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lacoupe/Documents/bcv_project/"/>
    </mc:Choice>
  </mc:AlternateContent>
  <xr:revisionPtr revIDLastSave="0" documentId="13_ncr:1_{467631C0-CF69-6E44-9A44-22BB97DC4E33}" xr6:coauthVersionLast="47" xr6:coauthVersionMax="47" xr10:uidLastSave="{00000000-0000-0000-0000-000000000000}"/>
  <bookViews>
    <workbookView xWindow="0" yWindow="0" windowWidth="28800" windowHeight="18000" tabRatio="891" activeTab="1" xr2:uid="{00000000-000D-0000-FFFF-FFFF00000000}"/>
  </bookViews>
  <sheets>
    <sheet name="Sheet1 - Table (1)" sheetId="8" r:id="rId1"/>
    <sheet name="fund" sheetId="9" r:id="rId2"/>
    <sheet name="certificat" sheetId="11" r:id="rId3"/>
    <sheet name="direct_asset" sheetId="18" r:id="rId4"/>
    <sheet name="indice" sheetId="16" r:id="rId5"/>
    <sheet name="MAJ IDX" sheetId="19" r:id="rId6"/>
    <sheet name="FLEX LUX ELIGIBLES" sheetId="10" r:id="rId7"/>
    <sheet name="FLEX LUX NON ELIGIBLES" sheetId="13" r:id="rId8"/>
    <sheet name="FLEX CH ELIGIBLES" sheetId="15" r:id="rId9"/>
    <sheet name="FP VALIDES" sheetId="14" r:id="rId10"/>
    <sheet name="NO_TK_MANQUANTS" sheetId="17" r:id="rId11"/>
  </sheets>
  <externalReferences>
    <externalReference r:id="rId12"/>
  </externalReferences>
  <definedNames>
    <definedName name="_xlnm._FilterDatabase" localSheetId="6" hidden="1">'FLEX LUX ELIGIBLES'!$A$2:$BB$81</definedName>
    <definedName name="_xlnm._FilterDatabase" localSheetId="9" hidden="1">'FP VALIDES'!$A$1:$L$320</definedName>
    <definedName name="_xlnm._FilterDatabase" localSheetId="1" hidden="1">fund!#REF!</definedName>
    <definedName name="_xlnm._FilterDatabase" localSheetId="4" hidden="1">indice!$A$1:$AV$420</definedName>
    <definedName name="_xlnm._FilterDatabase" localSheetId="5" hidden="1">'MAJ IDX'!$A$1:$AF$16</definedName>
    <definedName name="_xlnm._FilterDatabase" localSheetId="0" hidden="1">'Sheet1 - Table (1)'!$AI$1:$AI$1181</definedName>
    <definedName name="BDCERTIF">certificat!$A$1:$CE$2501</definedName>
    <definedName name="BDFONDS">fund!$A$8:$CP$1525</definedName>
    <definedName name="BDINDEX">indice!$A$1:$AV$10158</definedName>
    <definedName name="BFENTETE">fund!$A$8:$CJ$8</definedName>
    <definedName name="CTENTETE">certificat!$A$1:$CE$1</definedName>
    <definedName name="IDENTETE">indice!$A$1:$AV$1</definedName>
    <definedName name="LDENTETE" localSheetId="3">direct_asset!$A$1:$CB$1</definedName>
    <definedName name="TK_MANQUANTS">NO_TK_MANQUANTS!$A$1:$B$200</definedName>
  </definedNames>
  <calcPr calcId="191029"/>
</workbook>
</file>

<file path=xl/calcChain.xml><?xml version="1.0" encoding="utf-8"?>
<calcChain xmlns="http://schemas.openxmlformats.org/spreadsheetml/2006/main">
  <c r="D438" i="9" l="1"/>
  <c r="C434" i="14"/>
  <c r="C433" i="14"/>
  <c r="B433" i="14"/>
  <c r="C430" i="14"/>
  <c r="C429" i="14"/>
  <c r="C428" i="14"/>
  <c r="C427" i="14"/>
  <c r="C426" i="14"/>
  <c r="C425" i="14"/>
  <c r="C424" i="14"/>
  <c r="C423" i="14"/>
  <c r="C422" i="14"/>
  <c r="C421" i="14"/>
  <c r="C420" i="14"/>
  <c r="C419" i="14"/>
  <c r="C418" i="14"/>
  <c r="C417" i="14"/>
  <c r="C416" i="14"/>
  <c r="C415" i="14"/>
  <c r="C414" i="14"/>
  <c r="C413" i="14"/>
  <c r="C412" i="14"/>
  <c r="C411" i="14"/>
  <c r="C410" i="14"/>
  <c r="C409" i="14"/>
  <c r="C408" i="14"/>
  <c r="C407" i="14"/>
  <c r="C406" i="14"/>
  <c r="C405" i="14"/>
  <c r="C404" i="14"/>
  <c r="C403" i="14"/>
  <c r="C402" i="14"/>
  <c r="C401" i="14"/>
  <c r="C400" i="14"/>
  <c r="C399" i="14"/>
  <c r="C398" i="14"/>
  <c r="C397" i="14"/>
  <c r="C396" i="14"/>
  <c r="C395" i="14"/>
  <c r="C394" i="14"/>
  <c r="C393" i="14"/>
  <c r="C392" i="14"/>
  <c r="C391" i="14"/>
  <c r="C390" i="14"/>
  <c r="C389" i="14"/>
  <c r="C388" i="14"/>
  <c r="C387" i="14"/>
  <c r="C386" i="14"/>
  <c r="C385" i="14"/>
  <c r="C384" i="14"/>
  <c r="C383" i="14"/>
  <c r="C382" i="14"/>
  <c r="C381" i="14"/>
  <c r="C380" i="14"/>
  <c r="C379" i="14"/>
  <c r="C378" i="14"/>
  <c r="C377" i="14"/>
  <c r="C376" i="14"/>
  <c r="C375" i="14"/>
  <c r="C374" i="14"/>
  <c r="C373" i="14"/>
  <c r="C372" i="14"/>
  <c r="C371" i="14"/>
  <c r="C370" i="14"/>
  <c r="C369" i="14"/>
  <c r="C368" i="14"/>
  <c r="C367" i="14"/>
  <c r="C366" i="14"/>
  <c r="C365" i="14"/>
  <c r="C364" i="14"/>
  <c r="C363" i="14"/>
  <c r="C362" i="14"/>
  <c r="C361" i="14"/>
  <c r="C360" i="14"/>
  <c r="C359" i="14"/>
  <c r="C358" i="14"/>
  <c r="C357" i="14"/>
  <c r="C356" i="14"/>
  <c r="C355" i="14"/>
  <c r="C354" i="14"/>
  <c r="C353" i="14"/>
  <c r="C352" i="14"/>
  <c r="C351" i="14"/>
  <c r="C350" i="14"/>
  <c r="C349" i="14"/>
  <c r="C348" i="14"/>
  <c r="C347" i="14"/>
  <c r="C346" i="14"/>
  <c r="C345" i="14"/>
  <c r="C344" i="14"/>
  <c r="C343" i="14"/>
  <c r="C342" i="14"/>
  <c r="C341" i="14"/>
  <c r="C340" i="14"/>
  <c r="C339" i="14"/>
  <c r="C338" i="14"/>
  <c r="C337" i="14"/>
  <c r="C336" i="14"/>
  <c r="C335" i="14"/>
  <c r="C334" i="14"/>
  <c r="C333" i="14"/>
  <c r="C332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9" i="14"/>
  <c r="C318" i="14"/>
  <c r="C317" i="14"/>
  <c r="C316" i="14"/>
  <c r="C315" i="14"/>
  <c r="C314" i="14"/>
  <c r="C313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4" i="14"/>
  <c r="C293" i="14"/>
  <c r="C292" i="14"/>
  <c r="C291" i="14"/>
  <c r="C290" i="14"/>
  <c r="C289" i="14"/>
  <c r="C288" i="14"/>
  <c r="C287" i="14"/>
  <c r="C286" i="14"/>
  <c r="C285" i="14"/>
  <c r="C284" i="14"/>
  <c r="C283" i="14"/>
  <c r="C282" i="14"/>
  <c r="C281" i="14"/>
  <c r="C280" i="14"/>
  <c r="C279" i="14"/>
  <c r="C278" i="14"/>
  <c r="C277" i="14"/>
  <c r="C276" i="14"/>
  <c r="C275" i="14"/>
  <c r="C274" i="14"/>
  <c r="C273" i="14"/>
  <c r="C272" i="14"/>
  <c r="C271" i="14"/>
  <c r="C270" i="14"/>
  <c r="C269" i="14"/>
  <c r="C268" i="14"/>
  <c r="C267" i="14"/>
  <c r="C266" i="14"/>
  <c r="C265" i="14"/>
  <c r="C264" i="14"/>
  <c r="C263" i="14"/>
  <c r="C262" i="14"/>
  <c r="C261" i="14"/>
  <c r="C260" i="14"/>
  <c r="C259" i="14"/>
  <c r="C258" i="14"/>
  <c r="C257" i="14"/>
  <c r="C256" i="14"/>
  <c r="C255" i="14"/>
  <c r="C254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C238" i="14"/>
  <c r="C237" i="14"/>
  <c r="C236" i="14"/>
  <c r="C235" i="14"/>
  <c r="C234" i="14"/>
  <c r="C233" i="14"/>
  <c r="C232" i="14"/>
  <c r="C231" i="14"/>
  <c r="C230" i="14"/>
  <c r="C229" i="14"/>
  <c r="C228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15" i="14"/>
  <c r="C214" i="14"/>
  <c r="C213" i="14"/>
  <c r="C212" i="14"/>
  <c r="C211" i="14"/>
  <c r="C210" i="14"/>
  <c r="C209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" i="14"/>
  <c r="B413" i="14"/>
  <c r="B331" i="14"/>
  <c r="B313" i="14"/>
  <c r="B230" i="14"/>
  <c r="B229" i="14"/>
  <c r="B173" i="14"/>
  <c r="B163" i="14"/>
  <c r="B129" i="14"/>
  <c r="B104" i="14"/>
  <c r="B99" i="14"/>
  <c r="B98" i="14"/>
  <c r="B92" i="14"/>
  <c r="B91" i="14"/>
  <c r="B51" i="14"/>
  <c r="B50" i="14"/>
  <c r="B49" i="14"/>
  <c r="B48" i="14"/>
  <c r="B11" i="14"/>
  <c r="B10" i="14"/>
  <c r="B9" i="14"/>
  <c r="B3" i="14"/>
  <c r="B2" i="14"/>
  <c r="C125" i="15"/>
  <c r="C124" i="15"/>
  <c r="B124" i="15"/>
  <c r="C123" i="15"/>
  <c r="B123" i="15"/>
  <c r="C122" i="15"/>
  <c r="B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B106" i="15"/>
  <c r="B99" i="15"/>
  <c r="B50" i="15"/>
  <c r="B45" i="15"/>
  <c r="B44" i="15"/>
  <c r="C104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0" i="15"/>
  <c r="C45" i="15"/>
  <c r="C44" i="15"/>
  <c r="M8" i="13"/>
  <c r="L8" i="13"/>
  <c r="K8" i="13"/>
  <c r="J8" i="13"/>
  <c r="I8" i="13"/>
  <c r="H8" i="13"/>
  <c r="G8" i="13"/>
  <c r="F8" i="13"/>
  <c r="E8" i="13"/>
  <c r="D8" i="13"/>
  <c r="C8" i="13"/>
  <c r="M7" i="13"/>
  <c r="L7" i="13"/>
  <c r="K7" i="13"/>
  <c r="J7" i="13"/>
  <c r="I7" i="13"/>
  <c r="H7" i="13"/>
  <c r="G7" i="13"/>
  <c r="F7" i="13"/>
  <c r="E7" i="13"/>
  <c r="D7" i="13"/>
  <c r="C7" i="13"/>
  <c r="M6" i="13"/>
  <c r="L6" i="13"/>
  <c r="K6" i="13"/>
  <c r="J6" i="13"/>
  <c r="I6" i="13"/>
  <c r="H6" i="13"/>
  <c r="G6" i="13"/>
  <c r="F6" i="13"/>
  <c r="E6" i="13"/>
  <c r="D6" i="13"/>
  <c r="C6" i="13"/>
  <c r="M5" i="13"/>
  <c r="L5" i="13"/>
  <c r="K5" i="13"/>
  <c r="J5" i="13"/>
  <c r="I5" i="13"/>
  <c r="H5" i="13"/>
  <c r="G5" i="13"/>
  <c r="F5" i="13"/>
  <c r="E5" i="13"/>
  <c r="D5" i="13"/>
  <c r="C5" i="13"/>
  <c r="M4" i="13"/>
  <c r="L4" i="13"/>
  <c r="K4" i="13"/>
  <c r="J4" i="13"/>
  <c r="I4" i="13"/>
  <c r="H4" i="13"/>
  <c r="G4" i="13"/>
  <c r="F4" i="13"/>
  <c r="E4" i="13"/>
  <c r="D4" i="13"/>
  <c r="C4" i="13"/>
  <c r="M3" i="13"/>
  <c r="L3" i="13"/>
  <c r="K3" i="13"/>
  <c r="J3" i="13"/>
  <c r="I3" i="13"/>
  <c r="H3" i="13"/>
  <c r="G3" i="13"/>
  <c r="F3" i="13"/>
  <c r="E3" i="13"/>
  <c r="D3" i="13"/>
  <c r="C3" i="13"/>
  <c r="B3" i="13"/>
  <c r="M2" i="13"/>
  <c r="L2" i="13"/>
  <c r="K2" i="13"/>
  <c r="J2" i="13"/>
  <c r="I2" i="13"/>
  <c r="H2" i="13"/>
  <c r="G2" i="13"/>
  <c r="F2" i="13"/>
  <c r="E2" i="13"/>
  <c r="D2" i="13"/>
  <c r="C2" i="13"/>
  <c r="C118" i="10"/>
  <c r="B118" i="10"/>
  <c r="C117" i="10"/>
  <c r="B117" i="10"/>
  <c r="C116" i="10"/>
  <c r="B116" i="10"/>
  <c r="C115" i="10"/>
  <c r="B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89" i="10"/>
  <c r="B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C2" i="19"/>
  <c r="W50" i="19"/>
  <c r="K50" i="19"/>
  <c r="Z49" i="19"/>
  <c r="N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K47" i="19"/>
  <c r="N45" i="19"/>
  <c r="W48" i="19"/>
  <c r="W47" i="19"/>
  <c r="Z46" i="19"/>
  <c r="Z45" i="19"/>
  <c r="AD44" i="19"/>
  <c r="AC44" i="19"/>
  <c r="AB44" i="19"/>
  <c r="AA44" i="19"/>
  <c r="Z44" i="19"/>
  <c r="Y44" i="19"/>
  <c r="X44" i="19"/>
  <c r="W44" i="19"/>
  <c r="V44" i="19"/>
  <c r="AD43" i="19"/>
  <c r="AC43" i="19"/>
  <c r="AB43" i="19"/>
  <c r="AA43" i="19"/>
  <c r="Z43" i="19"/>
  <c r="Y43" i="19"/>
  <c r="X43" i="19"/>
  <c r="W43" i="19"/>
  <c r="V43" i="19"/>
  <c r="AD42" i="19"/>
  <c r="AC42" i="19"/>
  <c r="AB42" i="19"/>
  <c r="AA42" i="19"/>
  <c r="Z42" i="19"/>
  <c r="Y42" i="19"/>
  <c r="X42" i="19"/>
  <c r="W42" i="19"/>
  <c r="V42" i="19"/>
  <c r="AD41" i="19"/>
  <c r="AC41" i="19"/>
  <c r="AB41" i="19"/>
  <c r="AA41" i="19"/>
  <c r="Z41" i="19"/>
  <c r="Y41" i="19"/>
  <c r="X41" i="19"/>
  <c r="W41" i="19"/>
  <c r="V41" i="19"/>
  <c r="AD40" i="19"/>
  <c r="AC40" i="19"/>
  <c r="AB40" i="19"/>
  <c r="AA40" i="19"/>
  <c r="Z40" i="19"/>
  <c r="Y40" i="19"/>
  <c r="X40" i="19"/>
  <c r="W40" i="19"/>
  <c r="V40" i="19"/>
  <c r="AD39" i="19"/>
  <c r="AC39" i="19"/>
  <c r="AB39" i="19"/>
  <c r="AA39" i="19"/>
  <c r="Z39" i="19"/>
  <c r="Y39" i="19"/>
  <c r="X39" i="19"/>
  <c r="W39" i="19"/>
  <c r="V39" i="19"/>
  <c r="AE38" i="19"/>
  <c r="AD38" i="19"/>
  <c r="AC38" i="19"/>
  <c r="AB38" i="19"/>
  <c r="AA38" i="19"/>
  <c r="Z38" i="19"/>
  <c r="Y38" i="19"/>
  <c r="X38" i="19"/>
  <c r="W38" i="19"/>
  <c r="V38" i="19"/>
  <c r="AE37" i="19"/>
  <c r="AD37" i="19"/>
  <c r="AC37" i="19"/>
  <c r="AB37" i="19"/>
  <c r="AA37" i="19"/>
  <c r="Z37" i="19"/>
  <c r="Y37" i="19"/>
  <c r="X37" i="19"/>
  <c r="W37" i="19"/>
  <c r="V37" i="19"/>
  <c r="AE36" i="19"/>
  <c r="AD36" i="19"/>
  <c r="AC36" i="19"/>
  <c r="AB36" i="19"/>
  <c r="AA36" i="19"/>
  <c r="Z36" i="19"/>
  <c r="Y36" i="19"/>
  <c r="X36" i="19"/>
  <c r="W36" i="19"/>
  <c r="V36" i="19"/>
  <c r="I44" i="19"/>
  <c r="H44" i="19"/>
  <c r="G44" i="19"/>
  <c r="F44" i="19"/>
  <c r="E44" i="19"/>
  <c r="I43" i="19"/>
  <c r="H43" i="19"/>
  <c r="G43" i="19"/>
  <c r="F43" i="19"/>
  <c r="E43" i="19"/>
  <c r="I42" i="19"/>
  <c r="H42" i="19"/>
  <c r="G42" i="19"/>
  <c r="F42" i="19"/>
  <c r="E42" i="19"/>
  <c r="I41" i="19"/>
  <c r="H41" i="19"/>
  <c r="G41" i="19"/>
  <c r="F41" i="19"/>
  <c r="E41" i="19"/>
  <c r="I40" i="19"/>
  <c r="H40" i="19"/>
  <c r="G40" i="19"/>
  <c r="F40" i="19"/>
  <c r="E40" i="19"/>
  <c r="I39" i="19"/>
  <c r="H39" i="19"/>
  <c r="G39" i="19"/>
  <c r="F39" i="19"/>
  <c r="E39" i="19"/>
  <c r="I38" i="19"/>
  <c r="H38" i="19"/>
  <c r="G38" i="19"/>
  <c r="F38" i="19"/>
  <c r="E38" i="19"/>
  <c r="I37" i="19"/>
  <c r="H37" i="19"/>
  <c r="G37" i="19"/>
  <c r="F37" i="19"/>
  <c r="E37" i="19"/>
  <c r="I36" i="19"/>
  <c r="H36" i="19"/>
  <c r="G36" i="19"/>
  <c r="F36" i="19"/>
  <c r="E36" i="19"/>
  <c r="K34" i="19"/>
  <c r="W35" i="19"/>
  <c r="W34" i="19"/>
  <c r="Z33" i="19"/>
  <c r="Z32" i="19"/>
  <c r="Z31" i="19"/>
  <c r="N32" i="19"/>
  <c r="N31" i="19"/>
  <c r="W28" i="19"/>
  <c r="W27" i="19"/>
  <c r="Z26" i="19"/>
  <c r="K27" i="19"/>
  <c r="N26" i="19"/>
  <c r="V25" i="19"/>
  <c r="J25" i="19"/>
  <c r="V24" i="19"/>
  <c r="J24" i="19"/>
  <c r="V22" i="19"/>
  <c r="J16" i="19"/>
  <c r="K10" i="19"/>
  <c r="J9" i="19"/>
  <c r="X18" i="19"/>
  <c r="V18" i="19"/>
  <c r="V17" i="19"/>
  <c r="V16" i="19"/>
  <c r="Z12" i="19"/>
  <c r="W11" i="19"/>
  <c r="W10" i="19"/>
  <c r="V9" i="19"/>
  <c r="W4" i="19"/>
  <c r="Z3" i="19"/>
  <c r="V2" i="19"/>
  <c r="K4" i="19"/>
  <c r="N3" i="19"/>
  <c r="J2" i="19"/>
  <c r="AT407" i="16"/>
  <c r="AS407" i="16"/>
  <c r="AR407" i="16"/>
  <c r="AQ407" i="16"/>
  <c r="AP407" i="16"/>
  <c r="AO407" i="16"/>
  <c r="AN407" i="16"/>
  <c r="AM407" i="16"/>
  <c r="AL407" i="16"/>
  <c r="AK407" i="16"/>
  <c r="AJ407" i="16"/>
  <c r="AI407" i="16"/>
  <c r="AH407" i="16"/>
  <c r="AG407" i="16"/>
  <c r="AF407" i="16"/>
  <c r="AE407" i="16"/>
  <c r="AD407" i="16"/>
  <c r="AC407" i="16"/>
  <c r="AB407" i="16"/>
  <c r="AA407" i="16"/>
  <c r="Z407" i="16"/>
  <c r="Y407" i="16"/>
  <c r="X407" i="16"/>
  <c r="W407" i="16"/>
  <c r="V407" i="16"/>
  <c r="U407" i="16"/>
  <c r="T407" i="16"/>
  <c r="AT406" i="16"/>
  <c r="AS406" i="16"/>
  <c r="AR406" i="16"/>
  <c r="AQ406" i="16"/>
  <c r="AP406" i="16"/>
  <c r="AO406" i="16"/>
  <c r="AN406" i="16"/>
  <c r="AM406" i="16"/>
  <c r="AL406" i="16"/>
  <c r="AK406" i="16"/>
  <c r="AJ406" i="16"/>
  <c r="AI406" i="16"/>
  <c r="AH406" i="16"/>
  <c r="AG406" i="16"/>
  <c r="AF406" i="16"/>
  <c r="AE406" i="16"/>
  <c r="AD406" i="16"/>
  <c r="AC406" i="16"/>
  <c r="AB406" i="16"/>
  <c r="AA406" i="16"/>
  <c r="Z406" i="16"/>
  <c r="Y406" i="16"/>
  <c r="X406" i="16"/>
  <c r="W406" i="16"/>
  <c r="V406" i="16"/>
  <c r="U406" i="16"/>
  <c r="T406" i="16"/>
  <c r="S407" i="16"/>
  <c r="R407" i="16"/>
  <c r="S406" i="16"/>
  <c r="R406" i="16"/>
  <c r="AU398" i="16"/>
  <c r="AT396" i="16"/>
  <c r="AS396" i="16"/>
  <c r="AI396" i="16"/>
  <c r="AH396" i="16"/>
  <c r="AG396" i="16"/>
  <c r="AF396" i="16"/>
  <c r="AE396" i="16"/>
  <c r="AD396" i="16"/>
  <c r="AC396" i="16"/>
  <c r="AB396" i="16"/>
  <c r="AA396" i="16"/>
  <c r="Z396" i="16"/>
  <c r="Y396" i="16"/>
  <c r="X396" i="16"/>
  <c r="W396" i="16"/>
  <c r="V396" i="16"/>
  <c r="U396" i="16"/>
  <c r="T396" i="16"/>
  <c r="AT395" i="16"/>
  <c r="AS395" i="16"/>
  <c r="W395" i="16"/>
  <c r="V395" i="16"/>
  <c r="U395" i="16"/>
  <c r="T395" i="16"/>
  <c r="AT394" i="16"/>
  <c r="AS394" i="16"/>
  <c r="AI394" i="16"/>
  <c r="AH394" i="16"/>
  <c r="AG394" i="16"/>
  <c r="AF394" i="16"/>
  <c r="AE394" i="16"/>
  <c r="AD394" i="16"/>
  <c r="AC394" i="16"/>
  <c r="AB394" i="16"/>
  <c r="AA394" i="16"/>
  <c r="Z394" i="16"/>
  <c r="Y394" i="16"/>
  <c r="X394" i="16"/>
  <c r="W394" i="16"/>
  <c r="V394" i="16"/>
  <c r="U394" i="16"/>
  <c r="T394" i="16"/>
  <c r="AT393" i="16"/>
  <c r="AS393" i="16"/>
  <c r="W393" i="16"/>
  <c r="V393" i="16"/>
  <c r="U393" i="16"/>
  <c r="T393" i="16"/>
  <c r="AT392" i="16"/>
  <c r="AS392" i="16"/>
  <c r="AI392" i="16"/>
  <c r="AH392" i="16"/>
  <c r="AG392" i="16"/>
  <c r="AF392" i="16"/>
  <c r="AE392" i="16"/>
  <c r="AD392" i="16"/>
  <c r="AC392" i="16"/>
  <c r="AB392" i="16"/>
  <c r="AA392" i="16"/>
  <c r="Z392" i="16"/>
  <c r="Y392" i="16"/>
  <c r="X392" i="16"/>
  <c r="W392" i="16"/>
  <c r="V392" i="16"/>
  <c r="U392" i="16"/>
  <c r="T392" i="16"/>
  <c r="AT391" i="16"/>
  <c r="AS391" i="16"/>
  <c r="W391" i="16"/>
  <c r="V391" i="16"/>
  <c r="U391" i="16"/>
  <c r="T391" i="16"/>
  <c r="AT390" i="16"/>
  <c r="AS390" i="16"/>
  <c r="AI390" i="16"/>
  <c r="AH390" i="16"/>
  <c r="AG390" i="16"/>
  <c r="AF390" i="16"/>
  <c r="AE390" i="16"/>
  <c r="AD390" i="16"/>
  <c r="AC390" i="16"/>
  <c r="AB390" i="16"/>
  <c r="AA390" i="16"/>
  <c r="Z390" i="16"/>
  <c r="Y390" i="16"/>
  <c r="X390" i="16"/>
  <c r="W390" i="16"/>
  <c r="V390" i="16"/>
  <c r="U390" i="16"/>
  <c r="T390" i="16"/>
  <c r="AT389" i="16"/>
  <c r="AS389" i="16"/>
  <c r="W389" i="16"/>
  <c r="V389" i="16"/>
  <c r="U389" i="16"/>
  <c r="T389" i="16"/>
  <c r="AT388" i="16"/>
  <c r="AS388" i="16"/>
  <c r="AI388" i="16"/>
  <c r="AH388" i="16"/>
  <c r="AG388" i="16"/>
  <c r="AF388" i="16"/>
  <c r="AE388" i="16"/>
  <c r="AD388" i="16"/>
  <c r="AC388" i="16"/>
  <c r="AB388" i="16"/>
  <c r="AA388" i="16"/>
  <c r="Z388" i="16"/>
  <c r="Y388" i="16"/>
  <c r="X388" i="16"/>
  <c r="W388" i="16"/>
  <c r="V388" i="16"/>
  <c r="U388" i="16"/>
  <c r="T388" i="16"/>
  <c r="AT387" i="16"/>
  <c r="AS387" i="16"/>
  <c r="W387" i="16"/>
  <c r="V387" i="16"/>
  <c r="U387" i="16"/>
  <c r="T387" i="16"/>
  <c r="AT386" i="16"/>
  <c r="AT398" i="16" s="1"/>
  <c r="AS386" i="16"/>
  <c r="AS398" i="16" s="1"/>
  <c r="W386" i="16"/>
  <c r="W398" i="16" s="1"/>
  <c r="V386" i="16"/>
  <c r="V398" i="16" s="1"/>
  <c r="U386" i="16"/>
  <c r="U398" i="16" s="1"/>
  <c r="T386" i="16"/>
  <c r="T398" i="16" s="1"/>
  <c r="AT384" i="16"/>
  <c r="AS384" i="16"/>
  <c r="AR384" i="16"/>
  <c r="AQ384" i="16"/>
  <c r="AP384" i="16"/>
  <c r="AO384" i="16"/>
  <c r="AN384" i="16"/>
  <c r="AM384" i="16"/>
  <c r="AL384" i="16"/>
  <c r="AK384" i="16"/>
  <c r="AJ384" i="16"/>
  <c r="AI384" i="16"/>
  <c r="AH384" i="16"/>
  <c r="AG384" i="16"/>
  <c r="AF384" i="16"/>
  <c r="AE384" i="16"/>
  <c r="AD384" i="16"/>
  <c r="AC384" i="16"/>
  <c r="AB384" i="16"/>
  <c r="AA384" i="16"/>
  <c r="Z384" i="16"/>
  <c r="Y384" i="16"/>
  <c r="X384" i="16"/>
  <c r="W384" i="16"/>
  <c r="V384" i="16"/>
  <c r="U384" i="16"/>
  <c r="T384" i="16"/>
  <c r="AT383" i="16"/>
  <c r="AS383" i="16"/>
  <c r="AI383" i="16"/>
  <c r="AH383" i="16"/>
  <c r="AG383" i="16"/>
  <c r="AF383" i="16"/>
  <c r="AE383" i="16"/>
  <c r="AD383" i="16"/>
  <c r="AC383" i="16"/>
  <c r="AB383" i="16"/>
  <c r="AA383" i="16"/>
  <c r="Z383" i="16"/>
  <c r="Y383" i="16"/>
  <c r="X383" i="16"/>
  <c r="AT382" i="16"/>
  <c r="AS382" i="16"/>
  <c r="AI382" i="16"/>
  <c r="AH382" i="16"/>
  <c r="AG382" i="16"/>
  <c r="AF382" i="16"/>
  <c r="AE382" i="16"/>
  <c r="AD382" i="16"/>
  <c r="AC382" i="16"/>
  <c r="AB382" i="16"/>
  <c r="AA382" i="16"/>
  <c r="Z382" i="16"/>
  <c r="Y382" i="16"/>
  <c r="X382" i="16"/>
  <c r="AT381" i="16"/>
  <c r="AS381" i="16"/>
  <c r="AI381" i="16"/>
  <c r="AH381" i="16"/>
  <c r="AG381" i="16"/>
  <c r="AF381" i="16"/>
  <c r="AE381" i="16"/>
  <c r="AD381" i="16"/>
  <c r="AC381" i="16"/>
  <c r="AB381" i="16"/>
  <c r="AA381" i="16"/>
  <c r="Z381" i="16"/>
  <c r="Y381" i="16"/>
  <c r="X381" i="16"/>
  <c r="AT380" i="16"/>
  <c r="AS380" i="16"/>
  <c r="AI380" i="16"/>
  <c r="AH380" i="16"/>
  <c r="AG380" i="16"/>
  <c r="AF380" i="16"/>
  <c r="AE380" i="16"/>
  <c r="AD380" i="16"/>
  <c r="AC380" i="16"/>
  <c r="AB380" i="16"/>
  <c r="AA380" i="16"/>
  <c r="Z380" i="16"/>
  <c r="Y380" i="16"/>
  <c r="X380" i="16"/>
  <c r="AT379" i="16"/>
  <c r="AS379" i="16"/>
  <c r="AI379" i="16"/>
  <c r="AH379" i="16"/>
  <c r="AG379" i="16"/>
  <c r="AF379" i="16"/>
  <c r="AE379" i="16"/>
  <c r="AD379" i="16"/>
  <c r="AC379" i="16"/>
  <c r="AB379" i="16"/>
  <c r="AA379" i="16"/>
  <c r="Z379" i="16"/>
  <c r="Y379" i="16"/>
  <c r="X379" i="16"/>
  <c r="AT378" i="16"/>
  <c r="AS378" i="16"/>
  <c r="AI378" i="16"/>
  <c r="AH378" i="16"/>
  <c r="AG378" i="16"/>
  <c r="AF378" i="16"/>
  <c r="AE378" i="16"/>
  <c r="AD378" i="16"/>
  <c r="AC378" i="16"/>
  <c r="AB378" i="16"/>
  <c r="AA378" i="16"/>
  <c r="Z378" i="16"/>
  <c r="Y378" i="16"/>
  <c r="X378" i="16"/>
  <c r="AT377" i="16"/>
  <c r="AS377" i="16"/>
  <c r="AR377" i="16"/>
  <c r="AQ377" i="16"/>
  <c r="AP377" i="16"/>
  <c r="AO377" i="16"/>
  <c r="AN377" i="16"/>
  <c r="AM377" i="16"/>
  <c r="AL377" i="16"/>
  <c r="AK377" i="16"/>
  <c r="AJ377" i="16"/>
  <c r="AI377" i="16"/>
  <c r="AH377" i="16"/>
  <c r="AG377" i="16"/>
  <c r="AF377" i="16"/>
  <c r="AE377" i="16"/>
  <c r="AD377" i="16"/>
  <c r="AC377" i="16"/>
  <c r="AB377" i="16"/>
  <c r="AA377" i="16"/>
  <c r="Z377" i="16"/>
  <c r="Y377" i="16"/>
  <c r="X377" i="16"/>
  <c r="W377" i="16"/>
  <c r="V377" i="16"/>
  <c r="U377" i="16"/>
  <c r="T377" i="16"/>
  <c r="AT376" i="16"/>
  <c r="AI376" i="16"/>
  <c r="AH376" i="16"/>
  <c r="AG376" i="16"/>
  <c r="AF376" i="16"/>
  <c r="AE376" i="16"/>
  <c r="AD376" i="16"/>
  <c r="AC376" i="16"/>
  <c r="AB376" i="16"/>
  <c r="AA376" i="16"/>
  <c r="Z376" i="16"/>
  <c r="Y376" i="16"/>
  <c r="X376" i="16"/>
  <c r="AT375" i="16"/>
  <c r="AI375" i="16"/>
  <c r="AH375" i="16"/>
  <c r="AG375" i="16"/>
  <c r="AF375" i="16"/>
  <c r="AE375" i="16"/>
  <c r="AD375" i="16"/>
  <c r="AC375" i="16"/>
  <c r="AB375" i="16"/>
  <c r="AA375" i="16"/>
  <c r="Z375" i="16"/>
  <c r="Y375" i="16"/>
  <c r="X375" i="16"/>
  <c r="AT374" i="16"/>
  <c r="AI374" i="16"/>
  <c r="AH374" i="16"/>
  <c r="AG374" i="16"/>
  <c r="AF374" i="16"/>
  <c r="AE374" i="16"/>
  <c r="AD374" i="16"/>
  <c r="AC374" i="16"/>
  <c r="AB374" i="16"/>
  <c r="AA374" i="16"/>
  <c r="Z374" i="16"/>
  <c r="Y374" i="16"/>
  <c r="X374" i="16"/>
  <c r="AT373" i="16"/>
  <c r="AS373" i="16"/>
  <c r="AR373" i="16"/>
  <c r="AQ373" i="16"/>
  <c r="AP373" i="16"/>
  <c r="AO373" i="16"/>
  <c r="AN373" i="16"/>
  <c r="AM373" i="16"/>
  <c r="AL373" i="16"/>
  <c r="AK373" i="16"/>
  <c r="AJ373" i="16"/>
  <c r="AI373" i="16"/>
  <c r="AH373" i="16"/>
  <c r="AG373" i="16"/>
  <c r="AF373" i="16"/>
  <c r="AE373" i="16"/>
  <c r="AD373" i="16"/>
  <c r="AC373" i="16"/>
  <c r="AB373" i="16"/>
  <c r="AA373" i="16"/>
  <c r="Z373" i="16"/>
  <c r="Y373" i="16"/>
  <c r="X373" i="16"/>
  <c r="W373" i="16"/>
  <c r="V373" i="16"/>
  <c r="U373" i="16"/>
  <c r="T373" i="16"/>
  <c r="S396" i="16"/>
  <c r="R396" i="16"/>
  <c r="S395" i="16"/>
  <c r="R395" i="16"/>
  <c r="S394" i="16"/>
  <c r="R394" i="16"/>
  <c r="S393" i="16"/>
  <c r="R393" i="16"/>
  <c r="S392" i="16"/>
  <c r="S391" i="16"/>
  <c r="S390" i="16"/>
  <c r="S389" i="16"/>
  <c r="S388" i="16"/>
  <c r="R388" i="16"/>
  <c r="S387" i="16"/>
  <c r="R387" i="16"/>
  <c r="S386" i="16"/>
  <c r="R386" i="16"/>
  <c r="S384" i="16"/>
  <c r="R384" i="16"/>
  <c r="S377" i="16"/>
  <c r="R377" i="16"/>
  <c r="S373" i="16"/>
  <c r="R373" i="16"/>
  <c r="AT364" i="16"/>
  <c r="AS364" i="16"/>
  <c r="AR364" i="16"/>
  <c r="AQ364" i="16"/>
  <c r="AP364" i="16"/>
  <c r="AO364" i="16"/>
  <c r="AN364" i="16"/>
  <c r="AM364" i="16"/>
  <c r="AL364" i="16"/>
  <c r="AK364" i="16"/>
  <c r="AJ364" i="16"/>
  <c r="AI364" i="16"/>
  <c r="AH364" i="16"/>
  <c r="AG364" i="16"/>
  <c r="AF364" i="16"/>
  <c r="AE364" i="16"/>
  <c r="AD364" i="16"/>
  <c r="AC364" i="16"/>
  <c r="AB364" i="16"/>
  <c r="AA364" i="16"/>
  <c r="Z364" i="16"/>
  <c r="Y364" i="16"/>
  <c r="X364" i="16"/>
  <c r="W364" i="16"/>
  <c r="V364" i="16"/>
  <c r="U364" i="16"/>
  <c r="T364" i="16"/>
  <c r="AI363" i="16"/>
  <c r="AH363" i="16"/>
  <c r="AG363" i="16"/>
  <c r="AF363" i="16"/>
  <c r="AE363" i="16"/>
  <c r="AD363" i="16"/>
  <c r="AC363" i="16"/>
  <c r="AB363" i="16"/>
  <c r="AA363" i="16"/>
  <c r="Z363" i="16"/>
  <c r="Y363" i="16"/>
  <c r="X363" i="16"/>
  <c r="AI362" i="16"/>
  <c r="AH362" i="16"/>
  <c r="AG362" i="16"/>
  <c r="AF362" i="16"/>
  <c r="AE362" i="16"/>
  <c r="AD362" i="16"/>
  <c r="AC362" i="16"/>
  <c r="AB362" i="16"/>
  <c r="AA362" i="16"/>
  <c r="Z362" i="16"/>
  <c r="Y362" i="16"/>
  <c r="X362" i="16"/>
  <c r="S364" i="16"/>
  <c r="R364" i="16"/>
  <c r="AI356" i="16"/>
  <c r="AH356" i="16"/>
  <c r="AG356" i="16"/>
  <c r="AF356" i="16"/>
  <c r="AE356" i="16"/>
  <c r="AD356" i="16"/>
  <c r="AC356" i="16"/>
  <c r="AB356" i="16"/>
  <c r="AA356" i="16"/>
  <c r="Z356" i="16"/>
  <c r="Y356" i="16"/>
  <c r="X356" i="16"/>
  <c r="AI355" i="16"/>
  <c r="AH355" i="16"/>
  <c r="AG355" i="16"/>
  <c r="AF355" i="16"/>
  <c r="AE355" i="16"/>
  <c r="AD355" i="16"/>
  <c r="AC355" i="16"/>
  <c r="AB355" i="16"/>
  <c r="AA355" i="16"/>
  <c r="Z355" i="16"/>
  <c r="Y355" i="16"/>
  <c r="X355" i="16"/>
  <c r="AI354" i="16"/>
  <c r="AH354" i="16"/>
  <c r="AG354" i="16"/>
  <c r="AF354" i="16"/>
  <c r="AE354" i="16"/>
  <c r="AD354" i="16"/>
  <c r="AC354" i="16"/>
  <c r="AB354" i="16"/>
  <c r="AA354" i="16"/>
  <c r="Z354" i="16"/>
  <c r="Y354" i="16"/>
  <c r="X354" i="16"/>
  <c r="AT353" i="16"/>
  <c r="AS353" i="16"/>
  <c r="AR353" i="16"/>
  <c r="AQ353" i="16"/>
  <c r="AP353" i="16"/>
  <c r="AO353" i="16"/>
  <c r="AN353" i="16"/>
  <c r="AM353" i="16"/>
  <c r="AL353" i="16"/>
  <c r="AK353" i="16"/>
  <c r="AJ353" i="16"/>
  <c r="AI353" i="16"/>
  <c r="AH353" i="16"/>
  <c r="AG353" i="16"/>
  <c r="AF353" i="16"/>
  <c r="AE353" i="16"/>
  <c r="AD353" i="16"/>
  <c r="AC353" i="16"/>
  <c r="AB353" i="16"/>
  <c r="AA353" i="16"/>
  <c r="Z353" i="16"/>
  <c r="Y353" i="16"/>
  <c r="X353" i="16"/>
  <c r="W353" i="16"/>
  <c r="V353" i="16"/>
  <c r="U353" i="16"/>
  <c r="T353" i="16"/>
  <c r="AT352" i="16"/>
  <c r="AS352" i="16"/>
  <c r="W352" i="16"/>
  <c r="V352" i="16"/>
  <c r="U352" i="16"/>
  <c r="T352" i="16"/>
  <c r="AT351" i="16"/>
  <c r="AS351" i="16"/>
  <c r="W351" i="16"/>
  <c r="V351" i="16"/>
  <c r="U351" i="16"/>
  <c r="T351" i="16"/>
  <c r="AT350" i="16"/>
  <c r="AS350" i="16"/>
  <c r="W350" i="16"/>
  <c r="V350" i="16"/>
  <c r="U350" i="16"/>
  <c r="T350" i="16"/>
  <c r="AT349" i="16"/>
  <c r="AS349" i="16"/>
  <c r="AR349" i="16"/>
  <c r="AQ349" i="16"/>
  <c r="AP349" i="16"/>
  <c r="AO349" i="16"/>
  <c r="AN349" i="16"/>
  <c r="AM349" i="16"/>
  <c r="AL349" i="16"/>
  <c r="AK349" i="16"/>
  <c r="AJ349" i="16"/>
  <c r="AI349" i="16"/>
  <c r="AH349" i="16"/>
  <c r="AG349" i="16"/>
  <c r="AF349" i="16"/>
  <c r="AE349" i="16"/>
  <c r="AD349" i="16"/>
  <c r="AC349" i="16"/>
  <c r="AB349" i="16"/>
  <c r="AA349" i="16"/>
  <c r="Z349" i="16"/>
  <c r="Y349" i="16"/>
  <c r="X349" i="16"/>
  <c r="W349" i="16"/>
  <c r="V349" i="16"/>
  <c r="U349" i="16"/>
  <c r="T349" i="16"/>
  <c r="AT348" i="16"/>
  <c r="AS348" i="16"/>
  <c r="AR348" i="16"/>
  <c r="AQ348" i="16"/>
  <c r="AP348" i="16"/>
  <c r="AO348" i="16"/>
  <c r="AN348" i="16"/>
  <c r="AM348" i="16"/>
  <c r="AL348" i="16"/>
  <c r="AK348" i="16"/>
  <c r="AJ348" i="16"/>
  <c r="AI348" i="16"/>
  <c r="AH348" i="16"/>
  <c r="AG348" i="16"/>
  <c r="AF348" i="16"/>
  <c r="AE348" i="16"/>
  <c r="AD348" i="16"/>
  <c r="AC348" i="16"/>
  <c r="AB348" i="16"/>
  <c r="AA348" i="16"/>
  <c r="Z348" i="16"/>
  <c r="Y348" i="16"/>
  <c r="X348" i="16"/>
  <c r="W348" i="16"/>
  <c r="V348" i="16"/>
  <c r="U348" i="16"/>
  <c r="T348" i="16"/>
  <c r="AI347" i="16"/>
  <c r="AH347" i="16"/>
  <c r="AG347" i="16"/>
  <c r="AF347" i="16"/>
  <c r="AE347" i="16"/>
  <c r="AD347" i="16"/>
  <c r="AC347" i="16"/>
  <c r="AB347" i="16"/>
  <c r="AA347" i="16"/>
  <c r="Z347" i="16"/>
  <c r="Y347" i="16"/>
  <c r="X347" i="16"/>
  <c r="AT346" i="16"/>
  <c r="AS346" i="16"/>
  <c r="AR346" i="16"/>
  <c r="AQ346" i="16"/>
  <c r="AP346" i="16"/>
  <c r="AO346" i="16"/>
  <c r="AN346" i="16"/>
  <c r="AM346" i="16"/>
  <c r="AL346" i="16"/>
  <c r="AK346" i="16"/>
  <c r="AJ346" i="16"/>
  <c r="AI346" i="16"/>
  <c r="AH346" i="16"/>
  <c r="AG346" i="16"/>
  <c r="AF346" i="16"/>
  <c r="AE346" i="16"/>
  <c r="AD346" i="16"/>
  <c r="AC346" i="16"/>
  <c r="AB346" i="16"/>
  <c r="AA346" i="16"/>
  <c r="Z346" i="16"/>
  <c r="Y346" i="16"/>
  <c r="X346" i="16"/>
  <c r="W346" i="16"/>
  <c r="V346" i="16"/>
  <c r="U346" i="16"/>
  <c r="T346" i="16"/>
  <c r="S353" i="16"/>
  <c r="R353" i="16"/>
  <c r="S352" i="16"/>
  <c r="R352" i="16"/>
  <c r="S351" i="16"/>
  <c r="R351" i="16"/>
  <c r="S350" i="16"/>
  <c r="R350" i="16"/>
  <c r="S349" i="16"/>
  <c r="R349" i="16"/>
  <c r="S348" i="16"/>
  <c r="R348" i="16"/>
  <c r="S346" i="16"/>
  <c r="R346" i="16"/>
  <c r="AU97" i="16"/>
  <c r="AU96" i="16"/>
  <c r="AU95" i="16"/>
  <c r="AU93" i="16"/>
  <c r="AT93" i="16"/>
  <c r="AS93" i="16"/>
  <c r="AR93" i="16"/>
  <c r="AQ93" i="16"/>
  <c r="AP93" i="16"/>
  <c r="AO93" i="16"/>
  <c r="AN93" i="16"/>
  <c r="AM93" i="16"/>
  <c r="AL93" i="16"/>
  <c r="AK93" i="16"/>
  <c r="AJ93" i="16"/>
  <c r="AI93" i="16"/>
  <c r="AH93" i="16"/>
  <c r="AG93" i="16"/>
  <c r="AF93" i="16"/>
  <c r="AE93" i="16"/>
  <c r="AD93" i="16"/>
  <c r="AC93" i="16"/>
  <c r="AB93" i="16"/>
  <c r="AA93" i="16"/>
  <c r="Z93" i="16"/>
  <c r="Y93" i="16"/>
  <c r="X93" i="16"/>
  <c r="AU92" i="16"/>
  <c r="AI92" i="16"/>
  <c r="AH92" i="16"/>
  <c r="AG92" i="16"/>
  <c r="AF92" i="16"/>
  <c r="AE92" i="16"/>
  <c r="AD92" i="16"/>
  <c r="AC92" i="16"/>
  <c r="AB92" i="16"/>
  <c r="AA92" i="16"/>
  <c r="Z92" i="16"/>
  <c r="Y92" i="16"/>
  <c r="X92" i="16"/>
  <c r="AU91" i="16"/>
  <c r="AI91" i="16"/>
  <c r="AH91" i="16"/>
  <c r="AG91" i="16"/>
  <c r="AF91" i="16"/>
  <c r="AE91" i="16"/>
  <c r="AD91" i="16"/>
  <c r="AC91" i="16"/>
  <c r="AB91" i="16"/>
  <c r="AA91" i="16"/>
  <c r="Z91" i="16"/>
  <c r="Y91" i="16"/>
  <c r="X91" i="16"/>
  <c r="AT90" i="16"/>
  <c r="AS90" i="16"/>
  <c r="AR90" i="16"/>
  <c r="AQ90" i="16"/>
  <c r="AP90" i="16"/>
  <c r="AO90" i="16"/>
  <c r="AN90" i="16"/>
  <c r="AM90" i="16"/>
  <c r="AL90" i="16"/>
  <c r="AK90" i="16"/>
  <c r="AJ90" i="16"/>
  <c r="AI90" i="16"/>
  <c r="AH90" i="16"/>
  <c r="AG90" i="16"/>
  <c r="AF90" i="16"/>
  <c r="AE90" i="16"/>
  <c r="AD90" i="16"/>
  <c r="AC90" i="16"/>
  <c r="AB90" i="16"/>
  <c r="AA90" i="16"/>
  <c r="Z90" i="16"/>
  <c r="Y90" i="16"/>
  <c r="X90" i="16"/>
  <c r="AT89" i="16"/>
  <c r="AS89" i="16"/>
  <c r="AR89" i="16"/>
  <c r="AQ89" i="16"/>
  <c r="AP89" i="16"/>
  <c r="AO89" i="16"/>
  <c r="AN89" i="16"/>
  <c r="AM89" i="16"/>
  <c r="AL89" i="16"/>
  <c r="AK89" i="16"/>
  <c r="AJ89" i="16"/>
  <c r="AI89" i="16"/>
  <c r="AH89" i="16"/>
  <c r="AG89" i="16"/>
  <c r="AF89" i="16"/>
  <c r="AE89" i="16"/>
  <c r="AD89" i="16"/>
  <c r="AC89" i="16"/>
  <c r="AB89" i="16"/>
  <c r="AA89" i="16"/>
  <c r="Z89" i="16"/>
  <c r="Y89" i="16"/>
  <c r="X89" i="16"/>
  <c r="AI88" i="16"/>
  <c r="AT83" i="16"/>
  <c r="AS83" i="16"/>
  <c r="AI83" i="16"/>
  <c r="AH83" i="16"/>
  <c r="AG83" i="16"/>
  <c r="AF83" i="16"/>
  <c r="AE83" i="16"/>
  <c r="AD83" i="16"/>
  <c r="AC83" i="16"/>
  <c r="AB83" i="16"/>
  <c r="AA83" i="16"/>
  <c r="Z83" i="16"/>
  <c r="Y83" i="16"/>
  <c r="X83" i="16"/>
  <c r="AT82" i="16"/>
  <c r="AS82" i="16"/>
  <c r="AI82" i="16"/>
  <c r="AH82" i="16"/>
  <c r="AG82" i="16"/>
  <c r="AF82" i="16"/>
  <c r="AE82" i="16"/>
  <c r="AD82" i="16"/>
  <c r="AC82" i="16"/>
  <c r="AB82" i="16"/>
  <c r="AA82" i="16"/>
  <c r="Z82" i="16"/>
  <c r="Y82" i="16"/>
  <c r="X82" i="16"/>
  <c r="AT81" i="16"/>
  <c r="AS81" i="16"/>
  <c r="AI81" i="16"/>
  <c r="AH81" i="16"/>
  <c r="AG81" i="16"/>
  <c r="AF81" i="16"/>
  <c r="AE81" i="16"/>
  <c r="AD81" i="16"/>
  <c r="AC81" i="16"/>
  <c r="AB81" i="16"/>
  <c r="AA81" i="16"/>
  <c r="Z81" i="16"/>
  <c r="Y81" i="16"/>
  <c r="X81" i="16"/>
  <c r="AT80" i="16"/>
  <c r="AS80" i="16"/>
  <c r="AT79" i="16"/>
  <c r="AS79" i="16"/>
  <c r="AI79" i="16"/>
  <c r="AH79" i="16"/>
  <c r="AG79" i="16"/>
  <c r="AF79" i="16"/>
  <c r="AE79" i="16"/>
  <c r="AD79" i="16"/>
  <c r="AC79" i="16"/>
  <c r="AB79" i="16"/>
  <c r="AA79" i="16"/>
  <c r="Z79" i="16"/>
  <c r="Y79" i="16"/>
  <c r="X79" i="16"/>
  <c r="AT78" i="16"/>
  <c r="AS78" i="16"/>
  <c r="AI78" i="16"/>
  <c r="AH78" i="16"/>
  <c r="AG78" i="16"/>
  <c r="AF78" i="16"/>
  <c r="AE78" i="16"/>
  <c r="AD78" i="16"/>
  <c r="AC78" i="16"/>
  <c r="AB78" i="16"/>
  <c r="AA78" i="16"/>
  <c r="Z78" i="16"/>
  <c r="Y78" i="16"/>
  <c r="X78" i="16"/>
  <c r="AT77" i="16"/>
  <c r="AS77" i="16"/>
  <c r="AR77" i="16"/>
  <c r="AQ77" i="16"/>
  <c r="AP77" i="16"/>
  <c r="AO77" i="16"/>
  <c r="AN77" i="16"/>
  <c r="AM77" i="16"/>
  <c r="AL77" i="16"/>
  <c r="AK77" i="16"/>
  <c r="AJ77" i="16"/>
  <c r="AI77" i="16"/>
  <c r="AH77" i="16"/>
  <c r="AG77" i="16"/>
  <c r="AF77" i="16"/>
  <c r="AE77" i="16"/>
  <c r="AD77" i="16"/>
  <c r="AC77" i="16"/>
  <c r="AB77" i="16"/>
  <c r="AA77" i="16"/>
  <c r="Z77" i="16"/>
  <c r="Y77" i="16"/>
  <c r="X77" i="16"/>
  <c r="AT76" i="16"/>
  <c r="AS76" i="16"/>
  <c r="AT75" i="16"/>
  <c r="AS75" i="16"/>
  <c r="AT74" i="16"/>
  <c r="AS74" i="16"/>
  <c r="AI74" i="16"/>
  <c r="AH74" i="16"/>
  <c r="AG74" i="16"/>
  <c r="AF74" i="16"/>
  <c r="AE74" i="16"/>
  <c r="AD74" i="16"/>
  <c r="AC74" i="16"/>
  <c r="AB74" i="16"/>
  <c r="AA74" i="16"/>
  <c r="Z74" i="16"/>
  <c r="Y74" i="16"/>
  <c r="X74" i="16"/>
  <c r="AT73" i="16"/>
  <c r="AS73" i="16"/>
  <c r="AI73" i="16"/>
  <c r="AH73" i="16"/>
  <c r="AG73" i="16"/>
  <c r="AF73" i="16"/>
  <c r="AE73" i="16"/>
  <c r="AD73" i="16"/>
  <c r="AC73" i="16"/>
  <c r="AB73" i="16"/>
  <c r="AA73" i="16"/>
  <c r="Z73" i="16"/>
  <c r="Y73" i="16"/>
  <c r="X73" i="16"/>
  <c r="AT72" i="16"/>
  <c r="AS72" i="16"/>
  <c r="AI72" i="16"/>
  <c r="AH72" i="16"/>
  <c r="AG72" i="16"/>
  <c r="AF72" i="16"/>
  <c r="AE72" i="16"/>
  <c r="AD72" i="16"/>
  <c r="AC72" i="16"/>
  <c r="AB72" i="16"/>
  <c r="AA72" i="16"/>
  <c r="Z72" i="16"/>
  <c r="Y72" i="16"/>
  <c r="X72" i="16"/>
  <c r="AT71" i="16"/>
  <c r="AS71" i="16"/>
  <c r="AR71" i="16"/>
  <c r="AQ71" i="16"/>
  <c r="AP71" i="16"/>
  <c r="AO71" i="16"/>
  <c r="AN71" i="16"/>
  <c r="AM71" i="16"/>
  <c r="AL71" i="16"/>
  <c r="AK71" i="16"/>
  <c r="AJ71" i="16"/>
  <c r="AI71" i="16"/>
  <c r="AH71" i="16"/>
  <c r="AG71" i="16"/>
  <c r="AF71" i="16"/>
  <c r="AE71" i="16"/>
  <c r="AD71" i="16"/>
  <c r="AC71" i="16"/>
  <c r="AB71" i="16"/>
  <c r="AA71" i="16"/>
  <c r="Z71" i="16"/>
  <c r="Y71" i="16"/>
  <c r="X71" i="16"/>
  <c r="AT70" i="16"/>
  <c r="AS70" i="16"/>
  <c r="AT69" i="16"/>
  <c r="AS69" i="16"/>
  <c r="AT68" i="16"/>
  <c r="AS68" i="16"/>
  <c r="AT67" i="16"/>
  <c r="AS67" i="16"/>
  <c r="AR67" i="16"/>
  <c r="AQ67" i="16"/>
  <c r="AP67" i="16"/>
  <c r="AO67" i="16"/>
  <c r="AN67" i="16"/>
  <c r="AM67" i="16"/>
  <c r="AL67" i="16"/>
  <c r="AK67" i="16"/>
  <c r="AJ67" i="16"/>
  <c r="AI67" i="16"/>
  <c r="AH67" i="16"/>
  <c r="AG67" i="16"/>
  <c r="AF67" i="16"/>
  <c r="AE67" i="16"/>
  <c r="AD67" i="16"/>
  <c r="AC67" i="16"/>
  <c r="AB67" i="16"/>
  <c r="AA67" i="16"/>
  <c r="Z67" i="16"/>
  <c r="Y67" i="16"/>
  <c r="X67" i="16"/>
  <c r="AT23" i="16"/>
  <c r="AS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AT22" i="16"/>
  <c r="AS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AT21" i="16"/>
  <c r="AS21" i="16"/>
  <c r="AR21" i="16"/>
  <c r="AQ21" i="16"/>
  <c r="AP21" i="16"/>
  <c r="AO21" i="16"/>
  <c r="AN21" i="16"/>
  <c r="AI21" i="16"/>
  <c r="AH21" i="16"/>
  <c r="AG21" i="16"/>
  <c r="AF21" i="16"/>
  <c r="AE21" i="16"/>
  <c r="AD21" i="16"/>
  <c r="AC21" i="16"/>
  <c r="AB21" i="16"/>
  <c r="AT7" i="16"/>
  <c r="AS7" i="16"/>
  <c r="AR7" i="16"/>
  <c r="AQ7" i="16"/>
  <c r="AP7" i="16"/>
  <c r="AO7" i="16"/>
  <c r="AN7" i="16"/>
  <c r="AM7" i="16"/>
  <c r="AL7" i="16"/>
  <c r="AK7" i="16"/>
  <c r="AJ7" i="16"/>
  <c r="AI7" i="16"/>
  <c r="AE7" i="16"/>
  <c r="AC7" i="16"/>
  <c r="AB7" i="16"/>
  <c r="AA7" i="16"/>
  <c r="Z7" i="16"/>
  <c r="Y7" i="16"/>
  <c r="X7" i="16"/>
  <c r="AT6" i="16"/>
  <c r="AS6" i="16"/>
  <c r="AR6" i="16"/>
  <c r="AO6" i="16"/>
  <c r="AN6" i="16"/>
  <c r="AM6" i="16"/>
  <c r="AL6" i="16"/>
  <c r="AK6" i="16"/>
  <c r="AJ6" i="16"/>
  <c r="AI6" i="16"/>
  <c r="AC6" i="16"/>
  <c r="AB6" i="16"/>
  <c r="AA6" i="16"/>
  <c r="Z6" i="16"/>
  <c r="Y6" i="16"/>
  <c r="X6" i="16"/>
  <c r="AT5" i="16"/>
  <c r="AS5" i="16"/>
  <c r="AR5" i="16"/>
  <c r="AQ5" i="16"/>
  <c r="AP5" i="16"/>
  <c r="AM5" i="16"/>
  <c r="AL5" i="16"/>
  <c r="AK5" i="16"/>
  <c r="AJ5" i="16"/>
  <c r="AI5" i="16"/>
  <c r="AH5" i="16"/>
  <c r="AG5" i="16"/>
  <c r="AF5" i="16"/>
  <c r="AE5" i="16"/>
  <c r="AD5" i="16"/>
  <c r="AA5" i="16"/>
  <c r="Z5" i="16"/>
  <c r="Y5" i="16"/>
  <c r="X5" i="16"/>
  <c r="AT4" i="16"/>
  <c r="AS4" i="16"/>
  <c r="D27" i="11"/>
  <c r="BX24" i="11"/>
  <c r="BX23" i="11"/>
  <c r="BX22" i="11"/>
  <c r="AL24" i="11"/>
  <c r="AL23" i="11"/>
  <c r="AL22" i="11"/>
  <c r="D24" i="11"/>
  <c r="D23" i="11"/>
  <c r="D22" i="11"/>
  <c r="BX19" i="11"/>
  <c r="BX18" i="11"/>
  <c r="BX17" i="11"/>
  <c r="BX16" i="11"/>
  <c r="BX15" i="11"/>
  <c r="BX14" i="11"/>
  <c r="BX13" i="11"/>
  <c r="BX12" i="11"/>
  <c r="BX11" i="11"/>
  <c r="BX10" i="11"/>
  <c r="BX9" i="11"/>
  <c r="BX8" i="11"/>
  <c r="BX7" i="11"/>
  <c r="AN19" i="11"/>
  <c r="AL19" i="11" s="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AL15" i="11"/>
  <c r="AL14" i="11"/>
  <c r="AL13" i="11"/>
  <c r="AL12" i="11"/>
  <c r="AN11" i="11"/>
  <c r="AL11" i="11" s="1"/>
  <c r="AN8" i="11"/>
  <c r="AL8" i="11" s="1"/>
  <c r="AL7" i="11"/>
  <c r="AL6" i="11"/>
  <c r="AL5" i="11"/>
  <c r="AL4" i="11"/>
  <c r="AL3" i="11"/>
  <c r="AL2" i="11"/>
  <c r="BX2" i="11"/>
  <c r="D2" i="11"/>
  <c r="CN1015" i="9"/>
  <c r="CN1014" i="9"/>
  <c r="CL1010" i="9"/>
  <c r="CL973" i="9"/>
  <c r="CL841" i="9"/>
  <c r="CL772" i="9"/>
  <c r="CL315" i="9"/>
  <c r="CL314" i="9"/>
  <c r="CL313" i="9"/>
  <c r="CL312" i="9"/>
  <c r="CL311" i="9"/>
  <c r="CL228" i="9"/>
  <c r="CL133" i="9"/>
  <c r="CF1015" i="9"/>
  <c r="CF1014" i="9"/>
  <c r="CF1013" i="9"/>
  <c r="CF1012" i="9"/>
  <c r="CF1011" i="9"/>
  <c r="CF1010" i="9"/>
  <c r="CF1009" i="9"/>
  <c r="CF1008" i="9"/>
  <c r="CF1007" i="9"/>
  <c r="CF1006" i="9"/>
  <c r="CF1005" i="9"/>
  <c r="CF1004" i="9"/>
  <c r="CF1003" i="9"/>
  <c r="CF1002" i="9"/>
  <c r="CF1001" i="9"/>
  <c r="CF1000" i="9"/>
  <c r="CF999" i="9"/>
  <c r="CF998" i="9"/>
  <c r="CF997" i="9"/>
  <c r="CF996" i="9"/>
  <c r="CF995" i="9"/>
  <c r="CF994" i="9"/>
  <c r="CF993" i="9"/>
  <c r="CF992" i="9"/>
  <c r="CF991" i="9"/>
  <c r="CF990" i="9"/>
  <c r="CF989" i="9"/>
  <c r="CF988" i="9"/>
  <c r="CF987" i="9"/>
  <c r="CF986" i="9"/>
  <c r="CF985" i="9"/>
  <c r="CF984" i="9"/>
  <c r="CF983" i="9"/>
  <c r="CF982" i="9"/>
  <c r="CF981" i="9"/>
  <c r="CF980" i="9"/>
  <c r="CF979" i="9"/>
  <c r="CF978" i="9"/>
  <c r="CF977" i="9"/>
  <c r="CF976" i="9"/>
  <c r="CF975" i="9"/>
  <c r="CF974" i="9"/>
  <c r="CF973" i="9"/>
  <c r="CF972" i="9"/>
  <c r="CF971" i="9"/>
  <c r="CF970" i="9"/>
  <c r="CF969" i="9"/>
  <c r="CF968" i="9"/>
  <c r="CF967" i="9"/>
  <c r="CF966" i="9"/>
  <c r="CF965" i="9"/>
  <c r="CF964" i="9"/>
  <c r="CF963" i="9"/>
  <c r="CF962" i="9"/>
  <c r="CF961" i="9"/>
  <c r="CF960" i="9"/>
  <c r="CF959" i="9"/>
  <c r="CF958" i="9"/>
  <c r="CF957" i="9"/>
  <c r="CF956" i="9"/>
  <c r="CF955" i="9"/>
  <c r="CF954" i="9"/>
  <c r="CF953" i="9"/>
  <c r="CF952" i="9"/>
  <c r="CF951" i="9"/>
  <c r="CF950" i="9"/>
  <c r="CF949" i="9"/>
  <c r="CF948" i="9"/>
  <c r="CF947" i="9"/>
  <c r="CF946" i="9"/>
  <c r="CF945" i="9"/>
  <c r="CF944" i="9"/>
  <c r="CF943" i="9"/>
  <c r="CF942" i="9"/>
  <c r="CF941" i="9"/>
  <c r="CF940" i="9"/>
  <c r="CF939" i="9"/>
  <c r="CF938" i="9"/>
  <c r="CF937" i="9"/>
  <c r="CF936" i="9"/>
  <c r="CF935" i="9"/>
  <c r="CF934" i="9"/>
  <c r="CF933" i="9"/>
  <c r="CF932" i="9"/>
  <c r="CF931" i="9"/>
  <c r="CF930" i="9"/>
  <c r="CF929" i="9"/>
  <c r="CF928" i="9"/>
  <c r="CF927" i="9"/>
  <c r="CF926" i="9"/>
  <c r="CF925" i="9"/>
  <c r="CF924" i="9"/>
  <c r="CF923" i="9"/>
  <c r="CF922" i="9"/>
  <c r="CF921" i="9"/>
  <c r="CF920" i="9"/>
  <c r="CF919" i="9"/>
  <c r="CF918" i="9"/>
  <c r="CF917" i="9"/>
  <c r="CF916" i="9"/>
  <c r="CF915" i="9"/>
  <c r="CF914" i="9"/>
  <c r="CF913" i="9"/>
  <c r="CF912" i="9"/>
  <c r="CF911" i="9"/>
  <c r="CF910" i="9"/>
  <c r="CF909" i="9"/>
  <c r="CF908" i="9"/>
  <c r="CF907" i="9"/>
  <c r="CF906" i="9"/>
  <c r="CF905" i="9"/>
  <c r="CF904" i="9"/>
  <c r="CF903" i="9"/>
  <c r="CF902" i="9"/>
  <c r="CF901" i="9"/>
  <c r="CF900" i="9"/>
  <c r="CF899" i="9"/>
  <c r="CF898" i="9"/>
  <c r="CF897" i="9"/>
  <c r="CF896" i="9"/>
  <c r="CF895" i="9"/>
  <c r="CF894" i="9"/>
  <c r="CF893" i="9"/>
  <c r="CF892" i="9"/>
  <c r="CF891" i="9"/>
  <c r="CF890" i="9"/>
  <c r="CF889" i="9"/>
  <c r="CF888" i="9"/>
  <c r="CF887" i="9"/>
  <c r="CF886" i="9"/>
  <c r="CF885" i="9"/>
  <c r="CF884" i="9"/>
  <c r="CF883" i="9"/>
  <c r="CF882" i="9"/>
  <c r="CF881" i="9"/>
  <c r="CF880" i="9"/>
  <c r="CF879" i="9"/>
  <c r="CF878" i="9"/>
  <c r="CF877" i="9"/>
  <c r="CF876" i="9"/>
  <c r="CF875" i="9"/>
  <c r="CF874" i="9"/>
  <c r="CF873" i="9"/>
  <c r="CF872" i="9"/>
  <c r="CF871" i="9"/>
  <c r="CF870" i="9"/>
  <c r="CF869" i="9"/>
  <c r="CF868" i="9"/>
  <c r="CF867" i="9"/>
  <c r="CF866" i="9"/>
  <c r="CF865" i="9"/>
  <c r="CF864" i="9"/>
  <c r="CF863" i="9"/>
  <c r="CF862" i="9"/>
  <c r="CF861" i="9"/>
  <c r="CF860" i="9"/>
  <c r="CF859" i="9"/>
  <c r="CF858" i="9"/>
  <c r="CF857" i="9"/>
  <c r="CF856" i="9"/>
  <c r="CF855" i="9"/>
  <c r="CF854" i="9"/>
  <c r="CF853" i="9"/>
  <c r="CF852" i="9"/>
  <c r="CF851" i="9"/>
  <c r="CF850" i="9"/>
  <c r="CF849" i="9"/>
  <c r="CF848" i="9"/>
  <c r="CF847" i="9"/>
  <c r="CF846" i="9"/>
  <c r="CF845" i="9"/>
  <c r="CF844" i="9"/>
  <c r="CF843" i="9"/>
  <c r="CF842" i="9"/>
  <c r="CF841" i="9"/>
  <c r="CF840" i="9"/>
  <c r="CF839" i="9"/>
  <c r="CF838" i="9"/>
  <c r="CF837" i="9"/>
  <c r="CF836" i="9"/>
  <c r="CF835" i="9"/>
  <c r="CF834" i="9"/>
  <c r="CF833" i="9"/>
  <c r="CF832" i="9"/>
  <c r="CF831" i="9"/>
  <c r="CF830" i="9"/>
  <c r="CF829" i="9"/>
  <c r="CF828" i="9"/>
  <c r="CF827" i="9"/>
  <c r="CF826" i="9"/>
  <c r="CF825" i="9"/>
  <c r="CF824" i="9"/>
  <c r="CF823" i="9"/>
  <c r="CF822" i="9"/>
  <c r="CF821" i="9"/>
  <c r="CF820" i="9"/>
  <c r="CF819" i="9"/>
  <c r="CF818" i="9"/>
  <c r="CF817" i="9"/>
  <c r="CF816" i="9"/>
  <c r="CF815" i="9"/>
  <c r="CF814" i="9"/>
  <c r="CF813" i="9"/>
  <c r="CF812" i="9"/>
  <c r="CF811" i="9"/>
  <c r="CF810" i="9"/>
  <c r="CF809" i="9"/>
  <c r="CF808" i="9"/>
  <c r="CF807" i="9"/>
  <c r="CF806" i="9"/>
  <c r="CF805" i="9"/>
  <c r="CF804" i="9"/>
  <c r="CF803" i="9"/>
  <c r="CF802" i="9"/>
  <c r="CF801" i="9"/>
  <c r="CF800" i="9"/>
  <c r="CF799" i="9"/>
  <c r="CF798" i="9"/>
  <c r="CF797" i="9"/>
  <c r="CF796" i="9"/>
  <c r="CF795" i="9"/>
  <c r="CF794" i="9"/>
  <c r="CF793" i="9"/>
  <c r="CF792" i="9"/>
  <c r="CF791" i="9"/>
  <c r="CF790" i="9"/>
  <c r="CF789" i="9"/>
  <c r="CF788" i="9"/>
  <c r="CF787" i="9"/>
  <c r="CF786" i="9"/>
  <c r="CF785" i="9"/>
  <c r="CF784" i="9"/>
  <c r="CF783" i="9"/>
  <c r="CF782" i="9"/>
  <c r="CF781" i="9"/>
  <c r="CF780" i="9"/>
  <c r="CF779" i="9"/>
  <c r="CF778" i="9"/>
  <c r="CF777" i="9"/>
  <c r="CF776" i="9"/>
  <c r="CF775" i="9"/>
  <c r="CF774" i="9"/>
  <c r="CF773" i="9"/>
  <c r="CF772" i="9"/>
  <c r="CF771" i="9"/>
  <c r="CF770" i="9"/>
  <c r="CF769" i="9"/>
  <c r="CF768" i="9"/>
  <c r="CF767" i="9"/>
  <c r="CF766" i="9"/>
  <c r="CF765" i="9"/>
  <c r="CF764" i="9"/>
  <c r="CF763" i="9"/>
  <c r="CF762" i="9"/>
  <c r="CF761" i="9"/>
  <c r="CF760" i="9"/>
  <c r="CF759" i="9"/>
  <c r="CF758" i="9"/>
  <c r="CF757" i="9"/>
  <c r="CF756" i="9"/>
  <c r="CF755" i="9"/>
  <c r="CF754" i="9"/>
  <c r="CF753" i="9"/>
  <c r="CF752" i="9"/>
  <c r="CF751" i="9"/>
  <c r="CF750" i="9"/>
  <c r="CF749" i="9"/>
  <c r="CF748" i="9"/>
  <c r="CF747" i="9"/>
  <c r="CF746" i="9"/>
  <c r="CF745" i="9"/>
  <c r="CF744" i="9"/>
  <c r="CF743" i="9"/>
  <c r="CF742" i="9"/>
  <c r="CF741" i="9"/>
  <c r="CF740" i="9"/>
  <c r="CF739" i="9"/>
  <c r="CF738" i="9"/>
  <c r="CF737" i="9"/>
  <c r="CF736" i="9"/>
  <c r="CF735" i="9"/>
  <c r="CF734" i="9"/>
  <c r="CF733" i="9"/>
  <c r="CF732" i="9"/>
  <c r="CF731" i="9"/>
  <c r="CF730" i="9"/>
  <c r="CF729" i="9"/>
  <c r="CF728" i="9"/>
  <c r="CF727" i="9"/>
  <c r="CF726" i="9"/>
  <c r="CF725" i="9"/>
  <c r="CF724" i="9"/>
  <c r="CF723" i="9"/>
  <c r="CF722" i="9"/>
  <c r="CF721" i="9"/>
  <c r="CF720" i="9"/>
  <c r="CF719" i="9"/>
  <c r="CF718" i="9"/>
  <c r="CF717" i="9"/>
  <c r="CF716" i="9"/>
  <c r="CF715" i="9"/>
  <c r="CF714" i="9"/>
  <c r="CF713" i="9"/>
  <c r="CF712" i="9"/>
  <c r="CF711" i="9"/>
  <c r="CF710" i="9"/>
  <c r="CF709" i="9"/>
  <c r="CF708" i="9"/>
  <c r="CF707" i="9"/>
  <c r="CF706" i="9"/>
  <c r="CF705" i="9"/>
  <c r="CF704" i="9"/>
  <c r="CF703" i="9"/>
  <c r="CF702" i="9"/>
  <c r="CF701" i="9"/>
  <c r="CF700" i="9"/>
  <c r="CF699" i="9"/>
  <c r="CF698" i="9"/>
  <c r="CF697" i="9"/>
  <c r="CF696" i="9"/>
  <c r="CF695" i="9"/>
  <c r="CF694" i="9"/>
  <c r="CF693" i="9"/>
  <c r="CF692" i="9"/>
  <c r="CF691" i="9"/>
  <c r="CF690" i="9"/>
  <c r="CF689" i="9"/>
  <c r="CF688" i="9"/>
  <c r="CF687" i="9"/>
  <c r="CF686" i="9"/>
  <c r="CF685" i="9"/>
  <c r="CF684" i="9"/>
  <c r="CF683" i="9"/>
  <c r="CF682" i="9"/>
  <c r="CF681" i="9"/>
  <c r="CF680" i="9"/>
  <c r="CF679" i="9"/>
  <c r="CF678" i="9"/>
  <c r="CF677" i="9"/>
  <c r="CF676" i="9"/>
  <c r="CF675" i="9"/>
  <c r="CF674" i="9"/>
  <c r="CF673" i="9"/>
  <c r="CF672" i="9"/>
  <c r="CF671" i="9"/>
  <c r="CF670" i="9"/>
  <c r="CF669" i="9"/>
  <c r="CF668" i="9"/>
  <c r="CF667" i="9"/>
  <c r="CF666" i="9"/>
  <c r="CF665" i="9"/>
  <c r="CF664" i="9"/>
  <c r="CF663" i="9"/>
  <c r="CF662" i="9"/>
  <c r="CF661" i="9"/>
  <c r="CF660" i="9"/>
  <c r="CF659" i="9"/>
  <c r="CF658" i="9"/>
  <c r="CF657" i="9"/>
  <c r="CF656" i="9"/>
  <c r="CF655" i="9"/>
  <c r="CF654" i="9"/>
  <c r="CF653" i="9"/>
  <c r="CF652" i="9"/>
  <c r="CF651" i="9"/>
  <c r="CF650" i="9"/>
  <c r="CF649" i="9"/>
  <c r="CF648" i="9"/>
  <c r="CF647" i="9"/>
  <c r="CF646" i="9"/>
  <c r="CF645" i="9"/>
  <c r="CF644" i="9"/>
  <c r="CF643" i="9"/>
  <c r="CF642" i="9"/>
  <c r="CF641" i="9"/>
  <c r="CF640" i="9"/>
  <c r="CF639" i="9"/>
  <c r="CF638" i="9"/>
  <c r="CF637" i="9"/>
  <c r="CF636" i="9"/>
  <c r="CF635" i="9"/>
  <c r="CF634" i="9"/>
  <c r="CF633" i="9"/>
  <c r="CF632" i="9"/>
  <c r="CF631" i="9"/>
  <c r="CF630" i="9"/>
  <c r="CF629" i="9"/>
  <c r="CF628" i="9"/>
  <c r="CF627" i="9"/>
  <c r="CF626" i="9"/>
  <c r="CF625" i="9"/>
  <c r="CF624" i="9"/>
  <c r="CF623" i="9"/>
  <c r="CF622" i="9"/>
  <c r="CF621" i="9"/>
  <c r="CF620" i="9"/>
  <c r="CF619" i="9"/>
  <c r="CF618" i="9"/>
  <c r="CF617" i="9"/>
  <c r="CF616" i="9"/>
  <c r="CF615" i="9"/>
  <c r="CF614" i="9"/>
  <c r="CF613" i="9"/>
  <c r="CF612" i="9"/>
  <c r="CF611" i="9"/>
  <c r="CF610" i="9"/>
  <c r="CF609" i="9"/>
  <c r="CF608" i="9"/>
  <c r="CF607" i="9"/>
  <c r="CF606" i="9"/>
  <c r="CF605" i="9"/>
  <c r="CF604" i="9"/>
  <c r="CF603" i="9"/>
  <c r="CF602" i="9"/>
  <c r="CF601" i="9"/>
  <c r="CF600" i="9"/>
  <c r="CF599" i="9"/>
  <c r="CF598" i="9"/>
  <c r="CF597" i="9"/>
  <c r="CF596" i="9"/>
  <c r="CF595" i="9"/>
  <c r="CF594" i="9"/>
  <c r="CF593" i="9"/>
  <c r="CF592" i="9"/>
  <c r="CF591" i="9"/>
  <c r="CF590" i="9"/>
  <c r="CF589" i="9"/>
  <c r="CF588" i="9"/>
  <c r="CF587" i="9"/>
  <c r="CF586" i="9"/>
  <c r="CF585" i="9"/>
  <c r="CF584" i="9"/>
  <c r="CF583" i="9"/>
  <c r="CF582" i="9"/>
  <c r="CF581" i="9"/>
  <c r="CF580" i="9"/>
  <c r="CF579" i="9"/>
  <c r="CF578" i="9"/>
  <c r="CF577" i="9"/>
  <c r="CF576" i="9"/>
  <c r="CF575" i="9"/>
  <c r="CF574" i="9"/>
  <c r="CF573" i="9"/>
  <c r="CF572" i="9"/>
  <c r="CF571" i="9"/>
  <c r="CF570" i="9"/>
  <c r="CF569" i="9"/>
  <c r="CF568" i="9"/>
  <c r="CF567" i="9"/>
  <c r="CF566" i="9"/>
  <c r="CF565" i="9"/>
  <c r="CF564" i="9"/>
  <c r="CF563" i="9"/>
  <c r="CF562" i="9"/>
  <c r="CF561" i="9"/>
  <c r="CF560" i="9"/>
  <c r="CF559" i="9"/>
  <c r="CF558" i="9"/>
  <c r="CF557" i="9"/>
  <c r="CF556" i="9"/>
  <c r="CF555" i="9"/>
  <c r="CF554" i="9"/>
  <c r="CF553" i="9"/>
  <c r="CF552" i="9"/>
  <c r="CF551" i="9"/>
  <c r="CF550" i="9"/>
  <c r="CF549" i="9"/>
  <c r="CF548" i="9"/>
  <c r="CF547" i="9"/>
  <c r="CF546" i="9"/>
  <c r="CF545" i="9"/>
  <c r="CF544" i="9"/>
  <c r="CF543" i="9"/>
  <c r="CF542" i="9"/>
  <c r="CF541" i="9"/>
  <c r="CF540" i="9"/>
  <c r="CF539" i="9"/>
  <c r="CF538" i="9"/>
  <c r="CF537" i="9"/>
  <c r="CF536" i="9"/>
  <c r="CF535" i="9"/>
  <c r="CF534" i="9"/>
  <c r="CF533" i="9"/>
  <c r="CF532" i="9"/>
  <c r="CF531" i="9"/>
  <c r="CF530" i="9"/>
  <c r="CF529" i="9"/>
  <c r="CF528" i="9"/>
  <c r="CF527" i="9"/>
  <c r="CF526" i="9"/>
  <c r="CF525" i="9"/>
  <c r="CF524" i="9"/>
  <c r="CF523" i="9"/>
  <c r="CF522" i="9"/>
  <c r="CF521" i="9"/>
  <c r="CF520" i="9"/>
  <c r="CF519" i="9"/>
  <c r="CF518" i="9"/>
  <c r="CF517" i="9"/>
  <c r="CF516" i="9"/>
  <c r="CF515" i="9"/>
  <c r="CF514" i="9"/>
  <c r="CF513" i="9"/>
  <c r="CF512" i="9"/>
  <c r="CF511" i="9"/>
  <c r="CF510" i="9"/>
  <c r="CF509" i="9"/>
  <c r="CF508" i="9"/>
  <c r="CF507" i="9"/>
  <c r="CF506" i="9"/>
  <c r="CF505" i="9"/>
  <c r="CF504" i="9"/>
  <c r="CF503" i="9"/>
  <c r="CF502" i="9"/>
  <c r="CF501" i="9"/>
  <c r="CF500" i="9"/>
  <c r="CF499" i="9"/>
  <c r="CF498" i="9"/>
  <c r="CF497" i="9"/>
  <c r="CF496" i="9"/>
  <c r="CF495" i="9"/>
  <c r="CF494" i="9"/>
  <c r="CF493" i="9"/>
  <c r="CF492" i="9"/>
  <c r="CF491" i="9"/>
  <c r="CF490" i="9"/>
  <c r="CF489" i="9"/>
  <c r="CF488" i="9"/>
  <c r="CF487" i="9"/>
  <c r="CF486" i="9"/>
  <c r="CF485" i="9"/>
  <c r="CF484" i="9"/>
  <c r="CF483" i="9"/>
  <c r="CF482" i="9"/>
  <c r="CF481" i="9"/>
  <c r="CF480" i="9"/>
  <c r="CF479" i="9"/>
  <c r="CF478" i="9"/>
  <c r="CF477" i="9"/>
  <c r="CF476" i="9"/>
  <c r="CF475" i="9"/>
  <c r="CF474" i="9"/>
  <c r="CF473" i="9"/>
  <c r="CF472" i="9"/>
  <c r="CF471" i="9"/>
  <c r="CF470" i="9"/>
  <c r="CF469" i="9"/>
  <c r="CF468" i="9"/>
  <c r="CF467" i="9"/>
  <c r="CF466" i="9"/>
  <c r="CF465" i="9"/>
  <c r="CF464" i="9"/>
  <c r="CF463" i="9"/>
  <c r="CF462" i="9"/>
  <c r="CF461" i="9"/>
  <c r="CF460" i="9"/>
  <c r="CF459" i="9"/>
  <c r="CF458" i="9"/>
  <c r="CF457" i="9"/>
  <c r="CF456" i="9"/>
  <c r="CF455" i="9"/>
  <c r="CF454" i="9"/>
  <c r="CF453" i="9"/>
  <c r="CF452" i="9"/>
  <c r="CF451" i="9"/>
  <c r="CF450" i="9"/>
  <c r="CF449" i="9"/>
  <c r="CF448" i="9"/>
  <c r="CF447" i="9"/>
  <c r="CF446" i="9"/>
  <c r="CF445" i="9"/>
  <c r="CF444" i="9"/>
  <c r="CF443" i="9"/>
  <c r="CF442" i="9"/>
  <c r="CF441" i="9"/>
  <c r="CF440" i="9"/>
  <c r="CF439" i="9"/>
  <c r="CF438" i="9"/>
  <c r="CF437" i="9"/>
  <c r="CF436" i="9"/>
  <c r="CF435" i="9"/>
  <c r="CF434" i="9"/>
  <c r="CF433" i="9"/>
  <c r="CF432" i="9"/>
  <c r="CF431" i="9"/>
  <c r="CF430" i="9"/>
  <c r="CF429" i="9"/>
  <c r="CF428" i="9"/>
  <c r="CF427" i="9"/>
  <c r="CF426" i="9"/>
  <c r="CF425" i="9"/>
  <c r="CF424" i="9"/>
  <c r="CF423" i="9"/>
  <c r="CF422" i="9"/>
  <c r="CF421" i="9"/>
  <c r="CF420" i="9"/>
  <c r="CF419" i="9"/>
  <c r="CF418" i="9"/>
  <c r="CF417" i="9"/>
  <c r="CF416" i="9"/>
  <c r="CF415" i="9"/>
  <c r="CF414" i="9"/>
  <c r="CF413" i="9"/>
  <c r="CF412" i="9"/>
  <c r="CF411" i="9"/>
  <c r="CF410" i="9"/>
  <c r="CF409" i="9"/>
  <c r="CF408" i="9"/>
  <c r="CF407" i="9"/>
  <c r="CF406" i="9"/>
  <c r="CF405" i="9"/>
  <c r="CF404" i="9"/>
  <c r="CF403" i="9"/>
  <c r="CF402" i="9"/>
  <c r="CF401" i="9"/>
  <c r="CF400" i="9"/>
  <c r="CF399" i="9"/>
  <c r="CF398" i="9"/>
  <c r="CF397" i="9"/>
  <c r="CF396" i="9"/>
  <c r="CF395" i="9"/>
  <c r="CF394" i="9"/>
  <c r="CF393" i="9"/>
  <c r="CF392" i="9"/>
  <c r="CF391" i="9"/>
  <c r="CF390" i="9"/>
  <c r="CF389" i="9"/>
  <c r="CF388" i="9"/>
  <c r="CF387" i="9"/>
  <c r="CF386" i="9"/>
  <c r="CF385" i="9"/>
  <c r="CF384" i="9"/>
  <c r="CF383" i="9"/>
  <c r="CF382" i="9"/>
  <c r="CF381" i="9"/>
  <c r="CF380" i="9"/>
  <c r="CF379" i="9"/>
  <c r="CF378" i="9"/>
  <c r="CF377" i="9"/>
  <c r="CF376" i="9"/>
  <c r="CF375" i="9"/>
  <c r="CF374" i="9"/>
  <c r="CF373" i="9"/>
  <c r="CF372" i="9"/>
  <c r="CF371" i="9"/>
  <c r="CF370" i="9"/>
  <c r="CF369" i="9"/>
  <c r="CF368" i="9"/>
  <c r="CF367" i="9"/>
  <c r="CF366" i="9"/>
  <c r="CF365" i="9"/>
  <c r="CF364" i="9"/>
  <c r="CF363" i="9"/>
  <c r="CF362" i="9"/>
  <c r="CF361" i="9"/>
  <c r="CF360" i="9"/>
  <c r="CF359" i="9"/>
  <c r="CF358" i="9"/>
  <c r="CF357" i="9"/>
  <c r="CF356" i="9"/>
  <c r="CF355" i="9"/>
  <c r="CF354" i="9"/>
  <c r="CF353" i="9"/>
  <c r="CF352" i="9"/>
  <c r="CF351" i="9"/>
  <c r="CF350" i="9"/>
  <c r="CF349" i="9"/>
  <c r="CF348" i="9"/>
  <c r="CF347" i="9"/>
  <c r="CF346" i="9"/>
  <c r="CF345" i="9"/>
  <c r="CF344" i="9"/>
  <c r="CF343" i="9"/>
  <c r="CF342" i="9"/>
  <c r="CF341" i="9"/>
  <c r="CF340" i="9"/>
  <c r="CF339" i="9"/>
  <c r="CF338" i="9"/>
  <c r="CF337" i="9"/>
  <c r="CF336" i="9"/>
  <c r="CF335" i="9"/>
  <c r="CF334" i="9"/>
  <c r="CF333" i="9"/>
  <c r="CF332" i="9"/>
  <c r="CF331" i="9"/>
  <c r="CF330" i="9"/>
  <c r="CF329" i="9"/>
  <c r="CF328" i="9"/>
  <c r="CF327" i="9"/>
  <c r="CF326" i="9"/>
  <c r="CF325" i="9"/>
  <c r="CF324" i="9"/>
  <c r="CF323" i="9"/>
  <c r="CF322" i="9"/>
  <c r="CF321" i="9"/>
  <c r="CF320" i="9"/>
  <c r="CF319" i="9"/>
  <c r="CF318" i="9"/>
  <c r="CF317" i="9"/>
  <c r="CF316" i="9"/>
  <c r="CF315" i="9"/>
  <c r="CF314" i="9"/>
  <c r="CF313" i="9"/>
  <c r="CF312" i="9"/>
  <c r="CF311" i="9"/>
  <c r="CF310" i="9"/>
  <c r="CF309" i="9"/>
  <c r="CF308" i="9"/>
  <c r="CF307" i="9"/>
  <c r="CF306" i="9"/>
  <c r="CF305" i="9"/>
  <c r="CF304" i="9"/>
  <c r="CF303" i="9"/>
  <c r="CF302" i="9"/>
  <c r="CF301" i="9"/>
  <c r="CF300" i="9"/>
  <c r="CF299" i="9"/>
  <c r="CF298" i="9"/>
  <c r="CF297" i="9"/>
  <c r="CF296" i="9"/>
  <c r="CF295" i="9"/>
  <c r="CF294" i="9"/>
  <c r="CF293" i="9"/>
  <c r="CF292" i="9"/>
  <c r="CF291" i="9"/>
  <c r="CF290" i="9"/>
  <c r="CF289" i="9"/>
  <c r="CF288" i="9"/>
  <c r="CF287" i="9"/>
  <c r="CF286" i="9"/>
  <c r="CF285" i="9"/>
  <c r="CF284" i="9"/>
  <c r="CF283" i="9"/>
  <c r="CF282" i="9"/>
  <c r="CF281" i="9"/>
  <c r="CF280" i="9"/>
  <c r="CF279" i="9"/>
  <c r="CF278" i="9"/>
  <c r="CF277" i="9"/>
  <c r="CF276" i="9"/>
  <c r="CF275" i="9"/>
  <c r="CF274" i="9"/>
  <c r="CF273" i="9"/>
  <c r="CF272" i="9"/>
  <c r="CF271" i="9"/>
  <c r="CF270" i="9"/>
  <c r="CF269" i="9"/>
  <c r="CF268" i="9"/>
  <c r="CF267" i="9"/>
  <c r="CF266" i="9"/>
  <c r="CF265" i="9"/>
  <c r="CF264" i="9"/>
  <c r="CF263" i="9"/>
  <c r="CF262" i="9"/>
  <c r="CF261" i="9"/>
  <c r="CF260" i="9"/>
  <c r="CF259" i="9"/>
  <c r="CF258" i="9"/>
  <c r="CF257" i="9"/>
  <c r="CF256" i="9"/>
  <c r="CF255" i="9"/>
  <c r="CF254" i="9"/>
  <c r="CF253" i="9"/>
  <c r="CF252" i="9"/>
  <c r="CF251" i="9"/>
  <c r="CF250" i="9"/>
  <c r="CF249" i="9"/>
  <c r="CF248" i="9"/>
  <c r="CF247" i="9"/>
  <c r="CF246" i="9"/>
  <c r="CF245" i="9"/>
  <c r="CF244" i="9"/>
  <c r="CF243" i="9"/>
  <c r="CF242" i="9"/>
  <c r="CF241" i="9"/>
  <c r="CF240" i="9"/>
  <c r="CF239" i="9"/>
  <c r="CF238" i="9"/>
  <c r="CF237" i="9"/>
  <c r="CF236" i="9"/>
  <c r="CF235" i="9"/>
  <c r="CF234" i="9"/>
  <c r="CF233" i="9"/>
  <c r="CF232" i="9"/>
  <c r="CF231" i="9"/>
  <c r="CF230" i="9"/>
  <c r="CF229" i="9"/>
  <c r="CF228" i="9"/>
  <c r="CF227" i="9"/>
  <c r="CF226" i="9"/>
  <c r="CF225" i="9"/>
  <c r="CF224" i="9"/>
  <c r="CF223" i="9"/>
  <c r="CF222" i="9"/>
  <c r="CF221" i="9"/>
  <c r="CF220" i="9"/>
  <c r="CF219" i="9"/>
  <c r="CF218" i="9"/>
  <c r="CF217" i="9"/>
  <c r="CF216" i="9"/>
  <c r="CF215" i="9"/>
  <c r="CF214" i="9"/>
  <c r="CF213" i="9"/>
  <c r="CF212" i="9"/>
  <c r="CF211" i="9"/>
  <c r="CF210" i="9"/>
  <c r="CF209" i="9"/>
  <c r="CF208" i="9"/>
  <c r="CF207" i="9"/>
  <c r="CF206" i="9"/>
  <c r="CF205" i="9"/>
  <c r="CF204" i="9"/>
  <c r="CF203" i="9"/>
  <c r="CF202" i="9"/>
  <c r="CF201" i="9"/>
  <c r="CF200" i="9"/>
  <c r="CF199" i="9"/>
  <c r="CF198" i="9"/>
  <c r="CF197" i="9"/>
  <c r="CF196" i="9"/>
  <c r="CF195" i="9"/>
  <c r="CF194" i="9"/>
  <c r="CF193" i="9"/>
  <c r="CF192" i="9"/>
  <c r="CF191" i="9"/>
  <c r="CF190" i="9"/>
  <c r="CF189" i="9"/>
  <c r="CF188" i="9"/>
  <c r="CF187" i="9"/>
  <c r="CF186" i="9"/>
  <c r="CF185" i="9"/>
  <c r="CF184" i="9"/>
  <c r="CF183" i="9"/>
  <c r="CF182" i="9"/>
  <c r="CF181" i="9"/>
  <c r="CF180" i="9"/>
  <c r="CF179" i="9"/>
  <c r="CF178" i="9"/>
  <c r="CF177" i="9"/>
  <c r="CF176" i="9"/>
  <c r="CF175" i="9"/>
  <c r="CF174" i="9"/>
  <c r="CF173" i="9"/>
  <c r="CF172" i="9"/>
  <c r="CF171" i="9"/>
  <c r="CF170" i="9"/>
  <c r="CF169" i="9"/>
  <c r="CF168" i="9"/>
  <c r="CF167" i="9"/>
  <c r="CF166" i="9"/>
  <c r="CF165" i="9"/>
  <c r="CF164" i="9"/>
  <c r="CF163" i="9"/>
  <c r="CF162" i="9"/>
  <c r="CF161" i="9"/>
  <c r="CF160" i="9"/>
  <c r="CF159" i="9"/>
  <c r="CF158" i="9"/>
  <c r="CF157" i="9"/>
  <c r="CF156" i="9"/>
  <c r="CF155" i="9"/>
  <c r="CF154" i="9"/>
  <c r="CF153" i="9"/>
  <c r="CF152" i="9"/>
  <c r="CF151" i="9"/>
  <c r="CF150" i="9"/>
  <c r="CF149" i="9"/>
  <c r="CF148" i="9"/>
  <c r="CF147" i="9"/>
  <c r="CF146" i="9"/>
  <c r="CF145" i="9"/>
  <c r="CF144" i="9"/>
  <c r="CF143" i="9"/>
  <c r="CF142" i="9"/>
  <c r="CF141" i="9"/>
  <c r="CF140" i="9"/>
  <c r="CF139" i="9"/>
  <c r="CF138" i="9"/>
  <c r="CF137" i="9"/>
  <c r="CF136" i="9"/>
  <c r="CF135" i="9"/>
  <c r="CF134" i="9"/>
  <c r="CF133" i="9"/>
  <c r="CF132" i="9"/>
  <c r="CF131" i="9"/>
  <c r="CF130" i="9"/>
  <c r="CF129" i="9"/>
  <c r="CF128" i="9"/>
  <c r="CF127" i="9"/>
  <c r="CF126" i="9"/>
  <c r="CF125" i="9"/>
  <c r="CF124" i="9"/>
  <c r="CF123" i="9"/>
  <c r="CF122" i="9"/>
  <c r="CF121" i="9"/>
  <c r="CF120" i="9"/>
  <c r="CF119" i="9"/>
  <c r="CF118" i="9"/>
  <c r="CF117" i="9"/>
  <c r="CF116" i="9"/>
  <c r="CF115" i="9"/>
  <c r="CF114" i="9"/>
  <c r="CF113" i="9"/>
  <c r="CF112" i="9"/>
  <c r="CF111" i="9"/>
  <c r="CF110" i="9"/>
  <c r="CF109" i="9"/>
  <c r="CF108" i="9"/>
  <c r="CF107" i="9"/>
  <c r="CF106" i="9"/>
  <c r="CF105" i="9"/>
  <c r="CF104" i="9"/>
  <c r="CF103" i="9"/>
  <c r="CF102" i="9"/>
  <c r="CF101" i="9"/>
  <c r="CF100" i="9"/>
  <c r="CF99" i="9"/>
  <c r="CF98" i="9"/>
  <c r="CF97" i="9"/>
  <c r="CF96" i="9"/>
  <c r="CF95" i="9"/>
  <c r="CF94" i="9"/>
  <c r="CF93" i="9"/>
  <c r="CF92" i="9"/>
  <c r="CF91" i="9"/>
  <c r="CF90" i="9"/>
  <c r="CF89" i="9"/>
  <c r="CF88" i="9"/>
  <c r="CF87" i="9"/>
  <c r="CF86" i="9"/>
  <c r="CF85" i="9"/>
  <c r="CF84" i="9"/>
  <c r="CF83" i="9"/>
  <c r="CF82" i="9"/>
  <c r="CF81" i="9"/>
  <c r="CF80" i="9"/>
  <c r="CF79" i="9"/>
  <c r="CF78" i="9"/>
  <c r="CF77" i="9"/>
  <c r="CF76" i="9"/>
  <c r="CF75" i="9"/>
  <c r="CF74" i="9"/>
  <c r="CF73" i="9"/>
  <c r="CF72" i="9"/>
  <c r="CF71" i="9"/>
  <c r="CF70" i="9"/>
  <c r="CF69" i="9"/>
  <c r="CF68" i="9"/>
  <c r="CF67" i="9"/>
  <c r="CF66" i="9"/>
  <c r="CF65" i="9"/>
  <c r="CF64" i="9"/>
  <c r="CF63" i="9"/>
  <c r="CF62" i="9"/>
  <c r="CF61" i="9"/>
  <c r="CF60" i="9"/>
  <c r="CF59" i="9"/>
  <c r="CF58" i="9"/>
  <c r="CF57" i="9"/>
  <c r="CF56" i="9"/>
  <c r="CF55" i="9"/>
  <c r="CF54" i="9"/>
  <c r="CF53" i="9"/>
  <c r="CF52" i="9"/>
  <c r="CF51" i="9"/>
  <c r="CF50" i="9"/>
  <c r="CF49" i="9"/>
  <c r="CF48" i="9"/>
  <c r="CF47" i="9"/>
  <c r="CF46" i="9"/>
  <c r="CF45" i="9"/>
  <c r="CF44" i="9"/>
  <c r="CF43" i="9"/>
  <c r="CF42" i="9"/>
  <c r="CF41" i="9"/>
  <c r="CF40" i="9"/>
  <c r="CF39" i="9"/>
  <c r="CF38" i="9"/>
  <c r="CF37" i="9"/>
  <c r="CF36" i="9"/>
  <c r="CF35" i="9"/>
  <c r="CF34" i="9"/>
  <c r="CF33" i="9"/>
  <c r="CF32" i="9"/>
  <c r="CF31" i="9"/>
  <c r="CF30" i="9"/>
  <c r="CF29" i="9"/>
  <c r="CF28" i="9"/>
  <c r="CF27" i="9"/>
  <c r="CF26" i="9"/>
  <c r="CF25" i="9"/>
  <c r="CF24" i="9"/>
  <c r="CF23" i="9"/>
  <c r="CF22" i="9"/>
  <c r="CF21" i="9"/>
  <c r="CF20" i="9"/>
  <c r="CF19" i="9"/>
  <c r="CF18" i="9"/>
  <c r="CF17" i="9"/>
  <c r="CF16" i="9"/>
  <c r="CF15" i="9"/>
  <c r="CF14" i="9"/>
  <c r="CF13" i="9"/>
  <c r="CF12" i="9"/>
  <c r="CF11" i="9"/>
  <c r="CF10" i="9"/>
  <c r="CF9" i="9"/>
  <c r="BZ1015" i="9"/>
  <c r="BZ1014" i="9"/>
  <c r="AS1015" i="9"/>
  <c r="AS1014" i="9"/>
  <c r="AM1015" i="9"/>
  <c r="AM1014" i="9"/>
  <c r="AM1013" i="9"/>
  <c r="AM1012" i="9"/>
  <c r="BZ1012" i="9"/>
  <c r="CN1011" i="9"/>
  <c r="X1015" i="9"/>
  <c r="W1015" i="9"/>
  <c r="V1015" i="9"/>
  <c r="T1015" i="9"/>
  <c r="S1015" i="9"/>
  <c r="R1015" i="9"/>
  <c r="Q1015" i="9"/>
  <c r="P1015" i="9"/>
  <c r="O1015" i="9"/>
  <c r="N1015" i="9"/>
  <c r="M1015" i="9"/>
  <c r="L1015" i="9"/>
  <c r="K1015" i="9"/>
  <c r="J1015" i="9"/>
  <c r="I1015" i="9"/>
  <c r="Y1015" i="9" s="1"/>
  <c r="H1015" i="9"/>
  <c r="G1015" i="9"/>
  <c r="F1015" i="9"/>
  <c r="E1015" i="9"/>
  <c r="D1015" i="9"/>
  <c r="C1015" i="9"/>
  <c r="B1015" i="9"/>
  <c r="B418" i="14" s="1"/>
  <c r="X1014" i="9"/>
  <c r="W1014" i="9"/>
  <c r="V1014" i="9"/>
  <c r="T1014" i="9"/>
  <c r="S1014" i="9"/>
  <c r="R1014" i="9"/>
  <c r="Q1014" i="9"/>
  <c r="P1014" i="9"/>
  <c r="O1014" i="9"/>
  <c r="N1014" i="9"/>
  <c r="M1014" i="9"/>
  <c r="L1014" i="9"/>
  <c r="K1014" i="9"/>
  <c r="J1014" i="9"/>
  <c r="I1014" i="9"/>
  <c r="Y1014" i="9" s="1"/>
  <c r="H1014" i="9"/>
  <c r="G1014" i="9"/>
  <c r="F1014" i="9"/>
  <c r="E1014" i="9"/>
  <c r="D1014" i="9"/>
  <c r="C1014" i="9"/>
  <c r="B1014" i="9"/>
  <c r="X1013" i="9"/>
  <c r="W1013" i="9"/>
  <c r="V1013" i="9"/>
  <c r="T1013" i="9"/>
  <c r="S1013" i="9"/>
  <c r="R1013" i="9"/>
  <c r="Q1013" i="9"/>
  <c r="P1013" i="9"/>
  <c r="O1013" i="9"/>
  <c r="N1013" i="9"/>
  <c r="M1013" i="9"/>
  <c r="L1013" i="9"/>
  <c r="K1013" i="9"/>
  <c r="J1013" i="9"/>
  <c r="I1013" i="9"/>
  <c r="Y1013" i="9" s="1"/>
  <c r="H1013" i="9"/>
  <c r="G1013" i="9"/>
  <c r="F1013" i="9"/>
  <c r="E1013" i="9"/>
  <c r="D1013" i="9"/>
  <c r="C1013" i="9"/>
  <c r="B1013" i="9"/>
  <c r="X1012" i="9"/>
  <c r="W1012" i="9"/>
  <c r="V1012" i="9"/>
  <c r="T1012" i="9"/>
  <c r="S1012" i="9"/>
  <c r="R1012" i="9"/>
  <c r="Q1012" i="9"/>
  <c r="P1012" i="9"/>
  <c r="O1012" i="9"/>
  <c r="N1012" i="9"/>
  <c r="M1012" i="9"/>
  <c r="L1012" i="9"/>
  <c r="K1012" i="9"/>
  <c r="J1012" i="9"/>
  <c r="I1012" i="9"/>
  <c r="Y1012" i="9" s="1"/>
  <c r="H1012" i="9"/>
  <c r="G1012" i="9"/>
  <c r="F1012" i="9"/>
  <c r="E1012" i="9"/>
  <c r="D1012" i="9"/>
  <c r="C1012" i="9"/>
  <c r="B1012" i="9"/>
  <c r="X1011" i="9"/>
  <c r="W1011" i="9"/>
  <c r="V1011" i="9"/>
  <c r="T1011" i="9"/>
  <c r="S1011" i="9"/>
  <c r="R1011" i="9"/>
  <c r="Q1011" i="9"/>
  <c r="P1011" i="9"/>
  <c r="O1011" i="9"/>
  <c r="N1011" i="9"/>
  <c r="M1011" i="9"/>
  <c r="L1011" i="9"/>
  <c r="K1011" i="9"/>
  <c r="J1011" i="9"/>
  <c r="I1011" i="9"/>
  <c r="Y1011" i="9" s="1"/>
  <c r="H1011" i="9"/>
  <c r="G1011" i="9"/>
  <c r="F1011" i="9"/>
  <c r="E1011" i="9"/>
  <c r="AS1011" i="9" s="1"/>
  <c r="D1011" i="9"/>
  <c r="C1011" i="9"/>
  <c r="B1011" i="9"/>
  <c r="B427" i="14" s="1"/>
  <c r="AS1009" i="9"/>
  <c r="AM1009" i="9"/>
  <c r="AM1008" i="9"/>
  <c r="AM1007" i="9"/>
  <c r="AM1006" i="9"/>
  <c r="AM1005" i="9"/>
  <c r="AM1004" i="9"/>
  <c r="AM1003" i="9"/>
  <c r="X1009" i="9"/>
  <c r="W1009" i="9"/>
  <c r="V1009" i="9"/>
  <c r="T1009" i="9"/>
  <c r="S1009" i="9"/>
  <c r="R1009" i="9"/>
  <c r="Q1009" i="9"/>
  <c r="P1009" i="9"/>
  <c r="O1009" i="9"/>
  <c r="N1009" i="9"/>
  <c r="M1009" i="9"/>
  <c r="L1009" i="9"/>
  <c r="K1009" i="9"/>
  <c r="J1009" i="9"/>
  <c r="I1009" i="9"/>
  <c r="Y1009" i="9" s="1"/>
  <c r="H1009" i="9"/>
  <c r="G1009" i="9"/>
  <c r="F1009" i="9"/>
  <c r="E1009" i="9"/>
  <c r="D1009" i="9"/>
  <c r="C1009" i="9"/>
  <c r="B1009" i="9"/>
  <c r="X1008" i="9"/>
  <c r="W1008" i="9"/>
  <c r="V1008" i="9"/>
  <c r="T1008" i="9"/>
  <c r="S1008" i="9"/>
  <c r="R1008" i="9"/>
  <c r="Q1008" i="9"/>
  <c r="P1008" i="9"/>
  <c r="O1008" i="9"/>
  <c r="N1008" i="9"/>
  <c r="M1008" i="9"/>
  <c r="L1008" i="9"/>
  <c r="K1008" i="9"/>
  <c r="J1008" i="9"/>
  <c r="I1008" i="9"/>
  <c r="Y1008" i="9" s="1"/>
  <c r="H1008" i="9"/>
  <c r="G1008" i="9"/>
  <c r="F1008" i="9"/>
  <c r="E1008" i="9"/>
  <c r="D1008" i="9"/>
  <c r="C1008" i="9"/>
  <c r="B1008" i="9"/>
  <c r="AS1007" i="9"/>
  <c r="AS999" i="9"/>
  <c r="AS986" i="9"/>
  <c r="AS982" i="9"/>
  <c r="AS981" i="9"/>
  <c r="D1007" i="9"/>
  <c r="C1007" i="9"/>
  <c r="B1007" i="9"/>
  <c r="B101" i="10" s="1"/>
  <c r="BZ1006" i="9"/>
  <c r="BZ1005" i="9"/>
  <c r="B1005" i="9"/>
  <c r="B379" i="14" s="1"/>
  <c r="BZ1003" i="9"/>
  <c r="B1003" i="9"/>
  <c r="B24" i="10" s="1"/>
  <c r="B1002" i="9"/>
  <c r="B381" i="14" s="1"/>
  <c r="B1001" i="9"/>
  <c r="B420" i="14" s="1"/>
  <c r="B1000" i="9"/>
  <c r="B412" i="14" s="1"/>
  <c r="B999" i="9"/>
  <c r="B998" i="9"/>
  <c r="B997" i="9"/>
  <c r="B359" i="14" s="1"/>
  <c r="B996" i="9"/>
  <c r="B110" i="14" s="1"/>
  <c r="B995" i="9"/>
  <c r="B994" i="9"/>
  <c r="B993" i="9"/>
  <c r="B992" i="9"/>
  <c r="B991" i="9"/>
  <c r="B990" i="9"/>
  <c r="B989" i="9"/>
  <c r="B988" i="9"/>
  <c r="B987" i="9"/>
  <c r="B986" i="9"/>
  <c r="B985" i="9"/>
  <c r="B91" i="15" s="1"/>
  <c r="B984" i="9"/>
  <c r="B983" i="9"/>
  <c r="B982" i="9"/>
  <c r="B981" i="9"/>
  <c r="B980" i="9"/>
  <c r="B979" i="9"/>
  <c r="B386" i="14" s="1"/>
  <c r="B978" i="9"/>
  <c r="B977" i="9"/>
  <c r="B385" i="14" s="1"/>
  <c r="B976" i="9"/>
  <c r="B975" i="9"/>
  <c r="B974" i="9"/>
  <c r="B973" i="9"/>
  <c r="B335" i="14" s="1"/>
  <c r="B972" i="9"/>
  <c r="B971" i="9"/>
  <c r="B970" i="9"/>
  <c r="B969" i="9"/>
  <c r="B968" i="9"/>
  <c r="B184" i="14" s="1"/>
  <c r="B967" i="9"/>
  <c r="B966" i="9"/>
  <c r="B426" i="14" s="1"/>
  <c r="B965" i="9"/>
  <c r="B964" i="9"/>
  <c r="B963" i="9"/>
  <c r="B80" i="15" s="1"/>
  <c r="B962" i="9"/>
  <c r="B371" i="14" s="1"/>
  <c r="B961" i="9"/>
  <c r="B960" i="9"/>
  <c r="B959" i="9"/>
  <c r="B958" i="9"/>
  <c r="B957" i="9"/>
  <c r="B956" i="9"/>
  <c r="B955" i="9"/>
  <c r="B954" i="9"/>
  <c r="B953" i="9"/>
  <c r="B952" i="9"/>
  <c r="B351" i="14" s="1"/>
  <c r="B951" i="9"/>
  <c r="B950" i="9"/>
  <c r="B31" i="10" s="1"/>
  <c r="B949" i="9"/>
  <c r="B948" i="9"/>
  <c r="B947" i="9"/>
  <c r="B248" i="14" s="1"/>
  <c r="B946" i="9"/>
  <c r="B247" i="14" s="1"/>
  <c r="B945" i="9"/>
  <c r="B944" i="9"/>
  <c r="B30" i="10" s="1"/>
  <c r="B943" i="9"/>
  <c r="B942" i="9"/>
  <c r="B941" i="9"/>
  <c r="B940" i="9"/>
  <c r="B939" i="9"/>
  <c r="B938" i="9"/>
  <c r="B937" i="9"/>
  <c r="B259" i="14" s="1"/>
  <c r="B936" i="9"/>
  <c r="B258" i="14" s="1"/>
  <c r="B935" i="9"/>
  <c r="B257" i="14" s="1"/>
  <c r="B934" i="9"/>
  <c r="B933" i="9"/>
  <c r="B307" i="14" s="1"/>
  <c r="B932" i="9"/>
  <c r="B931" i="9"/>
  <c r="B930" i="9"/>
  <c r="B929" i="9"/>
  <c r="B928" i="9"/>
  <c r="B927" i="9"/>
  <c r="B22" i="10" s="1"/>
  <c r="B926" i="9"/>
  <c r="B21" i="10" s="1"/>
  <c r="B925" i="9"/>
  <c r="B924" i="9"/>
  <c r="B923" i="9"/>
  <c r="B922" i="9"/>
  <c r="B25" i="14" s="1"/>
  <c r="B921" i="9"/>
  <c r="B920" i="9"/>
  <c r="B919" i="9"/>
  <c r="B918" i="9"/>
  <c r="B917" i="9"/>
  <c r="B916" i="9"/>
  <c r="B391" i="14" s="1"/>
  <c r="B915" i="9"/>
  <c r="B914" i="9"/>
  <c r="B913" i="9"/>
  <c r="B912" i="9"/>
  <c r="B12" i="10" s="1"/>
  <c r="B911" i="9"/>
  <c r="B910" i="9"/>
  <c r="B909" i="9"/>
  <c r="B908" i="9"/>
  <c r="B907" i="9"/>
  <c r="B17" i="10" s="1"/>
  <c r="B906" i="9"/>
  <c r="B18" i="10" s="1"/>
  <c r="B905" i="9"/>
  <c r="B904" i="9"/>
  <c r="B903" i="9"/>
  <c r="B902" i="9"/>
  <c r="B901" i="9"/>
  <c r="B900" i="9"/>
  <c r="B899" i="9"/>
  <c r="B898" i="9"/>
  <c r="B360" i="14" s="1"/>
  <c r="B897" i="9"/>
  <c r="B896" i="9"/>
  <c r="B895" i="9"/>
  <c r="B235" i="14" s="1"/>
  <c r="B894" i="9"/>
  <c r="B893" i="9"/>
  <c r="B892" i="9"/>
  <c r="B891" i="9"/>
  <c r="B890" i="9"/>
  <c r="B889" i="9"/>
  <c r="B888" i="9"/>
  <c r="B887" i="9"/>
  <c r="B886" i="9"/>
  <c r="B885" i="9"/>
  <c r="B327" i="14" s="1"/>
  <c r="B884" i="9"/>
  <c r="B139" i="14" s="1"/>
  <c r="B883" i="9"/>
  <c r="B882" i="9"/>
  <c r="B266" i="14" s="1"/>
  <c r="B881" i="9"/>
  <c r="B880" i="9"/>
  <c r="B879" i="9"/>
  <c r="B878" i="9"/>
  <c r="B383" i="14" s="1"/>
  <c r="B877" i="9"/>
  <c r="B876" i="9"/>
  <c r="B875" i="9"/>
  <c r="B183" i="14" s="1"/>
  <c r="B874" i="9"/>
  <c r="B873" i="9"/>
  <c r="B872" i="9"/>
  <c r="B871" i="9"/>
  <c r="B140" i="14" s="1"/>
  <c r="BZ999" i="9"/>
  <c r="BZ996" i="9"/>
  <c r="AM999" i="9"/>
  <c r="AM998" i="9"/>
  <c r="AM997" i="9"/>
  <c r="AM996" i="9"/>
  <c r="AM995" i="9"/>
  <c r="AM994" i="9"/>
  <c r="AM993" i="9"/>
  <c r="AM992" i="9"/>
  <c r="AM991" i="9"/>
  <c r="AM990" i="9"/>
  <c r="AM989" i="9"/>
  <c r="AM988" i="9"/>
  <c r="AM986" i="9"/>
  <c r="AM985" i="9"/>
  <c r="AM984" i="9"/>
  <c r="AM983" i="9"/>
  <c r="CJ998" i="9"/>
  <c r="CJ997" i="9"/>
  <c r="BW997" i="9"/>
  <c r="BW998" i="9" s="1"/>
  <c r="BV997" i="9"/>
  <c r="BV998" i="9" s="1"/>
  <c r="AW998" i="9"/>
  <c r="AV998" i="9"/>
  <c r="AU998" i="9"/>
  <c r="AT998" i="9"/>
  <c r="AW997" i="9"/>
  <c r="AV997" i="9"/>
  <c r="AU997" i="9"/>
  <c r="AT997" i="9"/>
  <c r="AR998" i="9"/>
  <c r="AQ998" i="9"/>
  <c r="BZ998" i="9" s="1"/>
  <c r="AR997" i="9"/>
  <c r="AQ997" i="9"/>
  <c r="BZ997" i="9" s="1"/>
  <c r="X1007" i="9"/>
  <c r="W1007" i="9"/>
  <c r="V1007" i="9"/>
  <c r="T1007" i="9"/>
  <c r="S1007" i="9"/>
  <c r="R1007" i="9"/>
  <c r="Q1007" i="9"/>
  <c r="P1007" i="9"/>
  <c r="O1007" i="9"/>
  <c r="N1007" i="9"/>
  <c r="M1007" i="9"/>
  <c r="K1007" i="9"/>
  <c r="J1007" i="9"/>
  <c r="I1007" i="9"/>
  <c r="Y1007" i="9" s="1"/>
  <c r="H1007" i="9"/>
  <c r="G1007" i="9"/>
  <c r="F1007" i="9"/>
  <c r="X1006" i="9"/>
  <c r="W1006" i="9"/>
  <c r="V1006" i="9"/>
  <c r="T1006" i="9"/>
  <c r="S1006" i="9"/>
  <c r="R1006" i="9"/>
  <c r="Q1006" i="9"/>
  <c r="P1006" i="9"/>
  <c r="O1006" i="9"/>
  <c r="N1006" i="9"/>
  <c r="M1006" i="9"/>
  <c r="L1006" i="9"/>
  <c r="K1006" i="9"/>
  <c r="J1006" i="9"/>
  <c r="I1006" i="9"/>
  <c r="Y1006" i="9" s="1"/>
  <c r="H1006" i="9"/>
  <c r="G1006" i="9"/>
  <c r="F1006" i="9"/>
  <c r="X1005" i="9"/>
  <c r="W1005" i="9"/>
  <c r="V1005" i="9"/>
  <c r="T1005" i="9"/>
  <c r="S1005" i="9"/>
  <c r="R1005" i="9"/>
  <c r="Q1005" i="9"/>
  <c r="P1005" i="9"/>
  <c r="O1005" i="9"/>
  <c r="N1005" i="9"/>
  <c r="M1005" i="9"/>
  <c r="L1005" i="9"/>
  <c r="K1005" i="9"/>
  <c r="J1005" i="9"/>
  <c r="I1005" i="9"/>
  <c r="Y1005" i="9" s="1"/>
  <c r="H1005" i="9"/>
  <c r="G1005" i="9"/>
  <c r="F1005" i="9"/>
  <c r="X1004" i="9"/>
  <c r="W1004" i="9"/>
  <c r="V1004" i="9"/>
  <c r="T1004" i="9"/>
  <c r="S1004" i="9"/>
  <c r="R1004" i="9"/>
  <c r="Q1004" i="9"/>
  <c r="P1004" i="9"/>
  <c r="O1004" i="9"/>
  <c r="N1004" i="9"/>
  <c r="M1004" i="9"/>
  <c r="L1004" i="9"/>
  <c r="K1004" i="9"/>
  <c r="J1004" i="9"/>
  <c r="I1004" i="9"/>
  <c r="Y1004" i="9" s="1"/>
  <c r="H1004" i="9"/>
  <c r="G1004" i="9"/>
  <c r="F1004" i="9"/>
  <c r="X1003" i="9"/>
  <c r="W1003" i="9"/>
  <c r="V1003" i="9"/>
  <c r="T1003" i="9"/>
  <c r="S1003" i="9"/>
  <c r="R1003" i="9"/>
  <c r="Q1003" i="9"/>
  <c r="P1003" i="9"/>
  <c r="O1003" i="9"/>
  <c r="N1003" i="9"/>
  <c r="M1003" i="9"/>
  <c r="L1003" i="9"/>
  <c r="K1003" i="9"/>
  <c r="J1003" i="9"/>
  <c r="I1003" i="9"/>
  <c r="Y1003" i="9" s="1"/>
  <c r="H1003" i="9"/>
  <c r="G1003" i="9"/>
  <c r="F1003" i="9"/>
  <c r="X1002" i="9"/>
  <c r="W1002" i="9"/>
  <c r="V1002" i="9"/>
  <c r="T1002" i="9"/>
  <c r="S1002" i="9"/>
  <c r="R1002" i="9"/>
  <c r="Q1002" i="9"/>
  <c r="P1002" i="9"/>
  <c r="O1002" i="9"/>
  <c r="N1002" i="9"/>
  <c r="M1002" i="9"/>
  <c r="L1002" i="9"/>
  <c r="K1002" i="9"/>
  <c r="J1002" i="9"/>
  <c r="I1002" i="9"/>
  <c r="Y1002" i="9" s="1"/>
  <c r="H1002" i="9"/>
  <c r="G1002" i="9"/>
  <c r="F1002" i="9"/>
  <c r="X1001" i="9"/>
  <c r="W1001" i="9"/>
  <c r="V1001" i="9"/>
  <c r="T1001" i="9"/>
  <c r="S1001" i="9"/>
  <c r="R1001" i="9"/>
  <c r="Q1001" i="9"/>
  <c r="P1001" i="9"/>
  <c r="O1001" i="9"/>
  <c r="N1001" i="9"/>
  <c r="M1001" i="9"/>
  <c r="L1001" i="9"/>
  <c r="K1001" i="9"/>
  <c r="J1001" i="9"/>
  <c r="I1001" i="9"/>
  <c r="Y1001" i="9" s="1"/>
  <c r="H1001" i="9"/>
  <c r="G1001" i="9"/>
  <c r="F1001" i="9"/>
  <c r="X1000" i="9"/>
  <c r="W1000" i="9"/>
  <c r="V1000" i="9"/>
  <c r="T1000" i="9"/>
  <c r="S1000" i="9"/>
  <c r="R1000" i="9"/>
  <c r="Q1000" i="9"/>
  <c r="P1000" i="9"/>
  <c r="O1000" i="9"/>
  <c r="N1000" i="9"/>
  <c r="M1000" i="9"/>
  <c r="L1000" i="9"/>
  <c r="K1000" i="9"/>
  <c r="J1000" i="9"/>
  <c r="I1000" i="9"/>
  <c r="Y1000" i="9" s="1"/>
  <c r="H1000" i="9"/>
  <c r="G1000" i="9"/>
  <c r="F1000" i="9"/>
  <c r="X999" i="9"/>
  <c r="W999" i="9"/>
  <c r="V999" i="9"/>
  <c r="T999" i="9"/>
  <c r="S999" i="9"/>
  <c r="R999" i="9"/>
  <c r="Q999" i="9"/>
  <c r="P999" i="9"/>
  <c r="O999" i="9"/>
  <c r="N999" i="9"/>
  <c r="M999" i="9"/>
  <c r="L999" i="9"/>
  <c r="K999" i="9"/>
  <c r="J999" i="9"/>
  <c r="I999" i="9"/>
  <c r="Y999" i="9" s="1"/>
  <c r="H999" i="9"/>
  <c r="G999" i="9"/>
  <c r="F999" i="9"/>
  <c r="X998" i="9"/>
  <c r="W998" i="9"/>
  <c r="V998" i="9"/>
  <c r="T998" i="9"/>
  <c r="S998" i="9"/>
  <c r="R998" i="9"/>
  <c r="Q998" i="9"/>
  <c r="P998" i="9"/>
  <c r="O998" i="9"/>
  <c r="N998" i="9"/>
  <c r="M998" i="9"/>
  <c r="L998" i="9"/>
  <c r="K998" i="9"/>
  <c r="J998" i="9"/>
  <c r="I998" i="9"/>
  <c r="Y998" i="9" s="1"/>
  <c r="H998" i="9"/>
  <c r="G998" i="9"/>
  <c r="F998" i="9"/>
  <c r="X997" i="9"/>
  <c r="W997" i="9"/>
  <c r="V997" i="9"/>
  <c r="T997" i="9"/>
  <c r="S997" i="9"/>
  <c r="R997" i="9"/>
  <c r="Q997" i="9"/>
  <c r="P997" i="9"/>
  <c r="O997" i="9"/>
  <c r="N997" i="9"/>
  <c r="M997" i="9"/>
  <c r="L997" i="9"/>
  <c r="K997" i="9"/>
  <c r="J997" i="9"/>
  <c r="I997" i="9"/>
  <c r="Y997" i="9" s="1"/>
  <c r="H997" i="9"/>
  <c r="G997" i="9"/>
  <c r="F997" i="9"/>
  <c r="X996" i="9"/>
  <c r="W996" i="9"/>
  <c r="V996" i="9"/>
  <c r="T996" i="9"/>
  <c r="S996" i="9"/>
  <c r="R996" i="9"/>
  <c r="Q996" i="9"/>
  <c r="P996" i="9"/>
  <c r="O996" i="9"/>
  <c r="N996" i="9"/>
  <c r="M996" i="9"/>
  <c r="L996" i="9"/>
  <c r="K996" i="9"/>
  <c r="J996" i="9"/>
  <c r="I996" i="9"/>
  <c r="Y996" i="9" s="1"/>
  <c r="H996" i="9"/>
  <c r="G996" i="9"/>
  <c r="F996" i="9"/>
  <c r="X995" i="9"/>
  <c r="W995" i="9"/>
  <c r="V995" i="9"/>
  <c r="T995" i="9"/>
  <c r="S995" i="9"/>
  <c r="R995" i="9"/>
  <c r="Q995" i="9"/>
  <c r="P995" i="9"/>
  <c r="O995" i="9"/>
  <c r="N995" i="9"/>
  <c r="M995" i="9"/>
  <c r="L995" i="9"/>
  <c r="K995" i="9"/>
  <c r="J995" i="9"/>
  <c r="I995" i="9"/>
  <c r="Y995" i="9" s="1"/>
  <c r="H995" i="9"/>
  <c r="G995" i="9"/>
  <c r="F995" i="9"/>
  <c r="E1006" i="9"/>
  <c r="AS1006" i="9" s="1"/>
  <c r="D1006" i="9"/>
  <c r="C1006" i="9"/>
  <c r="E1005" i="9"/>
  <c r="AS1005" i="9" s="1"/>
  <c r="D1005" i="9"/>
  <c r="C1005" i="9"/>
  <c r="E1004" i="9"/>
  <c r="AS1004" i="9" s="1"/>
  <c r="D1004" i="9"/>
  <c r="C1004" i="9"/>
  <c r="E1003" i="9"/>
  <c r="AS1003" i="9" s="1"/>
  <c r="D1003" i="9"/>
  <c r="C1003" i="9"/>
  <c r="E1002" i="9"/>
  <c r="AS1002" i="9" s="1"/>
  <c r="D1002" i="9"/>
  <c r="C1002" i="9"/>
  <c r="E1001" i="9"/>
  <c r="AS1001" i="9" s="1"/>
  <c r="D1001" i="9"/>
  <c r="C1001" i="9"/>
  <c r="E1000" i="9"/>
  <c r="AS1000" i="9" s="1"/>
  <c r="D1000" i="9"/>
  <c r="C1000" i="9"/>
  <c r="E999" i="9"/>
  <c r="D999" i="9"/>
  <c r="C999" i="9"/>
  <c r="E998" i="9"/>
  <c r="D998" i="9"/>
  <c r="C998" i="9"/>
  <c r="C21" i="15" s="1"/>
  <c r="E997" i="9"/>
  <c r="D997" i="9"/>
  <c r="C997" i="9"/>
  <c r="E996" i="9"/>
  <c r="AS996" i="9" s="1"/>
  <c r="D996" i="9"/>
  <c r="C996" i="9"/>
  <c r="E995" i="9"/>
  <c r="AS995" i="9" s="1"/>
  <c r="C995" i="9"/>
  <c r="M994" i="9"/>
  <c r="L994" i="9"/>
  <c r="K994" i="9"/>
  <c r="J994" i="9"/>
  <c r="I994" i="9"/>
  <c r="Y994" i="9" s="1"/>
  <c r="H994" i="9"/>
  <c r="G994" i="9"/>
  <c r="F994" i="9"/>
  <c r="E994" i="9"/>
  <c r="AS994" i="9" s="1"/>
  <c r="D994" i="9"/>
  <c r="C994" i="9"/>
  <c r="M993" i="9"/>
  <c r="L993" i="9"/>
  <c r="K993" i="9"/>
  <c r="J993" i="9"/>
  <c r="I993" i="9"/>
  <c r="Y993" i="9" s="1"/>
  <c r="H993" i="9"/>
  <c r="G993" i="9"/>
  <c r="F993" i="9"/>
  <c r="E993" i="9"/>
  <c r="AS993" i="9" s="1"/>
  <c r="D993" i="9"/>
  <c r="C993" i="9"/>
  <c r="BZ992" i="9"/>
  <c r="BZ991" i="9"/>
  <c r="BZ989" i="9"/>
  <c r="BZ988" i="9"/>
  <c r="BZ986" i="9"/>
  <c r="BZ985" i="9"/>
  <c r="BZ983" i="9"/>
  <c r="BZ982" i="9"/>
  <c r="BZ981" i="9"/>
  <c r="BZ980" i="9"/>
  <c r="BZ979" i="9"/>
  <c r="BZ978" i="9"/>
  <c r="BZ977" i="9"/>
  <c r="BZ976" i="9"/>
  <c r="BZ975" i="9"/>
  <c r="BW990" i="9"/>
  <c r="BV990" i="9"/>
  <c r="BR990" i="9"/>
  <c r="BB990" i="9"/>
  <c r="AW990" i="9"/>
  <c r="AV990" i="9"/>
  <c r="AU990" i="9"/>
  <c r="AT990" i="9"/>
  <c r="AR990" i="9"/>
  <c r="AQ990" i="9"/>
  <c r="BZ990" i="9" s="1"/>
  <c r="BW987" i="9"/>
  <c r="BV987" i="9"/>
  <c r="BR987" i="9"/>
  <c r="AX987" i="9"/>
  <c r="AM987" i="9" s="1"/>
  <c r="AW987" i="9"/>
  <c r="AV987" i="9"/>
  <c r="AU987" i="9"/>
  <c r="AT987" i="9"/>
  <c r="AR987" i="9"/>
  <c r="AQ987" i="9"/>
  <c r="BZ987" i="9" s="1"/>
  <c r="BW984" i="9"/>
  <c r="BV984" i="9"/>
  <c r="BR984" i="9"/>
  <c r="BI984" i="9"/>
  <c r="AW984" i="9"/>
  <c r="AV984" i="9"/>
  <c r="AU984" i="9"/>
  <c r="AT984" i="9"/>
  <c r="AR984" i="9"/>
  <c r="AQ984" i="9"/>
  <c r="BZ984" i="9" s="1"/>
  <c r="T992" i="9"/>
  <c r="S992" i="9"/>
  <c r="R992" i="9"/>
  <c r="Q992" i="9"/>
  <c r="P992" i="9"/>
  <c r="O992" i="9"/>
  <c r="N992" i="9"/>
  <c r="M992" i="9"/>
  <c r="L992" i="9"/>
  <c r="K992" i="9"/>
  <c r="J992" i="9"/>
  <c r="I992" i="9"/>
  <c r="Y992" i="9" s="1"/>
  <c r="H992" i="9"/>
  <c r="G992" i="9"/>
  <c r="F992" i="9"/>
  <c r="E992" i="9"/>
  <c r="AS992" i="9" s="1"/>
  <c r="D992" i="9"/>
  <c r="C992" i="9"/>
  <c r="T991" i="9"/>
  <c r="S991" i="9"/>
  <c r="R991" i="9"/>
  <c r="Q991" i="9"/>
  <c r="P991" i="9"/>
  <c r="O991" i="9"/>
  <c r="N991" i="9"/>
  <c r="M991" i="9"/>
  <c r="L991" i="9"/>
  <c r="K991" i="9"/>
  <c r="J991" i="9"/>
  <c r="I991" i="9"/>
  <c r="Y991" i="9" s="1"/>
  <c r="H991" i="9"/>
  <c r="G991" i="9"/>
  <c r="F991" i="9"/>
  <c r="E991" i="9"/>
  <c r="AS991" i="9" s="1"/>
  <c r="D991" i="9"/>
  <c r="C991" i="9"/>
  <c r="T990" i="9"/>
  <c r="S990" i="9"/>
  <c r="R990" i="9"/>
  <c r="Q990" i="9"/>
  <c r="P990" i="9"/>
  <c r="O990" i="9"/>
  <c r="N990" i="9"/>
  <c r="M990" i="9"/>
  <c r="L990" i="9"/>
  <c r="K990" i="9"/>
  <c r="J990" i="9"/>
  <c r="I990" i="9"/>
  <c r="Y990" i="9" s="1"/>
  <c r="H990" i="9"/>
  <c r="G990" i="9"/>
  <c r="F990" i="9"/>
  <c r="E990" i="9"/>
  <c r="D990" i="9"/>
  <c r="C990" i="9"/>
  <c r="T989" i="9"/>
  <c r="S989" i="9"/>
  <c r="R989" i="9"/>
  <c r="Q989" i="9"/>
  <c r="P989" i="9"/>
  <c r="O989" i="9"/>
  <c r="N989" i="9"/>
  <c r="M989" i="9"/>
  <c r="L989" i="9"/>
  <c r="K989" i="9"/>
  <c r="J989" i="9"/>
  <c r="I989" i="9"/>
  <c r="Y989" i="9" s="1"/>
  <c r="H989" i="9"/>
  <c r="G989" i="9"/>
  <c r="F989" i="9"/>
  <c r="E989" i="9"/>
  <c r="AS989" i="9" s="1"/>
  <c r="D989" i="9"/>
  <c r="C989" i="9"/>
  <c r="T988" i="9"/>
  <c r="S988" i="9"/>
  <c r="R988" i="9"/>
  <c r="Q988" i="9"/>
  <c r="P988" i="9"/>
  <c r="O988" i="9"/>
  <c r="N988" i="9"/>
  <c r="M988" i="9"/>
  <c r="L988" i="9"/>
  <c r="K988" i="9"/>
  <c r="J988" i="9"/>
  <c r="I988" i="9"/>
  <c r="Y988" i="9" s="1"/>
  <c r="H988" i="9"/>
  <c r="G988" i="9"/>
  <c r="F988" i="9"/>
  <c r="E988" i="9"/>
  <c r="AS988" i="9" s="1"/>
  <c r="D988" i="9"/>
  <c r="C988" i="9"/>
  <c r="T987" i="9"/>
  <c r="S987" i="9"/>
  <c r="R987" i="9"/>
  <c r="Q987" i="9"/>
  <c r="P987" i="9"/>
  <c r="O987" i="9"/>
  <c r="N987" i="9"/>
  <c r="M987" i="9"/>
  <c r="L987" i="9"/>
  <c r="K987" i="9"/>
  <c r="J987" i="9"/>
  <c r="I987" i="9"/>
  <c r="Y987" i="9" s="1"/>
  <c r="H987" i="9"/>
  <c r="G987" i="9"/>
  <c r="F987" i="9"/>
  <c r="E987" i="9"/>
  <c r="D987" i="9"/>
  <c r="C987" i="9"/>
  <c r="T986" i="9"/>
  <c r="S986" i="9"/>
  <c r="R986" i="9"/>
  <c r="Q986" i="9"/>
  <c r="P986" i="9"/>
  <c r="O986" i="9"/>
  <c r="N986" i="9"/>
  <c r="M986" i="9"/>
  <c r="L986" i="9"/>
  <c r="K986" i="9"/>
  <c r="J986" i="9"/>
  <c r="I986" i="9"/>
  <c r="Y986" i="9" s="1"/>
  <c r="H986" i="9"/>
  <c r="G986" i="9"/>
  <c r="F986" i="9"/>
  <c r="E986" i="9"/>
  <c r="D986" i="9"/>
  <c r="C986" i="9"/>
  <c r="T985" i="9"/>
  <c r="S985" i="9"/>
  <c r="R985" i="9"/>
  <c r="Q985" i="9"/>
  <c r="P985" i="9"/>
  <c r="O985" i="9"/>
  <c r="N985" i="9"/>
  <c r="M985" i="9"/>
  <c r="L985" i="9"/>
  <c r="K985" i="9"/>
  <c r="J985" i="9"/>
  <c r="I985" i="9"/>
  <c r="Y985" i="9" s="1"/>
  <c r="H985" i="9"/>
  <c r="G985" i="9"/>
  <c r="F985" i="9"/>
  <c r="E985" i="9"/>
  <c r="AS985" i="9" s="1"/>
  <c r="D985" i="9"/>
  <c r="C985" i="9"/>
  <c r="T984" i="9"/>
  <c r="S984" i="9"/>
  <c r="R984" i="9"/>
  <c r="Q984" i="9"/>
  <c r="P984" i="9"/>
  <c r="O984" i="9"/>
  <c r="N984" i="9"/>
  <c r="M984" i="9"/>
  <c r="L984" i="9"/>
  <c r="K984" i="9"/>
  <c r="J984" i="9"/>
  <c r="I984" i="9"/>
  <c r="Y984" i="9" s="1"/>
  <c r="H984" i="9"/>
  <c r="G984" i="9"/>
  <c r="F984" i="9"/>
  <c r="E984" i="9"/>
  <c r="D984" i="9"/>
  <c r="C984" i="9"/>
  <c r="T983" i="9"/>
  <c r="S983" i="9"/>
  <c r="R983" i="9"/>
  <c r="Q983" i="9"/>
  <c r="P983" i="9"/>
  <c r="O983" i="9"/>
  <c r="N983" i="9"/>
  <c r="M983" i="9"/>
  <c r="L983" i="9"/>
  <c r="K983" i="9"/>
  <c r="J983" i="9"/>
  <c r="I983" i="9"/>
  <c r="Y983" i="9" s="1"/>
  <c r="H983" i="9"/>
  <c r="G983" i="9"/>
  <c r="F983" i="9"/>
  <c r="E983" i="9"/>
  <c r="AS983" i="9" s="1"/>
  <c r="D983" i="9"/>
  <c r="C983" i="9"/>
  <c r="K982" i="9"/>
  <c r="J982" i="9"/>
  <c r="I982" i="9"/>
  <c r="Y982" i="9" s="1"/>
  <c r="H982" i="9"/>
  <c r="G982" i="9"/>
  <c r="F982" i="9"/>
  <c r="C982" i="9"/>
  <c r="AM981" i="9"/>
  <c r="AM980" i="9"/>
  <c r="AM979" i="9"/>
  <c r="AM978" i="9"/>
  <c r="AM977" i="9"/>
  <c r="AM976" i="9"/>
  <c r="AM975" i="9"/>
  <c r="AM974" i="9"/>
  <c r="AS974" i="9"/>
  <c r="X994" i="9"/>
  <c r="W994" i="9"/>
  <c r="V994" i="9"/>
  <c r="X993" i="9"/>
  <c r="W993" i="9"/>
  <c r="V993" i="9"/>
  <c r="X992" i="9"/>
  <c r="W992" i="9"/>
  <c r="V992" i="9"/>
  <c r="X991" i="9"/>
  <c r="W991" i="9"/>
  <c r="V991" i="9"/>
  <c r="X990" i="9"/>
  <c r="W990" i="9"/>
  <c r="V990" i="9"/>
  <c r="X989" i="9"/>
  <c r="W989" i="9"/>
  <c r="V989" i="9"/>
  <c r="X988" i="9"/>
  <c r="W988" i="9"/>
  <c r="V988" i="9"/>
  <c r="X987" i="9"/>
  <c r="W987" i="9"/>
  <c r="V987" i="9"/>
  <c r="X986" i="9"/>
  <c r="W986" i="9"/>
  <c r="V986" i="9"/>
  <c r="X985" i="9"/>
  <c r="W985" i="9"/>
  <c r="V985" i="9"/>
  <c r="X984" i="9"/>
  <c r="W984" i="9"/>
  <c r="V984" i="9"/>
  <c r="X983" i="9"/>
  <c r="W983" i="9"/>
  <c r="V983" i="9"/>
  <c r="X982" i="9"/>
  <c r="W982" i="9"/>
  <c r="V982" i="9"/>
  <c r="X981" i="9"/>
  <c r="W981" i="9"/>
  <c r="V981" i="9"/>
  <c r="X980" i="9"/>
  <c r="W980" i="9"/>
  <c r="V980" i="9"/>
  <c r="X979" i="9"/>
  <c r="W979" i="9"/>
  <c r="V979" i="9"/>
  <c r="X978" i="9"/>
  <c r="W978" i="9"/>
  <c r="V978" i="9"/>
  <c r="X977" i="9"/>
  <c r="W977" i="9"/>
  <c r="V977" i="9"/>
  <c r="X976" i="9"/>
  <c r="W976" i="9"/>
  <c r="V976" i="9"/>
  <c r="X975" i="9"/>
  <c r="W975" i="9"/>
  <c r="V975" i="9"/>
  <c r="X974" i="9"/>
  <c r="W974" i="9"/>
  <c r="V974" i="9"/>
  <c r="T982" i="9"/>
  <c r="S982" i="9"/>
  <c r="R982" i="9"/>
  <c r="Q982" i="9"/>
  <c r="P982" i="9"/>
  <c r="O982" i="9"/>
  <c r="N982" i="9"/>
  <c r="M982" i="9"/>
  <c r="T981" i="9"/>
  <c r="S981" i="9"/>
  <c r="R981" i="9"/>
  <c r="Q981" i="9"/>
  <c r="P981" i="9"/>
  <c r="O981" i="9"/>
  <c r="N981" i="9"/>
  <c r="M981" i="9"/>
  <c r="T980" i="9"/>
  <c r="S980" i="9"/>
  <c r="R980" i="9"/>
  <c r="Q980" i="9"/>
  <c r="P980" i="9"/>
  <c r="O980" i="9"/>
  <c r="N980" i="9"/>
  <c r="M980" i="9"/>
  <c r="T979" i="9"/>
  <c r="S979" i="9"/>
  <c r="R979" i="9"/>
  <c r="Q979" i="9"/>
  <c r="P979" i="9"/>
  <c r="O979" i="9"/>
  <c r="N979" i="9"/>
  <c r="M979" i="9"/>
  <c r="T978" i="9"/>
  <c r="S978" i="9"/>
  <c r="R978" i="9"/>
  <c r="Q978" i="9"/>
  <c r="P978" i="9"/>
  <c r="O978" i="9"/>
  <c r="N978" i="9"/>
  <c r="M978" i="9"/>
  <c r="T977" i="9"/>
  <c r="S977" i="9"/>
  <c r="R977" i="9"/>
  <c r="Q977" i="9"/>
  <c r="P977" i="9"/>
  <c r="O977" i="9"/>
  <c r="N977" i="9"/>
  <c r="M977" i="9"/>
  <c r="T976" i="9"/>
  <c r="S976" i="9"/>
  <c r="R976" i="9"/>
  <c r="Q976" i="9"/>
  <c r="P976" i="9"/>
  <c r="O976" i="9"/>
  <c r="N976" i="9"/>
  <c r="M976" i="9"/>
  <c r="T975" i="9"/>
  <c r="S975" i="9"/>
  <c r="R975" i="9"/>
  <c r="Q975" i="9"/>
  <c r="P975" i="9"/>
  <c r="O975" i="9"/>
  <c r="N975" i="9"/>
  <c r="M975" i="9"/>
  <c r="T974" i="9"/>
  <c r="S974" i="9"/>
  <c r="R974" i="9"/>
  <c r="Q974" i="9"/>
  <c r="P974" i="9"/>
  <c r="O974" i="9"/>
  <c r="N974" i="9"/>
  <c r="M974" i="9"/>
  <c r="L981" i="9"/>
  <c r="K981" i="9"/>
  <c r="J981" i="9"/>
  <c r="I981" i="9"/>
  <c r="Y981" i="9" s="1"/>
  <c r="H981" i="9"/>
  <c r="G981" i="9"/>
  <c r="F981" i="9"/>
  <c r="E981" i="9"/>
  <c r="D981" i="9"/>
  <c r="C981" i="9"/>
  <c r="L980" i="9"/>
  <c r="K980" i="9"/>
  <c r="J980" i="9"/>
  <c r="I980" i="9"/>
  <c r="Y980" i="9" s="1"/>
  <c r="H980" i="9"/>
  <c r="G980" i="9"/>
  <c r="F980" i="9"/>
  <c r="E980" i="9"/>
  <c r="D980" i="9"/>
  <c r="C980" i="9"/>
  <c r="L979" i="9"/>
  <c r="K979" i="9"/>
  <c r="J979" i="9"/>
  <c r="I979" i="9"/>
  <c r="Y979" i="9" s="1"/>
  <c r="H979" i="9"/>
  <c r="G979" i="9"/>
  <c r="F979" i="9"/>
  <c r="E979" i="9"/>
  <c r="AS979" i="9" s="1"/>
  <c r="D979" i="9"/>
  <c r="C979" i="9"/>
  <c r="L978" i="9"/>
  <c r="K978" i="9"/>
  <c r="J978" i="9"/>
  <c r="I978" i="9"/>
  <c r="Y978" i="9" s="1"/>
  <c r="H978" i="9"/>
  <c r="G978" i="9"/>
  <c r="F978" i="9"/>
  <c r="E978" i="9"/>
  <c r="AS978" i="9" s="1"/>
  <c r="D978" i="9"/>
  <c r="C978" i="9"/>
  <c r="L977" i="9"/>
  <c r="K977" i="9"/>
  <c r="J977" i="9"/>
  <c r="I977" i="9"/>
  <c r="Y977" i="9" s="1"/>
  <c r="H977" i="9"/>
  <c r="G977" i="9"/>
  <c r="F977" i="9"/>
  <c r="E977" i="9"/>
  <c r="AS977" i="9" s="1"/>
  <c r="D977" i="9"/>
  <c r="C977" i="9"/>
  <c r="L976" i="9"/>
  <c r="K976" i="9"/>
  <c r="J976" i="9"/>
  <c r="I976" i="9"/>
  <c r="Y976" i="9" s="1"/>
  <c r="H976" i="9"/>
  <c r="G976" i="9"/>
  <c r="F976" i="9"/>
  <c r="E976" i="9"/>
  <c r="D976" i="9"/>
  <c r="C976" i="9"/>
  <c r="L975" i="9"/>
  <c r="K975" i="9"/>
  <c r="J975" i="9"/>
  <c r="I975" i="9"/>
  <c r="Y975" i="9" s="1"/>
  <c r="H975" i="9"/>
  <c r="G975" i="9"/>
  <c r="F975" i="9"/>
  <c r="E975" i="9"/>
  <c r="D975" i="9"/>
  <c r="C975" i="9"/>
  <c r="C38" i="15" s="1"/>
  <c r="L974" i="9"/>
  <c r="K974" i="9"/>
  <c r="J974" i="9"/>
  <c r="I974" i="9"/>
  <c r="Y974" i="9" s="1"/>
  <c r="H974" i="9"/>
  <c r="G974" i="9"/>
  <c r="F974" i="9"/>
  <c r="E974" i="9"/>
  <c r="D974" i="9"/>
  <c r="C974" i="9"/>
  <c r="X973" i="9"/>
  <c r="W973" i="9"/>
  <c r="BZ972" i="9"/>
  <c r="BZ971" i="9"/>
  <c r="BZ970" i="9"/>
  <c r="BZ969" i="9"/>
  <c r="BZ968" i="9"/>
  <c r="BZ967" i="9"/>
  <c r="BZ966" i="9"/>
  <c r="AM972" i="9"/>
  <c r="AM971" i="9"/>
  <c r="AM970" i="9"/>
  <c r="AM969" i="9"/>
  <c r="AM968" i="9"/>
  <c r="AM967" i="9"/>
  <c r="AM966" i="9"/>
  <c r="AM965" i="9"/>
  <c r="AM964" i="9"/>
  <c r="AM963" i="9"/>
  <c r="AM962" i="9"/>
  <c r="AM961" i="9"/>
  <c r="AM960" i="9"/>
  <c r="AM959" i="9"/>
  <c r="AM958" i="9"/>
  <c r="AM957" i="9"/>
  <c r="AM956" i="9"/>
  <c r="AM955" i="9"/>
  <c r="AM954" i="9"/>
  <c r="BZ964" i="9"/>
  <c r="BZ963" i="9"/>
  <c r="BR961" i="9"/>
  <c r="BZ960" i="9"/>
  <c r="AM952" i="9"/>
  <c r="AM951" i="9"/>
  <c r="AM950" i="9"/>
  <c r="AM949" i="9"/>
  <c r="AM948" i="9"/>
  <c r="AM947" i="9"/>
  <c r="AM946" i="9"/>
  <c r="AM945" i="9"/>
  <c r="AM944" i="9"/>
  <c r="AM943" i="9"/>
  <c r="AM942" i="9"/>
  <c r="AM941" i="9"/>
  <c r="AM940" i="9"/>
  <c r="AM939" i="9"/>
  <c r="AM938" i="9"/>
  <c r="AM937" i="9"/>
  <c r="AM936" i="9"/>
  <c r="AM935" i="9"/>
  <c r="AM934" i="9"/>
  <c r="AM933" i="9"/>
  <c r="AM932" i="9"/>
  <c r="AM931" i="9"/>
  <c r="AM930" i="9"/>
  <c r="AM929" i="9"/>
  <c r="AM928" i="9"/>
  <c r="AM927" i="9"/>
  <c r="AM926" i="9"/>
  <c r="AM925" i="9"/>
  <c r="AM924" i="9"/>
  <c r="AM923" i="9"/>
  <c r="AM922" i="9"/>
  <c r="AM921" i="9"/>
  <c r="AM920" i="9"/>
  <c r="X972" i="9"/>
  <c r="W972" i="9"/>
  <c r="V972" i="9"/>
  <c r="T972" i="9"/>
  <c r="S972" i="9"/>
  <c r="R972" i="9"/>
  <c r="Q972" i="9"/>
  <c r="P972" i="9"/>
  <c r="O972" i="9"/>
  <c r="N972" i="9"/>
  <c r="M972" i="9"/>
  <c r="L972" i="9"/>
  <c r="K972" i="9"/>
  <c r="J972" i="9"/>
  <c r="I972" i="9"/>
  <c r="Y972" i="9" s="1"/>
  <c r="H972" i="9"/>
  <c r="G972" i="9"/>
  <c r="F972" i="9"/>
  <c r="E972" i="9"/>
  <c r="AS972" i="9" s="1"/>
  <c r="D972" i="9"/>
  <c r="C972" i="9"/>
  <c r="X971" i="9"/>
  <c r="W971" i="9"/>
  <c r="V971" i="9"/>
  <c r="T971" i="9"/>
  <c r="S971" i="9"/>
  <c r="R971" i="9"/>
  <c r="Q971" i="9"/>
  <c r="P971" i="9"/>
  <c r="O971" i="9"/>
  <c r="N971" i="9"/>
  <c r="M971" i="9"/>
  <c r="L971" i="9"/>
  <c r="K971" i="9"/>
  <c r="J971" i="9"/>
  <c r="I971" i="9"/>
  <c r="Y971" i="9" s="1"/>
  <c r="H971" i="9"/>
  <c r="G971" i="9"/>
  <c r="F971" i="9"/>
  <c r="E971" i="9"/>
  <c r="AS971" i="9" s="1"/>
  <c r="D971" i="9"/>
  <c r="C971" i="9"/>
  <c r="X970" i="9"/>
  <c r="W970" i="9"/>
  <c r="V970" i="9"/>
  <c r="T970" i="9"/>
  <c r="S970" i="9"/>
  <c r="R970" i="9"/>
  <c r="Q970" i="9"/>
  <c r="P970" i="9"/>
  <c r="O970" i="9"/>
  <c r="N970" i="9"/>
  <c r="M970" i="9"/>
  <c r="L970" i="9"/>
  <c r="K970" i="9"/>
  <c r="J970" i="9"/>
  <c r="I970" i="9"/>
  <c r="Y970" i="9" s="1"/>
  <c r="H970" i="9"/>
  <c r="G970" i="9"/>
  <c r="F970" i="9"/>
  <c r="E970" i="9"/>
  <c r="AS970" i="9" s="1"/>
  <c r="D970" i="9"/>
  <c r="C970" i="9"/>
  <c r="X969" i="9"/>
  <c r="W969" i="9"/>
  <c r="V969" i="9"/>
  <c r="T969" i="9"/>
  <c r="S969" i="9"/>
  <c r="R969" i="9"/>
  <c r="Q969" i="9"/>
  <c r="P969" i="9"/>
  <c r="O969" i="9"/>
  <c r="N969" i="9"/>
  <c r="M969" i="9"/>
  <c r="L969" i="9"/>
  <c r="K969" i="9"/>
  <c r="J969" i="9"/>
  <c r="I969" i="9"/>
  <c r="Y969" i="9" s="1"/>
  <c r="H969" i="9"/>
  <c r="G969" i="9"/>
  <c r="F969" i="9"/>
  <c r="E969" i="9"/>
  <c r="AS969" i="9" s="1"/>
  <c r="D969" i="9"/>
  <c r="C969" i="9"/>
  <c r="X968" i="9"/>
  <c r="W968" i="9"/>
  <c r="V968" i="9"/>
  <c r="T968" i="9"/>
  <c r="S968" i="9"/>
  <c r="R968" i="9"/>
  <c r="Q968" i="9"/>
  <c r="P968" i="9"/>
  <c r="O968" i="9"/>
  <c r="N968" i="9"/>
  <c r="M968" i="9"/>
  <c r="L968" i="9"/>
  <c r="K968" i="9"/>
  <c r="J968" i="9"/>
  <c r="I968" i="9"/>
  <c r="Y968" i="9" s="1"/>
  <c r="H968" i="9"/>
  <c r="G968" i="9"/>
  <c r="F968" i="9"/>
  <c r="E968" i="9"/>
  <c r="AS968" i="9" s="1"/>
  <c r="D968" i="9"/>
  <c r="C968" i="9"/>
  <c r="X967" i="9"/>
  <c r="W967" i="9"/>
  <c r="V967" i="9"/>
  <c r="T967" i="9"/>
  <c r="S967" i="9"/>
  <c r="R967" i="9"/>
  <c r="Q967" i="9"/>
  <c r="P967" i="9"/>
  <c r="O967" i="9"/>
  <c r="N967" i="9"/>
  <c r="M967" i="9"/>
  <c r="L967" i="9"/>
  <c r="K967" i="9"/>
  <c r="J967" i="9"/>
  <c r="I967" i="9"/>
  <c r="Y967" i="9" s="1"/>
  <c r="H967" i="9"/>
  <c r="G967" i="9"/>
  <c r="F967" i="9"/>
  <c r="E967" i="9"/>
  <c r="AS967" i="9" s="1"/>
  <c r="D967" i="9"/>
  <c r="C967" i="9"/>
  <c r="X966" i="9"/>
  <c r="W966" i="9"/>
  <c r="V966" i="9"/>
  <c r="T966" i="9"/>
  <c r="S966" i="9"/>
  <c r="R966" i="9"/>
  <c r="Q966" i="9"/>
  <c r="P966" i="9"/>
  <c r="O966" i="9"/>
  <c r="N966" i="9"/>
  <c r="M966" i="9"/>
  <c r="L966" i="9"/>
  <c r="K966" i="9"/>
  <c r="J966" i="9"/>
  <c r="I966" i="9"/>
  <c r="Y966" i="9" s="1"/>
  <c r="H966" i="9"/>
  <c r="G966" i="9"/>
  <c r="F966" i="9"/>
  <c r="E966" i="9"/>
  <c r="AS966" i="9" s="1"/>
  <c r="D966" i="9"/>
  <c r="C966" i="9"/>
  <c r="X965" i="9"/>
  <c r="W965" i="9"/>
  <c r="V965" i="9"/>
  <c r="T965" i="9"/>
  <c r="S965" i="9"/>
  <c r="R965" i="9"/>
  <c r="Q965" i="9"/>
  <c r="P965" i="9"/>
  <c r="O965" i="9"/>
  <c r="N965" i="9"/>
  <c r="M965" i="9"/>
  <c r="L965" i="9"/>
  <c r="K965" i="9"/>
  <c r="J965" i="9"/>
  <c r="I965" i="9"/>
  <c r="Y965" i="9" s="1"/>
  <c r="H965" i="9"/>
  <c r="G965" i="9"/>
  <c r="F965" i="9"/>
  <c r="E965" i="9"/>
  <c r="AS965" i="9" s="1"/>
  <c r="D965" i="9"/>
  <c r="C965" i="9"/>
  <c r="X964" i="9"/>
  <c r="W964" i="9"/>
  <c r="V964" i="9"/>
  <c r="T964" i="9"/>
  <c r="S964" i="9"/>
  <c r="R964" i="9"/>
  <c r="Q964" i="9"/>
  <c r="P964" i="9"/>
  <c r="O964" i="9"/>
  <c r="N964" i="9"/>
  <c r="M964" i="9"/>
  <c r="L964" i="9"/>
  <c r="K964" i="9"/>
  <c r="J964" i="9"/>
  <c r="I964" i="9"/>
  <c r="Y964" i="9" s="1"/>
  <c r="H964" i="9"/>
  <c r="G964" i="9"/>
  <c r="F964" i="9"/>
  <c r="E964" i="9"/>
  <c r="AS964" i="9" s="1"/>
  <c r="D964" i="9"/>
  <c r="C964" i="9"/>
  <c r="X963" i="9"/>
  <c r="W963" i="9"/>
  <c r="V963" i="9"/>
  <c r="T963" i="9"/>
  <c r="S963" i="9"/>
  <c r="R963" i="9"/>
  <c r="Q963" i="9"/>
  <c r="P963" i="9"/>
  <c r="O963" i="9"/>
  <c r="N963" i="9"/>
  <c r="M963" i="9"/>
  <c r="L963" i="9"/>
  <c r="K963" i="9"/>
  <c r="J963" i="9"/>
  <c r="I963" i="9"/>
  <c r="Y963" i="9" s="1"/>
  <c r="H963" i="9"/>
  <c r="G963" i="9"/>
  <c r="F963" i="9"/>
  <c r="E963" i="9"/>
  <c r="AS963" i="9" s="1"/>
  <c r="D963" i="9"/>
  <c r="C963" i="9"/>
  <c r="X962" i="9"/>
  <c r="W962" i="9"/>
  <c r="V962" i="9"/>
  <c r="T962" i="9"/>
  <c r="S962" i="9"/>
  <c r="R962" i="9"/>
  <c r="Q962" i="9"/>
  <c r="P962" i="9"/>
  <c r="O962" i="9"/>
  <c r="N962" i="9"/>
  <c r="M962" i="9"/>
  <c r="L962" i="9"/>
  <c r="K962" i="9"/>
  <c r="J962" i="9"/>
  <c r="I962" i="9"/>
  <c r="Y962" i="9" s="1"/>
  <c r="H962" i="9"/>
  <c r="G962" i="9"/>
  <c r="F962" i="9"/>
  <c r="E962" i="9"/>
  <c r="D962" i="9"/>
  <c r="C962" i="9"/>
  <c r="X961" i="9"/>
  <c r="W961" i="9"/>
  <c r="V961" i="9"/>
  <c r="T961" i="9"/>
  <c r="S961" i="9"/>
  <c r="R961" i="9"/>
  <c r="Q961" i="9"/>
  <c r="P961" i="9"/>
  <c r="O961" i="9"/>
  <c r="N961" i="9"/>
  <c r="M961" i="9"/>
  <c r="L961" i="9"/>
  <c r="K961" i="9"/>
  <c r="J961" i="9"/>
  <c r="I961" i="9"/>
  <c r="Y961" i="9" s="1"/>
  <c r="H961" i="9"/>
  <c r="G961" i="9"/>
  <c r="F961" i="9"/>
  <c r="E961" i="9"/>
  <c r="D961" i="9"/>
  <c r="C961" i="9"/>
  <c r="X960" i="9"/>
  <c r="W960" i="9"/>
  <c r="V960" i="9"/>
  <c r="T960" i="9"/>
  <c r="S960" i="9"/>
  <c r="R960" i="9"/>
  <c r="Q960" i="9"/>
  <c r="P960" i="9"/>
  <c r="O960" i="9"/>
  <c r="N960" i="9"/>
  <c r="M960" i="9"/>
  <c r="L960" i="9"/>
  <c r="K960" i="9"/>
  <c r="J960" i="9"/>
  <c r="I960" i="9"/>
  <c r="Y960" i="9" s="1"/>
  <c r="H960" i="9"/>
  <c r="G960" i="9"/>
  <c r="F960" i="9"/>
  <c r="E960" i="9"/>
  <c r="AS960" i="9" s="1"/>
  <c r="D960" i="9"/>
  <c r="C960" i="9"/>
  <c r="X959" i="9"/>
  <c r="W959" i="9"/>
  <c r="V959" i="9"/>
  <c r="T959" i="9"/>
  <c r="S959" i="9"/>
  <c r="R959" i="9"/>
  <c r="Q959" i="9"/>
  <c r="P959" i="9"/>
  <c r="O959" i="9"/>
  <c r="N959" i="9"/>
  <c r="M959" i="9"/>
  <c r="L959" i="9"/>
  <c r="K959" i="9"/>
  <c r="J959" i="9"/>
  <c r="I959" i="9"/>
  <c r="Y959" i="9" s="1"/>
  <c r="H959" i="9"/>
  <c r="G959" i="9"/>
  <c r="F959" i="9"/>
  <c r="E959" i="9"/>
  <c r="D959" i="9"/>
  <c r="C959" i="9"/>
  <c r="X958" i="9"/>
  <c r="W958" i="9"/>
  <c r="V958" i="9"/>
  <c r="T958" i="9"/>
  <c r="S958" i="9"/>
  <c r="R958" i="9"/>
  <c r="Q958" i="9"/>
  <c r="P958" i="9"/>
  <c r="O958" i="9"/>
  <c r="N958" i="9"/>
  <c r="M958" i="9"/>
  <c r="L958" i="9"/>
  <c r="K958" i="9"/>
  <c r="J958" i="9"/>
  <c r="I958" i="9"/>
  <c r="Y958" i="9" s="1"/>
  <c r="H958" i="9"/>
  <c r="G958" i="9"/>
  <c r="F958" i="9"/>
  <c r="E958" i="9"/>
  <c r="D958" i="9"/>
  <c r="C958" i="9"/>
  <c r="X957" i="9"/>
  <c r="W957" i="9"/>
  <c r="V957" i="9"/>
  <c r="T957" i="9"/>
  <c r="S957" i="9"/>
  <c r="R957" i="9"/>
  <c r="Q957" i="9"/>
  <c r="P957" i="9"/>
  <c r="O957" i="9"/>
  <c r="N957" i="9"/>
  <c r="M957" i="9"/>
  <c r="L957" i="9"/>
  <c r="K957" i="9"/>
  <c r="J957" i="9"/>
  <c r="I957" i="9"/>
  <c r="Y957" i="9" s="1"/>
  <c r="H957" i="9"/>
  <c r="G957" i="9"/>
  <c r="F957" i="9"/>
  <c r="E957" i="9"/>
  <c r="AS957" i="9" s="1"/>
  <c r="D957" i="9"/>
  <c r="C957" i="9"/>
  <c r="X956" i="9"/>
  <c r="W956" i="9"/>
  <c r="V956" i="9"/>
  <c r="T956" i="9"/>
  <c r="S956" i="9"/>
  <c r="R956" i="9"/>
  <c r="Q956" i="9"/>
  <c r="P956" i="9"/>
  <c r="O956" i="9"/>
  <c r="N956" i="9"/>
  <c r="M956" i="9"/>
  <c r="L956" i="9"/>
  <c r="K956" i="9"/>
  <c r="J956" i="9"/>
  <c r="I956" i="9"/>
  <c r="Y956" i="9" s="1"/>
  <c r="H956" i="9"/>
  <c r="G956" i="9"/>
  <c r="F956" i="9"/>
  <c r="E956" i="9"/>
  <c r="AS956" i="9" s="1"/>
  <c r="D956" i="9"/>
  <c r="C956" i="9"/>
  <c r="X955" i="9"/>
  <c r="W955" i="9"/>
  <c r="V955" i="9"/>
  <c r="T955" i="9"/>
  <c r="S955" i="9"/>
  <c r="R955" i="9"/>
  <c r="Q955" i="9"/>
  <c r="P955" i="9"/>
  <c r="O955" i="9"/>
  <c r="N955" i="9"/>
  <c r="M955" i="9"/>
  <c r="L955" i="9"/>
  <c r="K955" i="9"/>
  <c r="J955" i="9"/>
  <c r="I955" i="9"/>
  <c r="Y955" i="9" s="1"/>
  <c r="H955" i="9"/>
  <c r="G955" i="9"/>
  <c r="F955" i="9"/>
  <c r="E955" i="9"/>
  <c r="AS955" i="9" s="1"/>
  <c r="D955" i="9"/>
  <c r="C955" i="9"/>
  <c r="X954" i="9"/>
  <c r="W954" i="9"/>
  <c r="V954" i="9"/>
  <c r="T954" i="9"/>
  <c r="S954" i="9"/>
  <c r="R954" i="9"/>
  <c r="Q954" i="9"/>
  <c r="P954" i="9"/>
  <c r="O954" i="9"/>
  <c r="N954" i="9"/>
  <c r="M954" i="9"/>
  <c r="L954" i="9"/>
  <c r="K954" i="9"/>
  <c r="J954" i="9"/>
  <c r="I954" i="9"/>
  <c r="Y954" i="9" s="1"/>
  <c r="H954" i="9"/>
  <c r="G954" i="9"/>
  <c r="F954" i="9"/>
  <c r="E954" i="9"/>
  <c r="D954" i="9"/>
  <c r="C954" i="9"/>
  <c r="X953" i="9"/>
  <c r="W953" i="9"/>
  <c r="V953" i="9"/>
  <c r="T953" i="9"/>
  <c r="S953" i="9"/>
  <c r="R953" i="9"/>
  <c r="Q953" i="9"/>
  <c r="P953" i="9"/>
  <c r="O953" i="9"/>
  <c r="N953" i="9"/>
  <c r="M953" i="9"/>
  <c r="L953" i="9"/>
  <c r="K953" i="9"/>
  <c r="J953" i="9"/>
  <c r="I953" i="9"/>
  <c r="Y953" i="9" s="1"/>
  <c r="H953" i="9"/>
  <c r="G953" i="9"/>
  <c r="F953" i="9"/>
  <c r="E953" i="9"/>
  <c r="D953" i="9"/>
  <c r="C953" i="9"/>
  <c r="X952" i="9"/>
  <c r="W952" i="9"/>
  <c r="V952" i="9"/>
  <c r="T952" i="9"/>
  <c r="S952" i="9"/>
  <c r="R952" i="9"/>
  <c r="Q952" i="9"/>
  <c r="P952" i="9"/>
  <c r="O952" i="9"/>
  <c r="N952" i="9"/>
  <c r="M952" i="9"/>
  <c r="L952" i="9"/>
  <c r="K952" i="9"/>
  <c r="J952" i="9"/>
  <c r="I952" i="9"/>
  <c r="Y952" i="9" s="1"/>
  <c r="H952" i="9"/>
  <c r="G952" i="9"/>
  <c r="F952" i="9"/>
  <c r="E952" i="9"/>
  <c r="D952" i="9"/>
  <c r="C952" i="9"/>
  <c r="X951" i="9"/>
  <c r="W951" i="9"/>
  <c r="V951" i="9"/>
  <c r="T951" i="9"/>
  <c r="S951" i="9"/>
  <c r="R951" i="9"/>
  <c r="Q951" i="9"/>
  <c r="P951" i="9"/>
  <c r="O951" i="9"/>
  <c r="N951" i="9"/>
  <c r="M951" i="9"/>
  <c r="L951" i="9"/>
  <c r="K951" i="9"/>
  <c r="J951" i="9"/>
  <c r="I951" i="9"/>
  <c r="Y951" i="9" s="1"/>
  <c r="H951" i="9"/>
  <c r="G951" i="9"/>
  <c r="F951" i="9"/>
  <c r="E951" i="9"/>
  <c r="D951" i="9"/>
  <c r="C951" i="9"/>
  <c r="X950" i="9"/>
  <c r="W950" i="9"/>
  <c r="V950" i="9"/>
  <c r="T950" i="9"/>
  <c r="S950" i="9"/>
  <c r="R950" i="9"/>
  <c r="Q950" i="9"/>
  <c r="P950" i="9"/>
  <c r="O950" i="9"/>
  <c r="N950" i="9"/>
  <c r="M950" i="9"/>
  <c r="L950" i="9"/>
  <c r="K950" i="9"/>
  <c r="J950" i="9"/>
  <c r="I950" i="9"/>
  <c r="Y950" i="9" s="1"/>
  <c r="H950" i="9"/>
  <c r="G950" i="9"/>
  <c r="F950" i="9"/>
  <c r="E950" i="9"/>
  <c r="D950" i="9"/>
  <c r="C950" i="9"/>
  <c r="X949" i="9"/>
  <c r="W949" i="9"/>
  <c r="V949" i="9"/>
  <c r="T949" i="9"/>
  <c r="S949" i="9"/>
  <c r="R949" i="9"/>
  <c r="Q949" i="9"/>
  <c r="P949" i="9"/>
  <c r="O949" i="9"/>
  <c r="N949" i="9"/>
  <c r="M949" i="9"/>
  <c r="L949" i="9"/>
  <c r="K949" i="9"/>
  <c r="J949" i="9"/>
  <c r="I949" i="9"/>
  <c r="Y949" i="9" s="1"/>
  <c r="H949" i="9"/>
  <c r="G949" i="9"/>
  <c r="F949" i="9"/>
  <c r="E949" i="9"/>
  <c r="D949" i="9"/>
  <c r="C949" i="9"/>
  <c r="X948" i="9"/>
  <c r="W948" i="9"/>
  <c r="V948" i="9"/>
  <c r="T948" i="9"/>
  <c r="S948" i="9"/>
  <c r="R948" i="9"/>
  <c r="Q948" i="9"/>
  <c r="P948" i="9"/>
  <c r="O948" i="9"/>
  <c r="N948" i="9"/>
  <c r="M948" i="9"/>
  <c r="L948" i="9"/>
  <c r="K948" i="9"/>
  <c r="J948" i="9"/>
  <c r="I948" i="9"/>
  <c r="Y948" i="9" s="1"/>
  <c r="H948" i="9"/>
  <c r="G948" i="9"/>
  <c r="F948" i="9"/>
  <c r="E948" i="9"/>
  <c r="D948" i="9"/>
  <c r="C948" i="9"/>
  <c r="X947" i="9"/>
  <c r="W947" i="9"/>
  <c r="V947" i="9"/>
  <c r="T947" i="9"/>
  <c r="S947" i="9"/>
  <c r="R947" i="9"/>
  <c r="Q947" i="9"/>
  <c r="P947" i="9"/>
  <c r="O947" i="9"/>
  <c r="N947" i="9"/>
  <c r="M947" i="9"/>
  <c r="L947" i="9"/>
  <c r="K947" i="9"/>
  <c r="J947" i="9"/>
  <c r="I947" i="9"/>
  <c r="Y947" i="9" s="1"/>
  <c r="H947" i="9"/>
  <c r="G947" i="9"/>
  <c r="F947" i="9"/>
  <c r="E947" i="9"/>
  <c r="D947" i="9"/>
  <c r="C947" i="9"/>
  <c r="X946" i="9"/>
  <c r="W946" i="9"/>
  <c r="V946" i="9"/>
  <c r="T946" i="9"/>
  <c r="S946" i="9"/>
  <c r="R946" i="9"/>
  <c r="Q946" i="9"/>
  <c r="P946" i="9"/>
  <c r="O946" i="9"/>
  <c r="N946" i="9"/>
  <c r="M946" i="9"/>
  <c r="L946" i="9"/>
  <c r="K946" i="9"/>
  <c r="J946" i="9"/>
  <c r="I946" i="9"/>
  <c r="Y946" i="9" s="1"/>
  <c r="H946" i="9"/>
  <c r="G946" i="9"/>
  <c r="F946" i="9"/>
  <c r="E946" i="9"/>
  <c r="D946" i="9"/>
  <c r="C946" i="9"/>
  <c r="K945" i="9"/>
  <c r="J945" i="9"/>
  <c r="I945" i="9"/>
  <c r="Y945" i="9" s="1"/>
  <c r="H945" i="9"/>
  <c r="G945" i="9"/>
  <c r="F945" i="9"/>
  <c r="D945" i="9"/>
  <c r="C945" i="9"/>
  <c r="AS942" i="9"/>
  <c r="CJ940" i="9"/>
  <c r="BZ939" i="9"/>
  <c r="BZ938" i="9"/>
  <c r="AW940" i="9"/>
  <c r="AV940" i="9"/>
  <c r="AU940" i="9"/>
  <c r="AT940" i="9"/>
  <c r="AR940" i="9"/>
  <c r="AQ940" i="9"/>
  <c r="BZ940" i="9" s="1"/>
  <c r="BZ930" i="9"/>
  <c r="BZ929" i="9"/>
  <c r="BZ928" i="9"/>
  <c r="BZ927" i="9"/>
  <c r="BZ926" i="9"/>
  <c r="BZ925" i="9"/>
  <c r="BZ924" i="9"/>
  <c r="BZ923" i="9"/>
  <c r="BZ921" i="9"/>
  <c r="AS920" i="9"/>
  <c r="AS919" i="9"/>
  <c r="AS922" i="9" s="1"/>
  <c r="AS918" i="9"/>
  <c r="AS917" i="9"/>
  <c r="AS916" i="9"/>
  <c r="AS915" i="9"/>
  <c r="AS914" i="9"/>
  <c r="AS913" i="9"/>
  <c r="AS912" i="9"/>
  <c r="CJ922" i="9"/>
  <c r="AW922" i="9"/>
  <c r="AV922" i="9"/>
  <c r="AU922" i="9"/>
  <c r="AT922" i="9"/>
  <c r="AR922" i="9"/>
  <c r="AQ922" i="9"/>
  <c r="BZ922" i="9" s="1"/>
  <c r="AM918" i="9"/>
  <c r="AM917" i="9"/>
  <c r="AM916" i="9"/>
  <c r="AM914" i="9"/>
  <c r="AM913" i="9"/>
  <c r="AM912" i="9"/>
  <c r="AM911" i="9"/>
  <c r="AM910" i="9"/>
  <c r="AM909" i="9"/>
  <c r="AM908" i="9"/>
  <c r="AM907" i="9"/>
  <c r="AM906" i="9"/>
  <c r="AM905" i="9"/>
  <c r="AM904" i="9"/>
  <c r="AM903" i="9"/>
  <c r="AM902" i="9"/>
  <c r="AM901" i="9"/>
  <c r="AM900" i="9"/>
  <c r="AM899" i="9"/>
  <c r="AM898" i="9"/>
  <c r="AM897" i="9"/>
  <c r="AS908" i="9"/>
  <c r="AS907" i="9"/>
  <c r="AS906" i="9"/>
  <c r="AS901" i="9"/>
  <c r="AS900" i="9"/>
  <c r="AS897" i="9"/>
  <c r="AS896" i="9"/>
  <c r="AS894" i="9"/>
  <c r="AS893" i="9"/>
  <c r="AS892" i="9"/>
  <c r="AS891" i="9"/>
  <c r="AS890" i="9"/>
  <c r="AS889" i="9"/>
  <c r="AS888" i="9"/>
  <c r="AS883" i="9"/>
  <c r="AS873" i="9"/>
  <c r="AS872" i="9"/>
  <c r="AS868" i="9"/>
  <c r="AS867" i="9"/>
  <c r="AS866" i="9"/>
  <c r="AS857" i="9"/>
  <c r="AS858" i="9" s="1"/>
  <c r="AS856" i="9"/>
  <c r="AS855" i="9"/>
  <c r="AS854" i="9"/>
  <c r="AS853" i="9"/>
  <c r="AS845" i="9"/>
  <c r="AS844" i="9"/>
  <c r="AS843" i="9"/>
  <c r="AS842" i="9"/>
  <c r="AS841" i="9"/>
  <c r="AS840" i="9"/>
  <c r="AS839" i="9"/>
  <c r="AS838" i="9"/>
  <c r="BZ905" i="9"/>
  <c r="CJ904" i="9"/>
  <c r="AW904" i="9"/>
  <c r="AV904" i="9"/>
  <c r="AU904" i="9"/>
  <c r="AT904" i="9"/>
  <c r="AR904" i="9"/>
  <c r="AQ904" i="9"/>
  <c r="BZ904" i="9" s="1"/>
  <c r="BZ902" i="9"/>
  <c r="CJ899" i="9"/>
  <c r="CJ898" i="9"/>
  <c r="CJ895" i="9" s="1"/>
  <c r="AW899" i="9"/>
  <c r="AV899" i="9"/>
  <c r="AU899" i="9"/>
  <c r="AT899" i="9"/>
  <c r="AW898" i="9"/>
  <c r="AW895" i="9" s="1"/>
  <c r="AV898" i="9"/>
  <c r="AV895" i="9" s="1"/>
  <c r="AU898" i="9"/>
  <c r="AU895" i="9" s="1"/>
  <c r="AT898" i="9"/>
  <c r="AT895" i="9" s="1"/>
  <c r="AR899" i="9"/>
  <c r="AQ899" i="9"/>
  <c r="BZ899" i="9" s="1"/>
  <c r="AR898" i="9"/>
  <c r="AR895" i="9" s="1"/>
  <c r="AQ898" i="9"/>
  <c r="BZ898" i="9" s="1"/>
  <c r="AM895" i="9"/>
  <c r="AM894" i="9"/>
  <c r="AM893" i="9"/>
  <c r="AM892" i="9"/>
  <c r="BZ891" i="9"/>
  <c r="BZ890" i="9"/>
  <c r="BZ889" i="9"/>
  <c r="BZ888" i="9"/>
  <c r="BZ887" i="9"/>
  <c r="BZ886" i="9"/>
  <c r="BZ885" i="9"/>
  <c r="AM888" i="9"/>
  <c r="AM887" i="9"/>
  <c r="AM886" i="9"/>
  <c r="AM885" i="9"/>
  <c r="AM884" i="9"/>
  <c r="CJ884" i="9"/>
  <c r="AW884" i="9"/>
  <c r="AV884" i="9"/>
  <c r="AU884" i="9"/>
  <c r="AT884" i="9"/>
  <c r="AR884" i="9"/>
  <c r="AQ884" i="9"/>
  <c r="BZ884" i="9" s="1"/>
  <c r="CJ882" i="9"/>
  <c r="BZ881" i="9"/>
  <c r="BZ880" i="9"/>
  <c r="BZ879" i="9"/>
  <c r="BZ878" i="9"/>
  <c r="BZ877" i="9"/>
  <c r="BZ876" i="9"/>
  <c r="BZ875" i="9"/>
  <c r="BZ874" i="9"/>
  <c r="AW882" i="9"/>
  <c r="AV882" i="9"/>
  <c r="AU882" i="9"/>
  <c r="AT882" i="9"/>
  <c r="AR882" i="9"/>
  <c r="AQ882" i="9"/>
  <c r="BZ882" i="9" s="1"/>
  <c r="AM882" i="9"/>
  <c r="AM881" i="9"/>
  <c r="AM880" i="9"/>
  <c r="AM879" i="9"/>
  <c r="AM878" i="9"/>
  <c r="AM877" i="9"/>
  <c r="AM876" i="9"/>
  <c r="AM875" i="9"/>
  <c r="AM874" i="9"/>
  <c r="AM873" i="9"/>
  <c r="AM872" i="9"/>
  <c r="AM871" i="9"/>
  <c r="AM870" i="9"/>
  <c r="AM869" i="9"/>
  <c r="AM868" i="9"/>
  <c r="AM867" i="9"/>
  <c r="BZ871" i="9"/>
  <c r="BZ870" i="9"/>
  <c r="BZ869" i="9"/>
  <c r="X945" i="9"/>
  <c r="W945" i="9"/>
  <c r="V945" i="9"/>
  <c r="T945" i="9"/>
  <c r="S945" i="9"/>
  <c r="R945" i="9"/>
  <c r="Q945" i="9"/>
  <c r="P945" i="9"/>
  <c r="O945" i="9"/>
  <c r="N945" i="9"/>
  <c r="M945" i="9"/>
  <c r="X944" i="9"/>
  <c r="W944" i="9"/>
  <c r="V944" i="9"/>
  <c r="T944" i="9"/>
  <c r="S944" i="9"/>
  <c r="R944" i="9"/>
  <c r="Q944" i="9"/>
  <c r="P944" i="9"/>
  <c r="O944" i="9"/>
  <c r="N944" i="9"/>
  <c r="M944" i="9"/>
  <c r="X943" i="9"/>
  <c r="W943" i="9"/>
  <c r="V943" i="9"/>
  <c r="T943" i="9"/>
  <c r="S943" i="9"/>
  <c r="R943" i="9"/>
  <c r="Q943" i="9"/>
  <c r="P943" i="9"/>
  <c r="O943" i="9"/>
  <c r="N943" i="9"/>
  <c r="M943" i="9"/>
  <c r="X942" i="9"/>
  <c r="W942" i="9"/>
  <c r="V942" i="9"/>
  <c r="T942" i="9"/>
  <c r="S942" i="9"/>
  <c r="R942" i="9"/>
  <c r="Q942" i="9"/>
  <c r="P942" i="9"/>
  <c r="O942" i="9"/>
  <c r="N942" i="9"/>
  <c r="M942" i="9"/>
  <c r="X941" i="9"/>
  <c r="W941" i="9"/>
  <c r="V941" i="9"/>
  <c r="T941" i="9"/>
  <c r="S941" i="9"/>
  <c r="R941" i="9"/>
  <c r="Q941" i="9"/>
  <c r="P941" i="9"/>
  <c r="O941" i="9"/>
  <c r="N941" i="9"/>
  <c r="M941" i="9"/>
  <c r="X940" i="9"/>
  <c r="W940" i="9"/>
  <c r="V940" i="9"/>
  <c r="T940" i="9"/>
  <c r="S940" i="9"/>
  <c r="R940" i="9"/>
  <c r="Q940" i="9"/>
  <c r="P940" i="9"/>
  <c r="O940" i="9"/>
  <c r="N940" i="9"/>
  <c r="M940" i="9"/>
  <c r="X939" i="9"/>
  <c r="W939" i="9"/>
  <c r="V939" i="9"/>
  <c r="T939" i="9"/>
  <c r="S939" i="9"/>
  <c r="R939" i="9"/>
  <c r="Q939" i="9"/>
  <c r="P939" i="9"/>
  <c r="O939" i="9"/>
  <c r="N939" i="9"/>
  <c r="M939" i="9"/>
  <c r="X938" i="9"/>
  <c r="W938" i="9"/>
  <c r="V938" i="9"/>
  <c r="T938" i="9"/>
  <c r="S938" i="9"/>
  <c r="R938" i="9"/>
  <c r="Q938" i="9"/>
  <c r="P938" i="9"/>
  <c r="O938" i="9"/>
  <c r="N938" i="9"/>
  <c r="M938" i="9"/>
  <c r="X937" i="9"/>
  <c r="W937" i="9"/>
  <c r="V937" i="9"/>
  <c r="T937" i="9"/>
  <c r="S937" i="9"/>
  <c r="R937" i="9"/>
  <c r="Q937" i="9"/>
  <c r="P937" i="9"/>
  <c r="O937" i="9"/>
  <c r="N937" i="9"/>
  <c r="M937" i="9"/>
  <c r="X936" i="9"/>
  <c r="W936" i="9"/>
  <c r="V936" i="9"/>
  <c r="T936" i="9"/>
  <c r="S936" i="9"/>
  <c r="R936" i="9"/>
  <c r="Q936" i="9"/>
  <c r="P936" i="9"/>
  <c r="O936" i="9"/>
  <c r="N936" i="9"/>
  <c r="M936" i="9"/>
  <c r="X935" i="9"/>
  <c r="W935" i="9"/>
  <c r="V935" i="9"/>
  <c r="T935" i="9"/>
  <c r="S935" i="9"/>
  <c r="R935" i="9"/>
  <c r="Q935" i="9"/>
  <c r="P935" i="9"/>
  <c r="O935" i="9"/>
  <c r="N935" i="9"/>
  <c r="M935" i="9"/>
  <c r="X934" i="9"/>
  <c r="W934" i="9"/>
  <c r="V934" i="9"/>
  <c r="T934" i="9"/>
  <c r="S934" i="9"/>
  <c r="R934" i="9"/>
  <c r="Q934" i="9"/>
  <c r="P934" i="9"/>
  <c r="O934" i="9"/>
  <c r="N934" i="9"/>
  <c r="M934" i="9"/>
  <c r="X933" i="9"/>
  <c r="W933" i="9"/>
  <c r="V933" i="9"/>
  <c r="T933" i="9"/>
  <c r="S933" i="9"/>
  <c r="R933" i="9"/>
  <c r="Q933" i="9"/>
  <c r="P933" i="9"/>
  <c r="O933" i="9"/>
  <c r="N933" i="9"/>
  <c r="M933" i="9"/>
  <c r="X932" i="9"/>
  <c r="W932" i="9"/>
  <c r="V932" i="9"/>
  <c r="T932" i="9"/>
  <c r="S932" i="9"/>
  <c r="R932" i="9"/>
  <c r="Q932" i="9"/>
  <c r="P932" i="9"/>
  <c r="O932" i="9"/>
  <c r="N932" i="9"/>
  <c r="M932" i="9"/>
  <c r="X931" i="9"/>
  <c r="W931" i="9"/>
  <c r="V931" i="9"/>
  <c r="T931" i="9"/>
  <c r="S931" i="9"/>
  <c r="R931" i="9"/>
  <c r="Q931" i="9"/>
  <c r="P931" i="9"/>
  <c r="O931" i="9"/>
  <c r="N931" i="9"/>
  <c r="M931" i="9"/>
  <c r="X930" i="9"/>
  <c r="W930" i="9"/>
  <c r="V930" i="9"/>
  <c r="T930" i="9"/>
  <c r="S930" i="9"/>
  <c r="R930" i="9"/>
  <c r="Q930" i="9"/>
  <c r="P930" i="9"/>
  <c r="O930" i="9"/>
  <c r="N930" i="9"/>
  <c r="M930" i="9"/>
  <c r="X929" i="9"/>
  <c r="W929" i="9"/>
  <c r="V929" i="9"/>
  <c r="T929" i="9"/>
  <c r="S929" i="9"/>
  <c r="R929" i="9"/>
  <c r="Q929" i="9"/>
  <c r="P929" i="9"/>
  <c r="O929" i="9"/>
  <c r="N929" i="9"/>
  <c r="M929" i="9"/>
  <c r="X928" i="9"/>
  <c r="W928" i="9"/>
  <c r="V928" i="9"/>
  <c r="T928" i="9"/>
  <c r="S928" i="9"/>
  <c r="R928" i="9"/>
  <c r="Q928" i="9"/>
  <c r="P928" i="9"/>
  <c r="O928" i="9"/>
  <c r="N928" i="9"/>
  <c r="M928" i="9"/>
  <c r="X927" i="9"/>
  <c r="W927" i="9"/>
  <c r="V927" i="9"/>
  <c r="T927" i="9"/>
  <c r="S927" i="9"/>
  <c r="R927" i="9"/>
  <c r="Q927" i="9"/>
  <c r="P927" i="9"/>
  <c r="O927" i="9"/>
  <c r="N927" i="9"/>
  <c r="M927" i="9"/>
  <c r="X926" i="9"/>
  <c r="W926" i="9"/>
  <c r="V926" i="9"/>
  <c r="T926" i="9"/>
  <c r="S926" i="9"/>
  <c r="R926" i="9"/>
  <c r="Q926" i="9"/>
  <c r="P926" i="9"/>
  <c r="O926" i="9"/>
  <c r="N926" i="9"/>
  <c r="M926" i="9"/>
  <c r="X925" i="9"/>
  <c r="W925" i="9"/>
  <c r="V925" i="9"/>
  <c r="T925" i="9"/>
  <c r="S925" i="9"/>
  <c r="R925" i="9"/>
  <c r="Q925" i="9"/>
  <c r="P925" i="9"/>
  <c r="O925" i="9"/>
  <c r="N925" i="9"/>
  <c r="M925" i="9"/>
  <c r="X924" i="9"/>
  <c r="W924" i="9"/>
  <c r="V924" i="9"/>
  <c r="T924" i="9"/>
  <c r="S924" i="9"/>
  <c r="R924" i="9"/>
  <c r="Q924" i="9"/>
  <c r="P924" i="9"/>
  <c r="O924" i="9"/>
  <c r="N924" i="9"/>
  <c r="M924" i="9"/>
  <c r="X923" i="9"/>
  <c r="W923" i="9"/>
  <c r="V923" i="9"/>
  <c r="T923" i="9"/>
  <c r="S923" i="9"/>
  <c r="R923" i="9"/>
  <c r="Q923" i="9"/>
  <c r="P923" i="9"/>
  <c r="O923" i="9"/>
  <c r="N923" i="9"/>
  <c r="M923" i="9"/>
  <c r="X922" i="9"/>
  <c r="W922" i="9"/>
  <c r="V922" i="9"/>
  <c r="T922" i="9"/>
  <c r="S922" i="9"/>
  <c r="R922" i="9"/>
  <c r="Q922" i="9"/>
  <c r="P922" i="9"/>
  <c r="O922" i="9"/>
  <c r="N922" i="9"/>
  <c r="M922" i="9"/>
  <c r="X921" i="9"/>
  <c r="W921" i="9"/>
  <c r="V921" i="9"/>
  <c r="T921" i="9"/>
  <c r="S921" i="9"/>
  <c r="R921" i="9"/>
  <c r="Q921" i="9"/>
  <c r="P921" i="9"/>
  <c r="O921" i="9"/>
  <c r="N921" i="9"/>
  <c r="M921" i="9"/>
  <c r="X920" i="9"/>
  <c r="W920" i="9"/>
  <c r="V920" i="9"/>
  <c r="T920" i="9"/>
  <c r="S920" i="9"/>
  <c r="R920" i="9"/>
  <c r="Q920" i="9"/>
  <c r="P920" i="9"/>
  <c r="O920" i="9"/>
  <c r="N920" i="9"/>
  <c r="M920" i="9"/>
  <c r="X919" i="9"/>
  <c r="W919" i="9"/>
  <c r="V919" i="9"/>
  <c r="T919" i="9"/>
  <c r="S919" i="9"/>
  <c r="R919" i="9"/>
  <c r="Q919" i="9"/>
  <c r="P919" i="9"/>
  <c r="O919" i="9"/>
  <c r="N919" i="9"/>
  <c r="M919" i="9"/>
  <c r="X918" i="9"/>
  <c r="W918" i="9"/>
  <c r="V918" i="9"/>
  <c r="T918" i="9"/>
  <c r="S918" i="9"/>
  <c r="R918" i="9"/>
  <c r="Q918" i="9"/>
  <c r="P918" i="9"/>
  <c r="O918" i="9"/>
  <c r="N918" i="9"/>
  <c r="M918" i="9"/>
  <c r="X917" i="9"/>
  <c r="W917" i="9"/>
  <c r="V917" i="9"/>
  <c r="T917" i="9"/>
  <c r="S917" i="9"/>
  <c r="R917" i="9"/>
  <c r="Q917" i="9"/>
  <c r="P917" i="9"/>
  <c r="O917" i="9"/>
  <c r="N917" i="9"/>
  <c r="M917" i="9"/>
  <c r="X916" i="9"/>
  <c r="W916" i="9"/>
  <c r="V916" i="9"/>
  <c r="T916" i="9"/>
  <c r="S916" i="9"/>
  <c r="R916" i="9"/>
  <c r="Q916" i="9"/>
  <c r="P916" i="9"/>
  <c r="O916" i="9"/>
  <c r="N916" i="9"/>
  <c r="M916" i="9"/>
  <c r="X915" i="9"/>
  <c r="W915" i="9"/>
  <c r="V915" i="9"/>
  <c r="T915" i="9"/>
  <c r="S915" i="9"/>
  <c r="R915" i="9"/>
  <c r="Q915" i="9"/>
  <c r="P915" i="9"/>
  <c r="O915" i="9"/>
  <c r="N915" i="9"/>
  <c r="M915" i="9"/>
  <c r="X914" i="9"/>
  <c r="W914" i="9"/>
  <c r="V914" i="9"/>
  <c r="T914" i="9"/>
  <c r="S914" i="9"/>
  <c r="R914" i="9"/>
  <c r="Q914" i="9"/>
  <c r="P914" i="9"/>
  <c r="O914" i="9"/>
  <c r="N914" i="9"/>
  <c r="M914" i="9"/>
  <c r="X913" i="9"/>
  <c r="W913" i="9"/>
  <c r="V913" i="9"/>
  <c r="T913" i="9"/>
  <c r="S913" i="9"/>
  <c r="R913" i="9"/>
  <c r="Q913" i="9"/>
  <c r="P913" i="9"/>
  <c r="O913" i="9"/>
  <c r="N913" i="9"/>
  <c r="M913" i="9"/>
  <c r="X912" i="9"/>
  <c r="W912" i="9"/>
  <c r="V912" i="9"/>
  <c r="T912" i="9"/>
  <c r="S912" i="9"/>
  <c r="R912" i="9"/>
  <c r="Q912" i="9"/>
  <c r="P912" i="9"/>
  <c r="O912" i="9"/>
  <c r="N912" i="9"/>
  <c r="M912" i="9"/>
  <c r="X911" i="9"/>
  <c r="W911" i="9"/>
  <c r="V911" i="9"/>
  <c r="T911" i="9"/>
  <c r="S911" i="9"/>
  <c r="R911" i="9"/>
  <c r="Q911" i="9"/>
  <c r="P911" i="9"/>
  <c r="O911" i="9"/>
  <c r="N911" i="9"/>
  <c r="M911" i="9"/>
  <c r="X910" i="9"/>
  <c r="W910" i="9"/>
  <c r="V910" i="9"/>
  <c r="T910" i="9"/>
  <c r="S910" i="9"/>
  <c r="R910" i="9"/>
  <c r="Q910" i="9"/>
  <c r="P910" i="9"/>
  <c r="O910" i="9"/>
  <c r="N910" i="9"/>
  <c r="M910" i="9"/>
  <c r="X909" i="9"/>
  <c r="W909" i="9"/>
  <c r="V909" i="9"/>
  <c r="T909" i="9"/>
  <c r="S909" i="9"/>
  <c r="R909" i="9"/>
  <c r="Q909" i="9"/>
  <c r="P909" i="9"/>
  <c r="O909" i="9"/>
  <c r="N909" i="9"/>
  <c r="M909" i="9"/>
  <c r="X908" i="9"/>
  <c r="W908" i="9"/>
  <c r="V908" i="9"/>
  <c r="T908" i="9"/>
  <c r="S908" i="9"/>
  <c r="R908" i="9"/>
  <c r="Q908" i="9"/>
  <c r="P908" i="9"/>
  <c r="O908" i="9"/>
  <c r="N908" i="9"/>
  <c r="M908" i="9"/>
  <c r="X907" i="9"/>
  <c r="W907" i="9"/>
  <c r="V907" i="9"/>
  <c r="T907" i="9"/>
  <c r="S907" i="9"/>
  <c r="R907" i="9"/>
  <c r="Q907" i="9"/>
  <c r="P907" i="9"/>
  <c r="O907" i="9"/>
  <c r="N907" i="9"/>
  <c r="M907" i="9"/>
  <c r="X906" i="9"/>
  <c r="W906" i="9"/>
  <c r="V906" i="9"/>
  <c r="T906" i="9"/>
  <c r="S906" i="9"/>
  <c r="R906" i="9"/>
  <c r="Q906" i="9"/>
  <c r="P906" i="9"/>
  <c r="O906" i="9"/>
  <c r="N906" i="9"/>
  <c r="M906" i="9"/>
  <c r="X905" i="9"/>
  <c r="W905" i="9"/>
  <c r="V905" i="9"/>
  <c r="T905" i="9"/>
  <c r="S905" i="9"/>
  <c r="R905" i="9"/>
  <c r="Q905" i="9"/>
  <c r="P905" i="9"/>
  <c r="O905" i="9"/>
  <c r="N905" i="9"/>
  <c r="M905" i="9"/>
  <c r="X904" i="9"/>
  <c r="W904" i="9"/>
  <c r="V904" i="9"/>
  <c r="T904" i="9"/>
  <c r="S904" i="9"/>
  <c r="R904" i="9"/>
  <c r="Q904" i="9"/>
  <c r="P904" i="9"/>
  <c r="O904" i="9"/>
  <c r="N904" i="9"/>
  <c r="M904" i="9"/>
  <c r="X903" i="9"/>
  <c r="W903" i="9"/>
  <c r="V903" i="9"/>
  <c r="T903" i="9"/>
  <c r="S903" i="9"/>
  <c r="R903" i="9"/>
  <c r="Q903" i="9"/>
  <c r="P903" i="9"/>
  <c r="O903" i="9"/>
  <c r="N903" i="9"/>
  <c r="M903" i="9"/>
  <c r="X902" i="9"/>
  <c r="W902" i="9"/>
  <c r="V902" i="9"/>
  <c r="T902" i="9"/>
  <c r="S902" i="9"/>
  <c r="R902" i="9"/>
  <c r="Q902" i="9"/>
  <c r="P902" i="9"/>
  <c r="O902" i="9"/>
  <c r="N902" i="9"/>
  <c r="M902" i="9"/>
  <c r="X901" i="9"/>
  <c r="W901" i="9"/>
  <c r="V901" i="9"/>
  <c r="T901" i="9"/>
  <c r="S901" i="9"/>
  <c r="R901" i="9"/>
  <c r="Q901" i="9"/>
  <c r="P901" i="9"/>
  <c r="O901" i="9"/>
  <c r="N901" i="9"/>
  <c r="M901" i="9"/>
  <c r="X900" i="9"/>
  <c r="W900" i="9"/>
  <c r="V900" i="9"/>
  <c r="T900" i="9"/>
  <c r="S900" i="9"/>
  <c r="R900" i="9"/>
  <c r="Q900" i="9"/>
  <c r="P900" i="9"/>
  <c r="O900" i="9"/>
  <c r="N900" i="9"/>
  <c r="M900" i="9"/>
  <c r="X899" i="9"/>
  <c r="W899" i="9"/>
  <c r="V899" i="9"/>
  <c r="T899" i="9"/>
  <c r="S899" i="9"/>
  <c r="R899" i="9"/>
  <c r="Q899" i="9"/>
  <c r="P899" i="9"/>
  <c r="O899" i="9"/>
  <c r="N899" i="9"/>
  <c r="M899" i="9"/>
  <c r="X898" i="9"/>
  <c r="W898" i="9"/>
  <c r="V898" i="9"/>
  <c r="T898" i="9"/>
  <c r="S898" i="9"/>
  <c r="R898" i="9"/>
  <c r="Q898" i="9"/>
  <c r="P898" i="9"/>
  <c r="O898" i="9"/>
  <c r="N898" i="9"/>
  <c r="M898" i="9"/>
  <c r="X897" i="9"/>
  <c r="W897" i="9"/>
  <c r="V897" i="9"/>
  <c r="T897" i="9"/>
  <c r="S897" i="9"/>
  <c r="R897" i="9"/>
  <c r="Q897" i="9"/>
  <c r="P897" i="9"/>
  <c r="O897" i="9"/>
  <c r="N897" i="9"/>
  <c r="M897" i="9"/>
  <c r="X896" i="9"/>
  <c r="W896" i="9"/>
  <c r="V896" i="9"/>
  <c r="T896" i="9"/>
  <c r="S896" i="9"/>
  <c r="R896" i="9"/>
  <c r="Q896" i="9"/>
  <c r="P896" i="9"/>
  <c r="O896" i="9"/>
  <c r="N896" i="9"/>
  <c r="M896" i="9"/>
  <c r="X895" i="9"/>
  <c r="W895" i="9"/>
  <c r="V895" i="9"/>
  <c r="T895" i="9"/>
  <c r="S895" i="9"/>
  <c r="R895" i="9"/>
  <c r="Q895" i="9"/>
  <c r="P895" i="9"/>
  <c r="O895" i="9"/>
  <c r="N895" i="9"/>
  <c r="M895" i="9"/>
  <c r="X894" i="9"/>
  <c r="W894" i="9"/>
  <c r="V894" i="9"/>
  <c r="T894" i="9"/>
  <c r="S894" i="9"/>
  <c r="R894" i="9"/>
  <c r="Q894" i="9"/>
  <c r="P894" i="9"/>
  <c r="O894" i="9"/>
  <c r="N894" i="9"/>
  <c r="M894" i="9"/>
  <c r="X893" i="9"/>
  <c r="W893" i="9"/>
  <c r="V893" i="9"/>
  <c r="T893" i="9"/>
  <c r="S893" i="9"/>
  <c r="R893" i="9"/>
  <c r="Q893" i="9"/>
  <c r="P893" i="9"/>
  <c r="O893" i="9"/>
  <c r="N893" i="9"/>
  <c r="M893" i="9"/>
  <c r="X892" i="9"/>
  <c r="W892" i="9"/>
  <c r="V892" i="9"/>
  <c r="T892" i="9"/>
  <c r="S892" i="9"/>
  <c r="R892" i="9"/>
  <c r="Q892" i="9"/>
  <c r="P892" i="9"/>
  <c r="O892" i="9"/>
  <c r="N892" i="9"/>
  <c r="M892" i="9"/>
  <c r="X891" i="9"/>
  <c r="W891" i="9"/>
  <c r="V891" i="9"/>
  <c r="T891" i="9"/>
  <c r="S891" i="9"/>
  <c r="R891" i="9"/>
  <c r="Q891" i="9"/>
  <c r="P891" i="9"/>
  <c r="O891" i="9"/>
  <c r="N891" i="9"/>
  <c r="M891" i="9"/>
  <c r="X890" i="9"/>
  <c r="W890" i="9"/>
  <c r="V890" i="9"/>
  <c r="T890" i="9"/>
  <c r="S890" i="9"/>
  <c r="R890" i="9"/>
  <c r="Q890" i="9"/>
  <c r="P890" i="9"/>
  <c r="O890" i="9"/>
  <c r="N890" i="9"/>
  <c r="M890" i="9"/>
  <c r="X889" i="9"/>
  <c r="W889" i="9"/>
  <c r="V889" i="9"/>
  <c r="T889" i="9"/>
  <c r="S889" i="9"/>
  <c r="R889" i="9"/>
  <c r="Q889" i="9"/>
  <c r="P889" i="9"/>
  <c r="O889" i="9"/>
  <c r="N889" i="9"/>
  <c r="M889" i="9"/>
  <c r="X888" i="9"/>
  <c r="W888" i="9"/>
  <c r="V888" i="9"/>
  <c r="T888" i="9"/>
  <c r="S888" i="9"/>
  <c r="R888" i="9"/>
  <c r="Q888" i="9"/>
  <c r="P888" i="9"/>
  <c r="O888" i="9"/>
  <c r="N888" i="9"/>
  <c r="M888" i="9"/>
  <c r="X887" i="9"/>
  <c r="W887" i="9"/>
  <c r="V887" i="9"/>
  <c r="T887" i="9"/>
  <c r="S887" i="9"/>
  <c r="R887" i="9"/>
  <c r="Q887" i="9"/>
  <c r="P887" i="9"/>
  <c r="O887" i="9"/>
  <c r="N887" i="9"/>
  <c r="M887" i="9"/>
  <c r="X886" i="9"/>
  <c r="W886" i="9"/>
  <c r="V886" i="9"/>
  <c r="T886" i="9"/>
  <c r="S886" i="9"/>
  <c r="R886" i="9"/>
  <c r="Q886" i="9"/>
  <c r="P886" i="9"/>
  <c r="O886" i="9"/>
  <c r="N886" i="9"/>
  <c r="M886" i="9"/>
  <c r="X885" i="9"/>
  <c r="W885" i="9"/>
  <c r="V885" i="9"/>
  <c r="T885" i="9"/>
  <c r="S885" i="9"/>
  <c r="R885" i="9"/>
  <c r="Q885" i="9"/>
  <c r="P885" i="9"/>
  <c r="O885" i="9"/>
  <c r="N885" i="9"/>
  <c r="M885" i="9"/>
  <c r="X884" i="9"/>
  <c r="W884" i="9"/>
  <c r="V884" i="9"/>
  <c r="T884" i="9"/>
  <c r="S884" i="9"/>
  <c r="R884" i="9"/>
  <c r="Q884" i="9"/>
  <c r="P884" i="9"/>
  <c r="O884" i="9"/>
  <c r="N884" i="9"/>
  <c r="M884" i="9"/>
  <c r="X883" i="9"/>
  <c r="W883" i="9"/>
  <c r="V883" i="9"/>
  <c r="T883" i="9"/>
  <c r="S883" i="9"/>
  <c r="R883" i="9"/>
  <c r="Q883" i="9"/>
  <c r="P883" i="9"/>
  <c r="O883" i="9"/>
  <c r="N883" i="9"/>
  <c r="M883" i="9"/>
  <c r="X882" i="9"/>
  <c r="W882" i="9"/>
  <c r="V882" i="9"/>
  <c r="T882" i="9"/>
  <c r="S882" i="9"/>
  <c r="R882" i="9"/>
  <c r="Q882" i="9"/>
  <c r="P882" i="9"/>
  <c r="O882" i="9"/>
  <c r="N882" i="9"/>
  <c r="M882" i="9"/>
  <c r="X881" i="9"/>
  <c r="W881" i="9"/>
  <c r="V881" i="9"/>
  <c r="T881" i="9"/>
  <c r="S881" i="9"/>
  <c r="R881" i="9"/>
  <c r="Q881" i="9"/>
  <c r="P881" i="9"/>
  <c r="O881" i="9"/>
  <c r="N881" i="9"/>
  <c r="M881" i="9"/>
  <c r="X880" i="9"/>
  <c r="W880" i="9"/>
  <c r="V880" i="9"/>
  <c r="T880" i="9"/>
  <c r="S880" i="9"/>
  <c r="R880" i="9"/>
  <c r="Q880" i="9"/>
  <c r="P880" i="9"/>
  <c r="O880" i="9"/>
  <c r="N880" i="9"/>
  <c r="M880" i="9"/>
  <c r="X879" i="9"/>
  <c r="W879" i="9"/>
  <c r="V879" i="9"/>
  <c r="T879" i="9"/>
  <c r="S879" i="9"/>
  <c r="R879" i="9"/>
  <c r="Q879" i="9"/>
  <c r="P879" i="9"/>
  <c r="O879" i="9"/>
  <c r="N879" i="9"/>
  <c r="M879" i="9"/>
  <c r="X878" i="9"/>
  <c r="W878" i="9"/>
  <c r="V878" i="9"/>
  <c r="T878" i="9"/>
  <c r="S878" i="9"/>
  <c r="R878" i="9"/>
  <c r="Q878" i="9"/>
  <c r="P878" i="9"/>
  <c r="O878" i="9"/>
  <c r="N878" i="9"/>
  <c r="M878" i="9"/>
  <c r="X877" i="9"/>
  <c r="W877" i="9"/>
  <c r="V877" i="9"/>
  <c r="T877" i="9"/>
  <c r="S877" i="9"/>
  <c r="R877" i="9"/>
  <c r="Q877" i="9"/>
  <c r="P877" i="9"/>
  <c r="O877" i="9"/>
  <c r="N877" i="9"/>
  <c r="M877" i="9"/>
  <c r="X876" i="9"/>
  <c r="W876" i="9"/>
  <c r="V876" i="9"/>
  <c r="T876" i="9"/>
  <c r="S876" i="9"/>
  <c r="R876" i="9"/>
  <c r="Q876" i="9"/>
  <c r="P876" i="9"/>
  <c r="O876" i="9"/>
  <c r="N876" i="9"/>
  <c r="M876" i="9"/>
  <c r="X875" i="9"/>
  <c r="W875" i="9"/>
  <c r="V875" i="9"/>
  <c r="T875" i="9"/>
  <c r="S875" i="9"/>
  <c r="R875" i="9"/>
  <c r="Q875" i="9"/>
  <c r="P875" i="9"/>
  <c r="O875" i="9"/>
  <c r="N875" i="9"/>
  <c r="M875" i="9"/>
  <c r="X874" i="9"/>
  <c r="W874" i="9"/>
  <c r="V874" i="9"/>
  <c r="T874" i="9"/>
  <c r="S874" i="9"/>
  <c r="R874" i="9"/>
  <c r="Q874" i="9"/>
  <c r="P874" i="9"/>
  <c r="O874" i="9"/>
  <c r="N874" i="9"/>
  <c r="M874" i="9"/>
  <c r="X873" i="9"/>
  <c r="W873" i="9"/>
  <c r="V873" i="9"/>
  <c r="T873" i="9"/>
  <c r="S873" i="9"/>
  <c r="R873" i="9"/>
  <c r="Q873" i="9"/>
  <c r="P873" i="9"/>
  <c r="O873" i="9"/>
  <c r="N873" i="9"/>
  <c r="M873" i="9"/>
  <c r="X872" i="9"/>
  <c r="W872" i="9"/>
  <c r="V872" i="9"/>
  <c r="T872" i="9"/>
  <c r="S872" i="9"/>
  <c r="R872" i="9"/>
  <c r="Q872" i="9"/>
  <c r="P872" i="9"/>
  <c r="O872" i="9"/>
  <c r="N872" i="9"/>
  <c r="M872" i="9"/>
  <c r="X871" i="9"/>
  <c r="W871" i="9"/>
  <c r="V871" i="9"/>
  <c r="T871" i="9"/>
  <c r="S871" i="9"/>
  <c r="R871" i="9"/>
  <c r="Q871" i="9"/>
  <c r="P871" i="9"/>
  <c r="O871" i="9"/>
  <c r="N871" i="9"/>
  <c r="M871" i="9"/>
  <c r="L944" i="9"/>
  <c r="K944" i="9"/>
  <c r="J944" i="9"/>
  <c r="I944" i="9"/>
  <c r="Y944" i="9" s="1"/>
  <c r="H944" i="9"/>
  <c r="G944" i="9"/>
  <c r="F944" i="9"/>
  <c r="E944" i="9"/>
  <c r="D944" i="9"/>
  <c r="C944" i="9"/>
  <c r="L943" i="9"/>
  <c r="K943" i="9"/>
  <c r="J943" i="9"/>
  <c r="I943" i="9"/>
  <c r="Y943" i="9" s="1"/>
  <c r="H943" i="9"/>
  <c r="G943" i="9"/>
  <c r="F943" i="9"/>
  <c r="E943" i="9"/>
  <c r="D943" i="9"/>
  <c r="C943" i="9"/>
  <c r="L942" i="9"/>
  <c r="K942" i="9"/>
  <c r="J942" i="9"/>
  <c r="I942" i="9"/>
  <c r="Y942" i="9" s="1"/>
  <c r="H942" i="9"/>
  <c r="G942" i="9"/>
  <c r="F942" i="9"/>
  <c r="E942" i="9"/>
  <c r="D942" i="9"/>
  <c r="C942" i="9"/>
  <c r="L941" i="9"/>
  <c r="K941" i="9"/>
  <c r="J941" i="9"/>
  <c r="I941" i="9"/>
  <c r="Y941" i="9" s="1"/>
  <c r="H941" i="9"/>
  <c r="G941" i="9"/>
  <c r="F941" i="9"/>
  <c r="E941" i="9"/>
  <c r="AS941" i="9" s="1"/>
  <c r="C941" i="9"/>
  <c r="L940" i="9"/>
  <c r="K940" i="9"/>
  <c r="J940" i="9"/>
  <c r="I940" i="9"/>
  <c r="Y940" i="9" s="1"/>
  <c r="H940" i="9"/>
  <c r="G940" i="9"/>
  <c r="F940" i="9"/>
  <c r="E940" i="9"/>
  <c r="D940" i="9"/>
  <c r="C940" i="9"/>
  <c r="L939" i="9"/>
  <c r="K939" i="9"/>
  <c r="J939" i="9"/>
  <c r="I939" i="9"/>
  <c r="Y939" i="9" s="1"/>
  <c r="H939" i="9"/>
  <c r="G939" i="9"/>
  <c r="F939" i="9"/>
  <c r="E939" i="9"/>
  <c r="D939" i="9"/>
  <c r="C939" i="9"/>
  <c r="L938" i="9"/>
  <c r="K938" i="9"/>
  <c r="J938" i="9"/>
  <c r="I938" i="9"/>
  <c r="Y938" i="9" s="1"/>
  <c r="H938" i="9"/>
  <c r="G938" i="9"/>
  <c r="F938" i="9"/>
  <c r="E938" i="9"/>
  <c r="D938" i="9"/>
  <c r="C938" i="9"/>
  <c r="L937" i="9"/>
  <c r="K937" i="9"/>
  <c r="J937" i="9"/>
  <c r="I937" i="9"/>
  <c r="Y937" i="9" s="1"/>
  <c r="H937" i="9"/>
  <c r="G937" i="9"/>
  <c r="F937" i="9"/>
  <c r="E937" i="9"/>
  <c r="D937" i="9"/>
  <c r="C937" i="9"/>
  <c r="L936" i="9"/>
  <c r="K936" i="9"/>
  <c r="J936" i="9"/>
  <c r="I936" i="9"/>
  <c r="Y936" i="9" s="1"/>
  <c r="H936" i="9"/>
  <c r="G936" i="9"/>
  <c r="F936" i="9"/>
  <c r="E936" i="9"/>
  <c r="D936" i="9"/>
  <c r="C936" i="9"/>
  <c r="L935" i="9"/>
  <c r="K935" i="9"/>
  <c r="J935" i="9"/>
  <c r="I935" i="9"/>
  <c r="Y935" i="9" s="1"/>
  <c r="H935" i="9"/>
  <c r="G935" i="9"/>
  <c r="F935" i="9"/>
  <c r="E935" i="9"/>
  <c r="D935" i="9"/>
  <c r="C935" i="9"/>
  <c r="L934" i="9"/>
  <c r="K934" i="9"/>
  <c r="J934" i="9"/>
  <c r="I934" i="9"/>
  <c r="Y934" i="9" s="1"/>
  <c r="H934" i="9"/>
  <c r="G934" i="9"/>
  <c r="F934" i="9"/>
  <c r="E934" i="9"/>
  <c r="D934" i="9"/>
  <c r="C934" i="9"/>
  <c r="L933" i="9"/>
  <c r="K933" i="9"/>
  <c r="J933" i="9"/>
  <c r="I933" i="9"/>
  <c r="Y933" i="9" s="1"/>
  <c r="H933" i="9"/>
  <c r="G933" i="9"/>
  <c r="F933" i="9"/>
  <c r="E933" i="9"/>
  <c r="D933" i="9"/>
  <c r="C933" i="9"/>
  <c r="L932" i="9"/>
  <c r="K932" i="9"/>
  <c r="J932" i="9"/>
  <c r="I932" i="9"/>
  <c r="Y932" i="9" s="1"/>
  <c r="H932" i="9"/>
  <c r="G932" i="9"/>
  <c r="F932" i="9"/>
  <c r="E932" i="9"/>
  <c r="D932" i="9"/>
  <c r="C932" i="9"/>
  <c r="L931" i="9"/>
  <c r="K931" i="9"/>
  <c r="J931" i="9"/>
  <c r="I931" i="9"/>
  <c r="Y931" i="9" s="1"/>
  <c r="H931" i="9"/>
  <c r="G931" i="9"/>
  <c r="F931" i="9"/>
  <c r="E931" i="9"/>
  <c r="D931" i="9"/>
  <c r="C931" i="9"/>
  <c r="L930" i="9"/>
  <c r="K930" i="9"/>
  <c r="J930" i="9"/>
  <c r="I930" i="9"/>
  <c r="Y930" i="9" s="1"/>
  <c r="H930" i="9"/>
  <c r="G930" i="9"/>
  <c r="F930" i="9"/>
  <c r="E930" i="9"/>
  <c r="D930" i="9"/>
  <c r="C930" i="9"/>
  <c r="L929" i="9"/>
  <c r="K929" i="9"/>
  <c r="J929" i="9"/>
  <c r="I929" i="9"/>
  <c r="Y929" i="9" s="1"/>
  <c r="H929" i="9"/>
  <c r="G929" i="9"/>
  <c r="F929" i="9"/>
  <c r="E929" i="9"/>
  <c r="D929" i="9"/>
  <c r="C929" i="9"/>
  <c r="L928" i="9"/>
  <c r="K928" i="9"/>
  <c r="J928" i="9"/>
  <c r="I928" i="9"/>
  <c r="Y928" i="9" s="1"/>
  <c r="H928" i="9"/>
  <c r="G928" i="9"/>
  <c r="F928" i="9"/>
  <c r="E928" i="9"/>
  <c r="D928" i="9"/>
  <c r="C928" i="9"/>
  <c r="L927" i="9"/>
  <c r="K927" i="9"/>
  <c r="J927" i="9"/>
  <c r="I927" i="9"/>
  <c r="Y927" i="9" s="1"/>
  <c r="H927" i="9"/>
  <c r="G927" i="9"/>
  <c r="F927" i="9"/>
  <c r="E927" i="9"/>
  <c r="D927" i="9"/>
  <c r="C927" i="9"/>
  <c r="L926" i="9"/>
  <c r="K926" i="9"/>
  <c r="J926" i="9"/>
  <c r="I926" i="9"/>
  <c r="Y926" i="9" s="1"/>
  <c r="H926" i="9"/>
  <c r="G926" i="9"/>
  <c r="F926" i="9"/>
  <c r="E926" i="9"/>
  <c r="D926" i="9"/>
  <c r="C926" i="9"/>
  <c r="L925" i="9"/>
  <c r="K925" i="9"/>
  <c r="J925" i="9"/>
  <c r="I925" i="9"/>
  <c r="Y925" i="9" s="1"/>
  <c r="H925" i="9"/>
  <c r="G925" i="9"/>
  <c r="F925" i="9"/>
  <c r="E925" i="9"/>
  <c r="AS925" i="9" s="1"/>
  <c r="D925" i="9"/>
  <c r="C925" i="9"/>
  <c r="L924" i="9"/>
  <c r="K924" i="9"/>
  <c r="J924" i="9"/>
  <c r="I924" i="9"/>
  <c r="Y924" i="9" s="1"/>
  <c r="H924" i="9"/>
  <c r="G924" i="9"/>
  <c r="F924" i="9"/>
  <c r="E924" i="9"/>
  <c r="AS924" i="9" s="1"/>
  <c r="D924" i="9"/>
  <c r="C924" i="9"/>
  <c r="L923" i="9"/>
  <c r="K923" i="9"/>
  <c r="J923" i="9"/>
  <c r="I923" i="9"/>
  <c r="Y923" i="9" s="1"/>
  <c r="H923" i="9"/>
  <c r="G923" i="9"/>
  <c r="F923" i="9"/>
  <c r="E923" i="9"/>
  <c r="AS923" i="9" s="1"/>
  <c r="D923" i="9"/>
  <c r="C923" i="9"/>
  <c r="L922" i="9"/>
  <c r="K922" i="9"/>
  <c r="J922" i="9"/>
  <c r="I922" i="9"/>
  <c r="Y922" i="9" s="1"/>
  <c r="H922" i="9"/>
  <c r="G922" i="9"/>
  <c r="F922" i="9"/>
  <c r="E922" i="9"/>
  <c r="D922" i="9"/>
  <c r="C922" i="9"/>
  <c r="L921" i="9"/>
  <c r="K921" i="9"/>
  <c r="J921" i="9"/>
  <c r="I921" i="9"/>
  <c r="Y921" i="9" s="1"/>
  <c r="H921" i="9"/>
  <c r="G921" i="9"/>
  <c r="F921" i="9"/>
  <c r="E921" i="9"/>
  <c r="AS921" i="9" s="1"/>
  <c r="D921" i="9"/>
  <c r="C921" i="9"/>
  <c r="L920" i="9"/>
  <c r="K920" i="9"/>
  <c r="J920" i="9"/>
  <c r="I920" i="9"/>
  <c r="Y920" i="9" s="1"/>
  <c r="H920" i="9"/>
  <c r="G920" i="9"/>
  <c r="F920" i="9"/>
  <c r="E920" i="9"/>
  <c r="D920" i="9"/>
  <c r="C920" i="9"/>
  <c r="L919" i="9"/>
  <c r="K919" i="9"/>
  <c r="J919" i="9"/>
  <c r="I919" i="9"/>
  <c r="Y919" i="9" s="1"/>
  <c r="H919" i="9"/>
  <c r="G919" i="9"/>
  <c r="F919" i="9"/>
  <c r="E919" i="9"/>
  <c r="D919" i="9"/>
  <c r="C919" i="9"/>
  <c r="C42" i="15" s="1"/>
  <c r="L918" i="9"/>
  <c r="K918" i="9"/>
  <c r="J918" i="9"/>
  <c r="I918" i="9"/>
  <c r="Y918" i="9" s="1"/>
  <c r="H918" i="9"/>
  <c r="G918" i="9"/>
  <c r="F918" i="9"/>
  <c r="E918" i="9"/>
  <c r="D918" i="9"/>
  <c r="C918" i="9"/>
  <c r="L917" i="9"/>
  <c r="K917" i="9"/>
  <c r="J917" i="9"/>
  <c r="I917" i="9"/>
  <c r="Y917" i="9" s="1"/>
  <c r="H917" i="9"/>
  <c r="G917" i="9"/>
  <c r="F917" i="9"/>
  <c r="E917" i="9"/>
  <c r="D917" i="9"/>
  <c r="C917" i="9"/>
  <c r="L916" i="9"/>
  <c r="K916" i="9"/>
  <c r="J916" i="9"/>
  <c r="I916" i="9"/>
  <c r="Y916" i="9" s="1"/>
  <c r="H916" i="9"/>
  <c r="G916" i="9"/>
  <c r="F916" i="9"/>
  <c r="E916" i="9"/>
  <c r="D916" i="9"/>
  <c r="C916" i="9"/>
  <c r="L915" i="9"/>
  <c r="K915" i="9"/>
  <c r="J915" i="9"/>
  <c r="I915" i="9"/>
  <c r="Y915" i="9" s="1"/>
  <c r="H915" i="9"/>
  <c r="G915" i="9"/>
  <c r="F915" i="9"/>
  <c r="E915" i="9"/>
  <c r="D915" i="9"/>
  <c r="C915" i="9"/>
  <c r="C58" i="15" s="1"/>
  <c r="L914" i="9"/>
  <c r="K914" i="9"/>
  <c r="J914" i="9"/>
  <c r="I914" i="9"/>
  <c r="Y914" i="9" s="1"/>
  <c r="H914" i="9"/>
  <c r="G914" i="9"/>
  <c r="F914" i="9"/>
  <c r="E914" i="9"/>
  <c r="D914" i="9"/>
  <c r="C914" i="9"/>
  <c r="L913" i="9"/>
  <c r="K913" i="9"/>
  <c r="J913" i="9"/>
  <c r="I913" i="9"/>
  <c r="Y913" i="9" s="1"/>
  <c r="H913" i="9"/>
  <c r="G913" i="9"/>
  <c r="F913" i="9"/>
  <c r="E913" i="9"/>
  <c r="D913" i="9"/>
  <c r="C913" i="9"/>
  <c r="L912" i="9"/>
  <c r="K912" i="9"/>
  <c r="J912" i="9"/>
  <c r="I912" i="9"/>
  <c r="Y912" i="9" s="1"/>
  <c r="H912" i="9"/>
  <c r="G912" i="9"/>
  <c r="F912" i="9"/>
  <c r="E912" i="9"/>
  <c r="D912" i="9"/>
  <c r="C912" i="9"/>
  <c r="L911" i="9"/>
  <c r="K911" i="9"/>
  <c r="J911" i="9"/>
  <c r="I911" i="9"/>
  <c r="Y911" i="9" s="1"/>
  <c r="H911" i="9"/>
  <c r="G911" i="9"/>
  <c r="F911" i="9"/>
  <c r="E911" i="9"/>
  <c r="AS911" i="9" s="1"/>
  <c r="D911" i="9"/>
  <c r="C911" i="9"/>
  <c r="L910" i="9"/>
  <c r="K910" i="9"/>
  <c r="J910" i="9"/>
  <c r="I910" i="9"/>
  <c r="Y910" i="9" s="1"/>
  <c r="H910" i="9"/>
  <c r="G910" i="9"/>
  <c r="F910" i="9"/>
  <c r="E910" i="9"/>
  <c r="D910" i="9"/>
  <c r="C910" i="9"/>
  <c r="L909" i="9"/>
  <c r="K909" i="9"/>
  <c r="J909" i="9"/>
  <c r="I909" i="9"/>
  <c r="Y909" i="9" s="1"/>
  <c r="H909" i="9"/>
  <c r="G909" i="9"/>
  <c r="F909" i="9"/>
  <c r="E909" i="9"/>
  <c r="D909" i="9"/>
  <c r="C909" i="9"/>
  <c r="L908" i="9"/>
  <c r="K908" i="9"/>
  <c r="J908" i="9"/>
  <c r="I908" i="9"/>
  <c r="Y908" i="9" s="1"/>
  <c r="H908" i="9"/>
  <c r="G908" i="9"/>
  <c r="F908" i="9"/>
  <c r="E908" i="9"/>
  <c r="D908" i="9"/>
  <c r="C908" i="9"/>
  <c r="L907" i="9"/>
  <c r="K907" i="9"/>
  <c r="J907" i="9"/>
  <c r="I907" i="9"/>
  <c r="Y907" i="9" s="1"/>
  <c r="H907" i="9"/>
  <c r="G907" i="9"/>
  <c r="F907" i="9"/>
  <c r="E907" i="9"/>
  <c r="D907" i="9"/>
  <c r="C907" i="9"/>
  <c r="L906" i="9"/>
  <c r="K906" i="9"/>
  <c r="J906" i="9"/>
  <c r="I906" i="9"/>
  <c r="Y906" i="9" s="1"/>
  <c r="H906" i="9"/>
  <c r="G906" i="9"/>
  <c r="F906" i="9"/>
  <c r="E906" i="9"/>
  <c r="D906" i="9"/>
  <c r="C906" i="9"/>
  <c r="L905" i="9"/>
  <c r="K905" i="9"/>
  <c r="J905" i="9"/>
  <c r="I905" i="9"/>
  <c r="Y905" i="9" s="1"/>
  <c r="H905" i="9"/>
  <c r="G905" i="9"/>
  <c r="F905" i="9"/>
  <c r="E905" i="9"/>
  <c r="AS905" i="9" s="1"/>
  <c r="D905" i="9"/>
  <c r="C905" i="9"/>
  <c r="L904" i="9"/>
  <c r="K904" i="9"/>
  <c r="J904" i="9"/>
  <c r="I904" i="9"/>
  <c r="Y904" i="9" s="1"/>
  <c r="H904" i="9"/>
  <c r="G904" i="9"/>
  <c r="F904" i="9"/>
  <c r="E904" i="9"/>
  <c r="D904" i="9"/>
  <c r="C904" i="9"/>
  <c r="L903" i="9"/>
  <c r="K903" i="9"/>
  <c r="J903" i="9"/>
  <c r="I903" i="9"/>
  <c r="Y903" i="9" s="1"/>
  <c r="H903" i="9"/>
  <c r="G903" i="9"/>
  <c r="F903" i="9"/>
  <c r="E903" i="9"/>
  <c r="AS903" i="9" s="1"/>
  <c r="D903" i="9"/>
  <c r="C903" i="9"/>
  <c r="L902" i="9"/>
  <c r="K902" i="9"/>
  <c r="J902" i="9"/>
  <c r="I902" i="9"/>
  <c r="Y902" i="9" s="1"/>
  <c r="H902" i="9"/>
  <c r="G902" i="9"/>
  <c r="F902" i="9"/>
  <c r="E902" i="9"/>
  <c r="AS902" i="9" s="1"/>
  <c r="D902" i="9"/>
  <c r="C902" i="9"/>
  <c r="L901" i="9"/>
  <c r="K901" i="9"/>
  <c r="J901" i="9"/>
  <c r="I901" i="9"/>
  <c r="Y901" i="9" s="1"/>
  <c r="H901" i="9"/>
  <c r="G901" i="9"/>
  <c r="F901" i="9"/>
  <c r="E901" i="9"/>
  <c r="D901" i="9"/>
  <c r="C901" i="9"/>
  <c r="L900" i="9"/>
  <c r="K900" i="9"/>
  <c r="J900" i="9"/>
  <c r="I900" i="9"/>
  <c r="Y900" i="9" s="1"/>
  <c r="H900" i="9"/>
  <c r="G900" i="9"/>
  <c r="F900" i="9"/>
  <c r="E900" i="9"/>
  <c r="D900" i="9"/>
  <c r="C900" i="9"/>
  <c r="C35" i="15" s="1"/>
  <c r="L899" i="9"/>
  <c r="K899" i="9"/>
  <c r="J899" i="9"/>
  <c r="I899" i="9"/>
  <c r="Y899" i="9" s="1"/>
  <c r="H899" i="9"/>
  <c r="G899" i="9"/>
  <c r="F899" i="9"/>
  <c r="E899" i="9"/>
  <c r="D899" i="9"/>
  <c r="C899" i="9"/>
  <c r="L898" i="9"/>
  <c r="K898" i="9"/>
  <c r="J898" i="9"/>
  <c r="I898" i="9"/>
  <c r="Y898" i="9" s="1"/>
  <c r="H898" i="9"/>
  <c r="G898" i="9"/>
  <c r="F898" i="9"/>
  <c r="E898" i="9"/>
  <c r="D898" i="9"/>
  <c r="C898" i="9"/>
  <c r="L897" i="9"/>
  <c r="K897" i="9"/>
  <c r="J897" i="9"/>
  <c r="I897" i="9"/>
  <c r="Y897" i="9" s="1"/>
  <c r="H897" i="9"/>
  <c r="G897" i="9"/>
  <c r="F897" i="9"/>
  <c r="E897" i="9"/>
  <c r="D897" i="9"/>
  <c r="C897" i="9"/>
  <c r="L896" i="9"/>
  <c r="K896" i="9"/>
  <c r="J896" i="9"/>
  <c r="I896" i="9"/>
  <c r="Y896" i="9" s="1"/>
  <c r="H896" i="9"/>
  <c r="G896" i="9"/>
  <c r="F896" i="9"/>
  <c r="E896" i="9"/>
  <c r="D896" i="9"/>
  <c r="C896" i="9"/>
  <c r="L895" i="9"/>
  <c r="K895" i="9"/>
  <c r="J895" i="9"/>
  <c r="I895" i="9"/>
  <c r="Y895" i="9" s="1"/>
  <c r="H895" i="9"/>
  <c r="G895" i="9"/>
  <c r="F895" i="9"/>
  <c r="E895" i="9"/>
  <c r="D895" i="9"/>
  <c r="C895" i="9"/>
  <c r="L894" i="9"/>
  <c r="K894" i="9"/>
  <c r="J894" i="9"/>
  <c r="I894" i="9"/>
  <c r="Y894" i="9" s="1"/>
  <c r="H894" i="9"/>
  <c r="G894" i="9"/>
  <c r="F894" i="9"/>
  <c r="E894" i="9"/>
  <c r="D894" i="9"/>
  <c r="C894" i="9"/>
  <c r="L893" i="9"/>
  <c r="K893" i="9"/>
  <c r="J893" i="9"/>
  <c r="I893" i="9"/>
  <c r="Y893" i="9" s="1"/>
  <c r="H893" i="9"/>
  <c r="G893" i="9"/>
  <c r="F893" i="9"/>
  <c r="E893" i="9"/>
  <c r="D893" i="9"/>
  <c r="C893" i="9"/>
  <c r="L892" i="9"/>
  <c r="K892" i="9"/>
  <c r="J892" i="9"/>
  <c r="I892" i="9"/>
  <c r="Y892" i="9" s="1"/>
  <c r="H892" i="9"/>
  <c r="G892" i="9"/>
  <c r="F892" i="9"/>
  <c r="E892" i="9"/>
  <c r="D892" i="9"/>
  <c r="C892" i="9"/>
  <c r="L891" i="9"/>
  <c r="K891" i="9"/>
  <c r="J891" i="9"/>
  <c r="I891" i="9"/>
  <c r="Y891" i="9" s="1"/>
  <c r="H891" i="9"/>
  <c r="G891" i="9"/>
  <c r="F891" i="9"/>
  <c r="E891" i="9"/>
  <c r="D891" i="9"/>
  <c r="C891" i="9"/>
  <c r="L890" i="9"/>
  <c r="K890" i="9"/>
  <c r="J890" i="9"/>
  <c r="I890" i="9"/>
  <c r="Y890" i="9" s="1"/>
  <c r="H890" i="9"/>
  <c r="G890" i="9"/>
  <c r="F890" i="9"/>
  <c r="E890" i="9"/>
  <c r="D890" i="9"/>
  <c r="C890" i="9"/>
  <c r="L889" i="9"/>
  <c r="K889" i="9"/>
  <c r="J889" i="9"/>
  <c r="I889" i="9"/>
  <c r="Y889" i="9" s="1"/>
  <c r="H889" i="9"/>
  <c r="G889" i="9"/>
  <c r="F889" i="9"/>
  <c r="E889" i="9"/>
  <c r="D889" i="9"/>
  <c r="C889" i="9"/>
  <c r="L888" i="9"/>
  <c r="K888" i="9"/>
  <c r="J888" i="9"/>
  <c r="I888" i="9"/>
  <c r="Y888" i="9" s="1"/>
  <c r="H888" i="9"/>
  <c r="G888" i="9"/>
  <c r="F888" i="9"/>
  <c r="E888" i="9"/>
  <c r="D888" i="9"/>
  <c r="C888" i="9"/>
  <c r="L887" i="9"/>
  <c r="K887" i="9"/>
  <c r="J887" i="9"/>
  <c r="I887" i="9"/>
  <c r="Y887" i="9" s="1"/>
  <c r="H887" i="9"/>
  <c r="G887" i="9"/>
  <c r="F887" i="9"/>
  <c r="E887" i="9"/>
  <c r="AS887" i="9" s="1"/>
  <c r="D887" i="9"/>
  <c r="C887" i="9"/>
  <c r="L886" i="9"/>
  <c r="K886" i="9"/>
  <c r="J886" i="9"/>
  <c r="I886" i="9"/>
  <c r="Y886" i="9" s="1"/>
  <c r="H886" i="9"/>
  <c r="G886" i="9"/>
  <c r="F886" i="9"/>
  <c r="E886" i="9"/>
  <c r="AS886" i="9" s="1"/>
  <c r="D886" i="9"/>
  <c r="C886" i="9"/>
  <c r="L885" i="9"/>
  <c r="K885" i="9"/>
  <c r="J885" i="9"/>
  <c r="I885" i="9"/>
  <c r="Y885" i="9" s="1"/>
  <c r="H885" i="9"/>
  <c r="G885" i="9"/>
  <c r="F885" i="9"/>
  <c r="E885" i="9"/>
  <c r="AS885" i="9" s="1"/>
  <c r="D885" i="9"/>
  <c r="C885" i="9"/>
  <c r="L884" i="9"/>
  <c r="K884" i="9"/>
  <c r="J884" i="9"/>
  <c r="I884" i="9"/>
  <c r="Y884" i="9" s="1"/>
  <c r="H884" i="9"/>
  <c r="G884" i="9"/>
  <c r="F884" i="9"/>
  <c r="E884" i="9"/>
  <c r="D884" i="9"/>
  <c r="C884" i="9"/>
  <c r="L883" i="9"/>
  <c r="K883" i="9"/>
  <c r="J883" i="9"/>
  <c r="I883" i="9"/>
  <c r="Y883" i="9" s="1"/>
  <c r="H883" i="9"/>
  <c r="G883" i="9"/>
  <c r="F883" i="9"/>
  <c r="E883" i="9"/>
  <c r="D883" i="9"/>
  <c r="C883" i="9"/>
  <c r="L882" i="9"/>
  <c r="K882" i="9"/>
  <c r="J882" i="9"/>
  <c r="I882" i="9"/>
  <c r="Y882" i="9" s="1"/>
  <c r="H882" i="9"/>
  <c r="G882" i="9"/>
  <c r="F882" i="9"/>
  <c r="E882" i="9"/>
  <c r="D882" i="9"/>
  <c r="C882" i="9"/>
  <c r="L881" i="9"/>
  <c r="K881" i="9"/>
  <c r="J881" i="9"/>
  <c r="I881" i="9"/>
  <c r="Y881" i="9" s="1"/>
  <c r="H881" i="9"/>
  <c r="G881" i="9"/>
  <c r="F881" i="9"/>
  <c r="E881" i="9"/>
  <c r="AS881" i="9" s="1"/>
  <c r="D881" i="9"/>
  <c r="C881" i="9"/>
  <c r="L880" i="9"/>
  <c r="K880" i="9"/>
  <c r="J880" i="9"/>
  <c r="I880" i="9"/>
  <c r="Y880" i="9" s="1"/>
  <c r="H880" i="9"/>
  <c r="G880" i="9"/>
  <c r="F880" i="9"/>
  <c r="E880" i="9"/>
  <c r="AS880" i="9" s="1"/>
  <c r="D880" i="9"/>
  <c r="C880" i="9"/>
  <c r="L879" i="9"/>
  <c r="K879" i="9"/>
  <c r="J879" i="9"/>
  <c r="I879" i="9"/>
  <c r="Y879" i="9" s="1"/>
  <c r="H879" i="9"/>
  <c r="G879" i="9"/>
  <c r="F879" i="9"/>
  <c r="E879" i="9"/>
  <c r="AS879" i="9" s="1"/>
  <c r="D879" i="9"/>
  <c r="C879" i="9"/>
  <c r="L878" i="9"/>
  <c r="K878" i="9"/>
  <c r="J878" i="9"/>
  <c r="I878" i="9"/>
  <c r="Y878" i="9" s="1"/>
  <c r="H878" i="9"/>
  <c r="G878" i="9"/>
  <c r="F878" i="9"/>
  <c r="E878" i="9"/>
  <c r="AS878" i="9" s="1"/>
  <c r="D878" i="9"/>
  <c r="C878" i="9"/>
  <c r="L877" i="9"/>
  <c r="K877" i="9"/>
  <c r="J877" i="9"/>
  <c r="I877" i="9"/>
  <c r="Y877" i="9" s="1"/>
  <c r="H877" i="9"/>
  <c r="G877" i="9"/>
  <c r="F877" i="9"/>
  <c r="E877" i="9"/>
  <c r="AS877" i="9" s="1"/>
  <c r="D877" i="9"/>
  <c r="C877" i="9"/>
  <c r="L876" i="9"/>
  <c r="K876" i="9"/>
  <c r="J876" i="9"/>
  <c r="I876" i="9"/>
  <c r="Y876" i="9" s="1"/>
  <c r="H876" i="9"/>
  <c r="G876" i="9"/>
  <c r="F876" i="9"/>
  <c r="E876" i="9"/>
  <c r="AS876" i="9" s="1"/>
  <c r="D876" i="9"/>
  <c r="C876" i="9"/>
  <c r="L875" i="9"/>
  <c r="K875" i="9"/>
  <c r="J875" i="9"/>
  <c r="I875" i="9"/>
  <c r="Y875" i="9" s="1"/>
  <c r="H875" i="9"/>
  <c r="G875" i="9"/>
  <c r="F875" i="9"/>
  <c r="E875" i="9"/>
  <c r="AS875" i="9" s="1"/>
  <c r="D875" i="9"/>
  <c r="C875" i="9"/>
  <c r="L874" i="9"/>
  <c r="K874" i="9"/>
  <c r="J874" i="9"/>
  <c r="I874" i="9"/>
  <c r="Y874" i="9" s="1"/>
  <c r="H874" i="9"/>
  <c r="G874" i="9"/>
  <c r="F874" i="9"/>
  <c r="E874" i="9"/>
  <c r="AS874" i="9" s="1"/>
  <c r="D874" i="9"/>
  <c r="C874" i="9"/>
  <c r="L873" i="9"/>
  <c r="K873" i="9"/>
  <c r="J873" i="9"/>
  <c r="I873" i="9"/>
  <c r="Y873" i="9" s="1"/>
  <c r="H873" i="9"/>
  <c r="G873" i="9"/>
  <c r="F873" i="9"/>
  <c r="E873" i="9"/>
  <c r="D873" i="9"/>
  <c r="C873" i="9"/>
  <c r="L872" i="9"/>
  <c r="K872" i="9"/>
  <c r="J872" i="9"/>
  <c r="I872" i="9"/>
  <c r="Y872" i="9" s="1"/>
  <c r="H872" i="9"/>
  <c r="G872" i="9"/>
  <c r="F872" i="9"/>
  <c r="E872" i="9"/>
  <c r="D872" i="9"/>
  <c r="C872" i="9"/>
  <c r="L871" i="9"/>
  <c r="K871" i="9"/>
  <c r="J871" i="9"/>
  <c r="I871" i="9"/>
  <c r="Y871" i="9" s="1"/>
  <c r="H871" i="9"/>
  <c r="G871" i="9"/>
  <c r="F871" i="9"/>
  <c r="E871" i="9"/>
  <c r="AS871" i="9" s="1"/>
  <c r="D871" i="9"/>
  <c r="C871" i="9"/>
  <c r="X870" i="9"/>
  <c r="W870" i="9"/>
  <c r="V870" i="9"/>
  <c r="T870" i="9"/>
  <c r="S870" i="9"/>
  <c r="R870" i="9"/>
  <c r="Q870" i="9"/>
  <c r="P870" i="9"/>
  <c r="O870" i="9"/>
  <c r="N870" i="9"/>
  <c r="M870" i="9"/>
  <c r="L870" i="9"/>
  <c r="K870" i="9"/>
  <c r="J870" i="9"/>
  <c r="I870" i="9"/>
  <c r="Y870" i="9" s="1"/>
  <c r="H870" i="9"/>
  <c r="G870" i="9"/>
  <c r="F870" i="9"/>
  <c r="E870" i="9"/>
  <c r="AS870" i="9" s="1"/>
  <c r="D870" i="9"/>
  <c r="C870" i="9"/>
  <c r="B870" i="9"/>
  <c r="X869" i="9"/>
  <c r="W869" i="9"/>
  <c r="V869" i="9"/>
  <c r="T869" i="9"/>
  <c r="S869" i="9"/>
  <c r="R869" i="9"/>
  <c r="Q869" i="9"/>
  <c r="P869" i="9"/>
  <c r="O869" i="9"/>
  <c r="N869" i="9"/>
  <c r="M869" i="9"/>
  <c r="L869" i="9"/>
  <c r="K869" i="9"/>
  <c r="J869" i="9"/>
  <c r="I869" i="9"/>
  <c r="Y869" i="9" s="1"/>
  <c r="H869" i="9"/>
  <c r="G869" i="9"/>
  <c r="F869" i="9"/>
  <c r="E869" i="9"/>
  <c r="AS869" i="9" s="1"/>
  <c r="D869" i="9"/>
  <c r="C869" i="9"/>
  <c r="B869" i="9"/>
  <c r="X868" i="9"/>
  <c r="W868" i="9"/>
  <c r="V868" i="9"/>
  <c r="T868" i="9"/>
  <c r="S868" i="9"/>
  <c r="R868" i="9"/>
  <c r="Q868" i="9"/>
  <c r="P868" i="9"/>
  <c r="O868" i="9"/>
  <c r="N868" i="9"/>
  <c r="M868" i="9"/>
  <c r="L868" i="9"/>
  <c r="K868" i="9"/>
  <c r="J868" i="9"/>
  <c r="I868" i="9"/>
  <c r="Y868" i="9" s="1"/>
  <c r="H868" i="9"/>
  <c r="G868" i="9"/>
  <c r="F868" i="9"/>
  <c r="E868" i="9"/>
  <c r="D868" i="9"/>
  <c r="C868" i="9"/>
  <c r="B868" i="9"/>
  <c r="B393" i="14" s="1"/>
  <c r="X867" i="9"/>
  <c r="W867" i="9"/>
  <c r="V867" i="9"/>
  <c r="T867" i="9"/>
  <c r="S867" i="9"/>
  <c r="R867" i="9"/>
  <c r="Q867" i="9"/>
  <c r="P867" i="9"/>
  <c r="O867" i="9"/>
  <c r="N867" i="9"/>
  <c r="M867" i="9"/>
  <c r="L867" i="9"/>
  <c r="K867" i="9"/>
  <c r="J867" i="9"/>
  <c r="I867" i="9"/>
  <c r="Y867" i="9" s="1"/>
  <c r="H867" i="9"/>
  <c r="G867" i="9"/>
  <c r="F867" i="9"/>
  <c r="E867" i="9"/>
  <c r="D867" i="9"/>
  <c r="C867" i="9"/>
  <c r="B867" i="9"/>
  <c r="B376" i="14" s="1"/>
  <c r="X866" i="9"/>
  <c r="W866" i="9"/>
  <c r="V866" i="9"/>
  <c r="T866" i="9"/>
  <c r="S866" i="9"/>
  <c r="R866" i="9"/>
  <c r="Q866" i="9"/>
  <c r="P866" i="9"/>
  <c r="O866" i="9"/>
  <c r="N866" i="9"/>
  <c r="M866" i="9"/>
  <c r="L866" i="9"/>
  <c r="K866" i="9"/>
  <c r="J866" i="9"/>
  <c r="I866" i="9"/>
  <c r="Y866" i="9" s="1"/>
  <c r="H866" i="9"/>
  <c r="G866" i="9"/>
  <c r="F866" i="9"/>
  <c r="E866" i="9"/>
  <c r="D866" i="9"/>
  <c r="C866" i="9"/>
  <c r="B866" i="9"/>
  <c r="X865" i="9"/>
  <c r="W865" i="9"/>
  <c r="V865" i="9"/>
  <c r="T865" i="9"/>
  <c r="S865" i="9"/>
  <c r="R865" i="9"/>
  <c r="Q865" i="9"/>
  <c r="P865" i="9"/>
  <c r="O865" i="9"/>
  <c r="N865" i="9"/>
  <c r="M865" i="9"/>
  <c r="L865" i="9"/>
  <c r="K865" i="9"/>
  <c r="J865" i="9"/>
  <c r="I865" i="9"/>
  <c r="Y865" i="9" s="1"/>
  <c r="H865" i="9"/>
  <c r="G865" i="9"/>
  <c r="F865" i="9"/>
  <c r="E865" i="9"/>
  <c r="AS865" i="9" s="1"/>
  <c r="D865" i="9"/>
  <c r="C865" i="9"/>
  <c r="B865" i="9"/>
  <c r="X864" i="9"/>
  <c r="W864" i="9"/>
  <c r="V864" i="9"/>
  <c r="T864" i="9"/>
  <c r="S864" i="9"/>
  <c r="R864" i="9"/>
  <c r="Q864" i="9"/>
  <c r="P864" i="9"/>
  <c r="O864" i="9"/>
  <c r="N864" i="9"/>
  <c r="M864" i="9"/>
  <c r="L864" i="9"/>
  <c r="K864" i="9"/>
  <c r="J864" i="9"/>
  <c r="I864" i="9"/>
  <c r="Y864" i="9" s="1"/>
  <c r="H864" i="9"/>
  <c r="G864" i="9"/>
  <c r="F864" i="9"/>
  <c r="E864" i="9"/>
  <c r="AS864" i="9" s="1"/>
  <c r="D864" i="9"/>
  <c r="C864" i="9"/>
  <c r="B864" i="9"/>
  <c r="X863" i="9"/>
  <c r="W863" i="9"/>
  <c r="V863" i="9"/>
  <c r="T863" i="9"/>
  <c r="S863" i="9"/>
  <c r="R863" i="9"/>
  <c r="Q863" i="9"/>
  <c r="P863" i="9"/>
  <c r="O863" i="9"/>
  <c r="N863" i="9"/>
  <c r="M863" i="9"/>
  <c r="L863" i="9"/>
  <c r="K863" i="9"/>
  <c r="J863" i="9"/>
  <c r="I863" i="9"/>
  <c r="Y863" i="9" s="1"/>
  <c r="H863" i="9"/>
  <c r="G863" i="9"/>
  <c r="F863" i="9"/>
  <c r="E863" i="9"/>
  <c r="AS863" i="9" s="1"/>
  <c r="D863" i="9"/>
  <c r="C863" i="9"/>
  <c r="B863" i="9"/>
  <c r="BZ865" i="9"/>
  <c r="BZ864" i="9"/>
  <c r="BZ863" i="9"/>
  <c r="BZ862" i="9"/>
  <c r="BZ861" i="9"/>
  <c r="BZ860" i="9"/>
  <c r="AM865" i="9"/>
  <c r="AM864" i="9"/>
  <c r="AM863" i="9"/>
  <c r="AM862" i="9"/>
  <c r="J862" i="9"/>
  <c r="I862" i="9"/>
  <c r="Y862" i="9" s="1"/>
  <c r="H862" i="9"/>
  <c r="G862" i="9"/>
  <c r="F862" i="9"/>
  <c r="E862" i="9"/>
  <c r="AS862" i="9" s="1"/>
  <c r="C862" i="9"/>
  <c r="B862" i="9"/>
  <c r="AM860" i="9"/>
  <c r="AM859" i="9"/>
  <c r="AM858" i="9"/>
  <c r="AM857" i="9"/>
  <c r="AM856" i="9"/>
  <c r="AM855" i="9"/>
  <c r="AM854" i="9"/>
  <c r="AM853" i="9"/>
  <c r="AM852" i="9"/>
  <c r="AM851" i="9"/>
  <c r="AM850" i="9"/>
  <c r="AM849" i="9"/>
  <c r="AM848" i="9"/>
  <c r="AM847" i="9"/>
  <c r="CJ859" i="9"/>
  <c r="CJ858" i="9"/>
  <c r="AW859" i="9"/>
  <c r="AV859" i="9"/>
  <c r="AU859" i="9"/>
  <c r="AT859" i="9"/>
  <c r="AW858" i="9"/>
  <c r="AV858" i="9"/>
  <c r="AU858" i="9"/>
  <c r="AT858" i="9"/>
  <c r="AR859" i="9"/>
  <c r="AQ859" i="9"/>
  <c r="BZ859" i="9" s="1"/>
  <c r="AR858" i="9"/>
  <c r="AQ858" i="9"/>
  <c r="BZ858" i="9" s="1"/>
  <c r="BZ852" i="9"/>
  <c r="BZ851" i="9"/>
  <c r="BZ850" i="9"/>
  <c r="BZ849" i="9"/>
  <c r="BZ848" i="9"/>
  <c r="BZ847" i="9"/>
  <c r="BZ846" i="9"/>
  <c r="AM845" i="9"/>
  <c r="AM844" i="9"/>
  <c r="AM843" i="9"/>
  <c r="AM842" i="9"/>
  <c r="AM841" i="9"/>
  <c r="AM838" i="9"/>
  <c r="AM837" i="9"/>
  <c r="BZ837" i="9"/>
  <c r="X862" i="9"/>
  <c r="W862" i="9"/>
  <c r="V862" i="9"/>
  <c r="T862" i="9"/>
  <c r="S862" i="9"/>
  <c r="R862" i="9"/>
  <c r="Q862" i="9"/>
  <c r="P862" i="9"/>
  <c r="O862" i="9"/>
  <c r="N862" i="9"/>
  <c r="M862" i="9"/>
  <c r="L862" i="9"/>
  <c r="X861" i="9"/>
  <c r="W861" i="9"/>
  <c r="V861" i="9"/>
  <c r="T861" i="9"/>
  <c r="S861" i="9"/>
  <c r="R861" i="9"/>
  <c r="Q861" i="9"/>
  <c r="P861" i="9"/>
  <c r="O861" i="9"/>
  <c r="N861" i="9"/>
  <c r="M861" i="9"/>
  <c r="L861" i="9"/>
  <c r="X860" i="9"/>
  <c r="W860" i="9"/>
  <c r="V860" i="9"/>
  <c r="T860" i="9"/>
  <c r="S860" i="9"/>
  <c r="R860" i="9"/>
  <c r="Q860" i="9"/>
  <c r="P860" i="9"/>
  <c r="O860" i="9"/>
  <c r="N860" i="9"/>
  <c r="M860" i="9"/>
  <c r="L860" i="9"/>
  <c r="X859" i="9"/>
  <c r="W859" i="9"/>
  <c r="V859" i="9"/>
  <c r="T859" i="9"/>
  <c r="S859" i="9"/>
  <c r="R859" i="9"/>
  <c r="Q859" i="9"/>
  <c r="P859" i="9"/>
  <c r="O859" i="9"/>
  <c r="N859" i="9"/>
  <c r="M859" i="9"/>
  <c r="L859" i="9"/>
  <c r="X858" i="9"/>
  <c r="W858" i="9"/>
  <c r="V858" i="9"/>
  <c r="T858" i="9"/>
  <c r="S858" i="9"/>
  <c r="R858" i="9"/>
  <c r="Q858" i="9"/>
  <c r="P858" i="9"/>
  <c r="O858" i="9"/>
  <c r="N858" i="9"/>
  <c r="M858" i="9"/>
  <c r="L858" i="9"/>
  <c r="X857" i="9"/>
  <c r="W857" i="9"/>
  <c r="V857" i="9"/>
  <c r="T857" i="9"/>
  <c r="S857" i="9"/>
  <c r="R857" i="9"/>
  <c r="Q857" i="9"/>
  <c r="P857" i="9"/>
  <c r="O857" i="9"/>
  <c r="N857" i="9"/>
  <c r="M857" i="9"/>
  <c r="L857" i="9"/>
  <c r="X856" i="9"/>
  <c r="W856" i="9"/>
  <c r="V856" i="9"/>
  <c r="T856" i="9"/>
  <c r="S856" i="9"/>
  <c r="R856" i="9"/>
  <c r="Q856" i="9"/>
  <c r="P856" i="9"/>
  <c r="O856" i="9"/>
  <c r="N856" i="9"/>
  <c r="M856" i="9"/>
  <c r="L856" i="9"/>
  <c r="X855" i="9"/>
  <c r="W855" i="9"/>
  <c r="V855" i="9"/>
  <c r="T855" i="9"/>
  <c r="S855" i="9"/>
  <c r="R855" i="9"/>
  <c r="Q855" i="9"/>
  <c r="P855" i="9"/>
  <c r="O855" i="9"/>
  <c r="N855" i="9"/>
  <c r="M855" i="9"/>
  <c r="L855" i="9"/>
  <c r="X854" i="9"/>
  <c r="W854" i="9"/>
  <c r="V854" i="9"/>
  <c r="T854" i="9"/>
  <c r="S854" i="9"/>
  <c r="R854" i="9"/>
  <c r="Q854" i="9"/>
  <c r="P854" i="9"/>
  <c r="O854" i="9"/>
  <c r="N854" i="9"/>
  <c r="M854" i="9"/>
  <c r="L854" i="9"/>
  <c r="X853" i="9"/>
  <c r="W853" i="9"/>
  <c r="V853" i="9"/>
  <c r="T853" i="9"/>
  <c r="S853" i="9"/>
  <c r="R853" i="9"/>
  <c r="Q853" i="9"/>
  <c r="P853" i="9"/>
  <c r="O853" i="9"/>
  <c r="N853" i="9"/>
  <c r="M853" i="9"/>
  <c r="L853" i="9"/>
  <c r="X852" i="9"/>
  <c r="W852" i="9"/>
  <c r="V852" i="9"/>
  <c r="T852" i="9"/>
  <c r="S852" i="9"/>
  <c r="R852" i="9"/>
  <c r="Q852" i="9"/>
  <c r="P852" i="9"/>
  <c r="O852" i="9"/>
  <c r="N852" i="9"/>
  <c r="M852" i="9"/>
  <c r="L852" i="9"/>
  <c r="X851" i="9"/>
  <c r="W851" i="9"/>
  <c r="V851" i="9"/>
  <c r="T851" i="9"/>
  <c r="S851" i="9"/>
  <c r="R851" i="9"/>
  <c r="Q851" i="9"/>
  <c r="P851" i="9"/>
  <c r="O851" i="9"/>
  <c r="N851" i="9"/>
  <c r="M851" i="9"/>
  <c r="L851" i="9"/>
  <c r="X850" i="9"/>
  <c r="W850" i="9"/>
  <c r="V850" i="9"/>
  <c r="T850" i="9"/>
  <c r="S850" i="9"/>
  <c r="R850" i="9"/>
  <c r="Q850" i="9"/>
  <c r="P850" i="9"/>
  <c r="O850" i="9"/>
  <c r="N850" i="9"/>
  <c r="M850" i="9"/>
  <c r="L850" i="9"/>
  <c r="X849" i="9"/>
  <c r="W849" i="9"/>
  <c r="V849" i="9"/>
  <c r="T849" i="9"/>
  <c r="S849" i="9"/>
  <c r="R849" i="9"/>
  <c r="Q849" i="9"/>
  <c r="P849" i="9"/>
  <c r="O849" i="9"/>
  <c r="N849" i="9"/>
  <c r="M849" i="9"/>
  <c r="L849" i="9"/>
  <c r="X848" i="9"/>
  <c r="W848" i="9"/>
  <c r="V848" i="9"/>
  <c r="T848" i="9"/>
  <c r="S848" i="9"/>
  <c r="R848" i="9"/>
  <c r="Q848" i="9"/>
  <c r="P848" i="9"/>
  <c r="O848" i="9"/>
  <c r="N848" i="9"/>
  <c r="M848" i="9"/>
  <c r="L848" i="9"/>
  <c r="X847" i="9"/>
  <c r="W847" i="9"/>
  <c r="V847" i="9"/>
  <c r="T847" i="9"/>
  <c r="S847" i="9"/>
  <c r="R847" i="9"/>
  <c r="Q847" i="9"/>
  <c r="P847" i="9"/>
  <c r="O847" i="9"/>
  <c r="N847" i="9"/>
  <c r="M847" i="9"/>
  <c r="L847" i="9"/>
  <c r="X846" i="9"/>
  <c r="W846" i="9"/>
  <c r="V846" i="9"/>
  <c r="T846" i="9"/>
  <c r="S846" i="9"/>
  <c r="R846" i="9"/>
  <c r="Q846" i="9"/>
  <c r="P846" i="9"/>
  <c r="O846" i="9"/>
  <c r="N846" i="9"/>
  <c r="M846" i="9"/>
  <c r="L846" i="9"/>
  <c r="X845" i="9"/>
  <c r="W845" i="9"/>
  <c r="V845" i="9"/>
  <c r="T845" i="9"/>
  <c r="S845" i="9"/>
  <c r="R845" i="9"/>
  <c r="Q845" i="9"/>
  <c r="P845" i="9"/>
  <c r="O845" i="9"/>
  <c r="N845" i="9"/>
  <c r="M845" i="9"/>
  <c r="L845" i="9"/>
  <c r="X844" i="9"/>
  <c r="W844" i="9"/>
  <c r="V844" i="9"/>
  <c r="T844" i="9"/>
  <c r="S844" i="9"/>
  <c r="R844" i="9"/>
  <c r="Q844" i="9"/>
  <c r="P844" i="9"/>
  <c r="O844" i="9"/>
  <c r="N844" i="9"/>
  <c r="M844" i="9"/>
  <c r="L844" i="9"/>
  <c r="X843" i="9"/>
  <c r="W843" i="9"/>
  <c r="V843" i="9"/>
  <c r="T843" i="9"/>
  <c r="S843" i="9"/>
  <c r="R843" i="9"/>
  <c r="Q843" i="9"/>
  <c r="P843" i="9"/>
  <c r="O843" i="9"/>
  <c r="N843" i="9"/>
  <c r="M843" i="9"/>
  <c r="L843" i="9"/>
  <c r="X842" i="9"/>
  <c r="W842" i="9"/>
  <c r="V842" i="9"/>
  <c r="T842" i="9"/>
  <c r="S842" i="9"/>
  <c r="R842" i="9"/>
  <c r="Q842" i="9"/>
  <c r="P842" i="9"/>
  <c r="O842" i="9"/>
  <c r="N842" i="9"/>
  <c r="M842" i="9"/>
  <c r="L842" i="9"/>
  <c r="X841" i="9"/>
  <c r="W841" i="9"/>
  <c r="V841" i="9"/>
  <c r="T841" i="9"/>
  <c r="S841" i="9"/>
  <c r="R841" i="9"/>
  <c r="Q841" i="9"/>
  <c r="P841" i="9"/>
  <c r="O841" i="9"/>
  <c r="N841" i="9"/>
  <c r="M841" i="9"/>
  <c r="L841" i="9"/>
  <c r="X840" i="9"/>
  <c r="W840" i="9"/>
  <c r="V840" i="9"/>
  <c r="T840" i="9"/>
  <c r="S840" i="9"/>
  <c r="R840" i="9"/>
  <c r="Q840" i="9"/>
  <c r="P840" i="9"/>
  <c r="O840" i="9"/>
  <c r="N840" i="9"/>
  <c r="M840" i="9"/>
  <c r="L840" i="9"/>
  <c r="X839" i="9"/>
  <c r="W839" i="9"/>
  <c r="V839" i="9"/>
  <c r="T839" i="9"/>
  <c r="S839" i="9"/>
  <c r="R839" i="9"/>
  <c r="Q839" i="9"/>
  <c r="P839" i="9"/>
  <c r="O839" i="9"/>
  <c r="N839" i="9"/>
  <c r="M839" i="9"/>
  <c r="L839" i="9"/>
  <c r="X838" i="9"/>
  <c r="W838" i="9"/>
  <c r="V838" i="9"/>
  <c r="T838" i="9"/>
  <c r="S838" i="9"/>
  <c r="R838" i="9"/>
  <c r="Q838" i="9"/>
  <c r="P838" i="9"/>
  <c r="O838" i="9"/>
  <c r="N838" i="9"/>
  <c r="M838" i="9"/>
  <c r="L838" i="9"/>
  <c r="X837" i="9"/>
  <c r="W837" i="9"/>
  <c r="V837" i="9"/>
  <c r="T837" i="9"/>
  <c r="S837" i="9"/>
  <c r="R837" i="9"/>
  <c r="Q837" i="9"/>
  <c r="P837" i="9"/>
  <c r="O837" i="9"/>
  <c r="N837" i="9"/>
  <c r="M837" i="9"/>
  <c r="L837" i="9"/>
  <c r="K861" i="9"/>
  <c r="J861" i="9"/>
  <c r="I861" i="9"/>
  <c r="Y861" i="9" s="1"/>
  <c r="H861" i="9"/>
  <c r="G861" i="9"/>
  <c r="F861" i="9"/>
  <c r="E861" i="9"/>
  <c r="AS861" i="9" s="1"/>
  <c r="D861" i="9"/>
  <c r="C861" i="9"/>
  <c r="B861" i="9"/>
  <c r="K860" i="9"/>
  <c r="J860" i="9"/>
  <c r="I860" i="9"/>
  <c r="Y860" i="9" s="1"/>
  <c r="H860" i="9"/>
  <c r="G860" i="9"/>
  <c r="F860" i="9"/>
  <c r="E860" i="9"/>
  <c r="AS860" i="9" s="1"/>
  <c r="D860" i="9"/>
  <c r="C860" i="9"/>
  <c r="B860" i="9"/>
  <c r="K859" i="9"/>
  <c r="J859" i="9"/>
  <c r="I859" i="9"/>
  <c r="Y859" i="9" s="1"/>
  <c r="H859" i="9"/>
  <c r="G859" i="9"/>
  <c r="F859" i="9"/>
  <c r="E859" i="9"/>
  <c r="D859" i="9"/>
  <c r="C859" i="9"/>
  <c r="B859" i="9"/>
  <c r="B167" i="14" s="1"/>
  <c r="K858" i="9"/>
  <c r="J858" i="9"/>
  <c r="I858" i="9"/>
  <c r="Y858" i="9" s="1"/>
  <c r="H858" i="9"/>
  <c r="G858" i="9"/>
  <c r="F858" i="9"/>
  <c r="E858" i="9"/>
  <c r="D858" i="9"/>
  <c r="C858" i="9"/>
  <c r="B858" i="9"/>
  <c r="K857" i="9"/>
  <c r="J857" i="9"/>
  <c r="I857" i="9"/>
  <c r="Y857" i="9" s="1"/>
  <c r="H857" i="9"/>
  <c r="G857" i="9"/>
  <c r="F857" i="9"/>
  <c r="E857" i="9"/>
  <c r="D857" i="9"/>
  <c r="C857" i="9"/>
  <c r="B857" i="9"/>
  <c r="K856" i="9"/>
  <c r="J856" i="9"/>
  <c r="I856" i="9"/>
  <c r="Y856" i="9" s="1"/>
  <c r="H856" i="9"/>
  <c r="G856" i="9"/>
  <c r="F856" i="9"/>
  <c r="E856" i="9"/>
  <c r="D856" i="9"/>
  <c r="C856" i="9"/>
  <c r="B856" i="9"/>
  <c r="K855" i="9"/>
  <c r="J855" i="9"/>
  <c r="I855" i="9"/>
  <c r="Y855" i="9" s="1"/>
  <c r="H855" i="9"/>
  <c r="G855" i="9"/>
  <c r="F855" i="9"/>
  <c r="E855" i="9"/>
  <c r="D855" i="9"/>
  <c r="C855" i="9"/>
  <c r="B855" i="9"/>
  <c r="K854" i="9"/>
  <c r="J854" i="9"/>
  <c r="I854" i="9"/>
  <c r="Y854" i="9" s="1"/>
  <c r="H854" i="9"/>
  <c r="G854" i="9"/>
  <c r="F854" i="9"/>
  <c r="E854" i="9"/>
  <c r="D854" i="9"/>
  <c r="C854" i="9"/>
  <c r="B854" i="9"/>
  <c r="K853" i="9"/>
  <c r="J853" i="9"/>
  <c r="I853" i="9"/>
  <c r="Y853" i="9" s="1"/>
  <c r="H853" i="9"/>
  <c r="G853" i="9"/>
  <c r="F853" i="9"/>
  <c r="E853" i="9"/>
  <c r="D853" i="9"/>
  <c r="C853" i="9"/>
  <c r="B853" i="9"/>
  <c r="K852" i="9"/>
  <c r="J852" i="9"/>
  <c r="I852" i="9"/>
  <c r="Y852" i="9" s="1"/>
  <c r="H852" i="9"/>
  <c r="G852" i="9"/>
  <c r="F852" i="9"/>
  <c r="E852" i="9"/>
  <c r="AS852" i="9" s="1"/>
  <c r="D852" i="9"/>
  <c r="C852" i="9"/>
  <c r="B852" i="9"/>
  <c r="B166" i="14" s="1"/>
  <c r="K851" i="9"/>
  <c r="J851" i="9"/>
  <c r="I851" i="9"/>
  <c r="Y851" i="9" s="1"/>
  <c r="H851" i="9"/>
  <c r="G851" i="9"/>
  <c r="F851" i="9"/>
  <c r="E851" i="9"/>
  <c r="AS851" i="9" s="1"/>
  <c r="D851" i="9"/>
  <c r="C851" i="9"/>
  <c r="B851" i="9"/>
  <c r="K850" i="9"/>
  <c r="J850" i="9"/>
  <c r="I850" i="9"/>
  <c r="Y850" i="9" s="1"/>
  <c r="H850" i="9"/>
  <c r="G850" i="9"/>
  <c r="F850" i="9"/>
  <c r="E850" i="9"/>
  <c r="AS850" i="9" s="1"/>
  <c r="D850" i="9"/>
  <c r="C850" i="9"/>
  <c r="B850" i="9"/>
  <c r="K849" i="9"/>
  <c r="J849" i="9"/>
  <c r="I849" i="9"/>
  <c r="Y849" i="9" s="1"/>
  <c r="H849" i="9"/>
  <c r="G849" i="9"/>
  <c r="F849" i="9"/>
  <c r="E849" i="9"/>
  <c r="AS849" i="9" s="1"/>
  <c r="D849" i="9"/>
  <c r="C849" i="9"/>
  <c r="B849" i="9"/>
  <c r="K848" i="9"/>
  <c r="J848" i="9"/>
  <c r="I848" i="9"/>
  <c r="Y848" i="9" s="1"/>
  <c r="H848" i="9"/>
  <c r="G848" i="9"/>
  <c r="F848" i="9"/>
  <c r="E848" i="9"/>
  <c r="AS848" i="9" s="1"/>
  <c r="D848" i="9"/>
  <c r="C848" i="9"/>
  <c r="B848" i="9"/>
  <c r="B384" i="14" s="1"/>
  <c r="K847" i="9"/>
  <c r="J847" i="9"/>
  <c r="I847" i="9"/>
  <c r="Y847" i="9" s="1"/>
  <c r="H847" i="9"/>
  <c r="G847" i="9"/>
  <c r="F847" i="9"/>
  <c r="E847" i="9"/>
  <c r="AS847" i="9" s="1"/>
  <c r="D847" i="9"/>
  <c r="C847" i="9"/>
  <c r="B847" i="9"/>
  <c r="K846" i="9"/>
  <c r="J846" i="9"/>
  <c r="I846" i="9"/>
  <c r="Y846" i="9" s="1"/>
  <c r="H846" i="9"/>
  <c r="G846" i="9"/>
  <c r="F846" i="9"/>
  <c r="E846" i="9"/>
  <c r="AS846" i="9" s="1"/>
  <c r="D846" i="9"/>
  <c r="C846" i="9"/>
  <c r="B846" i="9"/>
  <c r="K845" i="9"/>
  <c r="J845" i="9"/>
  <c r="I845" i="9"/>
  <c r="Y845" i="9" s="1"/>
  <c r="H845" i="9"/>
  <c r="G845" i="9"/>
  <c r="F845" i="9"/>
  <c r="E845" i="9"/>
  <c r="D845" i="9"/>
  <c r="C845" i="9"/>
  <c r="B845" i="9"/>
  <c r="K844" i="9"/>
  <c r="J844" i="9"/>
  <c r="I844" i="9"/>
  <c r="Y844" i="9" s="1"/>
  <c r="H844" i="9"/>
  <c r="G844" i="9"/>
  <c r="F844" i="9"/>
  <c r="E844" i="9"/>
  <c r="D844" i="9"/>
  <c r="C844" i="9"/>
  <c r="B844" i="9"/>
  <c r="K843" i="9"/>
  <c r="J843" i="9"/>
  <c r="I843" i="9"/>
  <c r="Y843" i="9" s="1"/>
  <c r="H843" i="9"/>
  <c r="G843" i="9"/>
  <c r="F843" i="9"/>
  <c r="E843" i="9"/>
  <c r="D843" i="9"/>
  <c r="C843" i="9"/>
  <c r="B843" i="9"/>
  <c r="K842" i="9"/>
  <c r="J842" i="9"/>
  <c r="I842" i="9"/>
  <c r="Y842" i="9" s="1"/>
  <c r="H842" i="9"/>
  <c r="G842" i="9"/>
  <c r="F842" i="9"/>
  <c r="E842" i="9"/>
  <c r="D842" i="9"/>
  <c r="C842" i="9"/>
  <c r="B842" i="9"/>
  <c r="K841" i="9"/>
  <c r="J841" i="9"/>
  <c r="I841" i="9"/>
  <c r="Y841" i="9" s="1"/>
  <c r="H841" i="9"/>
  <c r="G841" i="9"/>
  <c r="F841" i="9"/>
  <c r="E841" i="9"/>
  <c r="D841" i="9"/>
  <c r="C841" i="9"/>
  <c r="B841" i="9"/>
  <c r="K840" i="9"/>
  <c r="J840" i="9"/>
  <c r="I840" i="9"/>
  <c r="Y840" i="9" s="1"/>
  <c r="H840" i="9"/>
  <c r="G840" i="9"/>
  <c r="F840" i="9"/>
  <c r="E840" i="9"/>
  <c r="D840" i="9"/>
  <c r="C840" i="9"/>
  <c r="B840" i="9"/>
  <c r="K839" i="9"/>
  <c r="J839" i="9"/>
  <c r="I839" i="9"/>
  <c r="Y839" i="9" s="1"/>
  <c r="H839" i="9"/>
  <c r="G839" i="9"/>
  <c r="F839" i="9"/>
  <c r="E839" i="9"/>
  <c r="D839" i="9"/>
  <c r="C839" i="9"/>
  <c r="B839" i="9"/>
  <c r="K838" i="9"/>
  <c r="J838" i="9"/>
  <c r="I838" i="9"/>
  <c r="Y838" i="9" s="1"/>
  <c r="H838" i="9"/>
  <c r="G838" i="9"/>
  <c r="F838" i="9"/>
  <c r="E838" i="9"/>
  <c r="D838" i="9"/>
  <c r="C838" i="9"/>
  <c r="B838" i="9"/>
  <c r="K837" i="9"/>
  <c r="J837" i="9"/>
  <c r="I837" i="9"/>
  <c r="Y837" i="9" s="1"/>
  <c r="H837" i="9"/>
  <c r="G837" i="9"/>
  <c r="F837" i="9"/>
  <c r="E837" i="9"/>
  <c r="AS837" i="9" s="1"/>
  <c r="D837" i="9"/>
  <c r="C837" i="9"/>
  <c r="B837" i="9"/>
  <c r="X836" i="9"/>
  <c r="W836" i="9"/>
  <c r="V836" i="9"/>
  <c r="T836" i="9"/>
  <c r="S836" i="9"/>
  <c r="R836" i="9"/>
  <c r="Q836" i="9"/>
  <c r="P836" i="9"/>
  <c r="O836" i="9"/>
  <c r="N836" i="9"/>
  <c r="M836" i="9"/>
  <c r="L836" i="9"/>
  <c r="K836" i="9"/>
  <c r="J836" i="9"/>
  <c r="I836" i="9"/>
  <c r="H836" i="9"/>
  <c r="G836" i="9"/>
  <c r="F836" i="9"/>
  <c r="E836" i="9"/>
  <c r="D836" i="9"/>
  <c r="C836" i="9"/>
  <c r="B836" i="9"/>
  <c r="BZ835" i="9"/>
  <c r="AS834" i="9"/>
  <c r="AS833" i="9"/>
  <c r="AS832" i="9"/>
  <c r="AS831" i="9"/>
  <c r="AS830" i="9"/>
  <c r="AS829" i="9"/>
  <c r="AS828" i="9"/>
  <c r="AS827" i="9"/>
  <c r="AS826" i="9"/>
  <c r="AM835" i="9"/>
  <c r="AM834" i="9"/>
  <c r="AM833" i="9"/>
  <c r="AM832" i="9"/>
  <c r="AM831" i="9"/>
  <c r="AM830" i="9"/>
  <c r="AM829" i="9"/>
  <c r="AM828" i="9"/>
  <c r="AM827" i="9"/>
  <c r="AM826" i="9"/>
  <c r="AM825" i="9"/>
  <c r="AM824" i="9"/>
  <c r="AM823" i="9"/>
  <c r="AM822" i="9"/>
  <c r="AM821" i="9"/>
  <c r="AM820" i="9"/>
  <c r="AM819" i="9"/>
  <c r="AM818" i="9"/>
  <c r="AM817" i="9"/>
  <c r="AM816" i="9"/>
  <c r="AM815" i="9"/>
  <c r="AM814" i="9"/>
  <c r="AM813" i="9"/>
  <c r="AM812" i="9"/>
  <c r="AM811" i="9"/>
  <c r="AM810" i="9"/>
  <c r="BQ833" i="9"/>
  <c r="BQ832" i="9"/>
  <c r="AS824" i="9"/>
  <c r="AS823" i="9"/>
  <c r="AS822" i="9"/>
  <c r="AS821" i="9"/>
  <c r="AS820" i="9"/>
  <c r="AS819" i="9"/>
  <c r="AS818" i="9"/>
  <c r="AS817" i="9"/>
  <c r="AS816" i="9"/>
  <c r="AS815" i="9"/>
  <c r="AS814" i="9"/>
  <c r="AS803" i="9"/>
  <c r="AS802" i="9"/>
  <c r="AS801" i="9"/>
  <c r="AS800" i="9"/>
  <c r="AS799" i="9"/>
  <c r="AS798" i="9"/>
  <c r="AS797" i="9"/>
  <c r="AS796" i="9"/>
  <c r="AS795" i="9"/>
  <c r="AS794" i="9"/>
  <c r="AS793" i="9"/>
  <c r="AS792" i="9"/>
  <c r="AS791" i="9"/>
  <c r="AS782" i="9"/>
  <c r="AS781" i="9"/>
  <c r="AS780" i="9"/>
  <c r="AS779" i="9"/>
  <c r="AS777" i="9"/>
  <c r="AS776" i="9"/>
  <c r="AS775" i="9"/>
  <c r="AS774" i="9"/>
  <c r="AS773" i="9"/>
  <c r="AS772" i="9"/>
  <c r="AS771" i="9"/>
  <c r="AS770" i="9"/>
  <c r="AS768" i="9"/>
  <c r="AS765" i="9"/>
  <c r="AS760" i="9"/>
  <c r="AS759" i="9"/>
  <c r="AS758" i="9"/>
  <c r="AS757" i="9"/>
  <c r="AS756" i="9"/>
  <c r="AS755" i="9"/>
  <c r="AS754" i="9"/>
  <c r="AS753" i="9"/>
  <c r="AS752" i="9"/>
  <c r="AS751" i="9"/>
  <c r="AS745" i="9"/>
  <c r="AS740" i="9"/>
  <c r="AS739" i="9"/>
  <c r="AS738" i="9"/>
  <c r="BQ820" i="9"/>
  <c r="BQ819" i="9"/>
  <c r="BQ818" i="9"/>
  <c r="BZ811" i="9"/>
  <c r="BZ810" i="9"/>
  <c r="BZ809" i="9"/>
  <c r="BZ808" i="9"/>
  <c r="BZ807" i="9"/>
  <c r="BZ806" i="9"/>
  <c r="BZ805" i="9"/>
  <c r="BZ804" i="9"/>
  <c r="AM807" i="9"/>
  <c r="AM806" i="9"/>
  <c r="AM805" i="9"/>
  <c r="AM804" i="9"/>
  <c r="AM803" i="9"/>
  <c r="AM802" i="9"/>
  <c r="AM801" i="9"/>
  <c r="AM800" i="9"/>
  <c r="AM799" i="9"/>
  <c r="AM798" i="9"/>
  <c r="AM797" i="9"/>
  <c r="AM796" i="9"/>
  <c r="AM794" i="9"/>
  <c r="AM793" i="9"/>
  <c r="AM792" i="9"/>
  <c r="AM791" i="9"/>
  <c r="AM790" i="9"/>
  <c r="AM789" i="9"/>
  <c r="AM788" i="9"/>
  <c r="AM787" i="9"/>
  <c r="AM786" i="9"/>
  <c r="AM785" i="9"/>
  <c r="AM784" i="9"/>
  <c r="AM783" i="9"/>
  <c r="AM782" i="9"/>
  <c r="AM781" i="9"/>
  <c r="AM780" i="9"/>
  <c r="AM779" i="9"/>
  <c r="AM778" i="9"/>
  <c r="BZ790" i="9"/>
  <c r="CJ784" i="9"/>
  <c r="CJ785" i="9" s="1"/>
  <c r="CJ786" i="9" s="1"/>
  <c r="CJ787" i="9" s="1"/>
  <c r="CJ788" i="9" s="1"/>
  <c r="CJ789" i="9" s="1"/>
  <c r="BW784" i="9"/>
  <c r="BW785" i="9" s="1"/>
  <c r="BW786" i="9" s="1"/>
  <c r="BW787" i="9" s="1"/>
  <c r="BW788" i="9" s="1"/>
  <c r="BW789" i="9" s="1"/>
  <c r="BZ783" i="9"/>
  <c r="BZ782" i="9"/>
  <c r="BZ781" i="9"/>
  <c r="BZ780" i="9"/>
  <c r="BR784" i="9"/>
  <c r="BR785" i="9" s="1"/>
  <c r="BR786" i="9" s="1"/>
  <c r="BR787" i="9" s="1"/>
  <c r="BR788" i="9" s="1"/>
  <c r="BR789" i="9" s="1"/>
  <c r="BQ784" i="9"/>
  <c r="BQ785" i="9" s="1"/>
  <c r="BQ786" i="9" s="1"/>
  <c r="BQ787" i="9" s="1"/>
  <c r="BQ788" i="9" s="1"/>
  <c r="BQ789" i="9" s="1"/>
  <c r="BP784" i="9"/>
  <c r="BP785" i="9" s="1"/>
  <c r="BP786" i="9" s="1"/>
  <c r="BP787" i="9" s="1"/>
  <c r="BP788" i="9" s="1"/>
  <c r="BP789" i="9" s="1"/>
  <c r="BO784" i="9"/>
  <c r="BO785" i="9" s="1"/>
  <c r="BO786" i="9" s="1"/>
  <c r="BO787" i="9" s="1"/>
  <c r="BO788" i="9" s="1"/>
  <c r="BO789" i="9" s="1"/>
  <c r="BN784" i="9"/>
  <c r="BN785" i="9" s="1"/>
  <c r="BN786" i="9" s="1"/>
  <c r="BN787" i="9" s="1"/>
  <c r="BN788" i="9" s="1"/>
  <c r="BN789" i="9" s="1"/>
  <c r="BM784" i="9"/>
  <c r="BM785" i="9" s="1"/>
  <c r="BM786" i="9" s="1"/>
  <c r="BM787" i="9" s="1"/>
  <c r="BM788" i="9" s="1"/>
  <c r="BM789" i="9" s="1"/>
  <c r="BL784" i="9"/>
  <c r="BL785" i="9" s="1"/>
  <c r="BK784" i="9"/>
  <c r="BK785" i="9" s="1"/>
  <c r="BK786" i="9" s="1"/>
  <c r="AW784" i="9"/>
  <c r="AW785" i="9" s="1"/>
  <c r="AW786" i="9" s="1"/>
  <c r="AW787" i="9" s="1"/>
  <c r="AW788" i="9" s="1"/>
  <c r="AW789" i="9" s="1"/>
  <c r="AV784" i="9"/>
  <c r="AV785" i="9" s="1"/>
  <c r="AV786" i="9" s="1"/>
  <c r="AV787" i="9" s="1"/>
  <c r="AV788" i="9" s="1"/>
  <c r="AV789" i="9" s="1"/>
  <c r="AU784" i="9"/>
  <c r="AU785" i="9" s="1"/>
  <c r="AU786" i="9" s="1"/>
  <c r="AU787" i="9" s="1"/>
  <c r="AU788" i="9" s="1"/>
  <c r="AU789" i="9" s="1"/>
  <c r="AT784" i="9"/>
  <c r="AT785" i="9" s="1"/>
  <c r="AT786" i="9" s="1"/>
  <c r="AT787" i="9" s="1"/>
  <c r="AT788" i="9" s="1"/>
  <c r="AT789" i="9" s="1"/>
  <c r="AR784" i="9"/>
  <c r="AQ784" i="9"/>
  <c r="BZ778" i="9"/>
  <c r="BZ777" i="9"/>
  <c r="BZ776" i="9"/>
  <c r="BZ775" i="9"/>
  <c r="BZ774" i="9"/>
  <c r="BZ773" i="9"/>
  <c r="BZ772" i="9"/>
  <c r="AM776" i="9"/>
  <c r="AM773" i="9"/>
  <c r="X835" i="9"/>
  <c r="W835" i="9"/>
  <c r="V835" i="9"/>
  <c r="T835" i="9"/>
  <c r="S835" i="9"/>
  <c r="R835" i="9"/>
  <c r="Q835" i="9"/>
  <c r="P835" i="9"/>
  <c r="O835" i="9"/>
  <c r="N835" i="9"/>
  <c r="M835" i="9"/>
  <c r="L835" i="9"/>
  <c r="K835" i="9"/>
  <c r="J835" i="9"/>
  <c r="I835" i="9"/>
  <c r="Y835" i="9" s="1"/>
  <c r="H835" i="9"/>
  <c r="G835" i="9"/>
  <c r="F835" i="9"/>
  <c r="E835" i="9"/>
  <c r="AS835" i="9" s="1"/>
  <c r="D835" i="9"/>
  <c r="C835" i="9"/>
  <c r="B835" i="9"/>
  <c r="X834" i="9"/>
  <c r="W834" i="9"/>
  <c r="V834" i="9"/>
  <c r="T834" i="9"/>
  <c r="S834" i="9"/>
  <c r="R834" i="9"/>
  <c r="Q834" i="9"/>
  <c r="P834" i="9"/>
  <c r="O834" i="9"/>
  <c r="N834" i="9"/>
  <c r="M834" i="9"/>
  <c r="L834" i="9"/>
  <c r="K834" i="9"/>
  <c r="J834" i="9"/>
  <c r="I834" i="9"/>
  <c r="Y834" i="9" s="1"/>
  <c r="H834" i="9"/>
  <c r="G834" i="9"/>
  <c r="F834" i="9"/>
  <c r="E834" i="9"/>
  <c r="D834" i="9"/>
  <c r="C834" i="9"/>
  <c r="B834" i="9"/>
  <c r="X833" i="9"/>
  <c r="W833" i="9"/>
  <c r="V833" i="9"/>
  <c r="T833" i="9"/>
  <c r="S833" i="9"/>
  <c r="R833" i="9"/>
  <c r="Q833" i="9"/>
  <c r="P833" i="9"/>
  <c r="O833" i="9"/>
  <c r="N833" i="9"/>
  <c r="M833" i="9"/>
  <c r="L833" i="9"/>
  <c r="K833" i="9"/>
  <c r="J833" i="9"/>
  <c r="I833" i="9"/>
  <c r="Y833" i="9" s="1"/>
  <c r="H833" i="9"/>
  <c r="G833" i="9"/>
  <c r="F833" i="9"/>
  <c r="E833" i="9"/>
  <c r="D833" i="9"/>
  <c r="C833" i="9"/>
  <c r="B833" i="9"/>
  <c r="X832" i="9"/>
  <c r="W832" i="9"/>
  <c r="V832" i="9"/>
  <c r="T832" i="9"/>
  <c r="S832" i="9"/>
  <c r="R832" i="9"/>
  <c r="Q832" i="9"/>
  <c r="P832" i="9"/>
  <c r="O832" i="9"/>
  <c r="N832" i="9"/>
  <c r="M832" i="9"/>
  <c r="L832" i="9"/>
  <c r="K832" i="9"/>
  <c r="J832" i="9"/>
  <c r="I832" i="9"/>
  <c r="Y832" i="9" s="1"/>
  <c r="H832" i="9"/>
  <c r="G832" i="9"/>
  <c r="F832" i="9"/>
  <c r="E832" i="9"/>
  <c r="D832" i="9"/>
  <c r="C832" i="9"/>
  <c r="B832" i="9"/>
  <c r="B192" i="14" s="1"/>
  <c r="X831" i="9"/>
  <c r="W831" i="9"/>
  <c r="V831" i="9"/>
  <c r="T831" i="9"/>
  <c r="S831" i="9"/>
  <c r="R831" i="9"/>
  <c r="Q831" i="9"/>
  <c r="P831" i="9"/>
  <c r="O831" i="9"/>
  <c r="N831" i="9"/>
  <c r="M831" i="9"/>
  <c r="L831" i="9"/>
  <c r="K831" i="9"/>
  <c r="J831" i="9"/>
  <c r="I831" i="9"/>
  <c r="Y831" i="9" s="1"/>
  <c r="H831" i="9"/>
  <c r="G831" i="9"/>
  <c r="F831" i="9"/>
  <c r="E831" i="9"/>
  <c r="D831" i="9"/>
  <c r="C831" i="9"/>
  <c r="B831" i="9"/>
  <c r="X830" i="9"/>
  <c r="W830" i="9"/>
  <c r="V830" i="9"/>
  <c r="T830" i="9"/>
  <c r="S830" i="9"/>
  <c r="R830" i="9"/>
  <c r="Q830" i="9"/>
  <c r="P830" i="9"/>
  <c r="O830" i="9"/>
  <c r="N830" i="9"/>
  <c r="M830" i="9"/>
  <c r="L830" i="9"/>
  <c r="K830" i="9"/>
  <c r="J830" i="9"/>
  <c r="I830" i="9"/>
  <c r="Y830" i="9" s="1"/>
  <c r="H830" i="9"/>
  <c r="G830" i="9"/>
  <c r="F830" i="9"/>
  <c r="E830" i="9"/>
  <c r="D830" i="9"/>
  <c r="C830" i="9"/>
  <c r="B830" i="9"/>
  <c r="B190" i="14" s="1"/>
  <c r="X829" i="9"/>
  <c r="W829" i="9"/>
  <c r="V829" i="9"/>
  <c r="T829" i="9"/>
  <c r="S829" i="9"/>
  <c r="R829" i="9"/>
  <c r="Q829" i="9"/>
  <c r="P829" i="9"/>
  <c r="O829" i="9"/>
  <c r="N829" i="9"/>
  <c r="M829" i="9"/>
  <c r="L829" i="9"/>
  <c r="K829" i="9"/>
  <c r="J829" i="9"/>
  <c r="I829" i="9"/>
  <c r="Y829" i="9" s="1"/>
  <c r="H829" i="9"/>
  <c r="G829" i="9"/>
  <c r="F829" i="9"/>
  <c r="E829" i="9"/>
  <c r="D829" i="9"/>
  <c r="C829" i="9"/>
  <c r="B829" i="9"/>
  <c r="X828" i="9"/>
  <c r="W828" i="9"/>
  <c r="V828" i="9"/>
  <c r="T828" i="9"/>
  <c r="S828" i="9"/>
  <c r="R828" i="9"/>
  <c r="Q828" i="9"/>
  <c r="P828" i="9"/>
  <c r="O828" i="9"/>
  <c r="N828" i="9"/>
  <c r="M828" i="9"/>
  <c r="L828" i="9"/>
  <c r="K828" i="9"/>
  <c r="J828" i="9"/>
  <c r="I828" i="9"/>
  <c r="Y828" i="9" s="1"/>
  <c r="H828" i="9"/>
  <c r="G828" i="9"/>
  <c r="F828" i="9"/>
  <c r="E828" i="9"/>
  <c r="D828" i="9"/>
  <c r="C828" i="9"/>
  <c r="B828" i="9"/>
  <c r="X827" i="9"/>
  <c r="W827" i="9"/>
  <c r="V827" i="9"/>
  <c r="T827" i="9"/>
  <c r="S827" i="9"/>
  <c r="R827" i="9"/>
  <c r="Q827" i="9"/>
  <c r="P827" i="9"/>
  <c r="O827" i="9"/>
  <c r="N827" i="9"/>
  <c r="M827" i="9"/>
  <c r="L827" i="9"/>
  <c r="K827" i="9"/>
  <c r="J827" i="9"/>
  <c r="I827" i="9"/>
  <c r="Y827" i="9" s="1"/>
  <c r="H827" i="9"/>
  <c r="G827" i="9"/>
  <c r="F827" i="9"/>
  <c r="E827" i="9"/>
  <c r="D827" i="9"/>
  <c r="C827" i="9"/>
  <c r="B827" i="9"/>
  <c r="B193" i="14" s="1"/>
  <c r="X826" i="9"/>
  <c r="W826" i="9"/>
  <c r="V826" i="9"/>
  <c r="T826" i="9"/>
  <c r="S826" i="9"/>
  <c r="R826" i="9"/>
  <c r="Q826" i="9"/>
  <c r="P826" i="9"/>
  <c r="O826" i="9"/>
  <c r="N826" i="9"/>
  <c r="M826" i="9"/>
  <c r="L826" i="9"/>
  <c r="K826" i="9"/>
  <c r="J826" i="9"/>
  <c r="I826" i="9"/>
  <c r="Y826" i="9" s="1"/>
  <c r="H826" i="9"/>
  <c r="G826" i="9"/>
  <c r="F826" i="9"/>
  <c r="E826" i="9"/>
  <c r="D826" i="9"/>
  <c r="C826" i="9"/>
  <c r="B826" i="9"/>
  <c r="B191" i="14" s="1"/>
  <c r="X825" i="9"/>
  <c r="W825" i="9"/>
  <c r="V825" i="9"/>
  <c r="T825" i="9"/>
  <c r="S825" i="9"/>
  <c r="R825" i="9"/>
  <c r="Q825" i="9"/>
  <c r="P825" i="9"/>
  <c r="O825" i="9"/>
  <c r="N825" i="9"/>
  <c r="M825" i="9"/>
  <c r="L825" i="9"/>
  <c r="K825" i="9"/>
  <c r="J825" i="9"/>
  <c r="I825" i="9"/>
  <c r="Y825" i="9" s="1"/>
  <c r="H825" i="9"/>
  <c r="G825" i="9"/>
  <c r="F825" i="9"/>
  <c r="E825" i="9"/>
  <c r="D825" i="9"/>
  <c r="C825" i="9"/>
  <c r="B825" i="9"/>
  <c r="X824" i="9"/>
  <c r="W824" i="9"/>
  <c r="V824" i="9"/>
  <c r="T824" i="9"/>
  <c r="S824" i="9"/>
  <c r="R824" i="9"/>
  <c r="Q824" i="9"/>
  <c r="P824" i="9"/>
  <c r="O824" i="9"/>
  <c r="N824" i="9"/>
  <c r="M824" i="9"/>
  <c r="L824" i="9"/>
  <c r="K824" i="9"/>
  <c r="J824" i="9"/>
  <c r="I824" i="9"/>
  <c r="Y824" i="9" s="1"/>
  <c r="H824" i="9"/>
  <c r="G824" i="9"/>
  <c r="F824" i="9"/>
  <c r="E824" i="9"/>
  <c r="D824" i="9"/>
  <c r="C824" i="9"/>
  <c r="B824" i="9"/>
  <c r="X823" i="9"/>
  <c r="W823" i="9"/>
  <c r="V823" i="9"/>
  <c r="T823" i="9"/>
  <c r="S823" i="9"/>
  <c r="R823" i="9"/>
  <c r="Q823" i="9"/>
  <c r="P823" i="9"/>
  <c r="O823" i="9"/>
  <c r="N823" i="9"/>
  <c r="M823" i="9"/>
  <c r="L823" i="9"/>
  <c r="K823" i="9"/>
  <c r="J823" i="9"/>
  <c r="I823" i="9"/>
  <c r="Y823" i="9" s="1"/>
  <c r="H823" i="9"/>
  <c r="G823" i="9"/>
  <c r="F823" i="9"/>
  <c r="E823" i="9"/>
  <c r="D823" i="9"/>
  <c r="C823" i="9"/>
  <c r="B823" i="9"/>
  <c r="X822" i="9"/>
  <c r="W822" i="9"/>
  <c r="V822" i="9"/>
  <c r="T822" i="9"/>
  <c r="S822" i="9"/>
  <c r="R822" i="9"/>
  <c r="Q822" i="9"/>
  <c r="P822" i="9"/>
  <c r="O822" i="9"/>
  <c r="N822" i="9"/>
  <c r="M822" i="9"/>
  <c r="L822" i="9"/>
  <c r="K822" i="9"/>
  <c r="J822" i="9"/>
  <c r="I822" i="9"/>
  <c r="Y822" i="9" s="1"/>
  <c r="H822" i="9"/>
  <c r="G822" i="9"/>
  <c r="F822" i="9"/>
  <c r="E822" i="9"/>
  <c r="D822" i="9"/>
  <c r="C822" i="9"/>
  <c r="B822" i="9"/>
  <c r="B16" i="10" s="1"/>
  <c r="X821" i="9"/>
  <c r="W821" i="9"/>
  <c r="V821" i="9"/>
  <c r="T821" i="9"/>
  <c r="S821" i="9"/>
  <c r="R821" i="9"/>
  <c r="Q821" i="9"/>
  <c r="P821" i="9"/>
  <c r="O821" i="9"/>
  <c r="N821" i="9"/>
  <c r="M821" i="9"/>
  <c r="L821" i="9"/>
  <c r="K821" i="9"/>
  <c r="J821" i="9"/>
  <c r="I821" i="9"/>
  <c r="Y821" i="9" s="1"/>
  <c r="H821" i="9"/>
  <c r="G821" i="9"/>
  <c r="F821" i="9"/>
  <c r="E821" i="9"/>
  <c r="D821" i="9"/>
  <c r="C821" i="9"/>
  <c r="B821" i="9"/>
  <c r="X820" i="9"/>
  <c r="W820" i="9"/>
  <c r="V820" i="9"/>
  <c r="T820" i="9"/>
  <c r="S820" i="9"/>
  <c r="R820" i="9"/>
  <c r="Q820" i="9"/>
  <c r="P820" i="9"/>
  <c r="O820" i="9"/>
  <c r="N820" i="9"/>
  <c r="M820" i="9"/>
  <c r="L820" i="9"/>
  <c r="K820" i="9"/>
  <c r="J820" i="9"/>
  <c r="I820" i="9"/>
  <c r="Y820" i="9" s="1"/>
  <c r="H820" i="9"/>
  <c r="G820" i="9"/>
  <c r="F820" i="9"/>
  <c r="E820" i="9"/>
  <c r="D820" i="9"/>
  <c r="C820" i="9"/>
  <c r="B820" i="9"/>
  <c r="B415" i="14" s="1"/>
  <c r="X819" i="9"/>
  <c r="W819" i="9"/>
  <c r="V819" i="9"/>
  <c r="T819" i="9"/>
  <c r="S819" i="9"/>
  <c r="R819" i="9"/>
  <c r="Q819" i="9"/>
  <c r="P819" i="9"/>
  <c r="O819" i="9"/>
  <c r="N819" i="9"/>
  <c r="M819" i="9"/>
  <c r="L819" i="9"/>
  <c r="K819" i="9"/>
  <c r="J819" i="9"/>
  <c r="I819" i="9"/>
  <c r="Y819" i="9" s="1"/>
  <c r="H819" i="9"/>
  <c r="G819" i="9"/>
  <c r="F819" i="9"/>
  <c r="E819" i="9"/>
  <c r="D819" i="9"/>
  <c r="C819" i="9"/>
  <c r="B819" i="9"/>
  <c r="B20" i="10" s="1"/>
  <c r="X818" i="9"/>
  <c r="W818" i="9"/>
  <c r="V818" i="9"/>
  <c r="T818" i="9"/>
  <c r="S818" i="9"/>
  <c r="R818" i="9"/>
  <c r="Q818" i="9"/>
  <c r="P818" i="9"/>
  <c r="O818" i="9"/>
  <c r="N818" i="9"/>
  <c r="M818" i="9"/>
  <c r="L818" i="9"/>
  <c r="K818" i="9"/>
  <c r="J818" i="9"/>
  <c r="I818" i="9"/>
  <c r="Y818" i="9" s="1"/>
  <c r="H818" i="9"/>
  <c r="G818" i="9"/>
  <c r="F818" i="9"/>
  <c r="E818" i="9"/>
  <c r="D818" i="9"/>
  <c r="C818" i="9"/>
  <c r="B818" i="9"/>
  <c r="X817" i="9"/>
  <c r="W817" i="9"/>
  <c r="V817" i="9"/>
  <c r="T817" i="9"/>
  <c r="S817" i="9"/>
  <c r="R817" i="9"/>
  <c r="Q817" i="9"/>
  <c r="P817" i="9"/>
  <c r="O817" i="9"/>
  <c r="N817" i="9"/>
  <c r="M817" i="9"/>
  <c r="L817" i="9"/>
  <c r="K817" i="9"/>
  <c r="J817" i="9"/>
  <c r="I817" i="9"/>
  <c r="Y817" i="9" s="1"/>
  <c r="H817" i="9"/>
  <c r="G817" i="9"/>
  <c r="F817" i="9"/>
  <c r="E817" i="9"/>
  <c r="D817" i="9"/>
  <c r="C817" i="9"/>
  <c r="B817" i="9"/>
  <c r="X816" i="9"/>
  <c r="W816" i="9"/>
  <c r="V816" i="9"/>
  <c r="T816" i="9"/>
  <c r="S816" i="9"/>
  <c r="R816" i="9"/>
  <c r="Q816" i="9"/>
  <c r="P816" i="9"/>
  <c r="O816" i="9"/>
  <c r="N816" i="9"/>
  <c r="M816" i="9"/>
  <c r="L816" i="9"/>
  <c r="K816" i="9"/>
  <c r="J816" i="9"/>
  <c r="I816" i="9"/>
  <c r="Y816" i="9" s="1"/>
  <c r="H816" i="9"/>
  <c r="G816" i="9"/>
  <c r="F816" i="9"/>
  <c r="E816" i="9"/>
  <c r="D816" i="9"/>
  <c r="C816" i="9"/>
  <c r="B816" i="9"/>
  <c r="X815" i="9"/>
  <c r="W815" i="9"/>
  <c r="V815" i="9"/>
  <c r="T815" i="9"/>
  <c r="S815" i="9"/>
  <c r="R815" i="9"/>
  <c r="Q815" i="9"/>
  <c r="P815" i="9"/>
  <c r="O815" i="9"/>
  <c r="N815" i="9"/>
  <c r="M815" i="9"/>
  <c r="L815" i="9"/>
  <c r="K815" i="9"/>
  <c r="J815" i="9"/>
  <c r="I815" i="9"/>
  <c r="Y815" i="9" s="1"/>
  <c r="H815" i="9"/>
  <c r="G815" i="9"/>
  <c r="F815" i="9"/>
  <c r="E815" i="9"/>
  <c r="D815" i="9"/>
  <c r="C815" i="9"/>
  <c r="B815" i="9"/>
  <c r="X814" i="9"/>
  <c r="W814" i="9"/>
  <c r="V814" i="9"/>
  <c r="T814" i="9"/>
  <c r="S814" i="9"/>
  <c r="R814" i="9"/>
  <c r="Q814" i="9"/>
  <c r="P814" i="9"/>
  <c r="O814" i="9"/>
  <c r="N814" i="9"/>
  <c r="M814" i="9"/>
  <c r="L814" i="9"/>
  <c r="K814" i="9"/>
  <c r="J814" i="9"/>
  <c r="I814" i="9"/>
  <c r="Y814" i="9" s="1"/>
  <c r="H814" i="9"/>
  <c r="G814" i="9"/>
  <c r="F814" i="9"/>
  <c r="E814" i="9"/>
  <c r="D814" i="9"/>
  <c r="C814" i="9"/>
  <c r="B814" i="9"/>
  <c r="X813" i="9"/>
  <c r="W813" i="9"/>
  <c r="V813" i="9"/>
  <c r="T813" i="9"/>
  <c r="S813" i="9"/>
  <c r="R813" i="9"/>
  <c r="Q813" i="9"/>
  <c r="P813" i="9"/>
  <c r="O813" i="9"/>
  <c r="N813" i="9"/>
  <c r="M813" i="9"/>
  <c r="L813" i="9"/>
  <c r="K813" i="9"/>
  <c r="J813" i="9"/>
  <c r="I813" i="9"/>
  <c r="Y813" i="9" s="1"/>
  <c r="H813" i="9"/>
  <c r="G813" i="9"/>
  <c r="F813" i="9"/>
  <c r="E813" i="9"/>
  <c r="AS813" i="9" s="1"/>
  <c r="D813" i="9"/>
  <c r="C813" i="9"/>
  <c r="B813" i="9"/>
  <c r="X812" i="9"/>
  <c r="W812" i="9"/>
  <c r="V812" i="9"/>
  <c r="T812" i="9"/>
  <c r="S812" i="9"/>
  <c r="R812" i="9"/>
  <c r="Q812" i="9"/>
  <c r="P812" i="9"/>
  <c r="O812" i="9"/>
  <c r="N812" i="9"/>
  <c r="M812" i="9"/>
  <c r="L812" i="9"/>
  <c r="K812" i="9"/>
  <c r="J812" i="9"/>
  <c r="I812" i="9"/>
  <c r="Y812" i="9" s="1"/>
  <c r="H812" i="9"/>
  <c r="G812" i="9"/>
  <c r="F812" i="9"/>
  <c r="E812" i="9"/>
  <c r="AS812" i="9" s="1"/>
  <c r="D812" i="9"/>
  <c r="C812" i="9"/>
  <c r="B812" i="9"/>
  <c r="X811" i="9"/>
  <c r="W811" i="9"/>
  <c r="V811" i="9"/>
  <c r="T811" i="9"/>
  <c r="S811" i="9"/>
  <c r="R811" i="9"/>
  <c r="Q811" i="9"/>
  <c r="P811" i="9"/>
  <c r="O811" i="9"/>
  <c r="N811" i="9"/>
  <c r="M811" i="9"/>
  <c r="L811" i="9"/>
  <c r="K811" i="9"/>
  <c r="J811" i="9"/>
  <c r="I811" i="9"/>
  <c r="Y811" i="9" s="1"/>
  <c r="H811" i="9"/>
  <c r="G811" i="9"/>
  <c r="F811" i="9"/>
  <c r="E811" i="9"/>
  <c r="AS811" i="9" s="1"/>
  <c r="D811" i="9"/>
  <c r="C811" i="9"/>
  <c r="B811" i="9"/>
  <c r="B275" i="14" s="1"/>
  <c r="X810" i="9"/>
  <c r="W810" i="9"/>
  <c r="V810" i="9"/>
  <c r="T810" i="9"/>
  <c r="S810" i="9"/>
  <c r="R810" i="9"/>
  <c r="Q810" i="9"/>
  <c r="P810" i="9"/>
  <c r="O810" i="9"/>
  <c r="N810" i="9"/>
  <c r="M810" i="9"/>
  <c r="L810" i="9"/>
  <c r="K810" i="9"/>
  <c r="J810" i="9"/>
  <c r="I810" i="9"/>
  <c r="Y810" i="9" s="1"/>
  <c r="H810" i="9"/>
  <c r="G810" i="9"/>
  <c r="F810" i="9"/>
  <c r="E810" i="9"/>
  <c r="AS810" i="9" s="1"/>
  <c r="D810" i="9"/>
  <c r="C810" i="9"/>
  <c r="B810" i="9"/>
  <c r="X809" i="9"/>
  <c r="W809" i="9"/>
  <c r="V809" i="9"/>
  <c r="T809" i="9"/>
  <c r="S809" i="9"/>
  <c r="R809" i="9"/>
  <c r="Q809" i="9"/>
  <c r="P809" i="9"/>
  <c r="O809" i="9"/>
  <c r="N809" i="9"/>
  <c r="M809" i="9"/>
  <c r="L809" i="9"/>
  <c r="K809" i="9"/>
  <c r="J809" i="9"/>
  <c r="I809" i="9"/>
  <c r="Y809" i="9" s="1"/>
  <c r="H809" i="9"/>
  <c r="G809" i="9"/>
  <c r="F809" i="9"/>
  <c r="E809" i="9"/>
  <c r="AS809" i="9" s="1"/>
  <c r="D809" i="9"/>
  <c r="C809" i="9"/>
  <c r="B809" i="9"/>
  <c r="X808" i="9"/>
  <c r="W808" i="9"/>
  <c r="V808" i="9"/>
  <c r="T808" i="9"/>
  <c r="S808" i="9"/>
  <c r="R808" i="9"/>
  <c r="Q808" i="9"/>
  <c r="P808" i="9"/>
  <c r="O808" i="9"/>
  <c r="N808" i="9"/>
  <c r="M808" i="9"/>
  <c r="L808" i="9"/>
  <c r="K808" i="9"/>
  <c r="J808" i="9"/>
  <c r="I808" i="9"/>
  <c r="Y808" i="9" s="1"/>
  <c r="H808" i="9"/>
  <c r="G808" i="9"/>
  <c r="F808" i="9"/>
  <c r="E808" i="9"/>
  <c r="AS808" i="9" s="1"/>
  <c r="D808" i="9"/>
  <c r="C808" i="9"/>
  <c r="B808" i="9"/>
  <c r="X807" i="9"/>
  <c r="W807" i="9"/>
  <c r="V807" i="9"/>
  <c r="T807" i="9"/>
  <c r="S807" i="9"/>
  <c r="R807" i="9"/>
  <c r="Q807" i="9"/>
  <c r="P807" i="9"/>
  <c r="O807" i="9"/>
  <c r="N807" i="9"/>
  <c r="M807" i="9"/>
  <c r="L807" i="9"/>
  <c r="K807" i="9"/>
  <c r="J807" i="9"/>
  <c r="I807" i="9"/>
  <c r="Y807" i="9" s="1"/>
  <c r="H807" i="9"/>
  <c r="G807" i="9"/>
  <c r="F807" i="9"/>
  <c r="E807" i="9"/>
  <c r="AS807" i="9" s="1"/>
  <c r="D807" i="9"/>
  <c r="C807" i="9"/>
  <c r="B807" i="9"/>
  <c r="B181" i="14" s="1"/>
  <c r="X806" i="9"/>
  <c r="W806" i="9"/>
  <c r="V806" i="9"/>
  <c r="T806" i="9"/>
  <c r="S806" i="9"/>
  <c r="R806" i="9"/>
  <c r="Q806" i="9"/>
  <c r="P806" i="9"/>
  <c r="O806" i="9"/>
  <c r="N806" i="9"/>
  <c r="M806" i="9"/>
  <c r="L806" i="9"/>
  <c r="K806" i="9"/>
  <c r="J806" i="9"/>
  <c r="I806" i="9"/>
  <c r="Y806" i="9" s="1"/>
  <c r="H806" i="9"/>
  <c r="G806" i="9"/>
  <c r="F806" i="9"/>
  <c r="E806" i="9"/>
  <c r="AS806" i="9" s="1"/>
  <c r="D806" i="9"/>
  <c r="C806" i="9"/>
  <c r="B806" i="9"/>
  <c r="X805" i="9"/>
  <c r="W805" i="9"/>
  <c r="V805" i="9"/>
  <c r="T805" i="9"/>
  <c r="S805" i="9"/>
  <c r="R805" i="9"/>
  <c r="Q805" i="9"/>
  <c r="P805" i="9"/>
  <c r="O805" i="9"/>
  <c r="N805" i="9"/>
  <c r="M805" i="9"/>
  <c r="L805" i="9"/>
  <c r="K805" i="9"/>
  <c r="J805" i="9"/>
  <c r="I805" i="9"/>
  <c r="Y805" i="9" s="1"/>
  <c r="H805" i="9"/>
  <c r="G805" i="9"/>
  <c r="F805" i="9"/>
  <c r="E805" i="9"/>
  <c r="AS805" i="9" s="1"/>
  <c r="D805" i="9"/>
  <c r="C805" i="9"/>
  <c r="B805" i="9"/>
  <c r="X804" i="9"/>
  <c r="W804" i="9"/>
  <c r="V804" i="9"/>
  <c r="T804" i="9"/>
  <c r="S804" i="9"/>
  <c r="R804" i="9"/>
  <c r="Q804" i="9"/>
  <c r="P804" i="9"/>
  <c r="O804" i="9"/>
  <c r="N804" i="9"/>
  <c r="M804" i="9"/>
  <c r="L804" i="9"/>
  <c r="K804" i="9"/>
  <c r="J804" i="9"/>
  <c r="I804" i="9"/>
  <c r="Y804" i="9" s="1"/>
  <c r="H804" i="9"/>
  <c r="G804" i="9"/>
  <c r="F804" i="9"/>
  <c r="E804" i="9"/>
  <c r="AS804" i="9" s="1"/>
  <c r="D804" i="9"/>
  <c r="C804" i="9"/>
  <c r="B804" i="9"/>
  <c r="X803" i="9"/>
  <c r="W803" i="9"/>
  <c r="V803" i="9"/>
  <c r="T803" i="9"/>
  <c r="S803" i="9"/>
  <c r="R803" i="9"/>
  <c r="Q803" i="9"/>
  <c r="P803" i="9"/>
  <c r="O803" i="9"/>
  <c r="N803" i="9"/>
  <c r="M803" i="9"/>
  <c r="L803" i="9"/>
  <c r="K803" i="9"/>
  <c r="J803" i="9"/>
  <c r="I803" i="9"/>
  <c r="Y803" i="9" s="1"/>
  <c r="H803" i="9"/>
  <c r="G803" i="9"/>
  <c r="F803" i="9"/>
  <c r="E803" i="9"/>
  <c r="D803" i="9"/>
  <c r="C803" i="9"/>
  <c r="B803" i="9"/>
  <c r="B156" i="14" s="1"/>
  <c r="X802" i="9"/>
  <c r="W802" i="9"/>
  <c r="V802" i="9"/>
  <c r="T802" i="9"/>
  <c r="S802" i="9"/>
  <c r="R802" i="9"/>
  <c r="Q802" i="9"/>
  <c r="P802" i="9"/>
  <c r="O802" i="9"/>
  <c r="N802" i="9"/>
  <c r="M802" i="9"/>
  <c r="L802" i="9"/>
  <c r="K802" i="9"/>
  <c r="J802" i="9"/>
  <c r="I802" i="9"/>
  <c r="Y802" i="9" s="1"/>
  <c r="H802" i="9"/>
  <c r="G802" i="9"/>
  <c r="F802" i="9"/>
  <c r="E802" i="9"/>
  <c r="D802" i="9"/>
  <c r="C802" i="9"/>
  <c r="B802" i="9"/>
  <c r="X801" i="9"/>
  <c r="W801" i="9"/>
  <c r="V801" i="9"/>
  <c r="T801" i="9"/>
  <c r="S801" i="9"/>
  <c r="R801" i="9"/>
  <c r="Q801" i="9"/>
  <c r="P801" i="9"/>
  <c r="O801" i="9"/>
  <c r="N801" i="9"/>
  <c r="M801" i="9"/>
  <c r="L801" i="9"/>
  <c r="K801" i="9"/>
  <c r="J801" i="9"/>
  <c r="I801" i="9"/>
  <c r="Y801" i="9" s="1"/>
  <c r="H801" i="9"/>
  <c r="G801" i="9"/>
  <c r="F801" i="9"/>
  <c r="E801" i="9"/>
  <c r="D801" i="9"/>
  <c r="C801" i="9"/>
  <c r="B801" i="9"/>
  <c r="B428" i="14" s="1"/>
  <c r="X800" i="9"/>
  <c r="W800" i="9"/>
  <c r="V800" i="9"/>
  <c r="T800" i="9"/>
  <c r="S800" i="9"/>
  <c r="R800" i="9"/>
  <c r="Q800" i="9"/>
  <c r="P800" i="9"/>
  <c r="O800" i="9"/>
  <c r="N800" i="9"/>
  <c r="M800" i="9"/>
  <c r="L800" i="9"/>
  <c r="K800" i="9"/>
  <c r="J800" i="9"/>
  <c r="I800" i="9"/>
  <c r="Y800" i="9" s="1"/>
  <c r="H800" i="9"/>
  <c r="G800" i="9"/>
  <c r="F800" i="9"/>
  <c r="E800" i="9"/>
  <c r="D800" i="9"/>
  <c r="C800" i="9"/>
  <c r="B800" i="9"/>
  <c r="B367" i="14" s="1"/>
  <c r="X799" i="9"/>
  <c r="W799" i="9"/>
  <c r="V799" i="9"/>
  <c r="T799" i="9"/>
  <c r="S799" i="9"/>
  <c r="R799" i="9"/>
  <c r="Q799" i="9"/>
  <c r="P799" i="9"/>
  <c r="O799" i="9"/>
  <c r="N799" i="9"/>
  <c r="M799" i="9"/>
  <c r="L799" i="9"/>
  <c r="K799" i="9"/>
  <c r="J799" i="9"/>
  <c r="I799" i="9"/>
  <c r="Y799" i="9" s="1"/>
  <c r="H799" i="9"/>
  <c r="G799" i="9"/>
  <c r="F799" i="9"/>
  <c r="E799" i="9"/>
  <c r="D799" i="9"/>
  <c r="C799" i="9"/>
  <c r="B799" i="9"/>
  <c r="X798" i="9"/>
  <c r="W798" i="9"/>
  <c r="V798" i="9"/>
  <c r="T798" i="9"/>
  <c r="S798" i="9"/>
  <c r="R798" i="9"/>
  <c r="Q798" i="9"/>
  <c r="P798" i="9"/>
  <c r="O798" i="9"/>
  <c r="N798" i="9"/>
  <c r="M798" i="9"/>
  <c r="L798" i="9"/>
  <c r="K798" i="9"/>
  <c r="J798" i="9"/>
  <c r="I798" i="9"/>
  <c r="Y798" i="9" s="1"/>
  <c r="H798" i="9"/>
  <c r="G798" i="9"/>
  <c r="F798" i="9"/>
  <c r="E798" i="9"/>
  <c r="D798" i="9"/>
  <c r="C798" i="9"/>
  <c r="B798" i="9"/>
  <c r="X797" i="9"/>
  <c r="W797" i="9"/>
  <c r="V797" i="9"/>
  <c r="T797" i="9"/>
  <c r="S797" i="9"/>
  <c r="R797" i="9"/>
  <c r="Q797" i="9"/>
  <c r="P797" i="9"/>
  <c r="O797" i="9"/>
  <c r="N797" i="9"/>
  <c r="M797" i="9"/>
  <c r="L797" i="9"/>
  <c r="K797" i="9"/>
  <c r="J797" i="9"/>
  <c r="I797" i="9"/>
  <c r="Y797" i="9" s="1"/>
  <c r="H797" i="9"/>
  <c r="G797" i="9"/>
  <c r="F797" i="9"/>
  <c r="E797" i="9"/>
  <c r="D797" i="9"/>
  <c r="C797" i="9"/>
  <c r="B797" i="9"/>
  <c r="B395" i="14" s="1"/>
  <c r="X796" i="9"/>
  <c r="W796" i="9"/>
  <c r="V796" i="9"/>
  <c r="T796" i="9"/>
  <c r="S796" i="9"/>
  <c r="R796" i="9"/>
  <c r="Q796" i="9"/>
  <c r="P796" i="9"/>
  <c r="O796" i="9"/>
  <c r="N796" i="9"/>
  <c r="M796" i="9"/>
  <c r="L796" i="9"/>
  <c r="K796" i="9"/>
  <c r="J796" i="9"/>
  <c r="I796" i="9"/>
  <c r="Y796" i="9" s="1"/>
  <c r="H796" i="9"/>
  <c r="G796" i="9"/>
  <c r="F796" i="9"/>
  <c r="E796" i="9"/>
  <c r="D796" i="9"/>
  <c r="C796" i="9"/>
  <c r="B796" i="9"/>
  <c r="X795" i="9"/>
  <c r="W795" i="9"/>
  <c r="V795" i="9"/>
  <c r="T795" i="9"/>
  <c r="S795" i="9"/>
  <c r="R795" i="9"/>
  <c r="Q795" i="9"/>
  <c r="P795" i="9"/>
  <c r="O795" i="9"/>
  <c r="N795" i="9"/>
  <c r="M795" i="9"/>
  <c r="L795" i="9"/>
  <c r="K795" i="9"/>
  <c r="J795" i="9"/>
  <c r="I795" i="9"/>
  <c r="Y795" i="9" s="1"/>
  <c r="H795" i="9"/>
  <c r="G795" i="9"/>
  <c r="F795" i="9"/>
  <c r="E795" i="9"/>
  <c r="D795" i="9"/>
  <c r="C795" i="9"/>
  <c r="B795" i="9"/>
  <c r="B165" i="14" s="1"/>
  <c r="X794" i="9"/>
  <c r="W794" i="9"/>
  <c r="V794" i="9"/>
  <c r="T794" i="9"/>
  <c r="S794" i="9"/>
  <c r="R794" i="9"/>
  <c r="Q794" i="9"/>
  <c r="P794" i="9"/>
  <c r="O794" i="9"/>
  <c r="N794" i="9"/>
  <c r="M794" i="9"/>
  <c r="L794" i="9"/>
  <c r="K794" i="9"/>
  <c r="J794" i="9"/>
  <c r="I794" i="9"/>
  <c r="Y794" i="9" s="1"/>
  <c r="H794" i="9"/>
  <c r="G794" i="9"/>
  <c r="F794" i="9"/>
  <c r="E794" i="9"/>
  <c r="D794" i="9"/>
  <c r="C794" i="9"/>
  <c r="B794" i="9"/>
  <c r="B159" i="14" s="1"/>
  <c r="X793" i="9"/>
  <c r="W793" i="9"/>
  <c r="V793" i="9"/>
  <c r="T793" i="9"/>
  <c r="S793" i="9"/>
  <c r="R793" i="9"/>
  <c r="Q793" i="9"/>
  <c r="P793" i="9"/>
  <c r="O793" i="9"/>
  <c r="N793" i="9"/>
  <c r="M793" i="9"/>
  <c r="L793" i="9"/>
  <c r="K793" i="9"/>
  <c r="J793" i="9"/>
  <c r="I793" i="9"/>
  <c r="Y793" i="9" s="1"/>
  <c r="H793" i="9"/>
  <c r="G793" i="9"/>
  <c r="F793" i="9"/>
  <c r="E793" i="9"/>
  <c r="D793" i="9"/>
  <c r="C793" i="9"/>
  <c r="B793" i="9"/>
  <c r="B154" i="14" s="1"/>
  <c r="X792" i="9"/>
  <c r="W792" i="9"/>
  <c r="V792" i="9"/>
  <c r="T792" i="9"/>
  <c r="S792" i="9"/>
  <c r="R792" i="9"/>
  <c r="Q792" i="9"/>
  <c r="P792" i="9"/>
  <c r="O792" i="9"/>
  <c r="N792" i="9"/>
  <c r="M792" i="9"/>
  <c r="L792" i="9"/>
  <c r="K792" i="9"/>
  <c r="J792" i="9"/>
  <c r="I792" i="9"/>
  <c r="Y792" i="9" s="1"/>
  <c r="H792" i="9"/>
  <c r="G792" i="9"/>
  <c r="F792" i="9"/>
  <c r="E792" i="9"/>
  <c r="D792" i="9"/>
  <c r="C792" i="9"/>
  <c r="B792" i="9"/>
  <c r="B153" i="14" s="1"/>
  <c r="X791" i="9"/>
  <c r="W791" i="9"/>
  <c r="V791" i="9"/>
  <c r="T791" i="9"/>
  <c r="S791" i="9"/>
  <c r="R791" i="9"/>
  <c r="Q791" i="9"/>
  <c r="P791" i="9"/>
  <c r="O791" i="9"/>
  <c r="N791" i="9"/>
  <c r="M791" i="9"/>
  <c r="L791" i="9"/>
  <c r="K791" i="9"/>
  <c r="J791" i="9"/>
  <c r="I791" i="9"/>
  <c r="Y791" i="9" s="1"/>
  <c r="H791" i="9"/>
  <c r="G791" i="9"/>
  <c r="F791" i="9"/>
  <c r="E791" i="9"/>
  <c r="D791" i="9"/>
  <c r="C791" i="9"/>
  <c r="B791" i="9"/>
  <c r="B144" i="14" s="1"/>
  <c r="X790" i="9"/>
  <c r="W790" i="9"/>
  <c r="V790" i="9"/>
  <c r="T790" i="9"/>
  <c r="S790" i="9"/>
  <c r="R790" i="9"/>
  <c r="Q790" i="9"/>
  <c r="P790" i="9"/>
  <c r="O790" i="9"/>
  <c r="N790" i="9"/>
  <c r="M790" i="9"/>
  <c r="L790" i="9"/>
  <c r="K790" i="9"/>
  <c r="J790" i="9"/>
  <c r="I790" i="9"/>
  <c r="Y790" i="9" s="1"/>
  <c r="H790" i="9"/>
  <c r="G790" i="9"/>
  <c r="F790" i="9"/>
  <c r="E790" i="9"/>
  <c r="AS790" i="9" s="1"/>
  <c r="D790" i="9"/>
  <c r="C790" i="9"/>
  <c r="B790" i="9"/>
  <c r="X789" i="9"/>
  <c r="W789" i="9"/>
  <c r="V789" i="9"/>
  <c r="T789" i="9"/>
  <c r="S789" i="9"/>
  <c r="R789" i="9"/>
  <c r="Q789" i="9"/>
  <c r="P789" i="9"/>
  <c r="O789" i="9"/>
  <c r="N789" i="9"/>
  <c r="M789" i="9"/>
  <c r="L789" i="9"/>
  <c r="K789" i="9"/>
  <c r="J789" i="9"/>
  <c r="I789" i="9"/>
  <c r="Y789" i="9" s="1"/>
  <c r="H789" i="9"/>
  <c r="G789" i="9"/>
  <c r="F789" i="9"/>
  <c r="E789" i="9"/>
  <c r="D789" i="9"/>
  <c r="C789" i="9"/>
  <c r="B789" i="9"/>
  <c r="X788" i="9"/>
  <c r="W788" i="9"/>
  <c r="V788" i="9"/>
  <c r="T788" i="9"/>
  <c r="S788" i="9"/>
  <c r="R788" i="9"/>
  <c r="Q788" i="9"/>
  <c r="P788" i="9"/>
  <c r="O788" i="9"/>
  <c r="N788" i="9"/>
  <c r="M788" i="9"/>
  <c r="L788" i="9"/>
  <c r="K788" i="9"/>
  <c r="J788" i="9"/>
  <c r="I788" i="9"/>
  <c r="Y788" i="9" s="1"/>
  <c r="H788" i="9"/>
  <c r="G788" i="9"/>
  <c r="F788" i="9"/>
  <c r="E788" i="9"/>
  <c r="D788" i="9"/>
  <c r="C788" i="9"/>
  <c r="B788" i="9"/>
  <c r="X787" i="9"/>
  <c r="W787" i="9"/>
  <c r="V787" i="9"/>
  <c r="T787" i="9"/>
  <c r="S787" i="9"/>
  <c r="R787" i="9"/>
  <c r="Q787" i="9"/>
  <c r="P787" i="9"/>
  <c r="O787" i="9"/>
  <c r="N787" i="9"/>
  <c r="M787" i="9"/>
  <c r="L787" i="9"/>
  <c r="K787" i="9"/>
  <c r="J787" i="9"/>
  <c r="I787" i="9"/>
  <c r="Y787" i="9" s="1"/>
  <c r="H787" i="9"/>
  <c r="G787" i="9"/>
  <c r="F787" i="9"/>
  <c r="E787" i="9"/>
  <c r="D787" i="9"/>
  <c r="C787" i="9"/>
  <c r="B787" i="9"/>
  <c r="B387" i="14" s="1"/>
  <c r="X786" i="9"/>
  <c r="W786" i="9"/>
  <c r="V786" i="9"/>
  <c r="T786" i="9"/>
  <c r="S786" i="9"/>
  <c r="R786" i="9"/>
  <c r="Q786" i="9"/>
  <c r="P786" i="9"/>
  <c r="O786" i="9"/>
  <c r="N786" i="9"/>
  <c r="M786" i="9"/>
  <c r="L786" i="9"/>
  <c r="K786" i="9"/>
  <c r="J786" i="9"/>
  <c r="I786" i="9"/>
  <c r="Y786" i="9" s="1"/>
  <c r="H786" i="9"/>
  <c r="G786" i="9"/>
  <c r="F786" i="9"/>
  <c r="E786" i="9"/>
  <c r="D786" i="9"/>
  <c r="C786" i="9"/>
  <c r="B786" i="9"/>
  <c r="X785" i="9"/>
  <c r="W785" i="9"/>
  <c r="V785" i="9"/>
  <c r="T785" i="9"/>
  <c r="S785" i="9"/>
  <c r="R785" i="9"/>
  <c r="Q785" i="9"/>
  <c r="P785" i="9"/>
  <c r="O785" i="9"/>
  <c r="N785" i="9"/>
  <c r="M785" i="9"/>
  <c r="L785" i="9"/>
  <c r="K785" i="9"/>
  <c r="J785" i="9"/>
  <c r="I785" i="9"/>
  <c r="Y785" i="9" s="1"/>
  <c r="H785" i="9"/>
  <c r="G785" i="9"/>
  <c r="F785" i="9"/>
  <c r="E785" i="9"/>
  <c r="D785" i="9"/>
  <c r="C785" i="9"/>
  <c r="B785" i="9"/>
  <c r="B30" i="14" s="1"/>
  <c r="X784" i="9"/>
  <c r="W784" i="9"/>
  <c r="V784" i="9"/>
  <c r="T784" i="9"/>
  <c r="S784" i="9"/>
  <c r="R784" i="9"/>
  <c r="Q784" i="9"/>
  <c r="P784" i="9"/>
  <c r="O784" i="9"/>
  <c r="N784" i="9"/>
  <c r="M784" i="9"/>
  <c r="L784" i="9"/>
  <c r="K784" i="9"/>
  <c r="J784" i="9"/>
  <c r="I784" i="9"/>
  <c r="Y784" i="9" s="1"/>
  <c r="H784" i="9"/>
  <c r="G784" i="9"/>
  <c r="F784" i="9"/>
  <c r="E784" i="9"/>
  <c r="D784" i="9"/>
  <c r="C784" i="9"/>
  <c r="B784" i="9"/>
  <c r="X783" i="9"/>
  <c r="W783" i="9"/>
  <c r="V783" i="9"/>
  <c r="T783" i="9"/>
  <c r="S783" i="9"/>
  <c r="R783" i="9"/>
  <c r="Q783" i="9"/>
  <c r="P783" i="9"/>
  <c r="O783" i="9"/>
  <c r="N783" i="9"/>
  <c r="M783" i="9"/>
  <c r="L783" i="9"/>
  <c r="K783" i="9"/>
  <c r="J783" i="9"/>
  <c r="I783" i="9"/>
  <c r="Y783" i="9" s="1"/>
  <c r="H783" i="9"/>
  <c r="G783" i="9"/>
  <c r="F783" i="9"/>
  <c r="E783" i="9"/>
  <c r="AS783" i="9" s="1"/>
  <c r="D783" i="9"/>
  <c r="C783" i="9"/>
  <c r="B783" i="9"/>
  <c r="B77" i="14" s="1"/>
  <c r="X782" i="9"/>
  <c r="W782" i="9"/>
  <c r="V782" i="9"/>
  <c r="T782" i="9"/>
  <c r="S782" i="9"/>
  <c r="R782" i="9"/>
  <c r="Q782" i="9"/>
  <c r="P782" i="9"/>
  <c r="O782" i="9"/>
  <c r="N782" i="9"/>
  <c r="M782" i="9"/>
  <c r="L782" i="9"/>
  <c r="K782" i="9"/>
  <c r="J782" i="9"/>
  <c r="I782" i="9"/>
  <c r="Y782" i="9" s="1"/>
  <c r="H782" i="9"/>
  <c r="G782" i="9"/>
  <c r="F782" i="9"/>
  <c r="E782" i="9"/>
  <c r="D782" i="9"/>
  <c r="C782" i="9"/>
  <c r="B782" i="9"/>
  <c r="B337" i="14" s="1"/>
  <c r="X781" i="9"/>
  <c r="W781" i="9"/>
  <c r="V781" i="9"/>
  <c r="T781" i="9"/>
  <c r="S781" i="9"/>
  <c r="R781" i="9"/>
  <c r="Q781" i="9"/>
  <c r="P781" i="9"/>
  <c r="O781" i="9"/>
  <c r="N781" i="9"/>
  <c r="M781" i="9"/>
  <c r="L781" i="9"/>
  <c r="K781" i="9"/>
  <c r="J781" i="9"/>
  <c r="I781" i="9"/>
  <c r="Y781" i="9" s="1"/>
  <c r="H781" i="9"/>
  <c r="G781" i="9"/>
  <c r="F781" i="9"/>
  <c r="E781" i="9"/>
  <c r="D781" i="9"/>
  <c r="C781" i="9"/>
  <c r="B781" i="9"/>
  <c r="X780" i="9"/>
  <c r="W780" i="9"/>
  <c r="V780" i="9"/>
  <c r="T780" i="9"/>
  <c r="S780" i="9"/>
  <c r="R780" i="9"/>
  <c r="Q780" i="9"/>
  <c r="P780" i="9"/>
  <c r="O780" i="9"/>
  <c r="N780" i="9"/>
  <c r="M780" i="9"/>
  <c r="L780" i="9"/>
  <c r="K780" i="9"/>
  <c r="J780" i="9"/>
  <c r="I780" i="9"/>
  <c r="Y780" i="9" s="1"/>
  <c r="H780" i="9"/>
  <c r="G780" i="9"/>
  <c r="F780" i="9"/>
  <c r="E780" i="9"/>
  <c r="D780" i="9"/>
  <c r="C780" i="9"/>
  <c r="B780" i="9"/>
  <c r="B388" i="14" s="1"/>
  <c r="X779" i="9"/>
  <c r="W779" i="9"/>
  <c r="V779" i="9"/>
  <c r="T779" i="9"/>
  <c r="S779" i="9"/>
  <c r="R779" i="9"/>
  <c r="Q779" i="9"/>
  <c r="P779" i="9"/>
  <c r="O779" i="9"/>
  <c r="N779" i="9"/>
  <c r="M779" i="9"/>
  <c r="L779" i="9"/>
  <c r="K779" i="9"/>
  <c r="J779" i="9"/>
  <c r="I779" i="9"/>
  <c r="Y779" i="9" s="1"/>
  <c r="H779" i="9"/>
  <c r="G779" i="9"/>
  <c r="F779" i="9"/>
  <c r="E779" i="9"/>
  <c r="D779" i="9"/>
  <c r="C779" i="9"/>
  <c r="B779" i="9"/>
  <c r="B172" i="14" s="1"/>
  <c r="X778" i="9"/>
  <c r="W778" i="9"/>
  <c r="V778" i="9"/>
  <c r="T778" i="9"/>
  <c r="S778" i="9"/>
  <c r="R778" i="9"/>
  <c r="Q778" i="9"/>
  <c r="P778" i="9"/>
  <c r="O778" i="9"/>
  <c r="N778" i="9"/>
  <c r="M778" i="9"/>
  <c r="L778" i="9"/>
  <c r="K778" i="9"/>
  <c r="J778" i="9"/>
  <c r="I778" i="9"/>
  <c r="Y778" i="9" s="1"/>
  <c r="H778" i="9"/>
  <c r="G778" i="9"/>
  <c r="F778" i="9"/>
  <c r="E778" i="9"/>
  <c r="AS778" i="9" s="1"/>
  <c r="D778" i="9"/>
  <c r="C778" i="9"/>
  <c r="B778" i="9"/>
  <c r="B34" i="14" s="1"/>
  <c r="X777" i="9"/>
  <c r="W777" i="9"/>
  <c r="V777" i="9"/>
  <c r="T777" i="9"/>
  <c r="S777" i="9"/>
  <c r="R777" i="9"/>
  <c r="Q777" i="9"/>
  <c r="P777" i="9"/>
  <c r="O777" i="9"/>
  <c r="N777" i="9"/>
  <c r="M777" i="9"/>
  <c r="L777" i="9"/>
  <c r="K777" i="9"/>
  <c r="J777" i="9"/>
  <c r="I777" i="9"/>
  <c r="Y777" i="9" s="1"/>
  <c r="H777" i="9"/>
  <c r="G777" i="9"/>
  <c r="F777" i="9"/>
  <c r="E777" i="9"/>
  <c r="C777" i="9"/>
  <c r="B777" i="9"/>
  <c r="B375" i="14" s="1"/>
  <c r="X776" i="9"/>
  <c r="W776" i="9"/>
  <c r="V776" i="9"/>
  <c r="T776" i="9"/>
  <c r="S776" i="9"/>
  <c r="R776" i="9"/>
  <c r="Q776" i="9"/>
  <c r="P776" i="9"/>
  <c r="O776" i="9"/>
  <c r="N776" i="9"/>
  <c r="M776" i="9"/>
  <c r="L776" i="9"/>
  <c r="K776" i="9"/>
  <c r="J776" i="9"/>
  <c r="I776" i="9"/>
  <c r="Y776" i="9" s="1"/>
  <c r="H776" i="9"/>
  <c r="G776" i="9"/>
  <c r="F776" i="9"/>
  <c r="E776" i="9"/>
  <c r="C776" i="9"/>
  <c r="B776" i="9"/>
  <c r="X775" i="9"/>
  <c r="W775" i="9"/>
  <c r="V775" i="9"/>
  <c r="T775" i="9"/>
  <c r="S775" i="9"/>
  <c r="R775" i="9"/>
  <c r="Q775" i="9"/>
  <c r="P775" i="9"/>
  <c r="O775" i="9"/>
  <c r="N775" i="9"/>
  <c r="M775" i="9"/>
  <c r="L775" i="9"/>
  <c r="K775" i="9"/>
  <c r="J775" i="9"/>
  <c r="I775" i="9"/>
  <c r="Y775" i="9" s="1"/>
  <c r="H775" i="9"/>
  <c r="G775" i="9"/>
  <c r="F775" i="9"/>
  <c r="E775" i="9"/>
  <c r="D775" i="9"/>
  <c r="C775" i="9"/>
  <c r="B775" i="9"/>
  <c r="B88" i="14" s="1"/>
  <c r="X774" i="9"/>
  <c r="W774" i="9"/>
  <c r="V774" i="9"/>
  <c r="T774" i="9"/>
  <c r="S774" i="9"/>
  <c r="R774" i="9"/>
  <c r="Q774" i="9"/>
  <c r="P774" i="9"/>
  <c r="O774" i="9"/>
  <c r="N774" i="9"/>
  <c r="M774" i="9"/>
  <c r="L774" i="9"/>
  <c r="K774" i="9"/>
  <c r="J774" i="9"/>
  <c r="I774" i="9"/>
  <c r="Y774" i="9" s="1"/>
  <c r="H774" i="9"/>
  <c r="G774" i="9"/>
  <c r="F774" i="9"/>
  <c r="E774" i="9"/>
  <c r="C774" i="9"/>
  <c r="B774" i="9"/>
  <c r="X773" i="9"/>
  <c r="W773" i="9"/>
  <c r="V773" i="9"/>
  <c r="T773" i="9"/>
  <c r="S773" i="9"/>
  <c r="R773" i="9"/>
  <c r="Q773" i="9"/>
  <c r="P773" i="9"/>
  <c r="O773" i="9"/>
  <c r="N773" i="9"/>
  <c r="M773" i="9"/>
  <c r="L773" i="9"/>
  <c r="K773" i="9"/>
  <c r="J773" i="9"/>
  <c r="I773" i="9"/>
  <c r="Y773" i="9" s="1"/>
  <c r="H773" i="9"/>
  <c r="G773" i="9"/>
  <c r="F773" i="9"/>
  <c r="E773" i="9"/>
  <c r="D773" i="9"/>
  <c r="C773" i="9"/>
  <c r="B773" i="9"/>
  <c r="B44" i="14" s="1"/>
  <c r="B772" i="9"/>
  <c r="B43" i="14" s="1"/>
  <c r="B771" i="9"/>
  <c r="B14" i="14" s="1"/>
  <c r="B770" i="9"/>
  <c r="B87" i="14" s="1"/>
  <c r="B769" i="9"/>
  <c r="B138" i="14" s="1"/>
  <c r="B768" i="9"/>
  <c r="B767" i="9"/>
  <c r="B766" i="9"/>
  <c r="B765" i="9"/>
  <c r="B764" i="9"/>
  <c r="B763" i="9"/>
  <c r="B762" i="9"/>
  <c r="B761" i="9"/>
  <c r="B760" i="9"/>
  <c r="B759" i="9"/>
  <c r="B758" i="9"/>
  <c r="B39" i="14" s="1"/>
  <c r="B757" i="9"/>
  <c r="B756" i="9"/>
  <c r="B394" i="14" s="1"/>
  <c r="B755" i="9"/>
  <c r="B754" i="9"/>
  <c r="B753" i="9"/>
  <c r="B83" i="14" s="1"/>
  <c r="B752" i="9"/>
  <c r="B751" i="9"/>
  <c r="B750" i="9"/>
  <c r="B141" i="14" s="1"/>
  <c r="B749" i="9"/>
  <c r="B748" i="9"/>
  <c r="B747" i="9"/>
  <c r="B746" i="9"/>
  <c r="B182" i="14" s="1"/>
  <c r="B745" i="9"/>
  <c r="B354" i="14" s="1"/>
  <c r="B744" i="9"/>
  <c r="B743" i="9"/>
  <c r="B742" i="9"/>
  <c r="B741" i="9"/>
  <c r="B740" i="9"/>
  <c r="B739" i="9"/>
  <c r="AM771" i="9"/>
  <c r="AM770" i="9"/>
  <c r="AM769" i="9"/>
  <c r="AM768" i="9"/>
  <c r="AM767" i="9"/>
  <c r="AM766" i="9"/>
  <c r="AM765" i="9"/>
  <c r="AM764" i="9"/>
  <c r="AM763" i="9"/>
  <c r="AM762" i="9"/>
  <c r="AM761" i="9"/>
  <c r="AM760" i="9"/>
  <c r="AM759" i="9"/>
  <c r="T771" i="9"/>
  <c r="S771" i="9"/>
  <c r="R771" i="9"/>
  <c r="Q771" i="9"/>
  <c r="P771" i="9"/>
  <c r="O771" i="9"/>
  <c r="N771" i="9"/>
  <c r="M771" i="9"/>
  <c r="L771" i="9"/>
  <c r="K771" i="9"/>
  <c r="J771" i="9"/>
  <c r="I771" i="9"/>
  <c r="H771" i="9"/>
  <c r="G771" i="9"/>
  <c r="F771" i="9"/>
  <c r="E771" i="9"/>
  <c r="D771" i="9"/>
  <c r="C771" i="9"/>
  <c r="BZ770" i="9"/>
  <c r="BZ769" i="9"/>
  <c r="BZ768" i="9"/>
  <c r="BZ767" i="9"/>
  <c r="BZ766" i="9"/>
  <c r="K770" i="9"/>
  <c r="J770" i="9"/>
  <c r="I770" i="9"/>
  <c r="Y770" i="9" s="1"/>
  <c r="H770" i="9"/>
  <c r="G770" i="9"/>
  <c r="F770" i="9"/>
  <c r="C770" i="9"/>
  <c r="BZ764" i="9"/>
  <c r="BZ763" i="9"/>
  <c r="BZ762" i="9"/>
  <c r="BZ761" i="9"/>
  <c r="BZ760" i="9"/>
  <c r="BZ759" i="9"/>
  <c r="BZ758" i="9"/>
  <c r="BZ756" i="9"/>
  <c r="BZ755" i="9"/>
  <c r="AM756" i="9"/>
  <c r="AM755" i="9"/>
  <c r="BZ753" i="9"/>
  <c r="BZ752" i="9"/>
  <c r="BZ751" i="9"/>
  <c r="BZ750" i="9"/>
  <c r="BZ749" i="9"/>
  <c r="BZ748" i="9"/>
  <c r="BZ747" i="9"/>
  <c r="BZ746" i="9"/>
  <c r="BZ745" i="9"/>
  <c r="AM753" i="9"/>
  <c r="AM752" i="9"/>
  <c r="AM750" i="9"/>
  <c r="AM749" i="9"/>
  <c r="AM748" i="9"/>
  <c r="AM747" i="9"/>
  <c r="AM746" i="9"/>
  <c r="AM745" i="9"/>
  <c r="AM744" i="9"/>
  <c r="AM743" i="9"/>
  <c r="AM742" i="9"/>
  <c r="AM741" i="9"/>
  <c r="AM740" i="9"/>
  <c r="AM739" i="9"/>
  <c r="AM737" i="9"/>
  <c r="AM736" i="9"/>
  <c r="AM735" i="9"/>
  <c r="AM734" i="9"/>
  <c r="AM732" i="9"/>
  <c r="AM731" i="9"/>
  <c r="AM730" i="9"/>
  <c r="AM729" i="9"/>
  <c r="AM728" i="9"/>
  <c r="AM727" i="9"/>
  <c r="AM725" i="9"/>
  <c r="AM724" i="9"/>
  <c r="AM723" i="9"/>
  <c r="AM722" i="9"/>
  <c r="AP751" i="9"/>
  <c r="AM751" i="9" s="1"/>
  <c r="L769" i="9"/>
  <c r="K769" i="9"/>
  <c r="J769" i="9"/>
  <c r="I769" i="9"/>
  <c r="H769" i="9"/>
  <c r="G769" i="9"/>
  <c r="F769" i="9"/>
  <c r="E769" i="9"/>
  <c r="AS769" i="9" s="1"/>
  <c r="D769" i="9"/>
  <c r="C769" i="9"/>
  <c r="L768" i="9"/>
  <c r="K768" i="9"/>
  <c r="J768" i="9"/>
  <c r="I768" i="9"/>
  <c r="H768" i="9"/>
  <c r="G768" i="9"/>
  <c r="F768" i="9"/>
  <c r="E768" i="9"/>
  <c r="D768" i="9"/>
  <c r="C768" i="9"/>
  <c r="L767" i="9"/>
  <c r="K767" i="9"/>
  <c r="J767" i="9"/>
  <c r="I767" i="9"/>
  <c r="H767" i="9"/>
  <c r="G767" i="9"/>
  <c r="F767" i="9"/>
  <c r="E767" i="9"/>
  <c r="AS767" i="9" s="1"/>
  <c r="D767" i="9"/>
  <c r="C767" i="9"/>
  <c r="L766" i="9"/>
  <c r="K766" i="9"/>
  <c r="J766" i="9"/>
  <c r="I766" i="9"/>
  <c r="H766" i="9"/>
  <c r="G766" i="9"/>
  <c r="F766" i="9"/>
  <c r="E766" i="9"/>
  <c r="AS766" i="9" s="1"/>
  <c r="D766" i="9"/>
  <c r="C766" i="9"/>
  <c r="L765" i="9"/>
  <c r="K765" i="9"/>
  <c r="J765" i="9"/>
  <c r="I765" i="9"/>
  <c r="H765" i="9"/>
  <c r="G765" i="9"/>
  <c r="F765" i="9"/>
  <c r="E765" i="9"/>
  <c r="D765" i="9"/>
  <c r="C765" i="9"/>
  <c r="L764" i="9"/>
  <c r="K764" i="9"/>
  <c r="J764" i="9"/>
  <c r="I764" i="9"/>
  <c r="H764" i="9"/>
  <c r="G764" i="9"/>
  <c r="F764" i="9"/>
  <c r="E764" i="9"/>
  <c r="AS764" i="9" s="1"/>
  <c r="D764" i="9"/>
  <c r="C764" i="9"/>
  <c r="L763" i="9"/>
  <c r="K763" i="9"/>
  <c r="J763" i="9"/>
  <c r="I763" i="9"/>
  <c r="H763" i="9"/>
  <c r="G763" i="9"/>
  <c r="F763" i="9"/>
  <c r="E763" i="9"/>
  <c r="AS763" i="9" s="1"/>
  <c r="D763" i="9"/>
  <c r="C763" i="9"/>
  <c r="L762" i="9"/>
  <c r="K762" i="9"/>
  <c r="J762" i="9"/>
  <c r="I762" i="9"/>
  <c r="H762" i="9"/>
  <c r="G762" i="9"/>
  <c r="F762" i="9"/>
  <c r="E762" i="9"/>
  <c r="AS762" i="9" s="1"/>
  <c r="D762" i="9"/>
  <c r="C762" i="9"/>
  <c r="L761" i="9"/>
  <c r="K761" i="9"/>
  <c r="J761" i="9"/>
  <c r="I761" i="9"/>
  <c r="H761" i="9"/>
  <c r="G761" i="9"/>
  <c r="F761" i="9"/>
  <c r="E761" i="9"/>
  <c r="AS761" i="9" s="1"/>
  <c r="D761" i="9"/>
  <c r="C761" i="9"/>
  <c r="L760" i="9"/>
  <c r="K760" i="9"/>
  <c r="J760" i="9"/>
  <c r="I760" i="9"/>
  <c r="H760" i="9"/>
  <c r="G760" i="9"/>
  <c r="F760" i="9"/>
  <c r="E760" i="9"/>
  <c r="D760" i="9"/>
  <c r="C760" i="9"/>
  <c r="L759" i="9"/>
  <c r="K759" i="9"/>
  <c r="J759" i="9"/>
  <c r="I759" i="9"/>
  <c r="H759" i="9"/>
  <c r="G759" i="9"/>
  <c r="F759" i="9"/>
  <c r="E759" i="9"/>
  <c r="D759" i="9"/>
  <c r="C759" i="9"/>
  <c r="L758" i="9"/>
  <c r="K758" i="9"/>
  <c r="J758" i="9"/>
  <c r="I758" i="9"/>
  <c r="H758" i="9"/>
  <c r="G758" i="9"/>
  <c r="F758" i="9"/>
  <c r="E758" i="9"/>
  <c r="D758" i="9"/>
  <c r="C758" i="9"/>
  <c r="L757" i="9"/>
  <c r="K757" i="9"/>
  <c r="J757" i="9"/>
  <c r="I757" i="9"/>
  <c r="H757" i="9"/>
  <c r="G757" i="9"/>
  <c r="F757" i="9"/>
  <c r="E757" i="9"/>
  <c r="D757" i="9"/>
  <c r="C757" i="9"/>
  <c r="L756" i="9"/>
  <c r="K756" i="9"/>
  <c r="J756" i="9"/>
  <c r="I756" i="9"/>
  <c r="H756" i="9"/>
  <c r="G756" i="9"/>
  <c r="F756" i="9"/>
  <c r="E756" i="9"/>
  <c r="D756" i="9"/>
  <c r="C756" i="9"/>
  <c r="L755" i="9"/>
  <c r="K755" i="9"/>
  <c r="J755" i="9"/>
  <c r="I755" i="9"/>
  <c r="H755" i="9"/>
  <c r="G755" i="9"/>
  <c r="F755" i="9"/>
  <c r="E755" i="9"/>
  <c r="D755" i="9"/>
  <c r="C755" i="9"/>
  <c r="L754" i="9"/>
  <c r="K754" i="9"/>
  <c r="J754" i="9"/>
  <c r="I754" i="9"/>
  <c r="H754" i="9"/>
  <c r="G754" i="9"/>
  <c r="F754" i="9"/>
  <c r="E754" i="9"/>
  <c r="D754" i="9"/>
  <c r="C754" i="9"/>
  <c r="C31" i="15" s="1"/>
  <c r="L753" i="9"/>
  <c r="K753" i="9"/>
  <c r="J753" i="9"/>
  <c r="I753" i="9"/>
  <c r="H753" i="9"/>
  <c r="G753" i="9"/>
  <c r="F753" i="9"/>
  <c r="E753" i="9"/>
  <c r="D753" i="9"/>
  <c r="C753" i="9"/>
  <c r="L752" i="9"/>
  <c r="K752" i="9"/>
  <c r="J752" i="9"/>
  <c r="I752" i="9"/>
  <c r="H752" i="9"/>
  <c r="G752" i="9"/>
  <c r="F752" i="9"/>
  <c r="E752" i="9"/>
  <c r="D752" i="9"/>
  <c r="C752" i="9"/>
  <c r="L751" i="9"/>
  <c r="K751" i="9"/>
  <c r="J751" i="9"/>
  <c r="I751" i="9"/>
  <c r="H751" i="9"/>
  <c r="G751" i="9"/>
  <c r="F751" i="9"/>
  <c r="E751" i="9"/>
  <c r="D751" i="9"/>
  <c r="C751" i="9"/>
  <c r="L750" i="9"/>
  <c r="K750" i="9"/>
  <c r="J750" i="9"/>
  <c r="I750" i="9"/>
  <c r="H750" i="9"/>
  <c r="G750" i="9"/>
  <c r="F750" i="9"/>
  <c r="E750" i="9"/>
  <c r="AS750" i="9" s="1"/>
  <c r="D750" i="9"/>
  <c r="C750" i="9"/>
  <c r="L749" i="9"/>
  <c r="K749" i="9"/>
  <c r="J749" i="9"/>
  <c r="I749" i="9"/>
  <c r="H749" i="9"/>
  <c r="G749" i="9"/>
  <c r="F749" i="9"/>
  <c r="E749" i="9"/>
  <c r="AS749" i="9" s="1"/>
  <c r="D749" i="9"/>
  <c r="C749" i="9"/>
  <c r="L748" i="9"/>
  <c r="K748" i="9"/>
  <c r="J748" i="9"/>
  <c r="I748" i="9"/>
  <c r="H748" i="9"/>
  <c r="G748" i="9"/>
  <c r="F748" i="9"/>
  <c r="E748" i="9"/>
  <c r="AS748" i="9" s="1"/>
  <c r="D748" i="9"/>
  <c r="C748" i="9"/>
  <c r="L747" i="9"/>
  <c r="K747" i="9"/>
  <c r="J747" i="9"/>
  <c r="I747" i="9"/>
  <c r="H747" i="9"/>
  <c r="G747" i="9"/>
  <c r="F747" i="9"/>
  <c r="E747" i="9"/>
  <c r="AS747" i="9" s="1"/>
  <c r="D747" i="9"/>
  <c r="C747" i="9"/>
  <c r="L746" i="9"/>
  <c r="K746" i="9"/>
  <c r="J746" i="9"/>
  <c r="I746" i="9"/>
  <c r="H746" i="9"/>
  <c r="G746" i="9"/>
  <c r="F746" i="9"/>
  <c r="E746" i="9"/>
  <c r="AS746" i="9" s="1"/>
  <c r="D746" i="9"/>
  <c r="C746" i="9"/>
  <c r="D745" i="9"/>
  <c r="C745" i="9"/>
  <c r="E744" i="9"/>
  <c r="D744" i="9"/>
  <c r="C744" i="9"/>
  <c r="AW744" i="9"/>
  <c r="AV744" i="9"/>
  <c r="AU744" i="9"/>
  <c r="AT744" i="9"/>
  <c r="AW743" i="9"/>
  <c r="AV743" i="9"/>
  <c r="AU743" i="9"/>
  <c r="AT743" i="9"/>
  <c r="AR744" i="9"/>
  <c r="AQ744" i="9"/>
  <c r="AR743" i="9"/>
  <c r="AS743" i="9" s="1"/>
  <c r="AQ743" i="9"/>
  <c r="C743" i="9"/>
  <c r="E742" i="9"/>
  <c r="AS742" i="9" s="1"/>
  <c r="D742" i="9"/>
  <c r="C742" i="9"/>
  <c r="E741" i="9"/>
  <c r="AS741" i="9" s="1"/>
  <c r="D741" i="9"/>
  <c r="C741" i="9"/>
  <c r="BZ740" i="9"/>
  <c r="BZ739" i="9"/>
  <c r="BZ738" i="9"/>
  <c r="BZ737" i="9"/>
  <c r="BZ736" i="9"/>
  <c r="BZ735" i="9"/>
  <c r="BZ734" i="9"/>
  <c r="BZ733" i="9"/>
  <c r="BZ732" i="9"/>
  <c r="D740" i="9"/>
  <c r="C740" i="9"/>
  <c r="AP738" i="9"/>
  <c r="AM738" i="9" s="1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245" i="14" s="1"/>
  <c r="B712" i="9"/>
  <c r="B711" i="9"/>
  <c r="B710" i="9"/>
  <c r="B122" i="14" s="1"/>
  <c r="B709" i="9"/>
  <c r="B708" i="9"/>
  <c r="B73" i="14" s="1"/>
  <c r="B707" i="9"/>
  <c r="B121" i="14" s="1"/>
  <c r="B706" i="9"/>
  <c r="B705" i="9"/>
  <c r="B134" i="14" s="1"/>
  <c r="B704" i="9"/>
  <c r="B703" i="9"/>
  <c r="B702" i="9"/>
  <c r="B701" i="9"/>
  <c r="B700" i="9"/>
  <c r="B699" i="9"/>
  <c r="B125" i="14" s="1"/>
  <c r="B698" i="9"/>
  <c r="B80" i="14" s="1"/>
  <c r="B697" i="9"/>
  <c r="B251" i="14" s="1"/>
  <c r="B696" i="9"/>
  <c r="B695" i="9"/>
  <c r="B694" i="9"/>
  <c r="B693" i="9"/>
  <c r="B21" i="14" s="1"/>
  <c r="B692" i="9"/>
  <c r="B117" i="14" s="1"/>
  <c r="B691" i="9"/>
  <c r="B690" i="9"/>
  <c r="B689" i="9"/>
  <c r="B688" i="9"/>
  <c r="B687" i="9"/>
  <c r="B686" i="9"/>
  <c r="B685" i="9"/>
  <c r="B684" i="9"/>
  <c r="B683" i="9"/>
  <c r="B682" i="9"/>
  <c r="B425" i="14" s="1"/>
  <c r="B681" i="9"/>
  <c r="B421" i="14" s="1"/>
  <c r="B680" i="9"/>
  <c r="B679" i="9"/>
  <c r="B678" i="9"/>
  <c r="B103" i="14" s="1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22" i="14" s="1"/>
  <c r="B663" i="9"/>
  <c r="B662" i="9"/>
  <c r="B661" i="9"/>
  <c r="B660" i="9"/>
  <c r="B659" i="9"/>
  <c r="AP733" i="9"/>
  <c r="AM733" i="9" s="1"/>
  <c r="AS722" i="9"/>
  <c r="AS721" i="9"/>
  <c r="AS720" i="9"/>
  <c r="AS717" i="9"/>
  <c r="AS714" i="9"/>
  <c r="AS710" i="9"/>
  <c r="AS709" i="9"/>
  <c r="AS708" i="9"/>
  <c r="AS707" i="9"/>
  <c r="AS704" i="9"/>
  <c r="AS701" i="9"/>
  <c r="AS687" i="9"/>
  <c r="AS685" i="9"/>
  <c r="AS679" i="9"/>
  <c r="AS666" i="9"/>
  <c r="AS665" i="9"/>
  <c r="AS664" i="9"/>
  <c r="AS663" i="9"/>
  <c r="AS656" i="9"/>
  <c r="AS655" i="9"/>
  <c r="AS654" i="9"/>
  <c r="AS650" i="9"/>
  <c r="AS649" i="9"/>
  <c r="AS648" i="9"/>
  <c r="AS647" i="9"/>
  <c r="AS646" i="9"/>
  <c r="AS645" i="9"/>
  <c r="AS644" i="9"/>
  <c r="AS643" i="9"/>
  <c r="AS642" i="9"/>
  <c r="AS641" i="9"/>
  <c r="AS640" i="9"/>
  <c r="AS637" i="9"/>
  <c r="AS629" i="9"/>
  <c r="AS628" i="9"/>
  <c r="AS627" i="9"/>
  <c r="AS626" i="9"/>
  <c r="AS625" i="9"/>
  <c r="AS622" i="9"/>
  <c r="AS621" i="9"/>
  <c r="AS620" i="9"/>
  <c r="AS616" i="9"/>
  <c r="AS615" i="9"/>
  <c r="AS614" i="9"/>
  <c r="AS613" i="9"/>
  <c r="AS612" i="9"/>
  <c r="AS611" i="9"/>
  <c r="AS610" i="9"/>
  <c r="AS609" i="9"/>
  <c r="AS608" i="9"/>
  <c r="AS607" i="9"/>
  <c r="AS606" i="9"/>
  <c r="AS605" i="9"/>
  <c r="AS604" i="9"/>
  <c r="AS603" i="9"/>
  <c r="AS602" i="9"/>
  <c r="AS601" i="9"/>
  <c r="BZ729" i="9"/>
  <c r="BZ728" i="9"/>
  <c r="BP726" i="9"/>
  <c r="BN726" i="9"/>
  <c r="BL726" i="9"/>
  <c r="BK726" i="9"/>
  <c r="AX726" i="9"/>
  <c r="AM726" i="9" s="1"/>
  <c r="AV726" i="9"/>
  <c r="AU726" i="9"/>
  <c r="AT726" i="9"/>
  <c r="AR726" i="9"/>
  <c r="AQ726" i="9"/>
  <c r="BZ725" i="9"/>
  <c r="BZ724" i="9"/>
  <c r="BZ723" i="9"/>
  <c r="BZ722" i="9"/>
  <c r="BZ721" i="9"/>
  <c r="BZ720" i="9"/>
  <c r="BZ719" i="9"/>
  <c r="BZ717" i="9"/>
  <c r="AM719" i="9"/>
  <c r="AM718" i="9"/>
  <c r="AM717" i="9"/>
  <c r="AM716" i="9"/>
  <c r="AM715" i="9"/>
  <c r="AM714" i="9"/>
  <c r="AM713" i="9"/>
  <c r="AM712" i="9"/>
  <c r="AM711" i="9"/>
  <c r="CJ718" i="9"/>
  <c r="AW718" i="9"/>
  <c r="AV718" i="9"/>
  <c r="AU718" i="9"/>
  <c r="AT718" i="9"/>
  <c r="AR718" i="9"/>
  <c r="AQ718" i="9"/>
  <c r="BZ718" i="9" s="1"/>
  <c r="BZ713" i="9"/>
  <c r="BZ712" i="9"/>
  <c r="BZ711" i="9"/>
  <c r="BZ710" i="9"/>
  <c r="BZ708" i="9"/>
  <c r="BZ707" i="9"/>
  <c r="BZ706" i="9"/>
  <c r="BZ705" i="9"/>
  <c r="BZ704" i="9"/>
  <c r="BZ703" i="9"/>
  <c r="BZ702" i="9"/>
  <c r="BZ701" i="9"/>
  <c r="BZ700" i="9"/>
  <c r="BZ699" i="9"/>
  <c r="BZ698" i="9"/>
  <c r="BZ697" i="9"/>
  <c r="BZ696" i="9"/>
  <c r="BZ695" i="9"/>
  <c r="BZ694" i="9"/>
  <c r="BZ693" i="9"/>
  <c r="BZ692" i="9"/>
  <c r="BZ691" i="9"/>
  <c r="BZ690" i="9"/>
  <c r="BZ688" i="9"/>
  <c r="BZ687" i="9"/>
  <c r="BZ686" i="9"/>
  <c r="BZ685" i="9"/>
  <c r="BZ684" i="9"/>
  <c r="BZ683" i="9"/>
  <c r="BZ682" i="9"/>
  <c r="BZ681" i="9"/>
  <c r="BZ680" i="9"/>
  <c r="BZ679" i="9"/>
  <c r="BZ678" i="9"/>
  <c r="BZ677" i="9"/>
  <c r="BZ676" i="9"/>
  <c r="BZ675" i="9"/>
  <c r="BZ674" i="9"/>
  <c r="BZ673" i="9"/>
  <c r="BZ672" i="9"/>
  <c r="BZ671" i="9"/>
  <c r="BZ670" i="9"/>
  <c r="BZ669" i="9"/>
  <c r="BZ668" i="9"/>
  <c r="BZ667" i="9"/>
  <c r="BZ666" i="9"/>
  <c r="BZ665" i="9"/>
  <c r="BZ664" i="9"/>
  <c r="BZ663" i="9"/>
  <c r="BZ660" i="9"/>
  <c r="BZ659" i="9"/>
  <c r="BZ658" i="9"/>
  <c r="BZ657" i="9"/>
  <c r="BZ656" i="9"/>
  <c r="BZ655" i="9"/>
  <c r="BZ654" i="9"/>
  <c r="BZ653" i="9"/>
  <c r="BZ652" i="9"/>
  <c r="BZ651" i="9"/>
  <c r="BZ650" i="9"/>
  <c r="BZ649" i="9"/>
  <c r="BZ648" i="9"/>
  <c r="BZ647" i="9"/>
  <c r="BZ646" i="9"/>
  <c r="BZ645" i="9"/>
  <c r="BZ644" i="9"/>
  <c r="BZ643" i="9"/>
  <c r="BZ642" i="9"/>
  <c r="BZ641" i="9"/>
  <c r="BZ640" i="9"/>
  <c r="BZ639" i="9"/>
  <c r="BZ637" i="9"/>
  <c r="BZ636" i="9"/>
  <c r="BZ635" i="9"/>
  <c r="BZ634" i="9"/>
  <c r="BZ633" i="9"/>
  <c r="BZ632" i="9"/>
  <c r="BZ631" i="9"/>
  <c r="BZ630" i="9"/>
  <c r="AM707" i="9"/>
  <c r="AM706" i="9"/>
  <c r="AM705" i="9"/>
  <c r="AM704" i="9"/>
  <c r="AM703" i="9"/>
  <c r="AM702" i="9"/>
  <c r="AM701" i="9"/>
  <c r="AM700" i="9"/>
  <c r="CJ696" i="9"/>
  <c r="CJ697" i="9" s="1"/>
  <c r="CJ699" i="9" s="1"/>
  <c r="L745" i="9"/>
  <c r="K745" i="9"/>
  <c r="J745" i="9"/>
  <c r="I745" i="9"/>
  <c r="H745" i="9"/>
  <c r="G745" i="9"/>
  <c r="F745" i="9"/>
  <c r="L744" i="9"/>
  <c r="K744" i="9"/>
  <c r="J744" i="9"/>
  <c r="I744" i="9"/>
  <c r="Y744" i="9" s="1"/>
  <c r="H744" i="9"/>
  <c r="G744" i="9"/>
  <c r="F744" i="9"/>
  <c r="L743" i="9"/>
  <c r="K743" i="9"/>
  <c r="J743" i="9"/>
  <c r="I743" i="9"/>
  <c r="Y743" i="9" s="1"/>
  <c r="H743" i="9"/>
  <c r="G743" i="9"/>
  <c r="F743" i="9"/>
  <c r="L742" i="9"/>
  <c r="K742" i="9"/>
  <c r="J742" i="9"/>
  <c r="I742" i="9"/>
  <c r="Y742" i="9" s="1"/>
  <c r="H742" i="9"/>
  <c r="G742" i="9"/>
  <c r="F742" i="9"/>
  <c r="L741" i="9"/>
  <c r="K741" i="9"/>
  <c r="J741" i="9"/>
  <c r="I741" i="9"/>
  <c r="Y741" i="9" s="1"/>
  <c r="H741" i="9"/>
  <c r="G741" i="9"/>
  <c r="F741" i="9"/>
  <c r="L740" i="9"/>
  <c r="K740" i="9"/>
  <c r="J740" i="9"/>
  <c r="I740" i="9"/>
  <c r="Y740" i="9" s="1"/>
  <c r="H740" i="9"/>
  <c r="G740" i="9"/>
  <c r="F740" i="9"/>
  <c r="L739" i="9"/>
  <c r="K739" i="9"/>
  <c r="J739" i="9"/>
  <c r="I739" i="9"/>
  <c r="Y739" i="9" s="1"/>
  <c r="H739" i="9"/>
  <c r="G739" i="9"/>
  <c r="F739" i="9"/>
  <c r="L738" i="9"/>
  <c r="K738" i="9"/>
  <c r="J738" i="9"/>
  <c r="I738" i="9"/>
  <c r="Y738" i="9" s="1"/>
  <c r="H738" i="9"/>
  <c r="G738" i="9"/>
  <c r="F738" i="9"/>
  <c r="L737" i="9"/>
  <c r="K737" i="9"/>
  <c r="J737" i="9"/>
  <c r="I737" i="9"/>
  <c r="Y737" i="9" s="1"/>
  <c r="H737" i="9"/>
  <c r="G737" i="9"/>
  <c r="F737" i="9"/>
  <c r="L736" i="9"/>
  <c r="K736" i="9"/>
  <c r="J736" i="9"/>
  <c r="I736" i="9"/>
  <c r="Y736" i="9" s="1"/>
  <c r="H736" i="9"/>
  <c r="G736" i="9"/>
  <c r="F736" i="9"/>
  <c r="L735" i="9"/>
  <c r="K735" i="9"/>
  <c r="J735" i="9"/>
  <c r="I735" i="9"/>
  <c r="Y735" i="9" s="1"/>
  <c r="H735" i="9"/>
  <c r="G735" i="9"/>
  <c r="F735" i="9"/>
  <c r="L734" i="9"/>
  <c r="K734" i="9"/>
  <c r="J734" i="9"/>
  <c r="I734" i="9"/>
  <c r="Y734" i="9" s="1"/>
  <c r="H734" i="9"/>
  <c r="G734" i="9"/>
  <c r="F734" i="9"/>
  <c r="L733" i="9"/>
  <c r="K733" i="9"/>
  <c r="J733" i="9"/>
  <c r="I733" i="9"/>
  <c r="Y733" i="9" s="1"/>
  <c r="H733" i="9"/>
  <c r="G733" i="9"/>
  <c r="F733" i="9"/>
  <c r="L732" i="9"/>
  <c r="K732" i="9"/>
  <c r="J732" i="9"/>
  <c r="I732" i="9"/>
  <c r="Y732" i="9" s="1"/>
  <c r="H732" i="9"/>
  <c r="G732" i="9"/>
  <c r="F732" i="9"/>
  <c r="L731" i="9"/>
  <c r="K731" i="9"/>
  <c r="J731" i="9"/>
  <c r="I731" i="9"/>
  <c r="Y731" i="9" s="1"/>
  <c r="H731" i="9"/>
  <c r="G731" i="9"/>
  <c r="F731" i="9"/>
  <c r="L730" i="9"/>
  <c r="K730" i="9"/>
  <c r="J730" i="9"/>
  <c r="I730" i="9"/>
  <c r="Y730" i="9" s="1"/>
  <c r="H730" i="9"/>
  <c r="G730" i="9"/>
  <c r="F730" i="9"/>
  <c r="L729" i="9"/>
  <c r="K729" i="9"/>
  <c r="J729" i="9"/>
  <c r="I729" i="9"/>
  <c r="Y729" i="9" s="1"/>
  <c r="H729" i="9"/>
  <c r="G729" i="9"/>
  <c r="F729" i="9"/>
  <c r="L728" i="9"/>
  <c r="K728" i="9"/>
  <c r="J728" i="9"/>
  <c r="I728" i="9"/>
  <c r="Y728" i="9" s="1"/>
  <c r="H728" i="9"/>
  <c r="G728" i="9"/>
  <c r="F728" i="9"/>
  <c r="L727" i="9"/>
  <c r="K727" i="9"/>
  <c r="J727" i="9"/>
  <c r="I727" i="9"/>
  <c r="Y727" i="9" s="1"/>
  <c r="H727" i="9"/>
  <c r="G727" i="9"/>
  <c r="F727" i="9"/>
  <c r="L726" i="9"/>
  <c r="K726" i="9"/>
  <c r="J726" i="9"/>
  <c r="I726" i="9"/>
  <c r="Y726" i="9" s="1"/>
  <c r="H726" i="9"/>
  <c r="G726" i="9"/>
  <c r="F726" i="9"/>
  <c r="L725" i="9"/>
  <c r="K725" i="9"/>
  <c r="J725" i="9"/>
  <c r="I725" i="9"/>
  <c r="Y725" i="9" s="1"/>
  <c r="H725" i="9"/>
  <c r="G725" i="9"/>
  <c r="F725" i="9"/>
  <c r="L724" i="9"/>
  <c r="K724" i="9"/>
  <c r="J724" i="9"/>
  <c r="I724" i="9"/>
  <c r="Y724" i="9" s="1"/>
  <c r="H724" i="9"/>
  <c r="G724" i="9"/>
  <c r="F724" i="9"/>
  <c r="L723" i="9"/>
  <c r="K723" i="9"/>
  <c r="J723" i="9"/>
  <c r="I723" i="9"/>
  <c r="Y723" i="9" s="1"/>
  <c r="H723" i="9"/>
  <c r="G723" i="9"/>
  <c r="F723" i="9"/>
  <c r="L722" i="9"/>
  <c r="K722" i="9"/>
  <c r="J722" i="9"/>
  <c r="I722" i="9"/>
  <c r="Y722" i="9" s="1"/>
  <c r="H722" i="9"/>
  <c r="G722" i="9"/>
  <c r="F722" i="9"/>
  <c r="L721" i="9"/>
  <c r="K721" i="9"/>
  <c r="J721" i="9"/>
  <c r="I721" i="9"/>
  <c r="H721" i="9"/>
  <c r="G721" i="9"/>
  <c r="F721" i="9"/>
  <c r="L720" i="9"/>
  <c r="K720" i="9"/>
  <c r="J720" i="9"/>
  <c r="I720" i="9"/>
  <c r="Y720" i="9" s="1"/>
  <c r="H720" i="9"/>
  <c r="G720" i="9"/>
  <c r="F720" i="9"/>
  <c r="L719" i="9"/>
  <c r="K719" i="9"/>
  <c r="J719" i="9"/>
  <c r="I719" i="9"/>
  <c r="Y719" i="9" s="1"/>
  <c r="H719" i="9"/>
  <c r="G719" i="9"/>
  <c r="F719" i="9"/>
  <c r="L718" i="9"/>
  <c r="K718" i="9"/>
  <c r="J718" i="9"/>
  <c r="I718" i="9"/>
  <c r="Y718" i="9" s="1"/>
  <c r="H718" i="9"/>
  <c r="G718" i="9"/>
  <c r="F718" i="9"/>
  <c r="L717" i="9"/>
  <c r="K717" i="9"/>
  <c r="J717" i="9"/>
  <c r="I717" i="9"/>
  <c r="Y717" i="9" s="1"/>
  <c r="H717" i="9"/>
  <c r="G717" i="9"/>
  <c r="F717" i="9"/>
  <c r="L716" i="9"/>
  <c r="K716" i="9"/>
  <c r="J716" i="9"/>
  <c r="I716" i="9"/>
  <c r="Y716" i="9" s="1"/>
  <c r="H716" i="9"/>
  <c r="G716" i="9"/>
  <c r="F716" i="9"/>
  <c r="L715" i="9"/>
  <c r="K715" i="9"/>
  <c r="J715" i="9"/>
  <c r="I715" i="9"/>
  <c r="Y715" i="9" s="1"/>
  <c r="H715" i="9"/>
  <c r="G715" i="9"/>
  <c r="F715" i="9"/>
  <c r="L714" i="9"/>
  <c r="K714" i="9"/>
  <c r="J714" i="9"/>
  <c r="I714" i="9"/>
  <c r="Y714" i="9" s="1"/>
  <c r="H714" i="9"/>
  <c r="G714" i="9"/>
  <c r="F714" i="9"/>
  <c r="L713" i="9"/>
  <c r="K713" i="9"/>
  <c r="J713" i="9"/>
  <c r="I713" i="9"/>
  <c r="Y713" i="9" s="1"/>
  <c r="H713" i="9"/>
  <c r="G713" i="9"/>
  <c r="F713" i="9"/>
  <c r="L712" i="9"/>
  <c r="K712" i="9"/>
  <c r="J712" i="9"/>
  <c r="I712" i="9"/>
  <c r="Y712" i="9" s="1"/>
  <c r="H712" i="9"/>
  <c r="G712" i="9"/>
  <c r="F712" i="9"/>
  <c r="L711" i="9"/>
  <c r="K711" i="9"/>
  <c r="J711" i="9"/>
  <c r="I711" i="9"/>
  <c r="Y711" i="9" s="1"/>
  <c r="H711" i="9"/>
  <c r="G711" i="9"/>
  <c r="F711" i="9"/>
  <c r="L710" i="9"/>
  <c r="K710" i="9"/>
  <c r="J710" i="9"/>
  <c r="I710" i="9"/>
  <c r="Y710" i="9" s="1"/>
  <c r="H710" i="9"/>
  <c r="G710" i="9"/>
  <c r="F710" i="9"/>
  <c r="L709" i="9"/>
  <c r="K709" i="9"/>
  <c r="J709" i="9"/>
  <c r="I709" i="9"/>
  <c r="Y709" i="9" s="1"/>
  <c r="H709" i="9"/>
  <c r="G709" i="9"/>
  <c r="F709" i="9"/>
  <c r="L708" i="9"/>
  <c r="K708" i="9"/>
  <c r="J708" i="9"/>
  <c r="I708" i="9"/>
  <c r="Y708" i="9" s="1"/>
  <c r="H708" i="9"/>
  <c r="G708" i="9"/>
  <c r="F708" i="9"/>
  <c r="L707" i="9"/>
  <c r="K707" i="9"/>
  <c r="J707" i="9"/>
  <c r="I707" i="9"/>
  <c r="Y707" i="9" s="1"/>
  <c r="H707" i="9"/>
  <c r="G707" i="9"/>
  <c r="F707" i="9"/>
  <c r="L706" i="9"/>
  <c r="K706" i="9"/>
  <c r="J706" i="9"/>
  <c r="I706" i="9"/>
  <c r="Y706" i="9" s="1"/>
  <c r="H706" i="9"/>
  <c r="G706" i="9"/>
  <c r="F706" i="9"/>
  <c r="L705" i="9"/>
  <c r="K705" i="9"/>
  <c r="J705" i="9"/>
  <c r="I705" i="9"/>
  <c r="Y705" i="9" s="1"/>
  <c r="H705" i="9"/>
  <c r="G705" i="9"/>
  <c r="F705" i="9"/>
  <c r="L704" i="9"/>
  <c r="K704" i="9"/>
  <c r="J704" i="9"/>
  <c r="I704" i="9"/>
  <c r="Y704" i="9" s="1"/>
  <c r="H704" i="9"/>
  <c r="G704" i="9"/>
  <c r="F704" i="9"/>
  <c r="L703" i="9"/>
  <c r="K703" i="9"/>
  <c r="J703" i="9"/>
  <c r="I703" i="9"/>
  <c r="Y703" i="9" s="1"/>
  <c r="H703" i="9"/>
  <c r="G703" i="9"/>
  <c r="F703" i="9"/>
  <c r="L702" i="9"/>
  <c r="K702" i="9"/>
  <c r="J702" i="9"/>
  <c r="I702" i="9"/>
  <c r="Y702" i="9" s="1"/>
  <c r="H702" i="9"/>
  <c r="G702" i="9"/>
  <c r="F702" i="9"/>
  <c r="L701" i="9"/>
  <c r="K701" i="9"/>
  <c r="J701" i="9"/>
  <c r="I701" i="9"/>
  <c r="Y701" i="9" s="1"/>
  <c r="H701" i="9"/>
  <c r="G701" i="9"/>
  <c r="F701" i="9"/>
  <c r="L700" i="9"/>
  <c r="K700" i="9"/>
  <c r="J700" i="9"/>
  <c r="I700" i="9"/>
  <c r="Y700" i="9" s="1"/>
  <c r="H700" i="9"/>
  <c r="G700" i="9"/>
  <c r="F700" i="9"/>
  <c r="L699" i="9"/>
  <c r="K699" i="9"/>
  <c r="J699" i="9"/>
  <c r="I699" i="9"/>
  <c r="Y699" i="9" s="1"/>
  <c r="H699" i="9"/>
  <c r="G699" i="9"/>
  <c r="F699" i="9"/>
  <c r="L698" i="9"/>
  <c r="K698" i="9"/>
  <c r="J698" i="9"/>
  <c r="I698" i="9"/>
  <c r="Y698" i="9" s="1"/>
  <c r="H698" i="9"/>
  <c r="G698" i="9"/>
  <c r="F698" i="9"/>
  <c r="E739" i="9"/>
  <c r="D739" i="9"/>
  <c r="C739" i="9"/>
  <c r="C39" i="15" s="1"/>
  <c r="E738" i="9"/>
  <c r="C738" i="9"/>
  <c r="E737" i="9"/>
  <c r="AS737" i="9" s="1"/>
  <c r="D737" i="9"/>
  <c r="C737" i="9"/>
  <c r="E736" i="9"/>
  <c r="AS736" i="9" s="1"/>
  <c r="D736" i="9"/>
  <c r="C736" i="9"/>
  <c r="E735" i="9"/>
  <c r="AS735" i="9" s="1"/>
  <c r="D735" i="9"/>
  <c r="C735" i="9"/>
  <c r="E734" i="9"/>
  <c r="AS734" i="9" s="1"/>
  <c r="D734" i="9"/>
  <c r="C734" i="9"/>
  <c r="C8" i="15" s="1"/>
  <c r="E733" i="9"/>
  <c r="AS733" i="9" s="1"/>
  <c r="D733" i="9"/>
  <c r="C733" i="9"/>
  <c r="C7" i="15" s="1"/>
  <c r="E732" i="9"/>
  <c r="D732" i="9"/>
  <c r="C732" i="9"/>
  <c r="E731" i="9"/>
  <c r="AS731" i="9" s="1"/>
  <c r="D731" i="9"/>
  <c r="C731" i="9"/>
  <c r="C27" i="15" s="1"/>
  <c r="E730" i="9"/>
  <c r="AS730" i="9" s="1"/>
  <c r="D730" i="9"/>
  <c r="C730" i="9"/>
  <c r="E729" i="9"/>
  <c r="AS729" i="9" s="1"/>
  <c r="D729" i="9"/>
  <c r="C729" i="9"/>
  <c r="E728" i="9"/>
  <c r="AS728" i="9" s="1"/>
  <c r="D728" i="9"/>
  <c r="C728" i="9"/>
  <c r="E727" i="9"/>
  <c r="AS727" i="9" s="1"/>
  <c r="D727" i="9"/>
  <c r="C727" i="9"/>
  <c r="C29" i="15" s="1"/>
  <c r="E726" i="9"/>
  <c r="D726" i="9"/>
  <c r="C726" i="9"/>
  <c r="C23" i="15" s="1"/>
  <c r="E725" i="9"/>
  <c r="AS725" i="9" s="1"/>
  <c r="D725" i="9"/>
  <c r="C725" i="9"/>
  <c r="E724" i="9"/>
  <c r="AS724" i="9" s="1"/>
  <c r="D724" i="9"/>
  <c r="C724" i="9"/>
  <c r="E723" i="9"/>
  <c r="AS723" i="9" s="1"/>
  <c r="D723" i="9"/>
  <c r="C723" i="9"/>
  <c r="E722" i="9"/>
  <c r="D722" i="9"/>
  <c r="C722" i="9"/>
  <c r="E721" i="9"/>
  <c r="D721" i="9"/>
  <c r="C721" i="9"/>
  <c r="E720" i="9"/>
  <c r="D720" i="9"/>
  <c r="C720" i="9"/>
  <c r="E719" i="9"/>
  <c r="AS719" i="9" s="1"/>
  <c r="AS718" i="9" s="1"/>
  <c r="D719" i="9"/>
  <c r="C719" i="9"/>
  <c r="E718" i="9"/>
  <c r="D718" i="9"/>
  <c r="C718" i="9"/>
  <c r="E717" i="9"/>
  <c r="D717" i="9"/>
  <c r="C717" i="9"/>
  <c r="E716" i="9"/>
  <c r="AS716" i="9" s="1"/>
  <c r="D716" i="9"/>
  <c r="C716" i="9"/>
  <c r="E715" i="9"/>
  <c r="AS715" i="9" s="1"/>
  <c r="D715" i="9"/>
  <c r="C715" i="9"/>
  <c r="E714" i="9"/>
  <c r="D714" i="9"/>
  <c r="C714" i="9"/>
  <c r="E713" i="9"/>
  <c r="AS713" i="9" s="1"/>
  <c r="D713" i="9"/>
  <c r="C713" i="9"/>
  <c r="E712" i="9"/>
  <c r="AS712" i="9" s="1"/>
  <c r="D712" i="9"/>
  <c r="C712" i="9"/>
  <c r="E711" i="9"/>
  <c r="AS711" i="9" s="1"/>
  <c r="D711" i="9"/>
  <c r="C711" i="9"/>
  <c r="E710" i="9"/>
  <c r="D710" i="9"/>
  <c r="C710" i="9"/>
  <c r="E709" i="9"/>
  <c r="D709" i="9"/>
  <c r="C709" i="9"/>
  <c r="C4" i="15" s="1"/>
  <c r="E708" i="9"/>
  <c r="D708" i="9"/>
  <c r="C708" i="9"/>
  <c r="E707" i="9"/>
  <c r="D707" i="9"/>
  <c r="C707" i="9"/>
  <c r="E706" i="9"/>
  <c r="AS706" i="9" s="1"/>
  <c r="D706" i="9"/>
  <c r="C706" i="9"/>
  <c r="C90" i="10" s="1"/>
  <c r="E705" i="9"/>
  <c r="AS705" i="9" s="1"/>
  <c r="D705" i="9"/>
  <c r="C705" i="9"/>
  <c r="E704" i="9"/>
  <c r="D704" i="9"/>
  <c r="C704" i="9"/>
  <c r="E703" i="9"/>
  <c r="AS703" i="9" s="1"/>
  <c r="D703" i="9"/>
  <c r="C703" i="9"/>
  <c r="E702" i="9"/>
  <c r="AS702" i="9" s="1"/>
  <c r="D702" i="9"/>
  <c r="C702" i="9"/>
  <c r="E701" i="9"/>
  <c r="D701" i="9"/>
  <c r="C701" i="9"/>
  <c r="E700" i="9"/>
  <c r="AS700" i="9" s="1"/>
  <c r="D700" i="9"/>
  <c r="C700" i="9"/>
  <c r="E699" i="9"/>
  <c r="D699" i="9"/>
  <c r="C699" i="9"/>
  <c r="E698" i="9"/>
  <c r="D698" i="9"/>
  <c r="C698" i="9"/>
  <c r="AM697" i="9"/>
  <c r="AM696" i="9"/>
  <c r="AM695" i="9"/>
  <c r="AM694" i="9"/>
  <c r="AM693" i="9"/>
  <c r="AM692" i="9"/>
  <c r="AM691" i="9"/>
  <c r="AM690" i="9"/>
  <c r="AM689" i="9"/>
  <c r="AM688" i="9"/>
  <c r="AM687" i="9"/>
  <c r="AM686" i="9"/>
  <c r="AM685" i="9"/>
  <c r="AM684" i="9"/>
  <c r="AM683" i="9"/>
  <c r="AM682" i="9"/>
  <c r="AM681" i="9"/>
  <c r="AM680" i="9"/>
  <c r="AM679" i="9"/>
  <c r="AM678" i="9"/>
  <c r="AM677" i="9"/>
  <c r="AM676" i="9"/>
  <c r="AM675" i="9"/>
  <c r="AM674" i="9"/>
  <c r="AM673" i="9"/>
  <c r="AM672" i="9"/>
  <c r="AM671" i="9"/>
  <c r="AM670" i="9"/>
  <c r="AM669" i="9"/>
  <c r="AM668" i="9"/>
  <c r="AM667" i="9"/>
  <c r="AM666" i="9"/>
  <c r="AM665" i="9"/>
  <c r="AM664" i="9"/>
  <c r="AM663" i="9"/>
  <c r="AM662" i="9"/>
  <c r="AM661" i="9"/>
  <c r="AM660" i="9"/>
  <c r="AM659" i="9"/>
  <c r="AM658" i="9"/>
  <c r="AM657" i="9"/>
  <c r="AM656" i="9"/>
  <c r="AM655" i="9"/>
  <c r="AM654" i="9"/>
  <c r="AM653" i="9"/>
  <c r="AM652" i="9"/>
  <c r="AM651" i="9"/>
  <c r="AM650" i="9"/>
  <c r="AM649" i="9"/>
  <c r="AM647" i="9"/>
  <c r="AM646" i="9"/>
  <c r="AM645" i="9"/>
  <c r="AM644" i="9"/>
  <c r="AM643" i="9"/>
  <c r="AM641" i="9"/>
  <c r="AM640" i="9"/>
  <c r="AM639" i="9"/>
  <c r="AM638" i="9"/>
  <c r="AM637" i="9"/>
  <c r="AM636" i="9"/>
  <c r="AM635" i="9"/>
  <c r="AM634" i="9"/>
  <c r="AM633" i="9"/>
  <c r="AM632" i="9"/>
  <c r="AM631" i="9"/>
  <c r="AM630" i="9"/>
  <c r="AM629" i="9"/>
  <c r="AM628" i="9"/>
  <c r="AM627" i="9"/>
  <c r="AM625" i="9"/>
  <c r="AM624" i="9"/>
  <c r="AM623" i="9"/>
  <c r="AM622" i="9"/>
  <c r="AM621" i="9"/>
  <c r="AM620" i="9"/>
  <c r="AM619" i="9"/>
  <c r="AM618" i="9"/>
  <c r="AM617" i="9"/>
  <c r="AM616" i="9"/>
  <c r="AM615" i="9"/>
  <c r="AM614" i="9"/>
  <c r="AM613" i="9"/>
  <c r="AM612" i="9"/>
  <c r="AM611" i="9"/>
  <c r="AM610" i="9"/>
  <c r="AM609" i="9"/>
  <c r="AM608" i="9"/>
  <c r="AM607" i="9"/>
  <c r="AM606" i="9"/>
  <c r="AM605" i="9"/>
  <c r="AM604" i="9"/>
  <c r="AM603" i="9"/>
  <c r="AM602" i="9"/>
  <c r="AM601" i="9"/>
  <c r="AM600" i="9"/>
  <c r="K697" i="9"/>
  <c r="J697" i="9"/>
  <c r="I697" i="9"/>
  <c r="Y697" i="9" s="1"/>
  <c r="H697" i="9"/>
  <c r="G697" i="9"/>
  <c r="F697" i="9"/>
  <c r="E697" i="9"/>
  <c r="D697" i="9"/>
  <c r="C697" i="9"/>
  <c r="AW696" i="9"/>
  <c r="AW697" i="9" s="1"/>
  <c r="AV696" i="9"/>
  <c r="AV697" i="9" s="1"/>
  <c r="AU696" i="9"/>
  <c r="AU697" i="9" s="1"/>
  <c r="AT696" i="9"/>
  <c r="AT697" i="9" s="1"/>
  <c r="AR696" i="9"/>
  <c r="AR697" i="9" s="1"/>
  <c r="AQ696" i="9"/>
  <c r="AQ697" i="9" s="1"/>
  <c r="AQ698" i="9" s="1"/>
  <c r="L696" i="9"/>
  <c r="K696" i="9"/>
  <c r="J696" i="9"/>
  <c r="I696" i="9"/>
  <c r="Y696" i="9" s="1"/>
  <c r="H696" i="9"/>
  <c r="G696" i="9"/>
  <c r="F696" i="9"/>
  <c r="E696" i="9"/>
  <c r="D696" i="9"/>
  <c r="C696" i="9"/>
  <c r="L695" i="9"/>
  <c r="K695" i="9"/>
  <c r="J695" i="9"/>
  <c r="I695" i="9"/>
  <c r="Y695" i="9" s="1"/>
  <c r="H695" i="9"/>
  <c r="G695" i="9"/>
  <c r="F695" i="9"/>
  <c r="E695" i="9"/>
  <c r="AS695" i="9" s="1"/>
  <c r="D695" i="9"/>
  <c r="C695" i="9"/>
  <c r="L694" i="9"/>
  <c r="K694" i="9"/>
  <c r="J694" i="9"/>
  <c r="I694" i="9"/>
  <c r="Y694" i="9" s="1"/>
  <c r="H694" i="9"/>
  <c r="G694" i="9"/>
  <c r="F694" i="9"/>
  <c r="E694" i="9"/>
  <c r="AS694" i="9" s="1"/>
  <c r="D694" i="9"/>
  <c r="C694" i="9"/>
  <c r="CJ693" i="9"/>
  <c r="CJ689" i="9" s="1"/>
  <c r="CJ692" i="9"/>
  <c r="CJ691" i="9"/>
  <c r="CJ690" i="9"/>
  <c r="K693" i="9"/>
  <c r="J693" i="9"/>
  <c r="I693" i="9"/>
  <c r="Y693" i="9" s="1"/>
  <c r="H693" i="9"/>
  <c r="G693" i="9"/>
  <c r="F693" i="9"/>
  <c r="E693" i="9"/>
  <c r="D693" i="9"/>
  <c r="C693" i="9"/>
  <c r="BW693" i="9"/>
  <c r="BV693" i="9"/>
  <c r="BW692" i="9"/>
  <c r="BV692" i="9"/>
  <c r="BW691" i="9"/>
  <c r="BV691" i="9"/>
  <c r="BW690" i="9"/>
  <c r="BV690" i="9"/>
  <c r="AW693" i="9"/>
  <c r="AV693" i="9"/>
  <c r="AU693" i="9"/>
  <c r="AT693" i="9"/>
  <c r="AW692" i="9"/>
  <c r="AV692" i="9"/>
  <c r="AU692" i="9"/>
  <c r="AT692" i="9"/>
  <c r="AW691" i="9"/>
  <c r="AV691" i="9"/>
  <c r="AU691" i="9"/>
  <c r="AT691" i="9"/>
  <c r="AW690" i="9"/>
  <c r="AV690" i="9"/>
  <c r="AU690" i="9"/>
  <c r="AT690" i="9"/>
  <c r="AW689" i="9"/>
  <c r="AV689" i="9"/>
  <c r="AU689" i="9"/>
  <c r="AT689" i="9"/>
  <c r="AR693" i="9"/>
  <c r="AQ693" i="9"/>
  <c r="AR692" i="9"/>
  <c r="AQ692" i="9"/>
  <c r="AR691" i="9"/>
  <c r="AQ691" i="9"/>
  <c r="AR690" i="9"/>
  <c r="AQ690" i="9"/>
  <c r="AR689" i="9"/>
  <c r="AQ689" i="9"/>
  <c r="BZ689" i="9" s="1"/>
  <c r="CJ662" i="9"/>
  <c r="CJ661" i="9"/>
  <c r="AW662" i="9"/>
  <c r="AV662" i="9"/>
  <c r="AU662" i="9"/>
  <c r="AT662" i="9"/>
  <c r="AW661" i="9"/>
  <c r="AV661" i="9"/>
  <c r="AU661" i="9"/>
  <c r="AT661" i="9"/>
  <c r="AR662" i="9"/>
  <c r="AQ662" i="9"/>
  <c r="BZ662" i="9" s="1"/>
  <c r="AR661" i="9"/>
  <c r="AQ661" i="9"/>
  <c r="BZ661" i="9" s="1"/>
  <c r="CJ659" i="9"/>
  <c r="CJ658" i="9" s="1"/>
  <c r="T770" i="9"/>
  <c r="S770" i="9"/>
  <c r="R770" i="9"/>
  <c r="Q770" i="9"/>
  <c r="P770" i="9"/>
  <c r="O770" i="9"/>
  <c r="N770" i="9"/>
  <c r="M770" i="9"/>
  <c r="T769" i="9"/>
  <c r="S769" i="9"/>
  <c r="R769" i="9"/>
  <c r="Q769" i="9"/>
  <c r="P769" i="9"/>
  <c r="O769" i="9"/>
  <c r="N769" i="9"/>
  <c r="M769" i="9"/>
  <c r="T768" i="9"/>
  <c r="S768" i="9"/>
  <c r="R768" i="9"/>
  <c r="Q768" i="9"/>
  <c r="P768" i="9"/>
  <c r="O768" i="9"/>
  <c r="N768" i="9"/>
  <c r="M768" i="9"/>
  <c r="T767" i="9"/>
  <c r="S767" i="9"/>
  <c r="R767" i="9"/>
  <c r="Q767" i="9"/>
  <c r="P767" i="9"/>
  <c r="O767" i="9"/>
  <c r="N767" i="9"/>
  <c r="M767" i="9"/>
  <c r="T766" i="9"/>
  <c r="S766" i="9"/>
  <c r="R766" i="9"/>
  <c r="Q766" i="9"/>
  <c r="P766" i="9"/>
  <c r="O766" i="9"/>
  <c r="N766" i="9"/>
  <c r="M766" i="9"/>
  <c r="T765" i="9"/>
  <c r="S765" i="9"/>
  <c r="R765" i="9"/>
  <c r="Q765" i="9"/>
  <c r="P765" i="9"/>
  <c r="O765" i="9"/>
  <c r="N765" i="9"/>
  <c r="M765" i="9"/>
  <c r="T764" i="9"/>
  <c r="S764" i="9"/>
  <c r="R764" i="9"/>
  <c r="Q764" i="9"/>
  <c r="P764" i="9"/>
  <c r="O764" i="9"/>
  <c r="N764" i="9"/>
  <c r="M764" i="9"/>
  <c r="T763" i="9"/>
  <c r="S763" i="9"/>
  <c r="R763" i="9"/>
  <c r="Q763" i="9"/>
  <c r="P763" i="9"/>
  <c r="O763" i="9"/>
  <c r="N763" i="9"/>
  <c r="M763" i="9"/>
  <c r="T762" i="9"/>
  <c r="S762" i="9"/>
  <c r="R762" i="9"/>
  <c r="Q762" i="9"/>
  <c r="P762" i="9"/>
  <c r="O762" i="9"/>
  <c r="N762" i="9"/>
  <c r="M762" i="9"/>
  <c r="T761" i="9"/>
  <c r="S761" i="9"/>
  <c r="R761" i="9"/>
  <c r="Q761" i="9"/>
  <c r="P761" i="9"/>
  <c r="O761" i="9"/>
  <c r="N761" i="9"/>
  <c r="M761" i="9"/>
  <c r="T760" i="9"/>
  <c r="S760" i="9"/>
  <c r="R760" i="9"/>
  <c r="Q760" i="9"/>
  <c r="P760" i="9"/>
  <c r="O760" i="9"/>
  <c r="N760" i="9"/>
  <c r="M760" i="9"/>
  <c r="T759" i="9"/>
  <c r="S759" i="9"/>
  <c r="R759" i="9"/>
  <c r="Q759" i="9"/>
  <c r="P759" i="9"/>
  <c r="O759" i="9"/>
  <c r="N759" i="9"/>
  <c r="M759" i="9"/>
  <c r="T758" i="9"/>
  <c r="S758" i="9"/>
  <c r="R758" i="9"/>
  <c r="Q758" i="9"/>
  <c r="P758" i="9"/>
  <c r="O758" i="9"/>
  <c r="N758" i="9"/>
  <c r="M758" i="9"/>
  <c r="T757" i="9"/>
  <c r="S757" i="9"/>
  <c r="R757" i="9"/>
  <c r="Q757" i="9"/>
  <c r="P757" i="9"/>
  <c r="O757" i="9"/>
  <c r="N757" i="9"/>
  <c r="M757" i="9"/>
  <c r="T756" i="9"/>
  <c r="S756" i="9"/>
  <c r="R756" i="9"/>
  <c r="Q756" i="9"/>
  <c r="P756" i="9"/>
  <c r="O756" i="9"/>
  <c r="N756" i="9"/>
  <c r="M756" i="9"/>
  <c r="T755" i="9"/>
  <c r="S755" i="9"/>
  <c r="R755" i="9"/>
  <c r="Q755" i="9"/>
  <c r="P755" i="9"/>
  <c r="O755" i="9"/>
  <c r="N755" i="9"/>
  <c r="M755" i="9"/>
  <c r="T754" i="9"/>
  <c r="S754" i="9"/>
  <c r="R754" i="9"/>
  <c r="Q754" i="9"/>
  <c r="P754" i="9"/>
  <c r="O754" i="9"/>
  <c r="N754" i="9"/>
  <c r="M754" i="9"/>
  <c r="T753" i="9"/>
  <c r="S753" i="9"/>
  <c r="R753" i="9"/>
  <c r="Q753" i="9"/>
  <c r="P753" i="9"/>
  <c r="O753" i="9"/>
  <c r="N753" i="9"/>
  <c r="M753" i="9"/>
  <c r="T752" i="9"/>
  <c r="S752" i="9"/>
  <c r="R752" i="9"/>
  <c r="Q752" i="9"/>
  <c r="P752" i="9"/>
  <c r="O752" i="9"/>
  <c r="N752" i="9"/>
  <c r="M752" i="9"/>
  <c r="T751" i="9"/>
  <c r="S751" i="9"/>
  <c r="R751" i="9"/>
  <c r="Q751" i="9"/>
  <c r="P751" i="9"/>
  <c r="O751" i="9"/>
  <c r="N751" i="9"/>
  <c r="M751" i="9"/>
  <c r="T750" i="9"/>
  <c r="S750" i="9"/>
  <c r="R750" i="9"/>
  <c r="Q750" i="9"/>
  <c r="P750" i="9"/>
  <c r="O750" i="9"/>
  <c r="N750" i="9"/>
  <c r="M750" i="9"/>
  <c r="T749" i="9"/>
  <c r="S749" i="9"/>
  <c r="R749" i="9"/>
  <c r="Q749" i="9"/>
  <c r="P749" i="9"/>
  <c r="O749" i="9"/>
  <c r="N749" i="9"/>
  <c r="M749" i="9"/>
  <c r="T748" i="9"/>
  <c r="S748" i="9"/>
  <c r="R748" i="9"/>
  <c r="Q748" i="9"/>
  <c r="P748" i="9"/>
  <c r="O748" i="9"/>
  <c r="N748" i="9"/>
  <c r="M748" i="9"/>
  <c r="T747" i="9"/>
  <c r="S747" i="9"/>
  <c r="R747" i="9"/>
  <c r="Q747" i="9"/>
  <c r="P747" i="9"/>
  <c r="O747" i="9"/>
  <c r="N747" i="9"/>
  <c r="M747" i="9"/>
  <c r="T746" i="9"/>
  <c r="S746" i="9"/>
  <c r="R746" i="9"/>
  <c r="Q746" i="9"/>
  <c r="P746" i="9"/>
  <c r="O746" i="9"/>
  <c r="N746" i="9"/>
  <c r="M746" i="9"/>
  <c r="T745" i="9"/>
  <c r="S745" i="9"/>
  <c r="R745" i="9"/>
  <c r="Q745" i="9"/>
  <c r="P745" i="9"/>
  <c r="O745" i="9"/>
  <c r="N745" i="9"/>
  <c r="M745" i="9"/>
  <c r="T744" i="9"/>
  <c r="S744" i="9"/>
  <c r="R744" i="9"/>
  <c r="Q744" i="9"/>
  <c r="P744" i="9"/>
  <c r="O744" i="9"/>
  <c r="N744" i="9"/>
  <c r="M744" i="9"/>
  <c r="T743" i="9"/>
  <c r="S743" i="9"/>
  <c r="R743" i="9"/>
  <c r="Q743" i="9"/>
  <c r="P743" i="9"/>
  <c r="O743" i="9"/>
  <c r="N743" i="9"/>
  <c r="M743" i="9"/>
  <c r="T742" i="9"/>
  <c r="S742" i="9"/>
  <c r="R742" i="9"/>
  <c r="Q742" i="9"/>
  <c r="P742" i="9"/>
  <c r="O742" i="9"/>
  <c r="N742" i="9"/>
  <c r="M742" i="9"/>
  <c r="T741" i="9"/>
  <c r="S741" i="9"/>
  <c r="R741" i="9"/>
  <c r="Q741" i="9"/>
  <c r="P741" i="9"/>
  <c r="O741" i="9"/>
  <c r="N741" i="9"/>
  <c r="M741" i="9"/>
  <c r="T740" i="9"/>
  <c r="S740" i="9"/>
  <c r="R740" i="9"/>
  <c r="Q740" i="9"/>
  <c r="P740" i="9"/>
  <c r="O740" i="9"/>
  <c r="N740" i="9"/>
  <c r="M740" i="9"/>
  <c r="T739" i="9"/>
  <c r="S739" i="9"/>
  <c r="R739" i="9"/>
  <c r="Q739" i="9"/>
  <c r="P739" i="9"/>
  <c r="O739" i="9"/>
  <c r="N739" i="9"/>
  <c r="M739" i="9"/>
  <c r="T738" i="9"/>
  <c r="S738" i="9"/>
  <c r="R738" i="9"/>
  <c r="Q738" i="9"/>
  <c r="P738" i="9"/>
  <c r="O738" i="9"/>
  <c r="N738" i="9"/>
  <c r="M738" i="9"/>
  <c r="T737" i="9"/>
  <c r="S737" i="9"/>
  <c r="R737" i="9"/>
  <c r="Q737" i="9"/>
  <c r="P737" i="9"/>
  <c r="O737" i="9"/>
  <c r="N737" i="9"/>
  <c r="M737" i="9"/>
  <c r="T736" i="9"/>
  <c r="S736" i="9"/>
  <c r="R736" i="9"/>
  <c r="Q736" i="9"/>
  <c r="P736" i="9"/>
  <c r="O736" i="9"/>
  <c r="N736" i="9"/>
  <c r="M736" i="9"/>
  <c r="T735" i="9"/>
  <c r="S735" i="9"/>
  <c r="R735" i="9"/>
  <c r="Q735" i="9"/>
  <c r="P735" i="9"/>
  <c r="O735" i="9"/>
  <c r="N735" i="9"/>
  <c r="M735" i="9"/>
  <c r="T734" i="9"/>
  <c r="S734" i="9"/>
  <c r="R734" i="9"/>
  <c r="Q734" i="9"/>
  <c r="P734" i="9"/>
  <c r="O734" i="9"/>
  <c r="N734" i="9"/>
  <c r="M734" i="9"/>
  <c r="T733" i="9"/>
  <c r="S733" i="9"/>
  <c r="R733" i="9"/>
  <c r="Q733" i="9"/>
  <c r="P733" i="9"/>
  <c r="O733" i="9"/>
  <c r="N733" i="9"/>
  <c r="M733" i="9"/>
  <c r="T732" i="9"/>
  <c r="S732" i="9"/>
  <c r="R732" i="9"/>
  <c r="Q732" i="9"/>
  <c r="P732" i="9"/>
  <c r="O732" i="9"/>
  <c r="N732" i="9"/>
  <c r="M732" i="9"/>
  <c r="T731" i="9"/>
  <c r="S731" i="9"/>
  <c r="R731" i="9"/>
  <c r="Q731" i="9"/>
  <c r="P731" i="9"/>
  <c r="O731" i="9"/>
  <c r="N731" i="9"/>
  <c r="M731" i="9"/>
  <c r="T730" i="9"/>
  <c r="S730" i="9"/>
  <c r="R730" i="9"/>
  <c r="Q730" i="9"/>
  <c r="P730" i="9"/>
  <c r="O730" i="9"/>
  <c r="N730" i="9"/>
  <c r="M730" i="9"/>
  <c r="T729" i="9"/>
  <c r="S729" i="9"/>
  <c r="R729" i="9"/>
  <c r="Q729" i="9"/>
  <c r="P729" i="9"/>
  <c r="O729" i="9"/>
  <c r="N729" i="9"/>
  <c r="M729" i="9"/>
  <c r="T728" i="9"/>
  <c r="S728" i="9"/>
  <c r="R728" i="9"/>
  <c r="Q728" i="9"/>
  <c r="P728" i="9"/>
  <c r="O728" i="9"/>
  <c r="N728" i="9"/>
  <c r="M728" i="9"/>
  <c r="T727" i="9"/>
  <c r="S727" i="9"/>
  <c r="R727" i="9"/>
  <c r="Q727" i="9"/>
  <c r="P727" i="9"/>
  <c r="O727" i="9"/>
  <c r="N727" i="9"/>
  <c r="M727" i="9"/>
  <c r="T726" i="9"/>
  <c r="S726" i="9"/>
  <c r="R726" i="9"/>
  <c r="Q726" i="9"/>
  <c r="P726" i="9"/>
  <c r="O726" i="9"/>
  <c r="N726" i="9"/>
  <c r="M726" i="9"/>
  <c r="T725" i="9"/>
  <c r="S725" i="9"/>
  <c r="R725" i="9"/>
  <c r="Q725" i="9"/>
  <c r="P725" i="9"/>
  <c r="O725" i="9"/>
  <c r="N725" i="9"/>
  <c r="M725" i="9"/>
  <c r="T724" i="9"/>
  <c r="S724" i="9"/>
  <c r="R724" i="9"/>
  <c r="Q724" i="9"/>
  <c r="P724" i="9"/>
  <c r="O724" i="9"/>
  <c r="N724" i="9"/>
  <c r="M724" i="9"/>
  <c r="T723" i="9"/>
  <c r="S723" i="9"/>
  <c r="R723" i="9"/>
  <c r="Q723" i="9"/>
  <c r="P723" i="9"/>
  <c r="O723" i="9"/>
  <c r="N723" i="9"/>
  <c r="M723" i="9"/>
  <c r="T722" i="9"/>
  <c r="S722" i="9"/>
  <c r="R722" i="9"/>
  <c r="Q722" i="9"/>
  <c r="P722" i="9"/>
  <c r="O722" i="9"/>
  <c r="N722" i="9"/>
  <c r="M722" i="9"/>
  <c r="T721" i="9"/>
  <c r="S721" i="9"/>
  <c r="R721" i="9"/>
  <c r="Q721" i="9"/>
  <c r="P721" i="9"/>
  <c r="O721" i="9"/>
  <c r="N721" i="9"/>
  <c r="M721" i="9"/>
  <c r="T720" i="9"/>
  <c r="S720" i="9"/>
  <c r="R720" i="9"/>
  <c r="Q720" i="9"/>
  <c r="P720" i="9"/>
  <c r="O720" i="9"/>
  <c r="N720" i="9"/>
  <c r="M720" i="9"/>
  <c r="T719" i="9"/>
  <c r="S719" i="9"/>
  <c r="R719" i="9"/>
  <c r="Q719" i="9"/>
  <c r="P719" i="9"/>
  <c r="O719" i="9"/>
  <c r="N719" i="9"/>
  <c r="M719" i="9"/>
  <c r="T718" i="9"/>
  <c r="S718" i="9"/>
  <c r="R718" i="9"/>
  <c r="Q718" i="9"/>
  <c r="P718" i="9"/>
  <c r="O718" i="9"/>
  <c r="N718" i="9"/>
  <c r="M718" i="9"/>
  <c r="T717" i="9"/>
  <c r="S717" i="9"/>
  <c r="R717" i="9"/>
  <c r="Q717" i="9"/>
  <c r="P717" i="9"/>
  <c r="O717" i="9"/>
  <c r="N717" i="9"/>
  <c r="M717" i="9"/>
  <c r="T716" i="9"/>
  <c r="S716" i="9"/>
  <c r="R716" i="9"/>
  <c r="Q716" i="9"/>
  <c r="P716" i="9"/>
  <c r="O716" i="9"/>
  <c r="N716" i="9"/>
  <c r="M716" i="9"/>
  <c r="T715" i="9"/>
  <c r="S715" i="9"/>
  <c r="R715" i="9"/>
  <c r="Q715" i="9"/>
  <c r="P715" i="9"/>
  <c r="O715" i="9"/>
  <c r="N715" i="9"/>
  <c r="M715" i="9"/>
  <c r="T714" i="9"/>
  <c r="S714" i="9"/>
  <c r="R714" i="9"/>
  <c r="Q714" i="9"/>
  <c r="P714" i="9"/>
  <c r="O714" i="9"/>
  <c r="N714" i="9"/>
  <c r="M714" i="9"/>
  <c r="T713" i="9"/>
  <c r="S713" i="9"/>
  <c r="R713" i="9"/>
  <c r="Q713" i="9"/>
  <c r="P713" i="9"/>
  <c r="O713" i="9"/>
  <c r="N713" i="9"/>
  <c r="M713" i="9"/>
  <c r="T712" i="9"/>
  <c r="S712" i="9"/>
  <c r="R712" i="9"/>
  <c r="Q712" i="9"/>
  <c r="P712" i="9"/>
  <c r="O712" i="9"/>
  <c r="N712" i="9"/>
  <c r="M712" i="9"/>
  <c r="T711" i="9"/>
  <c r="S711" i="9"/>
  <c r="R711" i="9"/>
  <c r="Q711" i="9"/>
  <c r="P711" i="9"/>
  <c r="O711" i="9"/>
  <c r="N711" i="9"/>
  <c r="M711" i="9"/>
  <c r="T710" i="9"/>
  <c r="S710" i="9"/>
  <c r="R710" i="9"/>
  <c r="Q710" i="9"/>
  <c r="P710" i="9"/>
  <c r="O710" i="9"/>
  <c r="N710" i="9"/>
  <c r="M710" i="9"/>
  <c r="T709" i="9"/>
  <c r="S709" i="9"/>
  <c r="R709" i="9"/>
  <c r="Q709" i="9"/>
  <c r="P709" i="9"/>
  <c r="O709" i="9"/>
  <c r="N709" i="9"/>
  <c r="M709" i="9"/>
  <c r="T708" i="9"/>
  <c r="S708" i="9"/>
  <c r="R708" i="9"/>
  <c r="Q708" i="9"/>
  <c r="P708" i="9"/>
  <c r="O708" i="9"/>
  <c r="N708" i="9"/>
  <c r="M708" i="9"/>
  <c r="T707" i="9"/>
  <c r="S707" i="9"/>
  <c r="R707" i="9"/>
  <c r="Q707" i="9"/>
  <c r="P707" i="9"/>
  <c r="O707" i="9"/>
  <c r="N707" i="9"/>
  <c r="M707" i="9"/>
  <c r="T706" i="9"/>
  <c r="S706" i="9"/>
  <c r="R706" i="9"/>
  <c r="Q706" i="9"/>
  <c r="P706" i="9"/>
  <c r="O706" i="9"/>
  <c r="N706" i="9"/>
  <c r="M706" i="9"/>
  <c r="T705" i="9"/>
  <c r="S705" i="9"/>
  <c r="R705" i="9"/>
  <c r="Q705" i="9"/>
  <c r="P705" i="9"/>
  <c r="O705" i="9"/>
  <c r="N705" i="9"/>
  <c r="M705" i="9"/>
  <c r="T704" i="9"/>
  <c r="S704" i="9"/>
  <c r="R704" i="9"/>
  <c r="Q704" i="9"/>
  <c r="P704" i="9"/>
  <c r="O704" i="9"/>
  <c r="N704" i="9"/>
  <c r="M704" i="9"/>
  <c r="T703" i="9"/>
  <c r="S703" i="9"/>
  <c r="R703" i="9"/>
  <c r="Q703" i="9"/>
  <c r="P703" i="9"/>
  <c r="O703" i="9"/>
  <c r="N703" i="9"/>
  <c r="M703" i="9"/>
  <c r="T702" i="9"/>
  <c r="S702" i="9"/>
  <c r="R702" i="9"/>
  <c r="Q702" i="9"/>
  <c r="P702" i="9"/>
  <c r="O702" i="9"/>
  <c r="N702" i="9"/>
  <c r="M702" i="9"/>
  <c r="T701" i="9"/>
  <c r="S701" i="9"/>
  <c r="R701" i="9"/>
  <c r="Q701" i="9"/>
  <c r="P701" i="9"/>
  <c r="O701" i="9"/>
  <c r="N701" i="9"/>
  <c r="M701" i="9"/>
  <c r="T700" i="9"/>
  <c r="S700" i="9"/>
  <c r="R700" i="9"/>
  <c r="Q700" i="9"/>
  <c r="P700" i="9"/>
  <c r="O700" i="9"/>
  <c r="N700" i="9"/>
  <c r="M700" i="9"/>
  <c r="T699" i="9"/>
  <c r="S699" i="9"/>
  <c r="R699" i="9"/>
  <c r="Q699" i="9"/>
  <c r="P699" i="9"/>
  <c r="O699" i="9"/>
  <c r="N699" i="9"/>
  <c r="M699" i="9"/>
  <c r="T698" i="9"/>
  <c r="S698" i="9"/>
  <c r="R698" i="9"/>
  <c r="Q698" i="9"/>
  <c r="P698" i="9"/>
  <c r="O698" i="9"/>
  <c r="N698" i="9"/>
  <c r="M698" i="9"/>
  <c r="T697" i="9"/>
  <c r="S697" i="9"/>
  <c r="R697" i="9"/>
  <c r="Q697" i="9"/>
  <c r="P697" i="9"/>
  <c r="O697" i="9"/>
  <c r="N697" i="9"/>
  <c r="M697" i="9"/>
  <c r="T696" i="9"/>
  <c r="S696" i="9"/>
  <c r="R696" i="9"/>
  <c r="Q696" i="9"/>
  <c r="P696" i="9"/>
  <c r="O696" i="9"/>
  <c r="N696" i="9"/>
  <c r="M696" i="9"/>
  <c r="T695" i="9"/>
  <c r="S695" i="9"/>
  <c r="R695" i="9"/>
  <c r="Q695" i="9"/>
  <c r="P695" i="9"/>
  <c r="O695" i="9"/>
  <c r="N695" i="9"/>
  <c r="M695" i="9"/>
  <c r="T694" i="9"/>
  <c r="S694" i="9"/>
  <c r="R694" i="9"/>
  <c r="Q694" i="9"/>
  <c r="P694" i="9"/>
  <c r="O694" i="9"/>
  <c r="N694" i="9"/>
  <c r="M694" i="9"/>
  <c r="T693" i="9"/>
  <c r="S693" i="9"/>
  <c r="R693" i="9"/>
  <c r="Q693" i="9"/>
  <c r="P693" i="9"/>
  <c r="O693" i="9"/>
  <c r="N693" i="9"/>
  <c r="M693" i="9"/>
  <c r="T692" i="9"/>
  <c r="S692" i="9"/>
  <c r="R692" i="9"/>
  <c r="Q692" i="9"/>
  <c r="P692" i="9"/>
  <c r="O692" i="9"/>
  <c r="N692" i="9"/>
  <c r="M692" i="9"/>
  <c r="T691" i="9"/>
  <c r="S691" i="9"/>
  <c r="R691" i="9"/>
  <c r="Q691" i="9"/>
  <c r="P691" i="9"/>
  <c r="O691" i="9"/>
  <c r="N691" i="9"/>
  <c r="M691" i="9"/>
  <c r="T690" i="9"/>
  <c r="S690" i="9"/>
  <c r="R690" i="9"/>
  <c r="Q690" i="9"/>
  <c r="P690" i="9"/>
  <c r="O690" i="9"/>
  <c r="N690" i="9"/>
  <c r="M690" i="9"/>
  <c r="T689" i="9"/>
  <c r="S689" i="9"/>
  <c r="R689" i="9"/>
  <c r="Q689" i="9"/>
  <c r="P689" i="9"/>
  <c r="O689" i="9"/>
  <c r="N689" i="9"/>
  <c r="M689" i="9"/>
  <c r="T688" i="9"/>
  <c r="S688" i="9"/>
  <c r="R688" i="9"/>
  <c r="Q688" i="9"/>
  <c r="P688" i="9"/>
  <c r="O688" i="9"/>
  <c r="N688" i="9"/>
  <c r="M688" i="9"/>
  <c r="T687" i="9"/>
  <c r="S687" i="9"/>
  <c r="R687" i="9"/>
  <c r="Q687" i="9"/>
  <c r="P687" i="9"/>
  <c r="O687" i="9"/>
  <c r="N687" i="9"/>
  <c r="M687" i="9"/>
  <c r="T686" i="9"/>
  <c r="S686" i="9"/>
  <c r="R686" i="9"/>
  <c r="Q686" i="9"/>
  <c r="P686" i="9"/>
  <c r="O686" i="9"/>
  <c r="N686" i="9"/>
  <c r="M686" i="9"/>
  <c r="T685" i="9"/>
  <c r="S685" i="9"/>
  <c r="R685" i="9"/>
  <c r="Q685" i="9"/>
  <c r="P685" i="9"/>
  <c r="O685" i="9"/>
  <c r="N685" i="9"/>
  <c r="M685" i="9"/>
  <c r="T684" i="9"/>
  <c r="S684" i="9"/>
  <c r="R684" i="9"/>
  <c r="Q684" i="9"/>
  <c r="P684" i="9"/>
  <c r="O684" i="9"/>
  <c r="N684" i="9"/>
  <c r="M684" i="9"/>
  <c r="T683" i="9"/>
  <c r="S683" i="9"/>
  <c r="R683" i="9"/>
  <c r="Q683" i="9"/>
  <c r="P683" i="9"/>
  <c r="O683" i="9"/>
  <c r="N683" i="9"/>
  <c r="M683" i="9"/>
  <c r="T682" i="9"/>
  <c r="S682" i="9"/>
  <c r="R682" i="9"/>
  <c r="Q682" i="9"/>
  <c r="P682" i="9"/>
  <c r="O682" i="9"/>
  <c r="N682" i="9"/>
  <c r="M682" i="9"/>
  <c r="T681" i="9"/>
  <c r="S681" i="9"/>
  <c r="R681" i="9"/>
  <c r="Q681" i="9"/>
  <c r="P681" i="9"/>
  <c r="O681" i="9"/>
  <c r="N681" i="9"/>
  <c r="M681" i="9"/>
  <c r="T680" i="9"/>
  <c r="S680" i="9"/>
  <c r="R680" i="9"/>
  <c r="Q680" i="9"/>
  <c r="P680" i="9"/>
  <c r="O680" i="9"/>
  <c r="N680" i="9"/>
  <c r="M680" i="9"/>
  <c r="T679" i="9"/>
  <c r="S679" i="9"/>
  <c r="R679" i="9"/>
  <c r="Q679" i="9"/>
  <c r="P679" i="9"/>
  <c r="O679" i="9"/>
  <c r="N679" i="9"/>
  <c r="M679" i="9"/>
  <c r="T678" i="9"/>
  <c r="S678" i="9"/>
  <c r="R678" i="9"/>
  <c r="Q678" i="9"/>
  <c r="P678" i="9"/>
  <c r="O678" i="9"/>
  <c r="N678" i="9"/>
  <c r="M678" i="9"/>
  <c r="T677" i="9"/>
  <c r="S677" i="9"/>
  <c r="R677" i="9"/>
  <c r="Q677" i="9"/>
  <c r="P677" i="9"/>
  <c r="O677" i="9"/>
  <c r="N677" i="9"/>
  <c r="M677" i="9"/>
  <c r="T676" i="9"/>
  <c r="S676" i="9"/>
  <c r="R676" i="9"/>
  <c r="Q676" i="9"/>
  <c r="P676" i="9"/>
  <c r="O676" i="9"/>
  <c r="N676" i="9"/>
  <c r="M676" i="9"/>
  <c r="T675" i="9"/>
  <c r="S675" i="9"/>
  <c r="R675" i="9"/>
  <c r="Q675" i="9"/>
  <c r="P675" i="9"/>
  <c r="O675" i="9"/>
  <c r="N675" i="9"/>
  <c r="M675" i="9"/>
  <c r="T674" i="9"/>
  <c r="S674" i="9"/>
  <c r="R674" i="9"/>
  <c r="Q674" i="9"/>
  <c r="P674" i="9"/>
  <c r="O674" i="9"/>
  <c r="N674" i="9"/>
  <c r="M674" i="9"/>
  <c r="T673" i="9"/>
  <c r="S673" i="9"/>
  <c r="R673" i="9"/>
  <c r="Q673" i="9"/>
  <c r="P673" i="9"/>
  <c r="O673" i="9"/>
  <c r="N673" i="9"/>
  <c r="M673" i="9"/>
  <c r="T672" i="9"/>
  <c r="S672" i="9"/>
  <c r="R672" i="9"/>
  <c r="Q672" i="9"/>
  <c r="P672" i="9"/>
  <c r="O672" i="9"/>
  <c r="N672" i="9"/>
  <c r="M672" i="9"/>
  <c r="T671" i="9"/>
  <c r="S671" i="9"/>
  <c r="R671" i="9"/>
  <c r="Q671" i="9"/>
  <c r="P671" i="9"/>
  <c r="O671" i="9"/>
  <c r="N671" i="9"/>
  <c r="M671" i="9"/>
  <c r="T670" i="9"/>
  <c r="S670" i="9"/>
  <c r="R670" i="9"/>
  <c r="Q670" i="9"/>
  <c r="P670" i="9"/>
  <c r="O670" i="9"/>
  <c r="N670" i="9"/>
  <c r="M670" i="9"/>
  <c r="T669" i="9"/>
  <c r="S669" i="9"/>
  <c r="R669" i="9"/>
  <c r="Q669" i="9"/>
  <c r="P669" i="9"/>
  <c r="O669" i="9"/>
  <c r="N669" i="9"/>
  <c r="M669" i="9"/>
  <c r="T668" i="9"/>
  <c r="S668" i="9"/>
  <c r="R668" i="9"/>
  <c r="Q668" i="9"/>
  <c r="P668" i="9"/>
  <c r="O668" i="9"/>
  <c r="N668" i="9"/>
  <c r="M668" i="9"/>
  <c r="T667" i="9"/>
  <c r="S667" i="9"/>
  <c r="R667" i="9"/>
  <c r="Q667" i="9"/>
  <c r="P667" i="9"/>
  <c r="O667" i="9"/>
  <c r="N667" i="9"/>
  <c r="M667" i="9"/>
  <c r="T666" i="9"/>
  <c r="S666" i="9"/>
  <c r="R666" i="9"/>
  <c r="Q666" i="9"/>
  <c r="P666" i="9"/>
  <c r="O666" i="9"/>
  <c r="N666" i="9"/>
  <c r="M666" i="9"/>
  <c r="T665" i="9"/>
  <c r="S665" i="9"/>
  <c r="R665" i="9"/>
  <c r="Q665" i="9"/>
  <c r="P665" i="9"/>
  <c r="O665" i="9"/>
  <c r="N665" i="9"/>
  <c r="M665" i="9"/>
  <c r="T664" i="9"/>
  <c r="S664" i="9"/>
  <c r="R664" i="9"/>
  <c r="Q664" i="9"/>
  <c r="P664" i="9"/>
  <c r="O664" i="9"/>
  <c r="N664" i="9"/>
  <c r="M664" i="9"/>
  <c r="T663" i="9"/>
  <c r="S663" i="9"/>
  <c r="R663" i="9"/>
  <c r="Q663" i="9"/>
  <c r="P663" i="9"/>
  <c r="O663" i="9"/>
  <c r="N663" i="9"/>
  <c r="M663" i="9"/>
  <c r="T662" i="9"/>
  <c r="S662" i="9"/>
  <c r="R662" i="9"/>
  <c r="Q662" i="9"/>
  <c r="P662" i="9"/>
  <c r="O662" i="9"/>
  <c r="N662" i="9"/>
  <c r="M662" i="9"/>
  <c r="T661" i="9"/>
  <c r="S661" i="9"/>
  <c r="R661" i="9"/>
  <c r="Q661" i="9"/>
  <c r="P661" i="9"/>
  <c r="O661" i="9"/>
  <c r="N661" i="9"/>
  <c r="M661" i="9"/>
  <c r="T660" i="9"/>
  <c r="S660" i="9"/>
  <c r="R660" i="9"/>
  <c r="Q660" i="9"/>
  <c r="P660" i="9"/>
  <c r="O660" i="9"/>
  <c r="N660" i="9"/>
  <c r="M660" i="9"/>
  <c r="T659" i="9"/>
  <c r="S659" i="9"/>
  <c r="R659" i="9"/>
  <c r="Q659" i="9"/>
  <c r="P659" i="9"/>
  <c r="O659" i="9"/>
  <c r="N659" i="9"/>
  <c r="M659" i="9"/>
  <c r="L692" i="9"/>
  <c r="K692" i="9"/>
  <c r="J692" i="9"/>
  <c r="I692" i="9"/>
  <c r="Y692" i="9" s="1"/>
  <c r="H692" i="9"/>
  <c r="G692" i="9"/>
  <c r="F692" i="9"/>
  <c r="E692" i="9"/>
  <c r="D692" i="9"/>
  <c r="C692" i="9"/>
  <c r="L691" i="9"/>
  <c r="K691" i="9"/>
  <c r="J691" i="9"/>
  <c r="I691" i="9"/>
  <c r="Y691" i="9" s="1"/>
  <c r="H691" i="9"/>
  <c r="G691" i="9"/>
  <c r="F691" i="9"/>
  <c r="E691" i="9"/>
  <c r="D691" i="9"/>
  <c r="C691" i="9"/>
  <c r="L690" i="9"/>
  <c r="K690" i="9"/>
  <c r="J690" i="9"/>
  <c r="I690" i="9"/>
  <c r="Y690" i="9" s="1"/>
  <c r="H690" i="9"/>
  <c r="G690" i="9"/>
  <c r="F690" i="9"/>
  <c r="E690" i="9"/>
  <c r="D690" i="9"/>
  <c r="C690" i="9"/>
  <c r="L689" i="9"/>
  <c r="K689" i="9"/>
  <c r="J689" i="9"/>
  <c r="I689" i="9"/>
  <c r="Y689" i="9" s="1"/>
  <c r="H689" i="9"/>
  <c r="G689" i="9"/>
  <c r="F689" i="9"/>
  <c r="E689" i="9"/>
  <c r="D689" i="9"/>
  <c r="C689" i="9"/>
  <c r="L688" i="9"/>
  <c r="K688" i="9"/>
  <c r="J688" i="9"/>
  <c r="I688" i="9"/>
  <c r="Y688" i="9" s="1"/>
  <c r="H688" i="9"/>
  <c r="G688" i="9"/>
  <c r="F688" i="9"/>
  <c r="E688" i="9"/>
  <c r="AS688" i="9" s="1"/>
  <c r="D688" i="9"/>
  <c r="C688" i="9"/>
  <c r="L687" i="9"/>
  <c r="K687" i="9"/>
  <c r="J687" i="9"/>
  <c r="I687" i="9"/>
  <c r="Y687" i="9" s="1"/>
  <c r="H687" i="9"/>
  <c r="G687" i="9"/>
  <c r="F687" i="9"/>
  <c r="E687" i="9"/>
  <c r="D687" i="9"/>
  <c r="C687" i="9"/>
  <c r="L686" i="9"/>
  <c r="K686" i="9"/>
  <c r="J686" i="9"/>
  <c r="I686" i="9"/>
  <c r="Y686" i="9" s="1"/>
  <c r="H686" i="9"/>
  <c r="G686" i="9"/>
  <c r="F686" i="9"/>
  <c r="E686" i="9"/>
  <c r="AS686" i="9" s="1"/>
  <c r="D686" i="9"/>
  <c r="C686" i="9"/>
  <c r="L685" i="9"/>
  <c r="K685" i="9"/>
  <c r="J685" i="9"/>
  <c r="I685" i="9"/>
  <c r="Y685" i="9" s="1"/>
  <c r="H685" i="9"/>
  <c r="G685" i="9"/>
  <c r="F685" i="9"/>
  <c r="E685" i="9"/>
  <c r="D685" i="9"/>
  <c r="C685" i="9"/>
  <c r="L684" i="9"/>
  <c r="K684" i="9"/>
  <c r="J684" i="9"/>
  <c r="I684" i="9"/>
  <c r="Y684" i="9" s="1"/>
  <c r="H684" i="9"/>
  <c r="G684" i="9"/>
  <c r="F684" i="9"/>
  <c r="E684" i="9"/>
  <c r="AS684" i="9" s="1"/>
  <c r="D684" i="9"/>
  <c r="C684" i="9"/>
  <c r="L683" i="9"/>
  <c r="K683" i="9"/>
  <c r="J683" i="9"/>
  <c r="I683" i="9"/>
  <c r="Y683" i="9" s="1"/>
  <c r="H683" i="9"/>
  <c r="G683" i="9"/>
  <c r="F683" i="9"/>
  <c r="E683" i="9"/>
  <c r="AS683" i="9" s="1"/>
  <c r="D683" i="9"/>
  <c r="C683" i="9"/>
  <c r="L682" i="9"/>
  <c r="K682" i="9"/>
  <c r="J682" i="9"/>
  <c r="I682" i="9"/>
  <c r="Y682" i="9" s="1"/>
  <c r="H682" i="9"/>
  <c r="G682" i="9"/>
  <c r="F682" i="9"/>
  <c r="E682" i="9"/>
  <c r="AS682" i="9" s="1"/>
  <c r="D682" i="9"/>
  <c r="C682" i="9"/>
  <c r="L681" i="9"/>
  <c r="K681" i="9"/>
  <c r="J681" i="9"/>
  <c r="I681" i="9"/>
  <c r="Y681" i="9" s="1"/>
  <c r="H681" i="9"/>
  <c r="G681" i="9"/>
  <c r="F681" i="9"/>
  <c r="E681" i="9"/>
  <c r="AS681" i="9" s="1"/>
  <c r="D681" i="9"/>
  <c r="C681" i="9"/>
  <c r="L680" i="9"/>
  <c r="K680" i="9"/>
  <c r="J680" i="9"/>
  <c r="I680" i="9"/>
  <c r="Y680" i="9" s="1"/>
  <c r="H680" i="9"/>
  <c r="G680" i="9"/>
  <c r="F680" i="9"/>
  <c r="E680" i="9"/>
  <c r="AS680" i="9" s="1"/>
  <c r="D680" i="9"/>
  <c r="C680" i="9"/>
  <c r="L679" i="9"/>
  <c r="K679" i="9"/>
  <c r="J679" i="9"/>
  <c r="I679" i="9"/>
  <c r="Y679" i="9" s="1"/>
  <c r="H679" i="9"/>
  <c r="G679" i="9"/>
  <c r="F679" i="9"/>
  <c r="E679" i="9"/>
  <c r="D679" i="9"/>
  <c r="C679" i="9"/>
  <c r="L678" i="9"/>
  <c r="K678" i="9"/>
  <c r="J678" i="9"/>
  <c r="I678" i="9"/>
  <c r="Y678" i="9" s="1"/>
  <c r="H678" i="9"/>
  <c r="G678" i="9"/>
  <c r="F678" i="9"/>
  <c r="E678" i="9"/>
  <c r="AS678" i="9" s="1"/>
  <c r="D678" i="9"/>
  <c r="C678" i="9"/>
  <c r="L677" i="9"/>
  <c r="K677" i="9"/>
  <c r="J677" i="9"/>
  <c r="I677" i="9"/>
  <c r="Y677" i="9" s="1"/>
  <c r="H677" i="9"/>
  <c r="G677" i="9"/>
  <c r="F677" i="9"/>
  <c r="E677" i="9"/>
  <c r="AS677" i="9" s="1"/>
  <c r="D677" i="9"/>
  <c r="C677" i="9"/>
  <c r="L676" i="9"/>
  <c r="K676" i="9"/>
  <c r="J676" i="9"/>
  <c r="I676" i="9"/>
  <c r="Y676" i="9" s="1"/>
  <c r="H676" i="9"/>
  <c r="G676" i="9"/>
  <c r="F676" i="9"/>
  <c r="E676" i="9"/>
  <c r="AS676" i="9" s="1"/>
  <c r="D676" i="9"/>
  <c r="C676" i="9"/>
  <c r="L675" i="9"/>
  <c r="K675" i="9"/>
  <c r="J675" i="9"/>
  <c r="I675" i="9"/>
  <c r="Y675" i="9" s="1"/>
  <c r="H675" i="9"/>
  <c r="G675" i="9"/>
  <c r="F675" i="9"/>
  <c r="E675" i="9"/>
  <c r="AS675" i="9" s="1"/>
  <c r="D675" i="9"/>
  <c r="C675" i="9"/>
  <c r="L674" i="9"/>
  <c r="K674" i="9"/>
  <c r="J674" i="9"/>
  <c r="I674" i="9"/>
  <c r="Y674" i="9" s="1"/>
  <c r="H674" i="9"/>
  <c r="G674" i="9"/>
  <c r="F674" i="9"/>
  <c r="E674" i="9"/>
  <c r="AS674" i="9" s="1"/>
  <c r="D674" i="9"/>
  <c r="C674" i="9"/>
  <c r="L673" i="9"/>
  <c r="K673" i="9"/>
  <c r="J673" i="9"/>
  <c r="I673" i="9"/>
  <c r="Y673" i="9" s="1"/>
  <c r="H673" i="9"/>
  <c r="G673" i="9"/>
  <c r="F673" i="9"/>
  <c r="E673" i="9"/>
  <c r="AS673" i="9" s="1"/>
  <c r="D673" i="9"/>
  <c r="C673" i="9"/>
  <c r="L672" i="9"/>
  <c r="K672" i="9"/>
  <c r="J672" i="9"/>
  <c r="I672" i="9"/>
  <c r="Y672" i="9" s="1"/>
  <c r="H672" i="9"/>
  <c r="G672" i="9"/>
  <c r="F672" i="9"/>
  <c r="E672" i="9"/>
  <c r="AS672" i="9" s="1"/>
  <c r="D672" i="9"/>
  <c r="C672" i="9"/>
  <c r="L671" i="9"/>
  <c r="K671" i="9"/>
  <c r="J671" i="9"/>
  <c r="I671" i="9"/>
  <c r="Y671" i="9" s="1"/>
  <c r="H671" i="9"/>
  <c r="G671" i="9"/>
  <c r="F671" i="9"/>
  <c r="E671" i="9"/>
  <c r="AS671" i="9" s="1"/>
  <c r="D671" i="9"/>
  <c r="C671" i="9"/>
  <c r="L670" i="9"/>
  <c r="K670" i="9"/>
  <c r="J670" i="9"/>
  <c r="I670" i="9"/>
  <c r="Y670" i="9" s="1"/>
  <c r="H670" i="9"/>
  <c r="G670" i="9"/>
  <c r="F670" i="9"/>
  <c r="E670" i="9"/>
  <c r="AS670" i="9" s="1"/>
  <c r="D670" i="9"/>
  <c r="C670" i="9"/>
  <c r="L669" i="9"/>
  <c r="K669" i="9"/>
  <c r="J669" i="9"/>
  <c r="I669" i="9"/>
  <c r="Y669" i="9" s="1"/>
  <c r="H669" i="9"/>
  <c r="G669" i="9"/>
  <c r="F669" i="9"/>
  <c r="E669" i="9"/>
  <c r="AS669" i="9" s="1"/>
  <c r="D669" i="9"/>
  <c r="C669" i="9"/>
  <c r="L668" i="9"/>
  <c r="K668" i="9"/>
  <c r="J668" i="9"/>
  <c r="I668" i="9"/>
  <c r="Y668" i="9" s="1"/>
  <c r="H668" i="9"/>
  <c r="G668" i="9"/>
  <c r="F668" i="9"/>
  <c r="E668" i="9"/>
  <c r="AS668" i="9" s="1"/>
  <c r="D668" i="9"/>
  <c r="C668" i="9"/>
  <c r="L667" i="9"/>
  <c r="K667" i="9"/>
  <c r="J667" i="9"/>
  <c r="I667" i="9"/>
  <c r="Y667" i="9" s="1"/>
  <c r="H667" i="9"/>
  <c r="G667" i="9"/>
  <c r="F667" i="9"/>
  <c r="E667" i="9"/>
  <c r="AS667" i="9" s="1"/>
  <c r="D667" i="9"/>
  <c r="C667" i="9"/>
  <c r="L666" i="9"/>
  <c r="K666" i="9"/>
  <c r="J666" i="9"/>
  <c r="I666" i="9"/>
  <c r="Y666" i="9" s="1"/>
  <c r="H666" i="9"/>
  <c r="G666" i="9"/>
  <c r="F666" i="9"/>
  <c r="E666" i="9"/>
  <c r="D666" i="9"/>
  <c r="C666" i="9"/>
  <c r="L665" i="9"/>
  <c r="K665" i="9"/>
  <c r="J665" i="9"/>
  <c r="I665" i="9"/>
  <c r="Y665" i="9" s="1"/>
  <c r="H665" i="9"/>
  <c r="G665" i="9"/>
  <c r="F665" i="9"/>
  <c r="E665" i="9"/>
  <c r="D665" i="9"/>
  <c r="C665" i="9"/>
  <c r="L664" i="9"/>
  <c r="K664" i="9"/>
  <c r="J664" i="9"/>
  <c r="I664" i="9"/>
  <c r="Y664" i="9" s="1"/>
  <c r="H664" i="9"/>
  <c r="G664" i="9"/>
  <c r="F664" i="9"/>
  <c r="E664" i="9"/>
  <c r="D664" i="9"/>
  <c r="C664" i="9"/>
  <c r="L663" i="9"/>
  <c r="K663" i="9"/>
  <c r="J663" i="9"/>
  <c r="I663" i="9"/>
  <c r="Y663" i="9" s="1"/>
  <c r="H663" i="9"/>
  <c r="G663" i="9"/>
  <c r="F663" i="9"/>
  <c r="E663" i="9"/>
  <c r="D663" i="9"/>
  <c r="C663" i="9"/>
  <c r="L662" i="9"/>
  <c r="K662" i="9"/>
  <c r="J662" i="9"/>
  <c r="I662" i="9"/>
  <c r="Y662" i="9" s="1"/>
  <c r="H662" i="9"/>
  <c r="G662" i="9"/>
  <c r="F662" i="9"/>
  <c r="E662" i="9"/>
  <c r="D662" i="9"/>
  <c r="C662" i="9"/>
  <c r="L661" i="9"/>
  <c r="K661" i="9"/>
  <c r="J661" i="9"/>
  <c r="I661" i="9"/>
  <c r="Y661" i="9" s="1"/>
  <c r="H661" i="9"/>
  <c r="G661" i="9"/>
  <c r="F661" i="9"/>
  <c r="E661" i="9"/>
  <c r="D661" i="9"/>
  <c r="C661" i="9"/>
  <c r="L660" i="9"/>
  <c r="K660" i="9"/>
  <c r="J660" i="9"/>
  <c r="I660" i="9"/>
  <c r="Y660" i="9" s="1"/>
  <c r="H660" i="9"/>
  <c r="G660" i="9"/>
  <c r="F660" i="9"/>
  <c r="E660" i="9"/>
  <c r="AS660" i="9" s="1"/>
  <c r="D660" i="9"/>
  <c r="C660" i="9"/>
  <c r="L659" i="9"/>
  <c r="K659" i="9"/>
  <c r="J659" i="9"/>
  <c r="I659" i="9"/>
  <c r="Y659" i="9" s="1"/>
  <c r="H659" i="9"/>
  <c r="G659" i="9"/>
  <c r="F659" i="9"/>
  <c r="E659" i="9"/>
  <c r="AS659" i="9" s="1"/>
  <c r="D659" i="9"/>
  <c r="C659" i="9"/>
  <c r="Y772" i="9"/>
  <c r="X772" i="9"/>
  <c r="W772" i="9"/>
  <c r="V772" i="9"/>
  <c r="U772" i="9"/>
  <c r="Y771" i="9"/>
  <c r="X771" i="9"/>
  <c r="W771" i="9"/>
  <c r="V771" i="9"/>
  <c r="X770" i="9"/>
  <c r="W770" i="9"/>
  <c r="V770" i="9"/>
  <c r="Y769" i="9"/>
  <c r="X769" i="9"/>
  <c r="W769" i="9"/>
  <c r="V769" i="9"/>
  <c r="Y768" i="9"/>
  <c r="X768" i="9"/>
  <c r="W768" i="9"/>
  <c r="V768" i="9"/>
  <c r="Y767" i="9"/>
  <c r="X767" i="9"/>
  <c r="W767" i="9"/>
  <c r="V767" i="9"/>
  <c r="Y766" i="9"/>
  <c r="X766" i="9"/>
  <c r="W766" i="9"/>
  <c r="V766" i="9"/>
  <c r="Y765" i="9"/>
  <c r="X765" i="9"/>
  <c r="W765" i="9"/>
  <c r="V765" i="9"/>
  <c r="Y764" i="9"/>
  <c r="X764" i="9"/>
  <c r="W764" i="9"/>
  <c r="V764" i="9"/>
  <c r="Y763" i="9"/>
  <c r="X763" i="9"/>
  <c r="W763" i="9"/>
  <c r="V763" i="9"/>
  <c r="Y762" i="9"/>
  <c r="X762" i="9"/>
  <c r="W762" i="9"/>
  <c r="V762" i="9"/>
  <c r="Y761" i="9"/>
  <c r="X761" i="9"/>
  <c r="W761" i="9"/>
  <c r="V761" i="9"/>
  <c r="Y760" i="9"/>
  <c r="X760" i="9"/>
  <c r="W760" i="9"/>
  <c r="V760" i="9"/>
  <c r="Y759" i="9"/>
  <c r="X759" i="9"/>
  <c r="W759" i="9"/>
  <c r="V759" i="9"/>
  <c r="Y758" i="9"/>
  <c r="X758" i="9"/>
  <c r="W758" i="9"/>
  <c r="V758" i="9"/>
  <c r="Y757" i="9"/>
  <c r="X757" i="9"/>
  <c r="W757" i="9"/>
  <c r="V757" i="9"/>
  <c r="Y756" i="9"/>
  <c r="X756" i="9"/>
  <c r="W756" i="9"/>
  <c r="V756" i="9"/>
  <c r="Y755" i="9"/>
  <c r="X755" i="9"/>
  <c r="W755" i="9"/>
  <c r="V755" i="9"/>
  <c r="Y754" i="9"/>
  <c r="X754" i="9"/>
  <c r="W754" i="9"/>
  <c r="V754" i="9"/>
  <c r="Y753" i="9"/>
  <c r="X753" i="9"/>
  <c r="W753" i="9"/>
  <c r="V753" i="9"/>
  <c r="Y752" i="9"/>
  <c r="X752" i="9"/>
  <c r="W752" i="9"/>
  <c r="V752" i="9"/>
  <c r="Y751" i="9"/>
  <c r="X751" i="9"/>
  <c r="W751" i="9"/>
  <c r="V751" i="9"/>
  <c r="Y750" i="9"/>
  <c r="X750" i="9"/>
  <c r="W750" i="9"/>
  <c r="V750" i="9"/>
  <c r="Y749" i="9"/>
  <c r="X749" i="9"/>
  <c r="W749" i="9"/>
  <c r="V749" i="9"/>
  <c r="Y748" i="9"/>
  <c r="X748" i="9"/>
  <c r="W748" i="9"/>
  <c r="V748" i="9"/>
  <c r="Y747" i="9"/>
  <c r="X747" i="9"/>
  <c r="W747" i="9"/>
  <c r="V747" i="9"/>
  <c r="Y746" i="9"/>
  <c r="X746" i="9"/>
  <c r="W746" i="9"/>
  <c r="V746" i="9"/>
  <c r="Y745" i="9"/>
  <c r="X745" i="9"/>
  <c r="W745" i="9"/>
  <c r="V745" i="9"/>
  <c r="X744" i="9"/>
  <c r="W744" i="9"/>
  <c r="V744" i="9"/>
  <c r="X743" i="9"/>
  <c r="W743" i="9"/>
  <c r="V743" i="9"/>
  <c r="X742" i="9"/>
  <c r="W742" i="9"/>
  <c r="V742" i="9"/>
  <c r="X741" i="9"/>
  <c r="W741" i="9"/>
  <c r="V741" i="9"/>
  <c r="X740" i="9"/>
  <c r="W740" i="9"/>
  <c r="V740" i="9"/>
  <c r="X739" i="9"/>
  <c r="W739" i="9"/>
  <c r="V739" i="9"/>
  <c r="X738" i="9"/>
  <c r="W738" i="9"/>
  <c r="V738" i="9"/>
  <c r="X737" i="9"/>
  <c r="W737" i="9"/>
  <c r="V737" i="9"/>
  <c r="X736" i="9"/>
  <c r="W736" i="9"/>
  <c r="V736" i="9"/>
  <c r="X735" i="9"/>
  <c r="W735" i="9"/>
  <c r="V735" i="9"/>
  <c r="X734" i="9"/>
  <c r="W734" i="9"/>
  <c r="V734" i="9"/>
  <c r="X733" i="9"/>
  <c r="W733" i="9"/>
  <c r="V733" i="9"/>
  <c r="X732" i="9"/>
  <c r="W732" i="9"/>
  <c r="V732" i="9"/>
  <c r="X731" i="9"/>
  <c r="W731" i="9"/>
  <c r="V731" i="9"/>
  <c r="X730" i="9"/>
  <c r="W730" i="9"/>
  <c r="V730" i="9"/>
  <c r="X729" i="9"/>
  <c r="W729" i="9"/>
  <c r="V729" i="9"/>
  <c r="X728" i="9"/>
  <c r="W728" i="9"/>
  <c r="V728" i="9"/>
  <c r="X727" i="9"/>
  <c r="W727" i="9"/>
  <c r="V727" i="9"/>
  <c r="X726" i="9"/>
  <c r="W726" i="9"/>
  <c r="V726" i="9"/>
  <c r="X725" i="9"/>
  <c r="W725" i="9"/>
  <c r="V725" i="9"/>
  <c r="X724" i="9"/>
  <c r="W724" i="9"/>
  <c r="V724" i="9"/>
  <c r="X723" i="9"/>
  <c r="W723" i="9"/>
  <c r="V723" i="9"/>
  <c r="X722" i="9"/>
  <c r="W722" i="9"/>
  <c r="V722" i="9"/>
  <c r="Y721" i="9"/>
  <c r="X721" i="9"/>
  <c r="W721" i="9"/>
  <c r="V721" i="9"/>
  <c r="X720" i="9"/>
  <c r="W720" i="9"/>
  <c r="V720" i="9"/>
  <c r="X719" i="9"/>
  <c r="W719" i="9"/>
  <c r="V719" i="9"/>
  <c r="X718" i="9"/>
  <c r="W718" i="9"/>
  <c r="V718" i="9"/>
  <c r="X717" i="9"/>
  <c r="W717" i="9"/>
  <c r="V717" i="9"/>
  <c r="X716" i="9"/>
  <c r="W716" i="9"/>
  <c r="V716" i="9"/>
  <c r="X715" i="9"/>
  <c r="W715" i="9"/>
  <c r="V715" i="9"/>
  <c r="X714" i="9"/>
  <c r="W714" i="9"/>
  <c r="V714" i="9"/>
  <c r="X713" i="9"/>
  <c r="W713" i="9"/>
  <c r="V713" i="9"/>
  <c r="X712" i="9"/>
  <c r="W712" i="9"/>
  <c r="V712" i="9"/>
  <c r="X711" i="9"/>
  <c r="W711" i="9"/>
  <c r="V711" i="9"/>
  <c r="X710" i="9"/>
  <c r="W710" i="9"/>
  <c r="V710" i="9"/>
  <c r="X709" i="9"/>
  <c r="W709" i="9"/>
  <c r="V709" i="9"/>
  <c r="X708" i="9"/>
  <c r="W708" i="9"/>
  <c r="V708" i="9"/>
  <c r="X707" i="9"/>
  <c r="W707" i="9"/>
  <c r="V707" i="9"/>
  <c r="X706" i="9"/>
  <c r="W706" i="9"/>
  <c r="V706" i="9"/>
  <c r="X705" i="9"/>
  <c r="W705" i="9"/>
  <c r="V705" i="9"/>
  <c r="X704" i="9"/>
  <c r="W704" i="9"/>
  <c r="V704" i="9"/>
  <c r="X703" i="9"/>
  <c r="W703" i="9"/>
  <c r="V703" i="9"/>
  <c r="X702" i="9"/>
  <c r="W702" i="9"/>
  <c r="V702" i="9"/>
  <c r="X701" i="9"/>
  <c r="W701" i="9"/>
  <c r="V701" i="9"/>
  <c r="X700" i="9"/>
  <c r="W700" i="9"/>
  <c r="V700" i="9"/>
  <c r="X699" i="9"/>
  <c r="W699" i="9"/>
  <c r="V699" i="9"/>
  <c r="X698" i="9"/>
  <c r="W698" i="9"/>
  <c r="V698" i="9"/>
  <c r="X697" i="9"/>
  <c r="W697" i="9"/>
  <c r="V697" i="9"/>
  <c r="X696" i="9"/>
  <c r="W696" i="9"/>
  <c r="V696" i="9"/>
  <c r="X695" i="9"/>
  <c r="W695" i="9"/>
  <c r="V695" i="9"/>
  <c r="X694" i="9"/>
  <c r="W694" i="9"/>
  <c r="V694" i="9"/>
  <c r="X693" i="9"/>
  <c r="W693" i="9"/>
  <c r="V693" i="9"/>
  <c r="X692" i="9"/>
  <c r="W692" i="9"/>
  <c r="V692" i="9"/>
  <c r="X691" i="9"/>
  <c r="W691" i="9"/>
  <c r="V691" i="9"/>
  <c r="X690" i="9"/>
  <c r="W690" i="9"/>
  <c r="V690" i="9"/>
  <c r="X689" i="9"/>
  <c r="W689" i="9"/>
  <c r="V689" i="9"/>
  <c r="X688" i="9"/>
  <c r="W688" i="9"/>
  <c r="V688" i="9"/>
  <c r="X687" i="9"/>
  <c r="W687" i="9"/>
  <c r="V687" i="9"/>
  <c r="X686" i="9"/>
  <c r="W686" i="9"/>
  <c r="V686" i="9"/>
  <c r="X685" i="9"/>
  <c r="W685" i="9"/>
  <c r="V685" i="9"/>
  <c r="X684" i="9"/>
  <c r="W684" i="9"/>
  <c r="V684" i="9"/>
  <c r="X683" i="9"/>
  <c r="W683" i="9"/>
  <c r="V683" i="9"/>
  <c r="X682" i="9"/>
  <c r="W682" i="9"/>
  <c r="V682" i="9"/>
  <c r="X681" i="9"/>
  <c r="W681" i="9"/>
  <c r="V681" i="9"/>
  <c r="X680" i="9"/>
  <c r="W680" i="9"/>
  <c r="V680" i="9"/>
  <c r="X679" i="9"/>
  <c r="W679" i="9"/>
  <c r="V679" i="9"/>
  <c r="X678" i="9"/>
  <c r="W678" i="9"/>
  <c r="V678" i="9"/>
  <c r="X677" i="9"/>
  <c r="W677" i="9"/>
  <c r="V677" i="9"/>
  <c r="X676" i="9"/>
  <c r="W676" i="9"/>
  <c r="V676" i="9"/>
  <c r="X675" i="9"/>
  <c r="W675" i="9"/>
  <c r="V675" i="9"/>
  <c r="X674" i="9"/>
  <c r="W674" i="9"/>
  <c r="V674" i="9"/>
  <c r="X673" i="9"/>
  <c r="W673" i="9"/>
  <c r="V673" i="9"/>
  <c r="X672" i="9"/>
  <c r="W672" i="9"/>
  <c r="V672" i="9"/>
  <c r="X671" i="9"/>
  <c r="W671" i="9"/>
  <c r="V671" i="9"/>
  <c r="X670" i="9"/>
  <c r="W670" i="9"/>
  <c r="V670" i="9"/>
  <c r="X669" i="9"/>
  <c r="W669" i="9"/>
  <c r="V669" i="9"/>
  <c r="X668" i="9"/>
  <c r="W668" i="9"/>
  <c r="V668" i="9"/>
  <c r="X667" i="9"/>
  <c r="W667" i="9"/>
  <c r="V667" i="9"/>
  <c r="X666" i="9"/>
  <c r="W666" i="9"/>
  <c r="V666" i="9"/>
  <c r="X665" i="9"/>
  <c r="W665" i="9"/>
  <c r="V665" i="9"/>
  <c r="X664" i="9"/>
  <c r="W664" i="9"/>
  <c r="V664" i="9"/>
  <c r="X663" i="9"/>
  <c r="W663" i="9"/>
  <c r="V663" i="9"/>
  <c r="X662" i="9"/>
  <c r="W662" i="9"/>
  <c r="V662" i="9"/>
  <c r="X661" i="9"/>
  <c r="W661" i="9"/>
  <c r="V661" i="9"/>
  <c r="X660" i="9"/>
  <c r="W660" i="9"/>
  <c r="V660" i="9"/>
  <c r="X659" i="9"/>
  <c r="W659" i="9"/>
  <c r="V659" i="9"/>
  <c r="X658" i="9"/>
  <c r="W658" i="9"/>
  <c r="V658" i="9"/>
  <c r="T658" i="9"/>
  <c r="S658" i="9"/>
  <c r="R658" i="9"/>
  <c r="Q658" i="9"/>
  <c r="P658" i="9"/>
  <c r="O658" i="9"/>
  <c r="N658" i="9"/>
  <c r="M658" i="9"/>
  <c r="L658" i="9"/>
  <c r="K658" i="9"/>
  <c r="J658" i="9"/>
  <c r="I658" i="9"/>
  <c r="Y658" i="9" s="1"/>
  <c r="H658" i="9"/>
  <c r="G658" i="9"/>
  <c r="F658" i="9"/>
  <c r="E658" i="9"/>
  <c r="AS658" i="9" s="1"/>
  <c r="D658" i="9"/>
  <c r="C658" i="9"/>
  <c r="B658" i="9"/>
  <c r="K657" i="9"/>
  <c r="J657" i="9"/>
  <c r="I657" i="9"/>
  <c r="H657" i="9"/>
  <c r="G657" i="9"/>
  <c r="F657" i="9"/>
  <c r="E657" i="9"/>
  <c r="AS657" i="9" s="1"/>
  <c r="D657" i="9"/>
  <c r="C657" i="9"/>
  <c r="B657" i="9"/>
  <c r="L656" i="9"/>
  <c r="K656" i="9"/>
  <c r="J656" i="9"/>
  <c r="I656" i="9"/>
  <c r="Y656" i="9" s="1"/>
  <c r="H656" i="9"/>
  <c r="G656" i="9"/>
  <c r="F656" i="9"/>
  <c r="E656" i="9"/>
  <c r="D656" i="9"/>
  <c r="C656" i="9"/>
  <c r="B656" i="9"/>
  <c r="B70" i="14" s="1"/>
  <c r="L655" i="9"/>
  <c r="K655" i="9"/>
  <c r="J655" i="9"/>
  <c r="I655" i="9"/>
  <c r="Y655" i="9" s="1"/>
  <c r="H655" i="9"/>
  <c r="G655" i="9"/>
  <c r="F655" i="9"/>
  <c r="E655" i="9"/>
  <c r="D655" i="9"/>
  <c r="C655" i="9"/>
  <c r="B655" i="9"/>
  <c r="B94" i="14" s="1"/>
  <c r="L654" i="9"/>
  <c r="K654" i="9"/>
  <c r="J654" i="9"/>
  <c r="I654" i="9"/>
  <c r="Y654" i="9" s="1"/>
  <c r="H654" i="9"/>
  <c r="G654" i="9"/>
  <c r="F654" i="9"/>
  <c r="E654" i="9"/>
  <c r="D654" i="9"/>
  <c r="C654" i="9"/>
  <c r="B654" i="9"/>
  <c r="L653" i="9"/>
  <c r="K653" i="9"/>
  <c r="J653" i="9"/>
  <c r="I653" i="9"/>
  <c r="Y653" i="9" s="1"/>
  <c r="H653" i="9"/>
  <c r="G653" i="9"/>
  <c r="F653" i="9"/>
  <c r="E653" i="9"/>
  <c r="AS653" i="9" s="1"/>
  <c r="D653" i="9"/>
  <c r="C653" i="9"/>
  <c r="B653" i="9"/>
  <c r="L652" i="9"/>
  <c r="K652" i="9"/>
  <c r="J652" i="9"/>
  <c r="I652" i="9"/>
  <c r="Y652" i="9" s="1"/>
  <c r="H652" i="9"/>
  <c r="G652" i="9"/>
  <c r="F652" i="9"/>
  <c r="E652" i="9"/>
  <c r="AS652" i="9" s="1"/>
  <c r="D652" i="9"/>
  <c r="C652" i="9"/>
  <c r="B652" i="9"/>
  <c r="L651" i="9"/>
  <c r="K651" i="9"/>
  <c r="J651" i="9"/>
  <c r="I651" i="9"/>
  <c r="Y651" i="9" s="1"/>
  <c r="H651" i="9"/>
  <c r="G651" i="9"/>
  <c r="F651" i="9"/>
  <c r="E651" i="9"/>
  <c r="AS651" i="9" s="1"/>
  <c r="D651" i="9"/>
  <c r="C651" i="9"/>
  <c r="B651" i="9"/>
  <c r="L650" i="9"/>
  <c r="K650" i="9"/>
  <c r="J650" i="9"/>
  <c r="I650" i="9"/>
  <c r="Y650" i="9" s="1"/>
  <c r="H650" i="9"/>
  <c r="G650" i="9"/>
  <c r="F650" i="9"/>
  <c r="E650" i="9"/>
  <c r="D650" i="9"/>
  <c r="C650" i="9"/>
  <c r="B650" i="9"/>
  <c r="D649" i="9"/>
  <c r="C649" i="9"/>
  <c r="B649" i="9"/>
  <c r="AP648" i="9"/>
  <c r="AM648" i="9" s="1"/>
  <c r="BR647" i="9"/>
  <c r="BR646" i="9"/>
  <c r="BR645" i="9"/>
  <c r="AP642" i="9"/>
  <c r="AM642" i="9" s="1"/>
  <c r="L649" i="9"/>
  <c r="K649" i="9"/>
  <c r="J649" i="9"/>
  <c r="I649" i="9"/>
  <c r="Y649" i="9" s="1"/>
  <c r="H649" i="9"/>
  <c r="G649" i="9"/>
  <c r="F649" i="9"/>
  <c r="L648" i="9"/>
  <c r="K648" i="9"/>
  <c r="J648" i="9"/>
  <c r="I648" i="9"/>
  <c r="Y648" i="9" s="1"/>
  <c r="H648" i="9"/>
  <c r="G648" i="9"/>
  <c r="F648" i="9"/>
  <c r="L647" i="9"/>
  <c r="K647" i="9"/>
  <c r="J647" i="9"/>
  <c r="I647" i="9"/>
  <c r="Y647" i="9" s="1"/>
  <c r="H647" i="9"/>
  <c r="G647" i="9"/>
  <c r="F647" i="9"/>
  <c r="L646" i="9"/>
  <c r="K646" i="9"/>
  <c r="J646" i="9"/>
  <c r="I646" i="9"/>
  <c r="Y646" i="9" s="1"/>
  <c r="H646" i="9"/>
  <c r="G646" i="9"/>
  <c r="F646" i="9"/>
  <c r="L645" i="9"/>
  <c r="K645" i="9"/>
  <c r="J645" i="9"/>
  <c r="I645" i="9"/>
  <c r="Y645" i="9" s="1"/>
  <c r="H645" i="9"/>
  <c r="G645" i="9"/>
  <c r="F645" i="9"/>
  <c r="L644" i="9"/>
  <c r="K644" i="9"/>
  <c r="J644" i="9"/>
  <c r="I644" i="9"/>
  <c r="Y644" i="9" s="1"/>
  <c r="H644" i="9"/>
  <c r="G644" i="9"/>
  <c r="F644" i="9"/>
  <c r="L643" i="9"/>
  <c r="K643" i="9"/>
  <c r="J643" i="9"/>
  <c r="I643" i="9"/>
  <c r="Y643" i="9" s="1"/>
  <c r="H643" i="9"/>
  <c r="G643" i="9"/>
  <c r="F643" i="9"/>
  <c r="L642" i="9"/>
  <c r="K642" i="9"/>
  <c r="J642" i="9"/>
  <c r="I642" i="9"/>
  <c r="Y642" i="9" s="1"/>
  <c r="H642" i="9"/>
  <c r="G642" i="9"/>
  <c r="F642" i="9"/>
  <c r="L641" i="9"/>
  <c r="K641" i="9"/>
  <c r="J641" i="9"/>
  <c r="I641" i="9"/>
  <c r="Y641" i="9" s="1"/>
  <c r="H641" i="9"/>
  <c r="G641" i="9"/>
  <c r="F641" i="9"/>
  <c r="L640" i="9"/>
  <c r="K640" i="9"/>
  <c r="J640" i="9"/>
  <c r="I640" i="9"/>
  <c r="Y640" i="9" s="1"/>
  <c r="H640" i="9"/>
  <c r="G640" i="9"/>
  <c r="F640" i="9"/>
  <c r="E648" i="9"/>
  <c r="D648" i="9"/>
  <c r="C648" i="9"/>
  <c r="B648" i="9"/>
  <c r="E647" i="9"/>
  <c r="D647" i="9"/>
  <c r="C647" i="9"/>
  <c r="B647" i="9"/>
  <c r="E646" i="9"/>
  <c r="D646" i="9"/>
  <c r="C646" i="9"/>
  <c r="B646" i="9"/>
  <c r="E645" i="9"/>
  <c r="D645" i="9"/>
  <c r="C645" i="9"/>
  <c r="B645" i="9"/>
  <c r="B340" i="14" s="1"/>
  <c r="E644" i="9"/>
  <c r="D644" i="9"/>
  <c r="C644" i="9"/>
  <c r="B644" i="9"/>
  <c r="E643" i="9"/>
  <c r="D643" i="9"/>
  <c r="C643" i="9"/>
  <c r="B643" i="9"/>
  <c r="B118" i="14" s="1"/>
  <c r="E642" i="9"/>
  <c r="D642" i="9"/>
  <c r="C642" i="9"/>
  <c r="B642" i="9"/>
  <c r="E641" i="9"/>
  <c r="D641" i="9"/>
  <c r="C641" i="9"/>
  <c r="B641" i="9"/>
  <c r="E640" i="9"/>
  <c r="D640" i="9"/>
  <c r="C640" i="9"/>
  <c r="B640" i="9"/>
  <c r="K639" i="9"/>
  <c r="J639" i="9"/>
  <c r="I639" i="9"/>
  <c r="Y639" i="9" s="1"/>
  <c r="H639" i="9"/>
  <c r="G639" i="9"/>
  <c r="F639" i="9"/>
  <c r="E639" i="9"/>
  <c r="AS639" i="9" s="1"/>
  <c r="D639" i="9"/>
  <c r="C639" i="9"/>
  <c r="B639" i="9"/>
  <c r="B27" i="14" s="1"/>
  <c r="CJ638" i="9"/>
  <c r="AW638" i="9"/>
  <c r="AV638" i="9"/>
  <c r="AU638" i="9"/>
  <c r="AT638" i="9"/>
  <c r="AR638" i="9"/>
  <c r="AQ638" i="9"/>
  <c r="BZ638" i="9" s="1"/>
  <c r="Y657" i="9"/>
  <c r="X657" i="9"/>
  <c r="W657" i="9"/>
  <c r="V657" i="9"/>
  <c r="T657" i="9"/>
  <c r="S657" i="9"/>
  <c r="R657" i="9"/>
  <c r="Q657" i="9"/>
  <c r="P657" i="9"/>
  <c r="O657" i="9"/>
  <c r="N657" i="9"/>
  <c r="M657" i="9"/>
  <c r="X656" i="9"/>
  <c r="W656" i="9"/>
  <c r="V656" i="9"/>
  <c r="T656" i="9"/>
  <c r="S656" i="9"/>
  <c r="R656" i="9"/>
  <c r="Q656" i="9"/>
  <c r="P656" i="9"/>
  <c r="O656" i="9"/>
  <c r="N656" i="9"/>
  <c r="M656" i="9"/>
  <c r="X655" i="9"/>
  <c r="W655" i="9"/>
  <c r="V655" i="9"/>
  <c r="T655" i="9"/>
  <c r="S655" i="9"/>
  <c r="R655" i="9"/>
  <c r="Q655" i="9"/>
  <c r="P655" i="9"/>
  <c r="O655" i="9"/>
  <c r="N655" i="9"/>
  <c r="M655" i="9"/>
  <c r="X654" i="9"/>
  <c r="W654" i="9"/>
  <c r="V654" i="9"/>
  <c r="T654" i="9"/>
  <c r="S654" i="9"/>
  <c r="R654" i="9"/>
  <c r="Q654" i="9"/>
  <c r="P654" i="9"/>
  <c r="O654" i="9"/>
  <c r="N654" i="9"/>
  <c r="M654" i="9"/>
  <c r="X653" i="9"/>
  <c r="W653" i="9"/>
  <c r="V653" i="9"/>
  <c r="T653" i="9"/>
  <c r="S653" i="9"/>
  <c r="R653" i="9"/>
  <c r="Q653" i="9"/>
  <c r="P653" i="9"/>
  <c r="O653" i="9"/>
  <c r="N653" i="9"/>
  <c r="M653" i="9"/>
  <c r="X652" i="9"/>
  <c r="W652" i="9"/>
  <c r="V652" i="9"/>
  <c r="T652" i="9"/>
  <c r="S652" i="9"/>
  <c r="R652" i="9"/>
  <c r="Q652" i="9"/>
  <c r="P652" i="9"/>
  <c r="O652" i="9"/>
  <c r="N652" i="9"/>
  <c r="M652" i="9"/>
  <c r="X651" i="9"/>
  <c r="W651" i="9"/>
  <c r="V651" i="9"/>
  <c r="T651" i="9"/>
  <c r="S651" i="9"/>
  <c r="R651" i="9"/>
  <c r="Q651" i="9"/>
  <c r="P651" i="9"/>
  <c r="O651" i="9"/>
  <c r="N651" i="9"/>
  <c r="M651" i="9"/>
  <c r="X650" i="9"/>
  <c r="W650" i="9"/>
  <c r="V650" i="9"/>
  <c r="T650" i="9"/>
  <c r="S650" i="9"/>
  <c r="R650" i="9"/>
  <c r="Q650" i="9"/>
  <c r="P650" i="9"/>
  <c r="O650" i="9"/>
  <c r="N650" i="9"/>
  <c r="M650" i="9"/>
  <c r="X649" i="9"/>
  <c r="W649" i="9"/>
  <c r="V649" i="9"/>
  <c r="T649" i="9"/>
  <c r="S649" i="9"/>
  <c r="R649" i="9"/>
  <c r="Q649" i="9"/>
  <c r="P649" i="9"/>
  <c r="O649" i="9"/>
  <c r="N649" i="9"/>
  <c r="M649" i="9"/>
  <c r="X648" i="9"/>
  <c r="W648" i="9"/>
  <c r="V648" i="9"/>
  <c r="T648" i="9"/>
  <c r="S648" i="9"/>
  <c r="R648" i="9"/>
  <c r="Q648" i="9"/>
  <c r="P648" i="9"/>
  <c r="O648" i="9"/>
  <c r="N648" i="9"/>
  <c r="M648" i="9"/>
  <c r="X647" i="9"/>
  <c r="W647" i="9"/>
  <c r="V647" i="9"/>
  <c r="T647" i="9"/>
  <c r="S647" i="9"/>
  <c r="R647" i="9"/>
  <c r="Q647" i="9"/>
  <c r="P647" i="9"/>
  <c r="O647" i="9"/>
  <c r="N647" i="9"/>
  <c r="M647" i="9"/>
  <c r="X646" i="9"/>
  <c r="W646" i="9"/>
  <c r="V646" i="9"/>
  <c r="T646" i="9"/>
  <c r="S646" i="9"/>
  <c r="R646" i="9"/>
  <c r="Q646" i="9"/>
  <c r="P646" i="9"/>
  <c r="O646" i="9"/>
  <c r="N646" i="9"/>
  <c r="M646" i="9"/>
  <c r="X645" i="9"/>
  <c r="W645" i="9"/>
  <c r="V645" i="9"/>
  <c r="T645" i="9"/>
  <c r="S645" i="9"/>
  <c r="R645" i="9"/>
  <c r="Q645" i="9"/>
  <c r="P645" i="9"/>
  <c r="O645" i="9"/>
  <c r="N645" i="9"/>
  <c r="M645" i="9"/>
  <c r="X644" i="9"/>
  <c r="W644" i="9"/>
  <c r="V644" i="9"/>
  <c r="T644" i="9"/>
  <c r="S644" i="9"/>
  <c r="R644" i="9"/>
  <c r="Q644" i="9"/>
  <c r="P644" i="9"/>
  <c r="O644" i="9"/>
  <c r="N644" i="9"/>
  <c r="M644" i="9"/>
  <c r="X643" i="9"/>
  <c r="W643" i="9"/>
  <c r="V643" i="9"/>
  <c r="T643" i="9"/>
  <c r="S643" i="9"/>
  <c r="R643" i="9"/>
  <c r="Q643" i="9"/>
  <c r="P643" i="9"/>
  <c r="O643" i="9"/>
  <c r="N643" i="9"/>
  <c r="M643" i="9"/>
  <c r="X642" i="9"/>
  <c r="W642" i="9"/>
  <c r="V642" i="9"/>
  <c r="T642" i="9"/>
  <c r="S642" i="9"/>
  <c r="R642" i="9"/>
  <c r="Q642" i="9"/>
  <c r="P642" i="9"/>
  <c r="O642" i="9"/>
  <c r="N642" i="9"/>
  <c r="M642" i="9"/>
  <c r="X641" i="9"/>
  <c r="W641" i="9"/>
  <c r="V641" i="9"/>
  <c r="T641" i="9"/>
  <c r="S641" i="9"/>
  <c r="R641" i="9"/>
  <c r="Q641" i="9"/>
  <c r="P641" i="9"/>
  <c r="O641" i="9"/>
  <c r="N641" i="9"/>
  <c r="M641" i="9"/>
  <c r="X640" i="9"/>
  <c r="W640" i="9"/>
  <c r="V640" i="9"/>
  <c r="T640" i="9"/>
  <c r="S640" i="9"/>
  <c r="R640" i="9"/>
  <c r="Q640" i="9"/>
  <c r="P640" i="9"/>
  <c r="O640" i="9"/>
  <c r="N640" i="9"/>
  <c r="M640" i="9"/>
  <c r="X639" i="9"/>
  <c r="W639" i="9"/>
  <c r="V639" i="9"/>
  <c r="T639" i="9"/>
  <c r="S639" i="9"/>
  <c r="R639" i="9"/>
  <c r="Q639" i="9"/>
  <c r="P639" i="9"/>
  <c r="O639" i="9"/>
  <c r="N639" i="9"/>
  <c r="M639" i="9"/>
  <c r="X638" i="9"/>
  <c r="W638" i="9"/>
  <c r="V638" i="9"/>
  <c r="T638" i="9"/>
  <c r="S638" i="9"/>
  <c r="R638" i="9"/>
  <c r="Q638" i="9"/>
  <c r="P638" i="9"/>
  <c r="O638" i="9"/>
  <c r="N638" i="9"/>
  <c r="M638" i="9"/>
  <c r="X637" i="9"/>
  <c r="W637" i="9"/>
  <c r="V637" i="9"/>
  <c r="T637" i="9"/>
  <c r="S637" i="9"/>
  <c r="R637" i="9"/>
  <c r="Q637" i="9"/>
  <c r="P637" i="9"/>
  <c r="O637" i="9"/>
  <c r="N637" i="9"/>
  <c r="M637" i="9"/>
  <c r="X636" i="9"/>
  <c r="W636" i="9"/>
  <c r="V636" i="9"/>
  <c r="T636" i="9"/>
  <c r="S636" i="9"/>
  <c r="R636" i="9"/>
  <c r="Q636" i="9"/>
  <c r="P636" i="9"/>
  <c r="O636" i="9"/>
  <c r="N636" i="9"/>
  <c r="M636" i="9"/>
  <c r="L638" i="9"/>
  <c r="K638" i="9"/>
  <c r="J638" i="9"/>
  <c r="I638" i="9"/>
  <c r="Y638" i="9" s="1"/>
  <c r="H638" i="9"/>
  <c r="G638" i="9"/>
  <c r="F638" i="9"/>
  <c r="E638" i="9"/>
  <c r="D638" i="9"/>
  <c r="C638" i="9"/>
  <c r="B638" i="9"/>
  <c r="L637" i="9"/>
  <c r="K637" i="9"/>
  <c r="J637" i="9"/>
  <c r="I637" i="9"/>
  <c r="Y637" i="9" s="1"/>
  <c r="H637" i="9"/>
  <c r="G637" i="9"/>
  <c r="F637" i="9"/>
  <c r="E637" i="9"/>
  <c r="D637" i="9"/>
  <c r="C637" i="9"/>
  <c r="B637" i="9"/>
  <c r="L636" i="9"/>
  <c r="K636" i="9"/>
  <c r="J636" i="9"/>
  <c r="I636" i="9"/>
  <c r="Y636" i="9" s="1"/>
  <c r="H636" i="9"/>
  <c r="G636" i="9"/>
  <c r="F636" i="9"/>
  <c r="E636" i="9"/>
  <c r="AS636" i="9" s="1"/>
  <c r="D636" i="9"/>
  <c r="C636" i="9"/>
  <c r="B636" i="9"/>
  <c r="B116" i="14" s="1"/>
  <c r="O635" i="9"/>
  <c r="N635" i="9"/>
  <c r="M635" i="9"/>
  <c r="L635" i="9"/>
  <c r="K635" i="9"/>
  <c r="J635" i="9"/>
  <c r="I635" i="9"/>
  <c r="H635" i="9"/>
  <c r="G635" i="9"/>
  <c r="F635" i="9"/>
  <c r="E635" i="9"/>
  <c r="AS635" i="9" s="1"/>
  <c r="D635" i="9"/>
  <c r="C635" i="9"/>
  <c r="B635" i="9"/>
  <c r="CN629" i="9"/>
  <c r="CN628" i="9"/>
  <c r="BZ626" i="9"/>
  <c r="BZ625" i="9"/>
  <c r="BZ624" i="9"/>
  <c r="BZ623" i="9"/>
  <c r="BZ622" i="9"/>
  <c r="BZ621" i="9"/>
  <c r="BZ620" i="9"/>
  <c r="BZ619" i="9"/>
  <c r="BZ618" i="9"/>
  <c r="BZ617" i="9"/>
  <c r="BZ616" i="9"/>
  <c r="BZ615" i="9"/>
  <c r="BZ614" i="9"/>
  <c r="AP626" i="9"/>
  <c r="AM626" i="9" s="1"/>
  <c r="P634" i="9"/>
  <c r="O634" i="9"/>
  <c r="N634" i="9"/>
  <c r="M634" i="9"/>
  <c r="L634" i="9"/>
  <c r="K634" i="9"/>
  <c r="J634" i="9"/>
  <c r="I634" i="9"/>
  <c r="Y634" i="9" s="1"/>
  <c r="H634" i="9"/>
  <c r="G634" i="9"/>
  <c r="F634" i="9"/>
  <c r="E634" i="9"/>
  <c r="AS634" i="9" s="1"/>
  <c r="D634" i="9"/>
  <c r="C634" i="9"/>
  <c r="B634" i="9"/>
  <c r="P633" i="9"/>
  <c r="O633" i="9"/>
  <c r="N633" i="9"/>
  <c r="M633" i="9"/>
  <c r="L633" i="9"/>
  <c r="K633" i="9"/>
  <c r="J633" i="9"/>
  <c r="I633" i="9"/>
  <c r="Y633" i="9" s="1"/>
  <c r="H633" i="9"/>
  <c r="G633" i="9"/>
  <c r="F633" i="9"/>
  <c r="E633" i="9"/>
  <c r="AS633" i="9" s="1"/>
  <c r="D633" i="9"/>
  <c r="C633" i="9"/>
  <c r="B633" i="9"/>
  <c r="B95" i="14" s="1"/>
  <c r="P632" i="9"/>
  <c r="O632" i="9"/>
  <c r="N632" i="9"/>
  <c r="M632" i="9"/>
  <c r="L632" i="9"/>
  <c r="K632" i="9"/>
  <c r="J632" i="9"/>
  <c r="I632" i="9"/>
  <c r="Y632" i="9" s="1"/>
  <c r="H632" i="9"/>
  <c r="G632" i="9"/>
  <c r="F632" i="9"/>
  <c r="E632" i="9"/>
  <c r="AS632" i="9" s="1"/>
  <c r="D632" i="9"/>
  <c r="C632" i="9"/>
  <c r="B632" i="9"/>
  <c r="P631" i="9"/>
  <c r="O631" i="9"/>
  <c r="N631" i="9"/>
  <c r="M631" i="9"/>
  <c r="L631" i="9"/>
  <c r="K631" i="9"/>
  <c r="J631" i="9"/>
  <c r="I631" i="9"/>
  <c r="Y631" i="9" s="1"/>
  <c r="H631" i="9"/>
  <c r="G631" i="9"/>
  <c r="F631" i="9"/>
  <c r="E631" i="9"/>
  <c r="AS631" i="9" s="1"/>
  <c r="D631" i="9"/>
  <c r="C631" i="9"/>
  <c r="B631" i="9"/>
  <c r="P630" i="9"/>
  <c r="O630" i="9"/>
  <c r="N630" i="9"/>
  <c r="M630" i="9"/>
  <c r="L630" i="9"/>
  <c r="K630" i="9"/>
  <c r="J630" i="9"/>
  <c r="I630" i="9"/>
  <c r="Y630" i="9" s="1"/>
  <c r="H630" i="9"/>
  <c r="G630" i="9"/>
  <c r="F630" i="9"/>
  <c r="E630" i="9"/>
  <c r="AS630" i="9" s="1"/>
  <c r="D630" i="9"/>
  <c r="C630" i="9"/>
  <c r="B630" i="9"/>
  <c r="P629" i="9"/>
  <c r="O629" i="9"/>
  <c r="N629" i="9"/>
  <c r="M629" i="9"/>
  <c r="L629" i="9"/>
  <c r="K629" i="9"/>
  <c r="J629" i="9"/>
  <c r="I629" i="9"/>
  <c r="Y629" i="9" s="1"/>
  <c r="H629" i="9"/>
  <c r="G629" i="9"/>
  <c r="F629" i="9"/>
  <c r="E629" i="9"/>
  <c r="D629" i="9"/>
  <c r="C629" i="9"/>
  <c r="B629" i="9"/>
  <c r="P628" i="9"/>
  <c r="O628" i="9"/>
  <c r="N628" i="9"/>
  <c r="M628" i="9"/>
  <c r="L628" i="9"/>
  <c r="K628" i="9"/>
  <c r="J628" i="9"/>
  <c r="I628" i="9"/>
  <c r="Y628" i="9" s="1"/>
  <c r="H628" i="9"/>
  <c r="G628" i="9"/>
  <c r="F628" i="9"/>
  <c r="E628" i="9"/>
  <c r="D628" i="9"/>
  <c r="C628" i="9"/>
  <c r="B628" i="9"/>
  <c r="P627" i="9"/>
  <c r="O627" i="9"/>
  <c r="N627" i="9"/>
  <c r="M627" i="9"/>
  <c r="L627" i="9"/>
  <c r="K627" i="9"/>
  <c r="J627" i="9"/>
  <c r="I627" i="9"/>
  <c r="H627" i="9"/>
  <c r="G627" i="9"/>
  <c r="F627" i="9"/>
  <c r="E627" i="9"/>
  <c r="D627" i="9"/>
  <c r="C627" i="9"/>
  <c r="B627" i="9"/>
  <c r="P626" i="9"/>
  <c r="O626" i="9"/>
  <c r="N626" i="9"/>
  <c r="M626" i="9"/>
  <c r="L626" i="9"/>
  <c r="K626" i="9"/>
  <c r="J626" i="9"/>
  <c r="I626" i="9"/>
  <c r="Y626" i="9" s="1"/>
  <c r="H626" i="9"/>
  <c r="G626" i="9"/>
  <c r="F626" i="9"/>
  <c r="E626" i="9"/>
  <c r="D626" i="9"/>
  <c r="C626" i="9"/>
  <c r="B626" i="9"/>
  <c r="B68" i="14" s="1"/>
  <c r="P625" i="9"/>
  <c r="O625" i="9"/>
  <c r="N625" i="9"/>
  <c r="M625" i="9"/>
  <c r="L625" i="9"/>
  <c r="K625" i="9"/>
  <c r="J625" i="9"/>
  <c r="I625" i="9"/>
  <c r="Y625" i="9" s="1"/>
  <c r="H625" i="9"/>
  <c r="G625" i="9"/>
  <c r="F625" i="9"/>
  <c r="E625" i="9"/>
  <c r="D625" i="9"/>
  <c r="C625" i="9"/>
  <c r="B625" i="9"/>
  <c r="P624" i="9"/>
  <c r="O624" i="9"/>
  <c r="N624" i="9"/>
  <c r="M624" i="9"/>
  <c r="L624" i="9"/>
  <c r="K624" i="9"/>
  <c r="J624" i="9"/>
  <c r="I624" i="9"/>
  <c r="Y624" i="9" s="1"/>
  <c r="H624" i="9"/>
  <c r="G624" i="9"/>
  <c r="F624" i="9"/>
  <c r="E624" i="9"/>
  <c r="AS624" i="9" s="1"/>
  <c r="D624" i="9"/>
  <c r="C624" i="9"/>
  <c r="B624" i="9"/>
  <c r="B28" i="14" s="1"/>
  <c r="P623" i="9"/>
  <c r="O623" i="9"/>
  <c r="N623" i="9"/>
  <c r="M623" i="9"/>
  <c r="L623" i="9"/>
  <c r="K623" i="9"/>
  <c r="J623" i="9"/>
  <c r="I623" i="9"/>
  <c r="Y623" i="9" s="1"/>
  <c r="H623" i="9"/>
  <c r="G623" i="9"/>
  <c r="F623" i="9"/>
  <c r="E623" i="9"/>
  <c r="AS623" i="9" s="1"/>
  <c r="D623" i="9"/>
  <c r="C623" i="9"/>
  <c r="B623" i="9"/>
  <c r="B71" i="14" s="1"/>
  <c r="P622" i="9"/>
  <c r="O622" i="9"/>
  <c r="N622" i="9"/>
  <c r="M622" i="9"/>
  <c r="L622" i="9"/>
  <c r="K622" i="9"/>
  <c r="J622" i="9"/>
  <c r="I622" i="9"/>
  <c r="Y622" i="9" s="1"/>
  <c r="H622" i="9"/>
  <c r="G622" i="9"/>
  <c r="F622" i="9"/>
  <c r="E622" i="9"/>
  <c r="D622" i="9"/>
  <c r="C622" i="9"/>
  <c r="B622" i="9"/>
  <c r="C621" i="9"/>
  <c r="B621" i="9"/>
  <c r="B170" i="14" s="1"/>
  <c r="BZ612" i="9"/>
  <c r="BZ611" i="9"/>
  <c r="BZ610" i="9"/>
  <c r="BZ609" i="9"/>
  <c r="BZ608" i="9"/>
  <c r="BZ607" i="9"/>
  <c r="BZ606" i="9"/>
  <c r="BZ605" i="9"/>
  <c r="BZ604" i="9"/>
  <c r="BZ603" i="9"/>
  <c r="BZ602" i="9"/>
  <c r="BZ601" i="9"/>
  <c r="E620" i="9"/>
  <c r="D620" i="9"/>
  <c r="C620" i="9"/>
  <c r="B620" i="9"/>
  <c r="B67" i="14" s="1"/>
  <c r="E619" i="9"/>
  <c r="AS619" i="9" s="1"/>
  <c r="D619" i="9"/>
  <c r="C619" i="9"/>
  <c r="B619" i="9"/>
  <c r="E618" i="9"/>
  <c r="AS618" i="9" s="1"/>
  <c r="D618" i="9"/>
  <c r="C618" i="9"/>
  <c r="B618" i="9"/>
  <c r="B74" i="14" s="1"/>
  <c r="E617" i="9"/>
  <c r="AS617" i="9" s="1"/>
  <c r="D617" i="9"/>
  <c r="C617" i="9"/>
  <c r="B617" i="9"/>
  <c r="E616" i="9"/>
  <c r="D616" i="9"/>
  <c r="C616" i="9"/>
  <c r="B616" i="9"/>
  <c r="B19" i="14" s="1"/>
  <c r="E615" i="9"/>
  <c r="D615" i="9"/>
  <c r="C615" i="9"/>
  <c r="B615" i="9"/>
  <c r="B66" i="14" s="1"/>
  <c r="E614" i="9"/>
  <c r="D614" i="9"/>
  <c r="C614" i="9"/>
  <c r="B614" i="9"/>
  <c r="E613" i="9"/>
  <c r="D613" i="9"/>
  <c r="C613" i="9"/>
  <c r="B613" i="9"/>
  <c r="E612" i="9"/>
  <c r="D612" i="9"/>
  <c r="C612" i="9"/>
  <c r="B612" i="9"/>
  <c r="C611" i="9"/>
  <c r="C46" i="15" s="1"/>
  <c r="B611" i="9"/>
  <c r="BW600" i="9"/>
  <c r="BV600" i="9"/>
  <c r="BK600" i="9"/>
  <c r="AY600" i="9"/>
  <c r="AW600" i="9"/>
  <c r="AV600" i="9"/>
  <c r="AU600" i="9"/>
  <c r="AT600" i="9"/>
  <c r="AR600" i="9"/>
  <c r="AQ600" i="9"/>
  <c r="BZ600" i="9" s="1"/>
  <c r="BZ598" i="9"/>
  <c r="BZ597" i="9"/>
  <c r="BZ596" i="9"/>
  <c r="BZ595" i="9"/>
  <c r="BZ594" i="9"/>
  <c r="BZ593" i="9"/>
  <c r="BZ592" i="9"/>
  <c r="BZ591" i="9"/>
  <c r="BZ590" i="9"/>
  <c r="BZ589" i="9"/>
  <c r="BZ588" i="9"/>
  <c r="BZ587" i="9"/>
  <c r="BZ586" i="9"/>
  <c r="BZ585" i="9"/>
  <c r="BZ584" i="9"/>
  <c r="BZ583" i="9"/>
  <c r="BZ582" i="9"/>
  <c r="BZ581" i="9"/>
  <c r="BZ580" i="9"/>
  <c r="BZ579" i="9"/>
  <c r="BZ578" i="9"/>
  <c r="AS594" i="9"/>
  <c r="AS591" i="9"/>
  <c r="AS590" i="9"/>
  <c r="AS589" i="9"/>
  <c r="AS582" i="9"/>
  <c r="AS580" i="9"/>
  <c r="AS577" i="9"/>
  <c r="AS572" i="9"/>
  <c r="AS570" i="9"/>
  <c r="AS569" i="9"/>
  <c r="AS565" i="9"/>
  <c r="AS547" i="9"/>
  <c r="AS546" i="9"/>
  <c r="AS545" i="9"/>
  <c r="AS524" i="9"/>
  <c r="AS521" i="9"/>
  <c r="AS520" i="9"/>
  <c r="AS519" i="9"/>
  <c r="AS515" i="9"/>
  <c r="AS513" i="9"/>
  <c r="AS512" i="9"/>
  <c r="AS511" i="9"/>
  <c r="AS506" i="9"/>
  <c r="AS505" i="9"/>
  <c r="AS504" i="9"/>
  <c r="AS503" i="9"/>
  <c r="AS502" i="9"/>
  <c r="AS501" i="9"/>
  <c r="AS500" i="9"/>
  <c r="AS499" i="9"/>
  <c r="AS498" i="9"/>
  <c r="AS497" i="9"/>
  <c r="AS496" i="9"/>
  <c r="AS495" i="9"/>
  <c r="AS494" i="9"/>
  <c r="AS493" i="9"/>
  <c r="AS492" i="9"/>
  <c r="AS491" i="9"/>
  <c r="AS490" i="9"/>
  <c r="AS489" i="9"/>
  <c r="AS488" i="9"/>
  <c r="AS487" i="9"/>
  <c r="AS486" i="9"/>
  <c r="AS477" i="9"/>
  <c r="AS468" i="9"/>
  <c r="AS467" i="9"/>
  <c r="AS465" i="9"/>
  <c r="AS464" i="9"/>
  <c r="AS463" i="9"/>
  <c r="AS462" i="9"/>
  <c r="AS458" i="9"/>
  <c r="AS457" i="9"/>
  <c r="AS456" i="9"/>
  <c r="AS455" i="9"/>
  <c r="AS449" i="9"/>
  <c r="AS442" i="9"/>
  <c r="AS441" i="9"/>
  <c r="AS430" i="9"/>
  <c r="AS429" i="9"/>
  <c r="AS428" i="9"/>
  <c r="AS427" i="9"/>
  <c r="AM598" i="9"/>
  <c r="AM597" i="9"/>
  <c r="AM596" i="9"/>
  <c r="AM594" i="9"/>
  <c r="AM593" i="9"/>
  <c r="AM592" i="9"/>
  <c r="AM591" i="9"/>
  <c r="AM590" i="9"/>
  <c r="AM589" i="9"/>
  <c r="AM588" i="9"/>
  <c r="AM587" i="9"/>
  <c r="AM586" i="9"/>
  <c r="AM585" i="9"/>
  <c r="AM584" i="9"/>
  <c r="AM583" i="9"/>
  <c r="AM582" i="9"/>
  <c r="AM581" i="9"/>
  <c r="AM580" i="9"/>
  <c r="AM579" i="9"/>
  <c r="AM578" i="9"/>
  <c r="AM577" i="9"/>
  <c r="AM576" i="9"/>
  <c r="AM575" i="9"/>
  <c r="AM574" i="9"/>
  <c r="AM573" i="9"/>
  <c r="AM572" i="9"/>
  <c r="AM571" i="9"/>
  <c r="AM570" i="9"/>
  <c r="AM569" i="9"/>
  <c r="AM568" i="9"/>
  <c r="AM567" i="9"/>
  <c r="AM566" i="9"/>
  <c r="AM565" i="9"/>
  <c r="AM564" i="9"/>
  <c r="AM563" i="9"/>
  <c r="AM562" i="9"/>
  <c r="AM561" i="9"/>
  <c r="AM560" i="9"/>
  <c r="AM559" i="9"/>
  <c r="AM558" i="9"/>
  <c r="AM557" i="9"/>
  <c r="AM556" i="9"/>
  <c r="AM555" i="9"/>
  <c r="AM554" i="9"/>
  <c r="AM553" i="9"/>
  <c r="AM552" i="9"/>
  <c r="AM551" i="9"/>
  <c r="AM550" i="9"/>
  <c r="AM549" i="9"/>
  <c r="AM548" i="9"/>
  <c r="BZ576" i="9"/>
  <c r="BZ575" i="9"/>
  <c r="BZ574" i="9"/>
  <c r="BZ573" i="9"/>
  <c r="BZ572" i="9"/>
  <c r="BZ571" i="9"/>
  <c r="BZ570" i="9"/>
  <c r="BZ569" i="9"/>
  <c r="BZ567" i="9"/>
  <c r="BZ566" i="9"/>
  <c r="BZ565" i="9"/>
  <c r="BZ564" i="9"/>
  <c r="BZ562" i="9"/>
  <c r="BZ559" i="9"/>
  <c r="BZ557" i="9"/>
  <c r="BZ556" i="9"/>
  <c r="BZ555" i="9"/>
  <c r="BZ554" i="9"/>
  <c r="BZ553" i="9"/>
  <c r="BZ552" i="9"/>
  <c r="BZ551" i="9"/>
  <c r="BZ550" i="9"/>
  <c r="BZ548" i="9"/>
  <c r="BZ547" i="9"/>
  <c r="BZ546" i="9"/>
  <c r="BZ545" i="9"/>
  <c r="BZ544" i="9"/>
  <c r="BZ543" i="9"/>
  <c r="BZ542" i="9"/>
  <c r="BZ541" i="9"/>
  <c r="BZ540" i="9"/>
  <c r="BZ539" i="9"/>
  <c r="BZ538" i="9"/>
  <c r="BZ537" i="9"/>
  <c r="BZ536" i="9"/>
  <c r="BZ535" i="9"/>
  <c r="BZ534" i="9"/>
  <c r="BZ533" i="9"/>
  <c r="BW568" i="9"/>
  <c r="BV568" i="9"/>
  <c r="BN568" i="9"/>
  <c r="BB568" i="9"/>
  <c r="AW568" i="9"/>
  <c r="AV568" i="9"/>
  <c r="AU568" i="9"/>
  <c r="AT568" i="9"/>
  <c r="AR568" i="9"/>
  <c r="AQ568" i="9"/>
  <c r="BZ568" i="9" s="1"/>
  <c r="AW563" i="9"/>
  <c r="AV563" i="9"/>
  <c r="AU563" i="9"/>
  <c r="AT563" i="9"/>
  <c r="AR563" i="9"/>
  <c r="AQ563" i="9"/>
  <c r="BZ563" i="9" s="1"/>
  <c r="AV560" i="9"/>
  <c r="AV561" i="9" s="1"/>
  <c r="AU560" i="9"/>
  <c r="AU561" i="9" s="1"/>
  <c r="AT560" i="9"/>
  <c r="AT561" i="9" s="1"/>
  <c r="AR560" i="9"/>
  <c r="AR561" i="9" s="1"/>
  <c r="AQ560" i="9"/>
  <c r="AW559" i="9"/>
  <c r="AW560" i="9" s="1"/>
  <c r="AW561" i="9" s="1"/>
  <c r="AW557" i="9"/>
  <c r="AW558" i="9" s="1"/>
  <c r="AV558" i="9"/>
  <c r="AU558" i="9"/>
  <c r="AT558" i="9"/>
  <c r="AR558" i="9"/>
  <c r="AQ558" i="9"/>
  <c r="BZ558" i="9" s="1"/>
  <c r="CJ549" i="9"/>
  <c r="AW549" i="9"/>
  <c r="AV549" i="9"/>
  <c r="AU549" i="9"/>
  <c r="AT549" i="9"/>
  <c r="AR549" i="9"/>
  <c r="AQ549" i="9"/>
  <c r="BZ549" i="9" s="1"/>
  <c r="AM543" i="9"/>
  <c r="AM542" i="9"/>
  <c r="AM541" i="9"/>
  <c r="AM540" i="9"/>
  <c r="AM539" i="9"/>
  <c r="AM538" i="9"/>
  <c r="AM537" i="9"/>
  <c r="AM536" i="9"/>
  <c r="AM535" i="9"/>
  <c r="AM534" i="9"/>
  <c r="AM533" i="9"/>
  <c r="AM532" i="9"/>
  <c r="AM531" i="9"/>
  <c r="AM530" i="9"/>
  <c r="AM529" i="9"/>
  <c r="AM528" i="9"/>
  <c r="AM527" i="9"/>
  <c r="AM526" i="9"/>
  <c r="AM525" i="9"/>
  <c r="AM524" i="9"/>
  <c r="AM522" i="9"/>
  <c r="AM521" i="9"/>
  <c r="AM520" i="9"/>
  <c r="AM519" i="9"/>
  <c r="AM518" i="9"/>
  <c r="AM517" i="9"/>
  <c r="AM516" i="9"/>
  <c r="AM515" i="9"/>
  <c r="AM514" i="9"/>
  <c r="AM513" i="9"/>
  <c r="AM512" i="9"/>
  <c r="AM511" i="9"/>
  <c r="AM510" i="9"/>
  <c r="AM509" i="9"/>
  <c r="AM508" i="9"/>
  <c r="BW532" i="9"/>
  <c r="BV532" i="9"/>
  <c r="BK532" i="9"/>
  <c r="AY532" i="9"/>
  <c r="AW532" i="9"/>
  <c r="AV532" i="9"/>
  <c r="AU532" i="9"/>
  <c r="AT532" i="9"/>
  <c r="AR532" i="9"/>
  <c r="AQ532" i="9"/>
  <c r="BZ532" i="9" s="1"/>
  <c r="BZ528" i="9"/>
  <c r="BZ527" i="9"/>
  <c r="BZ526" i="9"/>
  <c r="BZ525" i="9"/>
  <c r="BZ524" i="9"/>
  <c r="BZ522" i="9"/>
  <c r="BZ521" i="9"/>
  <c r="BZ520" i="9"/>
  <c r="BZ519" i="9"/>
  <c r="BZ518" i="9"/>
  <c r="BZ517" i="9"/>
  <c r="BZ516" i="9"/>
  <c r="BZ515" i="9"/>
  <c r="BZ514" i="9"/>
  <c r="BZ513" i="9"/>
  <c r="BZ512" i="9"/>
  <c r="BZ511" i="9"/>
  <c r="BV523" i="9"/>
  <c r="BN523" i="9"/>
  <c r="AX523" i="9"/>
  <c r="AM523" i="9" s="1"/>
  <c r="AT523" i="9"/>
  <c r="AR523" i="9"/>
  <c r="AQ523" i="9"/>
  <c r="BZ523" i="9" s="1"/>
  <c r="BR515" i="9"/>
  <c r="BQ515" i="9"/>
  <c r="BI515" i="9"/>
  <c r="BH515" i="9"/>
  <c r="BF515" i="9"/>
  <c r="BZ508" i="9"/>
  <c r="BZ507" i="9"/>
  <c r="BZ506" i="9"/>
  <c r="BZ505" i="9"/>
  <c r="BZ504" i="9"/>
  <c r="BZ503" i="9"/>
  <c r="BZ502" i="9"/>
  <c r="BZ501" i="9"/>
  <c r="AM506" i="9"/>
  <c r="AM505" i="9"/>
  <c r="AM504" i="9"/>
  <c r="AM503" i="9"/>
  <c r="AM502" i="9"/>
  <c r="AM501" i="9"/>
  <c r="AM500" i="9"/>
  <c r="AM499" i="9"/>
  <c r="AM498" i="9"/>
  <c r="AM497" i="9"/>
  <c r="AM496" i="9"/>
  <c r="AM495" i="9"/>
  <c r="AM494" i="9"/>
  <c r="AM493" i="9"/>
  <c r="AM492" i="9"/>
  <c r="AM491" i="9"/>
  <c r="AM490" i="9"/>
  <c r="AM489" i="9"/>
  <c r="AM488" i="9"/>
  <c r="AM487" i="9"/>
  <c r="AM486" i="9"/>
  <c r="AM485" i="9"/>
  <c r="AM484" i="9"/>
  <c r="AM483" i="9"/>
  <c r="AM482" i="9"/>
  <c r="BZ497" i="9"/>
  <c r="BZ496" i="9"/>
  <c r="BZ495" i="9"/>
  <c r="BZ494" i="9"/>
  <c r="BZ493" i="9"/>
  <c r="BZ492" i="9"/>
  <c r="BZ491" i="9"/>
  <c r="BZ490" i="9"/>
  <c r="BZ489" i="9"/>
  <c r="BZ488" i="9"/>
  <c r="BZ487" i="9"/>
  <c r="BZ486" i="9"/>
  <c r="BZ485" i="9"/>
  <c r="BZ484" i="9"/>
  <c r="BZ483" i="9"/>
  <c r="BZ482" i="9"/>
  <c r="BZ481" i="9"/>
  <c r="BZ480" i="9"/>
  <c r="BZ479" i="9"/>
  <c r="BZ478" i="9"/>
  <c r="BZ477" i="9"/>
  <c r="BZ476" i="9"/>
  <c r="BZ475" i="9"/>
  <c r="BZ474" i="9"/>
  <c r="BZ473" i="9"/>
  <c r="BZ472" i="9"/>
  <c r="BZ471" i="9"/>
  <c r="BZ469" i="9"/>
  <c r="BZ468" i="9"/>
  <c r="BZ467" i="9"/>
  <c r="BZ466" i="9"/>
  <c r="BZ465" i="9"/>
  <c r="BZ464" i="9"/>
  <c r="P621" i="9"/>
  <c r="O621" i="9"/>
  <c r="N621" i="9"/>
  <c r="M621" i="9"/>
  <c r="L621" i="9"/>
  <c r="K621" i="9"/>
  <c r="J621" i="9"/>
  <c r="I621" i="9"/>
  <c r="Y621" i="9" s="1"/>
  <c r="H621" i="9"/>
  <c r="G621" i="9"/>
  <c r="F621" i="9"/>
  <c r="P620" i="9"/>
  <c r="O620" i="9"/>
  <c r="N620" i="9"/>
  <c r="M620" i="9"/>
  <c r="L620" i="9"/>
  <c r="K620" i="9"/>
  <c r="J620" i="9"/>
  <c r="I620" i="9"/>
  <c r="Y620" i="9" s="1"/>
  <c r="H620" i="9"/>
  <c r="G620" i="9"/>
  <c r="F620" i="9"/>
  <c r="P619" i="9"/>
  <c r="O619" i="9"/>
  <c r="N619" i="9"/>
  <c r="M619" i="9"/>
  <c r="L619" i="9"/>
  <c r="K619" i="9"/>
  <c r="J619" i="9"/>
  <c r="I619" i="9"/>
  <c r="H619" i="9"/>
  <c r="G619" i="9"/>
  <c r="F619" i="9"/>
  <c r="P618" i="9"/>
  <c r="O618" i="9"/>
  <c r="N618" i="9"/>
  <c r="M618" i="9"/>
  <c r="L618" i="9"/>
  <c r="K618" i="9"/>
  <c r="J618" i="9"/>
  <c r="I618" i="9"/>
  <c r="Y618" i="9" s="1"/>
  <c r="H618" i="9"/>
  <c r="G618" i="9"/>
  <c r="F618" i="9"/>
  <c r="P617" i="9"/>
  <c r="O617" i="9"/>
  <c r="N617" i="9"/>
  <c r="M617" i="9"/>
  <c r="L617" i="9"/>
  <c r="K617" i="9"/>
  <c r="J617" i="9"/>
  <c r="I617" i="9"/>
  <c r="Y617" i="9" s="1"/>
  <c r="H617" i="9"/>
  <c r="G617" i="9"/>
  <c r="F617" i="9"/>
  <c r="P616" i="9"/>
  <c r="O616" i="9"/>
  <c r="N616" i="9"/>
  <c r="M616" i="9"/>
  <c r="L616" i="9"/>
  <c r="K616" i="9"/>
  <c r="J616" i="9"/>
  <c r="I616" i="9"/>
  <c r="Y616" i="9" s="1"/>
  <c r="H616" i="9"/>
  <c r="G616" i="9"/>
  <c r="F616" i="9"/>
  <c r="P615" i="9"/>
  <c r="O615" i="9"/>
  <c r="N615" i="9"/>
  <c r="M615" i="9"/>
  <c r="L615" i="9"/>
  <c r="K615" i="9"/>
  <c r="J615" i="9"/>
  <c r="I615" i="9"/>
  <c r="Y615" i="9" s="1"/>
  <c r="H615" i="9"/>
  <c r="G615" i="9"/>
  <c r="F615" i="9"/>
  <c r="P614" i="9"/>
  <c r="O614" i="9"/>
  <c r="N614" i="9"/>
  <c r="M614" i="9"/>
  <c r="L614" i="9"/>
  <c r="K614" i="9"/>
  <c r="J614" i="9"/>
  <c r="I614" i="9"/>
  <c r="Y614" i="9" s="1"/>
  <c r="H614" i="9"/>
  <c r="G614" i="9"/>
  <c r="F614" i="9"/>
  <c r="P613" i="9"/>
  <c r="O613" i="9"/>
  <c r="N613" i="9"/>
  <c r="M613" i="9"/>
  <c r="L613" i="9"/>
  <c r="K613" i="9"/>
  <c r="J613" i="9"/>
  <c r="I613" i="9"/>
  <c r="Y613" i="9" s="1"/>
  <c r="H613" i="9"/>
  <c r="G613" i="9"/>
  <c r="F613" i="9"/>
  <c r="P612" i="9"/>
  <c r="O612" i="9"/>
  <c r="N612" i="9"/>
  <c r="M612" i="9"/>
  <c r="L612" i="9"/>
  <c r="K612" i="9"/>
  <c r="J612" i="9"/>
  <c r="I612" i="9"/>
  <c r="Y612" i="9" s="1"/>
  <c r="H612" i="9"/>
  <c r="G612" i="9"/>
  <c r="F612" i="9"/>
  <c r="P611" i="9"/>
  <c r="O611" i="9"/>
  <c r="N611" i="9"/>
  <c r="M611" i="9"/>
  <c r="L611" i="9"/>
  <c r="K611" i="9"/>
  <c r="J611" i="9"/>
  <c r="I611" i="9"/>
  <c r="Y611" i="9" s="1"/>
  <c r="H611" i="9"/>
  <c r="G611" i="9"/>
  <c r="F611" i="9"/>
  <c r="P610" i="9"/>
  <c r="O610" i="9"/>
  <c r="N610" i="9"/>
  <c r="M610" i="9"/>
  <c r="L610" i="9"/>
  <c r="K610" i="9"/>
  <c r="J610" i="9"/>
  <c r="I610" i="9"/>
  <c r="Y610" i="9" s="1"/>
  <c r="H610" i="9"/>
  <c r="G610" i="9"/>
  <c r="F610" i="9"/>
  <c r="P609" i="9"/>
  <c r="O609" i="9"/>
  <c r="N609" i="9"/>
  <c r="M609" i="9"/>
  <c r="L609" i="9"/>
  <c r="K609" i="9"/>
  <c r="J609" i="9"/>
  <c r="I609" i="9"/>
  <c r="Y609" i="9" s="1"/>
  <c r="H609" i="9"/>
  <c r="G609" i="9"/>
  <c r="F609" i="9"/>
  <c r="P608" i="9"/>
  <c r="O608" i="9"/>
  <c r="N608" i="9"/>
  <c r="M608" i="9"/>
  <c r="L608" i="9"/>
  <c r="K608" i="9"/>
  <c r="J608" i="9"/>
  <c r="I608" i="9"/>
  <c r="Y608" i="9" s="1"/>
  <c r="H608" i="9"/>
  <c r="G608" i="9"/>
  <c r="F608" i="9"/>
  <c r="P607" i="9"/>
  <c r="O607" i="9"/>
  <c r="N607" i="9"/>
  <c r="M607" i="9"/>
  <c r="L607" i="9"/>
  <c r="K607" i="9"/>
  <c r="J607" i="9"/>
  <c r="I607" i="9"/>
  <c r="Y607" i="9" s="1"/>
  <c r="H607" i="9"/>
  <c r="G607" i="9"/>
  <c r="F607" i="9"/>
  <c r="P606" i="9"/>
  <c r="O606" i="9"/>
  <c r="N606" i="9"/>
  <c r="M606" i="9"/>
  <c r="L606" i="9"/>
  <c r="K606" i="9"/>
  <c r="J606" i="9"/>
  <c r="I606" i="9"/>
  <c r="Y606" i="9" s="1"/>
  <c r="H606" i="9"/>
  <c r="G606" i="9"/>
  <c r="F606" i="9"/>
  <c r="P605" i="9"/>
  <c r="O605" i="9"/>
  <c r="N605" i="9"/>
  <c r="M605" i="9"/>
  <c r="L605" i="9"/>
  <c r="K605" i="9"/>
  <c r="J605" i="9"/>
  <c r="I605" i="9"/>
  <c r="Y605" i="9" s="1"/>
  <c r="H605" i="9"/>
  <c r="G605" i="9"/>
  <c r="F605" i="9"/>
  <c r="P604" i="9"/>
  <c r="O604" i="9"/>
  <c r="N604" i="9"/>
  <c r="M604" i="9"/>
  <c r="L604" i="9"/>
  <c r="K604" i="9"/>
  <c r="J604" i="9"/>
  <c r="I604" i="9"/>
  <c r="Y604" i="9" s="1"/>
  <c r="H604" i="9"/>
  <c r="G604" i="9"/>
  <c r="F604" i="9"/>
  <c r="P603" i="9"/>
  <c r="O603" i="9"/>
  <c r="N603" i="9"/>
  <c r="M603" i="9"/>
  <c r="L603" i="9"/>
  <c r="K603" i="9"/>
  <c r="J603" i="9"/>
  <c r="I603" i="9"/>
  <c r="H603" i="9"/>
  <c r="G603" i="9"/>
  <c r="F603" i="9"/>
  <c r="P602" i="9"/>
  <c r="O602" i="9"/>
  <c r="N602" i="9"/>
  <c r="M602" i="9"/>
  <c r="L602" i="9"/>
  <c r="K602" i="9"/>
  <c r="J602" i="9"/>
  <c r="I602" i="9"/>
  <c r="Y602" i="9" s="1"/>
  <c r="H602" i="9"/>
  <c r="G602" i="9"/>
  <c r="F602" i="9"/>
  <c r="P601" i="9"/>
  <c r="O601" i="9"/>
  <c r="N601" i="9"/>
  <c r="M601" i="9"/>
  <c r="L601" i="9"/>
  <c r="K601" i="9"/>
  <c r="J601" i="9"/>
  <c r="I601" i="9"/>
  <c r="Y601" i="9" s="1"/>
  <c r="H601" i="9"/>
  <c r="G601" i="9"/>
  <c r="F601" i="9"/>
  <c r="P600" i="9"/>
  <c r="O600" i="9"/>
  <c r="N600" i="9"/>
  <c r="M600" i="9"/>
  <c r="L600" i="9"/>
  <c r="K600" i="9"/>
  <c r="J600" i="9"/>
  <c r="I600" i="9"/>
  <c r="Y600" i="9" s="1"/>
  <c r="H600" i="9"/>
  <c r="G600" i="9"/>
  <c r="F600" i="9"/>
  <c r="P599" i="9"/>
  <c r="O599" i="9"/>
  <c r="N599" i="9"/>
  <c r="M599" i="9"/>
  <c r="L599" i="9"/>
  <c r="K599" i="9"/>
  <c r="J599" i="9"/>
  <c r="I599" i="9"/>
  <c r="Y599" i="9" s="1"/>
  <c r="H599" i="9"/>
  <c r="G599" i="9"/>
  <c r="F599" i="9"/>
  <c r="P598" i="9"/>
  <c r="O598" i="9"/>
  <c r="N598" i="9"/>
  <c r="M598" i="9"/>
  <c r="L598" i="9"/>
  <c r="K598" i="9"/>
  <c r="J598" i="9"/>
  <c r="I598" i="9"/>
  <c r="Y598" i="9" s="1"/>
  <c r="H598" i="9"/>
  <c r="G598" i="9"/>
  <c r="F598" i="9"/>
  <c r="P597" i="9"/>
  <c r="O597" i="9"/>
  <c r="N597" i="9"/>
  <c r="M597" i="9"/>
  <c r="L597" i="9"/>
  <c r="K597" i="9"/>
  <c r="J597" i="9"/>
  <c r="I597" i="9"/>
  <c r="Y597" i="9" s="1"/>
  <c r="H597" i="9"/>
  <c r="G597" i="9"/>
  <c r="F597" i="9"/>
  <c r="P596" i="9"/>
  <c r="O596" i="9"/>
  <c r="N596" i="9"/>
  <c r="M596" i="9"/>
  <c r="L596" i="9"/>
  <c r="K596" i="9"/>
  <c r="J596" i="9"/>
  <c r="I596" i="9"/>
  <c r="Y596" i="9" s="1"/>
  <c r="H596" i="9"/>
  <c r="G596" i="9"/>
  <c r="F596" i="9"/>
  <c r="P595" i="9"/>
  <c r="O595" i="9"/>
  <c r="N595" i="9"/>
  <c r="M595" i="9"/>
  <c r="L595" i="9"/>
  <c r="K595" i="9"/>
  <c r="J595" i="9"/>
  <c r="I595" i="9"/>
  <c r="Y595" i="9" s="1"/>
  <c r="H595" i="9"/>
  <c r="G595" i="9"/>
  <c r="F595" i="9"/>
  <c r="P594" i="9"/>
  <c r="O594" i="9"/>
  <c r="N594" i="9"/>
  <c r="M594" i="9"/>
  <c r="L594" i="9"/>
  <c r="K594" i="9"/>
  <c r="J594" i="9"/>
  <c r="I594" i="9"/>
  <c r="Y594" i="9" s="1"/>
  <c r="H594" i="9"/>
  <c r="G594" i="9"/>
  <c r="F594" i="9"/>
  <c r="P593" i="9"/>
  <c r="O593" i="9"/>
  <c r="N593" i="9"/>
  <c r="M593" i="9"/>
  <c r="L593" i="9"/>
  <c r="K593" i="9"/>
  <c r="J593" i="9"/>
  <c r="I593" i="9"/>
  <c r="Y593" i="9" s="1"/>
  <c r="H593" i="9"/>
  <c r="G593" i="9"/>
  <c r="F593" i="9"/>
  <c r="P592" i="9"/>
  <c r="O592" i="9"/>
  <c r="N592" i="9"/>
  <c r="M592" i="9"/>
  <c r="L592" i="9"/>
  <c r="K592" i="9"/>
  <c r="J592" i="9"/>
  <c r="I592" i="9"/>
  <c r="Y592" i="9" s="1"/>
  <c r="H592" i="9"/>
  <c r="G592" i="9"/>
  <c r="F592" i="9"/>
  <c r="P591" i="9"/>
  <c r="O591" i="9"/>
  <c r="N591" i="9"/>
  <c r="M591" i="9"/>
  <c r="L591" i="9"/>
  <c r="K591" i="9"/>
  <c r="J591" i="9"/>
  <c r="I591" i="9"/>
  <c r="Y591" i="9" s="1"/>
  <c r="H591" i="9"/>
  <c r="G591" i="9"/>
  <c r="F591" i="9"/>
  <c r="P590" i="9"/>
  <c r="O590" i="9"/>
  <c r="N590" i="9"/>
  <c r="M590" i="9"/>
  <c r="L590" i="9"/>
  <c r="K590" i="9"/>
  <c r="J590" i="9"/>
  <c r="I590" i="9"/>
  <c r="Y590" i="9" s="1"/>
  <c r="H590" i="9"/>
  <c r="G590" i="9"/>
  <c r="F590" i="9"/>
  <c r="P589" i="9"/>
  <c r="O589" i="9"/>
  <c r="N589" i="9"/>
  <c r="M589" i="9"/>
  <c r="L589" i="9"/>
  <c r="K589" i="9"/>
  <c r="J589" i="9"/>
  <c r="I589" i="9"/>
  <c r="Y589" i="9" s="1"/>
  <c r="H589" i="9"/>
  <c r="G589" i="9"/>
  <c r="F589" i="9"/>
  <c r="P588" i="9"/>
  <c r="O588" i="9"/>
  <c r="N588" i="9"/>
  <c r="M588" i="9"/>
  <c r="L588" i="9"/>
  <c r="K588" i="9"/>
  <c r="J588" i="9"/>
  <c r="I588" i="9"/>
  <c r="Y588" i="9" s="1"/>
  <c r="H588" i="9"/>
  <c r="G588" i="9"/>
  <c r="F588" i="9"/>
  <c r="P587" i="9"/>
  <c r="O587" i="9"/>
  <c r="N587" i="9"/>
  <c r="M587" i="9"/>
  <c r="L587" i="9"/>
  <c r="K587" i="9"/>
  <c r="J587" i="9"/>
  <c r="I587" i="9"/>
  <c r="Y587" i="9" s="1"/>
  <c r="H587" i="9"/>
  <c r="G587" i="9"/>
  <c r="F587" i="9"/>
  <c r="P586" i="9"/>
  <c r="O586" i="9"/>
  <c r="N586" i="9"/>
  <c r="M586" i="9"/>
  <c r="L586" i="9"/>
  <c r="K586" i="9"/>
  <c r="J586" i="9"/>
  <c r="I586" i="9"/>
  <c r="Y586" i="9" s="1"/>
  <c r="H586" i="9"/>
  <c r="G586" i="9"/>
  <c r="F586" i="9"/>
  <c r="P585" i="9"/>
  <c r="O585" i="9"/>
  <c r="N585" i="9"/>
  <c r="M585" i="9"/>
  <c r="L585" i="9"/>
  <c r="K585" i="9"/>
  <c r="J585" i="9"/>
  <c r="I585" i="9"/>
  <c r="Y585" i="9" s="1"/>
  <c r="H585" i="9"/>
  <c r="G585" i="9"/>
  <c r="F585" i="9"/>
  <c r="P584" i="9"/>
  <c r="O584" i="9"/>
  <c r="N584" i="9"/>
  <c r="M584" i="9"/>
  <c r="L584" i="9"/>
  <c r="K584" i="9"/>
  <c r="J584" i="9"/>
  <c r="I584" i="9"/>
  <c r="Y584" i="9" s="1"/>
  <c r="H584" i="9"/>
  <c r="G584" i="9"/>
  <c r="F584" i="9"/>
  <c r="P583" i="9"/>
  <c r="O583" i="9"/>
  <c r="N583" i="9"/>
  <c r="M583" i="9"/>
  <c r="L583" i="9"/>
  <c r="K583" i="9"/>
  <c r="J583" i="9"/>
  <c r="I583" i="9"/>
  <c r="Y583" i="9" s="1"/>
  <c r="H583" i="9"/>
  <c r="G583" i="9"/>
  <c r="F583" i="9"/>
  <c r="P582" i="9"/>
  <c r="O582" i="9"/>
  <c r="N582" i="9"/>
  <c r="M582" i="9"/>
  <c r="L582" i="9"/>
  <c r="K582" i="9"/>
  <c r="J582" i="9"/>
  <c r="I582" i="9"/>
  <c r="Y582" i="9" s="1"/>
  <c r="H582" i="9"/>
  <c r="G582" i="9"/>
  <c r="F582" i="9"/>
  <c r="P581" i="9"/>
  <c r="O581" i="9"/>
  <c r="N581" i="9"/>
  <c r="M581" i="9"/>
  <c r="L581" i="9"/>
  <c r="K581" i="9"/>
  <c r="J581" i="9"/>
  <c r="I581" i="9"/>
  <c r="Y581" i="9" s="1"/>
  <c r="H581" i="9"/>
  <c r="G581" i="9"/>
  <c r="F581" i="9"/>
  <c r="P580" i="9"/>
  <c r="O580" i="9"/>
  <c r="N580" i="9"/>
  <c r="M580" i="9"/>
  <c r="L580" i="9"/>
  <c r="K580" i="9"/>
  <c r="J580" i="9"/>
  <c r="I580" i="9"/>
  <c r="Y580" i="9" s="1"/>
  <c r="H580" i="9"/>
  <c r="G580" i="9"/>
  <c r="F580" i="9"/>
  <c r="P579" i="9"/>
  <c r="O579" i="9"/>
  <c r="N579" i="9"/>
  <c r="M579" i="9"/>
  <c r="L579" i="9"/>
  <c r="K579" i="9"/>
  <c r="J579" i="9"/>
  <c r="I579" i="9"/>
  <c r="H579" i="9"/>
  <c r="G579" i="9"/>
  <c r="F579" i="9"/>
  <c r="P578" i="9"/>
  <c r="O578" i="9"/>
  <c r="N578" i="9"/>
  <c r="M578" i="9"/>
  <c r="L578" i="9"/>
  <c r="K578" i="9"/>
  <c r="J578" i="9"/>
  <c r="I578" i="9"/>
  <c r="Y578" i="9" s="1"/>
  <c r="H578" i="9"/>
  <c r="G578" i="9"/>
  <c r="F578" i="9"/>
  <c r="P577" i="9"/>
  <c r="O577" i="9"/>
  <c r="N577" i="9"/>
  <c r="M577" i="9"/>
  <c r="L577" i="9"/>
  <c r="K577" i="9"/>
  <c r="J577" i="9"/>
  <c r="I577" i="9"/>
  <c r="Y577" i="9" s="1"/>
  <c r="H577" i="9"/>
  <c r="G577" i="9"/>
  <c r="F577" i="9"/>
  <c r="P576" i="9"/>
  <c r="O576" i="9"/>
  <c r="N576" i="9"/>
  <c r="M576" i="9"/>
  <c r="L576" i="9"/>
  <c r="K576" i="9"/>
  <c r="J576" i="9"/>
  <c r="I576" i="9"/>
  <c r="Y576" i="9" s="1"/>
  <c r="H576" i="9"/>
  <c r="G576" i="9"/>
  <c r="F576" i="9"/>
  <c r="P575" i="9"/>
  <c r="O575" i="9"/>
  <c r="N575" i="9"/>
  <c r="M575" i="9"/>
  <c r="L575" i="9"/>
  <c r="K575" i="9"/>
  <c r="J575" i="9"/>
  <c r="I575" i="9"/>
  <c r="Y575" i="9" s="1"/>
  <c r="H575" i="9"/>
  <c r="G575" i="9"/>
  <c r="F575" i="9"/>
  <c r="P574" i="9"/>
  <c r="O574" i="9"/>
  <c r="N574" i="9"/>
  <c r="M574" i="9"/>
  <c r="L574" i="9"/>
  <c r="K574" i="9"/>
  <c r="J574" i="9"/>
  <c r="I574" i="9"/>
  <c r="Y574" i="9" s="1"/>
  <c r="H574" i="9"/>
  <c r="G574" i="9"/>
  <c r="F574" i="9"/>
  <c r="P573" i="9"/>
  <c r="O573" i="9"/>
  <c r="N573" i="9"/>
  <c r="M573" i="9"/>
  <c r="L573" i="9"/>
  <c r="K573" i="9"/>
  <c r="J573" i="9"/>
  <c r="I573" i="9"/>
  <c r="Y573" i="9" s="1"/>
  <c r="H573" i="9"/>
  <c r="G573" i="9"/>
  <c r="F573" i="9"/>
  <c r="P572" i="9"/>
  <c r="O572" i="9"/>
  <c r="N572" i="9"/>
  <c r="M572" i="9"/>
  <c r="L572" i="9"/>
  <c r="K572" i="9"/>
  <c r="J572" i="9"/>
  <c r="I572" i="9"/>
  <c r="Y572" i="9" s="1"/>
  <c r="H572" i="9"/>
  <c r="G572" i="9"/>
  <c r="F572" i="9"/>
  <c r="P571" i="9"/>
  <c r="O571" i="9"/>
  <c r="N571" i="9"/>
  <c r="M571" i="9"/>
  <c r="L571" i="9"/>
  <c r="K571" i="9"/>
  <c r="J571" i="9"/>
  <c r="I571" i="9"/>
  <c r="H571" i="9"/>
  <c r="G571" i="9"/>
  <c r="F571" i="9"/>
  <c r="P570" i="9"/>
  <c r="O570" i="9"/>
  <c r="N570" i="9"/>
  <c r="M570" i="9"/>
  <c r="L570" i="9"/>
  <c r="K570" i="9"/>
  <c r="J570" i="9"/>
  <c r="I570" i="9"/>
  <c r="Y570" i="9" s="1"/>
  <c r="H570" i="9"/>
  <c r="G570" i="9"/>
  <c r="F570" i="9"/>
  <c r="P569" i="9"/>
  <c r="O569" i="9"/>
  <c r="N569" i="9"/>
  <c r="M569" i="9"/>
  <c r="L569" i="9"/>
  <c r="K569" i="9"/>
  <c r="J569" i="9"/>
  <c r="I569" i="9"/>
  <c r="Y569" i="9" s="1"/>
  <c r="H569" i="9"/>
  <c r="G569" i="9"/>
  <c r="F569" i="9"/>
  <c r="P568" i="9"/>
  <c r="O568" i="9"/>
  <c r="N568" i="9"/>
  <c r="M568" i="9"/>
  <c r="L568" i="9"/>
  <c r="K568" i="9"/>
  <c r="J568" i="9"/>
  <c r="I568" i="9"/>
  <c r="Y568" i="9" s="1"/>
  <c r="H568" i="9"/>
  <c r="G568" i="9"/>
  <c r="F568" i="9"/>
  <c r="P567" i="9"/>
  <c r="O567" i="9"/>
  <c r="N567" i="9"/>
  <c r="M567" i="9"/>
  <c r="L567" i="9"/>
  <c r="K567" i="9"/>
  <c r="J567" i="9"/>
  <c r="I567" i="9"/>
  <c r="Y567" i="9" s="1"/>
  <c r="H567" i="9"/>
  <c r="G567" i="9"/>
  <c r="F567" i="9"/>
  <c r="P566" i="9"/>
  <c r="O566" i="9"/>
  <c r="N566" i="9"/>
  <c r="M566" i="9"/>
  <c r="L566" i="9"/>
  <c r="K566" i="9"/>
  <c r="J566" i="9"/>
  <c r="I566" i="9"/>
  <c r="Y566" i="9" s="1"/>
  <c r="H566" i="9"/>
  <c r="G566" i="9"/>
  <c r="F566" i="9"/>
  <c r="P565" i="9"/>
  <c r="O565" i="9"/>
  <c r="N565" i="9"/>
  <c r="M565" i="9"/>
  <c r="L565" i="9"/>
  <c r="K565" i="9"/>
  <c r="J565" i="9"/>
  <c r="I565" i="9"/>
  <c r="Y565" i="9" s="1"/>
  <c r="H565" i="9"/>
  <c r="G565" i="9"/>
  <c r="F565" i="9"/>
  <c r="P564" i="9"/>
  <c r="O564" i="9"/>
  <c r="N564" i="9"/>
  <c r="M564" i="9"/>
  <c r="L564" i="9"/>
  <c r="K564" i="9"/>
  <c r="J564" i="9"/>
  <c r="I564" i="9"/>
  <c r="Y564" i="9" s="1"/>
  <c r="H564" i="9"/>
  <c r="G564" i="9"/>
  <c r="F564" i="9"/>
  <c r="P563" i="9"/>
  <c r="O563" i="9"/>
  <c r="N563" i="9"/>
  <c r="M563" i="9"/>
  <c r="L563" i="9"/>
  <c r="K563" i="9"/>
  <c r="J563" i="9"/>
  <c r="I563" i="9"/>
  <c r="Y563" i="9" s="1"/>
  <c r="H563" i="9"/>
  <c r="G563" i="9"/>
  <c r="F563" i="9"/>
  <c r="P562" i="9"/>
  <c r="O562" i="9"/>
  <c r="N562" i="9"/>
  <c r="M562" i="9"/>
  <c r="L562" i="9"/>
  <c r="K562" i="9"/>
  <c r="J562" i="9"/>
  <c r="I562" i="9"/>
  <c r="Y562" i="9" s="1"/>
  <c r="H562" i="9"/>
  <c r="G562" i="9"/>
  <c r="F562" i="9"/>
  <c r="P561" i="9"/>
  <c r="O561" i="9"/>
  <c r="N561" i="9"/>
  <c r="M561" i="9"/>
  <c r="L561" i="9"/>
  <c r="K561" i="9"/>
  <c r="J561" i="9"/>
  <c r="I561" i="9"/>
  <c r="Y561" i="9" s="1"/>
  <c r="H561" i="9"/>
  <c r="G561" i="9"/>
  <c r="F561" i="9"/>
  <c r="P560" i="9"/>
  <c r="O560" i="9"/>
  <c r="N560" i="9"/>
  <c r="M560" i="9"/>
  <c r="L560" i="9"/>
  <c r="K560" i="9"/>
  <c r="J560" i="9"/>
  <c r="I560" i="9"/>
  <c r="Y560" i="9" s="1"/>
  <c r="H560" i="9"/>
  <c r="G560" i="9"/>
  <c r="F560" i="9"/>
  <c r="P559" i="9"/>
  <c r="O559" i="9"/>
  <c r="N559" i="9"/>
  <c r="M559" i="9"/>
  <c r="L559" i="9"/>
  <c r="K559" i="9"/>
  <c r="J559" i="9"/>
  <c r="I559" i="9"/>
  <c r="Y559" i="9" s="1"/>
  <c r="H559" i="9"/>
  <c r="G559" i="9"/>
  <c r="F559" i="9"/>
  <c r="P558" i="9"/>
  <c r="O558" i="9"/>
  <c r="N558" i="9"/>
  <c r="M558" i="9"/>
  <c r="L558" i="9"/>
  <c r="K558" i="9"/>
  <c r="J558" i="9"/>
  <c r="I558" i="9"/>
  <c r="Y558" i="9" s="1"/>
  <c r="H558" i="9"/>
  <c r="G558" i="9"/>
  <c r="F558" i="9"/>
  <c r="P557" i="9"/>
  <c r="O557" i="9"/>
  <c r="N557" i="9"/>
  <c r="M557" i="9"/>
  <c r="L557" i="9"/>
  <c r="K557" i="9"/>
  <c r="J557" i="9"/>
  <c r="I557" i="9"/>
  <c r="Y557" i="9" s="1"/>
  <c r="H557" i="9"/>
  <c r="G557" i="9"/>
  <c r="F557" i="9"/>
  <c r="P556" i="9"/>
  <c r="O556" i="9"/>
  <c r="N556" i="9"/>
  <c r="M556" i="9"/>
  <c r="L556" i="9"/>
  <c r="K556" i="9"/>
  <c r="J556" i="9"/>
  <c r="I556" i="9"/>
  <c r="Y556" i="9" s="1"/>
  <c r="H556" i="9"/>
  <c r="G556" i="9"/>
  <c r="F556" i="9"/>
  <c r="P555" i="9"/>
  <c r="O555" i="9"/>
  <c r="N555" i="9"/>
  <c r="M555" i="9"/>
  <c r="L555" i="9"/>
  <c r="K555" i="9"/>
  <c r="J555" i="9"/>
  <c r="I555" i="9"/>
  <c r="Y555" i="9" s="1"/>
  <c r="H555" i="9"/>
  <c r="G555" i="9"/>
  <c r="F555" i="9"/>
  <c r="P554" i="9"/>
  <c r="O554" i="9"/>
  <c r="N554" i="9"/>
  <c r="M554" i="9"/>
  <c r="L554" i="9"/>
  <c r="K554" i="9"/>
  <c r="J554" i="9"/>
  <c r="I554" i="9"/>
  <c r="Y554" i="9" s="1"/>
  <c r="H554" i="9"/>
  <c r="G554" i="9"/>
  <c r="F554" i="9"/>
  <c r="P553" i="9"/>
  <c r="O553" i="9"/>
  <c r="N553" i="9"/>
  <c r="M553" i="9"/>
  <c r="L553" i="9"/>
  <c r="K553" i="9"/>
  <c r="J553" i="9"/>
  <c r="I553" i="9"/>
  <c r="Y553" i="9" s="1"/>
  <c r="H553" i="9"/>
  <c r="G553" i="9"/>
  <c r="F553" i="9"/>
  <c r="P552" i="9"/>
  <c r="O552" i="9"/>
  <c r="N552" i="9"/>
  <c r="M552" i="9"/>
  <c r="L552" i="9"/>
  <c r="K552" i="9"/>
  <c r="J552" i="9"/>
  <c r="I552" i="9"/>
  <c r="Y552" i="9" s="1"/>
  <c r="H552" i="9"/>
  <c r="G552" i="9"/>
  <c r="F552" i="9"/>
  <c r="P551" i="9"/>
  <c r="O551" i="9"/>
  <c r="N551" i="9"/>
  <c r="M551" i="9"/>
  <c r="L551" i="9"/>
  <c r="K551" i="9"/>
  <c r="J551" i="9"/>
  <c r="I551" i="9"/>
  <c r="Y551" i="9" s="1"/>
  <c r="H551" i="9"/>
  <c r="G551" i="9"/>
  <c r="F551" i="9"/>
  <c r="P550" i="9"/>
  <c r="O550" i="9"/>
  <c r="N550" i="9"/>
  <c r="M550" i="9"/>
  <c r="L550" i="9"/>
  <c r="K550" i="9"/>
  <c r="J550" i="9"/>
  <c r="I550" i="9"/>
  <c r="Y550" i="9" s="1"/>
  <c r="H550" i="9"/>
  <c r="G550" i="9"/>
  <c r="F550" i="9"/>
  <c r="P549" i="9"/>
  <c r="O549" i="9"/>
  <c r="N549" i="9"/>
  <c r="M549" i="9"/>
  <c r="L549" i="9"/>
  <c r="K549" i="9"/>
  <c r="J549" i="9"/>
  <c r="I549" i="9"/>
  <c r="Y549" i="9" s="1"/>
  <c r="H549" i="9"/>
  <c r="G549" i="9"/>
  <c r="F549" i="9"/>
  <c r="P548" i="9"/>
  <c r="O548" i="9"/>
  <c r="N548" i="9"/>
  <c r="M548" i="9"/>
  <c r="L548" i="9"/>
  <c r="K548" i="9"/>
  <c r="J548" i="9"/>
  <c r="I548" i="9"/>
  <c r="Y548" i="9" s="1"/>
  <c r="H548" i="9"/>
  <c r="G548" i="9"/>
  <c r="F548" i="9"/>
  <c r="P547" i="9"/>
  <c r="O547" i="9"/>
  <c r="N547" i="9"/>
  <c r="M547" i="9"/>
  <c r="L547" i="9"/>
  <c r="K547" i="9"/>
  <c r="J547" i="9"/>
  <c r="I547" i="9"/>
  <c r="Y547" i="9" s="1"/>
  <c r="H547" i="9"/>
  <c r="G547" i="9"/>
  <c r="F547" i="9"/>
  <c r="P546" i="9"/>
  <c r="O546" i="9"/>
  <c r="N546" i="9"/>
  <c r="M546" i="9"/>
  <c r="L546" i="9"/>
  <c r="K546" i="9"/>
  <c r="J546" i="9"/>
  <c r="I546" i="9"/>
  <c r="Y546" i="9" s="1"/>
  <c r="H546" i="9"/>
  <c r="G546" i="9"/>
  <c r="F546" i="9"/>
  <c r="P545" i="9"/>
  <c r="O545" i="9"/>
  <c r="N545" i="9"/>
  <c r="M545" i="9"/>
  <c r="L545" i="9"/>
  <c r="K545" i="9"/>
  <c r="J545" i="9"/>
  <c r="I545" i="9"/>
  <c r="Y545" i="9" s="1"/>
  <c r="H545" i="9"/>
  <c r="G545" i="9"/>
  <c r="F545" i="9"/>
  <c r="P544" i="9"/>
  <c r="O544" i="9"/>
  <c r="N544" i="9"/>
  <c r="M544" i="9"/>
  <c r="L544" i="9"/>
  <c r="K544" i="9"/>
  <c r="J544" i="9"/>
  <c r="I544" i="9"/>
  <c r="Y544" i="9" s="1"/>
  <c r="H544" i="9"/>
  <c r="G544" i="9"/>
  <c r="F544" i="9"/>
  <c r="P543" i="9"/>
  <c r="O543" i="9"/>
  <c r="N543" i="9"/>
  <c r="M543" i="9"/>
  <c r="L543" i="9"/>
  <c r="K543" i="9"/>
  <c r="J543" i="9"/>
  <c r="I543" i="9"/>
  <c r="Y543" i="9" s="1"/>
  <c r="H543" i="9"/>
  <c r="G543" i="9"/>
  <c r="F543" i="9"/>
  <c r="P542" i="9"/>
  <c r="O542" i="9"/>
  <c r="N542" i="9"/>
  <c r="M542" i="9"/>
  <c r="L542" i="9"/>
  <c r="K542" i="9"/>
  <c r="J542" i="9"/>
  <c r="I542" i="9"/>
  <c r="Y542" i="9" s="1"/>
  <c r="H542" i="9"/>
  <c r="G542" i="9"/>
  <c r="F542" i="9"/>
  <c r="P541" i="9"/>
  <c r="O541" i="9"/>
  <c r="N541" i="9"/>
  <c r="M541" i="9"/>
  <c r="L541" i="9"/>
  <c r="K541" i="9"/>
  <c r="J541" i="9"/>
  <c r="I541" i="9"/>
  <c r="Y541" i="9" s="1"/>
  <c r="H541" i="9"/>
  <c r="G541" i="9"/>
  <c r="F541" i="9"/>
  <c r="P540" i="9"/>
  <c r="O540" i="9"/>
  <c r="N540" i="9"/>
  <c r="M540" i="9"/>
  <c r="L540" i="9"/>
  <c r="K540" i="9"/>
  <c r="J540" i="9"/>
  <c r="I540" i="9"/>
  <c r="Y540" i="9" s="1"/>
  <c r="H540" i="9"/>
  <c r="G540" i="9"/>
  <c r="F540" i="9"/>
  <c r="P539" i="9"/>
  <c r="O539" i="9"/>
  <c r="N539" i="9"/>
  <c r="M539" i="9"/>
  <c r="L539" i="9"/>
  <c r="K539" i="9"/>
  <c r="J539" i="9"/>
  <c r="I539" i="9"/>
  <c r="H539" i="9"/>
  <c r="G539" i="9"/>
  <c r="F539" i="9"/>
  <c r="P538" i="9"/>
  <c r="O538" i="9"/>
  <c r="N538" i="9"/>
  <c r="M538" i="9"/>
  <c r="L538" i="9"/>
  <c r="K538" i="9"/>
  <c r="J538" i="9"/>
  <c r="I538" i="9"/>
  <c r="Y538" i="9" s="1"/>
  <c r="H538" i="9"/>
  <c r="G538" i="9"/>
  <c r="F538" i="9"/>
  <c r="P537" i="9"/>
  <c r="O537" i="9"/>
  <c r="N537" i="9"/>
  <c r="M537" i="9"/>
  <c r="L537" i="9"/>
  <c r="K537" i="9"/>
  <c r="J537" i="9"/>
  <c r="I537" i="9"/>
  <c r="Y537" i="9" s="1"/>
  <c r="H537" i="9"/>
  <c r="G537" i="9"/>
  <c r="F537" i="9"/>
  <c r="P536" i="9"/>
  <c r="O536" i="9"/>
  <c r="N536" i="9"/>
  <c r="M536" i="9"/>
  <c r="L536" i="9"/>
  <c r="K536" i="9"/>
  <c r="J536" i="9"/>
  <c r="I536" i="9"/>
  <c r="Y536" i="9" s="1"/>
  <c r="H536" i="9"/>
  <c r="G536" i="9"/>
  <c r="F536" i="9"/>
  <c r="P535" i="9"/>
  <c r="O535" i="9"/>
  <c r="N535" i="9"/>
  <c r="M535" i="9"/>
  <c r="L535" i="9"/>
  <c r="K535" i="9"/>
  <c r="J535" i="9"/>
  <c r="I535" i="9"/>
  <c r="H535" i="9"/>
  <c r="G535" i="9"/>
  <c r="F535" i="9"/>
  <c r="P534" i="9"/>
  <c r="O534" i="9"/>
  <c r="N534" i="9"/>
  <c r="M534" i="9"/>
  <c r="L534" i="9"/>
  <c r="K534" i="9"/>
  <c r="J534" i="9"/>
  <c r="I534" i="9"/>
  <c r="Y534" i="9" s="1"/>
  <c r="H534" i="9"/>
  <c r="G534" i="9"/>
  <c r="F534" i="9"/>
  <c r="P533" i="9"/>
  <c r="O533" i="9"/>
  <c r="N533" i="9"/>
  <c r="M533" i="9"/>
  <c r="L533" i="9"/>
  <c r="K533" i="9"/>
  <c r="J533" i="9"/>
  <c r="I533" i="9"/>
  <c r="H533" i="9"/>
  <c r="G533" i="9"/>
  <c r="F533" i="9"/>
  <c r="P532" i="9"/>
  <c r="O532" i="9"/>
  <c r="N532" i="9"/>
  <c r="M532" i="9"/>
  <c r="L532" i="9"/>
  <c r="K532" i="9"/>
  <c r="J532" i="9"/>
  <c r="I532" i="9"/>
  <c r="H532" i="9"/>
  <c r="G532" i="9"/>
  <c r="F532" i="9"/>
  <c r="P531" i="9"/>
  <c r="O531" i="9"/>
  <c r="N531" i="9"/>
  <c r="M531" i="9"/>
  <c r="L531" i="9"/>
  <c r="K531" i="9"/>
  <c r="J531" i="9"/>
  <c r="I531" i="9"/>
  <c r="H531" i="9"/>
  <c r="G531" i="9"/>
  <c r="F531" i="9"/>
  <c r="P530" i="9"/>
  <c r="O530" i="9"/>
  <c r="N530" i="9"/>
  <c r="M530" i="9"/>
  <c r="L530" i="9"/>
  <c r="K530" i="9"/>
  <c r="J530" i="9"/>
  <c r="I530" i="9"/>
  <c r="Y530" i="9" s="1"/>
  <c r="H530" i="9"/>
  <c r="G530" i="9"/>
  <c r="F530" i="9"/>
  <c r="P529" i="9"/>
  <c r="O529" i="9"/>
  <c r="N529" i="9"/>
  <c r="M529" i="9"/>
  <c r="L529" i="9"/>
  <c r="K529" i="9"/>
  <c r="J529" i="9"/>
  <c r="I529" i="9"/>
  <c r="Y529" i="9" s="1"/>
  <c r="H529" i="9"/>
  <c r="G529" i="9"/>
  <c r="F529" i="9"/>
  <c r="P528" i="9"/>
  <c r="O528" i="9"/>
  <c r="N528" i="9"/>
  <c r="M528" i="9"/>
  <c r="L528" i="9"/>
  <c r="K528" i="9"/>
  <c r="J528" i="9"/>
  <c r="I528" i="9"/>
  <c r="H528" i="9"/>
  <c r="G528" i="9"/>
  <c r="F528" i="9"/>
  <c r="P527" i="9"/>
  <c r="O527" i="9"/>
  <c r="N527" i="9"/>
  <c r="M527" i="9"/>
  <c r="L527" i="9"/>
  <c r="K527" i="9"/>
  <c r="J527" i="9"/>
  <c r="I527" i="9"/>
  <c r="H527" i="9"/>
  <c r="G527" i="9"/>
  <c r="F527" i="9"/>
  <c r="P526" i="9"/>
  <c r="O526" i="9"/>
  <c r="N526" i="9"/>
  <c r="M526" i="9"/>
  <c r="L526" i="9"/>
  <c r="K526" i="9"/>
  <c r="J526" i="9"/>
  <c r="I526" i="9"/>
  <c r="Y526" i="9" s="1"/>
  <c r="H526" i="9"/>
  <c r="G526" i="9"/>
  <c r="F526" i="9"/>
  <c r="P525" i="9"/>
  <c r="O525" i="9"/>
  <c r="N525" i="9"/>
  <c r="M525" i="9"/>
  <c r="L525" i="9"/>
  <c r="K525" i="9"/>
  <c r="J525" i="9"/>
  <c r="I525" i="9"/>
  <c r="Y525" i="9" s="1"/>
  <c r="H525" i="9"/>
  <c r="G525" i="9"/>
  <c r="F525" i="9"/>
  <c r="P524" i="9"/>
  <c r="O524" i="9"/>
  <c r="N524" i="9"/>
  <c r="M524" i="9"/>
  <c r="L524" i="9"/>
  <c r="K524" i="9"/>
  <c r="J524" i="9"/>
  <c r="I524" i="9"/>
  <c r="Y524" i="9" s="1"/>
  <c r="H524" i="9"/>
  <c r="G524" i="9"/>
  <c r="F524" i="9"/>
  <c r="P523" i="9"/>
  <c r="O523" i="9"/>
  <c r="N523" i="9"/>
  <c r="M523" i="9"/>
  <c r="L523" i="9"/>
  <c r="K523" i="9"/>
  <c r="J523" i="9"/>
  <c r="I523" i="9"/>
  <c r="Y523" i="9" s="1"/>
  <c r="H523" i="9"/>
  <c r="G523" i="9"/>
  <c r="F523" i="9"/>
  <c r="P522" i="9"/>
  <c r="O522" i="9"/>
  <c r="N522" i="9"/>
  <c r="M522" i="9"/>
  <c r="L522" i="9"/>
  <c r="K522" i="9"/>
  <c r="J522" i="9"/>
  <c r="I522" i="9"/>
  <c r="Y522" i="9" s="1"/>
  <c r="H522" i="9"/>
  <c r="G522" i="9"/>
  <c r="F522" i="9"/>
  <c r="P521" i="9"/>
  <c r="O521" i="9"/>
  <c r="N521" i="9"/>
  <c r="M521" i="9"/>
  <c r="L521" i="9"/>
  <c r="K521" i="9"/>
  <c r="J521" i="9"/>
  <c r="I521" i="9"/>
  <c r="Y521" i="9" s="1"/>
  <c r="H521" i="9"/>
  <c r="G521" i="9"/>
  <c r="F521" i="9"/>
  <c r="P520" i="9"/>
  <c r="O520" i="9"/>
  <c r="N520" i="9"/>
  <c r="M520" i="9"/>
  <c r="L520" i="9"/>
  <c r="K520" i="9"/>
  <c r="J520" i="9"/>
  <c r="I520" i="9"/>
  <c r="Y520" i="9" s="1"/>
  <c r="H520" i="9"/>
  <c r="G520" i="9"/>
  <c r="F520" i="9"/>
  <c r="P519" i="9"/>
  <c r="O519" i="9"/>
  <c r="N519" i="9"/>
  <c r="M519" i="9"/>
  <c r="L519" i="9"/>
  <c r="K519" i="9"/>
  <c r="J519" i="9"/>
  <c r="I519" i="9"/>
  <c r="H519" i="9"/>
  <c r="G519" i="9"/>
  <c r="F519" i="9"/>
  <c r="P518" i="9"/>
  <c r="O518" i="9"/>
  <c r="N518" i="9"/>
  <c r="M518" i="9"/>
  <c r="L518" i="9"/>
  <c r="K518" i="9"/>
  <c r="J518" i="9"/>
  <c r="I518" i="9"/>
  <c r="Y518" i="9" s="1"/>
  <c r="H518" i="9"/>
  <c r="G518" i="9"/>
  <c r="F518" i="9"/>
  <c r="P517" i="9"/>
  <c r="O517" i="9"/>
  <c r="N517" i="9"/>
  <c r="M517" i="9"/>
  <c r="L517" i="9"/>
  <c r="K517" i="9"/>
  <c r="J517" i="9"/>
  <c r="I517" i="9"/>
  <c r="Y517" i="9" s="1"/>
  <c r="H517" i="9"/>
  <c r="G517" i="9"/>
  <c r="F517" i="9"/>
  <c r="P516" i="9"/>
  <c r="O516" i="9"/>
  <c r="N516" i="9"/>
  <c r="M516" i="9"/>
  <c r="L516" i="9"/>
  <c r="K516" i="9"/>
  <c r="J516" i="9"/>
  <c r="I516" i="9"/>
  <c r="H516" i="9"/>
  <c r="G516" i="9"/>
  <c r="F516" i="9"/>
  <c r="P515" i="9"/>
  <c r="O515" i="9"/>
  <c r="N515" i="9"/>
  <c r="M515" i="9"/>
  <c r="L515" i="9"/>
  <c r="K515" i="9"/>
  <c r="J515" i="9"/>
  <c r="I515" i="9"/>
  <c r="Y515" i="9" s="1"/>
  <c r="H515" i="9"/>
  <c r="G515" i="9"/>
  <c r="F515" i="9"/>
  <c r="P514" i="9"/>
  <c r="O514" i="9"/>
  <c r="N514" i="9"/>
  <c r="M514" i="9"/>
  <c r="L514" i="9"/>
  <c r="K514" i="9"/>
  <c r="J514" i="9"/>
  <c r="I514" i="9"/>
  <c r="Y514" i="9" s="1"/>
  <c r="H514" i="9"/>
  <c r="G514" i="9"/>
  <c r="F514" i="9"/>
  <c r="P513" i="9"/>
  <c r="O513" i="9"/>
  <c r="N513" i="9"/>
  <c r="M513" i="9"/>
  <c r="L513" i="9"/>
  <c r="K513" i="9"/>
  <c r="J513" i="9"/>
  <c r="I513" i="9"/>
  <c r="Y513" i="9" s="1"/>
  <c r="H513" i="9"/>
  <c r="G513" i="9"/>
  <c r="F513" i="9"/>
  <c r="P512" i="9"/>
  <c r="O512" i="9"/>
  <c r="N512" i="9"/>
  <c r="M512" i="9"/>
  <c r="L512" i="9"/>
  <c r="K512" i="9"/>
  <c r="J512" i="9"/>
  <c r="I512" i="9"/>
  <c r="H512" i="9"/>
  <c r="G512" i="9"/>
  <c r="F512" i="9"/>
  <c r="P511" i="9"/>
  <c r="O511" i="9"/>
  <c r="N511" i="9"/>
  <c r="M511" i="9"/>
  <c r="L511" i="9"/>
  <c r="K511" i="9"/>
  <c r="J511" i="9"/>
  <c r="I511" i="9"/>
  <c r="Y511" i="9" s="1"/>
  <c r="H511" i="9"/>
  <c r="G511" i="9"/>
  <c r="F511" i="9"/>
  <c r="P510" i="9"/>
  <c r="O510" i="9"/>
  <c r="N510" i="9"/>
  <c r="M510" i="9"/>
  <c r="L510" i="9"/>
  <c r="K510" i="9"/>
  <c r="J510" i="9"/>
  <c r="I510" i="9"/>
  <c r="Y510" i="9" s="1"/>
  <c r="H510" i="9"/>
  <c r="G510" i="9"/>
  <c r="F510" i="9"/>
  <c r="P509" i="9"/>
  <c r="O509" i="9"/>
  <c r="N509" i="9"/>
  <c r="M509" i="9"/>
  <c r="L509" i="9"/>
  <c r="K509" i="9"/>
  <c r="J509" i="9"/>
  <c r="I509" i="9"/>
  <c r="H509" i="9"/>
  <c r="G509" i="9"/>
  <c r="F509" i="9"/>
  <c r="P508" i="9"/>
  <c r="O508" i="9"/>
  <c r="N508" i="9"/>
  <c r="M508" i="9"/>
  <c r="L508" i="9"/>
  <c r="K508" i="9"/>
  <c r="J508" i="9"/>
  <c r="I508" i="9"/>
  <c r="Y508" i="9" s="1"/>
  <c r="H508" i="9"/>
  <c r="G508" i="9"/>
  <c r="F508" i="9"/>
  <c r="P507" i="9"/>
  <c r="O507" i="9"/>
  <c r="N507" i="9"/>
  <c r="M507" i="9"/>
  <c r="L507" i="9"/>
  <c r="K507" i="9"/>
  <c r="J507" i="9"/>
  <c r="I507" i="9"/>
  <c r="Y507" i="9" s="1"/>
  <c r="H507" i="9"/>
  <c r="G507" i="9"/>
  <c r="F507" i="9"/>
  <c r="P506" i="9"/>
  <c r="O506" i="9"/>
  <c r="N506" i="9"/>
  <c r="M506" i="9"/>
  <c r="L506" i="9"/>
  <c r="K506" i="9"/>
  <c r="J506" i="9"/>
  <c r="I506" i="9"/>
  <c r="Y506" i="9" s="1"/>
  <c r="H506" i="9"/>
  <c r="G506" i="9"/>
  <c r="F506" i="9"/>
  <c r="P505" i="9"/>
  <c r="O505" i="9"/>
  <c r="N505" i="9"/>
  <c r="M505" i="9"/>
  <c r="L505" i="9"/>
  <c r="K505" i="9"/>
  <c r="J505" i="9"/>
  <c r="I505" i="9"/>
  <c r="Y505" i="9" s="1"/>
  <c r="H505" i="9"/>
  <c r="G505" i="9"/>
  <c r="F505" i="9"/>
  <c r="P504" i="9"/>
  <c r="O504" i="9"/>
  <c r="N504" i="9"/>
  <c r="M504" i="9"/>
  <c r="L504" i="9"/>
  <c r="K504" i="9"/>
  <c r="J504" i="9"/>
  <c r="I504" i="9"/>
  <c r="Y504" i="9" s="1"/>
  <c r="H504" i="9"/>
  <c r="G504" i="9"/>
  <c r="F504" i="9"/>
  <c r="P503" i="9"/>
  <c r="O503" i="9"/>
  <c r="N503" i="9"/>
  <c r="M503" i="9"/>
  <c r="L503" i="9"/>
  <c r="K503" i="9"/>
  <c r="J503" i="9"/>
  <c r="I503" i="9"/>
  <c r="Y503" i="9" s="1"/>
  <c r="H503" i="9"/>
  <c r="G503" i="9"/>
  <c r="F503" i="9"/>
  <c r="P502" i="9"/>
  <c r="O502" i="9"/>
  <c r="N502" i="9"/>
  <c r="M502" i="9"/>
  <c r="L502" i="9"/>
  <c r="K502" i="9"/>
  <c r="J502" i="9"/>
  <c r="I502" i="9"/>
  <c r="Y502" i="9" s="1"/>
  <c r="H502" i="9"/>
  <c r="G502" i="9"/>
  <c r="F502" i="9"/>
  <c r="P501" i="9"/>
  <c r="O501" i="9"/>
  <c r="N501" i="9"/>
  <c r="M501" i="9"/>
  <c r="L501" i="9"/>
  <c r="K501" i="9"/>
  <c r="J501" i="9"/>
  <c r="I501" i="9"/>
  <c r="H501" i="9"/>
  <c r="G501" i="9"/>
  <c r="F501" i="9"/>
  <c r="P500" i="9"/>
  <c r="O500" i="9"/>
  <c r="N500" i="9"/>
  <c r="M500" i="9"/>
  <c r="L500" i="9"/>
  <c r="K500" i="9"/>
  <c r="J500" i="9"/>
  <c r="I500" i="9"/>
  <c r="Y500" i="9" s="1"/>
  <c r="H500" i="9"/>
  <c r="G500" i="9"/>
  <c r="F500" i="9"/>
  <c r="P499" i="9"/>
  <c r="O499" i="9"/>
  <c r="N499" i="9"/>
  <c r="M499" i="9"/>
  <c r="L499" i="9"/>
  <c r="K499" i="9"/>
  <c r="J499" i="9"/>
  <c r="I499" i="9"/>
  <c r="Y499" i="9" s="1"/>
  <c r="H499" i="9"/>
  <c r="G499" i="9"/>
  <c r="F499" i="9"/>
  <c r="P498" i="9"/>
  <c r="O498" i="9"/>
  <c r="N498" i="9"/>
  <c r="M498" i="9"/>
  <c r="L498" i="9"/>
  <c r="K498" i="9"/>
  <c r="J498" i="9"/>
  <c r="I498" i="9"/>
  <c r="Y498" i="9" s="1"/>
  <c r="H498" i="9"/>
  <c r="G498" i="9"/>
  <c r="F498" i="9"/>
  <c r="P497" i="9"/>
  <c r="O497" i="9"/>
  <c r="N497" i="9"/>
  <c r="M497" i="9"/>
  <c r="L497" i="9"/>
  <c r="K497" i="9"/>
  <c r="J497" i="9"/>
  <c r="I497" i="9"/>
  <c r="Y497" i="9" s="1"/>
  <c r="H497" i="9"/>
  <c r="G497" i="9"/>
  <c r="F497" i="9"/>
  <c r="P496" i="9"/>
  <c r="O496" i="9"/>
  <c r="N496" i="9"/>
  <c r="M496" i="9"/>
  <c r="L496" i="9"/>
  <c r="K496" i="9"/>
  <c r="J496" i="9"/>
  <c r="I496" i="9"/>
  <c r="H496" i="9"/>
  <c r="G496" i="9"/>
  <c r="F496" i="9"/>
  <c r="P495" i="9"/>
  <c r="O495" i="9"/>
  <c r="N495" i="9"/>
  <c r="M495" i="9"/>
  <c r="L495" i="9"/>
  <c r="K495" i="9"/>
  <c r="J495" i="9"/>
  <c r="I495" i="9"/>
  <c r="Y495" i="9" s="1"/>
  <c r="H495" i="9"/>
  <c r="G495" i="9"/>
  <c r="F495" i="9"/>
  <c r="P494" i="9"/>
  <c r="O494" i="9"/>
  <c r="N494" i="9"/>
  <c r="M494" i="9"/>
  <c r="L494" i="9"/>
  <c r="K494" i="9"/>
  <c r="J494" i="9"/>
  <c r="I494" i="9"/>
  <c r="Y494" i="9" s="1"/>
  <c r="H494" i="9"/>
  <c r="G494" i="9"/>
  <c r="F494" i="9"/>
  <c r="P493" i="9"/>
  <c r="O493" i="9"/>
  <c r="N493" i="9"/>
  <c r="M493" i="9"/>
  <c r="L493" i="9"/>
  <c r="K493" i="9"/>
  <c r="J493" i="9"/>
  <c r="I493" i="9"/>
  <c r="H493" i="9"/>
  <c r="G493" i="9"/>
  <c r="F493" i="9"/>
  <c r="P492" i="9"/>
  <c r="O492" i="9"/>
  <c r="N492" i="9"/>
  <c r="M492" i="9"/>
  <c r="L492" i="9"/>
  <c r="K492" i="9"/>
  <c r="J492" i="9"/>
  <c r="I492" i="9"/>
  <c r="H492" i="9"/>
  <c r="G492" i="9"/>
  <c r="F492" i="9"/>
  <c r="P491" i="9"/>
  <c r="O491" i="9"/>
  <c r="N491" i="9"/>
  <c r="M491" i="9"/>
  <c r="L491" i="9"/>
  <c r="K491" i="9"/>
  <c r="J491" i="9"/>
  <c r="I491" i="9"/>
  <c r="H491" i="9"/>
  <c r="G491" i="9"/>
  <c r="F491" i="9"/>
  <c r="P490" i="9"/>
  <c r="O490" i="9"/>
  <c r="N490" i="9"/>
  <c r="M490" i="9"/>
  <c r="L490" i="9"/>
  <c r="K490" i="9"/>
  <c r="J490" i="9"/>
  <c r="I490" i="9"/>
  <c r="Y490" i="9" s="1"/>
  <c r="H490" i="9"/>
  <c r="G490" i="9"/>
  <c r="F490" i="9"/>
  <c r="P489" i="9"/>
  <c r="O489" i="9"/>
  <c r="N489" i="9"/>
  <c r="M489" i="9"/>
  <c r="L489" i="9"/>
  <c r="K489" i="9"/>
  <c r="J489" i="9"/>
  <c r="I489" i="9"/>
  <c r="Y489" i="9" s="1"/>
  <c r="H489" i="9"/>
  <c r="G489" i="9"/>
  <c r="F489" i="9"/>
  <c r="P488" i="9"/>
  <c r="O488" i="9"/>
  <c r="N488" i="9"/>
  <c r="M488" i="9"/>
  <c r="L488" i="9"/>
  <c r="K488" i="9"/>
  <c r="J488" i="9"/>
  <c r="I488" i="9"/>
  <c r="H488" i="9"/>
  <c r="G488" i="9"/>
  <c r="F488" i="9"/>
  <c r="P487" i="9"/>
  <c r="O487" i="9"/>
  <c r="N487" i="9"/>
  <c r="M487" i="9"/>
  <c r="L487" i="9"/>
  <c r="K487" i="9"/>
  <c r="J487" i="9"/>
  <c r="I487" i="9"/>
  <c r="H487" i="9"/>
  <c r="G487" i="9"/>
  <c r="F487" i="9"/>
  <c r="P486" i="9"/>
  <c r="O486" i="9"/>
  <c r="N486" i="9"/>
  <c r="M486" i="9"/>
  <c r="L486" i="9"/>
  <c r="K486" i="9"/>
  <c r="J486" i="9"/>
  <c r="I486" i="9"/>
  <c r="Y486" i="9" s="1"/>
  <c r="H486" i="9"/>
  <c r="G486" i="9"/>
  <c r="F486" i="9"/>
  <c r="P485" i="9"/>
  <c r="O485" i="9"/>
  <c r="N485" i="9"/>
  <c r="M485" i="9"/>
  <c r="L485" i="9"/>
  <c r="K485" i="9"/>
  <c r="J485" i="9"/>
  <c r="I485" i="9"/>
  <c r="H485" i="9"/>
  <c r="G485" i="9"/>
  <c r="F485" i="9"/>
  <c r="P484" i="9"/>
  <c r="O484" i="9"/>
  <c r="N484" i="9"/>
  <c r="M484" i="9"/>
  <c r="L484" i="9"/>
  <c r="K484" i="9"/>
  <c r="J484" i="9"/>
  <c r="I484" i="9"/>
  <c r="Y484" i="9" s="1"/>
  <c r="H484" i="9"/>
  <c r="G484" i="9"/>
  <c r="F484" i="9"/>
  <c r="P483" i="9"/>
  <c r="O483" i="9"/>
  <c r="N483" i="9"/>
  <c r="M483" i="9"/>
  <c r="L483" i="9"/>
  <c r="K483" i="9"/>
  <c r="J483" i="9"/>
  <c r="I483" i="9"/>
  <c r="H483" i="9"/>
  <c r="G483" i="9"/>
  <c r="F483" i="9"/>
  <c r="P482" i="9"/>
  <c r="O482" i="9"/>
  <c r="N482" i="9"/>
  <c r="M482" i="9"/>
  <c r="L482" i="9"/>
  <c r="K482" i="9"/>
  <c r="J482" i="9"/>
  <c r="I482" i="9"/>
  <c r="Y482" i="9" s="1"/>
  <c r="H482" i="9"/>
  <c r="G482" i="9"/>
  <c r="F482" i="9"/>
  <c r="P481" i="9"/>
  <c r="O481" i="9"/>
  <c r="N481" i="9"/>
  <c r="M481" i="9"/>
  <c r="L481" i="9"/>
  <c r="K481" i="9"/>
  <c r="J481" i="9"/>
  <c r="I481" i="9"/>
  <c r="Y481" i="9" s="1"/>
  <c r="H481" i="9"/>
  <c r="G481" i="9"/>
  <c r="F481" i="9"/>
  <c r="E610" i="9"/>
  <c r="D610" i="9"/>
  <c r="C610" i="9"/>
  <c r="B610" i="9"/>
  <c r="E609" i="9"/>
  <c r="D609" i="9"/>
  <c r="C609" i="9"/>
  <c r="B609" i="9"/>
  <c r="E608" i="9"/>
  <c r="D608" i="9"/>
  <c r="C608" i="9"/>
  <c r="B608" i="9"/>
  <c r="E607" i="9"/>
  <c r="D607" i="9"/>
  <c r="C607" i="9"/>
  <c r="B607" i="9"/>
  <c r="E606" i="9"/>
  <c r="D606" i="9"/>
  <c r="C606" i="9"/>
  <c r="B606" i="9"/>
  <c r="E605" i="9"/>
  <c r="D605" i="9"/>
  <c r="C605" i="9"/>
  <c r="B605" i="9"/>
  <c r="E604" i="9"/>
  <c r="D604" i="9"/>
  <c r="C604" i="9"/>
  <c r="B604" i="9"/>
  <c r="B115" i="14" s="1"/>
  <c r="E603" i="9"/>
  <c r="D603" i="9"/>
  <c r="C603" i="9"/>
  <c r="B603" i="9"/>
  <c r="E602" i="9"/>
  <c r="D602" i="9"/>
  <c r="C602" i="9"/>
  <c r="B602" i="9"/>
  <c r="B64" i="14" s="1"/>
  <c r="E601" i="9"/>
  <c r="D601" i="9"/>
  <c r="C601" i="9"/>
  <c r="B601" i="9"/>
  <c r="B18" i="14" s="1"/>
  <c r="E600" i="9"/>
  <c r="D600" i="9"/>
  <c r="C600" i="9"/>
  <c r="B600" i="9"/>
  <c r="E599" i="9"/>
  <c r="D599" i="9"/>
  <c r="C599" i="9"/>
  <c r="B599" i="9"/>
  <c r="E598" i="9"/>
  <c r="AS598" i="9" s="1"/>
  <c r="D598" i="9"/>
  <c r="C598" i="9"/>
  <c r="B598" i="9"/>
  <c r="B120" i="14" s="1"/>
  <c r="E597" i="9"/>
  <c r="AS597" i="9" s="1"/>
  <c r="D597" i="9"/>
  <c r="C597" i="9"/>
  <c r="B597" i="9"/>
  <c r="B63" i="14" s="1"/>
  <c r="E596" i="9"/>
  <c r="AS596" i="9" s="1"/>
  <c r="D596" i="9"/>
  <c r="C596" i="9"/>
  <c r="B596" i="9"/>
  <c r="B26" i="14" s="1"/>
  <c r="E595" i="9"/>
  <c r="AS595" i="9" s="1"/>
  <c r="D595" i="9"/>
  <c r="C595" i="9"/>
  <c r="B595" i="9"/>
  <c r="E594" i="9"/>
  <c r="D594" i="9"/>
  <c r="C594" i="9"/>
  <c r="B594" i="9"/>
  <c r="B62" i="14" s="1"/>
  <c r="E593" i="9"/>
  <c r="AS593" i="9" s="1"/>
  <c r="D593" i="9"/>
  <c r="C593" i="9"/>
  <c r="B593" i="9"/>
  <c r="E592" i="9"/>
  <c r="AS592" i="9" s="1"/>
  <c r="D592" i="9"/>
  <c r="C592" i="9"/>
  <c r="B592" i="9"/>
  <c r="E591" i="9"/>
  <c r="D591" i="9"/>
  <c r="C591" i="9"/>
  <c r="B591" i="9"/>
  <c r="B93" i="14" s="1"/>
  <c r="E590" i="9"/>
  <c r="D590" i="9"/>
  <c r="C590" i="9"/>
  <c r="B590" i="9"/>
  <c r="B114" i="14" s="1"/>
  <c r="E589" i="9"/>
  <c r="D589" i="9"/>
  <c r="C589" i="9"/>
  <c r="B589" i="9"/>
  <c r="B113" i="14" s="1"/>
  <c r="E588" i="9"/>
  <c r="AS588" i="9" s="1"/>
  <c r="D588" i="9"/>
  <c r="C588" i="9"/>
  <c r="B588" i="9"/>
  <c r="E587" i="9"/>
  <c r="AS587" i="9" s="1"/>
  <c r="D587" i="9"/>
  <c r="C587" i="9"/>
  <c r="B587" i="9"/>
  <c r="E586" i="9"/>
  <c r="AS586" i="9" s="1"/>
  <c r="D586" i="9"/>
  <c r="C586" i="9"/>
  <c r="B586" i="9"/>
  <c r="E585" i="9"/>
  <c r="AS585" i="9" s="1"/>
  <c r="D585" i="9"/>
  <c r="C585" i="9"/>
  <c r="B585" i="9"/>
  <c r="E584" i="9"/>
  <c r="AS584" i="9" s="1"/>
  <c r="D584" i="9"/>
  <c r="C584" i="9"/>
  <c r="B584" i="9"/>
  <c r="E583" i="9"/>
  <c r="AS583" i="9" s="1"/>
  <c r="D583" i="9"/>
  <c r="C583" i="9"/>
  <c r="B583" i="9"/>
  <c r="E582" i="9"/>
  <c r="D582" i="9"/>
  <c r="C582" i="9"/>
  <c r="B582" i="9"/>
  <c r="E581" i="9"/>
  <c r="AS581" i="9" s="1"/>
  <c r="D581" i="9"/>
  <c r="C581" i="9"/>
  <c r="B581" i="9"/>
  <c r="E580" i="9"/>
  <c r="D580" i="9"/>
  <c r="C580" i="9"/>
  <c r="B580" i="9"/>
  <c r="B112" i="14" s="1"/>
  <c r="E579" i="9"/>
  <c r="AS579" i="9" s="1"/>
  <c r="D579" i="9"/>
  <c r="C579" i="9"/>
  <c r="B579" i="9"/>
  <c r="B61" i="14" s="1"/>
  <c r="E578" i="9"/>
  <c r="AS578" i="9" s="1"/>
  <c r="D578" i="9"/>
  <c r="C578" i="9"/>
  <c r="B578" i="9"/>
  <c r="E577" i="9"/>
  <c r="D577" i="9"/>
  <c r="C577" i="9"/>
  <c r="B577" i="9"/>
  <c r="E576" i="9"/>
  <c r="AS576" i="9" s="1"/>
  <c r="D576" i="9"/>
  <c r="C576" i="9"/>
  <c r="B576" i="9"/>
  <c r="E575" i="9"/>
  <c r="AS575" i="9" s="1"/>
  <c r="D575" i="9"/>
  <c r="C575" i="9"/>
  <c r="B575" i="9"/>
  <c r="E574" i="9"/>
  <c r="AS574" i="9" s="1"/>
  <c r="D574" i="9"/>
  <c r="C574" i="9"/>
  <c r="B574" i="9"/>
  <c r="B168" i="14" s="1"/>
  <c r="E573" i="9"/>
  <c r="AS573" i="9" s="1"/>
  <c r="D573" i="9"/>
  <c r="C573" i="9"/>
  <c r="B573" i="9"/>
  <c r="E572" i="9"/>
  <c r="D572" i="9"/>
  <c r="C572" i="9"/>
  <c r="B572" i="9"/>
  <c r="E571" i="9"/>
  <c r="AS571" i="9" s="1"/>
  <c r="D571" i="9"/>
  <c r="C571" i="9"/>
  <c r="B571" i="9"/>
  <c r="E570" i="9"/>
  <c r="D570" i="9"/>
  <c r="C570" i="9"/>
  <c r="B570" i="9"/>
  <c r="E569" i="9"/>
  <c r="D569" i="9"/>
  <c r="C569" i="9"/>
  <c r="B569" i="9"/>
  <c r="E568" i="9"/>
  <c r="D568" i="9"/>
  <c r="C568" i="9"/>
  <c r="B568" i="9"/>
  <c r="B135" i="14" s="1"/>
  <c r="E567" i="9"/>
  <c r="AS567" i="9" s="1"/>
  <c r="D567" i="9"/>
  <c r="C567" i="9"/>
  <c r="B567" i="9"/>
  <c r="E566" i="9"/>
  <c r="AS566" i="9" s="1"/>
  <c r="D566" i="9"/>
  <c r="C566" i="9"/>
  <c r="B566" i="9"/>
  <c r="B422" i="14" s="1"/>
  <c r="E565" i="9"/>
  <c r="D565" i="9"/>
  <c r="C565" i="9"/>
  <c r="B565" i="9"/>
  <c r="B60" i="14" s="1"/>
  <c r="E564" i="9"/>
  <c r="AS564" i="9" s="1"/>
  <c r="D564" i="9"/>
  <c r="C564" i="9"/>
  <c r="B564" i="9"/>
  <c r="E563" i="9"/>
  <c r="D563" i="9"/>
  <c r="C563" i="9"/>
  <c r="B563" i="9"/>
  <c r="B363" i="14" s="1"/>
  <c r="E562" i="9"/>
  <c r="AS562" i="9" s="1"/>
  <c r="AS563" i="9" s="1"/>
  <c r="D562" i="9"/>
  <c r="C562" i="9"/>
  <c r="B562" i="9"/>
  <c r="B330" i="14" s="1"/>
  <c r="E561" i="9"/>
  <c r="D561" i="9"/>
  <c r="C561" i="9"/>
  <c r="B561" i="9"/>
  <c r="B364" i="14" s="1"/>
  <c r="E560" i="9"/>
  <c r="D560" i="9"/>
  <c r="C560" i="9"/>
  <c r="B560" i="9"/>
  <c r="B365" i="14" s="1"/>
  <c r="E559" i="9"/>
  <c r="AS559" i="9" s="1"/>
  <c r="AS560" i="9" s="1"/>
  <c r="AS561" i="9" s="1"/>
  <c r="D559" i="9"/>
  <c r="C559" i="9"/>
  <c r="B559" i="9"/>
  <c r="E558" i="9"/>
  <c r="D558" i="9"/>
  <c r="C558" i="9"/>
  <c r="B558" i="9"/>
  <c r="E557" i="9"/>
  <c r="AS557" i="9" s="1"/>
  <c r="AS558" i="9" s="1"/>
  <c r="D557" i="9"/>
  <c r="C557" i="9"/>
  <c r="B557" i="9"/>
  <c r="E556" i="9"/>
  <c r="AS556" i="9" s="1"/>
  <c r="D556" i="9"/>
  <c r="C556" i="9"/>
  <c r="B556" i="9"/>
  <c r="B9" i="10" s="1"/>
  <c r="E555" i="9"/>
  <c r="AS555" i="9" s="1"/>
  <c r="D555" i="9"/>
  <c r="C555" i="9"/>
  <c r="B555" i="9"/>
  <c r="B8" i="10" s="1"/>
  <c r="E554" i="9"/>
  <c r="AS554" i="9" s="1"/>
  <c r="D554" i="9"/>
  <c r="C554" i="9"/>
  <c r="B554" i="9"/>
  <c r="B7" i="10" s="1"/>
  <c r="E553" i="9"/>
  <c r="AS553" i="9" s="1"/>
  <c r="D553" i="9"/>
  <c r="C553" i="9"/>
  <c r="B553" i="9"/>
  <c r="E552" i="9"/>
  <c r="AS552" i="9" s="1"/>
  <c r="D552" i="9"/>
  <c r="C552" i="9"/>
  <c r="B552" i="9"/>
  <c r="B160" i="14" s="1"/>
  <c r="E551" i="9"/>
  <c r="AS551" i="9" s="1"/>
  <c r="D551" i="9"/>
  <c r="C551" i="9"/>
  <c r="B551" i="9"/>
  <c r="E550" i="9"/>
  <c r="AS550" i="9" s="1"/>
  <c r="D550" i="9"/>
  <c r="C550" i="9"/>
  <c r="B550" i="9"/>
  <c r="E549" i="9"/>
  <c r="D549" i="9"/>
  <c r="C549" i="9"/>
  <c r="B549" i="9"/>
  <c r="E548" i="9"/>
  <c r="AS548" i="9" s="1"/>
  <c r="D548" i="9"/>
  <c r="C548" i="9"/>
  <c r="B548" i="9"/>
  <c r="E547" i="9"/>
  <c r="D547" i="9"/>
  <c r="C547" i="9"/>
  <c r="B547" i="9"/>
  <c r="E546" i="9"/>
  <c r="D546" i="9"/>
  <c r="C546" i="9"/>
  <c r="B546" i="9"/>
  <c r="E545" i="9"/>
  <c r="D545" i="9"/>
  <c r="C545" i="9"/>
  <c r="B545" i="9"/>
  <c r="E544" i="9"/>
  <c r="AS544" i="9" s="1"/>
  <c r="D544" i="9"/>
  <c r="C544" i="9"/>
  <c r="B544" i="9"/>
  <c r="E543" i="9"/>
  <c r="AS543" i="9" s="1"/>
  <c r="D543" i="9"/>
  <c r="C543" i="9"/>
  <c r="B543" i="9"/>
  <c r="B52" i="14" s="1"/>
  <c r="E542" i="9"/>
  <c r="AS542" i="9" s="1"/>
  <c r="D542" i="9"/>
  <c r="C542" i="9"/>
  <c r="B542" i="9"/>
  <c r="B56" i="14" s="1"/>
  <c r="E541" i="9"/>
  <c r="AS541" i="9" s="1"/>
  <c r="D541" i="9"/>
  <c r="C541" i="9"/>
  <c r="B541" i="9"/>
  <c r="E540" i="9"/>
  <c r="AS540" i="9" s="1"/>
  <c r="D540" i="9"/>
  <c r="C540" i="9"/>
  <c r="B540" i="9"/>
  <c r="E539" i="9"/>
  <c r="AS539" i="9" s="1"/>
  <c r="D539" i="9"/>
  <c r="C539" i="9"/>
  <c r="B539" i="9"/>
  <c r="E538" i="9"/>
  <c r="AS538" i="9" s="1"/>
  <c r="D538" i="9"/>
  <c r="C538" i="9"/>
  <c r="B538" i="9"/>
  <c r="E537" i="9"/>
  <c r="AS537" i="9" s="1"/>
  <c r="D537" i="9"/>
  <c r="C537" i="9"/>
  <c r="B537" i="9"/>
  <c r="E536" i="9"/>
  <c r="AS536" i="9" s="1"/>
  <c r="D536" i="9"/>
  <c r="C536" i="9"/>
  <c r="B536" i="9"/>
  <c r="E535" i="9"/>
  <c r="AS535" i="9" s="1"/>
  <c r="D535" i="9"/>
  <c r="C535" i="9"/>
  <c r="B535" i="9"/>
  <c r="E534" i="9"/>
  <c r="AS534" i="9" s="1"/>
  <c r="D534" i="9"/>
  <c r="C534" i="9"/>
  <c r="B534" i="9"/>
  <c r="E533" i="9"/>
  <c r="AS533" i="9" s="1"/>
  <c r="D533" i="9"/>
  <c r="C533" i="9"/>
  <c r="B533" i="9"/>
  <c r="E532" i="9"/>
  <c r="D532" i="9"/>
  <c r="C532" i="9"/>
  <c r="B532" i="9"/>
  <c r="E531" i="9"/>
  <c r="AS531" i="9" s="1"/>
  <c r="D531" i="9"/>
  <c r="C531" i="9"/>
  <c r="B531" i="9"/>
  <c r="E530" i="9"/>
  <c r="AS530" i="9" s="1"/>
  <c r="D530" i="9"/>
  <c r="C530" i="9"/>
  <c r="B530" i="9"/>
  <c r="E529" i="9"/>
  <c r="AS529" i="9" s="1"/>
  <c r="D529" i="9"/>
  <c r="C529" i="9"/>
  <c r="C12" i="15" s="1"/>
  <c r="B529" i="9"/>
  <c r="E528" i="9"/>
  <c r="AS528" i="9" s="1"/>
  <c r="D528" i="9"/>
  <c r="C528" i="9"/>
  <c r="B528" i="9"/>
  <c r="E527" i="9"/>
  <c r="AS527" i="9" s="1"/>
  <c r="D527" i="9"/>
  <c r="C527" i="9"/>
  <c r="B527" i="9"/>
  <c r="E526" i="9"/>
  <c r="AS526" i="9" s="1"/>
  <c r="D526" i="9"/>
  <c r="C526" i="9"/>
  <c r="B526" i="9"/>
  <c r="E525" i="9"/>
  <c r="AS525" i="9" s="1"/>
  <c r="D525" i="9"/>
  <c r="C525" i="9"/>
  <c r="B525" i="9"/>
  <c r="E524" i="9"/>
  <c r="D524" i="9"/>
  <c r="C524" i="9"/>
  <c r="B524" i="9"/>
  <c r="B109" i="14" s="1"/>
  <c r="E523" i="9"/>
  <c r="D523" i="9"/>
  <c r="C523" i="9"/>
  <c r="B523" i="9"/>
  <c r="E522" i="9"/>
  <c r="AS522" i="9" s="1"/>
  <c r="D522" i="9"/>
  <c r="C522" i="9"/>
  <c r="B522" i="9"/>
  <c r="B150" i="14" s="1"/>
  <c r="E521" i="9"/>
  <c r="D521" i="9"/>
  <c r="C521" i="9"/>
  <c r="B521" i="9"/>
  <c r="E520" i="9"/>
  <c r="D520" i="9"/>
  <c r="C520" i="9"/>
  <c r="B520" i="9"/>
  <c r="E519" i="9"/>
  <c r="D519" i="9"/>
  <c r="C519" i="9"/>
  <c r="C37" i="15" s="1"/>
  <c r="B519" i="9"/>
  <c r="E518" i="9"/>
  <c r="AS518" i="9" s="1"/>
  <c r="D518" i="9"/>
  <c r="C518" i="9"/>
  <c r="B518" i="9"/>
  <c r="E517" i="9"/>
  <c r="AS517" i="9" s="1"/>
  <c r="D517" i="9"/>
  <c r="C517" i="9"/>
  <c r="B517" i="9"/>
  <c r="E516" i="9"/>
  <c r="AS516" i="9" s="1"/>
  <c r="D516" i="9"/>
  <c r="C516" i="9"/>
  <c r="B516" i="9"/>
  <c r="E515" i="9"/>
  <c r="D515" i="9"/>
  <c r="C515" i="9"/>
  <c r="B515" i="9"/>
  <c r="E514" i="9"/>
  <c r="AS514" i="9" s="1"/>
  <c r="D514" i="9"/>
  <c r="C514" i="9"/>
  <c r="B514" i="9"/>
  <c r="E513" i="9"/>
  <c r="D513" i="9"/>
  <c r="C513" i="9"/>
  <c r="B513" i="9"/>
  <c r="E512" i="9"/>
  <c r="D512" i="9"/>
  <c r="C512" i="9"/>
  <c r="B512" i="9"/>
  <c r="E511" i="9"/>
  <c r="D511" i="9"/>
  <c r="C511" i="9"/>
  <c r="B511" i="9"/>
  <c r="B14" i="10" s="1"/>
  <c r="E510" i="9"/>
  <c r="AS510" i="9" s="1"/>
  <c r="D510" i="9"/>
  <c r="C510" i="9"/>
  <c r="B510" i="9"/>
  <c r="E509" i="9"/>
  <c r="AS509" i="9" s="1"/>
  <c r="D509" i="9"/>
  <c r="C509" i="9"/>
  <c r="B509" i="9"/>
  <c r="B86" i="10" s="1"/>
  <c r="E508" i="9"/>
  <c r="AS508" i="9" s="1"/>
  <c r="D508" i="9"/>
  <c r="C508" i="9"/>
  <c r="B508" i="9"/>
  <c r="E507" i="9"/>
  <c r="AS507" i="9" s="1"/>
  <c r="D507" i="9"/>
  <c r="C507" i="9"/>
  <c r="B507" i="9"/>
  <c r="E506" i="9"/>
  <c r="D506" i="9"/>
  <c r="C506" i="9"/>
  <c r="B506" i="9"/>
  <c r="E505" i="9"/>
  <c r="D505" i="9"/>
  <c r="C505" i="9"/>
  <c r="B505" i="9"/>
  <c r="E504" i="9"/>
  <c r="D504" i="9"/>
  <c r="C504" i="9"/>
  <c r="B504" i="9"/>
  <c r="E503" i="9"/>
  <c r="D503" i="9"/>
  <c r="C503" i="9"/>
  <c r="B503" i="9"/>
  <c r="B145" i="14" s="1"/>
  <c r="E502" i="9"/>
  <c r="D502" i="9"/>
  <c r="C502" i="9"/>
  <c r="B502" i="9"/>
  <c r="E501" i="9"/>
  <c r="D501" i="9"/>
  <c r="C501" i="9"/>
  <c r="B501" i="9"/>
  <c r="B112" i="10" s="1"/>
  <c r="E500" i="9"/>
  <c r="D500" i="9"/>
  <c r="C500" i="9"/>
  <c r="B500" i="9"/>
  <c r="B397" i="14" s="1"/>
  <c r="E499" i="9"/>
  <c r="D499" i="9"/>
  <c r="C499" i="9"/>
  <c r="B499" i="9"/>
  <c r="B378" i="14" s="1"/>
  <c r="E498" i="9"/>
  <c r="D498" i="9"/>
  <c r="C498" i="9"/>
  <c r="B498" i="9"/>
  <c r="B411" i="14" s="1"/>
  <c r="E497" i="9"/>
  <c r="D497" i="9"/>
  <c r="C497" i="9"/>
  <c r="B497" i="9"/>
  <c r="E496" i="9"/>
  <c r="D496" i="9"/>
  <c r="C496" i="9"/>
  <c r="B496" i="9"/>
  <c r="E495" i="9"/>
  <c r="D495" i="9"/>
  <c r="C495" i="9"/>
  <c r="B495" i="9"/>
  <c r="E494" i="9"/>
  <c r="D494" i="9"/>
  <c r="C494" i="9"/>
  <c r="B494" i="9"/>
  <c r="E493" i="9"/>
  <c r="D493" i="9"/>
  <c r="C493" i="9"/>
  <c r="B493" i="9"/>
  <c r="B369" i="14" s="1"/>
  <c r="E492" i="9"/>
  <c r="D492" i="9"/>
  <c r="C492" i="9"/>
  <c r="B492" i="9"/>
  <c r="B54" i="14" s="1"/>
  <c r="E491" i="9"/>
  <c r="D491" i="9"/>
  <c r="C491" i="9"/>
  <c r="B491" i="9"/>
  <c r="E490" i="9"/>
  <c r="D490" i="9"/>
  <c r="C490" i="9"/>
  <c r="B490" i="9"/>
  <c r="B90" i="14" s="1"/>
  <c r="E489" i="9"/>
  <c r="D489" i="9"/>
  <c r="C489" i="9"/>
  <c r="B489" i="9"/>
  <c r="B106" i="14" s="1"/>
  <c r="E488" i="9"/>
  <c r="D488" i="9"/>
  <c r="C488" i="9"/>
  <c r="B488" i="9"/>
  <c r="E487" i="9"/>
  <c r="D487" i="9"/>
  <c r="C487" i="9"/>
  <c r="B487" i="9"/>
  <c r="B105" i="14" s="1"/>
  <c r="E486" i="9"/>
  <c r="D486" i="9"/>
  <c r="C486" i="9"/>
  <c r="B486" i="9"/>
  <c r="E485" i="9"/>
  <c r="AS485" i="9" s="1"/>
  <c r="D485" i="9"/>
  <c r="C485" i="9"/>
  <c r="B485" i="9"/>
  <c r="E484" i="9"/>
  <c r="AS484" i="9" s="1"/>
  <c r="D484" i="9"/>
  <c r="C484" i="9"/>
  <c r="B484" i="9"/>
  <c r="E483" i="9"/>
  <c r="AS483" i="9" s="1"/>
  <c r="D483" i="9"/>
  <c r="C483" i="9"/>
  <c r="C30" i="15" s="1"/>
  <c r="B483" i="9"/>
  <c r="E482" i="9"/>
  <c r="AS482" i="9" s="1"/>
  <c r="D482" i="9"/>
  <c r="C482" i="9"/>
  <c r="B482" i="9"/>
  <c r="E481" i="9"/>
  <c r="AS481" i="9" s="1"/>
  <c r="D481" i="9"/>
  <c r="C481" i="9"/>
  <c r="B481" i="9"/>
  <c r="AM480" i="9"/>
  <c r="AM479" i="9"/>
  <c r="AM478" i="9"/>
  <c r="AM477" i="9"/>
  <c r="AM476" i="9"/>
  <c r="AM475" i="9"/>
  <c r="AM474" i="9"/>
  <c r="AM473" i="9"/>
  <c r="AM472" i="9"/>
  <c r="AM471" i="9"/>
  <c r="AM470" i="9"/>
  <c r="AM469" i="9"/>
  <c r="AM468" i="9"/>
  <c r="AM467" i="9"/>
  <c r="AM466" i="9"/>
  <c r="AM465" i="9"/>
  <c r="AM464" i="9"/>
  <c r="AM463" i="9"/>
  <c r="AM462" i="9"/>
  <c r="AM461" i="9"/>
  <c r="AM460" i="9"/>
  <c r="AM459" i="9"/>
  <c r="AM458" i="9"/>
  <c r="AM457" i="9"/>
  <c r="AM456" i="9"/>
  <c r="AM455" i="9"/>
  <c r="AM454" i="9"/>
  <c r="AM453" i="9"/>
  <c r="AM452" i="9"/>
  <c r="AM451" i="9"/>
  <c r="AM450" i="9"/>
  <c r="AM449" i="9"/>
  <c r="AM448" i="9"/>
  <c r="AM447" i="9"/>
  <c r="AM446" i="9"/>
  <c r="AM444" i="9"/>
  <c r="AM443" i="9"/>
  <c r="AM442" i="9"/>
  <c r="AM441" i="9"/>
  <c r="AM440" i="9"/>
  <c r="AM439" i="9"/>
  <c r="AM438" i="9"/>
  <c r="AM437" i="9"/>
  <c r="AM436" i="9"/>
  <c r="AM435" i="9"/>
  <c r="AM434" i="9"/>
  <c r="AM433" i="9"/>
  <c r="AM432" i="9"/>
  <c r="AM431" i="9"/>
  <c r="AM430" i="9"/>
  <c r="AM429" i="9"/>
  <c r="AM428" i="9"/>
  <c r="AM427" i="9"/>
  <c r="AM426" i="9"/>
  <c r="AM425" i="9"/>
  <c r="AM424" i="9"/>
  <c r="AM423" i="9"/>
  <c r="AM422" i="9"/>
  <c r="AM421" i="9"/>
  <c r="AM420" i="9"/>
  <c r="AM419" i="9"/>
  <c r="AM418" i="9"/>
  <c r="AM417" i="9"/>
  <c r="AM416" i="9"/>
  <c r="AM415" i="9"/>
  <c r="AM414" i="9"/>
  <c r="AM413" i="9"/>
  <c r="AM412" i="9"/>
  <c r="AM411" i="9"/>
  <c r="AM410" i="9"/>
  <c r="AM409" i="9"/>
  <c r="AM408" i="9"/>
  <c r="AM407" i="9"/>
  <c r="AM406" i="9"/>
  <c r="AM405" i="9"/>
  <c r="AM404" i="9"/>
  <c r="AM403" i="9"/>
  <c r="AM402" i="9"/>
  <c r="AM401" i="9"/>
  <c r="AM400" i="9"/>
  <c r="AM399" i="9"/>
  <c r="AM398" i="9"/>
  <c r="AM397" i="9"/>
  <c r="AM396" i="9"/>
  <c r="AM395" i="9"/>
  <c r="AM394" i="9"/>
  <c r="AM393" i="9"/>
  <c r="AM392" i="9"/>
  <c r="AM391" i="9"/>
  <c r="AM390" i="9"/>
  <c r="AM389" i="9"/>
  <c r="AM388" i="9"/>
  <c r="AM387" i="9"/>
  <c r="AM386" i="9"/>
  <c r="AM385" i="9"/>
  <c r="AM384" i="9"/>
  <c r="AM383" i="9"/>
  <c r="AM382" i="9"/>
  <c r="AM381" i="9"/>
  <c r="AM380" i="9"/>
  <c r="AM379" i="9"/>
  <c r="AM378" i="9"/>
  <c r="AM377" i="9"/>
  <c r="AM376" i="9"/>
  <c r="AM375" i="9"/>
  <c r="AM374" i="9"/>
  <c r="AM373" i="9"/>
  <c r="AM372" i="9"/>
  <c r="AM371" i="9"/>
  <c r="AM370" i="9"/>
  <c r="AM369" i="9"/>
  <c r="AM368" i="9"/>
  <c r="AM367" i="9"/>
  <c r="AM366" i="9"/>
  <c r="AM365" i="9"/>
  <c r="AM364" i="9"/>
  <c r="AM363" i="9"/>
  <c r="AM362" i="9"/>
  <c r="AM361" i="9"/>
  <c r="AM360" i="9"/>
  <c r="AM359" i="9"/>
  <c r="AM358" i="9"/>
  <c r="AM357" i="9"/>
  <c r="AM356" i="9"/>
  <c r="AM355" i="9"/>
  <c r="AM354" i="9"/>
  <c r="AM353" i="9"/>
  <c r="K480" i="9"/>
  <c r="J480" i="9"/>
  <c r="I480" i="9"/>
  <c r="Y480" i="9" s="1"/>
  <c r="H480" i="9"/>
  <c r="G480" i="9"/>
  <c r="F480" i="9"/>
  <c r="E480" i="9"/>
  <c r="AS480" i="9" s="1"/>
  <c r="D480" i="9"/>
  <c r="C480" i="9"/>
  <c r="B480" i="9"/>
  <c r="B143" i="14" s="1"/>
  <c r="BW470" i="9"/>
  <c r="BV470" i="9"/>
  <c r="AW470" i="9"/>
  <c r="AV470" i="9"/>
  <c r="AU470" i="9"/>
  <c r="AT470" i="9"/>
  <c r="AR470" i="9"/>
  <c r="AQ470" i="9"/>
  <c r="BZ470" i="9" s="1"/>
  <c r="BR467" i="9"/>
  <c r="L479" i="9"/>
  <c r="K479" i="9"/>
  <c r="J479" i="9"/>
  <c r="I479" i="9"/>
  <c r="Y479" i="9" s="1"/>
  <c r="H479" i="9"/>
  <c r="G479" i="9"/>
  <c r="F479" i="9"/>
  <c r="E479" i="9"/>
  <c r="AS479" i="9" s="1"/>
  <c r="D479" i="9"/>
  <c r="C479" i="9"/>
  <c r="B479" i="9"/>
  <c r="L478" i="9"/>
  <c r="K478" i="9"/>
  <c r="J478" i="9"/>
  <c r="I478" i="9"/>
  <c r="Y478" i="9" s="1"/>
  <c r="H478" i="9"/>
  <c r="G478" i="9"/>
  <c r="F478" i="9"/>
  <c r="E478" i="9"/>
  <c r="AS478" i="9" s="1"/>
  <c r="D478" i="9"/>
  <c r="C478" i="9"/>
  <c r="B478" i="9"/>
  <c r="L477" i="9"/>
  <c r="K477" i="9"/>
  <c r="J477" i="9"/>
  <c r="I477" i="9"/>
  <c r="Y477" i="9" s="1"/>
  <c r="H477" i="9"/>
  <c r="G477" i="9"/>
  <c r="F477" i="9"/>
  <c r="E477" i="9"/>
  <c r="D477" i="9"/>
  <c r="C477" i="9"/>
  <c r="B477" i="9"/>
  <c r="L476" i="9"/>
  <c r="K476" i="9"/>
  <c r="J476" i="9"/>
  <c r="I476" i="9"/>
  <c r="Y476" i="9" s="1"/>
  <c r="H476" i="9"/>
  <c r="G476" i="9"/>
  <c r="F476" i="9"/>
  <c r="E476" i="9"/>
  <c r="AS476" i="9" s="1"/>
  <c r="D476" i="9"/>
  <c r="C476" i="9"/>
  <c r="B476" i="9"/>
  <c r="L475" i="9"/>
  <c r="K475" i="9"/>
  <c r="J475" i="9"/>
  <c r="I475" i="9"/>
  <c r="Y475" i="9" s="1"/>
  <c r="H475" i="9"/>
  <c r="G475" i="9"/>
  <c r="F475" i="9"/>
  <c r="E475" i="9"/>
  <c r="AS475" i="9" s="1"/>
  <c r="C475" i="9"/>
  <c r="B475" i="9"/>
  <c r="B131" i="14" s="1"/>
  <c r="L474" i="9"/>
  <c r="K474" i="9"/>
  <c r="J474" i="9"/>
  <c r="I474" i="9"/>
  <c r="Y474" i="9" s="1"/>
  <c r="H474" i="9"/>
  <c r="G474" i="9"/>
  <c r="F474" i="9"/>
  <c r="E474" i="9"/>
  <c r="AS474" i="9" s="1"/>
  <c r="D474" i="9"/>
  <c r="C474" i="9"/>
  <c r="B474" i="9"/>
  <c r="L473" i="9"/>
  <c r="K473" i="9"/>
  <c r="J473" i="9"/>
  <c r="I473" i="9"/>
  <c r="H473" i="9"/>
  <c r="G473" i="9"/>
  <c r="F473" i="9"/>
  <c r="E473" i="9"/>
  <c r="AS473" i="9" s="1"/>
  <c r="D473" i="9"/>
  <c r="C473" i="9"/>
  <c r="B473" i="9"/>
  <c r="L472" i="9"/>
  <c r="K472" i="9"/>
  <c r="J472" i="9"/>
  <c r="I472" i="9"/>
  <c r="Y472" i="9" s="1"/>
  <c r="H472" i="9"/>
  <c r="G472" i="9"/>
  <c r="F472" i="9"/>
  <c r="E472" i="9"/>
  <c r="AS472" i="9" s="1"/>
  <c r="AS470" i="9" s="1"/>
  <c r="D472" i="9"/>
  <c r="C472" i="9"/>
  <c r="B472" i="9"/>
  <c r="B194" i="14" s="1"/>
  <c r="L471" i="9"/>
  <c r="K471" i="9"/>
  <c r="J471" i="9"/>
  <c r="I471" i="9"/>
  <c r="Y471" i="9" s="1"/>
  <c r="H471" i="9"/>
  <c r="G471" i="9"/>
  <c r="F471" i="9"/>
  <c r="E471" i="9"/>
  <c r="AS471" i="9" s="1"/>
  <c r="D471" i="9"/>
  <c r="C471" i="9"/>
  <c r="B471" i="9"/>
  <c r="L470" i="9"/>
  <c r="K470" i="9"/>
  <c r="J470" i="9"/>
  <c r="I470" i="9"/>
  <c r="Y470" i="9" s="1"/>
  <c r="H470" i="9"/>
  <c r="G470" i="9"/>
  <c r="F470" i="9"/>
  <c r="E470" i="9"/>
  <c r="D470" i="9"/>
  <c r="C470" i="9"/>
  <c r="B470" i="9"/>
  <c r="B355" i="14" s="1"/>
  <c r="L469" i="9"/>
  <c r="K469" i="9"/>
  <c r="J469" i="9"/>
  <c r="I469" i="9"/>
  <c r="Y469" i="9" s="1"/>
  <c r="H469" i="9"/>
  <c r="G469" i="9"/>
  <c r="F469" i="9"/>
  <c r="E469" i="9"/>
  <c r="AS469" i="9" s="1"/>
  <c r="D469" i="9"/>
  <c r="C469" i="9"/>
  <c r="B469" i="9"/>
  <c r="B147" i="14" s="1"/>
  <c r="L468" i="9"/>
  <c r="K468" i="9"/>
  <c r="J468" i="9"/>
  <c r="I468" i="9"/>
  <c r="Y468" i="9" s="1"/>
  <c r="H468" i="9"/>
  <c r="G468" i="9"/>
  <c r="F468" i="9"/>
  <c r="E468" i="9"/>
  <c r="D468" i="9"/>
  <c r="C468" i="9"/>
  <c r="B468" i="9"/>
  <c r="B101" i="14" s="1"/>
  <c r="L467" i="9"/>
  <c r="K467" i="9"/>
  <c r="J467" i="9"/>
  <c r="I467" i="9"/>
  <c r="Y467" i="9" s="1"/>
  <c r="H467" i="9"/>
  <c r="G467" i="9"/>
  <c r="F467" i="9"/>
  <c r="E467" i="9"/>
  <c r="D467" i="9"/>
  <c r="C467" i="9"/>
  <c r="B467" i="9"/>
  <c r="B100" i="14" s="1"/>
  <c r="L466" i="9"/>
  <c r="K466" i="9"/>
  <c r="J466" i="9"/>
  <c r="I466" i="9"/>
  <c r="Y466" i="9" s="1"/>
  <c r="H466" i="9"/>
  <c r="G466" i="9"/>
  <c r="F466" i="9"/>
  <c r="E466" i="9"/>
  <c r="AS466" i="9" s="1"/>
  <c r="D466" i="9"/>
  <c r="C466" i="9"/>
  <c r="B466" i="9"/>
  <c r="L465" i="9"/>
  <c r="K465" i="9"/>
  <c r="J465" i="9"/>
  <c r="I465" i="9"/>
  <c r="Y465" i="9" s="1"/>
  <c r="H465" i="9"/>
  <c r="G465" i="9"/>
  <c r="F465" i="9"/>
  <c r="E465" i="9"/>
  <c r="D465" i="9"/>
  <c r="C465" i="9"/>
  <c r="B465" i="9"/>
  <c r="L464" i="9"/>
  <c r="K464" i="9"/>
  <c r="J464" i="9"/>
  <c r="I464" i="9"/>
  <c r="Y464" i="9" s="1"/>
  <c r="H464" i="9"/>
  <c r="G464" i="9"/>
  <c r="F464" i="9"/>
  <c r="E464" i="9"/>
  <c r="D464" i="9"/>
  <c r="C464" i="9"/>
  <c r="B464" i="9"/>
  <c r="B89" i="14" s="1"/>
  <c r="BZ462" i="9"/>
  <c r="BZ461" i="9"/>
  <c r="BZ460" i="9"/>
  <c r="BZ459" i="9"/>
  <c r="BZ458" i="9"/>
  <c r="BZ457" i="9"/>
  <c r="BZ456" i="9"/>
  <c r="BZ455" i="9"/>
  <c r="BZ454" i="9"/>
  <c r="BZ452" i="9"/>
  <c r="BZ451" i="9"/>
  <c r="BZ450" i="9"/>
  <c r="BZ449" i="9"/>
  <c r="BZ448" i="9"/>
  <c r="BZ447" i="9"/>
  <c r="BZ446" i="9"/>
  <c r="BZ444" i="9"/>
  <c r="BZ443" i="9"/>
  <c r="BZ442" i="9"/>
  <c r="BZ441" i="9"/>
  <c r="BZ440" i="9"/>
  <c r="C463" i="9"/>
  <c r="C32" i="15" s="1"/>
  <c r="B463" i="9"/>
  <c r="C462" i="9"/>
  <c r="B462" i="9"/>
  <c r="CJ453" i="9"/>
  <c r="BW453" i="9"/>
  <c r="BV453" i="9"/>
  <c r="AW453" i="9"/>
  <c r="AV453" i="9"/>
  <c r="AU453" i="9"/>
  <c r="AT453" i="9"/>
  <c r="AR453" i="9"/>
  <c r="AQ453" i="9"/>
  <c r="BZ453" i="9" s="1"/>
  <c r="BW445" i="9"/>
  <c r="BV445" i="9"/>
  <c r="BR445" i="9"/>
  <c r="AX445" i="9"/>
  <c r="AM445" i="9" s="1"/>
  <c r="AW445" i="9"/>
  <c r="AV445" i="9"/>
  <c r="AU445" i="9"/>
  <c r="AT445" i="9"/>
  <c r="AR445" i="9"/>
  <c r="AQ445" i="9"/>
  <c r="BZ445" i="9" s="1"/>
  <c r="P480" i="9"/>
  <c r="O480" i="9"/>
  <c r="N480" i="9"/>
  <c r="M480" i="9"/>
  <c r="P479" i="9"/>
  <c r="O479" i="9"/>
  <c r="N479" i="9"/>
  <c r="M479" i="9"/>
  <c r="P478" i="9"/>
  <c r="O478" i="9"/>
  <c r="N478" i="9"/>
  <c r="M478" i="9"/>
  <c r="P477" i="9"/>
  <c r="O477" i="9"/>
  <c r="N477" i="9"/>
  <c r="M477" i="9"/>
  <c r="P476" i="9"/>
  <c r="O476" i="9"/>
  <c r="N476" i="9"/>
  <c r="M476" i="9"/>
  <c r="P475" i="9"/>
  <c r="O475" i="9"/>
  <c r="N475" i="9"/>
  <c r="M475" i="9"/>
  <c r="P474" i="9"/>
  <c r="O474" i="9"/>
  <c r="N474" i="9"/>
  <c r="M474" i="9"/>
  <c r="P473" i="9"/>
  <c r="O473" i="9"/>
  <c r="N473" i="9"/>
  <c r="M473" i="9"/>
  <c r="P472" i="9"/>
  <c r="O472" i="9"/>
  <c r="N472" i="9"/>
  <c r="M472" i="9"/>
  <c r="P471" i="9"/>
  <c r="O471" i="9"/>
  <c r="N471" i="9"/>
  <c r="M471" i="9"/>
  <c r="P470" i="9"/>
  <c r="O470" i="9"/>
  <c r="N470" i="9"/>
  <c r="M470" i="9"/>
  <c r="P469" i="9"/>
  <c r="O469" i="9"/>
  <c r="N469" i="9"/>
  <c r="M469" i="9"/>
  <c r="P468" i="9"/>
  <c r="O468" i="9"/>
  <c r="N468" i="9"/>
  <c r="M468" i="9"/>
  <c r="P467" i="9"/>
  <c r="O467" i="9"/>
  <c r="N467" i="9"/>
  <c r="M467" i="9"/>
  <c r="P466" i="9"/>
  <c r="O466" i="9"/>
  <c r="N466" i="9"/>
  <c r="M466" i="9"/>
  <c r="P465" i="9"/>
  <c r="O465" i="9"/>
  <c r="N465" i="9"/>
  <c r="M465" i="9"/>
  <c r="P464" i="9"/>
  <c r="O464" i="9"/>
  <c r="N464" i="9"/>
  <c r="M464" i="9"/>
  <c r="P463" i="9"/>
  <c r="O463" i="9"/>
  <c r="N463" i="9"/>
  <c r="M463" i="9"/>
  <c r="P462" i="9"/>
  <c r="O462" i="9"/>
  <c r="N462" i="9"/>
  <c r="M462" i="9"/>
  <c r="P461" i="9"/>
  <c r="O461" i="9"/>
  <c r="N461" i="9"/>
  <c r="M461" i="9"/>
  <c r="P460" i="9"/>
  <c r="O460" i="9"/>
  <c r="N460" i="9"/>
  <c r="M460" i="9"/>
  <c r="P459" i="9"/>
  <c r="O459" i="9"/>
  <c r="N459" i="9"/>
  <c r="M459" i="9"/>
  <c r="P458" i="9"/>
  <c r="O458" i="9"/>
  <c r="N458" i="9"/>
  <c r="M458" i="9"/>
  <c r="P457" i="9"/>
  <c r="O457" i="9"/>
  <c r="N457" i="9"/>
  <c r="M457" i="9"/>
  <c r="P456" i="9"/>
  <c r="O456" i="9"/>
  <c r="N456" i="9"/>
  <c r="M456" i="9"/>
  <c r="P455" i="9"/>
  <c r="O455" i="9"/>
  <c r="N455" i="9"/>
  <c r="M455" i="9"/>
  <c r="P454" i="9"/>
  <c r="O454" i="9"/>
  <c r="N454" i="9"/>
  <c r="M454" i="9"/>
  <c r="P453" i="9"/>
  <c r="O453" i="9"/>
  <c r="N453" i="9"/>
  <c r="M453" i="9"/>
  <c r="P452" i="9"/>
  <c r="O452" i="9"/>
  <c r="N452" i="9"/>
  <c r="M452" i="9"/>
  <c r="P451" i="9"/>
  <c r="O451" i="9"/>
  <c r="N451" i="9"/>
  <c r="M451" i="9"/>
  <c r="P450" i="9"/>
  <c r="O450" i="9"/>
  <c r="N450" i="9"/>
  <c r="M450" i="9"/>
  <c r="P449" i="9"/>
  <c r="O449" i="9"/>
  <c r="N449" i="9"/>
  <c r="M449" i="9"/>
  <c r="P448" i="9"/>
  <c r="O448" i="9"/>
  <c r="N448" i="9"/>
  <c r="M448" i="9"/>
  <c r="P447" i="9"/>
  <c r="O447" i="9"/>
  <c r="N447" i="9"/>
  <c r="M447" i="9"/>
  <c r="P446" i="9"/>
  <c r="O446" i="9"/>
  <c r="N446" i="9"/>
  <c r="M446" i="9"/>
  <c r="P445" i="9"/>
  <c r="O445" i="9"/>
  <c r="N445" i="9"/>
  <c r="M445" i="9"/>
  <c r="P444" i="9"/>
  <c r="O444" i="9"/>
  <c r="N444" i="9"/>
  <c r="M444" i="9"/>
  <c r="P443" i="9"/>
  <c r="O443" i="9"/>
  <c r="N443" i="9"/>
  <c r="M443" i="9"/>
  <c r="P442" i="9"/>
  <c r="O442" i="9"/>
  <c r="N442" i="9"/>
  <c r="M442" i="9"/>
  <c r="L463" i="9"/>
  <c r="K463" i="9"/>
  <c r="J463" i="9"/>
  <c r="I463" i="9"/>
  <c r="Y463" i="9" s="1"/>
  <c r="H463" i="9"/>
  <c r="G463" i="9"/>
  <c r="F463" i="9"/>
  <c r="L462" i="9"/>
  <c r="K462" i="9"/>
  <c r="J462" i="9"/>
  <c r="I462" i="9"/>
  <c r="H462" i="9"/>
  <c r="G462" i="9"/>
  <c r="F462" i="9"/>
  <c r="L461" i="9"/>
  <c r="K461" i="9"/>
  <c r="J461" i="9"/>
  <c r="I461" i="9"/>
  <c r="Y461" i="9" s="1"/>
  <c r="H461" i="9"/>
  <c r="G461" i="9"/>
  <c r="F461" i="9"/>
  <c r="L460" i="9"/>
  <c r="K460" i="9"/>
  <c r="J460" i="9"/>
  <c r="I460" i="9"/>
  <c r="Y460" i="9" s="1"/>
  <c r="H460" i="9"/>
  <c r="G460" i="9"/>
  <c r="F460" i="9"/>
  <c r="L459" i="9"/>
  <c r="K459" i="9"/>
  <c r="J459" i="9"/>
  <c r="I459" i="9"/>
  <c r="Y459" i="9" s="1"/>
  <c r="H459" i="9"/>
  <c r="G459" i="9"/>
  <c r="F459" i="9"/>
  <c r="L458" i="9"/>
  <c r="K458" i="9"/>
  <c r="J458" i="9"/>
  <c r="I458" i="9"/>
  <c r="Y458" i="9" s="1"/>
  <c r="H458" i="9"/>
  <c r="G458" i="9"/>
  <c r="F458" i="9"/>
  <c r="L457" i="9"/>
  <c r="K457" i="9"/>
  <c r="J457" i="9"/>
  <c r="I457" i="9"/>
  <c r="Y457" i="9" s="1"/>
  <c r="H457" i="9"/>
  <c r="G457" i="9"/>
  <c r="F457" i="9"/>
  <c r="L456" i="9"/>
  <c r="K456" i="9"/>
  <c r="J456" i="9"/>
  <c r="I456" i="9"/>
  <c r="Y456" i="9" s="1"/>
  <c r="H456" i="9"/>
  <c r="G456" i="9"/>
  <c r="F456" i="9"/>
  <c r="L455" i="9"/>
  <c r="K455" i="9"/>
  <c r="J455" i="9"/>
  <c r="I455" i="9"/>
  <c r="Y455" i="9" s="1"/>
  <c r="H455" i="9"/>
  <c r="G455" i="9"/>
  <c r="F455" i="9"/>
  <c r="L454" i="9"/>
  <c r="K454" i="9"/>
  <c r="J454" i="9"/>
  <c r="I454" i="9"/>
  <c r="Y454" i="9" s="1"/>
  <c r="H454" i="9"/>
  <c r="G454" i="9"/>
  <c r="F454" i="9"/>
  <c r="L453" i="9"/>
  <c r="K453" i="9"/>
  <c r="J453" i="9"/>
  <c r="I453" i="9"/>
  <c r="Y453" i="9" s="1"/>
  <c r="H453" i="9"/>
  <c r="G453" i="9"/>
  <c r="F453" i="9"/>
  <c r="L452" i="9"/>
  <c r="K452" i="9"/>
  <c r="J452" i="9"/>
  <c r="I452" i="9"/>
  <c r="Y452" i="9" s="1"/>
  <c r="H452" i="9"/>
  <c r="G452" i="9"/>
  <c r="F452" i="9"/>
  <c r="L451" i="9"/>
  <c r="K451" i="9"/>
  <c r="J451" i="9"/>
  <c r="I451" i="9"/>
  <c r="Y451" i="9" s="1"/>
  <c r="H451" i="9"/>
  <c r="G451" i="9"/>
  <c r="F451" i="9"/>
  <c r="L450" i="9"/>
  <c r="K450" i="9"/>
  <c r="J450" i="9"/>
  <c r="I450" i="9"/>
  <c r="Y450" i="9" s="1"/>
  <c r="H450" i="9"/>
  <c r="G450" i="9"/>
  <c r="F450" i="9"/>
  <c r="L449" i="9"/>
  <c r="K449" i="9"/>
  <c r="J449" i="9"/>
  <c r="I449" i="9"/>
  <c r="Y449" i="9" s="1"/>
  <c r="H449" i="9"/>
  <c r="G449" i="9"/>
  <c r="F449" i="9"/>
  <c r="L448" i="9"/>
  <c r="K448" i="9"/>
  <c r="J448" i="9"/>
  <c r="I448" i="9"/>
  <c r="Y448" i="9" s="1"/>
  <c r="H448" i="9"/>
  <c r="G448" i="9"/>
  <c r="F448" i="9"/>
  <c r="L447" i="9"/>
  <c r="K447" i="9"/>
  <c r="J447" i="9"/>
  <c r="I447" i="9"/>
  <c r="Y447" i="9" s="1"/>
  <c r="H447" i="9"/>
  <c r="G447" i="9"/>
  <c r="F447" i="9"/>
  <c r="L446" i="9"/>
  <c r="K446" i="9"/>
  <c r="J446" i="9"/>
  <c r="I446" i="9"/>
  <c r="Y446" i="9" s="1"/>
  <c r="H446" i="9"/>
  <c r="G446" i="9"/>
  <c r="F446" i="9"/>
  <c r="L445" i="9"/>
  <c r="K445" i="9"/>
  <c r="J445" i="9"/>
  <c r="I445" i="9"/>
  <c r="Y445" i="9" s="1"/>
  <c r="H445" i="9"/>
  <c r="G445" i="9"/>
  <c r="F445" i="9"/>
  <c r="L444" i="9"/>
  <c r="K444" i="9"/>
  <c r="J444" i="9"/>
  <c r="I444" i="9"/>
  <c r="Y444" i="9" s="1"/>
  <c r="H444" i="9"/>
  <c r="G444" i="9"/>
  <c r="F444" i="9"/>
  <c r="L443" i="9"/>
  <c r="K443" i="9"/>
  <c r="J443" i="9"/>
  <c r="I443" i="9"/>
  <c r="Y443" i="9" s="1"/>
  <c r="H443" i="9"/>
  <c r="G443" i="9"/>
  <c r="F443" i="9"/>
  <c r="L442" i="9"/>
  <c r="K442" i="9"/>
  <c r="J442" i="9"/>
  <c r="I442" i="9"/>
  <c r="Y442" i="9" s="1"/>
  <c r="H442" i="9"/>
  <c r="G442" i="9"/>
  <c r="F442" i="9"/>
  <c r="E461" i="9"/>
  <c r="AS461" i="9" s="1"/>
  <c r="D461" i="9"/>
  <c r="C461" i="9"/>
  <c r="B461" i="9"/>
  <c r="E460" i="9"/>
  <c r="AS460" i="9" s="1"/>
  <c r="D460" i="9"/>
  <c r="C460" i="9"/>
  <c r="B460" i="9"/>
  <c r="B59" i="14" s="1"/>
  <c r="E459" i="9"/>
  <c r="AS459" i="9" s="1"/>
  <c r="D459" i="9"/>
  <c r="C459" i="9"/>
  <c r="B459" i="9"/>
  <c r="E458" i="9"/>
  <c r="D458" i="9"/>
  <c r="C458" i="9"/>
  <c r="B458" i="9"/>
  <c r="E457" i="9"/>
  <c r="D457" i="9"/>
  <c r="C457" i="9"/>
  <c r="B457" i="9"/>
  <c r="E456" i="9"/>
  <c r="D456" i="9"/>
  <c r="C456" i="9"/>
  <c r="B456" i="9"/>
  <c r="E455" i="9"/>
  <c r="D455" i="9"/>
  <c r="C455" i="9"/>
  <c r="B455" i="9"/>
  <c r="E454" i="9"/>
  <c r="AS454" i="9" s="1"/>
  <c r="D454" i="9"/>
  <c r="C454" i="9"/>
  <c r="B454" i="9"/>
  <c r="E453" i="9"/>
  <c r="D453" i="9"/>
  <c r="C453" i="9"/>
  <c r="B453" i="9"/>
  <c r="B132" i="14" s="1"/>
  <c r="E452" i="9"/>
  <c r="AS452" i="9" s="1"/>
  <c r="AS453" i="9" s="1"/>
  <c r="D452" i="9"/>
  <c r="C452" i="9"/>
  <c r="B452" i="9"/>
  <c r="B133" i="14" s="1"/>
  <c r="E451" i="9"/>
  <c r="AS451" i="9" s="1"/>
  <c r="C451" i="9"/>
  <c r="B451" i="9"/>
  <c r="E450" i="9"/>
  <c r="AS450" i="9" s="1"/>
  <c r="D450" i="9"/>
  <c r="C450" i="9"/>
  <c r="B450" i="9"/>
  <c r="E449" i="9"/>
  <c r="D449" i="9"/>
  <c r="C449" i="9"/>
  <c r="B449" i="9"/>
  <c r="E448" i="9"/>
  <c r="AS448" i="9" s="1"/>
  <c r="D448" i="9"/>
  <c r="C448" i="9"/>
  <c r="B448" i="9"/>
  <c r="B137" i="14" s="1"/>
  <c r="E447" i="9"/>
  <c r="AS447" i="9" s="1"/>
  <c r="D447" i="9"/>
  <c r="C447" i="9"/>
  <c r="B447" i="9"/>
  <c r="E446" i="9"/>
  <c r="AS446" i="9" s="1"/>
  <c r="D446" i="9"/>
  <c r="C446" i="9"/>
  <c r="B446" i="9"/>
  <c r="E445" i="9"/>
  <c r="D445" i="9"/>
  <c r="C445" i="9"/>
  <c r="B445" i="9"/>
  <c r="E444" i="9"/>
  <c r="AS444" i="9" s="1"/>
  <c r="D444" i="9"/>
  <c r="C444" i="9"/>
  <c r="B444" i="9"/>
  <c r="E443" i="9"/>
  <c r="AS443" i="9" s="1"/>
  <c r="D443" i="9"/>
  <c r="C443" i="9"/>
  <c r="B443" i="9"/>
  <c r="E442" i="9"/>
  <c r="D442" i="9"/>
  <c r="C442" i="9"/>
  <c r="B442" i="9"/>
  <c r="B97" i="14" s="1"/>
  <c r="Y635" i="9"/>
  <c r="X635" i="9"/>
  <c r="W635" i="9"/>
  <c r="V635" i="9"/>
  <c r="T635" i="9"/>
  <c r="S635" i="9"/>
  <c r="R635" i="9"/>
  <c r="Q635" i="9"/>
  <c r="X634" i="9"/>
  <c r="W634" i="9"/>
  <c r="V634" i="9"/>
  <c r="T634" i="9"/>
  <c r="S634" i="9"/>
  <c r="R634" i="9"/>
  <c r="Q634" i="9"/>
  <c r="X633" i="9"/>
  <c r="W633" i="9"/>
  <c r="V633" i="9"/>
  <c r="T633" i="9"/>
  <c r="S633" i="9"/>
  <c r="R633" i="9"/>
  <c r="Q633" i="9"/>
  <c r="X632" i="9"/>
  <c r="W632" i="9"/>
  <c r="V632" i="9"/>
  <c r="T632" i="9"/>
  <c r="S632" i="9"/>
  <c r="R632" i="9"/>
  <c r="Q632" i="9"/>
  <c r="X631" i="9"/>
  <c r="W631" i="9"/>
  <c r="V631" i="9"/>
  <c r="T631" i="9"/>
  <c r="S631" i="9"/>
  <c r="R631" i="9"/>
  <c r="Q631" i="9"/>
  <c r="X630" i="9"/>
  <c r="W630" i="9"/>
  <c r="V630" i="9"/>
  <c r="T630" i="9"/>
  <c r="S630" i="9"/>
  <c r="R630" i="9"/>
  <c r="Q630" i="9"/>
  <c r="X629" i="9"/>
  <c r="W629" i="9"/>
  <c r="V629" i="9"/>
  <c r="T629" i="9"/>
  <c r="S629" i="9"/>
  <c r="R629" i="9"/>
  <c r="Q629" i="9"/>
  <c r="X628" i="9"/>
  <c r="W628" i="9"/>
  <c r="V628" i="9"/>
  <c r="T628" i="9"/>
  <c r="S628" i="9"/>
  <c r="R628" i="9"/>
  <c r="Q628" i="9"/>
  <c r="Y627" i="9"/>
  <c r="X627" i="9"/>
  <c r="W627" i="9"/>
  <c r="V627" i="9"/>
  <c r="T627" i="9"/>
  <c r="S627" i="9"/>
  <c r="R627" i="9"/>
  <c r="Q627" i="9"/>
  <c r="X626" i="9"/>
  <c r="W626" i="9"/>
  <c r="V626" i="9"/>
  <c r="T626" i="9"/>
  <c r="S626" i="9"/>
  <c r="R626" i="9"/>
  <c r="Q626" i="9"/>
  <c r="X625" i="9"/>
  <c r="W625" i="9"/>
  <c r="V625" i="9"/>
  <c r="T625" i="9"/>
  <c r="S625" i="9"/>
  <c r="R625" i="9"/>
  <c r="Q625" i="9"/>
  <c r="X624" i="9"/>
  <c r="W624" i="9"/>
  <c r="V624" i="9"/>
  <c r="T624" i="9"/>
  <c r="S624" i="9"/>
  <c r="R624" i="9"/>
  <c r="Q624" i="9"/>
  <c r="X623" i="9"/>
  <c r="W623" i="9"/>
  <c r="V623" i="9"/>
  <c r="T623" i="9"/>
  <c r="S623" i="9"/>
  <c r="R623" i="9"/>
  <c r="Q623" i="9"/>
  <c r="X622" i="9"/>
  <c r="W622" i="9"/>
  <c r="V622" i="9"/>
  <c r="T622" i="9"/>
  <c r="S622" i="9"/>
  <c r="R622" i="9"/>
  <c r="Q622" i="9"/>
  <c r="X621" i="9"/>
  <c r="W621" i="9"/>
  <c r="V621" i="9"/>
  <c r="T621" i="9"/>
  <c r="S621" i="9"/>
  <c r="R621" i="9"/>
  <c r="Q621" i="9"/>
  <c r="X620" i="9"/>
  <c r="W620" i="9"/>
  <c r="V620" i="9"/>
  <c r="T620" i="9"/>
  <c r="S620" i="9"/>
  <c r="R620" i="9"/>
  <c r="Q620" i="9"/>
  <c r="Y619" i="9"/>
  <c r="X619" i="9"/>
  <c r="W619" i="9"/>
  <c r="V619" i="9"/>
  <c r="T619" i="9"/>
  <c r="S619" i="9"/>
  <c r="R619" i="9"/>
  <c r="Q619" i="9"/>
  <c r="X618" i="9"/>
  <c r="W618" i="9"/>
  <c r="V618" i="9"/>
  <c r="T618" i="9"/>
  <c r="S618" i="9"/>
  <c r="R618" i="9"/>
  <c r="Q618" i="9"/>
  <c r="X617" i="9"/>
  <c r="W617" i="9"/>
  <c r="V617" i="9"/>
  <c r="T617" i="9"/>
  <c r="S617" i="9"/>
  <c r="R617" i="9"/>
  <c r="Q617" i="9"/>
  <c r="X616" i="9"/>
  <c r="W616" i="9"/>
  <c r="V616" i="9"/>
  <c r="T616" i="9"/>
  <c r="S616" i="9"/>
  <c r="R616" i="9"/>
  <c r="Q616" i="9"/>
  <c r="X615" i="9"/>
  <c r="W615" i="9"/>
  <c r="V615" i="9"/>
  <c r="T615" i="9"/>
  <c r="S615" i="9"/>
  <c r="R615" i="9"/>
  <c r="Q615" i="9"/>
  <c r="X614" i="9"/>
  <c r="W614" i="9"/>
  <c r="V614" i="9"/>
  <c r="T614" i="9"/>
  <c r="S614" i="9"/>
  <c r="R614" i="9"/>
  <c r="Q614" i="9"/>
  <c r="X613" i="9"/>
  <c r="W613" i="9"/>
  <c r="V613" i="9"/>
  <c r="T613" i="9"/>
  <c r="S613" i="9"/>
  <c r="R613" i="9"/>
  <c r="Q613" i="9"/>
  <c r="X612" i="9"/>
  <c r="W612" i="9"/>
  <c r="V612" i="9"/>
  <c r="T612" i="9"/>
  <c r="S612" i="9"/>
  <c r="R612" i="9"/>
  <c r="Q612" i="9"/>
  <c r="X611" i="9"/>
  <c r="W611" i="9"/>
  <c r="V611" i="9"/>
  <c r="T611" i="9"/>
  <c r="S611" i="9"/>
  <c r="R611" i="9"/>
  <c r="Q611" i="9"/>
  <c r="X610" i="9"/>
  <c r="W610" i="9"/>
  <c r="V610" i="9"/>
  <c r="T610" i="9"/>
  <c r="S610" i="9"/>
  <c r="R610" i="9"/>
  <c r="Q610" i="9"/>
  <c r="X609" i="9"/>
  <c r="W609" i="9"/>
  <c r="V609" i="9"/>
  <c r="T609" i="9"/>
  <c r="S609" i="9"/>
  <c r="R609" i="9"/>
  <c r="Q609" i="9"/>
  <c r="X608" i="9"/>
  <c r="W608" i="9"/>
  <c r="V608" i="9"/>
  <c r="T608" i="9"/>
  <c r="S608" i="9"/>
  <c r="R608" i="9"/>
  <c r="Q608" i="9"/>
  <c r="X607" i="9"/>
  <c r="W607" i="9"/>
  <c r="V607" i="9"/>
  <c r="T607" i="9"/>
  <c r="S607" i="9"/>
  <c r="R607" i="9"/>
  <c r="Q607" i="9"/>
  <c r="X606" i="9"/>
  <c r="W606" i="9"/>
  <c r="V606" i="9"/>
  <c r="T606" i="9"/>
  <c r="S606" i="9"/>
  <c r="R606" i="9"/>
  <c r="Q606" i="9"/>
  <c r="X605" i="9"/>
  <c r="W605" i="9"/>
  <c r="V605" i="9"/>
  <c r="T605" i="9"/>
  <c r="S605" i="9"/>
  <c r="R605" i="9"/>
  <c r="Q605" i="9"/>
  <c r="X604" i="9"/>
  <c r="W604" i="9"/>
  <c r="V604" i="9"/>
  <c r="T604" i="9"/>
  <c r="S604" i="9"/>
  <c r="R604" i="9"/>
  <c r="Q604" i="9"/>
  <c r="Y603" i="9"/>
  <c r="X603" i="9"/>
  <c r="W603" i="9"/>
  <c r="V603" i="9"/>
  <c r="T603" i="9"/>
  <c r="S603" i="9"/>
  <c r="R603" i="9"/>
  <c r="Q603" i="9"/>
  <c r="X602" i="9"/>
  <c r="W602" i="9"/>
  <c r="V602" i="9"/>
  <c r="T602" i="9"/>
  <c r="S602" i="9"/>
  <c r="R602" i="9"/>
  <c r="Q602" i="9"/>
  <c r="X601" i="9"/>
  <c r="W601" i="9"/>
  <c r="V601" i="9"/>
  <c r="T601" i="9"/>
  <c r="S601" i="9"/>
  <c r="R601" i="9"/>
  <c r="Q601" i="9"/>
  <c r="X600" i="9"/>
  <c r="W600" i="9"/>
  <c r="V600" i="9"/>
  <c r="T600" i="9"/>
  <c r="S600" i="9"/>
  <c r="R600" i="9"/>
  <c r="Q600" i="9"/>
  <c r="X599" i="9"/>
  <c r="W599" i="9"/>
  <c r="V599" i="9"/>
  <c r="T599" i="9"/>
  <c r="S599" i="9"/>
  <c r="R599" i="9"/>
  <c r="Q599" i="9"/>
  <c r="X598" i="9"/>
  <c r="W598" i="9"/>
  <c r="V598" i="9"/>
  <c r="T598" i="9"/>
  <c r="S598" i="9"/>
  <c r="R598" i="9"/>
  <c r="Q598" i="9"/>
  <c r="X597" i="9"/>
  <c r="W597" i="9"/>
  <c r="V597" i="9"/>
  <c r="T597" i="9"/>
  <c r="S597" i="9"/>
  <c r="R597" i="9"/>
  <c r="Q597" i="9"/>
  <c r="X596" i="9"/>
  <c r="W596" i="9"/>
  <c r="V596" i="9"/>
  <c r="T596" i="9"/>
  <c r="S596" i="9"/>
  <c r="R596" i="9"/>
  <c r="Q596" i="9"/>
  <c r="X595" i="9"/>
  <c r="W595" i="9"/>
  <c r="V595" i="9"/>
  <c r="T595" i="9"/>
  <c r="S595" i="9"/>
  <c r="R595" i="9"/>
  <c r="Q595" i="9"/>
  <c r="X594" i="9"/>
  <c r="W594" i="9"/>
  <c r="V594" i="9"/>
  <c r="T594" i="9"/>
  <c r="S594" i="9"/>
  <c r="R594" i="9"/>
  <c r="Q594" i="9"/>
  <c r="X593" i="9"/>
  <c r="W593" i="9"/>
  <c r="V593" i="9"/>
  <c r="T593" i="9"/>
  <c r="S593" i="9"/>
  <c r="R593" i="9"/>
  <c r="Q593" i="9"/>
  <c r="X592" i="9"/>
  <c r="W592" i="9"/>
  <c r="V592" i="9"/>
  <c r="T592" i="9"/>
  <c r="S592" i="9"/>
  <c r="R592" i="9"/>
  <c r="Q592" i="9"/>
  <c r="X591" i="9"/>
  <c r="W591" i="9"/>
  <c r="V591" i="9"/>
  <c r="T591" i="9"/>
  <c r="S591" i="9"/>
  <c r="R591" i="9"/>
  <c r="Q591" i="9"/>
  <c r="X590" i="9"/>
  <c r="W590" i="9"/>
  <c r="V590" i="9"/>
  <c r="T590" i="9"/>
  <c r="S590" i="9"/>
  <c r="R590" i="9"/>
  <c r="Q590" i="9"/>
  <c r="X589" i="9"/>
  <c r="W589" i="9"/>
  <c r="V589" i="9"/>
  <c r="T589" i="9"/>
  <c r="S589" i="9"/>
  <c r="R589" i="9"/>
  <c r="Q589" i="9"/>
  <c r="X588" i="9"/>
  <c r="W588" i="9"/>
  <c r="V588" i="9"/>
  <c r="T588" i="9"/>
  <c r="S588" i="9"/>
  <c r="R588" i="9"/>
  <c r="Q588" i="9"/>
  <c r="X587" i="9"/>
  <c r="W587" i="9"/>
  <c r="V587" i="9"/>
  <c r="T587" i="9"/>
  <c r="S587" i="9"/>
  <c r="R587" i="9"/>
  <c r="Q587" i="9"/>
  <c r="X586" i="9"/>
  <c r="W586" i="9"/>
  <c r="V586" i="9"/>
  <c r="T586" i="9"/>
  <c r="S586" i="9"/>
  <c r="R586" i="9"/>
  <c r="Q586" i="9"/>
  <c r="X585" i="9"/>
  <c r="W585" i="9"/>
  <c r="V585" i="9"/>
  <c r="T585" i="9"/>
  <c r="S585" i="9"/>
  <c r="R585" i="9"/>
  <c r="Q585" i="9"/>
  <c r="X584" i="9"/>
  <c r="W584" i="9"/>
  <c r="V584" i="9"/>
  <c r="T584" i="9"/>
  <c r="S584" i="9"/>
  <c r="R584" i="9"/>
  <c r="Q584" i="9"/>
  <c r="X583" i="9"/>
  <c r="W583" i="9"/>
  <c r="V583" i="9"/>
  <c r="T583" i="9"/>
  <c r="S583" i="9"/>
  <c r="R583" i="9"/>
  <c r="Q583" i="9"/>
  <c r="X582" i="9"/>
  <c r="W582" i="9"/>
  <c r="V582" i="9"/>
  <c r="T582" i="9"/>
  <c r="S582" i="9"/>
  <c r="R582" i="9"/>
  <c r="Q582" i="9"/>
  <c r="X581" i="9"/>
  <c r="W581" i="9"/>
  <c r="V581" i="9"/>
  <c r="T581" i="9"/>
  <c r="S581" i="9"/>
  <c r="R581" i="9"/>
  <c r="Q581" i="9"/>
  <c r="X580" i="9"/>
  <c r="W580" i="9"/>
  <c r="V580" i="9"/>
  <c r="T580" i="9"/>
  <c r="S580" i="9"/>
  <c r="R580" i="9"/>
  <c r="Q580" i="9"/>
  <c r="Y579" i="9"/>
  <c r="X579" i="9"/>
  <c r="W579" i="9"/>
  <c r="V579" i="9"/>
  <c r="T579" i="9"/>
  <c r="S579" i="9"/>
  <c r="R579" i="9"/>
  <c r="Q579" i="9"/>
  <c r="X578" i="9"/>
  <c r="W578" i="9"/>
  <c r="V578" i="9"/>
  <c r="T578" i="9"/>
  <c r="S578" i="9"/>
  <c r="R578" i="9"/>
  <c r="Q578" i="9"/>
  <c r="X577" i="9"/>
  <c r="W577" i="9"/>
  <c r="V577" i="9"/>
  <c r="T577" i="9"/>
  <c r="S577" i="9"/>
  <c r="R577" i="9"/>
  <c r="Q577" i="9"/>
  <c r="X576" i="9"/>
  <c r="W576" i="9"/>
  <c r="V576" i="9"/>
  <c r="T576" i="9"/>
  <c r="S576" i="9"/>
  <c r="R576" i="9"/>
  <c r="Q576" i="9"/>
  <c r="X575" i="9"/>
  <c r="W575" i="9"/>
  <c r="V575" i="9"/>
  <c r="T575" i="9"/>
  <c r="S575" i="9"/>
  <c r="R575" i="9"/>
  <c r="Q575" i="9"/>
  <c r="X574" i="9"/>
  <c r="W574" i="9"/>
  <c r="V574" i="9"/>
  <c r="T574" i="9"/>
  <c r="S574" i="9"/>
  <c r="R574" i="9"/>
  <c r="Q574" i="9"/>
  <c r="X573" i="9"/>
  <c r="W573" i="9"/>
  <c r="V573" i="9"/>
  <c r="T573" i="9"/>
  <c r="S573" i="9"/>
  <c r="R573" i="9"/>
  <c r="Q573" i="9"/>
  <c r="X572" i="9"/>
  <c r="W572" i="9"/>
  <c r="V572" i="9"/>
  <c r="T572" i="9"/>
  <c r="S572" i="9"/>
  <c r="R572" i="9"/>
  <c r="Q572" i="9"/>
  <c r="Y571" i="9"/>
  <c r="X571" i="9"/>
  <c r="W571" i="9"/>
  <c r="V571" i="9"/>
  <c r="T571" i="9"/>
  <c r="S571" i="9"/>
  <c r="R571" i="9"/>
  <c r="Q571" i="9"/>
  <c r="X570" i="9"/>
  <c r="W570" i="9"/>
  <c r="V570" i="9"/>
  <c r="T570" i="9"/>
  <c r="S570" i="9"/>
  <c r="R570" i="9"/>
  <c r="Q570" i="9"/>
  <c r="X569" i="9"/>
  <c r="W569" i="9"/>
  <c r="V569" i="9"/>
  <c r="T569" i="9"/>
  <c r="S569" i="9"/>
  <c r="R569" i="9"/>
  <c r="Q569" i="9"/>
  <c r="X568" i="9"/>
  <c r="W568" i="9"/>
  <c r="V568" i="9"/>
  <c r="T568" i="9"/>
  <c r="S568" i="9"/>
  <c r="R568" i="9"/>
  <c r="Q568" i="9"/>
  <c r="X567" i="9"/>
  <c r="W567" i="9"/>
  <c r="V567" i="9"/>
  <c r="T567" i="9"/>
  <c r="S567" i="9"/>
  <c r="R567" i="9"/>
  <c r="Q567" i="9"/>
  <c r="X566" i="9"/>
  <c r="W566" i="9"/>
  <c r="V566" i="9"/>
  <c r="T566" i="9"/>
  <c r="S566" i="9"/>
  <c r="R566" i="9"/>
  <c r="Q566" i="9"/>
  <c r="X565" i="9"/>
  <c r="W565" i="9"/>
  <c r="V565" i="9"/>
  <c r="T565" i="9"/>
  <c r="S565" i="9"/>
  <c r="R565" i="9"/>
  <c r="Q565" i="9"/>
  <c r="X564" i="9"/>
  <c r="W564" i="9"/>
  <c r="V564" i="9"/>
  <c r="T564" i="9"/>
  <c r="S564" i="9"/>
  <c r="R564" i="9"/>
  <c r="Q564" i="9"/>
  <c r="X563" i="9"/>
  <c r="W563" i="9"/>
  <c r="V563" i="9"/>
  <c r="T563" i="9"/>
  <c r="S563" i="9"/>
  <c r="R563" i="9"/>
  <c r="Q563" i="9"/>
  <c r="X562" i="9"/>
  <c r="W562" i="9"/>
  <c r="V562" i="9"/>
  <c r="T562" i="9"/>
  <c r="S562" i="9"/>
  <c r="R562" i="9"/>
  <c r="Q562" i="9"/>
  <c r="X561" i="9"/>
  <c r="W561" i="9"/>
  <c r="V561" i="9"/>
  <c r="T561" i="9"/>
  <c r="S561" i="9"/>
  <c r="R561" i="9"/>
  <c r="Q561" i="9"/>
  <c r="X560" i="9"/>
  <c r="W560" i="9"/>
  <c r="V560" i="9"/>
  <c r="T560" i="9"/>
  <c r="S560" i="9"/>
  <c r="R560" i="9"/>
  <c r="Q560" i="9"/>
  <c r="X559" i="9"/>
  <c r="W559" i="9"/>
  <c r="V559" i="9"/>
  <c r="T559" i="9"/>
  <c r="S559" i="9"/>
  <c r="R559" i="9"/>
  <c r="Q559" i="9"/>
  <c r="X558" i="9"/>
  <c r="W558" i="9"/>
  <c r="V558" i="9"/>
  <c r="T558" i="9"/>
  <c r="S558" i="9"/>
  <c r="R558" i="9"/>
  <c r="Q558" i="9"/>
  <c r="X557" i="9"/>
  <c r="W557" i="9"/>
  <c r="V557" i="9"/>
  <c r="T557" i="9"/>
  <c r="S557" i="9"/>
  <c r="R557" i="9"/>
  <c r="Q557" i="9"/>
  <c r="X556" i="9"/>
  <c r="W556" i="9"/>
  <c r="V556" i="9"/>
  <c r="T556" i="9"/>
  <c r="S556" i="9"/>
  <c r="R556" i="9"/>
  <c r="Q556" i="9"/>
  <c r="X555" i="9"/>
  <c r="W555" i="9"/>
  <c r="V555" i="9"/>
  <c r="T555" i="9"/>
  <c r="S555" i="9"/>
  <c r="R555" i="9"/>
  <c r="Q555" i="9"/>
  <c r="X554" i="9"/>
  <c r="W554" i="9"/>
  <c r="V554" i="9"/>
  <c r="T554" i="9"/>
  <c r="S554" i="9"/>
  <c r="R554" i="9"/>
  <c r="Q554" i="9"/>
  <c r="X553" i="9"/>
  <c r="W553" i="9"/>
  <c r="V553" i="9"/>
  <c r="T553" i="9"/>
  <c r="S553" i="9"/>
  <c r="R553" i="9"/>
  <c r="Q553" i="9"/>
  <c r="X552" i="9"/>
  <c r="W552" i="9"/>
  <c r="V552" i="9"/>
  <c r="T552" i="9"/>
  <c r="S552" i="9"/>
  <c r="R552" i="9"/>
  <c r="Q552" i="9"/>
  <c r="X551" i="9"/>
  <c r="W551" i="9"/>
  <c r="V551" i="9"/>
  <c r="T551" i="9"/>
  <c r="S551" i="9"/>
  <c r="R551" i="9"/>
  <c r="Q551" i="9"/>
  <c r="X550" i="9"/>
  <c r="W550" i="9"/>
  <c r="V550" i="9"/>
  <c r="T550" i="9"/>
  <c r="S550" i="9"/>
  <c r="R550" i="9"/>
  <c r="Q550" i="9"/>
  <c r="X549" i="9"/>
  <c r="W549" i="9"/>
  <c r="V549" i="9"/>
  <c r="T549" i="9"/>
  <c r="S549" i="9"/>
  <c r="R549" i="9"/>
  <c r="Q549" i="9"/>
  <c r="X548" i="9"/>
  <c r="W548" i="9"/>
  <c r="V548" i="9"/>
  <c r="T548" i="9"/>
  <c r="S548" i="9"/>
  <c r="R548" i="9"/>
  <c r="Q548" i="9"/>
  <c r="X547" i="9"/>
  <c r="W547" i="9"/>
  <c r="V547" i="9"/>
  <c r="T547" i="9"/>
  <c r="S547" i="9"/>
  <c r="R547" i="9"/>
  <c r="Q547" i="9"/>
  <c r="X546" i="9"/>
  <c r="W546" i="9"/>
  <c r="V546" i="9"/>
  <c r="T546" i="9"/>
  <c r="S546" i="9"/>
  <c r="R546" i="9"/>
  <c r="Q546" i="9"/>
  <c r="X545" i="9"/>
  <c r="W545" i="9"/>
  <c r="V545" i="9"/>
  <c r="T545" i="9"/>
  <c r="S545" i="9"/>
  <c r="R545" i="9"/>
  <c r="Q545" i="9"/>
  <c r="X544" i="9"/>
  <c r="W544" i="9"/>
  <c r="V544" i="9"/>
  <c r="T544" i="9"/>
  <c r="S544" i="9"/>
  <c r="R544" i="9"/>
  <c r="Q544" i="9"/>
  <c r="X543" i="9"/>
  <c r="W543" i="9"/>
  <c r="V543" i="9"/>
  <c r="T543" i="9"/>
  <c r="S543" i="9"/>
  <c r="R543" i="9"/>
  <c r="Q543" i="9"/>
  <c r="X542" i="9"/>
  <c r="W542" i="9"/>
  <c r="V542" i="9"/>
  <c r="T542" i="9"/>
  <c r="S542" i="9"/>
  <c r="R542" i="9"/>
  <c r="Q542" i="9"/>
  <c r="X541" i="9"/>
  <c r="W541" i="9"/>
  <c r="V541" i="9"/>
  <c r="T541" i="9"/>
  <c r="S541" i="9"/>
  <c r="R541" i="9"/>
  <c r="Q541" i="9"/>
  <c r="X540" i="9"/>
  <c r="W540" i="9"/>
  <c r="V540" i="9"/>
  <c r="T540" i="9"/>
  <c r="S540" i="9"/>
  <c r="R540" i="9"/>
  <c r="Q540" i="9"/>
  <c r="Y539" i="9"/>
  <c r="X539" i="9"/>
  <c r="W539" i="9"/>
  <c r="V539" i="9"/>
  <c r="T539" i="9"/>
  <c r="S539" i="9"/>
  <c r="R539" i="9"/>
  <c r="Q539" i="9"/>
  <c r="X538" i="9"/>
  <c r="W538" i="9"/>
  <c r="V538" i="9"/>
  <c r="T538" i="9"/>
  <c r="S538" i="9"/>
  <c r="R538" i="9"/>
  <c r="Q538" i="9"/>
  <c r="X537" i="9"/>
  <c r="W537" i="9"/>
  <c r="V537" i="9"/>
  <c r="T537" i="9"/>
  <c r="S537" i="9"/>
  <c r="R537" i="9"/>
  <c r="Q537" i="9"/>
  <c r="X536" i="9"/>
  <c r="W536" i="9"/>
  <c r="V536" i="9"/>
  <c r="T536" i="9"/>
  <c r="S536" i="9"/>
  <c r="R536" i="9"/>
  <c r="Q536" i="9"/>
  <c r="Y535" i="9"/>
  <c r="X535" i="9"/>
  <c r="W535" i="9"/>
  <c r="V535" i="9"/>
  <c r="T535" i="9"/>
  <c r="S535" i="9"/>
  <c r="R535" i="9"/>
  <c r="Q535" i="9"/>
  <c r="X534" i="9"/>
  <c r="W534" i="9"/>
  <c r="V534" i="9"/>
  <c r="T534" i="9"/>
  <c r="S534" i="9"/>
  <c r="R534" i="9"/>
  <c r="Q534" i="9"/>
  <c r="Y533" i="9"/>
  <c r="X533" i="9"/>
  <c r="W533" i="9"/>
  <c r="V533" i="9"/>
  <c r="T533" i="9"/>
  <c r="S533" i="9"/>
  <c r="R533" i="9"/>
  <c r="Q533" i="9"/>
  <c r="Y532" i="9"/>
  <c r="X532" i="9"/>
  <c r="W532" i="9"/>
  <c r="V532" i="9"/>
  <c r="T532" i="9"/>
  <c r="S532" i="9"/>
  <c r="R532" i="9"/>
  <c r="Q532" i="9"/>
  <c r="Y531" i="9"/>
  <c r="X531" i="9"/>
  <c r="W531" i="9"/>
  <c r="V531" i="9"/>
  <c r="T531" i="9"/>
  <c r="S531" i="9"/>
  <c r="R531" i="9"/>
  <c r="Q531" i="9"/>
  <c r="X530" i="9"/>
  <c r="W530" i="9"/>
  <c r="V530" i="9"/>
  <c r="T530" i="9"/>
  <c r="S530" i="9"/>
  <c r="R530" i="9"/>
  <c r="Q530" i="9"/>
  <c r="X529" i="9"/>
  <c r="W529" i="9"/>
  <c r="V529" i="9"/>
  <c r="T529" i="9"/>
  <c r="S529" i="9"/>
  <c r="R529" i="9"/>
  <c r="Q529" i="9"/>
  <c r="Y528" i="9"/>
  <c r="X528" i="9"/>
  <c r="W528" i="9"/>
  <c r="V528" i="9"/>
  <c r="T528" i="9"/>
  <c r="S528" i="9"/>
  <c r="R528" i="9"/>
  <c r="Q528" i="9"/>
  <c r="Y527" i="9"/>
  <c r="X527" i="9"/>
  <c r="W527" i="9"/>
  <c r="V527" i="9"/>
  <c r="T527" i="9"/>
  <c r="S527" i="9"/>
  <c r="R527" i="9"/>
  <c r="Q527" i="9"/>
  <c r="X526" i="9"/>
  <c r="W526" i="9"/>
  <c r="V526" i="9"/>
  <c r="T526" i="9"/>
  <c r="S526" i="9"/>
  <c r="R526" i="9"/>
  <c r="Q526" i="9"/>
  <c r="X525" i="9"/>
  <c r="W525" i="9"/>
  <c r="V525" i="9"/>
  <c r="T525" i="9"/>
  <c r="S525" i="9"/>
  <c r="R525" i="9"/>
  <c r="Q525" i="9"/>
  <c r="X524" i="9"/>
  <c r="W524" i="9"/>
  <c r="V524" i="9"/>
  <c r="T524" i="9"/>
  <c r="S524" i="9"/>
  <c r="R524" i="9"/>
  <c r="Q524" i="9"/>
  <c r="X523" i="9"/>
  <c r="W523" i="9"/>
  <c r="V523" i="9"/>
  <c r="T523" i="9"/>
  <c r="S523" i="9"/>
  <c r="R523" i="9"/>
  <c r="Q523" i="9"/>
  <c r="X522" i="9"/>
  <c r="W522" i="9"/>
  <c r="V522" i="9"/>
  <c r="T522" i="9"/>
  <c r="S522" i="9"/>
  <c r="R522" i="9"/>
  <c r="Q522" i="9"/>
  <c r="X521" i="9"/>
  <c r="W521" i="9"/>
  <c r="V521" i="9"/>
  <c r="T521" i="9"/>
  <c r="S521" i="9"/>
  <c r="R521" i="9"/>
  <c r="Q521" i="9"/>
  <c r="X520" i="9"/>
  <c r="W520" i="9"/>
  <c r="V520" i="9"/>
  <c r="T520" i="9"/>
  <c r="S520" i="9"/>
  <c r="R520" i="9"/>
  <c r="Q520" i="9"/>
  <c r="Y519" i="9"/>
  <c r="X519" i="9"/>
  <c r="W519" i="9"/>
  <c r="V519" i="9"/>
  <c r="T519" i="9"/>
  <c r="S519" i="9"/>
  <c r="R519" i="9"/>
  <c r="Q519" i="9"/>
  <c r="X518" i="9"/>
  <c r="W518" i="9"/>
  <c r="V518" i="9"/>
  <c r="T518" i="9"/>
  <c r="S518" i="9"/>
  <c r="R518" i="9"/>
  <c r="Q518" i="9"/>
  <c r="X517" i="9"/>
  <c r="W517" i="9"/>
  <c r="V517" i="9"/>
  <c r="T517" i="9"/>
  <c r="S517" i="9"/>
  <c r="R517" i="9"/>
  <c r="Q517" i="9"/>
  <c r="Y516" i="9"/>
  <c r="X516" i="9"/>
  <c r="W516" i="9"/>
  <c r="V516" i="9"/>
  <c r="T516" i="9"/>
  <c r="S516" i="9"/>
  <c r="R516" i="9"/>
  <c r="Q516" i="9"/>
  <c r="X515" i="9"/>
  <c r="W515" i="9"/>
  <c r="V515" i="9"/>
  <c r="T515" i="9"/>
  <c r="S515" i="9"/>
  <c r="R515" i="9"/>
  <c r="Q515" i="9"/>
  <c r="X514" i="9"/>
  <c r="W514" i="9"/>
  <c r="V514" i="9"/>
  <c r="T514" i="9"/>
  <c r="S514" i="9"/>
  <c r="R514" i="9"/>
  <c r="Q514" i="9"/>
  <c r="X513" i="9"/>
  <c r="W513" i="9"/>
  <c r="V513" i="9"/>
  <c r="T513" i="9"/>
  <c r="S513" i="9"/>
  <c r="R513" i="9"/>
  <c r="Q513" i="9"/>
  <c r="Y512" i="9"/>
  <c r="X512" i="9"/>
  <c r="W512" i="9"/>
  <c r="V512" i="9"/>
  <c r="T512" i="9"/>
  <c r="S512" i="9"/>
  <c r="R512" i="9"/>
  <c r="Q512" i="9"/>
  <c r="X511" i="9"/>
  <c r="W511" i="9"/>
  <c r="V511" i="9"/>
  <c r="T511" i="9"/>
  <c r="S511" i="9"/>
  <c r="R511" i="9"/>
  <c r="Q511" i="9"/>
  <c r="X510" i="9"/>
  <c r="W510" i="9"/>
  <c r="V510" i="9"/>
  <c r="T510" i="9"/>
  <c r="S510" i="9"/>
  <c r="R510" i="9"/>
  <c r="Q510" i="9"/>
  <c r="Y509" i="9"/>
  <c r="X509" i="9"/>
  <c r="W509" i="9"/>
  <c r="V509" i="9"/>
  <c r="T509" i="9"/>
  <c r="S509" i="9"/>
  <c r="R509" i="9"/>
  <c r="Q509" i="9"/>
  <c r="X508" i="9"/>
  <c r="W508" i="9"/>
  <c r="V508" i="9"/>
  <c r="T508" i="9"/>
  <c r="S508" i="9"/>
  <c r="R508" i="9"/>
  <c r="Q508" i="9"/>
  <c r="X507" i="9"/>
  <c r="W507" i="9"/>
  <c r="V507" i="9"/>
  <c r="T507" i="9"/>
  <c r="S507" i="9"/>
  <c r="R507" i="9"/>
  <c r="Q507" i="9"/>
  <c r="X506" i="9"/>
  <c r="W506" i="9"/>
  <c r="V506" i="9"/>
  <c r="T506" i="9"/>
  <c r="S506" i="9"/>
  <c r="R506" i="9"/>
  <c r="Q506" i="9"/>
  <c r="X505" i="9"/>
  <c r="W505" i="9"/>
  <c r="V505" i="9"/>
  <c r="T505" i="9"/>
  <c r="S505" i="9"/>
  <c r="R505" i="9"/>
  <c r="Q505" i="9"/>
  <c r="X504" i="9"/>
  <c r="W504" i="9"/>
  <c r="V504" i="9"/>
  <c r="T504" i="9"/>
  <c r="S504" i="9"/>
  <c r="R504" i="9"/>
  <c r="Q504" i="9"/>
  <c r="X503" i="9"/>
  <c r="W503" i="9"/>
  <c r="V503" i="9"/>
  <c r="T503" i="9"/>
  <c r="S503" i="9"/>
  <c r="R503" i="9"/>
  <c r="Q503" i="9"/>
  <c r="X502" i="9"/>
  <c r="W502" i="9"/>
  <c r="V502" i="9"/>
  <c r="T502" i="9"/>
  <c r="S502" i="9"/>
  <c r="R502" i="9"/>
  <c r="Q502" i="9"/>
  <c r="Y501" i="9"/>
  <c r="X501" i="9"/>
  <c r="W501" i="9"/>
  <c r="V501" i="9"/>
  <c r="T501" i="9"/>
  <c r="S501" i="9"/>
  <c r="R501" i="9"/>
  <c r="Q501" i="9"/>
  <c r="X500" i="9"/>
  <c r="W500" i="9"/>
  <c r="V500" i="9"/>
  <c r="T500" i="9"/>
  <c r="S500" i="9"/>
  <c r="R500" i="9"/>
  <c r="Q500" i="9"/>
  <c r="X499" i="9"/>
  <c r="W499" i="9"/>
  <c r="V499" i="9"/>
  <c r="T499" i="9"/>
  <c r="S499" i="9"/>
  <c r="R499" i="9"/>
  <c r="Q499" i="9"/>
  <c r="X498" i="9"/>
  <c r="W498" i="9"/>
  <c r="V498" i="9"/>
  <c r="T498" i="9"/>
  <c r="S498" i="9"/>
  <c r="R498" i="9"/>
  <c r="Q498" i="9"/>
  <c r="X497" i="9"/>
  <c r="W497" i="9"/>
  <c r="V497" i="9"/>
  <c r="T497" i="9"/>
  <c r="S497" i="9"/>
  <c r="R497" i="9"/>
  <c r="Q497" i="9"/>
  <c r="Y496" i="9"/>
  <c r="X496" i="9"/>
  <c r="W496" i="9"/>
  <c r="V496" i="9"/>
  <c r="T496" i="9"/>
  <c r="S496" i="9"/>
  <c r="R496" i="9"/>
  <c r="Q496" i="9"/>
  <c r="X495" i="9"/>
  <c r="W495" i="9"/>
  <c r="V495" i="9"/>
  <c r="T495" i="9"/>
  <c r="S495" i="9"/>
  <c r="R495" i="9"/>
  <c r="Q495" i="9"/>
  <c r="X494" i="9"/>
  <c r="W494" i="9"/>
  <c r="V494" i="9"/>
  <c r="T494" i="9"/>
  <c r="S494" i="9"/>
  <c r="R494" i="9"/>
  <c r="Q494" i="9"/>
  <c r="Y493" i="9"/>
  <c r="X493" i="9"/>
  <c r="W493" i="9"/>
  <c r="V493" i="9"/>
  <c r="T493" i="9"/>
  <c r="S493" i="9"/>
  <c r="R493" i="9"/>
  <c r="Q493" i="9"/>
  <c r="Y492" i="9"/>
  <c r="X492" i="9"/>
  <c r="W492" i="9"/>
  <c r="V492" i="9"/>
  <c r="T492" i="9"/>
  <c r="S492" i="9"/>
  <c r="R492" i="9"/>
  <c r="Q492" i="9"/>
  <c r="Y491" i="9"/>
  <c r="X491" i="9"/>
  <c r="W491" i="9"/>
  <c r="V491" i="9"/>
  <c r="T491" i="9"/>
  <c r="S491" i="9"/>
  <c r="R491" i="9"/>
  <c r="Q491" i="9"/>
  <c r="X490" i="9"/>
  <c r="W490" i="9"/>
  <c r="V490" i="9"/>
  <c r="T490" i="9"/>
  <c r="S490" i="9"/>
  <c r="R490" i="9"/>
  <c r="Q490" i="9"/>
  <c r="X489" i="9"/>
  <c r="W489" i="9"/>
  <c r="V489" i="9"/>
  <c r="T489" i="9"/>
  <c r="S489" i="9"/>
  <c r="R489" i="9"/>
  <c r="Q489" i="9"/>
  <c r="Y488" i="9"/>
  <c r="X488" i="9"/>
  <c r="W488" i="9"/>
  <c r="V488" i="9"/>
  <c r="T488" i="9"/>
  <c r="S488" i="9"/>
  <c r="R488" i="9"/>
  <c r="Q488" i="9"/>
  <c r="Y487" i="9"/>
  <c r="X487" i="9"/>
  <c r="W487" i="9"/>
  <c r="V487" i="9"/>
  <c r="T487" i="9"/>
  <c r="S487" i="9"/>
  <c r="R487" i="9"/>
  <c r="Q487" i="9"/>
  <c r="X486" i="9"/>
  <c r="W486" i="9"/>
  <c r="V486" i="9"/>
  <c r="T486" i="9"/>
  <c r="S486" i="9"/>
  <c r="R486" i="9"/>
  <c r="Q486" i="9"/>
  <c r="Y485" i="9"/>
  <c r="X485" i="9"/>
  <c r="W485" i="9"/>
  <c r="V485" i="9"/>
  <c r="T485" i="9"/>
  <c r="S485" i="9"/>
  <c r="R485" i="9"/>
  <c r="Q485" i="9"/>
  <c r="X484" i="9"/>
  <c r="W484" i="9"/>
  <c r="V484" i="9"/>
  <c r="T484" i="9"/>
  <c r="S484" i="9"/>
  <c r="R484" i="9"/>
  <c r="Q484" i="9"/>
  <c r="Y483" i="9"/>
  <c r="X483" i="9"/>
  <c r="W483" i="9"/>
  <c r="V483" i="9"/>
  <c r="T483" i="9"/>
  <c r="S483" i="9"/>
  <c r="R483" i="9"/>
  <c r="Q483" i="9"/>
  <c r="X482" i="9"/>
  <c r="W482" i="9"/>
  <c r="V482" i="9"/>
  <c r="T482" i="9"/>
  <c r="S482" i="9"/>
  <c r="R482" i="9"/>
  <c r="Q482" i="9"/>
  <c r="X481" i="9"/>
  <c r="W481" i="9"/>
  <c r="V481" i="9"/>
  <c r="T481" i="9"/>
  <c r="S481" i="9"/>
  <c r="R481" i="9"/>
  <c r="Q481" i="9"/>
  <c r="X480" i="9"/>
  <c r="W480" i="9"/>
  <c r="V480" i="9"/>
  <c r="T480" i="9"/>
  <c r="S480" i="9"/>
  <c r="R480" i="9"/>
  <c r="Q480" i="9"/>
  <c r="X479" i="9"/>
  <c r="W479" i="9"/>
  <c r="V479" i="9"/>
  <c r="T479" i="9"/>
  <c r="S479" i="9"/>
  <c r="R479" i="9"/>
  <c r="Q479" i="9"/>
  <c r="X478" i="9"/>
  <c r="W478" i="9"/>
  <c r="V478" i="9"/>
  <c r="T478" i="9"/>
  <c r="S478" i="9"/>
  <c r="R478" i="9"/>
  <c r="Q478" i="9"/>
  <c r="X477" i="9"/>
  <c r="W477" i="9"/>
  <c r="V477" i="9"/>
  <c r="T477" i="9"/>
  <c r="S477" i="9"/>
  <c r="R477" i="9"/>
  <c r="Q477" i="9"/>
  <c r="X476" i="9"/>
  <c r="W476" i="9"/>
  <c r="V476" i="9"/>
  <c r="T476" i="9"/>
  <c r="S476" i="9"/>
  <c r="R476" i="9"/>
  <c r="Q476" i="9"/>
  <c r="X475" i="9"/>
  <c r="W475" i="9"/>
  <c r="V475" i="9"/>
  <c r="T475" i="9"/>
  <c r="S475" i="9"/>
  <c r="R475" i="9"/>
  <c r="Q475" i="9"/>
  <c r="X474" i="9"/>
  <c r="W474" i="9"/>
  <c r="V474" i="9"/>
  <c r="T474" i="9"/>
  <c r="S474" i="9"/>
  <c r="R474" i="9"/>
  <c r="Q474" i="9"/>
  <c r="Y473" i="9"/>
  <c r="X473" i="9"/>
  <c r="W473" i="9"/>
  <c r="V473" i="9"/>
  <c r="T473" i="9"/>
  <c r="S473" i="9"/>
  <c r="R473" i="9"/>
  <c r="Q473" i="9"/>
  <c r="X472" i="9"/>
  <c r="W472" i="9"/>
  <c r="V472" i="9"/>
  <c r="T472" i="9"/>
  <c r="S472" i="9"/>
  <c r="R472" i="9"/>
  <c r="Q472" i="9"/>
  <c r="X471" i="9"/>
  <c r="W471" i="9"/>
  <c r="V471" i="9"/>
  <c r="T471" i="9"/>
  <c r="S471" i="9"/>
  <c r="R471" i="9"/>
  <c r="Q471" i="9"/>
  <c r="X470" i="9"/>
  <c r="W470" i="9"/>
  <c r="V470" i="9"/>
  <c r="T470" i="9"/>
  <c r="S470" i="9"/>
  <c r="R470" i="9"/>
  <c r="Q470" i="9"/>
  <c r="X469" i="9"/>
  <c r="W469" i="9"/>
  <c r="V469" i="9"/>
  <c r="T469" i="9"/>
  <c r="S469" i="9"/>
  <c r="R469" i="9"/>
  <c r="Q469" i="9"/>
  <c r="X468" i="9"/>
  <c r="W468" i="9"/>
  <c r="V468" i="9"/>
  <c r="T468" i="9"/>
  <c r="S468" i="9"/>
  <c r="R468" i="9"/>
  <c r="Q468" i="9"/>
  <c r="X467" i="9"/>
  <c r="W467" i="9"/>
  <c r="V467" i="9"/>
  <c r="T467" i="9"/>
  <c r="S467" i="9"/>
  <c r="R467" i="9"/>
  <c r="Q467" i="9"/>
  <c r="X466" i="9"/>
  <c r="W466" i="9"/>
  <c r="V466" i="9"/>
  <c r="T466" i="9"/>
  <c r="S466" i="9"/>
  <c r="R466" i="9"/>
  <c r="Q466" i="9"/>
  <c r="X465" i="9"/>
  <c r="W465" i="9"/>
  <c r="V465" i="9"/>
  <c r="T465" i="9"/>
  <c r="S465" i="9"/>
  <c r="R465" i="9"/>
  <c r="Q465" i="9"/>
  <c r="X464" i="9"/>
  <c r="W464" i="9"/>
  <c r="V464" i="9"/>
  <c r="T464" i="9"/>
  <c r="S464" i="9"/>
  <c r="R464" i="9"/>
  <c r="Q464" i="9"/>
  <c r="X463" i="9"/>
  <c r="W463" i="9"/>
  <c r="V463" i="9"/>
  <c r="T463" i="9"/>
  <c r="S463" i="9"/>
  <c r="R463" i="9"/>
  <c r="Q463" i="9"/>
  <c r="Y462" i="9"/>
  <c r="X462" i="9"/>
  <c r="W462" i="9"/>
  <c r="V462" i="9"/>
  <c r="T462" i="9"/>
  <c r="S462" i="9"/>
  <c r="R462" i="9"/>
  <c r="Q462" i="9"/>
  <c r="X461" i="9"/>
  <c r="W461" i="9"/>
  <c r="V461" i="9"/>
  <c r="T461" i="9"/>
  <c r="S461" i="9"/>
  <c r="R461" i="9"/>
  <c r="Q461" i="9"/>
  <c r="X460" i="9"/>
  <c r="W460" i="9"/>
  <c r="V460" i="9"/>
  <c r="T460" i="9"/>
  <c r="S460" i="9"/>
  <c r="R460" i="9"/>
  <c r="Q460" i="9"/>
  <c r="X459" i="9"/>
  <c r="W459" i="9"/>
  <c r="V459" i="9"/>
  <c r="T459" i="9"/>
  <c r="S459" i="9"/>
  <c r="R459" i="9"/>
  <c r="Q459" i="9"/>
  <c r="X458" i="9"/>
  <c r="W458" i="9"/>
  <c r="V458" i="9"/>
  <c r="T458" i="9"/>
  <c r="S458" i="9"/>
  <c r="R458" i="9"/>
  <c r="Q458" i="9"/>
  <c r="X457" i="9"/>
  <c r="W457" i="9"/>
  <c r="V457" i="9"/>
  <c r="T457" i="9"/>
  <c r="S457" i="9"/>
  <c r="R457" i="9"/>
  <c r="Q457" i="9"/>
  <c r="X456" i="9"/>
  <c r="W456" i="9"/>
  <c r="V456" i="9"/>
  <c r="T456" i="9"/>
  <c r="S456" i="9"/>
  <c r="R456" i="9"/>
  <c r="Q456" i="9"/>
  <c r="X455" i="9"/>
  <c r="W455" i="9"/>
  <c r="V455" i="9"/>
  <c r="T455" i="9"/>
  <c r="S455" i="9"/>
  <c r="R455" i="9"/>
  <c r="Q455" i="9"/>
  <c r="X454" i="9"/>
  <c r="W454" i="9"/>
  <c r="V454" i="9"/>
  <c r="T454" i="9"/>
  <c r="S454" i="9"/>
  <c r="R454" i="9"/>
  <c r="Q454" i="9"/>
  <c r="X453" i="9"/>
  <c r="W453" i="9"/>
  <c r="V453" i="9"/>
  <c r="T453" i="9"/>
  <c r="S453" i="9"/>
  <c r="R453" i="9"/>
  <c r="Q453" i="9"/>
  <c r="X452" i="9"/>
  <c r="W452" i="9"/>
  <c r="V452" i="9"/>
  <c r="T452" i="9"/>
  <c r="S452" i="9"/>
  <c r="R452" i="9"/>
  <c r="Q452" i="9"/>
  <c r="X451" i="9"/>
  <c r="W451" i="9"/>
  <c r="V451" i="9"/>
  <c r="T451" i="9"/>
  <c r="S451" i="9"/>
  <c r="R451" i="9"/>
  <c r="Q451" i="9"/>
  <c r="X450" i="9"/>
  <c r="W450" i="9"/>
  <c r="V450" i="9"/>
  <c r="T450" i="9"/>
  <c r="S450" i="9"/>
  <c r="R450" i="9"/>
  <c r="Q450" i="9"/>
  <c r="X449" i="9"/>
  <c r="W449" i="9"/>
  <c r="V449" i="9"/>
  <c r="T449" i="9"/>
  <c r="S449" i="9"/>
  <c r="R449" i="9"/>
  <c r="Q449" i="9"/>
  <c r="X448" i="9"/>
  <c r="W448" i="9"/>
  <c r="V448" i="9"/>
  <c r="T448" i="9"/>
  <c r="S448" i="9"/>
  <c r="R448" i="9"/>
  <c r="Q448" i="9"/>
  <c r="X447" i="9"/>
  <c r="W447" i="9"/>
  <c r="V447" i="9"/>
  <c r="T447" i="9"/>
  <c r="S447" i="9"/>
  <c r="R447" i="9"/>
  <c r="Q447" i="9"/>
  <c r="X446" i="9"/>
  <c r="W446" i="9"/>
  <c r="V446" i="9"/>
  <c r="T446" i="9"/>
  <c r="S446" i="9"/>
  <c r="R446" i="9"/>
  <c r="Q446" i="9"/>
  <c r="X445" i="9"/>
  <c r="W445" i="9"/>
  <c r="V445" i="9"/>
  <c r="T445" i="9"/>
  <c r="S445" i="9"/>
  <c r="R445" i="9"/>
  <c r="Q445" i="9"/>
  <c r="X444" i="9"/>
  <c r="W444" i="9"/>
  <c r="V444" i="9"/>
  <c r="T444" i="9"/>
  <c r="S444" i="9"/>
  <c r="R444" i="9"/>
  <c r="Q444" i="9"/>
  <c r="X443" i="9"/>
  <c r="W443" i="9"/>
  <c r="V443" i="9"/>
  <c r="T443" i="9"/>
  <c r="S443" i="9"/>
  <c r="R443" i="9"/>
  <c r="Q443" i="9"/>
  <c r="X442" i="9"/>
  <c r="W442" i="9"/>
  <c r="V442" i="9"/>
  <c r="T442" i="9"/>
  <c r="S442" i="9"/>
  <c r="R442" i="9"/>
  <c r="Q442" i="9"/>
  <c r="X441" i="9"/>
  <c r="W441" i="9"/>
  <c r="V441" i="9"/>
  <c r="T441" i="9"/>
  <c r="S441" i="9"/>
  <c r="R441" i="9"/>
  <c r="Q441" i="9"/>
  <c r="P441" i="9"/>
  <c r="O441" i="9"/>
  <c r="N441" i="9"/>
  <c r="M441" i="9"/>
  <c r="L441" i="9"/>
  <c r="K441" i="9"/>
  <c r="J441" i="9"/>
  <c r="I441" i="9"/>
  <c r="Y441" i="9" s="1"/>
  <c r="H441" i="9"/>
  <c r="G441" i="9"/>
  <c r="F441" i="9"/>
  <c r="E441" i="9"/>
  <c r="D441" i="9"/>
  <c r="C441" i="9"/>
  <c r="B441" i="9"/>
  <c r="BZ436" i="9"/>
  <c r="BZ435" i="9"/>
  <c r="BZ434" i="9"/>
  <c r="BZ433" i="9"/>
  <c r="BZ432" i="9"/>
  <c r="BZ431" i="9"/>
  <c r="BZ430" i="9"/>
  <c r="BZ429" i="9"/>
  <c r="BZ428" i="9"/>
  <c r="BZ426" i="9"/>
  <c r="BZ425" i="9"/>
  <c r="BZ424" i="9"/>
  <c r="BZ423" i="9"/>
  <c r="BZ422" i="9"/>
  <c r="BZ421" i="9"/>
  <c r="BZ420" i="9"/>
  <c r="BZ419" i="9"/>
  <c r="BZ418" i="9"/>
  <c r="BZ417" i="9"/>
  <c r="BZ416" i="9"/>
  <c r="BZ415" i="9"/>
  <c r="BZ414" i="9"/>
  <c r="BZ413" i="9"/>
  <c r="BZ412" i="9"/>
  <c r="BZ411" i="9"/>
  <c r="BZ410" i="9"/>
  <c r="BZ409" i="9"/>
  <c r="BZ408" i="9"/>
  <c r="BZ407" i="9"/>
  <c r="BZ406" i="9"/>
  <c r="BZ405" i="9"/>
  <c r="BZ404" i="9"/>
  <c r="BZ403" i="9"/>
  <c r="BZ402" i="9"/>
  <c r="BZ401" i="9"/>
  <c r="BZ400" i="9"/>
  <c r="BZ399" i="9"/>
  <c r="BZ398" i="9"/>
  <c r="BZ397" i="9"/>
  <c r="BZ396" i="9"/>
  <c r="BZ395" i="9"/>
  <c r="BZ394" i="9"/>
  <c r="BZ393" i="9"/>
  <c r="BZ392" i="9"/>
  <c r="BZ391" i="9"/>
  <c r="BZ390" i="9"/>
  <c r="BZ389" i="9"/>
  <c r="BZ388" i="9"/>
  <c r="BZ387" i="9"/>
  <c r="BZ386" i="9"/>
  <c r="BZ385" i="9"/>
  <c r="BZ384" i="9"/>
  <c r="BZ383" i="9"/>
  <c r="BZ382" i="9"/>
  <c r="BZ381" i="9"/>
  <c r="BZ380" i="9"/>
  <c r="BZ379" i="9"/>
  <c r="BZ378" i="9"/>
  <c r="BZ377" i="9"/>
  <c r="BZ376" i="9"/>
  <c r="BZ375" i="9"/>
  <c r="BZ374" i="9"/>
  <c r="BZ373" i="9"/>
  <c r="BZ372" i="9"/>
  <c r="BZ371" i="9"/>
  <c r="BZ370" i="9"/>
  <c r="BZ369" i="9"/>
  <c r="BZ368" i="9"/>
  <c r="BZ367" i="9"/>
  <c r="BZ366" i="9"/>
  <c r="BZ365" i="9"/>
  <c r="BZ364" i="9"/>
  <c r="BZ363" i="9"/>
  <c r="BZ362" i="9"/>
  <c r="BZ361" i="9"/>
  <c r="BZ360" i="9"/>
  <c r="BZ359" i="9"/>
  <c r="BZ358" i="9"/>
  <c r="BZ357" i="9"/>
  <c r="BZ356" i="9"/>
  <c r="BZ355" i="9"/>
  <c r="BZ354" i="9"/>
  <c r="BZ353" i="9"/>
  <c r="BZ352" i="9"/>
  <c r="BZ351" i="9"/>
  <c r="BZ350" i="9"/>
  <c r="BZ349" i="9"/>
  <c r="BZ348" i="9"/>
  <c r="BZ347" i="9"/>
  <c r="BZ346" i="9"/>
  <c r="BZ345" i="9"/>
  <c r="BZ344" i="9"/>
  <c r="BZ343" i="9"/>
  <c r="BZ342" i="9"/>
  <c r="BZ341" i="9"/>
  <c r="BZ340" i="9"/>
  <c r="BZ339" i="9"/>
  <c r="BZ338" i="9"/>
  <c r="BZ337" i="9"/>
  <c r="BZ336" i="9"/>
  <c r="BZ335" i="9"/>
  <c r="BZ334" i="9"/>
  <c r="BZ333" i="9"/>
  <c r="BZ332" i="9"/>
  <c r="BZ331" i="9"/>
  <c r="BZ330" i="9"/>
  <c r="BZ329" i="9"/>
  <c r="BZ328" i="9"/>
  <c r="BZ327" i="9"/>
  <c r="BZ326" i="9"/>
  <c r="AS392" i="9"/>
  <c r="AS389" i="9"/>
  <c r="AS388" i="9"/>
  <c r="AS386" i="9"/>
  <c r="AS385" i="9"/>
  <c r="AS382" i="9"/>
  <c r="AS381" i="9"/>
  <c r="AS380" i="9"/>
  <c r="AS379" i="9"/>
  <c r="AS378" i="9"/>
  <c r="AS372" i="9"/>
  <c r="AS369" i="9"/>
  <c r="AS368" i="9"/>
  <c r="X440" i="9"/>
  <c r="W440" i="9"/>
  <c r="V440" i="9"/>
  <c r="T440" i="9"/>
  <c r="S440" i="9"/>
  <c r="R440" i="9"/>
  <c r="Q440" i="9"/>
  <c r="P440" i="9"/>
  <c r="O440" i="9"/>
  <c r="N440" i="9"/>
  <c r="M440" i="9"/>
  <c r="L440" i="9"/>
  <c r="K440" i="9"/>
  <c r="J440" i="9"/>
  <c r="I440" i="9"/>
  <c r="Y440" i="9" s="1"/>
  <c r="H440" i="9"/>
  <c r="G440" i="9"/>
  <c r="F440" i="9"/>
  <c r="E440" i="9"/>
  <c r="AS440" i="9" s="1"/>
  <c r="D440" i="9"/>
  <c r="C440" i="9"/>
  <c r="B440" i="9"/>
  <c r="X439" i="9"/>
  <c r="W439" i="9"/>
  <c r="V439" i="9"/>
  <c r="T439" i="9"/>
  <c r="S439" i="9"/>
  <c r="R439" i="9"/>
  <c r="Q439" i="9"/>
  <c r="P439" i="9"/>
  <c r="O439" i="9"/>
  <c r="N439" i="9"/>
  <c r="M439" i="9"/>
  <c r="L439" i="9"/>
  <c r="K439" i="9"/>
  <c r="J439" i="9"/>
  <c r="I439" i="9"/>
  <c r="Y439" i="9" s="1"/>
  <c r="H439" i="9"/>
  <c r="G439" i="9"/>
  <c r="F439" i="9"/>
  <c r="E439" i="9"/>
  <c r="AS439" i="9" s="1"/>
  <c r="D439" i="9"/>
  <c r="C439" i="9"/>
  <c r="B439" i="9"/>
  <c r="X438" i="9"/>
  <c r="W438" i="9"/>
  <c r="V438" i="9"/>
  <c r="T438" i="9"/>
  <c r="S438" i="9"/>
  <c r="R438" i="9"/>
  <c r="Q438" i="9"/>
  <c r="P438" i="9"/>
  <c r="O438" i="9"/>
  <c r="N438" i="9"/>
  <c r="M438" i="9"/>
  <c r="L438" i="9"/>
  <c r="K438" i="9"/>
  <c r="J438" i="9"/>
  <c r="I438" i="9"/>
  <c r="Y438" i="9" s="1"/>
  <c r="H438" i="9"/>
  <c r="G438" i="9"/>
  <c r="F438" i="9"/>
  <c r="E438" i="9"/>
  <c r="AS438" i="9" s="1"/>
  <c r="C438" i="9"/>
  <c r="B438" i="9"/>
  <c r="X437" i="9"/>
  <c r="W437" i="9"/>
  <c r="V437" i="9"/>
  <c r="T437" i="9"/>
  <c r="S437" i="9"/>
  <c r="R437" i="9"/>
  <c r="Q437" i="9"/>
  <c r="P437" i="9"/>
  <c r="O437" i="9"/>
  <c r="N437" i="9"/>
  <c r="M437" i="9"/>
  <c r="L437" i="9"/>
  <c r="K437" i="9"/>
  <c r="J437" i="9"/>
  <c r="I437" i="9"/>
  <c r="Y437" i="9" s="1"/>
  <c r="H437" i="9"/>
  <c r="G437" i="9"/>
  <c r="F437" i="9"/>
  <c r="E437" i="9"/>
  <c r="AS437" i="9" s="1"/>
  <c r="D437" i="9"/>
  <c r="C437" i="9"/>
  <c r="B437" i="9"/>
  <c r="X436" i="9"/>
  <c r="W436" i="9"/>
  <c r="V436" i="9"/>
  <c r="T436" i="9"/>
  <c r="S436" i="9"/>
  <c r="R436" i="9"/>
  <c r="Q436" i="9"/>
  <c r="P436" i="9"/>
  <c r="O436" i="9"/>
  <c r="N436" i="9"/>
  <c r="M436" i="9"/>
  <c r="L436" i="9"/>
  <c r="K436" i="9"/>
  <c r="J436" i="9"/>
  <c r="I436" i="9"/>
  <c r="Y436" i="9" s="1"/>
  <c r="H436" i="9"/>
  <c r="G436" i="9"/>
  <c r="F436" i="9"/>
  <c r="E436" i="9"/>
  <c r="AS436" i="9" s="1"/>
  <c r="D436" i="9"/>
  <c r="C436" i="9"/>
  <c r="B436" i="9"/>
  <c r="X435" i="9"/>
  <c r="W435" i="9"/>
  <c r="V435" i="9"/>
  <c r="T435" i="9"/>
  <c r="S435" i="9"/>
  <c r="R435" i="9"/>
  <c r="Q435" i="9"/>
  <c r="P435" i="9"/>
  <c r="O435" i="9"/>
  <c r="N435" i="9"/>
  <c r="M435" i="9"/>
  <c r="L435" i="9"/>
  <c r="K435" i="9"/>
  <c r="J435" i="9"/>
  <c r="I435" i="9"/>
  <c r="Y435" i="9" s="1"/>
  <c r="H435" i="9"/>
  <c r="G435" i="9"/>
  <c r="F435" i="9"/>
  <c r="E435" i="9"/>
  <c r="AS435" i="9" s="1"/>
  <c r="D435" i="9"/>
  <c r="C435" i="9"/>
  <c r="B435" i="9"/>
  <c r="B186" i="14" s="1"/>
  <c r="X434" i="9"/>
  <c r="W434" i="9"/>
  <c r="V434" i="9"/>
  <c r="T434" i="9"/>
  <c r="S434" i="9"/>
  <c r="R434" i="9"/>
  <c r="Q434" i="9"/>
  <c r="P434" i="9"/>
  <c r="O434" i="9"/>
  <c r="N434" i="9"/>
  <c r="M434" i="9"/>
  <c r="L434" i="9"/>
  <c r="K434" i="9"/>
  <c r="J434" i="9"/>
  <c r="I434" i="9"/>
  <c r="Y434" i="9" s="1"/>
  <c r="H434" i="9"/>
  <c r="G434" i="9"/>
  <c r="F434" i="9"/>
  <c r="E434" i="9"/>
  <c r="AS434" i="9" s="1"/>
  <c r="D434" i="9"/>
  <c r="C434" i="9"/>
  <c r="B434" i="9"/>
  <c r="B100" i="15" s="1"/>
  <c r="X433" i="9"/>
  <c r="W433" i="9"/>
  <c r="V433" i="9"/>
  <c r="T433" i="9"/>
  <c r="S433" i="9"/>
  <c r="R433" i="9"/>
  <c r="Q433" i="9"/>
  <c r="P433" i="9"/>
  <c r="O433" i="9"/>
  <c r="N433" i="9"/>
  <c r="M433" i="9"/>
  <c r="L433" i="9"/>
  <c r="K433" i="9"/>
  <c r="J433" i="9"/>
  <c r="I433" i="9"/>
  <c r="Y433" i="9" s="1"/>
  <c r="H433" i="9"/>
  <c r="G433" i="9"/>
  <c r="F433" i="9"/>
  <c r="E433" i="9"/>
  <c r="AS433" i="9" s="1"/>
  <c r="D433" i="9"/>
  <c r="C433" i="9"/>
  <c r="B433" i="9"/>
  <c r="B38" i="10" s="1"/>
  <c r="X432" i="9"/>
  <c r="W432" i="9"/>
  <c r="V432" i="9"/>
  <c r="T432" i="9"/>
  <c r="S432" i="9"/>
  <c r="R432" i="9"/>
  <c r="Q432" i="9"/>
  <c r="P432" i="9"/>
  <c r="O432" i="9"/>
  <c r="N432" i="9"/>
  <c r="M432" i="9"/>
  <c r="L432" i="9"/>
  <c r="K432" i="9"/>
  <c r="J432" i="9"/>
  <c r="I432" i="9"/>
  <c r="Y432" i="9" s="1"/>
  <c r="H432" i="9"/>
  <c r="G432" i="9"/>
  <c r="F432" i="9"/>
  <c r="E432" i="9"/>
  <c r="AS432" i="9" s="1"/>
  <c r="D432" i="9"/>
  <c r="C432" i="9"/>
  <c r="B432" i="9"/>
  <c r="B353" i="14" s="1"/>
  <c r="X431" i="9"/>
  <c r="W431" i="9"/>
  <c r="V431" i="9"/>
  <c r="T431" i="9"/>
  <c r="S431" i="9"/>
  <c r="R431" i="9"/>
  <c r="Q431" i="9"/>
  <c r="P431" i="9"/>
  <c r="O431" i="9"/>
  <c r="N431" i="9"/>
  <c r="M431" i="9"/>
  <c r="L431" i="9"/>
  <c r="K431" i="9"/>
  <c r="J431" i="9"/>
  <c r="I431" i="9"/>
  <c r="Y431" i="9" s="1"/>
  <c r="H431" i="9"/>
  <c r="G431" i="9"/>
  <c r="F431" i="9"/>
  <c r="E431" i="9"/>
  <c r="AS431" i="9" s="1"/>
  <c r="D431" i="9"/>
  <c r="C431" i="9"/>
  <c r="B431" i="9"/>
  <c r="X430" i="9"/>
  <c r="W430" i="9"/>
  <c r="V430" i="9"/>
  <c r="T430" i="9"/>
  <c r="S430" i="9"/>
  <c r="R430" i="9"/>
  <c r="Q430" i="9"/>
  <c r="P430" i="9"/>
  <c r="O430" i="9"/>
  <c r="N430" i="9"/>
  <c r="M430" i="9"/>
  <c r="L430" i="9"/>
  <c r="K430" i="9"/>
  <c r="J430" i="9"/>
  <c r="I430" i="9"/>
  <c r="Y430" i="9" s="1"/>
  <c r="H430" i="9"/>
  <c r="G430" i="9"/>
  <c r="F430" i="9"/>
  <c r="E430" i="9"/>
  <c r="D430" i="9"/>
  <c r="C430" i="9"/>
  <c r="B430" i="9"/>
  <c r="X429" i="9"/>
  <c r="W429" i="9"/>
  <c r="V429" i="9"/>
  <c r="T429" i="9"/>
  <c r="S429" i="9"/>
  <c r="R429" i="9"/>
  <c r="Q429" i="9"/>
  <c r="P429" i="9"/>
  <c r="O429" i="9"/>
  <c r="N429" i="9"/>
  <c r="M429" i="9"/>
  <c r="L429" i="9"/>
  <c r="K429" i="9"/>
  <c r="J429" i="9"/>
  <c r="I429" i="9"/>
  <c r="Y429" i="9" s="1"/>
  <c r="H429" i="9"/>
  <c r="G429" i="9"/>
  <c r="F429" i="9"/>
  <c r="E429" i="9"/>
  <c r="D429" i="9"/>
  <c r="C429" i="9"/>
  <c r="B429" i="9"/>
  <c r="X428" i="9"/>
  <c r="W428" i="9"/>
  <c r="V428" i="9"/>
  <c r="T428" i="9"/>
  <c r="S428" i="9"/>
  <c r="R428" i="9"/>
  <c r="Q428" i="9"/>
  <c r="P428" i="9"/>
  <c r="O428" i="9"/>
  <c r="N428" i="9"/>
  <c r="M428" i="9"/>
  <c r="L428" i="9"/>
  <c r="K428" i="9"/>
  <c r="J428" i="9"/>
  <c r="I428" i="9"/>
  <c r="Y428" i="9" s="1"/>
  <c r="H428" i="9"/>
  <c r="G428" i="9"/>
  <c r="F428" i="9"/>
  <c r="E428" i="9"/>
  <c r="D428" i="9"/>
  <c r="C428" i="9"/>
  <c r="B428" i="9"/>
  <c r="X427" i="9"/>
  <c r="W427" i="9"/>
  <c r="V427" i="9"/>
  <c r="T427" i="9"/>
  <c r="S427" i="9"/>
  <c r="R427" i="9"/>
  <c r="Q427" i="9"/>
  <c r="P427" i="9"/>
  <c r="O427" i="9"/>
  <c r="N427" i="9"/>
  <c r="M427" i="9"/>
  <c r="L427" i="9"/>
  <c r="K427" i="9"/>
  <c r="J427" i="9"/>
  <c r="I427" i="9"/>
  <c r="Y427" i="9" s="1"/>
  <c r="H427" i="9"/>
  <c r="G427" i="9"/>
  <c r="F427" i="9"/>
  <c r="E427" i="9"/>
  <c r="D427" i="9"/>
  <c r="C427" i="9"/>
  <c r="B427" i="9"/>
  <c r="X426" i="9"/>
  <c r="W426" i="9"/>
  <c r="V426" i="9"/>
  <c r="T426" i="9"/>
  <c r="S426" i="9"/>
  <c r="R426" i="9"/>
  <c r="Q426" i="9"/>
  <c r="P426" i="9"/>
  <c r="O426" i="9"/>
  <c r="N426" i="9"/>
  <c r="M426" i="9"/>
  <c r="L426" i="9"/>
  <c r="K426" i="9"/>
  <c r="J426" i="9"/>
  <c r="I426" i="9"/>
  <c r="Y426" i="9" s="1"/>
  <c r="H426" i="9"/>
  <c r="G426" i="9"/>
  <c r="F426" i="9"/>
  <c r="E426" i="9"/>
  <c r="AS426" i="9" s="1"/>
  <c r="D426" i="9"/>
  <c r="C426" i="9"/>
  <c r="B426" i="9"/>
  <c r="B10" i="10" s="1"/>
  <c r="X425" i="9"/>
  <c r="W425" i="9"/>
  <c r="V425" i="9"/>
  <c r="T425" i="9"/>
  <c r="S425" i="9"/>
  <c r="R425" i="9"/>
  <c r="Q425" i="9"/>
  <c r="P425" i="9"/>
  <c r="O425" i="9"/>
  <c r="N425" i="9"/>
  <c r="M425" i="9"/>
  <c r="L425" i="9"/>
  <c r="K425" i="9"/>
  <c r="J425" i="9"/>
  <c r="I425" i="9"/>
  <c r="Y425" i="9" s="1"/>
  <c r="H425" i="9"/>
  <c r="G425" i="9"/>
  <c r="F425" i="9"/>
  <c r="E425" i="9"/>
  <c r="AS425" i="9" s="1"/>
  <c r="D425" i="9"/>
  <c r="C425" i="9"/>
  <c r="B425" i="9"/>
  <c r="X424" i="9"/>
  <c r="W424" i="9"/>
  <c r="V424" i="9"/>
  <c r="T424" i="9"/>
  <c r="S424" i="9"/>
  <c r="R424" i="9"/>
  <c r="Q424" i="9"/>
  <c r="P424" i="9"/>
  <c r="O424" i="9"/>
  <c r="N424" i="9"/>
  <c r="M424" i="9"/>
  <c r="L424" i="9"/>
  <c r="K424" i="9"/>
  <c r="J424" i="9"/>
  <c r="I424" i="9"/>
  <c r="Y424" i="9" s="1"/>
  <c r="H424" i="9"/>
  <c r="G424" i="9"/>
  <c r="F424" i="9"/>
  <c r="E424" i="9"/>
  <c r="D424" i="9"/>
  <c r="C424" i="9"/>
  <c r="B424" i="9"/>
  <c r="B342" i="14" s="1"/>
  <c r="X423" i="9"/>
  <c r="W423" i="9"/>
  <c r="V423" i="9"/>
  <c r="T423" i="9"/>
  <c r="S423" i="9"/>
  <c r="R423" i="9"/>
  <c r="Q423" i="9"/>
  <c r="P423" i="9"/>
  <c r="O423" i="9"/>
  <c r="N423" i="9"/>
  <c r="M423" i="9"/>
  <c r="L423" i="9"/>
  <c r="K423" i="9"/>
  <c r="J423" i="9"/>
  <c r="I423" i="9"/>
  <c r="Y423" i="9" s="1"/>
  <c r="H423" i="9"/>
  <c r="G423" i="9"/>
  <c r="F423" i="9"/>
  <c r="E423" i="9"/>
  <c r="D423" i="9"/>
  <c r="C423" i="9"/>
  <c r="B423" i="9"/>
  <c r="B341" i="14" s="1"/>
  <c r="X422" i="9"/>
  <c r="W422" i="9"/>
  <c r="V422" i="9"/>
  <c r="T422" i="9"/>
  <c r="S422" i="9"/>
  <c r="R422" i="9"/>
  <c r="Q422" i="9"/>
  <c r="P422" i="9"/>
  <c r="O422" i="9"/>
  <c r="N422" i="9"/>
  <c r="M422" i="9"/>
  <c r="L422" i="9"/>
  <c r="K422" i="9"/>
  <c r="J422" i="9"/>
  <c r="I422" i="9"/>
  <c r="Y422" i="9" s="1"/>
  <c r="H422" i="9"/>
  <c r="G422" i="9"/>
  <c r="F422" i="9"/>
  <c r="E422" i="9"/>
  <c r="AS422" i="9" s="1"/>
  <c r="D422" i="9"/>
  <c r="C422" i="9"/>
  <c r="B422" i="9"/>
  <c r="X421" i="9"/>
  <c r="W421" i="9"/>
  <c r="V421" i="9"/>
  <c r="T421" i="9"/>
  <c r="S421" i="9"/>
  <c r="R421" i="9"/>
  <c r="Q421" i="9"/>
  <c r="P421" i="9"/>
  <c r="O421" i="9"/>
  <c r="N421" i="9"/>
  <c r="M421" i="9"/>
  <c r="L421" i="9"/>
  <c r="K421" i="9"/>
  <c r="J421" i="9"/>
  <c r="I421" i="9"/>
  <c r="Y421" i="9" s="1"/>
  <c r="H421" i="9"/>
  <c r="G421" i="9"/>
  <c r="F421" i="9"/>
  <c r="E421" i="9"/>
  <c r="AS421" i="9" s="1"/>
  <c r="D421" i="9"/>
  <c r="C421" i="9"/>
  <c r="B421" i="9"/>
  <c r="B424" i="14" s="1"/>
  <c r="X420" i="9"/>
  <c r="W420" i="9"/>
  <c r="V420" i="9"/>
  <c r="T420" i="9"/>
  <c r="S420" i="9"/>
  <c r="R420" i="9"/>
  <c r="Q420" i="9"/>
  <c r="P420" i="9"/>
  <c r="O420" i="9"/>
  <c r="N420" i="9"/>
  <c r="M420" i="9"/>
  <c r="L420" i="9"/>
  <c r="K420" i="9"/>
  <c r="J420" i="9"/>
  <c r="I420" i="9"/>
  <c r="Y420" i="9" s="1"/>
  <c r="H420" i="9"/>
  <c r="G420" i="9"/>
  <c r="F420" i="9"/>
  <c r="E420" i="9"/>
  <c r="AS420" i="9" s="1"/>
  <c r="C420" i="9"/>
  <c r="B420" i="9"/>
  <c r="X419" i="9"/>
  <c r="W419" i="9"/>
  <c r="V419" i="9"/>
  <c r="T419" i="9"/>
  <c r="S419" i="9"/>
  <c r="R419" i="9"/>
  <c r="Q419" i="9"/>
  <c r="P419" i="9"/>
  <c r="O419" i="9"/>
  <c r="N419" i="9"/>
  <c r="M419" i="9"/>
  <c r="L419" i="9"/>
  <c r="K419" i="9"/>
  <c r="J419" i="9"/>
  <c r="I419" i="9"/>
  <c r="Y419" i="9" s="1"/>
  <c r="H419" i="9"/>
  <c r="G419" i="9"/>
  <c r="F419" i="9"/>
  <c r="E419" i="9"/>
  <c r="AS419" i="9" s="1"/>
  <c r="D419" i="9"/>
  <c r="C419" i="9"/>
  <c r="B419" i="9"/>
  <c r="X418" i="9"/>
  <c r="W418" i="9"/>
  <c r="V418" i="9"/>
  <c r="T418" i="9"/>
  <c r="S418" i="9"/>
  <c r="R418" i="9"/>
  <c r="Q418" i="9"/>
  <c r="P418" i="9"/>
  <c r="O418" i="9"/>
  <c r="N418" i="9"/>
  <c r="M418" i="9"/>
  <c r="L418" i="9"/>
  <c r="K418" i="9"/>
  <c r="J418" i="9"/>
  <c r="I418" i="9"/>
  <c r="Y418" i="9" s="1"/>
  <c r="H418" i="9"/>
  <c r="G418" i="9"/>
  <c r="F418" i="9"/>
  <c r="E418" i="9"/>
  <c r="AS418" i="9" s="1"/>
  <c r="D418" i="9"/>
  <c r="C418" i="9"/>
  <c r="B418" i="9"/>
  <c r="X417" i="9"/>
  <c r="W417" i="9"/>
  <c r="V417" i="9"/>
  <c r="T417" i="9"/>
  <c r="S417" i="9"/>
  <c r="R417" i="9"/>
  <c r="Q417" i="9"/>
  <c r="P417" i="9"/>
  <c r="O417" i="9"/>
  <c r="N417" i="9"/>
  <c r="M417" i="9"/>
  <c r="L417" i="9"/>
  <c r="K417" i="9"/>
  <c r="J417" i="9"/>
  <c r="I417" i="9"/>
  <c r="Y417" i="9" s="1"/>
  <c r="H417" i="9"/>
  <c r="G417" i="9"/>
  <c r="F417" i="9"/>
  <c r="E417" i="9"/>
  <c r="AS417" i="9" s="1"/>
  <c r="D417" i="9"/>
  <c r="C417" i="9"/>
  <c r="B417" i="9"/>
  <c r="X416" i="9"/>
  <c r="W416" i="9"/>
  <c r="V416" i="9"/>
  <c r="T416" i="9"/>
  <c r="S416" i="9"/>
  <c r="R416" i="9"/>
  <c r="Q416" i="9"/>
  <c r="P416" i="9"/>
  <c r="O416" i="9"/>
  <c r="N416" i="9"/>
  <c r="M416" i="9"/>
  <c r="L416" i="9"/>
  <c r="K416" i="9"/>
  <c r="J416" i="9"/>
  <c r="I416" i="9"/>
  <c r="Y416" i="9" s="1"/>
  <c r="H416" i="9"/>
  <c r="G416" i="9"/>
  <c r="F416" i="9"/>
  <c r="E416" i="9"/>
  <c r="AS416" i="9" s="1"/>
  <c r="D416" i="9"/>
  <c r="C416" i="9"/>
  <c r="B416" i="9"/>
  <c r="X415" i="9"/>
  <c r="W415" i="9"/>
  <c r="V415" i="9"/>
  <c r="T415" i="9"/>
  <c r="S415" i="9"/>
  <c r="R415" i="9"/>
  <c r="Q415" i="9"/>
  <c r="P415" i="9"/>
  <c r="O415" i="9"/>
  <c r="N415" i="9"/>
  <c r="M415" i="9"/>
  <c r="L415" i="9"/>
  <c r="K415" i="9"/>
  <c r="J415" i="9"/>
  <c r="I415" i="9"/>
  <c r="Y415" i="9" s="1"/>
  <c r="H415" i="9"/>
  <c r="G415" i="9"/>
  <c r="F415" i="9"/>
  <c r="E415" i="9"/>
  <c r="AS415" i="9" s="1"/>
  <c r="D415" i="9"/>
  <c r="C415" i="9"/>
  <c r="B415" i="9"/>
  <c r="X414" i="9"/>
  <c r="W414" i="9"/>
  <c r="V414" i="9"/>
  <c r="T414" i="9"/>
  <c r="S414" i="9"/>
  <c r="R414" i="9"/>
  <c r="Q414" i="9"/>
  <c r="P414" i="9"/>
  <c r="O414" i="9"/>
  <c r="N414" i="9"/>
  <c r="M414" i="9"/>
  <c r="L414" i="9"/>
  <c r="K414" i="9"/>
  <c r="J414" i="9"/>
  <c r="I414" i="9"/>
  <c r="Y414" i="9" s="1"/>
  <c r="H414" i="9"/>
  <c r="G414" i="9"/>
  <c r="F414" i="9"/>
  <c r="E414" i="9"/>
  <c r="AS414" i="9" s="1"/>
  <c r="D414" i="9"/>
  <c r="C414" i="9"/>
  <c r="B414" i="9"/>
  <c r="X413" i="9"/>
  <c r="W413" i="9"/>
  <c r="V413" i="9"/>
  <c r="T413" i="9"/>
  <c r="S413" i="9"/>
  <c r="R413" i="9"/>
  <c r="Q413" i="9"/>
  <c r="P413" i="9"/>
  <c r="O413" i="9"/>
  <c r="N413" i="9"/>
  <c r="M413" i="9"/>
  <c r="L413" i="9"/>
  <c r="K413" i="9"/>
  <c r="J413" i="9"/>
  <c r="I413" i="9"/>
  <c r="Y413" i="9" s="1"/>
  <c r="H413" i="9"/>
  <c r="G413" i="9"/>
  <c r="F413" i="9"/>
  <c r="E413" i="9"/>
  <c r="AS413" i="9" s="1"/>
  <c r="D413" i="9"/>
  <c r="C413" i="9"/>
  <c r="B413" i="9"/>
  <c r="X412" i="9"/>
  <c r="W412" i="9"/>
  <c r="V412" i="9"/>
  <c r="T412" i="9"/>
  <c r="S412" i="9"/>
  <c r="R412" i="9"/>
  <c r="Q412" i="9"/>
  <c r="P412" i="9"/>
  <c r="O412" i="9"/>
  <c r="N412" i="9"/>
  <c r="M412" i="9"/>
  <c r="L412" i="9"/>
  <c r="K412" i="9"/>
  <c r="J412" i="9"/>
  <c r="I412" i="9"/>
  <c r="Y412" i="9" s="1"/>
  <c r="H412" i="9"/>
  <c r="G412" i="9"/>
  <c r="F412" i="9"/>
  <c r="E412" i="9"/>
  <c r="AS412" i="9" s="1"/>
  <c r="D412" i="9"/>
  <c r="C412" i="9"/>
  <c r="B412" i="9"/>
  <c r="X411" i="9"/>
  <c r="W411" i="9"/>
  <c r="V411" i="9"/>
  <c r="T411" i="9"/>
  <c r="S411" i="9"/>
  <c r="R411" i="9"/>
  <c r="Q411" i="9"/>
  <c r="P411" i="9"/>
  <c r="O411" i="9"/>
  <c r="N411" i="9"/>
  <c r="M411" i="9"/>
  <c r="L411" i="9"/>
  <c r="K411" i="9"/>
  <c r="J411" i="9"/>
  <c r="I411" i="9"/>
  <c r="Y411" i="9" s="1"/>
  <c r="H411" i="9"/>
  <c r="G411" i="9"/>
  <c r="F411" i="9"/>
  <c r="E411" i="9"/>
  <c r="AS411" i="9" s="1"/>
  <c r="D411" i="9"/>
  <c r="C411" i="9"/>
  <c r="B411" i="9"/>
  <c r="X410" i="9"/>
  <c r="W410" i="9"/>
  <c r="V410" i="9"/>
  <c r="T410" i="9"/>
  <c r="S410" i="9"/>
  <c r="R410" i="9"/>
  <c r="Q410" i="9"/>
  <c r="P410" i="9"/>
  <c r="O410" i="9"/>
  <c r="N410" i="9"/>
  <c r="M410" i="9"/>
  <c r="L410" i="9"/>
  <c r="K410" i="9"/>
  <c r="J410" i="9"/>
  <c r="I410" i="9"/>
  <c r="Y410" i="9" s="1"/>
  <c r="H410" i="9"/>
  <c r="G410" i="9"/>
  <c r="F410" i="9"/>
  <c r="E410" i="9"/>
  <c r="AS410" i="9" s="1"/>
  <c r="D410" i="9"/>
  <c r="C410" i="9"/>
  <c r="B410" i="9"/>
  <c r="B396" i="14" s="1"/>
  <c r="X409" i="9"/>
  <c r="W409" i="9"/>
  <c r="V409" i="9"/>
  <c r="T409" i="9"/>
  <c r="S409" i="9"/>
  <c r="R409" i="9"/>
  <c r="Q409" i="9"/>
  <c r="P409" i="9"/>
  <c r="O409" i="9"/>
  <c r="N409" i="9"/>
  <c r="M409" i="9"/>
  <c r="L409" i="9"/>
  <c r="K409" i="9"/>
  <c r="J409" i="9"/>
  <c r="I409" i="9"/>
  <c r="Y409" i="9" s="1"/>
  <c r="H409" i="9"/>
  <c r="G409" i="9"/>
  <c r="F409" i="9"/>
  <c r="E409" i="9"/>
  <c r="AS409" i="9" s="1"/>
  <c r="D409" i="9"/>
  <c r="C409" i="9"/>
  <c r="B409" i="9"/>
  <c r="X408" i="9"/>
  <c r="W408" i="9"/>
  <c r="V408" i="9"/>
  <c r="T408" i="9"/>
  <c r="S408" i="9"/>
  <c r="R408" i="9"/>
  <c r="Q408" i="9"/>
  <c r="P408" i="9"/>
  <c r="O408" i="9"/>
  <c r="N408" i="9"/>
  <c r="M408" i="9"/>
  <c r="L408" i="9"/>
  <c r="K408" i="9"/>
  <c r="J408" i="9"/>
  <c r="I408" i="9"/>
  <c r="Y408" i="9" s="1"/>
  <c r="H408" i="9"/>
  <c r="G408" i="9"/>
  <c r="F408" i="9"/>
  <c r="E408" i="9"/>
  <c r="AS408" i="9" s="1"/>
  <c r="D408" i="9"/>
  <c r="C408" i="9"/>
  <c r="B408" i="9"/>
  <c r="X407" i="9"/>
  <c r="W407" i="9"/>
  <c r="V407" i="9"/>
  <c r="T407" i="9"/>
  <c r="S407" i="9"/>
  <c r="R407" i="9"/>
  <c r="Q407" i="9"/>
  <c r="P407" i="9"/>
  <c r="O407" i="9"/>
  <c r="N407" i="9"/>
  <c r="M407" i="9"/>
  <c r="L407" i="9"/>
  <c r="K407" i="9"/>
  <c r="J407" i="9"/>
  <c r="I407" i="9"/>
  <c r="Y407" i="9" s="1"/>
  <c r="H407" i="9"/>
  <c r="G407" i="9"/>
  <c r="F407" i="9"/>
  <c r="E407" i="9"/>
  <c r="AS407" i="9" s="1"/>
  <c r="D407" i="9"/>
  <c r="C407" i="9"/>
  <c r="B407" i="9"/>
  <c r="B382" i="14" s="1"/>
  <c r="X406" i="9"/>
  <c r="W406" i="9"/>
  <c r="V406" i="9"/>
  <c r="T406" i="9"/>
  <c r="S406" i="9"/>
  <c r="R406" i="9"/>
  <c r="Q406" i="9"/>
  <c r="P406" i="9"/>
  <c r="O406" i="9"/>
  <c r="N406" i="9"/>
  <c r="M406" i="9"/>
  <c r="L406" i="9"/>
  <c r="K406" i="9"/>
  <c r="J406" i="9"/>
  <c r="I406" i="9"/>
  <c r="Y406" i="9" s="1"/>
  <c r="H406" i="9"/>
  <c r="G406" i="9"/>
  <c r="F406" i="9"/>
  <c r="E406" i="9"/>
  <c r="AS406" i="9" s="1"/>
  <c r="D406" i="9"/>
  <c r="C406" i="9"/>
  <c r="B406" i="9"/>
  <c r="X405" i="9"/>
  <c r="W405" i="9"/>
  <c r="V405" i="9"/>
  <c r="T405" i="9"/>
  <c r="S405" i="9"/>
  <c r="R405" i="9"/>
  <c r="Q405" i="9"/>
  <c r="P405" i="9"/>
  <c r="O405" i="9"/>
  <c r="N405" i="9"/>
  <c r="M405" i="9"/>
  <c r="L405" i="9"/>
  <c r="K405" i="9"/>
  <c r="J405" i="9"/>
  <c r="I405" i="9"/>
  <c r="Y405" i="9" s="1"/>
  <c r="H405" i="9"/>
  <c r="G405" i="9"/>
  <c r="F405" i="9"/>
  <c r="E405" i="9"/>
  <c r="AS405" i="9" s="1"/>
  <c r="D405" i="9"/>
  <c r="C405" i="9"/>
  <c r="B405" i="9"/>
  <c r="X404" i="9"/>
  <c r="W404" i="9"/>
  <c r="V404" i="9"/>
  <c r="T404" i="9"/>
  <c r="S404" i="9"/>
  <c r="R404" i="9"/>
  <c r="Q404" i="9"/>
  <c r="P404" i="9"/>
  <c r="O404" i="9"/>
  <c r="N404" i="9"/>
  <c r="M404" i="9"/>
  <c r="L404" i="9"/>
  <c r="K404" i="9"/>
  <c r="J404" i="9"/>
  <c r="I404" i="9"/>
  <c r="Y404" i="9" s="1"/>
  <c r="H404" i="9"/>
  <c r="G404" i="9"/>
  <c r="F404" i="9"/>
  <c r="E404" i="9"/>
  <c r="AS404" i="9" s="1"/>
  <c r="D404" i="9"/>
  <c r="C404" i="9"/>
  <c r="B404" i="9"/>
  <c r="X403" i="9"/>
  <c r="W403" i="9"/>
  <c r="V403" i="9"/>
  <c r="T403" i="9"/>
  <c r="S403" i="9"/>
  <c r="R403" i="9"/>
  <c r="Q403" i="9"/>
  <c r="P403" i="9"/>
  <c r="O403" i="9"/>
  <c r="N403" i="9"/>
  <c r="M403" i="9"/>
  <c r="L403" i="9"/>
  <c r="K403" i="9"/>
  <c r="J403" i="9"/>
  <c r="I403" i="9"/>
  <c r="Y403" i="9" s="1"/>
  <c r="H403" i="9"/>
  <c r="G403" i="9"/>
  <c r="F403" i="9"/>
  <c r="E403" i="9"/>
  <c r="AS403" i="9" s="1"/>
  <c r="D403" i="9"/>
  <c r="C403" i="9"/>
  <c r="B403" i="9"/>
  <c r="X402" i="9"/>
  <c r="W402" i="9"/>
  <c r="V402" i="9"/>
  <c r="T402" i="9"/>
  <c r="S402" i="9"/>
  <c r="R402" i="9"/>
  <c r="Q402" i="9"/>
  <c r="P402" i="9"/>
  <c r="O402" i="9"/>
  <c r="N402" i="9"/>
  <c r="M402" i="9"/>
  <c r="L402" i="9"/>
  <c r="K402" i="9"/>
  <c r="J402" i="9"/>
  <c r="I402" i="9"/>
  <c r="Y402" i="9" s="1"/>
  <c r="H402" i="9"/>
  <c r="G402" i="9"/>
  <c r="F402" i="9"/>
  <c r="E402" i="9"/>
  <c r="AS402" i="9" s="1"/>
  <c r="D402" i="9"/>
  <c r="C402" i="9"/>
  <c r="B402" i="9"/>
  <c r="X401" i="9"/>
  <c r="W401" i="9"/>
  <c r="V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Y401" i="9" s="1"/>
  <c r="H401" i="9"/>
  <c r="G401" i="9"/>
  <c r="F401" i="9"/>
  <c r="E401" i="9"/>
  <c r="AS401" i="9" s="1"/>
  <c r="D401" i="9"/>
  <c r="C401" i="9"/>
  <c r="B401" i="9"/>
  <c r="X400" i="9"/>
  <c r="W400" i="9"/>
  <c r="V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Y400" i="9" s="1"/>
  <c r="H400" i="9"/>
  <c r="G400" i="9"/>
  <c r="F400" i="9"/>
  <c r="E400" i="9"/>
  <c r="AS400" i="9" s="1"/>
  <c r="D400" i="9"/>
  <c r="C400" i="9"/>
  <c r="B400" i="9"/>
  <c r="X399" i="9"/>
  <c r="W399" i="9"/>
  <c r="V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Y399" i="9" s="1"/>
  <c r="H399" i="9"/>
  <c r="G399" i="9"/>
  <c r="F399" i="9"/>
  <c r="E399" i="9"/>
  <c r="AS399" i="9" s="1"/>
  <c r="D399" i="9"/>
  <c r="C399" i="9"/>
  <c r="B399" i="9"/>
  <c r="X398" i="9"/>
  <c r="W398" i="9"/>
  <c r="V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Y398" i="9" s="1"/>
  <c r="H398" i="9"/>
  <c r="G398" i="9"/>
  <c r="F398" i="9"/>
  <c r="E398" i="9"/>
  <c r="AS398" i="9" s="1"/>
  <c r="D398" i="9"/>
  <c r="C398" i="9"/>
  <c r="B398" i="9"/>
  <c r="X397" i="9"/>
  <c r="W397" i="9"/>
  <c r="V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Y397" i="9" s="1"/>
  <c r="H397" i="9"/>
  <c r="G397" i="9"/>
  <c r="F397" i="9"/>
  <c r="E397" i="9"/>
  <c r="AS397" i="9" s="1"/>
  <c r="D397" i="9"/>
  <c r="C397" i="9"/>
  <c r="B397" i="9"/>
  <c r="X396" i="9"/>
  <c r="W396" i="9"/>
  <c r="V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Y396" i="9" s="1"/>
  <c r="H396" i="9"/>
  <c r="G396" i="9"/>
  <c r="F396" i="9"/>
  <c r="E396" i="9"/>
  <c r="AS396" i="9" s="1"/>
  <c r="D396" i="9"/>
  <c r="C396" i="9"/>
  <c r="B396" i="9"/>
  <c r="B96" i="15" s="1"/>
  <c r="X395" i="9"/>
  <c r="W395" i="9"/>
  <c r="V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Y395" i="9" s="1"/>
  <c r="H395" i="9"/>
  <c r="G395" i="9"/>
  <c r="F395" i="9"/>
  <c r="E395" i="9"/>
  <c r="AS395" i="9" s="1"/>
  <c r="D395" i="9"/>
  <c r="C395" i="9"/>
  <c r="B395" i="9"/>
  <c r="X394" i="9"/>
  <c r="W394" i="9"/>
  <c r="V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Y394" i="9" s="1"/>
  <c r="H394" i="9"/>
  <c r="G394" i="9"/>
  <c r="F394" i="9"/>
  <c r="E394" i="9"/>
  <c r="AS394" i="9" s="1"/>
  <c r="D394" i="9"/>
  <c r="C394" i="9"/>
  <c r="B394" i="9"/>
  <c r="X393" i="9"/>
  <c r="W393" i="9"/>
  <c r="V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Y393" i="9" s="1"/>
  <c r="H393" i="9"/>
  <c r="G393" i="9"/>
  <c r="F393" i="9"/>
  <c r="E393" i="9"/>
  <c r="AS393" i="9" s="1"/>
  <c r="D393" i="9"/>
  <c r="C393" i="9"/>
  <c r="B393" i="9"/>
  <c r="C392" i="9"/>
  <c r="B392" i="9"/>
  <c r="CJ355" i="9"/>
  <c r="CJ354" i="9"/>
  <c r="AS336" i="9"/>
  <c r="AS325" i="9"/>
  <c r="AS324" i="9"/>
  <c r="AS323" i="9"/>
  <c r="AS322" i="9"/>
  <c r="AS321" i="9"/>
  <c r="AS320" i="9"/>
  <c r="AS319" i="9"/>
  <c r="AS318" i="9"/>
  <c r="AS317" i="9"/>
  <c r="AS316" i="9"/>
  <c r="AM349" i="9"/>
  <c r="AM348" i="9"/>
  <c r="AM347" i="9"/>
  <c r="AM346" i="9"/>
  <c r="AM345" i="9"/>
  <c r="AM344" i="9"/>
  <c r="AM342" i="9"/>
  <c r="AM341" i="9"/>
  <c r="AM340" i="9"/>
  <c r="AM339" i="9"/>
  <c r="AM338" i="9"/>
  <c r="AM337" i="9"/>
  <c r="AM336" i="9"/>
  <c r="AM335" i="9"/>
  <c r="AM334" i="9"/>
  <c r="AM333" i="9"/>
  <c r="AM332" i="9"/>
  <c r="AM331" i="9"/>
  <c r="AM330" i="9"/>
  <c r="AM329" i="9"/>
  <c r="AM328" i="9"/>
  <c r="AM327" i="9"/>
  <c r="AM326" i="9"/>
  <c r="AM325" i="9"/>
  <c r="AM324" i="9"/>
  <c r="AM323" i="9"/>
  <c r="AM322" i="9"/>
  <c r="AM321" i="9"/>
  <c r="AM320" i="9"/>
  <c r="AM319" i="9"/>
  <c r="AM318" i="9"/>
  <c r="AM317" i="9"/>
  <c r="AM316" i="9"/>
  <c r="AM315" i="9"/>
  <c r="BI318" i="9"/>
  <c r="BZ317" i="9"/>
  <c r="BZ316" i="9"/>
  <c r="BZ315" i="9"/>
  <c r="BQ316" i="9"/>
  <c r="X392" i="9"/>
  <c r="W392" i="9"/>
  <c r="V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Y392" i="9" s="1"/>
  <c r="H392" i="9"/>
  <c r="G392" i="9"/>
  <c r="F392" i="9"/>
  <c r="X391" i="9"/>
  <c r="W391" i="9"/>
  <c r="V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Y391" i="9" s="1"/>
  <c r="H391" i="9"/>
  <c r="G391" i="9"/>
  <c r="F391" i="9"/>
  <c r="X390" i="9"/>
  <c r="W390" i="9"/>
  <c r="V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Y390" i="9" s="1"/>
  <c r="H390" i="9"/>
  <c r="G390" i="9"/>
  <c r="F390" i="9"/>
  <c r="X389" i="9"/>
  <c r="W389" i="9"/>
  <c r="V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Y389" i="9" s="1"/>
  <c r="H389" i="9"/>
  <c r="G389" i="9"/>
  <c r="F389" i="9"/>
  <c r="X388" i="9"/>
  <c r="W388" i="9"/>
  <c r="V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Y388" i="9" s="1"/>
  <c r="H388" i="9"/>
  <c r="G388" i="9"/>
  <c r="F388" i="9"/>
  <c r="X387" i="9"/>
  <c r="W387" i="9"/>
  <c r="V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Y387" i="9" s="1"/>
  <c r="H387" i="9"/>
  <c r="G387" i="9"/>
  <c r="F387" i="9"/>
  <c r="X386" i="9"/>
  <c r="W386" i="9"/>
  <c r="V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Y386" i="9" s="1"/>
  <c r="H386" i="9"/>
  <c r="G386" i="9"/>
  <c r="F386" i="9"/>
  <c r="X385" i="9"/>
  <c r="W385" i="9"/>
  <c r="V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Y385" i="9" s="1"/>
  <c r="H385" i="9"/>
  <c r="G385" i="9"/>
  <c r="F385" i="9"/>
  <c r="X384" i="9"/>
  <c r="W384" i="9"/>
  <c r="V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Y384" i="9" s="1"/>
  <c r="H384" i="9"/>
  <c r="G384" i="9"/>
  <c r="F384" i="9"/>
  <c r="X383" i="9"/>
  <c r="W383" i="9"/>
  <c r="V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Y383" i="9" s="1"/>
  <c r="H383" i="9"/>
  <c r="G383" i="9"/>
  <c r="F383" i="9"/>
  <c r="X382" i="9"/>
  <c r="W382" i="9"/>
  <c r="V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Y382" i="9" s="1"/>
  <c r="H382" i="9"/>
  <c r="G382" i="9"/>
  <c r="F382" i="9"/>
  <c r="X381" i="9"/>
  <c r="W381" i="9"/>
  <c r="V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Y381" i="9" s="1"/>
  <c r="H381" i="9"/>
  <c r="G381" i="9"/>
  <c r="F381" i="9"/>
  <c r="X380" i="9"/>
  <c r="W380" i="9"/>
  <c r="V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Y380" i="9" s="1"/>
  <c r="H380" i="9"/>
  <c r="G380" i="9"/>
  <c r="F380" i="9"/>
  <c r="X379" i="9"/>
  <c r="W379" i="9"/>
  <c r="V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Y379" i="9" s="1"/>
  <c r="H379" i="9"/>
  <c r="G379" i="9"/>
  <c r="F379" i="9"/>
  <c r="X378" i="9"/>
  <c r="W378" i="9"/>
  <c r="V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Y378" i="9" s="1"/>
  <c r="H378" i="9"/>
  <c r="G378" i="9"/>
  <c r="F378" i="9"/>
  <c r="X377" i="9"/>
  <c r="W377" i="9"/>
  <c r="V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Y377" i="9" s="1"/>
  <c r="H377" i="9"/>
  <c r="G377" i="9"/>
  <c r="F377" i="9"/>
  <c r="X376" i="9"/>
  <c r="W376" i="9"/>
  <c r="V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Y376" i="9" s="1"/>
  <c r="H376" i="9"/>
  <c r="G376" i="9"/>
  <c r="F376" i="9"/>
  <c r="X375" i="9"/>
  <c r="W375" i="9"/>
  <c r="V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Y375" i="9" s="1"/>
  <c r="H375" i="9"/>
  <c r="G375" i="9"/>
  <c r="F375" i="9"/>
  <c r="X374" i="9"/>
  <c r="W374" i="9"/>
  <c r="V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Y374" i="9" s="1"/>
  <c r="H374" i="9"/>
  <c r="G374" i="9"/>
  <c r="F374" i="9"/>
  <c r="X373" i="9"/>
  <c r="W373" i="9"/>
  <c r="V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Y373" i="9" s="1"/>
  <c r="H373" i="9"/>
  <c r="G373" i="9"/>
  <c r="F373" i="9"/>
  <c r="X372" i="9"/>
  <c r="W372" i="9"/>
  <c r="V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Y372" i="9" s="1"/>
  <c r="H372" i="9"/>
  <c r="G372" i="9"/>
  <c r="F372" i="9"/>
  <c r="X371" i="9"/>
  <c r="W371" i="9"/>
  <c r="V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Y371" i="9" s="1"/>
  <c r="H371" i="9"/>
  <c r="G371" i="9"/>
  <c r="F371" i="9"/>
  <c r="X370" i="9"/>
  <c r="W370" i="9"/>
  <c r="V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Y370" i="9" s="1"/>
  <c r="H370" i="9"/>
  <c r="G370" i="9"/>
  <c r="F370" i="9"/>
  <c r="X369" i="9"/>
  <c r="W369" i="9"/>
  <c r="V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Y369" i="9" s="1"/>
  <c r="H369" i="9"/>
  <c r="G369" i="9"/>
  <c r="F369" i="9"/>
  <c r="X368" i="9"/>
  <c r="W368" i="9"/>
  <c r="V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Y368" i="9" s="1"/>
  <c r="H368" i="9"/>
  <c r="G368" i="9"/>
  <c r="F368" i="9"/>
  <c r="X367" i="9"/>
  <c r="W367" i="9"/>
  <c r="V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Y367" i="9" s="1"/>
  <c r="H367" i="9"/>
  <c r="G367" i="9"/>
  <c r="F367" i="9"/>
  <c r="X366" i="9"/>
  <c r="W366" i="9"/>
  <c r="V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Y366" i="9" s="1"/>
  <c r="H366" i="9"/>
  <c r="G366" i="9"/>
  <c r="F366" i="9"/>
  <c r="X365" i="9"/>
  <c r="W365" i="9"/>
  <c r="V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Y365" i="9" s="1"/>
  <c r="H365" i="9"/>
  <c r="G365" i="9"/>
  <c r="F365" i="9"/>
  <c r="X364" i="9"/>
  <c r="W364" i="9"/>
  <c r="V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Y364" i="9" s="1"/>
  <c r="H364" i="9"/>
  <c r="G364" i="9"/>
  <c r="F364" i="9"/>
  <c r="X363" i="9"/>
  <c r="W363" i="9"/>
  <c r="V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Y363" i="9" s="1"/>
  <c r="H363" i="9"/>
  <c r="G363" i="9"/>
  <c r="F363" i="9"/>
  <c r="X362" i="9"/>
  <c r="W362" i="9"/>
  <c r="V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Y362" i="9" s="1"/>
  <c r="H362" i="9"/>
  <c r="G362" i="9"/>
  <c r="F362" i="9"/>
  <c r="X361" i="9"/>
  <c r="W361" i="9"/>
  <c r="V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Y361" i="9" s="1"/>
  <c r="H361" i="9"/>
  <c r="G361" i="9"/>
  <c r="F361" i="9"/>
  <c r="X360" i="9"/>
  <c r="W360" i="9"/>
  <c r="V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Y360" i="9" s="1"/>
  <c r="H360" i="9"/>
  <c r="G360" i="9"/>
  <c r="F360" i="9"/>
  <c r="X359" i="9"/>
  <c r="W359" i="9"/>
  <c r="V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Y359" i="9" s="1"/>
  <c r="H359" i="9"/>
  <c r="G359" i="9"/>
  <c r="F359" i="9"/>
  <c r="X358" i="9"/>
  <c r="W358" i="9"/>
  <c r="V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Y358" i="9" s="1"/>
  <c r="H358" i="9"/>
  <c r="G358" i="9"/>
  <c r="F358" i="9"/>
  <c r="X357" i="9"/>
  <c r="W357" i="9"/>
  <c r="V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Y357" i="9" s="1"/>
  <c r="H357" i="9"/>
  <c r="G357" i="9"/>
  <c r="F357" i="9"/>
  <c r="X356" i="9"/>
  <c r="W356" i="9"/>
  <c r="V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Y356" i="9" s="1"/>
  <c r="H356" i="9"/>
  <c r="G356" i="9"/>
  <c r="F356" i="9"/>
  <c r="X355" i="9"/>
  <c r="W355" i="9"/>
  <c r="V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Y355" i="9" s="1"/>
  <c r="H355" i="9"/>
  <c r="G355" i="9"/>
  <c r="F355" i="9"/>
  <c r="X354" i="9"/>
  <c r="W354" i="9"/>
  <c r="V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Y354" i="9" s="1"/>
  <c r="H354" i="9"/>
  <c r="G354" i="9"/>
  <c r="F354" i="9"/>
  <c r="X353" i="9"/>
  <c r="W353" i="9"/>
  <c r="V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Y353" i="9" s="1"/>
  <c r="H353" i="9"/>
  <c r="G353" i="9"/>
  <c r="F353" i="9"/>
  <c r="X352" i="9"/>
  <c r="W352" i="9"/>
  <c r="V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Y352" i="9" s="1"/>
  <c r="H352" i="9"/>
  <c r="G352" i="9"/>
  <c r="F352" i="9"/>
  <c r="X351" i="9"/>
  <c r="W351" i="9"/>
  <c r="V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Y351" i="9" s="1"/>
  <c r="H351" i="9"/>
  <c r="G351" i="9"/>
  <c r="F351" i="9"/>
  <c r="X350" i="9"/>
  <c r="W350" i="9"/>
  <c r="V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Y350" i="9" s="1"/>
  <c r="H350" i="9"/>
  <c r="G350" i="9"/>
  <c r="F350" i="9"/>
  <c r="X349" i="9"/>
  <c r="W349" i="9"/>
  <c r="V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Y349" i="9" s="1"/>
  <c r="H349" i="9"/>
  <c r="G349" i="9"/>
  <c r="F349" i="9"/>
  <c r="X348" i="9"/>
  <c r="W348" i="9"/>
  <c r="V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Y348" i="9" s="1"/>
  <c r="H348" i="9"/>
  <c r="G348" i="9"/>
  <c r="F348" i="9"/>
  <c r="X347" i="9"/>
  <c r="W347" i="9"/>
  <c r="V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Y347" i="9" s="1"/>
  <c r="H347" i="9"/>
  <c r="G347" i="9"/>
  <c r="F347" i="9"/>
  <c r="X346" i="9"/>
  <c r="W346" i="9"/>
  <c r="V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Y346" i="9" s="1"/>
  <c r="H346" i="9"/>
  <c r="G346" i="9"/>
  <c r="F346" i="9"/>
  <c r="X345" i="9"/>
  <c r="W345" i="9"/>
  <c r="V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Y345" i="9" s="1"/>
  <c r="H345" i="9"/>
  <c r="G345" i="9"/>
  <c r="F345" i="9"/>
  <c r="X344" i="9"/>
  <c r="W344" i="9"/>
  <c r="V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Y344" i="9" s="1"/>
  <c r="H344" i="9"/>
  <c r="G344" i="9"/>
  <c r="F344" i="9"/>
  <c r="X343" i="9"/>
  <c r="W343" i="9"/>
  <c r="V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Y343" i="9" s="1"/>
  <c r="H343" i="9"/>
  <c r="G343" i="9"/>
  <c r="F343" i="9"/>
  <c r="X342" i="9"/>
  <c r="W342" i="9"/>
  <c r="V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Y342" i="9" s="1"/>
  <c r="H342" i="9"/>
  <c r="G342" i="9"/>
  <c r="F342" i="9"/>
  <c r="X341" i="9"/>
  <c r="W341" i="9"/>
  <c r="V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Y341" i="9" s="1"/>
  <c r="H341" i="9"/>
  <c r="G341" i="9"/>
  <c r="F341" i="9"/>
  <c r="X340" i="9"/>
  <c r="W340" i="9"/>
  <c r="V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Y340" i="9" s="1"/>
  <c r="H340" i="9"/>
  <c r="G340" i="9"/>
  <c r="F340" i="9"/>
  <c r="X339" i="9"/>
  <c r="W339" i="9"/>
  <c r="V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Y339" i="9" s="1"/>
  <c r="H339" i="9"/>
  <c r="G339" i="9"/>
  <c r="F339" i="9"/>
  <c r="X338" i="9"/>
  <c r="W338" i="9"/>
  <c r="V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Y338" i="9" s="1"/>
  <c r="H338" i="9"/>
  <c r="G338" i="9"/>
  <c r="F338" i="9"/>
  <c r="X337" i="9"/>
  <c r="W337" i="9"/>
  <c r="V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Y337" i="9" s="1"/>
  <c r="H337" i="9"/>
  <c r="G337" i="9"/>
  <c r="F337" i="9"/>
  <c r="X336" i="9"/>
  <c r="W336" i="9"/>
  <c r="V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Y336" i="9" s="1"/>
  <c r="H336" i="9"/>
  <c r="G336" i="9"/>
  <c r="F336" i="9"/>
  <c r="X335" i="9"/>
  <c r="W335" i="9"/>
  <c r="V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Y335" i="9" s="1"/>
  <c r="H335" i="9"/>
  <c r="G335" i="9"/>
  <c r="F335" i="9"/>
  <c r="X334" i="9"/>
  <c r="W334" i="9"/>
  <c r="V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Y334" i="9" s="1"/>
  <c r="H334" i="9"/>
  <c r="G334" i="9"/>
  <c r="F334" i="9"/>
  <c r="X333" i="9"/>
  <c r="W333" i="9"/>
  <c r="V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Y333" i="9" s="1"/>
  <c r="H333" i="9"/>
  <c r="G333" i="9"/>
  <c r="F333" i="9"/>
  <c r="X332" i="9"/>
  <c r="W332" i="9"/>
  <c r="V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Y332" i="9" s="1"/>
  <c r="H332" i="9"/>
  <c r="G332" i="9"/>
  <c r="F332" i="9"/>
  <c r="X331" i="9"/>
  <c r="W331" i="9"/>
  <c r="V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Y331" i="9" s="1"/>
  <c r="H331" i="9"/>
  <c r="G331" i="9"/>
  <c r="F331" i="9"/>
  <c r="X330" i="9"/>
  <c r="W330" i="9"/>
  <c r="V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Y330" i="9" s="1"/>
  <c r="H330" i="9"/>
  <c r="G330" i="9"/>
  <c r="F330" i="9"/>
  <c r="X329" i="9"/>
  <c r="W329" i="9"/>
  <c r="V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Y329" i="9" s="1"/>
  <c r="H329" i="9"/>
  <c r="G329" i="9"/>
  <c r="F329" i="9"/>
  <c r="X328" i="9"/>
  <c r="W328" i="9"/>
  <c r="V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Y328" i="9" s="1"/>
  <c r="H328" i="9"/>
  <c r="G328" i="9"/>
  <c r="F328" i="9"/>
  <c r="X327" i="9"/>
  <c r="W327" i="9"/>
  <c r="V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Y327" i="9" s="1"/>
  <c r="H327" i="9"/>
  <c r="G327" i="9"/>
  <c r="F327" i="9"/>
  <c r="X326" i="9"/>
  <c r="W326" i="9"/>
  <c r="V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Y326" i="9" s="1"/>
  <c r="H326" i="9"/>
  <c r="G326" i="9"/>
  <c r="F326" i="9"/>
  <c r="X325" i="9"/>
  <c r="W325" i="9"/>
  <c r="V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Y325" i="9" s="1"/>
  <c r="H325" i="9"/>
  <c r="G325" i="9"/>
  <c r="F325" i="9"/>
  <c r="X324" i="9"/>
  <c r="W324" i="9"/>
  <c r="V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Y324" i="9" s="1"/>
  <c r="H324" i="9"/>
  <c r="G324" i="9"/>
  <c r="F324" i="9"/>
  <c r="X323" i="9"/>
  <c r="W323" i="9"/>
  <c r="V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Y323" i="9" s="1"/>
  <c r="H323" i="9"/>
  <c r="G323" i="9"/>
  <c r="F323" i="9"/>
  <c r="X322" i="9"/>
  <c r="W322" i="9"/>
  <c r="V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Y322" i="9" s="1"/>
  <c r="H322" i="9"/>
  <c r="G322" i="9"/>
  <c r="F322" i="9"/>
  <c r="X321" i="9"/>
  <c r="W321" i="9"/>
  <c r="V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Y321" i="9" s="1"/>
  <c r="H321" i="9"/>
  <c r="G321" i="9"/>
  <c r="F321" i="9"/>
  <c r="X320" i="9"/>
  <c r="W320" i="9"/>
  <c r="V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Y320" i="9" s="1"/>
  <c r="H320" i="9"/>
  <c r="G320" i="9"/>
  <c r="F320" i="9"/>
  <c r="X319" i="9"/>
  <c r="W319" i="9"/>
  <c r="V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Y319" i="9" s="1"/>
  <c r="H319" i="9"/>
  <c r="G319" i="9"/>
  <c r="F319" i="9"/>
  <c r="X318" i="9"/>
  <c r="W318" i="9"/>
  <c r="V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Y318" i="9" s="1"/>
  <c r="H318" i="9"/>
  <c r="G318" i="9"/>
  <c r="F318" i="9"/>
  <c r="X317" i="9"/>
  <c r="W317" i="9"/>
  <c r="V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Y317" i="9" s="1"/>
  <c r="H317" i="9"/>
  <c r="G317" i="9"/>
  <c r="F317" i="9"/>
  <c r="X316" i="9"/>
  <c r="W316" i="9"/>
  <c r="V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Y316" i="9" s="1"/>
  <c r="H316" i="9"/>
  <c r="G316" i="9"/>
  <c r="F316" i="9"/>
  <c r="E391" i="9"/>
  <c r="AS391" i="9" s="1"/>
  <c r="D391" i="9"/>
  <c r="C391" i="9"/>
  <c r="B391" i="9"/>
  <c r="E390" i="9"/>
  <c r="AS390" i="9" s="1"/>
  <c r="D390" i="9"/>
  <c r="C390" i="9"/>
  <c r="B390" i="9"/>
  <c r="E389" i="9"/>
  <c r="D389" i="9"/>
  <c r="C389" i="9"/>
  <c r="B389" i="9"/>
  <c r="E388" i="9"/>
  <c r="D388" i="9"/>
  <c r="C388" i="9"/>
  <c r="B388" i="9"/>
  <c r="B47" i="14" s="1"/>
  <c r="E387" i="9"/>
  <c r="AS387" i="9" s="1"/>
  <c r="D387" i="9"/>
  <c r="C387" i="9"/>
  <c r="B387" i="9"/>
  <c r="B7" i="14" s="1"/>
  <c r="E386" i="9"/>
  <c r="D386" i="9"/>
  <c r="C386" i="9"/>
  <c r="B386" i="9"/>
  <c r="E385" i="9"/>
  <c r="D385" i="9"/>
  <c r="C385" i="9"/>
  <c r="B385" i="9"/>
  <c r="B96" i="14" s="1"/>
  <c r="E384" i="9"/>
  <c r="AS384" i="9" s="1"/>
  <c r="D384" i="9"/>
  <c r="C384" i="9"/>
  <c r="B384" i="9"/>
  <c r="E383" i="9"/>
  <c r="AS383" i="9" s="1"/>
  <c r="D383" i="9"/>
  <c r="C383" i="9"/>
  <c r="B383" i="9"/>
  <c r="B146" i="14" s="1"/>
  <c r="E382" i="9"/>
  <c r="D382" i="9"/>
  <c r="C382" i="9"/>
  <c r="B382" i="9"/>
  <c r="E381" i="9"/>
  <c r="D381" i="9"/>
  <c r="C381" i="9"/>
  <c r="B381" i="9"/>
  <c r="E380" i="9"/>
  <c r="D380" i="9"/>
  <c r="C380" i="9"/>
  <c r="B380" i="9"/>
  <c r="E379" i="9"/>
  <c r="D379" i="9"/>
  <c r="C379" i="9"/>
  <c r="B379" i="9"/>
  <c r="E378" i="9"/>
  <c r="D378" i="9"/>
  <c r="C378" i="9"/>
  <c r="B378" i="9"/>
  <c r="E377" i="9"/>
  <c r="AS377" i="9" s="1"/>
  <c r="D377" i="9"/>
  <c r="C377" i="9"/>
  <c r="B377" i="9"/>
  <c r="E376" i="9"/>
  <c r="AS376" i="9" s="1"/>
  <c r="D376" i="9"/>
  <c r="C376" i="9"/>
  <c r="B376" i="9"/>
  <c r="E375" i="9"/>
  <c r="AS375" i="9" s="1"/>
  <c r="D375" i="9"/>
  <c r="C375" i="9"/>
  <c r="B375" i="9"/>
  <c r="E374" i="9"/>
  <c r="AS374" i="9" s="1"/>
  <c r="D374" i="9"/>
  <c r="C374" i="9"/>
  <c r="B374" i="9"/>
  <c r="B46" i="14" s="1"/>
  <c r="E373" i="9"/>
  <c r="AS373" i="9" s="1"/>
  <c r="D373" i="9"/>
  <c r="C373" i="9"/>
  <c r="B373" i="9"/>
  <c r="B57" i="14" s="1"/>
  <c r="E372" i="9"/>
  <c r="D372" i="9"/>
  <c r="C372" i="9"/>
  <c r="B372" i="9"/>
  <c r="E371" i="9"/>
  <c r="AS371" i="9" s="1"/>
  <c r="D371" i="9"/>
  <c r="C371" i="9"/>
  <c r="B371" i="9"/>
  <c r="E370" i="9"/>
  <c r="AS370" i="9" s="1"/>
  <c r="D370" i="9"/>
  <c r="C370" i="9"/>
  <c r="B370" i="9"/>
  <c r="B6" i="14" s="1"/>
  <c r="E369" i="9"/>
  <c r="D369" i="9"/>
  <c r="C369" i="9"/>
  <c r="B369" i="9"/>
  <c r="E368" i="9"/>
  <c r="D368" i="9"/>
  <c r="C368" i="9"/>
  <c r="B368" i="9"/>
  <c r="E367" i="9"/>
  <c r="AS367" i="9" s="1"/>
  <c r="D367" i="9"/>
  <c r="C367" i="9"/>
  <c r="B367" i="9"/>
  <c r="E366" i="9"/>
  <c r="AS366" i="9" s="1"/>
  <c r="D366" i="9"/>
  <c r="C366" i="9"/>
  <c r="B366" i="9"/>
  <c r="E365" i="9"/>
  <c r="AS365" i="9" s="1"/>
  <c r="D365" i="9"/>
  <c r="C365" i="9"/>
  <c r="B365" i="9"/>
  <c r="E364" i="9"/>
  <c r="AS364" i="9" s="1"/>
  <c r="D364" i="9"/>
  <c r="C364" i="9"/>
  <c r="B364" i="9"/>
  <c r="E363" i="9"/>
  <c r="AS363" i="9" s="1"/>
  <c r="D363" i="9"/>
  <c r="C363" i="9"/>
  <c r="B363" i="9"/>
  <c r="B148" i="14" s="1"/>
  <c r="E362" i="9"/>
  <c r="AS362" i="9" s="1"/>
  <c r="D362" i="9"/>
  <c r="C362" i="9"/>
  <c r="B362" i="9"/>
  <c r="E361" i="9"/>
  <c r="AS361" i="9" s="1"/>
  <c r="D361" i="9"/>
  <c r="C361" i="9"/>
  <c r="B361" i="9"/>
  <c r="B325" i="14" s="1"/>
  <c r="E360" i="9"/>
  <c r="AS360" i="9" s="1"/>
  <c r="D360" i="9"/>
  <c r="C360" i="9"/>
  <c r="B360" i="9"/>
  <c r="B152" i="14" s="1"/>
  <c r="E359" i="9"/>
  <c r="AS359" i="9" s="1"/>
  <c r="D359" i="9"/>
  <c r="C359" i="9"/>
  <c r="B359" i="9"/>
  <c r="E358" i="9"/>
  <c r="AS358" i="9" s="1"/>
  <c r="D358" i="9"/>
  <c r="C358" i="9"/>
  <c r="B358" i="9"/>
  <c r="E357" i="9"/>
  <c r="AS357" i="9" s="1"/>
  <c r="D357" i="9"/>
  <c r="C357" i="9"/>
  <c r="B357" i="9"/>
  <c r="E356" i="9"/>
  <c r="AS356" i="9" s="1"/>
  <c r="D356" i="9"/>
  <c r="C356" i="9"/>
  <c r="B356" i="9"/>
  <c r="E355" i="9"/>
  <c r="D355" i="9"/>
  <c r="C355" i="9"/>
  <c r="B355" i="9"/>
  <c r="E354" i="9"/>
  <c r="D354" i="9"/>
  <c r="C354" i="9"/>
  <c r="B354" i="9"/>
  <c r="B348" i="14" s="1"/>
  <c r="E353" i="9"/>
  <c r="AS353" i="9" s="1"/>
  <c r="D353" i="9"/>
  <c r="C353" i="9"/>
  <c r="B353" i="9"/>
  <c r="E352" i="9"/>
  <c r="AS352" i="9" s="1"/>
  <c r="C352" i="9"/>
  <c r="B352" i="9"/>
  <c r="E351" i="9"/>
  <c r="AS351" i="9" s="1"/>
  <c r="C351" i="9"/>
  <c r="B351" i="9"/>
  <c r="E350" i="9"/>
  <c r="AS350" i="9" s="1"/>
  <c r="C350" i="9"/>
  <c r="B350" i="9"/>
  <c r="E349" i="9"/>
  <c r="AS349" i="9" s="1"/>
  <c r="D349" i="9"/>
  <c r="C349" i="9"/>
  <c r="B349" i="9"/>
  <c r="E348" i="9"/>
  <c r="AS348" i="9" s="1"/>
  <c r="D348" i="9"/>
  <c r="C348" i="9"/>
  <c r="B348" i="9"/>
  <c r="B380" i="14" s="1"/>
  <c r="E347" i="9"/>
  <c r="AS347" i="9" s="1"/>
  <c r="D347" i="9"/>
  <c r="C347" i="9"/>
  <c r="B347" i="9"/>
  <c r="B142" i="14" s="1"/>
  <c r="E346" i="9"/>
  <c r="AS346" i="9" s="1"/>
  <c r="D346" i="9"/>
  <c r="C346" i="9"/>
  <c r="B346" i="9"/>
  <c r="E345" i="9"/>
  <c r="AS345" i="9" s="1"/>
  <c r="D345" i="9"/>
  <c r="C345" i="9"/>
  <c r="B345" i="9"/>
  <c r="E344" i="9"/>
  <c r="AS344" i="9" s="1"/>
  <c r="D344" i="9"/>
  <c r="C344" i="9"/>
  <c r="B344" i="9"/>
  <c r="E343" i="9"/>
  <c r="AS343" i="9" s="1"/>
  <c r="D343" i="9"/>
  <c r="C343" i="9"/>
  <c r="B343" i="9"/>
  <c r="E342" i="9"/>
  <c r="AS342" i="9" s="1"/>
  <c r="D342" i="9"/>
  <c r="C342" i="9"/>
  <c r="B342" i="9"/>
  <c r="B84" i="10" s="1"/>
  <c r="E341" i="9"/>
  <c r="AS341" i="9" s="1"/>
  <c r="D341" i="9"/>
  <c r="C341" i="9"/>
  <c r="B341" i="9"/>
  <c r="E340" i="9"/>
  <c r="AS340" i="9" s="1"/>
  <c r="D340" i="9"/>
  <c r="C340" i="9"/>
  <c r="B340" i="9"/>
  <c r="E339" i="9"/>
  <c r="AS339" i="9" s="1"/>
  <c r="D339" i="9"/>
  <c r="C339" i="9"/>
  <c r="B339" i="9"/>
  <c r="E338" i="9"/>
  <c r="AS338" i="9" s="1"/>
  <c r="D338" i="9"/>
  <c r="C338" i="9"/>
  <c r="B338" i="9"/>
  <c r="E337" i="9"/>
  <c r="AS337" i="9" s="1"/>
  <c r="D337" i="9"/>
  <c r="C337" i="9"/>
  <c r="B337" i="9"/>
  <c r="E336" i="9"/>
  <c r="D336" i="9"/>
  <c r="C336" i="9"/>
  <c r="B336" i="9"/>
  <c r="E335" i="9"/>
  <c r="AS335" i="9" s="1"/>
  <c r="D335" i="9"/>
  <c r="C335" i="9"/>
  <c r="B335" i="9"/>
  <c r="E334" i="9"/>
  <c r="AS334" i="9" s="1"/>
  <c r="D334" i="9"/>
  <c r="C334" i="9"/>
  <c r="B334" i="9"/>
  <c r="E333" i="9"/>
  <c r="AS333" i="9" s="1"/>
  <c r="D333" i="9"/>
  <c r="C333" i="9"/>
  <c r="C14" i="15" s="1"/>
  <c r="B333" i="9"/>
  <c r="E332" i="9"/>
  <c r="AS332" i="9" s="1"/>
  <c r="D332" i="9"/>
  <c r="C332" i="9"/>
  <c r="B332" i="9"/>
  <c r="E331" i="9"/>
  <c r="AS331" i="9" s="1"/>
  <c r="D331" i="9"/>
  <c r="C331" i="9"/>
  <c r="B331" i="9"/>
  <c r="E330" i="9"/>
  <c r="AS330" i="9" s="1"/>
  <c r="D330" i="9"/>
  <c r="C330" i="9"/>
  <c r="B330" i="9"/>
  <c r="E329" i="9"/>
  <c r="AS329" i="9" s="1"/>
  <c r="D329" i="9"/>
  <c r="C329" i="9"/>
  <c r="B329" i="9"/>
  <c r="E328" i="9"/>
  <c r="AS328" i="9" s="1"/>
  <c r="D328" i="9"/>
  <c r="C328" i="9"/>
  <c r="B328" i="9"/>
  <c r="E327" i="9"/>
  <c r="AS327" i="9" s="1"/>
  <c r="D327" i="9"/>
  <c r="C327" i="9"/>
  <c r="B327" i="9"/>
  <c r="E326" i="9"/>
  <c r="AS326" i="9" s="1"/>
  <c r="D326" i="9"/>
  <c r="C326" i="9"/>
  <c r="B326" i="9"/>
  <c r="E325" i="9"/>
  <c r="D325" i="9"/>
  <c r="C325" i="9"/>
  <c r="B325" i="9"/>
  <c r="E324" i="9"/>
  <c r="D324" i="9"/>
  <c r="C324" i="9"/>
  <c r="B324" i="9"/>
  <c r="E323" i="9"/>
  <c r="D323" i="9"/>
  <c r="C323" i="9"/>
  <c r="B323" i="9"/>
  <c r="E322" i="9"/>
  <c r="D322" i="9"/>
  <c r="C322" i="9"/>
  <c r="B322" i="9"/>
  <c r="E321" i="9"/>
  <c r="D321" i="9"/>
  <c r="C321" i="9"/>
  <c r="B321" i="9"/>
  <c r="E320" i="9"/>
  <c r="D320" i="9"/>
  <c r="C320" i="9"/>
  <c r="B320" i="9"/>
  <c r="E319" i="9"/>
  <c r="D319" i="9"/>
  <c r="C319" i="9"/>
  <c r="B319" i="9"/>
  <c r="E318" i="9"/>
  <c r="D318" i="9"/>
  <c r="C318" i="9"/>
  <c r="B318" i="9"/>
  <c r="E317" i="9"/>
  <c r="D317" i="9"/>
  <c r="C317" i="9"/>
  <c r="B317" i="9"/>
  <c r="E316" i="9"/>
  <c r="D316" i="9"/>
  <c r="C316" i="9"/>
  <c r="B316" i="9"/>
  <c r="B339" i="14" s="1"/>
  <c r="CJ315" i="9"/>
  <c r="B315" i="9"/>
  <c r="X315" i="9"/>
  <c r="W315" i="9"/>
  <c r="V315" i="9"/>
  <c r="U315" i="9"/>
  <c r="X314" i="9"/>
  <c r="W314" i="9"/>
  <c r="V314" i="9"/>
  <c r="X313" i="9"/>
  <c r="W313" i="9"/>
  <c r="V313" i="9"/>
  <c r="X312" i="9"/>
  <c r="W312" i="9"/>
  <c r="V312" i="9"/>
  <c r="X311" i="9"/>
  <c r="W311" i="9"/>
  <c r="V311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C314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C313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C312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C311" i="9"/>
  <c r="CN310" i="9"/>
  <c r="AS309" i="9"/>
  <c r="AM310" i="9"/>
  <c r="BZ309" i="9"/>
  <c r="BZ308" i="9"/>
  <c r="AM308" i="9"/>
  <c r="AM307" i="9"/>
  <c r="AS306" i="9"/>
  <c r="AS303" i="9"/>
  <c r="AS300" i="9"/>
  <c r="AS299" i="9"/>
  <c r="AS298" i="9"/>
  <c r="AS297" i="9"/>
  <c r="BZ305" i="9"/>
  <c r="BZ304" i="9"/>
  <c r="BZ303" i="9"/>
  <c r="AM305" i="9"/>
  <c r="AM304" i="9"/>
  <c r="BJ302" i="9"/>
  <c r="BJ301" i="9"/>
  <c r="AX302" i="9"/>
  <c r="AX301" i="9"/>
  <c r="AM302" i="9"/>
  <c r="AM301" i="9"/>
  <c r="AM300" i="9"/>
  <c r="AM299" i="9"/>
  <c r="BW302" i="9"/>
  <c r="BV302" i="9"/>
  <c r="BW301" i="9"/>
  <c r="BV301" i="9"/>
  <c r="AV302" i="9"/>
  <c r="AU302" i="9"/>
  <c r="AT302" i="9"/>
  <c r="AV301" i="9"/>
  <c r="AU301" i="9"/>
  <c r="AT301" i="9"/>
  <c r="AR302" i="9"/>
  <c r="AQ302" i="9"/>
  <c r="BZ302" i="9" s="1"/>
  <c r="AR301" i="9"/>
  <c r="AQ301" i="9"/>
  <c r="BZ301" i="9" s="1"/>
  <c r="X310" i="9"/>
  <c r="W310" i="9"/>
  <c r="V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Y310" i="9" s="1"/>
  <c r="H310" i="9"/>
  <c r="G310" i="9"/>
  <c r="F310" i="9"/>
  <c r="E310" i="9"/>
  <c r="AS310" i="9" s="1"/>
  <c r="C310" i="9"/>
  <c r="B310" i="9"/>
  <c r="X309" i="9"/>
  <c r="W309" i="9"/>
  <c r="V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Y309" i="9" s="1"/>
  <c r="H309" i="9"/>
  <c r="G309" i="9"/>
  <c r="F309" i="9"/>
  <c r="E309" i="9"/>
  <c r="D309" i="9"/>
  <c r="C309" i="9"/>
  <c r="B309" i="9"/>
  <c r="X308" i="9"/>
  <c r="W308" i="9"/>
  <c r="V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Y308" i="9" s="1"/>
  <c r="H308" i="9"/>
  <c r="G308" i="9"/>
  <c r="F308" i="9"/>
  <c r="E308" i="9"/>
  <c r="AS308" i="9" s="1"/>
  <c r="D308" i="9"/>
  <c r="C308" i="9"/>
  <c r="B308" i="9"/>
  <c r="X307" i="9"/>
  <c r="W307" i="9"/>
  <c r="V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Y307" i="9" s="1"/>
  <c r="H307" i="9"/>
  <c r="G307" i="9"/>
  <c r="F307" i="9"/>
  <c r="E307" i="9"/>
  <c r="D307" i="9"/>
  <c r="C307" i="9"/>
  <c r="C18" i="15" s="1"/>
  <c r="B307" i="9"/>
  <c r="X306" i="9"/>
  <c r="W306" i="9"/>
  <c r="V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Y306" i="9" s="1"/>
  <c r="H306" i="9"/>
  <c r="G306" i="9"/>
  <c r="F306" i="9"/>
  <c r="E306" i="9"/>
  <c r="D306" i="9"/>
  <c r="C306" i="9"/>
  <c r="B306" i="9"/>
  <c r="X305" i="9"/>
  <c r="W305" i="9"/>
  <c r="V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Y305" i="9" s="1"/>
  <c r="H305" i="9"/>
  <c r="G305" i="9"/>
  <c r="F305" i="9"/>
  <c r="E305" i="9"/>
  <c r="AS305" i="9" s="1"/>
  <c r="D305" i="9"/>
  <c r="C305" i="9"/>
  <c r="B305" i="9"/>
  <c r="X304" i="9"/>
  <c r="W304" i="9"/>
  <c r="V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Y304" i="9" s="1"/>
  <c r="H304" i="9"/>
  <c r="G304" i="9"/>
  <c r="F304" i="9"/>
  <c r="E304" i="9"/>
  <c r="AS304" i="9" s="1"/>
  <c r="D304" i="9"/>
  <c r="C304" i="9"/>
  <c r="B304" i="9"/>
  <c r="B39" i="10" s="1"/>
  <c r="X303" i="9"/>
  <c r="W303" i="9"/>
  <c r="V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Y303" i="9" s="1"/>
  <c r="H303" i="9"/>
  <c r="G303" i="9"/>
  <c r="F303" i="9"/>
  <c r="E303" i="9"/>
  <c r="D303" i="9"/>
  <c r="C303" i="9"/>
  <c r="B303" i="9"/>
  <c r="X302" i="9"/>
  <c r="W302" i="9"/>
  <c r="V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Y302" i="9" s="1"/>
  <c r="H302" i="9"/>
  <c r="G302" i="9"/>
  <c r="F302" i="9"/>
  <c r="E302" i="9"/>
  <c r="D302" i="9"/>
  <c r="C302" i="9"/>
  <c r="B302" i="9"/>
  <c r="X301" i="9"/>
  <c r="W301" i="9"/>
  <c r="V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Y301" i="9" s="1"/>
  <c r="H301" i="9"/>
  <c r="G301" i="9"/>
  <c r="F301" i="9"/>
  <c r="E301" i="9"/>
  <c r="D301" i="9"/>
  <c r="C301" i="9"/>
  <c r="B301" i="9"/>
  <c r="X300" i="9"/>
  <c r="W300" i="9"/>
  <c r="V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Y300" i="9" s="1"/>
  <c r="H300" i="9"/>
  <c r="G300" i="9"/>
  <c r="F300" i="9"/>
  <c r="E300" i="9"/>
  <c r="D300" i="9"/>
  <c r="C300" i="9"/>
  <c r="B300" i="9"/>
  <c r="K299" i="9"/>
  <c r="J299" i="9"/>
  <c r="I299" i="9"/>
  <c r="Y299" i="9" s="1"/>
  <c r="H299" i="9"/>
  <c r="G299" i="9"/>
  <c r="F299" i="9"/>
  <c r="E299" i="9"/>
  <c r="C299" i="9"/>
  <c r="B299" i="9"/>
  <c r="B79" i="15" s="1"/>
  <c r="BZ297" i="9"/>
  <c r="AM296" i="9"/>
  <c r="AM295" i="9"/>
  <c r="AM294" i="9"/>
  <c r="BZ294" i="9"/>
  <c r="BZ292" i="9"/>
  <c r="BZ291" i="9"/>
  <c r="BZ290" i="9"/>
  <c r="BZ289" i="9"/>
  <c r="AM292" i="9"/>
  <c r="AM291" i="9"/>
  <c r="AM290" i="9"/>
  <c r="AM289" i="9"/>
  <c r="AM288" i="9"/>
  <c r="AM287" i="9"/>
  <c r="AM286" i="9"/>
  <c r="AM282" i="9"/>
  <c r="AM281" i="9"/>
  <c r="AM280" i="9"/>
  <c r="AM279" i="9"/>
  <c r="AM278" i="9"/>
  <c r="AM277" i="9"/>
  <c r="AM276" i="9"/>
  <c r="AM275" i="9"/>
  <c r="BZ274" i="9"/>
  <c r="BW273" i="9"/>
  <c r="BV273" i="9"/>
  <c r="BJ273" i="9"/>
  <c r="AX273" i="9"/>
  <c r="AV273" i="9"/>
  <c r="AU273" i="9"/>
  <c r="AT273" i="9"/>
  <c r="AR273" i="9"/>
  <c r="AQ273" i="9"/>
  <c r="BZ273" i="9" s="1"/>
  <c r="AM273" i="9"/>
  <c r="AS272" i="9"/>
  <c r="AS269" i="9"/>
  <c r="AS264" i="9"/>
  <c r="AS263" i="9"/>
  <c r="AS262" i="9"/>
  <c r="AS261" i="9"/>
  <c r="AS252" i="9"/>
  <c r="AS251" i="9"/>
  <c r="AS250" i="9"/>
  <c r="AS249" i="9"/>
  <c r="AS248" i="9"/>
  <c r="AS247" i="9"/>
  <c r="AS246" i="9"/>
  <c r="BZ269" i="9"/>
  <c r="BZ268" i="9"/>
  <c r="BZ267" i="9"/>
  <c r="BZ266" i="9"/>
  <c r="BZ265" i="9"/>
  <c r="BZ264" i="9"/>
  <c r="BZ263" i="9"/>
  <c r="BZ262" i="9"/>
  <c r="BZ261" i="9"/>
  <c r="BZ259" i="9"/>
  <c r="BZ258" i="9"/>
  <c r="BZ257" i="9"/>
  <c r="BZ256" i="9"/>
  <c r="BZ255" i="9"/>
  <c r="BZ254" i="9"/>
  <c r="BZ253" i="9"/>
  <c r="BJ271" i="9"/>
  <c r="BJ270" i="9"/>
  <c r="AX271" i="9"/>
  <c r="AX270" i="9"/>
  <c r="AM271" i="9"/>
  <c r="AM270" i="9"/>
  <c r="BW271" i="9"/>
  <c r="BV271" i="9"/>
  <c r="BW270" i="9"/>
  <c r="BV270" i="9"/>
  <c r="AV271" i="9"/>
  <c r="AU271" i="9"/>
  <c r="AT271" i="9"/>
  <c r="AV270" i="9"/>
  <c r="AU270" i="9"/>
  <c r="AT270" i="9"/>
  <c r="AR271" i="9"/>
  <c r="AQ271" i="9"/>
  <c r="BZ271" i="9" s="1"/>
  <c r="AR270" i="9"/>
  <c r="AQ270" i="9"/>
  <c r="BZ270" i="9" s="1"/>
  <c r="AM268" i="9"/>
  <c r="AM267" i="9"/>
  <c r="AM266" i="9"/>
  <c r="AM265" i="9"/>
  <c r="AM264" i="9"/>
  <c r="AM263" i="9"/>
  <c r="AM262" i="9"/>
  <c r="AM261" i="9"/>
  <c r="AM260" i="9"/>
  <c r="AM259" i="9"/>
  <c r="AM258" i="9"/>
  <c r="AM257" i="9"/>
  <c r="L298" i="9"/>
  <c r="K298" i="9"/>
  <c r="J298" i="9"/>
  <c r="I298" i="9"/>
  <c r="Y298" i="9" s="1"/>
  <c r="H298" i="9"/>
  <c r="G298" i="9"/>
  <c r="F298" i="9"/>
  <c r="E298" i="9"/>
  <c r="C298" i="9"/>
  <c r="B298" i="9"/>
  <c r="L297" i="9"/>
  <c r="K297" i="9"/>
  <c r="J297" i="9"/>
  <c r="I297" i="9"/>
  <c r="Y297" i="9" s="1"/>
  <c r="H297" i="9"/>
  <c r="G297" i="9"/>
  <c r="F297" i="9"/>
  <c r="E297" i="9"/>
  <c r="D297" i="9"/>
  <c r="C297" i="9"/>
  <c r="B297" i="9"/>
  <c r="L296" i="9"/>
  <c r="K296" i="9"/>
  <c r="J296" i="9"/>
  <c r="I296" i="9"/>
  <c r="Y296" i="9" s="1"/>
  <c r="H296" i="9"/>
  <c r="G296" i="9"/>
  <c r="F296" i="9"/>
  <c r="E296" i="9"/>
  <c r="D296" i="9"/>
  <c r="C296" i="9"/>
  <c r="B296" i="9"/>
  <c r="L295" i="9"/>
  <c r="K295" i="9"/>
  <c r="J295" i="9"/>
  <c r="I295" i="9"/>
  <c r="Y295" i="9" s="1"/>
  <c r="H295" i="9"/>
  <c r="G295" i="9"/>
  <c r="F295" i="9"/>
  <c r="E295" i="9"/>
  <c r="D295" i="9"/>
  <c r="C295" i="9"/>
  <c r="B295" i="9"/>
  <c r="B60" i="15" s="1"/>
  <c r="L294" i="9"/>
  <c r="K294" i="9"/>
  <c r="J294" i="9"/>
  <c r="I294" i="9"/>
  <c r="Y294" i="9" s="1"/>
  <c r="H294" i="9"/>
  <c r="G294" i="9"/>
  <c r="F294" i="9"/>
  <c r="E294" i="9"/>
  <c r="AS294" i="9" s="1"/>
  <c r="D294" i="9"/>
  <c r="C294" i="9"/>
  <c r="C20" i="15" s="1"/>
  <c r="B294" i="9"/>
  <c r="L293" i="9"/>
  <c r="K293" i="9"/>
  <c r="J293" i="9"/>
  <c r="I293" i="9"/>
  <c r="Y293" i="9" s="1"/>
  <c r="H293" i="9"/>
  <c r="G293" i="9"/>
  <c r="F293" i="9"/>
  <c r="E293" i="9"/>
  <c r="D293" i="9"/>
  <c r="C293" i="9"/>
  <c r="B293" i="9"/>
  <c r="B344" i="14" s="1"/>
  <c r="L292" i="9"/>
  <c r="K292" i="9"/>
  <c r="J292" i="9"/>
  <c r="I292" i="9"/>
  <c r="Y292" i="9" s="1"/>
  <c r="H292" i="9"/>
  <c r="G292" i="9"/>
  <c r="F292" i="9"/>
  <c r="E292" i="9"/>
  <c r="AS292" i="9" s="1"/>
  <c r="D292" i="9"/>
  <c r="C292" i="9"/>
  <c r="B292" i="9"/>
  <c r="L291" i="9"/>
  <c r="K291" i="9"/>
  <c r="J291" i="9"/>
  <c r="I291" i="9"/>
  <c r="Y291" i="9" s="1"/>
  <c r="H291" i="9"/>
  <c r="G291" i="9"/>
  <c r="F291" i="9"/>
  <c r="E291" i="9"/>
  <c r="AS291" i="9" s="1"/>
  <c r="D291" i="9"/>
  <c r="C291" i="9"/>
  <c r="B291" i="9"/>
  <c r="L290" i="9"/>
  <c r="K290" i="9"/>
  <c r="J290" i="9"/>
  <c r="I290" i="9"/>
  <c r="Y290" i="9" s="1"/>
  <c r="H290" i="9"/>
  <c r="G290" i="9"/>
  <c r="F290" i="9"/>
  <c r="E290" i="9"/>
  <c r="AS290" i="9" s="1"/>
  <c r="D290" i="9"/>
  <c r="C290" i="9"/>
  <c r="B290" i="9"/>
  <c r="L289" i="9"/>
  <c r="K289" i="9"/>
  <c r="J289" i="9"/>
  <c r="I289" i="9"/>
  <c r="Y289" i="9" s="1"/>
  <c r="H289" i="9"/>
  <c r="G289" i="9"/>
  <c r="F289" i="9"/>
  <c r="E289" i="9"/>
  <c r="AS289" i="9" s="1"/>
  <c r="D289" i="9"/>
  <c r="C289" i="9"/>
  <c r="B289" i="9"/>
  <c r="B20" i="14" s="1"/>
  <c r="L288" i="9"/>
  <c r="K288" i="9"/>
  <c r="J288" i="9"/>
  <c r="I288" i="9"/>
  <c r="Y288" i="9" s="1"/>
  <c r="H288" i="9"/>
  <c r="G288" i="9"/>
  <c r="F288" i="9"/>
  <c r="E288" i="9"/>
  <c r="D288" i="9"/>
  <c r="C288" i="9"/>
  <c r="C57" i="15" s="1"/>
  <c r="B288" i="9"/>
  <c r="B57" i="15" s="1"/>
  <c r="L287" i="9"/>
  <c r="K287" i="9"/>
  <c r="J287" i="9"/>
  <c r="I287" i="9"/>
  <c r="Y287" i="9" s="1"/>
  <c r="H287" i="9"/>
  <c r="G287" i="9"/>
  <c r="F287" i="9"/>
  <c r="E287" i="9"/>
  <c r="D287" i="9"/>
  <c r="C287" i="9"/>
  <c r="B287" i="9"/>
  <c r="L286" i="9"/>
  <c r="K286" i="9"/>
  <c r="J286" i="9"/>
  <c r="I286" i="9"/>
  <c r="Y286" i="9" s="1"/>
  <c r="H286" i="9"/>
  <c r="G286" i="9"/>
  <c r="F286" i="9"/>
  <c r="E286" i="9"/>
  <c r="D286" i="9"/>
  <c r="C286" i="9"/>
  <c r="C56" i="15" s="1"/>
  <c r="B286" i="9"/>
  <c r="B56" i="15" s="1"/>
  <c r="L285" i="9"/>
  <c r="K285" i="9"/>
  <c r="J285" i="9"/>
  <c r="I285" i="9"/>
  <c r="Y285" i="9" s="1"/>
  <c r="H285" i="9"/>
  <c r="G285" i="9"/>
  <c r="F285" i="9"/>
  <c r="E285" i="9"/>
  <c r="D285" i="9"/>
  <c r="C285" i="9"/>
  <c r="B285" i="9"/>
  <c r="B403" i="14" s="1"/>
  <c r="L284" i="9"/>
  <c r="K284" i="9"/>
  <c r="J284" i="9"/>
  <c r="I284" i="9"/>
  <c r="Y284" i="9" s="1"/>
  <c r="H284" i="9"/>
  <c r="G284" i="9"/>
  <c r="F284" i="9"/>
  <c r="E284" i="9"/>
  <c r="D284" i="9"/>
  <c r="C284" i="9"/>
  <c r="B284" i="9"/>
  <c r="B306" i="14" s="1"/>
  <c r="L283" i="9"/>
  <c r="K283" i="9"/>
  <c r="J283" i="9"/>
  <c r="I283" i="9"/>
  <c r="Y283" i="9" s="1"/>
  <c r="H283" i="9"/>
  <c r="G283" i="9"/>
  <c r="F283" i="9"/>
  <c r="E283" i="9"/>
  <c r="D283" i="9"/>
  <c r="C283" i="9"/>
  <c r="B283" i="9"/>
  <c r="L282" i="9"/>
  <c r="K282" i="9"/>
  <c r="J282" i="9"/>
  <c r="I282" i="9"/>
  <c r="Y282" i="9" s="1"/>
  <c r="H282" i="9"/>
  <c r="G282" i="9"/>
  <c r="F282" i="9"/>
  <c r="E282" i="9"/>
  <c r="D282" i="9"/>
  <c r="C282" i="9"/>
  <c r="C55" i="15" s="1"/>
  <c r="B282" i="9"/>
  <c r="L281" i="9"/>
  <c r="K281" i="9"/>
  <c r="J281" i="9"/>
  <c r="I281" i="9"/>
  <c r="Y281" i="9" s="1"/>
  <c r="H281" i="9"/>
  <c r="G281" i="9"/>
  <c r="F281" i="9"/>
  <c r="E281" i="9"/>
  <c r="D281" i="9"/>
  <c r="C281" i="9"/>
  <c r="B281" i="9"/>
  <c r="L280" i="9"/>
  <c r="K280" i="9"/>
  <c r="J280" i="9"/>
  <c r="I280" i="9"/>
  <c r="Y280" i="9" s="1"/>
  <c r="H280" i="9"/>
  <c r="G280" i="9"/>
  <c r="F280" i="9"/>
  <c r="E280" i="9"/>
  <c r="D280" i="9"/>
  <c r="C280" i="9"/>
  <c r="B280" i="9"/>
  <c r="B392" i="14" s="1"/>
  <c r="L279" i="9"/>
  <c r="K279" i="9"/>
  <c r="J279" i="9"/>
  <c r="I279" i="9"/>
  <c r="Y279" i="9" s="1"/>
  <c r="H279" i="9"/>
  <c r="G279" i="9"/>
  <c r="F279" i="9"/>
  <c r="E279" i="9"/>
  <c r="D279" i="9"/>
  <c r="C279" i="9"/>
  <c r="C54" i="15" s="1"/>
  <c r="B279" i="9"/>
  <c r="L278" i="9"/>
  <c r="K278" i="9"/>
  <c r="J278" i="9"/>
  <c r="I278" i="9"/>
  <c r="Y278" i="9" s="1"/>
  <c r="H278" i="9"/>
  <c r="G278" i="9"/>
  <c r="F278" i="9"/>
  <c r="E278" i="9"/>
  <c r="D278" i="9"/>
  <c r="C278" i="9"/>
  <c r="C53" i="15" s="1"/>
  <c r="B278" i="9"/>
  <c r="L277" i="9"/>
  <c r="K277" i="9"/>
  <c r="J277" i="9"/>
  <c r="I277" i="9"/>
  <c r="Y277" i="9" s="1"/>
  <c r="H277" i="9"/>
  <c r="G277" i="9"/>
  <c r="F277" i="9"/>
  <c r="E277" i="9"/>
  <c r="D277" i="9"/>
  <c r="C277" i="9"/>
  <c r="B277" i="9"/>
  <c r="L276" i="9"/>
  <c r="K276" i="9"/>
  <c r="J276" i="9"/>
  <c r="I276" i="9"/>
  <c r="Y276" i="9" s="1"/>
  <c r="H276" i="9"/>
  <c r="G276" i="9"/>
  <c r="F276" i="9"/>
  <c r="E276" i="9"/>
  <c r="D276" i="9"/>
  <c r="C276" i="9"/>
  <c r="C52" i="15" s="1"/>
  <c r="B276" i="9"/>
  <c r="L275" i="9"/>
  <c r="K275" i="9"/>
  <c r="J275" i="9"/>
  <c r="I275" i="9"/>
  <c r="Y275" i="9" s="1"/>
  <c r="H275" i="9"/>
  <c r="G275" i="9"/>
  <c r="F275" i="9"/>
  <c r="E275" i="9"/>
  <c r="D275" i="9"/>
  <c r="C275" i="9"/>
  <c r="C51" i="15" s="1"/>
  <c r="B275" i="9"/>
  <c r="L274" i="9"/>
  <c r="K274" i="9"/>
  <c r="J274" i="9"/>
  <c r="I274" i="9"/>
  <c r="Y274" i="9" s="1"/>
  <c r="H274" i="9"/>
  <c r="G274" i="9"/>
  <c r="F274" i="9"/>
  <c r="E274" i="9"/>
  <c r="D274" i="9"/>
  <c r="C274" i="9"/>
  <c r="B274" i="9"/>
  <c r="L273" i="9"/>
  <c r="K273" i="9"/>
  <c r="J273" i="9"/>
  <c r="I273" i="9"/>
  <c r="Y273" i="9" s="1"/>
  <c r="H273" i="9"/>
  <c r="G273" i="9"/>
  <c r="F273" i="9"/>
  <c r="E273" i="9"/>
  <c r="D273" i="9"/>
  <c r="C273" i="9"/>
  <c r="B273" i="9"/>
  <c r="L272" i="9"/>
  <c r="K272" i="9"/>
  <c r="J272" i="9"/>
  <c r="I272" i="9"/>
  <c r="Y272" i="9" s="1"/>
  <c r="H272" i="9"/>
  <c r="G272" i="9"/>
  <c r="F272" i="9"/>
  <c r="E272" i="9"/>
  <c r="D272" i="9"/>
  <c r="C272" i="9"/>
  <c r="C40" i="15" s="1"/>
  <c r="B272" i="9"/>
  <c r="L271" i="9"/>
  <c r="K271" i="9"/>
  <c r="J271" i="9"/>
  <c r="I271" i="9"/>
  <c r="Y271" i="9" s="1"/>
  <c r="H271" i="9"/>
  <c r="G271" i="9"/>
  <c r="F271" i="9"/>
  <c r="E271" i="9"/>
  <c r="D271" i="9"/>
  <c r="C271" i="9"/>
  <c r="B271" i="9"/>
  <c r="L270" i="9"/>
  <c r="K270" i="9"/>
  <c r="J270" i="9"/>
  <c r="I270" i="9"/>
  <c r="Y270" i="9" s="1"/>
  <c r="H270" i="9"/>
  <c r="G270" i="9"/>
  <c r="F270" i="9"/>
  <c r="E270" i="9"/>
  <c r="D270" i="9"/>
  <c r="C270" i="9"/>
  <c r="B270" i="9"/>
  <c r="L269" i="9"/>
  <c r="K269" i="9"/>
  <c r="J269" i="9"/>
  <c r="I269" i="9"/>
  <c r="Y269" i="9" s="1"/>
  <c r="H269" i="9"/>
  <c r="G269" i="9"/>
  <c r="F269" i="9"/>
  <c r="E269" i="9"/>
  <c r="D269" i="9"/>
  <c r="C269" i="9"/>
  <c r="B269" i="9"/>
  <c r="L268" i="9"/>
  <c r="K268" i="9"/>
  <c r="J268" i="9"/>
  <c r="I268" i="9"/>
  <c r="Y268" i="9" s="1"/>
  <c r="H268" i="9"/>
  <c r="G268" i="9"/>
  <c r="F268" i="9"/>
  <c r="E268" i="9"/>
  <c r="AS268" i="9" s="1"/>
  <c r="D268" i="9"/>
  <c r="C268" i="9"/>
  <c r="B268" i="9"/>
  <c r="L267" i="9"/>
  <c r="K267" i="9"/>
  <c r="J267" i="9"/>
  <c r="I267" i="9"/>
  <c r="Y267" i="9" s="1"/>
  <c r="H267" i="9"/>
  <c r="G267" i="9"/>
  <c r="F267" i="9"/>
  <c r="E267" i="9"/>
  <c r="AS267" i="9" s="1"/>
  <c r="D267" i="9"/>
  <c r="C267" i="9"/>
  <c r="B267" i="9"/>
  <c r="L266" i="9"/>
  <c r="K266" i="9"/>
  <c r="J266" i="9"/>
  <c r="I266" i="9"/>
  <c r="Y266" i="9" s="1"/>
  <c r="H266" i="9"/>
  <c r="G266" i="9"/>
  <c r="F266" i="9"/>
  <c r="E266" i="9"/>
  <c r="AS266" i="9" s="1"/>
  <c r="D266" i="9"/>
  <c r="C266" i="9"/>
  <c r="B266" i="9"/>
  <c r="L265" i="9"/>
  <c r="K265" i="9"/>
  <c r="J265" i="9"/>
  <c r="I265" i="9"/>
  <c r="Y265" i="9" s="1"/>
  <c r="H265" i="9"/>
  <c r="G265" i="9"/>
  <c r="F265" i="9"/>
  <c r="E265" i="9"/>
  <c r="AS265" i="9" s="1"/>
  <c r="D265" i="9"/>
  <c r="C265" i="9"/>
  <c r="B265" i="9"/>
  <c r="AW263" i="9"/>
  <c r="AV263" i="9"/>
  <c r="AU263" i="9"/>
  <c r="AT263" i="9"/>
  <c r="D264" i="9"/>
  <c r="C264" i="9"/>
  <c r="B264" i="9"/>
  <c r="D263" i="9"/>
  <c r="C263" i="9"/>
  <c r="B263" i="9"/>
  <c r="B73" i="10" s="1"/>
  <c r="D262" i="9"/>
  <c r="C262" i="9"/>
  <c r="B262" i="9"/>
  <c r="D261" i="9"/>
  <c r="C261" i="9"/>
  <c r="B261" i="9"/>
  <c r="BJ260" i="9"/>
  <c r="AX260" i="9"/>
  <c r="AV260" i="9"/>
  <c r="AU260" i="9"/>
  <c r="AT260" i="9"/>
  <c r="AR260" i="9"/>
  <c r="AQ260" i="9"/>
  <c r="BZ260" i="9" s="1"/>
  <c r="AR254" i="9"/>
  <c r="AM252" i="9"/>
  <c r="AM251" i="9"/>
  <c r="AM250" i="9"/>
  <c r="AM248" i="9"/>
  <c r="AM247" i="9"/>
  <c r="AM246" i="9"/>
  <c r="BZ245" i="9"/>
  <c r="BZ244" i="9"/>
  <c r="BZ243" i="9"/>
  <c r="BZ242" i="9"/>
  <c r="BZ241" i="9"/>
  <c r="BZ240" i="9"/>
  <c r="BZ239" i="9"/>
  <c r="BZ238" i="9"/>
  <c r="BZ237" i="9"/>
  <c r="BZ236" i="9"/>
  <c r="BZ235" i="9"/>
  <c r="AS234" i="9"/>
  <c r="AS233" i="9"/>
  <c r="AM234" i="9"/>
  <c r="AM233" i="9"/>
  <c r="AS231" i="9"/>
  <c r="AS230" i="9"/>
  <c r="AS229" i="9"/>
  <c r="AS228" i="9"/>
  <c r="AS227" i="9"/>
  <c r="AS226" i="9"/>
  <c r="AS225" i="9"/>
  <c r="AS224" i="9"/>
  <c r="AS223" i="9"/>
  <c r="AS222" i="9"/>
  <c r="AS221" i="9"/>
  <c r="AS220" i="9"/>
  <c r="AS219" i="9"/>
  <c r="AS218" i="9"/>
  <c r="AM231" i="9"/>
  <c r="AM230" i="9"/>
  <c r="AM229" i="9"/>
  <c r="AM228" i="9"/>
  <c r="AM227" i="9"/>
  <c r="AM226" i="9"/>
  <c r="AM225" i="9"/>
  <c r="AM224" i="9"/>
  <c r="AM223" i="9"/>
  <c r="AM222" i="9"/>
  <c r="AM221" i="9"/>
  <c r="AM220" i="9"/>
  <c r="AM219" i="9"/>
  <c r="AM218" i="9"/>
  <c r="X299" i="9"/>
  <c r="W299" i="9"/>
  <c r="V299" i="9"/>
  <c r="T299" i="9"/>
  <c r="S299" i="9"/>
  <c r="R299" i="9"/>
  <c r="Q299" i="9"/>
  <c r="P299" i="9"/>
  <c r="O299" i="9"/>
  <c r="N299" i="9"/>
  <c r="M299" i="9"/>
  <c r="X298" i="9"/>
  <c r="W298" i="9"/>
  <c r="V298" i="9"/>
  <c r="T298" i="9"/>
  <c r="S298" i="9"/>
  <c r="R298" i="9"/>
  <c r="Q298" i="9"/>
  <c r="P298" i="9"/>
  <c r="O298" i="9"/>
  <c r="N298" i="9"/>
  <c r="M298" i="9"/>
  <c r="X297" i="9"/>
  <c r="W297" i="9"/>
  <c r="V297" i="9"/>
  <c r="T297" i="9"/>
  <c r="S297" i="9"/>
  <c r="R297" i="9"/>
  <c r="Q297" i="9"/>
  <c r="P297" i="9"/>
  <c r="O297" i="9"/>
  <c r="N297" i="9"/>
  <c r="M297" i="9"/>
  <c r="X296" i="9"/>
  <c r="W296" i="9"/>
  <c r="V296" i="9"/>
  <c r="T296" i="9"/>
  <c r="S296" i="9"/>
  <c r="R296" i="9"/>
  <c r="Q296" i="9"/>
  <c r="P296" i="9"/>
  <c r="O296" i="9"/>
  <c r="N296" i="9"/>
  <c r="M296" i="9"/>
  <c r="X295" i="9"/>
  <c r="W295" i="9"/>
  <c r="V295" i="9"/>
  <c r="T295" i="9"/>
  <c r="S295" i="9"/>
  <c r="R295" i="9"/>
  <c r="Q295" i="9"/>
  <c r="P295" i="9"/>
  <c r="O295" i="9"/>
  <c r="N295" i="9"/>
  <c r="M295" i="9"/>
  <c r="X294" i="9"/>
  <c r="W294" i="9"/>
  <c r="V294" i="9"/>
  <c r="T294" i="9"/>
  <c r="S294" i="9"/>
  <c r="R294" i="9"/>
  <c r="Q294" i="9"/>
  <c r="P294" i="9"/>
  <c r="O294" i="9"/>
  <c r="N294" i="9"/>
  <c r="M294" i="9"/>
  <c r="X293" i="9"/>
  <c r="W293" i="9"/>
  <c r="V293" i="9"/>
  <c r="T293" i="9"/>
  <c r="S293" i="9"/>
  <c r="R293" i="9"/>
  <c r="Q293" i="9"/>
  <c r="P293" i="9"/>
  <c r="O293" i="9"/>
  <c r="N293" i="9"/>
  <c r="M293" i="9"/>
  <c r="X292" i="9"/>
  <c r="W292" i="9"/>
  <c r="V292" i="9"/>
  <c r="T292" i="9"/>
  <c r="S292" i="9"/>
  <c r="R292" i="9"/>
  <c r="Q292" i="9"/>
  <c r="P292" i="9"/>
  <c r="O292" i="9"/>
  <c r="N292" i="9"/>
  <c r="M292" i="9"/>
  <c r="X291" i="9"/>
  <c r="W291" i="9"/>
  <c r="V291" i="9"/>
  <c r="T291" i="9"/>
  <c r="S291" i="9"/>
  <c r="R291" i="9"/>
  <c r="Q291" i="9"/>
  <c r="P291" i="9"/>
  <c r="O291" i="9"/>
  <c r="N291" i="9"/>
  <c r="M291" i="9"/>
  <c r="X290" i="9"/>
  <c r="W290" i="9"/>
  <c r="V290" i="9"/>
  <c r="T290" i="9"/>
  <c r="S290" i="9"/>
  <c r="R290" i="9"/>
  <c r="Q290" i="9"/>
  <c r="P290" i="9"/>
  <c r="O290" i="9"/>
  <c r="N290" i="9"/>
  <c r="M290" i="9"/>
  <c r="X289" i="9"/>
  <c r="W289" i="9"/>
  <c r="V289" i="9"/>
  <c r="T289" i="9"/>
  <c r="S289" i="9"/>
  <c r="R289" i="9"/>
  <c r="Q289" i="9"/>
  <c r="P289" i="9"/>
  <c r="O289" i="9"/>
  <c r="N289" i="9"/>
  <c r="M289" i="9"/>
  <c r="X288" i="9"/>
  <c r="W288" i="9"/>
  <c r="V288" i="9"/>
  <c r="T288" i="9"/>
  <c r="S288" i="9"/>
  <c r="R288" i="9"/>
  <c r="Q288" i="9"/>
  <c r="P288" i="9"/>
  <c r="O288" i="9"/>
  <c r="N288" i="9"/>
  <c r="M288" i="9"/>
  <c r="X287" i="9"/>
  <c r="W287" i="9"/>
  <c r="V287" i="9"/>
  <c r="T287" i="9"/>
  <c r="S287" i="9"/>
  <c r="R287" i="9"/>
  <c r="Q287" i="9"/>
  <c r="P287" i="9"/>
  <c r="O287" i="9"/>
  <c r="N287" i="9"/>
  <c r="M287" i="9"/>
  <c r="X286" i="9"/>
  <c r="W286" i="9"/>
  <c r="V286" i="9"/>
  <c r="T286" i="9"/>
  <c r="S286" i="9"/>
  <c r="R286" i="9"/>
  <c r="Q286" i="9"/>
  <c r="P286" i="9"/>
  <c r="O286" i="9"/>
  <c r="N286" i="9"/>
  <c r="M286" i="9"/>
  <c r="X285" i="9"/>
  <c r="W285" i="9"/>
  <c r="V285" i="9"/>
  <c r="T285" i="9"/>
  <c r="S285" i="9"/>
  <c r="R285" i="9"/>
  <c r="Q285" i="9"/>
  <c r="P285" i="9"/>
  <c r="O285" i="9"/>
  <c r="N285" i="9"/>
  <c r="M285" i="9"/>
  <c r="X284" i="9"/>
  <c r="W284" i="9"/>
  <c r="V284" i="9"/>
  <c r="T284" i="9"/>
  <c r="S284" i="9"/>
  <c r="R284" i="9"/>
  <c r="Q284" i="9"/>
  <c r="P284" i="9"/>
  <c r="O284" i="9"/>
  <c r="N284" i="9"/>
  <c r="M284" i="9"/>
  <c r="X283" i="9"/>
  <c r="W283" i="9"/>
  <c r="V283" i="9"/>
  <c r="T283" i="9"/>
  <c r="S283" i="9"/>
  <c r="R283" i="9"/>
  <c r="Q283" i="9"/>
  <c r="P283" i="9"/>
  <c r="O283" i="9"/>
  <c r="N283" i="9"/>
  <c r="M283" i="9"/>
  <c r="X282" i="9"/>
  <c r="W282" i="9"/>
  <c r="V282" i="9"/>
  <c r="T282" i="9"/>
  <c r="S282" i="9"/>
  <c r="R282" i="9"/>
  <c r="Q282" i="9"/>
  <c r="P282" i="9"/>
  <c r="O282" i="9"/>
  <c r="N282" i="9"/>
  <c r="M282" i="9"/>
  <c r="X281" i="9"/>
  <c r="W281" i="9"/>
  <c r="V281" i="9"/>
  <c r="T281" i="9"/>
  <c r="S281" i="9"/>
  <c r="R281" i="9"/>
  <c r="Q281" i="9"/>
  <c r="P281" i="9"/>
  <c r="O281" i="9"/>
  <c r="N281" i="9"/>
  <c r="M281" i="9"/>
  <c r="X280" i="9"/>
  <c r="W280" i="9"/>
  <c r="V280" i="9"/>
  <c r="T280" i="9"/>
  <c r="S280" i="9"/>
  <c r="R280" i="9"/>
  <c r="Q280" i="9"/>
  <c r="P280" i="9"/>
  <c r="O280" i="9"/>
  <c r="N280" i="9"/>
  <c r="M280" i="9"/>
  <c r="X279" i="9"/>
  <c r="W279" i="9"/>
  <c r="V279" i="9"/>
  <c r="T279" i="9"/>
  <c r="S279" i="9"/>
  <c r="R279" i="9"/>
  <c r="Q279" i="9"/>
  <c r="P279" i="9"/>
  <c r="O279" i="9"/>
  <c r="N279" i="9"/>
  <c r="M279" i="9"/>
  <c r="X278" i="9"/>
  <c r="W278" i="9"/>
  <c r="V278" i="9"/>
  <c r="T278" i="9"/>
  <c r="S278" i="9"/>
  <c r="R278" i="9"/>
  <c r="Q278" i="9"/>
  <c r="P278" i="9"/>
  <c r="O278" i="9"/>
  <c r="N278" i="9"/>
  <c r="M278" i="9"/>
  <c r="X277" i="9"/>
  <c r="W277" i="9"/>
  <c r="V277" i="9"/>
  <c r="T277" i="9"/>
  <c r="S277" i="9"/>
  <c r="R277" i="9"/>
  <c r="Q277" i="9"/>
  <c r="P277" i="9"/>
  <c r="O277" i="9"/>
  <c r="N277" i="9"/>
  <c r="M277" i="9"/>
  <c r="X276" i="9"/>
  <c r="W276" i="9"/>
  <c r="V276" i="9"/>
  <c r="T276" i="9"/>
  <c r="S276" i="9"/>
  <c r="R276" i="9"/>
  <c r="Q276" i="9"/>
  <c r="P276" i="9"/>
  <c r="O276" i="9"/>
  <c r="N276" i="9"/>
  <c r="M276" i="9"/>
  <c r="X275" i="9"/>
  <c r="W275" i="9"/>
  <c r="V275" i="9"/>
  <c r="T275" i="9"/>
  <c r="S275" i="9"/>
  <c r="R275" i="9"/>
  <c r="Q275" i="9"/>
  <c r="P275" i="9"/>
  <c r="O275" i="9"/>
  <c r="N275" i="9"/>
  <c r="M275" i="9"/>
  <c r="X274" i="9"/>
  <c r="W274" i="9"/>
  <c r="V274" i="9"/>
  <c r="T274" i="9"/>
  <c r="S274" i="9"/>
  <c r="R274" i="9"/>
  <c r="Q274" i="9"/>
  <c r="P274" i="9"/>
  <c r="O274" i="9"/>
  <c r="N274" i="9"/>
  <c r="M274" i="9"/>
  <c r="X273" i="9"/>
  <c r="W273" i="9"/>
  <c r="V273" i="9"/>
  <c r="T273" i="9"/>
  <c r="S273" i="9"/>
  <c r="R273" i="9"/>
  <c r="Q273" i="9"/>
  <c r="P273" i="9"/>
  <c r="O273" i="9"/>
  <c r="N273" i="9"/>
  <c r="M273" i="9"/>
  <c r="X272" i="9"/>
  <c r="W272" i="9"/>
  <c r="V272" i="9"/>
  <c r="T272" i="9"/>
  <c r="S272" i="9"/>
  <c r="R272" i="9"/>
  <c r="Q272" i="9"/>
  <c r="P272" i="9"/>
  <c r="O272" i="9"/>
  <c r="N272" i="9"/>
  <c r="M272" i="9"/>
  <c r="X271" i="9"/>
  <c r="W271" i="9"/>
  <c r="V271" i="9"/>
  <c r="T271" i="9"/>
  <c r="S271" i="9"/>
  <c r="R271" i="9"/>
  <c r="Q271" i="9"/>
  <c r="P271" i="9"/>
  <c r="O271" i="9"/>
  <c r="N271" i="9"/>
  <c r="M271" i="9"/>
  <c r="X270" i="9"/>
  <c r="W270" i="9"/>
  <c r="V270" i="9"/>
  <c r="T270" i="9"/>
  <c r="S270" i="9"/>
  <c r="R270" i="9"/>
  <c r="Q270" i="9"/>
  <c r="P270" i="9"/>
  <c r="O270" i="9"/>
  <c r="N270" i="9"/>
  <c r="M270" i="9"/>
  <c r="X269" i="9"/>
  <c r="W269" i="9"/>
  <c r="V269" i="9"/>
  <c r="T269" i="9"/>
  <c r="S269" i="9"/>
  <c r="R269" i="9"/>
  <c r="Q269" i="9"/>
  <c r="P269" i="9"/>
  <c r="O269" i="9"/>
  <c r="N269" i="9"/>
  <c r="M269" i="9"/>
  <c r="X268" i="9"/>
  <c r="W268" i="9"/>
  <c r="V268" i="9"/>
  <c r="T268" i="9"/>
  <c r="S268" i="9"/>
  <c r="R268" i="9"/>
  <c r="Q268" i="9"/>
  <c r="P268" i="9"/>
  <c r="O268" i="9"/>
  <c r="N268" i="9"/>
  <c r="M268" i="9"/>
  <c r="X267" i="9"/>
  <c r="W267" i="9"/>
  <c r="V267" i="9"/>
  <c r="T267" i="9"/>
  <c r="S267" i="9"/>
  <c r="R267" i="9"/>
  <c r="Q267" i="9"/>
  <c r="P267" i="9"/>
  <c r="O267" i="9"/>
  <c r="N267" i="9"/>
  <c r="M267" i="9"/>
  <c r="X266" i="9"/>
  <c r="W266" i="9"/>
  <c r="V266" i="9"/>
  <c r="T266" i="9"/>
  <c r="S266" i="9"/>
  <c r="R266" i="9"/>
  <c r="Q266" i="9"/>
  <c r="P266" i="9"/>
  <c r="O266" i="9"/>
  <c r="N266" i="9"/>
  <c r="M266" i="9"/>
  <c r="X265" i="9"/>
  <c r="W265" i="9"/>
  <c r="V265" i="9"/>
  <c r="T265" i="9"/>
  <c r="S265" i="9"/>
  <c r="R265" i="9"/>
  <c r="Q265" i="9"/>
  <c r="P265" i="9"/>
  <c r="O265" i="9"/>
  <c r="N265" i="9"/>
  <c r="M265" i="9"/>
  <c r="X264" i="9"/>
  <c r="W264" i="9"/>
  <c r="V264" i="9"/>
  <c r="T264" i="9"/>
  <c r="S264" i="9"/>
  <c r="R264" i="9"/>
  <c r="Q264" i="9"/>
  <c r="P264" i="9"/>
  <c r="O264" i="9"/>
  <c r="N264" i="9"/>
  <c r="M264" i="9"/>
  <c r="X263" i="9"/>
  <c r="W263" i="9"/>
  <c r="V263" i="9"/>
  <c r="T263" i="9"/>
  <c r="S263" i="9"/>
  <c r="R263" i="9"/>
  <c r="Q263" i="9"/>
  <c r="P263" i="9"/>
  <c r="O263" i="9"/>
  <c r="N263" i="9"/>
  <c r="M263" i="9"/>
  <c r="X262" i="9"/>
  <c r="W262" i="9"/>
  <c r="V262" i="9"/>
  <c r="T262" i="9"/>
  <c r="S262" i="9"/>
  <c r="R262" i="9"/>
  <c r="Q262" i="9"/>
  <c r="P262" i="9"/>
  <c r="O262" i="9"/>
  <c r="N262" i="9"/>
  <c r="M262" i="9"/>
  <c r="X261" i="9"/>
  <c r="W261" i="9"/>
  <c r="V261" i="9"/>
  <c r="T261" i="9"/>
  <c r="S261" i="9"/>
  <c r="R261" i="9"/>
  <c r="Q261" i="9"/>
  <c r="P261" i="9"/>
  <c r="O261" i="9"/>
  <c r="N261" i="9"/>
  <c r="M261" i="9"/>
  <c r="X260" i="9"/>
  <c r="W260" i="9"/>
  <c r="V260" i="9"/>
  <c r="T260" i="9"/>
  <c r="S260" i="9"/>
  <c r="R260" i="9"/>
  <c r="Q260" i="9"/>
  <c r="P260" i="9"/>
  <c r="O260" i="9"/>
  <c r="N260" i="9"/>
  <c r="M260" i="9"/>
  <c r="X259" i="9"/>
  <c r="W259" i="9"/>
  <c r="V259" i="9"/>
  <c r="T259" i="9"/>
  <c r="S259" i="9"/>
  <c r="R259" i="9"/>
  <c r="Q259" i="9"/>
  <c r="P259" i="9"/>
  <c r="O259" i="9"/>
  <c r="N259" i="9"/>
  <c r="M259" i="9"/>
  <c r="X258" i="9"/>
  <c r="W258" i="9"/>
  <c r="V258" i="9"/>
  <c r="T258" i="9"/>
  <c r="S258" i="9"/>
  <c r="R258" i="9"/>
  <c r="Q258" i="9"/>
  <c r="P258" i="9"/>
  <c r="O258" i="9"/>
  <c r="N258" i="9"/>
  <c r="M258" i="9"/>
  <c r="X257" i="9"/>
  <c r="W257" i="9"/>
  <c r="V257" i="9"/>
  <c r="T257" i="9"/>
  <c r="S257" i="9"/>
  <c r="R257" i="9"/>
  <c r="Q257" i="9"/>
  <c r="P257" i="9"/>
  <c r="O257" i="9"/>
  <c r="N257" i="9"/>
  <c r="M257" i="9"/>
  <c r="X256" i="9"/>
  <c r="W256" i="9"/>
  <c r="V256" i="9"/>
  <c r="T256" i="9"/>
  <c r="S256" i="9"/>
  <c r="R256" i="9"/>
  <c r="Q256" i="9"/>
  <c r="P256" i="9"/>
  <c r="O256" i="9"/>
  <c r="N256" i="9"/>
  <c r="M256" i="9"/>
  <c r="X255" i="9"/>
  <c r="W255" i="9"/>
  <c r="V255" i="9"/>
  <c r="T255" i="9"/>
  <c r="S255" i="9"/>
  <c r="R255" i="9"/>
  <c r="Q255" i="9"/>
  <c r="P255" i="9"/>
  <c r="O255" i="9"/>
  <c r="N255" i="9"/>
  <c r="M255" i="9"/>
  <c r="X254" i="9"/>
  <c r="W254" i="9"/>
  <c r="V254" i="9"/>
  <c r="T254" i="9"/>
  <c r="S254" i="9"/>
  <c r="R254" i="9"/>
  <c r="Q254" i="9"/>
  <c r="P254" i="9"/>
  <c r="O254" i="9"/>
  <c r="N254" i="9"/>
  <c r="M254" i="9"/>
  <c r="X253" i="9"/>
  <c r="W253" i="9"/>
  <c r="V253" i="9"/>
  <c r="T253" i="9"/>
  <c r="S253" i="9"/>
  <c r="R253" i="9"/>
  <c r="Q253" i="9"/>
  <c r="P253" i="9"/>
  <c r="O253" i="9"/>
  <c r="N253" i="9"/>
  <c r="M253" i="9"/>
  <c r="X252" i="9"/>
  <c r="W252" i="9"/>
  <c r="V252" i="9"/>
  <c r="T252" i="9"/>
  <c r="S252" i="9"/>
  <c r="R252" i="9"/>
  <c r="Q252" i="9"/>
  <c r="P252" i="9"/>
  <c r="O252" i="9"/>
  <c r="N252" i="9"/>
  <c r="M252" i="9"/>
  <c r="X251" i="9"/>
  <c r="W251" i="9"/>
  <c r="V251" i="9"/>
  <c r="T251" i="9"/>
  <c r="S251" i="9"/>
  <c r="R251" i="9"/>
  <c r="Q251" i="9"/>
  <c r="P251" i="9"/>
  <c r="O251" i="9"/>
  <c r="N251" i="9"/>
  <c r="M251" i="9"/>
  <c r="X250" i="9"/>
  <c r="W250" i="9"/>
  <c r="V250" i="9"/>
  <c r="T250" i="9"/>
  <c r="S250" i="9"/>
  <c r="R250" i="9"/>
  <c r="Q250" i="9"/>
  <c r="P250" i="9"/>
  <c r="O250" i="9"/>
  <c r="N250" i="9"/>
  <c r="M250" i="9"/>
  <c r="X249" i="9"/>
  <c r="W249" i="9"/>
  <c r="V249" i="9"/>
  <c r="T249" i="9"/>
  <c r="S249" i="9"/>
  <c r="R249" i="9"/>
  <c r="Q249" i="9"/>
  <c r="P249" i="9"/>
  <c r="O249" i="9"/>
  <c r="N249" i="9"/>
  <c r="M249" i="9"/>
  <c r="X248" i="9"/>
  <c r="W248" i="9"/>
  <c r="V248" i="9"/>
  <c r="T248" i="9"/>
  <c r="S248" i="9"/>
  <c r="R248" i="9"/>
  <c r="Q248" i="9"/>
  <c r="P248" i="9"/>
  <c r="O248" i="9"/>
  <c r="N248" i="9"/>
  <c r="M248" i="9"/>
  <c r="X247" i="9"/>
  <c r="W247" i="9"/>
  <c r="V247" i="9"/>
  <c r="T247" i="9"/>
  <c r="S247" i="9"/>
  <c r="R247" i="9"/>
  <c r="Q247" i="9"/>
  <c r="P247" i="9"/>
  <c r="O247" i="9"/>
  <c r="N247" i="9"/>
  <c r="M247" i="9"/>
  <c r="X246" i="9"/>
  <c r="W246" i="9"/>
  <c r="V246" i="9"/>
  <c r="T246" i="9"/>
  <c r="S246" i="9"/>
  <c r="R246" i="9"/>
  <c r="Q246" i="9"/>
  <c r="P246" i="9"/>
  <c r="O246" i="9"/>
  <c r="N246" i="9"/>
  <c r="M246" i="9"/>
  <c r="X245" i="9"/>
  <c r="W245" i="9"/>
  <c r="V245" i="9"/>
  <c r="T245" i="9"/>
  <c r="S245" i="9"/>
  <c r="R245" i="9"/>
  <c r="Q245" i="9"/>
  <c r="P245" i="9"/>
  <c r="O245" i="9"/>
  <c r="N245" i="9"/>
  <c r="M245" i="9"/>
  <c r="X244" i="9"/>
  <c r="W244" i="9"/>
  <c r="V244" i="9"/>
  <c r="T244" i="9"/>
  <c r="S244" i="9"/>
  <c r="R244" i="9"/>
  <c r="Q244" i="9"/>
  <c r="P244" i="9"/>
  <c r="O244" i="9"/>
  <c r="N244" i="9"/>
  <c r="M244" i="9"/>
  <c r="X243" i="9"/>
  <c r="W243" i="9"/>
  <c r="V243" i="9"/>
  <c r="T243" i="9"/>
  <c r="S243" i="9"/>
  <c r="R243" i="9"/>
  <c r="Q243" i="9"/>
  <c r="P243" i="9"/>
  <c r="O243" i="9"/>
  <c r="N243" i="9"/>
  <c r="M243" i="9"/>
  <c r="X242" i="9"/>
  <c r="W242" i="9"/>
  <c r="V242" i="9"/>
  <c r="T242" i="9"/>
  <c r="S242" i="9"/>
  <c r="R242" i="9"/>
  <c r="Q242" i="9"/>
  <c r="P242" i="9"/>
  <c r="O242" i="9"/>
  <c r="N242" i="9"/>
  <c r="M242" i="9"/>
  <c r="X241" i="9"/>
  <c r="W241" i="9"/>
  <c r="V241" i="9"/>
  <c r="T241" i="9"/>
  <c r="S241" i="9"/>
  <c r="R241" i="9"/>
  <c r="Q241" i="9"/>
  <c r="P241" i="9"/>
  <c r="O241" i="9"/>
  <c r="N241" i="9"/>
  <c r="M241" i="9"/>
  <c r="X240" i="9"/>
  <c r="W240" i="9"/>
  <c r="V240" i="9"/>
  <c r="T240" i="9"/>
  <c r="S240" i="9"/>
  <c r="R240" i="9"/>
  <c r="Q240" i="9"/>
  <c r="P240" i="9"/>
  <c r="O240" i="9"/>
  <c r="N240" i="9"/>
  <c r="M240" i="9"/>
  <c r="X239" i="9"/>
  <c r="W239" i="9"/>
  <c r="V239" i="9"/>
  <c r="T239" i="9"/>
  <c r="S239" i="9"/>
  <c r="R239" i="9"/>
  <c r="Q239" i="9"/>
  <c r="P239" i="9"/>
  <c r="O239" i="9"/>
  <c r="N239" i="9"/>
  <c r="M239" i="9"/>
  <c r="X238" i="9"/>
  <c r="W238" i="9"/>
  <c r="V238" i="9"/>
  <c r="T238" i="9"/>
  <c r="S238" i="9"/>
  <c r="R238" i="9"/>
  <c r="Q238" i="9"/>
  <c r="P238" i="9"/>
  <c r="O238" i="9"/>
  <c r="N238" i="9"/>
  <c r="M238" i="9"/>
  <c r="X237" i="9"/>
  <c r="W237" i="9"/>
  <c r="V237" i="9"/>
  <c r="T237" i="9"/>
  <c r="S237" i="9"/>
  <c r="R237" i="9"/>
  <c r="Q237" i="9"/>
  <c r="P237" i="9"/>
  <c r="O237" i="9"/>
  <c r="N237" i="9"/>
  <c r="M237" i="9"/>
  <c r="X236" i="9"/>
  <c r="W236" i="9"/>
  <c r="V236" i="9"/>
  <c r="T236" i="9"/>
  <c r="S236" i="9"/>
  <c r="R236" i="9"/>
  <c r="Q236" i="9"/>
  <c r="P236" i="9"/>
  <c r="O236" i="9"/>
  <c r="N236" i="9"/>
  <c r="M236" i="9"/>
  <c r="X235" i="9"/>
  <c r="W235" i="9"/>
  <c r="V235" i="9"/>
  <c r="T235" i="9"/>
  <c r="S235" i="9"/>
  <c r="R235" i="9"/>
  <c r="Q235" i="9"/>
  <c r="P235" i="9"/>
  <c r="O235" i="9"/>
  <c r="N235" i="9"/>
  <c r="M235" i="9"/>
  <c r="X234" i="9"/>
  <c r="W234" i="9"/>
  <c r="V234" i="9"/>
  <c r="T234" i="9"/>
  <c r="S234" i="9"/>
  <c r="R234" i="9"/>
  <c r="Q234" i="9"/>
  <c r="P234" i="9"/>
  <c r="O234" i="9"/>
  <c r="N234" i="9"/>
  <c r="M234" i="9"/>
  <c r="X233" i="9"/>
  <c r="W233" i="9"/>
  <c r="V233" i="9"/>
  <c r="T233" i="9"/>
  <c r="S233" i="9"/>
  <c r="R233" i="9"/>
  <c r="Q233" i="9"/>
  <c r="P233" i="9"/>
  <c r="O233" i="9"/>
  <c r="N233" i="9"/>
  <c r="M233" i="9"/>
  <c r="X232" i="9"/>
  <c r="W232" i="9"/>
  <c r="V232" i="9"/>
  <c r="T232" i="9"/>
  <c r="S232" i="9"/>
  <c r="R232" i="9"/>
  <c r="Q232" i="9"/>
  <c r="P232" i="9"/>
  <c r="O232" i="9"/>
  <c r="N232" i="9"/>
  <c r="M232" i="9"/>
  <c r="X231" i="9"/>
  <c r="W231" i="9"/>
  <c r="V231" i="9"/>
  <c r="T231" i="9"/>
  <c r="S231" i="9"/>
  <c r="R231" i="9"/>
  <c r="Q231" i="9"/>
  <c r="P231" i="9"/>
  <c r="O231" i="9"/>
  <c r="N231" i="9"/>
  <c r="M231" i="9"/>
  <c r="X230" i="9"/>
  <c r="W230" i="9"/>
  <c r="V230" i="9"/>
  <c r="T230" i="9"/>
  <c r="S230" i="9"/>
  <c r="R230" i="9"/>
  <c r="Q230" i="9"/>
  <c r="P230" i="9"/>
  <c r="O230" i="9"/>
  <c r="N230" i="9"/>
  <c r="M230" i="9"/>
  <c r="X229" i="9"/>
  <c r="W229" i="9"/>
  <c r="V229" i="9"/>
  <c r="T229" i="9"/>
  <c r="S229" i="9"/>
  <c r="R229" i="9"/>
  <c r="Q229" i="9"/>
  <c r="P229" i="9"/>
  <c r="O229" i="9"/>
  <c r="N229" i="9"/>
  <c r="M229" i="9"/>
  <c r="X228" i="9"/>
  <c r="W228" i="9"/>
  <c r="V228" i="9"/>
  <c r="T228" i="9"/>
  <c r="S228" i="9"/>
  <c r="R228" i="9"/>
  <c r="Q228" i="9"/>
  <c r="P228" i="9"/>
  <c r="O228" i="9"/>
  <c r="N228" i="9"/>
  <c r="M228" i="9"/>
  <c r="X227" i="9"/>
  <c r="W227" i="9"/>
  <c r="V227" i="9"/>
  <c r="T227" i="9"/>
  <c r="S227" i="9"/>
  <c r="R227" i="9"/>
  <c r="Q227" i="9"/>
  <c r="P227" i="9"/>
  <c r="O227" i="9"/>
  <c r="N227" i="9"/>
  <c r="M227" i="9"/>
  <c r="X226" i="9"/>
  <c r="W226" i="9"/>
  <c r="V226" i="9"/>
  <c r="T226" i="9"/>
  <c r="S226" i="9"/>
  <c r="R226" i="9"/>
  <c r="Q226" i="9"/>
  <c r="P226" i="9"/>
  <c r="O226" i="9"/>
  <c r="N226" i="9"/>
  <c r="M226" i="9"/>
  <c r="X225" i="9"/>
  <c r="W225" i="9"/>
  <c r="V225" i="9"/>
  <c r="T225" i="9"/>
  <c r="S225" i="9"/>
  <c r="R225" i="9"/>
  <c r="Q225" i="9"/>
  <c r="P225" i="9"/>
  <c r="O225" i="9"/>
  <c r="N225" i="9"/>
  <c r="M225" i="9"/>
  <c r="X224" i="9"/>
  <c r="W224" i="9"/>
  <c r="V224" i="9"/>
  <c r="T224" i="9"/>
  <c r="S224" i="9"/>
  <c r="R224" i="9"/>
  <c r="Q224" i="9"/>
  <c r="P224" i="9"/>
  <c r="O224" i="9"/>
  <c r="N224" i="9"/>
  <c r="M224" i="9"/>
  <c r="X223" i="9"/>
  <c r="W223" i="9"/>
  <c r="V223" i="9"/>
  <c r="T223" i="9"/>
  <c r="S223" i="9"/>
  <c r="R223" i="9"/>
  <c r="Q223" i="9"/>
  <c r="P223" i="9"/>
  <c r="O223" i="9"/>
  <c r="N223" i="9"/>
  <c r="M223" i="9"/>
  <c r="X222" i="9"/>
  <c r="W222" i="9"/>
  <c r="V222" i="9"/>
  <c r="T222" i="9"/>
  <c r="S222" i="9"/>
  <c r="R222" i="9"/>
  <c r="Q222" i="9"/>
  <c r="P222" i="9"/>
  <c r="O222" i="9"/>
  <c r="N222" i="9"/>
  <c r="M222" i="9"/>
  <c r="X221" i="9"/>
  <c r="W221" i="9"/>
  <c r="V221" i="9"/>
  <c r="T221" i="9"/>
  <c r="S221" i="9"/>
  <c r="R221" i="9"/>
  <c r="Q221" i="9"/>
  <c r="P221" i="9"/>
  <c r="O221" i="9"/>
  <c r="N221" i="9"/>
  <c r="M221" i="9"/>
  <c r="X220" i="9"/>
  <c r="W220" i="9"/>
  <c r="V220" i="9"/>
  <c r="T220" i="9"/>
  <c r="S220" i="9"/>
  <c r="R220" i="9"/>
  <c r="Q220" i="9"/>
  <c r="P220" i="9"/>
  <c r="O220" i="9"/>
  <c r="N220" i="9"/>
  <c r="M220" i="9"/>
  <c r="X219" i="9"/>
  <c r="W219" i="9"/>
  <c r="V219" i="9"/>
  <c r="T219" i="9"/>
  <c r="S219" i="9"/>
  <c r="R219" i="9"/>
  <c r="Q219" i="9"/>
  <c r="P219" i="9"/>
  <c r="O219" i="9"/>
  <c r="N219" i="9"/>
  <c r="M219" i="9"/>
  <c r="X218" i="9"/>
  <c r="W218" i="9"/>
  <c r="V218" i="9"/>
  <c r="T218" i="9"/>
  <c r="S218" i="9"/>
  <c r="R218" i="9"/>
  <c r="Q218" i="9"/>
  <c r="P218" i="9"/>
  <c r="O218" i="9"/>
  <c r="N218" i="9"/>
  <c r="M218" i="9"/>
  <c r="L264" i="9"/>
  <c r="K264" i="9"/>
  <c r="J264" i="9"/>
  <c r="I264" i="9"/>
  <c r="Y264" i="9" s="1"/>
  <c r="H264" i="9"/>
  <c r="G264" i="9"/>
  <c r="F264" i="9"/>
  <c r="L263" i="9"/>
  <c r="K263" i="9"/>
  <c r="J263" i="9"/>
  <c r="I263" i="9"/>
  <c r="Y263" i="9" s="1"/>
  <c r="H263" i="9"/>
  <c r="G263" i="9"/>
  <c r="F263" i="9"/>
  <c r="L262" i="9"/>
  <c r="K262" i="9"/>
  <c r="J262" i="9"/>
  <c r="I262" i="9"/>
  <c r="Y262" i="9" s="1"/>
  <c r="H262" i="9"/>
  <c r="G262" i="9"/>
  <c r="F262" i="9"/>
  <c r="L261" i="9"/>
  <c r="K261" i="9"/>
  <c r="J261" i="9"/>
  <c r="I261" i="9"/>
  <c r="Y261" i="9" s="1"/>
  <c r="H261" i="9"/>
  <c r="G261" i="9"/>
  <c r="F261" i="9"/>
  <c r="L260" i="9"/>
  <c r="K260" i="9"/>
  <c r="J260" i="9"/>
  <c r="I260" i="9"/>
  <c r="Y260" i="9" s="1"/>
  <c r="H260" i="9"/>
  <c r="G260" i="9"/>
  <c r="F260" i="9"/>
  <c r="L259" i="9"/>
  <c r="K259" i="9"/>
  <c r="J259" i="9"/>
  <c r="I259" i="9"/>
  <c r="Y259" i="9" s="1"/>
  <c r="H259" i="9"/>
  <c r="G259" i="9"/>
  <c r="F259" i="9"/>
  <c r="L258" i="9"/>
  <c r="K258" i="9"/>
  <c r="J258" i="9"/>
  <c r="I258" i="9"/>
  <c r="Y258" i="9" s="1"/>
  <c r="H258" i="9"/>
  <c r="G258" i="9"/>
  <c r="F258" i="9"/>
  <c r="L257" i="9"/>
  <c r="K257" i="9"/>
  <c r="J257" i="9"/>
  <c r="I257" i="9"/>
  <c r="Y257" i="9" s="1"/>
  <c r="H257" i="9"/>
  <c r="G257" i="9"/>
  <c r="F257" i="9"/>
  <c r="L256" i="9"/>
  <c r="K256" i="9"/>
  <c r="J256" i="9"/>
  <c r="I256" i="9"/>
  <c r="Y256" i="9" s="1"/>
  <c r="H256" i="9"/>
  <c r="G256" i="9"/>
  <c r="F256" i="9"/>
  <c r="L255" i="9"/>
  <c r="K255" i="9"/>
  <c r="J255" i="9"/>
  <c r="I255" i="9"/>
  <c r="Y255" i="9" s="1"/>
  <c r="H255" i="9"/>
  <c r="G255" i="9"/>
  <c r="F255" i="9"/>
  <c r="L254" i="9"/>
  <c r="K254" i="9"/>
  <c r="J254" i="9"/>
  <c r="I254" i="9"/>
  <c r="Y254" i="9" s="1"/>
  <c r="H254" i="9"/>
  <c r="G254" i="9"/>
  <c r="F254" i="9"/>
  <c r="L253" i="9"/>
  <c r="K253" i="9"/>
  <c r="J253" i="9"/>
  <c r="I253" i="9"/>
  <c r="Y253" i="9" s="1"/>
  <c r="H253" i="9"/>
  <c r="G253" i="9"/>
  <c r="F253" i="9"/>
  <c r="L252" i="9"/>
  <c r="K252" i="9"/>
  <c r="J252" i="9"/>
  <c r="I252" i="9"/>
  <c r="Y252" i="9" s="1"/>
  <c r="H252" i="9"/>
  <c r="G252" i="9"/>
  <c r="F252" i="9"/>
  <c r="L251" i="9"/>
  <c r="K251" i="9"/>
  <c r="J251" i="9"/>
  <c r="I251" i="9"/>
  <c r="Y251" i="9" s="1"/>
  <c r="H251" i="9"/>
  <c r="G251" i="9"/>
  <c r="F251" i="9"/>
  <c r="L250" i="9"/>
  <c r="K250" i="9"/>
  <c r="J250" i="9"/>
  <c r="I250" i="9"/>
  <c r="Y250" i="9" s="1"/>
  <c r="H250" i="9"/>
  <c r="G250" i="9"/>
  <c r="F250" i="9"/>
  <c r="L249" i="9"/>
  <c r="K249" i="9"/>
  <c r="J249" i="9"/>
  <c r="I249" i="9"/>
  <c r="Y249" i="9" s="1"/>
  <c r="H249" i="9"/>
  <c r="G249" i="9"/>
  <c r="F249" i="9"/>
  <c r="L248" i="9"/>
  <c r="K248" i="9"/>
  <c r="J248" i="9"/>
  <c r="I248" i="9"/>
  <c r="Y248" i="9" s="1"/>
  <c r="H248" i="9"/>
  <c r="G248" i="9"/>
  <c r="F248" i="9"/>
  <c r="L247" i="9"/>
  <c r="K247" i="9"/>
  <c r="J247" i="9"/>
  <c r="I247" i="9"/>
  <c r="Y247" i="9" s="1"/>
  <c r="H247" i="9"/>
  <c r="G247" i="9"/>
  <c r="F247" i="9"/>
  <c r="L246" i="9"/>
  <c r="K246" i="9"/>
  <c r="J246" i="9"/>
  <c r="I246" i="9"/>
  <c r="Y246" i="9" s="1"/>
  <c r="H246" i="9"/>
  <c r="G246" i="9"/>
  <c r="F246" i="9"/>
  <c r="L245" i="9"/>
  <c r="K245" i="9"/>
  <c r="J245" i="9"/>
  <c r="I245" i="9"/>
  <c r="Y245" i="9" s="1"/>
  <c r="H245" i="9"/>
  <c r="G245" i="9"/>
  <c r="F245" i="9"/>
  <c r="L244" i="9"/>
  <c r="K244" i="9"/>
  <c r="J244" i="9"/>
  <c r="I244" i="9"/>
  <c r="Y244" i="9" s="1"/>
  <c r="H244" i="9"/>
  <c r="G244" i="9"/>
  <c r="F244" i="9"/>
  <c r="L243" i="9"/>
  <c r="K243" i="9"/>
  <c r="J243" i="9"/>
  <c r="I243" i="9"/>
  <c r="Y243" i="9" s="1"/>
  <c r="H243" i="9"/>
  <c r="G243" i="9"/>
  <c r="F243" i="9"/>
  <c r="L242" i="9"/>
  <c r="K242" i="9"/>
  <c r="J242" i="9"/>
  <c r="I242" i="9"/>
  <c r="Y242" i="9" s="1"/>
  <c r="H242" i="9"/>
  <c r="G242" i="9"/>
  <c r="F242" i="9"/>
  <c r="L241" i="9"/>
  <c r="K241" i="9"/>
  <c r="J241" i="9"/>
  <c r="I241" i="9"/>
  <c r="Y241" i="9" s="1"/>
  <c r="H241" i="9"/>
  <c r="G241" i="9"/>
  <c r="F241" i="9"/>
  <c r="L240" i="9"/>
  <c r="K240" i="9"/>
  <c r="J240" i="9"/>
  <c r="I240" i="9"/>
  <c r="Y240" i="9" s="1"/>
  <c r="H240" i="9"/>
  <c r="G240" i="9"/>
  <c r="F240" i="9"/>
  <c r="L239" i="9"/>
  <c r="K239" i="9"/>
  <c r="J239" i="9"/>
  <c r="I239" i="9"/>
  <c r="Y239" i="9" s="1"/>
  <c r="H239" i="9"/>
  <c r="G239" i="9"/>
  <c r="F239" i="9"/>
  <c r="L238" i="9"/>
  <c r="K238" i="9"/>
  <c r="J238" i="9"/>
  <c r="I238" i="9"/>
  <c r="Y238" i="9" s="1"/>
  <c r="H238" i="9"/>
  <c r="G238" i="9"/>
  <c r="F238" i="9"/>
  <c r="L237" i="9"/>
  <c r="K237" i="9"/>
  <c r="J237" i="9"/>
  <c r="I237" i="9"/>
  <c r="Y237" i="9" s="1"/>
  <c r="H237" i="9"/>
  <c r="G237" i="9"/>
  <c r="F237" i="9"/>
  <c r="L236" i="9"/>
  <c r="K236" i="9"/>
  <c r="J236" i="9"/>
  <c r="I236" i="9"/>
  <c r="Y236" i="9" s="1"/>
  <c r="H236" i="9"/>
  <c r="G236" i="9"/>
  <c r="F236" i="9"/>
  <c r="L235" i="9"/>
  <c r="K235" i="9"/>
  <c r="J235" i="9"/>
  <c r="I235" i="9"/>
  <c r="Y235" i="9" s="1"/>
  <c r="H235" i="9"/>
  <c r="G235" i="9"/>
  <c r="F235" i="9"/>
  <c r="L234" i="9"/>
  <c r="K234" i="9"/>
  <c r="J234" i="9"/>
  <c r="I234" i="9"/>
  <c r="Y234" i="9" s="1"/>
  <c r="H234" i="9"/>
  <c r="G234" i="9"/>
  <c r="F234" i="9"/>
  <c r="L233" i="9"/>
  <c r="K233" i="9"/>
  <c r="J233" i="9"/>
  <c r="I233" i="9"/>
  <c r="Y233" i="9" s="1"/>
  <c r="H233" i="9"/>
  <c r="G233" i="9"/>
  <c r="F233" i="9"/>
  <c r="L232" i="9"/>
  <c r="K232" i="9"/>
  <c r="J232" i="9"/>
  <c r="I232" i="9"/>
  <c r="Y232" i="9" s="1"/>
  <c r="H232" i="9"/>
  <c r="G232" i="9"/>
  <c r="F232" i="9"/>
  <c r="L231" i="9"/>
  <c r="K231" i="9"/>
  <c r="J231" i="9"/>
  <c r="I231" i="9"/>
  <c r="Y231" i="9" s="1"/>
  <c r="H231" i="9"/>
  <c r="G231" i="9"/>
  <c r="F231" i="9"/>
  <c r="L230" i="9"/>
  <c r="K230" i="9"/>
  <c r="J230" i="9"/>
  <c r="I230" i="9"/>
  <c r="Y230" i="9" s="1"/>
  <c r="H230" i="9"/>
  <c r="G230" i="9"/>
  <c r="F230" i="9"/>
  <c r="L229" i="9"/>
  <c r="K229" i="9"/>
  <c r="J229" i="9"/>
  <c r="I229" i="9"/>
  <c r="Y229" i="9" s="1"/>
  <c r="H229" i="9"/>
  <c r="G229" i="9"/>
  <c r="F229" i="9"/>
  <c r="L228" i="9"/>
  <c r="K228" i="9"/>
  <c r="J228" i="9"/>
  <c r="I228" i="9"/>
  <c r="Y228" i="9" s="1"/>
  <c r="H228" i="9"/>
  <c r="G228" i="9"/>
  <c r="F228" i="9"/>
  <c r="L227" i="9"/>
  <c r="K227" i="9"/>
  <c r="J227" i="9"/>
  <c r="I227" i="9"/>
  <c r="Y227" i="9" s="1"/>
  <c r="H227" i="9"/>
  <c r="G227" i="9"/>
  <c r="F227" i="9"/>
  <c r="L226" i="9"/>
  <c r="K226" i="9"/>
  <c r="J226" i="9"/>
  <c r="I226" i="9"/>
  <c r="Y226" i="9" s="1"/>
  <c r="H226" i="9"/>
  <c r="G226" i="9"/>
  <c r="F226" i="9"/>
  <c r="L225" i="9"/>
  <c r="K225" i="9"/>
  <c r="J225" i="9"/>
  <c r="I225" i="9"/>
  <c r="Y225" i="9" s="1"/>
  <c r="H225" i="9"/>
  <c r="G225" i="9"/>
  <c r="F225" i="9"/>
  <c r="L224" i="9"/>
  <c r="K224" i="9"/>
  <c r="J224" i="9"/>
  <c r="I224" i="9"/>
  <c r="Y224" i="9" s="1"/>
  <c r="H224" i="9"/>
  <c r="G224" i="9"/>
  <c r="F224" i="9"/>
  <c r="L223" i="9"/>
  <c r="K223" i="9"/>
  <c r="J223" i="9"/>
  <c r="I223" i="9"/>
  <c r="Y223" i="9" s="1"/>
  <c r="H223" i="9"/>
  <c r="G223" i="9"/>
  <c r="F223" i="9"/>
  <c r="L222" i="9"/>
  <c r="K222" i="9"/>
  <c r="J222" i="9"/>
  <c r="I222" i="9"/>
  <c r="Y222" i="9" s="1"/>
  <c r="H222" i="9"/>
  <c r="G222" i="9"/>
  <c r="F222" i="9"/>
  <c r="L221" i="9"/>
  <c r="K221" i="9"/>
  <c r="J221" i="9"/>
  <c r="I221" i="9"/>
  <c r="Y221" i="9" s="1"/>
  <c r="H221" i="9"/>
  <c r="G221" i="9"/>
  <c r="F221" i="9"/>
  <c r="L220" i="9"/>
  <c r="K220" i="9"/>
  <c r="J220" i="9"/>
  <c r="I220" i="9"/>
  <c r="Y220" i="9" s="1"/>
  <c r="H220" i="9"/>
  <c r="G220" i="9"/>
  <c r="F220" i="9"/>
  <c r="L219" i="9"/>
  <c r="K219" i="9"/>
  <c r="J219" i="9"/>
  <c r="I219" i="9"/>
  <c r="Y219" i="9" s="1"/>
  <c r="H219" i="9"/>
  <c r="G219" i="9"/>
  <c r="F219" i="9"/>
  <c r="L218" i="9"/>
  <c r="K218" i="9"/>
  <c r="J218" i="9"/>
  <c r="I218" i="9"/>
  <c r="Y218" i="9" s="1"/>
  <c r="H218" i="9"/>
  <c r="G218" i="9"/>
  <c r="F218" i="9"/>
  <c r="E260" i="9"/>
  <c r="D260" i="9"/>
  <c r="C260" i="9"/>
  <c r="B260" i="9"/>
  <c r="E259" i="9"/>
  <c r="AS259" i="9" s="1"/>
  <c r="D259" i="9"/>
  <c r="C259" i="9"/>
  <c r="B259" i="9"/>
  <c r="E258" i="9"/>
  <c r="AS258" i="9" s="1"/>
  <c r="D258" i="9"/>
  <c r="C258" i="9"/>
  <c r="B258" i="9"/>
  <c r="E257" i="9"/>
  <c r="AS257" i="9" s="1"/>
  <c r="D257" i="9"/>
  <c r="C257" i="9"/>
  <c r="B257" i="9"/>
  <c r="E256" i="9"/>
  <c r="AS256" i="9" s="1"/>
  <c r="D256" i="9"/>
  <c r="C256" i="9"/>
  <c r="B256" i="9"/>
  <c r="E255" i="9"/>
  <c r="AS255" i="9" s="1"/>
  <c r="D255" i="9"/>
  <c r="C255" i="9"/>
  <c r="B255" i="9"/>
  <c r="E254" i="9"/>
  <c r="D254" i="9"/>
  <c r="C254" i="9"/>
  <c r="B254" i="9"/>
  <c r="E253" i="9"/>
  <c r="AS253" i="9" s="1"/>
  <c r="D253" i="9"/>
  <c r="C253" i="9"/>
  <c r="B253" i="9"/>
  <c r="E252" i="9"/>
  <c r="D252" i="9"/>
  <c r="C252" i="9"/>
  <c r="B252" i="9"/>
  <c r="E251" i="9"/>
  <c r="D251" i="9"/>
  <c r="C251" i="9"/>
  <c r="B251" i="9"/>
  <c r="E250" i="9"/>
  <c r="D250" i="9"/>
  <c r="C250" i="9"/>
  <c r="B250" i="9"/>
  <c r="E249" i="9"/>
  <c r="D249" i="9"/>
  <c r="C249" i="9"/>
  <c r="B249" i="9"/>
  <c r="E248" i="9"/>
  <c r="D248" i="9"/>
  <c r="C248" i="9"/>
  <c r="B248" i="9"/>
  <c r="E247" i="9"/>
  <c r="D247" i="9"/>
  <c r="C247" i="9"/>
  <c r="B247" i="9"/>
  <c r="E246" i="9"/>
  <c r="D246" i="9"/>
  <c r="C246" i="9"/>
  <c r="B246" i="9"/>
  <c r="E245" i="9"/>
  <c r="D245" i="9"/>
  <c r="C245" i="9"/>
  <c r="B245" i="9"/>
  <c r="E244" i="9"/>
  <c r="D244" i="9"/>
  <c r="C244" i="9"/>
  <c r="B244" i="9"/>
  <c r="E243" i="9"/>
  <c r="D243" i="9"/>
  <c r="C243" i="9"/>
  <c r="B243" i="9"/>
  <c r="E242" i="9"/>
  <c r="D242" i="9"/>
  <c r="C242" i="9"/>
  <c r="B242" i="9"/>
  <c r="E241" i="9"/>
  <c r="D241" i="9"/>
  <c r="C241" i="9"/>
  <c r="B241" i="9"/>
  <c r="E240" i="9"/>
  <c r="D240" i="9"/>
  <c r="C240" i="9"/>
  <c r="B240" i="9"/>
  <c r="E239" i="9"/>
  <c r="D239" i="9"/>
  <c r="C239" i="9"/>
  <c r="B239" i="9"/>
  <c r="E238" i="9"/>
  <c r="D238" i="9"/>
  <c r="C238" i="9"/>
  <c r="B238" i="9"/>
  <c r="E237" i="9"/>
  <c r="D237" i="9"/>
  <c r="C237" i="9"/>
  <c r="B237" i="9"/>
  <c r="B87" i="15" s="1"/>
  <c r="E236" i="9"/>
  <c r="D236" i="9"/>
  <c r="C236" i="9"/>
  <c r="B236" i="9"/>
  <c r="B88" i="15" s="1"/>
  <c r="E235" i="9"/>
  <c r="D235" i="9"/>
  <c r="C235" i="9"/>
  <c r="B235" i="9"/>
  <c r="E234" i="9"/>
  <c r="D234" i="9"/>
  <c r="C234" i="9"/>
  <c r="B234" i="9"/>
  <c r="E233" i="9"/>
  <c r="D233" i="9"/>
  <c r="C233" i="9"/>
  <c r="B233" i="9"/>
  <c r="E232" i="9"/>
  <c r="D232" i="9"/>
  <c r="C232" i="9"/>
  <c r="B232" i="9"/>
  <c r="B77" i="15" s="1"/>
  <c r="E231" i="9"/>
  <c r="D231" i="9"/>
  <c r="C231" i="9"/>
  <c r="B231" i="9"/>
  <c r="E230" i="9"/>
  <c r="D230" i="9"/>
  <c r="C230" i="9"/>
  <c r="B230" i="9"/>
  <c r="E229" i="9"/>
  <c r="D229" i="9"/>
  <c r="C229" i="9"/>
  <c r="B229" i="9"/>
  <c r="E228" i="9"/>
  <c r="D228" i="9"/>
  <c r="C228" i="9"/>
  <c r="B228" i="9"/>
  <c r="E227" i="9"/>
  <c r="D227" i="9"/>
  <c r="C227" i="9"/>
  <c r="B227" i="9"/>
  <c r="E226" i="9"/>
  <c r="D226" i="9"/>
  <c r="C226" i="9"/>
  <c r="B226" i="9"/>
  <c r="E225" i="9"/>
  <c r="D225" i="9"/>
  <c r="C225" i="9"/>
  <c r="B225" i="9"/>
  <c r="E224" i="9"/>
  <c r="D224" i="9"/>
  <c r="C224" i="9"/>
  <c r="B224" i="9"/>
  <c r="E223" i="9"/>
  <c r="D223" i="9"/>
  <c r="C223" i="9"/>
  <c r="B223" i="9"/>
  <c r="E222" i="9"/>
  <c r="D222" i="9"/>
  <c r="C222" i="9"/>
  <c r="B222" i="9"/>
  <c r="E221" i="9"/>
  <c r="D221" i="9"/>
  <c r="C221" i="9"/>
  <c r="B221" i="9"/>
  <c r="E220" i="9"/>
  <c r="D220" i="9"/>
  <c r="C220" i="9"/>
  <c r="B220" i="9"/>
  <c r="E219" i="9"/>
  <c r="D219" i="9"/>
  <c r="C219" i="9"/>
  <c r="B219" i="9"/>
  <c r="E218" i="9"/>
  <c r="D218" i="9"/>
  <c r="C218" i="9"/>
  <c r="B218" i="9"/>
  <c r="X217" i="9"/>
  <c r="W217" i="9"/>
  <c r="V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C217" i="9"/>
  <c r="B217" i="9"/>
  <c r="X216" i="9"/>
  <c r="W216" i="9"/>
  <c r="V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C216" i="9"/>
  <c r="X215" i="9"/>
  <c r="W215" i="9"/>
  <c r="V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6" i="9"/>
  <c r="B215" i="9"/>
  <c r="B214" i="9"/>
  <c r="B213" i="9"/>
  <c r="B212" i="9"/>
  <c r="B211" i="9"/>
  <c r="B210" i="9"/>
  <c r="B209" i="9"/>
  <c r="B7" i="13" s="1"/>
  <c r="B208" i="9"/>
  <c r="B207" i="9"/>
  <c r="B206" i="9"/>
  <c r="B205" i="9"/>
  <c r="B204" i="9"/>
  <c r="B203" i="9"/>
  <c r="B202" i="9"/>
  <c r="B201" i="9"/>
  <c r="B200" i="9"/>
  <c r="B199" i="9"/>
  <c r="B198" i="9"/>
  <c r="B414" i="14" s="1"/>
  <c r="B197" i="9"/>
  <c r="B196" i="9"/>
  <c r="B195" i="9"/>
  <c r="B194" i="9"/>
  <c r="B193" i="9"/>
  <c r="B192" i="9"/>
  <c r="B191" i="9"/>
  <c r="B190" i="9"/>
  <c r="B189" i="9"/>
  <c r="B188" i="9"/>
  <c r="B8" i="14" s="1"/>
  <c r="B187" i="9"/>
  <c r="B186" i="9"/>
  <c r="B59" i="15" s="1"/>
  <c r="B185" i="9"/>
  <c r="B184" i="9"/>
  <c r="B183" i="9"/>
  <c r="B182" i="9"/>
  <c r="B181" i="9"/>
  <c r="B180" i="9"/>
  <c r="B265" i="14" s="1"/>
  <c r="B179" i="9"/>
  <c r="B178" i="9"/>
  <c r="B177" i="9"/>
  <c r="B15" i="14" s="1"/>
  <c r="B176" i="9"/>
  <c r="B175" i="9"/>
  <c r="B174" i="9"/>
  <c r="B173" i="9"/>
  <c r="B333" i="14" s="1"/>
  <c r="B172" i="9"/>
  <c r="B171" i="9"/>
  <c r="B170" i="9"/>
  <c r="B169" i="9"/>
  <c r="B168" i="9"/>
  <c r="AS214" i="9"/>
  <c r="AS213" i="9"/>
  <c r="AS212" i="9"/>
  <c r="AS211" i="9"/>
  <c r="AS210" i="9"/>
  <c r="AS209" i="9"/>
  <c r="AS208" i="9"/>
  <c r="AS202" i="9"/>
  <c r="AS201" i="9"/>
  <c r="AS200" i="9"/>
  <c r="AS198" i="9"/>
  <c r="AS196" i="9"/>
  <c r="AS193" i="9"/>
  <c r="AS192" i="9"/>
  <c r="AS181" i="9"/>
  <c r="AS180" i="9"/>
  <c r="AS174" i="9"/>
  <c r="AS173" i="9"/>
  <c r="AS167" i="9"/>
  <c r="AS166" i="9"/>
  <c r="AS165" i="9"/>
  <c r="AS164" i="9"/>
  <c r="AS161" i="9"/>
  <c r="AS160" i="9"/>
  <c r="AS155" i="9"/>
  <c r="AS153" i="9"/>
  <c r="AS152" i="9"/>
  <c r="AS151" i="9"/>
  <c r="AS150" i="9"/>
  <c r="AS146" i="9"/>
  <c r="AS144" i="9"/>
  <c r="AS143" i="9"/>
  <c r="AS142" i="9"/>
  <c r="AS141" i="9"/>
  <c r="AS140" i="9"/>
  <c r="AS139" i="9"/>
  <c r="AS138" i="9"/>
  <c r="AS137" i="9"/>
  <c r="AS135" i="9"/>
  <c r="AS134" i="9"/>
  <c r="AM214" i="9"/>
  <c r="CJ207" i="9"/>
  <c r="BZ206" i="9"/>
  <c r="BZ205" i="9"/>
  <c r="AW207" i="9"/>
  <c r="AV207" i="9"/>
  <c r="AU207" i="9"/>
  <c r="AT207" i="9"/>
  <c r="AR207" i="9"/>
  <c r="AQ207" i="9"/>
  <c r="BZ207" i="9" s="1"/>
  <c r="AM207" i="9"/>
  <c r="AM206" i="9"/>
  <c r="AM205" i="9"/>
  <c r="AM204" i="9"/>
  <c r="AM203" i="9"/>
  <c r="AM202" i="9"/>
  <c r="AM201" i="9"/>
  <c r="AM200" i="9"/>
  <c r="AM199" i="9"/>
  <c r="CJ204" i="9"/>
  <c r="CJ203" i="9"/>
  <c r="BW204" i="9"/>
  <c r="BV204" i="9"/>
  <c r="BW203" i="9"/>
  <c r="BV203" i="9"/>
  <c r="AW204" i="9"/>
  <c r="AV204" i="9"/>
  <c r="AU204" i="9"/>
  <c r="AT204" i="9"/>
  <c r="AW203" i="9"/>
  <c r="AV203" i="9"/>
  <c r="AU203" i="9"/>
  <c r="AT203" i="9"/>
  <c r="AR204" i="9"/>
  <c r="AQ204" i="9"/>
  <c r="BZ204" i="9" s="1"/>
  <c r="AR203" i="9"/>
  <c r="AQ203" i="9"/>
  <c r="BZ203" i="9" s="1"/>
  <c r="BZ199" i="9"/>
  <c r="BZ198" i="9"/>
  <c r="BZ196" i="9"/>
  <c r="BZ195" i="9"/>
  <c r="BZ194" i="9"/>
  <c r="BW197" i="9"/>
  <c r="BV197" i="9"/>
  <c r="BJ197" i="9"/>
  <c r="AX197" i="9"/>
  <c r="AV197" i="9"/>
  <c r="AU197" i="9"/>
  <c r="AT197" i="9"/>
  <c r="AR197" i="9"/>
  <c r="AQ197" i="9"/>
  <c r="BZ197" i="9" s="1"/>
  <c r="AM197" i="9"/>
  <c r="AM195" i="9"/>
  <c r="AM194" i="9"/>
  <c r="AM193" i="9"/>
  <c r="AM192" i="9"/>
  <c r="AM191" i="9"/>
  <c r="AM190" i="9"/>
  <c r="AM189" i="9"/>
  <c r="AM188" i="9"/>
  <c r="AM187" i="9"/>
  <c r="AM186" i="9"/>
  <c r="AM185" i="9"/>
  <c r="AM184" i="9"/>
  <c r="AM183" i="9"/>
  <c r="BZ192" i="9"/>
  <c r="BZ191" i="9"/>
  <c r="BZ190" i="9"/>
  <c r="BZ189" i="9"/>
  <c r="BZ188" i="9"/>
  <c r="BZ183" i="9"/>
  <c r="BJ187" i="9"/>
  <c r="BJ186" i="9"/>
  <c r="BJ185" i="9"/>
  <c r="BJ184" i="9"/>
  <c r="AX187" i="9"/>
  <c r="AX186" i="9"/>
  <c r="AX185" i="9"/>
  <c r="AX184" i="9"/>
  <c r="BW187" i="9"/>
  <c r="BV187" i="9"/>
  <c r="BW186" i="9"/>
  <c r="BV186" i="9"/>
  <c r="BW185" i="9"/>
  <c r="BV185" i="9"/>
  <c r="BW184" i="9"/>
  <c r="BV184" i="9"/>
  <c r="AV187" i="9"/>
  <c r="AU187" i="9"/>
  <c r="AT187" i="9"/>
  <c r="AV186" i="9"/>
  <c r="AU186" i="9"/>
  <c r="AT186" i="9"/>
  <c r="AV185" i="9"/>
  <c r="AU185" i="9"/>
  <c r="AT185" i="9"/>
  <c r="AV184" i="9"/>
  <c r="AU184" i="9"/>
  <c r="AT184" i="9"/>
  <c r="AR187" i="9"/>
  <c r="AQ187" i="9"/>
  <c r="BZ187" i="9" s="1"/>
  <c r="AR186" i="9"/>
  <c r="AQ186" i="9"/>
  <c r="BZ186" i="9" s="1"/>
  <c r="AR185" i="9"/>
  <c r="AQ185" i="9"/>
  <c r="BZ185" i="9" s="1"/>
  <c r="AR184" i="9"/>
  <c r="AQ184" i="9"/>
  <c r="BZ184" i="9" s="1"/>
  <c r="X214" i="9"/>
  <c r="W214" i="9"/>
  <c r="V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Y214" i="9" s="1"/>
  <c r="H214" i="9"/>
  <c r="G214" i="9"/>
  <c r="F214" i="9"/>
  <c r="E214" i="9"/>
  <c r="D214" i="9"/>
  <c r="C214" i="9"/>
  <c r="X213" i="9"/>
  <c r="W213" i="9"/>
  <c r="V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Y213" i="9" s="1"/>
  <c r="H213" i="9"/>
  <c r="G213" i="9"/>
  <c r="F213" i="9"/>
  <c r="E213" i="9"/>
  <c r="C213" i="9"/>
  <c r="X212" i="9"/>
  <c r="W212" i="9"/>
  <c r="V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Y212" i="9" s="1"/>
  <c r="H212" i="9"/>
  <c r="G212" i="9"/>
  <c r="F212" i="9"/>
  <c r="E212" i="9"/>
  <c r="D212" i="9"/>
  <c r="C212" i="9"/>
  <c r="X211" i="9"/>
  <c r="W211" i="9"/>
  <c r="V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Y211" i="9" s="1"/>
  <c r="H211" i="9"/>
  <c r="G211" i="9"/>
  <c r="F211" i="9"/>
  <c r="E211" i="9"/>
  <c r="D211" i="9"/>
  <c r="C211" i="9"/>
  <c r="X210" i="9"/>
  <c r="W210" i="9"/>
  <c r="V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Y210" i="9" s="1"/>
  <c r="H210" i="9"/>
  <c r="G210" i="9"/>
  <c r="F210" i="9"/>
  <c r="E210" i="9"/>
  <c r="D210" i="9"/>
  <c r="C210" i="9"/>
  <c r="X209" i="9"/>
  <c r="W209" i="9"/>
  <c r="V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Y209" i="9" s="1"/>
  <c r="H209" i="9"/>
  <c r="G209" i="9"/>
  <c r="F209" i="9"/>
  <c r="E209" i="9"/>
  <c r="D209" i="9"/>
  <c r="C209" i="9"/>
  <c r="X208" i="9"/>
  <c r="W208" i="9"/>
  <c r="V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Y208" i="9" s="1"/>
  <c r="H208" i="9"/>
  <c r="G208" i="9"/>
  <c r="F208" i="9"/>
  <c r="E208" i="9"/>
  <c r="D208" i="9"/>
  <c r="C208" i="9"/>
  <c r="X207" i="9"/>
  <c r="W207" i="9"/>
  <c r="V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Y207" i="9" s="1"/>
  <c r="H207" i="9"/>
  <c r="G207" i="9"/>
  <c r="F207" i="9"/>
  <c r="E207" i="9"/>
  <c r="D207" i="9"/>
  <c r="C207" i="9"/>
  <c r="X206" i="9"/>
  <c r="W206" i="9"/>
  <c r="V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Y206" i="9" s="1"/>
  <c r="H206" i="9"/>
  <c r="G206" i="9"/>
  <c r="F206" i="9"/>
  <c r="E206" i="9"/>
  <c r="AS206" i="9" s="1"/>
  <c r="AS207" i="9" s="1"/>
  <c r="D206" i="9"/>
  <c r="C206" i="9"/>
  <c r="X205" i="9"/>
  <c r="W205" i="9"/>
  <c r="V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Y205" i="9" s="1"/>
  <c r="H205" i="9"/>
  <c r="G205" i="9"/>
  <c r="F205" i="9"/>
  <c r="E205" i="9"/>
  <c r="AS205" i="9" s="1"/>
  <c r="D205" i="9"/>
  <c r="C205" i="9"/>
  <c r="X204" i="9"/>
  <c r="W204" i="9"/>
  <c r="V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Y204" i="9" s="1"/>
  <c r="H204" i="9"/>
  <c r="G204" i="9"/>
  <c r="F204" i="9"/>
  <c r="E204" i="9"/>
  <c r="D204" i="9"/>
  <c r="C204" i="9"/>
  <c r="X203" i="9"/>
  <c r="W203" i="9"/>
  <c r="V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Y203" i="9" s="1"/>
  <c r="H203" i="9"/>
  <c r="G203" i="9"/>
  <c r="F203" i="9"/>
  <c r="E203" i="9"/>
  <c r="D203" i="9"/>
  <c r="C203" i="9"/>
  <c r="X202" i="9"/>
  <c r="W202" i="9"/>
  <c r="V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Y202" i="9" s="1"/>
  <c r="H202" i="9"/>
  <c r="G202" i="9"/>
  <c r="F202" i="9"/>
  <c r="E202" i="9"/>
  <c r="D202" i="9"/>
  <c r="C202" i="9"/>
  <c r="X201" i="9"/>
  <c r="W201" i="9"/>
  <c r="V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Y201" i="9" s="1"/>
  <c r="H201" i="9"/>
  <c r="G201" i="9"/>
  <c r="F201" i="9"/>
  <c r="E201" i="9"/>
  <c r="D201" i="9"/>
  <c r="C201" i="9"/>
  <c r="C10" i="15" s="1"/>
  <c r="X200" i="9"/>
  <c r="W200" i="9"/>
  <c r="V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Y200" i="9" s="1"/>
  <c r="H200" i="9"/>
  <c r="G200" i="9"/>
  <c r="F200" i="9"/>
  <c r="E200" i="9"/>
  <c r="D200" i="9"/>
  <c r="C200" i="9"/>
  <c r="X199" i="9"/>
  <c r="W199" i="9"/>
  <c r="V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Y199" i="9" s="1"/>
  <c r="H199" i="9"/>
  <c r="G199" i="9"/>
  <c r="F199" i="9"/>
  <c r="E199" i="9"/>
  <c r="AS199" i="9" s="1"/>
  <c r="D199" i="9"/>
  <c r="C199" i="9"/>
  <c r="X198" i="9"/>
  <c r="W198" i="9"/>
  <c r="V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Y198" i="9" s="1"/>
  <c r="H198" i="9"/>
  <c r="G198" i="9"/>
  <c r="F198" i="9"/>
  <c r="E198" i="9"/>
  <c r="D198" i="9"/>
  <c r="C198" i="9"/>
  <c r="X197" i="9"/>
  <c r="W197" i="9"/>
  <c r="V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Y197" i="9" s="1"/>
  <c r="H197" i="9"/>
  <c r="G197" i="9"/>
  <c r="F197" i="9"/>
  <c r="E197" i="9"/>
  <c r="D197" i="9"/>
  <c r="C197" i="9"/>
  <c r="X196" i="9"/>
  <c r="W196" i="9"/>
  <c r="V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Y196" i="9" s="1"/>
  <c r="H196" i="9"/>
  <c r="G196" i="9"/>
  <c r="F196" i="9"/>
  <c r="E196" i="9"/>
  <c r="D196" i="9"/>
  <c r="C196" i="9"/>
  <c r="X195" i="9"/>
  <c r="W195" i="9"/>
  <c r="V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Y195" i="9" s="1"/>
  <c r="H195" i="9"/>
  <c r="G195" i="9"/>
  <c r="F195" i="9"/>
  <c r="E195" i="9"/>
  <c r="AS195" i="9" s="1"/>
  <c r="D195" i="9"/>
  <c r="C195" i="9"/>
  <c r="X194" i="9"/>
  <c r="W194" i="9"/>
  <c r="V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Y194" i="9" s="1"/>
  <c r="H194" i="9"/>
  <c r="G194" i="9"/>
  <c r="F194" i="9"/>
  <c r="E194" i="9"/>
  <c r="AS194" i="9" s="1"/>
  <c r="D194" i="9"/>
  <c r="C194" i="9"/>
  <c r="X193" i="9"/>
  <c r="W193" i="9"/>
  <c r="V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Y193" i="9" s="1"/>
  <c r="H193" i="9"/>
  <c r="G193" i="9"/>
  <c r="F193" i="9"/>
  <c r="E193" i="9"/>
  <c r="D193" i="9"/>
  <c r="C193" i="9"/>
  <c r="C6" i="15" s="1"/>
  <c r="X192" i="9"/>
  <c r="W192" i="9"/>
  <c r="V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Y192" i="9" s="1"/>
  <c r="H192" i="9"/>
  <c r="G192" i="9"/>
  <c r="F192" i="9"/>
  <c r="E192" i="9"/>
  <c r="D192" i="9"/>
  <c r="C192" i="9"/>
  <c r="X191" i="9"/>
  <c r="W191" i="9"/>
  <c r="V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Y191" i="9" s="1"/>
  <c r="H191" i="9"/>
  <c r="G191" i="9"/>
  <c r="F191" i="9"/>
  <c r="E191" i="9"/>
  <c r="AS191" i="9" s="1"/>
  <c r="D191" i="9"/>
  <c r="C191" i="9"/>
  <c r="X190" i="9"/>
  <c r="W190" i="9"/>
  <c r="V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Y190" i="9" s="1"/>
  <c r="H190" i="9"/>
  <c r="G190" i="9"/>
  <c r="F190" i="9"/>
  <c r="E190" i="9"/>
  <c r="AS190" i="9" s="1"/>
  <c r="D190" i="9"/>
  <c r="C190" i="9"/>
  <c r="X189" i="9"/>
  <c r="W189" i="9"/>
  <c r="V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Y189" i="9" s="1"/>
  <c r="H189" i="9"/>
  <c r="G189" i="9"/>
  <c r="F189" i="9"/>
  <c r="E189" i="9"/>
  <c r="AS189" i="9" s="1"/>
  <c r="D189" i="9"/>
  <c r="C189" i="9"/>
  <c r="X188" i="9"/>
  <c r="W188" i="9"/>
  <c r="V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Y188" i="9" s="1"/>
  <c r="H188" i="9"/>
  <c r="G188" i="9"/>
  <c r="F188" i="9"/>
  <c r="E188" i="9"/>
  <c r="AS188" i="9" s="1"/>
  <c r="D188" i="9"/>
  <c r="C188" i="9"/>
  <c r="X187" i="9"/>
  <c r="W187" i="9"/>
  <c r="V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Y187" i="9" s="1"/>
  <c r="H187" i="9"/>
  <c r="G187" i="9"/>
  <c r="F187" i="9"/>
  <c r="E187" i="9"/>
  <c r="D187" i="9"/>
  <c r="C187" i="9"/>
  <c r="C15" i="15" s="1"/>
  <c r="X186" i="9"/>
  <c r="W186" i="9"/>
  <c r="V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Y186" i="9" s="1"/>
  <c r="H186" i="9"/>
  <c r="G186" i="9"/>
  <c r="F186" i="9"/>
  <c r="E186" i="9"/>
  <c r="D186" i="9"/>
  <c r="C186" i="9"/>
  <c r="X185" i="9"/>
  <c r="W185" i="9"/>
  <c r="V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Y185" i="9" s="1"/>
  <c r="H185" i="9"/>
  <c r="G185" i="9"/>
  <c r="F185" i="9"/>
  <c r="E185" i="9"/>
  <c r="D185" i="9"/>
  <c r="C185" i="9"/>
  <c r="X184" i="9"/>
  <c r="W184" i="9"/>
  <c r="V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Y184" i="9" s="1"/>
  <c r="H184" i="9"/>
  <c r="G184" i="9"/>
  <c r="F184" i="9"/>
  <c r="E184" i="9"/>
  <c r="D184" i="9"/>
  <c r="C184" i="9"/>
  <c r="X183" i="9"/>
  <c r="W183" i="9"/>
  <c r="V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Y183" i="9" s="1"/>
  <c r="H183" i="9"/>
  <c r="G183" i="9"/>
  <c r="F183" i="9"/>
  <c r="E183" i="9"/>
  <c r="AS183" i="9" s="1"/>
  <c r="D183" i="9"/>
  <c r="C183" i="9"/>
  <c r="K182" i="9"/>
  <c r="J182" i="9"/>
  <c r="I182" i="9"/>
  <c r="Y182" i="9" s="1"/>
  <c r="H182" i="9"/>
  <c r="G182" i="9"/>
  <c r="F182" i="9"/>
  <c r="E182" i="9"/>
  <c r="AS182" i="9" s="1"/>
  <c r="D182" i="9"/>
  <c r="C182" i="9"/>
  <c r="C48" i="15" s="1"/>
  <c r="BZ181" i="9"/>
  <c r="BZ180" i="9"/>
  <c r="L181" i="9"/>
  <c r="K181" i="9"/>
  <c r="J181" i="9"/>
  <c r="I181" i="9"/>
  <c r="Y181" i="9" s="1"/>
  <c r="H181" i="9"/>
  <c r="G181" i="9"/>
  <c r="F181" i="9"/>
  <c r="E181" i="9"/>
  <c r="D181" i="9"/>
  <c r="C181" i="9"/>
  <c r="L180" i="9"/>
  <c r="K180" i="9"/>
  <c r="J180" i="9"/>
  <c r="I180" i="9"/>
  <c r="Y180" i="9" s="1"/>
  <c r="H180" i="9"/>
  <c r="G180" i="9"/>
  <c r="F180" i="9"/>
  <c r="E180" i="9"/>
  <c r="D180" i="9"/>
  <c r="C180" i="9"/>
  <c r="AM179" i="9"/>
  <c r="AM178" i="9"/>
  <c r="AM177" i="9"/>
  <c r="AM176" i="9"/>
  <c r="AM175" i="9"/>
  <c r="K179" i="9"/>
  <c r="J179" i="9"/>
  <c r="I179" i="9"/>
  <c r="Y179" i="9" s="1"/>
  <c r="H179" i="9"/>
  <c r="G179" i="9"/>
  <c r="F179" i="9"/>
  <c r="E179" i="9"/>
  <c r="AS179" i="9" s="1"/>
  <c r="D179" i="9"/>
  <c r="C179" i="9"/>
  <c r="C5" i="15" s="1"/>
  <c r="BZ177" i="9"/>
  <c r="BZ176" i="9"/>
  <c r="BZ175" i="9"/>
  <c r="BZ174" i="9"/>
  <c r="BJ178" i="9"/>
  <c r="BI178" i="9"/>
  <c r="BE178" i="9"/>
  <c r="BD178" i="9"/>
  <c r="BC178" i="9"/>
  <c r="BB178" i="9"/>
  <c r="BA178" i="9"/>
  <c r="AZ178" i="9"/>
  <c r="AY178" i="9"/>
  <c r="AX178" i="9"/>
  <c r="AW178" i="9"/>
  <c r="AV178" i="9"/>
  <c r="AU178" i="9"/>
  <c r="AT178" i="9"/>
  <c r="AR178" i="9"/>
  <c r="AQ178" i="9"/>
  <c r="BZ178" i="9" s="1"/>
  <c r="BZ172" i="9"/>
  <c r="BZ171" i="9"/>
  <c r="AM172" i="9"/>
  <c r="AM171" i="9"/>
  <c r="AM170" i="9"/>
  <c r="AM169" i="9"/>
  <c r="AM168" i="9"/>
  <c r="AM167" i="9"/>
  <c r="AM166" i="9"/>
  <c r="AM165" i="9"/>
  <c r="AM164" i="9"/>
  <c r="AM163" i="9"/>
  <c r="AM162" i="9"/>
  <c r="BZ169" i="9"/>
  <c r="BV168" i="9"/>
  <c r="BJ168" i="9"/>
  <c r="AX168" i="9"/>
  <c r="AT168" i="9"/>
  <c r="AR168" i="9"/>
  <c r="AQ168" i="9"/>
  <c r="BZ168" i="9" s="1"/>
  <c r="CN167" i="9"/>
  <c r="CN166" i="9"/>
  <c r="CN165" i="9"/>
  <c r="L178" i="9"/>
  <c r="K178" i="9"/>
  <c r="J178" i="9"/>
  <c r="I178" i="9"/>
  <c r="Y178" i="9" s="1"/>
  <c r="H178" i="9"/>
  <c r="G178" i="9"/>
  <c r="F178" i="9"/>
  <c r="E178" i="9"/>
  <c r="D178" i="9"/>
  <c r="C178" i="9"/>
  <c r="L177" i="9"/>
  <c r="K177" i="9"/>
  <c r="J177" i="9"/>
  <c r="I177" i="9"/>
  <c r="Y177" i="9" s="1"/>
  <c r="H177" i="9"/>
  <c r="G177" i="9"/>
  <c r="F177" i="9"/>
  <c r="E177" i="9"/>
  <c r="AS177" i="9" s="1"/>
  <c r="AS178" i="9" s="1"/>
  <c r="D177" i="9"/>
  <c r="C177" i="9"/>
  <c r="L176" i="9"/>
  <c r="K176" i="9"/>
  <c r="J176" i="9"/>
  <c r="I176" i="9"/>
  <c r="Y176" i="9" s="1"/>
  <c r="H176" i="9"/>
  <c r="G176" i="9"/>
  <c r="F176" i="9"/>
  <c r="E176" i="9"/>
  <c r="AS176" i="9" s="1"/>
  <c r="D176" i="9"/>
  <c r="C176" i="9"/>
  <c r="C11" i="15" s="1"/>
  <c r="L175" i="9"/>
  <c r="K175" i="9"/>
  <c r="J175" i="9"/>
  <c r="I175" i="9"/>
  <c r="Y175" i="9" s="1"/>
  <c r="H175" i="9"/>
  <c r="G175" i="9"/>
  <c r="F175" i="9"/>
  <c r="E175" i="9"/>
  <c r="AS175" i="9" s="1"/>
  <c r="D175" i="9"/>
  <c r="C175" i="9"/>
  <c r="L174" i="9"/>
  <c r="K174" i="9"/>
  <c r="J174" i="9"/>
  <c r="I174" i="9"/>
  <c r="Y174" i="9" s="1"/>
  <c r="H174" i="9"/>
  <c r="G174" i="9"/>
  <c r="F174" i="9"/>
  <c r="E174" i="9"/>
  <c r="D174" i="9"/>
  <c r="C174" i="9"/>
  <c r="L173" i="9"/>
  <c r="K173" i="9"/>
  <c r="J173" i="9"/>
  <c r="I173" i="9"/>
  <c r="Y173" i="9" s="1"/>
  <c r="H173" i="9"/>
  <c r="G173" i="9"/>
  <c r="F173" i="9"/>
  <c r="E173" i="9"/>
  <c r="D173" i="9"/>
  <c r="C173" i="9"/>
  <c r="L172" i="9"/>
  <c r="K172" i="9"/>
  <c r="J172" i="9"/>
  <c r="I172" i="9"/>
  <c r="Y172" i="9" s="1"/>
  <c r="H172" i="9"/>
  <c r="G172" i="9"/>
  <c r="F172" i="9"/>
  <c r="E172" i="9"/>
  <c r="AS172" i="9" s="1"/>
  <c r="D172" i="9"/>
  <c r="C172" i="9"/>
  <c r="L171" i="9"/>
  <c r="K171" i="9"/>
  <c r="J171" i="9"/>
  <c r="I171" i="9"/>
  <c r="Y171" i="9" s="1"/>
  <c r="H171" i="9"/>
  <c r="G171" i="9"/>
  <c r="F171" i="9"/>
  <c r="E171" i="9"/>
  <c r="AS171" i="9" s="1"/>
  <c r="D171" i="9"/>
  <c r="C171" i="9"/>
  <c r="C3" i="15" s="1"/>
  <c r="L170" i="9"/>
  <c r="K170" i="9"/>
  <c r="J170" i="9"/>
  <c r="I170" i="9"/>
  <c r="Y170" i="9" s="1"/>
  <c r="H170" i="9"/>
  <c r="G170" i="9"/>
  <c r="F170" i="9"/>
  <c r="E170" i="9"/>
  <c r="AS170" i="9" s="1"/>
  <c r="C170" i="9"/>
  <c r="C49" i="15" s="1"/>
  <c r="L169" i="9"/>
  <c r="K169" i="9"/>
  <c r="J169" i="9"/>
  <c r="I169" i="9"/>
  <c r="Y169" i="9" s="1"/>
  <c r="H169" i="9"/>
  <c r="G169" i="9"/>
  <c r="F169" i="9"/>
  <c r="E169" i="9"/>
  <c r="AS169" i="9" s="1"/>
  <c r="D169" i="9"/>
  <c r="C169" i="9"/>
  <c r="C43" i="15" s="1"/>
  <c r="L168" i="9"/>
  <c r="K168" i="9"/>
  <c r="J168" i="9"/>
  <c r="I168" i="9"/>
  <c r="Y168" i="9" s="1"/>
  <c r="H168" i="9"/>
  <c r="G168" i="9"/>
  <c r="F168" i="9"/>
  <c r="E168" i="9"/>
  <c r="D168" i="9"/>
  <c r="C168" i="9"/>
  <c r="C19" i="15" s="1"/>
  <c r="L167" i="9"/>
  <c r="K167" i="9"/>
  <c r="J167" i="9"/>
  <c r="I167" i="9"/>
  <c r="Y167" i="9" s="1"/>
  <c r="H167" i="9"/>
  <c r="G167" i="9"/>
  <c r="F167" i="9"/>
  <c r="E167" i="9"/>
  <c r="C167" i="9"/>
  <c r="L166" i="9"/>
  <c r="K166" i="9"/>
  <c r="J166" i="9"/>
  <c r="I166" i="9"/>
  <c r="Y166" i="9" s="1"/>
  <c r="H166" i="9"/>
  <c r="G166" i="9"/>
  <c r="F166" i="9"/>
  <c r="E166" i="9"/>
  <c r="C166" i="9"/>
  <c r="L165" i="9"/>
  <c r="K165" i="9"/>
  <c r="J165" i="9"/>
  <c r="I165" i="9"/>
  <c r="Y165" i="9" s="1"/>
  <c r="H165" i="9"/>
  <c r="G165" i="9"/>
  <c r="F165" i="9"/>
  <c r="E165" i="9"/>
  <c r="C165" i="9"/>
  <c r="K164" i="9"/>
  <c r="J164" i="9"/>
  <c r="I164" i="9"/>
  <c r="Y164" i="9" s="1"/>
  <c r="H164" i="9"/>
  <c r="G164" i="9"/>
  <c r="F164" i="9"/>
  <c r="E164" i="9"/>
  <c r="C164" i="9"/>
  <c r="BZ161" i="9"/>
  <c r="BZ160" i="9"/>
  <c r="BZ158" i="9"/>
  <c r="BZ157" i="9"/>
  <c r="BZ156" i="9"/>
  <c r="BZ155" i="9"/>
  <c r="BZ154" i="9"/>
  <c r="BZ153" i="9"/>
  <c r="BZ152" i="9"/>
  <c r="BZ151" i="9"/>
  <c r="BZ150" i="9"/>
  <c r="BZ149" i="9"/>
  <c r="BZ148" i="9"/>
  <c r="BZ147" i="9"/>
  <c r="BV163" i="9"/>
  <c r="BV162" i="9"/>
  <c r="BJ163" i="9"/>
  <c r="BJ162" i="9"/>
  <c r="AX163" i="9"/>
  <c r="AX162" i="9"/>
  <c r="AT163" i="9"/>
  <c r="AT162" i="9"/>
  <c r="AR163" i="9"/>
  <c r="AQ163" i="9"/>
  <c r="BZ163" i="9" s="1"/>
  <c r="AR162" i="9"/>
  <c r="AQ162" i="9"/>
  <c r="BZ162" i="9" s="1"/>
  <c r="BW159" i="9"/>
  <c r="BV159" i="9"/>
  <c r="BJ159" i="9"/>
  <c r="AX159" i="9"/>
  <c r="AV159" i="9"/>
  <c r="AU159" i="9"/>
  <c r="AT159" i="9"/>
  <c r="AR159" i="9"/>
  <c r="AQ159" i="9"/>
  <c r="BZ159" i="9" s="1"/>
  <c r="AM159" i="9"/>
  <c r="AM158" i="9"/>
  <c r="AM157" i="9"/>
  <c r="AM156" i="9"/>
  <c r="AM154" i="9"/>
  <c r="AM149" i="9"/>
  <c r="AM148" i="9"/>
  <c r="AM147" i="9"/>
  <c r="L163" i="9"/>
  <c r="K163" i="9"/>
  <c r="J163" i="9"/>
  <c r="I163" i="9"/>
  <c r="Y163" i="9" s="1"/>
  <c r="H163" i="9"/>
  <c r="G163" i="9"/>
  <c r="F163" i="9"/>
  <c r="E163" i="9"/>
  <c r="D163" i="9"/>
  <c r="C163" i="9"/>
  <c r="B163" i="9"/>
  <c r="L162" i="9"/>
  <c r="K162" i="9"/>
  <c r="J162" i="9"/>
  <c r="I162" i="9"/>
  <c r="Y162" i="9" s="1"/>
  <c r="H162" i="9"/>
  <c r="G162" i="9"/>
  <c r="F162" i="9"/>
  <c r="E162" i="9"/>
  <c r="D162" i="9"/>
  <c r="C162" i="9"/>
  <c r="C17" i="15" s="1"/>
  <c r="B162" i="9"/>
  <c r="L161" i="9"/>
  <c r="K161" i="9"/>
  <c r="J161" i="9"/>
  <c r="I161" i="9"/>
  <c r="Y161" i="9" s="1"/>
  <c r="H161" i="9"/>
  <c r="G161" i="9"/>
  <c r="F161" i="9"/>
  <c r="E161" i="9"/>
  <c r="D161" i="9"/>
  <c r="C161" i="9"/>
  <c r="B161" i="9"/>
  <c r="L160" i="9"/>
  <c r="K160" i="9"/>
  <c r="J160" i="9"/>
  <c r="I160" i="9"/>
  <c r="Y160" i="9" s="1"/>
  <c r="H160" i="9"/>
  <c r="G160" i="9"/>
  <c r="F160" i="9"/>
  <c r="E160" i="9"/>
  <c r="D160" i="9"/>
  <c r="C160" i="9"/>
  <c r="B160" i="9"/>
  <c r="B332" i="14" s="1"/>
  <c r="L159" i="9"/>
  <c r="K159" i="9"/>
  <c r="J159" i="9"/>
  <c r="I159" i="9"/>
  <c r="Y159" i="9" s="1"/>
  <c r="H159" i="9"/>
  <c r="G159" i="9"/>
  <c r="F159" i="9"/>
  <c r="E159" i="9"/>
  <c r="D159" i="9"/>
  <c r="C159" i="9"/>
  <c r="C16" i="15" s="1"/>
  <c r="B159" i="9"/>
  <c r="L158" i="9"/>
  <c r="K158" i="9"/>
  <c r="J158" i="9"/>
  <c r="I158" i="9"/>
  <c r="Y158" i="9" s="1"/>
  <c r="H158" i="9"/>
  <c r="G158" i="9"/>
  <c r="F158" i="9"/>
  <c r="E158" i="9"/>
  <c r="AS158" i="9" s="1"/>
  <c r="D158" i="9"/>
  <c r="C158" i="9"/>
  <c r="B158" i="9"/>
  <c r="L157" i="9"/>
  <c r="K157" i="9"/>
  <c r="J157" i="9"/>
  <c r="I157" i="9"/>
  <c r="Y157" i="9" s="1"/>
  <c r="H157" i="9"/>
  <c r="G157" i="9"/>
  <c r="F157" i="9"/>
  <c r="E157" i="9"/>
  <c r="AS157" i="9" s="1"/>
  <c r="D157" i="9"/>
  <c r="C157" i="9"/>
  <c r="B157" i="9"/>
  <c r="L156" i="9"/>
  <c r="K156" i="9"/>
  <c r="J156" i="9"/>
  <c r="I156" i="9"/>
  <c r="Y156" i="9" s="1"/>
  <c r="H156" i="9"/>
  <c r="G156" i="9"/>
  <c r="F156" i="9"/>
  <c r="E156" i="9"/>
  <c r="AS156" i="9" s="1"/>
  <c r="D156" i="9"/>
  <c r="C156" i="9"/>
  <c r="B156" i="9"/>
  <c r="L155" i="9"/>
  <c r="K155" i="9"/>
  <c r="J155" i="9"/>
  <c r="I155" i="9"/>
  <c r="Y155" i="9" s="1"/>
  <c r="H155" i="9"/>
  <c r="G155" i="9"/>
  <c r="F155" i="9"/>
  <c r="E155" i="9"/>
  <c r="D155" i="9"/>
  <c r="C155" i="9"/>
  <c r="C2" i="15" s="1"/>
  <c r="B155" i="9"/>
  <c r="L154" i="9"/>
  <c r="K154" i="9"/>
  <c r="J154" i="9"/>
  <c r="I154" i="9"/>
  <c r="Y154" i="9" s="1"/>
  <c r="H154" i="9"/>
  <c r="G154" i="9"/>
  <c r="F154" i="9"/>
  <c r="E154" i="9"/>
  <c r="AS154" i="9" s="1"/>
  <c r="D154" i="9"/>
  <c r="C154" i="9"/>
  <c r="B154" i="9"/>
  <c r="L153" i="9"/>
  <c r="K153" i="9"/>
  <c r="J153" i="9"/>
  <c r="I153" i="9"/>
  <c r="Y153" i="9" s="1"/>
  <c r="H153" i="9"/>
  <c r="G153" i="9"/>
  <c r="F153" i="9"/>
  <c r="E153" i="9"/>
  <c r="D153" i="9"/>
  <c r="C153" i="9"/>
  <c r="B153" i="9"/>
  <c r="L152" i="9"/>
  <c r="K152" i="9"/>
  <c r="J152" i="9"/>
  <c r="I152" i="9"/>
  <c r="Y152" i="9" s="1"/>
  <c r="H152" i="9"/>
  <c r="G152" i="9"/>
  <c r="F152" i="9"/>
  <c r="E152" i="9"/>
  <c r="D152" i="9"/>
  <c r="C152" i="9"/>
  <c r="B152" i="9"/>
  <c r="L151" i="9"/>
  <c r="K151" i="9"/>
  <c r="J151" i="9"/>
  <c r="I151" i="9"/>
  <c r="Y151" i="9" s="1"/>
  <c r="H151" i="9"/>
  <c r="G151" i="9"/>
  <c r="F151" i="9"/>
  <c r="E151" i="9"/>
  <c r="D151" i="9"/>
  <c r="C151" i="9"/>
  <c r="B151" i="9"/>
  <c r="B2" i="13" s="1"/>
  <c r="L150" i="9"/>
  <c r="K150" i="9"/>
  <c r="J150" i="9"/>
  <c r="I150" i="9"/>
  <c r="Y150" i="9" s="1"/>
  <c r="H150" i="9"/>
  <c r="G150" i="9"/>
  <c r="F150" i="9"/>
  <c r="E150" i="9"/>
  <c r="D150" i="9"/>
  <c r="C150" i="9"/>
  <c r="C33" i="15" s="1"/>
  <c r="B150" i="9"/>
  <c r="L149" i="9"/>
  <c r="K149" i="9"/>
  <c r="J149" i="9"/>
  <c r="I149" i="9"/>
  <c r="Y149" i="9" s="1"/>
  <c r="H149" i="9"/>
  <c r="G149" i="9"/>
  <c r="F149" i="9"/>
  <c r="E149" i="9"/>
  <c r="AS149" i="9" s="1"/>
  <c r="D149" i="9"/>
  <c r="C149" i="9"/>
  <c r="B149" i="9"/>
  <c r="L148" i="9"/>
  <c r="K148" i="9"/>
  <c r="J148" i="9"/>
  <c r="I148" i="9"/>
  <c r="Y148" i="9" s="1"/>
  <c r="H148" i="9"/>
  <c r="G148" i="9"/>
  <c r="F148" i="9"/>
  <c r="E148" i="9"/>
  <c r="AS148" i="9" s="1"/>
  <c r="D148" i="9"/>
  <c r="C148" i="9"/>
  <c r="B148" i="9"/>
  <c r="L147" i="9"/>
  <c r="K147" i="9"/>
  <c r="J147" i="9"/>
  <c r="I147" i="9"/>
  <c r="Y147" i="9" s="1"/>
  <c r="H147" i="9"/>
  <c r="G147" i="9"/>
  <c r="F147" i="9"/>
  <c r="E147" i="9"/>
  <c r="AS147" i="9" s="1"/>
  <c r="D147" i="9"/>
  <c r="C147" i="9"/>
  <c r="B147" i="9"/>
  <c r="D146" i="9"/>
  <c r="C146" i="9"/>
  <c r="B146" i="9"/>
  <c r="BZ145" i="9"/>
  <c r="BZ144" i="9"/>
  <c r="BZ143" i="9"/>
  <c r="BZ142" i="9"/>
  <c r="BZ141" i="9"/>
  <c r="BZ140" i="9"/>
  <c r="BZ139" i="9"/>
  <c r="BZ138" i="9"/>
  <c r="BZ137" i="9"/>
  <c r="BZ136" i="9"/>
  <c r="BZ135" i="9"/>
  <c r="BZ134" i="9"/>
  <c r="AM145" i="9"/>
  <c r="X182" i="9"/>
  <c r="W182" i="9"/>
  <c r="V182" i="9"/>
  <c r="T182" i="9"/>
  <c r="S182" i="9"/>
  <c r="R182" i="9"/>
  <c r="Q182" i="9"/>
  <c r="P182" i="9"/>
  <c r="O182" i="9"/>
  <c r="N182" i="9"/>
  <c r="M182" i="9"/>
  <c r="X181" i="9"/>
  <c r="W181" i="9"/>
  <c r="V181" i="9"/>
  <c r="T181" i="9"/>
  <c r="S181" i="9"/>
  <c r="R181" i="9"/>
  <c r="Q181" i="9"/>
  <c r="P181" i="9"/>
  <c r="O181" i="9"/>
  <c r="N181" i="9"/>
  <c r="M181" i="9"/>
  <c r="X180" i="9"/>
  <c r="W180" i="9"/>
  <c r="V180" i="9"/>
  <c r="T180" i="9"/>
  <c r="S180" i="9"/>
  <c r="R180" i="9"/>
  <c r="Q180" i="9"/>
  <c r="P180" i="9"/>
  <c r="O180" i="9"/>
  <c r="N180" i="9"/>
  <c r="M180" i="9"/>
  <c r="X179" i="9"/>
  <c r="W179" i="9"/>
  <c r="V179" i="9"/>
  <c r="T179" i="9"/>
  <c r="S179" i="9"/>
  <c r="R179" i="9"/>
  <c r="Q179" i="9"/>
  <c r="P179" i="9"/>
  <c r="O179" i="9"/>
  <c r="N179" i="9"/>
  <c r="M179" i="9"/>
  <c r="X178" i="9"/>
  <c r="W178" i="9"/>
  <c r="V178" i="9"/>
  <c r="T178" i="9"/>
  <c r="S178" i="9"/>
  <c r="R178" i="9"/>
  <c r="Q178" i="9"/>
  <c r="P178" i="9"/>
  <c r="O178" i="9"/>
  <c r="N178" i="9"/>
  <c r="M178" i="9"/>
  <c r="X177" i="9"/>
  <c r="W177" i="9"/>
  <c r="V177" i="9"/>
  <c r="T177" i="9"/>
  <c r="S177" i="9"/>
  <c r="R177" i="9"/>
  <c r="Q177" i="9"/>
  <c r="P177" i="9"/>
  <c r="O177" i="9"/>
  <c r="N177" i="9"/>
  <c r="M177" i="9"/>
  <c r="X176" i="9"/>
  <c r="W176" i="9"/>
  <c r="V176" i="9"/>
  <c r="T176" i="9"/>
  <c r="S176" i="9"/>
  <c r="R176" i="9"/>
  <c r="Q176" i="9"/>
  <c r="P176" i="9"/>
  <c r="O176" i="9"/>
  <c r="N176" i="9"/>
  <c r="M176" i="9"/>
  <c r="X175" i="9"/>
  <c r="W175" i="9"/>
  <c r="V175" i="9"/>
  <c r="T175" i="9"/>
  <c r="S175" i="9"/>
  <c r="R175" i="9"/>
  <c r="Q175" i="9"/>
  <c r="P175" i="9"/>
  <c r="O175" i="9"/>
  <c r="N175" i="9"/>
  <c r="M175" i="9"/>
  <c r="X174" i="9"/>
  <c r="W174" i="9"/>
  <c r="V174" i="9"/>
  <c r="T174" i="9"/>
  <c r="S174" i="9"/>
  <c r="R174" i="9"/>
  <c r="Q174" i="9"/>
  <c r="P174" i="9"/>
  <c r="O174" i="9"/>
  <c r="N174" i="9"/>
  <c r="M174" i="9"/>
  <c r="X173" i="9"/>
  <c r="W173" i="9"/>
  <c r="V173" i="9"/>
  <c r="T173" i="9"/>
  <c r="S173" i="9"/>
  <c r="R173" i="9"/>
  <c r="Q173" i="9"/>
  <c r="P173" i="9"/>
  <c r="O173" i="9"/>
  <c r="N173" i="9"/>
  <c r="M173" i="9"/>
  <c r="X172" i="9"/>
  <c r="W172" i="9"/>
  <c r="V172" i="9"/>
  <c r="T172" i="9"/>
  <c r="S172" i="9"/>
  <c r="R172" i="9"/>
  <c r="Q172" i="9"/>
  <c r="P172" i="9"/>
  <c r="O172" i="9"/>
  <c r="N172" i="9"/>
  <c r="M172" i="9"/>
  <c r="X171" i="9"/>
  <c r="W171" i="9"/>
  <c r="V171" i="9"/>
  <c r="T171" i="9"/>
  <c r="S171" i="9"/>
  <c r="R171" i="9"/>
  <c r="Q171" i="9"/>
  <c r="P171" i="9"/>
  <c r="O171" i="9"/>
  <c r="N171" i="9"/>
  <c r="M171" i="9"/>
  <c r="X170" i="9"/>
  <c r="W170" i="9"/>
  <c r="V170" i="9"/>
  <c r="T170" i="9"/>
  <c r="S170" i="9"/>
  <c r="R170" i="9"/>
  <c r="Q170" i="9"/>
  <c r="P170" i="9"/>
  <c r="O170" i="9"/>
  <c r="N170" i="9"/>
  <c r="M170" i="9"/>
  <c r="X169" i="9"/>
  <c r="W169" i="9"/>
  <c r="V169" i="9"/>
  <c r="T169" i="9"/>
  <c r="S169" i="9"/>
  <c r="R169" i="9"/>
  <c r="Q169" i="9"/>
  <c r="P169" i="9"/>
  <c r="O169" i="9"/>
  <c r="N169" i="9"/>
  <c r="M169" i="9"/>
  <c r="X168" i="9"/>
  <c r="W168" i="9"/>
  <c r="V168" i="9"/>
  <c r="T168" i="9"/>
  <c r="S168" i="9"/>
  <c r="R168" i="9"/>
  <c r="Q168" i="9"/>
  <c r="P168" i="9"/>
  <c r="O168" i="9"/>
  <c r="N168" i="9"/>
  <c r="M168" i="9"/>
  <c r="X167" i="9"/>
  <c r="W167" i="9"/>
  <c r="V167" i="9"/>
  <c r="T167" i="9"/>
  <c r="S167" i="9"/>
  <c r="R167" i="9"/>
  <c r="Q167" i="9"/>
  <c r="P167" i="9"/>
  <c r="O167" i="9"/>
  <c r="N167" i="9"/>
  <c r="M167" i="9"/>
  <c r="X166" i="9"/>
  <c r="W166" i="9"/>
  <c r="V166" i="9"/>
  <c r="T166" i="9"/>
  <c r="S166" i="9"/>
  <c r="R166" i="9"/>
  <c r="Q166" i="9"/>
  <c r="P166" i="9"/>
  <c r="O166" i="9"/>
  <c r="N166" i="9"/>
  <c r="M166" i="9"/>
  <c r="X165" i="9"/>
  <c r="W165" i="9"/>
  <c r="V165" i="9"/>
  <c r="T165" i="9"/>
  <c r="S165" i="9"/>
  <c r="R165" i="9"/>
  <c r="Q165" i="9"/>
  <c r="P165" i="9"/>
  <c r="O165" i="9"/>
  <c r="N165" i="9"/>
  <c r="M165" i="9"/>
  <c r="X164" i="9"/>
  <c r="W164" i="9"/>
  <c r="V164" i="9"/>
  <c r="T164" i="9"/>
  <c r="S164" i="9"/>
  <c r="R164" i="9"/>
  <c r="Q164" i="9"/>
  <c r="P164" i="9"/>
  <c r="O164" i="9"/>
  <c r="N164" i="9"/>
  <c r="M164" i="9"/>
  <c r="X163" i="9"/>
  <c r="W163" i="9"/>
  <c r="V163" i="9"/>
  <c r="T163" i="9"/>
  <c r="S163" i="9"/>
  <c r="R163" i="9"/>
  <c r="Q163" i="9"/>
  <c r="P163" i="9"/>
  <c r="O163" i="9"/>
  <c r="N163" i="9"/>
  <c r="M163" i="9"/>
  <c r="X162" i="9"/>
  <c r="W162" i="9"/>
  <c r="V162" i="9"/>
  <c r="T162" i="9"/>
  <c r="S162" i="9"/>
  <c r="R162" i="9"/>
  <c r="Q162" i="9"/>
  <c r="P162" i="9"/>
  <c r="O162" i="9"/>
  <c r="N162" i="9"/>
  <c r="M162" i="9"/>
  <c r="X161" i="9"/>
  <c r="W161" i="9"/>
  <c r="V161" i="9"/>
  <c r="T161" i="9"/>
  <c r="S161" i="9"/>
  <c r="R161" i="9"/>
  <c r="Q161" i="9"/>
  <c r="P161" i="9"/>
  <c r="O161" i="9"/>
  <c r="N161" i="9"/>
  <c r="M161" i="9"/>
  <c r="X160" i="9"/>
  <c r="W160" i="9"/>
  <c r="V160" i="9"/>
  <c r="T160" i="9"/>
  <c r="S160" i="9"/>
  <c r="R160" i="9"/>
  <c r="Q160" i="9"/>
  <c r="P160" i="9"/>
  <c r="O160" i="9"/>
  <c r="N160" i="9"/>
  <c r="M160" i="9"/>
  <c r="X159" i="9"/>
  <c r="W159" i="9"/>
  <c r="V159" i="9"/>
  <c r="T159" i="9"/>
  <c r="S159" i="9"/>
  <c r="R159" i="9"/>
  <c r="Q159" i="9"/>
  <c r="P159" i="9"/>
  <c r="O159" i="9"/>
  <c r="N159" i="9"/>
  <c r="M159" i="9"/>
  <c r="X158" i="9"/>
  <c r="W158" i="9"/>
  <c r="V158" i="9"/>
  <c r="T158" i="9"/>
  <c r="S158" i="9"/>
  <c r="R158" i="9"/>
  <c r="Q158" i="9"/>
  <c r="P158" i="9"/>
  <c r="O158" i="9"/>
  <c r="N158" i="9"/>
  <c r="M158" i="9"/>
  <c r="X157" i="9"/>
  <c r="W157" i="9"/>
  <c r="V157" i="9"/>
  <c r="T157" i="9"/>
  <c r="S157" i="9"/>
  <c r="R157" i="9"/>
  <c r="Q157" i="9"/>
  <c r="P157" i="9"/>
  <c r="O157" i="9"/>
  <c r="N157" i="9"/>
  <c r="M157" i="9"/>
  <c r="X156" i="9"/>
  <c r="W156" i="9"/>
  <c r="V156" i="9"/>
  <c r="T156" i="9"/>
  <c r="S156" i="9"/>
  <c r="R156" i="9"/>
  <c r="Q156" i="9"/>
  <c r="P156" i="9"/>
  <c r="O156" i="9"/>
  <c r="N156" i="9"/>
  <c r="M156" i="9"/>
  <c r="X155" i="9"/>
  <c r="W155" i="9"/>
  <c r="V155" i="9"/>
  <c r="T155" i="9"/>
  <c r="S155" i="9"/>
  <c r="R155" i="9"/>
  <c r="Q155" i="9"/>
  <c r="P155" i="9"/>
  <c r="O155" i="9"/>
  <c r="N155" i="9"/>
  <c r="M155" i="9"/>
  <c r="X154" i="9"/>
  <c r="W154" i="9"/>
  <c r="V154" i="9"/>
  <c r="T154" i="9"/>
  <c r="S154" i="9"/>
  <c r="R154" i="9"/>
  <c r="Q154" i="9"/>
  <c r="P154" i="9"/>
  <c r="O154" i="9"/>
  <c r="N154" i="9"/>
  <c r="M154" i="9"/>
  <c r="X153" i="9"/>
  <c r="W153" i="9"/>
  <c r="V153" i="9"/>
  <c r="T153" i="9"/>
  <c r="S153" i="9"/>
  <c r="R153" i="9"/>
  <c r="Q153" i="9"/>
  <c r="P153" i="9"/>
  <c r="O153" i="9"/>
  <c r="N153" i="9"/>
  <c r="M153" i="9"/>
  <c r="X152" i="9"/>
  <c r="W152" i="9"/>
  <c r="V152" i="9"/>
  <c r="T152" i="9"/>
  <c r="S152" i="9"/>
  <c r="R152" i="9"/>
  <c r="Q152" i="9"/>
  <c r="P152" i="9"/>
  <c r="O152" i="9"/>
  <c r="N152" i="9"/>
  <c r="M152" i="9"/>
  <c r="X151" i="9"/>
  <c r="W151" i="9"/>
  <c r="V151" i="9"/>
  <c r="T151" i="9"/>
  <c r="S151" i="9"/>
  <c r="R151" i="9"/>
  <c r="Q151" i="9"/>
  <c r="P151" i="9"/>
  <c r="O151" i="9"/>
  <c r="N151" i="9"/>
  <c r="M151" i="9"/>
  <c r="X150" i="9"/>
  <c r="W150" i="9"/>
  <c r="V150" i="9"/>
  <c r="T150" i="9"/>
  <c r="S150" i="9"/>
  <c r="R150" i="9"/>
  <c r="Q150" i="9"/>
  <c r="P150" i="9"/>
  <c r="O150" i="9"/>
  <c r="N150" i="9"/>
  <c r="M150" i="9"/>
  <c r="X149" i="9"/>
  <c r="W149" i="9"/>
  <c r="V149" i="9"/>
  <c r="T149" i="9"/>
  <c r="S149" i="9"/>
  <c r="R149" i="9"/>
  <c r="Q149" i="9"/>
  <c r="P149" i="9"/>
  <c r="O149" i="9"/>
  <c r="N149" i="9"/>
  <c r="M149" i="9"/>
  <c r="X148" i="9"/>
  <c r="W148" i="9"/>
  <c r="V148" i="9"/>
  <c r="T148" i="9"/>
  <c r="S148" i="9"/>
  <c r="R148" i="9"/>
  <c r="Q148" i="9"/>
  <c r="P148" i="9"/>
  <c r="O148" i="9"/>
  <c r="N148" i="9"/>
  <c r="M148" i="9"/>
  <c r="X147" i="9"/>
  <c r="W147" i="9"/>
  <c r="V147" i="9"/>
  <c r="T147" i="9"/>
  <c r="S147" i="9"/>
  <c r="R147" i="9"/>
  <c r="Q147" i="9"/>
  <c r="P147" i="9"/>
  <c r="O147" i="9"/>
  <c r="N147" i="9"/>
  <c r="M147" i="9"/>
  <c r="X146" i="9"/>
  <c r="W146" i="9"/>
  <c r="V146" i="9"/>
  <c r="T146" i="9"/>
  <c r="S146" i="9"/>
  <c r="R146" i="9"/>
  <c r="Q146" i="9"/>
  <c r="P146" i="9"/>
  <c r="O146" i="9"/>
  <c r="N146" i="9"/>
  <c r="M146" i="9"/>
  <c r="X145" i="9"/>
  <c r="W145" i="9"/>
  <c r="V145" i="9"/>
  <c r="T145" i="9"/>
  <c r="S145" i="9"/>
  <c r="R145" i="9"/>
  <c r="Q145" i="9"/>
  <c r="P145" i="9"/>
  <c r="O145" i="9"/>
  <c r="N145" i="9"/>
  <c r="M145" i="9"/>
  <c r="X144" i="9"/>
  <c r="W144" i="9"/>
  <c r="V144" i="9"/>
  <c r="T144" i="9"/>
  <c r="S144" i="9"/>
  <c r="R144" i="9"/>
  <c r="Q144" i="9"/>
  <c r="P144" i="9"/>
  <c r="O144" i="9"/>
  <c r="N144" i="9"/>
  <c r="M144" i="9"/>
  <c r="X143" i="9"/>
  <c r="W143" i="9"/>
  <c r="V143" i="9"/>
  <c r="T143" i="9"/>
  <c r="S143" i="9"/>
  <c r="R143" i="9"/>
  <c r="Q143" i="9"/>
  <c r="P143" i="9"/>
  <c r="O143" i="9"/>
  <c r="N143" i="9"/>
  <c r="M143" i="9"/>
  <c r="X142" i="9"/>
  <c r="W142" i="9"/>
  <c r="V142" i="9"/>
  <c r="T142" i="9"/>
  <c r="S142" i="9"/>
  <c r="R142" i="9"/>
  <c r="Q142" i="9"/>
  <c r="P142" i="9"/>
  <c r="O142" i="9"/>
  <c r="N142" i="9"/>
  <c r="M142" i="9"/>
  <c r="X141" i="9"/>
  <c r="W141" i="9"/>
  <c r="V141" i="9"/>
  <c r="T141" i="9"/>
  <c r="S141" i="9"/>
  <c r="R141" i="9"/>
  <c r="Q141" i="9"/>
  <c r="P141" i="9"/>
  <c r="O141" i="9"/>
  <c r="N141" i="9"/>
  <c r="M141" i="9"/>
  <c r="X140" i="9"/>
  <c r="W140" i="9"/>
  <c r="V140" i="9"/>
  <c r="T140" i="9"/>
  <c r="S140" i="9"/>
  <c r="R140" i="9"/>
  <c r="Q140" i="9"/>
  <c r="P140" i="9"/>
  <c r="O140" i="9"/>
  <c r="N140" i="9"/>
  <c r="M140" i="9"/>
  <c r="X139" i="9"/>
  <c r="W139" i="9"/>
  <c r="V139" i="9"/>
  <c r="T139" i="9"/>
  <c r="S139" i="9"/>
  <c r="R139" i="9"/>
  <c r="Q139" i="9"/>
  <c r="P139" i="9"/>
  <c r="O139" i="9"/>
  <c r="N139" i="9"/>
  <c r="M139" i="9"/>
  <c r="X138" i="9"/>
  <c r="W138" i="9"/>
  <c r="V138" i="9"/>
  <c r="T138" i="9"/>
  <c r="S138" i="9"/>
  <c r="R138" i="9"/>
  <c r="Q138" i="9"/>
  <c r="P138" i="9"/>
  <c r="O138" i="9"/>
  <c r="N138" i="9"/>
  <c r="M138" i="9"/>
  <c r="X137" i="9"/>
  <c r="W137" i="9"/>
  <c r="V137" i="9"/>
  <c r="T137" i="9"/>
  <c r="S137" i="9"/>
  <c r="R137" i="9"/>
  <c r="Q137" i="9"/>
  <c r="P137" i="9"/>
  <c r="O137" i="9"/>
  <c r="N137" i="9"/>
  <c r="M137" i="9"/>
  <c r="X136" i="9"/>
  <c r="W136" i="9"/>
  <c r="V136" i="9"/>
  <c r="T136" i="9"/>
  <c r="S136" i="9"/>
  <c r="R136" i="9"/>
  <c r="Q136" i="9"/>
  <c r="P136" i="9"/>
  <c r="O136" i="9"/>
  <c r="N136" i="9"/>
  <c r="M136" i="9"/>
  <c r="X135" i="9"/>
  <c r="W135" i="9"/>
  <c r="V135" i="9"/>
  <c r="T135" i="9"/>
  <c r="S135" i="9"/>
  <c r="R135" i="9"/>
  <c r="Q135" i="9"/>
  <c r="P135" i="9"/>
  <c r="O135" i="9"/>
  <c r="N135" i="9"/>
  <c r="M135" i="9"/>
  <c r="X134" i="9"/>
  <c r="W134" i="9"/>
  <c r="V134" i="9"/>
  <c r="T134" i="9"/>
  <c r="S134" i="9"/>
  <c r="R134" i="9"/>
  <c r="Q134" i="9"/>
  <c r="P134" i="9"/>
  <c r="O134" i="9"/>
  <c r="N134" i="9"/>
  <c r="M134" i="9"/>
  <c r="L146" i="9"/>
  <c r="K146" i="9"/>
  <c r="J146" i="9"/>
  <c r="I146" i="9"/>
  <c r="Y146" i="9" s="1"/>
  <c r="H146" i="9"/>
  <c r="G146" i="9"/>
  <c r="F146" i="9"/>
  <c r="L145" i="9"/>
  <c r="K145" i="9"/>
  <c r="J145" i="9"/>
  <c r="I145" i="9"/>
  <c r="Y145" i="9" s="1"/>
  <c r="H145" i="9"/>
  <c r="G145" i="9"/>
  <c r="F145" i="9"/>
  <c r="L144" i="9"/>
  <c r="K144" i="9"/>
  <c r="J144" i="9"/>
  <c r="I144" i="9"/>
  <c r="Y144" i="9" s="1"/>
  <c r="H144" i="9"/>
  <c r="G144" i="9"/>
  <c r="F144" i="9"/>
  <c r="L143" i="9"/>
  <c r="K143" i="9"/>
  <c r="J143" i="9"/>
  <c r="I143" i="9"/>
  <c r="Y143" i="9" s="1"/>
  <c r="H143" i="9"/>
  <c r="G143" i="9"/>
  <c r="F143" i="9"/>
  <c r="L142" i="9"/>
  <c r="K142" i="9"/>
  <c r="J142" i="9"/>
  <c r="I142" i="9"/>
  <c r="Y142" i="9" s="1"/>
  <c r="H142" i="9"/>
  <c r="G142" i="9"/>
  <c r="F142" i="9"/>
  <c r="L141" i="9"/>
  <c r="K141" i="9"/>
  <c r="J141" i="9"/>
  <c r="I141" i="9"/>
  <c r="Y141" i="9" s="1"/>
  <c r="H141" i="9"/>
  <c r="G141" i="9"/>
  <c r="F141" i="9"/>
  <c r="L140" i="9"/>
  <c r="K140" i="9"/>
  <c r="J140" i="9"/>
  <c r="I140" i="9"/>
  <c r="Y140" i="9" s="1"/>
  <c r="H140" i="9"/>
  <c r="G140" i="9"/>
  <c r="F140" i="9"/>
  <c r="L139" i="9"/>
  <c r="K139" i="9"/>
  <c r="J139" i="9"/>
  <c r="I139" i="9"/>
  <c r="Y139" i="9" s="1"/>
  <c r="H139" i="9"/>
  <c r="G139" i="9"/>
  <c r="F139" i="9"/>
  <c r="L138" i="9"/>
  <c r="K138" i="9"/>
  <c r="J138" i="9"/>
  <c r="I138" i="9"/>
  <c r="Y138" i="9" s="1"/>
  <c r="H138" i="9"/>
  <c r="G138" i="9"/>
  <c r="F138" i="9"/>
  <c r="L137" i="9"/>
  <c r="K137" i="9"/>
  <c r="J137" i="9"/>
  <c r="I137" i="9"/>
  <c r="Y137" i="9" s="1"/>
  <c r="H137" i="9"/>
  <c r="G137" i="9"/>
  <c r="F137" i="9"/>
  <c r="L136" i="9"/>
  <c r="K136" i="9"/>
  <c r="J136" i="9"/>
  <c r="I136" i="9"/>
  <c r="Y136" i="9" s="1"/>
  <c r="H136" i="9"/>
  <c r="G136" i="9"/>
  <c r="F136" i="9"/>
  <c r="L135" i="9"/>
  <c r="K135" i="9"/>
  <c r="J135" i="9"/>
  <c r="I135" i="9"/>
  <c r="Y135" i="9" s="1"/>
  <c r="H135" i="9"/>
  <c r="G135" i="9"/>
  <c r="F135" i="9"/>
  <c r="L134" i="9"/>
  <c r="K134" i="9"/>
  <c r="J134" i="9"/>
  <c r="I134" i="9"/>
  <c r="Y134" i="9" s="1"/>
  <c r="H134" i="9"/>
  <c r="G134" i="9"/>
  <c r="F134" i="9"/>
  <c r="E145" i="9"/>
  <c r="AS145" i="9" s="1"/>
  <c r="D145" i="9"/>
  <c r="C145" i="9"/>
  <c r="B145" i="9"/>
  <c r="E144" i="9"/>
  <c r="D144" i="9"/>
  <c r="C144" i="9"/>
  <c r="B144" i="9"/>
  <c r="E143" i="9"/>
  <c r="D143" i="9"/>
  <c r="C143" i="9"/>
  <c r="B143" i="9"/>
  <c r="B8" i="13" s="1"/>
  <c r="E142" i="9"/>
  <c r="D142" i="9"/>
  <c r="C142" i="9"/>
  <c r="B142" i="9"/>
  <c r="E141" i="9"/>
  <c r="D141" i="9"/>
  <c r="C141" i="9"/>
  <c r="B141" i="9"/>
  <c r="B4" i="14" s="1"/>
  <c r="E140" i="9"/>
  <c r="D140" i="9"/>
  <c r="C140" i="9"/>
  <c r="B140" i="9"/>
  <c r="B45" i="14" s="1"/>
  <c r="E139" i="9"/>
  <c r="D139" i="9"/>
  <c r="C139" i="9"/>
  <c r="B139" i="9"/>
  <c r="E138" i="9"/>
  <c r="D138" i="9"/>
  <c r="C138" i="9"/>
  <c r="B138" i="9"/>
  <c r="E137" i="9"/>
  <c r="D137" i="9"/>
  <c r="C137" i="9"/>
  <c r="B137" i="9"/>
  <c r="E136" i="9"/>
  <c r="AS136" i="9" s="1"/>
  <c r="D136" i="9"/>
  <c r="C136" i="9"/>
  <c r="B136" i="9"/>
  <c r="E135" i="9"/>
  <c r="C135" i="9"/>
  <c r="B135" i="9"/>
  <c r="B366" i="14" s="1"/>
  <c r="E134" i="9"/>
  <c r="D134" i="9"/>
  <c r="C134" i="9"/>
  <c r="B134" i="9"/>
  <c r="B334" i="14" s="1"/>
  <c r="X133" i="9"/>
  <c r="W133" i="9"/>
  <c r="V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C133" i="9"/>
  <c r="BZ132" i="9"/>
  <c r="BZ131" i="9"/>
  <c r="AS131" i="9"/>
  <c r="AM132" i="9"/>
  <c r="AM131" i="9"/>
  <c r="BZ129" i="9"/>
  <c r="BZ128" i="9"/>
  <c r="BZ127" i="9"/>
  <c r="AS129" i="9"/>
  <c r="AS127" i="9"/>
  <c r="AS126" i="9"/>
  <c r="AS125" i="9"/>
  <c r="AS124" i="9"/>
  <c r="AS123" i="9"/>
  <c r="AS122" i="9"/>
  <c r="AS121" i="9"/>
  <c r="AS120" i="9"/>
  <c r="AS119" i="9"/>
  <c r="AS118" i="9"/>
  <c r="AS115" i="9"/>
  <c r="AS114" i="9"/>
  <c r="AS113" i="9"/>
  <c r="AS112" i="9"/>
  <c r="AS111" i="9"/>
  <c r="AM129" i="9"/>
  <c r="AM128" i="9"/>
  <c r="AM127" i="9"/>
  <c r="AM125" i="9"/>
  <c r="AM124" i="9"/>
  <c r="AM123" i="9"/>
  <c r="AM122" i="9"/>
  <c r="AM121" i="9"/>
  <c r="AM120" i="9"/>
  <c r="AM119" i="9"/>
  <c r="AM118" i="9"/>
  <c r="AM117" i="9"/>
  <c r="AM116" i="9"/>
  <c r="AM115" i="9"/>
  <c r="AM114" i="9"/>
  <c r="AM113" i="9"/>
  <c r="AM112" i="9"/>
  <c r="AM111" i="9"/>
  <c r="AM110" i="9"/>
  <c r="AM109" i="9"/>
  <c r="AM108" i="9"/>
  <c r="AM107" i="9"/>
  <c r="AM106" i="9"/>
  <c r="AM105" i="9"/>
  <c r="AM103" i="9"/>
  <c r="BZ124" i="9"/>
  <c r="BZ123" i="9"/>
  <c r="BZ122" i="9"/>
  <c r="BZ121" i="9"/>
  <c r="BZ120" i="9"/>
  <c r="BZ119" i="9"/>
  <c r="BZ118" i="9"/>
  <c r="BZ117" i="9"/>
  <c r="BZ116" i="9"/>
  <c r="BZ115" i="9"/>
  <c r="BK121" i="9"/>
  <c r="BK120" i="9"/>
  <c r="BK119" i="9"/>
  <c r="BK118" i="9"/>
  <c r="AY121" i="9"/>
  <c r="AY120" i="9"/>
  <c r="AY119" i="9"/>
  <c r="AY118" i="9"/>
  <c r="BZ111" i="9"/>
  <c r="BZ110" i="9"/>
  <c r="BZ109" i="9"/>
  <c r="BZ108" i="9"/>
  <c r="BZ107" i="9"/>
  <c r="BK111" i="9"/>
  <c r="AY111" i="9"/>
  <c r="AS109" i="9"/>
  <c r="AS108" i="9"/>
  <c r="AS107" i="9"/>
  <c r="AS106" i="9"/>
  <c r="AS104" i="9"/>
  <c r="AS103" i="9"/>
  <c r="AS101" i="9"/>
  <c r="AS100" i="9"/>
  <c r="AS99" i="9"/>
  <c r="AS92" i="9"/>
  <c r="AS91" i="9"/>
  <c r="AS90" i="9"/>
  <c r="AS89" i="9"/>
  <c r="AS87" i="9"/>
  <c r="X132" i="9"/>
  <c r="W132" i="9"/>
  <c r="V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Y132" i="9" s="1"/>
  <c r="H132" i="9"/>
  <c r="G132" i="9"/>
  <c r="F132" i="9"/>
  <c r="E132" i="9"/>
  <c r="AS132" i="9" s="1"/>
  <c r="D132" i="9"/>
  <c r="C132" i="9"/>
  <c r="B132" i="9"/>
  <c r="X131" i="9"/>
  <c r="W131" i="9"/>
  <c r="V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Y131" i="9" s="1"/>
  <c r="H131" i="9"/>
  <c r="G131" i="9"/>
  <c r="F131" i="9"/>
  <c r="E131" i="9"/>
  <c r="D131" i="9"/>
  <c r="C131" i="9"/>
  <c r="B131" i="9"/>
  <c r="X130" i="9"/>
  <c r="W130" i="9"/>
  <c r="V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Y130" i="9" s="1"/>
  <c r="H130" i="9"/>
  <c r="G130" i="9"/>
  <c r="F130" i="9"/>
  <c r="E130" i="9"/>
  <c r="D130" i="9"/>
  <c r="C130" i="9"/>
  <c r="B130" i="9"/>
  <c r="X129" i="9"/>
  <c r="W129" i="9"/>
  <c r="V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Y129" i="9" s="1"/>
  <c r="H129" i="9"/>
  <c r="G129" i="9"/>
  <c r="F129" i="9"/>
  <c r="E129" i="9"/>
  <c r="D129" i="9"/>
  <c r="C129" i="9"/>
  <c r="B129" i="9"/>
  <c r="B16" i="14" s="1"/>
  <c r="X128" i="9"/>
  <c r="W128" i="9"/>
  <c r="V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Y128" i="9" s="1"/>
  <c r="H128" i="9"/>
  <c r="G128" i="9"/>
  <c r="F128" i="9"/>
  <c r="E128" i="9"/>
  <c r="AS128" i="9" s="1"/>
  <c r="D128" i="9"/>
  <c r="C128" i="9"/>
  <c r="B128" i="9"/>
  <c r="X127" i="9"/>
  <c r="W127" i="9"/>
  <c r="V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Y127" i="9" s="1"/>
  <c r="H127" i="9"/>
  <c r="G127" i="9"/>
  <c r="F127" i="9"/>
  <c r="E127" i="9"/>
  <c r="D127" i="9"/>
  <c r="C127" i="9"/>
  <c r="B127" i="9"/>
  <c r="X126" i="9"/>
  <c r="W126" i="9"/>
  <c r="V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Y126" i="9" s="1"/>
  <c r="H126" i="9"/>
  <c r="G126" i="9"/>
  <c r="F126" i="9"/>
  <c r="E126" i="9"/>
  <c r="D126" i="9"/>
  <c r="C126" i="9"/>
  <c r="B126" i="9"/>
  <c r="B336" i="14" s="1"/>
  <c r="X125" i="9"/>
  <c r="W125" i="9"/>
  <c r="V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Y125" i="9" s="1"/>
  <c r="H125" i="9"/>
  <c r="G125" i="9"/>
  <c r="F125" i="9"/>
  <c r="E125" i="9"/>
  <c r="D125" i="9"/>
  <c r="C125" i="9"/>
  <c r="B125" i="9"/>
  <c r="X124" i="9"/>
  <c r="W124" i="9"/>
  <c r="V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Y124" i="9" s="1"/>
  <c r="H124" i="9"/>
  <c r="G124" i="9"/>
  <c r="F124" i="9"/>
  <c r="E124" i="9"/>
  <c r="D124" i="9"/>
  <c r="C124" i="9"/>
  <c r="B124" i="9"/>
  <c r="X123" i="9"/>
  <c r="W123" i="9"/>
  <c r="V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Y123" i="9" s="1"/>
  <c r="H123" i="9"/>
  <c r="G123" i="9"/>
  <c r="F123" i="9"/>
  <c r="E123" i="9"/>
  <c r="D123" i="9"/>
  <c r="C123" i="9"/>
  <c r="B123" i="9"/>
  <c r="X122" i="9"/>
  <c r="W122" i="9"/>
  <c r="V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Y122" i="9" s="1"/>
  <c r="H122" i="9"/>
  <c r="G122" i="9"/>
  <c r="F122" i="9"/>
  <c r="E122" i="9"/>
  <c r="D122" i="9"/>
  <c r="C122" i="9"/>
  <c r="B122" i="9"/>
  <c r="X121" i="9"/>
  <c r="W121" i="9"/>
  <c r="V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Y121" i="9" s="1"/>
  <c r="H121" i="9"/>
  <c r="G121" i="9"/>
  <c r="F121" i="9"/>
  <c r="E121" i="9"/>
  <c r="D121" i="9"/>
  <c r="C121" i="9"/>
  <c r="B121" i="9"/>
  <c r="X120" i="9"/>
  <c r="W120" i="9"/>
  <c r="V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Y120" i="9" s="1"/>
  <c r="H120" i="9"/>
  <c r="G120" i="9"/>
  <c r="F120" i="9"/>
  <c r="E120" i="9"/>
  <c r="D120" i="9"/>
  <c r="C120" i="9"/>
  <c r="B120" i="9"/>
  <c r="X119" i="9"/>
  <c r="W119" i="9"/>
  <c r="V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Y119" i="9" s="1"/>
  <c r="H119" i="9"/>
  <c r="G119" i="9"/>
  <c r="F119" i="9"/>
  <c r="E119" i="9"/>
  <c r="D119" i="9"/>
  <c r="C119" i="9"/>
  <c r="B119" i="9"/>
  <c r="X118" i="9"/>
  <c r="W118" i="9"/>
  <c r="V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Y118" i="9" s="1"/>
  <c r="H118" i="9"/>
  <c r="G118" i="9"/>
  <c r="F118" i="9"/>
  <c r="E118" i="9"/>
  <c r="D118" i="9"/>
  <c r="C118" i="9"/>
  <c r="B118" i="9"/>
  <c r="B370" i="14" s="1"/>
  <c r="X117" i="9"/>
  <c r="W117" i="9"/>
  <c r="V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Y117" i="9" s="1"/>
  <c r="H117" i="9"/>
  <c r="G117" i="9"/>
  <c r="F117" i="9"/>
  <c r="E117" i="9"/>
  <c r="AS117" i="9" s="1"/>
  <c r="D117" i="9"/>
  <c r="C117" i="9"/>
  <c r="B117" i="9"/>
  <c r="X116" i="9"/>
  <c r="W116" i="9"/>
  <c r="V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Y116" i="9" s="1"/>
  <c r="H116" i="9"/>
  <c r="G116" i="9"/>
  <c r="F116" i="9"/>
  <c r="E116" i="9"/>
  <c r="AS116" i="9" s="1"/>
  <c r="D116" i="9"/>
  <c r="C116" i="9"/>
  <c r="B116" i="9"/>
  <c r="X115" i="9"/>
  <c r="W115" i="9"/>
  <c r="V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Y115" i="9" s="1"/>
  <c r="H115" i="9"/>
  <c r="G115" i="9"/>
  <c r="F115" i="9"/>
  <c r="E115" i="9"/>
  <c r="D115" i="9"/>
  <c r="C115" i="9"/>
  <c r="B115" i="9"/>
  <c r="X114" i="9"/>
  <c r="W114" i="9"/>
  <c r="V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Y114" i="9" s="1"/>
  <c r="H114" i="9"/>
  <c r="G114" i="9"/>
  <c r="F114" i="9"/>
  <c r="E114" i="9"/>
  <c r="D114" i="9"/>
  <c r="C114" i="9"/>
  <c r="B114" i="9"/>
  <c r="X113" i="9"/>
  <c r="W113" i="9"/>
  <c r="V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Y113" i="9" s="1"/>
  <c r="H113" i="9"/>
  <c r="G113" i="9"/>
  <c r="F113" i="9"/>
  <c r="E113" i="9"/>
  <c r="D113" i="9"/>
  <c r="C113" i="9"/>
  <c r="B113" i="9"/>
  <c r="X112" i="9"/>
  <c r="W112" i="9"/>
  <c r="V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Y112" i="9" s="1"/>
  <c r="H112" i="9"/>
  <c r="G112" i="9"/>
  <c r="F112" i="9"/>
  <c r="E112" i="9"/>
  <c r="D112" i="9"/>
  <c r="C112" i="9"/>
  <c r="B112" i="9"/>
  <c r="X111" i="9"/>
  <c r="W111" i="9"/>
  <c r="V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Y111" i="9" s="1"/>
  <c r="H111" i="9"/>
  <c r="G111" i="9"/>
  <c r="F111" i="9"/>
  <c r="E111" i="9"/>
  <c r="D111" i="9"/>
  <c r="C111" i="9"/>
  <c r="B111" i="9"/>
  <c r="B368" i="14" s="1"/>
  <c r="X110" i="9"/>
  <c r="W110" i="9"/>
  <c r="V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Y110" i="9" s="1"/>
  <c r="H110" i="9"/>
  <c r="G110" i="9"/>
  <c r="F110" i="9"/>
  <c r="E110" i="9"/>
  <c r="D110" i="9"/>
  <c r="C110" i="9"/>
  <c r="B110" i="9"/>
  <c r="X109" i="9"/>
  <c r="W109" i="9"/>
  <c r="V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Y109" i="9" s="1"/>
  <c r="H109" i="9"/>
  <c r="G109" i="9"/>
  <c r="F109" i="9"/>
  <c r="E109" i="9"/>
  <c r="D109" i="9"/>
  <c r="C109" i="9"/>
  <c r="B109" i="9"/>
  <c r="X108" i="9"/>
  <c r="W108" i="9"/>
  <c r="V108" i="9"/>
  <c r="T108" i="9"/>
  <c r="S108" i="9"/>
  <c r="R108" i="9"/>
  <c r="Q108" i="9"/>
  <c r="P108" i="9"/>
  <c r="O108" i="9"/>
  <c r="N108" i="9"/>
  <c r="M108" i="9"/>
  <c r="K108" i="9"/>
  <c r="J108" i="9"/>
  <c r="I108" i="9"/>
  <c r="Y108" i="9" s="1"/>
  <c r="H108" i="9"/>
  <c r="G108" i="9"/>
  <c r="F108" i="9"/>
  <c r="K107" i="9"/>
  <c r="J107" i="9"/>
  <c r="I107" i="9"/>
  <c r="Y107" i="9" s="1"/>
  <c r="H107" i="9"/>
  <c r="G107" i="9"/>
  <c r="F107" i="9"/>
  <c r="C108" i="9"/>
  <c r="B108" i="9"/>
  <c r="B100" i="10" s="1"/>
  <c r="D107" i="9"/>
  <c r="C107" i="9"/>
  <c r="B107" i="9"/>
  <c r="C106" i="9"/>
  <c r="B106" i="9"/>
  <c r="BZ105" i="9"/>
  <c r="BZ104" i="9"/>
  <c r="BZ103" i="9"/>
  <c r="BZ102" i="9"/>
  <c r="BZ101" i="9"/>
  <c r="BZ100" i="9"/>
  <c r="BZ99" i="9"/>
  <c r="BZ98" i="9"/>
  <c r="BZ97" i="9"/>
  <c r="BZ96" i="9"/>
  <c r="BZ95" i="9"/>
  <c r="BR104" i="9"/>
  <c r="BN104" i="9"/>
  <c r="BM104" i="9"/>
  <c r="BL104" i="9"/>
  <c r="BK104" i="9"/>
  <c r="BJ104" i="9"/>
  <c r="BI104" i="9"/>
  <c r="BB104" i="9"/>
  <c r="BA104" i="9"/>
  <c r="AZ104" i="9"/>
  <c r="AY104" i="9"/>
  <c r="AX104" i="9"/>
  <c r="L106" i="9"/>
  <c r="K106" i="9"/>
  <c r="J106" i="9"/>
  <c r="I106" i="9"/>
  <c r="Y106" i="9" s="1"/>
  <c r="H106" i="9"/>
  <c r="G106" i="9"/>
  <c r="F106" i="9"/>
  <c r="L105" i="9"/>
  <c r="K105" i="9"/>
  <c r="J105" i="9"/>
  <c r="I105" i="9"/>
  <c r="H105" i="9"/>
  <c r="G105" i="9"/>
  <c r="F105" i="9"/>
  <c r="L104" i="9"/>
  <c r="K104" i="9"/>
  <c r="J104" i="9"/>
  <c r="I104" i="9"/>
  <c r="Y104" i="9" s="1"/>
  <c r="H104" i="9"/>
  <c r="G104" i="9"/>
  <c r="F104" i="9"/>
  <c r="L103" i="9"/>
  <c r="K103" i="9"/>
  <c r="J103" i="9"/>
  <c r="I103" i="9"/>
  <c r="Y103" i="9" s="1"/>
  <c r="H103" i="9"/>
  <c r="G103" i="9"/>
  <c r="F103" i="9"/>
  <c r="L102" i="9"/>
  <c r="K102" i="9"/>
  <c r="J102" i="9"/>
  <c r="I102" i="9"/>
  <c r="Y102" i="9" s="1"/>
  <c r="H102" i="9"/>
  <c r="G102" i="9"/>
  <c r="F102" i="9"/>
  <c r="E105" i="9"/>
  <c r="AS105" i="9" s="1"/>
  <c r="D105" i="9"/>
  <c r="C105" i="9"/>
  <c r="B105" i="9"/>
  <c r="E104" i="9"/>
  <c r="D104" i="9"/>
  <c r="C104" i="9"/>
  <c r="B104" i="9"/>
  <c r="E103" i="9"/>
  <c r="D103" i="9"/>
  <c r="C103" i="9"/>
  <c r="B103" i="9"/>
  <c r="B69" i="14" s="1"/>
  <c r="E102" i="9"/>
  <c r="AS102" i="9" s="1"/>
  <c r="D102" i="9"/>
  <c r="C102" i="9"/>
  <c r="C25" i="15" s="1"/>
  <c r="B102" i="9"/>
  <c r="B25" i="15" s="1"/>
  <c r="BC101" i="9"/>
  <c r="BB101" i="9"/>
  <c r="AY101" i="9"/>
  <c r="AY100" i="9"/>
  <c r="AM99" i="9"/>
  <c r="AM98" i="9"/>
  <c r="AM97" i="9"/>
  <c r="G101" i="9"/>
  <c r="F101" i="9"/>
  <c r="E101" i="9"/>
  <c r="D101" i="9"/>
  <c r="C101" i="9"/>
  <c r="B101" i="9"/>
  <c r="BR100" i="9"/>
  <c r="BR101" i="9" s="1"/>
  <c r="BQ100" i="9"/>
  <c r="BQ101" i="9" s="1"/>
  <c r="BP100" i="9"/>
  <c r="BP101" i="9" s="1"/>
  <c r="BO100" i="9"/>
  <c r="BO101" i="9" s="1"/>
  <c r="BN100" i="9"/>
  <c r="BN101" i="9" s="1"/>
  <c r="BM100" i="9"/>
  <c r="BM101" i="9" s="1"/>
  <c r="BL100" i="9"/>
  <c r="BL101" i="9" s="1"/>
  <c r="BK100" i="9"/>
  <c r="BK101" i="9" s="1"/>
  <c r="BJ100" i="9"/>
  <c r="BJ101" i="9" s="1"/>
  <c r="AM101" i="9" s="1"/>
  <c r="BI100" i="9"/>
  <c r="BH100" i="9"/>
  <c r="BG100" i="9"/>
  <c r="BF100" i="9"/>
  <c r="BE100" i="9"/>
  <c r="BD100" i="9"/>
  <c r="BC100" i="9"/>
  <c r="BB100" i="9"/>
  <c r="BA100" i="9"/>
  <c r="AZ100" i="9"/>
  <c r="AX100" i="9"/>
  <c r="H100" i="9"/>
  <c r="G100" i="9"/>
  <c r="F100" i="9"/>
  <c r="E100" i="9"/>
  <c r="D100" i="9"/>
  <c r="C100" i="9"/>
  <c r="B100" i="9"/>
  <c r="G99" i="9"/>
  <c r="F99" i="9"/>
  <c r="E99" i="9"/>
  <c r="D99" i="9"/>
  <c r="C99" i="9"/>
  <c r="B99" i="9"/>
  <c r="B399" i="14" s="1"/>
  <c r="AM95" i="9"/>
  <c r="BZ92" i="9"/>
  <c r="AM92" i="9"/>
  <c r="BZ89" i="9"/>
  <c r="BZ88" i="9"/>
  <c r="BZ87" i="9"/>
  <c r="AM88" i="9"/>
  <c r="AM87" i="9"/>
  <c r="BZ85" i="9"/>
  <c r="AS85" i="9"/>
  <c r="AS84" i="9"/>
  <c r="AS83" i="9"/>
  <c r="AS82" i="9"/>
  <c r="AS81" i="9"/>
  <c r="AS77" i="9"/>
  <c r="AS76" i="9"/>
  <c r="AS75" i="9"/>
  <c r="AS74" i="9"/>
  <c r="AS73" i="9"/>
  <c r="AS72" i="9"/>
  <c r="AS71" i="9"/>
  <c r="AS66" i="9"/>
  <c r="AS64" i="9"/>
  <c r="AS59" i="9"/>
  <c r="AS57" i="9"/>
  <c r="AS56" i="9"/>
  <c r="AM78" i="9"/>
  <c r="AM70" i="9"/>
  <c r="AM69" i="9"/>
  <c r="AM66" i="9"/>
  <c r="AM65" i="9"/>
  <c r="AM64" i="9"/>
  <c r="AM63" i="9"/>
  <c r="AM62" i="9"/>
  <c r="AM61" i="9"/>
  <c r="BR85" i="9"/>
  <c r="BQ85" i="9"/>
  <c r="BP85" i="9"/>
  <c r="BO85" i="9"/>
  <c r="BN85" i="9"/>
  <c r="BM85" i="9"/>
  <c r="BL85" i="9"/>
  <c r="BK85" i="9"/>
  <c r="BJ85" i="9"/>
  <c r="BI85" i="9"/>
  <c r="BH85" i="9"/>
  <c r="BG85" i="9"/>
  <c r="BF85" i="9"/>
  <c r="BE85" i="9"/>
  <c r="BD85" i="9"/>
  <c r="BC85" i="9"/>
  <c r="BB85" i="9"/>
  <c r="BA85" i="9"/>
  <c r="AZ85" i="9"/>
  <c r="AY85" i="9"/>
  <c r="AX85" i="9"/>
  <c r="BZ83" i="9"/>
  <c r="BZ82" i="9"/>
  <c r="BZ81" i="9"/>
  <c r="BZ80" i="9"/>
  <c r="BZ79" i="9"/>
  <c r="BZ78" i="9"/>
  <c r="BZ77" i="9"/>
  <c r="BZ76" i="9"/>
  <c r="BZ75" i="9"/>
  <c r="BZ74" i="9"/>
  <c r="BZ73" i="9"/>
  <c r="BZ72" i="9"/>
  <c r="L101" i="9"/>
  <c r="K101" i="9"/>
  <c r="J101" i="9"/>
  <c r="I101" i="9"/>
  <c r="Y101" i="9" s="1"/>
  <c r="L100" i="9"/>
  <c r="K100" i="9"/>
  <c r="J100" i="9"/>
  <c r="I100" i="9"/>
  <c r="Y100" i="9" s="1"/>
  <c r="L99" i="9"/>
  <c r="K99" i="9"/>
  <c r="J99" i="9"/>
  <c r="I99" i="9"/>
  <c r="Y99" i="9" s="1"/>
  <c r="L98" i="9"/>
  <c r="K98" i="9"/>
  <c r="J98" i="9"/>
  <c r="I98" i="9"/>
  <c r="Y98" i="9" s="1"/>
  <c r="L97" i="9"/>
  <c r="K97" i="9"/>
  <c r="J97" i="9"/>
  <c r="I97" i="9"/>
  <c r="Y97" i="9" s="1"/>
  <c r="L96" i="9"/>
  <c r="K96" i="9"/>
  <c r="J96" i="9"/>
  <c r="I96" i="9"/>
  <c r="Y96" i="9" s="1"/>
  <c r="L95" i="9"/>
  <c r="K95" i="9"/>
  <c r="J95" i="9"/>
  <c r="I95" i="9"/>
  <c r="Y95" i="9" s="1"/>
  <c r="L94" i="9"/>
  <c r="K94" i="9"/>
  <c r="J94" i="9"/>
  <c r="I94" i="9"/>
  <c r="Y94" i="9" s="1"/>
  <c r="L93" i="9"/>
  <c r="K93" i="9"/>
  <c r="J93" i="9"/>
  <c r="I93" i="9"/>
  <c r="Y93" i="9" s="1"/>
  <c r="L92" i="9"/>
  <c r="K92" i="9"/>
  <c r="J92" i="9"/>
  <c r="I92" i="9"/>
  <c r="Y92" i="9" s="1"/>
  <c r="L91" i="9"/>
  <c r="K91" i="9"/>
  <c r="J91" i="9"/>
  <c r="I91" i="9"/>
  <c r="Y91" i="9" s="1"/>
  <c r="L90" i="9"/>
  <c r="K90" i="9"/>
  <c r="J90" i="9"/>
  <c r="I90" i="9"/>
  <c r="Y90" i="9" s="1"/>
  <c r="L89" i="9"/>
  <c r="K89" i="9"/>
  <c r="J89" i="9"/>
  <c r="I89" i="9"/>
  <c r="Y89" i="9" s="1"/>
  <c r="L88" i="9"/>
  <c r="K88" i="9"/>
  <c r="J88" i="9"/>
  <c r="I88" i="9"/>
  <c r="Y88" i="9" s="1"/>
  <c r="L87" i="9"/>
  <c r="K87" i="9"/>
  <c r="J87" i="9"/>
  <c r="I87" i="9"/>
  <c r="Y87" i="9" s="1"/>
  <c r="L86" i="9"/>
  <c r="K86" i="9"/>
  <c r="J86" i="9"/>
  <c r="I86" i="9"/>
  <c r="Y86" i="9" s="1"/>
  <c r="L85" i="9"/>
  <c r="K85" i="9"/>
  <c r="J85" i="9"/>
  <c r="I85" i="9"/>
  <c r="Y85" i="9" s="1"/>
  <c r="L84" i="9"/>
  <c r="K84" i="9"/>
  <c r="J84" i="9"/>
  <c r="I84" i="9"/>
  <c r="Y84" i="9" s="1"/>
  <c r="L83" i="9"/>
  <c r="K83" i="9"/>
  <c r="J83" i="9"/>
  <c r="I83" i="9"/>
  <c r="Y83" i="9" s="1"/>
  <c r="L82" i="9"/>
  <c r="K82" i="9"/>
  <c r="J82" i="9"/>
  <c r="I82" i="9"/>
  <c r="Y82" i="9" s="1"/>
  <c r="L81" i="9"/>
  <c r="K81" i="9"/>
  <c r="J81" i="9"/>
  <c r="I81" i="9"/>
  <c r="Y81" i="9" s="1"/>
  <c r="H98" i="9"/>
  <c r="G98" i="9"/>
  <c r="F98" i="9"/>
  <c r="E98" i="9"/>
  <c r="AS98" i="9" s="1"/>
  <c r="D98" i="9"/>
  <c r="C98" i="9"/>
  <c r="B98" i="9"/>
  <c r="H97" i="9"/>
  <c r="G97" i="9"/>
  <c r="F97" i="9"/>
  <c r="E97" i="9"/>
  <c r="AS97" i="9" s="1"/>
  <c r="D97" i="9"/>
  <c r="C97" i="9"/>
  <c r="B97" i="9"/>
  <c r="H96" i="9"/>
  <c r="G96" i="9"/>
  <c r="F96" i="9"/>
  <c r="E96" i="9"/>
  <c r="AS96" i="9" s="1"/>
  <c r="D96" i="9"/>
  <c r="C96" i="9"/>
  <c r="C24" i="15" s="1"/>
  <c r="B96" i="9"/>
  <c r="H95" i="9"/>
  <c r="G95" i="9"/>
  <c r="F95" i="9"/>
  <c r="E95" i="9"/>
  <c r="AS95" i="9" s="1"/>
  <c r="D95" i="9"/>
  <c r="C95" i="9"/>
  <c r="B95" i="9"/>
  <c r="H94" i="9"/>
  <c r="G94" i="9"/>
  <c r="F94" i="9"/>
  <c r="E94" i="9"/>
  <c r="AS94" i="9" s="1"/>
  <c r="D94" i="9"/>
  <c r="C94" i="9"/>
  <c r="B94" i="9"/>
  <c r="H93" i="9"/>
  <c r="G93" i="9"/>
  <c r="F93" i="9"/>
  <c r="E93" i="9"/>
  <c r="AS93" i="9" s="1"/>
  <c r="D93" i="9"/>
  <c r="C93" i="9"/>
  <c r="B93" i="9"/>
  <c r="H92" i="9"/>
  <c r="G92" i="9"/>
  <c r="F92" i="9"/>
  <c r="E92" i="9"/>
  <c r="D92" i="9"/>
  <c r="C92" i="9"/>
  <c r="B92" i="9"/>
  <c r="H91" i="9"/>
  <c r="G91" i="9"/>
  <c r="F91" i="9"/>
  <c r="E91" i="9"/>
  <c r="D91" i="9"/>
  <c r="C91" i="9"/>
  <c r="B91" i="9"/>
  <c r="B179" i="14" s="1"/>
  <c r="H90" i="9"/>
  <c r="G90" i="9"/>
  <c r="F90" i="9"/>
  <c r="E90" i="9"/>
  <c r="D90" i="9"/>
  <c r="C90" i="9"/>
  <c r="B90" i="9"/>
  <c r="B164" i="14" s="1"/>
  <c r="H89" i="9"/>
  <c r="G89" i="9"/>
  <c r="F89" i="9"/>
  <c r="E89" i="9"/>
  <c r="D89" i="9"/>
  <c r="C89" i="9"/>
  <c r="B89" i="9"/>
  <c r="B282" i="14" s="1"/>
  <c r="H88" i="9"/>
  <c r="G88" i="9"/>
  <c r="F88" i="9"/>
  <c r="E88" i="9"/>
  <c r="AS88" i="9" s="1"/>
  <c r="D88" i="9"/>
  <c r="C88" i="9"/>
  <c r="B88" i="9"/>
  <c r="H87" i="9"/>
  <c r="G87" i="9"/>
  <c r="F87" i="9"/>
  <c r="E87" i="9"/>
  <c r="D87" i="9"/>
  <c r="C87" i="9"/>
  <c r="B87" i="9"/>
  <c r="H86" i="9"/>
  <c r="G86" i="9"/>
  <c r="F86" i="9"/>
  <c r="E86" i="9"/>
  <c r="C86" i="9"/>
  <c r="B86" i="9"/>
  <c r="H85" i="9"/>
  <c r="G85" i="9"/>
  <c r="F85" i="9"/>
  <c r="E85" i="9"/>
  <c r="D85" i="9"/>
  <c r="C85" i="9"/>
  <c r="B85" i="9"/>
  <c r="H84" i="9"/>
  <c r="G84" i="9"/>
  <c r="F84" i="9"/>
  <c r="E84" i="9"/>
  <c r="D84" i="9"/>
  <c r="C84" i="9"/>
  <c r="B84" i="9"/>
  <c r="B171" i="14" s="1"/>
  <c r="H83" i="9"/>
  <c r="G83" i="9"/>
  <c r="F83" i="9"/>
  <c r="E83" i="9"/>
  <c r="D83" i="9"/>
  <c r="C83" i="9"/>
  <c r="B83" i="9"/>
  <c r="B149" i="14" s="1"/>
  <c r="H82" i="9"/>
  <c r="G82" i="9"/>
  <c r="F82" i="9"/>
  <c r="E82" i="9"/>
  <c r="D82" i="9"/>
  <c r="C82" i="9"/>
  <c r="B82" i="9"/>
  <c r="H81" i="9"/>
  <c r="G81" i="9"/>
  <c r="F81" i="9"/>
  <c r="E81" i="9"/>
  <c r="D81" i="9"/>
  <c r="C81" i="9"/>
  <c r="B81" i="9"/>
  <c r="B41" i="10" s="1"/>
  <c r="CJ80" i="9"/>
  <c r="CJ79" i="9"/>
  <c r="BW79" i="9"/>
  <c r="BV79" i="9"/>
  <c r="BU79" i="9"/>
  <c r="BT79" i="9"/>
  <c r="BQ80" i="9"/>
  <c r="BP80" i="9"/>
  <c r="BO80" i="9"/>
  <c r="BN80" i="9"/>
  <c r="BM80" i="9"/>
  <c r="BL80" i="9"/>
  <c r="BJ80" i="9"/>
  <c r="AM80" i="9" s="1"/>
  <c r="BQ79" i="9"/>
  <c r="BP79" i="9"/>
  <c r="BO79" i="9"/>
  <c r="BN79" i="9"/>
  <c r="BM79" i="9"/>
  <c r="BL79" i="9"/>
  <c r="BJ79" i="9"/>
  <c r="AM79" i="9" s="1"/>
  <c r="AW80" i="9"/>
  <c r="AV80" i="9"/>
  <c r="AU80" i="9"/>
  <c r="AT80" i="9"/>
  <c r="AW79" i="9"/>
  <c r="AV79" i="9"/>
  <c r="AU79" i="9"/>
  <c r="AT79" i="9"/>
  <c r="AR80" i="9"/>
  <c r="AQ80" i="9"/>
  <c r="AR79" i="9"/>
  <c r="AQ79" i="9"/>
  <c r="K80" i="9"/>
  <c r="J80" i="9"/>
  <c r="I80" i="9"/>
  <c r="Y80" i="9" s="1"/>
  <c r="H80" i="9"/>
  <c r="G80" i="9"/>
  <c r="F80" i="9"/>
  <c r="E80" i="9"/>
  <c r="D80" i="9"/>
  <c r="C80" i="9"/>
  <c r="B80" i="9"/>
  <c r="B107" i="14" s="1"/>
  <c r="K79" i="9"/>
  <c r="J79" i="9"/>
  <c r="I79" i="9"/>
  <c r="Y79" i="9" s="1"/>
  <c r="H79" i="9"/>
  <c r="G79" i="9"/>
  <c r="F79" i="9"/>
  <c r="E79" i="9"/>
  <c r="D79" i="9"/>
  <c r="C79" i="9"/>
  <c r="B79" i="9"/>
  <c r="B55" i="14" s="1"/>
  <c r="BK78" i="9"/>
  <c r="BK77" i="9"/>
  <c r="BK76" i="9"/>
  <c r="BK75" i="9"/>
  <c r="BK74" i="9"/>
  <c r="BK73" i="9"/>
  <c r="BK72" i="9"/>
  <c r="BK71" i="9"/>
  <c r="BJ77" i="9"/>
  <c r="AM77" i="9" s="1"/>
  <c r="BJ76" i="9"/>
  <c r="AM76" i="9" s="1"/>
  <c r="BJ75" i="9"/>
  <c r="AM75" i="9" s="1"/>
  <c r="BJ74" i="9"/>
  <c r="AM74" i="9" s="1"/>
  <c r="BJ73" i="9"/>
  <c r="AM73" i="9" s="1"/>
  <c r="BJ72" i="9"/>
  <c r="AM72" i="9" s="1"/>
  <c r="BJ71" i="9"/>
  <c r="BR77" i="9"/>
  <c r="BQ77" i="9"/>
  <c r="BP77" i="9"/>
  <c r="BO77" i="9"/>
  <c r="BN77" i="9"/>
  <c r="BM77" i="9"/>
  <c r="BL77" i="9"/>
  <c r="BR76" i="9"/>
  <c r="BQ76" i="9"/>
  <c r="BP76" i="9"/>
  <c r="BO76" i="9"/>
  <c r="BN76" i="9"/>
  <c r="BM76" i="9"/>
  <c r="BL76" i="9"/>
  <c r="BR75" i="9"/>
  <c r="BQ75" i="9"/>
  <c r="BP75" i="9"/>
  <c r="BO75" i="9"/>
  <c r="BN75" i="9"/>
  <c r="BM75" i="9"/>
  <c r="BL75" i="9"/>
  <c r="BR74" i="9"/>
  <c r="BQ74" i="9"/>
  <c r="BP74" i="9"/>
  <c r="BO74" i="9"/>
  <c r="BN74" i="9"/>
  <c r="BM74" i="9"/>
  <c r="BL74" i="9"/>
  <c r="BR73" i="9"/>
  <c r="BQ73" i="9"/>
  <c r="BP73" i="9"/>
  <c r="BO73" i="9"/>
  <c r="BN73" i="9"/>
  <c r="BM73" i="9"/>
  <c r="BL73" i="9"/>
  <c r="BR72" i="9"/>
  <c r="BQ72" i="9"/>
  <c r="BP72" i="9"/>
  <c r="BO72" i="9"/>
  <c r="BN72" i="9"/>
  <c r="BM72" i="9"/>
  <c r="BL72" i="9"/>
  <c r="BR71" i="9"/>
  <c r="BQ71" i="9"/>
  <c r="BP71" i="9"/>
  <c r="BO71" i="9"/>
  <c r="BN71" i="9"/>
  <c r="BM71" i="9"/>
  <c r="BL71" i="9"/>
  <c r="BI71" i="9"/>
  <c r="BH71" i="9"/>
  <c r="BG71" i="9"/>
  <c r="BF71" i="9"/>
  <c r="BE71" i="9"/>
  <c r="BD71" i="9"/>
  <c r="BC71" i="9"/>
  <c r="BB71" i="9"/>
  <c r="BA71" i="9"/>
  <c r="AZ71" i="9"/>
  <c r="AY71" i="9"/>
  <c r="AX71" i="9"/>
  <c r="BZ70" i="9"/>
  <c r="BZ69" i="9"/>
  <c r="BZ66" i="9"/>
  <c r="BZ65" i="9"/>
  <c r="BZ64" i="9"/>
  <c r="BZ63" i="9"/>
  <c r="BZ62" i="9"/>
  <c r="BZ61" i="9"/>
  <c r="BZ60" i="9"/>
  <c r="BW68" i="9"/>
  <c r="BV68" i="9"/>
  <c r="BW67" i="9"/>
  <c r="BV67" i="9"/>
  <c r="BR68" i="9"/>
  <c r="BQ68" i="9"/>
  <c r="BP68" i="9"/>
  <c r="BO68" i="9"/>
  <c r="BN68" i="9"/>
  <c r="BM68" i="9"/>
  <c r="BL68" i="9"/>
  <c r="BK68" i="9"/>
  <c r="BJ68" i="9"/>
  <c r="BR67" i="9"/>
  <c r="BQ67" i="9"/>
  <c r="BP67" i="9"/>
  <c r="BO67" i="9"/>
  <c r="BN67" i="9"/>
  <c r="BM67" i="9"/>
  <c r="BL67" i="9"/>
  <c r="BK67" i="9"/>
  <c r="BJ67" i="9"/>
  <c r="AX68" i="9"/>
  <c r="AW68" i="9"/>
  <c r="AV68" i="9"/>
  <c r="AU68" i="9"/>
  <c r="AT68" i="9"/>
  <c r="AX67" i="9"/>
  <c r="AW67" i="9"/>
  <c r="AV67" i="9"/>
  <c r="AU67" i="9"/>
  <c r="AT67" i="9"/>
  <c r="AR68" i="9"/>
  <c r="AQ68" i="9"/>
  <c r="BZ68" i="9" s="1"/>
  <c r="AR67" i="9"/>
  <c r="AQ67" i="9"/>
  <c r="BZ67" i="9" s="1"/>
  <c r="L78" i="9"/>
  <c r="K78" i="9"/>
  <c r="J78" i="9"/>
  <c r="I78" i="9"/>
  <c r="Y78" i="9" s="1"/>
  <c r="H78" i="9"/>
  <c r="G78" i="9"/>
  <c r="F78" i="9"/>
  <c r="E78" i="9"/>
  <c r="AS78" i="9" s="1"/>
  <c r="D78" i="9"/>
  <c r="C78" i="9"/>
  <c r="B78" i="9"/>
  <c r="B130" i="14" s="1"/>
  <c r="L77" i="9"/>
  <c r="K77" i="9"/>
  <c r="J77" i="9"/>
  <c r="I77" i="9"/>
  <c r="Y77" i="9" s="1"/>
  <c r="H77" i="9"/>
  <c r="G77" i="9"/>
  <c r="F77" i="9"/>
  <c r="E77" i="9"/>
  <c r="D77" i="9"/>
  <c r="C77" i="9"/>
  <c r="B77" i="9"/>
  <c r="L76" i="9"/>
  <c r="K76" i="9"/>
  <c r="J76" i="9"/>
  <c r="I76" i="9"/>
  <c r="Y76" i="9" s="1"/>
  <c r="H76" i="9"/>
  <c r="G76" i="9"/>
  <c r="F76" i="9"/>
  <c r="E76" i="9"/>
  <c r="D76" i="9"/>
  <c r="C76" i="9"/>
  <c r="B76" i="9"/>
  <c r="L75" i="9"/>
  <c r="K75" i="9"/>
  <c r="J75" i="9"/>
  <c r="I75" i="9"/>
  <c r="Y75" i="9" s="1"/>
  <c r="H75" i="9"/>
  <c r="G75" i="9"/>
  <c r="F75" i="9"/>
  <c r="E75" i="9"/>
  <c r="D75" i="9"/>
  <c r="C75" i="9"/>
  <c r="B75" i="9"/>
  <c r="B305" i="14" s="1"/>
  <c r="L74" i="9"/>
  <c r="K74" i="9"/>
  <c r="J74" i="9"/>
  <c r="I74" i="9"/>
  <c r="Y74" i="9" s="1"/>
  <c r="H74" i="9"/>
  <c r="G74" i="9"/>
  <c r="F74" i="9"/>
  <c r="E74" i="9"/>
  <c r="D74" i="9"/>
  <c r="C74" i="9"/>
  <c r="B74" i="9"/>
  <c r="B390" i="14" s="1"/>
  <c r="L73" i="9"/>
  <c r="K73" i="9"/>
  <c r="J73" i="9"/>
  <c r="I73" i="9"/>
  <c r="Y73" i="9" s="1"/>
  <c r="H73" i="9"/>
  <c r="G73" i="9"/>
  <c r="F73" i="9"/>
  <c r="E73" i="9"/>
  <c r="D73" i="9"/>
  <c r="C73" i="9"/>
  <c r="B73" i="9"/>
  <c r="B372" i="14" s="1"/>
  <c r="L72" i="9"/>
  <c r="K72" i="9"/>
  <c r="J72" i="9"/>
  <c r="I72" i="9"/>
  <c r="Y72" i="9" s="1"/>
  <c r="H72" i="9"/>
  <c r="G72" i="9"/>
  <c r="F72" i="9"/>
  <c r="E72" i="9"/>
  <c r="D72" i="9"/>
  <c r="C72" i="9"/>
  <c r="C36" i="15" s="1"/>
  <c r="B72" i="9"/>
  <c r="L71" i="9"/>
  <c r="K71" i="9"/>
  <c r="J71" i="9"/>
  <c r="I71" i="9"/>
  <c r="Y71" i="9" s="1"/>
  <c r="H71" i="9"/>
  <c r="G71" i="9"/>
  <c r="F71" i="9"/>
  <c r="E71" i="9"/>
  <c r="D71" i="9"/>
  <c r="C71" i="9"/>
  <c r="C9" i="15" s="1"/>
  <c r="B71" i="9"/>
  <c r="L70" i="9"/>
  <c r="K70" i="9"/>
  <c r="J70" i="9"/>
  <c r="I70" i="9"/>
  <c r="Y70" i="9" s="1"/>
  <c r="H70" i="9"/>
  <c r="G70" i="9"/>
  <c r="F70" i="9"/>
  <c r="E70" i="9"/>
  <c r="AS70" i="9" s="1"/>
  <c r="D70" i="9"/>
  <c r="C70" i="9"/>
  <c r="B70" i="9"/>
  <c r="L69" i="9"/>
  <c r="K69" i="9"/>
  <c r="J69" i="9"/>
  <c r="I69" i="9"/>
  <c r="Y69" i="9" s="1"/>
  <c r="H69" i="9"/>
  <c r="G69" i="9"/>
  <c r="F69" i="9"/>
  <c r="E69" i="9"/>
  <c r="AS69" i="9" s="1"/>
  <c r="D69" i="9"/>
  <c r="C69" i="9"/>
  <c r="B69" i="9"/>
  <c r="L68" i="9"/>
  <c r="K68" i="9"/>
  <c r="J68" i="9"/>
  <c r="I68" i="9"/>
  <c r="Y68" i="9" s="1"/>
  <c r="H68" i="9"/>
  <c r="G68" i="9"/>
  <c r="F68" i="9"/>
  <c r="E68" i="9"/>
  <c r="D68" i="9"/>
  <c r="C68" i="9"/>
  <c r="B68" i="9"/>
  <c r="L67" i="9"/>
  <c r="K67" i="9"/>
  <c r="J67" i="9"/>
  <c r="I67" i="9"/>
  <c r="Y67" i="9" s="1"/>
  <c r="H67" i="9"/>
  <c r="G67" i="9"/>
  <c r="F67" i="9"/>
  <c r="E67" i="9"/>
  <c r="D67" i="9"/>
  <c r="C67" i="9"/>
  <c r="C47" i="15" s="1"/>
  <c r="B67" i="9"/>
  <c r="L66" i="9"/>
  <c r="K66" i="9"/>
  <c r="J66" i="9"/>
  <c r="I66" i="9"/>
  <c r="Y66" i="9" s="1"/>
  <c r="H66" i="9"/>
  <c r="G66" i="9"/>
  <c r="F66" i="9"/>
  <c r="E66" i="9"/>
  <c r="D66" i="9"/>
  <c r="C66" i="9"/>
  <c r="B66" i="9"/>
  <c r="L65" i="9"/>
  <c r="K65" i="9"/>
  <c r="J65" i="9"/>
  <c r="I65" i="9"/>
  <c r="Y65" i="9" s="1"/>
  <c r="H65" i="9"/>
  <c r="G65" i="9"/>
  <c r="F65" i="9"/>
  <c r="E65" i="9"/>
  <c r="AS65" i="9" s="1"/>
  <c r="D65" i="9"/>
  <c r="C65" i="9"/>
  <c r="B65" i="9"/>
  <c r="L64" i="9"/>
  <c r="K64" i="9"/>
  <c r="J64" i="9"/>
  <c r="I64" i="9"/>
  <c r="Y64" i="9" s="1"/>
  <c r="H64" i="9"/>
  <c r="G64" i="9"/>
  <c r="F64" i="9"/>
  <c r="E64" i="9"/>
  <c r="D64" i="9"/>
  <c r="C64" i="9"/>
  <c r="B64" i="9"/>
  <c r="C63" i="9"/>
  <c r="B63" i="9"/>
  <c r="C62" i="9"/>
  <c r="B62" i="9"/>
  <c r="AM59" i="9"/>
  <c r="AM58" i="9"/>
  <c r="AM57" i="9"/>
  <c r="AM56" i="9"/>
  <c r="AM55" i="9"/>
  <c r="AM54" i="9"/>
  <c r="AM52" i="9"/>
  <c r="AM51" i="9"/>
  <c r="AM50" i="9"/>
  <c r="BZ58" i="9"/>
  <c r="BZ57" i="9"/>
  <c r="BZ56" i="9"/>
  <c r="BZ55" i="9"/>
  <c r="BZ54" i="9"/>
  <c r="BZ53" i="9"/>
  <c r="BZ52" i="9"/>
  <c r="BZ51" i="9"/>
  <c r="BZ50" i="9"/>
  <c r="BZ47" i="9"/>
  <c r="CJ53" i="9"/>
  <c r="BW53" i="9"/>
  <c r="BV53" i="9"/>
  <c r="BU53" i="9"/>
  <c r="BT53" i="9"/>
  <c r="BR53" i="9"/>
  <c r="BQ53" i="9"/>
  <c r="BP53" i="9"/>
  <c r="BO53" i="9"/>
  <c r="BN53" i="9"/>
  <c r="BM53" i="9"/>
  <c r="BL53" i="9"/>
  <c r="BK53" i="9"/>
  <c r="BJ53" i="9"/>
  <c r="AM53" i="9" s="1"/>
  <c r="AW53" i="9"/>
  <c r="AV53" i="9"/>
  <c r="AU53" i="9"/>
  <c r="AT53" i="9"/>
  <c r="AR53" i="9"/>
  <c r="AQ53" i="9"/>
  <c r="D61" i="9"/>
  <c r="C61" i="9"/>
  <c r="B61" i="9"/>
  <c r="D60" i="9"/>
  <c r="C60" i="9"/>
  <c r="B60" i="9"/>
  <c r="B211" i="14" s="1"/>
  <c r="D59" i="9"/>
  <c r="C59" i="9"/>
  <c r="B59" i="9"/>
  <c r="B151" i="14" s="1"/>
  <c r="D58" i="9"/>
  <c r="C58" i="9"/>
  <c r="B58" i="9"/>
  <c r="B41" i="14" s="1"/>
  <c r="D57" i="9"/>
  <c r="C57" i="9"/>
  <c r="B57" i="9"/>
  <c r="B128" i="14" s="1"/>
  <c r="D56" i="9"/>
  <c r="C56" i="9"/>
  <c r="B56" i="9"/>
  <c r="B86" i="14" s="1"/>
  <c r="D55" i="9"/>
  <c r="C55" i="9"/>
  <c r="B55" i="9"/>
  <c r="B423" i="14" s="1"/>
  <c r="D54" i="9"/>
  <c r="C54" i="9"/>
  <c r="B54" i="9"/>
  <c r="D53" i="9"/>
  <c r="C53" i="9"/>
  <c r="B53" i="9"/>
  <c r="B75" i="14" s="1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B52" i="9"/>
  <c r="B42" i="14" s="1"/>
  <c r="B51" i="9"/>
  <c r="B126" i="14" s="1"/>
  <c r="B50" i="9"/>
  <c r="B81" i="14" s="1"/>
  <c r="B49" i="9"/>
  <c r="B273" i="14" s="1"/>
  <c r="B48" i="9"/>
  <c r="B123" i="14" s="1"/>
  <c r="B47" i="9"/>
  <c r="B76" i="14" s="1"/>
  <c r="B46" i="9"/>
  <c r="B31" i="14" s="1"/>
  <c r="B45" i="9"/>
  <c r="B44" i="9"/>
  <c r="B157" i="14" s="1"/>
  <c r="B43" i="9"/>
  <c r="B285" i="14" s="1"/>
  <c r="B42" i="9"/>
  <c r="B41" i="9"/>
  <c r="B40" i="9"/>
  <c r="B274" i="14" s="1"/>
  <c r="B39" i="9"/>
  <c r="B38" i="9"/>
  <c r="B37" i="9"/>
  <c r="B419" i="14" s="1"/>
  <c r="B36" i="9"/>
  <c r="B35" i="9"/>
  <c r="B34" i="9"/>
  <c r="B169" i="14" s="1"/>
  <c r="B33" i="9"/>
  <c r="B32" i="9"/>
  <c r="B31" i="9"/>
  <c r="B30" i="9"/>
  <c r="B79" i="14" s="1"/>
  <c r="B29" i="9"/>
  <c r="B28" i="9"/>
  <c r="B27" i="9"/>
  <c r="B26" i="9"/>
  <c r="B25" i="9"/>
  <c r="B101" i="15" s="1"/>
  <c r="B24" i="9"/>
  <c r="B23" i="9"/>
  <c r="B22" i="9"/>
  <c r="B11" i="10" s="1"/>
  <c r="B21" i="9"/>
  <c r="B20" i="9"/>
  <c r="B36" i="10" s="1"/>
  <c r="B19" i="9"/>
  <c r="B281" i="14" s="1"/>
  <c r="B18" i="9"/>
  <c r="B17" i="9"/>
  <c r="B127" i="14" s="1"/>
  <c r="B16" i="9"/>
  <c r="B15" i="9"/>
  <c r="B14" i="9"/>
  <c r="B13" i="9"/>
  <c r="B12" i="9"/>
  <c r="B11" i="9"/>
  <c r="B10" i="9"/>
  <c r="B9" i="9"/>
  <c r="CJ50" i="9"/>
  <c r="CJ51" i="9" s="1"/>
  <c r="BW50" i="9"/>
  <c r="BW51" i="9" s="1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8" i="15" s="1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22" i="15" s="1"/>
  <c r="C13" i="9"/>
  <c r="C26" i="15" s="1"/>
  <c r="C12" i="9"/>
  <c r="C11" i="9"/>
  <c r="C10" i="9"/>
  <c r="C9" i="9"/>
  <c r="C34" i="15" s="1"/>
  <c r="CJ48" i="9"/>
  <c r="BR48" i="9"/>
  <c r="BR49" i="9" s="1"/>
  <c r="BQ48" i="9"/>
  <c r="BQ49" i="9" s="1"/>
  <c r="BP48" i="9"/>
  <c r="BP49" i="9" s="1"/>
  <c r="BO48" i="9"/>
  <c r="BO49" i="9" s="1"/>
  <c r="BN48" i="9"/>
  <c r="BN49" i="9" s="1"/>
  <c r="BM48" i="9"/>
  <c r="BM49" i="9" s="1"/>
  <c r="BL48" i="9"/>
  <c r="BL49" i="9" s="1"/>
  <c r="BK48" i="9"/>
  <c r="BK49" i="9" s="1"/>
  <c r="BJ48" i="9"/>
  <c r="BJ49" i="9" s="1"/>
  <c r="AM49" i="9" s="1"/>
  <c r="AW48" i="9"/>
  <c r="AW49" i="9" s="1"/>
  <c r="AW50" i="9" s="1"/>
  <c r="AW51" i="9" s="1"/>
  <c r="AV48" i="9"/>
  <c r="AV49" i="9" s="1"/>
  <c r="AV50" i="9" s="1"/>
  <c r="AV51" i="9" s="1"/>
  <c r="AU48" i="9"/>
  <c r="AU49" i="9" s="1"/>
  <c r="AU50" i="9" s="1"/>
  <c r="AU51" i="9" s="1"/>
  <c r="AT48" i="9"/>
  <c r="AT49" i="9" s="1"/>
  <c r="AT50" i="9" s="1"/>
  <c r="AT51" i="9" s="1"/>
  <c r="AR48" i="9"/>
  <c r="AR49" i="9" s="1"/>
  <c r="AR50" i="9" s="1"/>
  <c r="AQ48" i="9"/>
  <c r="BZ48" i="9" s="1"/>
  <c r="CJ46" i="9"/>
  <c r="CJ45" i="9"/>
  <c r="AW46" i="9"/>
  <c r="AW45" i="9" s="1"/>
  <c r="AV46" i="9"/>
  <c r="AV45" i="9" s="1"/>
  <c r="AU46" i="9"/>
  <c r="AU45" i="9" s="1"/>
  <c r="AT46" i="9"/>
  <c r="AT45" i="9" s="1"/>
  <c r="AX44" i="9"/>
  <c r="BI43" i="9"/>
  <c r="BH43" i="9"/>
  <c r="BG43" i="9"/>
  <c r="BF43" i="9"/>
  <c r="BE43" i="9"/>
  <c r="BD43" i="9"/>
  <c r="BC43" i="9"/>
  <c r="BB43" i="9"/>
  <c r="BA43" i="9"/>
  <c r="AZ43" i="9"/>
  <c r="AY43" i="9"/>
  <c r="AX43" i="9"/>
  <c r="AW43" i="9"/>
  <c r="AV43" i="9"/>
  <c r="AU43" i="9"/>
  <c r="AT43" i="9"/>
  <c r="AX42" i="9"/>
  <c r="BW43" i="9"/>
  <c r="BV43" i="9"/>
  <c r="BW41" i="9"/>
  <c r="BV41" i="9"/>
  <c r="BR46" i="9"/>
  <c r="BQ46" i="9"/>
  <c r="BP46" i="9"/>
  <c r="BO46" i="9"/>
  <c r="BN46" i="9"/>
  <c r="BM46" i="9"/>
  <c r="BL46" i="9"/>
  <c r="BK46" i="9"/>
  <c r="BJ46" i="9"/>
  <c r="AM46" i="9" s="1"/>
  <c r="BR45" i="9"/>
  <c r="BQ45" i="9"/>
  <c r="BP45" i="9"/>
  <c r="BO45" i="9"/>
  <c r="BN45" i="9"/>
  <c r="BM45" i="9"/>
  <c r="BL45" i="9"/>
  <c r="BK45" i="9"/>
  <c r="BJ45" i="9"/>
  <c r="BR43" i="9"/>
  <c r="BQ43" i="9"/>
  <c r="BP43" i="9"/>
  <c r="BO43" i="9"/>
  <c r="BN43" i="9"/>
  <c r="BM43" i="9"/>
  <c r="BL43" i="9"/>
  <c r="BK43" i="9"/>
  <c r="BJ43" i="9"/>
  <c r="BR41" i="9"/>
  <c r="BQ41" i="9"/>
  <c r="BP41" i="9"/>
  <c r="BO41" i="9"/>
  <c r="BN41" i="9"/>
  <c r="BM41" i="9"/>
  <c r="BL41" i="9"/>
  <c r="BK41" i="9"/>
  <c r="BJ41" i="9"/>
  <c r="BI41" i="9"/>
  <c r="BH41" i="9"/>
  <c r="BG41" i="9"/>
  <c r="BF41" i="9"/>
  <c r="BE41" i="9"/>
  <c r="BD41" i="9"/>
  <c r="BC41" i="9"/>
  <c r="BB41" i="9"/>
  <c r="BA41" i="9"/>
  <c r="AZ41" i="9"/>
  <c r="AY41" i="9"/>
  <c r="AX41" i="9"/>
  <c r="AW41" i="9"/>
  <c r="AV41" i="9"/>
  <c r="AU41" i="9"/>
  <c r="AT41" i="9"/>
  <c r="AR46" i="9"/>
  <c r="AR45" i="9" s="1"/>
  <c r="AQ46" i="9"/>
  <c r="BZ46" i="9" s="1"/>
  <c r="AR43" i="9"/>
  <c r="AQ43" i="9"/>
  <c r="AR41" i="9"/>
  <c r="AQ41" i="9"/>
  <c r="X107" i="9"/>
  <c r="W107" i="9"/>
  <c r="V107" i="9"/>
  <c r="T107" i="9"/>
  <c r="S107" i="9"/>
  <c r="R107" i="9"/>
  <c r="Q107" i="9"/>
  <c r="P107" i="9"/>
  <c r="O107" i="9"/>
  <c r="N107" i="9"/>
  <c r="M107" i="9"/>
  <c r="X106" i="9"/>
  <c r="W106" i="9"/>
  <c r="V106" i="9"/>
  <c r="T106" i="9"/>
  <c r="S106" i="9"/>
  <c r="R106" i="9"/>
  <c r="Q106" i="9"/>
  <c r="P106" i="9"/>
  <c r="O106" i="9"/>
  <c r="N106" i="9"/>
  <c r="M106" i="9"/>
  <c r="Y105" i="9"/>
  <c r="X105" i="9"/>
  <c r="W105" i="9"/>
  <c r="V105" i="9"/>
  <c r="T105" i="9"/>
  <c r="S105" i="9"/>
  <c r="R105" i="9"/>
  <c r="Q105" i="9"/>
  <c r="P105" i="9"/>
  <c r="O105" i="9"/>
  <c r="N105" i="9"/>
  <c r="M105" i="9"/>
  <c r="X104" i="9"/>
  <c r="W104" i="9"/>
  <c r="V104" i="9"/>
  <c r="T104" i="9"/>
  <c r="S104" i="9"/>
  <c r="R104" i="9"/>
  <c r="Q104" i="9"/>
  <c r="P104" i="9"/>
  <c r="O104" i="9"/>
  <c r="N104" i="9"/>
  <c r="M104" i="9"/>
  <c r="X103" i="9"/>
  <c r="W103" i="9"/>
  <c r="V103" i="9"/>
  <c r="T103" i="9"/>
  <c r="S103" i="9"/>
  <c r="R103" i="9"/>
  <c r="Q103" i="9"/>
  <c r="P103" i="9"/>
  <c r="O103" i="9"/>
  <c r="N103" i="9"/>
  <c r="M103" i="9"/>
  <c r="X102" i="9"/>
  <c r="W102" i="9"/>
  <c r="V102" i="9"/>
  <c r="T102" i="9"/>
  <c r="S102" i="9"/>
  <c r="R102" i="9"/>
  <c r="Q102" i="9"/>
  <c r="P102" i="9"/>
  <c r="O102" i="9"/>
  <c r="N102" i="9"/>
  <c r="M102" i="9"/>
  <c r="X101" i="9"/>
  <c r="W101" i="9"/>
  <c r="V101" i="9"/>
  <c r="T101" i="9"/>
  <c r="S101" i="9"/>
  <c r="R101" i="9"/>
  <c r="Q101" i="9"/>
  <c r="P101" i="9"/>
  <c r="O101" i="9"/>
  <c r="N101" i="9"/>
  <c r="M101" i="9"/>
  <c r="X100" i="9"/>
  <c r="W100" i="9"/>
  <c r="V100" i="9"/>
  <c r="T100" i="9"/>
  <c r="S100" i="9"/>
  <c r="R100" i="9"/>
  <c r="Q100" i="9"/>
  <c r="P100" i="9"/>
  <c r="O100" i="9"/>
  <c r="N100" i="9"/>
  <c r="M100" i="9"/>
  <c r="X99" i="9"/>
  <c r="W99" i="9"/>
  <c r="V99" i="9"/>
  <c r="T99" i="9"/>
  <c r="S99" i="9"/>
  <c r="R99" i="9"/>
  <c r="Q99" i="9"/>
  <c r="P99" i="9"/>
  <c r="O99" i="9"/>
  <c r="N99" i="9"/>
  <c r="M99" i="9"/>
  <c r="X98" i="9"/>
  <c r="W98" i="9"/>
  <c r="V98" i="9"/>
  <c r="T98" i="9"/>
  <c r="S98" i="9"/>
  <c r="R98" i="9"/>
  <c r="Q98" i="9"/>
  <c r="P98" i="9"/>
  <c r="O98" i="9"/>
  <c r="N98" i="9"/>
  <c r="M98" i="9"/>
  <c r="X97" i="9"/>
  <c r="W97" i="9"/>
  <c r="V97" i="9"/>
  <c r="T97" i="9"/>
  <c r="S97" i="9"/>
  <c r="R97" i="9"/>
  <c r="Q97" i="9"/>
  <c r="P97" i="9"/>
  <c r="O97" i="9"/>
  <c r="N97" i="9"/>
  <c r="M97" i="9"/>
  <c r="X96" i="9"/>
  <c r="W96" i="9"/>
  <c r="V96" i="9"/>
  <c r="T96" i="9"/>
  <c r="S96" i="9"/>
  <c r="R96" i="9"/>
  <c r="Q96" i="9"/>
  <c r="P96" i="9"/>
  <c r="O96" i="9"/>
  <c r="N96" i="9"/>
  <c r="M96" i="9"/>
  <c r="X95" i="9"/>
  <c r="W95" i="9"/>
  <c r="V95" i="9"/>
  <c r="T95" i="9"/>
  <c r="S95" i="9"/>
  <c r="R95" i="9"/>
  <c r="Q95" i="9"/>
  <c r="P95" i="9"/>
  <c r="O95" i="9"/>
  <c r="N95" i="9"/>
  <c r="M95" i="9"/>
  <c r="X94" i="9"/>
  <c r="W94" i="9"/>
  <c r="V94" i="9"/>
  <c r="T94" i="9"/>
  <c r="S94" i="9"/>
  <c r="R94" i="9"/>
  <c r="Q94" i="9"/>
  <c r="P94" i="9"/>
  <c r="O94" i="9"/>
  <c r="N94" i="9"/>
  <c r="M94" i="9"/>
  <c r="X93" i="9"/>
  <c r="W93" i="9"/>
  <c r="V93" i="9"/>
  <c r="T93" i="9"/>
  <c r="S93" i="9"/>
  <c r="R93" i="9"/>
  <c r="Q93" i="9"/>
  <c r="P93" i="9"/>
  <c r="O93" i="9"/>
  <c r="N93" i="9"/>
  <c r="M93" i="9"/>
  <c r="X92" i="9"/>
  <c r="W92" i="9"/>
  <c r="V92" i="9"/>
  <c r="T92" i="9"/>
  <c r="S92" i="9"/>
  <c r="R92" i="9"/>
  <c r="Q92" i="9"/>
  <c r="P92" i="9"/>
  <c r="O92" i="9"/>
  <c r="N92" i="9"/>
  <c r="M92" i="9"/>
  <c r="X91" i="9"/>
  <c r="W91" i="9"/>
  <c r="V91" i="9"/>
  <c r="T91" i="9"/>
  <c r="S91" i="9"/>
  <c r="R91" i="9"/>
  <c r="Q91" i="9"/>
  <c r="P91" i="9"/>
  <c r="O91" i="9"/>
  <c r="N91" i="9"/>
  <c r="M91" i="9"/>
  <c r="X90" i="9"/>
  <c r="W90" i="9"/>
  <c r="V90" i="9"/>
  <c r="T90" i="9"/>
  <c r="S90" i="9"/>
  <c r="R90" i="9"/>
  <c r="Q90" i="9"/>
  <c r="P90" i="9"/>
  <c r="O90" i="9"/>
  <c r="N90" i="9"/>
  <c r="M90" i="9"/>
  <c r="X89" i="9"/>
  <c r="W89" i="9"/>
  <c r="V89" i="9"/>
  <c r="T89" i="9"/>
  <c r="S89" i="9"/>
  <c r="R89" i="9"/>
  <c r="Q89" i="9"/>
  <c r="P89" i="9"/>
  <c r="O89" i="9"/>
  <c r="N89" i="9"/>
  <c r="M89" i="9"/>
  <c r="X88" i="9"/>
  <c r="W88" i="9"/>
  <c r="V88" i="9"/>
  <c r="T88" i="9"/>
  <c r="S88" i="9"/>
  <c r="R88" i="9"/>
  <c r="Q88" i="9"/>
  <c r="P88" i="9"/>
  <c r="O88" i="9"/>
  <c r="N88" i="9"/>
  <c r="M88" i="9"/>
  <c r="X87" i="9"/>
  <c r="W87" i="9"/>
  <c r="V87" i="9"/>
  <c r="T87" i="9"/>
  <c r="S87" i="9"/>
  <c r="R87" i="9"/>
  <c r="Q87" i="9"/>
  <c r="P87" i="9"/>
  <c r="O87" i="9"/>
  <c r="N87" i="9"/>
  <c r="M87" i="9"/>
  <c r="X86" i="9"/>
  <c r="W86" i="9"/>
  <c r="V86" i="9"/>
  <c r="T86" i="9"/>
  <c r="S86" i="9"/>
  <c r="R86" i="9"/>
  <c r="Q86" i="9"/>
  <c r="P86" i="9"/>
  <c r="O86" i="9"/>
  <c r="N86" i="9"/>
  <c r="M86" i="9"/>
  <c r="X85" i="9"/>
  <c r="W85" i="9"/>
  <c r="V85" i="9"/>
  <c r="T85" i="9"/>
  <c r="S85" i="9"/>
  <c r="R85" i="9"/>
  <c r="Q85" i="9"/>
  <c r="P85" i="9"/>
  <c r="O85" i="9"/>
  <c r="N85" i="9"/>
  <c r="M85" i="9"/>
  <c r="X84" i="9"/>
  <c r="W84" i="9"/>
  <c r="V84" i="9"/>
  <c r="T84" i="9"/>
  <c r="S84" i="9"/>
  <c r="R84" i="9"/>
  <c r="Q84" i="9"/>
  <c r="P84" i="9"/>
  <c r="O84" i="9"/>
  <c r="N84" i="9"/>
  <c r="M84" i="9"/>
  <c r="X83" i="9"/>
  <c r="W83" i="9"/>
  <c r="V83" i="9"/>
  <c r="T83" i="9"/>
  <c r="S83" i="9"/>
  <c r="R83" i="9"/>
  <c r="Q83" i="9"/>
  <c r="P83" i="9"/>
  <c r="O83" i="9"/>
  <c r="N83" i="9"/>
  <c r="M83" i="9"/>
  <c r="X82" i="9"/>
  <c r="W82" i="9"/>
  <c r="V82" i="9"/>
  <c r="T82" i="9"/>
  <c r="S82" i="9"/>
  <c r="R82" i="9"/>
  <c r="Q82" i="9"/>
  <c r="P82" i="9"/>
  <c r="O82" i="9"/>
  <c r="N82" i="9"/>
  <c r="M82" i="9"/>
  <c r="X81" i="9"/>
  <c r="W81" i="9"/>
  <c r="V81" i="9"/>
  <c r="T81" i="9"/>
  <c r="S81" i="9"/>
  <c r="R81" i="9"/>
  <c r="Q81" i="9"/>
  <c r="P81" i="9"/>
  <c r="O81" i="9"/>
  <c r="N81" i="9"/>
  <c r="M81" i="9"/>
  <c r="X80" i="9"/>
  <c r="W80" i="9"/>
  <c r="V80" i="9"/>
  <c r="T80" i="9"/>
  <c r="S80" i="9"/>
  <c r="R80" i="9"/>
  <c r="Q80" i="9"/>
  <c r="P80" i="9"/>
  <c r="O80" i="9"/>
  <c r="N80" i="9"/>
  <c r="M80" i="9"/>
  <c r="X79" i="9"/>
  <c r="W79" i="9"/>
  <c r="V79" i="9"/>
  <c r="T79" i="9"/>
  <c r="S79" i="9"/>
  <c r="R79" i="9"/>
  <c r="Q79" i="9"/>
  <c r="P79" i="9"/>
  <c r="O79" i="9"/>
  <c r="N79" i="9"/>
  <c r="M79" i="9"/>
  <c r="X78" i="9"/>
  <c r="W78" i="9"/>
  <c r="V78" i="9"/>
  <c r="T78" i="9"/>
  <c r="S78" i="9"/>
  <c r="R78" i="9"/>
  <c r="Q78" i="9"/>
  <c r="P78" i="9"/>
  <c r="O78" i="9"/>
  <c r="N78" i="9"/>
  <c r="M78" i="9"/>
  <c r="X77" i="9"/>
  <c r="W77" i="9"/>
  <c r="V77" i="9"/>
  <c r="T77" i="9"/>
  <c r="S77" i="9"/>
  <c r="R77" i="9"/>
  <c r="Q77" i="9"/>
  <c r="P77" i="9"/>
  <c r="O77" i="9"/>
  <c r="N77" i="9"/>
  <c r="M77" i="9"/>
  <c r="X76" i="9"/>
  <c r="W76" i="9"/>
  <c r="V76" i="9"/>
  <c r="T76" i="9"/>
  <c r="S76" i="9"/>
  <c r="R76" i="9"/>
  <c r="Q76" i="9"/>
  <c r="P76" i="9"/>
  <c r="O76" i="9"/>
  <c r="N76" i="9"/>
  <c r="M76" i="9"/>
  <c r="X75" i="9"/>
  <c r="W75" i="9"/>
  <c r="V75" i="9"/>
  <c r="T75" i="9"/>
  <c r="S75" i="9"/>
  <c r="R75" i="9"/>
  <c r="Q75" i="9"/>
  <c r="P75" i="9"/>
  <c r="O75" i="9"/>
  <c r="N75" i="9"/>
  <c r="M75" i="9"/>
  <c r="X74" i="9"/>
  <c r="W74" i="9"/>
  <c r="V74" i="9"/>
  <c r="T74" i="9"/>
  <c r="S74" i="9"/>
  <c r="R74" i="9"/>
  <c r="Q74" i="9"/>
  <c r="P74" i="9"/>
  <c r="O74" i="9"/>
  <c r="N74" i="9"/>
  <c r="M74" i="9"/>
  <c r="X73" i="9"/>
  <c r="W73" i="9"/>
  <c r="V73" i="9"/>
  <c r="T73" i="9"/>
  <c r="S73" i="9"/>
  <c r="R73" i="9"/>
  <c r="Q73" i="9"/>
  <c r="P73" i="9"/>
  <c r="O73" i="9"/>
  <c r="N73" i="9"/>
  <c r="M73" i="9"/>
  <c r="X72" i="9"/>
  <c r="W72" i="9"/>
  <c r="V72" i="9"/>
  <c r="T72" i="9"/>
  <c r="S72" i="9"/>
  <c r="R72" i="9"/>
  <c r="Q72" i="9"/>
  <c r="P72" i="9"/>
  <c r="O72" i="9"/>
  <c r="N72" i="9"/>
  <c r="M72" i="9"/>
  <c r="X71" i="9"/>
  <c r="W71" i="9"/>
  <c r="V71" i="9"/>
  <c r="T71" i="9"/>
  <c r="S71" i="9"/>
  <c r="R71" i="9"/>
  <c r="Q71" i="9"/>
  <c r="P71" i="9"/>
  <c r="O71" i="9"/>
  <c r="N71" i="9"/>
  <c r="M71" i="9"/>
  <c r="X70" i="9"/>
  <c r="W70" i="9"/>
  <c r="V70" i="9"/>
  <c r="T70" i="9"/>
  <c r="S70" i="9"/>
  <c r="R70" i="9"/>
  <c r="Q70" i="9"/>
  <c r="P70" i="9"/>
  <c r="O70" i="9"/>
  <c r="N70" i="9"/>
  <c r="M70" i="9"/>
  <c r="X69" i="9"/>
  <c r="W69" i="9"/>
  <c r="V69" i="9"/>
  <c r="T69" i="9"/>
  <c r="S69" i="9"/>
  <c r="R69" i="9"/>
  <c r="Q69" i="9"/>
  <c r="P69" i="9"/>
  <c r="O69" i="9"/>
  <c r="N69" i="9"/>
  <c r="M69" i="9"/>
  <c r="X68" i="9"/>
  <c r="W68" i="9"/>
  <c r="V68" i="9"/>
  <c r="T68" i="9"/>
  <c r="S68" i="9"/>
  <c r="R68" i="9"/>
  <c r="Q68" i="9"/>
  <c r="P68" i="9"/>
  <c r="O68" i="9"/>
  <c r="N68" i="9"/>
  <c r="M68" i="9"/>
  <c r="X67" i="9"/>
  <c r="W67" i="9"/>
  <c r="V67" i="9"/>
  <c r="T67" i="9"/>
  <c r="S67" i="9"/>
  <c r="R67" i="9"/>
  <c r="Q67" i="9"/>
  <c r="P67" i="9"/>
  <c r="O67" i="9"/>
  <c r="N67" i="9"/>
  <c r="M67" i="9"/>
  <c r="X66" i="9"/>
  <c r="W66" i="9"/>
  <c r="V66" i="9"/>
  <c r="T66" i="9"/>
  <c r="S66" i="9"/>
  <c r="R66" i="9"/>
  <c r="Q66" i="9"/>
  <c r="P66" i="9"/>
  <c r="O66" i="9"/>
  <c r="N66" i="9"/>
  <c r="M66" i="9"/>
  <c r="X65" i="9"/>
  <c r="W65" i="9"/>
  <c r="V65" i="9"/>
  <c r="T65" i="9"/>
  <c r="S65" i="9"/>
  <c r="R65" i="9"/>
  <c r="Q65" i="9"/>
  <c r="P65" i="9"/>
  <c r="O65" i="9"/>
  <c r="N65" i="9"/>
  <c r="M65" i="9"/>
  <c r="X64" i="9"/>
  <c r="W64" i="9"/>
  <c r="V64" i="9"/>
  <c r="T64" i="9"/>
  <c r="S64" i="9"/>
  <c r="R64" i="9"/>
  <c r="Q64" i="9"/>
  <c r="P64" i="9"/>
  <c r="O64" i="9"/>
  <c r="N64" i="9"/>
  <c r="M64" i="9"/>
  <c r="X63" i="9"/>
  <c r="W63" i="9"/>
  <c r="V63" i="9"/>
  <c r="T63" i="9"/>
  <c r="S63" i="9"/>
  <c r="R63" i="9"/>
  <c r="Q63" i="9"/>
  <c r="P63" i="9"/>
  <c r="O63" i="9"/>
  <c r="N63" i="9"/>
  <c r="M63" i="9"/>
  <c r="X62" i="9"/>
  <c r="W62" i="9"/>
  <c r="V62" i="9"/>
  <c r="T62" i="9"/>
  <c r="S62" i="9"/>
  <c r="R62" i="9"/>
  <c r="Q62" i="9"/>
  <c r="P62" i="9"/>
  <c r="O62" i="9"/>
  <c r="N62" i="9"/>
  <c r="M62" i="9"/>
  <c r="X61" i="9"/>
  <c r="W61" i="9"/>
  <c r="V61" i="9"/>
  <c r="T61" i="9"/>
  <c r="S61" i="9"/>
  <c r="R61" i="9"/>
  <c r="Q61" i="9"/>
  <c r="P61" i="9"/>
  <c r="O61" i="9"/>
  <c r="N61" i="9"/>
  <c r="M61" i="9"/>
  <c r="X60" i="9"/>
  <c r="W60" i="9"/>
  <c r="V60" i="9"/>
  <c r="T60" i="9"/>
  <c r="S60" i="9"/>
  <c r="R60" i="9"/>
  <c r="Q60" i="9"/>
  <c r="P60" i="9"/>
  <c r="O60" i="9"/>
  <c r="N60" i="9"/>
  <c r="M60" i="9"/>
  <c r="X59" i="9"/>
  <c r="W59" i="9"/>
  <c r="V59" i="9"/>
  <c r="T59" i="9"/>
  <c r="S59" i="9"/>
  <c r="R59" i="9"/>
  <c r="Q59" i="9"/>
  <c r="P59" i="9"/>
  <c r="O59" i="9"/>
  <c r="N59" i="9"/>
  <c r="M59" i="9"/>
  <c r="X58" i="9"/>
  <c r="W58" i="9"/>
  <c r="V58" i="9"/>
  <c r="T58" i="9"/>
  <c r="S58" i="9"/>
  <c r="R58" i="9"/>
  <c r="Q58" i="9"/>
  <c r="P58" i="9"/>
  <c r="O58" i="9"/>
  <c r="N58" i="9"/>
  <c r="M58" i="9"/>
  <c r="X57" i="9"/>
  <c r="W57" i="9"/>
  <c r="V57" i="9"/>
  <c r="T57" i="9"/>
  <c r="S57" i="9"/>
  <c r="R57" i="9"/>
  <c r="Q57" i="9"/>
  <c r="P57" i="9"/>
  <c r="O57" i="9"/>
  <c r="N57" i="9"/>
  <c r="M57" i="9"/>
  <c r="X56" i="9"/>
  <c r="W56" i="9"/>
  <c r="V56" i="9"/>
  <c r="T56" i="9"/>
  <c r="S56" i="9"/>
  <c r="R56" i="9"/>
  <c r="Q56" i="9"/>
  <c r="P56" i="9"/>
  <c r="O56" i="9"/>
  <c r="N56" i="9"/>
  <c r="M56" i="9"/>
  <c r="X55" i="9"/>
  <c r="W55" i="9"/>
  <c r="V55" i="9"/>
  <c r="T55" i="9"/>
  <c r="S55" i="9"/>
  <c r="R55" i="9"/>
  <c r="Q55" i="9"/>
  <c r="P55" i="9"/>
  <c r="O55" i="9"/>
  <c r="N55" i="9"/>
  <c r="M55" i="9"/>
  <c r="X54" i="9"/>
  <c r="W54" i="9"/>
  <c r="V54" i="9"/>
  <c r="T54" i="9"/>
  <c r="S54" i="9"/>
  <c r="R54" i="9"/>
  <c r="Q54" i="9"/>
  <c r="P54" i="9"/>
  <c r="O54" i="9"/>
  <c r="N54" i="9"/>
  <c r="M54" i="9"/>
  <c r="X53" i="9"/>
  <c r="W53" i="9"/>
  <c r="V53" i="9"/>
  <c r="T53" i="9"/>
  <c r="S53" i="9"/>
  <c r="R53" i="9"/>
  <c r="Q53" i="9"/>
  <c r="P53" i="9"/>
  <c r="O53" i="9"/>
  <c r="N53" i="9"/>
  <c r="M53" i="9"/>
  <c r="X52" i="9"/>
  <c r="W52" i="9"/>
  <c r="V52" i="9"/>
  <c r="T52" i="9"/>
  <c r="S52" i="9"/>
  <c r="R52" i="9"/>
  <c r="Q52" i="9"/>
  <c r="P52" i="9"/>
  <c r="O52" i="9"/>
  <c r="N52" i="9"/>
  <c r="M52" i="9"/>
  <c r="X51" i="9"/>
  <c r="W51" i="9"/>
  <c r="V51" i="9"/>
  <c r="T51" i="9"/>
  <c r="S51" i="9"/>
  <c r="R51" i="9"/>
  <c r="Q51" i="9"/>
  <c r="P51" i="9"/>
  <c r="O51" i="9"/>
  <c r="N51" i="9"/>
  <c r="M51" i="9"/>
  <c r="X50" i="9"/>
  <c r="W50" i="9"/>
  <c r="V50" i="9"/>
  <c r="T50" i="9"/>
  <c r="S50" i="9"/>
  <c r="R50" i="9"/>
  <c r="Q50" i="9"/>
  <c r="P50" i="9"/>
  <c r="O50" i="9"/>
  <c r="N50" i="9"/>
  <c r="M50" i="9"/>
  <c r="X49" i="9"/>
  <c r="W49" i="9"/>
  <c r="V49" i="9"/>
  <c r="T49" i="9"/>
  <c r="S49" i="9"/>
  <c r="R49" i="9"/>
  <c r="Q49" i="9"/>
  <c r="P49" i="9"/>
  <c r="O49" i="9"/>
  <c r="N49" i="9"/>
  <c r="M49" i="9"/>
  <c r="X48" i="9"/>
  <c r="W48" i="9"/>
  <c r="V48" i="9"/>
  <c r="T48" i="9"/>
  <c r="S48" i="9"/>
  <c r="R48" i="9"/>
  <c r="Q48" i="9"/>
  <c r="P48" i="9"/>
  <c r="O48" i="9"/>
  <c r="N48" i="9"/>
  <c r="M48" i="9"/>
  <c r="X47" i="9"/>
  <c r="W47" i="9"/>
  <c r="V47" i="9"/>
  <c r="T47" i="9"/>
  <c r="S47" i="9"/>
  <c r="R47" i="9"/>
  <c r="Q47" i="9"/>
  <c r="P47" i="9"/>
  <c r="O47" i="9"/>
  <c r="N47" i="9"/>
  <c r="M47" i="9"/>
  <c r="X46" i="9"/>
  <c r="W46" i="9"/>
  <c r="V46" i="9"/>
  <c r="T46" i="9"/>
  <c r="S46" i="9"/>
  <c r="R46" i="9"/>
  <c r="Q46" i="9"/>
  <c r="P46" i="9"/>
  <c r="O46" i="9"/>
  <c r="N46" i="9"/>
  <c r="M46" i="9"/>
  <c r="X45" i="9"/>
  <c r="W45" i="9"/>
  <c r="V45" i="9"/>
  <c r="T45" i="9"/>
  <c r="S45" i="9"/>
  <c r="R45" i="9"/>
  <c r="Q45" i="9"/>
  <c r="P45" i="9"/>
  <c r="O45" i="9"/>
  <c r="N45" i="9"/>
  <c r="M45" i="9"/>
  <c r="X44" i="9"/>
  <c r="W44" i="9"/>
  <c r="V44" i="9"/>
  <c r="T44" i="9"/>
  <c r="S44" i="9"/>
  <c r="R44" i="9"/>
  <c r="Q44" i="9"/>
  <c r="P44" i="9"/>
  <c r="O44" i="9"/>
  <c r="N44" i="9"/>
  <c r="M44" i="9"/>
  <c r="X43" i="9"/>
  <c r="W43" i="9"/>
  <c r="V43" i="9"/>
  <c r="T43" i="9"/>
  <c r="S43" i="9"/>
  <c r="R43" i="9"/>
  <c r="Q43" i="9"/>
  <c r="P43" i="9"/>
  <c r="O43" i="9"/>
  <c r="N43" i="9"/>
  <c r="M43" i="9"/>
  <c r="X42" i="9"/>
  <c r="W42" i="9"/>
  <c r="V42" i="9"/>
  <c r="T42" i="9"/>
  <c r="S42" i="9"/>
  <c r="R42" i="9"/>
  <c r="Q42" i="9"/>
  <c r="P42" i="9"/>
  <c r="O42" i="9"/>
  <c r="N42" i="9"/>
  <c r="M42" i="9"/>
  <c r="X41" i="9"/>
  <c r="W41" i="9"/>
  <c r="V41" i="9"/>
  <c r="T41" i="9"/>
  <c r="S41" i="9"/>
  <c r="R41" i="9"/>
  <c r="Q41" i="9"/>
  <c r="P41" i="9"/>
  <c r="O41" i="9"/>
  <c r="N41" i="9"/>
  <c r="M41" i="9"/>
  <c r="L63" i="9"/>
  <c r="K63" i="9"/>
  <c r="J63" i="9"/>
  <c r="I63" i="9"/>
  <c r="Y63" i="9" s="1"/>
  <c r="H63" i="9"/>
  <c r="G63" i="9"/>
  <c r="F63" i="9"/>
  <c r="E63" i="9"/>
  <c r="AS63" i="9" s="1"/>
  <c r="L62" i="9"/>
  <c r="K62" i="9"/>
  <c r="J62" i="9"/>
  <c r="I62" i="9"/>
  <c r="Y62" i="9" s="1"/>
  <c r="H62" i="9"/>
  <c r="G62" i="9"/>
  <c r="F62" i="9"/>
  <c r="E62" i="9"/>
  <c r="AS62" i="9" s="1"/>
  <c r="L61" i="9"/>
  <c r="K61" i="9"/>
  <c r="J61" i="9"/>
  <c r="I61" i="9"/>
  <c r="Y61" i="9" s="1"/>
  <c r="H61" i="9"/>
  <c r="G61" i="9"/>
  <c r="F61" i="9"/>
  <c r="E61" i="9"/>
  <c r="AS61" i="9" s="1"/>
  <c r="L60" i="9"/>
  <c r="K60" i="9"/>
  <c r="J60" i="9"/>
  <c r="I60" i="9"/>
  <c r="Y60" i="9" s="1"/>
  <c r="H60" i="9"/>
  <c r="G60" i="9"/>
  <c r="F60" i="9"/>
  <c r="E60" i="9"/>
  <c r="AS60" i="9" s="1"/>
  <c r="L59" i="9"/>
  <c r="K59" i="9"/>
  <c r="J59" i="9"/>
  <c r="I59" i="9"/>
  <c r="Y59" i="9" s="1"/>
  <c r="H59" i="9"/>
  <c r="G59" i="9"/>
  <c r="F59" i="9"/>
  <c r="E59" i="9"/>
  <c r="L58" i="9"/>
  <c r="K58" i="9"/>
  <c r="J58" i="9"/>
  <c r="I58" i="9"/>
  <c r="Y58" i="9" s="1"/>
  <c r="H58" i="9"/>
  <c r="G58" i="9"/>
  <c r="F58" i="9"/>
  <c r="E58" i="9"/>
  <c r="AS58" i="9" s="1"/>
  <c r="L57" i="9"/>
  <c r="K57" i="9"/>
  <c r="J57" i="9"/>
  <c r="I57" i="9"/>
  <c r="Y57" i="9" s="1"/>
  <c r="H57" i="9"/>
  <c r="G57" i="9"/>
  <c r="F57" i="9"/>
  <c r="E57" i="9"/>
  <c r="L56" i="9"/>
  <c r="K56" i="9"/>
  <c r="J56" i="9"/>
  <c r="I56" i="9"/>
  <c r="Y56" i="9" s="1"/>
  <c r="H56" i="9"/>
  <c r="G56" i="9"/>
  <c r="F56" i="9"/>
  <c r="E56" i="9"/>
  <c r="L55" i="9"/>
  <c r="K55" i="9"/>
  <c r="J55" i="9"/>
  <c r="I55" i="9"/>
  <c r="Y55" i="9" s="1"/>
  <c r="H55" i="9"/>
  <c r="G55" i="9"/>
  <c r="F55" i="9"/>
  <c r="E55" i="9"/>
  <c r="AS55" i="9" s="1"/>
  <c r="L54" i="9"/>
  <c r="K54" i="9"/>
  <c r="J54" i="9"/>
  <c r="I54" i="9"/>
  <c r="Y54" i="9" s="1"/>
  <c r="H54" i="9"/>
  <c r="G54" i="9"/>
  <c r="F54" i="9"/>
  <c r="E54" i="9"/>
  <c r="AS54" i="9" s="1"/>
  <c r="L53" i="9"/>
  <c r="K53" i="9"/>
  <c r="J53" i="9"/>
  <c r="I53" i="9"/>
  <c r="Y53" i="9" s="1"/>
  <c r="H53" i="9"/>
  <c r="G53" i="9"/>
  <c r="F53" i="9"/>
  <c r="E53" i="9"/>
  <c r="L52" i="9"/>
  <c r="K52" i="9"/>
  <c r="J52" i="9"/>
  <c r="I52" i="9"/>
  <c r="Y52" i="9" s="1"/>
  <c r="H52" i="9"/>
  <c r="G52" i="9"/>
  <c r="F52" i="9"/>
  <c r="E52" i="9"/>
  <c r="AS52" i="9" s="1"/>
  <c r="L51" i="9"/>
  <c r="K51" i="9"/>
  <c r="J51" i="9"/>
  <c r="I51" i="9"/>
  <c r="Y51" i="9" s="1"/>
  <c r="H51" i="9"/>
  <c r="G51" i="9"/>
  <c r="F51" i="9"/>
  <c r="E51" i="9"/>
  <c r="L50" i="9"/>
  <c r="K50" i="9"/>
  <c r="J50" i="9"/>
  <c r="I50" i="9"/>
  <c r="Y50" i="9" s="1"/>
  <c r="H50" i="9"/>
  <c r="G50" i="9"/>
  <c r="F50" i="9"/>
  <c r="E50" i="9"/>
  <c r="L49" i="9"/>
  <c r="K49" i="9"/>
  <c r="J49" i="9"/>
  <c r="I49" i="9"/>
  <c r="Y49" i="9" s="1"/>
  <c r="H49" i="9"/>
  <c r="G49" i="9"/>
  <c r="F49" i="9"/>
  <c r="E49" i="9"/>
  <c r="L48" i="9"/>
  <c r="K48" i="9"/>
  <c r="J48" i="9"/>
  <c r="I48" i="9"/>
  <c r="Y48" i="9" s="1"/>
  <c r="H48" i="9"/>
  <c r="G48" i="9"/>
  <c r="F48" i="9"/>
  <c r="E48" i="9"/>
  <c r="L47" i="9"/>
  <c r="K47" i="9"/>
  <c r="J47" i="9"/>
  <c r="I47" i="9"/>
  <c r="Y47" i="9" s="1"/>
  <c r="H47" i="9"/>
  <c r="G47" i="9"/>
  <c r="F47" i="9"/>
  <c r="E47" i="9"/>
  <c r="AS47" i="9" s="1"/>
  <c r="AS46" i="9" s="1"/>
  <c r="AS45" i="9" s="1"/>
  <c r="L46" i="9"/>
  <c r="K46" i="9"/>
  <c r="J46" i="9"/>
  <c r="I46" i="9"/>
  <c r="Y46" i="9" s="1"/>
  <c r="H46" i="9"/>
  <c r="G46" i="9"/>
  <c r="F46" i="9"/>
  <c r="E46" i="9"/>
  <c r="L45" i="9"/>
  <c r="K45" i="9"/>
  <c r="J45" i="9"/>
  <c r="I45" i="9"/>
  <c r="Y45" i="9" s="1"/>
  <c r="H45" i="9"/>
  <c r="G45" i="9"/>
  <c r="F45" i="9"/>
  <c r="E45" i="9"/>
  <c r="L44" i="9"/>
  <c r="K44" i="9"/>
  <c r="J44" i="9"/>
  <c r="I44" i="9"/>
  <c r="Y44" i="9" s="1"/>
  <c r="H44" i="9"/>
  <c r="G44" i="9"/>
  <c r="F44" i="9"/>
  <c r="E44" i="9"/>
  <c r="L43" i="9"/>
  <c r="K43" i="9"/>
  <c r="J43" i="9"/>
  <c r="I43" i="9"/>
  <c r="Y43" i="9" s="1"/>
  <c r="H43" i="9"/>
  <c r="G43" i="9"/>
  <c r="F43" i="9"/>
  <c r="E43" i="9"/>
  <c r="L42" i="9"/>
  <c r="K42" i="9"/>
  <c r="J42" i="9"/>
  <c r="I42" i="9"/>
  <c r="Y42" i="9" s="1"/>
  <c r="H42" i="9"/>
  <c r="G42" i="9"/>
  <c r="F42" i="9"/>
  <c r="E42" i="9"/>
  <c r="L41" i="9"/>
  <c r="K41" i="9"/>
  <c r="J41" i="9"/>
  <c r="I41" i="9"/>
  <c r="Y41" i="9" s="1"/>
  <c r="H41" i="9"/>
  <c r="G41" i="9"/>
  <c r="F41" i="9"/>
  <c r="E41" i="9"/>
  <c r="M40" i="9"/>
  <c r="L40" i="9"/>
  <c r="K40" i="9"/>
  <c r="J40" i="9"/>
  <c r="I40" i="9"/>
  <c r="Y40" i="9" s="1"/>
  <c r="H40" i="9"/>
  <c r="G40" i="9"/>
  <c r="F40" i="9"/>
  <c r="E40" i="9"/>
  <c r="AS39" i="9"/>
  <c r="AS36" i="9"/>
  <c r="AS35" i="9"/>
  <c r="AS34" i="9"/>
  <c r="AS24" i="9"/>
  <c r="AS23" i="9"/>
  <c r="AS18" i="9"/>
  <c r="AS12" i="9"/>
  <c r="AS11" i="9"/>
  <c r="AS10" i="9"/>
  <c r="AS9" i="9"/>
  <c r="AM39" i="9"/>
  <c r="AM36" i="9"/>
  <c r="AM35" i="9"/>
  <c r="AM34" i="9"/>
  <c r="AM31" i="9"/>
  <c r="AM30" i="9"/>
  <c r="AM29" i="9"/>
  <c r="AM28" i="9"/>
  <c r="AM27" i="9"/>
  <c r="AM26" i="9"/>
  <c r="AM25" i="9"/>
  <c r="BZ36" i="9"/>
  <c r="BZ35" i="9"/>
  <c r="BZ34" i="9"/>
  <c r="BR38" i="9"/>
  <c r="BQ38" i="9"/>
  <c r="BP38" i="9"/>
  <c r="BO38" i="9"/>
  <c r="BN38" i="9"/>
  <c r="BM38" i="9"/>
  <c r="BL38" i="9"/>
  <c r="BK38" i="9"/>
  <c r="BJ38" i="9"/>
  <c r="AM38" i="9" s="1"/>
  <c r="BR37" i="9"/>
  <c r="BQ37" i="9"/>
  <c r="BP37" i="9"/>
  <c r="BO37" i="9"/>
  <c r="BN37" i="9"/>
  <c r="BM37" i="9"/>
  <c r="BL37" i="9"/>
  <c r="BK37" i="9"/>
  <c r="BJ37" i="9"/>
  <c r="AM37" i="9" s="1"/>
  <c r="AV38" i="9"/>
  <c r="AU38" i="9"/>
  <c r="AT38" i="9"/>
  <c r="AV37" i="9"/>
  <c r="AU37" i="9"/>
  <c r="AT37" i="9"/>
  <c r="AR38" i="9"/>
  <c r="AQ38" i="9"/>
  <c r="BZ38" i="9" s="1"/>
  <c r="AR37" i="9"/>
  <c r="AQ37" i="9"/>
  <c r="BZ37" i="9" s="1"/>
  <c r="BR33" i="9"/>
  <c r="BQ33" i="9"/>
  <c r="BP33" i="9"/>
  <c r="BO33" i="9"/>
  <c r="BN33" i="9"/>
  <c r="BM33" i="9"/>
  <c r="BL33" i="9"/>
  <c r="BK33" i="9"/>
  <c r="BJ33" i="9"/>
  <c r="BI33" i="9"/>
  <c r="BH33" i="9"/>
  <c r="BG33" i="9"/>
  <c r="BF33" i="9"/>
  <c r="BE33" i="9"/>
  <c r="BD33" i="9"/>
  <c r="BC33" i="9"/>
  <c r="BB33" i="9"/>
  <c r="BA33" i="9"/>
  <c r="AZ33" i="9"/>
  <c r="AY33" i="9"/>
  <c r="AX33" i="9"/>
  <c r="AW33" i="9"/>
  <c r="AV33" i="9"/>
  <c r="AU33" i="9"/>
  <c r="AT33" i="9"/>
  <c r="BW33" i="9"/>
  <c r="BV33" i="9"/>
  <c r="BW32" i="9"/>
  <c r="BV32" i="9"/>
  <c r="BI32" i="9"/>
  <c r="AX32" i="9"/>
  <c r="AR33" i="9"/>
  <c r="AQ33" i="9"/>
  <c r="BZ31" i="9"/>
  <c r="BZ30" i="9"/>
  <c r="BZ29" i="9"/>
  <c r="BZ28" i="9"/>
  <c r="T39" i="9"/>
  <c r="S39" i="9"/>
  <c r="R39" i="9"/>
  <c r="Q39" i="9"/>
  <c r="P39" i="9"/>
  <c r="O39" i="9"/>
  <c r="N39" i="9"/>
  <c r="M39" i="9"/>
  <c r="L39" i="9"/>
  <c r="K39" i="9"/>
  <c r="J39" i="9"/>
  <c r="I39" i="9"/>
  <c r="Y39" i="9" s="1"/>
  <c r="H39" i="9"/>
  <c r="G39" i="9"/>
  <c r="F39" i="9"/>
  <c r="E39" i="9"/>
  <c r="T38" i="9"/>
  <c r="S38" i="9"/>
  <c r="R38" i="9"/>
  <c r="Q38" i="9"/>
  <c r="P38" i="9"/>
  <c r="O38" i="9"/>
  <c r="N38" i="9"/>
  <c r="M38" i="9"/>
  <c r="L38" i="9"/>
  <c r="K38" i="9"/>
  <c r="J38" i="9"/>
  <c r="I38" i="9"/>
  <c r="Y38" i="9" s="1"/>
  <c r="H38" i="9"/>
  <c r="G38" i="9"/>
  <c r="F38" i="9"/>
  <c r="E38" i="9"/>
  <c r="T37" i="9"/>
  <c r="S37" i="9"/>
  <c r="R37" i="9"/>
  <c r="Q37" i="9"/>
  <c r="P37" i="9"/>
  <c r="O37" i="9"/>
  <c r="N37" i="9"/>
  <c r="M37" i="9"/>
  <c r="L37" i="9"/>
  <c r="K37" i="9"/>
  <c r="J37" i="9"/>
  <c r="I37" i="9"/>
  <c r="Y37" i="9" s="1"/>
  <c r="H37" i="9"/>
  <c r="G37" i="9"/>
  <c r="F37" i="9"/>
  <c r="E37" i="9"/>
  <c r="T36" i="9"/>
  <c r="S36" i="9"/>
  <c r="R36" i="9"/>
  <c r="Q36" i="9"/>
  <c r="P36" i="9"/>
  <c r="O36" i="9"/>
  <c r="N36" i="9"/>
  <c r="M36" i="9"/>
  <c r="L36" i="9"/>
  <c r="K36" i="9"/>
  <c r="J36" i="9"/>
  <c r="I36" i="9"/>
  <c r="Y36" i="9" s="1"/>
  <c r="H36" i="9"/>
  <c r="G36" i="9"/>
  <c r="F36" i="9"/>
  <c r="E36" i="9"/>
  <c r="T35" i="9"/>
  <c r="S35" i="9"/>
  <c r="R35" i="9"/>
  <c r="Q35" i="9"/>
  <c r="P35" i="9"/>
  <c r="O35" i="9"/>
  <c r="N35" i="9"/>
  <c r="M35" i="9"/>
  <c r="L35" i="9"/>
  <c r="K35" i="9"/>
  <c r="J35" i="9"/>
  <c r="I35" i="9"/>
  <c r="Y35" i="9" s="1"/>
  <c r="H35" i="9"/>
  <c r="G35" i="9"/>
  <c r="F35" i="9"/>
  <c r="E35" i="9"/>
  <c r="T34" i="9"/>
  <c r="S34" i="9"/>
  <c r="R34" i="9"/>
  <c r="Q34" i="9"/>
  <c r="P34" i="9"/>
  <c r="O34" i="9"/>
  <c r="N34" i="9"/>
  <c r="M34" i="9"/>
  <c r="L34" i="9"/>
  <c r="K34" i="9"/>
  <c r="J34" i="9"/>
  <c r="I34" i="9"/>
  <c r="Y34" i="9" s="1"/>
  <c r="H34" i="9"/>
  <c r="G34" i="9"/>
  <c r="F34" i="9"/>
  <c r="E34" i="9"/>
  <c r="T33" i="9"/>
  <c r="S33" i="9"/>
  <c r="R33" i="9"/>
  <c r="Q33" i="9"/>
  <c r="P33" i="9"/>
  <c r="O33" i="9"/>
  <c r="N33" i="9"/>
  <c r="M33" i="9"/>
  <c r="L33" i="9"/>
  <c r="K33" i="9"/>
  <c r="J33" i="9"/>
  <c r="I33" i="9"/>
  <c r="Y33" i="9" s="1"/>
  <c r="H33" i="9"/>
  <c r="G33" i="9"/>
  <c r="F33" i="9"/>
  <c r="E33" i="9"/>
  <c r="T32" i="9"/>
  <c r="S32" i="9"/>
  <c r="R32" i="9"/>
  <c r="Q32" i="9"/>
  <c r="P32" i="9"/>
  <c r="O32" i="9"/>
  <c r="N32" i="9"/>
  <c r="M32" i="9"/>
  <c r="L32" i="9"/>
  <c r="K32" i="9"/>
  <c r="J32" i="9"/>
  <c r="I32" i="9"/>
  <c r="Y32" i="9" s="1"/>
  <c r="H32" i="9"/>
  <c r="G32" i="9"/>
  <c r="F32" i="9"/>
  <c r="E32" i="9"/>
  <c r="T31" i="9"/>
  <c r="S31" i="9"/>
  <c r="R31" i="9"/>
  <c r="Q31" i="9"/>
  <c r="P31" i="9"/>
  <c r="O31" i="9"/>
  <c r="N31" i="9"/>
  <c r="M31" i="9"/>
  <c r="L31" i="9"/>
  <c r="K31" i="9"/>
  <c r="J31" i="9"/>
  <c r="I31" i="9"/>
  <c r="Y31" i="9" s="1"/>
  <c r="H31" i="9"/>
  <c r="G31" i="9"/>
  <c r="F31" i="9"/>
  <c r="E31" i="9"/>
  <c r="AS31" i="9" s="1"/>
  <c r="K30" i="9"/>
  <c r="J30" i="9"/>
  <c r="I30" i="9"/>
  <c r="Y30" i="9" s="1"/>
  <c r="H30" i="9"/>
  <c r="G30" i="9"/>
  <c r="F30" i="9"/>
  <c r="E30" i="9"/>
  <c r="AS30" i="9" s="1"/>
  <c r="BZ24" i="9"/>
  <c r="BZ23" i="9"/>
  <c r="BZ22" i="9"/>
  <c r="BZ21" i="9"/>
  <c r="BZ20" i="9"/>
  <c r="BZ19" i="9"/>
  <c r="BZ18" i="9"/>
  <c r="BZ17" i="9"/>
  <c r="BZ16" i="9"/>
  <c r="BZ15" i="9"/>
  <c r="L29" i="9"/>
  <c r="K29" i="9"/>
  <c r="J29" i="9"/>
  <c r="I29" i="9"/>
  <c r="Y29" i="9" s="1"/>
  <c r="H29" i="9"/>
  <c r="G29" i="9"/>
  <c r="F29" i="9"/>
  <c r="E29" i="9"/>
  <c r="AS29" i="9" s="1"/>
  <c r="L28" i="9"/>
  <c r="K28" i="9"/>
  <c r="J28" i="9"/>
  <c r="I28" i="9"/>
  <c r="Y28" i="9" s="1"/>
  <c r="H28" i="9"/>
  <c r="G28" i="9"/>
  <c r="F28" i="9"/>
  <c r="E28" i="9"/>
  <c r="AS28" i="9" s="1"/>
  <c r="L27" i="9"/>
  <c r="K27" i="9"/>
  <c r="J27" i="9"/>
  <c r="I27" i="9"/>
  <c r="Y27" i="9" s="1"/>
  <c r="H27" i="9"/>
  <c r="G27" i="9"/>
  <c r="F27" i="9"/>
  <c r="E27" i="9"/>
  <c r="AS27" i="9" s="1"/>
  <c r="L26" i="9"/>
  <c r="K26" i="9"/>
  <c r="J26" i="9"/>
  <c r="I26" i="9"/>
  <c r="Y26" i="9" s="1"/>
  <c r="H26" i="9"/>
  <c r="G26" i="9"/>
  <c r="F26" i="9"/>
  <c r="E26" i="9"/>
  <c r="AS26" i="9" s="1"/>
  <c r="L25" i="9"/>
  <c r="K25" i="9"/>
  <c r="J25" i="9"/>
  <c r="I25" i="9"/>
  <c r="Y25" i="9" s="1"/>
  <c r="H25" i="9"/>
  <c r="G25" i="9"/>
  <c r="F25" i="9"/>
  <c r="E25" i="9"/>
  <c r="AS25" i="9" s="1"/>
  <c r="L24" i="9"/>
  <c r="K24" i="9"/>
  <c r="J24" i="9"/>
  <c r="I24" i="9"/>
  <c r="Y24" i="9" s="1"/>
  <c r="H24" i="9"/>
  <c r="G24" i="9"/>
  <c r="F24" i="9"/>
  <c r="E24" i="9"/>
  <c r="L23" i="9"/>
  <c r="K23" i="9"/>
  <c r="J23" i="9"/>
  <c r="I23" i="9"/>
  <c r="Y23" i="9" s="1"/>
  <c r="H23" i="9"/>
  <c r="G23" i="9"/>
  <c r="F23" i="9"/>
  <c r="E23" i="9"/>
  <c r="X40" i="9"/>
  <c r="W40" i="9"/>
  <c r="V40" i="9"/>
  <c r="X39" i="9"/>
  <c r="W39" i="9"/>
  <c r="V39" i="9"/>
  <c r="X38" i="9"/>
  <c r="W38" i="9"/>
  <c r="V38" i="9"/>
  <c r="X37" i="9"/>
  <c r="W37" i="9"/>
  <c r="V37" i="9"/>
  <c r="X36" i="9"/>
  <c r="W36" i="9"/>
  <c r="V36" i="9"/>
  <c r="X35" i="9"/>
  <c r="W35" i="9"/>
  <c r="V35" i="9"/>
  <c r="X34" i="9"/>
  <c r="W34" i="9"/>
  <c r="V34" i="9"/>
  <c r="X33" i="9"/>
  <c r="W33" i="9"/>
  <c r="V33" i="9"/>
  <c r="X32" i="9"/>
  <c r="W32" i="9"/>
  <c r="V32" i="9"/>
  <c r="X31" i="9"/>
  <c r="W31" i="9"/>
  <c r="V31" i="9"/>
  <c r="X30" i="9"/>
  <c r="W30" i="9"/>
  <c r="V30" i="9"/>
  <c r="X29" i="9"/>
  <c r="W29" i="9"/>
  <c r="V29" i="9"/>
  <c r="X28" i="9"/>
  <c r="W28" i="9"/>
  <c r="V28" i="9"/>
  <c r="X27" i="9"/>
  <c r="W27" i="9"/>
  <c r="V27" i="9"/>
  <c r="X26" i="9"/>
  <c r="W26" i="9"/>
  <c r="V26" i="9"/>
  <c r="X25" i="9"/>
  <c r="W25" i="9"/>
  <c r="V25" i="9"/>
  <c r="X24" i="9"/>
  <c r="W24" i="9"/>
  <c r="V24" i="9"/>
  <c r="X23" i="9"/>
  <c r="W23" i="9"/>
  <c r="V23" i="9"/>
  <c r="X22" i="9"/>
  <c r="W22" i="9"/>
  <c r="V22" i="9"/>
  <c r="X21" i="9"/>
  <c r="W21" i="9"/>
  <c r="V21" i="9"/>
  <c r="X20" i="9"/>
  <c r="W20" i="9"/>
  <c r="V20" i="9"/>
  <c r="T30" i="9"/>
  <c r="S30" i="9"/>
  <c r="R30" i="9"/>
  <c r="Q30" i="9"/>
  <c r="P30" i="9"/>
  <c r="O30" i="9"/>
  <c r="N30" i="9"/>
  <c r="M30" i="9"/>
  <c r="T29" i="9"/>
  <c r="S29" i="9"/>
  <c r="R29" i="9"/>
  <c r="Q29" i="9"/>
  <c r="P29" i="9"/>
  <c r="O29" i="9"/>
  <c r="N29" i="9"/>
  <c r="M29" i="9"/>
  <c r="T28" i="9"/>
  <c r="S28" i="9"/>
  <c r="R28" i="9"/>
  <c r="Q28" i="9"/>
  <c r="P28" i="9"/>
  <c r="O28" i="9"/>
  <c r="N28" i="9"/>
  <c r="M28" i="9"/>
  <c r="T27" i="9"/>
  <c r="S27" i="9"/>
  <c r="R27" i="9"/>
  <c r="Q27" i="9"/>
  <c r="P27" i="9"/>
  <c r="O27" i="9"/>
  <c r="N27" i="9"/>
  <c r="M27" i="9"/>
  <c r="T26" i="9"/>
  <c r="S26" i="9"/>
  <c r="R26" i="9"/>
  <c r="Q26" i="9"/>
  <c r="P26" i="9"/>
  <c r="O26" i="9"/>
  <c r="N26" i="9"/>
  <c r="M26" i="9"/>
  <c r="T25" i="9"/>
  <c r="S25" i="9"/>
  <c r="R25" i="9"/>
  <c r="Q25" i="9"/>
  <c r="P25" i="9"/>
  <c r="O25" i="9"/>
  <c r="N25" i="9"/>
  <c r="M25" i="9"/>
  <c r="T24" i="9"/>
  <c r="S24" i="9"/>
  <c r="R24" i="9"/>
  <c r="Q24" i="9"/>
  <c r="P24" i="9"/>
  <c r="O24" i="9"/>
  <c r="N24" i="9"/>
  <c r="M24" i="9"/>
  <c r="T23" i="9"/>
  <c r="S23" i="9"/>
  <c r="R23" i="9"/>
  <c r="Q23" i="9"/>
  <c r="P23" i="9"/>
  <c r="O23" i="9"/>
  <c r="N23" i="9"/>
  <c r="M23" i="9"/>
  <c r="T22" i="9"/>
  <c r="S22" i="9"/>
  <c r="R22" i="9"/>
  <c r="Q22" i="9"/>
  <c r="P22" i="9"/>
  <c r="O22" i="9"/>
  <c r="N22" i="9"/>
  <c r="M22" i="9"/>
  <c r="T21" i="9"/>
  <c r="S21" i="9"/>
  <c r="R21" i="9"/>
  <c r="Q21" i="9"/>
  <c r="P21" i="9"/>
  <c r="O21" i="9"/>
  <c r="N21" i="9"/>
  <c r="M21" i="9"/>
  <c r="T20" i="9"/>
  <c r="S20" i="9"/>
  <c r="R20" i="9"/>
  <c r="Q20" i="9"/>
  <c r="P20" i="9"/>
  <c r="O20" i="9"/>
  <c r="N20" i="9"/>
  <c r="M20" i="9"/>
  <c r="BW20" i="9"/>
  <c r="BV20" i="9"/>
  <c r="BW19" i="9"/>
  <c r="BV19" i="9"/>
  <c r="X19" i="9"/>
  <c r="W19" i="9"/>
  <c r="V19" i="9"/>
  <c r="T19" i="9"/>
  <c r="S19" i="9"/>
  <c r="R19" i="9"/>
  <c r="Q19" i="9"/>
  <c r="P19" i="9"/>
  <c r="O19" i="9"/>
  <c r="N19" i="9"/>
  <c r="M19" i="9"/>
  <c r="K22" i="9"/>
  <c r="J22" i="9"/>
  <c r="I22" i="9"/>
  <c r="Y22" i="9" s="1"/>
  <c r="H22" i="9"/>
  <c r="G22" i="9"/>
  <c r="F22" i="9"/>
  <c r="E22" i="9"/>
  <c r="AS22" i="9" s="1"/>
  <c r="K21" i="9"/>
  <c r="J21" i="9"/>
  <c r="I21" i="9"/>
  <c r="Y21" i="9" s="1"/>
  <c r="H21" i="9"/>
  <c r="G21" i="9"/>
  <c r="F21" i="9"/>
  <c r="E21" i="9"/>
  <c r="AS21" i="9" s="1"/>
  <c r="K20" i="9"/>
  <c r="J20" i="9"/>
  <c r="I20" i="9"/>
  <c r="Y20" i="9" s="1"/>
  <c r="H20" i="9"/>
  <c r="G20" i="9"/>
  <c r="F20" i="9"/>
  <c r="E20" i="9"/>
  <c r="AS20" i="9" s="1"/>
  <c r="K19" i="9"/>
  <c r="J19" i="9"/>
  <c r="I19" i="9"/>
  <c r="H19" i="9"/>
  <c r="G19" i="9"/>
  <c r="F19" i="9"/>
  <c r="E19" i="9"/>
  <c r="AS19" i="9" s="1"/>
  <c r="AM17" i="9"/>
  <c r="AM16" i="9"/>
  <c r="AM15" i="9"/>
  <c r="BI14" i="9"/>
  <c r="BH14" i="9"/>
  <c r="BG14" i="9"/>
  <c r="BF14" i="9"/>
  <c r="BE14" i="9"/>
  <c r="BD14" i="9"/>
  <c r="BC14" i="9"/>
  <c r="BB14" i="9"/>
  <c r="BA14" i="9"/>
  <c r="AZ14" i="9"/>
  <c r="AY14" i="9"/>
  <c r="AX14" i="9"/>
  <c r="BZ12" i="9"/>
  <c r="BZ10" i="9"/>
  <c r="BZ9" i="9"/>
  <c r="X18" i="9"/>
  <c r="W18" i="9"/>
  <c r="V18" i="9"/>
  <c r="T18" i="9"/>
  <c r="S18" i="9"/>
  <c r="R18" i="9"/>
  <c r="Q18" i="9"/>
  <c r="P18" i="9"/>
  <c r="O18" i="9"/>
  <c r="N18" i="9"/>
  <c r="M18" i="9"/>
  <c r="L18" i="9"/>
  <c r="K18" i="9"/>
  <c r="J18" i="9"/>
  <c r="I18" i="9"/>
  <c r="Y18" i="9" s="1"/>
  <c r="H18" i="9"/>
  <c r="G18" i="9"/>
  <c r="F18" i="9"/>
  <c r="E18" i="9"/>
  <c r="X17" i="9"/>
  <c r="W17" i="9"/>
  <c r="V17" i="9"/>
  <c r="T17" i="9"/>
  <c r="S17" i="9"/>
  <c r="R17" i="9"/>
  <c r="Q17" i="9"/>
  <c r="P17" i="9"/>
  <c r="O17" i="9"/>
  <c r="N17" i="9"/>
  <c r="M17" i="9"/>
  <c r="L17" i="9"/>
  <c r="K17" i="9"/>
  <c r="J17" i="9"/>
  <c r="I17" i="9"/>
  <c r="Y17" i="9" s="1"/>
  <c r="H17" i="9"/>
  <c r="G17" i="9"/>
  <c r="F17" i="9"/>
  <c r="E17" i="9"/>
  <c r="AS17" i="9" s="1"/>
  <c r="X16" i="9"/>
  <c r="W16" i="9"/>
  <c r="V16" i="9"/>
  <c r="T16" i="9"/>
  <c r="S16" i="9"/>
  <c r="R16" i="9"/>
  <c r="Q16" i="9"/>
  <c r="P16" i="9"/>
  <c r="O16" i="9"/>
  <c r="N16" i="9"/>
  <c r="M16" i="9"/>
  <c r="L16" i="9"/>
  <c r="K16" i="9"/>
  <c r="J16" i="9"/>
  <c r="I16" i="9"/>
  <c r="Y16" i="9" s="1"/>
  <c r="H16" i="9"/>
  <c r="G16" i="9"/>
  <c r="F16" i="9"/>
  <c r="E16" i="9"/>
  <c r="AS16" i="9" s="1"/>
  <c r="X15" i="9"/>
  <c r="W15" i="9"/>
  <c r="V15" i="9"/>
  <c r="T15" i="9"/>
  <c r="S15" i="9"/>
  <c r="R15" i="9"/>
  <c r="Q15" i="9"/>
  <c r="P15" i="9"/>
  <c r="O15" i="9"/>
  <c r="N15" i="9"/>
  <c r="M15" i="9"/>
  <c r="L15" i="9"/>
  <c r="K15" i="9"/>
  <c r="J15" i="9"/>
  <c r="I15" i="9"/>
  <c r="Y15" i="9" s="1"/>
  <c r="H15" i="9"/>
  <c r="G15" i="9"/>
  <c r="F15" i="9"/>
  <c r="E15" i="9"/>
  <c r="AS15" i="9" s="1"/>
  <c r="X14" i="9"/>
  <c r="W14" i="9"/>
  <c r="V14" i="9"/>
  <c r="T14" i="9"/>
  <c r="S14" i="9"/>
  <c r="R14" i="9"/>
  <c r="Q14" i="9"/>
  <c r="P14" i="9"/>
  <c r="O14" i="9"/>
  <c r="N14" i="9"/>
  <c r="M14" i="9"/>
  <c r="L14" i="9"/>
  <c r="K14" i="9"/>
  <c r="J14" i="9"/>
  <c r="I14" i="9"/>
  <c r="Y14" i="9" s="1"/>
  <c r="H14" i="9"/>
  <c r="G14" i="9"/>
  <c r="F14" i="9"/>
  <c r="E14" i="9"/>
  <c r="X13" i="9"/>
  <c r="W13" i="9"/>
  <c r="V13" i="9"/>
  <c r="T13" i="9"/>
  <c r="S13" i="9"/>
  <c r="R13" i="9"/>
  <c r="Q13" i="9"/>
  <c r="P13" i="9"/>
  <c r="O13" i="9"/>
  <c r="N13" i="9"/>
  <c r="M13" i="9"/>
  <c r="L13" i="9"/>
  <c r="K13" i="9"/>
  <c r="J13" i="9"/>
  <c r="I13" i="9"/>
  <c r="Y13" i="9" s="1"/>
  <c r="H13" i="9"/>
  <c r="G13" i="9"/>
  <c r="F13" i="9"/>
  <c r="E13" i="9"/>
  <c r="X12" i="9"/>
  <c r="W12" i="9"/>
  <c r="V12" i="9"/>
  <c r="T12" i="9"/>
  <c r="S12" i="9"/>
  <c r="R12" i="9"/>
  <c r="Q12" i="9"/>
  <c r="P12" i="9"/>
  <c r="O12" i="9"/>
  <c r="N12" i="9"/>
  <c r="M12" i="9"/>
  <c r="L12" i="9"/>
  <c r="K12" i="9"/>
  <c r="J12" i="9"/>
  <c r="I12" i="9"/>
  <c r="Y12" i="9" s="1"/>
  <c r="H12" i="9"/>
  <c r="G12" i="9"/>
  <c r="F12" i="9"/>
  <c r="E12" i="9"/>
  <c r="X11" i="9"/>
  <c r="W11" i="9"/>
  <c r="V11" i="9"/>
  <c r="T11" i="9"/>
  <c r="S11" i="9"/>
  <c r="R11" i="9"/>
  <c r="Q11" i="9"/>
  <c r="P11" i="9"/>
  <c r="O11" i="9"/>
  <c r="N11" i="9"/>
  <c r="M11" i="9"/>
  <c r="L11" i="9"/>
  <c r="K11" i="9"/>
  <c r="J11" i="9"/>
  <c r="I11" i="9"/>
  <c r="Y11" i="9" s="1"/>
  <c r="H11" i="9"/>
  <c r="G11" i="9"/>
  <c r="F11" i="9"/>
  <c r="E11" i="9"/>
  <c r="X10" i="9"/>
  <c r="W10" i="9"/>
  <c r="V10" i="9"/>
  <c r="T10" i="9"/>
  <c r="S10" i="9"/>
  <c r="R10" i="9"/>
  <c r="Q10" i="9"/>
  <c r="P10" i="9"/>
  <c r="O10" i="9"/>
  <c r="N10" i="9"/>
  <c r="M10" i="9"/>
  <c r="L10" i="9"/>
  <c r="K10" i="9"/>
  <c r="J10" i="9"/>
  <c r="I10" i="9"/>
  <c r="Y10" i="9" s="1"/>
  <c r="H10" i="9"/>
  <c r="G10" i="9"/>
  <c r="F10" i="9"/>
  <c r="E10" i="9"/>
  <c r="X9" i="9"/>
  <c r="W9" i="9"/>
  <c r="V9" i="9"/>
  <c r="T9" i="9"/>
  <c r="S9" i="9"/>
  <c r="R9" i="9"/>
  <c r="Q9" i="9"/>
  <c r="P9" i="9"/>
  <c r="O9" i="9"/>
  <c r="N9" i="9"/>
  <c r="M9" i="9"/>
  <c r="L9" i="9"/>
  <c r="K9" i="9"/>
  <c r="J9" i="9"/>
  <c r="I9" i="9"/>
  <c r="Y9" i="9" s="1"/>
  <c r="H9" i="9"/>
  <c r="G9" i="9"/>
  <c r="F9" i="9"/>
  <c r="E9" i="9"/>
  <c r="BZ7" i="9"/>
  <c r="Y7" i="9"/>
  <c r="BE6" i="9"/>
  <c r="BD6" i="9"/>
  <c r="BC6" i="9"/>
  <c r="BB6" i="9"/>
  <c r="BA6" i="9"/>
  <c r="AZ6" i="9"/>
  <c r="AY6" i="9"/>
  <c r="AM6" i="9"/>
  <c r="AH1180" i="8"/>
  <c r="AG1180" i="8"/>
  <c r="AF1180" i="8"/>
  <c r="AH1179" i="8"/>
  <c r="AG1179" i="8"/>
  <c r="AF1179" i="8"/>
  <c r="AH1178" i="8"/>
  <c r="AG1178" i="8"/>
  <c r="AF1178" i="8"/>
  <c r="AH1177" i="8"/>
  <c r="AG1177" i="8"/>
  <c r="AF1177" i="8"/>
  <c r="AH1176" i="8"/>
  <c r="AG1176" i="8"/>
  <c r="AF1176" i="8"/>
  <c r="AH1175" i="8"/>
  <c r="AG1175" i="8"/>
  <c r="AF1175" i="8"/>
  <c r="AH1174" i="8"/>
  <c r="AG1174" i="8"/>
  <c r="AF1174" i="8"/>
  <c r="AH1173" i="8"/>
  <c r="AG1173" i="8"/>
  <c r="AF1173" i="8"/>
  <c r="AH1172" i="8"/>
  <c r="AG1172" i="8"/>
  <c r="AF1172" i="8"/>
  <c r="AH1171" i="8"/>
  <c r="AG1171" i="8"/>
  <c r="AF1171" i="8"/>
  <c r="AH1170" i="8"/>
  <c r="AG1170" i="8"/>
  <c r="AF1170" i="8"/>
  <c r="AH1169" i="8"/>
  <c r="AG1169" i="8"/>
  <c r="AF1169" i="8"/>
  <c r="AH1168" i="8"/>
  <c r="AG1168" i="8"/>
  <c r="AF1168" i="8"/>
  <c r="AH1167" i="8"/>
  <c r="AG1167" i="8"/>
  <c r="AF1167" i="8"/>
  <c r="AH1166" i="8"/>
  <c r="AG1166" i="8"/>
  <c r="AF1166" i="8"/>
  <c r="AH1165" i="8"/>
  <c r="AG1165" i="8"/>
  <c r="AF1165" i="8"/>
  <c r="AH1164" i="8"/>
  <c r="AG1164" i="8"/>
  <c r="AF1164" i="8"/>
  <c r="AH1163" i="8"/>
  <c r="AG1163" i="8"/>
  <c r="AF1163" i="8"/>
  <c r="AH1162" i="8"/>
  <c r="AG1162" i="8"/>
  <c r="AF1162" i="8"/>
  <c r="AH1161" i="8"/>
  <c r="AG1161" i="8"/>
  <c r="AF1161" i="8"/>
  <c r="AH1160" i="8"/>
  <c r="AG1160" i="8"/>
  <c r="AF1160" i="8"/>
  <c r="AH1159" i="8"/>
  <c r="AG1159" i="8"/>
  <c r="AF1159" i="8"/>
  <c r="AH1158" i="8"/>
  <c r="AG1158" i="8"/>
  <c r="AF1158" i="8"/>
  <c r="AH1157" i="8"/>
  <c r="AG1157" i="8"/>
  <c r="AF1157" i="8"/>
  <c r="AH1156" i="8"/>
  <c r="AG1156" i="8"/>
  <c r="AF1156" i="8"/>
  <c r="AH1155" i="8"/>
  <c r="AG1155" i="8"/>
  <c r="AF1155" i="8"/>
  <c r="AH1154" i="8"/>
  <c r="AG1154" i="8"/>
  <c r="AF1154" i="8"/>
  <c r="AH1153" i="8"/>
  <c r="AG1153" i="8"/>
  <c r="AF1153" i="8"/>
  <c r="AH1152" i="8"/>
  <c r="AG1152" i="8"/>
  <c r="AF1152" i="8"/>
  <c r="AH1151" i="8"/>
  <c r="AG1151" i="8"/>
  <c r="AF1151" i="8"/>
  <c r="AH1150" i="8"/>
  <c r="AG1150" i="8"/>
  <c r="AF1150" i="8"/>
  <c r="AF1147" i="8"/>
  <c r="CL165" i="9" s="1"/>
  <c r="AF1146" i="8"/>
  <c r="CL166" i="9" s="1"/>
  <c r="AF1145" i="8"/>
  <c r="CL167" i="9" s="1"/>
  <c r="AF1144" i="8"/>
  <c r="CL164" i="9" s="1"/>
  <c r="AF1143" i="8"/>
  <c r="CL801" i="9" s="1"/>
  <c r="AF1142" i="8"/>
  <c r="CL1015" i="9" s="1"/>
  <c r="AF1141" i="8"/>
  <c r="CL1014" i="9" s="1"/>
  <c r="AF1140" i="8"/>
  <c r="CL252" i="9" s="1"/>
  <c r="AF1139" i="8"/>
  <c r="CL842" i="9" s="1"/>
  <c r="AF1138" i="8"/>
  <c r="CL474" i="9" s="1"/>
  <c r="AF1137" i="8"/>
  <c r="CL702" i="9" s="1"/>
  <c r="AF1136" i="8"/>
  <c r="CL518" i="9" s="1"/>
  <c r="AF1135" i="8"/>
  <c r="CL573" i="9" s="1"/>
  <c r="AF1134" i="8"/>
  <c r="CL258" i="9" s="1"/>
  <c r="AF1133" i="8"/>
  <c r="CL257" i="9" s="1"/>
  <c r="AF1132" i="8"/>
  <c r="CL251" i="9" s="1"/>
  <c r="AF1131" i="8"/>
  <c r="CL250" i="9" s="1"/>
  <c r="AF1130" i="8"/>
  <c r="CL264" i="9" s="1"/>
  <c r="AF1129" i="8"/>
  <c r="CL212" i="9" s="1"/>
  <c r="AF1128" i="8"/>
  <c r="CL300" i="9" s="1"/>
  <c r="AF1127" i="8"/>
  <c r="CL247" i="9" s="1"/>
  <c r="AF1126" i="8"/>
  <c r="AF1125" i="8"/>
  <c r="CL839" i="9" s="1"/>
  <c r="AF1124" i="8"/>
  <c r="CL683" i="9" s="1"/>
  <c r="AF1123" i="8"/>
  <c r="CL211" i="9" s="1"/>
  <c r="AF1122" i="8"/>
  <c r="AF1121" i="8"/>
  <c r="AF1120" i="8"/>
  <c r="CL294" i="9" s="1"/>
  <c r="AF1119" i="8"/>
  <c r="CL138" i="9" s="1"/>
  <c r="AF1118" i="8"/>
  <c r="CL137" i="9" s="1"/>
  <c r="AF1117" i="8"/>
  <c r="CL238" i="9" s="1"/>
  <c r="AF1116" i="8"/>
  <c r="CL289" i="9" s="1"/>
  <c r="AF1115" i="8"/>
  <c r="CL794" i="9" s="1"/>
  <c r="AF1114" i="8"/>
  <c r="CL925" i="9" s="1"/>
  <c r="AF1113" i="8"/>
  <c r="CL924" i="9" s="1"/>
  <c r="AF1112" i="8"/>
  <c r="CL244" i="9" s="1"/>
  <c r="AF1111" i="8"/>
  <c r="CL255" i="9" s="1"/>
  <c r="AF1110" i="8"/>
  <c r="CL923" i="9" s="1"/>
  <c r="AF1109" i="8"/>
  <c r="CL61" i="9" s="1"/>
  <c r="AF1108" i="8"/>
  <c r="CL60" i="9" s="1"/>
  <c r="AF1107" i="8"/>
  <c r="CL530" i="9" s="1"/>
  <c r="AF1106" i="8"/>
  <c r="CL428" i="9" s="1"/>
  <c r="AF1105" i="8"/>
  <c r="AF1104" i="8"/>
  <c r="CL921" i="9" s="1"/>
  <c r="AF1103" i="8"/>
  <c r="CL903" i="9" s="1"/>
  <c r="AF1102" i="8"/>
  <c r="CL965" i="9" s="1"/>
  <c r="AF1101" i="8"/>
  <c r="CL87" i="9" s="1"/>
  <c r="AF1100" i="8"/>
  <c r="CL328" i="9" s="1"/>
  <c r="AF1099" i="8"/>
  <c r="AF1098" i="8"/>
  <c r="CL351" i="9" s="1"/>
  <c r="AF1097" i="8"/>
  <c r="CL350" i="9" s="1"/>
  <c r="AF1096" i="8"/>
  <c r="AF1095" i="8"/>
  <c r="AF1094" i="8"/>
  <c r="CL844" i="9" s="1"/>
  <c r="AF1093" i="8"/>
  <c r="CL843" i="9" s="1"/>
  <c r="AF1092" i="8"/>
  <c r="CL614" i="9" s="1"/>
  <c r="AF1091" i="8"/>
  <c r="CL615" i="9" s="1"/>
  <c r="AF1090" i="8"/>
  <c r="CL616" i="9" s="1"/>
  <c r="AF1089" i="8"/>
  <c r="AF1088" i="8"/>
  <c r="AF1087" i="8"/>
  <c r="CL1009" i="9" s="1"/>
  <c r="AF1086" i="8"/>
  <c r="AF1085" i="8"/>
  <c r="CL265" i="9" s="1"/>
  <c r="AF1084" i="8"/>
  <c r="CL887" i="9" s="1"/>
  <c r="AF1083" i="8"/>
  <c r="AF1082" i="8"/>
  <c r="CL886" i="9" s="1"/>
  <c r="AF1081" i="8"/>
  <c r="AF1080" i="8"/>
  <c r="CL747" i="9" s="1"/>
  <c r="AF1079" i="8"/>
  <c r="CL424" i="9" s="1"/>
  <c r="AF1078" i="8"/>
  <c r="CL352" i="9" s="1"/>
  <c r="AF1077" i="8"/>
  <c r="AF1076" i="8"/>
  <c r="CL453" i="9" s="1"/>
  <c r="AF1075" i="8"/>
  <c r="CL452" i="9" s="1"/>
  <c r="AF1074" i="8"/>
  <c r="CL881" i="9" s="1"/>
  <c r="AF1073" i="8"/>
  <c r="AF1072" i="8"/>
  <c r="CL262" i="9" s="1"/>
  <c r="AF1071" i="8"/>
  <c r="CL263" i="9" s="1"/>
  <c r="AF1070" i="8"/>
  <c r="CL878" i="9" s="1"/>
  <c r="AF1069" i="8"/>
  <c r="CL879" i="9" s="1"/>
  <c r="AF1068" i="8"/>
  <c r="CL353" i="9" s="1"/>
  <c r="AF1067" i="8"/>
  <c r="CL225" i="9" s="1"/>
  <c r="AF1066" i="8"/>
  <c r="CL260" i="9" s="1"/>
  <c r="AF1065" i="8"/>
  <c r="CL877" i="9" s="1"/>
  <c r="AF1064" i="8"/>
  <c r="AF1063" i="8"/>
  <c r="CL240" i="9" s="1"/>
  <c r="AF1062" i="8"/>
  <c r="CL259" i="9" s="1"/>
  <c r="AF1061" i="8"/>
  <c r="CL997" i="9" s="1"/>
  <c r="AF1060" i="8"/>
  <c r="CL998" i="9" s="1"/>
  <c r="AF1059" i="8"/>
  <c r="CL996" i="9" s="1"/>
  <c r="AF1058" i="8"/>
  <c r="CL977" i="9" s="1"/>
  <c r="AF1057" i="8"/>
  <c r="CL983" i="9" s="1"/>
  <c r="AF1056" i="8"/>
  <c r="CL979" i="9" s="1"/>
  <c r="AF1055" i="8"/>
  <c r="CL732" i="9" s="1"/>
  <c r="AF1054" i="8"/>
  <c r="CL718" i="9" s="1"/>
  <c r="AF1053" i="8"/>
  <c r="CL719" i="9" s="1"/>
  <c r="AF1052" i="8"/>
  <c r="CL457" i="9" s="1"/>
  <c r="AF1051" i="8"/>
  <c r="CL771" i="9" s="1"/>
  <c r="AF1050" i="8"/>
  <c r="CL153" i="9" s="1"/>
  <c r="AF1049" i="8"/>
  <c r="AF1048" i="8"/>
  <c r="AF1047" i="8"/>
  <c r="AF1046" i="8"/>
  <c r="AF1045" i="8"/>
  <c r="AF1044" i="8"/>
  <c r="AF1043" i="8"/>
  <c r="AF1042" i="8"/>
  <c r="AF1041" i="8"/>
  <c r="AF1040" i="8"/>
  <c r="AF1039" i="8"/>
  <c r="CL545" i="9" s="1"/>
  <c r="AF1038" i="8"/>
  <c r="CL544" i="9" s="1"/>
  <c r="AF1037" i="8"/>
  <c r="CL130" i="9" s="1"/>
  <c r="AF1036" i="8"/>
  <c r="CL546" i="9" s="1"/>
  <c r="AF1035" i="8"/>
  <c r="CL547" i="9" s="1"/>
  <c r="AF1034" i="8"/>
  <c r="CL734" i="9" s="1"/>
  <c r="AF1033" i="8"/>
  <c r="CL572" i="9" s="1"/>
  <c r="AF1032" i="8"/>
  <c r="CL733" i="9" s="1"/>
  <c r="AF1031" i="8"/>
  <c r="CL570" i="9" s="1"/>
  <c r="AF1030" i="8"/>
  <c r="CL189" i="9" s="1"/>
  <c r="AF1029" i="8"/>
  <c r="CL569" i="9" s="1"/>
  <c r="AF1028" i="8"/>
  <c r="CL817" i="9" s="1"/>
  <c r="AF1027" i="8"/>
  <c r="CL66" i="9" s="1"/>
  <c r="AF1026" i="8"/>
  <c r="CL888" i="9" s="1"/>
  <c r="AF1025" i="8"/>
  <c r="CL722" i="9" s="1"/>
  <c r="AF1024" i="8"/>
  <c r="CL484" i="9" s="1"/>
  <c r="AF1023" i="8"/>
  <c r="CL527" i="9" s="1"/>
  <c r="AF1022" i="8"/>
  <c r="CL517" i="9" s="1"/>
  <c r="AF1021" i="8"/>
  <c r="CL806" i="9" s="1"/>
  <c r="AF1020" i="8"/>
  <c r="CL443" i="9" s="1"/>
  <c r="AF1019" i="8"/>
  <c r="CL436" i="9" s="1"/>
  <c r="AF1018" i="8"/>
  <c r="CL205" i="9" s="1"/>
  <c r="AF1017" i="8"/>
  <c r="CL204" i="9" s="1"/>
  <c r="AF1016" i="8"/>
  <c r="CL203" i="9" s="1"/>
  <c r="AF1015" i="8"/>
  <c r="CL199" i="9" s="1"/>
  <c r="AF1014" i="8"/>
  <c r="CL812" i="9" s="1"/>
  <c r="AF1013" i="8"/>
  <c r="CL790" i="9" s="1"/>
  <c r="AF1012" i="8"/>
  <c r="CL813" i="9" s="1"/>
  <c r="AF1011" i="8"/>
  <c r="CL16" i="9" s="1"/>
  <c r="AF1010" i="8"/>
  <c r="CL15" i="9" s="1"/>
  <c r="AF1009" i="8"/>
  <c r="CL17" i="9" s="1"/>
  <c r="AF1008" i="8"/>
  <c r="CL47" i="9" s="1"/>
  <c r="AF1007" i="8"/>
  <c r="CL46" i="9" s="1"/>
  <c r="AF1006" i="8"/>
  <c r="CL48" i="9" s="1"/>
  <c r="AF1005" i="8"/>
  <c r="AF1004" i="8"/>
  <c r="CL45" i="9" s="1"/>
  <c r="AF1003" i="8"/>
  <c r="AF1002" i="8"/>
  <c r="CL419" i="9" s="1"/>
  <c r="AF1001" i="8"/>
  <c r="CL418" i="9" s="1"/>
  <c r="AF1000" i="8"/>
  <c r="CL417" i="9" s="1"/>
  <c r="AF999" i="8"/>
  <c r="CL416" i="9" s="1"/>
  <c r="AF998" i="8"/>
  <c r="CL415" i="9" s="1"/>
  <c r="AF997" i="8"/>
  <c r="CL414" i="9" s="1"/>
  <c r="AF996" i="8"/>
  <c r="AF995" i="8"/>
  <c r="AF994" i="8"/>
  <c r="AF993" i="8"/>
  <c r="CL789" i="9" s="1"/>
  <c r="AF992" i="8"/>
  <c r="CL788" i="9" s="1"/>
  <c r="AF991" i="8"/>
  <c r="CL783" i="9" s="1"/>
  <c r="AF990" i="8"/>
  <c r="CL785" i="9" s="1"/>
  <c r="AF989" i="8"/>
  <c r="CL787" i="9" s="1"/>
  <c r="AF988" i="8"/>
  <c r="CL786" i="9" s="1"/>
  <c r="AF987" i="8"/>
  <c r="CL784" i="9" s="1"/>
  <c r="AF986" i="8"/>
  <c r="CL94" i="9" s="1"/>
  <c r="AF985" i="8"/>
  <c r="CL93" i="9" s="1"/>
  <c r="AF984" i="8"/>
  <c r="CL1002" i="9" s="1"/>
  <c r="AF983" i="8"/>
  <c r="CL50" i="9" s="1"/>
  <c r="AF982" i="8"/>
  <c r="CL778" i="9" s="1"/>
  <c r="AF981" i="8"/>
  <c r="CL51" i="9" s="1"/>
  <c r="AF980" i="8"/>
  <c r="AF979" i="8"/>
  <c r="CL221" i="9" s="1"/>
  <c r="AF978" i="8"/>
  <c r="CL525" i="9" s="1"/>
  <c r="AF977" i="8"/>
  <c r="CL763" i="9" s="1"/>
  <c r="AF976" i="8"/>
  <c r="CL735" i="9" s="1"/>
  <c r="AF975" i="8"/>
  <c r="CL846" i="9" s="1"/>
  <c r="AF974" i="8"/>
  <c r="CL96" i="9" s="1"/>
  <c r="AF973" i="8"/>
  <c r="CL102" i="9" s="1"/>
  <c r="AF972" i="8"/>
  <c r="CL95" i="9" s="1"/>
  <c r="AF971" i="8"/>
  <c r="CL194" i="9" s="1"/>
  <c r="AF970" i="8"/>
  <c r="CL195" i="9" s="1"/>
  <c r="AF969" i="8"/>
  <c r="CL191" i="9" s="1"/>
  <c r="AF968" i="8"/>
  <c r="AF967" i="8"/>
  <c r="CL190" i="9" s="1"/>
  <c r="AF966" i="8"/>
  <c r="CL473" i="9" s="1"/>
  <c r="AF965" i="8"/>
  <c r="CL668" i="9" s="1"/>
  <c r="AF964" i="8"/>
  <c r="AF963" i="8"/>
  <c r="CL319" i="9" s="1"/>
  <c r="AF962" i="8"/>
  <c r="CL840" i="9" s="1"/>
  <c r="AF961" i="8"/>
  <c r="CL18" i="9" s="1"/>
  <c r="AF960" i="8"/>
  <c r="CL23" i="9" s="1"/>
  <c r="AF959" i="8"/>
  <c r="CL429" i="9" s="1"/>
  <c r="AF958" i="8"/>
  <c r="CL309" i="9" s="1"/>
  <c r="AF957" i="8"/>
  <c r="CL303" i="9" s="1"/>
  <c r="AF956" i="8"/>
  <c r="AF955" i="8"/>
  <c r="AF954" i="8"/>
  <c r="CL150" i="9" s="1"/>
  <c r="AF953" i="8"/>
  <c r="CL237" i="9" s="1"/>
  <c r="AF952" i="8"/>
  <c r="CL832" i="9" s="1"/>
  <c r="AF951" i="8"/>
  <c r="CL9" i="9" s="1"/>
  <c r="AF950" i="8"/>
  <c r="CL10" i="9" s="1"/>
  <c r="AF949" i="8"/>
  <c r="CL24" i="9" s="1"/>
  <c r="AF948" i="8"/>
  <c r="CL152" i="9" s="1"/>
  <c r="AF947" i="8"/>
  <c r="CL430" i="9" s="1"/>
  <c r="AF946" i="8"/>
  <c r="CL441" i="9" s="1"/>
  <c r="AF945" i="8"/>
  <c r="CL826" i="9" s="1"/>
  <c r="AF944" i="8"/>
  <c r="CL900" i="9" s="1"/>
  <c r="AF943" i="8"/>
  <c r="CL793" i="9" s="1"/>
  <c r="AF942" i="8"/>
  <c r="CL830" i="9" s="1"/>
  <c r="AF941" i="8"/>
  <c r="CL272" i="9" s="1"/>
  <c r="AF940" i="8"/>
  <c r="CL293" i="9" s="1"/>
  <c r="AF939" i="8"/>
  <c r="CL249" i="9" s="1"/>
  <c r="AF938" i="8"/>
  <c r="CL741" i="9" s="1"/>
  <c r="AF937" i="8"/>
  <c r="CL767" i="9" s="1"/>
  <c r="AF936" i="8"/>
  <c r="CL769" i="9" s="1"/>
  <c r="AF935" i="8"/>
  <c r="CL13" i="9" s="1"/>
  <c r="AF934" i="8"/>
  <c r="CL736" i="9" s="1"/>
  <c r="AF933" i="8"/>
  <c r="CL14" i="9" s="1"/>
  <c r="AF932" i="8"/>
  <c r="CL740" i="9" s="1"/>
  <c r="AF931" i="8"/>
  <c r="CL737" i="9" s="1"/>
  <c r="AF930" i="8"/>
  <c r="CL529" i="9" s="1"/>
  <c r="AF929" i="8"/>
  <c r="CL528" i="9" s="1"/>
  <c r="AF928" i="8"/>
  <c r="CL731" i="9" s="1"/>
  <c r="AF927" i="8"/>
  <c r="CL186" i="9" s="1"/>
  <c r="AF926" i="8"/>
  <c r="CL302" i="9" s="1"/>
  <c r="AF925" i="8"/>
  <c r="CL185" i="9" s="1"/>
  <c r="AF924" i="8"/>
  <c r="CL184" i="9" s="1"/>
  <c r="AF923" i="8"/>
  <c r="CL187" i="9" s="1"/>
  <c r="AF922" i="8"/>
  <c r="CL301" i="9" s="1"/>
  <c r="AF921" i="8"/>
  <c r="CL270" i="9" s="1"/>
  <c r="AF920" i="8"/>
  <c r="CL730" i="9" s="1"/>
  <c r="AF919" i="8"/>
  <c r="CL507" i="9" s="1"/>
  <c r="AF918" i="8"/>
  <c r="CL472" i="9" s="1"/>
  <c r="AF917" i="8"/>
  <c r="CL461" i="9" s="1"/>
  <c r="AF916" i="8"/>
  <c r="CL987" i="9" s="1"/>
  <c r="AF915" i="8"/>
  <c r="CL727" i="9" s="1"/>
  <c r="AF914" i="8"/>
  <c r="CL726" i="9" s="1"/>
  <c r="AF913" i="8"/>
  <c r="CL725" i="9" s="1"/>
  <c r="AF912" i="8"/>
  <c r="CL724" i="9" s="1"/>
  <c r="AF911" i="8"/>
  <c r="CL723" i="9" s="1"/>
  <c r="AF910" i="8"/>
  <c r="CL483" i="9" s="1"/>
  <c r="AF909" i="8"/>
  <c r="CL482" i="9" s="1"/>
  <c r="AF908" i="8"/>
  <c r="CL809" i="9" s="1"/>
  <c r="AF907" i="8"/>
  <c r="CL716" i="9" s="1"/>
  <c r="AF906" i="8"/>
  <c r="CL808" i="9" s="1"/>
  <c r="AF905" i="8"/>
  <c r="CL715" i="9" s="1"/>
  <c r="AF904" i="8"/>
  <c r="CL243" i="9" s="1"/>
  <c r="AF903" i="8"/>
  <c r="CL505" i="9" s="1"/>
  <c r="AF902" i="8"/>
  <c r="CL504" i="9" s="1"/>
  <c r="AF901" i="8"/>
  <c r="CL183" i="9" s="1"/>
  <c r="AF900" i="8"/>
  <c r="CL256" i="9" s="1"/>
  <c r="AF899" i="8"/>
  <c r="CL749" i="9" s="1"/>
  <c r="AF898" i="8"/>
  <c r="CL98" i="9" s="1"/>
  <c r="AF897" i="8"/>
  <c r="CL97" i="9" s="1"/>
  <c r="AF896" i="8"/>
  <c r="CL65" i="9" s="1"/>
  <c r="AF895" i="8"/>
  <c r="CL70" i="9" s="1"/>
  <c r="AF894" i="8"/>
  <c r="CL667" i="9" s="1"/>
  <c r="AF893" i="8"/>
  <c r="AF892" i="8"/>
  <c r="CL330" i="9" s="1"/>
  <c r="AF891" i="8"/>
  <c r="CL248" i="9" s="1"/>
  <c r="AF890" i="8"/>
  <c r="CL748" i="9" s="1"/>
  <c r="AF889" i="8"/>
  <c r="CL704" i="9" s="1"/>
  <c r="AF888" i="8"/>
  <c r="CL654" i="9" s="1"/>
  <c r="AF887" i="8"/>
  <c r="CL745" i="9" s="1"/>
  <c r="AF886" i="8"/>
  <c r="CL571" i="9" s="1"/>
  <c r="AF885" i="8"/>
  <c r="CL863" i="9" s="1"/>
  <c r="AF884" i="8"/>
  <c r="CL805" i="9" s="1"/>
  <c r="AF883" i="8"/>
  <c r="CL804" i="9" s="1"/>
  <c r="AF882" i="8"/>
  <c r="CL207" i="9" s="1"/>
  <c r="AF881" i="8"/>
  <c r="CL206" i="9" s="1"/>
  <c r="AF880" i="8"/>
  <c r="CL742" i="9" s="1"/>
  <c r="AF879" i="8"/>
  <c r="CL744" i="9" s="1"/>
  <c r="AF878" i="8"/>
  <c r="AF877" i="8"/>
  <c r="AF876" i="8"/>
  <c r="AF875" i="8"/>
  <c r="CL151" i="9" s="1"/>
  <c r="AF874" i="8"/>
  <c r="CL11" i="9" s="1"/>
  <c r="AF873" i="8"/>
  <c r="CL442" i="9" s="1"/>
  <c r="AF872" i="8"/>
  <c r="AF871" i="8"/>
  <c r="CL828" i="9" s="1"/>
  <c r="AF870" i="8"/>
  <c r="AF869" i="8"/>
  <c r="AF868" i="8"/>
  <c r="CL831" i="9" s="1"/>
  <c r="AF867" i="8"/>
  <c r="AF866" i="8"/>
  <c r="CL114" i="9" s="1"/>
  <c r="AF865" i="8"/>
  <c r="CL115" i="9" s="1"/>
  <c r="AF864" i="8"/>
  <c r="CL188" i="9" s="1"/>
  <c r="AF863" i="8"/>
  <c r="AF862" i="8"/>
  <c r="AF861" i="8"/>
  <c r="CL196" i="9" s="1"/>
  <c r="AF860" i="8"/>
  <c r="CL470" i="9" s="1"/>
  <c r="AF859" i="8"/>
  <c r="CL43" i="9" s="1"/>
  <c r="AF858" i="8"/>
  <c r="CL44" i="9" s="1"/>
  <c r="AF857" i="8"/>
  <c r="CL759" i="9" s="1"/>
  <c r="AF856" i="8"/>
  <c r="CL92" i="9" s="1"/>
  <c r="AF855" i="8"/>
  <c r="CL455" i="9" s="1"/>
  <c r="AF854" i="8"/>
  <c r="CL456" i="9" s="1"/>
  <c r="AF853" i="8"/>
  <c r="CL122" i="9" s="1"/>
  <c r="AF852" i="8"/>
  <c r="CL226" i="9" s="1"/>
  <c r="AF851" i="8"/>
  <c r="AF850" i="8"/>
  <c r="AF849" i="8"/>
  <c r="AF848" i="8"/>
  <c r="AF847" i="8"/>
  <c r="AF846" i="8"/>
  <c r="CL233" i="9" s="1"/>
  <c r="AF845" i="8"/>
  <c r="CL246" i="9" s="1"/>
  <c r="AF844" i="8"/>
  <c r="CL161" i="9" s="1"/>
  <c r="AF843" i="8"/>
  <c r="CL35" i="9" s="1"/>
  <c r="AF842" i="8"/>
  <c r="CL36" i="9" s="1"/>
  <c r="AF841" i="8"/>
  <c r="CL34" i="9" s="1"/>
  <c r="AF840" i="8"/>
  <c r="CL476" i="9" s="1"/>
  <c r="AF839" i="8"/>
  <c r="CL446" i="9" s="1"/>
  <c r="AF838" i="8"/>
  <c r="CL496" i="9" s="1"/>
  <c r="AF837" i="8"/>
  <c r="CL495" i="9" s="1"/>
  <c r="AF836" i="8"/>
  <c r="CL494" i="9" s="1"/>
  <c r="AF835" i="8"/>
  <c r="CL493" i="9" s="1"/>
  <c r="AF834" i="8"/>
  <c r="CL639" i="9" s="1"/>
  <c r="AF833" i="8"/>
  <c r="CL657" i="9" s="1"/>
  <c r="AF832" i="8"/>
  <c r="CL638" i="9" s="1"/>
  <c r="AF831" i="8"/>
  <c r="CL619" i="9" s="1"/>
  <c r="AF830" i="8"/>
  <c r="CL647" i="9" s="1"/>
  <c r="AF829" i="8"/>
  <c r="CL646" i="9" s="1"/>
  <c r="AF828" i="8"/>
  <c r="AF827" i="8"/>
  <c r="CL645" i="9" s="1"/>
  <c r="AF826" i="8"/>
  <c r="CL644" i="9" s="1"/>
  <c r="AF825" i="8"/>
  <c r="CL699" i="9" s="1"/>
  <c r="AF824" i="8"/>
  <c r="CL698" i="9" s="1"/>
  <c r="AF823" i="8"/>
  <c r="CL179" i="9" s="1"/>
  <c r="AF822" i="8"/>
  <c r="CL696" i="9" s="1"/>
  <c r="AF821" i="8"/>
  <c r="CL695" i="9" s="1"/>
  <c r="AF820" i="8"/>
  <c r="CL697" i="9" s="1"/>
  <c r="AF819" i="8"/>
  <c r="AF818" i="8"/>
  <c r="AF817" i="8"/>
  <c r="CL694" i="9" s="1"/>
  <c r="AF816" i="8"/>
  <c r="CL693" i="9" s="1"/>
  <c r="AF815" i="8"/>
  <c r="CL692" i="9" s="1"/>
  <c r="AF814" i="8"/>
  <c r="CL691" i="9" s="1"/>
  <c r="AF813" i="8"/>
  <c r="CL690" i="9" s="1"/>
  <c r="AF812" i="8"/>
  <c r="CL689" i="9" s="1"/>
  <c r="AF811" i="8"/>
  <c r="CL688" i="9" s="1"/>
  <c r="AF810" i="8"/>
  <c r="CL686" i="9" s="1"/>
  <c r="AF809" i="8"/>
  <c r="CL684" i="9" s="1"/>
  <c r="AF808" i="8"/>
  <c r="CL30" i="9" s="1"/>
  <c r="AF807" i="8"/>
  <c r="CL31" i="9" s="1"/>
  <c r="AF806" i="8"/>
  <c r="CL29" i="9" s="1"/>
  <c r="AF805" i="8"/>
  <c r="CL622" i="9" s="1"/>
  <c r="AF804" i="8"/>
  <c r="CL413" i="9" s="1"/>
  <c r="AF803" i="8"/>
  <c r="CL412" i="9" s="1"/>
  <c r="AF802" i="8"/>
  <c r="CL411" i="9" s="1"/>
  <c r="AF801" i="8"/>
  <c r="CL608" i="9" s="1"/>
  <c r="AF800" i="8"/>
  <c r="CL607" i="9" s="1"/>
  <c r="AF799" i="8"/>
  <c r="CL606" i="9" s="1"/>
  <c r="AF798" i="8"/>
  <c r="CL605" i="9" s="1"/>
  <c r="AF797" i="8"/>
  <c r="CL604" i="9" s="1"/>
  <c r="AF796" i="8"/>
  <c r="CL610" i="9" s="1"/>
  <c r="AF795" i="8"/>
  <c r="CL609" i="9" s="1"/>
  <c r="AF794" i="8"/>
  <c r="CL219" i="9" s="1"/>
  <c r="AF793" i="8"/>
  <c r="CL231" i="9" s="1"/>
  <c r="AF792" i="8"/>
  <c r="CL710" i="9" s="1"/>
  <c r="AF791" i="8"/>
  <c r="CL709" i="9" s="1"/>
  <c r="AF790" i="8"/>
  <c r="CL708" i="9" s="1"/>
  <c r="AF789" i="8"/>
  <c r="CL104" i="9" s="1"/>
  <c r="AF788" i="8"/>
  <c r="CL103" i="9" s="1"/>
  <c r="AF787" i="8"/>
  <c r="CL897" i="9" s="1"/>
  <c r="AF786" i="8"/>
  <c r="CL242" i="9" s="1"/>
  <c r="AF785" i="8"/>
  <c r="AF784" i="8"/>
  <c r="AF783" i="8"/>
  <c r="AF782" i="8"/>
  <c r="CL229" i="9" s="1"/>
  <c r="AF781" i="8"/>
  <c r="AF780" i="8"/>
  <c r="AF779" i="8"/>
  <c r="CL774" i="9" s="1"/>
  <c r="AF778" i="8"/>
  <c r="CL775" i="9" s="1"/>
  <c r="AF777" i="8"/>
  <c r="CL773" i="9" s="1"/>
  <c r="AF776" i="8"/>
  <c r="AF775" i="8"/>
  <c r="CL673" i="9" s="1"/>
  <c r="AF774" i="8"/>
  <c r="CL674" i="9" s="1"/>
  <c r="AF773" i="8"/>
  <c r="CL410" i="9" s="1"/>
  <c r="AF772" i="8"/>
  <c r="CL409" i="9" s="1"/>
  <c r="AF771" i="8"/>
  <c r="CL408" i="9" s="1"/>
  <c r="AF770" i="8"/>
  <c r="CL590" i="9" s="1"/>
  <c r="AF769" i="8"/>
  <c r="CL671" i="9" s="1"/>
  <c r="AF768" i="8"/>
  <c r="CL670" i="9" s="1"/>
  <c r="AF767" i="8"/>
  <c r="CL131" i="9" s="1"/>
  <c r="AF766" i="8"/>
  <c r="CL834" i="9" s="1"/>
  <c r="AF765" i="8"/>
  <c r="CL591" i="9" s="1"/>
  <c r="AF764" i="8"/>
  <c r="CL893" i="9" s="1"/>
  <c r="AF763" i="8"/>
  <c r="CL672" i="9" s="1"/>
  <c r="AF762" i="8"/>
  <c r="CL123" i="9" s="1"/>
  <c r="AF761" i="8"/>
  <c r="CL870" i="9" s="1"/>
  <c r="AF760" i="8"/>
  <c r="CL810" i="9" s="1"/>
  <c r="AF759" i="8"/>
  <c r="CL729" i="9" s="1"/>
  <c r="AF758" i="8"/>
  <c r="CL447" i="9" s="1"/>
  <c r="AF757" i="8"/>
  <c r="CL662" i="9" s="1"/>
  <c r="AF756" i="8"/>
  <c r="CL661" i="9" s="1"/>
  <c r="AF755" i="8"/>
  <c r="CL660" i="9" s="1"/>
  <c r="AF754" i="8"/>
  <c r="CL460" i="9" s="1"/>
  <c r="AF753" i="8"/>
  <c r="CL653" i="9" s="1"/>
  <c r="AF752" i="8"/>
  <c r="CL589" i="9" s="1"/>
  <c r="AF751" i="8"/>
  <c r="CL679" i="9" s="1"/>
  <c r="AF750" i="8"/>
  <c r="CL652" i="9" s="1"/>
  <c r="AF749" i="8"/>
  <c r="CL178" i="9" s="1"/>
  <c r="AF748" i="8"/>
  <c r="CL177" i="9" s="1"/>
  <c r="AF747" i="8"/>
  <c r="CL651" i="9" s="1"/>
  <c r="AF746" i="8"/>
  <c r="CL649" i="9" s="1"/>
  <c r="AF745" i="8"/>
  <c r="CL755" i="9" s="1"/>
  <c r="AF744" i="8"/>
  <c r="CL756" i="9" s="1"/>
  <c r="AF743" i="8"/>
  <c r="CL757" i="9" s="1"/>
  <c r="AF742" i="8"/>
  <c r="CL917" i="9" s="1"/>
  <c r="AF741" i="8"/>
  <c r="CL916" i="9" s="1"/>
  <c r="AF740" i="8"/>
  <c r="CL915" i="9" s="1"/>
  <c r="AF739" i="8"/>
  <c r="AF738" i="8"/>
  <c r="CL332" i="9" s="1"/>
  <c r="AF737" i="8"/>
  <c r="CL180" i="9" s="1"/>
  <c r="AF736" i="8"/>
  <c r="CL142" i="9" s="1"/>
  <c r="AF735" i="8"/>
  <c r="CL141" i="9" s="1"/>
  <c r="AF734" i="8"/>
  <c r="CL85" i="9" s="1"/>
  <c r="AF733" i="8"/>
  <c r="CL176" i="9" s="1"/>
  <c r="AF732" i="8"/>
  <c r="CL175" i="9" s="1"/>
  <c r="AF731" i="8"/>
  <c r="CL335" i="9" s="1"/>
  <c r="AF730" i="8"/>
  <c r="CL337" i="9" s="1"/>
  <c r="AF729" i="8"/>
  <c r="CL334" i="9" s="1"/>
  <c r="AF728" i="8"/>
  <c r="CL333" i="9" s="1"/>
  <c r="AF727" i="8"/>
  <c r="CL239" i="9" s="1"/>
  <c r="AF726" i="8"/>
  <c r="CL814" i="9" s="1"/>
  <c r="AF725" i="8"/>
  <c r="CL365" i="9" s="1"/>
  <c r="AF724" i="8"/>
  <c r="CL364" i="9" s="1"/>
  <c r="AF723" i="8"/>
  <c r="CL366" i="9" s="1"/>
  <c r="AF722" i="8"/>
  <c r="CL548" i="9" s="1"/>
  <c r="AF721" i="8"/>
  <c r="CL549" i="9" s="1"/>
  <c r="AF720" i="8"/>
  <c r="CL565" i="9" s="1"/>
  <c r="AF719" i="8"/>
  <c r="CL230" i="9" s="1"/>
  <c r="AF718" i="8"/>
  <c r="CL892" i="9" s="1"/>
  <c r="AF717" i="8"/>
  <c r="CL953" i="9" s="1"/>
  <c r="AF716" i="8"/>
  <c r="CL637" i="9" s="1"/>
  <c r="AF715" i="8"/>
  <c r="CL254" i="9" s="1"/>
  <c r="AF714" i="8"/>
  <c r="CL711" i="9" s="1"/>
  <c r="AF713" i="8"/>
  <c r="CL635" i="9" s="1"/>
  <c r="AF712" i="8"/>
  <c r="CL634" i="9" s="1"/>
  <c r="AF711" i="8"/>
  <c r="CL633" i="9" s="1"/>
  <c r="AF710" i="8"/>
  <c r="CL90" i="9" s="1"/>
  <c r="AF709" i="8"/>
  <c r="CL632" i="9" s="1"/>
  <c r="AF708" i="8"/>
  <c r="CL631" i="9" s="1"/>
  <c r="AF707" i="8"/>
  <c r="CL630" i="9" s="1"/>
  <c r="AF706" i="8"/>
  <c r="CL762" i="9" s="1"/>
  <c r="AF705" i="8"/>
  <c r="CL761" i="9" s="1"/>
  <c r="AF704" i="8"/>
  <c r="CL750" i="9" s="1"/>
  <c r="AF703" i="8"/>
  <c r="CL480" i="9" s="1"/>
  <c r="AF702" i="8"/>
  <c r="CL628" i="9" s="1"/>
  <c r="AF701" i="8"/>
  <c r="CL627" i="9" s="1"/>
  <c r="AF700" i="8"/>
  <c r="CL629" i="9" s="1"/>
  <c r="AF699" i="8"/>
  <c r="AF698" i="8"/>
  <c r="CL88" i="9" s="1"/>
  <c r="AF697" i="8"/>
  <c r="AF696" i="8"/>
  <c r="CL276" i="9" s="1"/>
  <c r="AF695" i="8"/>
  <c r="CL957" i="9" s="1"/>
  <c r="AF694" i="8"/>
  <c r="CL956" i="9" s="1"/>
  <c r="AF693" i="8"/>
  <c r="CL955" i="9" s="1"/>
  <c r="AF692" i="8"/>
  <c r="CL797" i="9" s="1"/>
  <c r="AF691" i="8"/>
  <c r="CL796" i="9" s="1"/>
  <c r="AF690" i="8"/>
  <c r="CL200" i="9" s="1"/>
  <c r="AF689" i="8"/>
  <c r="CL557" i="9" s="1"/>
  <c r="AF688" i="8"/>
  <c r="CL558" i="9" s="1"/>
  <c r="AF687" i="8"/>
  <c r="CL766" i="9" s="1"/>
  <c r="AF686" i="8"/>
  <c r="CL764" i="9" s="1"/>
  <c r="AF685" i="8"/>
  <c r="CL407" i="9" s="1"/>
  <c r="AF684" i="8"/>
  <c r="CL405" i="9" s="1"/>
  <c r="AF683" i="8"/>
  <c r="CL406" i="9" s="1"/>
  <c r="AF682" i="8"/>
  <c r="CL404" i="9" s="1"/>
  <c r="AF681" i="8"/>
  <c r="CL403" i="9" s="1"/>
  <c r="AF680" i="8"/>
  <c r="CL402" i="9" s="1"/>
  <c r="AF679" i="8"/>
  <c r="CL401" i="9" s="1"/>
  <c r="AF678" i="8"/>
  <c r="CL400" i="9" s="1"/>
  <c r="AF677" i="8"/>
  <c r="AF676" i="8"/>
  <c r="CL399" i="9" s="1"/>
  <c r="AF675" i="8"/>
  <c r="CL521" i="9" s="1"/>
  <c r="AF674" i="8"/>
  <c r="CL234" i="9" s="1"/>
  <c r="AF673" i="8"/>
  <c r="CL650" i="9" s="1"/>
  <c r="AF672" i="8"/>
  <c r="CL215" i="9" s="1"/>
  <c r="AF671" i="8"/>
  <c r="CL602" i="9" s="1"/>
  <c r="AF670" i="8"/>
  <c r="CL601" i="9" s="1"/>
  <c r="AF669" i="8"/>
  <c r="CL218" i="9" s="1"/>
  <c r="AF668" i="8"/>
  <c r="AF667" i="8"/>
  <c r="CL954" i="9" s="1"/>
  <c r="AF666" i="8"/>
  <c r="AF665" i="8"/>
  <c r="AF664" i="8"/>
  <c r="CL181" i="9" s="1"/>
  <c r="AF663" i="8"/>
  <c r="CL896" i="9" s="1"/>
  <c r="AF662" i="8"/>
  <c r="CL1001" i="9" s="1"/>
  <c r="AF661" i="8"/>
  <c r="CL1000" i="9" s="1"/>
  <c r="AF660" i="8"/>
  <c r="CL128" i="9" s="1"/>
  <c r="AF659" i="8"/>
  <c r="AF658" i="8"/>
  <c r="AF657" i="8"/>
  <c r="AF656" i="8"/>
  <c r="AF655" i="8"/>
  <c r="CL612" i="9" s="1"/>
  <c r="AF654" i="8"/>
  <c r="CL291" i="9" s="1"/>
  <c r="AF653" i="8"/>
  <c r="CL292" i="9" s="1"/>
  <c r="AF652" i="8"/>
  <c r="CL290" i="9" s="1"/>
  <c r="AF651" i="8"/>
  <c r="CL172" i="9" s="1"/>
  <c r="AF650" i="8"/>
  <c r="CL171" i="9" s="1"/>
  <c r="AF649" i="8"/>
  <c r="CL304" i="9" s="1"/>
  <c r="AF648" i="8"/>
  <c r="CL261" i="9" s="1"/>
  <c r="AF647" i="8"/>
  <c r="CL538" i="9" s="1"/>
  <c r="AF646" i="8"/>
  <c r="CL537" i="9" s="1"/>
  <c r="AF645" i="8"/>
  <c r="CL536" i="9" s="1"/>
  <c r="AF644" i="8"/>
  <c r="CL551" i="9" s="1"/>
  <c r="AF643" i="8"/>
  <c r="CL700" i="9" s="1"/>
  <c r="AF642" i="8"/>
  <c r="CL669" i="9" s="1"/>
  <c r="AF641" i="8"/>
  <c r="AF640" i="8"/>
  <c r="CL275" i="9" s="1"/>
  <c r="AF639" i="8"/>
  <c r="CL281" i="9" s="1"/>
  <c r="AF638" i="8"/>
  <c r="CL279" i="9" s="1"/>
  <c r="AF637" i="8"/>
  <c r="CL795" i="9" s="1"/>
  <c r="AF636" i="8"/>
  <c r="CL280" i="9" s="1"/>
  <c r="AF635" i="8"/>
  <c r="CL598" i="9" s="1"/>
  <c r="AF634" i="8"/>
  <c r="CL597" i="9" s="1"/>
  <c r="AF633" i="8"/>
  <c r="CL596" i="9" s="1"/>
  <c r="AF632" i="8"/>
  <c r="CL595" i="9" s="1"/>
  <c r="AF631" i="8"/>
  <c r="CL593" i="9" s="1"/>
  <c r="AF630" i="8"/>
  <c r="CL962" i="9" s="1"/>
  <c r="AF629" i="8"/>
  <c r="CL588" i="9" s="1"/>
  <c r="AF628" i="8"/>
  <c r="CL587" i="9" s="1"/>
  <c r="AF627" i="8"/>
  <c r="CL136" i="9" s="1"/>
  <c r="AF626" i="8"/>
  <c r="AF625" i="8"/>
  <c r="AF624" i="8"/>
  <c r="AF623" i="8"/>
  <c r="CL132" i="9" s="1"/>
  <c r="AF622" i="8"/>
  <c r="AF621" i="8"/>
  <c r="CL253" i="9" s="1"/>
  <c r="AF620" i="8"/>
  <c r="CL384" i="9" s="1"/>
  <c r="AF619" i="8"/>
  <c r="CL375" i="9" s="1"/>
  <c r="AF618" i="8"/>
  <c r="CL367" i="9" s="1"/>
  <c r="AF617" i="8"/>
  <c r="CL449" i="9" s="1"/>
  <c r="AF616" i="8"/>
  <c r="AF615" i="8"/>
  <c r="CL169" i="9" s="1"/>
  <c r="AF614" i="8"/>
  <c r="CL603" i="9" s="1"/>
  <c r="AF613" i="8"/>
  <c r="CL433" i="9" s="1"/>
  <c r="AF612" i="8"/>
  <c r="CL432" i="9" s="1"/>
  <c r="AF611" i="8"/>
  <c r="CL431" i="9" s="1"/>
  <c r="AF610" i="8"/>
  <c r="AF609" i="8"/>
  <c r="AF608" i="8"/>
  <c r="CL961" i="9" s="1"/>
  <c r="AF607" i="8"/>
  <c r="AF606" i="8"/>
  <c r="CL837" i="9" s="1"/>
  <c r="AF605" i="8"/>
  <c r="CL967" i="9" s="1"/>
  <c r="AF604" i="8"/>
  <c r="CL574" i="9" s="1"/>
  <c r="AF603" i="8"/>
  <c r="CL594" i="9" s="1"/>
  <c r="AF602" i="8"/>
  <c r="CL624" i="9" s="1"/>
  <c r="AF601" i="8"/>
  <c r="CL623" i="9" s="1"/>
  <c r="AF600" i="8"/>
  <c r="AF599" i="8"/>
  <c r="CL486" i="9" s="1"/>
  <c r="AF598" i="8"/>
  <c r="CL491" i="9" s="1"/>
  <c r="AF597" i="8"/>
  <c r="CL28" i="9" s="1"/>
  <c r="AF596" i="8"/>
  <c r="CL20" i="9" s="1"/>
  <c r="AF595" i="8"/>
  <c r="CL146" i="9" s="1"/>
  <c r="AF594" i="8"/>
  <c r="CL960" i="9" s="1"/>
  <c r="AF593" i="8"/>
  <c r="CL69" i="9" s="1"/>
  <c r="AF592" i="8"/>
  <c r="CL68" i="9" s="1"/>
  <c r="AF591" i="8"/>
  <c r="CL984" i="9" s="1"/>
  <c r="AF590" i="8"/>
  <c r="CL677" i="9" s="1"/>
  <c r="AF589" i="8"/>
  <c r="CL516" i="9" s="1"/>
  <c r="AF588" i="8"/>
  <c r="CL760" i="9" s="1"/>
  <c r="AF587" i="8"/>
  <c r="CL860" i="9" s="1"/>
  <c r="AF586" i="8"/>
  <c r="CL541" i="9" s="1"/>
  <c r="AF585" i="8"/>
  <c r="CL214" i="9" s="1"/>
  <c r="AF584" i="8"/>
  <c r="AF583" i="8"/>
  <c r="CL705" i="9" s="1"/>
  <c r="AF582" i="8"/>
  <c r="CL580" i="9" s="1"/>
  <c r="AF581" i="8"/>
  <c r="CL458" i="9" s="1"/>
  <c r="AF580" i="8"/>
  <c r="CL349" i="9" s="1"/>
  <c r="AF579" i="8"/>
  <c r="AF578" i="8"/>
  <c r="AF577" i="8"/>
  <c r="AF576" i="8"/>
  <c r="AF575" i="8"/>
  <c r="CL951" i="9" s="1"/>
  <c r="AF574" i="8"/>
  <c r="CL950" i="9" s="1"/>
  <c r="AF573" i="8"/>
  <c r="CL944" i="9" s="1"/>
  <c r="AF572" i="8"/>
  <c r="AF571" i="8"/>
  <c r="CL423" i="9" s="1"/>
  <c r="AF570" i="8"/>
  <c r="CL562" i="9" s="1"/>
  <c r="AF569" i="8"/>
  <c r="CL563" i="9" s="1"/>
  <c r="AF568" i="8"/>
  <c r="CL995" i="9" s="1"/>
  <c r="AF567" i="8"/>
  <c r="AF566" i="8"/>
  <c r="CL948" i="9" s="1"/>
  <c r="AF565" i="8"/>
  <c r="CL296" i="9" s="1"/>
  <c r="AF564" i="8"/>
  <c r="CL949" i="9" s="1"/>
  <c r="AF563" i="8"/>
  <c r="AF562" i="8"/>
  <c r="CL599" i="9" s="1"/>
  <c r="AF561" i="8"/>
  <c r="CL894" i="9" s="1"/>
  <c r="AF560" i="8"/>
  <c r="AF559" i="8"/>
  <c r="CL586" i="9" s="1"/>
  <c r="AF558" i="8"/>
  <c r="CL585" i="9" s="1"/>
  <c r="AF557" i="8"/>
  <c r="CL581" i="9" s="1"/>
  <c r="AF556" i="8"/>
  <c r="CL578" i="9" s="1"/>
  <c r="AF555" i="8"/>
  <c r="CL577" i="9" s="1"/>
  <c r="AF554" i="8"/>
  <c r="CL576" i="9" s="1"/>
  <c r="AF553" i="8"/>
  <c r="CL575" i="9" s="1"/>
  <c r="AF552" i="8"/>
  <c r="CL868" i="9" s="1"/>
  <c r="AF551" i="8"/>
  <c r="CL867" i="9" s="1"/>
  <c r="AF550" i="8"/>
  <c r="CL866" i="9" s="1"/>
  <c r="AF549" i="8"/>
  <c r="CL969" i="9" s="1"/>
  <c r="AF548" i="8"/>
  <c r="CL970" i="9" s="1"/>
  <c r="AF547" i="8"/>
  <c r="AF546" i="8"/>
  <c r="CL485" i="9" s="1"/>
  <c r="AF545" i="8"/>
  <c r="CL851" i="9" s="1"/>
  <c r="AF544" i="8"/>
  <c r="CL850" i="9" s="1"/>
  <c r="AF543" i="8"/>
  <c r="CL849" i="9" s="1"/>
  <c r="AF542" i="8"/>
  <c r="CL655" i="9" s="1"/>
  <c r="AF541" i="8"/>
  <c r="CL902" i="9" s="1"/>
  <c r="AF540" i="8"/>
  <c r="CL643" i="9" s="1"/>
  <c r="AF539" i="8"/>
  <c r="CL625" i="9" s="1"/>
  <c r="AF538" i="8"/>
  <c r="CL891" i="9" s="1"/>
  <c r="AF537" i="8"/>
  <c r="CL121" i="9" s="1"/>
  <c r="AF536" i="8"/>
  <c r="CL120" i="9" s="1"/>
  <c r="AF535" i="8"/>
  <c r="CL119" i="9" s="1"/>
  <c r="AF534" i="8"/>
  <c r="CL118" i="9" s="1"/>
  <c r="AF533" i="8"/>
  <c r="CL241" i="9" s="1"/>
  <c r="AF532" i="8"/>
  <c r="CL872" i="9" s="1"/>
  <c r="AF531" i="8"/>
  <c r="CL583" i="9" s="1"/>
  <c r="AF530" i="8"/>
  <c r="CL584" i="9" s="1"/>
  <c r="AF529" i="8"/>
  <c r="CL592" i="9" s="1"/>
  <c r="AF528" i="8"/>
  <c r="CL223" i="9" s="1"/>
  <c r="AF527" i="8"/>
  <c r="CL703" i="9" s="1"/>
  <c r="AF526" i="8"/>
  <c r="CL978" i="9" s="1"/>
  <c r="AF525" i="8"/>
  <c r="CL479" i="9" s="1"/>
  <c r="AF524" i="8"/>
  <c r="CL539" i="9" s="1"/>
  <c r="AF523" i="8"/>
  <c r="CL848" i="9" s="1"/>
  <c r="AF522" i="8"/>
  <c r="CL398" i="9" s="1"/>
  <c r="AF521" i="8"/>
  <c r="CL397" i="9" s="1"/>
  <c r="AF520" i="8"/>
  <c r="CL396" i="9" s="1"/>
  <c r="AF519" i="8"/>
  <c r="CL325" i="9" s="1"/>
  <c r="AF518" i="8"/>
  <c r="CL1003" i="9" s="1"/>
  <c r="AF517" i="8"/>
  <c r="CL992" i="9" s="1"/>
  <c r="AF516" i="8"/>
  <c r="CL297" i="9" s="1"/>
  <c r="AF515" i="8"/>
  <c r="AF514" i="8"/>
  <c r="AF513" i="8"/>
  <c r="CL641" i="9" s="1"/>
  <c r="AF512" i="8"/>
  <c r="CL640" i="9" s="1"/>
  <c r="AF511" i="8"/>
  <c r="CL582" i="9" s="1"/>
  <c r="AF510" i="8"/>
  <c r="CL63" i="9" s="1"/>
  <c r="AF509" i="8"/>
  <c r="CL62" i="9" s="1"/>
  <c r="AF508" i="8"/>
  <c r="CL928" i="9" s="1"/>
  <c r="AF507" i="8"/>
  <c r="CL926" i="9" s="1"/>
  <c r="AF506" i="8"/>
  <c r="AF505" i="8"/>
  <c r="CL820" i="9" s="1"/>
  <c r="AF504" i="8"/>
  <c r="CL833" i="9" s="1"/>
  <c r="AF503" i="8"/>
  <c r="CL819" i="9" s="1"/>
  <c r="AF502" i="8"/>
  <c r="AF501" i="8"/>
  <c r="CL821" i="9" s="1"/>
  <c r="AF500" i="8"/>
  <c r="CL908" i="9" s="1"/>
  <c r="AF499" i="8"/>
  <c r="CL906" i="9" s="1"/>
  <c r="AF498" i="8"/>
  <c r="CL907" i="9" s="1"/>
  <c r="AF497" i="8"/>
  <c r="CL934" i="9" s="1"/>
  <c r="AF496" i="8"/>
  <c r="CL823" i="9" s="1"/>
  <c r="AF495" i="8"/>
  <c r="CL824" i="9" s="1"/>
  <c r="AF494" i="8"/>
  <c r="CL822" i="9" s="1"/>
  <c r="AF493" i="8"/>
  <c r="CL974" i="9" s="1"/>
  <c r="AF492" i="8"/>
  <c r="AF491" i="8"/>
  <c r="CL512" i="9" s="1"/>
  <c r="AF490" i="8"/>
  <c r="AF489" i="8"/>
  <c r="CL511" i="9" s="1"/>
  <c r="AF488" i="8"/>
  <c r="AF487" i="8"/>
  <c r="CL913" i="9" s="1"/>
  <c r="AF486" i="8"/>
  <c r="AF485" i="8"/>
  <c r="CL912" i="9" s="1"/>
  <c r="AF484" i="8"/>
  <c r="CL112" i="9" s="1"/>
  <c r="AF483" i="8"/>
  <c r="CL425" i="9" s="1"/>
  <c r="AF482" i="8"/>
  <c r="CL426" i="9" s="1"/>
  <c r="AF481" i="8"/>
  <c r="AF480" i="8"/>
  <c r="CL994" i="9" s="1"/>
  <c r="AF479" i="8"/>
  <c r="CL993" i="9" s="1"/>
  <c r="AF478" i="8"/>
  <c r="CL564" i="9" s="1"/>
  <c r="AF477" i="8"/>
  <c r="CL555" i="9" s="1"/>
  <c r="AF476" i="8"/>
  <c r="CL554" i="9" s="1"/>
  <c r="AF475" i="8"/>
  <c r="CL553" i="9" s="1"/>
  <c r="AF474" i="8"/>
  <c r="CL39" i="9" s="1"/>
  <c r="AF473" i="8"/>
  <c r="CL659" i="9" s="1"/>
  <c r="AF472" i="8"/>
  <c r="CL658" i="9" s="1"/>
  <c r="AF471" i="8"/>
  <c r="CL510" i="9" s="1"/>
  <c r="AF470" i="8"/>
  <c r="CL509" i="9" s="1"/>
  <c r="AF469" i="8"/>
  <c r="CL324" i="9" s="1"/>
  <c r="AF468" i="8"/>
  <c r="CL469" i="9" s="1"/>
  <c r="AF467" i="8"/>
  <c r="CL466" i="9" s="1"/>
  <c r="AF466" i="8"/>
  <c r="CL42" i="9" s="1"/>
  <c r="AF465" i="8"/>
  <c r="CL41" i="9" s="1"/>
  <c r="AF464" i="8"/>
  <c r="CL12" i="9" s="1"/>
  <c r="AF463" i="8"/>
  <c r="CL929" i="9" s="1"/>
  <c r="AF462" i="8"/>
  <c r="AF461" i="8"/>
  <c r="CL825" i="9" s="1"/>
  <c r="AF460" i="8"/>
  <c r="AF459" i="8"/>
  <c r="CL236" i="9" s="1"/>
  <c r="AF458" i="8"/>
  <c r="CL274" i="9" s="1"/>
  <c r="AF457" i="8"/>
  <c r="CL235" i="9" s="1"/>
  <c r="AF456" i="8"/>
  <c r="CL208" i="9" s="1"/>
  <c r="AF455" i="8"/>
  <c r="CL818" i="9" s="1"/>
  <c r="AF454" i="8"/>
  <c r="CL938" i="9" s="1"/>
  <c r="AF453" i="8"/>
  <c r="CL838" i="9" s="1"/>
  <c r="AF452" i="8"/>
  <c r="CL59" i="9" s="1"/>
  <c r="AF451" i="8"/>
  <c r="CL930" i="9" s="1"/>
  <c r="AF450" i="8"/>
  <c r="CL827" i="9" s="1"/>
  <c r="AF449" i="8"/>
  <c r="CL427" i="9" s="1"/>
  <c r="AF448" i="8"/>
  <c r="CL829" i="9" s="1"/>
  <c r="AF447" i="8"/>
  <c r="CL154" i="9" s="1"/>
  <c r="AF446" i="8"/>
  <c r="CL308" i="9" s="1"/>
  <c r="AF445" i="8"/>
  <c r="CL159" i="9" s="1"/>
  <c r="AF444" i="8"/>
  <c r="CL158" i="9" s="1"/>
  <c r="AF443" i="8"/>
  <c r="CL454" i="9" s="1"/>
  <c r="AF442" i="8"/>
  <c r="CL157" i="9" s="1"/>
  <c r="AF441" i="8"/>
  <c r="CL156" i="9" s="1"/>
  <c r="AF440" i="8"/>
  <c r="CL448" i="9" s="1"/>
  <c r="AF439" i="8"/>
  <c r="CL523" i="9" s="1"/>
  <c r="AF438" i="8"/>
  <c r="CL522" i="9" s="1"/>
  <c r="AF437" i="8"/>
  <c r="CL383" i="9" s="1"/>
  <c r="AF436" i="8"/>
  <c r="CL445" i="9" s="1"/>
  <c r="AF435" i="8"/>
  <c r="CL990" i="9" s="1"/>
  <c r="AF434" i="8"/>
  <c r="CL963" i="9" s="1"/>
  <c r="AF433" i="8"/>
  <c r="CL985" i="9" s="1"/>
  <c r="AF432" i="8"/>
  <c r="AF431" i="8"/>
  <c r="CL444" i="9" s="1"/>
  <c r="AF430" i="8"/>
  <c r="CL32" i="9" s="1"/>
  <c r="AF429" i="8"/>
  <c r="CL33" i="9" s="1"/>
  <c r="AF428" i="8"/>
  <c r="CL25" i="9" s="1"/>
  <c r="AF427" i="8"/>
  <c r="CL26" i="9" s="1"/>
  <c r="AF426" i="8"/>
  <c r="CL550" i="9" s="1"/>
  <c r="AF425" i="8"/>
  <c r="CL531" i="9" s="1"/>
  <c r="AF424" i="8"/>
  <c r="CL439" i="9" s="1"/>
  <c r="AF423" i="8"/>
  <c r="CL67" i="9" s="1"/>
  <c r="AF422" i="8"/>
  <c r="CL435" i="9" s="1"/>
  <c r="AF421" i="8"/>
  <c r="CL434" i="9" s="1"/>
  <c r="AF420" i="8"/>
  <c r="CL437" i="9" s="1"/>
  <c r="AF419" i="8"/>
  <c r="CL514" i="9" s="1"/>
  <c r="AF418" i="8"/>
  <c r="AF417" i="8"/>
  <c r="CL27" i="9" s="1"/>
  <c r="AF416" i="8"/>
  <c r="CL245" i="9" s="1"/>
  <c r="AF415" i="8"/>
  <c r="CL149" i="9" s="1"/>
  <c r="AF414" i="8"/>
  <c r="CL148" i="9" s="1"/>
  <c r="AF413" i="8"/>
  <c r="CL687" i="9" s="1"/>
  <c r="AF412" i="8"/>
  <c r="CL758" i="9" s="1"/>
  <c r="AF411" i="8"/>
  <c r="CL753" i="9" s="1"/>
  <c r="AF410" i="8"/>
  <c r="CL721" i="9" s="1"/>
  <c r="AF409" i="8"/>
  <c r="CL720" i="9" s="1"/>
  <c r="AF408" i="8"/>
  <c r="CL395" i="9" s="1"/>
  <c r="AF407" i="8"/>
  <c r="CL394" i="9" s="1"/>
  <c r="AF406" i="8"/>
  <c r="CL393" i="9" s="1"/>
  <c r="AF405" i="8"/>
  <c r="CL991" i="9" s="1"/>
  <c r="AF404" i="8"/>
  <c r="CL117" i="9" s="1"/>
  <c r="AF403" i="8"/>
  <c r="CL116" i="9" s="1"/>
  <c r="AF402" i="8"/>
  <c r="CL714" i="9" s="1"/>
  <c r="AF401" i="8"/>
  <c r="CL765" i="9" s="1"/>
  <c r="AF400" i="8"/>
  <c r="CL613" i="9" s="1"/>
  <c r="AF399" i="8"/>
  <c r="CL310" i="9" s="1"/>
  <c r="AF398" i="8"/>
  <c r="CL561" i="9" s="1"/>
  <c r="AF397" i="8"/>
  <c r="CL559" i="9" s="1"/>
  <c r="AF396" i="8"/>
  <c r="CL560" i="9" s="1"/>
  <c r="AF395" i="8"/>
  <c r="CL227" i="9" s="1"/>
  <c r="AF394" i="8"/>
  <c r="CL845" i="9" s="1"/>
  <c r="AF393" i="8"/>
  <c r="CL222" i="9" s="1"/>
  <c r="AF392" i="8"/>
  <c r="CL220" i="9" s="1"/>
  <c r="AF391" i="8"/>
  <c r="CL147" i="9" s="1"/>
  <c r="AF390" i="8"/>
  <c r="AF389" i="8"/>
  <c r="CL91" i="9" s="1"/>
  <c r="AF388" i="8"/>
  <c r="AF387" i="8"/>
  <c r="AF386" i="8"/>
  <c r="AF385" i="8"/>
  <c r="CL391" i="9" s="1"/>
  <c r="AF384" i="8"/>
  <c r="CL390" i="9" s="1"/>
  <c r="AF383" i="8"/>
  <c r="CL64" i="9" s="1"/>
  <c r="AF382" i="8"/>
  <c r="CL287" i="9" s="1"/>
  <c r="AF381" i="8"/>
  <c r="CL288" i="9" s="1"/>
  <c r="AF380" i="8"/>
  <c r="CL286" i="9" s="1"/>
  <c r="AF379" i="8"/>
  <c r="CL282" i="9" s="1"/>
  <c r="AF378" i="8"/>
  <c r="CL799" i="9" s="1"/>
  <c r="AF377" i="8"/>
  <c r="CL201" i="9" s="1"/>
  <c r="AF376" i="8"/>
  <c r="CL202" i="9" s="1"/>
  <c r="AF375" i="8"/>
  <c r="CL798" i="9" s="1"/>
  <c r="AF374" i="8"/>
  <c r="CL53" i="9" s="1"/>
  <c r="AF373" i="8"/>
  <c r="CL52" i="9" s="1"/>
  <c r="AF372" i="8"/>
  <c r="CL210" i="9" s="1"/>
  <c r="AF371" i="8"/>
  <c r="CL80" i="9" s="1"/>
  <c r="AF370" i="8"/>
  <c r="CL78" i="9" s="1"/>
  <c r="AF369" i="8"/>
  <c r="CL79" i="9" s="1"/>
  <c r="AF368" i="8"/>
  <c r="AF367" i="8"/>
  <c r="CL835" i="9" s="1"/>
  <c r="AF366" i="8"/>
  <c r="CL533" i="9" s="1"/>
  <c r="AF365" i="8"/>
  <c r="CL717" i="9" s="1"/>
  <c r="AF364" i="8"/>
  <c r="CL947" i="9" s="1"/>
  <c r="AF363" i="8"/>
  <c r="CL952" i="9" s="1"/>
  <c r="AF362" i="8"/>
  <c r="CL946" i="9" s="1"/>
  <c r="AF361" i="8"/>
  <c r="CL620" i="9" s="1"/>
  <c r="AF360" i="8"/>
  <c r="CL869" i="9" s="1"/>
  <c r="AF359" i="8"/>
  <c r="CL964" i="9" s="1"/>
  <c r="AF358" i="8"/>
  <c r="CL376" i="9" s="1"/>
  <c r="AF357" i="8"/>
  <c r="CL890" i="9" s="1"/>
  <c r="AF356" i="8"/>
  <c r="CL889" i="9" s="1"/>
  <c r="AF355" i="8"/>
  <c r="CL883" i="9" s="1"/>
  <c r="AF354" i="8"/>
  <c r="CL155" i="9" s="1"/>
  <c r="AF353" i="8"/>
  <c r="CL269" i="9" s="1"/>
  <c r="AF352" i="8"/>
  <c r="CL105" i="9" s="1"/>
  <c r="AF351" i="8"/>
  <c r="CL385" i="9" s="1"/>
  <c r="AF350" i="8"/>
  <c r="CL943" i="9" s="1"/>
  <c r="AF349" i="8"/>
  <c r="CL664" i="9" s="1"/>
  <c r="AF348" i="8"/>
  <c r="CL663" i="9" s="1"/>
  <c r="AF347" i="8"/>
  <c r="CL389" i="9" s="1"/>
  <c r="AF346" i="8"/>
  <c r="CL388" i="9" s="1"/>
  <c r="AF345" i="8"/>
  <c r="CL387" i="9" s="1"/>
  <c r="AF344" i="8"/>
  <c r="CL386" i="9" s="1"/>
  <c r="AF343" i="8"/>
  <c r="CL139" i="9" s="1"/>
  <c r="AF342" i="8"/>
  <c r="CL144" i="9" s="1"/>
  <c r="AF341" i="8"/>
  <c r="CL382" i="9" s="1"/>
  <c r="AF340" i="8"/>
  <c r="CL381" i="9" s="1"/>
  <c r="AF339" i="8"/>
  <c r="CL380" i="9" s="1"/>
  <c r="AF338" i="8"/>
  <c r="CL340" i="9" s="1"/>
  <c r="AF337" i="8"/>
  <c r="CL751" i="9" s="1"/>
  <c r="AF336" i="8"/>
  <c r="CL752" i="9" s="1"/>
  <c r="AF335" i="8"/>
  <c r="CL193" i="9" s="1"/>
  <c r="AF334" i="8"/>
  <c r="CL192" i="9" s="1"/>
  <c r="AF333" i="8"/>
  <c r="CL372" i="9" s="1"/>
  <c r="AF332" i="8"/>
  <c r="CL579" i="9" s="1"/>
  <c r="AF331" i="8"/>
  <c r="CL129" i="9" s="1"/>
  <c r="AF330" i="8"/>
  <c r="CL373" i="9" s="1"/>
  <c r="AF329" i="8"/>
  <c r="CL379" i="9" s="1"/>
  <c r="AF328" i="8"/>
  <c r="CL378" i="9" s="1"/>
  <c r="AF327" i="8"/>
  <c r="CL377" i="9" s="1"/>
  <c r="AF326" i="8"/>
  <c r="CL341" i="9" s="1"/>
  <c r="AF325" i="8"/>
  <c r="CL371" i="9" s="1"/>
  <c r="AF324" i="8"/>
  <c r="CL369" i="9" s="1"/>
  <c r="AF323" i="8"/>
  <c r="CL374" i="9" s="1"/>
  <c r="AF322" i="8"/>
  <c r="CL370" i="9" s="1"/>
  <c r="AF321" i="8"/>
  <c r="CL368" i="9" s="1"/>
  <c r="AF320" i="8"/>
  <c r="CL665" i="9" s="1"/>
  <c r="AF319" i="8"/>
  <c r="CL666" i="9" s="1"/>
  <c r="AF318" i="8"/>
  <c r="CL305" i="9" s="1"/>
  <c r="AF317" i="8"/>
  <c r="CL145" i="9" s="1"/>
  <c r="AF316" i="8"/>
  <c r="CL852" i="9" s="1"/>
  <c r="AF315" i="8"/>
  <c r="CL858" i="9" s="1"/>
  <c r="AF314" i="8"/>
  <c r="CL859" i="9" s="1"/>
  <c r="AF313" i="8"/>
  <c r="AF312" i="8"/>
  <c r="AF311" i="8"/>
  <c r="CL880" i="9" s="1"/>
  <c r="AF310" i="8"/>
  <c r="CL348" i="9" s="1"/>
  <c r="AF309" i="8"/>
  <c r="CL357" i="9" s="1"/>
  <c r="AF308" i="8"/>
  <c r="CL359" i="9" s="1"/>
  <c r="AF307" i="8"/>
  <c r="CL347" i="9" s="1"/>
  <c r="AF306" i="8"/>
  <c r="CL355" i="9" s="1"/>
  <c r="AF305" i="8"/>
  <c r="CL354" i="9" s="1"/>
  <c r="AF304" i="8"/>
  <c r="CL358" i="9" s="1"/>
  <c r="AF303" i="8"/>
  <c r="CL356" i="9" s="1"/>
  <c r="AF302" i="8"/>
  <c r="CL706" i="9" s="1"/>
  <c r="AF301" i="8"/>
  <c r="CL542" i="9" s="1"/>
  <c r="AF300" i="8"/>
  <c r="CL344" i="9" s="1"/>
  <c r="AF299" i="8"/>
  <c r="CL940" i="9" s="1"/>
  <c r="AF298" i="8"/>
  <c r="CL905" i="9" s="1"/>
  <c r="AF297" i="8"/>
  <c r="CL904" i="9" s="1"/>
  <c r="AF296" i="8"/>
  <c r="CL922" i="9" s="1"/>
  <c r="AF295" i="8"/>
  <c r="CL895" i="9" s="1"/>
  <c r="AF294" i="8"/>
  <c r="CL882" i="9" s="1"/>
  <c r="AF293" i="8"/>
  <c r="CL899" i="9" s="1"/>
  <c r="AF292" i="8"/>
  <c r="CL898" i="9" s="1"/>
  <c r="AF291" i="8"/>
  <c r="CL884" i="9" s="1"/>
  <c r="AF290" i="8"/>
  <c r="CL871" i="9" s="1"/>
  <c r="AF289" i="8"/>
  <c r="CL701" i="9" s="1"/>
  <c r="AF288" i="8"/>
  <c r="CL959" i="9" s="1"/>
  <c r="AF287" i="8"/>
  <c r="AF286" i="8"/>
  <c r="AF285" i="8"/>
  <c r="AF284" i="8"/>
  <c r="CL648" i="9" s="1"/>
  <c r="AF283" i="8"/>
  <c r="CL676" i="9" s="1"/>
  <c r="AF282" i="8"/>
  <c r="CL675" i="9" s="1"/>
  <c r="AF281" i="8"/>
  <c r="CL618" i="9" s="1"/>
  <c r="AF280" i="8"/>
  <c r="CL636" i="9" s="1"/>
  <c r="AF279" i="8"/>
  <c r="CL617" i="9" s="1"/>
  <c r="AF278" i="8"/>
  <c r="CL459" i="9" s="1"/>
  <c r="AF277" i="8"/>
  <c r="AF276" i="8"/>
  <c r="AF275" i="8"/>
  <c r="CL58" i="9" s="1"/>
  <c r="AF274" i="8"/>
  <c r="CL57" i="9" s="1"/>
  <c r="AF273" i="8"/>
  <c r="CL56" i="9" s="1"/>
  <c r="AF272" i="8"/>
  <c r="CL754" i="9" s="1"/>
  <c r="AF271" i="8"/>
  <c r="CL656" i="9" s="1"/>
  <c r="AF270" i="8"/>
  <c r="CL707" i="9" s="1"/>
  <c r="AF269" i="8"/>
  <c r="AF268" i="8"/>
  <c r="CL320" i="9" s="1"/>
  <c r="AF267" i="8"/>
  <c r="AF266" i="8"/>
  <c r="CL174" i="9" s="1"/>
  <c r="AF265" i="8"/>
  <c r="CL173" i="9" s="1"/>
  <c r="AF264" i="8"/>
  <c r="CL109" i="9" s="1"/>
  <c r="AF263" i="8"/>
  <c r="CL781" i="9" s="1"/>
  <c r="AF262" i="8"/>
  <c r="CL856" i="9" s="1"/>
  <c r="AF261" i="8"/>
  <c r="CL685" i="9" s="1"/>
  <c r="AF260" i="8"/>
  <c r="CL125" i="9" s="1"/>
  <c r="AF259" i="8"/>
  <c r="CL802" i="9" s="1"/>
  <c r="AF258" i="8"/>
  <c r="CL1008" i="9" s="1"/>
  <c r="AF257" i="8"/>
  <c r="CL901" i="9" s="1"/>
  <c r="AF256" i="8"/>
  <c r="CL450" i="9" s="1"/>
  <c r="AF255" i="8"/>
  <c r="CL21" i="9" s="1"/>
  <c r="AF254" i="8"/>
  <c r="AF253" i="8"/>
  <c r="CL471" i="9" s="1"/>
  <c r="AF252" i="8"/>
  <c r="CL988" i="9" s="1"/>
  <c r="AF251" i="8"/>
  <c r="CL989" i="9" s="1"/>
  <c r="AF250" i="8"/>
  <c r="CL38" i="9" s="1"/>
  <c r="AF249" i="8"/>
  <c r="CL37" i="9" s="1"/>
  <c r="AF248" i="8"/>
  <c r="CL626" i="9" s="1"/>
  <c r="AF247" i="8"/>
  <c r="AF246" i="8"/>
  <c r="CL911" i="9" s="1"/>
  <c r="AF245" i="8"/>
  <c r="CL999" i="9" s="1"/>
  <c r="AF244" i="8"/>
  <c r="AF243" i="8"/>
  <c r="CL336" i="9" s="1"/>
  <c r="AF242" i="8"/>
  <c r="CL318" i="9" s="1"/>
  <c r="AF241" i="8"/>
  <c r="CL273" i="9" s="1"/>
  <c r="AF240" i="8"/>
  <c r="CL271" i="9" s="1"/>
  <c r="AF239" i="8"/>
  <c r="CL74" i="9" s="1"/>
  <c r="AF238" i="8"/>
  <c r="CL75" i="9" s="1"/>
  <c r="AF237" i="8"/>
  <c r="CL73" i="9" s="1"/>
  <c r="AF236" i="8"/>
  <c r="CL72" i="9" s="1"/>
  <c r="AF235" i="8"/>
  <c r="CL500" i="9" s="1"/>
  <c r="AF234" i="8"/>
  <c r="CL499" i="9" s="1"/>
  <c r="AF233" i="8"/>
  <c r="CL498" i="9" s="1"/>
  <c r="AF232" i="8"/>
  <c r="CL503" i="9" s="1"/>
  <c r="AF231" i="8"/>
  <c r="CL501" i="9" s="1"/>
  <c r="AF230" i="8"/>
  <c r="CL502" i="9" s="1"/>
  <c r="AF229" i="8"/>
  <c r="CL909" i="9" s="1"/>
  <c r="AF228" i="8"/>
  <c r="CL976" i="9" s="1"/>
  <c r="AF227" i="8"/>
  <c r="CL520" i="9" s="1"/>
  <c r="AF226" i="8"/>
  <c r="AF225" i="8"/>
  <c r="CL77" i="9" s="1"/>
  <c r="AF224" i="8"/>
  <c r="CL76" i="9" s="1"/>
  <c r="AF223" i="8"/>
  <c r="CL857" i="9" s="1"/>
  <c r="AF222" i="8"/>
  <c r="CL1012" i="9" s="1"/>
  <c r="AF221" i="8"/>
  <c r="CL980" i="9" s="1"/>
  <c r="AF220" i="8"/>
  <c r="CL942" i="9" s="1"/>
  <c r="AF219" i="8"/>
  <c r="AF218" i="8"/>
  <c r="CL914" i="9" s="1"/>
  <c r="AF217" i="8"/>
  <c r="CL739" i="9" s="1"/>
  <c r="AF216" i="8"/>
  <c r="CL803" i="9" s="1"/>
  <c r="AF215" i="8"/>
  <c r="AF214" i="8"/>
  <c r="CL932" i="9" s="1"/>
  <c r="AF213" i="8"/>
  <c r="CL362" i="9" s="1"/>
  <c r="AF212" i="8"/>
  <c r="CL343" i="9" s="1"/>
  <c r="AF211" i="8"/>
  <c r="CL361" i="9" s="1"/>
  <c r="AF210" i="8"/>
  <c r="CL876" i="9" s="1"/>
  <c r="AF209" i="8"/>
  <c r="CL339" i="9" s="1"/>
  <c r="AF208" i="8"/>
  <c r="CL338" i="9" s="1"/>
  <c r="AF207" i="8"/>
  <c r="CL342" i="9" s="1"/>
  <c r="AF206" i="8"/>
  <c r="CL535" i="9" s="1"/>
  <c r="AF205" i="8"/>
  <c r="CL534" i="9" s="1"/>
  <c r="AF204" i="8"/>
  <c r="CL939" i="9" s="1"/>
  <c r="AF203" i="8"/>
  <c r="CL285" i="9" s="1"/>
  <c r="AF202" i="8"/>
  <c r="CL135" i="9" s="1"/>
  <c r="AF201" i="8"/>
  <c r="AF200" i="8"/>
  <c r="AF199" i="8"/>
  <c r="CL124" i="9" s="1"/>
  <c r="AF198" i="8"/>
  <c r="CL935" i="9" s="1"/>
  <c r="AF197" i="8"/>
  <c r="CL478" i="9" s="1"/>
  <c r="AF196" i="8"/>
  <c r="CL728" i="9" s="1"/>
  <c r="AF195" i="8"/>
  <c r="CL268" i="9" s="1"/>
  <c r="AF194" i="8"/>
  <c r="CL267" i="9" s="1"/>
  <c r="AF193" i="8"/>
  <c r="CL284" i="9" s="1"/>
  <c r="AF192" i="8"/>
  <c r="CL283" i="9" s="1"/>
  <c r="AF191" i="8"/>
  <c r="CL209" i="9" s="1"/>
  <c r="AF190" i="8"/>
  <c r="CL160" i="9" s="1"/>
  <c r="AF189" i="8"/>
  <c r="CL266" i="9" s="1"/>
  <c r="AF188" i="8"/>
  <c r="CL321" i="9" s="1"/>
  <c r="AF187" i="8"/>
  <c r="CL323" i="9" s="1"/>
  <c r="AF186" i="8"/>
  <c r="CL322" i="9" s="1"/>
  <c r="AF185" i="8"/>
  <c r="CL738" i="9" s="1"/>
  <c r="AF184" i="8"/>
  <c r="CL800" i="9" s="1"/>
  <c r="AF183" i="8"/>
  <c r="CL853" i="9" s="1"/>
  <c r="AF182" i="8"/>
  <c r="CL981" i="9" s="1"/>
  <c r="AF181" i="8"/>
  <c r="CL986" i="9" s="1"/>
  <c r="AF180" i="8"/>
  <c r="CL975" i="9" s="1"/>
  <c r="AF179" i="8"/>
  <c r="CL519" i="9" s="1"/>
  <c r="AF178" i="8"/>
  <c r="CL782" i="9" s="1"/>
  <c r="AF177" i="8"/>
  <c r="CL854" i="9" s="1"/>
  <c r="AF176" i="8"/>
  <c r="CL958" i="9" s="1"/>
  <c r="AF175" i="8"/>
  <c r="CL524" i="9" s="1"/>
  <c r="AF174" i="8"/>
  <c r="CL910" i="9" s="1"/>
  <c r="AF173" i="8"/>
  <c r="CL54" i="9" s="1"/>
  <c r="AF172" i="8"/>
  <c r="CL55" i="9" s="1"/>
  <c r="AF171" i="8"/>
  <c r="CL110" i="9" s="1"/>
  <c r="AF170" i="8"/>
  <c r="CL815" i="9" s="1"/>
  <c r="AF169" i="8"/>
  <c r="CL792" i="9" s="1"/>
  <c r="AF168" i="8"/>
  <c r="CL71" i="9" s="1"/>
  <c r="AF167" i="8"/>
  <c r="CL779" i="9" s="1"/>
  <c r="AF166" i="8"/>
  <c r="AF165" i="8"/>
  <c r="CL508" i="9" s="1"/>
  <c r="AF164" i="8"/>
  <c r="CL712" i="9" s="1"/>
  <c r="AF163" i="8"/>
  <c r="CL968" i="9" s="1"/>
  <c r="AF162" i="8"/>
  <c r="CL791" i="9" s="1"/>
  <c r="AF161" i="8"/>
  <c r="AF160" i="8"/>
  <c r="CL111" i="9" s="1"/>
  <c r="AF159" i="8"/>
  <c r="CL936" i="9" s="1"/>
  <c r="AF158" i="8"/>
  <c r="CL81" i="9" s="1"/>
  <c r="AF157" i="8"/>
  <c r="CL84" i="9" s="1"/>
  <c r="AF156" i="8"/>
  <c r="CL89" i="9" s="1"/>
  <c r="AF155" i="8"/>
  <c r="CL568" i="9" s="1"/>
  <c r="AF154" i="8"/>
  <c r="CL526" i="9" s="1"/>
  <c r="AF153" i="8"/>
  <c r="CL567" i="9" s="1"/>
  <c r="AF152" i="8"/>
  <c r="CL168" i="9" s="1"/>
  <c r="AF151" i="8"/>
  <c r="CL163" i="9" s="1"/>
  <c r="AF150" i="8"/>
  <c r="CL162" i="9" s="1"/>
  <c r="AF149" i="8"/>
  <c r="CL143" i="9" s="1"/>
  <c r="AF148" i="8"/>
  <c r="CL140" i="9" s="1"/>
  <c r="AF147" i="8"/>
  <c r="CL317" i="9" s="1"/>
  <c r="AF146" i="8"/>
  <c r="CL497" i="9" s="1"/>
  <c r="AF145" i="8"/>
  <c r="AF144" i="8"/>
  <c r="CL82" i="9" s="1"/>
  <c r="AF143" i="8"/>
  <c r="CL488" i="9" s="1"/>
  <c r="AF142" i="8"/>
  <c r="CL855" i="9" s="1"/>
  <c r="AF141" i="8"/>
  <c r="CL937" i="9" s="1"/>
  <c r="AF140" i="8"/>
  <c r="CL816" i="9" s="1"/>
  <c r="AF139" i="8"/>
  <c r="CL113" i="9" s="1"/>
  <c r="AF138" i="8"/>
  <c r="CL933" i="9" s="1"/>
  <c r="AF137" i="8"/>
  <c r="CL931" i="9" s="1"/>
  <c r="AF136" i="8"/>
  <c r="CL642" i="9" s="1"/>
  <c r="AF135" i="8"/>
  <c r="CL873" i="9" s="1"/>
  <c r="AF134" i="8"/>
  <c r="CL477" i="9" s="1"/>
  <c r="AF133" i="8"/>
  <c r="CL468" i="9" s="1"/>
  <c r="AF132" i="8"/>
  <c r="CL487" i="9" s="1"/>
  <c r="AF131" i="8"/>
  <c r="CL768" i="9" s="1"/>
  <c r="AF130" i="8"/>
  <c r="CL489" i="9" s="1"/>
  <c r="AF129" i="8"/>
  <c r="CL467" i="9" s="1"/>
  <c r="AF128" i="8"/>
  <c r="CL1006" i="9" s="1"/>
  <c r="AF127" i="8"/>
  <c r="CL552" i="9" s="1"/>
  <c r="AF126" i="8"/>
  <c r="CL966" i="9" s="1"/>
  <c r="AF125" i="8"/>
  <c r="CL566" i="9" s="1"/>
  <c r="AF124" i="8"/>
  <c r="CL481" i="9" s="1"/>
  <c r="AF123" i="8"/>
  <c r="AF122" i="8"/>
  <c r="AF121" i="8"/>
  <c r="CL346" i="9" s="1"/>
  <c r="AF120" i="8"/>
  <c r="CL682" i="9" s="1"/>
  <c r="AF119" i="8"/>
  <c r="CL681" i="9" s="1"/>
  <c r="AF118" i="8"/>
  <c r="CL49" i="9" s="1"/>
  <c r="AF117" i="8"/>
  <c r="CL506" i="9" s="1"/>
  <c r="AF116" i="8"/>
  <c r="CL83" i="9" s="1"/>
  <c r="AF115" i="8"/>
  <c r="CL127" i="9" s="1"/>
  <c r="AF114" i="8"/>
  <c r="CL513" i="9" s="1"/>
  <c r="AF113" i="8"/>
  <c r="CL543" i="9" s="1"/>
  <c r="AF112" i="8"/>
  <c r="CL198" i="9" s="1"/>
  <c r="AF111" i="8"/>
  <c r="CL780" i="9" s="1"/>
  <c r="AF110" i="8"/>
  <c r="CL316" i="9" s="1"/>
  <c r="AF109" i="8"/>
  <c r="CL492" i="9" s="1"/>
  <c r="AF108" i="8"/>
  <c r="CL464" i="9" s="1"/>
  <c r="AF107" i="8"/>
  <c r="CL490" i="9" s="1"/>
  <c r="AF106" i="8"/>
  <c r="AF105" i="8"/>
  <c r="CL600" i="9" s="1"/>
  <c r="AF104" i="8"/>
  <c r="AF103" i="8"/>
  <c r="AF102" i="8"/>
  <c r="CL421" i="9" s="1"/>
  <c r="AF101" i="8"/>
  <c r="CL713" i="9" s="1"/>
  <c r="AF100" i="8"/>
  <c r="CL807" i="9" s="1"/>
  <c r="AF99" i="8"/>
  <c r="CL811" i="9" s="1"/>
  <c r="AF98" i="8"/>
  <c r="CL345" i="9" s="1"/>
  <c r="AF97" i="8"/>
  <c r="CL972" i="9" s="1"/>
  <c r="AF96" i="8"/>
  <c r="CL327" i="9" s="1"/>
  <c r="AF95" i="8"/>
  <c r="CL861" i="9" s="1"/>
  <c r="AF94" i="8"/>
  <c r="CL746" i="9" s="1"/>
  <c r="AF93" i="8"/>
  <c r="CL532" i="9" s="1"/>
  <c r="AF92" i="8"/>
  <c r="CL971" i="9" s="1"/>
  <c r="AF91" i="8"/>
  <c r="CL363" i="9" s="1"/>
  <c r="AF90" i="8"/>
  <c r="CL678" i="9" s="1"/>
  <c r="AF89" i="8"/>
  <c r="CL875" i="9" s="1"/>
  <c r="AF88" i="8"/>
  <c r="CL440" i="9" s="1"/>
  <c r="AF87" i="8"/>
  <c r="CL1004" i="9" s="1"/>
  <c r="AF86" i="8"/>
  <c r="CL1005" i="9" s="1"/>
  <c r="AF85" i="8"/>
  <c r="CL874" i="9" s="1"/>
  <c r="AF84" i="8"/>
  <c r="CL865" i="9" s="1"/>
  <c r="AF83" i="8"/>
  <c r="CL864" i="9" s="1"/>
  <c r="AF82" i="8"/>
  <c r="CL847" i="9" s="1"/>
  <c r="AF81" i="8"/>
  <c r="CL680" i="9" s="1"/>
  <c r="AF80" i="8"/>
  <c r="AF79" i="8"/>
  <c r="CL360" i="9" s="1"/>
  <c r="AF78" i="8"/>
  <c r="CL465" i="9" s="1"/>
  <c r="AF77" i="8"/>
  <c r="CL515" i="9" s="1"/>
  <c r="AF76" i="8"/>
  <c r="AF75" i="8"/>
  <c r="CL1013" i="9" s="1"/>
  <c r="AF74" i="8"/>
  <c r="CL927" i="9" s="1"/>
  <c r="AF73" i="8"/>
  <c r="CL331" i="9" s="1"/>
  <c r="AF72" i="8"/>
  <c r="CL422" i="9" s="1"/>
  <c r="AF71" i="8"/>
  <c r="CL540" i="9" s="1"/>
  <c r="AF70" i="8"/>
  <c r="CL326" i="9" s="1"/>
  <c r="AF69" i="8"/>
  <c r="CL329" i="9" s="1"/>
  <c r="AF68" i="8"/>
  <c r="AF67" i="8"/>
  <c r="CL126" i="9" s="1"/>
  <c r="AF66" i="8"/>
  <c r="CL22" i="9" s="1"/>
  <c r="AF65" i="8"/>
  <c r="CL182" i="9" s="1"/>
  <c r="AF64" i="8"/>
  <c r="CL1011" i="9" s="1"/>
  <c r="AF63" i="8"/>
  <c r="CL278" i="9" s="1"/>
  <c r="AF62" i="8"/>
  <c r="CL277" i="9" s="1"/>
  <c r="AF61" i="8"/>
  <c r="CL224" i="9" s="1"/>
  <c r="AF60" i="8"/>
  <c r="CL556" i="9" s="1"/>
  <c r="AF59" i="8"/>
  <c r="CL134" i="9" s="1"/>
  <c r="AF58" i="8"/>
  <c r="CL101" i="9" s="1"/>
  <c r="AF57" i="8"/>
  <c r="CL100" i="9" s="1"/>
  <c r="AF56" i="8"/>
  <c r="CL99" i="9" s="1"/>
  <c r="AF55" i="8"/>
  <c r="CL1007" i="9" s="1"/>
  <c r="AF54" i="8"/>
  <c r="CL108" i="9" s="1"/>
  <c r="AF53" i="8"/>
  <c r="CL945" i="9" s="1"/>
  <c r="AF52" i="8"/>
  <c r="CL107" i="9" s="1"/>
  <c r="AF51" i="8"/>
  <c r="CL777" i="9" s="1"/>
  <c r="AF50" i="8"/>
  <c r="CL776" i="9" s="1"/>
  <c r="AF49" i="8"/>
  <c r="CL918" i="9" s="1"/>
  <c r="AF48" i="8"/>
  <c r="CL919" i="9" s="1"/>
  <c r="AF47" i="8"/>
  <c r="CL920" i="9" s="1"/>
  <c r="AF46" i="8"/>
  <c r="CL941" i="9" s="1"/>
  <c r="AF45" i="8"/>
  <c r="CL743" i="9" s="1"/>
  <c r="AF44" i="8"/>
  <c r="CL197" i="9" s="1"/>
  <c r="AF43" i="8"/>
  <c r="CL475" i="9" s="1"/>
  <c r="AF42" i="8"/>
  <c r="CL621" i="9" s="1"/>
  <c r="AF41" i="8"/>
  <c r="CL836" i="9" s="1"/>
  <c r="AF40" i="8"/>
  <c r="CL232" i="9" s="1"/>
  <c r="AF39" i="8"/>
  <c r="CL217" i="9" s="1"/>
  <c r="AF38" i="8"/>
  <c r="CL216" i="9" s="1"/>
  <c r="AF37" i="8"/>
  <c r="CL770" i="9" s="1"/>
  <c r="AF36" i="8"/>
  <c r="CL170" i="9" s="1"/>
  <c r="AF35" i="8"/>
  <c r="CL420" i="9" s="1"/>
  <c r="AF34" i="8"/>
  <c r="CL299" i="9" s="1"/>
  <c r="AF33" i="8"/>
  <c r="CL298" i="9" s="1"/>
  <c r="AF32" i="8"/>
  <c r="CL213" i="9" s="1"/>
  <c r="AF31" i="8"/>
  <c r="CL451" i="9" s="1"/>
  <c r="AF30" i="8"/>
  <c r="CL19" i="9" s="1"/>
  <c r="AF29" i="8"/>
  <c r="CL438" i="9" s="1"/>
  <c r="AF28" i="8"/>
  <c r="CL885" i="9" s="1"/>
  <c r="AF27" i="8"/>
  <c r="CL86" i="9" s="1"/>
  <c r="AF26" i="8"/>
  <c r="CL307" i="9" s="1"/>
  <c r="AF25" i="8"/>
  <c r="CL306" i="9" s="1"/>
  <c r="AF24" i="8"/>
  <c r="CL40" i="9" s="1"/>
  <c r="AF23" i="8"/>
  <c r="CL862" i="9" s="1"/>
  <c r="AF22" i="8"/>
  <c r="CL295" i="9" s="1"/>
  <c r="AF21" i="8"/>
  <c r="CL982" i="9" s="1"/>
  <c r="AF20" i="8"/>
  <c r="CL106" i="9" s="1"/>
  <c r="AF19" i="8"/>
  <c r="CL611" i="9" s="1"/>
  <c r="AF18" i="8"/>
  <c r="CL463" i="9" s="1"/>
  <c r="AF17" i="8"/>
  <c r="CL462" i="9" s="1"/>
  <c r="AF16" i="8"/>
  <c r="CL392" i="9" s="1"/>
  <c r="AH1145" i="8"/>
  <c r="AG1145" i="8"/>
  <c r="AH1144" i="8"/>
  <c r="AG1144" i="8"/>
  <c r="AH1143" i="8"/>
  <c r="AG1143" i="8"/>
  <c r="AH1142" i="8"/>
  <c r="AG1142" i="8"/>
  <c r="AH1141" i="8"/>
  <c r="AG1141" i="8"/>
  <c r="AH1140" i="8"/>
  <c r="AG1140" i="8"/>
  <c r="AH1139" i="8"/>
  <c r="AG1139" i="8"/>
  <c r="AH1138" i="8"/>
  <c r="AG1138" i="8"/>
  <c r="AH1137" i="8"/>
  <c r="AG1137" i="8"/>
  <c r="AH1136" i="8"/>
  <c r="AG1136" i="8"/>
  <c r="AH1135" i="8"/>
  <c r="AG1135" i="8"/>
  <c r="AH1134" i="8"/>
  <c r="AG1134" i="8"/>
  <c r="AH1133" i="8"/>
  <c r="AG1133" i="8"/>
  <c r="AH1132" i="8"/>
  <c r="AG1132" i="8"/>
  <c r="AH1131" i="8"/>
  <c r="AG1131" i="8"/>
  <c r="AH1130" i="8"/>
  <c r="AG1130" i="8"/>
  <c r="AH1129" i="8"/>
  <c r="AG1129" i="8"/>
  <c r="AH1128" i="8"/>
  <c r="AG1128" i="8"/>
  <c r="AH1127" i="8"/>
  <c r="AG1127" i="8"/>
  <c r="AH1126" i="8"/>
  <c r="AG1126" i="8"/>
  <c r="AH1125" i="8"/>
  <c r="AG1125" i="8"/>
  <c r="AH1124" i="8"/>
  <c r="AG1124" i="8"/>
  <c r="AH1123" i="8"/>
  <c r="AG1123" i="8"/>
  <c r="AH1122" i="8"/>
  <c r="AG1122" i="8"/>
  <c r="AH1121" i="8"/>
  <c r="AG1121" i="8"/>
  <c r="AH1120" i="8"/>
  <c r="AG1120" i="8"/>
  <c r="AH1119" i="8"/>
  <c r="AG1119" i="8"/>
  <c r="AH1118" i="8"/>
  <c r="AG1118" i="8"/>
  <c r="AH1117" i="8"/>
  <c r="AG1117" i="8"/>
  <c r="AH1116" i="8"/>
  <c r="AG1116" i="8"/>
  <c r="AH1115" i="8"/>
  <c r="AG1115" i="8"/>
  <c r="AH1114" i="8"/>
  <c r="AG1114" i="8"/>
  <c r="AH1113" i="8"/>
  <c r="AG1113" i="8"/>
  <c r="AH1112" i="8"/>
  <c r="AG1112" i="8"/>
  <c r="AH1111" i="8"/>
  <c r="AG1111" i="8"/>
  <c r="AH1110" i="8"/>
  <c r="AG1110" i="8"/>
  <c r="AH1109" i="8"/>
  <c r="AG1109" i="8"/>
  <c r="AH1108" i="8"/>
  <c r="AG1108" i="8"/>
  <c r="AH1107" i="8"/>
  <c r="AG1107" i="8"/>
  <c r="AH1106" i="8"/>
  <c r="AG1106" i="8"/>
  <c r="AH1105" i="8"/>
  <c r="AG1105" i="8"/>
  <c r="AH1104" i="8"/>
  <c r="AG1104" i="8"/>
  <c r="AH1103" i="8"/>
  <c r="AG1103" i="8"/>
  <c r="AH1102" i="8"/>
  <c r="AG1102" i="8"/>
  <c r="AH1101" i="8"/>
  <c r="AG1101" i="8"/>
  <c r="AH1100" i="8"/>
  <c r="AG1100" i="8"/>
  <c r="AH1099" i="8"/>
  <c r="AG1099" i="8"/>
  <c r="AH1098" i="8"/>
  <c r="AG1098" i="8"/>
  <c r="AH1097" i="8"/>
  <c r="AG1097" i="8"/>
  <c r="AH1096" i="8"/>
  <c r="AG1096" i="8"/>
  <c r="AH1095" i="8"/>
  <c r="AG1095" i="8"/>
  <c r="AH1094" i="8"/>
  <c r="AG1094" i="8"/>
  <c r="AH1093" i="8"/>
  <c r="AG1093" i="8"/>
  <c r="AH1092" i="8"/>
  <c r="AG1092" i="8"/>
  <c r="AH1091" i="8"/>
  <c r="AG1091" i="8"/>
  <c r="AH1090" i="8"/>
  <c r="AG1090" i="8"/>
  <c r="AH1089" i="8"/>
  <c r="AG1089" i="8"/>
  <c r="AH1088" i="8"/>
  <c r="AG1088" i="8"/>
  <c r="AH1087" i="8"/>
  <c r="AG1087" i="8"/>
  <c r="AH1086" i="8"/>
  <c r="AG1086" i="8"/>
  <c r="AH1085" i="8"/>
  <c r="AG1085" i="8"/>
  <c r="AH1084" i="8"/>
  <c r="AG1084" i="8"/>
  <c r="AH1083" i="8"/>
  <c r="AG1083" i="8"/>
  <c r="AH1082" i="8"/>
  <c r="AG1082" i="8"/>
  <c r="AH1081" i="8"/>
  <c r="AG1081" i="8"/>
  <c r="AH1080" i="8"/>
  <c r="AG1080" i="8"/>
  <c r="AH1079" i="8"/>
  <c r="AG1079" i="8"/>
  <c r="AH1078" i="8"/>
  <c r="AG1078" i="8"/>
  <c r="AH1077" i="8"/>
  <c r="AG1077" i="8"/>
  <c r="AH1076" i="8"/>
  <c r="AG1076" i="8"/>
  <c r="AH1075" i="8"/>
  <c r="AG1075" i="8"/>
  <c r="AH1074" i="8"/>
  <c r="AG1074" i="8"/>
  <c r="AH1073" i="8"/>
  <c r="AG1073" i="8"/>
  <c r="AH1072" i="8"/>
  <c r="AG1072" i="8"/>
  <c r="AH1071" i="8"/>
  <c r="AG1071" i="8"/>
  <c r="AH1070" i="8"/>
  <c r="AG1070" i="8"/>
  <c r="AH1069" i="8"/>
  <c r="AG1069" i="8"/>
  <c r="AH1068" i="8"/>
  <c r="AG1068" i="8"/>
  <c r="AH1067" i="8"/>
  <c r="AG1067" i="8"/>
  <c r="AH1066" i="8"/>
  <c r="AG1066" i="8"/>
  <c r="AH1065" i="8"/>
  <c r="AG1065" i="8"/>
  <c r="AH1064" i="8"/>
  <c r="AG1064" i="8"/>
  <c r="AH1063" i="8"/>
  <c r="AG1063" i="8"/>
  <c r="AH1062" i="8"/>
  <c r="AG1062" i="8"/>
  <c r="AH1061" i="8"/>
  <c r="AG1061" i="8"/>
  <c r="AH1060" i="8"/>
  <c r="AG1060" i="8"/>
  <c r="AH1059" i="8"/>
  <c r="AG1059" i="8"/>
  <c r="AH1058" i="8"/>
  <c r="AG1058" i="8"/>
  <c r="AH1057" i="8"/>
  <c r="AG1057" i="8"/>
  <c r="AH1056" i="8"/>
  <c r="AG1056" i="8"/>
  <c r="AH1055" i="8"/>
  <c r="AG1055" i="8"/>
  <c r="AH1054" i="8"/>
  <c r="AG1054" i="8"/>
  <c r="AH1053" i="8"/>
  <c r="AG1053" i="8"/>
  <c r="AH1052" i="8"/>
  <c r="AG1052" i="8"/>
  <c r="AH1051" i="8"/>
  <c r="AG1051" i="8"/>
  <c r="AH1050" i="8"/>
  <c r="AG1050" i="8"/>
  <c r="AH1049" i="8"/>
  <c r="AG1049" i="8"/>
  <c r="AH1048" i="8"/>
  <c r="AG1048" i="8"/>
  <c r="AH1047" i="8"/>
  <c r="AG1047" i="8"/>
  <c r="AH1046" i="8"/>
  <c r="AG1046" i="8"/>
  <c r="AH1045" i="8"/>
  <c r="AG1045" i="8"/>
  <c r="AH1044" i="8"/>
  <c r="AG1044" i="8"/>
  <c r="AH1043" i="8"/>
  <c r="AG1043" i="8"/>
  <c r="AH1042" i="8"/>
  <c r="AG1042" i="8"/>
  <c r="AH1041" i="8"/>
  <c r="AG1041" i="8"/>
  <c r="AH1040" i="8"/>
  <c r="AG1040" i="8"/>
  <c r="AH1039" i="8"/>
  <c r="AG1039" i="8"/>
  <c r="AH1038" i="8"/>
  <c r="AG1038" i="8"/>
  <c r="AH1037" i="8"/>
  <c r="AG1037" i="8"/>
  <c r="AH1036" i="8"/>
  <c r="AG1036" i="8"/>
  <c r="AH1035" i="8"/>
  <c r="AG1035" i="8"/>
  <c r="AH1034" i="8"/>
  <c r="AG1034" i="8"/>
  <c r="AH1033" i="8"/>
  <c r="AG1033" i="8"/>
  <c r="AH1032" i="8"/>
  <c r="AG1032" i="8"/>
  <c r="AH1031" i="8"/>
  <c r="AG1031" i="8"/>
  <c r="AH1030" i="8"/>
  <c r="AG1030" i="8"/>
  <c r="AH1029" i="8"/>
  <c r="AG1029" i="8"/>
  <c r="AH1028" i="8"/>
  <c r="AG1028" i="8"/>
  <c r="AH1027" i="8"/>
  <c r="AG1027" i="8"/>
  <c r="AH1026" i="8"/>
  <c r="AG1026" i="8"/>
  <c r="AH1025" i="8"/>
  <c r="AG1025" i="8"/>
  <c r="AH1024" i="8"/>
  <c r="AG1024" i="8"/>
  <c r="AH1023" i="8"/>
  <c r="AG1023" i="8"/>
  <c r="AH1022" i="8"/>
  <c r="AG1022" i="8"/>
  <c r="AH1021" i="8"/>
  <c r="AG1021" i="8"/>
  <c r="AH1020" i="8"/>
  <c r="AG1020" i="8"/>
  <c r="AH1019" i="8"/>
  <c r="AG1019" i="8"/>
  <c r="AH1018" i="8"/>
  <c r="AG1018" i="8"/>
  <c r="AH1017" i="8"/>
  <c r="AG1017" i="8"/>
  <c r="AH1016" i="8"/>
  <c r="AG1016" i="8"/>
  <c r="AH1015" i="8"/>
  <c r="AG1015" i="8"/>
  <c r="AH1014" i="8"/>
  <c r="AG1014" i="8"/>
  <c r="AH1013" i="8"/>
  <c r="AG1013" i="8"/>
  <c r="AH1012" i="8"/>
  <c r="AG1012" i="8"/>
  <c r="AH1011" i="8"/>
  <c r="AG1011" i="8"/>
  <c r="AH1010" i="8"/>
  <c r="AG1010" i="8"/>
  <c r="AH1009" i="8"/>
  <c r="AG1009" i="8"/>
  <c r="AH1008" i="8"/>
  <c r="AG1008" i="8"/>
  <c r="AH1007" i="8"/>
  <c r="AG1007" i="8"/>
  <c r="AH1006" i="8"/>
  <c r="AG1006" i="8"/>
  <c r="AH1005" i="8"/>
  <c r="AG1005" i="8"/>
  <c r="AH1004" i="8"/>
  <c r="AG1004" i="8"/>
  <c r="AH1003" i="8"/>
  <c r="AG1003" i="8"/>
  <c r="AH1002" i="8"/>
  <c r="AG1002" i="8"/>
  <c r="AH1001" i="8"/>
  <c r="AG1001" i="8"/>
  <c r="AH1000" i="8"/>
  <c r="AG1000" i="8"/>
  <c r="AH999" i="8"/>
  <c r="AG999" i="8"/>
  <c r="AH998" i="8"/>
  <c r="AG998" i="8"/>
  <c r="AH997" i="8"/>
  <c r="AG997" i="8"/>
  <c r="AH996" i="8"/>
  <c r="AG996" i="8"/>
  <c r="AH995" i="8"/>
  <c r="AG995" i="8"/>
  <c r="AH994" i="8"/>
  <c r="AG994" i="8"/>
  <c r="AH993" i="8"/>
  <c r="AG993" i="8"/>
  <c r="AH992" i="8"/>
  <c r="AG992" i="8"/>
  <c r="AH991" i="8"/>
  <c r="AG991" i="8"/>
  <c r="AH990" i="8"/>
  <c r="AG990" i="8"/>
  <c r="AH989" i="8"/>
  <c r="AG989" i="8"/>
  <c r="AH988" i="8"/>
  <c r="AG988" i="8"/>
  <c r="AH987" i="8"/>
  <c r="AG987" i="8"/>
  <c r="AH986" i="8"/>
  <c r="AG986" i="8"/>
  <c r="AH985" i="8"/>
  <c r="AG985" i="8"/>
  <c r="AH984" i="8"/>
  <c r="AG984" i="8"/>
  <c r="AH983" i="8"/>
  <c r="AG983" i="8"/>
  <c r="AH982" i="8"/>
  <c r="AG982" i="8"/>
  <c r="AH981" i="8"/>
  <c r="AG981" i="8"/>
  <c r="AH980" i="8"/>
  <c r="AG980" i="8"/>
  <c r="AH979" i="8"/>
  <c r="AG979" i="8"/>
  <c r="AH978" i="8"/>
  <c r="AG978" i="8"/>
  <c r="AH977" i="8"/>
  <c r="AG977" i="8"/>
  <c r="AH976" i="8"/>
  <c r="AG976" i="8"/>
  <c r="AH975" i="8"/>
  <c r="AG975" i="8"/>
  <c r="AH974" i="8"/>
  <c r="AG974" i="8"/>
  <c r="AH973" i="8"/>
  <c r="AG973" i="8"/>
  <c r="AH972" i="8"/>
  <c r="AG972" i="8"/>
  <c r="AH971" i="8"/>
  <c r="AG971" i="8"/>
  <c r="AH970" i="8"/>
  <c r="AG970" i="8"/>
  <c r="AH969" i="8"/>
  <c r="AG969" i="8"/>
  <c r="AH968" i="8"/>
  <c r="AG968" i="8"/>
  <c r="AH967" i="8"/>
  <c r="AG967" i="8"/>
  <c r="AH966" i="8"/>
  <c r="AG966" i="8"/>
  <c r="AH965" i="8"/>
  <c r="AG965" i="8"/>
  <c r="AH964" i="8"/>
  <c r="AG964" i="8"/>
  <c r="AH963" i="8"/>
  <c r="AG963" i="8"/>
  <c r="AH962" i="8"/>
  <c r="AG962" i="8"/>
  <c r="AH961" i="8"/>
  <c r="AG961" i="8"/>
  <c r="AH960" i="8"/>
  <c r="AG960" i="8"/>
  <c r="AH959" i="8"/>
  <c r="AG959" i="8"/>
  <c r="AH958" i="8"/>
  <c r="AG958" i="8"/>
  <c r="AH957" i="8"/>
  <c r="AG957" i="8"/>
  <c r="AH956" i="8"/>
  <c r="AG956" i="8"/>
  <c r="AH955" i="8"/>
  <c r="AG955" i="8"/>
  <c r="AH954" i="8"/>
  <c r="AG954" i="8"/>
  <c r="AH953" i="8"/>
  <c r="AG953" i="8"/>
  <c r="AH952" i="8"/>
  <c r="AG952" i="8"/>
  <c r="AH951" i="8"/>
  <c r="AG951" i="8"/>
  <c r="AH950" i="8"/>
  <c r="AG950" i="8"/>
  <c r="AH949" i="8"/>
  <c r="AG949" i="8"/>
  <c r="AH948" i="8"/>
  <c r="AG948" i="8"/>
  <c r="AH947" i="8"/>
  <c r="AG947" i="8"/>
  <c r="AH946" i="8"/>
  <c r="AG946" i="8"/>
  <c r="AH945" i="8"/>
  <c r="AG945" i="8"/>
  <c r="AH944" i="8"/>
  <c r="AG944" i="8"/>
  <c r="AH943" i="8"/>
  <c r="AG943" i="8"/>
  <c r="AH942" i="8"/>
  <c r="AG942" i="8"/>
  <c r="AH941" i="8"/>
  <c r="AG941" i="8"/>
  <c r="AH940" i="8"/>
  <c r="AG940" i="8"/>
  <c r="AH939" i="8"/>
  <c r="AG939" i="8"/>
  <c r="AH938" i="8"/>
  <c r="AG938" i="8"/>
  <c r="AH937" i="8"/>
  <c r="AG937" i="8"/>
  <c r="AH936" i="8"/>
  <c r="AG936" i="8"/>
  <c r="AH935" i="8"/>
  <c r="AG935" i="8"/>
  <c r="AH934" i="8"/>
  <c r="AG934" i="8"/>
  <c r="AH933" i="8"/>
  <c r="AG933" i="8"/>
  <c r="AH932" i="8"/>
  <c r="AG932" i="8"/>
  <c r="AH931" i="8"/>
  <c r="AG931" i="8"/>
  <c r="AH930" i="8"/>
  <c r="AG930" i="8"/>
  <c r="AH929" i="8"/>
  <c r="AG929" i="8"/>
  <c r="AH928" i="8"/>
  <c r="AG928" i="8"/>
  <c r="AH927" i="8"/>
  <c r="AG927" i="8"/>
  <c r="AH926" i="8"/>
  <c r="AG926" i="8"/>
  <c r="AH925" i="8"/>
  <c r="AG925" i="8"/>
  <c r="AH924" i="8"/>
  <c r="AG924" i="8"/>
  <c r="AH923" i="8"/>
  <c r="AG923" i="8"/>
  <c r="AH922" i="8"/>
  <c r="AG922" i="8"/>
  <c r="AH921" i="8"/>
  <c r="AG921" i="8"/>
  <c r="AH920" i="8"/>
  <c r="AG920" i="8"/>
  <c r="AH919" i="8"/>
  <c r="AG919" i="8"/>
  <c r="AH918" i="8"/>
  <c r="AG918" i="8"/>
  <c r="AH917" i="8"/>
  <c r="AG917" i="8"/>
  <c r="AH916" i="8"/>
  <c r="AG916" i="8"/>
  <c r="AH915" i="8"/>
  <c r="AG915" i="8"/>
  <c r="AH914" i="8"/>
  <c r="AG914" i="8"/>
  <c r="AH913" i="8"/>
  <c r="AG913" i="8"/>
  <c r="AH912" i="8"/>
  <c r="AG912" i="8"/>
  <c r="AH911" i="8"/>
  <c r="AG911" i="8"/>
  <c r="AH910" i="8"/>
  <c r="AG910" i="8"/>
  <c r="AH909" i="8"/>
  <c r="AG909" i="8"/>
  <c r="AH908" i="8"/>
  <c r="AG908" i="8"/>
  <c r="AH907" i="8"/>
  <c r="AG907" i="8"/>
  <c r="AH906" i="8"/>
  <c r="AG906" i="8"/>
  <c r="AH905" i="8"/>
  <c r="AG905" i="8"/>
  <c r="AH904" i="8"/>
  <c r="AG904" i="8"/>
  <c r="AH903" i="8"/>
  <c r="AG903" i="8"/>
  <c r="AH902" i="8"/>
  <c r="AG902" i="8"/>
  <c r="AH901" i="8"/>
  <c r="AG901" i="8"/>
  <c r="AH900" i="8"/>
  <c r="AG900" i="8"/>
  <c r="AH899" i="8"/>
  <c r="AG899" i="8"/>
  <c r="AH898" i="8"/>
  <c r="AG898" i="8"/>
  <c r="AH897" i="8"/>
  <c r="AG897" i="8"/>
  <c r="AH896" i="8"/>
  <c r="AG896" i="8"/>
  <c r="AH895" i="8"/>
  <c r="AG895" i="8"/>
  <c r="AH894" i="8"/>
  <c r="AG894" i="8"/>
  <c r="AH893" i="8"/>
  <c r="AG893" i="8"/>
  <c r="AH892" i="8"/>
  <c r="AG892" i="8"/>
  <c r="AH891" i="8"/>
  <c r="AG891" i="8"/>
  <c r="AH890" i="8"/>
  <c r="AG890" i="8"/>
  <c r="AH889" i="8"/>
  <c r="AG889" i="8"/>
  <c r="AH888" i="8"/>
  <c r="AG888" i="8"/>
  <c r="AH887" i="8"/>
  <c r="AG887" i="8"/>
  <c r="AH886" i="8"/>
  <c r="AG886" i="8"/>
  <c r="AH885" i="8"/>
  <c r="AG885" i="8"/>
  <c r="AH884" i="8"/>
  <c r="AG884" i="8"/>
  <c r="AH883" i="8"/>
  <c r="AG883" i="8"/>
  <c r="AH882" i="8"/>
  <c r="AG882" i="8"/>
  <c r="AH881" i="8"/>
  <c r="AG881" i="8"/>
  <c r="AH880" i="8"/>
  <c r="AG880" i="8"/>
  <c r="AH879" i="8"/>
  <c r="AG879" i="8"/>
  <c r="AH878" i="8"/>
  <c r="AG878" i="8"/>
  <c r="AH877" i="8"/>
  <c r="AG877" i="8"/>
  <c r="AH876" i="8"/>
  <c r="AG876" i="8"/>
  <c r="AH875" i="8"/>
  <c r="AG875" i="8"/>
  <c r="AH874" i="8"/>
  <c r="AG874" i="8"/>
  <c r="AH873" i="8"/>
  <c r="AG873" i="8"/>
  <c r="AH872" i="8"/>
  <c r="AG872" i="8"/>
  <c r="AH871" i="8"/>
  <c r="AG871" i="8"/>
  <c r="AH870" i="8"/>
  <c r="AG870" i="8"/>
  <c r="AH869" i="8"/>
  <c r="AG869" i="8"/>
  <c r="AH868" i="8"/>
  <c r="AG868" i="8"/>
  <c r="AH867" i="8"/>
  <c r="AG867" i="8"/>
  <c r="AH866" i="8"/>
  <c r="AG866" i="8"/>
  <c r="AH865" i="8"/>
  <c r="AG865" i="8"/>
  <c r="AH864" i="8"/>
  <c r="AG864" i="8"/>
  <c r="AH863" i="8"/>
  <c r="AG863" i="8"/>
  <c r="AH862" i="8"/>
  <c r="AG862" i="8"/>
  <c r="AH861" i="8"/>
  <c r="AG861" i="8"/>
  <c r="AH860" i="8"/>
  <c r="AG860" i="8"/>
  <c r="AH859" i="8"/>
  <c r="AG859" i="8"/>
  <c r="AH858" i="8"/>
  <c r="AG858" i="8"/>
  <c r="AH857" i="8"/>
  <c r="AG857" i="8"/>
  <c r="AH856" i="8"/>
  <c r="AG856" i="8"/>
  <c r="AH855" i="8"/>
  <c r="AG855" i="8"/>
  <c r="AH854" i="8"/>
  <c r="AG854" i="8"/>
  <c r="AH853" i="8"/>
  <c r="AG853" i="8"/>
  <c r="AH852" i="8"/>
  <c r="AG852" i="8"/>
  <c r="AH851" i="8"/>
  <c r="AG851" i="8"/>
  <c r="AH850" i="8"/>
  <c r="AG850" i="8"/>
  <c r="AH849" i="8"/>
  <c r="AG849" i="8"/>
  <c r="AH848" i="8"/>
  <c r="AG848" i="8"/>
  <c r="AH847" i="8"/>
  <c r="AG847" i="8"/>
  <c r="AH846" i="8"/>
  <c r="AG846" i="8"/>
  <c r="AH845" i="8"/>
  <c r="AG845" i="8"/>
  <c r="AH844" i="8"/>
  <c r="AG844" i="8"/>
  <c r="AH843" i="8"/>
  <c r="AG843" i="8"/>
  <c r="AH842" i="8"/>
  <c r="AG842" i="8"/>
  <c r="AH841" i="8"/>
  <c r="AG841" i="8"/>
  <c r="AH840" i="8"/>
  <c r="AG840" i="8"/>
  <c r="AH839" i="8"/>
  <c r="AG839" i="8"/>
  <c r="AH838" i="8"/>
  <c r="AG838" i="8"/>
  <c r="AH837" i="8"/>
  <c r="AG837" i="8"/>
  <c r="AH836" i="8"/>
  <c r="AG836" i="8"/>
  <c r="AH835" i="8"/>
  <c r="AG835" i="8"/>
  <c r="AH834" i="8"/>
  <c r="AG834" i="8"/>
  <c r="AH833" i="8"/>
  <c r="AG833" i="8"/>
  <c r="AH832" i="8"/>
  <c r="AG832" i="8"/>
  <c r="AH831" i="8"/>
  <c r="AG831" i="8"/>
  <c r="AH830" i="8"/>
  <c r="AG830" i="8"/>
  <c r="AH829" i="8"/>
  <c r="AG829" i="8"/>
  <c r="AH828" i="8"/>
  <c r="AG828" i="8"/>
  <c r="AH827" i="8"/>
  <c r="AG827" i="8"/>
  <c r="AH826" i="8"/>
  <c r="AG826" i="8"/>
  <c r="AH825" i="8"/>
  <c r="AG825" i="8"/>
  <c r="AH824" i="8"/>
  <c r="AG824" i="8"/>
  <c r="AH823" i="8"/>
  <c r="AG823" i="8"/>
  <c r="AH822" i="8"/>
  <c r="AG822" i="8"/>
  <c r="AH821" i="8"/>
  <c r="AG821" i="8"/>
  <c r="AH820" i="8"/>
  <c r="AG820" i="8"/>
  <c r="AH819" i="8"/>
  <c r="AG819" i="8"/>
  <c r="AH818" i="8"/>
  <c r="AG818" i="8"/>
  <c r="AH817" i="8"/>
  <c r="AG817" i="8"/>
  <c r="AH816" i="8"/>
  <c r="AG816" i="8"/>
  <c r="AH815" i="8"/>
  <c r="AG815" i="8"/>
  <c r="AH814" i="8"/>
  <c r="AG814" i="8"/>
  <c r="AH813" i="8"/>
  <c r="AG813" i="8"/>
  <c r="AH812" i="8"/>
  <c r="AG812" i="8"/>
  <c r="AH811" i="8"/>
  <c r="AG811" i="8"/>
  <c r="AH810" i="8"/>
  <c r="AG810" i="8"/>
  <c r="AH809" i="8"/>
  <c r="AG809" i="8"/>
  <c r="AH808" i="8"/>
  <c r="AG808" i="8"/>
  <c r="AH807" i="8"/>
  <c r="AG807" i="8"/>
  <c r="AH806" i="8"/>
  <c r="AG806" i="8"/>
  <c r="AH805" i="8"/>
  <c r="AG805" i="8"/>
  <c r="AH804" i="8"/>
  <c r="AG804" i="8"/>
  <c r="AH803" i="8"/>
  <c r="AG803" i="8"/>
  <c r="AH802" i="8"/>
  <c r="AG802" i="8"/>
  <c r="AH801" i="8"/>
  <c r="AG801" i="8"/>
  <c r="AH800" i="8"/>
  <c r="AG800" i="8"/>
  <c r="AH799" i="8"/>
  <c r="AG799" i="8"/>
  <c r="AH798" i="8"/>
  <c r="AG798" i="8"/>
  <c r="AH797" i="8"/>
  <c r="AG797" i="8"/>
  <c r="AH796" i="8"/>
  <c r="AG796" i="8"/>
  <c r="AH795" i="8"/>
  <c r="AG795" i="8"/>
  <c r="AH794" i="8"/>
  <c r="AG794" i="8"/>
  <c r="AH793" i="8"/>
  <c r="AG793" i="8"/>
  <c r="AH792" i="8"/>
  <c r="AG792" i="8"/>
  <c r="AH791" i="8"/>
  <c r="AG791" i="8"/>
  <c r="AH790" i="8"/>
  <c r="AG790" i="8"/>
  <c r="AH789" i="8"/>
  <c r="AG789" i="8"/>
  <c r="AH788" i="8"/>
  <c r="AG788" i="8"/>
  <c r="AH787" i="8"/>
  <c r="AG787" i="8"/>
  <c r="AH786" i="8"/>
  <c r="AG786" i="8"/>
  <c r="AH785" i="8"/>
  <c r="AG785" i="8"/>
  <c r="AH784" i="8"/>
  <c r="AG784" i="8"/>
  <c r="AH783" i="8"/>
  <c r="AG783" i="8"/>
  <c r="AH782" i="8"/>
  <c r="AG782" i="8"/>
  <c r="AH781" i="8"/>
  <c r="AG781" i="8"/>
  <c r="AH780" i="8"/>
  <c r="AG780" i="8"/>
  <c r="AH779" i="8"/>
  <c r="AG779" i="8"/>
  <c r="AH778" i="8"/>
  <c r="AG778" i="8"/>
  <c r="AH777" i="8"/>
  <c r="AG777" i="8"/>
  <c r="AH776" i="8"/>
  <c r="AG776" i="8"/>
  <c r="AH775" i="8"/>
  <c r="AG775" i="8"/>
  <c r="AH774" i="8"/>
  <c r="AG774" i="8"/>
  <c r="AH773" i="8"/>
  <c r="AG773" i="8"/>
  <c r="AH772" i="8"/>
  <c r="AG772" i="8"/>
  <c r="AH771" i="8"/>
  <c r="AG771" i="8"/>
  <c r="AH770" i="8"/>
  <c r="AG770" i="8"/>
  <c r="AH769" i="8"/>
  <c r="AG769" i="8"/>
  <c r="AH768" i="8"/>
  <c r="AG768" i="8"/>
  <c r="AH767" i="8"/>
  <c r="AG767" i="8"/>
  <c r="AH766" i="8"/>
  <c r="AG766" i="8"/>
  <c r="AH765" i="8"/>
  <c r="AG765" i="8"/>
  <c r="AH764" i="8"/>
  <c r="AG764" i="8"/>
  <c r="AH763" i="8"/>
  <c r="AG763" i="8"/>
  <c r="AH762" i="8"/>
  <c r="AG762" i="8"/>
  <c r="AH761" i="8"/>
  <c r="AG761" i="8"/>
  <c r="AH760" i="8"/>
  <c r="AG760" i="8"/>
  <c r="AH759" i="8"/>
  <c r="AG759" i="8"/>
  <c r="AH758" i="8"/>
  <c r="AG758" i="8"/>
  <c r="AH757" i="8"/>
  <c r="AG757" i="8"/>
  <c r="AH756" i="8"/>
  <c r="AG756" i="8"/>
  <c r="AH755" i="8"/>
  <c r="AG755" i="8"/>
  <c r="AH754" i="8"/>
  <c r="AG754" i="8"/>
  <c r="AH753" i="8"/>
  <c r="AG753" i="8"/>
  <c r="AH752" i="8"/>
  <c r="AG752" i="8"/>
  <c r="AH751" i="8"/>
  <c r="AG751" i="8"/>
  <c r="AH750" i="8"/>
  <c r="AG750" i="8"/>
  <c r="AH749" i="8"/>
  <c r="AG749" i="8"/>
  <c r="AH748" i="8"/>
  <c r="AG748" i="8"/>
  <c r="AH747" i="8"/>
  <c r="AG747" i="8"/>
  <c r="AH746" i="8"/>
  <c r="AG746" i="8"/>
  <c r="AH745" i="8"/>
  <c r="AG745" i="8"/>
  <c r="AH744" i="8"/>
  <c r="AG744" i="8"/>
  <c r="AH743" i="8"/>
  <c r="AG743" i="8"/>
  <c r="AH742" i="8"/>
  <c r="AG742" i="8"/>
  <c r="AH741" i="8"/>
  <c r="AG741" i="8"/>
  <c r="AH740" i="8"/>
  <c r="AG740" i="8"/>
  <c r="AH739" i="8"/>
  <c r="AG739" i="8"/>
  <c r="AH738" i="8"/>
  <c r="AG738" i="8"/>
  <c r="AH737" i="8"/>
  <c r="AG737" i="8"/>
  <c r="AH736" i="8"/>
  <c r="AG736" i="8"/>
  <c r="AH735" i="8"/>
  <c r="AG735" i="8"/>
  <c r="AH734" i="8"/>
  <c r="AG734" i="8"/>
  <c r="AH733" i="8"/>
  <c r="AG733" i="8"/>
  <c r="AH732" i="8"/>
  <c r="AG732" i="8"/>
  <c r="AH731" i="8"/>
  <c r="AG731" i="8"/>
  <c r="AH730" i="8"/>
  <c r="AG730" i="8"/>
  <c r="AH729" i="8"/>
  <c r="AG729" i="8"/>
  <c r="AH728" i="8"/>
  <c r="AG728" i="8"/>
  <c r="AH727" i="8"/>
  <c r="AG727" i="8"/>
  <c r="AH726" i="8"/>
  <c r="AG726" i="8"/>
  <c r="AH725" i="8"/>
  <c r="AG725" i="8"/>
  <c r="AH724" i="8"/>
  <c r="AG724" i="8"/>
  <c r="AH723" i="8"/>
  <c r="AG723" i="8"/>
  <c r="AH722" i="8"/>
  <c r="AG722" i="8"/>
  <c r="AH721" i="8"/>
  <c r="AG721" i="8"/>
  <c r="AH720" i="8"/>
  <c r="AG720" i="8"/>
  <c r="AH719" i="8"/>
  <c r="AG719" i="8"/>
  <c r="AH718" i="8"/>
  <c r="AG718" i="8"/>
  <c r="AH717" i="8"/>
  <c r="AG717" i="8"/>
  <c r="AH716" i="8"/>
  <c r="AG716" i="8"/>
  <c r="AH715" i="8"/>
  <c r="AG715" i="8"/>
  <c r="AH714" i="8"/>
  <c r="AG714" i="8"/>
  <c r="AH713" i="8"/>
  <c r="AG713" i="8"/>
  <c r="AH712" i="8"/>
  <c r="AG712" i="8"/>
  <c r="AH711" i="8"/>
  <c r="AG711" i="8"/>
  <c r="AH710" i="8"/>
  <c r="AG710" i="8"/>
  <c r="AH709" i="8"/>
  <c r="AG709" i="8"/>
  <c r="AH708" i="8"/>
  <c r="AG708" i="8"/>
  <c r="AH707" i="8"/>
  <c r="AG707" i="8"/>
  <c r="AH706" i="8"/>
  <c r="AG706" i="8"/>
  <c r="AH705" i="8"/>
  <c r="AG705" i="8"/>
  <c r="AH704" i="8"/>
  <c r="AG704" i="8"/>
  <c r="AH703" i="8"/>
  <c r="AG703" i="8"/>
  <c r="AH702" i="8"/>
  <c r="AG702" i="8"/>
  <c r="AH701" i="8"/>
  <c r="AG701" i="8"/>
  <c r="AH700" i="8"/>
  <c r="AG700" i="8"/>
  <c r="AH699" i="8"/>
  <c r="AG699" i="8"/>
  <c r="AH698" i="8"/>
  <c r="AG698" i="8"/>
  <c r="AH697" i="8"/>
  <c r="AG697" i="8"/>
  <c r="AH696" i="8"/>
  <c r="AG696" i="8"/>
  <c r="AH695" i="8"/>
  <c r="AG695" i="8"/>
  <c r="AH694" i="8"/>
  <c r="AG694" i="8"/>
  <c r="AH693" i="8"/>
  <c r="AG693" i="8"/>
  <c r="AH692" i="8"/>
  <c r="AG692" i="8"/>
  <c r="AH691" i="8"/>
  <c r="AG691" i="8"/>
  <c r="AH690" i="8"/>
  <c r="AG690" i="8"/>
  <c r="AH689" i="8"/>
  <c r="AG689" i="8"/>
  <c r="AH688" i="8"/>
  <c r="AG688" i="8"/>
  <c r="AH687" i="8"/>
  <c r="AG687" i="8"/>
  <c r="AH686" i="8"/>
  <c r="AG686" i="8"/>
  <c r="AH685" i="8"/>
  <c r="AG685" i="8"/>
  <c r="AH684" i="8"/>
  <c r="AG684" i="8"/>
  <c r="AH683" i="8"/>
  <c r="AG683" i="8"/>
  <c r="AH682" i="8"/>
  <c r="AG682" i="8"/>
  <c r="AH681" i="8"/>
  <c r="AG681" i="8"/>
  <c r="AH680" i="8"/>
  <c r="AG680" i="8"/>
  <c r="AH679" i="8"/>
  <c r="AG679" i="8"/>
  <c r="AH678" i="8"/>
  <c r="AG678" i="8"/>
  <c r="AH677" i="8"/>
  <c r="AG677" i="8"/>
  <c r="AH676" i="8"/>
  <c r="AG676" i="8"/>
  <c r="AH675" i="8"/>
  <c r="AG675" i="8"/>
  <c r="AH674" i="8"/>
  <c r="AG674" i="8"/>
  <c r="AH673" i="8"/>
  <c r="AG673" i="8"/>
  <c r="AH672" i="8"/>
  <c r="AG672" i="8"/>
  <c r="AH671" i="8"/>
  <c r="AG671" i="8"/>
  <c r="AH670" i="8"/>
  <c r="AG670" i="8"/>
  <c r="AH669" i="8"/>
  <c r="AG669" i="8"/>
  <c r="AH668" i="8"/>
  <c r="AG668" i="8"/>
  <c r="AH667" i="8"/>
  <c r="AG667" i="8"/>
  <c r="AH666" i="8"/>
  <c r="AG666" i="8"/>
  <c r="AH665" i="8"/>
  <c r="AG665" i="8"/>
  <c r="AH664" i="8"/>
  <c r="AG664" i="8"/>
  <c r="AH663" i="8"/>
  <c r="AG663" i="8"/>
  <c r="AH662" i="8"/>
  <c r="AG662" i="8"/>
  <c r="AH661" i="8"/>
  <c r="AG661" i="8"/>
  <c r="AH660" i="8"/>
  <c r="AG660" i="8"/>
  <c r="AH659" i="8"/>
  <c r="AG659" i="8"/>
  <c r="AH658" i="8"/>
  <c r="AG658" i="8"/>
  <c r="AH657" i="8"/>
  <c r="AG657" i="8"/>
  <c r="AH656" i="8"/>
  <c r="AG656" i="8"/>
  <c r="AH655" i="8"/>
  <c r="AG655" i="8"/>
  <c r="AH654" i="8"/>
  <c r="AG654" i="8"/>
  <c r="AH653" i="8"/>
  <c r="AG653" i="8"/>
  <c r="AH652" i="8"/>
  <c r="AG652" i="8"/>
  <c r="AH651" i="8"/>
  <c r="AG651" i="8"/>
  <c r="AH650" i="8"/>
  <c r="AG650" i="8"/>
  <c r="AH649" i="8"/>
  <c r="AG649" i="8"/>
  <c r="AH648" i="8"/>
  <c r="AG648" i="8"/>
  <c r="AH647" i="8"/>
  <c r="AG647" i="8"/>
  <c r="AH646" i="8"/>
  <c r="AG646" i="8"/>
  <c r="AH645" i="8"/>
  <c r="AG645" i="8"/>
  <c r="AH644" i="8"/>
  <c r="AG644" i="8"/>
  <c r="AH643" i="8"/>
  <c r="AG643" i="8"/>
  <c r="AH642" i="8"/>
  <c r="AG642" i="8"/>
  <c r="AH641" i="8"/>
  <c r="AG641" i="8"/>
  <c r="AH640" i="8"/>
  <c r="AG640" i="8"/>
  <c r="AH639" i="8"/>
  <c r="AG639" i="8"/>
  <c r="AH638" i="8"/>
  <c r="AG638" i="8"/>
  <c r="AH637" i="8"/>
  <c r="AG637" i="8"/>
  <c r="AH636" i="8"/>
  <c r="AG636" i="8"/>
  <c r="AH635" i="8"/>
  <c r="AG635" i="8"/>
  <c r="AH634" i="8"/>
  <c r="AG634" i="8"/>
  <c r="AH633" i="8"/>
  <c r="AG633" i="8"/>
  <c r="AH632" i="8"/>
  <c r="AG632" i="8"/>
  <c r="AH631" i="8"/>
  <c r="AG631" i="8"/>
  <c r="AH630" i="8"/>
  <c r="AG630" i="8"/>
  <c r="AH629" i="8"/>
  <c r="AG629" i="8"/>
  <c r="AH628" i="8"/>
  <c r="AG628" i="8"/>
  <c r="AH627" i="8"/>
  <c r="AG627" i="8"/>
  <c r="AH626" i="8"/>
  <c r="AG626" i="8"/>
  <c r="AH625" i="8"/>
  <c r="AG625" i="8"/>
  <c r="AH624" i="8"/>
  <c r="AG624" i="8"/>
  <c r="AH623" i="8"/>
  <c r="AG623" i="8"/>
  <c r="AH622" i="8"/>
  <c r="AG622" i="8"/>
  <c r="AH621" i="8"/>
  <c r="AG621" i="8"/>
  <c r="AH620" i="8"/>
  <c r="AG620" i="8"/>
  <c r="AH619" i="8"/>
  <c r="AG619" i="8"/>
  <c r="AH618" i="8"/>
  <c r="AG618" i="8"/>
  <c r="AH617" i="8"/>
  <c r="AG617" i="8"/>
  <c r="AH616" i="8"/>
  <c r="AG616" i="8"/>
  <c r="AH615" i="8"/>
  <c r="AG615" i="8"/>
  <c r="AH614" i="8"/>
  <c r="AG614" i="8"/>
  <c r="AH613" i="8"/>
  <c r="AG613" i="8"/>
  <c r="AH612" i="8"/>
  <c r="AG612" i="8"/>
  <c r="AH611" i="8"/>
  <c r="AG611" i="8"/>
  <c r="AH610" i="8"/>
  <c r="AG610" i="8"/>
  <c r="AH609" i="8"/>
  <c r="AG609" i="8"/>
  <c r="AH608" i="8"/>
  <c r="AG608" i="8"/>
  <c r="AH607" i="8"/>
  <c r="AG607" i="8"/>
  <c r="AH606" i="8"/>
  <c r="AG606" i="8"/>
  <c r="AH605" i="8"/>
  <c r="AG605" i="8"/>
  <c r="AH604" i="8"/>
  <c r="AG604" i="8"/>
  <c r="AH603" i="8"/>
  <c r="AG603" i="8"/>
  <c r="AH602" i="8"/>
  <c r="AG602" i="8"/>
  <c r="AH601" i="8"/>
  <c r="AG601" i="8"/>
  <c r="AH600" i="8"/>
  <c r="AG600" i="8"/>
  <c r="AH599" i="8"/>
  <c r="AG599" i="8"/>
  <c r="AH598" i="8"/>
  <c r="AG598" i="8"/>
  <c r="AH597" i="8"/>
  <c r="AG597" i="8"/>
  <c r="AH596" i="8"/>
  <c r="AG596" i="8"/>
  <c r="AH595" i="8"/>
  <c r="AG595" i="8"/>
  <c r="AH594" i="8"/>
  <c r="AG594" i="8"/>
  <c r="AH593" i="8"/>
  <c r="AG593" i="8"/>
  <c r="AH592" i="8"/>
  <c r="AG592" i="8"/>
  <c r="AH591" i="8"/>
  <c r="AG591" i="8"/>
  <c r="AH590" i="8"/>
  <c r="AG590" i="8"/>
  <c r="AH589" i="8"/>
  <c r="AG589" i="8"/>
  <c r="AH588" i="8"/>
  <c r="AG588" i="8"/>
  <c r="AH587" i="8"/>
  <c r="AG587" i="8"/>
  <c r="AH586" i="8"/>
  <c r="AG586" i="8"/>
  <c r="AH585" i="8"/>
  <c r="AG585" i="8"/>
  <c r="AH584" i="8"/>
  <c r="AG584" i="8"/>
  <c r="AH583" i="8"/>
  <c r="AG583" i="8"/>
  <c r="AH582" i="8"/>
  <c r="AG582" i="8"/>
  <c r="AH581" i="8"/>
  <c r="AG581" i="8"/>
  <c r="AH580" i="8"/>
  <c r="AG580" i="8"/>
  <c r="AH579" i="8"/>
  <c r="AG579" i="8"/>
  <c r="AH578" i="8"/>
  <c r="AG578" i="8"/>
  <c r="AH577" i="8"/>
  <c r="AG577" i="8"/>
  <c r="AH576" i="8"/>
  <c r="AG576" i="8"/>
  <c r="AH575" i="8"/>
  <c r="AG575" i="8"/>
  <c r="AH574" i="8"/>
  <c r="AG574" i="8"/>
  <c r="AH573" i="8"/>
  <c r="AG573" i="8"/>
  <c r="AH572" i="8"/>
  <c r="AG572" i="8"/>
  <c r="AH571" i="8"/>
  <c r="AG571" i="8"/>
  <c r="AH570" i="8"/>
  <c r="AG570" i="8"/>
  <c r="AH569" i="8"/>
  <c r="AG569" i="8"/>
  <c r="AH568" i="8"/>
  <c r="AG568" i="8"/>
  <c r="AH567" i="8"/>
  <c r="AG567" i="8"/>
  <c r="AH566" i="8"/>
  <c r="AG566" i="8"/>
  <c r="AH565" i="8"/>
  <c r="AG565" i="8"/>
  <c r="AH564" i="8"/>
  <c r="AG564" i="8"/>
  <c r="AH563" i="8"/>
  <c r="AG563" i="8"/>
  <c r="AH562" i="8"/>
  <c r="AG562" i="8"/>
  <c r="AH561" i="8"/>
  <c r="AG561" i="8"/>
  <c r="AH560" i="8"/>
  <c r="AG560" i="8"/>
  <c r="AH559" i="8"/>
  <c r="AG559" i="8"/>
  <c r="AH558" i="8"/>
  <c r="AG558" i="8"/>
  <c r="AH557" i="8"/>
  <c r="AG557" i="8"/>
  <c r="AH556" i="8"/>
  <c r="AG556" i="8"/>
  <c r="AH555" i="8"/>
  <c r="AG555" i="8"/>
  <c r="AH554" i="8"/>
  <c r="AG554" i="8"/>
  <c r="AH553" i="8"/>
  <c r="AG553" i="8"/>
  <c r="AH552" i="8"/>
  <c r="AG552" i="8"/>
  <c r="AH551" i="8"/>
  <c r="AG551" i="8"/>
  <c r="AH550" i="8"/>
  <c r="AG550" i="8"/>
  <c r="AH549" i="8"/>
  <c r="AG549" i="8"/>
  <c r="AH548" i="8"/>
  <c r="AG548" i="8"/>
  <c r="AH547" i="8"/>
  <c r="AG547" i="8"/>
  <c r="AH546" i="8"/>
  <c r="AG546" i="8"/>
  <c r="AH545" i="8"/>
  <c r="AG545" i="8"/>
  <c r="AH544" i="8"/>
  <c r="AG544" i="8"/>
  <c r="AH543" i="8"/>
  <c r="AG543" i="8"/>
  <c r="AH542" i="8"/>
  <c r="AG542" i="8"/>
  <c r="AH541" i="8"/>
  <c r="AG541" i="8"/>
  <c r="AH540" i="8"/>
  <c r="AG540" i="8"/>
  <c r="AH539" i="8"/>
  <c r="AG539" i="8"/>
  <c r="AH538" i="8"/>
  <c r="AG538" i="8"/>
  <c r="AH537" i="8"/>
  <c r="AG537" i="8"/>
  <c r="AH536" i="8"/>
  <c r="AG536" i="8"/>
  <c r="AH535" i="8"/>
  <c r="AG535" i="8"/>
  <c r="AH534" i="8"/>
  <c r="AG534" i="8"/>
  <c r="AH533" i="8"/>
  <c r="AG533" i="8"/>
  <c r="AH532" i="8"/>
  <c r="AG532" i="8"/>
  <c r="AH531" i="8"/>
  <c r="AG531" i="8"/>
  <c r="AH530" i="8"/>
  <c r="AG530" i="8"/>
  <c r="AH529" i="8"/>
  <c r="AG529" i="8"/>
  <c r="AH528" i="8"/>
  <c r="AG528" i="8"/>
  <c r="AH527" i="8"/>
  <c r="AG527" i="8"/>
  <c r="AH526" i="8"/>
  <c r="AG526" i="8"/>
  <c r="AH525" i="8"/>
  <c r="AG525" i="8"/>
  <c r="AH524" i="8"/>
  <c r="AG524" i="8"/>
  <c r="AH523" i="8"/>
  <c r="AG523" i="8"/>
  <c r="AH522" i="8"/>
  <c r="AG522" i="8"/>
  <c r="AH521" i="8"/>
  <c r="AG521" i="8"/>
  <c r="AH520" i="8"/>
  <c r="AG520" i="8"/>
  <c r="AH519" i="8"/>
  <c r="AG519" i="8"/>
  <c r="AH518" i="8"/>
  <c r="AG518" i="8"/>
  <c r="AH517" i="8"/>
  <c r="AG517" i="8"/>
  <c r="AH516" i="8"/>
  <c r="AG516" i="8"/>
  <c r="AH515" i="8"/>
  <c r="AG515" i="8"/>
  <c r="AH514" i="8"/>
  <c r="AG514" i="8"/>
  <c r="AH513" i="8"/>
  <c r="AG513" i="8"/>
  <c r="AH512" i="8"/>
  <c r="AG512" i="8"/>
  <c r="AH511" i="8"/>
  <c r="AG511" i="8"/>
  <c r="AH510" i="8"/>
  <c r="AG510" i="8"/>
  <c r="AH509" i="8"/>
  <c r="AG509" i="8"/>
  <c r="AH508" i="8"/>
  <c r="AG508" i="8"/>
  <c r="AH507" i="8"/>
  <c r="AG507" i="8"/>
  <c r="AH506" i="8"/>
  <c r="AG506" i="8"/>
  <c r="AH505" i="8"/>
  <c r="AG505" i="8"/>
  <c r="AH504" i="8"/>
  <c r="AG504" i="8"/>
  <c r="AH503" i="8"/>
  <c r="AG503" i="8"/>
  <c r="AH502" i="8"/>
  <c r="AG502" i="8"/>
  <c r="AH501" i="8"/>
  <c r="AG501" i="8"/>
  <c r="AH500" i="8"/>
  <c r="AG500" i="8"/>
  <c r="AH499" i="8"/>
  <c r="AG499" i="8"/>
  <c r="AH498" i="8"/>
  <c r="AG498" i="8"/>
  <c r="AH497" i="8"/>
  <c r="AG497" i="8"/>
  <c r="AH496" i="8"/>
  <c r="AG496" i="8"/>
  <c r="AH495" i="8"/>
  <c r="AG495" i="8"/>
  <c r="AH494" i="8"/>
  <c r="AG494" i="8"/>
  <c r="AH493" i="8"/>
  <c r="AG493" i="8"/>
  <c r="AH492" i="8"/>
  <c r="AG492" i="8"/>
  <c r="AH491" i="8"/>
  <c r="AG491" i="8"/>
  <c r="AH490" i="8"/>
  <c r="AG490" i="8"/>
  <c r="AH489" i="8"/>
  <c r="AG489" i="8"/>
  <c r="AH488" i="8"/>
  <c r="AG488" i="8"/>
  <c r="AH487" i="8"/>
  <c r="AG487" i="8"/>
  <c r="AH486" i="8"/>
  <c r="AG486" i="8"/>
  <c r="AH485" i="8"/>
  <c r="AG485" i="8"/>
  <c r="AH484" i="8"/>
  <c r="AG484" i="8"/>
  <c r="AH483" i="8"/>
  <c r="AG483" i="8"/>
  <c r="AH482" i="8"/>
  <c r="AG482" i="8"/>
  <c r="AH481" i="8"/>
  <c r="AG481" i="8"/>
  <c r="AH480" i="8"/>
  <c r="AG480" i="8"/>
  <c r="AH479" i="8"/>
  <c r="AG479" i="8"/>
  <c r="AH478" i="8"/>
  <c r="AG478" i="8"/>
  <c r="AH477" i="8"/>
  <c r="AG477" i="8"/>
  <c r="AH476" i="8"/>
  <c r="AG476" i="8"/>
  <c r="AH475" i="8"/>
  <c r="AG475" i="8"/>
  <c r="AH474" i="8"/>
  <c r="AG474" i="8"/>
  <c r="AH473" i="8"/>
  <c r="AG473" i="8"/>
  <c r="AH472" i="8"/>
  <c r="AG472" i="8"/>
  <c r="AH471" i="8"/>
  <c r="AG471" i="8"/>
  <c r="AH470" i="8"/>
  <c r="AG470" i="8"/>
  <c r="AH469" i="8"/>
  <c r="AG469" i="8"/>
  <c r="AH468" i="8"/>
  <c r="AG468" i="8"/>
  <c r="AH467" i="8"/>
  <c r="AG467" i="8"/>
  <c r="AH466" i="8"/>
  <c r="AG466" i="8"/>
  <c r="AH465" i="8"/>
  <c r="AG465" i="8"/>
  <c r="AH464" i="8"/>
  <c r="AG464" i="8"/>
  <c r="AH463" i="8"/>
  <c r="AG463" i="8"/>
  <c r="AH462" i="8"/>
  <c r="AG462" i="8"/>
  <c r="AH461" i="8"/>
  <c r="AG461" i="8"/>
  <c r="AH460" i="8"/>
  <c r="AG460" i="8"/>
  <c r="AH459" i="8"/>
  <c r="AG459" i="8"/>
  <c r="AH458" i="8"/>
  <c r="AG458" i="8"/>
  <c r="AH457" i="8"/>
  <c r="AG457" i="8"/>
  <c r="AH456" i="8"/>
  <c r="AG456" i="8"/>
  <c r="AH455" i="8"/>
  <c r="AG455" i="8"/>
  <c r="AH454" i="8"/>
  <c r="AG454" i="8"/>
  <c r="AH453" i="8"/>
  <c r="AG453" i="8"/>
  <c r="AH452" i="8"/>
  <c r="AG452" i="8"/>
  <c r="AH451" i="8"/>
  <c r="AG451" i="8"/>
  <c r="AH450" i="8"/>
  <c r="AG450" i="8"/>
  <c r="AH449" i="8"/>
  <c r="AG449" i="8"/>
  <c r="AH448" i="8"/>
  <c r="AG448" i="8"/>
  <c r="AH447" i="8"/>
  <c r="AG447" i="8"/>
  <c r="AH446" i="8"/>
  <c r="AG446" i="8"/>
  <c r="AH445" i="8"/>
  <c r="AG445" i="8"/>
  <c r="AH444" i="8"/>
  <c r="AG444" i="8"/>
  <c r="AH443" i="8"/>
  <c r="AG443" i="8"/>
  <c r="AH442" i="8"/>
  <c r="AG442" i="8"/>
  <c r="AH441" i="8"/>
  <c r="AG441" i="8"/>
  <c r="AH440" i="8"/>
  <c r="AG440" i="8"/>
  <c r="AH439" i="8"/>
  <c r="AG439" i="8"/>
  <c r="AH438" i="8"/>
  <c r="AG438" i="8"/>
  <c r="AH437" i="8"/>
  <c r="AG437" i="8"/>
  <c r="AH436" i="8"/>
  <c r="AG436" i="8"/>
  <c r="AH435" i="8"/>
  <c r="AG435" i="8"/>
  <c r="AH434" i="8"/>
  <c r="AG434" i="8"/>
  <c r="AH433" i="8"/>
  <c r="AG433" i="8"/>
  <c r="AH432" i="8"/>
  <c r="AG432" i="8"/>
  <c r="AH431" i="8"/>
  <c r="AG431" i="8"/>
  <c r="AH430" i="8"/>
  <c r="AG430" i="8"/>
  <c r="AH429" i="8"/>
  <c r="AG429" i="8"/>
  <c r="AH428" i="8"/>
  <c r="AG428" i="8"/>
  <c r="AH427" i="8"/>
  <c r="AG427" i="8"/>
  <c r="AH426" i="8"/>
  <c r="AG426" i="8"/>
  <c r="AH425" i="8"/>
  <c r="AG425" i="8"/>
  <c r="AH424" i="8"/>
  <c r="AG424" i="8"/>
  <c r="AH423" i="8"/>
  <c r="AG423" i="8"/>
  <c r="AH422" i="8"/>
  <c r="AG422" i="8"/>
  <c r="AH421" i="8"/>
  <c r="AG421" i="8"/>
  <c r="AH420" i="8"/>
  <c r="AG420" i="8"/>
  <c r="AH419" i="8"/>
  <c r="AG419" i="8"/>
  <c r="AH418" i="8"/>
  <c r="AG418" i="8"/>
  <c r="AH417" i="8"/>
  <c r="AG417" i="8"/>
  <c r="AH416" i="8"/>
  <c r="AG416" i="8"/>
  <c r="AH415" i="8"/>
  <c r="AG415" i="8"/>
  <c r="AH414" i="8"/>
  <c r="AG414" i="8"/>
  <c r="AH413" i="8"/>
  <c r="AG413" i="8"/>
  <c r="AH412" i="8"/>
  <c r="AG412" i="8"/>
  <c r="AH411" i="8"/>
  <c r="AG411" i="8"/>
  <c r="AH410" i="8"/>
  <c r="AG410" i="8"/>
  <c r="AH409" i="8"/>
  <c r="AG409" i="8"/>
  <c r="AH408" i="8"/>
  <c r="AG408" i="8"/>
  <c r="AH407" i="8"/>
  <c r="AG407" i="8"/>
  <c r="AH406" i="8"/>
  <c r="AG406" i="8"/>
  <c r="AH405" i="8"/>
  <c r="AG405" i="8"/>
  <c r="AH404" i="8"/>
  <c r="AG404" i="8"/>
  <c r="AH403" i="8"/>
  <c r="AG403" i="8"/>
  <c r="AH402" i="8"/>
  <c r="AG402" i="8"/>
  <c r="AH401" i="8"/>
  <c r="AG401" i="8"/>
  <c r="AH400" i="8"/>
  <c r="AG400" i="8"/>
  <c r="AH399" i="8"/>
  <c r="AG399" i="8"/>
  <c r="AH398" i="8"/>
  <c r="AG398" i="8"/>
  <c r="AH397" i="8"/>
  <c r="AG397" i="8"/>
  <c r="AH396" i="8"/>
  <c r="AG396" i="8"/>
  <c r="AH395" i="8"/>
  <c r="AG395" i="8"/>
  <c r="AH394" i="8"/>
  <c r="AG394" i="8"/>
  <c r="AH393" i="8"/>
  <c r="AG393" i="8"/>
  <c r="AH392" i="8"/>
  <c r="AG392" i="8"/>
  <c r="AH391" i="8"/>
  <c r="AG391" i="8"/>
  <c r="AH390" i="8"/>
  <c r="AG390" i="8"/>
  <c r="AH389" i="8"/>
  <c r="AG389" i="8"/>
  <c r="AH388" i="8"/>
  <c r="AG388" i="8"/>
  <c r="AH387" i="8"/>
  <c r="AG387" i="8"/>
  <c r="AH386" i="8"/>
  <c r="AG386" i="8"/>
  <c r="AH385" i="8"/>
  <c r="AG385" i="8"/>
  <c r="AH384" i="8"/>
  <c r="AG384" i="8"/>
  <c r="AH383" i="8"/>
  <c r="AG383" i="8"/>
  <c r="AH382" i="8"/>
  <c r="AG382" i="8"/>
  <c r="AH381" i="8"/>
  <c r="AG381" i="8"/>
  <c r="AH380" i="8"/>
  <c r="AG380" i="8"/>
  <c r="AH379" i="8"/>
  <c r="AG379" i="8"/>
  <c r="AH378" i="8"/>
  <c r="AG378" i="8"/>
  <c r="AH377" i="8"/>
  <c r="AG377" i="8"/>
  <c r="AH376" i="8"/>
  <c r="AG376" i="8"/>
  <c r="AH375" i="8"/>
  <c r="AG375" i="8"/>
  <c r="AH374" i="8"/>
  <c r="AG374" i="8"/>
  <c r="AH373" i="8"/>
  <c r="AG373" i="8"/>
  <c r="AH372" i="8"/>
  <c r="AG372" i="8"/>
  <c r="AH371" i="8"/>
  <c r="AG371" i="8"/>
  <c r="AH370" i="8"/>
  <c r="AG370" i="8"/>
  <c r="AH369" i="8"/>
  <c r="AG369" i="8"/>
  <c r="AH368" i="8"/>
  <c r="AG368" i="8"/>
  <c r="AH367" i="8"/>
  <c r="AG367" i="8"/>
  <c r="AH366" i="8"/>
  <c r="AG366" i="8"/>
  <c r="AH365" i="8"/>
  <c r="AG365" i="8"/>
  <c r="AH364" i="8"/>
  <c r="AG364" i="8"/>
  <c r="AH363" i="8"/>
  <c r="AG363" i="8"/>
  <c r="AH362" i="8"/>
  <c r="AG362" i="8"/>
  <c r="AH361" i="8"/>
  <c r="AG361" i="8"/>
  <c r="AH360" i="8"/>
  <c r="AG360" i="8"/>
  <c r="AH359" i="8"/>
  <c r="AG359" i="8"/>
  <c r="AH358" i="8"/>
  <c r="AG358" i="8"/>
  <c r="AH357" i="8"/>
  <c r="AG357" i="8"/>
  <c r="AH356" i="8"/>
  <c r="AG356" i="8"/>
  <c r="AH355" i="8"/>
  <c r="AG355" i="8"/>
  <c r="AH354" i="8"/>
  <c r="AG354" i="8"/>
  <c r="AH353" i="8"/>
  <c r="AG353" i="8"/>
  <c r="AH352" i="8"/>
  <c r="AG352" i="8"/>
  <c r="AH351" i="8"/>
  <c r="AG351" i="8"/>
  <c r="AH350" i="8"/>
  <c r="AG350" i="8"/>
  <c r="AH349" i="8"/>
  <c r="AG349" i="8"/>
  <c r="AH348" i="8"/>
  <c r="AG348" i="8"/>
  <c r="AH347" i="8"/>
  <c r="AG347" i="8"/>
  <c r="AH346" i="8"/>
  <c r="AG346" i="8"/>
  <c r="AH345" i="8"/>
  <c r="AG345" i="8"/>
  <c r="AH344" i="8"/>
  <c r="AG344" i="8"/>
  <c r="AH343" i="8"/>
  <c r="AG343" i="8"/>
  <c r="AH342" i="8"/>
  <c r="AG342" i="8"/>
  <c r="AH341" i="8"/>
  <c r="AG341" i="8"/>
  <c r="AH340" i="8"/>
  <c r="AG340" i="8"/>
  <c r="AH339" i="8"/>
  <c r="AG339" i="8"/>
  <c r="AH338" i="8"/>
  <c r="AG338" i="8"/>
  <c r="AH337" i="8"/>
  <c r="AG337" i="8"/>
  <c r="AH336" i="8"/>
  <c r="AG336" i="8"/>
  <c r="AH335" i="8"/>
  <c r="AG335" i="8"/>
  <c r="AH334" i="8"/>
  <c r="AG334" i="8"/>
  <c r="AH333" i="8"/>
  <c r="AG333" i="8"/>
  <c r="AH332" i="8"/>
  <c r="AG332" i="8"/>
  <c r="AH331" i="8"/>
  <c r="AG331" i="8"/>
  <c r="AH330" i="8"/>
  <c r="AG330" i="8"/>
  <c r="AH329" i="8"/>
  <c r="AG329" i="8"/>
  <c r="AH328" i="8"/>
  <c r="AG328" i="8"/>
  <c r="AH327" i="8"/>
  <c r="AG327" i="8"/>
  <c r="AH326" i="8"/>
  <c r="AG326" i="8"/>
  <c r="AH325" i="8"/>
  <c r="AG325" i="8"/>
  <c r="AH324" i="8"/>
  <c r="AG324" i="8"/>
  <c r="AH323" i="8"/>
  <c r="AG323" i="8"/>
  <c r="AH322" i="8"/>
  <c r="AG322" i="8"/>
  <c r="AH321" i="8"/>
  <c r="AG321" i="8"/>
  <c r="AH320" i="8"/>
  <c r="AG320" i="8"/>
  <c r="AH319" i="8"/>
  <c r="AG319" i="8"/>
  <c r="AH318" i="8"/>
  <c r="AG318" i="8"/>
  <c r="AH317" i="8"/>
  <c r="AG317" i="8"/>
  <c r="AH316" i="8"/>
  <c r="AG316" i="8"/>
  <c r="AH315" i="8"/>
  <c r="AG315" i="8"/>
  <c r="AH314" i="8"/>
  <c r="AG314" i="8"/>
  <c r="AH313" i="8"/>
  <c r="AG313" i="8"/>
  <c r="AH312" i="8"/>
  <c r="AG312" i="8"/>
  <c r="AH311" i="8"/>
  <c r="AG311" i="8"/>
  <c r="AH310" i="8"/>
  <c r="AG310" i="8"/>
  <c r="AH309" i="8"/>
  <c r="AG309" i="8"/>
  <c r="AH308" i="8"/>
  <c r="AG308" i="8"/>
  <c r="AH307" i="8"/>
  <c r="AG307" i="8"/>
  <c r="AH306" i="8"/>
  <c r="AG306" i="8"/>
  <c r="AH305" i="8"/>
  <c r="AG305" i="8"/>
  <c r="AH304" i="8"/>
  <c r="AG304" i="8"/>
  <c r="AH303" i="8"/>
  <c r="AG303" i="8"/>
  <c r="AH302" i="8"/>
  <c r="AG302" i="8"/>
  <c r="AH301" i="8"/>
  <c r="AG301" i="8"/>
  <c r="AH300" i="8"/>
  <c r="AG300" i="8"/>
  <c r="AH299" i="8"/>
  <c r="AG299" i="8"/>
  <c r="AH298" i="8"/>
  <c r="AG298" i="8"/>
  <c r="AH297" i="8"/>
  <c r="AG297" i="8"/>
  <c r="AH296" i="8"/>
  <c r="AG296" i="8"/>
  <c r="AH295" i="8"/>
  <c r="AG295" i="8"/>
  <c r="AH294" i="8"/>
  <c r="AG294" i="8"/>
  <c r="AH293" i="8"/>
  <c r="AG293" i="8"/>
  <c r="AH292" i="8"/>
  <c r="AG292" i="8"/>
  <c r="AH291" i="8"/>
  <c r="AG291" i="8"/>
  <c r="AH290" i="8"/>
  <c r="AG290" i="8"/>
  <c r="AH289" i="8"/>
  <c r="AG289" i="8"/>
  <c r="AH288" i="8"/>
  <c r="AG288" i="8"/>
  <c r="AH287" i="8"/>
  <c r="AG287" i="8"/>
  <c r="AH286" i="8"/>
  <c r="AG286" i="8"/>
  <c r="AH285" i="8"/>
  <c r="AG285" i="8"/>
  <c r="AH284" i="8"/>
  <c r="AG284" i="8"/>
  <c r="AH283" i="8"/>
  <c r="AG283" i="8"/>
  <c r="AH282" i="8"/>
  <c r="AG282" i="8"/>
  <c r="AH281" i="8"/>
  <c r="AG281" i="8"/>
  <c r="AH280" i="8"/>
  <c r="AG280" i="8"/>
  <c r="AH279" i="8"/>
  <c r="AG279" i="8"/>
  <c r="AH278" i="8"/>
  <c r="AG278" i="8"/>
  <c r="AH277" i="8"/>
  <c r="AG277" i="8"/>
  <c r="AH276" i="8"/>
  <c r="AG276" i="8"/>
  <c r="AH275" i="8"/>
  <c r="AG275" i="8"/>
  <c r="AH274" i="8"/>
  <c r="AG274" i="8"/>
  <c r="AH273" i="8"/>
  <c r="AG273" i="8"/>
  <c r="AH272" i="8"/>
  <c r="AG272" i="8"/>
  <c r="AH271" i="8"/>
  <c r="AG271" i="8"/>
  <c r="AH270" i="8"/>
  <c r="AG270" i="8"/>
  <c r="AH269" i="8"/>
  <c r="AG269" i="8"/>
  <c r="AH268" i="8"/>
  <c r="AG268" i="8"/>
  <c r="AH267" i="8"/>
  <c r="AG267" i="8"/>
  <c r="AH266" i="8"/>
  <c r="AG266" i="8"/>
  <c r="AH265" i="8"/>
  <c r="AG265" i="8"/>
  <c r="AH264" i="8"/>
  <c r="AG264" i="8"/>
  <c r="AH263" i="8"/>
  <c r="AG263" i="8"/>
  <c r="AH262" i="8"/>
  <c r="AG262" i="8"/>
  <c r="AH261" i="8"/>
  <c r="AG261" i="8"/>
  <c r="AH260" i="8"/>
  <c r="AG260" i="8"/>
  <c r="AH259" i="8"/>
  <c r="AG259" i="8"/>
  <c r="AH258" i="8"/>
  <c r="AG258" i="8"/>
  <c r="AH257" i="8"/>
  <c r="AG257" i="8"/>
  <c r="AH256" i="8"/>
  <c r="AG256" i="8"/>
  <c r="AH255" i="8"/>
  <c r="AG255" i="8"/>
  <c r="AH254" i="8"/>
  <c r="AG254" i="8"/>
  <c r="AH253" i="8"/>
  <c r="AG253" i="8"/>
  <c r="AH252" i="8"/>
  <c r="AG252" i="8"/>
  <c r="AH251" i="8"/>
  <c r="AG251" i="8"/>
  <c r="AH250" i="8"/>
  <c r="AG250" i="8"/>
  <c r="AH249" i="8"/>
  <c r="AG249" i="8"/>
  <c r="AH248" i="8"/>
  <c r="AG248" i="8"/>
  <c r="AH247" i="8"/>
  <c r="AG247" i="8"/>
  <c r="AH246" i="8"/>
  <c r="AG246" i="8"/>
  <c r="AH245" i="8"/>
  <c r="AG245" i="8"/>
  <c r="AH244" i="8"/>
  <c r="AG244" i="8"/>
  <c r="AH243" i="8"/>
  <c r="AG243" i="8"/>
  <c r="AH242" i="8"/>
  <c r="AG242" i="8"/>
  <c r="AH241" i="8"/>
  <c r="AG241" i="8"/>
  <c r="AH240" i="8"/>
  <c r="AG240" i="8"/>
  <c r="AH239" i="8"/>
  <c r="AG239" i="8"/>
  <c r="AH238" i="8"/>
  <c r="AG238" i="8"/>
  <c r="AH237" i="8"/>
  <c r="AG237" i="8"/>
  <c r="AH236" i="8"/>
  <c r="AG236" i="8"/>
  <c r="AH235" i="8"/>
  <c r="AG235" i="8"/>
  <c r="AH234" i="8"/>
  <c r="AG234" i="8"/>
  <c r="AH233" i="8"/>
  <c r="AG233" i="8"/>
  <c r="AH232" i="8"/>
  <c r="AG232" i="8"/>
  <c r="AH231" i="8"/>
  <c r="AG231" i="8"/>
  <c r="AH230" i="8"/>
  <c r="AG230" i="8"/>
  <c r="AH229" i="8"/>
  <c r="AG229" i="8"/>
  <c r="AH228" i="8"/>
  <c r="AG228" i="8"/>
  <c r="AH227" i="8"/>
  <c r="AG227" i="8"/>
  <c r="AH226" i="8"/>
  <c r="AG226" i="8"/>
  <c r="AH225" i="8"/>
  <c r="AG225" i="8"/>
  <c r="AH224" i="8"/>
  <c r="AG224" i="8"/>
  <c r="AH223" i="8"/>
  <c r="AG223" i="8"/>
  <c r="AH222" i="8"/>
  <c r="AG222" i="8"/>
  <c r="AH221" i="8"/>
  <c r="AG221" i="8"/>
  <c r="AH220" i="8"/>
  <c r="AG220" i="8"/>
  <c r="AH219" i="8"/>
  <c r="AG219" i="8"/>
  <c r="AH218" i="8"/>
  <c r="AG218" i="8"/>
  <c r="AH217" i="8"/>
  <c r="AG217" i="8"/>
  <c r="AH216" i="8"/>
  <c r="AG216" i="8"/>
  <c r="AH215" i="8"/>
  <c r="AG215" i="8"/>
  <c r="AH214" i="8"/>
  <c r="AG214" i="8"/>
  <c r="AH213" i="8"/>
  <c r="AG213" i="8"/>
  <c r="AH212" i="8"/>
  <c r="AG212" i="8"/>
  <c r="AH211" i="8"/>
  <c r="AG211" i="8"/>
  <c r="AH210" i="8"/>
  <c r="AG210" i="8"/>
  <c r="AH209" i="8"/>
  <c r="AG209" i="8"/>
  <c r="AH208" i="8"/>
  <c r="AG208" i="8"/>
  <c r="AH207" i="8"/>
  <c r="AG207" i="8"/>
  <c r="AH206" i="8"/>
  <c r="AG206" i="8"/>
  <c r="AH205" i="8"/>
  <c r="AG205" i="8"/>
  <c r="AH204" i="8"/>
  <c r="AG204" i="8"/>
  <c r="AH203" i="8"/>
  <c r="AG203" i="8"/>
  <c r="AH202" i="8"/>
  <c r="AG202" i="8"/>
  <c r="AH201" i="8"/>
  <c r="AG201" i="8"/>
  <c r="AH200" i="8"/>
  <c r="AG200" i="8"/>
  <c r="AH199" i="8"/>
  <c r="AG199" i="8"/>
  <c r="AA58" i="8"/>
  <c r="Z58" i="8"/>
  <c r="AA57" i="8"/>
  <c r="Z57" i="8"/>
  <c r="AA56" i="8"/>
  <c r="Z56" i="8"/>
  <c r="X58" i="8"/>
  <c r="W58" i="8"/>
  <c r="V58" i="8"/>
  <c r="U58" i="8"/>
  <c r="X57" i="8"/>
  <c r="W57" i="8"/>
  <c r="V57" i="8"/>
  <c r="U57" i="8"/>
  <c r="X56" i="8"/>
  <c r="W56" i="8"/>
  <c r="V56" i="8"/>
  <c r="U56" i="8"/>
  <c r="L55" i="8"/>
  <c r="L1007" i="9" s="1"/>
  <c r="L54" i="8"/>
  <c r="L108" i="9" s="1"/>
  <c r="AH197" i="8"/>
  <c r="AG197" i="8"/>
  <c r="AH196" i="8"/>
  <c r="AG196" i="8"/>
  <c r="AH195" i="8"/>
  <c r="AG195" i="8"/>
  <c r="AH194" i="8"/>
  <c r="AG194" i="8"/>
  <c r="AH193" i="8"/>
  <c r="AG193" i="8"/>
  <c r="AH192" i="8"/>
  <c r="AG192" i="8"/>
  <c r="AH191" i="8"/>
  <c r="AG191" i="8"/>
  <c r="AH190" i="8"/>
  <c r="AG190" i="8"/>
  <c r="AH189" i="8"/>
  <c r="AG189" i="8"/>
  <c r="AH188" i="8"/>
  <c r="AG188" i="8"/>
  <c r="AH187" i="8"/>
  <c r="AG187" i="8"/>
  <c r="AH186" i="8"/>
  <c r="AG186" i="8"/>
  <c r="AH185" i="8"/>
  <c r="AG185" i="8"/>
  <c r="AH184" i="8"/>
  <c r="AG184" i="8"/>
  <c r="AH183" i="8"/>
  <c r="AG183" i="8"/>
  <c r="AH182" i="8"/>
  <c r="AG182" i="8"/>
  <c r="AH181" i="8"/>
  <c r="AG181" i="8"/>
  <c r="AH180" i="8"/>
  <c r="AG180" i="8"/>
  <c r="AH179" i="8"/>
  <c r="AG179" i="8"/>
  <c r="AH178" i="8"/>
  <c r="AG178" i="8"/>
  <c r="AH177" i="8"/>
  <c r="AG177" i="8"/>
  <c r="AH176" i="8"/>
  <c r="AG176" i="8"/>
  <c r="AH175" i="8"/>
  <c r="AG175" i="8"/>
  <c r="AH174" i="8"/>
  <c r="AG174" i="8"/>
  <c r="AH173" i="8"/>
  <c r="AG173" i="8"/>
  <c r="AH172" i="8"/>
  <c r="AG172" i="8"/>
  <c r="AH171" i="8"/>
  <c r="AG171" i="8"/>
  <c r="AH170" i="8"/>
  <c r="AG170" i="8"/>
  <c r="AH169" i="8"/>
  <c r="AG169" i="8"/>
  <c r="AH168" i="8"/>
  <c r="AG168" i="8"/>
  <c r="AH167" i="8"/>
  <c r="AG167" i="8"/>
  <c r="AH166" i="8"/>
  <c r="AG166" i="8"/>
  <c r="AH165" i="8"/>
  <c r="AG165" i="8"/>
  <c r="AH164" i="8"/>
  <c r="AG164" i="8"/>
  <c r="AH163" i="8"/>
  <c r="AG163" i="8"/>
  <c r="AH162" i="8"/>
  <c r="AG162" i="8"/>
  <c r="AH161" i="8"/>
  <c r="AG161" i="8"/>
  <c r="AH160" i="8"/>
  <c r="AG160" i="8"/>
  <c r="AH159" i="8"/>
  <c r="AG159" i="8"/>
  <c r="AH158" i="8"/>
  <c r="AG158" i="8"/>
  <c r="AH157" i="8"/>
  <c r="AG157" i="8"/>
  <c r="AH156" i="8"/>
  <c r="AG156" i="8"/>
  <c r="AH155" i="8"/>
  <c r="AG155" i="8"/>
  <c r="AH154" i="8"/>
  <c r="AG154" i="8"/>
  <c r="AH153" i="8"/>
  <c r="AG153" i="8"/>
  <c r="AH152" i="8"/>
  <c r="AG152" i="8"/>
  <c r="AH151" i="8"/>
  <c r="AG151" i="8"/>
  <c r="AH150" i="8"/>
  <c r="AG150" i="8"/>
  <c r="AH149" i="8"/>
  <c r="AG149" i="8"/>
  <c r="AH148" i="8"/>
  <c r="AG148" i="8"/>
  <c r="AH147" i="8"/>
  <c r="AG147" i="8"/>
  <c r="AH146" i="8"/>
  <c r="AG146" i="8"/>
  <c r="AH145" i="8"/>
  <c r="AG145" i="8"/>
  <c r="AH144" i="8"/>
  <c r="AG144" i="8"/>
  <c r="AH143" i="8"/>
  <c r="AG143" i="8"/>
  <c r="AH142" i="8"/>
  <c r="AG142" i="8"/>
  <c r="AH141" i="8"/>
  <c r="AG141" i="8"/>
  <c r="AH140" i="8"/>
  <c r="AG140" i="8"/>
  <c r="AH139" i="8"/>
  <c r="AG139" i="8"/>
  <c r="AH138" i="8"/>
  <c r="AG138" i="8"/>
  <c r="AH137" i="8"/>
  <c r="AG137" i="8"/>
  <c r="AH136" i="8"/>
  <c r="AG136" i="8"/>
  <c r="AH135" i="8"/>
  <c r="AG135" i="8"/>
  <c r="AH134" i="8"/>
  <c r="AG134" i="8"/>
  <c r="AH133" i="8"/>
  <c r="AG133" i="8"/>
  <c r="AH132" i="8"/>
  <c r="AG132" i="8"/>
  <c r="AH131" i="8"/>
  <c r="AG131" i="8"/>
  <c r="AH130" i="8"/>
  <c r="AG130" i="8"/>
  <c r="AH129" i="8"/>
  <c r="AG129" i="8"/>
  <c r="AH128" i="8"/>
  <c r="AG128" i="8"/>
  <c r="AH127" i="8"/>
  <c r="AG127" i="8"/>
  <c r="AH126" i="8"/>
  <c r="AG126" i="8"/>
  <c r="AH125" i="8"/>
  <c r="AG125" i="8"/>
  <c r="AH124" i="8"/>
  <c r="AG124" i="8"/>
  <c r="AH123" i="8"/>
  <c r="AG123" i="8"/>
  <c r="AH122" i="8"/>
  <c r="AG122" i="8"/>
  <c r="AH121" i="8"/>
  <c r="AG121" i="8"/>
  <c r="AH120" i="8"/>
  <c r="AG120" i="8"/>
  <c r="AH119" i="8"/>
  <c r="AG119" i="8"/>
  <c r="AH118" i="8"/>
  <c r="AG118" i="8"/>
  <c r="AH117" i="8"/>
  <c r="AG117" i="8"/>
  <c r="AH116" i="8"/>
  <c r="AG116" i="8"/>
  <c r="AH115" i="8"/>
  <c r="AG115" i="8"/>
  <c r="AH114" i="8"/>
  <c r="AG114" i="8"/>
  <c r="AH113" i="8"/>
  <c r="AG113" i="8"/>
  <c r="AH112" i="8"/>
  <c r="AG112" i="8"/>
  <c r="AH111" i="8"/>
  <c r="AG111" i="8"/>
  <c r="AH110" i="8"/>
  <c r="AG110" i="8"/>
  <c r="AH109" i="8"/>
  <c r="AG109" i="8"/>
  <c r="AH108" i="8"/>
  <c r="AG108" i="8"/>
  <c r="AH107" i="8"/>
  <c r="AG107" i="8"/>
  <c r="AH106" i="8"/>
  <c r="AG106" i="8"/>
  <c r="AH105" i="8"/>
  <c r="AG105" i="8"/>
  <c r="AH104" i="8"/>
  <c r="AG104" i="8"/>
  <c r="AH103" i="8"/>
  <c r="AG103" i="8"/>
  <c r="AH102" i="8"/>
  <c r="AG102" i="8"/>
  <c r="AH101" i="8"/>
  <c r="AG101" i="8"/>
  <c r="AH100" i="8"/>
  <c r="AG100" i="8"/>
  <c r="AH99" i="8"/>
  <c r="AG99" i="8"/>
  <c r="AH98" i="8"/>
  <c r="AG98" i="8"/>
  <c r="AH97" i="8"/>
  <c r="AG97" i="8"/>
  <c r="AH96" i="8"/>
  <c r="AG96" i="8"/>
  <c r="AH95" i="8"/>
  <c r="AG95" i="8"/>
  <c r="AH94" i="8"/>
  <c r="AG94" i="8"/>
  <c r="AH93" i="8"/>
  <c r="AG93" i="8"/>
  <c r="AH92" i="8"/>
  <c r="AG92" i="8"/>
  <c r="AH91" i="8"/>
  <c r="AG91" i="8"/>
  <c r="AH90" i="8"/>
  <c r="AG90" i="8"/>
  <c r="AH89" i="8"/>
  <c r="AG89" i="8"/>
  <c r="AH88" i="8"/>
  <c r="AG88" i="8"/>
  <c r="AH87" i="8"/>
  <c r="AG87" i="8"/>
  <c r="AH86" i="8"/>
  <c r="AG86" i="8"/>
  <c r="AH85" i="8"/>
  <c r="AG85" i="8"/>
  <c r="AH84" i="8"/>
  <c r="AG84" i="8"/>
  <c r="AH83" i="8"/>
  <c r="AG83" i="8"/>
  <c r="AH82" i="8"/>
  <c r="AG82" i="8"/>
  <c r="AH81" i="8"/>
  <c r="AG81" i="8"/>
  <c r="AH80" i="8"/>
  <c r="AG80" i="8"/>
  <c r="AH79" i="8"/>
  <c r="AG79" i="8"/>
  <c r="AH78" i="8"/>
  <c r="AG78" i="8"/>
  <c r="AH77" i="8"/>
  <c r="AG77" i="8"/>
  <c r="AH76" i="8"/>
  <c r="AG76" i="8"/>
  <c r="AH75" i="8"/>
  <c r="AG75" i="8"/>
  <c r="AH74" i="8"/>
  <c r="AG74" i="8"/>
  <c r="AH73" i="8"/>
  <c r="AG73" i="8"/>
  <c r="AH72" i="8"/>
  <c r="AG72" i="8"/>
  <c r="AH71" i="8"/>
  <c r="AG71" i="8"/>
  <c r="AH70" i="8"/>
  <c r="AG70" i="8"/>
  <c r="AH69" i="8"/>
  <c r="AG69" i="8"/>
  <c r="AH68" i="8"/>
  <c r="AG68" i="8"/>
  <c r="AH67" i="8"/>
  <c r="AG67" i="8"/>
  <c r="AH66" i="8"/>
  <c r="AG66" i="8"/>
  <c r="AH65" i="8"/>
  <c r="AG65" i="8"/>
  <c r="AH64" i="8"/>
  <c r="AG64" i="8"/>
  <c r="AH63" i="8"/>
  <c r="AG63" i="8"/>
  <c r="AH62" i="8"/>
  <c r="AG62" i="8"/>
  <c r="AH61" i="8"/>
  <c r="AG61" i="8"/>
  <c r="AH60" i="8"/>
  <c r="AG60" i="8"/>
  <c r="AH59" i="8"/>
  <c r="AG59" i="8"/>
  <c r="AH58" i="8"/>
  <c r="AG58" i="8"/>
  <c r="AH57" i="8"/>
  <c r="AG57" i="8"/>
  <c r="AH56" i="8"/>
  <c r="AG56" i="8"/>
  <c r="AH55" i="8"/>
  <c r="AG55" i="8"/>
  <c r="AH54" i="8"/>
  <c r="AG54" i="8"/>
  <c r="AH53" i="8"/>
  <c r="AG53" i="8"/>
  <c r="AH52" i="8"/>
  <c r="AG52" i="8"/>
  <c r="AH51" i="8"/>
  <c r="AG51" i="8"/>
  <c r="AH50" i="8"/>
  <c r="AG50" i="8"/>
  <c r="AH49" i="8"/>
  <c r="AG49" i="8"/>
  <c r="AH48" i="8"/>
  <c r="AG48" i="8"/>
  <c r="AH47" i="8"/>
  <c r="AG47" i="8"/>
  <c r="AH46" i="8"/>
  <c r="AG46" i="8"/>
  <c r="AH45" i="8"/>
  <c r="AG45" i="8"/>
  <c r="AH44" i="8"/>
  <c r="AG44" i="8"/>
  <c r="AH43" i="8"/>
  <c r="AG43" i="8"/>
  <c r="AH42" i="8"/>
  <c r="AG42" i="8"/>
  <c r="AH41" i="8"/>
  <c r="AG41" i="8"/>
  <c r="AH40" i="8"/>
  <c r="AG40" i="8"/>
  <c r="AH39" i="8"/>
  <c r="AG39" i="8"/>
  <c r="AH38" i="8"/>
  <c r="AG38" i="8"/>
  <c r="AH37" i="8"/>
  <c r="AG37" i="8"/>
  <c r="AH36" i="8"/>
  <c r="AG36" i="8"/>
  <c r="AH35" i="8"/>
  <c r="AG35" i="8"/>
  <c r="AH34" i="8"/>
  <c r="AG34" i="8"/>
  <c r="AH33" i="8"/>
  <c r="AG33" i="8"/>
  <c r="AH32" i="8"/>
  <c r="AG32" i="8"/>
  <c r="AH31" i="8"/>
  <c r="AG31" i="8"/>
  <c r="AH30" i="8"/>
  <c r="AG30" i="8"/>
  <c r="AH29" i="8"/>
  <c r="AG29" i="8"/>
  <c r="AH28" i="8"/>
  <c r="AG28" i="8"/>
  <c r="AH27" i="8"/>
  <c r="AG27" i="8"/>
  <c r="AH26" i="8"/>
  <c r="AG26" i="8"/>
  <c r="AH25" i="8"/>
  <c r="AG25" i="8"/>
  <c r="AH24" i="8"/>
  <c r="AG24" i="8"/>
  <c r="AH23" i="8"/>
  <c r="AG23" i="8"/>
  <c r="AH22" i="8"/>
  <c r="AG22" i="8"/>
  <c r="AH21" i="8"/>
  <c r="AG21" i="8"/>
  <c r="AH20" i="8"/>
  <c r="AG20" i="8"/>
  <c r="AH19" i="8"/>
  <c r="AG19" i="8"/>
  <c r="AH18" i="8"/>
  <c r="AG18" i="8"/>
  <c r="AH17" i="8"/>
  <c r="AG17" i="8"/>
  <c r="AH16" i="8"/>
  <c r="AG16" i="8"/>
  <c r="AF53" i="19"/>
  <c r="AB49" i="19"/>
  <c r="X46" i="19"/>
  <c r="K32" i="19"/>
  <c r="O27" i="19"/>
  <c r="G24" i="19"/>
  <c r="D23" i="19"/>
  <c r="AE53" i="19"/>
  <c r="N50" i="19"/>
  <c r="AD47" i="19"/>
  <c r="Y32" i="19"/>
  <c r="V26" i="19"/>
  <c r="N24" i="19"/>
  <c r="I22" i="19"/>
  <c r="V53" i="19"/>
  <c r="R49" i="19"/>
  <c r="W45" i="19"/>
  <c r="Q32" i="19"/>
  <c r="U27" i="19"/>
  <c r="U24" i="19"/>
  <c r="AD19" i="19"/>
  <c r="AF52" i="19"/>
  <c r="Y49" i="19"/>
  <c r="V45" i="19"/>
  <c r="P32" i="19"/>
  <c r="T27" i="19"/>
  <c r="T24" i="19"/>
  <c r="AC19" i="19"/>
  <c r="AE52" i="19"/>
  <c r="Q47" i="19"/>
  <c r="AA35" i="19"/>
  <c r="K31" i="19"/>
  <c r="AD25" i="19"/>
  <c r="AA22" i="19"/>
  <c r="H19" i="19"/>
  <c r="Y56" i="19"/>
  <c r="AD50" i="19"/>
  <c r="Y48" i="19"/>
  <c r="AB33" i="19"/>
  <c r="X28" i="19"/>
  <c r="Z24" i="19"/>
  <c r="AA19" i="19"/>
  <c r="X56" i="19"/>
  <c r="AC50" i="19"/>
  <c r="Y47" i="19"/>
  <c r="AC31" i="19"/>
  <c r="Y26" i="19"/>
  <c r="Y24" i="19"/>
  <c r="W20" i="19"/>
  <c r="L10" i="19"/>
  <c r="Y53" i="19"/>
  <c r="AC49" i="19"/>
  <c r="S34" i="19"/>
  <c r="AE30" i="19"/>
  <c r="AA25" i="19"/>
  <c r="AF22" i="19"/>
  <c r="G20" i="19"/>
  <c r="Z9" i="19"/>
  <c r="Q4" i="19"/>
  <c r="AC14" i="19"/>
  <c r="AB6" i="19"/>
  <c r="L3" i="19"/>
  <c r="AC12" i="19"/>
  <c r="AC4" i="19"/>
  <c r="AC11" i="19"/>
  <c r="AB4" i="19"/>
  <c r="S9" i="19"/>
  <c r="AA12" i="19"/>
  <c r="AA4" i="19"/>
  <c r="Y13" i="19"/>
  <c r="Y5" i="19"/>
  <c r="L2" i="19"/>
  <c r="X14" i="19"/>
  <c r="V7" i="19"/>
  <c r="K2" i="19"/>
  <c r="W13" i="19"/>
  <c r="V6" i="19"/>
  <c r="R27" i="19"/>
  <c r="E22" i="19"/>
  <c r="AD49" i="19"/>
  <c r="M32" i="19"/>
  <c r="I24" i="19"/>
  <c r="T8" i="19"/>
  <c r="M49" i="19"/>
  <c r="AD28" i="19"/>
  <c r="AA21" i="19"/>
  <c r="AD14" i="19"/>
  <c r="M3" i="19"/>
  <c r="AD4" i="19"/>
  <c r="V11" i="19"/>
  <c r="K8" i="19"/>
  <c r="AD2" i="19"/>
  <c r="AC10" i="19"/>
  <c r="S8" i="19"/>
  <c r="AA3" i="19"/>
  <c r="X5" i="19"/>
  <c r="X4" i="19"/>
  <c r="W2" i="19"/>
  <c r="R8" i="19"/>
  <c r="S4" i="19"/>
  <c r="X53" i="19"/>
  <c r="T49" i="19"/>
  <c r="Y45" i="19"/>
  <c r="O31" i="19"/>
  <c r="S26" i="19"/>
  <c r="AB23" i="19"/>
  <c r="H21" i="19"/>
  <c r="W53" i="19"/>
  <c r="AA49" i="19"/>
  <c r="V47" i="19"/>
  <c r="R32" i="19"/>
  <c r="N27" i="19"/>
  <c r="F24" i="19"/>
  <c r="G21" i="19"/>
  <c r="Y52" i="19"/>
  <c r="J49" i="19"/>
  <c r="P34" i="19"/>
  <c r="U31" i="19"/>
  <c r="M27" i="19"/>
  <c r="M24" i="19"/>
  <c r="V19" i="19"/>
  <c r="X52" i="19"/>
  <c r="Q49" i="19"/>
  <c r="O34" i="19"/>
  <c r="T31" i="19"/>
  <c r="L27" i="19"/>
  <c r="L24" i="19"/>
  <c r="I23" i="19"/>
  <c r="W52" i="19"/>
  <c r="U45" i="19"/>
  <c r="AB34" i="19"/>
  <c r="Z30" i="19"/>
  <c r="N25" i="19"/>
  <c r="AD21" i="19"/>
  <c r="AC55" i="19"/>
  <c r="R50" i="19"/>
  <c r="Z47" i="19"/>
  <c r="AC32" i="19"/>
  <c r="Y27" i="19"/>
  <c r="R24" i="19"/>
  <c r="G23" i="19"/>
  <c r="AB55" i="19"/>
  <c r="Q50" i="19"/>
  <c r="AA45" i="19"/>
  <c r="U32" i="19"/>
  <c r="Q27" i="19"/>
  <c r="Q24" i="19"/>
  <c r="Z19" i="19"/>
  <c r="P9" i="19"/>
  <c r="AB52" i="19"/>
  <c r="U49" i="19"/>
  <c r="X35" i="19"/>
  <c r="W30" i="19"/>
  <c r="S25" i="19"/>
  <c r="X22" i="19"/>
  <c r="E19" i="19"/>
  <c r="AA8" i="19"/>
  <c r="U3" i="19"/>
  <c r="AC13" i="19"/>
  <c r="AC5" i="19"/>
  <c r="P2" i="19"/>
  <c r="AD11" i="19"/>
  <c r="AD3" i="19"/>
  <c r="T9" i="19"/>
  <c r="AD10" i="19"/>
  <c r="AC3" i="19"/>
  <c r="U8" i="19"/>
  <c r="AB11" i="19"/>
  <c r="AB3" i="19"/>
  <c r="Q9" i="19"/>
  <c r="AA11" i="19"/>
  <c r="Z4" i="19"/>
  <c r="X13" i="19"/>
  <c r="W6" i="19"/>
  <c r="N9" i="19"/>
  <c r="X12" i="19"/>
  <c r="W5" i="19"/>
  <c r="AD31" i="19"/>
  <c r="AE23" i="19"/>
  <c r="O54" i="19"/>
  <c r="T34" i="19"/>
  <c r="U26" i="19"/>
  <c r="F23" i="19"/>
  <c r="AE51" i="19"/>
  <c r="Y34" i="19"/>
  <c r="K25" i="19"/>
  <c r="AB7" i="19"/>
  <c r="AD12" i="19"/>
  <c r="K9" i="19"/>
  <c r="V3" i="19"/>
  <c r="V10" i="19"/>
  <c r="J8" i="19"/>
  <c r="AC2" i="19"/>
  <c r="AB10" i="19"/>
  <c r="Y12" i="19"/>
  <c r="Y11" i="19"/>
  <c r="V4" i="19"/>
  <c r="AD9" i="19"/>
  <c r="Z11" i="19"/>
  <c r="AB8" i="19"/>
  <c r="AA52" i="19"/>
  <c r="L49" i="19"/>
  <c r="R34" i="19"/>
  <c r="AD30" i="19"/>
  <c r="K26" i="19"/>
  <c r="AE22" i="19"/>
  <c r="F20" i="19"/>
  <c r="Z52" i="19"/>
  <c r="S49" i="19"/>
  <c r="W46" i="19"/>
  <c r="J32" i="19"/>
  <c r="R26" i="19"/>
  <c r="AA23" i="19"/>
  <c r="E20" i="19"/>
  <c r="AB51" i="19"/>
  <c r="S47" i="19"/>
  <c r="AC35" i="19"/>
  <c r="M31" i="19"/>
  <c r="Q26" i="19"/>
  <c r="E24" i="19"/>
  <c r="H22" i="19"/>
  <c r="AA51" i="19"/>
  <c r="R47" i="19"/>
  <c r="AB35" i="19"/>
  <c r="L31" i="19"/>
  <c r="P26" i="19"/>
  <c r="D24" i="19"/>
  <c r="G22" i="19"/>
  <c r="Z51" i="19"/>
  <c r="M45" i="19"/>
  <c r="AC33" i="19"/>
  <c r="F30" i="19"/>
  <c r="F25" i="19"/>
  <c r="V21" i="19"/>
  <c r="N10" i="19"/>
  <c r="Z54" i="19"/>
  <c r="J50" i="19"/>
  <c r="AA46" i="19"/>
  <c r="O9" i="19"/>
  <c r="Q8" i="19"/>
  <c r="X9" i="19"/>
  <c r="N4" i="19"/>
  <c r="AC9" i="19"/>
  <c r="Y3" i="19"/>
  <c r="AB9" i="19"/>
  <c r="AD51" i="19"/>
  <c r="U47" i="19"/>
  <c r="J34" i="19"/>
  <c r="V30" i="19"/>
  <c r="Z25" i="19"/>
  <c r="W22" i="19"/>
  <c r="D19" i="19"/>
  <c r="AC51" i="19"/>
  <c r="K49" i="19"/>
  <c r="X45" i="19"/>
  <c r="AC30" i="19"/>
  <c r="J26" i="19"/>
  <c r="AD22" i="19"/>
  <c r="Q10" i="19"/>
  <c r="H52" i="19"/>
  <c r="O45" i="19"/>
  <c r="AD34" i="19"/>
  <c r="AB30" i="19"/>
  <c r="AF25" i="19"/>
  <c r="Z23" i="19"/>
  <c r="F21" i="19"/>
  <c r="G52" i="19"/>
  <c r="J47" i="19"/>
  <c r="AC34" i="19"/>
  <c r="AA30" i="19"/>
  <c r="AE25" i="19"/>
  <c r="Y23" i="19"/>
  <c r="E21" i="19"/>
  <c r="F52" i="19"/>
  <c r="Z48" i="19"/>
  <c r="AD32" i="19"/>
  <c r="Y28" i="19"/>
  <c r="AA24" i="19"/>
  <c r="Y20" i="19"/>
  <c r="R9" i="19"/>
  <c r="AA53" i="19"/>
  <c r="W49" i="19"/>
  <c r="AB45" i="19"/>
  <c r="V31" i="19"/>
  <c r="J27" i="19"/>
  <c r="W23" i="19"/>
  <c r="I20" i="19"/>
  <c r="Z53" i="19"/>
  <c r="V49" i="19"/>
  <c r="L34" i="19"/>
  <c r="Q31" i="19"/>
  <c r="M26" i="19"/>
  <c r="AD23" i="19"/>
  <c r="D22" i="19"/>
  <c r="L8" i="19"/>
  <c r="W51" i="19"/>
  <c r="N47" i="19"/>
  <c r="AA32" i="19"/>
  <c r="V28" i="19"/>
  <c r="AF24" i="19"/>
  <c r="AD20" i="19"/>
  <c r="S10" i="19"/>
  <c r="AD13" i="19"/>
  <c r="AC6" i="19"/>
  <c r="Q2" i="19"/>
  <c r="V12" i="19"/>
  <c r="M8" i="19"/>
  <c r="W9" i="19"/>
  <c r="U4" i="19"/>
  <c r="Y4" i="19"/>
  <c r="V8" i="19"/>
  <c r="V51" i="19"/>
  <c r="M47" i="19"/>
  <c r="X34" i="19"/>
  <c r="AC28" i="19"/>
  <c r="R25" i="19"/>
  <c r="Z21" i="19"/>
  <c r="R10" i="19"/>
  <c r="I52" i="19"/>
  <c r="T47" i="19"/>
  <c r="Q34" i="19"/>
  <c r="I30" i="19"/>
  <c r="Y25" i="19"/>
  <c r="Y21" i="19"/>
  <c r="U9" i="19"/>
  <c r="F51" i="19"/>
  <c r="AB48" i="19"/>
  <c r="V34" i="19"/>
  <c r="H30" i="19"/>
  <c r="X25" i="19"/>
  <c r="AC22" i="19"/>
  <c r="D20" i="19"/>
  <c r="E51" i="19"/>
  <c r="AA48" i="19"/>
  <c r="AD33" i="19"/>
  <c r="G30" i="19"/>
  <c r="W25" i="19"/>
  <c r="AB22" i="19"/>
  <c r="I19" i="19"/>
  <c r="D51" i="19"/>
  <c r="AA47" i="19"/>
  <c r="V32" i="19"/>
  <c r="Z27" i="19"/>
  <c r="S24" i="19"/>
  <c r="AB19" i="19"/>
  <c r="N8" i="19"/>
  <c r="AD52" i="19"/>
  <c r="O49" i="19"/>
  <c r="U34" i="19"/>
  <c r="R31" i="19"/>
  <c r="AC25" i="19"/>
  <c r="Z22" i="19"/>
  <c r="G19" i="19"/>
  <c r="AC52" i="19"/>
  <c r="O47" i="19"/>
  <c r="Y35" i="19"/>
  <c r="AF30" i="19"/>
  <c r="AB25" i="19"/>
  <c r="V23" i="19"/>
  <c r="H20" i="19"/>
  <c r="AB15" i="19"/>
  <c r="I51" i="19"/>
  <c r="R45" i="19"/>
  <c r="AB31" i="19"/>
  <c r="X26" i="19"/>
  <c r="X24" i="19"/>
  <c r="V20" i="19"/>
  <c r="P10" i="19"/>
  <c r="V13" i="19"/>
  <c r="AD5" i="19"/>
  <c r="O10" i="19"/>
  <c r="X10" i="19"/>
  <c r="W3" i="19"/>
  <c r="Y8" i="19"/>
  <c r="O4" i="19"/>
  <c r="AA15" i="19"/>
  <c r="X8" i="19"/>
  <c r="R3" i="19"/>
  <c r="W8" i="19"/>
  <c r="M4" i="19"/>
  <c r="AD8" i="19"/>
  <c r="T4" i="19"/>
  <c r="AA10" i="19"/>
  <c r="AA2" i="19"/>
  <c r="AA9" i="19"/>
  <c r="Z2" i="19"/>
  <c r="T32" i="19"/>
  <c r="Y19" i="19"/>
  <c r="W12" i="19"/>
  <c r="L9" i="19"/>
  <c r="X2" i="19"/>
  <c r="Z7" i="19"/>
  <c r="AA14" i="19"/>
  <c r="J3" i="19"/>
  <c r="X7" i="19"/>
  <c r="R4" i="19"/>
  <c r="H51" i="19"/>
  <c r="Q45" i="19"/>
  <c r="Y33" i="19"/>
  <c r="AD27" i="19"/>
  <c r="AE24" i="19"/>
  <c r="AC20" i="19"/>
  <c r="J10" i="19"/>
  <c r="G51" i="19"/>
  <c r="L47" i="19"/>
  <c r="AD35" i="19"/>
  <c r="AB28" i="19"/>
  <c r="Q25" i="19"/>
  <c r="AB20" i="19"/>
  <c r="L56" i="19"/>
  <c r="Y50" i="19"/>
  <c r="AC47" i="19"/>
  <c r="W33" i="19"/>
  <c r="AA28" i="19"/>
  <c r="P25" i="19"/>
  <c r="AF21" i="19"/>
  <c r="K56" i="19"/>
  <c r="X50" i="19"/>
  <c r="AB47" i="19"/>
  <c r="V33" i="19"/>
  <c r="Z28" i="19"/>
  <c r="O25" i="19"/>
  <c r="AE21" i="19"/>
  <c r="J56" i="19"/>
  <c r="S50" i="19"/>
  <c r="AB46" i="19"/>
  <c r="W31" i="19"/>
  <c r="AA26" i="19"/>
  <c r="K24" i="19"/>
  <c r="H23" i="19"/>
  <c r="AD15" i="19"/>
  <c r="V52" i="19"/>
  <c r="P47" i="19"/>
  <c r="M34" i="19"/>
  <c r="J31" i="19"/>
  <c r="U25" i="19"/>
  <c r="AC21" i="19"/>
  <c r="AF51" i="19"/>
  <c r="S45" i="19"/>
  <c r="Z34" i="19"/>
  <c r="X30" i="19"/>
  <c r="T25" i="19"/>
  <c r="Y22" i="19"/>
  <c r="F19" i="19"/>
  <c r="W56" i="19"/>
  <c r="AB50" i="19"/>
  <c r="J45" i="19"/>
  <c r="P27" i="19"/>
  <c r="P24" i="19"/>
  <c r="M9" i="19"/>
  <c r="V5" i="19"/>
  <c r="Y9" i="19"/>
  <c r="AC15" i="19"/>
  <c r="S3" i="19"/>
  <c r="Y7" i="19"/>
  <c r="Z15" i="19"/>
  <c r="Q3" i="19"/>
  <c r="L4" i="19"/>
  <c r="V56" i="19"/>
  <c r="AA50" i="19"/>
  <c r="AD48" i="19"/>
  <c r="AA31" i="19"/>
  <c r="V27" i="19"/>
  <c r="W24" i="19"/>
  <c r="AF19" i="19"/>
  <c r="M56" i="19"/>
  <c r="Z50" i="19"/>
  <c r="P45" i="19"/>
  <c r="V35" i="19"/>
  <c r="AC27" i="19"/>
  <c r="I25" i="19"/>
  <c r="AE19" i="19"/>
  <c r="Q55" i="19"/>
  <c r="U50" i="19"/>
  <c r="AD46" i="19"/>
  <c r="X32" i="19"/>
  <c r="AB27" i="19"/>
  <c r="H25" i="19"/>
  <c r="X21" i="19"/>
  <c r="P55" i="19"/>
  <c r="T50" i="19"/>
  <c r="AC46" i="19"/>
  <c r="W32" i="19"/>
  <c r="AA27" i="19"/>
  <c r="G25" i="19"/>
  <c r="W21" i="19"/>
  <c r="AA54" i="19"/>
  <c r="X49" i="19"/>
  <c r="AC45" i="19"/>
  <c r="O32" i="19"/>
  <c r="S27" i="19"/>
  <c r="AF23" i="19"/>
  <c r="F22" i="19"/>
  <c r="V15" i="19"/>
  <c r="Y51" i="19"/>
  <c r="T45" i="19"/>
  <c r="Z35" i="19"/>
  <c r="Y30" i="19"/>
  <c r="M25" i="19"/>
  <c r="AF20" i="19"/>
  <c r="U10" i="19"/>
  <c r="X51" i="19"/>
  <c r="K45" i="19"/>
  <c r="AA33" i="19"/>
  <c r="D30" i="19"/>
  <c r="L25" i="19"/>
  <c r="AB21" i="19"/>
  <c r="P16" i="19"/>
  <c r="T55" i="19"/>
  <c r="X47" i="19"/>
  <c r="L32" i="19"/>
  <c r="T26" i="19"/>
  <c r="H24" i="19"/>
  <c r="E23" i="19"/>
  <c r="P8" i="19"/>
  <c r="X11" i="19"/>
  <c r="X3" i="19"/>
  <c r="O8" i="19"/>
  <c r="Z8" i="19"/>
  <c r="P4" i="19"/>
  <c r="AB14" i="19"/>
  <c r="AA6" i="19"/>
  <c r="K3" i="19"/>
  <c r="AA13" i="19"/>
  <c r="Z6" i="19"/>
  <c r="N2" i="19"/>
  <c r="Z14" i="19"/>
  <c r="Y6" i="19"/>
  <c r="U2" i="19"/>
  <c r="Y15" i="19"/>
  <c r="W7" i="19"/>
  <c r="P3" i="19"/>
  <c r="Y16" i="19"/>
  <c r="AC8" i="19"/>
  <c r="O3" i="19"/>
  <c r="W15" i="19"/>
  <c r="AC7" i="19"/>
  <c r="J4" i="19"/>
  <c r="AC16" i="19"/>
  <c r="L45" i="19"/>
  <c r="E30" i="19"/>
  <c r="X20" i="19"/>
  <c r="D52" i="19"/>
  <c r="AB32" i="19"/>
  <c r="D25" i="19"/>
  <c r="T10" i="19"/>
  <c r="P50" i="19"/>
  <c r="P31" i="19"/>
  <c r="L26" i="19"/>
  <c r="I21" i="19"/>
  <c r="Y10" i="19"/>
  <c r="W17" i="19"/>
  <c r="T3" i="19"/>
  <c r="AB5" i="19"/>
  <c r="AB12" i="19"/>
  <c r="S16" i="19"/>
  <c r="Z5" i="19"/>
  <c r="Y14" i="19"/>
  <c r="X15" i="19"/>
  <c r="S2" i="19"/>
  <c r="AD6" i="19"/>
  <c r="AB17" i="19"/>
  <c r="AB2" i="19"/>
  <c r="Z10" i="19"/>
  <c r="X16" i="19"/>
  <c r="S55" i="19"/>
  <c r="O50" i="19"/>
  <c r="V48" i="19"/>
  <c r="S32" i="19"/>
  <c r="W26" i="19"/>
  <c r="O24" i="19"/>
  <c r="X19" i="19"/>
  <c r="R55" i="19"/>
  <c r="V50" i="19"/>
  <c r="AC48" i="19"/>
  <c r="X33" i="19"/>
  <c r="AD26" i="19"/>
  <c r="AD24" i="19"/>
  <c r="W19" i="19"/>
  <c r="AD53" i="19"/>
  <c r="M50" i="19"/>
  <c r="V46" i="19"/>
  <c r="Y31" i="19"/>
  <c r="AC26" i="19"/>
  <c r="AC24" i="19"/>
  <c r="AA20" i="19"/>
  <c r="AC53" i="19"/>
  <c r="L50" i="19"/>
  <c r="AD45" i="19"/>
  <c r="X31" i="19"/>
  <c r="AB26" i="19"/>
  <c r="AB24" i="19"/>
  <c r="Z20" i="19"/>
  <c r="AB53" i="19"/>
  <c r="P49" i="19"/>
  <c r="N34" i="19"/>
  <c r="S31" i="19"/>
  <c r="O26" i="19"/>
  <c r="X23" i="19"/>
  <c r="D21" i="19"/>
  <c r="W14" i="19"/>
  <c r="E52" i="19"/>
  <c r="AA34" i="19"/>
  <c r="E25" i="19"/>
  <c r="M10" i="19"/>
  <c r="X48" i="19"/>
  <c r="X27" i="19"/>
  <c r="AE20" i="19"/>
  <c r="N54" i="19"/>
  <c r="Y46" i="19"/>
  <c r="AC23" i="19"/>
  <c r="Z18" i="19"/>
  <c r="Y2" i="19"/>
  <c r="AA7" i="19"/>
  <c r="AB13" i="19"/>
  <c r="O2" i="19"/>
  <c r="AA5" i="19"/>
  <c r="Z13" i="19"/>
  <c r="M2" i="19"/>
  <c r="X6" i="19"/>
  <c r="T2" i="19"/>
  <c r="AD7" i="19"/>
  <c r="V14" i="19"/>
  <c r="R2" i="19"/>
  <c r="AD18" i="19"/>
  <c r="AB18" i="19"/>
  <c r="AA17" i="19"/>
  <c r="K16" i="19"/>
  <c r="L16" i="19"/>
  <c r="N16" i="19"/>
  <c r="O16" i="19"/>
  <c r="U16" i="19"/>
  <c r="R16" i="19"/>
  <c r="T16" i="19"/>
  <c r="W18" i="19"/>
  <c r="W16" i="19"/>
  <c r="Z16" i="19"/>
  <c r="Z17" i="19"/>
  <c r="Y17" i="19"/>
  <c r="AC18" i="19"/>
  <c r="AC17" i="19"/>
  <c r="AB16" i="19"/>
  <c r="Y18" i="19"/>
  <c r="AD16" i="19"/>
  <c r="AA16" i="19"/>
  <c r="AD17" i="19"/>
  <c r="AA18" i="19"/>
  <c r="X17" i="19"/>
  <c r="Q16" i="19"/>
  <c r="M16" i="19"/>
  <c r="S57" i="19"/>
  <c r="P57" i="19"/>
  <c r="T57" i="19"/>
  <c r="R57" i="19"/>
  <c r="AM67" i="9" l="1"/>
  <c r="AM100" i="9"/>
  <c r="U907" i="9"/>
  <c r="U736" i="9"/>
  <c r="U750" i="9"/>
  <c r="AQ49" i="9"/>
  <c r="AQ50" i="9" s="1"/>
  <c r="AQ51" i="9" s="1"/>
  <c r="U668" i="9"/>
  <c r="U670" i="9"/>
  <c r="U676" i="9"/>
  <c r="U678" i="9"/>
  <c r="U692" i="9"/>
  <c r="U694" i="9"/>
  <c r="U696" i="9"/>
  <c r="U660" i="9"/>
  <c r="U662" i="9"/>
  <c r="U684" i="9"/>
  <c r="U686" i="9"/>
  <c r="U704" i="9"/>
  <c r="U712" i="9"/>
  <c r="U720" i="9"/>
  <c r="U728" i="9"/>
  <c r="U744" i="9"/>
  <c r="U756" i="9"/>
  <c r="U760" i="9"/>
  <c r="U766" i="9"/>
  <c r="AS162" i="9"/>
  <c r="AM48" i="9"/>
  <c r="AS159" i="9"/>
  <c r="AS79" i="9"/>
  <c r="AS301" i="9"/>
  <c r="U664" i="9"/>
  <c r="U672" i="9"/>
  <c r="U680" i="9"/>
  <c r="U688" i="9"/>
  <c r="U700" i="9"/>
  <c r="U702" i="9"/>
  <c r="U708" i="9"/>
  <c r="U710" i="9"/>
  <c r="U716" i="9"/>
  <c r="U718" i="9"/>
  <c r="U724" i="9"/>
  <c r="U726" i="9"/>
  <c r="U732" i="9"/>
  <c r="U734" i="9"/>
  <c r="U740" i="9"/>
  <c r="U742" i="9"/>
  <c r="U748" i="9"/>
  <c r="U752" i="9"/>
  <c r="U758" i="9"/>
  <c r="U764" i="9"/>
  <c r="U768" i="9"/>
  <c r="AS203" i="9"/>
  <c r="U266" i="9"/>
  <c r="AS692" i="9"/>
  <c r="U889" i="9"/>
  <c r="U996" i="9"/>
  <c r="U1000" i="9"/>
  <c r="U143" i="9"/>
  <c r="U255" i="9"/>
  <c r="U261" i="9"/>
  <c r="U637" i="9"/>
  <c r="U643" i="9"/>
  <c r="U659" i="9"/>
  <c r="U665" i="9"/>
  <c r="U667" i="9"/>
  <c r="U673" i="9"/>
  <c r="U675" i="9"/>
  <c r="U681" i="9"/>
  <c r="U683" i="9"/>
  <c r="U689" i="9"/>
  <c r="U691" i="9"/>
  <c r="U697" i="9"/>
  <c r="U699" i="9"/>
  <c r="U705" i="9"/>
  <c r="U707" i="9"/>
  <c r="U713" i="9"/>
  <c r="U715" i="9"/>
  <c r="U721" i="9"/>
  <c r="U723" i="9"/>
  <c r="U729" i="9"/>
  <c r="U731" i="9"/>
  <c r="U737" i="9"/>
  <c r="U739" i="9"/>
  <c r="U745" i="9"/>
  <c r="U747" i="9"/>
  <c r="U753" i="9"/>
  <c r="U755" i="9"/>
  <c r="U761" i="9"/>
  <c r="U763" i="9"/>
  <c r="U769" i="9"/>
  <c r="U771" i="9"/>
  <c r="U661" i="9"/>
  <c r="U663" i="9"/>
  <c r="U666" i="9"/>
  <c r="U669" i="9"/>
  <c r="U671" i="9"/>
  <c r="U674" i="9"/>
  <c r="U677" i="9"/>
  <c r="U679" i="9"/>
  <c r="U682" i="9"/>
  <c r="U685" i="9"/>
  <c r="U687" i="9"/>
  <c r="U690" i="9"/>
  <c r="U693" i="9"/>
  <c r="U695" i="9"/>
  <c r="U698" i="9"/>
  <c r="U701" i="9"/>
  <c r="U703" i="9"/>
  <c r="U706" i="9"/>
  <c r="U709" i="9"/>
  <c r="U711" i="9"/>
  <c r="U714" i="9"/>
  <c r="U717" i="9"/>
  <c r="U719" i="9"/>
  <c r="U722" i="9"/>
  <c r="U725" i="9"/>
  <c r="U727" i="9"/>
  <c r="U730" i="9"/>
  <c r="U733" i="9"/>
  <c r="U735" i="9"/>
  <c r="U738" i="9"/>
  <c r="U741" i="9"/>
  <c r="U743" i="9"/>
  <c r="U746" i="9"/>
  <c r="U749" i="9"/>
  <c r="U751" i="9"/>
  <c r="U754" i="9"/>
  <c r="U757" i="9"/>
  <c r="U759" i="9"/>
  <c r="U762" i="9"/>
  <c r="U765" i="9"/>
  <c r="U767" i="9"/>
  <c r="U770" i="9"/>
  <c r="U926" i="9"/>
  <c r="U942" i="9"/>
  <c r="AS568" i="9"/>
  <c r="U46" i="9"/>
  <c r="U51" i="9"/>
  <c r="U161" i="9"/>
  <c r="U286" i="9"/>
  <c r="U1004" i="9"/>
  <c r="U215" i="9"/>
  <c r="U302" i="9"/>
  <c r="U306" i="9"/>
  <c r="U310" i="9"/>
  <c r="AS693" i="9"/>
  <c r="U884" i="9"/>
  <c r="U905" i="9"/>
  <c r="U923" i="9"/>
  <c r="U41" i="9"/>
  <c r="U162" i="9"/>
  <c r="AS204" i="9"/>
  <c r="U549" i="9"/>
  <c r="U558" i="9"/>
  <c r="U576" i="9"/>
  <c r="U613" i="9"/>
  <c r="U622" i="9"/>
  <c r="U631" i="9"/>
  <c r="U649" i="9"/>
  <c r="U650" i="9"/>
  <c r="U655" i="9"/>
  <c r="U879" i="9"/>
  <c r="U921" i="9"/>
  <c r="U939" i="9"/>
  <c r="U133" i="9"/>
  <c r="U774" i="9"/>
  <c r="U778" i="9"/>
  <c r="U782" i="9"/>
  <c r="U786" i="9"/>
  <c r="U790" i="9"/>
  <c r="U791" i="9"/>
  <c r="U795" i="9"/>
  <c r="U802" i="9"/>
  <c r="U806" i="9"/>
  <c r="U810" i="9"/>
  <c r="U814" i="9"/>
  <c r="U818" i="9"/>
  <c r="U822" i="9"/>
  <c r="U826" i="9"/>
  <c r="U830" i="9"/>
  <c r="U834" i="9"/>
  <c r="U937" i="9"/>
  <c r="U864" i="9"/>
  <c r="U868" i="9"/>
  <c r="U109" i="9"/>
  <c r="U113" i="9"/>
  <c r="U117" i="9"/>
  <c r="U121" i="9"/>
  <c r="U125" i="9"/>
  <c r="U129" i="9"/>
  <c r="U171" i="9"/>
  <c r="U246" i="9"/>
  <c r="U248" i="9"/>
  <c r="AS273" i="9"/>
  <c r="U773" i="9"/>
  <c r="U777" i="9"/>
  <c r="U781" i="9"/>
  <c r="U785" i="9"/>
  <c r="U789" i="9"/>
  <c r="U801" i="9"/>
  <c r="U805" i="9"/>
  <c r="U809" i="9"/>
  <c r="U813" i="9"/>
  <c r="U817" i="9"/>
  <c r="U821" i="9"/>
  <c r="U825" i="9"/>
  <c r="U829" i="9"/>
  <c r="U833" i="9"/>
  <c r="AS984" i="9"/>
  <c r="U10" i="9"/>
  <c r="U15" i="9"/>
  <c r="U17" i="9"/>
  <c r="U20" i="9"/>
  <c r="U23" i="9"/>
  <c r="U24" i="9"/>
  <c r="U27" i="9"/>
  <c r="U28" i="9"/>
  <c r="AS37" i="9"/>
  <c r="AS186" i="9"/>
  <c r="U221" i="9"/>
  <c r="U226" i="9"/>
  <c r="U228" i="9"/>
  <c r="U235" i="9"/>
  <c r="U241" i="9"/>
  <c r="AS302" i="9"/>
  <c r="U544" i="9"/>
  <c r="U562" i="9"/>
  <c r="U581" i="9"/>
  <c r="U590" i="9"/>
  <c r="U608" i="9"/>
  <c r="U626" i="9"/>
  <c r="U635" i="9"/>
  <c r="AS940" i="9"/>
  <c r="U894" i="9"/>
  <c r="U190" i="9"/>
  <c r="U198" i="9"/>
  <c r="U206" i="9"/>
  <c r="U214" i="9"/>
  <c r="U293" i="9"/>
  <c r="U298" i="9"/>
  <c r="AS254" i="9"/>
  <c r="U363" i="9"/>
  <c r="U367" i="9"/>
  <c r="U371" i="9"/>
  <c r="U375" i="9"/>
  <c r="U552" i="9"/>
  <c r="U589" i="9"/>
  <c r="U598" i="9"/>
  <c r="U616" i="9"/>
  <c r="U625" i="9"/>
  <c r="U634" i="9"/>
  <c r="U891" i="9"/>
  <c r="U910" i="9"/>
  <c r="U177" i="9"/>
  <c r="U33" i="9"/>
  <c r="U37" i="9"/>
  <c r="B293" i="14"/>
  <c r="B78" i="15"/>
  <c r="B62" i="10"/>
  <c r="C13" i="15"/>
  <c r="C41" i="15"/>
  <c r="B33" i="14"/>
  <c r="B5" i="15"/>
  <c r="B15" i="15"/>
  <c r="B201" i="14"/>
  <c r="U60" i="9"/>
  <c r="B210" i="14"/>
  <c r="B24" i="15"/>
  <c r="U183" i="9"/>
  <c r="U185" i="9"/>
  <c r="U191" i="9"/>
  <c r="B58" i="14"/>
  <c r="B60" i="10"/>
  <c r="B40" i="10"/>
  <c r="B17" i="14"/>
  <c r="B3" i="15"/>
  <c r="U53" i="9"/>
  <c r="B110" i="15"/>
  <c r="B318" i="14"/>
  <c r="B95" i="10"/>
  <c r="B212" i="14"/>
  <c r="B26" i="15"/>
  <c r="B155" i="14"/>
  <c r="B9" i="15"/>
  <c r="BK79" i="9"/>
  <c r="BK80" i="9"/>
  <c r="U48" i="9"/>
  <c r="B208" i="14"/>
  <c r="B22" i="15"/>
  <c r="B409" i="14"/>
  <c r="B79" i="10"/>
  <c r="U181" i="9"/>
  <c r="B202" i="14"/>
  <c r="B16" i="15"/>
  <c r="U646" i="9"/>
  <c r="U656" i="9"/>
  <c r="U209" i="9"/>
  <c r="U657" i="9"/>
  <c r="U66" i="9"/>
  <c r="U70" i="9"/>
  <c r="U94" i="9"/>
  <c r="U98" i="9"/>
  <c r="U120" i="9"/>
  <c r="B5" i="14"/>
  <c r="B2" i="10"/>
  <c r="B203" i="14"/>
  <c r="B17" i="15"/>
  <c r="B32" i="14"/>
  <c r="B262" i="14"/>
  <c r="U234" i="9"/>
  <c r="B343" i="14"/>
  <c r="B102" i="15"/>
  <c r="B55" i="10"/>
  <c r="U49" i="9"/>
  <c r="U56" i="9"/>
  <c r="B319" i="14"/>
  <c r="B96" i="10"/>
  <c r="U184" i="9"/>
  <c r="U208" i="9"/>
  <c r="B48" i="15"/>
  <c r="B233" i="14"/>
  <c r="U561" i="9"/>
  <c r="U570" i="9"/>
  <c r="U607" i="9"/>
  <c r="U11" i="9"/>
  <c r="U13" i="9"/>
  <c r="U14" i="9"/>
  <c r="U21" i="9"/>
  <c r="U25" i="9"/>
  <c r="U29" i="9"/>
  <c r="U44" i="9"/>
  <c r="U62" i="9"/>
  <c r="AM41" i="9"/>
  <c r="B219" i="14"/>
  <c r="B34" i="15"/>
  <c r="BZ49" i="9"/>
  <c r="B36" i="15"/>
  <c r="B221" i="14"/>
  <c r="AS68" i="9"/>
  <c r="B323" i="14"/>
  <c r="B87" i="10"/>
  <c r="U111" i="9"/>
  <c r="U115" i="9"/>
  <c r="U119" i="9"/>
  <c r="U123" i="9"/>
  <c r="U127" i="9"/>
  <c r="U131" i="9"/>
  <c r="U151" i="9"/>
  <c r="U158" i="9"/>
  <c r="U169" i="9"/>
  <c r="U178" i="9"/>
  <c r="AS163" i="9"/>
  <c r="AS168" i="9"/>
  <c r="U275" i="9"/>
  <c r="U278" i="9"/>
  <c r="U291" i="9"/>
  <c r="B288" i="14"/>
  <c r="B74" i="10"/>
  <c r="B70" i="15"/>
  <c r="B89" i="15"/>
  <c r="B69" i="15"/>
  <c r="B55" i="15"/>
  <c r="B238" i="14"/>
  <c r="B321" i="14"/>
  <c r="B76" i="15"/>
  <c r="B204" i="14"/>
  <c r="B271" i="14"/>
  <c r="B18" i="15"/>
  <c r="U360" i="9"/>
  <c r="U199" i="9"/>
  <c r="U236" i="9"/>
  <c r="U19" i="9"/>
  <c r="U22" i="9"/>
  <c r="U42" i="9"/>
  <c r="U54" i="9"/>
  <c r="U61" i="9"/>
  <c r="U74" i="9"/>
  <c r="U102" i="9"/>
  <c r="U112" i="9"/>
  <c r="U116" i="9"/>
  <c r="U157" i="9"/>
  <c r="B350" i="14"/>
  <c r="B44" i="10"/>
  <c r="U553" i="9"/>
  <c r="U164" i="9"/>
  <c r="U167" i="9"/>
  <c r="U192" i="9"/>
  <c r="U200" i="9"/>
  <c r="AS33" i="9"/>
  <c r="AM33" i="9"/>
  <c r="AS38" i="9"/>
  <c r="U43" i="9"/>
  <c r="U50" i="9"/>
  <c r="U55" i="9"/>
  <c r="U57" i="9"/>
  <c r="U64" i="9"/>
  <c r="U68" i="9"/>
  <c r="U72" i="9"/>
  <c r="U76" i="9"/>
  <c r="U80" i="9"/>
  <c r="U84" i="9"/>
  <c r="U88" i="9"/>
  <c r="U92" i="9"/>
  <c r="U96" i="9"/>
  <c r="U100" i="9"/>
  <c r="U104" i="9"/>
  <c r="AQ45" i="9"/>
  <c r="B232" i="14"/>
  <c r="B47" i="15"/>
  <c r="B185" i="14"/>
  <c r="B249" i="14"/>
  <c r="B32" i="10"/>
  <c r="U139" i="9"/>
  <c r="U141" i="9"/>
  <c r="U146" i="9"/>
  <c r="U148" i="9"/>
  <c r="U153" i="9"/>
  <c r="U160" i="9"/>
  <c r="U163" i="9"/>
  <c r="U174" i="9"/>
  <c r="U180" i="9"/>
  <c r="B13" i="14"/>
  <c r="B2" i="15"/>
  <c r="U219" i="9"/>
  <c r="U225" i="9"/>
  <c r="U230" i="9"/>
  <c r="U232" i="9"/>
  <c r="U239" i="9"/>
  <c r="U245" i="9"/>
  <c r="U250" i="9"/>
  <c r="U252" i="9"/>
  <c r="U285" i="9"/>
  <c r="B81" i="15"/>
  <c r="B161" i="14"/>
  <c r="B32" i="15"/>
  <c r="B217" i="14"/>
  <c r="U639" i="9"/>
  <c r="U193" i="9"/>
  <c r="B40" i="14"/>
  <c r="B286" i="14"/>
  <c r="U268" i="9"/>
  <c r="B322" i="14"/>
  <c r="B77" i="10"/>
  <c r="B346" i="14"/>
  <c r="B61" i="10"/>
  <c r="U16" i="9"/>
  <c r="U86" i="9"/>
  <c r="U90" i="9"/>
  <c r="U106" i="9"/>
  <c r="B38" i="14"/>
  <c r="B63" i="10"/>
  <c r="B312" i="14"/>
  <c r="B85" i="10"/>
  <c r="U108" i="9"/>
  <c r="U124" i="9"/>
  <c r="U128" i="9"/>
  <c r="U132" i="9"/>
  <c r="U145" i="9"/>
  <c r="U150" i="9"/>
  <c r="U168" i="9"/>
  <c r="U223" i="9"/>
  <c r="U254" i="9"/>
  <c r="U295" i="9"/>
  <c r="B241" i="14"/>
  <c r="B52" i="15"/>
  <c r="B49" i="10"/>
  <c r="U599" i="9"/>
  <c r="U47" i="9"/>
  <c r="B64" i="10"/>
  <c r="B85" i="14"/>
  <c r="B280" i="14"/>
  <c r="B279" i="14"/>
  <c r="B278" i="14"/>
  <c r="B349" i="14"/>
  <c r="B88" i="10"/>
  <c r="AM104" i="9"/>
  <c r="U182" i="9"/>
  <c r="U294" i="9"/>
  <c r="U543" i="9"/>
  <c r="U9" i="9"/>
  <c r="U12" i="9"/>
  <c r="U31" i="9"/>
  <c r="U32" i="9"/>
  <c r="U35" i="9"/>
  <c r="U36" i="9"/>
  <c r="U39" i="9"/>
  <c r="U45" i="9"/>
  <c r="U52" i="9"/>
  <c r="U67" i="9"/>
  <c r="U71" i="9"/>
  <c r="U75" i="9"/>
  <c r="U79" i="9"/>
  <c r="U83" i="9"/>
  <c r="U87" i="9"/>
  <c r="U91" i="9"/>
  <c r="U95" i="9"/>
  <c r="U99" i="9"/>
  <c r="U103" i="9"/>
  <c r="U107" i="9"/>
  <c r="B214" i="14"/>
  <c r="B28" i="15"/>
  <c r="AM68" i="9"/>
  <c r="AM71" i="9"/>
  <c r="AM85" i="9"/>
  <c r="U165" i="9"/>
  <c r="U218" i="9"/>
  <c r="U220" i="9"/>
  <c r="U238" i="9"/>
  <c r="U258" i="9"/>
  <c r="U260" i="9"/>
  <c r="U270" i="9"/>
  <c r="U276" i="9"/>
  <c r="U292" i="9"/>
  <c r="U361" i="9"/>
  <c r="U365" i="9"/>
  <c r="U369" i="9"/>
  <c r="U373" i="9"/>
  <c r="U377" i="9"/>
  <c r="B328" i="14"/>
  <c r="B92" i="15"/>
  <c r="U567" i="9"/>
  <c r="U585" i="9"/>
  <c r="U594" i="9"/>
  <c r="U652" i="9"/>
  <c r="U658" i="9"/>
  <c r="U201" i="9"/>
  <c r="U207" i="9"/>
  <c r="U256" i="9"/>
  <c r="U26" i="9"/>
  <c r="U30" i="9"/>
  <c r="U59" i="9"/>
  <c r="U78" i="9"/>
  <c r="U82" i="9"/>
  <c r="AS67" i="9"/>
  <c r="U173" i="9"/>
  <c r="AS187" i="9"/>
  <c r="B264" i="14"/>
  <c r="B42" i="10"/>
  <c r="U229" i="9"/>
  <c r="U243" i="9"/>
  <c r="U249" i="9"/>
  <c r="B244" i="14"/>
  <c r="B102" i="14"/>
  <c r="U617" i="9"/>
  <c r="U34" i="9"/>
  <c r="U38" i="9"/>
  <c r="U58" i="9"/>
  <c r="U63" i="9"/>
  <c r="U65" i="9"/>
  <c r="U69" i="9"/>
  <c r="U73" i="9"/>
  <c r="U77" i="9"/>
  <c r="U81" i="9"/>
  <c r="U85" i="9"/>
  <c r="U89" i="9"/>
  <c r="U93" i="9"/>
  <c r="U97" i="9"/>
  <c r="U101" i="9"/>
  <c r="U105" i="9"/>
  <c r="B352" i="14"/>
  <c r="B37" i="10"/>
  <c r="AS80" i="9"/>
  <c r="B198" i="14"/>
  <c r="B35" i="10"/>
  <c r="U134" i="9"/>
  <c r="U136" i="9"/>
  <c r="U147" i="9"/>
  <c r="U154" i="9"/>
  <c r="U188" i="9"/>
  <c r="U196" i="9"/>
  <c r="U204" i="9"/>
  <c r="U212" i="9"/>
  <c r="B234" i="14"/>
  <c r="B49" i="15"/>
  <c r="U227" i="9"/>
  <c r="U233" i="9"/>
  <c r="U247" i="9"/>
  <c r="U253" i="9"/>
  <c r="U267" i="9"/>
  <c r="U272" i="9"/>
  <c r="U281" i="9"/>
  <c r="B239" i="14"/>
  <c r="B51" i="15"/>
  <c r="U313" i="9"/>
  <c r="U319" i="9"/>
  <c r="U323" i="9"/>
  <c r="U327" i="9"/>
  <c r="U331" i="9"/>
  <c r="U335" i="9"/>
  <c r="U339" i="9"/>
  <c r="U343" i="9"/>
  <c r="U347" i="9"/>
  <c r="U351" i="9"/>
  <c r="U355" i="9"/>
  <c r="U359" i="9"/>
  <c r="U379" i="9"/>
  <c r="U393" i="9"/>
  <c r="U397" i="9"/>
  <c r="U401" i="9"/>
  <c r="U405" i="9"/>
  <c r="U409" i="9"/>
  <c r="U413" i="9"/>
  <c r="U417" i="9"/>
  <c r="U421" i="9"/>
  <c r="U425" i="9"/>
  <c r="U429" i="9"/>
  <c r="U433" i="9"/>
  <c r="U437" i="9"/>
  <c r="BZ560" i="9"/>
  <c r="AQ561" i="9"/>
  <c r="BZ561" i="9" s="1"/>
  <c r="U640" i="9"/>
  <c r="U645" i="9"/>
  <c r="U648" i="9"/>
  <c r="AS184" i="9"/>
  <c r="AS197" i="9"/>
  <c r="U222" i="9"/>
  <c r="U224" i="9"/>
  <c r="U273" i="9"/>
  <c r="U283" i="9"/>
  <c r="U288" i="9"/>
  <c r="B240" i="14"/>
  <c r="B48" i="10"/>
  <c r="U362" i="9"/>
  <c r="U366" i="9"/>
  <c r="U370" i="9"/>
  <c r="U374" i="9"/>
  <c r="U378" i="9"/>
  <c r="B377" i="14"/>
  <c r="B56" i="10"/>
  <c r="U542" i="9"/>
  <c r="U551" i="9"/>
  <c r="U560" i="9"/>
  <c r="U569" i="9"/>
  <c r="U578" i="9"/>
  <c r="U597" i="9"/>
  <c r="U606" i="9"/>
  <c r="U615" i="9"/>
  <c r="U624" i="9"/>
  <c r="U633" i="9"/>
  <c r="B410" i="14"/>
  <c r="B120" i="15"/>
  <c r="B111" i="10"/>
  <c r="B269" i="14"/>
  <c r="B175" i="14"/>
  <c r="B15" i="10"/>
  <c r="B316" i="14"/>
  <c r="B108" i="15"/>
  <c r="B93" i="10"/>
  <c r="B276" i="14"/>
  <c r="B270" i="14"/>
  <c r="B53" i="14"/>
  <c r="B277" i="14"/>
  <c r="B272" i="14"/>
  <c r="B158" i="14"/>
  <c r="B304" i="14"/>
  <c r="B94" i="15"/>
  <c r="AS549" i="9"/>
  <c r="U641" i="9"/>
  <c r="U644" i="9"/>
  <c r="U135" i="9"/>
  <c r="U137" i="9"/>
  <c r="U142" i="9"/>
  <c r="U144" i="9"/>
  <c r="U149" i="9"/>
  <c r="U156" i="9"/>
  <c r="U159" i="9"/>
  <c r="U170" i="9"/>
  <c r="U176" i="9"/>
  <c r="U179" i="9"/>
  <c r="B218" i="14"/>
  <c r="B33" i="15"/>
  <c r="B434" i="14"/>
  <c r="B125" i="15"/>
  <c r="U186" i="9"/>
  <c r="U187" i="9"/>
  <c r="U189" i="9"/>
  <c r="U194" i="9"/>
  <c r="U195" i="9"/>
  <c r="U197" i="9"/>
  <c r="U202" i="9"/>
  <c r="U203" i="9"/>
  <c r="U205" i="9"/>
  <c r="U210" i="9"/>
  <c r="U211" i="9"/>
  <c r="U213" i="9"/>
  <c r="B205" i="14"/>
  <c r="B19" i="15"/>
  <c r="B180" i="14"/>
  <c r="B11" i="15"/>
  <c r="B283" i="14"/>
  <c r="B199" i="14"/>
  <c r="B225" i="14"/>
  <c r="B41" i="15"/>
  <c r="B13" i="15"/>
  <c r="B45" i="10"/>
  <c r="U217" i="9"/>
  <c r="U251" i="9"/>
  <c r="U257" i="9"/>
  <c r="U262" i="9"/>
  <c r="U264" i="9"/>
  <c r="U269" i="9"/>
  <c r="U279" i="9"/>
  <c r="U282" i="9"/>
  <c r="U284" i="9"/>
  <c r="U297" i="9"/>
  <c r="B224" i="14"/>
  <c r="B40" i="15"/>
  <c r="B253" i="14"/>
  <c r="B62" i="15"/>
  <c r="B29" i="10"/>
  <c r="AS271" i="9"/>
  <c r="U314" i="9"/>
  <c r="B338" i="14"/>
  <c r="B107" i="15"/>
  <c r="B91" i="10"/>
  <c r="B295" i="14"/>
  <c r="B4" i="13"/>
  <c r="B90" i="15"/>
  <c r="B294" i="14"/>
  <c r="B103" i="15"/>
  <c r="B310" i="14"/>
  <c r="B82" i="10"/>
  <c r="B345" i="14"/>
  <c r="B407" i="14"/>
  <c r="B110" i="10"/>
  <c r="B402" i="14"/>
  <c r="B113" i="15"/>
  <c r="B102" i="10"/>
  <c r="B398" i="14"/>
  <c r="B103" i="10"/>
  <c r="B24" i="14"/>
  <c r="B4" i="10"/>
  <c r="B357" i="14"/>
  <c r="B112" i="15"/>
  <c r="B98" i="10"/>
  <c r="B252" i="14"/>
  <c r="B162" i="14"/>
  <c r="B61" i="15"/>
  <c r="U316" i="9"/>
  <c r="U320" i="9"/>
  <c r="U324" i="9"/>
  <c r="U328" i="9"/>
  <c r="U332" i="9"/>
  <c r="U336" i="9"/>
  <c r="U340" i="9"/>
  <c r="U344" i="9"/>
  <c r="U348" i="9"/>
  <c r="U352" i="9"/>
  <c r="U356" i="9"/>
  <c r="U380" i="9"/>
  <c r="U384" i="9"/>
  <c r="U388" i="9"/>
  <c r="U396" i="9"/>
  <c r="U400" i="9"/>
  <c r="U404" i="9"/>
  <c r="U408" i="9"/>
  <c r="U412" i="9"/>
  <c r="U416" i="9"/>
  <c r="U420" i="9"/>
  <c r="U424" i="9"/>
  <c r="U428" i="9"/>
  <c r="U432" i="9"/>
  <c r="U436" i="9"/>
  <c r="U440" i="9"/>
  <c r="U541" i="9"/>
  <c r="U550" i="9"/>
  <c r="U559" i="9"/>
  <c r="U568" i="9"/>
  <c r="U577" i="9"/>
  <c r="U586" i="9"/>
  <c r="U605" i="9"/>
  <c r="U614" i="9"/>
  <c r="U623" i="9"/>
  <c r="U632" i="9"/>
  <c r="AS532" i="9"/>
  <c r="U240" i="9"/>
  <c r="U259" i="9"/>
  <c r="U265" i="9"/>
  <c r="U271" i="9"/>
  <c r="U274" i="9"/>
  <c r="U280" i="9"/>
  <c r="U289" i="9"/>
  <c r="U299" i="9"/>
  <c r="B243" i="14"/>
  <c r="B47" i="10"/>
  <c r="B53" i="15"/>
  <c r="B206" i="14"/>
  <c r="B20" i="15"/>
  <c r="U311" i="9"/>
  <c r="U317" i="9"/>
  <c r="U321" i="9"/>
  <c r="U325" i="9"/>
  <c r="U329" i="9"/>
  <c r="U333" i="9"/>
  <c r="U337" i="9"/>
  <c r="U341" i="9"/>
  <c r="U345" i="9"/>
  <c r="U349" i="9"/>
  <c r="U353" i="9"/>
  <c r="U357" i="9"/>
  <c r="U395" i="9"/>
  <c r="U399" i="9"/>
  <c r="U403" i="9"/>
  <c r="U407" i="9"/>
  <c r="U411" i="9"/>
  <c r="U415" i="9"/>
  <c r="U419" i="9"/>
  <c r="U423" i="9"/>
  <c r="U427" i="9"/>
  <c r="U431" i="9"/>
  <c r="U435" i="9"/>
  <c r="U439" i="9"/>
  <c r="U538" i="9"/>
  <c r="U557" i="9"/>
  <c r="U566" i="9"/>
  <c r="U575" i="9"/>
  <c r="U584" i="9"/>
  <c r="U593" i="9"/>
  <c r="U602" i="9"/>
  <c r="U611" i="9"/>
  <c r="U612" i="9"/>
  <c r="U621" i="9"/>
  <c r="U630" i="9"/>
  <c r="AS600" i="9"/>
  <c r="B326" i="14"/>
  <c r="B59" i="10"/>
  <c r="B118" i="15"/>
  <c r="B406" i="14"/>
  <c r="B109" i="10"/>
  <c r="U638" i="9"/>
  <c r="U642" i="9"/>
  <c r="U364" i="9"/>
  <c r="U368" i="9"/>
  <c r="U372" i="9"/>
  <c r="U376" i="9"/>
  <c r="B324" i="14"/>
  <c r="B43" i="10"/>
  <c r="B97" i="15"/>
  <c r="B298" i="14"/>
  <c r="B64" i="15"/>
  <c r="U442" i="9"/>
  <c r="U445" i="9"/>
  <c r="U446" i="9"/>
  <c r="U447" i="9"/>
  <c r="U448" i="9"/>
  <c r="U449" i="9"/>
  <c r="U450" i="9"/>
  <c r="U453" i="9"/>
  <c r="U454" i="9"/>
  <c r="U455" i="9"/>
  <c r="U456" i="9"/>
  <c r="U457" i="9"/>
  <c r="U458" i="9"/>
  <c r="U461" i="9"/>
  <c r="U462" i="9"/>
  <c r="U463" i="9"/>
  <c r="U464" i="9"/>
  <c r="U465" i="9"/>
  <c r="U466" i="9"/>
  <c r="U469" i="9"/>
  <c r="U470" i="9"/>
  <c r="U471" i="9"/>
  <c r="U472" i="9"/>
  <c r="U473" i="9"/>
  <c r="U474" i="9"/>
  <c r="U477" i="9"/>
  <c r="U478" i="9"/>
  <c r="U479" i="9"/>
  <c r="U480" i="9"/>
  <c r="U481" i="9"/>
  <c r="U482" i="9"/>
  <c r="U485" i="9"/>
  <c r="U486" i="9"/>
  <c r="U487" i="9"/>
  <c r="U488" i="9"/>
  <c r="U489" i="9"/>
  <c r="U490" i="9"/>
  <c r="U493" i="9"/>
  <c r="U494" i="9"/>
  <c r="U495" i="9"/>
  <c r="U496" i="9"/>
  <c r="U497" i="9"/>
  <c r="U498" i="9"/>
  <c r="U501" i="9"/>
  <c r="U502" i="9"/>
  <c r="U503" i="9"/>
  <c r="U504" i="9"/>
  <c r="U505" i="9"/>
  <c r="U506" i="9"/>
  <c r="U509" i="9"/>
  <c r="U510" i="9"/>
  <c r="U511" i="9"/>
  <c r="U512" i="9"/>
  <c r="U513" i="9"/>
  <c r="U514" i="9"/>
  <c r="U517" i="9"/>
  <c r="U518" i="9"/>
  <c r="U519" i="9"/>
  <c r="U520" i="9"/>
  <c r="U521" i="9"/>
  <c r="U522" i="9"/>
  <c r="U525" i="9"/>
  <c r="U526" i="9"/>
  <c r="U527" i="9"/>
  <c r="U528" i="9"/>
  <c r="U529" i="9"/>
  <c r="U530" i="9"/>
  <c r="U533" i="9"/>
  <c r="U534" i="9"/>
  <c r="U535" i="9"/>
  <c r="U536" i="9"/>
  <c r="U537" i="9"/>
  <c r="U546" i="9"/>
  <c r="U565" i="9"/>
  <c r="U574" i="9"/>
  <c r="U583" i="9"/>
  <c r="U592" i="9"/>
  <c r="U601" i="9"/>
  <c r="U619" i="9"/>
  <c r="U620" i="9"/>
  <c r="U629" i="9"/>
  <c r="B292" i="14"/>
  <c r="B86" i="15"/>
  <c r="B34" i="10"/>
  <c r="B216" i="14"/>
  <c r="B30" i="15"/>
  <c r="B108" i="14"/>
  <c r="B99" i="10"/>
  <c r="B75" i="15"/>
  <c r="B222" i="14"/>
  <c r="B37" i="15"/>
  <c r="B70" i="10"/>
  <c r="B195" i="14"/>
  <c r="B12" i="15"/>
  <c r="B401" i="14"/>
  <c r="B84" i="15"/>
  <c r="B83" i="15"/>
  <c r="B303" i="14"/>
  <c r="B93" i="15"/>
  <c r="AS523" i="9"/>
  <c r="U653" i="9"/>
  <c r="U654" i="9"/>
  <c r="U110" i="9"/>
  <c r="U114" i="9"/>
  <c r="U118" i="9"/>
  <c r="U122" i="9"/>
  <c r="U126" i="9"/>
  <c r="U130" i="9"/>
  <c r="U138" i="9"/>
  <c r="U140" i="9"/>
  <c r="U152" i="9"/>
  <c r="U155" i="9"/>
  <c r="U166" i="9"/>
  <c r="U172" i="9"/>
  <c r="U175" i="9"/>
  <c r="B287" i="14"/>
  <c r="B12" i="14"/>
  <c r="B66" i="10"/>
  <c r="AS185" i="9"/>
  <c r="B228" i="14"/>
  <c r="B43" i="15"/>
  <c r="B267" i="14"/>
  <c r="B6" i="15"/>
  <c r="B35" i="14"/>
  <c r="B174" i="14"/>
  <c r="B10" i="15"/>
  <c r="U216" i="9"/>
  <c r="U231" i="9"/>
  <c r="U237" i="9"/>
  <c r="U242" i="9"/>
  <c r="U244" i="9"/>
  <c r="U263" i="9"/>
  <c r="U277" i="9"/>
  <c r="U287" i="9"/>
  <c r="U290" i="9"/>
  <c r="U296" i="9"/>
  <c r="AS260" i="9"/>
  <c r="B289" i="14"/>
  <c r="B76" i="10"/>
  <c r="B242" i="14"/>
  <c r="B54" i="15"/>
  <c r="U300" i="9"/>
  <c r="U304" i="9"/>
  <c r="U308" i="9"/>
  <c r="B408" i="14"/>
  <c r="B119" i="15"/>
  <c r="U312" i="9"/>
  <c r="B297" i="14"/>
  <c r="B6" i="13"/>
  <c r="B296" i="14"/>
  <c r="B5" i="13"/>
  <c r="B200" i="14"/>
  <c r="B14" i="15"/>
  <c r="B311" i="14"/>
  <c r="B105" i="15"/>
  <c r="B83" i="10"/>
  <c r="B320" i="14"/>
  <c r="B111" i="15"/>
  <c r="B97" i="10"/>
  <c r="B400" i="14"/>
  <c r="B104" i="10"/>
  <c r="B114" i="15"/>
  <c r="B105" i="10"/>
  <c r="B72" i="14"/>
  <c r="B3" i="10"/>
  <c r="B309" i="14"/>
  <c r="B6" i="10"/>
  <c r="B308" i="14"/>
  <c r="B98" i="15"/>
  <c r="B5" i="10"/>
  <c r="U318" i="9"/>
  <c r="U322" i="9"/>
  <c r="U326" i="9"/>
  <c r="U330" i="9"/>
  <c r="U334" i="9"/>
  <c r="U338" i="9"/>
  <c r="U342" i="9"/>
  <c r="U346" i="9"/>
  <c r="U350" i="9"/>
  <c r="U354" i="9"/>
  <c r="U358" i="9"/>
  <c r="U382" i="9"/>
  <c r="U386" i="9"/>
  <c r="U390" i="9"/>
  <c r="U394" i="9"/>
  <c r="U398" i="9"/>
  <c r="U402" i="9"/>
  <c r="U406" i="9"/>
  <c r="U410" i="9"/>
  <c r="U414" i="9"/>
  <c r="U418" i="9"/>
  <c r="U422" i="9"/>
  <c r="U426" i="9"/>
  <c r="U430" i="9"/>
  <c r="U434" i="9"/>
  <c r="U438" i="9"/>
  <c r="U441" i="9"/>
  <c r="U545" i="9"/>
  <c r="U554" i="9"/>
  <c r="U573" i="9"/>
  <c r="U582" i="9"/>
  <c r="U591" i="9"/>
  <c r="U600" i="9"/>
  <c r="U609" i="9"/>
  <c r="U618" i="9"/>
  <c r="U627" i="9"/>
  <c r="U628" i="9"/>
  <c r="B404" i="14"/>
  <c r="B116" i="15"/>
  <c r="B107" i="10"/>
  <c r="U636" i="9"/>
  <c r="U647" i="9"/>
  <c r="B362" i="14"/>
  <c r="B90" i="10"/>
  <c r="B196" i="14"/>
  <c r="B82" i="15"/>
  <c r="U776" i="9"/>
  <c r="U780" i="9"/>
  <c r="U784" i="9"/>
  <c r="U788" i="9"/>
  <c r="U793" i="9"/>
  <c r="U797" i="9"/>
  <c r="U800" i="9"/>
  <c r="U804" i="9"/>
  <c r="U808" i="9"/>
  <c r="U812" i="9"/>
  <c r="U816" i="9"/>
  <c r="U820" i="9"/>
  <c r="U824" i="9"/>
  <c r="U828" i="9"/>
  <c r="U832" i="9"/>
  <c r="B301" i="14"/>
  <c r="B67" i="15"/>
  <c r="B361" i="14"/>
  <c r="B26" i="10"/>
  <c r="U872" i="9"/>
  <c r="U885" i="9"/>
  <c r="U892" i="9"/>
  <c r="U901" i="9"/>
  <c r="U908" i="9"/>
  <c r="U917" i="9"/>
  <c r="U924" i="9"/>
  <c r="U933" i="9"/>
  <c r="U940" i="9"/>
  <c r="AQ895" i="9"/>
  <c r="BZ895" i="9" s="1"/>
  <c r="U950" i="9"/>
  <c r="U952" i="9"/>
  <c r="U958" i="9"/>
  <c r="U960" i="9"/>
  <c r="U966" i="9"/>
  <c r="U968" i="9"/>
  <c r="B95" i="15"/>
  <c r="B72" i="10"/>
  <c r="U1011" i="9"/>
  <c r="U1015" i="9"/>
  <c r="B213" i="14"/>
  <c r="B27" i="15"/>
  <c r="B72" i="15"/>
  <c r="B37" i="14"/>
  <c r="B53" i="10"/>
  <c r="B178" i="14"/>
  <c r="B81" i="10"/>
  <c r="B299" i="14"/>
  <c r="B65" i="15"/>
  <c r="B300" i="14"/>
  <c r="B66" i="15"/>
  <c r="U863" i="9"/>
  <c r="U867" i="9"/>
  <c r="U873" i="9"/>
  <c r="U878" i="9"/>
  <c r="U896" i="9"/>
  <c r="U912" i="9"/>
  <c r="U928" i="9"/>
  <c r="U944" i="9"/>
  <c r="U949" i="9"/>
  <c r="U957" i="9"/>
  <c r="U965" i="9"/>
  <c r="U983" i="9"/>
  <c r="U987" i="9"/>
  <c r="U991" i="9"/>
  <c r="B63" i="15"/>
  <c r="B246" i="14"/>
  <c r="B51" i="10"/>
  <c r="B58" i="15"/>
  <c r="B314" i="14"/>
  <c r="B256" i="14"/>
  <c r="B92" i="10"/>
  <c r="B416" i="14"/>
  <c r="B121" i="15"/>
  <c r="B113" i="10"/>
  <c r="AS445" i="9"/>
  <c r="B231" i="14"/>
  <c r="B46" i="15"/>
  <c r="B405" i="14"/>
  <c r="B117" i="15"/>
  <c r="B108" i="10"/>
  <c r="U651" i="9"/>
  <c r="AS638" i="9"/>
  <c r="B358" i="14"/>
  <c r="B69" i="10"/>
  <c r="U775" i="9"/>
  <c r="U779" i="9"/>
  <c r="U783" i="9"/>
  <c r="U787" i="9"/>
  <c r="U792" i="9"/>
  <c r="U796" i="9"/>
  <c r="U803" i="9"/>
  <c r="U807" i="9"/>
  <c r="U811" i="9"/>
  <c r="U815" i="9"/>
  <c r="U819" i="9"/>
  <c r="U823" i="9"/>
  <c r="U827" i="9"/>
  <c r="U831" i="9"/>
  <c r="U835" i="9"/>
  <c r="B119" i="14"/>
  <c r="B27" i="10"/>
  <c r="U875" i="9"/>
  <c r="U880" i="9"/>
  <c r="U895" i="9"/>
  <c r="U911" i="9"/>
  <c r="U927" i="9"/>
  <c r="U943" i="9"/>
  <c r="U947" i="9"/>
  <c r="U955" i="9"/>
  <c r="U963" i="9"/>
  <c r="U971" i="9"/>
  <c r="U986" i="9"/>
  <c r="U990" i="9"/>
  <c r="B220" i="14"/>
  <c r="B35" i="15"/>
  <c r="B188" i="14"/>
  <c r="B19" i="10"/>
  <c r="U1014" i="9"/>
  <c r="AS689" i="9"/>
  <c r="AS726" i="9"/>
  <c r="B29" i="14"/>
  <c r="B4" i="15"/>
  <c r="B261" i="14"/>
  <c r="B7" i="15"/>
  <c r="B78" i="14"/>
  <c r="B284" i="14"/>
  <c r="B46" i="10"/>
  <c r="U866" i="9"/>
  <c r="U870" i="9"/>
  <c r="U881" i="9"/>
  <c r="U886" i="9"/>
  <c r="U897" i="9"/>
  <c r="U899" i="9"/>
  <c r="U902" i="9"/>
  <c r="U913" i="9"/>
  <c r="U915" i="9"/>
  <c r="U918" i="9"/>
  <c r="U929" i="9"/>
  <c r="U931" i="9"/>
  <c r="U934" i="9"/>
  <c r="U945" i="9"/>
  <c r="U975" i="9"/>
  <c r="U976" i="9"/>
  <c r="U979" i="9"/>
  <c r="U980" i="9"/>
  <c r="U984" i="9"/>
  <c r="U988" i="9"/>
  <c r="U992" i="9"/>
  <c r="AS990" i="9"/>
  <c r="U997" i="9"/>
  <c r="U1001" i="9"/>
  <c r="U1005" i="9"/>
  <c r="B373" i="14"/>
  <c r="B52" i="10"/>
  <c r="B374" i="14"/>
  <c r="B28" i="10"/>
  <c r="B315" i="14"/>
  <c r="B78" i="10"/>
  <c r="U1009" i="9"/>
  <c r="B136" i="14"/>
  <c r="B65" i="14"/>
  <c r="B23" i="14"/>
  <c r="B67" i="10"/>
  <c r="B23" i="15"/>
  <c r="B209" i="14"/>
  <c r="B124" i="14"/>
  <c r="B8" i="15"/>
  <c r="B263" i="14"/>
  <c r="B268" i="14"/>
  <c r="B82" i="14"/>
  <c r="B255" i="14"/>
  <c r="B74" i="15"/>
  <c r="B197" i="14"/>
  <c r="U874" i="9"/>
  <c r="U883" i="9"/>
  <c r="U893" i="9"/>
  <c r="U900" i="9"/>
  <c r="U909" i="9"/>
  <c r="U916" i="9"/>
  <c r="U925" i="9"/>
  <c r="U932" i="9"/>
  <c r="U941" i="9"/>
  <c r="U946" i="9"/>
  <c r="U948" i="9"/>
  <c r="U954" i="9"/>
  <c r="U956" i="9"/>
  <c r="U962" i="9"/>
  <c r="U964" i="9"/>
  <c r="U970" i="9"/>
  <c r="U972" i="9"/>
  <c r="AS987" i="9"/>
  <c r="B260" i="14"/>
  <c r="B106" i="10"/>
  <c r="B115" i="15"/>
  <c r="B187" i="14"/>
  <c r="B71" i="15"/>
  <c r="B75" i="10"/>
  <c r="B207" i="14"/>
  <c r="B21" i="15"/>
  <c r="U1013" i="9"/>
  <c r="AS661" i="9"/>
  <c r="AS690" i="9"/>
  <c r="B236" i="14"/>
  <c r="B57" i="10"/>
  <c r="B104" i="15"/>
  <c r="B111" i="14"/>
  <c r="B68" i="10"/>
  <c r="B215" i="14"/>
  <c r="B29" i="15"/>
  <c r="U837" i="9"/>
  <c r="U839" i="9"/>
  <c r="U841" i="9"/>
  <c r="U843" i="9"/>
  <c r="U845" i="9"/>
  <c r="U847" i="9"/>
  <c r="U849" i="9"/>
  <c r="U851" i="9"/>
  <c r="U853" i="9"/>
  <c r="U855" i="9"/>
  <c r="U857" i="9"/>
  <c r="U859" i="9"/>
  <c r="U861" i="9"/>
  <c r="U865" i="9"/>
  <c r="U869" i="9"/>
  <c r="U871" i="9"/>
  <c r="U876" i="9"/>
  <c r="U888" i="9"/>
  <c r="U904" i="9"/>
  <c r="U920" i="9"/>
  <c r="U936" i="9"/>
  <c r="U953" i="9"/>
  <c r="U961" i="9"/>
  <c r="U969" i="9"/>
  <c r="U974" i="9"/>
  <c r="U978" i="9"/>
  <c r="U982" i="9"/>
  <c r="U998" i="9"/>
  <c r="U1002" i="9"/>
  <c r="U1006" i="9"/>
  <c r="B227" i="14"/>
  <c r="B42" i="15"/>
  <c r="B389" i="14"/>
  <c r="B38" i="15"/>
  <c r="B71" i="10"/>
  <c r="U1008" i="9"/>
  <c r="B237" i="14"/>
  <c r="B58" i="10"/>
  <c r="B31" i="15"/>
  <c r="B36" i="14"/>
  <c r="U794" i="9"/>
  <c r="U798" i="9"/>
  <c r="U836" i="9"/>
  <c r="B329" i="14"/>
  <c r="B25" i="10"/>
  <c r="U838" i="9"/>
  <c r="U840" i="9"/>
  <c r="U842" i="9"/>
  <c r="U844" i="9"/>
  <c r="U846" i="9"/>
  <c r="U848" i="9"/>
  <c r="U850" i="9"/>
  <c r="U852" i="9"/>
  <c r="U854" i="9"/>
  <c r="U856" i="9"/>
  <c r="U858" i="9"/>
  <c r="U860" i="9"/>
  <c r="U862" i="9"/>
  <c r="U877" i="9"/>
  <c r="U882" i="9"/>
  <c r="U887" i="9"/>
  <c r="U903" i="9"/>
  <c r="U919" i="9"/>
  <c r="U935" i="9"/>
  <c r="U951" i="9"/>
  <c r="U959" i="9"/>
  <c r="U967" i="9"/>
  <c r="U977" i="9"/>
  <c r="U981" i="9"/>
  <c r="B317" i="14"/>
  <c r="B109" i="15"/>
  <c r="B94" i="10"/>
  <c r="B347" i="14"/>
  <c r="B23" i="10"/>
  <c r="U1012" i="9"/>
  <c r="B417" i="14"/>
  <c r="B114" i="10"/>
  <c r="AS662" i="9"/>
  <c r="AS691" i="9"/>
  <c r="B223" i="14"/>
  <c r="B39" i="15"/>
  <c r="B54" i="10"/>
  <c r="B84" i="14"/>
  <c r="B290" i="14"/>
  <c r="B80" i="10"/>
  <c r="B177" i="14"/>
  <c r="B356" i="14"/>
  <c r="B65" i="10"/>
  <c r="B302" i="14"/>
  <c r="B68" i="15"/>
  <c r="B226" i="14"/>
  <c r="B176" i="14"/>
  <c r="U985" i="9"/>
  <c r="U989" i="9"/>
  <c r="U995" i="9"/>
  <c r="U999" i="9"/>
  <c r="U1003" i="9"/>
  <c r="U1007" i="9"/>
  <c r="B291" i="14"/>
  <c r="B85" i="15"/>
  <c r="B189" i="14"/>
  <c r="B13" i="10"/>
  <c r="B250" i="14"/>
  <c r="B33" i="10"/>
  <c r="B254" i="14"/>
  <c r="B73" i="15"/>
  <c r="B50" i="10"/>
  <c r="AM43" i="9"/>
  <c r="AS270" i="9"/>
  <c r="U18" i="9"/>
  <c r="AS50" i="9"/>
  <c r="AR51" i="9"/>
  <c r="AS51" i="9" s="1"/>
  <c r="AS41" i="9"/>
  <c r="AS43" i="9"/>
  <c r="AM45" i="9"/>
  <c r="AS48" i="9"/>
  <c r="AS49" i="9" s="1"/>
  <c r="AS53" i="9"/>
  <c r="U392" i="9"/>
  <c r="U301" i="9"/>
  <c r="U303" i="9"/>
  <c r="U305" i="9"/>
  <c r="U307" i="9"/>
  <c r="U309" i="9"/>
  <c r="U381" i="9"/>
  <c r="U383" i="9"/>
  <c r="U385" i="9"/>
  <c r="U387" i="9"/>
  <c r="U389" i="9"/>
  <c r="U391" i="9"/>
  <c r="U443" i="9"/>
  <c r="U444" i="9"/>
  <c r="U451" i="9"/>
  <c r="U452" i="9"/>
  <c r="U459" i="9"/>
  <c r="U460" i="9"/>
  <c r="U467" i="9"/>
  <c r="U468" i="9"/>
  <c r="U475" i="9"/>
  <c r="U476" i="9"/>
  <c r="U483" i="9"/>
  <c r="U484" i="9"/>
  <c r="U491" i="9"/>
  <c r="U492" i="9"/>
  <c r="U499" i="9"/>
  <c r="U500" i="9"/>
  <c r="U507" i="9"/>
  <c r="U508" i="9"/>
  <c r="U515" i="9"/>
  <c r="U516" i="9"/>
  <c r="U523" i="9"/>
  <c r="U524" i="9"/>
  <c r="U531" i="9"/>
  <c r="U532" i="9"/>
  <c r="U539" i="9"/>
  <c r="U540" i="9"/>
  <c r="U547" i="9"/>
  <c r="U548" i="9"/>
  <c r="U555" i="9"/>
  <c r="U556" i="9"/>
  <c r="U563" i="9"/>
  <c r="U564" i="9"/>
  <c r="U571" i="9"/>
  <c r="U572" i="9"/>
  <c r="U579" i="9"/>
  <c r="U580" i="9"/>
  <c r="U587" i="9"/>
  <c r="U588" i="9"/>
  <c r="U595" i="9"/>
  <c r="U596" i="9"/>
  <c r="U603" i="9"/>
  <c r="U604" i="9"/>
  <c r="AW699" i="9"/>
  <c r="AW698" i="9"/>
  <c r="AT699" i="9"/>
  <c r="AT698" i="9"/>
  <c r="AU699" i="9"/>
  <c r="AU698" i="9"/>
  <c r="U610" i="9"/>
  <c r="AS697" i="9"/>
  <c r="AR699" i="9"/>
  <c r="AS699" i="9" s="1"/>
  <c r="AR698" i="9"/>
  <c r="AS698" i="9" s="1"/>
  <c r="AV699" i="9"/>
  <c r="AV698" i="9"/>
  <c r="AS744" i="9"/>
  <c r="AQ699" i="9"/>
  <c r="AS696" i="9"/>
  <c r="BZ784" i="9"/>
  <c r="AQ785" i="9"/>
  <c r="BL786" i="9"/>
  <c r="BL787" i="9" s="1"/>
  <c r="BL788" i="9" s="1"/>
  <c r="BL789" i="9" s="1"/>
  <c r="CJ698" i="9"/>
  <c r="U799" i="9"/>
  <c r="AS784" i="9"/>
  <c r="AR785" i="9"/>
  <c r="BK787" i="9"/>
  <c r="AS884" i="9"/>
  <c r="AS898" i="9"/>
  <c r="AS882" i="9"/>
  <c r="AS859" i="9"/>
  <c r="AS899" i="9"/>
  <c r="AS904" i="9"/>
  <c r="U890" i="9"/>
  <c r="U898" i="9"/>
  <c r="U906" i="9"/>
  <c r="U914" i="9"/>
  <c r="U922" i="9"/>
  <c r="U930" i="9"/>
  <c r="U938" i="9"/>
  <c r="AS895" i="9"/>
  <c r="AS997" i="9"/>
  <c r="AS998" i="9"/>
  <c r="AK351" i="16"/>
  <c r="Y351" i="16"/>
  <c r="AN350" i="16"/>
  <c r="AB350" i="16"/>
  <c r="R392" i="16"/>
  <c r="R391" i="16"/>
  <c r="R390" i="16"/>
  <c r="R389" i="16"/>
  <c r="R383" i="16"/>
  <c r="AQ32" i="9" s="1"/>
  <c r="R382" i="16"/>
  <c r="R381" i="16"/>
  <c r="R380" i="16"/>
  <c r="R379" i="16"/>
  <c r="R378" i="16"/>
  <c r="R376" i="16"/>
  <c r="R375" i="16"/>
  <c r="R374" i="16"/>
  <c r="Y391" i="16"/>
  <c r="AB389" i="16"/>
  <c r="AK392" i="16"/>
  <c r="AK391" i="16"/>
  <c r="AN390" i="16"/>
  <c r="AN389" i="16"/>
  <c r="AR383" i="16"/>
  <c r="BR32" i="9" s="1"/>
  <c r="AQ383" i="16"/>
  <c r="BQ32" i="9" s="1"/>
  <c r="AP383" i="16"/>
  <c r="BP32" i="9" s="1"/>
  <c r="AO383" i="16"/>
  <c r="BO32" i="9" s="1"/>
  <c r="AN383" i="16"/>
  <c r="BN32" i="9" s="1"/>
  <c r="AM383" i="16"/>
  <c r="BM32" i="9" s="1"/>
  <c r="AL383" i="16"/>
  <c r="BL32" i="9" s="1"/>
  <c r="AK383" i="16"/>
  <c r="BK32" i="9" s="1"/>
  <c r="AJ383" i="16"/>
  <c r="BJ32" i="9" s="1"/>
  <c r="AM32" i="9" s="1"/>
  <c r="AR382" i="16"/>
  <c r="AQ382" i="16"/>
  <c r="AP382" i="16"/>
  <c r="AO382" i="16"/>
  <c r="AN382" i="16"/>
  <c r="AM382" i="16"/>
  <c r="AL382" i="16"/>
  <c r="AK382" i="16"/>
  <c r="AJ382" i="16"/>
  <c r="AR381" i="16"/>
  <c r="AQ381" i="16"/>
  <c r="AP381" i="16"/>
  <c r="AO381" i="16"/>
  <c r="AN381" i="16"/>
  <c r="AM381" i="16"/>
  <c r="AL381" i="16"/>
  <c r="AK381" i="16"/>
  <c r="AJ381" i="16"/>
  <c r="AR380" i="16"/>
  <c r="AQ380" i="16"/>
  <c r="AP380" i="16"/>
  <c r="AO380" i="16"/>
  <c r="AN380" i="16"/>
  <c r="AM380" i="16"/>
  <c r="AL380" i="16"/>
  <c r="AK380" i="16"/>
  <c r="AJ380" i="16"/>
  <c r="AR379" i="16"/>
  <c r="AQ379" i="16"/>
  <c r="AP379" i="16"/>
  <c r="AO379" i="16"/>
  <c r="AN379" i="16"/>
  <c r="AM379" i="16"/>
  <c r="AL379" i="16"/>
  <c r="AK379" i="16"/>
  <c r="AJ379" i="16"/>
  <c r="AR378" i="16"/>
  <c r="AQ378" i="16"/>
  <c r="AP378" i="16"/>
  <c r="AO378" i="16"/>
  <c r="AN378" i="16"/>
  <c r="AM378" i="16"/>
  <c r="AL378" i="16"/>
  <c r="AK378" i="16"/>
  <c r="AJ378" i="16"/>
  <c r="AS376" i="16"/>
  <c r="AR376" i="16"/>
  <c r="AQ376" i="16"/>
  <c r="AP376" i="16"/>
  <c r="AO376" i="16"/>
  <c r="AN376" i="16"/>
  <c r="AM376" i="16"/>
  <c r="AL376" i="16"/>
  <c r="AK376" i="16"/>
  <c r="AJ376" i="16"/>
  <c r="AS375" i="16"/>
  <c r="AR375" i="16"/>
  <c r="AQ375" i="16"/>
  <c r="AP375" i="16"/>
  <c r="AO375" i="16"/>
  <c r="AN375" i="16"/>
  <c r="AM375" i="16"/>
  <c r="AL375" i="16"/>
  <c r="AK375" i="16"/>
  <c r="AJ375" i="16"/>
  <c r="AS374" i="16"/>
  <c r="AR374" i="16"/>
  <c r="AQ374" i="16"/>
  <c r="AP374" i="16"/>
  <c r="AO374" i="16"/>
  <c r="AN374" i="16"/>
  <c r="AM374" i="16"/>
  <c r="AL374" i="16"/>
  <c r="AK374" i="16"/>
  <c r="AJ374" i="16"/>
  <c r="W383" i="16"/>
  <c r="AW32" i="9" s="1"/>
  <c r="V383" i="16"/>
  <c r="AV32" i="9" s="1"/>
  <c r="U383" i="16"/>
  <c r="AU32" i="9" s="1"/>
  <c r="T383" i="16"/>
  <c r="AT32" i="9" s="1"/>
  <c r="S383" i="16"/>
  <c r="AR32" i="9" s="1"/>
  <c r="AS32" i="9" s="1"/>
  <c r="W382" i="16"/>
  <c r="V382" i="16"/>
  <c r="U382" i="16"/>
  <c r="T382" i="16"/>
  <c r="S382" i="16"/>
  <c r="W381" i="16"/>
  <c r="V381" i="16"/>
  <c r="U381" i="16"/>
  <c r="T381" i="16"/>
  <c r="S381" i="16"/>
  <c r="W380" i="16"/>
  <c r="V380" i="16"/>
  <c r="U380" i="16"/>
  <c r="T380" i="16"/>
  <c r="S380" i="16"/>
  <c r="W379" i="16"/>
  <c r="V379" i="16"/>
  <c r="U379" i="16"/>
  <c r="T379" i="16"/>
  <c r="S379" i="16"/>
  <c r="W378" i="16"/>
  <c r="V378" i="16"/>
  <c r="U378" i="16"/>
  <c r="T378" i="16"/>
  <c r="S378" i="16"/>
  <c r="W376" i="16"/>
  <c r="V376" i="16"/>
  <c r="U376" i="16"/>
  <c r="T376" i="16"/>
  <c r="S376" i="16"/>
  <c r="W375" i="16"/>
  <c r="V375" i="16"/>
  <c r="U375" i="16"/>
  <c r="T375" i="16"/>
  <c r="S375" i="16"/>
  <c r="W374" i="16"/>
  <c r="V374" i="16"/>
  <c r="U374" i="16"/>
  <c r="T374" i="16"/>
  <c r="S374" i="16"/>
  <c r="Y393" i="16"/>
  <c r="AK394" i="16"/>
  <c r="AK393" i="16"/>
  <c r="AN388" i="16"/>
  <c r="AN387" i="16"/>
  <c r="AN352" i="16"/>
  <c r="AB387" i="16"/>
  <c r="AB352" i="16"/>
  <c r="AK396" i="16"/>
  <c r="AK395" i="16"/>
  <c r="AN386" i="16"/>
  <c r="AN398" i="16" s="1"/>
  <c r="Y395" i="16"/>
  <c r="AB386" i="16"/>
  <c r="AJ397" i="16"/>
  <c r="X397" i="16"/>
  <c r="AJ385" i="16"/>
  <c r="X385" i="16"/>
  <c r="AJ362" i="16"/>
  <c r="X4" i="16"/>
  <c r="Y80" i="16"/>
  <c r="X69" i="16"/>
  <c r="AL23" i="16"/>
  <c r="AJ23" i="16"/>
  <c r="AJ22" i="16"/>
  <c r="AJ4" i="16"/>
  <c r="AN83" i="16"/>
  <c r="AK81" i="16"/>
  <c r="AK80" i="16"/>
  <c r="AJ69" i="16"/>
  <c r="AK76" i="16"/>
  <c r="AN75" i="16"/>
  <c r="AJ68" i="16"/>
  <c r="Y76" i="16"/>
  <c r="AB75" i="16"/>
  <c r="X68" i="16"/>
  <c r="BK788" i="9" l="1"/>
  <c r="AS785" i="9"/>
  <c r="AR786" i="9"/>
  <c r="BZ785" i="9"/>
  <c r="AQ786" i="9"/>
  <c r="BJ13" i="9"/>
  <c r="AX13" i="9"/>
  <c r="BJ14" i="9"/>
  <c r="AY89" i="9"/>
  <c r="BK89" i="9"/>
  <c r="AK22" i="16" l="1"/>
  <c r="AK23" i="16"/>
  <c r="AR23" i="16"/>
  <c r="AQ4" i="16"/>
  <c r="AP4" i="16"/>
  <c r="AN22" i="16"/>
  <c r="AM23" i="16"/>
  <c r="AM4" i="16"/>
  <c r="AN4" i="16"/>
  <c r="AN23" i="16"/>
  <c r="AH7" i="16"/>
  <c r="AG7" i="16"/>
  <c r="AP23" i="16"/>
  <c r="AQ23" i="16"/>
  <c r="AO23" i="16"/>
  <c r="R385" i="16"/>
  <c r="Z76" i="16"/>
  <c r="AH68" i="16"/>
  <c r="AQ362" i="16"/>
  <c r="AS362" i="16"/>
  <c r="AK4" i="16"/>
  <c r="AK68" i="16"/>
  <c r="W363" i="16"/>
  <c r="AG395" i="16"/>
  <c r="AB385" i="16"/>
  <c r="AF76" i="16"/>
  <c r="Z4" i="16"/>
  <c r="AI391" i="16"/>
  <c r="AA391" i="16"/>
  <c r="S355" i="16"/>
  <c r="AQ388" i="16"/>
  <c r="AL4" i="16"/>
  <c r="AK75" i="16"/>
  <c r="AL83" i="16"/>
  <c r="AQ356" i="16"/>
  <c r="AQ22" i="16"/>
  <c r="AL74" i="16"/>
  <c r="AL22" i="16"/>
  <c r="AP22" i="16"/>
  <c r="AO347" i="16"/>
  <c r="AP392" i="16"/>
  <c r="AF75" i="16"/>
  <c r="AO74" i="16"/>
  <c r="AR4" i="16"/>
  <c r="AG352" i="16"/>
  <c r="AA352" i="16"/>
  <c r="V397" i="16"/>
  <c r="AO70" i="16"/>
  <c r="AS356" i="16"/>
  <c r="AI393" i="16"/>
  <c r="Z70" i="16"/>
  <c r="AM362" i="16"/>
  <c r="AJ396" i="16"/>
  <c r="AH385" i="16"/>
  <c r="AK388" i="16"/>
  <c r="AR92" i="16"/>
  <c r="AP92" i="16"/>
  <c r="AO388" i="16"/>
  <c r="AK72" i="16"/>
  <c r="AR22" i="16"/>
  <c r="AH4" i="16"/>
  <c r="AI4" i="16"/>
  <c r="AO22" i="16"/>
  <c r="AD4" i="16"/>
  <c r="AR396" i="16"/>
  <c r="AO4" i="16"/>
  <c r="AM78" i="16"/>
  <c r="AJ392" i="16"/>
  <c r="AG391" i="16"/>
  <c r="AM74" i="16"/>
  <c r="AM347" i="16"/>
  <c r="AT347" i="16"/>
  <c r="AL79" i="16"/>
  <c r="AR391" i="16"/>
  <c r="AK78" i="16"/>
  <c r="AM397" i="16"/>
  <c r="AR354" i="16"/>
  <c r="AR385" i="16"/>
  <c r="Y352" i="16"/>
  <c r="AM22" i="16"/>
  <c r="AP69" i="16"/>
  <c r="AK354" i="16"/>
  <c r="AN73" i="16"/>
  <c r="AR79" i="16"/>
  <c r="AP76" i="16"/>
  <c r="W397" i="16"/>
  <c r="AD70" i="16"/>
  <c r="AP385" i="16"/>
  <c r="AN72" i="16"/>
  <c r="AK92" i="16"/>
  <c r="AK74" i="16"/>
  <c r="AO393" i="16"/>
  <c r="AL68" i="16"/>
  <c r="T385" i="16"/>
  <c r="AS92" i="16"/>
  <c r="U397" i="16"/>
  <c r="AN81" i="16"/>
  <c r="AJ394" i="16"/>
  <c r="AR70" i="16"/>
  <c r="AM352" i="16"/>
  <c r="AQ80" i="16"/>
  <c r="AE391" i="16"/>
  <c r="AM82" i="16"/>
  <c r="Z389" i="16"/>
  <c r="AQ91" i="16"/>
  <c r="AE397" i="16"/>
  <c r="AD7" i="16"/>
  <c r="AP73" i="16"/>
  <c r="AR68" i="16"/>
  <c r="X389" i="16"/>
  <c r="AI395" i="16"/>
  <c r="AA386" i="16"/>
  <c r="AN80" i="16"/>
  <c r="AD397" i="16"/>
  <c r="Y387" i="16"/>
  <c r="AH387" i="16"/>
  <c r="AS354" i="16"/>
  <c r="AL394" i="16"/>
  <c r="AB391" i="16"/>
  <c r="AL393" i="16"/>
  <c r="AG80" i="16"/>
  <c r="AQ6" i="16"/>
  <c r="AA70" i="16"/>
  <c r="AB351" i="16"/>
  <c r="AH70" i="16"/>
  <c r="AM389" i="16"/>
  <c r="AM356" i="16"/>
  <c r="Y389" i="16"/>
  <c r="AJ393" i="16"/>
  <c r="AJ82" i="16"/>
  <c r="T354" i="16"/>
  <c r="AR76" i="16"/>
  <c r="AJ352" i="16"/>
  <c r="AJ81" i="16"/>
  <c r="AS397" i="16"/>
  <c r="AF395" i="16"/>
  <c r="AB393" i="16"/>
  <c r="AJ386" i="16"/>
  <c r="AJ398" i="16" s="1"/>
  <c r="AN79" i="16"/>
  <c r="AA76" i="16"/>
  <c r="AF68" i="16"/>
  <c r="AM76" i="16"/>
  <c r="AC69" i="16"/>
  <c r="AK363" i="16"/>
  <c r="AN347" i="16"/>
  <c r="Z387" i="16"/>
  <c r="AQ69" i="16"/>
  <c r="AD386" i="16"/>
  <c r="X70" i="16"/>
  <c r="AR363" i="16"/>
  <c r="AP347" i="16"/>
  <c r="AI352" i="16"/>
  <c r="AN92" i="16"/>
  <c r="R354" i="16"/>
  <c r="AO80" i="16"/>
  <c r="AB395" i="16"/>
  <c r="AO395" i="16"/>
  <c r="W356" i="16"/>
  <c r="AC387" i="16"/>
  <c r="AN396" i="16"/>
  <c r="AR347" i="16"/>
  <c r="AM80" i="16"/>
  <c r="AK355" i="16"/>
  <c r="AG386" i="16"/>
  <c r="AR397" i="16"/>
  <c r="AN70" i="16"/>
  <c r="AQ387" i="16"/>
  <c r="AC5" i="16"/>
  <c r="AQ352" i="16"/>
  <c r="AL72" i="16"/>
  <c r="R397" i="16"/>
  <c r="R363" i="16"/>
  <c r="AQ76" i="16"/>
  <c r="AA393" i="16"/>
  <c r="AP6" i="16"/>
  <c r="Y397" i="16"/>
  <c r="AM70" i="16"/>
  <c r="AR356" i="16"/>
  <c r="AM92" i="16"/>
  <c r="AO397" i="16"/>
  <c r="AO75" i="16"/>
  <c r="AF385" i="16"/>
  <c r="AQ74" i="16"/>
  <c r="AQ350" i="16"/>
  <c r="AK347" i="16"/>
  <c r="AO391" i="16"/>
  <c r="AC70" i="16"/>
  <c r="AK21" i="16"/>
  <c r="T347" i="16"/>
  <c r="AP82" i="16"/>
  <c r="AM68" i="16"/>
  <c r="X75" i="16"/>
  <c r="AK397" i="16"/>
  <c r="V354" i="16"/>
  <c r="AR389" i="16"/>
  <c r="AL73" i="16"/>
  <c r="AP394" i="16"/>
  <c r="AO385" i="16"/>
  <c r="Y69" i="16"/>
  <c r="AA395" i="16"/>
  <c r="AD69" i="16"/>
  <c r="AR351" i="16"/>
  <c r="AL91" i="16"/>
  <c r="AQ78" i="16"/>
  <c r="S385" i="16"/>
  <c r="AL389" i="16"/>
  <c r="AN392" i="16"/>
  <c r="AA4" i="16"/>
  <c r="AB4" i="16"/>
  <c r="AF4" i="16"/>
  <c r="AL82" i="16"/>
  <c r="AI397" i="16"/>
  <c r="AJ80" i="16"/>
  <c r="AM354" i="16"/>
  <c r="AL70" i="16"/>
  <c r="AR393" i="16"/>
  <c r="AH69" i="16"/>
  <c r="AR82" i="16"/>
  <c r="AQ351" i="16"/>
  <c r="AK70" i="16"/>
  <c r="AB69" i="16"/>
  <c r="Z397" i="16"/>
  <c r="AO396" i="16"/>
  <c r="AE393" i="16"/>
  <c r="AQ83" i="16"/>
  <c r="AP75" i="16"/>
  <c r="AR352" i="16"/>
  <c r="AI389" i="16"/>
  <c r="Y4" i="16"/>
  <c r="AN393" i="16"/>
  <c r="AM392" i="16"/>
  <c r="AC76" i="16"/>
  <c r="AM91" i="16"/>
  <c r="AI385" i="16"/>
  <c r="AO352" i="16"/>
  <c r="AN385" i="16"/>
  <c r="AO73" i="16"/>
  <c r="AA397" i="16"/>
  <c r="AM81" i="16"/>
  <c r="AI386" i="16"/>
  <c r="AC352" i="16"/>
  <c r="AP352" i="16"/>
  <c r="W347" i="16"/>
  <c r="AN91" i="16"/>
  <c r="AA75" i="16"/>
  <c r="AQ81" i="16"/>
  <c r="AG385" i="16"/>
  <c r="AL388" i="16"/>
  <c r="Z69" i="16"/>
  <c r="AD387" i="16"/>
  <c r="AK82" i="16"/>
  <c r="AC389" i="16"/>
  <c r="T397" i="16"/>
  <c r="AR394" i="16"/>
  <c r="AF7" i="16"/>
  <c r="AA80" i="16"/>
  <c r="AL392" i="16"/>
  <c r="AQ397" i="16"/>
  <c r="AO83" i="16"/>
  <c r="AO355" i="16"/>
  <c r="AM393" i="16"/>
  <c r="AF389" i="16"/>
  <c r="AL350" i="16"/>
  <c r="AP68" i="16"/>
  <c r="R356" i="16"/>
  <c r="AO81" i="16"/>
  <c r="AO354" i="16"/>
  <c r="AK69" i="16"/>
  <c r="AD351" i="16"/>
  <c r="AP390" i="16"/>
  <c r="V347" i="16"/>
  <c r="AP354" i="16"/>
  <c r="AE6" i="16"/>
  <c r="AN74" i="16"/>
  <c r="AQ355" i="16"/>
  <c r="Y75" i="16"/>
  <c r="Y70" i="16"/>
  <c r="AK362" i="16"/>
  <c r="AM391" i="16"/>
  <c r="AE76" i="16"/>
  <c r="AH391" i="16"/>
  <c r="AK356" i="16"/>
  <c r="AP81" i="16"/>
  <c r="Z391" i="16"/>
  <c r="AP350" i="16"/>
  <c r="AJ388" i="16"/>
  <c r="Y350" i="16"/>
  <c r="X395" i="16"/>
  <c r="AR73" i="16"/>
  <c r="AK79" i="16"/>
  <c r="AQ68" i="16"/>
  <c r="AN394" i="16"/>
  <c r="AQ389" i="16"/>
  <c r="AC68" i="16"/>
  <c r="AL356" i="16"/>
  <c r="U356" i="16"/>
  <c r="AK352" i="16"/>
  <c r="Z352" i="16"/>
  <c r="AJ350" i="16"/>
  <c r="AR362" i="16"/>
  <c r="AT354" i="16"/>
  <c r="AC4" i="16"/>
  <c r="AE4" i="16"/>
  <c r="AI350" i="16"/>
  <c r="AK350" i="16"/>
  <c r="AK73" i="16"/>
  <c r="AL355" i="16"/>
  <c r="AE387" i="16"/>
  <c r="AB70" i="16"/>
  <c r="Z75" i="16"/>
  <c r="AA389" i="16"/>
  <c r="AP386" i="16"/>
  <c r="AP398" i="16" s="1"/>
  <c r="AG397" i="16"/>
  <c r="AN397" i="16"/>
  <c r="AP72" i="16"/>
  <c r="AO76" i="16"/>
  <c r="AO91" i="16"/>
  <c r="AA351" i="16"/>
  <c r="Z80" i="16"/>
  <c r="X351" i="16"/>
  <c r="AJ83" i="16"/>
  <c r="AM388" i="16"/>
  <c r="AC397" i="16"/>
  <c r="AM387" i="16"/>
  <c r="AL92" i="16"/>
  <c r="V385" i="16"/>
  <c r="AK91" i="16"/>
  <c r="AL351" i="16"/>
  <c r="AP389" i="16"/>
  <c r="AD393" i="16"/>
  <c r="AL391" i="16"/>
  <c r="AG351" i="16"/>
  <c r="AA68" i="16"/>
  <c r="AN356" i="16"/>
  <c r="S356" i="16"/>
  <c r="AS347" i="16"/>
  <c r="AJ363" i="16"/>
  <c r="AG389" i="16"/>
  <c r="Y385" i="16"/>
  <c r="AE352" i="16"/>
  <c r="AF351" i="16"/>
  <c r="AN69" i="16"/>
  <c r="AJ75" i="16"/>
  <c r="AR72" i="16"/>
  <c r="AB80" i="16"/>
  <c r="AC75" i="16"/>
  <c r="AF387" i="16"/>
  <c r="AQ354" i="16"/>
  <c r="AJ21" i="16"/>
  <c r="AL81" i="16"/>
  <c r="W354" i="16"/>
  <c r="AP355" i="16"/>
  <c r="AN354" i="16"/>
  <c r="AK83" i="16"/>
  <c r="AO386" i="16"/>
  <c r="AO398" i="16" s="1"/>
  <c r="AQ386" i="16"/>
  <c r="AQ398" i="16" s="1"/>
  <c r="AQ390" i="16"/>
  <c r="AR78" i="16"/>
  <c r="AO78" i="16"/>
  <c r="AJ72" i="16"/>
  <c r="AG69" i="16"/>
  <c r="AN391" i="16"/>
  <c r="AP391" i="16"/>
  <c r="X393" i="16"/>
  <c r="AA350" i="16"/>
  <c r="AB5" i="16"/>
  <c r="AR395" i="16"/>
  <c r="AL78" i="16"/>
  <c r="AM79" i="16"/>
  <c r="AL363" i="16"/>
  <c r="AJ76" i="16"/>
  <c r="AR355" i="16"/>
  <c r="AS91" i="16"/>
  <c r="X76" i="16"/>
  <c r="AD395" i="16"/>
  <c r="V356" i="16"/>
  <c r="AA387" i="16"/>
  <c r="AD391" i="16"/>
  <c r="AS355" i="16"/>
  <c r="AT92" i="16"/>
  <c r="AJ78" i="16"/>
  <c r="AG350" i="16"/>
  <c r="AO69" i="16"/>
  <c r="AD80" i="16"/>
  <c r="AI387" i="16"/>
  <c r="AQ347" i="16"/>
  <c r="AE389" i="16"/>
  <c r="AD68" i="16"/>
  <c r="AO82" i="16"/>
  <c r="X386" i="16"/>
  <c r="AK385" i="16"/>
  <c r="Z351" i="16"/>
  <c r="AL75" i="16"/>
  <c r="AO362" i="16"/>
  <c r="AL347" i="16"/>
  <c r="AF80" i="16"/>
  <c r="AG4" i="16"/>
  <c r="X352" i="16"/>
  <c r="AD352" i="16"/>
  <c r="AL352" i="16"/>
  <c r="AM75" i="16"/>
  <c r="AL69" i="16"/>
  <c r="AM390" i="16"/>
  <c r="AF386" i="16"/>
  <c r="AO394" i="16"/>
  <c r="AH351" i="16"/>
  <c r="AR83" i="16"/>
  <c r="AC385" i="16"/>
  <c r="AH386" i="16"/>
  <c r="AM394" i="16"/>
  <c r="AI69" i="16"/>
  <c r="AN82" i="16"/>
  <c r="AO5" i="16"/>
  <c r="AK387" i="16"/>
  <c r="AE68" i="16"/>
  <c r="V363" i="16"/>
  <c r="AT362" i="16"/>
  <c r="AH393" i="16"/>
  <c r="AO79" i="16"/>
  <c r="AR75" i="16"/>
  <c r="AN5" i="16"/>
  <c r="AB76" i="16"/>
  <c r="AN355" i="16"/>
  <c r="AJ355" i="16"/>
  <c r="AR387" i="16"/>
  <c r="AO68" i="16"/>
  <c r="AI68" i="16"/>
  <c r="AL354" i="16"/>
  <c r="AR390" i="16"/>
  <c r="AN78" i="16"/>
  <c r="AA21" i="16"/>
  <c r="AP395" i="16"/>
  <c r="AK386" i="16"/>
  <c r="AK398" i="16" s="1"/>
  <c r="AI351" i="16"/>
  <c r="AP363" i="16"/>
  <c r="AL80" i="16"/>
  <c r="AP91" i="16"/>
  <c r="AE350" i="16"/>
  <c r="R362" i="16"/>
  <c r="AD76" i="16"/>
  <c r="S347" i="16"/>
  <c r="AL76" i="16"/>
  <c r="U347" i="16"/>
  <c r="AE80" i="16"/>
  <c r="AF393" i="16"/>
  <c r="AM69" i="16"/>
  <c r="S362" i="16"/>
  <c r="AB397" i="16"/>
  <c r="AP83" i="16"/>
  <c r="U355" i="16"/>
  <c r="AG6" i="16"/>
  <c r="Z68" i="16"/>
  <c r="AF397" i="16"/>
  <c r="AT356" i="16"/>
  <c r="T363" i="16"/>
  <c r="AJ351" i="16"/>
  <c r="AG76" i="16"/>
  <c r="Z21" i="16"/>
  <c r="AM355" i="16"/>
  <c r="AP387" i="16"/>
  <c r="AE385" i="16"/>
  <c r="AO350" i="16"/>
  <c r="U362" i="16"/>
  <c r="AJ91" i="16"/>
  <c r="AJ391" i="16"/>
  <c r="AD385" i="16"/>
  <c r="AO363" i="16"/>
  <c r="AB68" i="16"/>
  <c r="AK389" i="16"/>
  <c r="AP396" i="16"/>
  <c r="AJ389" i="16"/>
  <c r="AE395" i="16"/>
  <c r="AQ394" i="16"/>
  <c r="AL397" i="16"/>
  <c r="AP70" i="16"/>
  <c r="AP397" i="16"/>
  <c r="AI75" i="16"/>
  <c r="X387" i="16"/>
  <c r="AT91" i="16"/>
  <c r="AG75" i="16"/>
  <c r="T356" i="16"/>
  <c r="AS363" i="16"/>
  <c r="AQ396" i="16"/>
  <c r="AL387" i="16"/>
  <c r="AI76" i="16"/>
  <c r="AT355" i="16"/>
  <c r="T355" i="16"/>
  <c r="AH350" i="16"/>
  <c r="AP78" i="16"/>
  <c r="AN363" i="16"/>
  <c r="AO351" i="16"/>
  <c r="AM83" i="16"/>
  <c r="AO356" i="16"/>
  <c r="AC351" i="16"/>
  <c r="AH395" i="16"/>
  <c r="W385" i="16"/>
  <c r="AR350" i="16"/>
  <c r="AE69" i="16"/>
  <c r="AF6" i="16"/>
  <c r="AN68" i="16"/>
  <c r="AC391" i="16"/>
  <c r="AO392" i="16"/>
  <c r="AQ73" i="16"/>
  <c r="S397" i="16"/>
  <c r="AJ356" i="16"/>
  <c r="AP79" i="16"/>
  <c r="AQ72" i="16"/>
  <c r="AE75" i="16"/>
  <c r="U354" i="16"/>
  <c r="AC350" i="16"/>
  <c r="AN395" i="16"/>
  <c r="AH80" i="16"/>
  <c r="AQ75" i="16"/>
  <c r="AH352" i="16"/>
  <c r="AG387" i="16"/>
  <c r="AF350" i="16"/>
  <c r="AP80" i="16"/>
  <c r="AT363" i="16"/>
  <c r="AL362" i="16"/>
  <c r="AG393" i="16"/>
  <c r="S363" i="16"/>
  <c r="AQ70" i="16"/>
  <c r="R355" i="16"/>
  <c r="AT397" i="16"/>
  <c r="AQ392" i="16"/>
  <c r="AL390" i="16"/>
  <c r="AO72" i="16"/>
  <c r="AH76" i="16"/>
  <c r="AM395" i="16"/>
  <c r="V362" i="16"/>
  <c r="AD389" i="16"/>
  <c r="X350" i="16"/>
  <c r="AE351" i="16"/>
  <c r="AR80" i="16"/>
  <c r="AM73" i="16"/>
  <c r="AO92" i="16"/>
  <c r="AL21" i="16"/>
  <c r="AM363" i="16"/>
  <c r="U363" i="16"/>
  <c r="AC395" i="16"/>
  <c r="R347" i="16"/>
  <c r="Y21" i="16"/>
  <c r="AM385" i="16"/>
  <c r="X80" i="16"/>
  <c r="AG70" i="16"/>
  <c r="AL385" i="16"/>
  <c r="AO389" i="16"/>
  <c r="AN351" i="16"/>
  <c r="Z350" i="16"/>
  <c r="AL395" i="16"/>
  <c r="AQ393" i="16"/>
  <c r="AF69" i="16"/>
  <c r="V355" i="16"/>
  <c r="AT385" i="16"/>
  <c r="AJ92" i="16"/>
  <c r="AG68" i="16"/>
  <c r="W362" i="16"/>
  <c r="Y68" i="16"/>
  <c r="W355" i="16"/>
  <c r="AQ363" i="16"/>
  <c r="AJ390" i="16"/>
  <c r="S354" i="16"/>
  <c r="AJ73" i="16"/>
  <c r="AQ82" i="16"/>
  <c r="AM351" i="16"/>
  <c r="AL396" i="16"/>
  <c r="AD350" i="16"/>
  <c r="AH75" i="16"/>
  <c r="AR69" i="16"/>
  <c r="AQ395" i="16"/>
  <c r="Y386" i="16"/>
  <c r="AP356" i="16"/>
  <c r="AD6" i="16"/>
  <c r="AC393" i="16"/>
  <c r="AS385" i="16"/>
  <c r="AH397" i="16"/>
  <c r="AJ70" i="16"/>
  <c r="AI80" i="16"/>
  <c r="AP393" i="16"/>
  <c r="X391" i="16"/>
  <c r="AN362" i="16"/>
  <c r="AE70" i="16"/>
  <c r="AQ79" i="16"/>
  <c r="AK390" i="16"/>
  <c r="AC80" i="16"/>
  <c r="AR81" i="16"/>
  <c r="AJ354" i="16"/>
  <c r="AM386" i="16"/>
  <c r="AM398" i="16" s="1"/>
  <c r="AH389" i="16"/>
  <c r="AR392" i="16"/>
  <c r="AE386" i="16"/>
  <c r="AQ385" i="16"/>
  <c r="Z393" i="16"/>
  <c r="AI70" i="16"/>
  <c r="AM21" i="16"/>
  <c r="X21" i="16"/>
  <c r="AQ391" i="16"/>
  <c r="AO387" i="16"/>
  <c r="AP388" i="16"/>
  <c r="U385" i="16"/>
  <c r="AJ395" i="16"/>
  <c r="Z395" i="16"/>
  <c r="AM72" i="16"/>
  <c r="AA69" i="16"/>
  <c r="AJ347" i="16"/>
  <c r="Z386" i="16"/>
  <c r="AN76" i="16"/>
  <c r="AH6" i="16"/>
  <c r="AM396" i="16"/>
  <c r="AJ79" i="16"/>
  <c r="AQ92" i="16"/>
  <c r="AR388" i="16"/>
  <c r="AL386" i="16"/>
  <c r="AL398" i="16" s="1"/>
  <c r="Z385" i="16"/>
  <c r="AR386" i="16"/>
  <c r="AR398" i="16" s="1"/>
  <c r="T362" i="16"/>
  <c r="AA385" i="16"/>
  <c r="AR74" i="16"/>
  <c r="AD75" i="16"/>
  <c r="AR91" i="16"/>
  <c r="AM350" i="16"/>
  <c r="AO390" i="16"/>
  <c r="AC386" i="16"/>
  <c r="AJ74" i="16"/>
  <c r="AF391" i="16"/>
  <c r="AP362" i="16"/>
  <c r="AP74" i="16"/>
  <c r="AP351" i="16"/>
  <c r="AF352" i="16"/>
  <c r="AF70" i="16"/>
  <c r="AJ387" i="16"/>
  <c r="AM13" i="9"/>
  <c r="AR787" i="9"/>
  <c r="AS786" i="9"/>
  <c r="AM14" i="9"/>
  <c r="BK20" i="9"/>
  <c r="BK19" i="9"/>
  <c r="BZ786" i="9"/>
  <c r="AQ787" i="9"/>
  <c r="BJ24" i="9"/>
  <c r="BJ10" i="9"/>
  <c r="BJ9" i="9"/>
  <c r="BJ23" i="9"/>
  <c r="BJ12" i="9"/>
  <c r="BJ18" i="9"/>
  <c r="BJ11" i="9"/>
  <c r="AX10" i="9"/>
  <c r="AX9" i="9"/>
  <c r="AX12" i="9"/>
  <c r="AX18" i="9"/>
  <c r="AX11" i="9"/>
  <c r="AY20" i="9"/>
  <c r="AY19" i="9"/>
  <c r="BK789" i="9"/>
  <c r="X398" i="16" l="1"/>
  <c r="AM12" i="9"/>
  <c r="AM24" i="9"/>
  <c r="AM11" i="9"/>
  <c r="AM10" i="9"/>
  <c r="AM23" i="9"/>
  <c r="BZ787" i="9"/>
  <c r="AQ788" i="9"/>
  <c r="AS787" i="9"/>
  <c r="AR788" i="9"/>
  <c r="AM9" i="9"/>
  <c r="AM18" i="9"/>
  <c r="AY826" i="9"/>
  <c r="BL89" i="9"/>
  <c r="BQ89" i="9"/>
  <c r="BL826" i="9"/>
  <c r="AZ826" i="9"/>
  <c r="BL14" i="9"/>
  <c r="AV14" i="9"/>
  <c r="BK826" i="9"/>
  <c r="BA826" i="9"/>
  <c r="BP14" i="9"/>
  <c r="BR89" i="9"/>
  <c r="BJ89" i="9"/>
  <c r="BM826" i="9"/>
  <c r="BL126" i="9"/>
  <c r="BK14" i="9"/>
  <c r="AZ126" i="9"/>
  <c r="BB13" i="9"/>
  <c r="BO89" i="9"/>
  <c r="BH89" i="9"/>
  <c r="BG13" i="9"/>
  <c r="AZ13" i="9"/>
  <c r="AT14" i="9"/>
  <c r="BC13" i="9"/>
  <c r="AY13" i="9"/>
  <c r="AX126" i="9"/>
  <c r="BM14" i="9"/>
  <c r="BF89" i="9"/>
  <c r="BG89" i="9"/>
  <c r="AU13" i="9"/>
  <c r="AW13" i="9"/>
  <c r="BO14" i="9"/>
  <c r="AR13" i="9"/>
  <c r="AS13" i="9" s="1"/>
  <c r="BE13" i="9"/>
  <c r="BA89" i="9"/>
  <c r="BF13" i="9"/>
  <c r="AQ14" i="9"/>
  <c r="BZ14" i="9" s="1"/>
  <c r="BK13" i="9"/>
  <c r="BP89" i="9"/>
  <c r="BN89" i="9"/>
  <c r="BH13" i="9"/>
  <c r="BV14" i="9"/>
  <c r="BI89" i="9"/>
  <c r="BR13" i="9"/>
  <c r="AU14" i="9"/>
  <c r="BP13" i="9"/>
  <c r="BM126" i="9"/>
  <c r="BI13" i="9"/>
  <c r="BB89" i="9"/>
  <c r="AT13" i="9"/>
  <c r="AR14" i="9"/>
  <c r="AS14" i="9" s="1"/>
  <c r="BE89" i="9"/>
  <c r="BN13" i="9"/>
  <c r="BM89" i="9"/>
  <c r="AY126" i="9"/>
  <c r="BN14" i="9"/>
  <c r="BQ14" i="9"/>
  <c r="BA13" i="9"/>
  <c r="AV13" i="9"/>
  <c r="AW14" i="9"/>
  <c r="BM13" i="9"/>
  <c r="AX89" i="9"/>
  <c r="AQ13" i="9"/>
  <c r="BD13" i="9"/>
  <c r="BV13" i="9"/>
  <c r="BJ126" i="9"/>
  <c r="AZ89" i="9"/>
  <c r="BK126" i="9"/>
  <c r="BR14" i="9"/>
  <c r="BO13" i="9"/>
  <c r="BD89" i="9"/>
  <c r="BC89" i="9"/>
  <c r="BQ13" i="9"/>
  <c r="BL13" i="9"/>
  <c r="BA126" i="9"/>
  <c r="BO83" i="9" l="1"/>
  <c r="BO86" i="9"/>
  <c r="BO82" i="9"/>
  <c r="BO81" i="9" s="1"/>
  <c r="BO84" i="9"/>
  <c r="BJ20" i="9"/>
  <c r="BJ19" i="9"/>
  <c r="BC84" i="9"/>
  <c r="BC86" i="9"/>
  <c r="AM89" i="9"/>
  <c r="BO23" i="9"/>
  <c r="BO9" i="9"/>
  <c r="BO12" i="9"/>
  <c r="BO18" i="9"/>
  <c r="BO11" i="9"/>
  <c r="BO24" i="9"/>
  <c r="BO10" i="9"/>
  <c r="BG86" i="9"/>
  <c r="BG84" i="9"/>
  <c r="BF10" i="9"/>
  <c r="BF9" i="9"/>
  <c r="BF12" i="9"/>
  <c r="BF18" i="9"/>
  <c r="BF11" i="9"/>
  <c r="AV44" i="9"/>
  <c r="AV42" i="9"/>
  <c r="AT42" i="9"/>
  <c r="AT44" i="9"/>
  <c r="BC20" i="9"/>
  <c r="BC19" i="9"/>
  <c r="BR84" i="9"/>
  <c r="BR86" i="9"/>
  <c r="BR82" i="9"/>
  <c r="BR81" i="9" s="1"/>
  <c r="BR83" i="9"/>
  <c r="BH86" i="9"/>
  <c r="BH84" i="9"/>
  <c r="BF84" i="9"/>
  <c r="BF86" i="9"/>
  <c r="AY9" i="9"/>
  <c r="AY12" i="9"/>
  <c r="AY18" i="9"/>
  <c r="AY11" i="9"/>
  <c r="AY10" i="9"/>
  <c r="BD19" i="9"/>
  <c r="BD20" i="9"/>
  <c r="BJ84" i="9"/>
  <c r="BJ86" i="9"/>
  <c r="BJ82" i="9"/>
  <c r="BJ83" i="9"/>
  <c r="BD12" i="9"/>
  <c r="BD11" i="9"/>
  <c r="BD18" i="9"/>
  <c r="BD10" i="9"/>
  <c r="BD9" i="9"/>
  <c r="BA20" i="9"/>
  <c r="BA19" i="9"/>
  <c r="BL86" i="9"/>
  <c r="BL82" i="9"/>
  <c r="BL81" i="9" s="1"/>
  <c r="BL84" i="9"/>
  <c r="BL83" i="9"/>
  <c r="BB10" i="9"/>
  <c r="BB9" i="9"/>
  <c r="BB12" i="9"/>
  <c r="BB18" i="9"/>
  <c r="BB11" i="9"/>
  <c r="BD832" i="9"/>
  <c r="BD820" i="9"/>
  <c r="BD819" i="9"/>
  <c r="BD818" i="9"/>
  <c r="BD833" i="9"/>
  <c r="BD316" i="9"/>
  <c r="BF819" i="9"/>
  <c r="BF820" i="9"/>
  <c r="BF832" i="9"/>
  <c r="BF833" i="9"/>
  <c r="BF818" i="9"/>
  <c r="BF316" i="9"/>
  <c r="BR24" i="9"/>
  <c r="BR10" i="9"/>
  <c r="BR9" i="9"/>
  <c r="BR23" i="9"/>
  <c r="BR12" i="9"/>
  <c r="BR18" i="9"/>
  <c r="BR11" i="9"/>
  <c r="BO20" i="9"/>
  <c r="BO19" i="9"/>
  <c r="BJ44" i="9"/>
  <c r="BJ42" i="9"/>
  <c r="AW42" i="9"/>
  <c r="AW44" i="9"/>
  <c r="BB20" i="9"/>
  <c r="BB19" i="9"/>
  <c r="AX84" i="9"/>
  <c r="AX86" i="9"/>
  <c r="BA18" i="9"/>
  <c r="BA11" i="9"/>
  <c r="BA10" i="9"/>
  <c r="BA9" i="9"/>
  <c r="BA12" i="9"/>
  <c r="BD86" i="9"/>
  <c r="BD84" i="9"/>
  <c r="BG20" i="9"/>
  <c r="BG19" i="9"/>
  <c r="BE18" i="9"/>
  <c r="BE11" i="9"/>
  <c r="BE10" i="9"/>
  <c r="BE9" i="9"/>
  <c r="BE12" i="9"/>
  <c r="AQ44" i="9"/>
  <c r="AQ42" i="9"/>
  <c r="BN20" i="9"/>
  <c r="BN19" i="9"/>
  <c r="BM20" i="9"/>
  <c r="BM19" i="9"/>
  <c r="BH19" i="9"/>
  <c r="BH20" i="9"/>
  <c r="BO42" i="9"/>
  <c r="BO44" i="9"/>
  <c r="BQ83" i="9"/>
  <c r="BQ82" i="9"/>
  <c r="BQ81" i="9" s="1"/>
  <c r="BQ84" i="9"/>
  <c r="BQ86" i="9"/>
  <c r="BM18" i="9"/>
  <c r="BM11" i="9"/>
  <c r="BM10" i="9"/>
  <c r="BM24" i="9"/>
  <c r="BM23" i="9"/>
  <c r="BM9" i="9"/>
  <c r="BM12" i="9"/>
  <c r="BN44" i="9"/>
  <c r="BN42" i="9"/>
  <c r="BP12" i="9"/>
  <c r="BP11" i="9"/>
  <c r="BP18" i="9"/>
  <c r="BP24" i="9"/>
  <c r="BP10" i="9"/>
  <c r="BP23" i="9"/>
  <c r="BP9" i="9"/>
  <c r="BZ788" i="9"/>
  <c r="AQ789" i="9"/>
  <c r="AX20" i="9"/>
  <c r="AX19" i="9"/>
  <c r="BR20" i="9"/>
  <c r="BR19" i="9"/>
  <c r="BQ20" i="9"/>
  <c r="BQ19" i="9"/>
  <c r="BF20" i="9"/>
  <c r="BF19" i="9"/>
  <c r="AZ86" i="9"/>
  <c r="AZ84" i="9"/>
  <c r="BI84" i="9"/>
  <c r="BI86" i="9"/>
  <c r="BR44" i="9"/>
  <c r="BR42" i="9"/>
  <c r="BW44" i="9"/>
  <c r="BW42" i="9"/>
  <c r="BL12" i="9"/>
  <c r="BL11" i="9"/>
  <c r="BL18" i="9"/>
  <c r="BL24" i="9"/>
  <c r="BL10" i="9"/>
  <c r="BL23" i="9"/>
  <c r="BL9" i="9"/>
  <c r="BN84" i="9"/>
  <c r="BN86" i="9"/>
  <c r="BN82" i="9"/>
  <c r="BN81" i="9" s="1"/>
  <c r="BN83" i="9"/>
  <c r="BQ18" i="9"/>
  <c r="BQ11" i="9"/>
  <c r="BQ10" i="9"/>
  <c r="BQ24" i="9"/>
  <c r="BQ23" i="9"/>
  <c r="BQ9" i="9"/>
  <c r="BQ12" i="9"/>
  <c r="BE84" i="9"/>
  <c r="BE86" i="9"/>
  <c r="BB84" i="9"/>
  <c r="BB86" i="9"/>
  <c r="BV44" i="9"/>
  <c r="BV42" i="9"/>
  <c r="AM126" i="9"/>
  <c r="AZ12" i="9"/>
  <c r="AZ11" i="9"/>
  <c r="AZ18" i="9"/>
  <c r="AZ10" i="9"/>
  <c r="AZ9" i="9"/>
  <c r="BI18" i="9"/>
  <c r="BI11" i="9"/>
  <c r="BI10" i="9"/>
  <c r="BI9" i="9"/>
  <c r="BI12" i="9"/>
  <c r="BK42" i="9"/>
  <c r="BK44" i="9"/>
  <c r="BH12" i="9"/>
  <c r="BH11" i="9"/>
  <c r="BH18" i="9"/>
  <c r="BH10" i="9"/>
  <c r="BH9" i="9"/>
  <c r="AR44" i="9"/>
  <c r="AS44" i="9" s="1"/>
  <c r="AR42" i="9"/>
  <c r="AS42" i="9" s="1"/>
  <c r="BK83" i="9"/>
  <c r="BK82" i="9"/>
  <c r="BK81" i="9" s="1"/>
  <c r="BK84" i="9"/>
  <c r="BK86" i="9"/>
  <c r="BG820" i="9"/>
  <c r="BG832" i="9"/>
  <c r="BG833" i="9"/>
  <c r="BG818" i="9"/>
  <c r="BG819" i="9"/>
  <c r="BG316" i="9"/>
  <c r="BG9" i="9"/>
  <c r="BG12" i="9"/>
  <c r="BG18" i="9"/>
  <c r="BG11" i="9"/>
  <c r="BG10" i="9"/>
  <c r="BP42" i="9"/>
  <c r="BP44" i="9"/>
  <c r="BA84" i="9"/>
  <c r="BA86" i="9"/>
  <c r="BN24" i="9"/>
  <c r="BN10" i="9"/>
  <c r="BN9" i="9"/>
  <c r="BN23" i="9"/>
  <c r="BN12" i="9"/>
  <c r="BN18" i="9"/>
  <c r="BN11" i="9"/>
  <c r="BL19" i="9"/>
  <c r="BL20" i="9"/>
  <c r="BM83" i="9"/>
  <c r="BM84" i="9"/>
  <c r="BM86" i="9"/>
  <c r="BM82" i="9"/>
  <c r="BM81" i="9" s="1"/>
  <c r="BI20" i="9"/>
  <c r="BI19" i="9"/>
  <c r="BL42" i="9"/>
  <c r="BL44" i="9"/>
  <c r="BE20" i="9"/>
  <c r="BE19" i="9"/>
  <c r="BM44" i="9"/>
  <c r="BM42" i="9"/>
  <c r="AY86" i="9"/>
  <c r="AY84" i="9"/>
  <c r="AU42" i="9"/>
  <c r="AU44" i="9"/>
  <c r="AZ19" i="9"/>
  <c r="AZ20" i="9"/>
  <c r="BK23" i="9"/>
  <c r="BK9" i="9"/>
  <c r="BK12" i="9"/>
  <c r="BK18" i="9"/>
  <c r="BK11" i="9"/>
  <c r="BK24" i="9"/>
  <c r="BK10" i="9"/>
  <c r="BP86" i="9"/>
  <c r="BP82" i="9"/>
  <c r="BP81" i="9" s="1"/>
  <c r="BP84" i="9"/>
  <c r="BP83" i="9"/>
  <c r="BQ44" i="9"/>
  <c r="BQ42" i="9"/>
  <c r="BP19" i="9"/>
  <c r="BP20" i="9"/>
  <c r="BC9" i="9"/>
  <c r="BC12" i="9"/>
  <c r="BC18" i="9"/>
  <c r="BC11" i="9"/>
  <c r="BC10" i="9"/>
  <c r="BH832" i="9"/>
  <c r="BH833" i="9"/>
  <c r="BH818" i="9"/>
  <c r="BH819" i="9"/>
  <c r="BH820" i="9"/>
  <c r="BH316" i="9"/>
  <c r="AS788" i="9"/>
  <c r="AR789" i="9"/>
  <c r="AS789" i="9" s="1"/>
  <c r="AM44" i="9" l="1"/>
  <c r="AM84" i="9"/>
  <c r="AM83" i="9"/>
  <c r="AM42" i="9"/>
  <c r="AM82" i="9"/>
  <c r="BJ81" i="9"/>
  <c r="AM81" i="9" l="1"/>
</calcChain>
</file>

<file path=xl/sharedStrings.xml><?xml version="1.0" encoding="utf-8"?>
<sst xmlns="http://schemas.openxmlformats.org/spreadsheetml/2006/main" count="67627" uniqueCount="22115">
  <si>
    <t>Last Refreshed</t>
  </si>
  <si>
    <t>Workbook</t>
  </si>
  <si>
    <t>Change</t>
  </si>
  <si>
    <t>Worksheet</t>
  </si>
  <si>
    <t>Refresh</t>
  </si>
  <si>
    <t>Settings</t>
  </si>
  <si>
    <t>Source: Lipper</t>
  </si>
  <si>
    <t>Name</t>
  </si>
  <si>
    <t>Total Expense Ratio</t>
  </si>
  <si>
    <t>Cross Reference Codes</t>
  </si>
  <si>
    <t>Value</t>
  </si>
  <si>
    <t>Valor</t>
  </si>
  <si>
    <t>BCV Defensive (CHF) A</t>
  </si>
  <si>
    <t>BCV Defensive (CHF) B</t>
  </si>
  <si>
    <t>EdR Prifund Alpha Diversified A USD</t>
  </si>
  <si>
    <t>Fidelity Funds - US High Yield Y-ACC-USD</t>
  </si>
  <si>
    <t>Heritage Alternative Fund - Total Return (CHF) A</t>
  </si>
  <si>
    <t>Heritage Alternative Fund - Total Return (USD) A</t>
  </si>
  <si>
    <t>Julius Baer II BF Absolute Return-CHF B</t>
  </si>
  <si>
    <t>Julius Baer II BF Absolute Return-EUR B</t>
  </si>
  <si>
    <t>Julius Baer II BF Absolute Return-USD B</t>
  </si>
  <si>
    <t>Julius Baer II BF Euro-EUR B</t>
  </si>
  <si>
    <t>Julius Baer II BF Swiss Franc-CHF B</t>
  </si>
  <si>
    <t>LA FONCIERE</t>
  </si>
  <si>
    <t>LO Funds - Euro Responsible Corp Fundamental P A</t>
  </si>
  <si>
    <t>LO Funds II - Euro Responsible Corp Fndm P A</t>
  </si>
  <si>
    <t>LO Funds II - Swiss Franc Credit Bnd (Foreign) I A</t>
  </si>
  <si>
    <t>LODH Alternative Strategies (EUR) D (in liq)</t>
  </si>
  <si>
    <t>LODH Alternative Strategies (USD) D (in liq)</t>
  </si>
  <si>
    <t>LODH Delta Global Fund (CHF) I D (in liq)</t>
  </si>
  <si>
    <t>Nordea 1 - European High Yield Bond BI EUR</t>
  </si>
  <si>
    <t>Nordea 1 - European High Yield Bond BP EUR</t>
  </si>
  <si>
    <t>Nordea 1 - Norwegian Bond BP NOK</t>
  </si>
  <si>
    <t>Nordea 1 - Swedish Bond BP SEK</t>
  </si>
  <si>
    <t>Pictet CH Enhanced Liquidity CHF P dy</t>
  </si>
  <si>
    <t>Pictet CH Enhanced Liquidity EUR P dy</t>
  </si>
  <si>
    <t>Pictet CH Enhanced Liquidity USD P dy</t>
  </si>
  <si>
    <t>Pictet CH Short-Term Money Market CHF I dy</t>
  </si>
  <si>
    <t>Pictet CH Short-Term Money Market EUR I dy</t>
  </si>
  <si>
    <t>Pictet CH Short-Term Money Market GBP I dy</t>
  </si>
  <si>
    <t>Pictet CH Short-Term Money Market USD I dy</t>
  </si>
  <si>
    <t>Pictet-CHF Bonds-I</t>
  </si>
  <si>
    <t>Pictet-EUR Corporate Bonds-HI CHF</t>
  </si>
  <si>
    <t>Pictet-EUR Corporate Bonds-HP CHF</t>
  </si>
  <si>
    <t>Pictet-EUR Corporate Bonds-I</t>
  </si>
  <si>
    <t>Pictet-Global Emerging Debt-I USD</t>
  </si>
  <si>
    <t>PS II-CHF Bonds-I</t>
  </si>
  <si>
    <t>PS II-EUR Corporate Bonds-P</t>
  </si>
  <si>
    <t>PS II-EUR High Yield-P</t>
  </si>
  <si>
    <t>Swisscanto (LU) SICAV II Bond CHF B</t>
  </si>
  <si>
    <t>Swisscanto (LU) SICAV II Bond EUR B</t>
  </si>
  <si>
    <t>Swisscanto (LU) SICAV II Bond USD B</t>
  </si>
  <si>
    <t>Swisscanto (LU) SICAV II Money Market CHF B</t>
  </si>
  <si>
    <t>Swisscanto (LU) SICAV II Money Market EUR B</t>
  </si>
  <si>
    <t>Swisscanto (LU) SICAV II Money Market USD B</t>
  </si>
  <si>
    <t>UBS (Lux) Medium Term Bond Fd - EUR P-acc</t>
  </si>
  <si>
    <t>UBS (Lux) Medium Term Bond Fd - GBP P-acc</t>
  </si>
  <si>
    <t>Union +</t>
  </si>
  <si>
    <t>Vontobel Fund Eastern European Bond B EUR</t>
  </si>
  <si>
    <t>UBS (Lux) Medium Term Bond Fd - GBP I-A2-acc</t>
  </si>
  <si>
    <t>Sheet1 - Table [1]</t>
  </si>
  <si>
    <t>Monnaie</t>
  </si>
  <si>
    <t>CHF</t>
  </si>
  <si>
    <t>AUD</t>
  </si>
  <si>
    <t>EUR</t>
  </si>
  <si>
    <t>NOK</t>
  </si>
  <si>
    <t>GBP</t>
  </si>
  <si>
    <t>CAD</t>
  </si>
  <si>
    <t>USD</t>
  </si>
  <si>
    <t>SEK</t>
  </si>
  <si>
    <t/>
  </si>
  <si>
    <t>Libor CHF 3M</t>
  </si>
  <si>
    <t>Libor EUR 3M</t>
  </si>
  <si>
    <t>Libor USD 3M</t>
  </si>
  <si>
    <t>Courbe Monde</t>
  </si>
  <si>
    <t>Courbe EUR</t>
  </si>
  <si>
    <t>Citigroup USD 3M Eurodeposit in USD</t>
  </si>
  <si>
    <t>SBI Foreign AAA-A (1-3 Y)</t>
  </si>
  <si>
    <t>SBI Foreign AAA-BBB (1-5 Y)</t>
  </si>
  <si>
    <t>High Yield</t>
  </si>
  <si>
    <t>JPM EMU GOVT AAA-A EUR (1-5 / 3-5)</t>
  </si>
  <si>
    <t>Barclays EUR Aggregate Index 500 mio + 1-5y</t>
  </si>
  <si>
    <t>Bank of America Merrill Lynch European Currency High Yield Constrained - TR Index (100% EUR Hedged)</t>
  </si>
  <si>
    <t>Courbe GBP</t>
  </si>
  <si>
    <t>Barclays Sterling Aggregate ex Gilt 1-5 Y A</t>
  </si>
  <si>
    <t>JPM US GOV BOND INDEX</t>
  </si>
  <si>
    <t>Courbe USD</t>
  </si>
  <si>
    <t>Barclays EUR Aggregate Corporate Hedge CHF</t>
  </si>
  <si>
    <t>JP Morgan Global Government Bond Index</t>
  </si>
  <si>
    <t>Swiss Bond Index AAA-BBB</t>
  </si>
  <si>
    <t>Swiss Bond Index Domestic AAA-BBB</t>
  </si>
  <si>
    <t>Swiss Bond Index Foreign AAA-BBB</t>
  </si>
  <si>
    <t>Bank of America Merrill Lynch EMU Corporate Index EUR</t>
  </si>
  <si>
    <t>Bank of America Merryl Lynch EMU Corporate Index EUR</t>
  </si>
  <si>
    <t>Barclays Euro Aggregate Corporate Bond Index</t>
  </si>
  <si>
    <t>Iboxx Euro Corporates Index</t>
  </si>
  <si>
    <t>Markit iBoxx EUR Liquid Corporates Large Cap Index</t>
  </si>
  <si>
    <t>Barclays Euro Aggregate Bond Index</t>
  </si>
  <si>
    <t>Barclays Euro Aggregate Corporate Bond ex Financials Index</t>
  </si>
  <si>
    <t>Citigroup EMU Government Bond Index</t>
  </si>
  <si>
    <t>JPM EMU GOVT AAA-A EUR</t>
  </si>
  <si>
    <t>JPM GBI EMU All Maturities EUR AAA-AA</t>
  </si>
  <si>
    <t>Mstar GIF OS GBP Diversified Bond</t>
  </si>
  <si>
    <t>Courbe NOK</t>
  </si>
  <si>
    <t>Courbe SEK</t>
  </si>
  <si>
    <t>Courbe EMEU</t>
  </si>
  <si>
    <t>JP Morgan GBI-EM Global Europe</t>
  </si>
  <si>
    <t>JP Morgan GBI United States Govt. Bond Index</t>
  </si>
  <si>
    <t>Bank of America Merrill Lynch US Corporate 1-10 y</t>
  </si>
  <si>
    <t>JP Morgan GBI United States Govt. All Mat Bond Index</t>
  </si>
  <si>
    <t>Bank of America Merrill Lynch US Corporate Large Cap 1-10 y</t>
  </si>
  <si>
    <t>BofA Merrill Lynch US High Yield Constrained</t>
  </si>
  <si>
    <t>Courbe CAD</t>
  </si>
  <si>
    <t>JP Morgan Govt. Bonds – Canada Traded – 1-5 years</t>
  </si>
  <si>
    <t>JP Morgan Govt. Bonds – Canada</t>
  </si>
  <si>
    <t>Courbe AUD</t>
  </si>
  <si>
    <t>Citigroup World Broad Investment-Grade (World BIG) Corporate Bond Index (TR) in CHF</t>
  </si>
  <si>
    <t>SWC Cust Benchmark</t>
  </si>
  <si>
    <t>Courbe EM</t>
  </si>
  <si>
    <t>JP Morgan EMBI Global Diversified Composite</t>
  </si>
  <si>
    <t>UBS Convertible Investment Grade (60 % Europe (EUR), 30 % USA (USD), 10 % Japan (JPY))</t>
  </si>
  <si>
    <t>Swisscanto (LU) SICAV II Bond CHF P</t>
  </si>
  <si>
    <t>Swisscanto (LU) SICAV II Bond EUR P</t>
  </si>
  <si>
    <t>Swisscanto (LU) SICAV II Bond Medium Term CHF P</t>
  </si>
  <si>
    <t>Swisscanto (LU) SICAV II Bond Medium Term EUR P</t>
  </si>
  <si>
    <t>UBAM Dynamic US Dollar Bond IC USD</t>
  </si>
  <si>
    <t>Barclays US Aggregate Bond Index</t>
  </si>
  <si>
    <t>LO Funds - Emerging Market Tot Rtn Bd (USD) I A</t>
  </si>
  <si>
    <t>Barclays 0-3 Year US Corporate Bond Index</t>
  </si>
  <si>
    <t>BofA Merryl Lynch EMU Corporate Index CHF Hedged</t>
  </si>
  <si>
    <t>Citigroup US Government Bond Index</t>
  </si>
  <si>
    <t>OYSTER Credit Opportunities EUR2</t>
  </si>
  <si>
    <t>Pictet-EUR Bonds-I</t>
  </si>
  <si>
    <t>Date</t>
  </si>
  <si>
    <t/>
  </si>
  <si>
    <t>Barclays Global Aggregate Bond Index CHF Hedged</t>
  </si>
  <si>
    <t>Barclays Global Aggregate Corporates 1-3 ans TR (couv. en CHF)</t>
  </si>
  <si>
    <t>Gestion décorrélée</t>
  </si>
  <si>
    <t>Luxembourg</t>
  </si>
  <si>
    <t>Domicile</t>
  </si>
  <si>
    <t>Obligations</t>
  </si>
  <si>
    <t>Fonds de placement</t>
  </si>
  <si>
    <t>LU0564204526</t>
  </si>
  <si>
    <t>LU0135487147</t>
  </si>
  <si>
    <t>LU0174586395</t>
  </si>
  <si>
    <t>LU0642281702</t>
  </si>
  <si>
    <t>LU0866336711</t>
  </si>
  <si>
    <t>CH0207550069</t>
  </si>
  <si>
    <t>LU0899938061</t>
  </si>
  <si>
    <t>LU0957586570</t>
  </si>
  <si>
    <t>LU1057798792</t>
  </si>
  <si>
    <t>LU0451950587</t>
  </si>
  <si>
    <t>MT7000001236</t>
  </si>
  <si>
    <t>LU0370788753</t>
  </si>
  <si>
    <t>LU0274221281</t>
  </si>
  <si>
    <t>Actions</t>
  </si>
  <si>
    <t>IE00B53QG562</t>
  </si>
  <si>
    <t>C:\Users\BCVs\Documents\IM\IMM - PORTFOLIO\BCVs WKB (LU) flex\Fonds de placement\Fonds de placement.lwbk</t>
  </si>
  <si>
    <t>UCITS</t>
  </si>
  <si>
    <t>Fund Currency</t>
  </si>
  <si>
    <t>Asset Universe</t>
  </si>
  <si>
    <t>Asset Type</t>
  </si>
  <si>
    <t>Income Distribution</t>
  </si>
  <si>
    <t>Code ISIN</t>
  </si>
  <si>
    <t>LU1048421868</t>
  </si>
  <si>
    <t>Alternatives</t>
  </si>
  <si>
    <t>Retained</t>
  </si>
  <si>
    <t>LU0658025977</t>
  </si>
  <si>
    <t>Obligation</t>
  </si>
  <si>
    <t>LU0211118483</t>
  </si>
  <si>
    <t>LU0211118053</t>
  </si>
  <si>
    <t>LU0523283066</t>
  </si>
  <si>
    <t>LU0292585030</t>
  </si>
  <si>
    <t>LU0072816332</t>
  </si>
  <si>
    <t>CH0016227958</t>
  </si>
  <si>
    <t>Switzerland</t>
  </si>
  <si>
    <t>Paid</t>
  </si>
  <si>
    <t>CH0035651501</t>
  </si>
  <si>
    <t>CH0024636968</t>
  </si>
  <si>
    <t>CH0026073517</t>
  </si>
  <si>
    <t>CH0024637271</t>
  </si>
  <si>
    <t>CH0016227735</t>
  </si>
  <si>
    <t>LU0110759593</t>
  </si>
  <si>
    <t>LU0208096981</t>
  </si>
  <si>
    <t>LU0162424468</t>
  </si>
  <si>
    <t>LU1035012886</t>
  </si>
  <si>
    <t>Capital Strategy Fds Fixed Income Allocator B EUR</t>
  </si>
  <si>
    <t>Malta</t>
  </si>
  <si>
    <t>LU0155952053</t>
  </si>
  <si>
    <t>VGG258791000</t>
  </si>
  <si>
    <t>British Virgin Islands</t>
  </si>
  <si>
    <t>LU0274211480</t>
  </si>
  <si>
    <t>Exchange Traded Funds</t>
  </si>
  <si>
    <t>LU0190711035</t>
  </si>
  <si>
    <t>LU0173396051</t>
  </si>
  <si>
    <t>LU0173395087</t>
  </si>
  <si>
    <t>LU0451950314</t>
  </si>
  <si>
    <t>CH0016172253</t>
  </si>
  <si>
    <t>CH0023489328</t>
  </si>
  <si>
    <t>CH0018316577</t>
  </si>
  <si>
    <t>IE00B3DKXQ41</t>
  </si>
  <si>
    <t>Ireland</t>
  </si>
  <si>
    <t>IE0032523478</t>
  </si>
  <si>
    <t>IE0005042456</t>
  </si>
  <si>
    <t>IE00B0M63730</t>
  </si>
  <si>
    <t>CH0037253066</t>
  </si>
  <si>
    <t>CH0026952702</t>
  </si>
  <si>
    <t>JSS Commodity - Diversified (USD) P USD Dis</t>
  </si>
  <si>
    <t>CH0023789099</t>
  </si>
  <si>
    <t>LU0363795294</t>
  </si>
  <si>
    <t>LU0363795708</t>
  </si>
  <si>
    <t>LU0261941057</t>
  </si>
  <si>
    <t>LU0186678784</t>
  </si>
  <si>
    <t>LU0186679246</t>
  </si>
  <si>
    <t>LU0261946106</t>
  </si>
  <si>
    <t>LU0354951690</t>
  </si>
  <si>
    <t>LU0309836707</t>
  </si>
  <si>
    <t>LU0354951856</t>
  </si>
  <si>
    <t>LU0274708071</t>
  </si>
  <si>
    <t>LU0274706612</t>
  </si>
  <si>
    <t>CH0002782263</t>
  </si>
  <si>
    <t>Fonds Immobiliers</t>
  </si>
  <si>
    <t>CH0012115249</t>
  </si>
  <si>
    <t>CH0036840848</t>
  </si>
  <si>
    <t>LU0210002480</t>
  </si>
  <si>
    <t>LU0564203809</t>
  </si>
  <si>
    <t>LU0209981991</t>
  </si>
  <si>
    <t>LU0095725387</t>
  </si>
  <si>
    <t>LU0209983930</t>
  </si>
  <si>
    <t>LU0216690833</t>
  </si>
  <si>
    <t>LU0337863871</t>
  </si>
  <si>
    <t>CH0016732585</t>
  </si>
  <si>
    <t>Autre</t>
  </si>
  <si>
    <t>CH0016732601</t>
  </si>
  <si>
    <t>CH0018120466</t>
  </si>
  <si>
    <t>LU0655679115</t>
  </si>
  <si>
    <t>LU0141799097</t>
  </si>
  <si>
    <t>LU0141799501</t>
  </si>
  <si>
    <t>LU0087209911</t>
  </si>
  <si>
    <t>LU0064320186</t>
  </si>
  <si>
    <t>LU0064321663</t>
  </si>
  <si>
    <t>LU0435360283</t>
  </si>
  <si>
    <t>LU0111479092</t>
  </si>
  <si>
    <t>LU0212175227</t>
  </si>
  <si>
    <t>LU0823397525</t>
  </si>
  <si>
    <t>CH0021732604</t>
  </si>
  <si>
    <t>Fond de Marché Monétaire</t>
  </si>
  <si>
    <t>CH0021732505</t>
  </si>
  <si>
    <t>CH0021732554</t>
  </si>
  <si>
    <t>CH0011292304</t>
  </si>
  <si>
    <t>CH0011292353</t>
  </si>
  <si>
    <t>CH0013803546</t>
  </si>
  <si>
    <t>CH0011292395</t>
  </si>
  <si>
    <t>LU0128492062</t>
  </si>
  <si>
    <t>LU0503630740</t>
  </si>
  <si>
    <t>LU0503630070</t>
  </si>
  <si>
    <t>LU0174592799</t>
  </si>
  <si>
    <t>LU0128472205</t>
  </si>
  <si>
    <t>LU0530333185</t>
  </si>
  <si>
    <t>LU0366533023</t>
  </si>
  <si>
    <t>LU0366532561</t>
  </si>
  <si>
    <t>LU0128469243</t>
  </si>
  <si>
    <t>LU0188798671</t>
  </si>
  <si>
    <t>Pictet-USA Index-I USD</t>
  </si>
  <si>
    <t>IE00B62MZF51</t>
  </si>
  <si>
    <t>CH0011798458</t>
  </si>
  <si>
    <t>Pension Funds</t>
  </si>
  <si>
    <t>LU0413611236</t>
  </si>
  <si>
    <t>LU0222461195</t>
  </si>
  <si>
    <t>LU0222461518</t>
  </si>
  <si>
    <t>LU1055715269</t>
  </si>
  <si>
    <t>LU0705071883</t>
  </si>
  <si>
    <t>LU0230242504</t>
  </si>
  <si>
    <t>LU0254675159</t>
  </si>
  <si>
    <t>LU0280704114</t>
  </si>
  <si>
    <t>LU0230242686</t>
  </si>
  <si>
    <t>LU0084302339</t>
  </si>
  <si>
    <t>LU0239949844</t>
  </si>
  <si>
    <t>LU0239950180</t>
  </si>
  <si>
    <t>LU0239950933</t>
  </si>
  <si>
    <t>LU0934195610</t>
  </si>
  <si>
    <t>LU0951484178</t>
  </si>
  <si>
    <t>LU0951571222</t>
  </si>
  <si>
    <t>Schroder GAIA Cat Bond CHF Hedged IF Acc</t>
  </si>
  <si>
    <t>LU0113257694</t>
  </si>
  <si>
    <t>LU0113258742</t>
  </si>
  <si>
    <t>LU0579529461</t>
  </si>
  <si>
    <t>IE00B459R192</t>
  </si>
  <si>
    <t>CH0008608678</t>
  </si>
  <si>
    <t>CH0027064648</t>
  </si>
  <si>
    <t>CH0192309273</t>
  </si>
  <si>
    <t>CH0017794915</t>
  </si>
  <si>
    <t>CH0017486835</t>
  </si>
  <si>
    <t>CH0025616829</t>
  </si>
  <si>
    <t>CH0002779673</t>
  </si>
  <si>
    <t>CH0025616837</t>
  </si>
  <si>
    <t>CH0021284119</t>
  </si>
  <si>
    <t>CH0030955865</t>
  </si>
  <si>
    <t>CH0021284283</t>
  </si>
  <si>
    <t>CH0021284234</t>
  </si>
  <si>
    <t>CH0192306345</t>
  </si>
  <si>
    <t>JPY</t>
  </si>
  <si>
    <t>LU1057799170</t>
  </si>
  <si>
    <t>LU1057799501</t>
  </si>
  <si>
    <t>LU0556185345</t>
  </si>
  <si>
    <t>LU0582725072</t>
  </si>
  <si>
    <t>LU0899938574</t>
  </si>
  <si>
    <t>LU0899938657</t>
  </si>
  <si>
    <t>LU0161530109</t>
  </si>
  <si>
    <t>LU0141248293</t>
  </si>
  <si>
    <t>LU0161530448</t>
  </si>
  <si>
    <t>LU0276846374</t>
  </si>
  <si>
    <t>LU0899937253</t>
  </si>
  <si>
    <t>LU0276846457</t>
  </si>
  <si>
    <t>LU0899937501</t>
  </si>
  <si>
    <t>LU0899937683</t>
  </si>
  <si>
    <t>LU0957586067</t>
  </si>
  <si>
    <t>LU0957587115</t>
  </si>
  <si>
    <t>LU0899938228</t>
  </si>
  <si>
    <t>LU0519886476</t>
  </si>
  <si>
    <t>LU0899938491</t>
  </si>
  <si>
    <t>LU0276847695</t>
  </si>
  <si>
    <t>LU0899938814</t>
  </si>
  <si>
    <t>LU0276847935</t>
  </si>
  <si>
    <t>LU0899938905</t>
  </si>
  <si>
    <t>LU0276848669</t>
  </si>
  <si>
    <t>LU0276847182</t>
  </si>
  <si>
    <t>LU0866296667</t>
  </si>
  <si>
    <t>LU0141249424</t>
  </si>
  <si>
    <t>LU0141249770</t>
  </si>
  <si>
    <t>LU0141249937</t>
  </si>
  <si>
    <t>LU0141250786</t>
  </si>
  <si>
    <t>LU0112803316</t>
  </si>
  <si>
    <t>Actifs Mixtes</t>
  </si>
  <si>
    <t>LU0112806418</t>
  </si>
  <si>
    <t>LU0112799969</t>
  </si>
  <si>
    <t>LU0112800569</t>
  </si>
  <si>
    <t>LU0236174636</t>
  </si>
  <si>
    <t>LU0899942170</t>
  </si>
  <si>
    <t>LU0236190244</t>
  </si>
  <si>
    <t>LU0899942253</t>
  </si>
  <si>
    <t>LU0899942337</t>
  </si>
  <si>
    <t>LU0899942410</t>
  </si>
  <si>
    <t>LU0236190673</t>
  </si>
  <si>
    <t>LU0236169982</t>
  </si>
  <si>
    <t>LU0236170212</t>
  </si>
  <si>
    <t>LU0236170568</t>
  </si>
  <si>
    <t>CH0002875844</t>
  </si>
  <si>
    <t>CH0009477446</t>
  </si>
  <si>
    <t>CH0005111387</t>
  </si>
  <si>
    <t>CH0009477438</t>
  </si>
  <si>
    <t>CH0005111361</t>
  </si>
  <si>
    <t>CH0002875851</t>
  </si>
  <si>
    <t>UK</t>
  </si>
  <si>
    <t>LU0146925176</t>
  </si>
  <si>
    <t>LU0132661827</t>
  </si>
  <si>
    <t>CH0002791843</t>
  </si>
  <si>
    <t>LU0415158210</t>
  </si>
  <si>
    <t>LU0057954868</t>
  </si>
  <si>
    <t>LU0057957291</t>
  </si>
  <si>
    <t>LU0442361415</t>
  </si>
  <si>
    <t>LU0074904888</t>
  </si>
  <si>
    <t>LU0442358460</t>
  </si>
  <si>
    <t>LU0074904615</t>
  </si>
  <si>
    <t>LU0224520295</t>
  </si>
  <si>
    <t>LU0224519792</t>
  </si>
  <si>
    <t>LU0224520709</t>
  </si>
  <si>
    <t>LU0224520535</t>
  </si>
  <si>
    <t>FR0000009987</t>
  </si>
  <si>
    <t>France</t>
  </si>
  <si>
    <t>LU0080215204</t>
  </si>
  <si>
    <t>Type de fonds</t>
  </si>
  <si>
    <t>Sous-catégorie</t>
  </si>
  <si>
    <t>Classe</t>
  </si>
  <si>
    <t>Zone de risque</t>
  </si>
  <si>
    <t>YTM</t>
  </si>
  <si>
    <t>RATING AAA/AA</t>
  </si>
  <si>
    <t>RATING A</t>
  </si>
  <si>
    <t>RATING BBB</t>
  </si>
  <si>
    <t>NON IG</t>
  </si>
  <si>
    <t>Corporate</t>
  </si>
  <si>
    <t>Aggregate</t>
  </si>
  <si>
    <t>Hedge Funds</t>
  </si>
  <si>
    <t>Ass. pf action</t>
  </si>
  <si>
    <t>LU0683600992</t>
  </si>
  <si>
    <t>LU0658026439</t>
  </si>
  <si>
    <t>LU0997828206</t>
  </si>
  <si>
    <t>LU0440307725</t>
  </si>
  <si>
    <t>BCV Cluster Equity Alpha (CHF) A</t>
  </si>
  <si>
    <t>LU0252966485</t>
  </si>
  <si>
    <t>BGF Euro-Markets D2 EUR</t>
  </si>
  <si>
    <t>FR0011352566</t>
  </si>
  <si>
    <t>Candriam Long Short Credit C CHF</t>
  </si>
  <si>
    <t>CH0237239667</t>
  </si>
  <si>
    <t>CH0101754387</t>
  </si>
  <si>
    <t>LU0942970442</t>
  </si>
  <si>
    <t>LU0514695187</t>
  </si>
  <si>
    <t>LU0370789561</t>
  </si>
  <si>
    <t>Fidelity Funds - Japan Advantage Y-ACC-JPY</t>
  </si>
  <si>
    <t>LU0318941159</t>
  </si>
  <si>
    <t>LU0963540884</t>
  </si>
  <si>
    <t>Fidelity Funds - US High Yield Y-ACC-CHF H</t>
  </si>
  <si>
    <t>GB00B7Z5XY37</t>
  </si>
  <si>
    <t>LU0164867441</t>
  </si>
  <si>
    <t>HSBC GIF Chinese Equity IC USD</t>
  </si>
  <si>
    <t>CH0226976816</t>
  </si>
  <si>
    <t>IE00B5377D42</t>
  </si>
  <si>
    <t>IE00B52SF786</t>
  </si>
  <si>
    <t>IE00B0M63953</t>
  </si>
  <si>
    <t>LU0312694234</t>
  </si>
  <si>
    <t>iShares MSCI EMU Mid Cap UCITS ETF (Lux)</t>
  </si>
  <si>
    <t>IE00B52SFT06</t>
  </si>
  <si>
    <t>IE00B8BVCK12</t>
  </si>
  <si>
    <t>IE00B0M62Q58</t>
  </si>
  <si>
    <t>CH0008899764</t>
  </si>
  <si>
    <t>CH0019852802</t>
  </si>
  <si>
    <t>LU0225506756</t>
  </si>
  <si>
    <t>JPM Russia A Acc USD</t>
  </si>
  <si>
    <t>CH0232295490</t>
  </si>
  <si>
    <t>IE00BHBFCY08</t>
  </si>
  <si>
    <t>Legg Mason Brandywine Glo Fxd Inc Acc Hdg CHF</t>
  </si>
  <si>
    <t>LU0360479090</t>
  </si>
  <si>
    <t>IE00B53JGK04</t>
  </si>
  <si>
    <t>LU0539147305</t>
  </si>
  <si>
    <t>Nordea 1 - Swedish Bond BI SEK</t>
  </si>
  <si>
    <t>LU0378611387</t>
  </si>
  <si>
    <t>Nordea 1 - US High Yield Bond BI USD</t>
  </si>
  <si>
    <t>CH0022186115</t>
  </si>
  <si>
    <t>Pictet CH-Global Equities-J dy USD</t>
  </si>
  <si>
    <t>CH0019087102</t>
  </si>
  <si>
    <t>CH0019591970</t>
  </si>
  <si>
    <t>Pictet CH-Swiss Market Tracker-J dy CHF</t>
  </si>
  <si>
    <t>LU0988403381</t>
  </si>
  <si>
    <t>Pictet-Absolute Return Fixed Income-HI CHF</t>
  </si>
  <si>
    <t>LU0188800162</t>
  </si>
  <si>
    <t>Pictet-Europe Index-I EUR</t>
  </si>
  <si>
    <t>LU0188802960</t>
  </si>
  <si>
    <t>Pictet-Japan Index-I JPY</t>
  </si>
  <si>
    <t>LU0329233133</t>
  </si>
  <si>
    <t>IE0032077012</t>
  </si>
  <si>
    <t>VGG7238PAA45</t>
  </si>
  <si>
    <t>LU0375629556</t>
  </si>
  <si>
    <t>LU0226954369</t>
  </si>
  <si>
    <t>LU0326949186</t>
  </si>
  <si>
    <t>Schroder ISF Asian Total Return C Acc</t>
  </si>
  <si>
    <t>FR0010204040</t>
  </si>
  <si>
    <t>SSgA Europe Index Equity Fund I</t>
  </si>
  <si>
    <t>FR0010213272</t>
  </si>
  <si>
    <t>SSgA Japan Index Equity Fund I (JPY)</t>
  </si>
  <si>
    <t>FR0010208553</t>
  </si>
  <si>
    <t>SSgA US Index Equity Fund I USD</t>
  </si>
  <si>
    <t>FR0010208538</t>
  </si>
  <si>
    <t>SSgA World Index Equity Fund I USD</t>
  </si>
  <si>
    <t>CH0192306014</t>
  </si>
  <si>
    <t>CH0192306378</t>
  </si>
  <si>
    <t>CH0192306410</t>
  </si>
  <si>
    <t>CH0192306477</t>
  </si>
  <si>
    <t>LU0866300790</t>
  </si>
  <si>
    <t>GB0030809916</t>
  </si>
  <si>
    <t>Threadneedle American Smaller Cos Inst Net Acc USD</t>
  </si>
  <si>
    <t>IE00BD4TYL27</t>
  </si>
  <si>
    <t>LU0239752628</t>
  </si>
  <si>
    <t>UBS (Lux) St S-Rogers Int Commodity Idx® CHF P-acc</t>
  </si>
  <si>
    <t>LU0446734104</t>
  </si>
  <si>
    <t>UBS ETF MSCI Europe UCITS ETF (EUR) Adis</t>
  </si>
  <si>
    <t>LU0950669175</t>
  </si>
  <si>
    <t>LU0950672120</t>
  </si>
  <si>
    <t>IE00B03HD084</t>
  </si>
  <si>
    <t>Vanguard Global Stock Index Inv USD</t>
  </si>
  <si>
    <t>LU0278084842</t>
  </si>
  <si>
    <t>CH0117052495</t>
  </si>
  <si>
    <t>CH0117045291</t>
  </si>
  <si>
    <t>Liquidités</t>
  </si>
  <si>
    <t>Gest. asym. action</t>
  </si>
  <si>
    <t>Assimilables actions</t>
  </si>
  <si>
    <t>Commodities</t>
  </si>
  <si>
    <t>Immobilier</t>
  </si>
  <si>
    <t>14276499</t>
  </si>
  <si>
    <t>LU0384033972</t>
  </si>
  <si>
    <t>13528681</t>
  </si>
  <si>
    <t>13528670</t>
  </si>
  <si>
    <t>2138617</t>
  </si>
  <si>
    <t>2138615</t>
  </si>
  <si>
    <t>11501383</t>
  </si>
  <si>
    <t>3108933</t>
  </si>
  <si>
    <t>577583</t>
  </si>
  <si>
    <t>CH0210890460</t>
  </si>
  <si>
    <t>10340390</t>
  </si>
  <si>
    <t>1622795</t>
  </si>
  <si>
    <t>3565150</t>
  </si>
  <si>
    <t>2463696</t>
  </si>
  <si>
    <t>2607351</t>
  </si>
  <si>
    <t>2463727</t>
  </si>
  <si>
    <t>CH0113585902</t>
  </si>
  <si>
    <t>11358590</t>
  </si>
  <si>
    <t>CH0113586090</t>
  </si>
  <si>
    <t>11358609</t>
  </si>
  <si>
    <t>1622773</t>
  </si>
  <si>
    <t>1076244</t>
  </si>
  <si>
    <t>2017445</t>
  </si>
  <si>
    <t>1552281</t>
  </si>
  <si>
    <t>2559054</t>
  </si>
  <si>
    <t>19985996</t>
  </si>
  <si>
    <t>FR0011510031</t>
  </si>
  <si>
    <t>21566810</t>
  </si>
  <si>
    <t>Candriam Long Short Credit V</t>
  </si>
  <si>
    <t>23723966</t>
  </si>
  <si>
    <t>1498946</t>
  </si>
  <si>
    <t>10175438</t>
  </si>
  <si>
    <t>LU0294277552</t>
  </si>
  <si>
    <t>3026703</t>
  </si>
  <si>
    <t>1524425</t>
  </si>
  <si>
    <t>2825575</t>
  </si>
  <si>
    <t>23971272</t>
  </si>
  <si>
    <t>11421675</t>
  </si>
  <si>
    <t>2825604</t>
  </si>
  <si>
    <t>1837517</t>
  </si>
  <si>
    <t>1646382</t>
  </si>
  <si>
    <t>1646381</t>
  </si>
  <si>
    <t>4449305</t>
  </si>
  <si>
    <t>LU0261947096</t>
  </si>
  <si>
    <t>2728957</t>
  </si>
  <si>
    <t>3496748</t>
  </si>
  <si>
    <t>LU0665148036</t>
  </si>
  <si>
    <t>Fidelity Funds - US High Yield Y-ACC-EUR H</t>
  </si>
  <si>
    <t>4389444</t>
  </si>
  <si>
    <t>GB00B62ZD611</t>
  </si>
  <si>
    <t>10633132</t>
  </si>
  <si>
    <t>10633185</t>
  </si>
  <si>
    <t>1617225</t>
  </si>
  <si>
    <t>2348932</t>
  </si>
  <si>
    <t>1831657</t>
  </si>
  <si>
    <t>1578852</t>
  </si>
  <si>
    <t>22697681</t>
  </si>
  <si>
    <t>IE00B53HP851</t>
  </si>
  <si>
    <t>10737489</t>
  </si>
  <si>
    <t>10012758</t>
  </si>
  <si>
    <t>1582841</t>
  </si>
  <si>
    <t>1083749</t>
  </si>
  <si>
    <t>2308878</t>
  </si>
  <si>
    <t>10954070</t>
  </si>
  <si>
    <t>US4642865095</t>
  </si>
  <si>
    <t>1087201</t>
  </si>
  <si>
    <t>iShares MSCI Canada ETF</t>
  </si>
  <si>
    <t>USA</t>
  </si>
  <si>
    <t>10737503</t>
  </si>
  <si>
    <t>2308782</t>
  </si>
  <si>
    <t>3280326</t>
  </si>
  <si>
    <t>10737587</t>
  </si>
  <si>
    <t>10737015</t>
  </si>
  <si>
    <t>19328350</t>
  </si>
  <si>
    <t>2308773</t>
  </si>
  <si>
    <t>889976</t>
  </si>
  <si>
    <t>1985280</t>
  </si>
  <si>
    <t>2155227</t>
  </si>
  <si>
    <t>3725306</t>
  </si>
  <si>
    <t>2695270</t>
  </si>
  <si>
    <t>23229549</t>
  </si>
  <si>
    <t>2378909</t>
  </si>
  <si>
    <t>4239271</t>
  </si>
  <si>
    <t>4239182</t>
  </si>
  <si>
    <t>2648051</t>
  </si>
  <si>
    <t>1798450</t>
  </si>
  <si>
    <t>1798451</t>
  </si>
  <si>
    <t>2648076</t>
  </si>
  <si>
    <t>3904547</t>
  </si>
  <si>
    <t>3249587</t>
  </si>
  <si>
    <t>3904555</t>
  </si>
  <si>
    <t>2763683</t>
  </si>
  <si>
    <t>2763758</t>
  </si>
  <si>
    <t>278226</t>
  </si>
  <si>
    <t>IE00B7WCJ491</t>
  </si>
  <si>
    <t>Legg Mason Brandywine Glo Fxd Inc Pr Acc (Hdg) EUR</t>
  </si>
  <si>
    <t>1211524</t>
  </si>
  <si>
    <t>3684084</t>
  </si>
  <si>
    <t>12041848</t>
  </si>
  <si>
    <t>2038013</t>
  </si>
  <si>
    <t>2038209</t>
  </si>
  <si>
    <t>992515</t>
  </si>
  <si>
    <t>2038213</t>
  </si>
  <si>
    <t>2115244</t>
  </si>
  <si>
    <t>3593683</t>
  </si>
  <si>
    <t>1673258</t>
  </si>
  <si>
    <t>1673260</t>
  </si>
  <si>
    <t>1812046</t>
  </si>
  <si>
    <t>LU0636979667</t>
  </si>
  <si>
    <t>13134667</t>
  </si>
  <si>
    <t>Mirabaud - Equities Swiss Small and Mid-I Cap-CHF</t>
  </si>
  <si>
    <t>4221918</t>
  </si>
  <si>
    <t>13448683</t>
  </si>
  <si>
    <t>1365455</t>
  </si>
  <si>
    <t>1365459</t>
  </si>
  <si>
    <t>902396</t>
  </si>
  <si>
    <t>12840337</t>
  </si>
  <si>
    <t>401704</t>
  </si>
  <si>
    <t>343884</t>
  </si>
  <si>
    <t>4459459</t>
  </si>
  <si>
    <t>10338995</t>
  </si>
  <si>
    <t>1087877</t>
  </si>
  <si>
    <t>2090972</t>
  </si>
  <si>
    <t>20722557</t>
  </si>
  <si>
    <t>2173260</t>
  </si>
  <si>
    <t>2173250</t>
  </si>
  <si>
    <t>2173255</t>
  </si>
  <si>
    <t>1129230</t>
  </si>
  <si>
    <t>1129235</t>
  </si>
  <si>
    <t>1380354</t>
  </si>
  <si>
    <t>1129239</t>
  </si>
  <si>
    <t>2218611</t>
  </si>
  <si>
    <t>1908710</t>
  </si>
  <si>
    <t>1959197</t>
  </si>
  <si>
    <t>22687961</t>
  </si>
  <si>
    <t>LU0988402656</t>
  </si>
  <si>
    <t>022687889</t>
  </si>
  <si>
    <t>Pictet-Absolute Return Fixed Income-HI EUR</t>
  </si>
  <si>
    <t>1297651</t>
  </si>
  <si>
    <t>LU0474967725</t>
  </si>
  <si>
    <t>010829110</t>
  </si>
  <si>
    <t>Pictet-Emerging Markets Index-I EUR</t>
  </si>
  <si>
    <t>LU0188497985</t>
  </si>
  <si>
    <t>1812155</t>
  </si>
  <si>
    <t>Pictet-Emerging Markets Index-I USD</t>
  </si>
  <si>
    <t>1226059</t>
  </si>
  <si>
    <t>11215573</t>
  </si>
  <si>
    <t>11215545</t>
  </si>
  <si>
    <t>1657955</t>
  </si>
  <si>
    <t>1657958</t>
  </si>
  <si>
    <t>1226011</t>
  </si>
  <si>
    <t>1815501</t>
  </si>
  <si>
    <t>11559475</t>
  </si>
  <si>
    <t>4253449</t>
  </si>
  <si>
    <t>4253422</t>
  </si>
  <si>
    <t>1226021</t>
  </si>
  <si>
    <t>1815504</t>
  </si>
  <si>
    <t>1815502</t>
  </si>
  <si>
    <t>11045201</t>
  </si>
  <si>
    <t>3638738</t>
  </si>
  <si>
    <t>LU0775728487</t>
  </si>
  <si>
    <t>1527010</t>
  </si>
  <si>
    <t>1179845</t>
  </si>
  <si>
    <t>2462017</t>
  </si>
  <si>
    <t>2186756</t>
  </si>
  <si>
    <t>2186922</t>
  </si>
  <si>
    <t>24262012</t>
  </si>
  <si>
    <t>4367085</t>
  </si>
  <si>
    <t>2274966</t>
  </si>
  <si>
    <t>2551030</t>
  </si>
  <si>
    <t>2850659</t>
  </si>
  <si>
    <t>2274971</t>
  </si>
  <si>
    <t>997304</t>
  </si>
  <si>
    <t>2387389</t>
  </si>
  <si>
    <t>2387393</t>
  </si>
  <si>
    <t>2387388</t>
  </si>
  <si>
    <t>2242467</t>
  </si>
  <si>
    <t>22067252</t>
  </si>
  <si>
    <t>3510999</t>
  </si>
  <si>
    <t>1121567</t>
  </si>
  <si>
    <t>1121572</t>
  </si>
  <si>
    <t>12324082</t>
  </si>
  <si>
    <t>2174009</t>
  </si>
  <si>
    <t>2205615</t>
  </si>
  <si>
    <t>12931765</t>
  </si>
  <si>
    <t>2190581</t>
  </si>
  <si>
    <t>2190561</t>
  </si>
  <si>
    <t>860867</t>
  </si>
  <si>
    <t>2706464</t>
  </si>
  <si>
    <t>CH0111010937</t>
  </si>
  <si>
    <t>11101093</t>
  </si>
  <si>
    <t>Swisscanto (CH) Bd Market Tracker CHF V</t>
  </si>
  <si>
    <t>1779491</t>
  </si>
  <si>
    <t>1748683</t>
  </si>
  <si>
    <t>2561682</t>
  </si>
  <si>
    <t>277967</t>
  </si>
  <si>
    <t>2561683</t>
  </si>
  <si>
    <t>2128411</t>
  </si>
  <si>
    <t>3095586</t>
  </si>
  <si>
    <t>2128428</t>
  </si>
  <si>
    <t>19230601</t>
  </si>
  <si>
    <t>CH0140549269</t>
  </si>
  <si>
    <t>14054926</t>
  </si>
  <si>
    <t>19230634</t>
  </si>
  <si>
    <t>CH0140549244</t>
  </si>
  <si>
    <t>14054924</t>
  </si>
  <si>
    <t>19230637</t>
  </si>
  <si>
    <t>19230641</t>
  </si>
  <si>
    <t>CH0140549186</t>
  </si>
  <si>
    <t>14054918</t>
  </si>
  <si>
    <t>19230647</t>
  </si>
  <si>
    <t>24237465</t>
  </si>
  <si>
    <t>24237608</t>
  </si>
  <si>
    <t>24238130</t>
  </si>
  <si>
    <t>20261061</t>
  </si>
  <si>
    <t>11963062</t>
  </si>
  <si>
    <t>12353467</t>
  </si>
  <si>
    <t>20856872</t>
  </si>
  <si>
    <t>20856876</t>
  </si>
  <si>
    <t>1544299</t>
  </si>
  <si>
    <t>1363575</t>
  </si>
  <si>
    <t>1544302</t>
  </si>
  <si>
    <t>2794954</t>
  </si>
  <si>
    <t>20855051</t>
  </si>
  <si>
    <t>2794968</t>
  </si>
  <si>
    <t>20855074</t>
  </si>
  <si>
    <t>20855077</t>
  </si>
  <si>
    <t>22255233</t>
  </si>
  <si>
    <t>22256232</t>
  </si>
  <si>
    <t>22257079</t>
  </si>
  <si>
    <t>20856853</t>
  </si>
  <si>
    <t>LU0494188096</t>
  </si>
  <si>
    <t>11114484</t>
  </si>
  <si>
    <t>20856856</t>
  </si>
  <si>
    <t>11437451</t>
  </si>
  <si>
    <t>20856865</t>
  </si>
  <si>
    <t>2795005</t>
  </si>
  <si>
    <t>20857971</t>
  </si>
  <si>
    <t>2795028</t>
  </si>
  <si>
    <t>20857982</t>
  </si>
  <si>
    <t>2795039</t>
  </si>
  <si>
    <t>2794985</t>
  </si>
  <si>
    <t>20253013</t>
  </si>
  <si>
    <t>20253320</t>
  </si>
  <si>
    <t>1363887</t>
  </si>
  <si>
    <t>1363891</t>
  </si>
  <si>
    <t>1363886</t>
  </si>
  <si>
    <t>1363885</t>
  </si>
  <si>
    <t>1092981</t>
  </si>
  <si>
    <t>LU0899940711</t>
  </si>
  <si>
    <t>20858339</t>
  </si>
  <si>
    <t>1092984</t>
  </si>
  <si>
    <t>1092976</t>
  </si>
  <si>
    <t>1092980</t>
  </si>
  <si>
    <t>2342156</t>
  </si>
  <si>
    <t>20857970</t>
  </si>
  <si>
    <t>2342157</t>
  </si>
  <si>
    <t>20857977</t>
  </si>
  <si>
    <t>20857981</t>
  </si>
  <si>
    <t>20858032</t>
  </si>
  <si>
    <t>2342159</t>
  </si>
  <si>
    <t>2342090</t>
  </si>
  <si>
    <t>2342100</t>
  </si>
  <si>
    <t>2342102</t>
  </si>
  <si>
    <t>287584</t>
  </si>
  <si>
    <t>947744</t>
  </si>
  <si>
    <t>511138</t>
  </si>
  <si>
    <t>947743</t>
  </si>
  <si>
    <t>511136</t>
  </si>
  <si>
    <t>287585</t>
  </si>
  <si>
    <t>1287549</t>
  </si>
  <si>
    <t>1415112</t>
  </si>
  <si>
    <t>1266236</t>
  </si>
  <si>
    <t>279184</t>
  </si>
  <si>
    <t>22375108</t>
  </si>
  <si>
    <t>359536</t>
  </si>
  <si>
    <t>359539</t>
  </si>
  <si>
    <t>585271</t>
  </si>
  <si>
    <t>10130573</t>
  </si>
  <si>
    <t>585269</t>
  </si>
  <si>
    <t>2212337</t>
  </si>
  <si>
    <t>2212334</t>
  </si>
  <si>
    <t>2212347</t>
  </si>
  <si>
    <t>2212342</t>
  </si>
  <si>
    <t>2384321</t>
  </si>
  <si>
    <t>LU0239752115</t>
  </si>
  <si>
    <t>2384323</t>
  </si>
  <si>
    <t>UBS (Lux) St S-Rogers Int Commodity Idx® EUR P-acc</t>
  </si>
  <si>
    <t>LU0239752032</t>
  </si>
  <si>
    <t>2384315</t>
  </si>
  <si>
    <t>UBS (Lux) St S-Rogers Int Commodity Idx® USD P-acc</t>
  </si>
  <si>
    <t>10461006</t>
  </si>
  <si>
    <t>21965427</t>
  </si>
  <si>
    <t>21967496</t>
  </si>
  <si>
    <t>1330606</t>
  </si>
  <si>
    <t>988450</t>
  </si>
  <si>
    <t>2870613</t>
  </si>
  <si>
    <t>LU0278087514</t>
  </si>
  <si>
    <t>2870606</t>
  </si>
  <si>
    <t>Vontobel Fund Absolute Return Bond (EUR) I</t>
  </si>
  <si>
    <t>634787</t>
  </si>
  <si>
    <t>LU0278084768</t>
  </si>
  <si>
    <t>2870530</t>
  </si>
  <si>
    <t>Vontobel Fund Swiss Franc Bond I CHF</t>
  </si>
  <si>
    <t>11705249</t>
  </si>
  <si>
    <t>11704529</t>
  </si>
  <si>
    <t>CH0117045325</t>
  </si>
  <si>
    <t>11704532</t>
  </si>
  <si>
    <t>Gouvernements</t>
  </si>
  <si>
    <t>Courbe CHF</t>
  </si>
  <si>
    <t>LU0899940042</t>
  </si>
  <si>
    <t>20857974</t>
  </si>
  <si>
    <t>LU0899940125</t>
  </si>
  <si>
    <t>20857980</t>
  </si>
  <si>
    <t>LU0899940471</t>
  </si>
  <si>
    <t>20858076</t>
  </si>
  <si>
    <t>Assimilables obligations</t>
  </si>
  <si>
    <t>YTM NET</t>
  </si>
  <si>
    <t>UCITS eligible under article 41/1/e of Luxembourg Law</t>
  </si>
  <si>
    <t>Valeur</t>
  </si>
  <si>
    <t>TER</t>
  </si>
  <si>
    <t>AUM</t>
  </si>
  <si>
    <t>Duration</t>
  </si>
  <si>
    <t>Int/Div</t>
  </si>
  <si>
    <t>LU0440307303</t>
  </si>
  <si>
    <t>10340351</t>
  </si>
  <si>
    <t>LU0440307485</t>
  </si>
  <si>
    <t>10340363</t>
  </si>
  <si>
    <t>CH0024634401</t>
  </si>
  <si>
    <t>2463440</t>
  </si>
  <si>
    <t>CH0024634716</t>
  </si>
  <si>
    <t>2463471</t>
  </si>
  <si>
    <t>CH0113585829</t>
  </si>
  <si>
    <t>11358582</t>
  </si>
  <si>
    <t>CH0035719936</t>
  </si>
  <si>
    <t>3571993</t>
  </si>
  <si>
    <t>CH0025762466</t>
  </si>
  <si>
    <t>2576246</t>
  </si>
  <si>
    <t>LU1035012704</t>
  </si>
  <si>
    <t>CH0022987967</t>
  </si>
  <si>
    <t>2298796</t>
  </si>
  <si>
    <t>BCV Swiss Equity B</t>
  </si>
  <si>
    <t>LU0447826693</t>
  </si>
  <si>
    <t>CH0229657256</t>
  </si>
  <si>
    <t>Certificat</t>
  </si>
  <si>
    <t>"Other UCI" eligible under article 46/2 of Luxembourg Law (max 30% of net assets in "other UCIs")</t>
  </si>
  <si>
    <t>NON EUR</t>
  </si>
  <si>
    <t>EMCUR</t>
  </si>
  <si>
    <t>CH0140549152</t>
  </si>
  <si>
    <t>14054915</t>
  </si>
  <si>
    <t>CH0140549202</t>
  </si>
  <si>
    <t>14054920</t>
  </si>
  <si>
    <t>CH0140549228</t>
  </si>
  <si>
    <t>14054922</t>
  </si>
  <si>
    <t>CH0025417509</t>
  </si>
  <si>
    <t>2541750</t>
  </si>
  <si>
    <t>CH0283180781</t>
  </si>
  <si>
    <t>EMU</t>
  </si>
  <si>
    <t>2. bonds</t>
  </si>
  <si>
    <t>DATE MAJ</t>
  </si>
  <si>
    <t>"other UCI" eligible on basis of Article 46. (2) of the UCITS law ( -&gt; total investments in "other UCIs" must be &lt; or = to 30% of net assets)</t>
  </si>
  <si>
    <t>BofA ML 1-3 Year Euro Brod Market index</t>
  </si>
  <si>
    <t>Barclays European Aggregate 1-3Year</t>
  </si>
  <si>
    <t>iBoxx € Overall 1-3Year</t>
  </si>
  <si>
    <t>Barclays Euro Corporate 1-5 Year</t>
  </si>
  <si>
    <t>LU0607519435</t>
  </si>
  <si>
    <t>IE00B4L60045</t>
  </si>
  <si>
    <t>LU0145657366</t>
  </si>
  <si>
    <t>LU0346393704</t>
  </si>
  <si>
    <t>1425065</t>
  </si>
  <si>
    <t>3872713</t>
  </si>
  <si>
    <t>Fidelity Funds - Euro Short Term Bond Y-ACC-EUR</t>
  </si>
  <si>
    <t>12963697</t>
  </si>
  <si>
    <t>Invesco Euro Short Term Bond C Acc EUR</t>
  </si>
  <si>
    <t>10608698</t>
  </si>
  <si>
    <t>RESTRICTIONS</t>
  </si>
  <si>
    <t>Soft close</t>
  </si>
  <si>
    <t>Devises</t>
  </si>
  <si>
    <t>SUISSE</t>
  </si>
  <si>
    <t>CANADA</t>
  </si>
  <si>
    <t>AUSTRALIE</t>
  </si>
  <si>
    <t>JAPON</t>
  </si>
  <si>
    <t>EMERGENTS</t>
  </si>
  <si>
    <t>EUROPE X EUR</t>
  </si>
  <si>
    <t>ASIE SE</t>
  </si>
  <si>
    <t>GRANDE-BRETAGNE</t>
  </si>
  <si>
    <t>LU0535913619</t>
  </si>
  <si>
    <t>11660395</t>
  </si>
  <si>
    <t>CH0214975333</t>
  </si>
  <si>
    <t>21497533</t>
  </si>
  <si>
    <t>CH0016999861</t>
  </si>
  <si>
    <t>1699986</t>
  </si>
  <si>
    <t>iShares Swiss Domestic Government Bond 7-15 (CH)</t>
  </si>
  <si>
    <t>IE00B12VW565</t>
  </si>
  <si>
    <t>2558478</t>
  </si>
  <si>
    <t>CH0016426881</t>
  </si>
  <si>
    <t>1642688</t>
  </si>
  <si>
    <t>Pictet CH-CHF Short Mid Term Bonds-I dy</t>
  </si>
  <si>
    <t>LU0844697770</t>
  </si>
  <si>
    <t>19782724</t>
  </si>
  <si>
    <t>Pictet-Emerging Corporate Bonds-HI CHF</t>
  </si>
  <si>
    <t>IE00B0TWNK73</t>
  </si>
  <si>
    <t>2381474</t>
  </si>
  <si>
    <t>CH0219870455</t>
  </si>
  <si>
    <t>21987045</t>
  </si>
  <si>
    <t>Swiss Life iFunds (CH) Bd Gl Corp Sh T (CHFh) IA2</t>
  </si>
  <si>
    <t>CH0192241500</t>
  </si>
  <si>
    <t>19224150</t>
  </si>
  <si>
    <t>CH0224705654</t>
  </si>
  <si>
    <t>22470565</t>
  </si>
  <si>
    <t>LU0447824482</t>
  </si>
  <si>
    <t>10479005</t>
  </si>
  <si>
    <t>UBAM Dynamic Euro Bond IHC CHF</t>
  </si>
  <si>
    <t>LU0447823914</t>
  </si>
  <si>
    <t>10479001</t>
  </si>
  <si>
    <t>UBAM Dynamic US Dollar Bond IHC CHF</t>
  </si>
  <si>
    <t>LU0920821211</t>
  </si>
  <si>
    <t>21162541</t>
  </si>
  <si>
    <t>LU0982017427</t>
  </si>
  <si>
    <t>LU0960404407</t>
  </si>
  <si>
    <t>LU0827877985</t>
  </si>
  <si>
    <t>BGF Euro Short Duration Bond D2 CHF Hedged</t>
  </si>
  <si>
    <t>LU1105776212</t>
  </si>
  <si>
    <t>LU0229391064</t>
  </si>
  <si>
    <t>IE00B3VWN179</t>
  </si>
  <si>
    <t>10200789</t>
  </si>
  <si>
    <t>FR0010960955</t>
  </si>
  <si>
    <t>12009852</t>
  </si>
  <si>
    <t>Lyxor UCITS ETF iBoxx USD Treasuries 1-3Y (DR)</t>
  </si>
  <si>
    <t>2468914</t>
  </si>
  <si>
    <t>Nom</t>
  </si>
  <si>
    <t>Type de produit</t>
  </si>
  <si>
    <t>Classe d'actifs</t>
  </si>
  <si>
    <t>CH0248680594</t>
  </si>
  <si>
    <t>Belgium</t>
  </si>
  <si>
    <t>Italy</t>
  </si>
  <si>
    <t>Netherlands</t>
  </si>
  <si>
    <t>Countries Notified for Sale</t>
  </si>
  <si>
    <t>UBS (Irl) ETF plc-MSCI USA hgd to CHF (CHF)Aa</t>
  </si>
  <si>
    <t>UBS ETF-MSCI EMU hgd to CHF UCITS (CHF) A-acc</t>
  </si>
  <si>
    <t>UBS ETF-MSCI Japan h to CHF UCITS ETF (CHF)A-a</t>
  </si>
  <si>
    <t>Autorisations_Conso</t>
  </si>
  <si>
    <t>est éligible sur base du prospectus daté d'avril 2014</t>
  </si>
  <si>
    <t>Aggregate Fund Value (Mil) LC</t>
  </si>
  <si>
    <t>CH0035651717</t>
  </si>
  <si>
    <t>3565171</t>
  </si>
  <si>
    <t>BCV Defensive (EUR) B</t>
  </si>
  <si>
    <t>CH0035651980</t>
  </si>
  <si>
    <t>3565198</t>
  </si>
  <si>
    <t>BCV Defensive (USD) B</t>
  </si>
  <si>
    <t>CH0113586207</t>
  </si>
  <si>
    <t>11358620</t>
  </si>
  <si>
    <t>CH0035721064</t>
  </si>
  <si>
    <t>3572106</t>
  </si>
  <si>
    <t>CH0035723649</t>
  </si>
  <si>
    <t>3572364</t>
  </si>
  <si>
    <t>LU1035012456</t>
  </si>
  <si>
    <t>CH0107973593</t>
  </si>
  <si>
    <t>10797359</t>
  </si>
  <si>
    <t>MT7000001228</t>
  </si>
  <si>
    <t>Capital Strategy Fds Fixed Income Allocator A USD</t>
  </si>
  <si>
    <t>MT7000001244</t>
  </si>
  <si>
    <t>Capital Strategy Fds Fixed Income Allocator C CHF</t>
  </si>
  <si>
    <t>VGG258792099</t>
  </si>
  <si>
    <t>1038001</t>
  </si>
  <si>
    <t>LU0196034820</t>
  </si>
  <si>
    <t>1901948</t>
  </si>
  <si>
    <t>IE00BBQ2W338</t>
  </si>
  <si>
    <t>HSBC MSCI AC Far East ex Japan UCITS ETF</t>
  </si>
  <si>
    <t>IE00B1FZS798</t>
  </si>
  <si>
    <t>2803820</t>
  </si>
  <si>
    <t>IE00B27YCK28</t>
  </si>
  <si>
    <t>3477137</t>
  </si>
  <si>
    <t>IE00B53SZB19</t>
  </si>
  <si>
    <t>10737617</t>
  </si>
  <si>
    <t>LU0213915498</t>
  </si>
  <si>
    <t>2082480</t>
  </si>
  <si>
    <t>Mosaic - HJ CHF</t>
  </si>
  <si>
    <t>LU0213916116</t>
  </si>
  <si>
    <t>2082485</t>
  </si>
  <si>
    <t>Mosaic - HJ EUR</t>
  </si>
  <si>
    <t>LU0131718073</t>
  </si>
  <si>
    <t>1255397</t>
  </si>
  <si>
    <t>LU0229391908</t>
  </si>
  <si>
    <t>3520184</t>
  </si>
  <si>
    <t>14249096</t>
  </si>
  <si>
    <t>LU0951570927</t>
  </si>
  <si>
    <t>22067241</t>
  </si>
  <si>
    <t>LU0951570687</t>
  </si>
  <si>
    <t>22067099</t>
  </si>
  <si>
    <t>Schroder GAIA Cat Bond IF Acc</t>
  </si>
  <si>
    <t>LU0899939119</t>
  </si>
  <si>
    <t>20858108</t>
  </si>
  <si>
    <t>CH0226842919</t>
  </si>
  <si>
    <t>CH0226844469</t>
  </si>
  <si>
    <t>CH0207553790</t>
  </si>
  <si>
    <t>CH0207553816</t>
  </si>
  <si>
    <t>CH0229657272</t>
  </si>
  <si>
    <t>BENCHMARK</t>
  </si>
  <si>
    <t>JP Morgan Government Bond Sweden - Total Return Index (Attention fonds pas investi en GOV uniquement)</t>
  </si>
  <si>
    <t>CGBI WGBI NW ALL MATS (NOK) - Total Return Index (Attention fonds pas investi en GOV uniquement)</t>
  </si>
  <si>
    <t>Citigroup CHF 3M Eurodeposit in CHF</t>
  </si>
  <si>
    <t>iBOXX Euro Corporates Index</t>
  </si>
  <si>
    <t>Barclays Euro Agg 500MM 1-3 TR</t>
  </si>
  <si>
    <t>Néant</t>
  </si>
  <si>
    <t>Merril Lynch US Corporates Large Cap. 1-10 Y</t>
  </si>
  <si>
    <t>Courbe EM HC</t>
  </si>
  <si>
    <t>JP Morgan CEMBI Broad Div. Comp. Hedged in CHF</t>
  </si>
  <si>
    <t>JP Morgan EMBI Global Hedged CHF</t>
  </si>
  <si>
    <t>BofA ML Global Broad Market Corporate CHF Hedged</t>
  </si>
  <si>
    <t>Swiss Bond Index AAA-BBB 1-5 Y</t>
  </si>
  <si>
    <t>WGBI</t>
  </si>
  <si>
    <t>Convertible</t>
  </si>
  <si>
    <t>Thomson Reuters Global composite hedged</t>
  </si>
  <si>
    <t>CH0253993403</t>
  </si>
  <si>
    <t>LU1080014886</t>
  </si>
  <si>
    <t>CH0224705605</t>
  </si>
  <si>
    <t>22470560</t>
  </si>
  <si>
    <t>Swiss bond Index Domestic AAA-BBB</t>
  </si>
  <si>
    <t>Bofa ML 1-10 Y Euro Corporate</t>
  </si>
  <si>
    <t>WGBI EMU all mat.</t>
  </si>
  <si>
    <t>CH0021284002</t>
  </si>
  <si>
    <t>2128400</t>
  </si>
  <si>
    <t>Culross Global SP Class I CHF</t>
  </si>
  <si>
    <t>IE0030233948</t>
  </si>
  <si>
    <t>1281164</t>
  </si>
  <si>
    <t>Invesco Sterling Bond C Acc GBP</t>
  </si>
  <si>
    <t>LU0564970134</t>
  </si>
  <si>
    <t>12087292</t>
  </si>
  <si>
    <t>LU0500137822</t>
  </si>
  <si>
    <t>11201006</t>
  </si>
  <si>
    <t>Nordea 1 - Norwegian Bond BI NOK</t>
  </si>
  <si>
    <t>LU0772961230</t>
  </si>
  <si>
    <t>20102936</t>
  </si>
  <si>
    <t>LU0132208918</t>
  </si>
  <si>
    <t>1323806</t>
  </si>
  <si>
    <t>LU0705071701</t>
  </si>
  <si>
    <t>14249094</t>
  </si>
  <si>
    <t>IE00BC7GZX26</t>
  </si>
  <si>
    <t>22014865</t>
  </si>
  <si>
    <t>CH0117052446</t>
  </si>
  <si>
    <t>11705244</t>
  </si>
  <si>
    <t>CH0117052529</t>
  </si>
  <si>
    <t>11705252</t>
  </si>
  <si>
    <t>CH0117045168</t>
  </si>
  <si>
    <t>11704516</t>
  </si>
  <si>
    <t>CH0117045200</t>
  </si>
  <si>
    <t>11704520</t>
  </si>
  <si>
    <t>CH0192251855</t>
  </si>
  <si>
    <t>19225185</t>
  </si>
  <si>
    <t>CH0192251970</t>
  </si>
  <si>
    <t>19225197</t>
  </si>
  <si>
    <t>Merrill Lynch US Corp. 1-10</t>
  </si>
  <si>
    <t>Citigroup US Gov. Bond Index TR in USD</t>
  </si>
  <si>
    <t>Citigroup USD WorldBIG Corporate Bond Index in USD</t>
  </si>
  <si>
    <t>Merrill Lynch EMU Corp. Index</t>
  </si>
  <si>
    <t>Citigroup EMU Government Bond Index TR in EUR</t>
  </si>
  <si>
    <t>LU0440307642</t>
  </si>
  <si>
    <t>10340388</t>
  </si>
  <si>
    <t>LU0705071966</t>
  </si>
  <si>
    <t>14249101</t>
  </si>
  <si>
    <t>LU0035338325</t>
  </si>
  <si>
    <t>608421</t>
  </si>
  <si>
    <t>UBS (Lux) Bond Fund - AUD P-acc</t>
  </si>
  <si>
    <t>ZKB-BCVs Alpha  SPI</t>
  </si>
  <si>
    <t>ZKB-BCVs Alpha MSCI EMU</t>
  </si>
  <si>
    <t>BSKT/BCV Open Gestion décorélée CHF</t>
  </si>
  <si>
    <t>BSKT/BCV Open Gestion décorélée EUR</t>
  </si>
  <si>
    <t>BSKT/BCV Open Gestion décorélée USD</t>
  </si>
  <si>
    <t>BSKT/BCV Open Rdt Elevé CHF</t>
  </si>
  <si>
    <t>BSKT/BCV European Cyclical Domestic Basket MP</t>
  </si>
  <si>
    <t>VGG258792826</t>
  </si>
  <si>
    <t>3 Month NIBOR - Total Return Index</t>
  </si>
  <si>
    <t>OB (Oslo Stock Exchange) Government Bonds All Index</t>
  </si>
  <si>
    <t>JPM EMBI Global Diversified 95%</t>
  </si>
  <si>
    <t>Cititgroup World BIG Corporate Bond Index hedged in CHF</t>
  </si>
  <si>
    <t>Merrill Lynch Secured High Yield (50% EUR, 50% USD)</t>
  </si>
  <si>
    <t>Merill Lynch Global High Yield 1-3yr (50% EUR, 50%USD)</t>
  </si>
  <si>
    <t>CH0261141946</t>
  </si>
  <si>
    <t>26114194</t>
  </si>
  <si>
    <t>CH0188772971</t>
  </si>
  <si>
    <t>18877297</t>
  </si>
  <si>
    <t>CH0209681771</t>
  </si>
  <si>
    <t>20968177</t>
  </si>
  <si>
    <t>IE00B3VWN518</t>
  </si>
  <si>
    <t>10200800</t>
  </si>
  <si>
    <t>CH0192310248</t>
  </si>
  <si>
    <t>19231024</t>
  </si>
  <si>
    <t>Barclays US Treasury 10yr</t>
  </si>
  <si>
    <t>WGBI USA All Mats.</t>
  </si>
  <si>
    <t>WGBI EX CH</t>
  </si>
  <si>
    <t>WGBI EX CH HEDGED IN CHF</t>
  </si>
  <si>
    <t>FTSE US NR</t>
  </si>
  <si>
    <t>NASDAQ-100® Index</t>
  </si>
  <si>
    <t>MSCI Eastern Europe 10/40 Index</t>
  </si>
  <si>
    <t>MSCI EM Latin America 10/40 Index</t>
  </si>
  <si>
    <t>MSCI AC Far East ex Japan Index</t>
  </si>
  <si>
    <t>Newedge Commo. Trading Index</t>
  </si>
  <si>
    <t>BSKT/BCV Open Rdt Elevé EUR</t>
  </si>
  <si>
    <t>LU0721552544</t>
  </si>
  <si>
    <t>14547692</t>
  </si>
  <si>
    <t>Barclays Capital US 1-3 Y Treasury Bond</t>
  </si>
  <si>
    <t>LU0658026199</t>
  </si>
  <si>
    <t>13528675</t>
  </si>
  <si>
    <t>IE00B1FZS806</t>
  </si>
  <si>
    <t>2803943</t>
  </si>
  <si>
    <t>IE00B3FH7618</t>
  </si>
  <si>
    <t>10012734</t>
  </si>
  <si>
    <t>IE00B14X4Q57</t>
  </si>
  <si>
    <t>2585405</t>
  </si>
  <si>
    <t>IE00B4WXJH41</t>
  </si>
  <si>
    <t>10127472</t>
  </si>
  <si>
    <t>Barclays Euro Short Treasury</t>
  </si>
  <si>
    <t>Barclays Euro Government Bond 1-3 Yr</t>
  </si>
  <si>
    <t>Barclays Euro Government Bond 10 Yr</t>
  </si>
  <si>
    <t>Barclays Euro Government Bond 10-15 Yr</t>
  </si>
  <si>
    <t>LU0173109256</t>
  </si>
  <si>
    <t>1649824</t>
  </si>
  <si>
    <t>VGG7238P1146</t>
  </si>
  <si>
    <t>LU0441499158</t>
  </si>
  <si>
    <t>BarrCap Euro Aggregate Corporate</t>
  </si>
  <si>
    <t>LU0518421895</t>
  </si>
  <si>
    <t>11414448</t>
  </si>
  <si>
    <t>CH0200992128</t>
  </si>
  <si>
    <t>20099212</t>
  </si>
  <si>
    <t>BCV CHF Domestic Corporate Bonds A</t>
  </si>
  <si>
    <t>LU0905698055</t>
  </si>
  <si>
    <t>LU0444606536</t>
  </si>
  <si>
    <t>10632211</t>
  </si>
  <si>
    <t>ComStage iBoxx € Liq Sov Div 15+ TR UCITS ETF</t>
  </si>
  <si>
    <t>LU0444606619</t>
  </si>
  <si>
    <t>10632213</t>
  </si>
  <si>
    <t>ComStage iBoxx € Liq Sov Div 25+ TR UCITS ETF</t>
  </si>
  <si>
    <t>LU0444606296</t>
  </si>
  <si>
    <t>10632204</t>
  </si>
  <si>
    <t>ComStage iBoxx € Liq Sov Div 5-7 TR UCITS ETF</t>
  </si>
  <si>
    <t>LU0444606379</t>
  </si>
  <si>
    <t>10632209</t>
  </si>
  <si>
    <t>ComStage iBoxx € Liq Sov Div 7-10 TR UCITS ETF</t>
  </si>
  <si>
    <t>LU0444606452</t>
  </si>
  <si>
    <t>10632210</t>
  </si>
  <si>
    <t>ComStage iBoxx € LiqSovDiv 10-15 TR UCITS ETF</t>
  </si>
  <si>
    <t>CH0002770201</t>
  </si>
  <si>
    <t>277020</t>
  </si>
  <si>
    <t>CH0015408666</t>
  </si>
  <si>
    <t>1540866</t>
  </si>
  <si>
    <t>CH0038943525</t>
  </si>
  <si>
    <t>3894352</t>
  </si>
  <si>
    <t>LU0794787761</t>
  </si>
  <si>
    <t>18946522</t>
  </si>
  <si>
    <t>Invesco US High Yield Bond A Acc USD</t>
  </si>
  <si>
    <t>IE0032895942</t>
  </si>
  <si>
    <t>1613957</t>
  </si>
  <si>
    <t>IE00B4PY7Y77</t>
  </si>
  <si>
    <t>13876308</t>
  </si>
  <si>
    <t>IE00BCRY5Y77</t>
  </si>
  <si>
    <t>22593004</t>
  </si>
  <si>
    <t>IE00BCRY6003</t>
  </si>
  <si>
    <t>US4642886463</t>
  </si>
  <si>
    <t>US4642874329</t>
  </si>
  <si>
    <t>1462033</t>
  </si>
  <si>
    <t>iShares 20+ Year Treasury Bond ETF</t>
  </si>
  <si>
    <t>IE00B3F81R35</t>
  </si>
  <si>
    <t>10012767</t>
  </si>
  <si>
    <t>IE00B988C465</t>
  </si>
  <si>
    <t>22134231</t>
  </si>
  <si>
    <t>US4642885135</t>
  </si>
  <si>
    <t>3046604</t>
  </si>
  <si>
    <t>iShares iBoxx $ High Yield Corporate Bond ETF</t>
  </si>
  <si>
    <t>US4642872422</t>
  </si>
  <si>
    <t>1462026</t>
  </si>
  <si>
    <t>iShares iBoxx $ Inv Grade Corporate Bond ETF</t>
  </si>
  <si>
    <t>CH0102530786</t>
  </si>
  <si>
    <t>10253078</t>
  </si>
  <si>
    <t>iShares Swiss Domestic Government Bond 1-3 (CH)</t>
  </si>
  <si>
    <t>CH0036282942</t>
  </si>
  <si>
    <t>3628294</t>
  </si>
  <si>
    <t>LO Funds (CH) - Swiss Franc Credit Bond I D</t>
  </si>
  <si>
    <t>LU0241468395</t>
  </si>
  <si>
    <t>2405711</t>
  </si>
  <si>
    <t>Pictet-EUR Government Bonds-HI CHF</t>
  </si>
  <si>
    <t>LU0174593094</t>
  </si>
  <si>
    <t>1657964</t>
  </si>
  <si>
    <t>Pictet-EUR High Yield-HI CHF</t>
  </si>
  <si>
    <t>LU0954603139</t>
  </si>
  <si>
    <t>21878877</t>
  </si>
  <si>
    <t>Pictet-EUR Short Term Corporate Bonds-HI CHF</t>
  </si>
  <si>
    <t>LU0726358418</t>
  </si>
  <si>
    <t>14615193</t>
  </si>
  <si>
    <t>Pictet-EUR Short Term High Yield-HI CHF</t>
  </si>
  <si>
    <t>LU0053903893</t>
  </si>
  <si>
    <t>282774</t>
  </si>
  <si>
    <t>CH0027007597</t>
  </si>
  <si>
    <t>2700759</t>
  </si>
  <si>
    <t>CH0117052420</t>
  </si>
  <si>
    <t>11705242</t>
  </si>
  <si>
    <t>10368662</t>
  </si>
  <si>
    <t>Swiss Life Funds (LUX) Bd Euro Corp CHF hdgd R Cap</t>
  </si>
  <si>
    <t>CH0116028686</t>
  </si>
  <si>
    <t>11602868</t>
  </si>
  <si>
    <t>CH0118923876</t>
  </si>
  <si>
    <t>11892387</t>
  </si>
  <si>
    <t>UBS ETF (CH) - SBI® Domestic Govt 1-3 (CHF) A-dis</t>
  </si>
  <si>
    <t>CH0118923918</t>
  </si>
  <si>
    <t>11892391</t>
  </si>
  <si>
    <t>UBS ETF (CH)-SBI® Domestic Govt 7-15 (CHF) Ad</t>
  </si>
  <si>
    <t>LU0721553435</t>
  </si>
  <si>
    <t>14547766</t>
  </si>
  <si>
    <t>UBS ETF Markit iBoxx Germany 3-5 UCITS (EUR) A-d</t>
  </si>
  <si>
    <t>LU0721553518</t>
  </si>
  <si>
    <t>14547777</t>
  </si>
  <si>
    <t>UBS ETF Markit iBoxx Germany 5-10 UCITS (EUR) A-d</t>
  </si>
  <si>
    <t>US92206C8139</t>
  </si>
  <si>
    <t>Vanguard Long-Term Corporate Bond Idx Fund;ETF</t>
  </si>
  <si>
    <t>US92206C8477</t>
  </si>
  <si>
    <t>US92206C1027</t>
  </si>
  <si>
    <t>CH0026033560</t>
  </si>
  <si>
    <t>2603356</t>
  </si>
  <si>
    <t>CH0047956724</t>
  </si>
  <si>
    <t>4795672</t>
  </si>
  <si>
    <t>ZKB Obl CHF Staatsanleihen passiv N</t>
  </si>
  <si>
    <t>German Tax Transparency</t>
  </si>
  <si>
    <t>UK Reporting Fund</t>
  </si>
  <si>
    <t>SBI AAA-AA (10/07)</t>
  </si>
  <si>
    <t>SBI AAA-AA (15+Y.)</t>
  </si>
  <si>
    <t>SBI AAA-BBB 1-3</t>
  </si>
  <si>
    <t>SBI Foreign A-BBB</t>
  </si>
  <si>
    <t>SBI Foreign AAA-BBB</t>
  </si>
  <si>
    <t>SBI Corporate Dom</t>
  </si>
  <si>
    <t>SBI Corporate</t>
  </si>
  <si>
    <t>SBI AAA-BBB</t>
  </si>
  <si>
    <t>SBI A-BBB</t>
  </si>
  <si>
    <t>SBI BBB</t>
  </si>
  <si>
    <t>CH0257019148</t>
  </si>
  <si>
    <t>25701914</t>
  </si>
  <si>
    <t>UBS (CH) Inst Fd-Bonds CHF Ausland MediumTerm I-A2</t>
  </si>
  <si>
    <t>WGBI Japan All Mats.</t>
  </si>
  <si>
    <t>Courbe JPY</t>
  </si>
  <si>
    <t>Markit iBoxx Germany</t>
  </si>
  <si>
    <t>JPM Emu Gvrmt Bond hegded</t>
  </si>
  <si>
    <t>Merrill Lynch EMU direct Gvrmt Index</t>
  </si>
  <si>
    <t>Markit iBoxx Germany 5-10 TR</t>
  </si>
  <si>
    <t>iBOXX Liquid Sovereigns 5-7</t>
  </si>
  <si>
    <t>iBOXX Liquid Sovereigns 7-10</t>
  </si>
  <si>
    <t>iBOXX Liquid Sovereigns 10-15</t>
  </si>
  <si>
    <t>iBOXX Liquid Sovereigns 15+</t>
  </si>
  <si>
    <t>iBOXX Liquid Sovereigns 25+</t>
  </si>
  <si>
    <t xml:space="preserve">Barc EURO-Agg Corp. A-BBB </t>
  </si>
  <si>
    <t xml:space="preserve">Barc EURO-Agg Corp. </t>
  </si>
  <si>
    <t xml:space="preserve">Merrill Lynch EUR HY ex Fin </t>
  </si>
  <si>
    <t>ML EUR HY Const H CHF</t>
  </si>
  <si>
    <t>LU1035012613</t>
  </si>
  <si>
    <t>LU0294277636</t>
  </si>
  <si>
    <t>3026718</t>
  </si>
  <si>
    <t>CSPST (Lux) Multi Strategy IBH EUR</t>
  </si>
  <si>
    <t>LU1055714379</t>
  </si>
  <si>
    <t>24258141</t>
  </si>
  <si>
    <t>LU0106244444</t>
  </si>
  <si>
    <t>1034646</t>
  </si>
  <si>
    <t>Schroder ISF Swiss Equity C Acc</t>
  </si>
  <si>
    <t>IE00B706BP88</t>
  </si>
  <si>
    <t>IE00B58ZM503</t>
  </si>
  <si>
    <t>4. Other eligible assets</t>
  </si>
  <si>
    <t>LU0755571592</t>
  </si>
  <si>
    <t>IE00B3VWN393</t>
  </si>
  <si>
    <t>10200795</t>
  </si>
  <si>
    <t>LU1159239190</t>
  </si>
  <si>
    <t>Bloomberg AusBond Composite Index</t>
  </si>
  <si>
    <t>LU0141248962</t>
  </si>
  <si>
    <t>1363590</t>
  </si>
  <si>
    <t>FR0011910470</t>
  </si>
  <si>
    <t>LU1184245659</t>
  </si>
  <si>
    <t>27008652</t>
  </si>
  <si>
    <t>Markit iBoxx USD liquid Investment grade 0-5 Index</t>
  </si>
  <si>
    <t>CitiGroup USD W broad Inv.Grade corp.B Index</t>
  </si>
  <si>
    <t>Markit iBoxx USD Liquid HY 0-5 Capped Index</t>
  </si>
  <si>
    <t>Barclays US HY 2% Issuer Cap Index</t>
  </si>
  <si>
    <t xml:space="preserve">EM Corporate </t>
  </si>
  <si>
    <t>LU1250163596</t>
  </si>
  <si>
    <t>Allianz Flexible Bond Strategy - PT (H2-CHF) - CHF</t>
  </si>
  <si>
    <t>3. equities</t>
  </si>
  <si>
    <t>Spain</t>
  </si>
  <si>
    <t>CH0263782663</t>
  </si>
  <si>
    <t>26378266</t>
  </si>
  <si>
    <t>BCVs / WKB (CH) Equity Switzerland M</t>
  </si>
  <si>
    <t>Swiss Performance Index</t>
  </si>
  <si>
    <t>LU1311313644</t>
  </si>
  <si>
    <t>LU0802639707</t>
  </si>
  <si>
    <t>BSF Global Absolute Return Bond D2 EUR</t>
  </si>
  <si>
    <t>LU0851060748</t>
  </si>
  <si>
    <t>19898440</t>
  </si>
  <si>
    <t>Robeco Global Total Return Bond Fund DH EUR</t>
  </si>
  <si>
    <t>Robeco Global Total Return Bond Fund IH EUR</t>
  </si>
  <si>
    <t>BSF Global Absolute Return Bond D2 CHF</t>
  </si>
  <si>
    <t>29045766</t>
  </si>
  <si>
    <t>State Street Switzerland Index Equity Fund I acc</t>
  </si>
  <si>
    <t>LU1250163240</t>
  </si>
  <si>
    <t>Allianz Flexible Bond Strategy - PT - EUR</t>
  </si>
  <si>
    <t>LU1250163323</t>
  </si>
  <si>
    <t>Allianz Flexible Bond Strategy - PT - USD</t>
  </si>
  <si>
    <t>LU0482270666</t>
  </si>
  <si>
    <t>LU0482270740</t>
  </si>
  <si>
    <t>LU0957587628</t>
  </si>
  <si>
    <t>10945253</t>
  </si>
  <si>
    <t>10945254</t>
  </si>
  <si>
    <t>BSF Global Absolute Return Bond D2 CHF Hdg</t>
  </si>
  <si>
    <t>IE00BWBXM500</t>
  </si>
  <si>
    <t>28805621</t>
  </si>
  <si>
    <t>SPDR S&amp;P US Financials Select Sector UCITS ETF</t>
  </si>
  <si>
    <t>CH0304056812</t>
  </si>
  <si>
    <t xml:space="preserve">BSKT/BCV Financial US </t>
  </si>
  <si>
    <t>22257229</t>
  </si>
  <si>
    <t>LU1043183802</t>
  </si>
  <si>
    <t>24068259</t>
  </si>
  <si>
    <t>CS (Lux) Prima Multi-Strategy Fun EB EUR</t>
  </si>
  <si>
    <t>LU1141833001</t>
  </si>
  <si>
    <t>26121557</t>
  </si>
  <si>
    <t>CS (Lux) Prima Multi-Strategy Fund EBH CHF</t>
  </si>
  <si>
    <t>LU0964938608</t>
  </si>
  <si>
    <t>Merrill Lynch European Currency High Yield Constrained - TR Index (100% EUR Hedged)</t>
  </si>
  <si>
    <t>LU0853132586</t>
  </si>
  <si>
    <t>19962934</t>
  </si>
  <si>
    <t>LU0858675555</t>
  </si>
  <si>
    <t>20087924</t>
  </si>
  <si>
    <t>CS (Lux) Liquid Alternative Beta IBH CHF</t>
  </si>
  <si>
    <t>LU0522194348</t>
  </si>
  <si>
    <t>11480414</t>
  </si>
  <si>
    <t>CS (Lux) Prima Multi-Strategy Fund IBH CHF</t>
  </si>
  <si>
    <t>GB00B01FR355</t>
  </si>
  <si>
    <t>1871314</t>
  </si>
  <si>
    <t>Guernsey</t>
  </si>
  <si>
    <t>LU1218207063</t>
  </si>
  <si>
    <t>Invesco Global Targeted Returns C Acc CHF Hdg</t>
  </si>
  <si>
    <t>IE00BDZTLL02</t>
  </si>
  <si>
    <t>IE00B598DX38</t>
  </si>
  <si>
    <t>11926022</t>
  </si>
  <si>
    <t>11925964</t>
  </si>
  <si>
    <t>LU0393798565</t>
  </si>
  <si>
    <t>4705831</t>
  </si>
  <si>
    <t>Nordea 1 - European Corporate Bond BI EUR</t>
  </si>
  <si>
    <t>ML EMU Corporate Bond Index</t>
  </si>
  <si>
    <t>BNY Mellon Absolute Return Bond S EUR</t>
  </si>
  <si>
    <t>IE00B6YQBR91</t>
  </si>
  <si>
    <t>BNY Mellon Absolute Return Bond T USD Hdg</t>
  </si>
  <si>
    <t>OUI</t>
  </si>
  <si>
    <t>Mandats privés</t>
  </si>
  <si>
    <t>Mandats instit</t>
  </si>
  <si>
    <t>CH0189977975</t>
  </si>
  <si>
    <t>18997797</t>
  </si>
  <si>
    <t>Barclays Global Aggr. Corp. ex CHF (TR) (CHF-hdg)</t>
  </si>
  <si>
    <t>IE00B701W056</t>
  </si>
  <si>
    <t>LU0772948302</t>
  </si>
  <si>
    <t>18995768</t>
  </si>
  <si>
    <t>Nordea 1 - European High Yield Bond HBI CHF</t>
  </si>
  <si>
    <t>FR0011981794</t>
  </si>
  <si>
    <t>ML European Ccy HY Constrained - Total Return Index (EUR Hedged)</t>
  </si>
  <si>
    <t>CH0189255844</t>
  </si>
  <si>
    <t>18925584</t>
  </si>
  <si>
    <t>CGBI WGBI EMU All Mats.</t>
  </si>
  <si>
    <t>LU0254836850</t>
  </si>
  <si>
    <t>2554855</t>
  </si>
  <si>
    <t>Robeco Emerging Stars Equities D EUR</t>
  </si>
  <si>
    <t>LU1159237657</t>
  </si>
  <si>
    <t>State Street Canada Index Equity Fund P acc</t>
  </si>
  <si>
    <t>LU0879397742</t>
  </si>
  <si>
    <t>20557004</t>
  </si>
  <si>
    <t>UBS-ETF SBI® Foreign AAA-BBB 1-5 UCITS (CHF) A-dis</t>
  </si>
  <si>
    <t>LU0879399441</t>
  </si>
  <si>
    <t>20557019</t>
  </si>
  <si>
    <t>UBS-ETF SBI® Foreign AAA-BBB 5-10 UCITS(CHF) A-dis</t>
  </si>
  <si>
    <t>LU0415164028</t>
  </si>
  <si>
    <t>4734463</t>
  </si>
  <si>
    <t>UBS (Lux) Bond Fund - CHF I-A1-acc</t>
  </si>
  <si>
    <t>SBI AAA-BBB Foreign 1-5</t>
  </si>
  <si>
    <t>SBI AAA-BBB Foreign 5-10</t>
  </si>
  <si>
    <t>SBI AAA-BBB Foreign</t>
  </si>
  <si>
    <t>ML CHF LIBOR Overnight Index</t>
  </si>
  <si>
    <t>IE00B86MWN23</t>
  </si>
  <si>
    <t>IE00B6SPMN59</t>
  </si>
  <si>
    <t>IE00B8KGV557</t>
  </si>
  <si>
    <t>IE00B8FHGS14</t>
  </si>
  <si>
    <t>MSCI EUROPE MINIMUM VOLATILITY</t>
  </si>
  <si>
    <t>S&amp;P 500 Minimum Volatility</t>
  </si>
  <si>
    <t>MSCI Emerging Markets Minimum Volatility Index</t>
  </si>
  <si>
    <t>LU0571067866</t>
  </si>
  <si>
    <t>12236148</t>
  </si>
  <si>
    <t>Vontobel Fund - High Yield Bond HI hdg CHF</t>
  </si>
  <si>
    <t>Cust. Merril Lynch High Yield Index Hedged CHF</t>
  </si>
  <si>
    <t>IE00BSKRJZ44</t>
  </si>
  <si>
    <t>Barclays Capital 20+ Year Treasury Index</t>
  </si>
  <si>
    <t>IE00B5B3W843</t>
  </si>
  <si>
    <t>11926045</t>
  </si>
  <si>
    <t>Modèles</t>
  </si>
  <si>
    <t>LU0192064839</t>
  </si>
  <si>
    <t>1851432</t>
  </si>
  <si>
    <t>ML US Corp. Large Cap 1-10Y</t>
  </si>
  <si>
    <t>IE00B44CGS96</t>
  </si>
  <si>
    <t>13876422</t>
  </si>
  <si>
    <t>LU0165125831</t>
  </si>
  <si>
    <t>1578650</t>
  </si>
  <si>
    <t>HSBC GIF Euro Credit Bond IC EUR</t>
  </si>
  <si>
    <t>LU1240777026</t>
  </si>
  <si>
    <t>28368998</t>
  </si>
  <si>
    <t>UBS (Lux) Bond S - USD Corporates (USD)(CHFh) Qa</t>
  </si>
  <si>
    <t>LU0396367277</t>
  </si>
  <si>
    <t>4731999</t>
  </si>
  <si>
    <t>UBS (Lux) Bond S - USD Corporates (USD) I-A1-acc</t>
  </si>
  <si>
    <t>Markit iboxx EUR Corporates</t>
  </si>
  <si>
    <t>Barclays US Corporate Investment Grade</t>
  </si>
  <si>
    <t>LU0454506519</t>
  </si>
  <si>
    <t>10571157</t>
  </si>
  <si>
    <t>Swiss Life Funds (LUX) Bd Euro Corp EUR Q Cap</t>
  </si>
  <si>
    <t>FR0007085386</t>
  </si>
  <si>
    <t>1624349</t>
  </si>
  <si>
    <t>Aviva Investors Credit Europe IC</t>
  </si>
  <si>
    <t>Barclays EURO Aggregate Corporate TE</t>
  </si>
  <si>
    <t>IE00B58HMN42</t>
  </si>
  <si>
    <t>11925970</t>
  </si>
  <si>
    <t>IE00B58FQX63</t>
  </si>
  <si>
    <t>11926029</t>
  </si>
  <si>
    <t>25.04.2016 08:54</t>
  </si>
  <si>
    <t>JE00B5T20675</t>
  </si>
  <si>
    <t>ETFS Swiss Franc Daily Hedged WTI Crude Oil</t>
  </si>
  <si>
    <t>Jersey</t>
  </si>
  <si>
    <t>JE00B44F1611</t>
  </si>
  <si>
    <t>LU0230918368</t>
  </si>
  <si>
    <t>2288457</t>
  </si>
  <si>
    <t>CS (Lux) Commodity Index Plus USD Fund B</t>
  </si>
  <si>
    <t>UBS (Lux) SICAV 2 - Medium Term Bonds (GBP) P-acc</t>
  </si>
  <si>
    <t>29020516</t>
  </si>
  <si>
    <t>18118539</t>
  </si>
  <si>
    <t>CS (Lux) Commodity Index Plus USD Fund IBH EUR</t>
  </si>
  <si>
    <t>LU1278908469</t>
  </si>
  <si>
    <t>29287588</t>
  </si>
  <si>
    <t>Cs (Lux) Commodity Index Plus USD Fund IBH CHF</t>
  </si>
  <si>
    <t>LU0803997666</t>
  </si>
  <si>
    <t>18971173</t>
  </si>
  <si>
    <t>CS (Lux) Corporate Short Duration CHF Bd Fd B</t>
  </si>
  <si>
    <t>CS (Lux) Corporate Short Duration CHF Bd Fd EB</t>
  </si>
  <si>
    <t>Fidelity Funds - Asia Focus Fund Y-ACC-USD</t>
  </si>
  <si>
    <t>Fidelity Funds - Asia Focus Fund A-ACC-USD</t>
  </si>
  <si>
    <t>AB SICAV I-Select US Equity Portfolio I USD</t>
  </si>
  <si>
    <t>BCV Commodity (CHF) A</t>
  </si>
  <si>
    <t>BCV Commodity (CHF) B</t>
  </si>
  <si>
    <t>BCV Commodity (EUR) B</t>
  </si>
  <si>
    <t>BCV Commodity (USD) A</t>
  </si>
  <si>
    <t>BCV Commodity (USD) B</t>
  </si>
  <si>
    <t>Pictet - Emerging Europe-I EUR</t>
  </si>
  <si>
    <t>23499631</t>
  </si>
  <si>
    <t>13151021</t>
  </si>
  <si>
    <t>LU1398086493</t>
  </si>
  <si>
    <t>lu1398086493</t>
  </si>
  <si>
    <t>Citigroup EuroBig All Mat Total Return Gross</t>
  </si>
  <si>
    <t>Barclays Euro-Aggregate Composite</t>
  </si>
  <si>
    <t>SBI Foreign AAA Total Return</t>
  </si>
  <si>
    <t>BofA ML Global High Yield 1-3yr (50% EUR, 50% USD)</t>
  </si>
  <si>
    <t>BofA ML Global Broad Market Corporate EUR Hedged</t>
  </si>
  <si>
    <t>BofA ML Global Broad Market Corporate USD Hedged</t>
  </si>
  <si>
    <t>Barclays US Treasury 3-7yr</t>
  </si>
  <si>
    <t>HORS MP</t>
  </si>
  <si>
    <t>Barclays US Treasury 1-3yr</t>
  </si>
  <si>
    <t>Barclays US Treasury 7-10yr</t>
  </si>
  <si>
    <t>BofA ML EUR Libor Overnight Index</t>
  </si>
  <si>
    <t>BofA ML USD Libor Overnight Index</t>
  </si>
  <si>
    <t>Barclays Multiverse Index 50 % hedged in EUR</t>
  </si>
  <si>
    <t>iBoxx $ Liquid Investment Grade Index</t>
  </si>
  <si>
    <t>Citigroup WGBI EUR t. Hedged</t>
  </si>
  <si>
    <t>LU0438093188</t>
  </si>
  <si>
    <t>11021615</t>
  </si>
  <si>
    <t>LU0571066975</t>
  </si>
  <si>
    <t>12236151</t>
  </si>
  <si>
    <t>Merrill Lynch High Yield Index</t>
  </si>
  <si>
    <t>LU0956450976</t>
  </si>
  <si>
    <t>22486961</t>
  </si>
  <si>
    <t>LU0447827154</t>
  </si>
  <si>
    <t>ML Emu Corp. Large Cap</t>
  </si>
  <si>
    <t>BSKT/BCV Risk Premia portfolio MP</t>
  </si>
  <si>
    <t>IE00BFTWP510</t>
  </si>
  <si>
    <t>22778776</t>
  </si>
  <si>
    <t>SPDR Euro Stoxx Low Volatility UCITS ETF</t>
  </si>
  <si>
    <t>CH0328913006</t>
  </si>
  <si>
    <t>LU1049888149</t>
  </si>
  <si>
    <t>CH0237935652</t>
  </si>
  <si>
    <t>23793565</t>
  </si>
  <si>
    <t>IE00BJ0KDR00</t>
  </si>
  <si>
    <t>24268896</t>
  </si>
  <si>
    <t>IE00B5BMR087</t>
  </si>
  <si>
    <t>10737041</t>
  </si>
  <si>
    <t>22455030</t>
  </si>
  <si>
    <t>IE00B2NPKV68</t>
  </si>
  <si>
    <t>3801845</t>
  </si>
  <si>
    <t>IE00B9M04V95</t>
  </si>
  <si>
    <t>22138623</t>
  </si>
  <si>
    <t>20023018</t>
  </si>
  <si>
    <t>LU0383940458</t>
  </si>
  <si>
    <t>12040823</t>
  </si>
  <si>
    <t>LU0441087631</t>
  </si>
  <si>
    <t>LU0848113352</t>
  </si>
  <si>
    <t>19816641</t>
  </si>
  <si>
    <t>UBS (Lux) Bond S - USD Corporates (USD)(EURh) Q-a</t>
  </si>
  <si>
    <t>UBS (Lux) Medium Term Bond Fund - CAD I-A1-acc</t>
  </si>
  <si>
    <t>UBS (Lux) Medium Term Bond Fund - CAD P-acc</t>
  </si>
  <si>
    <t>Courbe EM LC</t>
  </si>
  <si>
    <t>JP Morgan GBI-EM Global</t>
  </si>
  <si>
    <t>JPMorgan EMBI Global Core</t>
  </si>
  <si>
    <t>CH0259132303</t>
  </si>
  <si>
    <t>25913230</t>
  </si>
  <si>
    <t>JPMorgan EMBI Global Diversified (Hedged into CHF)</t>
  </si>
  <si>
    <t>LU1419778060</t>
  </si>
  <si>
    <t>LU0174582725</t>
  </si>
  <si>
    <t>1657952</t>
  </si>
  <si>
    <t>Pictet-EUR Bonds-HI CHF</t>
  </si>
  <si>
    <t>Mini-future short EUR/CHF (1 Contrat = 10'000 EUR)</t>
  </si>
  <si>
    <t>LU0276015533</t>
  </si>
  <si>
    <t>2847105</t>
  </si>
  <si>
    <t>LU0645147504</t>
  </si>
  <si>
    <t>IE00B1S75374</t>
  </si>
  <si>
    <t>BofA ML US Hiyh Yield Master II</t>
  </si>
  <si>
    <t>LU0276015889</t>
  </si>
  <si>
    <t>2847148</t>
  </si>
  <si>
    <t>LU0562246453</t>
  </si>
  <si>
    <t>12052329</t>
  </si>
  <si>
    <t>JPM EM Investment Grade Bond C Acc USD</t>
  </si>
  <si>
    <t>70% JPM EM IG Bond / 30% JPM Corp.</t>
  </si>
  <si>
    <t>FRAIS IN</t>
  </si>
  <si>
    <t>FRAIS OUT</t>
  </si>
  <si>
    <t>Max 2%</t>
  </si>
  <si>
    <t>Max 0.8%</t>
  </si>
  <si>
    <t>SSP Max 2%</t>
  </si>
  <si>
    <t>SSP Max 1%</t>
  </si>
  <si>
    <t>SSP Max 3%</t>
  </si>
  <si>
    <t>SSP Max 1.75%</t>
  </si>
  <si>
    <t>Max 1.5%</t>
  </si>
  <si>
    <t>Max 1%</t>
  </si>
  <si>
    <t>Pas de SSP</t>
  </si>
  <si>
    <t>SSP</t>
  </si>
  <si>
    <t>Max 3%</t>
  </si>
  <si>
    <t>UBS (Lux) Bond Fund - CHF I-A3-acc</t>
  </si>
  <si>
    <t>LU0415164531</t>
  </si>
  <si>
    <t>LU0188167505</t>
  </si>
  <si>
    <t>2026258</t>
  </si>
  <si>
    <t>LU0658025621</t>
  </si>
  <si>
    <t>IE00BK0SCS59</t>
  </si>
  <si>
    <t>13528668</t>
  </si>
  <si>
    <t>LU1311100579</t>
  </si>
  <si>
    <t>30169127</t>
  </si>
  <si>
    <t>LU1307751369</t>
  </si>
  <si>
    <t>30086543</t>
  </si>
  <si>
    <t>LU1390247028</t>
  </si>
  <si>
    <t>23957399</t>
  </si>
  <si>
    <t>Nomura Funds Ireland-US High Yield Bond I CHFH</t>
  </si>
  <si>
    <t>IE00B3RW8498</t>
  </si>
  <si>
    <t>10153685</t>
  </si>
  <si>
    <t>Nomura Funds Ireland-US High Yield Bond I USD</t>
  </si>
  <si>
    <t>UBS (Lux) Medium Term Bond Fund - CHF P-acc</t>
  </si>
  <si>
    <t>4734467</t>
  </si>
  <si>
    <t>ETF</t>
  </si>
  <si>
    <t>CERTIFICAT TRACKER NASDAQ 100 - OPEN END</t>
  </si>
  <si>
    <t>CH0335507916</t>
  </si>
  <si>
    <t>Citigroup UK Government Bond Index</t>
  </si>
  <si>
    <t>LU0351442933</t>
  </si>
  <si>
    <t>3846676</t>
  </si>
  <si>
    <t>Thomson Reuters Convertible Bond Global Focus</t>
  </si>
  <si>
    <t>LU0249326488</t>
  </si>
  <si>
    <t>CH0202603251</t>
  </si>
  <si>
    <t>IE00B466KX20</t>
  </si>
  <si>
    <t>CH0117044997</t>
  </si>
  <si>
    <t>IE00B44Z5B48</t>
  </si>
  <si>
    <t>LU0950669688</t>
  </si>
  <si>
    <t>LU0278093082</t>
  </si>
  <si>
    <t>LU0772962550</t>
  </si>
  <si>
    <t>LU1087780596</t>
  </si>
  <si>
    <t>FR0010372201</t>
  </si>
  <si>
    <t>LU0992627702</t>
  </si>
  <si>
    <t>2747772</t>
  </si>
  <si>
    <t>2503175</t>
  </si>
  <si>
    <t>Market Access Rogers Int Com Index UCITS ETF</t>
  </si>
  <si>
    <t>12930745</t>
  </si>
  <si>
    <t>12931436</t>
  </si>
  <si>
    <t>SPDR MSCI EM Asia UCITS ETF</t>
  </si>
  <si>
    <t>22763382</t>
  </si>
  <si>
    <t>Carmignac Pfl Patrimoine F CHF acc Hdg</t>
  </si>
  <si>
    <t>20260325</t>
  </si>
  <si>
    <t>25018296</t>
  </si>
  <si>
    <t>Nordea 1 - Stable Return HBI CHF</t>
  </si>
  <si>
    <t>11704499</t>
  </si>
  <si>
    <t>2870698</t>
  </si>
  <si>
    <t>Vontobel Fund Emerging Markets Eq I USD</t>
  </si>
  <si>
    <t>MSCI Europe ex Switzerland (NR)</t>
  </si>
  <si>
    <t>MSCI EM Asia Index</t>
  </si>
  <si>
    <t>MSCI Emerging Markets Index</t>
  </si>
  <si>
    <t>21971617</t>
  </si>
  <si>
    <t>UBS ETF-MSCI EMU hgd to GBP UCITS (GBP) A-acc</t>
  </si>
  <si>
    <t>MSCI EMU hedged to GBP</t>
  </si>
  <si>
    <t>LU1394258989</t>
  </si>
  <si>
    <t>LU1408527833</t>
  </si>
  <si>
    <t>BSF Multi-Manager Alt Strat D2 CHF Hgd</t>
  </si>
  <si>
    <t>LU1330438703</t>
  </si>
  <si>
    <t>BSF Multi-Manager Alt Strat I2 Hgd EUR</t>
  </si>
  <si>
    <t>LU0398686286</t>
  </si>
  <si>
    <t>4794604</t>
  </si>
  <si>
    <t>LU0370038837</t>
  </si>
  <si>
    <t>4291427</t>
  </si>
  <si>
    <t>NN (L) Alternative Beta I Cap USD</t>
  </si>
  <si>
    <t>IE00B539F030</t>
  </si>
  <si>
    <t>10737561</t>
  </si>
  <si>
    <t>IE00B910VR50</t>
  </si>
  <si>
    <t>20380007</t>
  </si>
  <si>
    <t>SPDR MSCI EMU UCITS ETF</t>
  </si>
  <si>
    <t>CH0028695333</t>
  </si>
  <si>
    <t>2869533</t>
  </si>
  <si>
    <t>Pictet CH Inst-EuropeanexSwiss Eq Tracker-J dy EUR</t>
  </si>
  <si>
    <t>LU0188804743</t>
  </si>
  <si>
    <t>1815507</t>
  </si>
  <si>
    <t>Pictet-Pacific Ex Japan Index-I USD</t>
  </si>
  <si>
    <t>LU0866302226</t>
  </si>
  <si>
    <t>20255758</t>
  </si>
  <si>
    <t>CH0111762537</t>
  </si>
  <si>
    <t>11176253</t>
  </si>
  <si>
    <t>UBS ETF (CH) - SMIM® (CHF) A-dis</t>
  </si>
  <si>
    <t>CH0026725611</t>
  </si>
  <si>
    <t>2672561</t>
  </si>
  <si>
    <t>Bonhote Immobilier</t>
  </si>
  <si>
    <t>CH0102905822</t>
  </si>
  <si>
    <t>10290582</t>
  </si>
  <si>
    <t>Immobilier-CH pour Institutionnels 56J</t>
  </si>
  <si>
    <t>CH0204643222</t>
  </si>
  <si>
    <t>20464322</t>
  </si>
  <si>
    <t>MobiFonds Swiss Property</t>
  </si>
  <si>
    <t>CH0045826085</t>
  </si>
  <si>
    <t>4582608</t>
  </si>
  <si>
    <t>CH0117052560</t>
  </si>
  <si>
    <t>11705256</t>
  </si>
  <si>
    <t>LU0820924123</t>
  </si>
  <si>
    <t>19328638</t>
  </si>
  <si>
    <t>Swiss Life Ref (LUX) Commercial Propert Switz D</t>
  </si>
  <si>
    <t>CH0021980898</t>
  </si>
  <si>
    <t>2198089</t>
  </si>
  <si>
    <t>CH0047710022</t>
  </si>
  <si>
    <t>4771002</t>
  </si>
  <si>
    <t>CH0188230780</t>
  </si>
  <si>
    <t>18823078</t>
  </si>
  <si>
    <t>Helvetia - Immobilien Schweiz</t>
  </si>
  <si>
    <t>CH0276997043</t>
  </si>
  <si>
    <t>27699704</t>
  </si>
  <si>
    <t>CH0106150136</t>
  </si>
  <si>
    <t>10615013</t>
  </si>
  <si>
    <t>SL AST - Immobilien Schweiz</t>
  </si>
  <si>
    <t>CH0192252903</t>
  </si>
  <si>
    <t>19225290</t>
  </si>
  <si>
    <t>CH0123558832</t>
  </si>
  <si>
    <t>12355883</t>
  </si>
  <si>
    <t>UBS AST 3 Global Real Estate (ex CH) I-A2</t>
  </si>
  <si>
    <t>CH0002875497</t>
  </si>
  <si>
    <t>287549</t>
  </si>
  <si>
    <t>UBS AST Immobilien Schweiz</t>
  </si>
  <si>
    <t>X</t>
  </si>
  <si>
    <t>Spread 0.054</t>
  </si>
  <si>
    <t>Spread 0.037</t>
  </si>
  <si>
    <t>Spread 0.181</t>
  </si>
  <si>
    <t>Spread 0.305</t>
  </si>
  <si>
    <t>Spread 0.061</t>
  </si>
  <si>
    <t>Spread 0.115</t>
  </si>
  <si>
    <t>Spread 0.080</t>
  </si>
  <si>
    <t>Spread 0.580</t>
  </si>
  <si>
    <t>Spread 0.114</t>
  </si>
  <si>
    <t>Spread 0.330</t>
  </si>
  <si>
    <t>Spread 0.219</t>
  </si>
  <si>
    <t>Spread 0.199</t>
  </si>
  <si>
    <t>Spread 0.133</t>
  </si>
  <si>
    <t>Spread 0.236</t>
  </si>
  <si>
    <t>IE00B1FZS913</t>
  </si>
  <si>
    <t>2803854</t>
  </si>
  <si>
    <t>IE00BSKRJX20</t>
  </si>
  <si>
    <t>LU0742414179</t>
  </si>
  <si>
    <t>14905810</t>
  </si>
  <si>
    <t>Robeco BP US Premium Equities I USD</t>
  </si>
  <si>
    <t>CH0215804508</t>
  </si>
  <si>
    <t>21580450</t>
  </si>
  <si>
    <t>UBS (Lux) Bond S - ST USD Corp (USD)(CHFh) I-X-a</t>
  </si>
  <si>
    <t>Markit iBoxx EUR Eurozone 20yr Target Duration Index</t>
  </si>
  <si>
    <t>Citigroup World ex EMU, ex US, ex Australia, ex Canada, ex UK, ex Japan, ex Switzerland Government Bond Index</t>
  </si>
  <si>
    <t>CH0215804359</t>
  </si>
  <si>
    <t>CH0215804375</t>
  </si>
  <si>
    <t>21580437</t>
  </si>
  <si>
    <t>Citigroup Australia Government Bond Index</t>
  </si>
  <si>
    <t>CH0215804383</t>
  </si>
  <si>
    <t>21580438</t>
  </si>
  <si>
    <t>Citigroup Canada Government Bond Index</t>
  </si>
  <si>
    <t>LU1488387397</t>
  </si>
  <si>
    <t>IE00B246KL88</t>
  </si>
  <si>
    <t>GB0002051620</t>
  </si>
  <si>
    <t>1163818</t>
  </si>
  <si>
    <t>GBX</t>
  </si>
  <si>
    <t>GB0033144634</t>
  </si>
  <si>
    <t>1806152</t>
  </si>
  <si>
    <t>3410226</t>
  </si>
  <si>
    <t>Vanguard 20+ Year Euro Treasury Index Inst EUR</t>
  </si>
  <si>
    <t>IE00B6YX5L24</t>
  </si>
  <si>
    <t>13976040</t>
  </si>
  <si>
    <t>IE00B42WWV65</t>
  </si>
  <si>
    <t>Vanguard U.K. Gilt UCITS ETF</t>
  </si>
  <si>
    <t>Spread 0.22</t>
  </si>
  <si>
    <t>IE00BCRY6227</t>
  </si>
  <si>
    <t>IE0007471695</t>
  </si>
  <si>
    <t>1439864</t>
  </si>
  <si>
    <t>Vanguard US Government Bond Index Inv USD</t>
  </si>
  <si>
    <t>Markit iBoxx USD Liquid Investment Grade Ultrashort Index</t>
  </si>
  <si>
    <t>Barclays U.S. Government Float Adjusted Bond</t>
  </si>
  <si>
    <t>CH0215804623</t>
  </si>
  <si>
    <t>21580462</t>
  </si>
  <si>
    <t>IE0032915583</t>
  </si>
  <si>
    <t>1870393</t>
  </si>
  <si>
    <t>Vanguard Japan Government Bond Index Inv JPY</t>
  </si>
  <si>
    <t>Citigroup Japan Government Bond Index</t>
  </si>
  <si>
    <t>Barclays Euro Treasury 20+ Year Bond Index</t>
  </si>
  <si>
    <t>The BofA Merrill Lynch 10+ Year Eurosterling Index</t>
  </si>
  <si>
    <t>Coube GBP</t>
  </si>
  <si>
    <t>Barclays 15+ Year Gilt</t>
  </si>
  <si>
    <t>Barclays U.K. Government Float Adjusted Bond</t>
  </si>
  <si>
    <t>Index</t>
  </si>
  <si>
    <t>IE00B4WXJK79</t>
  </si>
  <si>
    <t>10127533</t>
  </si>
  <si>
    <t>FTSE UK Conventional Gilts - Up To 5 Years Index</t>
  </si>
  <si>
    <t>CH0030849472</t>
  </si>
  <si>
    <t>3084947</t>
  </si>
  <si>
    <t>CGBI WGBI ex EMU ex UK ex Japan ex USA ex CH</t>
  </si>
  <si>
    <t>LU0846194776</t>
  </si>
  <si>
    <t>20028776</t>
  </si>
  <si>
    <t>LU0828708064</t>
  </si>
  <si>
    <t>19463347</t>
  </si>
  <si>
    <t>MSCI EMU</t>
  </si>
  <si>
    <t>MSCI Emerging Markets</t>
  </si>
  <si>
    <t>LU1236102379</t>
  </si>
  <si>
    <t>28285785</t>
  </si>
  <si>
    <t>Franklin K2 Alternative Strategies I (acc) CHF-H1</t>
  </si>
  <si>
    <t>CH0327715162</t>
  </si>
  <si>
    <t>ZKB Risk Premium Risk Parity CHF</t>
  </si>
  <si>
    <t>IE00B7TRTL43</t>
  </si>
  <si>
    <t>MSCI Europe NR EUR</t>
  </si>
  <si>
    <t>IE00B41RYL63</t>
  </si>
  <si>
    <t>12931570</t>
  </si>
  <si>
    <t>CH0213556373</t>
  </si>
  <si>
    <t>21355637</t>
  </si>
  <si>
    <t>CH0204778267</t>
  </si>
  <si>
    <t>IE00B1S74W91</t>
  </si>
  <si>
    <t>Vanguard UK Investment Grade Bond Index Inc GBP</t>
  </si>
  <si>
    <t>Barclays Global Aggr. EUR</t>
  </si>
  <si>
    <t>Barclays Global Aggr. JPY</t>
  </si>
  <si>
    <t>Barclays Global Aggr. ex G4 Currencies ex CHF</t>
  </si>
  <si>
    <t>LU0192062460</t>
  </si>
  <si>
    <t>ZKB Risk Premium Risk Parity EUR</t>
  </si>
  <si>
    <t>LU1093756911</t>
  </si>
  <si>
    <t>CH0327719016</t>
  </si>
  <si>
    <t>CH0214985019</t>
  </si>
  <si>
    <t>21498501</t>
  </si>
  <si>
    <t>Barclays Global Aggr. ex CHF 1-5YR</t>
  </si>
  <si>
    <t>IE00B4L5YC18</t>
  </si>
  <si>
    <t>10608402</t>
  </si>
  <si>
    <t>CH0043546859</t>
  </si>
  <si>
    <t>4354685</t>
  </si>
  <si>
    <t>Pictet CH-CHF Short Mid Term Bonds-J dy</t>
  </si>
  <si>
    <t>Swiss Bond Index AAA-BBB 1-3</t>
  </si>
  <si>
    <t>CH0214985100</t>
  </si>
  <si>
    <t>LU0950670850</t>
  </si>
  <si>
    <t>21966875</t>
  </si>
  <si>
    <t>UBS ETF-MSCI United Kingdom UCITS ETF (GBP) A-acc</t>
  </si>
  <si>
    <t>21498510</t>
  </si>
  <si>
    <t>LU1496011476</t>
  </si>
  <si>
    <t>LU1496011120</t>
  </si>
  <si>
    <t>Bloomberg Barclays Global Aggregate ex CHF 1-5y (TR)</t>
  </si>
  <si>
    <t>CH0189959577</t>
  </si>
  <si>
    <t>Barclays Global Aggr. Corporate ex CHF</t>
  </si>
  <si>
    <t>iShares $ Treasury Bond 7-10yr UCITS ETF USD (Acc)</t>
  </si>
  <si>
    <t>iShares $ Ultrashort Bond UCITS ETF USD (Dist)</t>
  </si>
  <si>
    <t>iShares Core S&amp;P 500 UCITS ETF USD (Acc)</t>
  </si>
  <si>
    <t>iShares MSCI Australia UCITS ETF USD (Acc)</t>
  </si>
  <si>
    <t>iShares MSCI Canada UCITS ETF USD (Acc)</t>
  </si>
  <si>
    <t>iShares MSCI EasternEuropeCappedUCITS ETF USD Dist</t>
  </si>
  <si>
    <t>iShares MSCI EM Latin America UCITS ETF USD (Dist)</t>
  </si>
  <si>
    <t>iShares MSCI EM UCITS ETF USD (Acc)</t>
  </si>
  <si>
    <t>iShares MSCI UK UCITS ETF GBP (Acc)</t>
  </si>
  <si>
    <t>iShares MSCI USA UCITS ETF USD (Acc)</t>
  </si>
  <si>
    <t>iShares MSCI World CHF Hedged UCITS ETF (Acc)</t>
  </si>
  <si>
    <t>iShares MSCI World UCITS ETF USD (Dist)</t>
  </si>
  <si>
    <t>iShares NASDAQ 100 UCITS ETF USD (Acc)</t>
  </si>
  <si>
    <t>iShares UK Gilts 0-5yr UCITS ETF GBP (Dist)</t>
  </si>
  <si>
    <t>iShares US Aggregate Bond UCITS ETF USD (Dist)</t>
  </si>
  <si>
    <t>BCV Systematic Premia Commodity Long/Short (CHF) A</t>
  </si>
  <si>
    <t>BCV Systematic Premia Commodity Long/Short (CHF) B</t>
  </si>
  <si>
    <t>BCV Systematic Premia Commodity Long/Short (EUR) B</t>
  </si>
  <si>
    <t>BCV Systematic Premia Commodity Long/Short (USD) B</t>
  </si>
  <si>
    <t>4509943</t>
  </si>
  <si>
    <t>19551014</t>
  </si>
  <si>
    <t>CH0336206542</t>
  </si>
  <si>
    <t>33620654</t>
  </si>
  <si>
    <t>CH0189977637</t>
  </si>
  <si>
    <t>18997763</t>
  </si>
  <si>
    <t>CSIF (CH) Bond JPY Index Blue QA</t>
  </si>
  <si>
    <t>32093813</t>
  </si>
  <si>
    <t>LU0922810196</t>
  </si>
  <si>
    <t>21235003</t>
  </si>
  <si>
    <t>HSBC GIF Global Short Duration High Yield Bond IC</t>
  </si>
  <si>
    <t>Pictet CH-Swiss Equities-I dy CHF</t>
  </si>
  <si>
    <t>Barclays Global Agg. GBP</t>
  </si>
  <si>
    <t>LU1137511777</t>
  </si>
  <si>
    <t>IE00B416MD15</t>
  </si>
  <si>
    <t>Goldman Sachs EFI LS Risk Premia Pf Z CHFH 3xs Lvg</t>
  </si>
  <si>
    <t>CH0117052511</t>
  </si>
  <si>
    <t>CH0215804664</t>
  </si>
  <si>
    <t>CH0117045283</t>
  </si>
  <si>
    <t>CH0117044971</t>
  </si>
  <si>
    <t>CH0117052545</t>
  </si>
  <si>
    <t>CH0192251871</t>
  </si>
  <si>
    <t>11705251</t>
  </si>
  <si>
    <t>21580466</t>
  </si>
  <si>
    <t>11704528</t>
  </si>
  <si>
    <t>11704497</t>
  </si>
  <si>
    <t>11705254</t>
  </si>
  <si>
    <t>19225187</t>
  </si>
  <si>
    <t>Citigroup World Broad Investment Grade</t>
  </si>
  <si>
    <t>SBI AAA-BBB Index</t>
  </si>
  <si>
    <t>CB SWC Inst Bd-Global High Yield</t>
  </si>
  <si>
    <t>% Gouvernementales</t>
  </si>
  <si>
    <t>% Corporate</t>
  </si>
  <si>
    <t>OPP2</t>
  </si>
  <si>
    <t>Placements alternatifs</t>
  </si>
  <si>
    <t>Monde</t>
  </si>
  <si>
    <t>Indiciel</t>
  </si>
  <si>
    <t>Fonds Lux</t>
  </si>
  <si>
    <t>Fonds CH</t>
  </si>
  <si>
    <t>CH0117045150</t>
  </si>
  <si>
    <t>11704515</t>
  </si>
  <si>
    <t>CH0117045192</t>
  </si>
  <si>
    <t>11704519</t>
  </si>
  <si>
    <t>CH0024445477</t>
  </si>
  <si>
    <t>2444547</t>
  </si>
  <si>
    <t>ZIF Obligationen Euro A1</t>
  </si>
  <si>
    <t>CH0215804458</t>
  </si>
  <si>
    <t>21580445</t>
  </si>
  <si>
    <t>LU1419797524</t>
  </si>
  <si>
    <t>32728586</t>
  </si>
  <si>
    <t>LU1419779118</t>
  </si>
  <si>
    <t>32729225</t>
  </si>
  <si>
    <t>MSCI Japan</t>
  </si>
  <si>
    <t>MSCI Canada</t>
  </si>
  <si>
    <t>N</t>
  </si>
  <si>
    <t>O</t>
  </si>
  <si>
    <t>FONDS FERME</t>
  </si>
  <si>
    <t>Invest autres OPCVM</t>
  </si>
  <si>
    <t>iShares Corp Bond Large Cap UCITS ETF EUR (Dist)</t>
  </si>
  <si>
    <t>iShares Govt Bond 15-30yr UCITS ETF EUR (Dist)</t>
  </si>
  <si>
    <t>CH0124774958</t>
  </si>
  <si>
    <t>12477495</t>
  </si>
  <si>
    <t>CH0260709552</t>
  </si>
  <si>
    <t>26070955</t>
  </si>
  <si>
    <t>CH0117052487</t>
  </si>
  <si>
    <t>11705248</t>
  </si>
  <si>
    <t>CH0192309257</t>
  </si>
  <si>
    <t>19230925</t>
  </si>
  <si>
    <t>Barclays Global Agg. USD</t>
  </si>
  <si>
    <t>Barclays Global Agg. EUR</t>
  </si>
  <si>
    <t>Citigroup World Broad Investment-Grade (World BIG) Corporate Bond Index (TR)</t>
  </si>
  <si>
    <t>IE00BYM11L64</t>
  </si>
  <si>
    <t>28650241</t>
  </si>
  <si>
    <t>MSCI ACWI Hedged to CHF</t>
  </si>
  <si>
    <t>25052317</t>
  </si>
  <si>
    <t>Franklin K2 Alternative Strategies I (acc) EUR-H1</t>
  </si>
  <si>
    <t>&lt;30%</t>
  </si>
  <si>
    <t>LU0194345913</t>
  </si>
  <si>
    <t>2138611</t>
  </si>
  <si>
    <t>LU0861186293</t>
  </si>
  <si>
    <t>LU1467468531</t>
  </si>
  <si>
    <t>LU1399304101</t>
  </si>
  <si>
    <t>&lt;10%</t>
  </si>
  <si>
    <t>&lt;33.3%</t>
  </si>
  <si>
    <t>0%</t>
  </si>
  <si>
    <t>&lt;49%</t>
  </si>
  <si>
    <t>CH0117045317</t>
  </si>
  <si>
    <t>11704531</t>
  </si>
  <si>
    <t>&lt;20%</t>
  </si>
  <si>
    <t>&gt;49%</t>
  </si>
  <si>
    <t>CH0101754346</t>
  </si>
  <si>
    <t>10175434</t>
  </si>
  <si>
    <t>Culross Global Fund Class I EUR</t>
  </si>
  <si>
    <t>Culross Global Fund Class I USD</t>
  </si>
  <si>
    <t>CH0117045127</t>
  </si>
  <si>
    <t>11704512</t>
  </si>
  <si>
    <t>CH0224705639</t>
  </si>
  <si>
    <t>22470563</t>
  </si>
  <si>
    <t>CH0224705662</t>
  </si>
  <si>
    <t>22470566</t>
  </si>
  <si>
    <t>SBI AAA-BBB Foreign Index</t>
  </si>
  <si>
    <t>SBI AAA-AA TR</t>
  </si>
  <si>
    <t>CH0117045077</t>
  </si>
  <si>
    <t>11704507</t>
  </si>
  <si>
    <t>SBI AAA-BBB Domestic Index</t>
  </si>
  <si>
    <t>CH0117043700</t>
  </si>
  <si>
    <t>11704370</t>
  </si>
  <si>
    <t>CH0124774982</t>
  </si>
  <si>
    <t>12477498</t>
  </si>
  <si>
    <t>CH0190895075</t>
  </si>
  <si>
    <t>19089507</t>
  </si>
  <si>
    <t>LU1506499356</t>
  </si>
  <si>
    <t>34347171</t>
  </si>
  <si>
    <t>Barclays Global Aggr. ex CHF</t>
  </si>
  <si>
    <t>OPP2_SCAT</t>
  </si>
  <si>
    <t>CH0117044864</t>
  </si>
  <si>
    <t>CH0117044658</t>
  </si>
  <si>
    <t>CH0117044831</t>
  </si>
  <si>
    <t>CH0185703607</t>
  </si>
  <si>
    <t>CH0132501872</t>
  </si>
  <si>
    <t>Rating Emetteur</t>
  </si>
  <si>
    <t>LU0742414419</t>
  </si>
  <si>
    <t>14905911</t>
  </si>
  <si>
    <t>iShares € Aggregate Bond UCITS ETF EUR (Dist)</t>
  </si>
  <si>
    <t>BCV Multi-Strategy Fund (CHF) A</t>
  </si>
  <si>
    <t>BCV Multi-Strategy Fund (CHF) B</t>
  </si>
  <si>
    <t>BCV Multi-Strategy Fund (EUR) B</t>
  </si>
  <si>
    <t>BCV Multi-Strategy Fund (USD) B</t>
  </si>
  <si>
    <t>CH0340497202</t>
  </si>
  <si>
    <t>34049720</t>
  </si>
  <si>
    <t>18570360</t>
  </si>
  <si>
    <t>11704486</t>
  </si>
  <si>
    <t>11704465</t>
  </si>
  <si>
    <t>11704483</t>
  </si>
  <si>
    <t>CH0192305990</t>
  </si>
  <si>
    <t>19230599</t>
  </si>
  <si>
    <t>CH0192306337</t>
  </si>
  <si>
    <t>19230633</t>
  </si>
  <si>
    <t>CH0192306360</t>
  </si>
  <si>
    <t>19230636</t>
  </si>
  <si>
    <t>MSCI Europe NR</t>
  </si>
  <si>
    <t>MSCI Europe ex Switzerland Index</t>
  </si>
  <si>
    <t>MSCI EMU (NR)</t>
  </si>
  <si>
    <t>MSCI USA (NR)</t>
  </si>
  <si>
    <t>MSCI JAPAN (NR)</t>
  </si>
  <si>
    <t>MSCI Pacific ex Japan</t>
  </si>
  <si>
    <t>CH0192252887</t>
  </si>
  <si>
    <t>13250187</t>
  </si>
  <si>
    <t>19225288</t>
  </si>
  <si>
    <t>KGAST Immo-Index</t>
  </si>
  <si>
    <t>Bloomberg Commodity Index hedged in CHF</t>
  </si>
  <si>
    <t>Immobilier CHF</t>
  </si>
  <si>
    <t>CH0281860343</t>
  </si>
  <si>
    <t>28186034</t>
  </si>
  <si>
    <t>CH0254089771</t>
  </si>
  <si>
    <t>CH0325094297</t>
  </si>
  <si>
    <t>CH0011075451</t>
  </si>
  <si>
    <t>24868059</t>
  </si>
  <si>
    <t>Valinvest</t>
  </si>
  <si>
    <t>Mixte</t>
  </si>
  <si>
    <t>CH0192306402</t>
  </si>
  <si>
    <t>LU1004509508</t>
  </si>
  <si>
    <t>23151119</t>
  </si>
  <si>
    <t>LU0950672476</t>
  </si>
  <si>
    <t>21967650</t>
  </si>
  <si>
    <t>UBS ETF-MSCI Japan h to EUR UCITS ETF (EUR)A-a</t>
  </si>
  <si>
    <t>OPP2_% Plac_Alternatifs</t>
  </si>
  <si>
    <t>Placements alternatifs étrangers hedged</t>
  </si>
  <si>
    <t>Placements alternatifs CHF</t>
  </si>
  <si>
    <t>CH0354843259</t>
  </si>
  <si>
    <t>LU1438423474</t>
  </si>
  <si>
    <t>Swiss Life Fds (LUX) Bond Glob Corp Short Term R D</t>
  </si>
  <si>
    <t>BARCLAYS GLO AGG CORP 1-3Y
TR INDEX HEDGED EUR</t>
  </si>
  <si>
    <t>CH0185255913</t>
  </si>
  <si>
    <t>LOIM Global Government OECD 7+ CHF Hedged</t>
  </si>
  <si>
    <t>IE00B1N7Z540</t>
  </si>
  <si>
    <t>2960337</t>
  </si>
  <si>
    <t>PIMCO GIS Euro Ultra Long Duration Inst EUR Acc</t>
  </si>
  <si>
    <t>LU1432511282</t>
  </si>
  <si>
    <t>32919334</t>
  </si>
  <si>
    <t>LU1349275930</t>
  </si>
  <si>
    <t>CH0260794125</t>
  </si>
  <si>
    <t>26079412</t>
  </si>
  <si>
    <t>LU1047563017</t>
  </si>
  <si>
    <t>24243607</t>
  </si>
  <si>
    <t>CH0317767603</t>
  </si>
  <si>
    <t>31776760</t>
  </si>
  <si>
    <t>CH0214404714</t>
  </si>
  <si>
    <t>21440471</t>
  </si>
  <si>
    <t>CH0222624659</t>
  </si>
  <si>
    <t>22262465</t>
  </si>
  <si>
    <t>Actions suisses</t>
  </si>
  <si>
    <t>SMI</t>
  </si>
  <si>
    <t>SPI EXTRA TR</t>
  </si>
  <si>
    <t>Vontobel Swiss Small Companies TR</t>
  </si>
  <si>
    <t>CH0263782630</t>
  </si>
  <si>
    <t>26378263</t>
  </si>
  <si>
    <t>BCVs / WKB (CH) Equity Switzerland A</t>
  </si>
  <si>
    <t>LU1236092711</t>
  </si>
  <si>
    <t>28186451</t>
  </si>
  <si>
    <t>LU1236092984</t>
  </si>
  <si>
    <t>28186465</t>
  </si>
  <si>
    <t>LU1236092554</t>
  </si>
  <si>
    <t>28186440</t>
  </si>
  <si>
    <t>LU0489326578</t>
  </si>
  <si>
    <t>11046520</t>
  </si>
  <si>
    <t>LU0010001369</t>
  </si>
  <si>
    <t>595735</t>
  </si>
  <si>
    <t>LU0556184884</t>
  </si>
  <si>
    <t>11963041</t>
  </si>
  <si>
    <t>LU0261940752</t>
  </si>
  <si>
    <t>2648029</t>
  </si>
  <si>
    <t>LU0486541344</t>
  </si>
  <si>
    <t>11014979</t>
  </si>
  <si>
    <t>LU0230112046</t>
  </si>
  <si>
    <t>2278995</t>
  </si>
  <si>
    <t>LU0251131958</t>
  </si>
  <si>
    <t>2621483</t>
  </si>
  <si>
    <t>Fidelity Funds - America A-ACC-USD</t>
  </si>
  <si>
    <t>LU0096450555</t>
  </si>
  <si>
    <t>645133</t>
  </si>
  <si>
    <t>LU0386891260</t>
  </si>
  <si>
    <t>4541487</t>
  </si>
  <si>
    <t>Pictet-Global Megatrend Selection-P CHF</t>
  </si>
  <si>
    <t>LU0881108897</t>
  </si>
  <si>
    <t>20542023</t>
  </si>
  <si>
    <t>LU0243957825</t>
  </si>
  <si>
    <t>2430278</t>
  </si>
  <si>
    <t>Invesco Euro Corporate Bond A Acc EUR</t>
  </si>
  <si>
    <t>LU0636969866</t>
  </si>
  <si>
    <t>13134666</t>
  </si>
  <si>
    <t>LU0160155395</t>
  </si>
  <si>
    <t>1530813</t>
  </si>
  <si>
    <t>Fonds Mixtes</t>
  </si>
  <si>
    <t>Obligations étrangères hedged</t>
  </si>
  <si>
    <t>CH0214975283</t>
  </si>
  <si>
    <t>LU - SICAV - Parte 1</t>
  </si>
  <si>
    <t>OEIC</t>
  </si>
  <si>
    <t>Structured Note</t>
  </si>
  <si>
    <t>ICVC</t>
  </si>
  <si>
    <t>CH - Uebrige Fds tradit. Anl.</t>
  </si>
  <si>
    <t>LU - FCP - Parte 1</t>
  </si>
  <si>
    <t>SICAV</t>
  </si>
  <si>
    <t>FR - FCP</t>
  </si>
  <si>
    <t>CH - Uebrige Fds altern. Anl.</t>
  </si>
  <si>
    <t>CH - Immobilienfonds</t>
  </si>
  <si>
    <t>LU - SICAV - Parte 2</t>
  </si>
  <si>
    <t>Fondo di investimento - Piano A2</t>
  </si>
  <si>
    <t>Fondo di investimento</t>
  </si>
  <si>
    <t>LU - SIF - FCP</t>
  </si>
  <si>
    <t>CH - Effektenfonds</t>
  </si>
  <si>
    <t>Ts - Societa' internazionale di affari</t>
  </si>
  <si>
    <t>CH - Anlagestiftung</t>
  </si>
  <si>
    <t>STRUCTURE LEGALE</t>
  </si>
  <si>
    <t>LU1055714882</t>
  </si>
  <si>
    <t>24261775</t>
  </si>
  <si>
    <t>Merrill Lynch (BofA) Global High Yield 1-3yr (50% EUR, 50% USD)</t>
  </si>
  <si>
    <t>Lyxor MSCI World UCITS ETF D-USD</t>
  </si>
  <si>
    <t>BCV Cluster Equity Alpha (EUR) B</t>
  </si>
  <si>
    <t>IE00B1FQCF84</t>
  </si>
  <si>
    <t>Rubrics Global Fixed Income UCITS B EUR</t>
  </si>
  <si>
    <t>IE00B7VX1B40</t>
  </si>
  <si>
    <t>Rubrics Global Fixed Income UCITS G CHF</t>
  </si>
  <si>
    <t>50% Citigroup World BIG Corporate Bond Index / 50% Citigroup WGBI</t>
  </si>
  <si>
    <t>IE00B4YBJ215</t>
  </si>
  <si>
    <t>14752663</t>
  </si>
  <si>
    <t>LO Funds - Absolute Return Bond (CHF) NA</t>
  </si>
  <si>
    <t>LO Funds - Absolute Return Bond (EUR) NA</t>
  </si>
  <si>
    <t>LO Funds - Absolute Return Bond Sys. Hdg. (USD) NA</t>
  </si>
  <si>
    <t>LO Funds - Swiss Franc Credit Bond (Fgn) (CHF) NA</t>
  </si>
  <si>
    <t>LU1365052460</t>
  </si>
  <si>
    <t>31444887</t>
  </si>
  <si>
    <t>NN (L) Multi Asset Factor Opportunities I Cap USD</t>
  </si>
  <si>
    <t>Robeco QI Global Dynamic Duration DH EUR</t>
  </si>
  <si>
    <t>Robeco QI Global Dynamic Duration EH CHF</t>
  </si>
  <si>
    <t>Robeco QI Global Dynamic Duration IEH CHF</t>
  </si>
  <si>
    <t>Robeco QI Global Dynamic Duration IEH EUR</t>
  </si>
  <si>
    <t>Robeco QI Long/Short Dynamic Duration DH CHF</t>
  </si>
  <si>
    <t>Robeco QI Long/Short Dynamic Duration DH EUR</t>
  </si>
  <si>
    <t>Robeco QI Long/Short Dynamic Duration DH USD</t>
  </si>
  <si>
    <t>Robeco QI Long/Short Dynamic Duration IH CHF</t>
  </si>
  <si>
    <t>Robeco QI Long/Short Dynamic Duration IH EUR</t>
  </si>
  <si>
    <t>LU0106235889</t>
  </si>
  <si>
    <t>1034666</t>
  </si>
  <si>
    <t>Schroder ISF EURO Bond C Acc</t>
  </si>
  <si>
    <t>S&amp;P 400</t>
  </si>
  <si>
    <t>Bloomberg Barclays EURO Aggregate</t>
  </si>
  <si>
    <t>IE00B53H0131</t>
  </si>
  <si>
    <t>11926603</t>
  </si>
  <si>
    <t>CH0367434005</t>
  </si>
  <si>
    <t>LU1591671273</t>
  </si>
  <si>
    <t>CH0192306469</t>
  </si>
  <si>
    <t>CH0315623147</t>
  </si>
  <si>
    <t>31562314</t>
  </si>
  <si>
    <t>CH0342181937</t>
  </si>
  <si>
    <t>Obligations CHF</t>
  </si>
  <si>
    <t>SBI AAA-BBB TR</t>
  </si>
  <si>
    <t>LU1352905993</t>
  </si>
  <si>
    <t>LU1581423685</t>
  </si>
  <si>
    <t xml:space="preserve">placement alternatif </t>
  </si>
  <si>
    <t>LU1087780240</t>
  </si>
  <si>
    <t>LU1611026953</t>
  </si>
  <si>
    <t>IE00B1FZS681</t>
  </si>
  <si>
    <t>LU1557065973</t>
  </si>
  <si>
    <t>BSF Style Advantage A2 USD</t>
  </si>
  <si>
    <t>LO Funds - Alternative Risk Premia SH (CHF) MA</t>
  </si>
  <si>
    <t>24852565</t>
  </si>
  <si>
    <t>LO Funds - Alternative Risk Premia SH (CHF) NA</t>
  </si>
  <si>
    <t>35835047</t>
  </si>
  <si>
    <t>LO Funds - Alternative Risk Premia SH CHF IA</t>
  </si>
  <si>
    <t>2803883</t>
  </si>
  <si>
    <t>Prime de risque</t>
  </si>
  <si>
    <t>LU1640627169</t>
  </si>
  <si>
    <t>LU1640627243</t>
  </si>
  <si>
    <t>CH0130595124</t>
  </si>
  <si>
    <t>13059512</t>
  </si>
  <si>
    <t>UBS ETF (CH) - SPI® Mid (CHF) A-dis</t>
  </si>
  <si>
    <t>SPI 20</t>
  </si>
  <si>
    <t>Fonds mixtes</t>
  </si>
  <si>
    <t>Barclays Euro Aggregate 1-3Y</t>
  </si>
  <si>
    <t>Mstar GIF OS EUR Corporate Bond</t>
  </si>
  <si>
    <t>Bloomberg US Aggregate Bond Index</t>
  </si>
  <si>
    <t>SBI Domestic Government 7-15 Y</t>
  </si>
  <si>
    <t>SBI Domestic Government 1-3 Y</t>
  </si>
  <si>
    <t>CH0330999845</t>
  </si>
  <si>
    <t>CH0118923892</t>
  </si>
  <si>
    <t>11892389</t>
  </si>
  <si>
    <t>UBS ETF (CH)-SBI® Domestic Govt 3-7 (CHF) A-dis</t>
  </si>
  <si>
    <t>SBI Domestic Government 3-7 Y</t>
  </si>
  <si>
    <t>CH0120249013</t>
  </si>
  <si>
    <t>12024901</t>
  </si>
  <si>
    <t>UBS (CH) Inv Fd-Bonds CHF Inland MT Passive I-A1</t>
  </si>
  <si>
    <t>SBI Domestic AAA-BBB 1-5 Y</t>
  </si>
  <si>
    <t>CH0330968139</t>
  </si>
  <si>
    <t>CH0330968154</t>
  </si>
  <si>
    <t>CH0286504755</t>
  </si>
  <si>
    <t>28650475</t>
  </si>
  <si>
    <t>CH0304122549</t>
  </si>
  <si>
    <t>30412254</t>
  </si>
  <si>
    <t>CH0304170571</t>
  </si>
  <si>
    <t>30417057</t>
  </si>
  <si>
    <t>Japon</t>
  </si>
  <si>
    <t>MSCI JAPAN (NR) hedge CHF</t>
  </si>
  <si>
    <t>MSCI EMU (NR) hedge CHF</t>
  </si>
  <si>
    <t>Bloomberg Barclays Global Aggregate Corporate USD hedge CHF</t>
  </si>
  <si>
    <t>CH0380923679</t>
  </si>
  <si>
    <t>MSCI USA (NR) hedge CHF</t>
  </si>
  <si>
    <t>CH0257025137</t>
  </si>
  <si>
    <t>CGBI WGBI Japan All Mats. hedge CHF</t>
  </si>
  <si>
    <t>CH0316599023</t>
  </si>
  <si>
    <t>Bloomberg Barclays Euro-Aggregate Corporate hedge CHF</t>
  </si>
  <si>
    <t>31659902</t>
  </si>
  <si>
    <t>LU0950671072</t>
  </si>
  <si>
    <t>21967097</t>
  </si>
  <si>
    <t>UBS ETF-MSCI United Kingdom hgd to CHF (CHF)Aa</t>
  </si>
  <si>
    <t>MSCI UK (TR) hedge CHF</t>
  </si>
  <si>
    <t>LU1071463423</t>
  </si>
  <si>
    <t>24587345</t>
  </si>
  <si>
    <t>LU1071463001</t>
  </si>
  <si>
    <t>24586927</t>
  </si>
  <si>
    <t>LU1071462532</t>
  </si>
  <si>
    <t>24586903</t>
  </si>
  <si>
    <t>LU0957596611</t>
  </si>
  <si>
    <t>SWC (LU) BF Emerging Markets Absol. Return GTH CHF</t>
  </si>
  <si>
    <t>LU0957591810</t>
  </si>
  <si>
    <t>LU0957592388</t>
  </si>
  <si>
    <t>LU1081212463</t>
  </si>
  <si>
    <t>LO Funds - Alternative Risk Premia (USD) NA</t>
  </si>
  <si>
    <t>LU1087779077</t>
  </si>
  <si>
    <t>LO Funds - Alternative Risk Premia SH (EUR) NA</t>
  </si>
  <si>
    <t>LU0300357802</t>
  </si>
  <si>
    <t>3180372</t>
  </si>
  <si>
    <t>LU1534068801</t>
  </si>
  <si>
    <t>LU1546477677</t>
  </si>
  <si>
    <t>LU0616846035</t>
  </si>
  <si>
    <t>Iboxx EUR Corporate</t>
  </si>
  <si>
    <t>LU1036587134</t>
  </si>
  <si>
    <t>Robeco Global Total Return Bond Fund IH CHF</t>
  </si>
  <si>
    <t>CH0324608568</t>
  </si>
  <si>
    <t>Cronos Immo Fund</t>
  </si>
  <si>
    <t>CH0321938430</t>
  </si>
  <si>
    <t>BCV Total Return Bonds (CHF) B</t>
  </si>
  <si>
    <t>CH0315623121</t>
  </si>
  <si>
    <t>31562312</t>
  </si>
  <si>
    <t>Barclays 0-3 Year US Corporate Bond</t>
  </si>
  <si>
    <t>CH0117044807</t>
  </si>
  <si>
    <t>CH0117044690</t>
  </si>
  <si>
    <t>GBP Curncy</t>
  </si>
  <si>
    <t>Cash GBP</t>
  </si>
  <si>
    <t>JPY Curncy</t>
  </si>
  <si>
    <t>Cash JPY</t>
  </si>
  <si>
    <t>Obligations étrangères</t>
  </si>
  <si>
    <t>Barclays Euro Corporate 1-5Y</t>
  </si>
  <si>
    <t>Barclays EURO Corporate Bond Index</t>
  </si>
  <si>
    <t>Barclays Euro Government Bond 10-15Y</t>
  </si>
  <si>
    <t>Barclays Euro Government Bond 10Y</t>
  </si>
  <si>
    <t>Barclays Euro Government Bond 1-3Y</t>
  </si>
  <si>
    <t>Barclays Euro Government Bond 30y Term Index</t>
  </si>
  <si>
    <t>Barclays US Treasury 10y</t>
  </si>
  <si>
    <t>Barclays US Treasury 1-3y</t>
  </si>
  <si>
    <t>Barclays US Treasury 3-7y</t>
  </si>
  <si>
    <t>Barclays US Treasury 7-10y</t>
  </si>
  <si>
    <t>Citigroup EuroBig All Mat Total</t>
  </si>
  <si>
    <t>EUR Swap 30Y Index</t>
  </si>
  <si>
    <t>SBI AAA Foreign</t>
  </si>
  <si>
    <t>SBI AAA-AA</t>
  </si>
  <si>
    <t>SBI AAA-AA 15+Y</t>
  </si>
  <si>
    <t>SBI AAA-BBB 1-3Y</t>
  </si>
  <si>
    <t>SBI AAA-BBB Domestic</t>
  </si>
  <si>
    <t>SBI AAA-BBB Domestic 1-5Y</t>
  </si>
  <si>
    <t>SBI AAA-BBB Foreign 5-10Y</t>
  </si>
  <si>
    <t>SBI Domestic Governement Index</t>
  </si>
  <si>
    <t>SBI Foreign AAA-A 1-3Y</t>
  </si>
  <si>
    <t>x</t>
  </si>
  <si>
    <t>SBSZ37L Index</t>
  </si>
  <si>
    <t>Citi Switzerland GBI 3-7 Yr LC</t>
  </si>
  <si>
    <t>SBSZ13L Index</t>
  </si>
  <si>
    <t>Citi Switzerland GBI 1-3 Yr LC</t>
  </si>
  <si>
    <t>SBSZ35L Index</t>
  </si>
  <si>
    <t>Citi Switzerland GBI 3-5 Yr LC</t>
  </si>
  <si>
    <t>SBSZ57L Index</t>
  </si>
  <si>
    <t>Citi Switzerland GBI 5-7 Yr LC</t>
  </si>
  <si>
    <t>SBSZ70L Index</t>
  </si>
  <si>
    <t>Citi Switzerland GBI 7-10 Yr L</t>
  </si>
  <si>
    <t>SBSZ10L Index</t>
  </si>
  <si>
    <t>Citi Switzerland GBI 10+ Yr LC</t>
  </si>
  <si>
    <t>SBEG13EU Index</t>
  </si>
  <si>
    <t>Citi EMU GBI 1-3 Yr EUR</t>
  </si>
  <si>
    <t>SBEG35EU Index</t>
  </si>
  <si>
    <t>Citi EMU GBI 3-5 Yr EUR</t>
  </si>
  <si>
    <t>SBEG57EU Index</t>
  </si>
  <si>
    <t>Citi EMU GBI 5-7 Yr EUR</t>
  </si>
  <si>
    <t>SBEG70EU Index</t>
  </si>
  <si>
    <t>Citi EMU GBI 7-10 Yr EUR</t>
  </si>
  <si>
    <t>SBEG10EU Index</t>
  </si>
  <si>
    <t>Citi EMU GBI 10+ Yr EUR</t>
  </si>
  <si>
    <t>SBUK13L Index</t>
  </si>
  <si>
    <t>Citi UK GBI 1-3 Yr LCL</t>
  </si>
  <si>
    <t>SBUK35L Index</t>
  </si>
  <si>
    <t>Citi UK GBI 3-5 Yr LCL</t>
  </si>
  <si>
    <t>SBUK57L Index</t>
  </si>
  <si>
    <t>Citi UK GBI 5-7 Yr LCL</t>
  </si>
  <si>
    <t>SBUK70L Index</t>
  </si>
  <si>
    <t>Citi UK GBI 7-10 Yr LCL</t>
  </si>
  <si>
    <t>SBUK10L Index</t>
  </si>
  <si>
    <t>Citi UK GBI 10+ Yr LCL</t>
  </si>
  <si>
    <t>SBDKL Index</t>
  </si>
  <si>
    <t>Citi Denmark GBI LCL</t>
  </si>
  <si>
    <t>DKK</t>
  </si>
  <si>
    <t>Courbe DKK</t>
  </si>
  <si>
    <t>SBDK13L Index</t>
  </si>
  <si>
    <t>Citi Denmark GBI 1-3 Yr LCL</t>
  </si>
  <si>
    <t>SBDK35L Index</t>
  </si>
  <si>
    <t>Citi Denmark GBI 3-5 Yr LCL</t>
  </si>
  <si>
    <t>SBDK57L Index</t>
  </si>
  <si>
    <t>Citi Denmark GBI 5-7 Yr LCL</t>
  </si>
  <si>
    <t>SBDK70L Index</t>
  </si>
  <si>
    <t>Citi Denmark GBI 7-10 Yr LCL</t>
  </si>
  <si>
    <t>SBDK10L Index</t>
  </si>
  <si>
    <t>Citi Denmark GBI 10+ Yr LCL</t>
  </si>
  <si>
    <t>SBSKL Index</t>
  </si>
  <si>
    <t>Citi Sweden GBI LCL</t>
  </si>
  <si>
    <t>SBSK13L Index</t>
  </si>
  <si>
    <t>Citi Sweden GBI 1-3 Yr LCL</t>
  </si>
  <si>
    <t>SBSK35L Index</t>
  </si>
  <si>
    <t>Citi Sweden GBI 3-5 Yr LCL</t>
  </si>
  <si>
    <t>SBSK57L Index</t>
  </si>
  <si>
    <t>Citi Sweden GBI 5-7 Yr LCL</t>
  </si>
  <si>
    <t>SBSK70L Index</t>
  </si>
  <si>
    <t>Citi Sweden GBI 7-10 Yr LCL</t>
  </si>
  <si>
    <t>SBSK10L Index</t>
  </si>
  <si>
    <t>Citi Sweden GBI 10+ Yr LCL</t>
  </si>
  <si>
    <t>SBUS13L Index</t>
  </si>
  <si>
    <t>Citi US GBI 1-3 Yr LCL</t>
  </si>
  <si>
    <t>SBUS35L Index</t>
  </si>
  <si>
    <t>Citi US GBI 3-5 Yr LCL</t>
  </si>
  <si>
    <t>SBUS57L Index</t>
  </si>
  <si>
    <t>Citi US GBI 5-7 Yr LCL</t>
  </si>
  <si>
    <t>SBUS70L Index</t>
  </si>
  <si>
    <t>Citi US GBI 7-10 Yr LCL</t>
  </si>
  <si>
    <t>SBUS10L Index</t>
  </si>
  <si>
    <t>Citi US GBI 10+ Yr LCL</t>
  </si>
  <si>
    <t>SBCDL Index</t>
  </si>
  <si>
    <t>Citi Canada GBI LCL</t>
  </si>
  <si>
    <t>SBCD13U Index</t>
  </si>
  <si>
    <t>Citi Canada GBI 1-3 Yr USD</t>
  </si>
  <si>
    <t>SBCD35U Index</t>
  </si>
  <si>
    <t>Citi Canada GBI 3-5 Yr USD</t>
  </si>
  <si>
    <t>SBCD57U Index</t>
  </si>
  <si>
    <t>Citi Canada GBI 5-7 Yr USD</t>
  </si>
  <si>
    <t>SBCD70U Index</t>
  </si>
  <si>
    <t>Citi Canada GBI 7-10 Yr USD</t>
  </si>
  <si>
    <t>SBCD10U Index</t>
  </si>
  <si>
    <t>Citi Canada GBI 10+ Yr USD</t>
  </si>
  <si>
    <t>SBADL Index</t>
  </si>
  <si>
    <t>Citi Australia GBI LCL</t>
  </si>
  <si>
    <t>SBAD13U Index</t>
  </si>
  <si>
    <t>Citi Australia GBI 1-3 Yr USD</t>
  </si>
  <si>
    <t>SBAD35U Index</t>
  </si>
  <si>
    <t>Citi Australia GBI 3-5 Yr USD</t>
  </si>
  <si>
    <t>SBAD57U Index</t>
  </si>
  <si>
    <t>Citi Australia GBI 5-7 Yr USD</t>
  </si>
  <si>
    <t>SBAD70U Index</t>
  </si>
  <si>
    <t>Citi Australia GBI 7-10 Yr USD</t>
  </si>
  <si>
    <t>SBAD10U Index</t>
  </si>
  <si>
    <t>Citi Australia GBI 10+ Yr USD</t>
  </si>
  <si>
    <t>SBJY13L Index</t>
  </si>
  <si>
    <t>Citi Japan GBI 1-3 Yr LCL</t>
  </si>
  <si>
    <t>SBJY35L Index</t>
  </si>
  <si>
    <t>Citi Japan GBI 3-5 Yr LCL</t>
  </si>
  <si>
    <t>SBJY57L Index</t>
  </si>
  <si>
    <t>Citi Japan GBI 5-7 Yr LCL</t>
  </si>
  <si>
    <t>SBJY70L Index</t>
  </si>
  <si>
    <t>Citi Japan GBI 7-10 Yr LCL</t>
  </si>
  <si>
    <t>SBJY10L Index</t>
  </si>
  <si>
    <t>Citi Japan GBI 10+ Yr LCL</t>
  </si>
  <si>
    <t>SBNKL Index</t>
  </si>
  <si>
    <t>Citi Norway GBI LCL</t>
  </si>
  <si>
    <t>SBPLL Index</t>
  </si>
  <si>
    <t>Citi Poland GBI LCL</t>
  </si>
  <si>
    <t>PLN</t>
  </si>
  <si>
    <t>Courbe PLN</t>
  </si>
  <si>
    <t>SBSGL Index</t>
  </si>
  <si>
    <t>Citi Singapore GBI LCL</t>
  </si>
  <si>
    <t>SGD</t>
  </si>
  <si>
    <t>Courbe SGD</t>
  </si>
  <si>
    <t>BOFA ML HY US USD</t>
  </si>
  <si>
    <t>BCVWEBI LX Equity</t>
  </si>
  <si>
    <t>BCV DYN BD EUR</t>
  </si>
  <si>
    <t>INDICE DECORELE TAUX CHF</t>
  </si>
  <si>
    <t>A CHF</t>
  </si>
  <si>
    <t>FTL3SZ Index</t>
  </si>
  <si>
    <t>FTSE SWITZERLAND TRI LCL</t>
  </si>
  <si>
    <t>A GBP</t>
  </si>
  <si>
    <t>FTS2UK Index</t>
  </si>
  <si>
    <t>FTSE UK TRI GBP</t>
  </si>
  <si>
    <t>A DKK</t>
  </si>
  <si>
    <t>FTL3DE Index</t>
  </si>
  <si>
    <t>FTSE DENMARK TRI LCL</t>
  </si>
  <si>
    <t>A SEK</t>
  </si>
  <si>
    <t>FTL3SW Index</t>
  </si>
  <si>
    <t>FTSE SWEDEN TRI LCL</t>
  </si>
  <si>
    <t>A NOK</t>
  </si>
  <si>
    <t>FTL3NO Index</t>
  </si>
  <si>
    <t>FTSE NORWAY TRI LCL</t>
  </si>
  <si>
    <t>A EEM</t>
  </si>
  <si>
    <t>NDUEEMEU Index</t>
  </si>
  <si>
    <t>A USD</t>
  </si>
  <si>
    <t>FTS1US Index</t>
  </si>
  <si>
    <t>FTSE USA TRI USD</t>
  </si>
  <si>
    <t>A CAD</t>
  </si>
  <si>
    <t>FTL3CA Index</t>
  </si>
  <si>
    <t>FTSE CANADA TRI LCL</t>
  </si>
  <si>
    <t>A AUD</t>
  </si>
  <si>
    <t>FTL3AU Index</t>
  </si>
  <si>
    <t>FTSE AUSTRALIA TRI LCL</t>
  </si>
  <si>
    <t>A NZD</t>
  </si>
  <si>
    <t>FTL3NZ Index</t>
  </si>
  <si>
    <t>FTSE NEW ZEALAND TRI LCL</t>
  </si>
  <si>
    <t>NZD</t>
  </si>
  <si>
    <t>A BRA</t>
  </si>
  <si>
    <t>FTL3BR Index</t>
  </si>
  <si>
    <t>FTSE BRAZIL TRI LCL</t>
  </si>
  <si>
    <t>BRL</t>
  </si>
  <si>
    <t>A MEX</t>
  </si>
  <si>
    <t>FTL3MX Index</t>
  </si>
  <si>
    <t>FTSE MEXICO TRI LCL</t>
  </si>
  <si>
    <t>MXN</t>
  </si>
  <si>
    <t>A LAT</t>
  </si>
  <si>
    <t>NDUEEGFL Index</t>
  </si>
  <si>
    <t>A JPY</t>
  </si>
  <si>
    <t>FTS4JN Index</t>
  </si>
  <si>
    <t>FTSE JAPAN TRI JPY</t>
  </si>
  <si>
    <t>A HKG</t>
  </si>
  <si>
    <t>FTL3HK Index</t>
  </si>
  <si>
    <t>FTSE HONG KONG TRI LCL</t>
  </si>
  <si>
    <t>HKD</t>
  </si>
  <si>
    <t>A IDO</t>
  </si>
  <si>
    <t>FTL3IN Index</t>
  </si>
  <si>
    <t>FTSE  Indonesia TR Local</t>
  </si>
  <si>
    <t>IDR</t>
  </si>
  <si>
    <t>A MAL</t>
  </si>
  <si>
    <t>FTL3MA Index</t>
  </si>
  <si>
    <t>FTSE MALAYSIA TRI LCL</t>
  </si>
  <si>
    <t>MYR</t>
  </si>
  <si>
    <t>A SIN</t>
  </si>
  <si>
    <t>FTL3SI Index</t>
  </si>
  <si>
    <t>FTSE SINGAPORE TRI LCL</t>
  </si>
  <si>
    <t>A THA</t>
  </si>
  <si>
    <t>FTL3TH Index</t>
  </si>
  <si>
    <t>FTSE THAILAND TRI LCL</t>
  </si>
  <si>
    <t>THB</t>
  </si>
  <si>
    <t>A PHI</t>
  </si>
  <si>
    <t>FTL3PH Index</t>
  </si>
  <si>
    <t>FTSE Philippines TR LOC</t>
  </si>
  <si>
    <t>PHP</t>
  </si>
  <si>
    <t>A KOR</t>
  </si>
  <si>
    <t>FTL3KO Index</t>
  </si>
  <si>
    <t>FTSE KOREA TRI LCL</t>
  </si>
  <si>
    <t>KRW</t>
  </si>
  <si>
    <t>A TAI</t>
  </si>
  <si>
    <t>FTL3TA Index</t>
  </si>
  <si>
    <t>FTSE TAIWAN TRI LCL</t>
  </si>
  <si>
    <t>TWD</t>
  </si>
  <si>
    <t>A SEA</t>
  </si>
  <si>
    <t>NDEUCFEX Index</t>
  </si>
  <si>
    <t>MSCI Daily TR AC Far East Ex J</t>
  </si>
  <si>
    <t>A IND</t>
  </si>
  <si>
    <t>NDEUSIA Index</t>
  </si>
  <si>
    <t>MSCI Emerging Markets India Ne</t>
  </si>
  <si>
    <t>A SAF</t>
  </si>
  <si>
    <t>FTL3SA Index</t>
  </si>
  <si>
    <t>FTSE SOUTH AFRICA TR LCL</t>
  </si>
  <si>
    <t>ZAR</t>
  </si>
  <si>
    <t>A CHI</t>
  </si>
  <si>
    <t>NDEUCHF Index</t>
  </si>
  <si>
    <t>MSCI Daily TR Net China USD</t>
  </si>
  <si>
    <t>GLOB EMERG</t>
  </si>
  <si>
    <t>NDUEEGF Index</t>
  </si>
  <si>
    <t>REP-E</t>
  </si>
  <si>
    <t>BCVWEER LX Equity</t>
  </si>
  <si>
    <t>BCV DYN EQ REP</t>
  </si>
  <si>
    <t>REP-S</t>
  </si>
  <si>
    <t>BCVWEEC LX Equity</t>
  </si>
  <si>
    <t>BCV DYN EQ CHF</t>
  </si>
  <si>
    <t>H DEF-U</t>
  </si>
  <si>
    <t>HFRIFOFC Index</t>
  </si>
  <si>
    <t>HFRI FOF: Conservative Index</t>
  </si>
  <si>
    <t>H DIR-U</t>
  </si>
  <si>
    <t>HFRIFOFS Index</t>
  </si>
  <si>
    <t>HFRI FOF: Strategic Index</t>
  </si>
  <si>
    <t>HEDGE-U</t>
  </si>
  <si>
    <t>HFRIFOF Index</t>
  </si>
  <si>
    <t>HFRI Fund of Funds Composite I</t>
  </si>
  <si>
    <t>CEA-A</t>
  </si>
  <si>
    <t>AMCCEAI LX Equity</t>
  </si>
  <si>
    <t>BCV CLUSTER EQU ALPHA-CHF-I</t>
  </si>
  <si>
    <t>CEO-S</t>
  </si>
  <si>
    <t>AMCCECI LX Equity</t>
  </si>
  <si>
    <t>BCV CLUSTER EQUITY OPP-CHF I</t>
  </si>
  <si>
    <t>CEA-E</t>
  </si>
  <si>
    <t>AMCCLEI LX Equity</t>
  </si>
  <si>
    <t>BCV CLUSTER EQ ALPHA EUR-I</t>
  </si>
  <si>
    <t>DCI-S</t>
  </si>
  <si>
    <t>DCI TRCH Index</t>
  </si>
  <si>
    <t>Diapason Commodities Index Tot</t>
  </si>
  <si>
    <t>DCI-E</t>
  </si>
  <si>
    <t>DCI TREU Index</t>
  </si>
  <si>
    <t>DCI-U</t>
  </si>
  <si>
    <t>DCI TRUS Index</t>
  </si>
  <si>
    <t>Diapason Commodity Indices</t>
  </si>
  <si>
    <t>CSA-S</t>
  </si>
  <si>
    <t>BCVDSCI SW Equity</t>
  </si>
  <si>
    <t>BCV DIA COMDTY SYS ALPHCHF-B</t>
  </si>
  <si>
    <t>CSA-U</t>
  </si>
  <si>
    <t>BCVDSUI SW Equity</t>
  </si>
  <si>
    <t>BCV DIAP-CDTY SYS ALPH USD-B</t>
  </si>
  <si>
    <t>CSA-E</t>
  </si>
  <si>
    <t>BCVDSEI SW Equity</t>
  </si>
  <si>
    <t>BCV DIAP-COMDTY SYS ALPHE-I</t>
  </si>
  <si>
    <t>Commodity</t>
  </si>
  <si>
    <t>UBS ETFBloombergBrcls US1-3Yr TrsBd UCIETF(USD)A-d</t>
  </si>
  <si>
    <t>18680025</t>
  </si>
  <si>
    <t>18872889</t>
  </si>
  <si>
    <t>CH0190228715</t>
  </si>
  <si>
    <t>19022871</t>
  </si>
  <si>
    <t>GAM Multibond - Emerg Mkts Inflation Lkd Bd-CHF C</t>
  </si>
  <si>
    <t>GAM Multistock - Japan Eq-CHF Bh</t>
  </si>
  <si>
    <t>iShares SBI AAA-BBB Bond Index (CH) I</t>
  </si>
  <si>
    <t>Pictet TR - Agora-HI CHF</t>
  </si>
  <si>
    <t>Pictet TR - Agora-HI USD</t>
  </si>
  <si>
    <t>Pictet TR - Agora-I EUR</t>
  </si>
  <si>
    <t>Pictet TR - Diversified Alpha-HI CHF</t>
  </si>
  <si>
    <t>Pictet TR - Diversified Alpha-HI USD</t>
  </si>
  <si>
    <t>Pictet TR - Diversified Alpha-I EUR</t>
  </si>
  <si>
    <t>LU0177497814</t>
  </si>
  <si>
    <t>2085066</t>
  </si>
  <si>
    <t>LU0306632687</t>
  </si>
  <si>
    <t>3625631</t>
  </si>
  <si>
    <t>LU0548153799</t>
  </si>
  <si>
    <t>12252910</t>
  </si>
  <si>
    <t>LU0636596818</t>
  </si>
  <si>
    <t>LU1103715436</t>
  </si>
  <si>
    <t>SWC (CH) IBF CHF (I) I</t>
  </si>
  <si>
    <t>SWC (CH) IBF CHF (I) N</t>
  </si>
  <si>
    <t>SWC (CH) IBF CHF (I) P</t>
  </si>
  <si>
    <t>11704480</t>
  </si>
  <si>
    <t>SWC (CH) Index EF MSCI Europe NV</t>
  </si>
  <si>
    <t>SWC (CH) Index EF MSCI Japan N</t>
  </si>
  <si>
    <t>SWC (CH) Index EF MSCI Japan NV</t>
  </si>
  <si>
    <t>SWC (CH) Index EF MSCI Japan P</t>
  </si>
  <si>
    <t>SWC (CH) Index EF MSCI USA N</t>
  </si>
  <si>
    <t>SWC (CH) Index EF MSCI USA NV</t>
  </si>
  <si>
    <t>SWC (CH) Index EF MSCI USA P</t>
  </si>
  <si>
    <t>19230646</t>
  </si>
  <si>
    <t>SWC (CH) Index EF Switzerland Total (II) NV</t>
  </si>
  <si>
    <t>11704469</t>
  </si>
  <si>
    <t>LU0957591067</t>
  </si>
  <si>
    <t>22253988</t>
  </si>
  <si>
    <t>SWC (LU) BF Emerging Markets Absol. Return ATH CHF</t>
  </si>
  <si>
    <t>LU0957591570</t>
  </si>
  <si>
    <t>22254009</t>
  </si>
  <si>
    <t>SWC (LU) BF Emerging Markets Absol. Return ATH EUR</t>
  </si>
  <si>
    <t>LU0957592115</t>
  </si>
  <si>
    <t>22254151</t>
  </si>
  <si>
    <t>SWC (LU) BF Medium Term CHF DA</t>
  </si>
  <si>
    <t>SWC (LU) BF Medium Term CHF GT</t>
  </si>
  <si>
    <t>SWC (LU) BF Medium Term EUR DA</t>
  </si>
  <si>
    <t>SWC (LU) BF Medium Term EUR GT</t>
  </si>
  <si>
    <t>SWC (LU) BF Medium Term USD DA</t>
  </si>
  <si>
    <t>SWC (LU) Money Market Fund GBP AT</t>
  </si>
  <si>
    <t>PRISMA ESG World Convertible Bonds</t>
  </si>
  <si>
    <t>Obligations Monde</t>
  </si>
  <si>
    <t>Assimilables Obligations</t>
  </si>
  <si>
    <t>Assimilables Actions</t>
  </si>
  <si>
    <t>Placements Alternatifs</t>
  </si>
  <si>
    <t>Suisse</t>
  </si>
  <si>
    <t>Europe</t>
  </si>
  <si>
    <t>Danemark</t>
  </si>
  <si>
    <t>Suède</t>
  </si>
  <si>
    <t>Norvège</t>
  </si>
  <si>
    <t>Canada</t>
  </si>
  <si>
    <t>Australie</t>
  </si>
  <si>
    <t>Nouvelle Zélande</t>
  </si>
  <si>
    <t>Brésil</t>
  </si>
  <si>
    <t>Mexique</t>
  </si>
  <si>
    <t>Hong Kong</t>
  </si>
  <si>
    <t>Indonésie</t>
  </si>
  <si>
    <t>Malaisie</t>
  </si>
  <si>
    <t>Singapour</t>
  </si>
  <si>
    <t>Thailande</t>
  </si>
  <si>
    <t>Phillipine</t>
  </si>
  <si>
    <t>Corée</t>
  </si>
  <si>
    <t>Taiwan</t>
  </si>
  <si>
    <t>Far East</t>
  </si>
  <si>
    <t>Inde</t>
  </si>
  <si>
    <t>South Africa</t>
  </si>
  <si>
    <t>China</t>
  </si>
  <si>
    <t>Global</t>
  </si>
  <si>
    <t>HF</t>
  </si>
  <si>
    <t>SBD14T Index</t>
  </si>
  <si>
    <t>SBF14T Index</t>
  </si>
  <si>
    <t>SBR14T Index</t>
  </si>
  <si>
    <t>SWIIT Index</t>
  </si>
  <si>
    <t>NDUEACWF Index</t>
  </si>
  <si>
    <t>SXI Real Estate Funds TR</t>
  </si>
  <si>
    <t>HFRXGLC Index</t>
  </si>
  <si>
    <t>HFRX Global Hedge Fund CHF</t>
  </si>
  <si>
    <t>SBWGSZC Index</t>
  </si>
  <si>
    <t>Citi WGBI (Hedged CHF) TR</t>
  </si>
  <si>
    <t>Citi WGBI TR USD</t>
  </si>
  <si>
    <t>SPI Index</t>
  </si>
  <si>
    <t>Barclays US Treasury 5-7y hedge chf</t>
  </si>
  <si>
    <t>Barclays US 3-10 Corporate bonds tr hedged CHF</t>
  </si>
  <si>
    <t>barclays US High Yield 2% Issuer Constraint hedged CHF</t>
  </si>
  <si>
    <t>barclays EM local Currency Government IG Hedge CHF</t>
  </si>
  <si>
    <t>barclays EM USD Aggregate  Hedge CHF</t>
  </si>
  <si>
    <t>MSCI USA Hedged CHF</t>
  </si>
  <si>
    <t>M1CXAMPE Index</t>
  </si>
  <si>
    <t>MSCI UK Hedge CHF</t>
  </si>
  <si>
    <t>M7CXSSD Index</t>
  </si>
  <si>
    <t>MSCI Japan Hedge CHF</t>
  </si>
  <si>
    <t>M0CAHCHFIndex</t>
  </si>
  <si>
    <t>MSCI CANADA Hedge CHF</t>
  </si>
  <si>
    <t>IAUINAVC Index</t>
  </si>
  <si>
    <t>MSCI AUSTRALIA HEDGE CHF</t>
  </si>
  <si>
    <t>MSCI emerging Markets</t>
  </si>
  <si>
    <t>Barclays US Inflation Linked bonds TR Hedged CHF</t>
  </si>
  <si>
    <t>Liquidités CHF</t>
  </si>
  <si>
    <t>Liquidités EUR</t>
  </si>
  <si>
    <t>Liquidités USD</t>
  </si>
  <si>
    <t>Liquidités GBP</t>
  </si>
  <si>
    <t>Liquidités JPY</t>
  </si>
  <si>
    <t>Obligations EUR</t>
  </si>
  <si>
    <t>Obligations GBP</t>
  </si>
  <si>
    <t>Obligations DKK</t>
  </si>
  <si>
    <t>Obligations SEK</t>
  </si>
  <si>
    <t>Obligations USD</t>
  </si>
  <si>
    <t>Obligations CAD</t>
  </si>
  <si>
    <t>Obligations AUD</t>
  </si>
  <si>
    <t>Obligations JPY</t>
  </si>
  <si>
    <t>Obligations NOK</t>
  </si>
  <si>
    <t>Obligations PLN</t>
  </si>
  <si>
    <t>Obligations SGD</t>
  </si>
  <si>
    <t>Actions EUR</t>
  </si>
  <si>
    <t>Actions GBP</t>
  </si>
  <si>
    <t>Actions DKK</t>
  </si>
  <si>
    <t>Actions SEK</t>
  </si>
  <si>
    <t>Actions NOK</t>
  </si>
  <si>
    <t>Actions USD</t>
  </si>
  <si>
    <t>Actions CAD</t>
  </si>
  <si>
    <t>Actions AUD</t>
  </si>
  <si>
    <t>Actions NZD</t>
  </si>
  <si>
    <t>Actions BRL</t>
  </si>
  <si>
    <t>Actions MXN</t>
  </si>
  <si>
    <t>Actions JPY</t>
  </si>
  <si>
    <t>Actions HKD</t>
  </si>
  <si>
    <t>Actions IDR</t>
  </si>
  <si>
    <t>Actions MYR</t>
  </si>
  <si>
    <t>Actions SGD</t>
  </si>
  <si>
    <t>Actions THB</t>
  </si>
  <si>
    <t>Actions PHP</t>
  </si>
  <si>
    <t>Actions KRW</t>
  </si>
  <si>
    <t>Actions TWD</t>
  </si>
  <si>
    <t>Actions ZAR</t>
  </si>
  <si>
    <t>LU1437015735</t>
  </si>
  <si>
    <t>Amundi Index MSCI Europe UCITS ETF DR - (C)</t>
  </si>
  <si>
    <t>IE00BTJRMP35</t>
  </si>
  <si>
    <t>BSF Multi-Manager Alt Strat I2 CHF Hgd</t>
  </si>
  <si>
    <t>LU1419772022</t>
  </si>
  <si>
    <t>32729210</t>
  </si>
  <si>
    <t>Janus Henderson Credit Alpha Y Acc EUR Hedged</t>
  </si>
  <si>
    <t>Janus Henderson Credit Alpha Y Acc USD Hedged</t>
  </si>
  <si>
    <t>Janus Henderson HF Euro Corporate Bond A2 EUR</t>
  </si>
  <si>
    <t>Janus Henderson HF Euro Corporate Bond I2 EUR</t>
  </si>
  <si>
    <t>Janus Henderson HF Euro Corporate Bond I2 HCHF</t>
  </si>
  <si>
    <t>Janus Henderson HF Euroland I2 EUR</t>
  </si>
  <si>
    <t>33014508</t>
  </si>
  <si>
    <t>LU1479965193</t>
  </si>
  <si>
    <t>33667302</t>
  </si>
  <si>
    <t>LU0899937170</t>
  </si>
  <si>
    <t>20855043</t>
  </si>
  <si>
    <t>LU0899937097</t>
  </si>
  <si>
    <t>20854819</t>
  </si>
  <si>
    <t>Bloomberg Barclays Euro-Aggr.</t>
  </si>
  <si>
    <t>Bloomberg Barclays Canadian Issues 300 Agg Bond Index</t>
  </si>
  <si>
    <t>Bloomberg Barclays Australian Issues 300 Agg Bond Index</t>
  </si>
  <si>
    <t>Bloomberg Barclays Sterling Aggregate Bond Index</t>
  </si>
  <si>
    <t>Espérance de rendement</t>
  </si>
  <si>
    <t>MSCI Switzerland</t>
  </si>
  <si>
    <t>JPM GBI Global Traded 1-10Y (Hedged  CHF)</t>
  </si>
  <si>
    <t>JPM EMBI Global Diversified (Hedged CHF)</t>
  </si>
  <si>
    <t>SBI AAA-BBB Foreign 1-10Y</t>
  </si>
  <si>
    <t xml:space="preserve">Bloomberg Commodity Index TR </t>
  </si>
  <si>
    <t xml:space="preserve">FTSE EPRA/NAREIT Dev. (NR)                                               </t>
  </si>
  <si>
    <t>JHCC1R10 Index</t>
  </si>
  <si>
    <t>JPGCHFCP Index</t>
  </si>
  <si>
    <t>SF110T Index</t>
  </si>
  <si>
    <t>Bloomberg Barclays Global High Yield (Hedged CHF)</t>
  </si>
  <si>
    <t>LG30TRCH Index</t>
  </si>
  <si>
    <t>CH0192251889</t>
  </si>
  <si>
    <t>Vanguard Long-Term Treasury Index Fund;ETF</t>
  </si>
  <si>
    <t>Vanguard Short-Term Treasury Index Fund;ETF</t>
  </si>
  <si>
    <t>LU1270847004</t>
  </si>
  <si>
    <t>29100364</t>
  </si>
  <si>
    <t>LU0368231436</t>
  </si>
  <si>
    <t>4301802</t>
  </si>
  <si>
    <t>LU0986736956</t>
  </si>
  <si>
    <t>22719766</t>
  </si>
  <si>
    <t>LU1453549278</t>
  </si>
  <si>
    <t>33316806</t>
  </si>
  <si>
    <t>Goldman Sachs Glo Strat Macro Bond Pf I Acc CHF-H</t>
  </si>
  <si>
    <t>LU1111995822</t>
  </si>
  <si>
    <t>Goldman Sachs Glo Strat Macro Bond Pf I Acc USD</t>
  </si>
  <si>
    <t>LU1477619297</t>
  </si>
  <si>
    <t>33674373</t>
  </si>
  <si>
    <t>Goldman Sachs Glo Strat Macro Bond Pf I AccFlatEUH</t>
  </si>
  <si>
    <t>LU1580352430</t>
  </si>
  <si>
    <t>36059003</t>
  </si>
  <si>
    <t>Goldman Sachs Glo Strat Macro Bond Pf R Acc CHF-H</t>
  </si>
  <si>
    <t>FR0010929794</t>
  </si>
  <si>
    <t>LU1061746365</t>
  </si>
  <si>
    <t>24292486</t>
  </si>
  <si>
    <t>LU1056967877</t>
  </si>
  <si>
    <t>24223138</t>
  </si>
  <si>
    <t>LU0867954777</t>
  </si>
  <si>
    <t>20336888</t>
  </si>
  <si>
    <t>LU0963986202</t>
  </si>
  <si>
    <t>22128205</t>
  </si>
  <si>
    <t>LU0963987275</t>
  </si>
  <si>
    <t>22128588</t>
  </si>
  <si>
    <t>LU0963987861</t>
  </si>
  <si>
    <t>22128645</t>
  </si>
  <si>
    <t>LU0963987432</t>
  </si>
  <si>
    <t>22128592</t>
  </si>
  <si>
    <t>LU1280290872</t>
  </si>
  <si>
    <t>LU0775721474</t>
  </si>
  <si>
    <t>LU0162304561</t>
  </si>
  <si>
    <t>1583132</t>
  </si>
  <si>
    <t>IE00B1FQCD60</t>
  </si>
  <si>
    <t>Rubrics Global Fixed Income UCITS A USD</t>
  </si>
  <si>
    <t>19225188</t>
  </si>
  <si>
    <t>38092367</t>
  </si>
  <si>
    <t>18995957</t>
  </si>
  <si>
    <t>IE00B6VLJM88</t>
  </si>
  <si>
    <t>IE00B4MP9036</t>
  </si>
  <si>
    <t>IE00BYNJWV65</t>
  </si>
  <si>
    <t>25408977</t>
  </si>
  <si>
    <t>Mountain Resort Real Estate Fund Sicav</t>
  </si>
  <si>
    <t>33096813</t>
  </si>
  <si>
    <t>33099984</t>
  </si>
  <si>
    <t>33096815</t>
  </si>
  <si>
    <t>19230640</t>
  </si>
  <si>
    <t>SWC (CH) Index EF MSCI World ex Switzerland N</t>
  </si>
  <si>
    <t>22253992</t>
  </si>
  <si>
    <t>22254554</t>
  </si>
  <si>
    <t>Culross Global SPC Ltd - Culross Global Segregated Portfolio</t>
  </si>
  <si>
    <t>Inactif</t>
  </si>
  <si>
    <t>UBAM SICAV - Corporate Euro Bond</t>
  </si>
  <si>
    <t>UBS (Lux) Bond SICAV - USD Corporates (USD) </t>
  </si>
  <si>
    <t> Lombard Odier Funds SICAV - CAT Bonds</t>
  </si>
  <si>
    <t>Investis Holding SA</t>
  </si>
  <si>
    <t>Bonainvest Holding AG</t>
  </si>
  <si>
    <t>SWC(CH)IB UK G --- Anteile -GT GBP</t>
  </si>
  <si>
    <t>CSIF (CH) Bond EUR Index Blue QAH</t>
  </si>
  <si>
    <t>CSIFCHBd JPYInB --- Anteile QAH</t>
  </si>
  <si>
    <t>Alternative Beta</t>
  </si>
  <si>
    <t>L/S</t>
  </si>
  <si>
    <t>Cat Bond</t>
  </si>
  <si>
    <t>Risk Premia</t>
  </si>
  <si>
    <t>L/S Multi Strat</t>
  </si>
  <si>
    <t>IE00BYXYYM63</t>
  </si>
  <si>
    <t>IE0033005699</t>
  </si>
  <si>
    <t>1869989</t>
  </si>
  <si>
    <t>Gestion Total Return</t>
  </si>
  <si>
    <t>LU1135780176</t>
  </si>
  <si>
    <t>Goldman Sachs Glo Strat Macro Bond Pf I Acc EUR-H</t>
  </si>
  <si>
    <t>BSKT/BCV Gestion Obligataire Asymétrique EUR</t>
  </si>
  <si>
    <t>Total Return</t>
  </si>
  <si>
    <t>CH0396886100</t>
  </si>
  <si>
    <t>BSKT/BCV Gestion Obligataire Asymétrique CHF</t>
  </si>
  <si>
    <t>CH0396886118</t>
  </si>
  <si>
    <t>PACIFIQUE EX JP</t>
  </si>
  <si>
    <t>SBI AAA-BBB 1-15Y</t>
  </si>
  <si>
    <t>ST115T Index</t>
  </si>
  <si>
    <t>LBEATREU Index</t>
  </si>
  <si>
    <t>LC58TRUU Index</t>
  </si>
  <si>
    <t>LBUSTRUU Index</t>
  </si>
  <si>
    <t>Bloomberg Barclays Sterling Agg Total Return Index Value Unhedged USD</t>
  </si>
  <si>
    <t>Bloomberg Barclays Global Aggregate Japan Yen Total Return Index Value Unhedged USD</t>
  </si>
  <si>
    <t>BGAJTRUU Index</t>
  </si>
  <si>
    <t>BSKT/BCV Gestion Obligataire Asymétrique USD</t>
  </si>
  <si>
    <t>CH0396886126</t>
  </si>
  <si>
    <t>JP Morgan GBI EM Global</t>
  </si>
  <si>
    <t>GBIEMCOR Index</t>
  </si>
  <si>
    <t>IE00BVXBYN70</t>
  </si>
  <si>
    <t>14032185</t>
  </si>
  <si>
    <t>SPDR Bloomberg Barclays 0-3Y US Corp Bond UCTS ETF</t>
  </si>
  <si>
    <t>SPDR Bloomberg Barclays 15+Year Gilt UCITS ETF</t>
  </si>
  <si>
    <t>SPDR Bloomberg Barclays US Aggregate Bond UCTS ETF</t>
  </si>
  <si>
    <t>CSPST (Lux) Multi Strategy B</t>
  </si>
  <si>
    <t>CSPST (Lux) Multi Strategy IBH CHF</t>
  </si>
  <si>
    <t>LU1726319590</t>
  </si>
  <si>
    <t>Vanguard Japan Government Bond Index Inst JPY</t>
  </si>
  <si>
    <t>CH0224705720</t>
  </si>
  <si>
    <t>Blooomberg Barclays Euro Yen A+ TR</t>
  </si>
  <si>
    <t>22470572</t>
  </si>
  <si>
    <t>CH0383292510</t>
  </si>
  <si>
    <t>LEEGTREU Index</t>
  </si>
  <si>
    <t xml:space="preserve">Bloomberg Barclays EuroAgg Government TR </t>
  </si>
  <si>
    <t>CH0401019762</t>
  </si>
  <si>
    <t>Placements alternatifs étrangers</t>
  </si>
  <si>
    <t>CH0102869440</t>
  </si>
  <si>
    <t>10286944</t>
  </si>
  <si>
    <t>Vontobel Fund Swiss Small Companies IA</t>
  </si>
  <si>
    <t>LU1291587514</t>
  </si>
  <si>
    <t>LU1061746449</t>
  </si>
  <si>
    <t>24292488</t>
  </si>
  <si>
    <t>LU0397279356</t>
  </si>
  <si>
    <t>IE00B241CP14</t>
  </si>
  <si>
    <t>Legg Mason ClearBridge US Lrg Cap Gro Pr Acc USD</t>
  </si>
  <si>
    <t>LU0227145629</t>
  </si>
  <si>
    <t>UBAM Dynamic Euro Bond IHC USD</t>
  </si>
  <si>
    <t>LU0570466788</t>
  </si>
  <si>
    <t>Citigroup CHF 3M Eurodeposit in USD</t>
  </si>
  <si>
    <t>Barclays Global Aggregate Bond Index EUR Hedged</t>
  </si>
  <si>
    <t>LU0956450547</t>
  </si>
  <si>
    <t>SBWGU INDEX</t>
  </si>
  <si>
    <t>LU1353454074</t>
  </si>
  <si>
    <t>31169097</t>
  </si>
  <si>
    <t>Pictet-CHF Bonds-J</t>
  </si>
  <si>
    <t>BSKT/BCV Open Gestion Fonds Obligataires EUR</t>
  </si>
  <si>
    <t>CH0211640492</t>
  </si>
  <si>
    <t>LU0935261551</t>
  </si>
  <si>
    <t>21472344</t>
  </si>
  <si>
    <t>CH0229657298</t>
  </si>
  <si>
    <t>BSKT/BCV Open Rdt Elevé USD</t>
  </si>
  <si>
    <t>LEGATRCH INDEX</t>
  </si>
  <si>
    <t>Barclays Global Aggregate hedge CHF</t>
  </si>
  <si>
    <t>JPM EMBI Global Diversified</t>
  </si>
  <si>
    <t>Obligations EM</t>
  </si>
  <si>
    <t>JPEIDIVR Index</t>
  </si>
  <si>
    <t>LP12TREU Index</t>
  </si>
  <si>
    <t>BCEK1T Index</t>
  </si>
  <si>
    <t>LUATTRUU Index</t>
  </si>
  <si>
    <t>I33598CA Index</t>
  </si>
  <si>
    <t>BCIJ1T Index</t>
  </si>
  <si>
    <t>Barclays UK Government Bond Unhedged GBP</t>
  </si>
  <si>
    <t>Barclays EMU Government Bond Unhedged EUR</t>
  </si>
  <si>
    <t>Barclays US Government Bond Unhedged USD</t>
  </si>
  <si>
    <t>Barclays Canada Government Bond Unhedged CAD</t>
  </si>
  <si>
    <t>Barclays Japan Government Bond Unhedged JPY</t>
  </si>
  <si>
    <t>MSCI EMU Net Return</t>
  </si>
  <si>
    <t>NDDLUS Index</t>
  </si>
  <si>
    <t>MSCI USA Net Return</t>
  </si>
  <si>
    <t>NDDLUK Index</t>
  </si>
  <si>
    <t>MSCI UK Net Return</t>
  </si>
  <si>
    <t>NDDLCA Index</t>
  </si>
  <si>
    <t>MSCI Canada Net Return</t>
  </si>
  <si>
    <t>NDDLJN Index</t>
  </si>
  <si>
    <t>MSCI Japon Net Return</t>
  </si>
  <si>
    <t>NDDLAS Index</t>
  </si>
  <si>
    <t>MSCI Australie Net Return</t>
  </si>
  <si>
    <t>CH0016999846</t>
  </si>
  <si>
    <t>1699984</t>
  </si>
  <si>
    <t>iShares Swiss Domestic Government Bond 3-7 (CH)</t>
  </si>
  <si>
    <t>IE00BF2MW684</t>
  </si>
  <si>
    <t>Barclays Global Aggregate Bond Index EUR hedged</t>
  </si>
  <si>
    <t>LU0430494962</t>
  </si>
  <si>
    <t>10207764</t>
  </si>
  <si>
    <t>JPM Global Short Duration Bond A Acc EUR Hdg</t>
  </si>
  <si>
    <t>LU0430495266</t>
  </si>
  <si>
    <t>10207784</t>
  </si>
  <si>
    <t>JPM Global Short Duration Bond C Acc EUR Hdg</t>
  </si>
  <si>
    <t>LU0973526071</t>
  </si>
  <si>
    <t>22423404</t>
  </si>
  <si>
    <t>JPM Global Short Duration Bond I Acc EUR Hgd</t>
  </si>
  <si>
    <t>Bloomberg Barclays Global Aggregate1-5 hedge EUR</t>
  </si>
  <si>
    <t>HFRXGLE Index</t>
  </si>
  <si>
    <t>HFRX Global Hedge Fund EUR</t>
  </si>
  <si>
    <t>GPJPMH07 Index</t>
  </si>
  <si>
    <t>FTSE EPRA/NAREIT DEVELOPED HEDGED TO EUR</t>
  </si>
  <si>
    <t>BCOMHET Index</t>
  </si>
  <si>
    <t xml:space="preserve">Bloomberg Commodity Index hedge EUR </t>
  </si>
  <si>
    <t>NDUEACXE Index</t>
  </si>
  <si>
    <t>MSCI AC World ex EMU NR USD</t>
  </si>
  <si>
    <t>FTSE Non-EUR WGBI Curr-Hedged EUR</t>
  </si>
  <si>
    <t>SBNMEC Index</t>
  </si>
  <si>
    <t>LECPTRCH Index</t>
  </si>
  <si>
    <t>H05394ch Index</t>
  </si>
  <si>
    <t>BC31TRCH Index</t>
  </si>
  <si>
    <t>BCIT1H Index</t>
  </si>
  <si>
    <t>Dérivé</t>
  </si>
  <si>
    <t>Sous-catégorie I</t>
  </si>
  <si>
    <t>Cat Bonds</t>
  </si>
  <si>
    <t>SBWMSF3L Index</t>
  </si>
  <si>
    <t>Citi 3-Month Switzerland Franc</t>
  </si>
  <si>
    <t>Catégorie gestion</t>
  </si>
  <si>
    <t>LU0392495965</t>
  </si>
  <si>
    <t>4878188</t>
  </si>
  <si>
    <t>IE00BCLWRD08</t>
  </si>
  <si>
    <t>22293255</t>
  </si>
  <si>
    <t>iShares MSCI EMU Mid Cap UCITS ETF EUR (Acc)</t>
  </si>
  <si>
    <t>IE00B3VWM098</t>
  </si>
  <si>
    <t>10191868</t>
  </si>
  <si>
    <t>iShares MSCI USA Small Cap UCITS ETF USD (Acc)</t>
  </si>
  <si>
    <t>LU0671493277</t>
  </si>
  <si>
    <t>13711559</t>
  </si>
  <si>
    <t>UBS ETF MSCI EMU Small Cap UCITS ETF (EUR) Ad</t>
  </si>
  <si>
    <t>Xtrackers DAX UCITS ETF</t>
  </si>
  <si>
    <t>Xtrackers II Global Agg Bnd Swap UCITS ETF 4C HCHF</t>
  </si>
  <si>
    <t>LU0942970798</t>
  </si>
  <si>
    <t>23793847</t>
  </si>
  <si>
    <t>Xtrackers II Global Agg Bnd Swap UCITS ETF 5C HEUR</t>
  </si>
  <si>
    <t>Xtrackers MSCI Emerging Markets UCITS ETF 1C</t>
  </si>
  <si>
    <t>Xtrackers MSCI EMU UCITS ETF 1D</t>
  </si>
  <si>
    <t>Xtrackers MSCI India Swap UCITS ETF 1C</t>
  </si>
  <si>
    <t>Xtrackers MSCI USA UCITS ETF 1C</t>
  </si>
  <si>
    <t>Xtrackers Switzerland UCITS ETF 1D</t>
  </si>
  <si>
    <t>Amundi Funds II EM Bond Local Currencies I ND EUR</t>
  </si>
  <si>
    <t>Amundi Funds II Emerging Markets Bond I No Dis USD</t>
  </si>
  <si>
    <t>Amundi Funds II Euroland Equity H No Dis EUR</t>
  </si>
  <si>
    <t>2263546</t>
  </si>
  <si>
    <t>4787140</t>
  </si>
  <si>
    <t>Pictet - Global Sustainable Credit HI CHF</t>
  </si>
  <si>
    <t>Pictet - Global Sustainable Credit HI EUR</t>
  </si>
  <si>
    <t>Pictet-Short-Term Emerging Local Curr Debt-P CHF</t>
  </si>
  <si>
    <t>Pictet-Short-Term Emerging Local Curr Debt-P EUR</t>
  </si>
  <si>
    <t>Pictet-Short-Term Emerging Local Curr Debt-P USD</t>
  </si>
  <si>
    <t>22486963</t>
  </si>
  <si>
    <t>19230927</t>
  </si>
  <si>
    <t>Vontobel Fund - Value Bond I</t>
  </si>
  <si>
    <t>HSBC GH CHF Hedged</t>
  </si>
  <si>
    <t>MSCI EMU Mid NR</t>
  </si>
  <si>
    <t>MSCI EMU Small NR</t>
  </si>
  <si>
    <t>MSCI USA Small NR</t>
  </si>
  <si>
    <t>SP 400 (US Mid Cap)</t>
  </si>
  <si>
    <t>EMU Mid Cap</t>
  </si>
  <si>
    <t>EMU Small Cap</t>
  </si>
  <si>
    <t>USA Mid Cap</t>
  </si>
  <si>
    <t>USA Small Cap</t>
  </si>
  <si>
    <t>Citi 3-Month Euro Eurodeposit</t>
  </si>
  <si>
    <t>SBWMEU3L Index</t>
  </si>
  <si>
    <t>Obligations HY</t>
  </si>
  <si>
    <t>Swisscanto (CH) Bond Fund AAA-BBB GT CHF</t>
  </si>
  <si>
    <t>Sous-catégorie gestion</t>
  </si>
  <si>
    <t>Hard currency</t>
  </si>
  <si>
    <t>Local Currency</t>
  </si>
  <si>
    <t>Traditionnel</t>
  </si>
  <si>
    <t>Actions Monde</t>
  </si>
  <si>
    <t>Actions EM</t>
  </si>
  <si>
    <t>MSCI EM Europe NR</t>
  </si>
  <si>
    <t>MSCI EM Latin America NR</t>
  </si>
  <si>
    <t>MSCI EM NR</t>
  </si>
  <si>
    <t>Immobilier Suisse</t>
  </si>
  <si>
    <t>Large</t>
  </si>
  <si>
    <t>Multi strat.</t>
  </si>
  <si>
    <t>L/S Credit</t>
  </si>
  <si>
    <t>L/S - EU</t>
  </si>
  <si>
    <t>L/S - Global</t>
  </si>
  <si>
    <t>Inflation Bond</t>
  </si>
  <si>
    <t>Absolute Return</t>
  </si>
  <si>
    <t>Mid</t>
  </si>
  <si>
    <t>Small</t>
  </si>
  <si>
    <t>Low Vol</t>
  </si>
  <si>
    <t>Alternatifs</t>
  </si>
  <si>
    <t>iShares Gl Aggrt 1-5Year Bd Idx(IE)D EUR Hgd Dist</t>
  </si>
  <si>
    <t>NDUEAWXZ Index</t>
  </si>
  <si>
    <t>MSCI AC World ex switzerland TR USD Index</t>
  </si>
  <si>
    <t>SBWGNSZC Index</t>
  </si>
  <si>
    <t>Citi Non CHF WGBI (Hedged CHF) TR</t>
  </si>
  <si>
    <t>CH0019685111</t>
  </si>
  <si>
    <t>1968511</t>
  </si>
  <si>
    <t>CH0343877889</t>
  </si>
  <si>
    <t>34387788</t>
  </si>
  <si>
    <t>LU1790049172</t>
  </si>
  <si>
    <t>31.06.2018</t>
  </si>
  <si>
    <t>LU1790049099</t>
  </si>
  <si>
    <t>CH0100612339</t>
  </si>
  <si>
    <t>10061233</t>
  </si>
  <si>
    <t>RESIDENTIA CHF</t>
  </si>
  <si>
    <t>CH0100778445</t>
  </si>
  <si>
    <t>10077844</t>
  </si>
  <si>
    <t>CH0111959190</t>
  </si>
  <si>
    <t>11195919</t>
  </si>
  <si>
    <t>CH0118768057</t>
  </si>
  <si>
    <t>11876805</t>
  </si>
  <si>
    <t>CH0124238004</t>
  </si>
  <si>
    <t>12423800</t>
  </si>
  <si>
    <t>Edmond de Rothschild Real Estate - Swiss A CHF</t>
  </si>
  <si>
    <t>CH0142902003</t>
  </si>
  <si>
    <t>CH0026465366</t>
  </si>
  <si>
    <t>2646536</t>
  </si>
  <si>
    <t>UBS (CH) Property Fd-Direct Residential</t>
  </si>
  <si>
    <t>CH0002785456</t>
  </si>
  <si>
    <t>278545</t>
  </si>
  <si>
    <t>SOLVALOR 61</t>
  </si>
  <si>
    <t>CH0031069328</t>
  </si>
  <si>
    <t>3106932</t>
  </si>
  <si>
    <t>CH0033624211</t>
  </si>
  <si>
    <t>3362421</t>
  </si>
  <si>
    <t>Procimmo Swiss Commercial Fund</t>
  </si>
  <si>
    <t>CH0034995214</t>
  </si>
  <si>
    <t>3499521</t>
  </si>
  <si>
    <t>Patrimonium Swiss Real Estate Fund</t>
  </si>
  <si>
    <t>CH0039415010</t>
  </si>
  <si>
    <t>3941501</t>
  </si>
  <si>
    <t>Realstone Swiss Property</t>
  </si>
  <si>
    <t>CH0293784861</t>
  </si>
  <si>
    <t>CH0285087455</t>
  </si>
  <si>
    <t>28508745</t>
  </si>
  <si>
    <t>SF Retail Properties Fund</t>
  </si>
  <si>
    <t>CH0216442548</t>
  </si>
  <si>
    <t>21644254</t>
  </si>
  <si>
    <t>MV ImmoXtra Schweiz Fonds M</t>
  </si>
  <si>
    <t>LU0950674761</t>
  </si>
  <si>
    <t>21966854</t>
  </si>
  <si>
    <t>UBS ETF - MSCI EMU Soc Responsible U ETF (EUR) Aa</t>
  </si>
  <si>
    <t>IE00BMP3HN93</t>
  </si>
  <si>
    <t>24501376</t>
  </si>
  <si>
    <t>UBS (Irl) ETF plc - MSCI UK IMI SR U ETF (GBP) Ad</t>
  </si>
  <si>
    <t>IE00BYVJRR92</t>
  </si>
  <si>
    <t>iShares MSCI USA SRI UCITS ETF USD (Acc)</t>
  </si>
  <si>
    <t>IE00B52VJ196</t>
  </si>
  <si>
    <t>12592862</t>
  </si>
  <si>
    <t>iShares MSCI Europe SRI UCITS ETF EUR (Acc)</t>
  </si>
  <si>
    <t>MSCI USA SRI Index</t>
  </si>
  <si>
    <t>IE00BYZTVV78</t>
  </si>
  <si>
    <t>CH0215804417</t>
  </si>
  <si>
    <t>21580441</t>
  </si>
  <si>
    <t>Blommberg Barclays MSCI Euro Corporate 0-3 Sustaiable SRI I</t>
  </si>
  <si>
    <t>Citi Australia Government Bond Index</t>
  </si>
  <si>
    <t>Citi Canada Government Bond Index</t>
  </si>
  <si>
    <t>IE00BFMNHK08</t>
  </si>
  <si>
    <t>IE00BFMNPS42</t>
  </si>
  <si>
    <t>LU0629460089</t>
  </si>
  <si>
    <t>13042337</t>
  </si>
  <si>
    <t>UBS ETF-MSCI USA Socially Responsible U (USD)Ad</t>
  </si>
  <si>
    <t>MSCI USA ESG low Carbon ex Tobacco Involvement 5% Index</t>
  </si>
  <si>
    <t>MSCI USA SRI 5% Issuer Capped Total Return Net</t>
  </si>
  <si>
    <t>VGG7238P1971</t>
  </si>
  <si>
    <t>VGG7238P1898</t>
  </si>
  <si>
    <t>Mini-future short EUR/CHF (1 Contrat = 5'000 EUR)</t>
  </si>
  <si>
    <t>Prima Capital Ltd C CHF</t>
  </si>
  <si>
    <t>CSIF (Lux) Bond Aggregate EUR QB EUR</t>
  </si>
  <si>
    <t>CSIF (Lux) Bond Government EUR Blue DB CHF</t>
  </si>
  <si>
    <t>CSIF (Lux) Bond Government EUR Blue DB EUR</t>
  </si>
  <si>
    <t>CSIF (Lux) Bond Government EUR Blue QB EUR</t>
  </si>
  <si>
    <t>CSIF (Lux) Equity Canada QB USD</t>
  </si>
  <si>
    <t>CSIF (Lux) Equity Emerging Markets QB USD</t>
  </si>
  <si>
    <t>CSIF (Lux) Equity Japan FB JPY</t>
  </si>
  <si>
    <t>CSIF (Lux) Equity Japan QB EUR</t>
  </si>
  <si>
    <t>CSIF (Lux) Equity Pacific ex Japan FB USD</t>
  </si>
  <si>
    <t>LU0950591809</t>
  </si>
  <si>
    <t>21799078</t>
  </si>
  <si>
    <t>JSS Sustainable Bond CHF C CHF acc</t>
  </si>
  <si>
    <t>CH0247156695</t>
  </si>
  <si>
    <t>24715669</t>
  </si>
  <si>
    <t>OLZ - Bond CHF ESG I-A</t>
  </si>
  <si>
    <t>513948</t>
  </si>
  <si>
    <t>1865947</t>
  </si>
  <si>
    <t>Prima Capital Ltd D EUR</t>
  </si>
  <si>
    <t>Schroder ISF EURO Government Bond A Dis AV</t>
  </si>
  <si>
    <t>CH0325172861</t>
  </si>
  <si>
    <t>CH0259052691</t>
  </si>
  <si>
    <t>25905269</t>
  </si>
  <si>
    <t>Vontobel Fund (CH) Sustainable Bond CHF Concept IA</t>
  </si>
  <si>
    <t>ZIF Obligationen CHF 15+ A1</t>
  </si>
  <si>
    <t>CH0118503355</t>
  </si>
  <si>
    <t>11850335</t>
  </si>
  <si>
    <t>Equity Switzerland Optimized ESG IR</t>
  </si>
  <si>
    <t>CH0019087243</t>
  </si>
  <si>
    <t>1908724</t>
  </si>
  <si>
    <t>CH0236666811</t>
  </si>
  <si>
    <t>23666681</t>
  </si>
  <si>
    <t>Raiffeisen Futura Swiss Stock I</t>
  </si>
  <si>
    <t>SLI Glo SICAV European Corporate Bond D Acc EUR</t>
  </si>
  <si>
    <t>SLI Glo SICAV Global Corporate Bond D Acc USD</t>
  </si>
  <si>
    <t>CH0414176765</t>
  </si>
  <si>
    <t>41417676</t>
  </si>
  <si>
    <t>CH0341732458</t>
  </si>
  <si>
    <t>34173245</t>
  </si>
  <si>
    <t>CH0023568022</t>
  </si>
  <si>
    <t>2356802</t>
  </si>
  <si>
    <t>Vontobel Fund (CH)-Ethos Eq Swiss Mid &amp; Small A</t>
  </si>
  <si>
    <t>Swiss Performance Index TR</t>
  </si>
  <si>
    <t>LU0276014130</t>
  </si>
  <si>
    <t>2847138</t>
  </si>
  <si>
    <t>IE00B8DML387</t>
  </si>
  <si>
    <t>20943749</t>
  </si>
  <si>
    <t>BNY Mellon Absolute Return Bond C EUR</t>
  </si>
  <si>
    <t>LU1352906538</t>
  </si>
  <si>
    <t>BSF Style Advantage I2 EUR Hgd</t>
  </si>
  <si>
    <t>LU1004505340</t>
  </si>
  <si>
    <t>23151120</t>
  </si>
  <si>
    <t>CSIF (Lux) Equities Europe EB EUR</t>
  </si>
  <si>
    <t>LU0828708221</t>
  </si>
  <si>
    <t>19463351</t>
  </si>
  <si>
    <t>CSIF (Lux) Equity Emerging Markets QB EUR</t>
  </si>
  <si>
    <t>LU1390074414</t>
  </si>
  <si>
    <t>32088219</t>
  </si>
  <si>
    <t>CSIF (Lux) Equity EMU QB EUR</t>
  </si>
  <si>
    <t>LU1390246210</t>
  </si>
  <si>
    <t>32093785</t>
  </si>
  <si>
    <t>CSIF (Lux) Equity EMU Small Cap Blue QB EUR</t>
  </si>
  <si>
    <t>LU1004508104</t>
  </si>
  <si>
    <t>23151144</t>
  </si>
  <si>
    <t>CSIF (Lux) Equity Pacific ex Japan QB EUR</t>
  </si>
  <si>
    <t>LU1004506827</t>
  </si>
  <si>
    <t>23153304</t>
  </si>
  <si>
    <t>CSIF (Lux) Equity US Blue QB EUR</t>
  </si>
  <si>
    <t>Prima Capital Ltd M CHF</t>
  </si>
  <si>
    <t>Prima Capital Ltd N EUR</t>
  </si>
  <si>
    <t>LU0106236184</t>
  </si>
  <si>
    <t>1034599</t>
  </si>
  <si>
    <t>Schroder ISF EURO Government Bond C Acc</t>
  </si>
  <si>
    <t>LU1479968452</t>
  </si>
  <si>
    <t>33667277</t>
  </si>
  <si>
    <t>CSIF (Lux) Bond Corporate EUR FB EUR</t>
  </si>
  <si>
    <t xml:space="preserve">ICE BofAML Euro Direct Government Index </t>
  </si>
  <si>
    <t xml:space="preserve"> FTSE EMU Government Bond Index </t>
  </si>
  <si>
    <t xml:space="preserve">Bloomberg Barclays Euro-Aggr. Corp.  </t>
  </si>
  <si>
    <t>CH0347185974</t>
  </si>
  <si>
    <t>34718597</t>
  </si>
  <si>
    <t>BCV Swiss Small &amp; Mid Caps Equity B</t>
  </si>
  <si>
    <t>IE0002639775</t>
  </si>
  <si>
    <t>989771</t>
  </si>
  <si>
    <t>Vanguard US 500 Stock Index Inst USD</t>
  </si>
  <si>
    <t>CH0045341648</t>
  </si>
  <si>
    <t>4534164</t>
  </si>
  <si>
    <t>zCapital Swiss Small &amp; Mid Cap Fund - A</t>
  </si>
  <si>
    <t>CH0224756806</t>
  </si>
  <si>
    <t>22475680</t>
  </si>
  <si>
    <t>zCapital Swiss Small &amp; Mid Cap Fund - ZA</t>
  </si>
  <si>
    <t>Small &amp; Mid</t>
  </si>
  <si>
    <t>spread out 0.4%</t>
  </si>
  <si>
    <t>LU1581404628</t>
  </si>
  <si>
    <t>35804587</t>
  </si>
  <si>
    <t>LO Funds - Euro BBB-BB Fundamental EUR IA</t>
  </si>
  <si>
    <t>LU1581404206</t>
  </si>
  <si>
    <t>35804543</t>
  </si>
  <si>
    <t>LO Funds - Euro BBB-BB Fundamental SH CHF IA</t>
  </si>
  <si>
    <t>LU1581414346</t>
  </si>
  <si>
    <t>LO Funds - Global BBB-BB Fndm SMCH (USD) IA</t>
  </si>
  <si>
    <t>LU1581412720</t>
  </si>
  <si>
    <t>35946423</t>
  </si>
  <si>
    <t>LO Funds - Global BBB-BB Fundamental SH (CHF) IA</t>
  </si>
  <si>
    <t>LU1581413454</t>
  </si>
  <si>
    <t>35946427</t>
  </si>
  <si>
    <t>LO Funds - Global BBB-BB Fundamental SH EUR IA</t>
  </si>
  <si>
    <t>CH0019087177</t>
  </si>
  <si>
    <t>1908717</t>
  </si>
  <si>
    <t>Pictet CH-Swiss Mid Small Cap-I dy CHF</t>
  </si>
  <si>
    <t>LT03TRUU Index</t>
  </si>
  <si>
    <t>VGG7238P1716</t>
  </si>
  <si>
    <t>Prima Capital Ltd L USD</t>
  </si>
  <si>
    <t>LU1093756838</t>
  </si>
  <si>
    <t>LEATTREU Index</t>
  </si>
  <si>
    <t>Bloomberg Barclays EuroAgg Treasury TR Value Unhedged EUR</t>
  </si>
  <si>
    <t>LECPTREU Index</t>
  </si>
  <si>
    <t>25049645</t>
  </si>
  <si>
    <t>Franklin K2 Alternative Strategies I (acc) USD</t>
  </si>
  <si>
    <t>LU1840771593</t>
  </si>
  <si>
    <t>Robeco QI Multi Factor Absolute Return I EUR</t>
  </si>
  <si>
    <t>LU1843279701</t>
  </si>
  <si>
    <t>Robeco QI Multi Factor Absolute Return IH USD</t>
  </si>
  <si>
    <t>CH0263627355</t>
  </si>
  <si>
    <t>26362735</t>
  </si>
  <si>
    <t>SPA Immobilien Schweiz</t>
  </si>
  <si>
    <t>CH0427260721</t>
  </si>
  <si>
    <t>Die Schweizer Anlagestiftung 1291 - Anlagegruppe Immobilien Schweiz</t>
  </si>
  <si>
    <t>FTSE Non-EUR WGBI</t>
  </si>
  <si>
    <t>CH0215804714</t>
  </si>
  <si>
    <t>21580471</t>
  </si>
  <si>
    <t>IE00BWBXM724</t>
  </si>
  <si>
    <t>28805623</t>
  </si>
  <si>
    <t>SPDR S&amp;P US Industrial Select Sector UCITS ETF</t>
  </si>
  <si>
    <t>DWS (CH) II Small and Mid Caps Switzerland ID</t>
  </si>
  <si>
    <t>DWS Invest ESG Euro Bonds (Short) FC</t>
  </si>
  <si>
    <t>DWS Invest Euro Corporate Bonds FC</t>
  </si>
  <si>
    <t>DWS Invest Global Bonds FC</t>
  </si>
  <si>
    <t>FAA</t>
  </si>
  <si>
    <t>CH0281860236</t>
  </si>
  <si>
    <t>28186023</t>
  </si>
  <si>
    <t>CH0233388211</t>
  </si>
  <si>
    <t>23338821</t>
  </si>
  <si>
    <t>CH0348228609</t>
  </si>
  <si>
    <t>34822860</t>
  </si>
  <si>
    <t>LU1479964204</t>
  </si>
  <si>
    <t>33667255</t>
  </si>
  <si>
    <t>CSIF (Lux) Bond Aggregate EUR DB EUR</t>
  </si>
  <si>
    <t>LU1479966837</t>
  </si>
  <si>
    <t>33667269</t>
  </si>
  <si>
    <t>CSIF (Lux) Bond Corporate EUR DB EUR</t>
  </si>
  <si>
    <t>LU1808485848</t>
  </si>
  <si>
    <t>41361849</t>
  </si>
  <si>
    <t>CSIF (Lux) Bond Corporate Global DB EUR</t>
  </si>
  <si>
    <t>LU1831055824</t>
  </si>
  <si>
    <t>41988179</t>
  </si>
  <si>
    <t>CSIF (Lux) Bond Government EM Local DB CHF</t>
  </si>
  <si>
    <t>LU1808484445</t>
  </si>
  <si>
    <t>41361860</t>
  </si>
  <si>
    <t>CSIF (Lux) Bond Government EM Local DB USD</t>
  </si>
  <si>
    <t>LU1808485178</t>
  </si>
  <si>
    <t>41361854</t>
  </si>
  <si>
    <t>CSIF (Lux) Bond Government EM USD DB USD</t>
  </si>
  <si>
    <t>LU1825533018</t>
  </si>
  <si>
    <t>41904014</t>
  </si>
  <si>
    <t>CSIF (Lux) Bond Government EM USD DBH EUR</t>
  </si>
  <si>
    <t>LU0985871796</t>
  </si>
  <si>
    <t>22660991</t>
  </si>
  <si>
    <t>LU1419778730</t>
  </si>
  <si>
    <t>32158461</t>
  </si>
  <si>
    <t>CSIF (Lux) Equity Canada DB CAD</t>
  </si>
  <si>
    <t>LU1419778573</t>
  </si>
  <si>
    <t>32728428</t>
  </si>
  <si>
    <t>CSIF (Lux) Equity Canada DB EUR</t>
  </si>
  <si>
    <t>LU0828707843</t>
  </si>
  <si>
    <t>19463346</t>
  </si>
  <si>
    <t>CSIF (Lux) Equity Emerging Markets DB EUR</t>
  </si>
  <si>
    <t>LU0828707504</t>
  </si>
  <si>
    <t>19461839</t>
  </si>
  <si>
    <t>CSIF (Lux) Equity Emerging Markets DB USD</t>
  </si>
  <si>
    <t>LU1871076953</t>
  </si>
  <si>
    <t>43374887</t>
  </si>
  <si>
    <t>CSIF (Lux) Equity EMU Blue DB EUR</t>
  </si>
  <si>
    <t>LU1668163600</t>
  </si>
  <si>
    <t>CSIF (Lux) Equity EMU DA EUR</t>
  </si>
  <si>
    <t>LU1270843359</t>
  </si>
  <si>
    <t>30087489</t>
  </si>
  <si>
    <t>CSIF (Lux) Equity EMU DB EUR</t>
  </si>
  <si>
    <t>LU1268048490</t>
  </si>
  <si>
    <t>29042352</t>
  </si>
  <si>
    <t>CSIF (Lux) Equity EMU Small Cap Blue DB EUR</t>
  </si>
  <si>
    <t>LU1004508443</t>
  </si>
  <si>
    <t>23150990</t>
  </si>
  <si>
    <t>CSIF (Lux) Equity Japan DB CHF</t>
  </si>
  <si>
    <t>LU0985871440</t>
  </si>
  <si>
    <t>22660985</t>
  </si>
  <si>
    <t>CSIF (Lux) Equity Pacific ex Japan DB EUR</t>
  </si>
  <si>
    <t>LU0941629049</t>
  </si>
  <si>
    <t>21558173</t>
  </si>
  <si>
    <t>CSIF (Lux) Equity Pacific ex Japan DB USD</t>
  </si>
  <si>
    <t>LU0985871366</t>
  </si>
  <si>
    <t>22660943</t>
  </si>
  <si>
    <t>CSIF (Lux) Equity US Blue DB EUR</t>
  </si>
  <si>
    <t>LU0941628231</t>
  </si>
  <si>
    <t>21558170</t>
  </si>
  <si>
    <t>CSIF (Lux) Equity US Blue DB USD</t>
  </si>
  <si>
    <t>LU0132662635</t>
  </si>
  <si>
    <t>UBAM Dynamic Euro Bond IC EUR</t>
  </si>
  <si>
    <t>Citigroup CHF 3M Eurodeposit in EUR</t>
  </si>
  <si>
    <t>JPM GBI EM Global Diversified</t>
  </si>
  <si>
    <t>SPI</t>
  </si>
  <si>
    <t>Bloomberg Barclays Global Aggregate Corporate USD</t>
  </si>
  <si>
    <t>local currency</t>
  </si>
  <si>
    <t>BSF Multi Manager Alt Strat I2 USD</t>
  </si>
  <si>
    <t>BSF Style Advantage D2 CHF Hgd</t>
  </si>
  <si>
    <t>BSF Style Advantage I2 CHF Hgd</t>
  </si>
  <si>
    <t>LU0897037783</t>
  </si>
  <si>
    <t>20778164</t>
  </si>
  <si>
    <t>LU0228524426</t>
  </si>
  <si>
    <t>2253491</t>
  </si>
  <si>
    <t>NN (L) FLEX Senior Loans I Cap EUR</t>
  </si>
  <si>
    <t>LU0426533492</t>
  </si>
  <si>
    <t>10136826</t>
  </si>
  <si>
    <t>1266580</t>
  </si>
  <si>
    <t>Senior Loans</t>
  </si>
  <si>
    <t>FR0013209921</t>
  </si>
  <si>
    <t>Lyxor MSCI World Ex EMU UCITS ETF - Acc</t>
  </si>
  <si>
    <t>FR0011660927</t>
  </si>
  <si>
    <t>23159384</t>
  </si>
  <si>
    <t>Lyxor MSCI World UCITS ETF Monthly Hedged EUR Dist</t>
  </si>
  <si>
    <t>L/S Global</t>
  </si>
  <si>
    <t>LU0995144770</t>
  </si>
  <si>
    <t>22836171</t>
  </si>
  <si>
    <t>LO Funds - Swiss Franc Bond (Foreign) NA</t>
  </si>
  <si>
    <t>State Street Global Aggregate Bd Index Fd I CHF H</t>
  </si>
  <si>
    <t>State Street Global Aggregate Bond Index Fund I</t>
  </si>
  <si>
    <t>State Street Global Aggregate Bond Indx Fd I EUR H</t>
  </si>
  <si>
    <t>CH0267591722</t>
  </si>
  <si>
    <t>LO Funds (CH) - Ultra Low Duration Bond CHF ID</t>
  </si>
  <si>
    <t>UBS (CH) EF - Switzerland Quant Sustain (CHF) F-a</t>
  </si>
  <si>
    <t>CH0267591755</t>
  </si>
  <si>
    <t>CH0336206666</t>
  </si>
  <si>
    <t>33620666</t>
  </si>
  <si>
    <t>Actions étrangères</t>
  </si>
  <si>
    <t>70% Obligations - 30% Alternatifs</t>
  </si>
  <si>
    <t>SFP Anlagestiftung - SFP AST Swiss Real Estate</t>
  </si>
  <si>
    <t>CH0437532747</t>
  </si>
  <si>
    <t>CH0433089270</t>
  </si>
  <si>
    <t>ZIF Immobilien Direkt Schweiz</t>
  </si>
  <si>
    <t>CH0385556482</t>
  </si>
  <si>
    <t>38555648</t>
  </si>
  <si>
    <t>CH0450194565</t>
  </si>
  <si>
    <t>IE00B3VTMJ91</t>
  </si>
  <si>
    <t>10200506</t>
  </si>
  <si>
    <t>LU0950668870</t>
  </si>
  <si>
    <t>21966848</t>
  </si>
  <si>
    <t>UBS ETF - MSCI EMU UCITS ETF (EUR) A-acc</t>
  </si>
  <si>
    <t>LU0952581584</t>
  </si>
  <si>
    <t>22770748</t>
  </si>
  <si>
    <t>Xtrackers II Japan Government Bond UCITS ETF 1C</t>
  </si>
  <si>
    <t>BCVs / WKB (LU) flex Conservative A (CHF)</t>
  </si>
  <si>
    <t>BCVs / WKB (LU) flex Opportunity A (CHF)</t>
  </si>
  <si>
    <t>BCVs / WKB (LU) flex Security A (CHF)</t>
  </si>
  <si>
    <t>LO Funds CH - Ultra Low Duration Bond (CHF) SD</t>
  </si>
  <si>
    <t>Nordea 1 - Norwegian Short-Term Bond BI NOK</t>
  </si>
  <si>
    <t>Nordea 1 - Swedish Short-Term Bond BP SEK</t>
  </si>
  <si>
    <t>CH0330999142</t>
  </si>
  <si>
    <t>33099914</t>
  </si>
  <si>
    <t>LU0520955575</t>
  </si>
  <si>
    <t>11482623</t>
  </si>
  <si>
    <t>CH0215803898</t>
  </si>
  <si>
    <t>21580389</t>
  </si>
  <si>
    <t>SBI AAA-BBB Index 1-5</t>
  </si>
  <si>
    <t>CH0315623105</t>
  </si>
  <si>
    <t>Yield Pick up</t>
  </si>
  <si>
    <t>Amundi Funds II Pioneer Strategic Inc A ND Hdg CHF</t>
  </si>
  <si>
    <t>Amundi Funds II Pioneer Strategic Inc I ND Hdg EUR</t>
  </si>
  <si>
    <t>Amundi Funds II Pioneer Strategic Inc I ND USD</t>
  </si>
  <si>
    <t>Amundi Funds II Pioneer Strategic Inc R ND Hdg CHF</t>
  </si>
  <si>
    <t>BCV Dynagest World Expobond (EUR) liq</t>
  </si>
  <si>
    <t>CH0110869275</t>
  </si>
  <si>
    <t>11086927</t>
  </si>
  <si>
    <t>CH0030856048</t>
  </si>
  <si>
    <t>3085604</t>
  </si>
  <si>
    <t>CH0189960674</t>
  </si>
  <si>
    <t>18996067</t>
  </si>
  <si>
    <t>CH0015408328</t>
  </si>
  <si>
    <t>1540832</t>
  </si>
  <si>
    <t>CH0015408245</t>
  </si>
  <si>
    <t>1540824</t>
  </si>
  <si>
    <t>CH0015408351</t>
  </si>
  <si>
    <t>1540835</t>
  </si>
  <si>
    <t>CH0015408294</t>
  </si>
  <si>
    <t>1540829</t>
  </si>
  <si>
    <t>SWC (LU) BF Emerging Markets Absol. Return AT</t>
  </si>
  <si>
    <t>SWC (LU) BF Emerging Markets Absol. Return GT</t>
  </si>
  <si>
    <t>CH0214985050</t>
  </si>
  <si>
    <t>21498505</t>
  </si>
  <si>
    <t>Danske Invest Europe Long-Short Dyn I USD HPC EUR</t>
  </si>
  <si>
    <t>Danske Invest Europe Long-Short Dynamic I CHF HP C</t>
  </si>
  <si>
    <t>Danske Invest Europe Long-Short Dynamic IP</t>
  </si>
  <si>
    <t>31562310</t>
  </si>
  <si>
    <t>CH0015408419</t>
  </si>
  <si>
    <t>1540841</t>
  </si>
  <si>
    <t>LU1808485509</t>
  </si>
  <si>
    <t>PIMCO GIS Emerging Mkts Bd Inst CHF Hgd Inc</t>
  </si>
  <si>
    <t>LU0484518450</t>
  </si>
  <si>
    <t>11027015</t>
  </si>
  <si>
    <t>LU0352097942</t>
  </si>
  <si>
    <t>3855347</t>
  </si>
  <si>
    <t>LU0828907773</t>
  </si>
  <si>
    <t>19443143</t>
  </si>
  <si>
    <t>CS (Lux) Asia Corporate Bond Fund EB USD</t>
  </si>
  <si>
    <t>LU0828909399</t>
  </si>
  <si>
    <t>19443141</t>
  </si>
  <si>
    <t>CS (Lux) Asia Corporate Bond Fund EBH CHF</t>
  </si>
  <si>
    <t>IE00BVJF0P79</t>
  </si>
  <si>
    <t>IE00BYXJQV46</t>
  </si>
  <si>
    <t>SL AST -Immobilien Schweiz Alter und Gesundheit</t>
  </si>
  <si>
    <t>JPMorgan Asia Credit Index ex-Sovereign 1-10Y</t>
  </si>
  <si>
    <t>LU0828909555</t>
  </si>
  <si>
    <t>19443142</t>
  </si>
  <si>
    <t>CS (Lux) Asia Corporate Bond Fund EBH EUR</t>
  </si>
  <si>
    <t>IE00BYXPSP02</t>
  </si>
  <si>
    <t>IE00BGR7K831</t>
  </si>
  <si>
    <t>iShares World ex-Euro Gov Bond Index Inst EUR Hedged Acc</t>
  </si>
  <si>
    <t>LU1577897322</t>
  </si>
  <si>
    <t>LU1673806201</t>
  </si>
  <si>
    <t>Bloomberg Barclays Japan Government Float Adjusted Bond Index</t>
  </si>
  <si>
    <t>traditionnel</t>
  </si>
  <si>
    <t>IE00B9M6RS56</t>
  </si>
  <si>
    <t>LU0562246701</t>
  </si>
  <si>
    <t>12052354</t>
  </si>
  <si>
    <t>JPM EM Investment Grade Bond C Dis EUR Hgd</t>
  </si>
  <si>
    <t>LU1215461085</t>
  </si>
  <si>
    <t>28754755</t>
  </si>
  <si>
    <t>UBS ETFBloombergBrclsMSCIUS LCrpSustUCI ETF(USD)Ad</t>
  </si>
  <si>
    <t>IE00BNH72088</t>
  </si>
  <si>
    <t>25638632</t>
  </si>
  <si>
    <t>LU0727122698</t>
  </si>
  <si>
    <t>14807497</t>
  </si>
  <si>
    <t>Franklin Global Convertible Secs I (acc) USD</t>
  </si>
  <si>
    <t>50% JPM EM IG Bond / 50% JPM Corp.</t>
  </si>
  <si>
    <t>ICE BofAML Global Corporate Index TR Hdged in CHF</t>
  </si>
  <si>
    <t>Barclays MSCI US Liquid Corporates Sustainable Total Return</t>
  </si>
  <si>
    <t>LU1215461325</t>
  </si>
  <si>
    <t>29317244</t>
  </si>
  <si>
    <t>UBS ETFBloombergBrclsMSCIUS LCSustUCI ETF(EURh)Aa</t>
  </si>
  <si>
    <t>CH0200992177</t>
  </si>
  <si>
    <t>20099217</t>
  </si>
  <si>
    <t>BCV CHF Domestic Corporate Bonds I</t>
  </si>
  <si>
    <t>SBI Corporate Domestic</t>
  </si>
  <si>
    <t>Valuation/Pricing Frequency</t>
  </si>
  <si>
    <t>Détermination des Prix Quotidien</t>
  </si>
  <si>
    <t>Détermination Mensuelle, 1 fois à la fin</t>
  </si>
  <si>
    <t>Détermination Hebomadaire des Prix le Vendredi</t>
  </si>
  <si>
    <t>CSIF (CH) Equity EMU DB</t>
  </si>
  <si>
    <t>CSIF (CH) Equity US Blue DB</t>
  </si>
  <si>
    <t>CSIF (CH) Equity Canada DB</t>
  </si>
  <si>
    <t>CSIF (CH) Equity Japan DB</t>
  </si>
  <si>
    <t>CSIF (CH) Equity Pacific ex Japan Blue DB</t>
  </si>
  <si>
    <t>CSIF (CH) Bond Switzerland AAA-AA Blue DB</t>
  </si>
  <si>
    <t>CSIF (CH) Bd Government Global exG4 exCHF Blue ZB</t>
  </si>
  <si>
    <t>CSIF (CH) Equity World ex CH DB</t>
  </si>
  <si>
    <t>CSIF (CH) Bond Switzerland AAA-BBB Blue DB</t>
  </si>
  <si>
    <t>Détermination Semi-Annuaire des Prix</t>
  </si>
  <si>
    <t>CSIF (CH) Bond Switzerland AAA-AA Blue FB</t>
  </si>
  <si>
    <t>CSIF (CH) Bond Switzerland AAA-BBB Blue FB</t>
  </si>
  <si>
    <t>CSIF (CH) Equity Switzerland Small &amp; Mid Cap DB</t>
  </si>
  <si>
    <t>Détermination Trimestrielle des Prix (3mois)</t>
  </si>
  <si>
    <t>CSIF (CH) Bond Aggregate EUR QB</t>
  </si>
  <si>
    <t>CSIF (CH) I Bond Aggregate Global ex CHF QB</t>
  </si>
  <si>
    <t>CSIF (CH) Equity EMU QB</t>
  </si>
  <si>
    <t>Détermination Hebomadaire des Prix le Mercredi</t>
  </si>
  <si>
    <t>CSIF (CH) I Bond Government Global ex CHF Blue QB</t>
  </si>
  <si>
    <t>CSIF (CH) Bond Government EUR Blue QB</t>
  </si>
  <si>
    <t>CSIF (CH) Bond Corporate Global ex CHF Blue DB</t>
  </si>
  <si>
    <t>CSIF (CH) Bond Corporate Global ex CHF Blue DBH</t>
  </si>
  <si>
    <t>CSIF (CH) Bond Corporate Global ex CHF Blue QB</t>
  </si>
  <si>
    <t>CSIF (CH) Bond Corporate Global ex CHF Blue QBH</t>
  </si>
  <si>
    <t>CSIF (CH) Equity US Blue QB</t>
  </si>
  <si>
    <t>CSIF (CH) I Bond Aggregate Global ex CHF QBH</t>
  </si>
  <si>
    <t>CSIF (CH) Equity Europe ex CH Blue QB</t>
  </si>
  <si>
    <t>CSIF (CH) I Bond Government Global ex CHF Blue QBH</t>
  </si>
  <si>
    <t>CSIF (CH) Bond Aggregate JPY Blue QB</t>
  </si>
  <si>
    <t>CSIF (CH) Equity Switzerland Large Cap Blue FB</t>
  </si>
  <si>
    <t>CSIF (CH) Bond Switzerland AAA-BBB 1-5 Blue FB</t>
  </si>
  <si>
    <t>CSIF (CH) Bond Aggregate Global exCHF 1-5 Blue QB</t>
  </si>
  <si>
    <t>CSIF (CH) Bond Aggregate Global exCHF 1-5 Blue DBH</t>
  </si>
  <si>
    <t>CSIF (CH) Bond Aggregate Global exCHF 1-5 Blue QBH</t>
  </si>
  <si>
    <t>CSIF (CH) Equity Switzerland Small &amp; Mid Cap FB</t>
  </si>
  <si>
    <t>CSIF (CH) Equity Switzerland Blue DB</t>
  </si>
  <si>
    <t>Détermination Annuaire des Prix</t>
  </si>
  <si>
    <t>CSIF (CH) Bond Government EM USD Blue QBH</t>
  </si>
  <si>
    <t>CSIF (CH) Bond Aggregate USD QB</t>
  </si>
  <si>
    <t>CSIF (CH) Equity Japan QBH</t>
  </si>
  <si>
    <t>CSIF (CH) Bond Government USD Blue QB</t>
  </si>
  <si>
    <t>Détermination Mensuelle des Prix, 1 fois</t>
  </si>
  <si>
    <t>CSIF (CH) Bond Switzerland Corporate Blue DB</t>
  </si>
  <si>
    <t>CSIF (CH) Bond Switzerland Corporate Blue FB</t>
  </si>
  <si>
    <t>CSIF (CH) Equity EMU QBH</t>
  </si>
  <si>
    <t>CSIF (CH) Bond Corporate USD Blue QBH</t>
  </si>
  <si>
    <t>CSIF (CH) Bond Government USD Blue QBH</t>
  </si>
  <si>
    <t>CSIF (CH) Bond Aggregate GBP FB</t>
  </si>
  <si>
    <t>CSIF (CH) Bond Government EM USD Blue FB</t>
  </si>
  <si>
    <t>CSIF (CH) Bd Government Global exG4 exCHF Blue QB</t>
  </si>
  <si>
    <t>CSIF (CH) Equity Switzerland Total Market Blue QB</t>
  </si>
  <si>
    <t>CSIF (CH) Equity US Blue QBH</t>
  </si>
  <si>
    <t>Détermination Mensuelle des Prix, 3 fois</t>
  </si>
  <si>
    <t>Détermination Hebomadaire des Prix le Mardi</t>
  </si>
  <si>
    <t>EdR Prifund Alpha Diversified A EUR H</t>
  </si>
  <si>
    <t>GAM Multibond - Absolute Return Bd-EUR B (in liq)</t>
  </si>
  <si>
    <t>GAM Multibond - Absolute Return Bd-EUR C (in liq)</t>
  </si>
  <si>
    <t>EdR Prifund Alpha Diversified A CHF H</t>
  </si>
  <si>
    <t>GAM Multibond - Absolute Return Bd-CHF B (in liq)</t>
  </si>
  <si>
    <t>GAM Multibond - Absolute Return Bd-CHF C (in liq)</t>
  </si>
  <si>
    <t>GAM Multibond - Absolute Return Bd-USD C (in liq)</t>
  </si>
  <si>
    <t>Détermination Hebomadaire des Prix le Jeudi</t>
  </si>
  <si>
    <t>Détermination Hebdomadaire des Prix</t>
  </si>
  <si>
    <t>21808048</t>
  </si>
  <si>
    <t>CSIF (Lux) Equity Japan DB EUR</t>
  </si>
  <si>
    <t>23765176</t>
  </si>
  <si>
    <t>Détermination Hebomadaire des Prix, 2 fois</t>
  </si>
  <si>
    <t>Legal Structure Name</t>
  </si>
  <si>
    <t>févr. 2019</t>
  </si>
  <si>
    <t>Détermination Mensuelle avec 35 jours de préavis</t>
  </si>
  <si>
    <t>LO Funds - Swiss Franc Credit Bond (Fgn) (CHF) IA</t>
  </si>
  <si>
    <t>LU0415158053</t>
  </si>
  <si>
    <t>4734413</t>
  </si>
  <si>
    <t>UBS (Lux) Bond Fund - AUD Q-acc</t>
  </si>
  <si>
    <t>LU0641006613</t>
  </si>
  <si>
    <t>13528821</t>
  </si>
  <si>
    <t>Xtrackers II Glbal Governmnt Bnd UCITS ETF 4C HCHF</t>
  </si>
  <si>
    <t>Barclays Global Government Bond Index CHF Hedged</t>
  </si>
  <si>
    <t>LU0658025209</t>
  </si>
  <si>
    <t>LU1616921232</t>
  </si>
  <si>
    <t>CH0337526906</t>
  </si>
  <si>
    <t>33752690</t>
  </si>
  <si>
    <t>Hypothèques</t>
  </si>
  <si>
    <t>SBI AAA-BBB Index TR</t>
  </si>
  <si>
    <t>SPDR Bloomberg Barclays Eu Aggregate Bond UCITS ETF</t>
  </si>
  <si>
    <t>SPDR S&amp;P 400 US Mid Cap UCITS ETF</t>
  </si>
  <si>
    <t>IE00BD4TYG73</t>
  </si>
  <si>
    <t>22374957</t>
  </si>
  <si>
    <t>UBS (Irl) ETF plc-MSCI USA hgd to EUR (EUR)Aa</t>
  </si>
  <si>
    <t>Amundi Fds II Pioneer US Dol Aggrgte Bd A ND EUR</t>
  </si>
  <si>
    <t>Amundi Fds II Pioneer US Dol Aggrgte Bd I ND USD</t>
  </si>
  <si>
    <t>Amundi Fds II Pioneer US Dol Aggrgte Bd I NDH EUR</t>
  </si>
  <si>
    <t>Candriam Bonds Credit Opportunities R CHF H C</t>
  </si>
  <si>
    <t>DWS Floating Rate Notes FC</t>
  </si>
  <si>
    <t>DWS Floating Rate Notes TFC</t>
  </si>
  <si>
    <t>GAM Multibond - Abs Rtn Bd Defender-CHF C in liq</t>
  </si>
  <si>
    <t>GAM Multibond - Abs Rtn Bd Defender-EUR C in liq</t>
  </si>
  <si>
    <t>MS INVF Latin American Equity Z USD</t>
  </si>
  <si>
    <t>21434864</t>
  </si>
  <si>
    <t>32517286</t>
  </si>
  <si>
    <t>SWC (CH) Index EF MSCI EMU+UK GT EUR</t>
  </si>
  <si>
    <t>SWC (CH) Index EF MSCI EMU+UK NT EUR</t>
  </si>
  <si>
    <t>THEAM Quant - Equity US Income Defensive I Cap</t>
  </si>
  <si>
    <t>UBS (Lux) Bond Fund - CHF P-acc</t>
  </si>
  <si>
    <t>MSCI USA (NR) hedge EUR</t>
  </si>
  <si>
    <t>MSCI North America Net Return</t>
  </si>
  <si>
    <t>MSCI Pacific Net Return</t>
  </si>
  <si>
    <t>NDDLNA Index</t>
  </si>
  <si>
    <t>NDDLEXSZ Index</t>
  </si>
  <si>
    <t>MSCI Europe ex Switzerland Net Return</t>
  </si>
  <si>
    <t>NDDUP Index</t>
  </si>
  <si>
    <t>Axa IM FIIS Europe Short Duration HY EUR</t>
  </si>
  <si>
    <t>Barclays Global Aggregate ex USD</t>
  </si>
  <si>
    <t>LG38TRUU Index</t>
  </si>
  <si>
    <t>NDUEACWZ Index</t>
  </si>
  <si>
    <t>MSCI AC World ex USA NR USD</t>
  </si>
  <si>
    <t>HFRXGL Index</t>
  </si>
  <si>
    <t>HFRX Global Hedge Fund</t>
  </si>
  <si>
    <t>Barclays US Treasury 5-7y hedge EUR</t>
  </si>
  <si>
    <t>H00057EU Index</t>
  </si>
  <si>
    <t>barclays EM USD Aggregate  Hedge EUR</t>
  </si>
  <si>
    <t>Barclays US Inflation Linked bonds TR Hedged EUR</t>
  </si>
  <si>
    <t>BCIT1E Index</t>
  </si>
  <si>
    <t>barclays US High Yield 2% Issuer Constraint hedged EUR</t>
  </si>
  <si>
    <t>LF89TREH Index</t>
  </si>
  <si>
    <t>Barclays US 3-10 Corporate bonds tr hedged EUR</t>
  </si>
  <si>
    <t>BC37SIUH Index</t>
  </si>
  <si>
    <t>H05394EU Index</t>
  </si>
  <si>
    <t>MSCI UK Hedge EUR</t>
  </si>
  <si>
    <t>MSCI USA Hedged EUR</t>
  </si>
  <si>
    <t>MSCI UK Hedge USD</t>
  </si>
  <si>
    <t>MSCI CANADA Hedge USD</t>
  </si>
  <si>
    <t>MSCI CANADA Hedge EUR</t>
  </si>
  <si>
    <t>MSHECA Index</t>
  </si>
  <si>
    <t>MSCI AUSTRALIA HEDGE USD</t>
  </si>
  <si>
    <t>MSCI AUSTRALIA HEDGE EUR</t>
  </si>
  <si>
    <t>MOAUHUSR Index</t>
  </si>
  <si>
    <t>MSHEAS Index</t>
  </si>
  <si>
    <t>MSCI Japan Hedge EUR</t>
  </si>
  <si>
    <t>MSCI Japan Hedge USD</t>
  </si>
  <si>
    <t>MSCI Switzerland hedged EUR</t>
  </si>
  <si>
    <t>MSCI EMU hedged USD</t>
  </si>
  <si>
    <t>MOEMHUSR Index</t>
  </si>
  <si>
    <t>MSCI Switzerland hedged USD</t>
  </si>
  <si>
    <t>Barclays US Inflation Linked bonds TR</t>
  </si>
  <si>
    <t>LBUTTRUU Index</t>
  </si>
  <si>
    <t xml:space="preserve">Barclays US 3-10 Corporate bonds tr </t>
  </si>
  <si>
    <t>Barclays US 1-5 Corporate bonds</t>
  </si>
  <si>
    <t>I27045 Index</t>
  </si>
  <si>
    <t>BUC1TRUU Index</t>
  </si>
  <si>
    <t>LF98TRUU Index</t>
  </si>
  <si>
    <t>H05394US Index</t>
  </si>
  <si>
    <t>IE00BFM6TB42</t>
  </si>
  <si>
    <t>iShares Global Corp Bond (USD)</t>
  </si>
  <si>
    <t xml:space="preserve">Barclays Global Aggregate Corporates </t>
  </si>
  <si>
    <t>FR-IT-NE-SP-GE-UK</t>
  </si>
  <si>
    <t>CH0049550269</t>
  </si>
  <si>
    <t>4955026</t>
  </si>
  <si>
    <t>SAST Nachhaltig Immobilien Schweiz</t>
  </si>
  <si>
    <t>iShares Core CHF Corporate Bond ETF</t>
  </si>
  <si>
    <t>M1CXAMPF Index</t>
  </si>
  <si>
    <t>MSCI World TR USD</t>
  </si>
  <si>
    <t>MXWO Index</t>
  </si>
  <si>
    <t>M4CXCSAQ Index</t>
  </si>
  <si>
    <t>MSCI World ex Switzerland NR USD</t>
  </si>
  <si>
    <t>MSCI ACWI Hedged to CEUR</t>
  </si>
  <si>
    <t>M7EU Index</t>
  </si>
  <si>
    <t>IE0005033380</t>
  </si>
  <si>
    <t>iShares World ex-Euro Government Bond index Fund (USD)</t>
  </si>
  <si>
    <t>SF15T Index</t>
  </si>
  <si>
    <t>SBI AAA-BBB Foreign 1-5Y</t>
  </si>
  <si>
    <t>SF51T Index</t>
  </si>
  <si>
    <t>Barclays Global Corporate</t>
  </si>
  <si>
    <t>LGCPTRUU Index</t>
  </si>
  <si>
    <t>Barclays Global Corporate ex EUR</t>
  </si>
  <si>
    <t>Barclays Global Corporate ex USD</t>
  </si>
  <si>
    <t>True</t>
  </si>
  <si>
    <t>31.05.2019 00:00:00</t>
  </si>
  <si>
    <t>iShares € Govt Bond 1-3yr UCITS ETF EUR (Dist)</t>
  </si>
  <si>
    <t>BCV Liquid Alternative Beta A (CHF)</t>
  </si>
  <si>
    <t>BCV Liquid Alternative Beta B (CHF)</t>
  </si>
  <si>
    <t>BCV Liquid Alternative Beta B (EUR)</t>
  </si>
  <si>
    <t>BCV Liquid Alternative Beta I (USD)</t>
  </si>
  <si>
    <t>BCV Systematic Premia Equity Opportunity A (CHF)</t>
  </si>
  <si>
    <t>BCV Systematic Premia Equity Opportunity B (CHF)</t>
  </si>
  <si>
    <t>BCV Systematic Premia Equity Opportunity B (EUR)</t>
  </si>
  <si>
    <t>CSIF (CH) Bond Corporate EUR QBH</t>
  </si>
  <si>
    <t>DWS USD Floating Rate Notes USD FC</t>
  </si>
  <si>
    <t>Heritage Long/Short Equity (EUR) A</t>
  </si>
  <si>
    <t>JSS Cat Bond I CHF acc</t>
  </si>
  <si>
    <t>JSS Cat Bond I USD acc</t>
  </si>
  <si>
    <t>LGT (CH) Cat Bond Fund CHF A</t>
  </si>
  <si>
    <t>LGT (CH) Cat Bond Fund CHF IA</t>
  </si>
  <si>
    <t>LU0309035367</t>
  </si>
  <si>
    <t>3224310</t>
  </si>
  <si>
    <t>Pictet Short -Term Money Market JPY-I</t>
  </si>
  <si>
    <t>LU0309035524</t>
  </si>
  <si>
    <t>3224320</t>
  </si>
  <si>
    <t>Pictet Short -Term Money Market JPY-P dy</t>
  </si>
  <si>
    <t>Synchrony Optimised SPI® I</t>
  </si>
  <si>
    <t>LU0006344971</t>
  </si>
  <si>
    <t>595226</t>
  </si>
  <si>
    <t>UBS (Lux) Money Market Fund - JPY</t>
  </si>
  <si>
    <t>SBWG13U INDEX</t>
  </si>
  <si>
    <t>Citi WGBI TR 1-3Y USD</t>
  </si>
  <si>
    <t>SBWG10U INDEX</t>
  </si>
  <si>
    <t>Citi WGBI TR 10+ Y USD</t>
  </si>
  <si>
    <t>BAC1TRUU Index</t>
  </si>
  <si>
    <t>Barclays Global Corporate 1-3Y</t>
  </si>
  <si>
    <t>LP02TREU Index</t>
  </si>
  <si>
    <t>Bloomberg Barclays US High Yield</t>
  </si>
  <si>
    <t>Bloomberg Barclays EUR High Yield</t>
  </si>
  <si>
    <t>CGBI WGBI Japan All Mats.</t>
  </si>
  <si>
    <t>CSIF (CH) Bond Aggregate JPY Blue QBH</t>
  </si>
  <si>
    <t>Mini-future short JPY/EUR (1 contrat 100'000 JPY)</t>
  </si>
  <si>
    <t>LU13TRUU Index</t>
  </si>
  <si>
    <t>LU10TRUU Index</t>
  </si>
  <si>
    <t>LE13TREU Index</t>
  </si>
  <si>
    <t>Bloomberg Barclays EuroAgg TR</t>
  </si>
  <si>
    <t>Bloomberg Barclays EuroAgg 1-3Y TR</t>
  </si>
  <si>
    <t>LE10TREU Index</t>
  </si>
  <si>
    <t>Bloomberg Barclays EuroAgg 10+ TR</t>
  </si>
  <si>
    <t xml:space="preserve">Bloomberg Barclays EuroAgg Corporate TR </t>
  </si>
  <si>
    <t>LUACTRUU Index</t>
  </si>
  <si>
    <t>Bloomberg Barclays US Corporate TR</t>
  </si>
  <si>
    <t>Bloomberg Barclays US Aggregate 10+Y TR</t>
  </si>
  <si>
    <t>Bloomberg Barclays US Aggregate 1-3Y TR</t>
  </si>
  <si>
    <t>Bloomberg Barclays US Aggregate TR</t>
  </si>
  <si>
    <t>LU1978496815</t>
  </si>
  <si>
    <t>IE00BK0TB144</t>
  </si>
  <si>
    <t>iShares Global Corp Bond UCITS ETF CHF Hdg Acc</t>
  </si>
  <si>
    <t>Bloomberg Barlcays Global Corproate hedge CHF</t>
  </si>
  <si>
    <t>SBR4T Index</t>
  </si>
  <si>
    <t>iShares € Govt Bond 3-5yr UCITS ETF EUR (Dist)</t>
  </si>
  <si>
    <t>iShares € Govt Bond 7-10yr UCITS ETF EUR (Dist)</t>
  </si>
  <si>
    <t>IE00B7LW6Y90</t>
  </si>
  <si>
    <t>10130600</t>
  </si>
  <si>
    <t>UBS(CH) InstFd 2-Gl Real Est Secur. PassIII-A1 Hdg</t>
  </si>
  <si>
    <t>UBS(CH)Inst Fd-Gl Real Est Secur Pass II I-A1 Hdg</t>
  </si>
  <si>
    <t>Bloomberg Barclays Italy Treasury Bond Index</t>
  </si>
  <si>
    <t>CH0485325671</t>
  </si>
  <si>
    <t>LU1215461754</t>
  </si>
  <si>
    <t>29317465</t>
  </si>
  <si>
    <t>UBS ETFBloombergBrclsMSCIUS LCSustUCI ETF(CHFh)Ad</t>
  </si>
  <si>
    <t>Bloomberg Barclays MSCI US Liquid Corporates Sustainable Hedged to CHF Index</t>
  </si>
  <si>
    <t>CH0215804268</t>
  </si>
  <si>
    <t>21580426</t>
  </si>
  <si>
    <t>FTSE Italian Government Bond Index</t>
  </si>
  <si>
    <t>LU1273642733</t>
  </si>
  <si>
    <t>30069575</t>
  </si>
  <si>
    <t>UBS ETF-MSCI USA Socially Responsible U (htoCHF)Ad</t>
  </si>
  <si>
    <t>MSCI USA Socially Responsible 5% Issuer Capped Total Return Net hedged in CHF</t>
  </si>
  <si>
    <t>CH0489271087</t>
  </si>
  <si>
    <t>MSCI Pacific ex Japon</t>
  </si>
  <si>
    <t>NDDUPXJ Index</t>
  </si>
  <si>
    <t>Citi 3-Month US Dollar Eurodeposit</t>
  </si>
  <si>
    <t>Citi 3-Month Japan Yen Eurodeposit</t>
  </si>
  <si>
    <t>SBWMJY3L Index</t>
  </si>
  <si>
    <t>BXEMTRUU Index</t>
  </si>
  <si>
    <t>SBWGNSUU Index</t>
  </si>
  <si>
    <t>Citi WGBI ex CHF USD</t>
  </si>
  <si>
    <t>LU1273642907</t>
  </si>
  <si>
    <t>30070824</t>
  </si>
  <si>
    <t>UBS ETF - MSCI EMU Soc Responsible U ETF (CHFh) Ad</t>
  </si>
  <si>
    <t>MSCI EMU SRI 5% Issuer Capped Total Return Net hedged in CHF</t>
  </si>
  <si>
    <t>Invesco EQQQ NASDAQ-100 UCITS ETF Dist</t>
  </si>
  <si>
    <t>iShares € Govt Bond 10-15yr UCITS ETF EUR (Dist)</t>
  </si>
  <si>
    <t>BNY Mellon Absolute Return Bond T CHF Hdg</t>
  </si>
  <si>
    <t>CIC CH - Bond CHF "Primus" A</t>
  </si>
  <si>
    <t>CIC CH - Bond CHF "Primus" I</t>
  </si>
  <si>
    <t>LU0313358250</t>
  </si>
  <si>
    <t>3190240</t>
  </si>
  <si>
    <t>Goldman Sachs EMs CORE Eq I Acc USD (Close)</t>
  </si>
  <si>
    <t>28385185</t>
  </si>
  <si>
    <t>NN (L) Alternative Beta I Cap CHF (hedged i)</t>
  </si>
  <si>
    <t>NN (L) Alternative Beta I Cap EUR (hedged i)</t>
  </si>
  <si>
    <t>UBAM Dynamic US Dollar Bond IHC EUR</t>
  </si>
  <si>
    <t>LU0399012185</t>
  </si>
  <si>
    <t>4732541</t>
  </si>
  <si>
    <t>UBS (Lux) Eq S-Glob Emer Markets Opp (USD) I-A3-a</t>
  </si>
  <si>
    <t>4900140</t>
  </si>
  <si>
    <t>MSCi Emerging Market</t>
  </si>
  <si>
    <t>Swiss Life REF (CH) Swiss Properties</t>
  </si>
  <si>
    <t>MSCI WORLD</t>
  </si>
  <si>
    <t>SBNMUU Index</t>
  </si>
  <si>
    <t>SBNM13U Index</t>
  </si>
  <si>
    <t>FTSE Non-EUR WGBI 1-3</t>
  </si>
  <si>
    <t>SBNM10U Index</t>
  </si>
  <si>
    <t>FTSE Non-EUR WGBI 10+</t>
  </si>
  <si>
    <t>MSDEEMUN Index</t>
  </si>
  <si>
    <t>SBNUEU Index</t>
  </si>
  <si>
    <t>FTSE Non-USD WGBI EUR</t>
  </si>
  <si>
    <t>FTSE Non-USD WGBI 1-3 USD</t>
  </si>
  <si>
    <t>SBNU13U Index</t>
  </si>
  <si>
    <t>FTSE Non-USD WGBI 10+ USD</t>
  </si>
  <si>
    <t>SBNU10U Index</t>
  </si>
  <si>
    <t>BXCGTREU Index</t>
  </si>
  <si>
    <t xml:space="preserve">MSCI Europe Net Total return </t>
  </si>
  <si>
    <t>MSCI Europe Ex Switzerland hedge CHF</t>
  </si>
  <si>
    <t>NDDUWI Index</t>
  </si>
  <si>
    <t>CH0132501898</t>
  </si>
  <si>
    <t>ch0110869275</t>
  </si>
  <si>
    <t>13250189</t>
  </si>
  <si>
    <t>MSCI AC World NR USD</t>
  </si>
  <si>
    <t>MSCI World NR USD</t>
  </si>
  <si>
    <t>MSCI World NR hedge CHF</t>
  </si>
  <si>
    <t>MSCI World NR hedge EUR</t>
  </si>
  <si>
    <t>MSCI World NR hedge USD</t>
  </si>
  <si>
    <t>M0WOHEUR Index</t>
  </si>
  <si>
    <t>M0WOHCHF Index</t>
  </si>
  <si>
    <t>MXW0H Index</t>
  </si>
  <si>
    <t>MSCI World ex EMU NR hedge EUR</t>
  </si>
  <si>
    <t>M0WOMHEU Index</t>
  </si>
  <si>
    <t>MSCI World ex USA NR hedge USD</t>
  </si>
  <si>
    <t>M00WOU2$ Index</t>
  </si>
  <si>
    <t>Or - USD</t>
  </si>
  <si>
    <t>I02913JP Index</t>
  </si>
  <si>
    <t>Bloomberg Barclays Japanese Aggregate TR</t>
  </si>
  <si>
    <t>Inflation Bond CHF</t>
  </si>
  <si>
    <t>Inflation Bond EUR</t>
  </si>
  <si>
    <t>Inflation Bond USD</t>
  </si>
  <si>
    <t>Cat Bond CHF</t>
  </si>
  <si>
    <t>Cat Bond EUR</t>
  </si>
  <si>
    <t>Cat Bond USD</t>
  </si>
  <si>
    <t>Total return EUR</t>
  </si>
  <si>
    <t>Total return USD</t>
  </si>
  <si>
    <t>SPBDAL Index</t>
  </si>
  <si>
    <t xml:space="preserve">S&amp;P Leverage Loan TR </t>
  </si>
  <si>
    <t>Thématique</t>
  </si>
  <si>
    <t>MSCI AC World NR hedge USD</t>
  </si>
  <si>
    <t>MSCI AC World NR hedge EUR</t>
  </si>
  <si>
    <t>M7CXLBPA Index</t>
  </si>
  <si>
    <t>MSCI AC World NR hedged CHF</t>
  </si>
  <si>
    <t>M1CXGSBR Index</t>
  </si>
  <si>
    <t>SBWMUD3U Index</t>
  </si>
  <si>
    <t>Bloomberg Barclays Global High Yield (Hedged EUR)</t>
  </si>
  <si>
    <t>Bloomberg Barclays Global High Yield (Hedged USD)</t>
  </si>
  <si>
    <t>SWMWXSN SW Equity</t>
  </si>
  <si>
    <t>WLDX IM Equity</t>
  </si>
  <si>
    <t>WLDHE SW Equity</t>
  </si>
  <si>
    <t>IWDC SW Equity</t>
  </si>
  <si>
    <t>ACWD LN Equity</t>
  </si>
  <si>
    <t>AXEHIBE LX Equity</t>
  </si>
  <si>
    <t>AXASDAC LX Equity</t>
  </si>
  <si>
    <t>AXASDHY LX Equity</t>
  </si>
  <si>
    <t>AXASDBH LX Equity</t>
  </si>
  <si>
    <t>PICSWEI SW Equity</t>
  </si>
  <si>
    <t>AXGIICE LX Equity</t>
  </si>
  <si>
    <t>AXAGIHC LX Equity</t>
  </si>
  <si>
    <t>AXGICCH LX Equity</t>
  </si>
  <si>
    <t>AXAIHCH LX Equity</t>
  </si>
  <si>
    <t>PLPPGEJ SW Equity</t>
  </si>
  <si>
    <t>BCVTRBB SW Equity</t>
  </si>
  <si>
    <t>CSBWCQA SW Equity</t>
  </si>
  <si>
    <t>BMATCHF ID Equity</t>
  </si>
  <si>
    <t>BMARBSE ID Equity</t>
  </si>
  <si>
    <t>BMARBTU ID Equity</t>
  </si>
  <si>
    <t>AMCPUSB SW Equity</t>
  </si>
  <si>
    <t>BSGAD2C LX Equity</t>
  </si>
  <si>
    <t>BRGARD2 LX Equity</t>
  </si>
  <si>
    <t>GSECSAI LX Equity</t>
  </si>
  <si>
    <t>UBGIA3A LX Equity</t>
  </si>
  <si>
    <t>ZKBSTMN SW Equity</t>
  </si>
  <si>
    <t>ZKBUSIN SW Equity</t>
  </si>
  <si>
    <t>ZKBJAPN SW Equity</t>
  </si>
  <si>
    <t>JGGSIHE LX Equity</t>
  </si>
  <si>
    <t>CSB15FH SW Equity</t>
  </si>
  <si>
    <t>CSBAEUF SW Equity</t>
  </si>
  <si>
    <t>CSBAIFA SW Equity</t>
  </si>
  <si>
    <t>CSBJQBH SW Equity</t>
  </si>
  <si>
    <t>CSBAEJF SW Equity</t>
  </si>
  <si>
    <t>CSBAUIF SW Equity</t>
  </si>
  <si>
    <t>BSOSPII SW Equity</t>
  </si>
  <si>
    <t>BCVWKBC SW Equity</t>
  </si>
  <si>
    <t>CSIFSBF SW Equity</t>
  </si>
  <si>
    <t>SCHIBCA LX Equity</t>
  </si>
  <si>
    <t>CSIGBDE LX Equity</t>
  </si>
  <si>
    <t>CSBARCF SW Equity</t>
  </si>
  <si>
    <t>ISF LN Equity</t>
  </si>
  <si>
    <t>CSBAWFH SW Equity</t>
  </si>
  <si>
    <t>IEER SW Equity</t>
  </si>
  <si>
    <t>CSIFHCA SW Equity</t>
  </si>
  <si>
    <t>X03H SW Equity</t>
  </si>
  <si>
    <t>CSBGE3 SW Equity</t>
  </si>
  <si>
    <t>DWSFRFC LX Equity</t>
  </si>
  <si>
    <t>DEFRTFC LX Equity</t>
  </si>
  <si>
    <t>LTAM SW Equity</t>
  </si>
  <si>
    <t>FFUHYYC LX Equity</t>
  </si>
  <si>
    <t>FFUHYYA LX Equity</t>
  </si>
  <si>
    <t>FFUSHYY LX Equity</t>
  </si>
  <si>
    <t>NAH2HIC FP Equity</t>
  </si>
  <si>
    <t>IAUS LN Equity</t>
  </si>
  <si>
    <t>CSUKX SW Equity</t>
  </si>
  <si>
    <t>CSEMU SW Equity</t>
  </si>
  <si>
    <t>CCCHAS SW Equity</t>
  </si>
  <si>
    <t>CCEUAS SW Equity</t>
  </si>
  <si>
    <t>CCUSAS SW Equity</t>
  </si>
  <si>
    <t>DCEUAS SW Equity</t>
  </si>
  <si>
    <t>DCCHAS SW Equity</t>
  </si>
  <si>
    <t>DCUSAS SW Equity</t>
  </si>
  <si>
    <t>ACWIS SW Equity</t>
  </si>
  <si>
    <t>CSEEDBU LX Equity</t>
  </si>
  <si>
    <t>CSEEMMU LX Equity</t>
  </si>
  <si>
    <t>HMAF SW Equity</t>
  </si>
  <si>
    <t>LQDE SW Equity</t>
  </si>
  <si>
    <t>USCHWH SW Equity</t>
  </si>
  <si>
    <t>CSBGU3 SW Equity</t>
  </si>
  <si>
    <t>CSBGU0 SW Equity</t>
  </si>
  <si>
    <t>CHCORP SW Equity</t>
  </si>
  <si>
    <t>IEAC LN Equity</t>
  </si>
  <si>
    <t>IE15 LN Equity</t>
  </si>
  <si>
    <t>IBGS NA Equity</t>
  </si>
  <si>
    <t>CEMBDBU LX Equity</t>
  </si>
  <si>
    <t>NBSDPAE ID Equity</t>
  </si>
  <si>
    <t>NBSDCZA ID Equity</t>
  </si>
  <si>
    <t>CSBACTC LX Equity</t>
  </si>
  <si>
    <t>CSBACUF LX Equity</t>
  </si>
  <si>
    <t>CSBACTE LX Equity</t>
  </si>
  <si>
    <t>PIPPTFE LX Equity</t>
  </si>
  <si>
    <t>IUAG SW Equity</t>
  </si>
  <si>
    <t>PFEMKII LX Equity</t>
  </si>
  <si>
    <t>PICTUSI LX Equity</t>
  </si>
  <si>
    <t>PTFJPNI LX Equity</t>
  </si>
  <si>
    <t>HECEEIE LX Equity</t>
  </si>
  <si>
    <t>LCATCIA LX Equity</t>
  </si>
  <si>
    <t>GSCICHF ID Equity</t>
  </si>
  <si>
    <t>MOSHIC1 LX Equity</t>
  </si>
  <si>
    <t>MOSHIE1 LX Equity</t>
  </si>
  <si>
    <t>LOMSFCC LX Equity</t>
  </si>
  <si>
    <t>RGCUPUI LX Equity</t>
  </si>
  <si>
    <t>MEREMDE LX Equity</t>
  </si>
  <si>
    <t>XDAX GY Equity</t>
  </si>
  <si>
    <t>SWEBBIS LX Equity</t>
  </si>
  <si>
    <t>PISTMTJ SW Equity</t>
  </si>
  <si>
    <t>FIDSEAY LX Equity</t>
  </si>
  <si>
    <t>SCHASRC LX Equity</t>
  </si>
  <si>
    <t>PIPUVII LX Equity</t>
  </si>
  <si>
    <t>A0Q84H LX Equity</t>
  </si>
  <si>
    <t>RORIHEU LX Equity</t>
  </si>
  <si>
    <t>ROBFODU LX Equity</t>
  </si>
  <si>
    <t>ROBFLXS LX Equity</t>
  </si>
  <si>
    <t>ROBFLXI LX Equity</t>
  </si>
  <si>
    <t>RUBGFIB ID Equity</t>
  </si>
  <si>
    <t>RUBGFIG ID Equity</t>
  </si>
  <si>
    <t>SGCIFCH LX Equity</t>
  </si>
  <si>
    <t>SGCBIFH LX Equity</t>
  </si>
  <si>
    <t>SGCBIFU LX Equity</t>
  </si>
  <si>
    <t>PICSMSI SW Equity</t>
  </si>
  <si>
    <t>MBESMIC LX Equity</t>
  </si>
  <si>
    <t>SIFFCBE LX Equity</t>
  </si>
  <si>
    <t>SCHEBAA LX Equity</t>
  </si>
  <si>
    <t>SCHEHIC LX Equity</t>
  </si>
  <si>
    <t>SECCSHA LX Equity</t>
  </si>
  <si>
    <t>REYLSEI LX Equity</t>
  </si>
  <si>
    <t>REYLSIC LX Equity</t>
  </si>
  <si>
    <t>REYLSID LX Equity</t>
  </si>
  <si>
    <t>IUAA LN Equity</t>
  </si>
  <si>
    <t>SSGABII LX Equity</t>
  </si>
  <si>
    <t>SSGAICH LX Equity</t>
  </si>
  <si>
    <t>ZWXDCHN SW Equity</t>
  </si>
  <si>
    <t>ZKBEGBN SW Equity</t>
  </si>
  <si>
    <t>ZKBJBIN SW Equity</t>
  </si>
  <si>
    <t>ZKBSBDN SW Equity</t>
  </si>
  <si>
    <t>ZKBSBFN SW Equity</t>
  </si>
  <si>
    <t>ZKBIBFN SW Equity</t>
  </si>
  <si>
    <t>ZKBUGBN SW Equity</t>
  </si>
  <si>
    <t>ZKBUSBN SW Equity</t>
  </si>
  <si>
    <t>ZKBWXSN SW Equity</t>
  </si>
  <si>
    <t>BRIWIEH ID Equity</t>
  </si>
  <si>
    <t>JPCHBH SW Equity</t>
  </si>
  <si>
    <t>ZKWXBHN SW Equity</t>
  </si>
  <si>
    <t>SWGBIA2 SW Equity</t>
  </si>
  <si>
    <t>COOBDHN SW Equity</t>
  </si>
  <si>
    <t>BCVLAEI LX Equity</t>
  </si>
  <si>
    <t>BCVLACI LX Equity</t>
  </si>
  <si>
    <t>ALPTH2C LX Equity</t>
  </si>
  <si>
    <t>PDAIEUR LX Equity</t>
  </si>
  <si>
    <t>PDAHIUS LX Equity</t>
  </si>
  <si>
    <t>PDAHICH LX Equity</t>
  </si>
  <si>
    <t>SWCIBHP SW Equity</t>
  </si>
  <si>
    <t>SSGSWIC LX Equity</t>
  </si>
  <si>
    <t>PRMCAPM VI Equity</t>
  </si>
  <si>
    <t>PRMCAPN VI Equity</t>
  </si>
  <si>
    <t>SWTAGTC SW Equity</t>
  </si>
  <si>
    <t>SWCSHCP LX Equity</t>
  </si>
  <si>
    <t>SWCSHEP LX Equity</t>
  </si>
  <si>
    <t>SWCSHUP LX Equity</t>
  </si>
  <si>
    <t>SWCARCP LX Equity</t>
  </si>
  <si>
    <t>SWCARDP LX Equity</t>
  </si>
  <si>
    <t>SWCARUP LX Equity</t>
  </si>
  <si>
    <t>CHSPI SW Equity</t>
  </si>
  <si>
    <t>CSSPX SW Equity</t>
  </si>
  <si>
    <t>XD9U SW Equity</t>
  </si>
  <si>
    <t>SWGHYPI LX Equity</t>
  </si>
  <si>
    <t>SWGHYHP LX Equity</t>
  </si>
  <si>
    <t>EMAD LN Equity</t>
  </si>
  <si>
    <t>NSTHBIC LX Equity</t>
  </si>
  <si>
    <t>CARPFCH LX Equity</t>
  </si>
  <si>
    <t>INALBIC LX Equity</t>
  </si>
  <si>
    <t>INALIHE LX Equity</t>
  </si>
  <si>
    <t>INALTUI LX Equity</t>
  </si>
  <si>
    <t>XD5E GY Equity</t>
  </si>
  <si>
    <t>SWCBGBQ LX Equity</t>
  </si>
  <si>
    <t>CORC SW Equity</t>
  </si>
  <si>
    <t>ZKBAGBN SW Equity</t>
  </si>
  <si>
    <t>ZKBCGBN SW Equity</t>
  </si>
  <si>
    <t>CSABEBE LX Equity</t>
  </si>
  <si>
    <t>SWCBCPI LX Equity</t>
  </si>
  <si>
    <t>SWCBAUP LX Equity</t>
  </si>
  <si>
    <t>CSIEPJO LX Equity</t>
  </si>
  <si>
    <t>CSIEEDE LX Equity</t>
  </si>
  <si>
    <t>CEU2 FP Equity</t>
  </si>
  <si>
    <t>ZKBEECN SW Equity</t>
  </si>
  <si>
    <t>CSIFEZF SW Equity</t>
  </si>
  <si>
    <t>ZKBCANN SW Equity</t>
  </si>
  <si>
    <t>ZKBPEJN SW Equity</t>
  </si>
  <si>
    <t>CSPXFBU LX Equity</t>
  </si>
  <si>
    <t>BIM SW Equity</t>
  </si>
  <si>
    <t>IMMSCHW SW Equity</t>
  </si>
  <si>
    <t>SPAIMSC SW Equity</t>
  </si>
  <si>
    <t>1291AST SW Equity</t>
  </si>
  <si>
    <t>IMCH56J SW Equity</t>
  </si>
  <si>
    <t>MTRREFS SW Equity</t>
  </si>
  <si>
    <t>MOBFSP SW Equity</t>
  </si>
  <si>
    <t>STA SW Equity</t>
  </si>
  <si>
    <t>GREEN SW Equity</t>
  </si>
  <si>
    <t>SWRESC SW Equity</t>
  </si>
  <si>
    <t>HOSP SW Equity</t>
  </si>
  <si>
    <t>ERRES SW Equity</t>
  </si>
  <si>
    <t>DRPF SW Equity</t>
  </si>
  <si>
    <t>SOL61 SW Equity</t>
  </si>
  <si>
    <t>CSLP SW Equity</t>
  </si>
  <si>
    <t>PSCF SW Equity</t>
  </si>
  <si>
    <t>PSREF SW Equity</t>
  </si>
  <si>
    <t>RSPF SW Equity</t>
  </si>
  <si>
    <t>PICSUEI SW Equity</t>
  </si>
  <si>
    <t>OLZSOIR SW Equity</t>
  </si>
  <si>
    <t>VORFSTI SW Equity</t>
  </si>
  <si>
    <t>SWSSDTC SW Equity</t>
  </si>
  <si>
    <t>PICHMID SW Equity</t>
  </si>
  <si>
    <t>SWLIMMS SW Equity</t>
  </si>
  <si>
    <t>ZKBCOMN SW Equity</t>
  </si>
  <si>
    <t>PRANIMN SW Equity</t>
  </si>
  <si>
    <t>UASTIA2 SW Equity</t>
  </si>
  <si>
    <t>UBSIMSW SW Equity</t>
  </si>
  <si>
    <t>UBSGLA1 SW Equity</t>
  </si>
  <si>
    <t>UCIFGRA SW Equity</t>
  </si>
  <si>
    <t>CSREFIN SW Equity</t>
  </si>
  <si>
    <t>SUSC LN Equity</t>
  </si>
  <si>
    <t>OLZBCHF SW Equity</t>
  </si>
  <si>
    <t>NOTSBPZ SW Equity</t>
  </si>
  <si>
    <t>ZKBOGTF SW Equity</t>
  </si>
  <si>
    <t>UKSR SW Equity</t>
  </si>
  <si>
    <t>IESE SW Equity</t>
  </si>
  <si>
    <t>SUAS SW Equity</t>
  </si>
  <si>
    <t>XZEU GY Equity</t>
  </si>
  <si>
    <t>XZMU SW Equity</t>
  </si>
  <si>
    <t>ASRUSA SW Equity</t>
  </si>
  <si>
    <t>UBUSIHC LX Equity</t>
  </si>
  <si>
    <t>UBCORIC LX Equity</t>
  </si>
  <si>
    <t>UBDEIUC LX Equity</t>
  </si>
  <si>
    <t>UBMSSIC LX Equity</t>
  </si>
  <si>
    <t>UBSLBQA LX Equity</t>
  </si>
  <si>
    <t>UBCHIA3 LX Equity</t>
  </si>
  <si>
    <t>SWIAHSP SW Equity</t>
  </si>
  <si>
    <t>UBSUCQA LX Equity</t>
  </si>
  <si>
    <t>USMTIA2 LX Equity</t>
  </si>
  <si>
    <t>SWCSB5G SW Equity</t>
  </si>
  <si>
    <t>SF1CHA SW Equity</t>
  </si>
  <si>
    <t>ZKBEMIN SW Equity</t>
  </si>
  <si>
    <t>XMME LN Equity</t>
  </si>
  <si>
    <t>ZSWREIN SW Equity</t>
  </si>
  <si>
    <t>SF5CHA SW Equity</t>
  </si>
  <si>
    <t>VANJGBY ID Equity</t>
  </si>
  <si>
    <t>CSEQOEU LX Equity</t>
  </si>
  <si>
    <t>CSIFEJC LX Equity</t>
  </si>
  <si>
    <t>CSEJFBJ LX Equity</t>
  </si>
  <si>
    <t>NNMAICU LX Equity</t>
  </si>
  <si>
    <t>CSECDBC LX Equity</t>
  </si>
  <si>
    <t>CSECEBU LX Equity</t>
  </si>
  <si>
    <t>PTRAHIC LX Equity</t>
  </si>
  <si>
    <t>PTRAGIE LX Equity</t>
  </si>
  <si>
    <t>NNMAIHE LX Equity</t>
  </si>
  <si>
    <t>NNMAFOI LX Equity</t>
  </si>
  <si>
    <t>LORPCIA LX Equity</t>
  </si>
  <si>
    <t>SPMCHA SW Equity</t>
  </si>
  <si>
    <t>BSSAI2C LX Equity</t>
  </si>
  <si>
    <t>LULDCID SW Equity</t>
  </si>
  <si>
    <t>CRONOSF SW Equity</t>
  </si>
  <si>
    <t>UKGBPB SW Equity</t>
  </si>
  <si>
    <t>GSMBIAS LX Equity</t>
  </si>
  <si>
    <t>NH2ADIC FP Equity</t>
  </si>
  <si>
    <t>BGIGI2C LX Equity</t>
  </si>
  <si>
    <t>BGFII2U LX Equity</t>
  </si>
  <si>
    <t>GAARICA ID Equity</t>
  </si>
  <si>
    <t>GSBDMEA ID Equity</t>
  </si>
  <si>
    <t>GSMRIHA LX Equity</t>
  </si>
  <si>
    <t>GSMBIAE LX Equity</t>
  </si>
  <si>
    <t>BGFIEI2 LX Equity</t>
  </si>
  <si>
    <t>OEPGIUP LX Equity</t>
  </si>
  <si>
    <t>LCLCPAU ID Equity</t>
  </si>
  <si>
    <t>CSIFMFA SW Equity</t>
  </si>
  <si>
    <t>SFPCHRE SW Equity</t>
  </si>
  <si>
    <t>ZIFIDSC SW Equity</t>
  </si>
  <si>
    <t>SLISAUG SW Equity</t>
  </si>
  <si>
    <t>BGLEMI2 LX Equity</t>
  </si>
  <si>
    <t>ZKBSB5N SW Equity</t>
  </si>
  <si>
    <t>SWCSBFG SW Equity</t>
  </si>
  <si>
    <t>LOSFFIA LX Equity</t>
  </si>
  <si>
    <t>VANJINJ ID Equity</t>
  </si>
  <si>
    <t>EMBE SW Equity</t>
  </si>
  <si>
    <t>JPEMBAC LX Equity</t>
  </si>
  <si>
    <t>CBSUS SW Equity</t>
  </si>
  <si>
    <t>FGCSIAU LX Equity</t>
  </si>
  <si>
    <t>GCVB LN Equity</t>
  </si>
  <si>
    <t>CBSUSE SW Equity</t>
  </si>
  <si>
    <t>BCVDCBI SW Equity</t>
  </si>
  <si>
    <t>AXEHAEI LX Equity</t>
  </si>
  <si>
    <t>EESEIEA LX Equity</t>
  </si>
  <si>
    <t>USEUWH SW Equity</t>
  </si>
  <si>
    <t>CRPA LN Equity</t>
  </si>
  <si>
    <t>SAANNIS SW Equity</t>
  </si>
  <si>
    <t>IWRD SW Equity</t>
  </si>
  <si>
    <t>BGIWEEI ID Equity</t>
  </si>
  <si>
    <t>IITB SW Equity</t>
  </si>
  <si>
    <t>GHYC SW Equity</t>
  </si>
  <si>
    <t>CBSUST SW Equity</t>
  </si>
  <si>
    <t>ZKBIGBN SW Equity</t>
  </si>
  <si>
    <t>USSRT SW Equity</t>
  </si>
  <si>
    <t>EUSRT SW Equity</t>
  </si>
  <si>
    <t>TICKER_BLOOMBERG</t>
  </si>
  <si>
    <t>TICKER_BLOOMBERG_BENCHMARK_GERANT</t>
  </si>
  <si>
    <t>M4CXCSAQ INDEX</t>
  </si>
  <si>
    <t>MXWOHEUR INDEX</t>
  </si>
  <si>
    <t>M0WOHCHF INDEX</t>
  </si>
  <si>
    <t>NDUEACWF INDEX</t>
  </si>
  <si>
    <t>SPI INDEX</t>
  </si>
  <si>
    <t>NDDUWI INDEX</t>
  </si>
  <si>
    <t>CWXEUCK INDEX</t>
  </si>
  <si>
    <t>NDDUUS INDEX</t>
  </si>
  <si>
    <t>NDUEEGF INDEX</t>
  </si>
  <si>
    <t>M7JP INDEX</t>
  </si>
  <si>
    <t>LEGATREH INDEX</t>
  </si>
  <si>
    <t>BXCHTRCH INDEX</t>
  </si>
  <si>
    <t>LBEATREU INDEX</t>
  </si>
  <si>
    <t>LC58TRGU INDEX</t>
  </si>
  <si>
    <t>H03410CH INDEX</t>
  </si>
  <si>
    <t>BGAJTRJU INDEX</t>
  </si>
  <si>
    <t>LG01TRUU INDEX</t>
  </si>
  <si>
    <t>SBEGEU INDEX</t>
  </si>
  <si>
    <t>MN40MEU INDEX</t>
  </si>
  <si>
    <t>SBWGNSZC INDEX</t>
  </si>
  <si>
    <t>SBWGSZC INDEX</t>
  </si>
  <si>
    <t>BCEX6T INDEX</t>
  </si>
  <si>
    <t>MN40LAU INDEX</t>
  </si>
  <si>
    <t>NDDUAS INDEX</t>
  </si>
  <si>
    <t>MSDEEMUN INDEX</t>
  </si>
  <si>
    <t>CMCICMT INDEX</t>
  </si>
  <si>
    <t>CMCIEMT INDEX</t>
  </si>
  <si>
    <t>CMCITR INDEX</t>
  </si>
  <si>
    <t>BCOMDET INDEX</t>
  </si>
  <si>
    <t>BCOMDFT INDEX</t>
  </si>
  <si>
    <t>BCOMTR INDEX</t>
  </si>
  <si>
    <t>MXCXUBL INDEX</t>
  </si>
  <si>
    <t>NDEUCFEX INDEX</t>
  </si>
  <si>
    <t>IBOXIG INDEX</t>
  </si>
  <si>
    <t>M0USHCHF INDEX</t>
  </si>
  <si>
    <t>IDCOT1TR INDEX</t>
  </si>
  <si>
    <t>IDCOT7TR INDEX</t>
  </si>
  <si>
    <t>S71T INDEX</t>
  </si>
  <si>
    <t>LECPTREU INDEX</t>
  </si>
  <si>
    <t>LEC4TREU INDEX</t>
  </si>
  <si>
    <t>MN40MUE INDEX</t>
  </si>
  <si>
    <t>LBUSTRUU INDEX</t>
  </si>
  <si>
    <t>SBF34T INDEX</t>
  </si>
  <si>
    <t>RAV INDEX</t>
  </si>
  <si>
    <t>DAX INDEX</t>
  </si>
  <si>
    <t>SD13T INDEX</t>
  </si>
  <si>
    <t>NDUECAXJ INDEX</t>
  </si>
  <si>
    <t>NDUECAPF INDEX</t>
  </si>
  <si>
    <t>DBDCONIA INDEX</t>
  </si>
  <si>
    <t>LF93TREH INDEX</t>
  </si>
  <si>
    <t>SPISMC INDEX</t>
  </si>
  <si>
    <t>SPIEX INDEX</t>
  </si>
  <si>
    <t>LEGATRUU INDEX</t>
  </si>
  <si>
    <t>SBWBCSZC INDEX</t>
  </si>
  <si>
    <t>SBJYL INDEX</t>
  </si>
  <si>
    <t>SBD14T INDEX</t>
  </si>
  <si>
    <t>SBF14T INDEX</t>
  </si>
  <si>
    <t>SBUKL INDEX</t>
  </si>
  <si>
    <t>SBUSL INDEX</t>
  </si>
  <si>
    <t>SBNMEC INDEX</t>
  </si>
  <si>
    <t>M0EMHCHF INDEX</t>
  </si>
  <si>
    <t>M0JPHCHF INDEX</t>
  </si>
  <si>
    <t>SBWGNSZU INDEX</t>
  </si>
  <si>
    <t>HFRXGLE INDEX</t>
  </si>
  <si>
    <t>HFRXGLC INDEX</t>
  </si>
  <si>
    <t>M7CH INDEX</t>
  </si>
  <si>
    <t>SBWMSF3L INDEX</t>
  </si>
  <si>
    <t>SBWMEU3L INDEX</t>
  </si>
  <si>
    <t>SBWMUD3U INDEX</t>
  </si>
  <si>
    <t>SPTR500N INDEX</t>
  </si>
  <si>
    <t>NDUEEGFA INDEX</t>
  </si>
  <si>
    <t>HFRXGL INDEX</t>
  </si>
  <si>
    <t>LGCPTRCH INDEX</t>
  </si>
  <si>
    <t>SBADL INDEX</t>
  </si>
  <si>
    <t>SBCDL INDEX</t>
  </si>
  <si>
    <t>I05484CA INDEX</t>
  </si>
  <si>
    <t>BADATRAU INDEX</t>
  </si>
  <si>
    <t>NDDUPXJ INDEX</t>
  </si>
  <si>
    <t>M7EU INDEX</t>
  </si>
  <si>
    <t>M7CA INDEX</t>
  </si>
  <si>
    <t>SWIIT INDEX</t>
  </si>
  <si>
    <t>WUPIIMU INDEX</t>
  </si>
  <si>
    <t>WUPIIMM INDEX</t>
  </si>
  <si>
    <t>BCOMHFT INDEX</t>
  </si>
  <si>
    <t>TGPCS010 INDEX</t>
  </si>
  <si>
    <t>BUC3TRUU INDEX</t>
  </si>
  <si>
    <t>M7GBISI INDEX</t>
  </si>
  <si>
    <t>NE717289 INDEX</t>
  </si>
  <si>
    <t>NU717287 INDEX</t>
  </si>
  <si>
    <t>M1CXUBP INDEX</t>
  </si>
  <si>
    <t>BACM0 INDEX</t>
  </si>
  <si>
    <t>ST15T INDEX</t>
  </si>
  <si>
    <t>SF15T INDEX</t>
  </si>
  <si>
    <t>SF51T INDEX</t>
  </si>
  <si>
    <t>LFG2TRJU INDEX</t>
  </si>
  <si>
    <t>SMCI INDEX</t>
  </si>
  <si>
    <t>SB6MSFL INDEX</t>
  </si>
  <si>
    <t>M1GB INDEX</t>
  </si>
  <si>
    <t>RLG INDEX</t>
  </si>
  <si>
    <t>JPEIHDEU INDEX</t>
  </si>
  <si>
    <t>UCBITRUS INDEX</t>
  </si>
  <si>
    <t>S71DT INDEX</t>
  </si>
  <si>
    <t>SXXT INDEX</t>
  </si>
  <si>
    <t>M0USHEUR INDEX</t>
  </si>
  <si>
    <t>LGCPTRUU INDEX</t>
  </si>
  <si>
    <t>IBXXGH20 INDEX</t>
  </si>
  <si>
    <t>CFIIITL INDEX</t>
  </si>
  <si>
    <t>M7CXUBU INDEX</t>
  </si>
  <si>
    <t>MAEMSICH INDEX</t>
  </si>
  <si>
    <t>GESTION</t>
  </si>
  <si>
    <t>INDICIELLE</t>
  </si>
  <si>
    <t>ACTIVE</t>
  </si>
  <si>
    <t>SBR14T INDEX</t>
  </si>
  <si>
    <t>SXI Real Estate Funds Broad Index TR</t>
  </si>
  <si>
    <t>LG30TRCH INDEX</t>
  </si>
  <si>
    <t>NDDLCA INDEX</t>
  </si>
  <si>
    <t>LG30TREH INDEX</t>
  </si>
  <si>
    <t>NDDLJN INDEX</t>
  </si>
  <si>
    <t>SBEGSZC Index</t>
  </si>
  <si>
    <t>CSEIBFH SW Equity</t>
  </si>
  <si>
    <t>WGBI EMU all mat. hedgé CHF</t>
  </si>
  <si>
    <t>iShares € Govt Bond 1-3yr UCITS ETF EUR (Acc)</t>
  </si>
  <si>
    <t>LU1834983477</t>
  </si>
  <si>
    <t>CH0032912732</t>
  </si>
  <si>
    <t>AXA WF US High Yield Bonds F CHF H C</t>
  </si>
  <si>
    <t>BNPP Asia Ex-Japan Equity Dis C EUR</t>
  </si>
  <si>
    <t>BNPP Euro Bond C C</t>
  </si>
  <si>
    <t>BNPP Euro Short Term Bond Opportunities Cap C</t>
  </si>
  <si>
    <t>Edmond de Rothschild Invest Grade Cred B CHF H</t>
  </si>
  <si>
    <t>Fidelity Inst Long Dated Sterling Corp Bond Acc</t>
  </si>
  <si>
    <t>Fidelity Inst Sterling Corporate Bond Inc</t>
  </si>
  <si>
    <t>CH0302288847</t>
  </si>
  <si>
    <t>30228884</t>
  </si>
  <si>
    <t>UBS (CH) IF - Eq Switzerland S&amp;M Cap Pas II I-A1a</t>
  </si>
  <si>
    <t>STOXX Europe 600 Banks Net Return EUR</t>
  </si>
  <si>
    <t>SX7R INDEX</t>
  </si>
  <si>
    <t>SLI Swiss Leader Index Total Return</t>
  </si>
  <si>
    <t>IE00BD3V0B10</t>
  </si>
  <si>
    <t>iShares S&amp;P US Banks UCITS ETF USD Acc</t>
  </si>
  <si>
    <t>IE00BM67HK77</t>
  </si>
  <si>
    <t>Xtrackers MSCI World Health Care UCITS ETF 1C</t>
  </si>
  <si>
    <t>LU0322248146</t>
  </si>
  <si>
    <t>3613620</t>
  </si>
  <si>
    <t>Xtrackers SLI UCITS ETF 1D</t>
  </si>
  <si>
    <t>S&amp;P 900 Banks (Industry) 7/4 Capped Index</t>
  </si>
  <si>
    <t>MSCI World Health Care TRN Index</t>
  </si>
  <si>
    <t>SLI Swiss Leader Index</t>
  </si>
  <si>
    <t>SP9BKCUN INDEX</t>
  </si>
  <si>
    <t>SLIC INDEX</t>
  </si>
  <si>
    <t>NDWUHC INDEX</t>
  </si>
  <si>
    <t>Lyxor STOXX Europe 600 Banks UCITS ETF - Acc</t>
  </si>
  <si>
    <t>3291273</t>
  </si>
  <si>
    <t>UBS ETF (CH) - SLI® (CHF) A-dis</t>
  </si>
  <si>
    <t>LG30TREH Index</t>
  </si>
  <si>
    <t>LG30TRUH Index</t>
  </si>
  <si>
    <t>Barclays European High Yield 2% Issuer Constraint</t>
  </si>
  <si>
    <t>Barclays European High Yield 2% Issuer Constraint hedged USD</t>
  </si>
  <si>
    <t>Barclays European High Yield 2% Issuer Constraint hedged CHF</t>
  </si>
  <si>
    <t>Index Replication Method</t>
  </si>
  <si>
    <t>Full</t>
  </si>
  <si>
    <t>Swap</t>
  </si>
  <si>
    <t>Optimized</t>
  </si>
  <si>
    <t>IE00BFYB7576</t>
  </si>
  <si>
    <t>iShares Gl Aggrt 1-5 Year Bd Idx Inst CHF Hdg Dist</t>
  </si>
  <si>
    <t>LU0408877255</t>
  </si>
  <si>
    <t>Bloomberg Barclays Global Aggregate  1-5y (TR)</t>
  </si>
  <si>
    <t>IE00BD0NC581</t>
  </si>
  <si>
    <t>iShares World Ex Euro Gov Bond Idx USD D Acc</t>
  </si>
  <si>
    <t>CH0117044906</t>
  </si>
  <si>
    <t>11704490</t>
  </si>
  <si>
    <t>LU0693330283</t>
  </si>
  <si>
    <t>14103851</t>
  </si>
  <si>
    <t>JPM EM Investment Grade Bond I Acc CHF Hdg</t>
  </si>
  <si>
    <t>LU0908508731</t>
  </si>
  <si>
    <t>FTSE World Government Bond Index</t>
  </si>
  <si>
    <t>CHFEURTL Curncy</t>
  </si>
  <si>
    <t>CHFUSDTL Curncy</t>
  </si>
  <si>
    <t>CHFJPYTL Curncy</t>
  </si>
  <si>
    <t>EURCHFTL Curncy</t>
  </si>
  <si>
    <t>EURUSDTL Curncy</t>
  </si>
  <si>
    <t>EURJPYTL Curncy</t>
  </si>
  <si>
    <t>USDCHFTL Curncy</t>
  </si>
  <si>
    <t>USDEURTL Curncy</t>
  </si>
  <si>
    <t>USDJPYTL Curncy</t>
  </si>
  <si>
    <t>Long CHF - short EUR Curncy Total Return</t>
  </si>
  <si>
    <t>Long CHF - short USD Curncy Total Return</t>
  </si>
  <si>
    <t>Long CHF - short JPY Curncy Total Return</t>
  </si>
  <si>
    <t>Long EUR - short CHF Curncy Total Return</t>
  </si>
  <si>
    <t>Long EUR - short USD Curncy Total Return</t>
  </si>
  <si>
    <t>Long EUR - short JPY Curncy Total Return</t>
  </si>
  <si>
    <t>Long USD - short CHF Curncy Total Return</t>
  </si>
  <si>
    <t>Long USD - short EUR Curncy Total Return</t>
  </si>
  <si>
    <t>Long USD - short JPY Curncy Total Return</t>
  </si>
  <si>
    <t>H02913EU Index</t>
  </si>
  <si>
    <t>H02913US Index</t>
  </si>
  <si>
    <t>Bloomberg Barclays Japanese Aggregate TR Hedged USD</t>
  </si>
  <si>
    <t>Bloomberg Barclays Japanese Aggregate TR Hedged EUR</t>
  </si>
  <si>
    <t>Bloomberg Barclays Global Aggregate - Japanese Yen TR Hedged CHF</t>
  </si>
  <si>
    <t>H03410CH Index</t>
  </si>
  <si>
    <t>JPM Government Bond Index 1-3y</t>
  </si>
  <si>
    <t>JPYCHFTL Curncy</t>
  </si>
  <si>
    <t>JPYEURTL Curncy</t>
  </si>
  <si>
    <t>JPYUSDTL Curncy</t>
  </si>
  <si>
    <t>Long JPY - short CHF Curncy Total Return</t>
  </si>
  <si>
    <t>Long JPY - short EUR Curncy Total Return</t>
  </si>
  <si>
    <t>Long JPY - short USD Curncy Total Return</t>
  </si>
  <si>
    <t>HJ124304 Index</t>
  </si>
  <si>
    <t>MSCI USA Hedged JPY</t>
  </si>
  <si>
    <t>M0CHHEUR Index</t>
  </si>
  <si>
    <t>MXCH Index</t>
  </si>
  <si>
    <t>MXEF Index</t>
  </si>
  <si>
    <t>M0CHHUSD Index</t>
  </si>
  <si>
    <t>M0CAHUSE Index</t>
  </si>
  <si>
    <t>M0JPHEUR Index</t>
  </si>
  <si>
    <t>M0JPHUSD Index</t>
  </si>
  <si>
    <t>WisdomTree WTI Crude Oil - EUR Daily Hedged</t>
  </si>
  <si>
    <t>Schroder GAIA Cat Bond EUR H IF Acc</t>
  </si>
  <si>
    <t>Schroder ISF EURO Corp Bd A Acc</t>
  </si>
  <si>
    <t>Schroder ISF EURO Corp Bd C Acc</t>
  </si>
  <si>
    <t>Schroder ISF EURO Corp Bd C Acc CHF H</t>
  </si>
  <si>
    <t>Schroder ISF Glo Conv Bd C Acc</t>
  </si>
  <si>
    <t>Schroder ISF Glo Conv Bd C Acc CHF Hdg</t>
  </si>
  <si>
    <t>Schroder ISF Glo Conv Bd C Acc EUR Hdg</t>
  </si>
  <si>
    <t>CHFEURCR Curncy</t>
  </si>
  <si>
    <t>CHFUSDCR Curncy</t>
  </si>
  <si>
    <t>CHFJPYCR Curncy</t>
  </si>
  <si>
    <t>EURCHFCR Curncy</t>
  </si>
  <si>
    <t>EURUSDCR Curncy</t>
  </si>
  <si>
    <t>EURJPYCR Curncy</t>
  </si>
  <si>
    <t>USDCHFCR Curncy</t>
  </si>
  <si>
    <t>USDEURCR Curncy</t>
  </si>
  <si>
    <t>USDJPYCR Curncy</t>
  </si>
  <si>
    <t>JPYCHFCR Curncy</t>
  </si>
  <si>
    <t>JPYEURCR Curncy</t>
  </si>
  <si>
    <t>JPYUSDCR Curncy</t>
  </si>
  <si>
    <t>Long CHF - short EUR Curncy Spot + Long Interest Return</t>
  </si>
  <si>
    <t>Long CHF - short USD Curncy Spot + Long Interest Return</t>
  </si>
  <si>
    <t>Long CHF - short JPY Curncy Spot + Long Interest Return</t>
  </si>
  <si>
    <t>Long EUR - short CHF Curncy Spot + Long Interest Return</t>
  </si>
  <si>
    <t>Long EUR - short USD Curncy Spot + Long Interest Return</t>
  </si>
  <si>
    <t>Long EUR - short JPY Curncy Spot + Long Interest Return</t>
  </si>
  <si>
    <t>Long USD - short CHF Curncy Spot + Long Interest Return</t>
  </si>
  <si>
    <t>Long USD - short EUR Curncy Spot + Long Interest Return</t>
  </si>
  <si>
    <t>Long USD - short JPY Curncy Spot + Long Interest Return</t>
  </si>
  <si>
    <t>Long JPY - short CHF Curncy Spot + Long Interest Return</t>
  </si>
  <si>
    <t>Long JPY - short EUR Curncy Spot + Long Interest Return</t>
  </si>
  <si>
    <t>Long JPY - short USD Curncy Spot + Long Interest Return</t>
  </si>
  <si>
    <t>NDWUHC Index</t>
  </si>
  <si>
    <t>MSCI World Health Care TR USD Index</t>
  </si>
  <si>
    <t>IE00BYTRRB94</t>
  </si>
  <si>
    <t>30782222</t>
  </si>
  <si>
    <t>SPDR MSCI World Health Care UCITS ETF</t>
  </si>
  <si>
    <t>IE00B52MJY50</t>
  </si>
  <si>
    <t>10737120</t>
  </si>
  <si>
    <t>NDDUPFXJ Index</t>
  </si>
  <si>
    <t xml:space="preserve">MSCI Pacific ex Japan </t>
  </si>
  <si>
    <t>LU1484800955</t>
  </si>
  <si>
    <t>34159519</t>
  </si>
  <si>
    <t>UBS ETFBlmbrgBrcls MSCIEurAr LCrpSu EUR CHFh Aa</t>
  </si>
  <si>
    <t>Bloomberg Barclays MSCI Euro Area Liquid Corporate Sustainable hedged to CHF index</t>
  </si>
  <si>
    <t>LU1681044720</t>
  </si>
  <si>
    <t>Amundi MSCI Switzerland UCITS ETF - EUR (C)</t>
  </si>
  <si>
    <t>Contrepartie CHF</t>
  </si>
  <si>
    <t>Contrepartie opérations à terme CHF</t>
  </si>
  <si>
    <t>Contrepartie USD</t>
  </si>
  <si>
    <t>Contrepartie EUR</t>
  </si>
  <si>
    <t>Contrepartie opérations à terme USD</t>
  </si>
  <si>
    <t>Contrepartie opérations à terme EUR</t>
  </si>
  <si>
    <t>JPEIHDEU Index</t>
  </si>
  <si>
    <t>JPM EMBI Global Core (Hedged EUR)</t>
  </si>
  <si>
    <t>JPEICORE Index</t>
  </si>
  <si>
    <t>JPM EMBI Global Core</t>
  </si>
  <si>
    <t>IE00BF2N5W82</t>
  </si>
  <si>
    <t>iShares EM Local Government Bond Index D USD Acc</t>
  </si>
  <si>
    <t>UBS ETF MSCI Switzerland 20/35 h toEUR (EUR)Aa</t>
  </si>
  <si>
    <t>ZKBWXCN SW Equity</t>
  </si>
  <si>
    <t>RUBGFIA ID Equity</t>
  </si>
  <si>
    <t>BLWEUDA ID EQUITY</t>
  </si>
  <si>
    <t>MKEF INDEX</t>
  </si>
  <si>
    <t>SLREFS SE Equity</t>
  </si>
  <si>
    <t>JPGCCOMP INDEX</t>
  </si>
  <si>
    <t>WHEA SE Equity</t>
  </si>
  <si>
    <t>LEF1TREU INDEX</t>
  </si>
  <si>
    <t>LTITTREU INDEX</t>
  </si>
  <si>
    <t>M7JP INDEXCHF</t>
  </si>
  <si>
    <t>C5AL INDEX</t>
  </si>
  <si>
    <t>PICSWTJ SW Equity</t>
  </si>
  <si>
    <t>ER00 INDEX</t>
  </si>
  <si>
    <t>LG13TREH INDEX</t>
  </si>
  <si>
    <t>SBNMUU INDEX</t>
  </si>
  <si>
    <t>HOAE INDEX</t>
  </si>
  <si>
    <t>MSDEJNN INDEX</t>
  </si>
  <si>
    <t>UBMSIHC LX Equity</t>
  </si>
  <si>
    <t>SBWMSF1L INDEX</t>
  </si>
  <si>
    <t>L0US INDEX</t>
  </si>
  <si>
    <t>I34170 INDEX</t>
  </si>
  <si>
    <t>JACICSAMCHFH INDEX</t>
  </si>
  <si>
    <t>M1CA INDEX</t>
  </si>
  <si>
    <t>ZKB-BCVS ALPHA SPI</t>
  </si>
  <si>
    <t>CH0047533549</t>
  </si>
  <si>
    <t>4753354</t>
  </si>
  <si>
    <t>ZKB Gold ETF AA USD</t>
  </si>
  <si>
    <t>CH0139101601</t>
  </si>
  <si>
    <t>13910160</t>
  </si>
  <si>
    <t>ZKB Gold ETF AAH CHF</t>
  </si>
  <si>
    <t>CH0103326762</t>
  </si>
  <si>
    <t>10332676</t>
  </si>
  <si>
    <t>ZKB Gold ETF AAH EUR</t>
  </si>
  <si>
    <t>Cat bonds</t>
  </si>
  <si>
    <t>or</t>
  </si>
  <si>
    <t>CH0106027128</t>
  </si>
  <si>
    <t>CH0106027144</t>
  </si>
  <si>
    <t>CH0106027193</t>
  </si>
  <si>
    <t>10602712</t>
  </si>
  <si>
    <t>UBS ETF (CH) - Gold (CHF) hedged (CHF) A-dis</t>
  </si>
  <si>
    <t>10602714</t>
  </si>
  <si>
    <t>UBS ETF (CH) - Gold (EUR) hedged (EUR) A-dis</t>
  </si>
  <si>
    <t>10602719</t>
  </si>
  <si>
    <t>UBS ETF (CH) - Gold (USD) A-dis</t>
  </si>
  <si>
    <t>LU0055649056</t>
  </si>
  <si>
    <t>214292</t>
  </si>
  <si>
    <t>DWS Gold Plus</t>
  </si>
  <si>
    <t>LU - FCP - Parte 2</t>
  </si>
  <si>
    <t>IE00BYM11K57</t>
  </si>
  <si>
    <t>28650240</t>
  </si>
  <si>
    <t>IE00BYM11J43</t>
  </si>
  <si>
    <t>28650238</t>
  </si>
  <si>
    <t>Or hedgé en EUR</t>
  </si>
  <si>
    <t>Or hedgé en CHF</t>
  </si>
  <si>
    <t>Or</t>
  </si>
  <si>
    <t>LBUSTREH Index</t>
  </si>
  <si>
    <t>Bloomberg Barclays US Aggregate TR hedged EUR</t>
  </si>
  <si>
    <t>CH0220918962</t>
  </si>
  <si>
    <t>22091896</t>
  </si>
  <si>
    <t>LU0622306495</t>
  </si>
  <si>
    <t>12943187</t>
  </si>
  <si>
    <t>Goldman Sachs Em Mkts Corp Bond Pf I Acc EUR-H</t>
  </si>
  <si>
    <t>LU0622306065</t>
  </si>
  <si>
    <t>12943180</t>
  </si>
  <si>
    <t>Goldman Sachs Em Mkts Corp Bond Pf I Acc USD</t>
  </si>
  <si>
    <t>IE00BHXMHL11</t>
  </si>
  <si>
    <t>47316252</t>
  </si>
  <si>
    <t>IE00BHXMHN35</t>
  </si>
  <si>
    <t>46526396</t>
  </si>
  <si>
    <t>UBS(Irl)ETFplc S&amp;P 500 ESG UCITS ETF HDG A Acc CHF</t>
  </si>
  <si>
    <t>IE00BHXMHQ65</t>
  </si>
  <si>
    <t>46526398</t>
  </si>
  <si>
    <t>UBS(Irl)ETFplc S&amp;P 500 ESG UCITS ETF HDG A Acc EUR</t>
  </si>
  <si>
    <t>CH0259132261</t>
  </si>
  <si>
    <t>25913226</t>
  </si>
  <si>
    <t>CSIF (CH) Bond Government EM USD Blue DBH</t>
  </si>
  <si>
    <t>AURLNEUR Curncy</t>
  </si>
  <si>
    <t>XAUUSD Curncy</t>
  </si>
  <si>
    <t>AURLNCHF Curncy</t>
  </si>
  <si>
    <t>H26975CH INDEX</t>
  </si>
  <si>
    <t>SBHE13EC INDEX</t>
  </si>
  <si>
    <t>SBHE13ZC INDEX</t>
  </si>
  <si>
    <t>HUC0 INDEX</t>
  </si>
  <si>
    <t>AXESACC LX Equity</t>
  </si>
  <si>
    <t>JPEIHCHF INDEX</t>
  </si>
  <si>
    <t>H31413EU INDEX</t>
  </si>
  <si>
    <t>BUH3TRUU INDEX</t>
  </si>
  <si>
    <t>H30240EU INDEX</t>
  </si>
  <si>
    <t>H27456EU INDEX</t>
  </si>
  <si>
    <t>JACICSAMEURH INDEX</t>
  </si>
  <si>
    <t>JACICSAM INDEX</t>
  </si>
  <si>
    <t>ZKB-BCVS ALPHA EMU</t>
  </si>
  <si>
    <t>CSIFEZI SW Equity</t>
  </si>
  <si>
    <t>CSIFUSI SW Equity</t>
  </si>
  <si>
    <t>CSIFJPN SW Equity</t>
  </si>
  <si>
    <t>CSIFCID SW Equity</t>
  </si>
  <si>
    <t>CSIFPXJ SW EQUITY</t>
  </si>
  <si>
    <t>NDDUPXJCHF INDEX</t>
  </si>
  <si>
    <t>CSGBDAH SW Equity</t>
  </si>
  <si>
    <t>GLDLPCHF INDEX</t>
  </si>
  <si>
    <t>5ESGS SW Equity</t>
  </si>
  <si>
    <t>SPXESCNH INDEX</t>
  </si>
  <si>
    <t>5ESGE SE Equity</t>
  </si>
  <si>
    <t>SWCREIG SW Equity</t>
  </si>
  <si>
    <t>AUUSI SW Equity</t>
  </si>
  <si>
    <t>AURLNCHF INDEX</t>
  </si>
  <si>
    <t>GOLDLNPM INDEX</t>
  </si>
  <si>
    <t>AUEUAH SW Equity</t>
  </si>
  <si>
    <t>AURLNEUR INDEX</t>
  </si>
  <si>
    <t>AUCHAH SW Equity</t>
  </si>
  <si>
    <t>JBCDCORE INDEX</t>
  </si>
  <si>
    <t>CSPXJ SW Equity</t>
  </si>
  <si>
    <t>S5ESG SW Equity</t>
  </si>
  <si>
    <t>MACXUIGB INDEX</t>
  </si>
  <si>
    <t>ACWIE SW Equity</t>
  </si>
  <si>
    <t>I31413US INDEX</t>
  </si>
  <si>
    <t>GSEIEHA LX Equity</t>
  </si>
  <si>
    <t>M0CH35HE INDEX</t>
  </si>
  <si>
    <t>BCIW6H INDEX</t>
  </si>
  <si>
    <t>BCIW6E INDEX</t>
  </si>
  <si>
    <t>ACWIU SW Equity</t>
  </si>
  <si>
    <t>MXCXDMH INDEX</t>
  </si>
  <si>
    <t>QW7E INDEX</t>
  </si>
  <si>
    <t>DWSEBFC LX Equity</t>
  </si>
  <si>
    <t>I17660US INDEX</t>
  </si>
  <si>
    <t>AXAIHRU LX Equity</t>
  </si>
  <si>
    <t>BCIW6U INDEX</t>
  </si>
  <si>
    <t>LG30TRUH INDEX</t>
  </si>
  <si>
    <t>PTRAHIU LX Equity</t>
  </si>
  <si>
    <t>SB1CHA SW Equity</t>
  </si>
  <si>
    <t>SBGM1T INDEX</t>
  </si>
  <si>
    <t>UIIMTA1 SW Equity</t>
  </si>
  <si>
    <t>SD15T INDEX</t>
  </si>
  <si>
    <t>CSIJFAH SW Equity</t>
  </si>
  <si>
    <t>LULDCSD SW Equity</t>
  </si>
  <si>
    <t>CSEUIFA SW Equity</t>
  </si>
  <si>
    <t>CSUIQAH SW Equity</t>
  </si>
  <si>
    <t>M0UKHCHF INDEX</t>
  </si>
  <si>
    <t>M7EUC INDEXCHF</t>
  </si>
  <si>
    <t>M1CXCSAQ INDEX</t>
  </si>
  <si>
    <t>BGGCTRCU INDEX</t>
  </si>
  <si>
    <t>H31962CH INDEX</t>
  </si>
  <si>
    <t>H31962EU INDEX</t>
  </si>
  <si>
    <t>CSIFMFH SW Equity</t>
  </si>
  <si>
    <t>SBUSSZC INDEX</t>
  </si>
  <si>
    <t>CSBFAHI SW Equity</t>
  </si>
  <si>
    <t>EMLCTRUU INDEX</t>
  </si>
  <si>
    <t>BRLGDUA ID Equity</t>
  </si>
  <si>
    <t>LECPTRCH INDEX</t>
  </si>
  <si>
    <t>JPEIGIC LX Equity</t>
  </si>
  <si>
    <t>UICBFOCU INDEX</t>
  </si>
  <si>
    <t>LPPD25 INDEX</t>
  </si>
  <si>
    <t>BLQ5TRUU INDEX</t>
  </si>
  <si>
    <t>BLQ5TREH INDEX</t>
  </si>
  <si>
    <t>BLQ5TRCH INDEX</t>
  </si>
  <si>
    <t>H31968CH INDEX</t>
  </si>
  <si>
    <t>IGA15IC ID Equity</t>
  </si>
  <si>
    <t>CBSEUS SW Equity</t>
  </si>
  <si>
    <t>BLSCTRCH INDEX</t>
  </si>
  <si>
    <t xml:space="preserve"> </t>
  </si>
  <si>
    <t>STAR SELECT</t>
  </si>
  <si>
    <t>SMART</t>
  </si>
  <si>
    <t>ACTIF</t>
  </si>
  <si>
    <t>INSTIT</t>
  </si>
  <si>
    <t>NON_STANDARD</t>
  </si>
  <si>
    <t>LU1857097791</t>
  </si>
  <si>
    <t>LU0320897043</t>
  </si>
  <si>
    <t>LU0674140123</t>
  </si>
  <si>
    <t>LU0674139976</t>
  </si>
  <si>
    <t>LU0474363545</t>
  </si>
  <si>
    <t>LU0975848424</t>
  </si>
  <si>
    <t>10832999</t>
  </si>
  <si>
    <t>Robeco BP US Large Cap Equities I USD</t>
  </si>
  <si>
    <t>22457699</t>
  </si>
  <si>
    <t>Robeco BP US Large Cap Equities IH EUR</t>
  </si>
  <si>
    <t>Robeco BP US Premium Equities IBH CHF</t>
  </si>
  <si>
    <t>3250462</t>
  </si>
  <si>
    <t>Robeco BP US Premium Equities IH EUR</t>
  </si>
  <si>
    <t>13762367</t>
  </si>
  <si>
    <t>Robeco BP US Select Opportunities Equities I USD</t>
  </si>
  <si>
    <t>13762370</t>
  </si>
  <si>
    <t>Robeco BP US Select Opportunities Equities IH EUR</t>
  </si>
  <si>
    <t>ROBIBXC LX Equity</t>
  </si>
  <si>
    <t>RGUSIHE LX Equity</t>
  </si>
  <si>
    <t>RUSOEIU LX Equity</t>
  </si>
  <si>
    <t>RUSOIHE LX Equity</t>
  </si>
  <si>
    <t>ROUSLCI LX Equity</t>
  </si>
  <si>
    <t>ROULIHE LX Equity</t>
  </si>
  <si>
    <t>Russell 3000 Value Index TR</t>
  </si>
  <si>
    <t>Russell 1000 Value Index TR</t>
  </si>
  <si>
    <t>REMARQUES</t>
  </si>
  <si>
    <t>Ind. HFRX H CHF par défaut</t>
  </si>
  <si>
    <t>Ind. HFRX H EUR par défaut</t>
  </si>
  <si>
    <t>Ind. HFRX par défaut</t>
  </si>
  <si>
    <t>SLICHA SW Equity</t>
  </si>
  <si>
    <t>XSLI SW Equity</t>
  </si>
  <si>
    <t>UKXNUK INDEX</t>
  </si>
  <si>
    <t>IE00B78JSG98</t>
  </si>
  <si>
    <t>18163043</t>
  </si>
  <si>
    <t>UBS (Irl) ETF plc-MSCI USA Value UCITS ETF (USD)Ad</t>
  </si>
  <si>
    <t>MSCI USA VALUE TR</t>
  </si>
  <si>
    <t>USVUSY SW Equity</t>
  </si>
  <si>
    <t>NDUVUS INDEX</t>
  </si>
  <si>
    <t>M1US000V Index</t>
  </si>
  <si>
    <t>MSCI USA Value Net Total Return USD Index</t>
  </si>
  <si>
    <t>RU10EUHV INDEX</t>
  </si>
  <si>
    <t>RLVX INDEX</t>
  </si>
  <si>
    <t>Lancé le 25.03.2019</t>
  </si>
  <si>
    <t>CH0398970274</t>
  </si>
  <si>
    <t>39897027</t>
  </si>
  <si>
    <t>Swisscanto (CH) IBF EmMa Hard Currency NTH CHF</t>
  </si>
  <si>
    <t>SWIEMNC SW Equity</t>
  </si>
  <si>
    <t>GOOD SW Equity</t>
  </si>
  <si>
    <t>FONDS NON COTE</t>
  </si>
  <si>
    <t>INDICE MENSUEL.</t>
  </si>
  <si>
    <t>LU1790048950</t>
  </si>
  <si>
    <t>LU1160527849</t>
  </si>
  <si>
    <t>26495929</t>
  </si>
  <si>
    <t>CS (Lux) Financial Bond Fund QB EUR</t>
  </si>
  <si>
    <t>LU1160528144</t>
  </si>
  <si>
    <t>26495932</t>
  </si>
  <si>
    <t>CS (Lux) Financial Bond Fund QBH CHF</t>
  </si>
  <si>
    <t>LU1160528490</t>
  </si>
  <si>
    <t>26495939</t>
  </si>
  <si>
    <t>CS (Lux) Financial Bond Fund QBH USD</t>
  </si>
  <si>
    <t>LU1292896518</t>
  </si>
  <si>
    <t>DWS Invest Corporate Hybrid Bonds CHF FCH</t>
  </si>
  <si>
    <t>LU1245923302</t>
  </si>
  <si>
    <t>DWS Invest Corporate Hybrid Bonds FC</t>
  </si>
  <si>
    <t>LU1891074632</t>
  </si>
  <si>
    <t>44023220</t>
  </si>
  <si>
    <t>Mirabaud - Equities Swiss Small and Mid A Cap CHF</t>
  </si>
  <si>
    <t>IE00BDHBH834</t>
  </si>
  <si>
    <t>IE00BZ090894</t>
  </si>
  <si>
    <t>30442329</t>
  </si>
  <si>
    <t>IE00BYVF7770</t>
  </si>
  <si>
    <t>IE00BD3H7K78</t>
  </si>
  <si>
    <t>IE00BZ090787</t>
  </si>
  <si>
    <t>30442348</t>
  </si>
  <si>
    <t>IE00BYVF7663</t>
  </si>
  <si>
    <t>IE00BDRKGR28</t>
  </si>
  <si>
    <t>IE00BDHBH503</t>
  </si>
  <si>
    <t>IE00BD4H0L80</t>
  </si>
  <si>
    <t>IE00B6VHD570</t>
  </si>
  <si>
    <t>PIMCO GIS Capital Securities Inst CHF Hgd Acc</t>
  </si>
  <si>
    <t>IE00BP8GHP86</t>
  </si>
  <si>
    <t>PIMCO GIS Capital Securities Inst EUR Hgd IncII</t>
  </si>
  <si>
    <t>IE00B6VH4D24</t>
  </si>
  <si>
    <t>PIMCO GIS Capital Securities Inst USD Acc</t>
  </si>
  <si>
    <t>PIMCO GIS Em Mkts Corp Bd E Cl EUR Hgd Acc</t>
  </si>
  <si>
    <t>LU1718492330</t>
  </si>
  <si>
    <t>39103651</t>
  </si>
  <si>
    <t>Robeco Corporate Hybrid Bonds CH EUR</t>
  </si>
  <si>
    <t>LU1700711663</t>
  </si>
  <si>
    <t>Robeco Corporate Hybrid Bonds IH EUR</t>
  </si>
  <si>
    <t>LU1874124479</t>
  </si>
  <si>
    <t>Robeco Corporate Hybrid Bonds IH USD</t>
  </si>
  <si>
    <t>Swisscanto (CH) BF Rsp Glbl Conv hdg CHF DAH CHF</t>
  </si>
  <si>
    <t>Swisscanto (CH) BF Sustainable CHF GT CHF</t>
  </si>
  <si>
    <t>Swisscanto (CH) EF Sustainable Switzerland DT CHF</t>
  </si>
  <si>
    <t>Swisscanto (CH) IBF Australia Govt. FA</t>
  </si>
  <si>
    <t>Swisscanto (CH) IBF Australia Govt. NT</t>
  </si>
  <si>
    <t>Swisscanto (CH) IBF Canada Govt. FA</t>
  </si>
  <si>
    <t>Swisscanto (CH) IBF Canada Govt. NT</t>
  </si>
  <si>
    <t>Swisscanto (CH) IBF Corp. USD DT USD</t>
  </si>
  <si>
    <t>Swisscanto (CH) IBF Corp. USD NT USD</t>
  </si>
  <si>
    <t>Swisscanto (CH) IBF Corp. World DT CHF</t>
  </si>
  <si>
    <t>Swisscanto (CH) IBF Corp. World hedged CHF DTH CHF</t>
  </si>
  <si>
    <t>Swisscanto (CH) IBF Corp. World hedged CHF GTH CHF</t>
  </si>
  <si>
    <t>Swisscanto (CH) IBF Corp. World hedged CHF NTH CHF</t>
  </si>
  <si>
    <t>Swisscanto (CH) IBF Corp. World NT CHF</t>
  </si>
  <si>
    <t>Swisscanto (CH) IBF EMU Govt. DT EUR</t>
  </si>
  <si>
    <t>Swisscanto (CH) IBF EMU Govt. NT EUR</t>
  </si>
  <si>
    <t>Swisscanto (CH) IBF Italy Govt. NT EUR</t>
  </si>
  <si>
    <t>Swisscanto (CH) IBF TM AAA-BBB 1-5 CHF GT CHF</t>
  </si>
  <si>
    <t>Swisscanto (CH) IBF TM AAA-BBB 1-5 CHF NT CHF</t>
  </si>
  <si>
    <t>Swisscanto (CH) IBF TM AAA-BBB CHF NT CHF</t>
  </si>
  <si>
    <t>Swisscanto (CH) IBF TM AAA-BBB Dom CHF GT CHF</t>
  </si>
  <si>
    <t>Swisscanto (CH) IBF TM AAA-BBB Dom CHF NT CHF</t>
  </si>
  <si>
    <t>Swisscanto (CH) IBF TM AAA-BBB Frn CHF GT CHF</t>
  </si>
  <si>
    <t>Swisscanto (CH) IBF TM AAA-BBB Frn CHF NT CHF</t>
  </si>
  <si>
    <t>Swisscanto (CH) IBF UK Govt. NT GBP</t>
  </si>
  <si>
    <t>Swisscanto (CH) IBF USA Govt. DT USD</t>
  </si>
  <si>
    <t>Swisscanto (CH) IBF USA Govt. NT USD</t>
  </si>
  <si>
    <t>Swisscanto (CH) IBF Wld (ex CHF) Gov hdg DTH CHF</t>
  </si>
  <si>
    <t>Swisscanto (CH) IBF Wld (ex CHF) Gov hdg GTH CHF</t>
  </si>
  <si>
    <t>Swisscanto (CH) IBF Wld (ex CHF) Gov hdg NTH CHF</t>
  </si>
  <si>
    <t>Swisscanto (CH) IBF Wld (ex CHF) Govt. (I) DT CHF</t>
  </si>
  <si>
    <t>Swisscanto (CH) IBF Wld (ex CHF) Govt. (I) NT CHF</t>
  </si>
  <si>
    <t>Swisscanto (CH) IBF Wld (ex CHF) Govt. (II) GT USD</t>
  </si>
  <si>
    <t>Swisscanto (CH) IBF Wld (ex CHF) Govt. (II) NT USD</t>
  </si>
  <si>
    <t>Swisscanto (CH) IBF World Rest Govt. FA CHF</t>
  </si>
  <si>
    <t>Swisscanto (CH) Idx REF Switzerland ind DT CHF</t>
  </si>
  <si>
    <t>Swisscanto (CH) Idx REF Switzerland ind GT CHF</t>
  </si>
  <si>
    <t>Swisscanto (CH) Idx REF Switzerland ind NT CHF</t>
  </si>
  <si>
    <t>Swisscanto (CH) IEF Canada NT</t>
  </si>
  <si>
    <t>Swisscanto (CH) IEF Emerging Markets DT CHF</t>
  </si>
  <si>
    <t>Swisscanto (CH) IEF Emerging Markets NT CHF</t>
  </si>
  <si>
    <t>Swisscanto (CH) IEF Europe ex CH NT CHF</t>
  </si>
  <si>
    <t>Swisscanto (CH) IEF Japan GT</t>
  </si>
  <si>
    <t>Swisscanto (CH) IEF Japan NT</t>
  </si>
  <si>
    <t>Swisscanto (CH) IEF Large Caps Switzerland NT CHF</t>
  </si>
  <si>
    <t>Swisscanto (CH) IEF MSCI® World ex CH GT USD</t>
  </si>
  <si>
    <t>Swisscanto (CH) IEF MSCI® World ex CH NT USD</t>
  </si>
  <si>
    <t>Swisscanto (CH) IEF Pacific ex Japan NT CHF</t>
  </si>
  <si>
    <t>Swisscanto (CH) IEF SMC Switzerland NT CHF</t>
  </si>
  <si>
    <t>Swisscanto (CH) IEF Switzerland Ttl (I) NT CHF</t>
  </si>
  <si>
    <t>Swisscanto (CH) IEF Switzerland Ttl (II) DA CHF</t>
  </si>
  <si>
    <t>Swisscanto (CH) IEF Switzerland Ttl (II) GT CHF</t>
  </si>
  <si>
    <t>Swisscanto (CH) IEF Switzerland Ttl (II) NT CHF</t>
  </si>
  <si>
    <t>Swisscanto (CH) IEF USA NT USD</t>
  </si>
  <si>
    <t>Swisscanto (CH) IEF World ex CH NT CHF</t>
  </si>
  <si>
    <t>Swisscanto (CH) Index Cmdty Fd hedged CHF NTH CHF</t>
  </si>
  <si>
    <t>Swisscanto (CH) PBF Plus EUR DA EUR</t>
  </si>
  <si>
    <t>Swisscanto (CH) PBF Plus EUR GT EUR</t>
  </si>
  <si>
    <t>LU0599120036</t>
  </si>
  <si>
    <t>12722637</t>
  </si>
  <si>
    <t>LU0599119616</t>
  </si>
  <si>
    <t>12722632</t>
  </si>
  <si>
    <t>LU1495639384</t>
  </si>
  <si>
    <t>34048561</t>
  </si>
  <si>
    <t>LU0899937337</t>
  </si>
  <si>
    <t>20855058</t>
  </si>
  <si>
    <t>LU1734303610</t>
  </si>
  <si>
    <t>39462988</t>
  </si>
  <si>
    <t>LU0866336125</t>
  </si>
  <si>
    <t>20261055</t>
  </si>
  <si>
    <t>LU1583993347</t>
  </si>
  <si>
    <t>36094881</t>
  </si>
  <si>
    <t>Swisscanto (LU) EF Small &amp; Mid Caps Japan GT</t>
  </si>
  <si>
    <t>Swisscanto (LU) EF Syst Responsible USA GT</t>
  </si>
  <si>
    <t>Swisscanto (LU) PF Resp Ambition (CHF) AT</t>
  </si>
  <si>
    <t>Swisscanto (LU) PF Resp Balance (CHF) AA</t>
  </si>
  <si>
    <t>Swisscanto (LU) PF Resp Focus (CHF) DT</t>
  </si>
  <si>
    <t>Swisscanto (LU) PF Resp Relax (CHF) AA</t>
  </si>
  <si>
    <t>Swisscanto (LU) PF Resp Select (CHF) AA</t>
  </si>
  <si>
    <t>Swisscanto AST Hypotheken Schweiz GT CHF</t>
  </si>
  <si>
    <t>Swisscanto AST Obligationen Dollar Plus DT CHF</t>
  </si>
  <si>
    <t>Swisscanto AST Obligationen Dollar Top DT CHF</t>
  </si>
  <si>
    <t>Swisscanto AST Obligationen Euro Plus DT CHF</t>
  </si>
  <si>
    <t>Swisscanto AST Obligationen Euro Top DT CHF</t>
  </si>
  <si>
    <t>Hybrid</t>
  </si>
  <si>
    <t>Hybrid Financials</t>
  </si>
  <si>
    <t>CSCCQBE LX Equity</t>
  </si>
  <si>
    <t>LU1292896781</t>
  </si>
  <si>
    <t>DICHBFC LX Equity</t>
  </si>
  <si>
    <t>ROCHBIH LX Equity</t>
  </si>
  <si>
    <t>LU0866336398</t>
  </si>
  <si>
    <t>LU0899937410</t>
  </si>
  <si>
    <t>20261056</t>
  </si>
  <si>
    <t>20855063</t>
  </si>
  <si>
    <t>DWS Invest Corporate Hybrid Bonds USD FCH</t>
  </si>
  <si>
    <t>IE00BD4H0K73</t>
  </si>
  <si>
    <t>Hybrid Non Financials</t>
  </si>
  <si>
    <t>Alternatifs étrangers hedged</t>
  </si>
  <si>
    <t>HYBRIDCHF</t>
  </si>
  <si>
    <t>HYBRIDEUR</t>
  </si>
  <si>
    <t>HYBRIDUSD</t>
  </si>
  <si>
    <t>Hybrid Non Financials CHF (Neuberger Berman)</t>
  </si>
  <si>
    <t>Hybrid Non Financials EUR (Neuberger Berman)</t>
  </si>
  <si>
    <t>Hybrid Non Financials USD (Neuberger Berman)</t>
  </si>
  <si>
    <t>22072055</t>
  </si>
  <si>
    <t>Xtrackers II Global Government Bond UCITS ETF 5C</t>
  </si>
  <si>
    <t>LU1815005142</t>
  </si>
  <si>
    <t>IE00BF2MW353</t>
  </si>
  <si>
    <t>iShares Gl Aggrt 1-5Year Bd Idx(IE) D USD Dist</t>
  </si>
  <si>
    <t>PAS D'INDICE OFF.</t>
  </si>
  <si>
    <t>UBUCI50 LX Equity</t>
  </si>
  <si>
    <t>CH0259132105</t>
  </si>
  <si>
    <t>25913210</t>
  </si>
  <si>
    <t>CSIF (CH) Bond Government EM USD Blue DB</t>
  </si>
  <si>
    <t>Classification dans l'alternatif selon téléphone du 23.01.2020 avec Jean-Michel/Gérifonds - OK</t>
  </si>
  <si>
    <t>Classification dans l'alternatif selon téléphone du 23.01.2020 avec M. Bellot/BCEE - Tolérable à hauteur de 2 % max et changement obligatoire du prospectus</t>
  </si>
  <si>
    <t>Classification dans l'alternatif selon mail du 22.01.2020 de M. Bellot/BCEE - Tolérable à hauteur de 2 % max et changement obligatoire du prospectus</t>
  </si>
  <si>
    <t>CH0259132196</t>
  </si>
  <si>
    <t>25913219</t>
  </si>
  <si>
    <t>CSIF (CH) Bond Government EM USD Blue QB</t>
  </si>
  <si>
    <t>CSIBEFA SW Equity</t>
  </si>
  <si>
    <t>JPMorgan EMBI Global Diversified</t>
  </si>
  <si>
    <t>LEGATRCU INDEX</t>
  </si>
  <si>
    <t>C5ALHCHF INDEX</t>
  </si>
  <si>
    <t>IEAG NA Equity</t>
  </si>
  <si>
    <t>GSEMCBI LX Equity</t>
  </si>
  <si>
    <t>H30909US</t>
  </si>
  <si>
    <t>H30909EU</t>
  </si>
  <si>
    <t>H30909CH</t>
  </si>
  <si>
    <t>Bloomberg Barclays Global Coco Banking Total Return Index Hedged USD</t>
  </si>
  <si>
    <t>Bloomberg Barclays Global Coco Banking Total Return Index Hedged EUR</t>
  </si>
  <si>
    <t>Bloomberg Barclays Global Coco Banking Total Return Index Hedged CHF</t>
  </si>
  <si>
    <t>AXGIICU LX Equity</t>
  </si>
  <si>
    <t>NBCHCPA ID Equity</t>
  </si>
  <si>
    <t>GNECHCHF INDEX</t>
  </si>
  <si>
    <t>NBCHEPA ID Equity</t>
  </si>
  <si>
    <t>GNECHEUR INDEX</t>
  </si>
  <si>
    <t>NBCHUPA ID EQUITY</t>
  </si>
  <si>
    <t>GNECHUSD INDEX</t>
  </si>
  <si>
    <t>PIMINCH ID EQUITY</t>
  </si>
  <si>
    <t>H30902CH INDEX</t>
  </si>
  <si>
    <t>PCSIEHG ID EQUITY</t>
  </si>
  <si>
    <t>H30902EU INDEX</t>
  </si>
  <si>
    <t>PIMCINA ID EQUITY</t>
  </si>
  <si>
    <t>H30902US INDEX</t>
  </si>
  <si>
    <t>C5ALHEUR INDEX</t>
  </si>
  <si>
    <t>HUCOHCHF INDEX</t>
  </si>
  <si>
    <t>UBCIHCE LX Equity</t>
  </si>
  <si>
    <t>NU727459 INDEX</t>
  </si>
  <si>
    <t>JGENVUUG INDEX</t>
  </si>
  <si>
    <t>INDICE DEFINI PAR BCVs</t>
  </si>
  <si>
    <t>MSDEWEMN INDEX</t>
  </si>
  <si>
    <t>EG00 INDEX</t>
  </si>
  <si>
    <t>IE00BD495N16</t>
  </si>
  <si>
    <t>34176211</t>
  </si>
  <si>
    <t>MSCI ACWI Hedged to JPY</t>
  </si>
  <si>
    <t>MSCI ACWI Hedged to USD</t>
  </si>
  <si>
    <t>MSCI ACWI Hedged to EUR</t>
  </si>
  <si>
    <t>CH0226274212</t>
  </si>
  <si>
    <t>22627421</t>
  </si>
  <si>
    <t>UBS ETF (CH)-MSCI Switzerland h to USD (USD)Ad</t>
  </si>
  <si>
    <t>MSCi Switzerland hedged USD</t>
  </si>
  <si>
    <t>SWUSAH SW Equity</t>
  </si>
  <si>
    <t>IE00BWZN1T31</t>
  </si>
  <si>
    <t>iShares MSCI EMU USD Hedged UCITS ETF (Acc)</t>
  </si>
  <si>
    <t>EMUU LN Equity</t>
  </si>
  <si>
    <t>MSCI EMU (NR) hedge USD</t>
  </si>
  <si>
    <t>H30909US Index</t>
  </si>
  <si>
    <t>H30909EU Index</t>
  </si>
  <si>
    <t>H30909CH Index</t>
  </si>
  <si>
    <t>LU0660296202</t>
  </si>
  <si>
    <t>LU1484799843</t>
  </si>
  <si>
    <t>34159505</t>
  </si>
  <si>
    <t>UBS ETFBlmbrgBrcls MSCIEurAr LCrpSu UCI ETF(EUR)Aa</t>
  </si>
  <si>
    <t>Bloomberg Barclays MSCI Euro Area Liquid Corporate Sustainable TR</t>
  </si>
  <si>
    <t>BLSCTREU INDEX</t>
  </si>
  <si>
    <t>CBSEUA SW Equity</t>
  </si>
  <si>
    <t>LU2076205058</t>
  </si>
  <si>
    <t>LU2076204671</t>
  </si>
  <si>
    <t>JPMorgan EMBI Global Diversified (Hedged into EUR)</t>
  </si>
  <si>
    <t>M7UGC Index</t>
  </si>
  <si>
    <t>MSCI Europe Ex UK Ex Switzerland Net Total Return EUR</t>
  </si>
  <si>
    <t>M7ND Index</t>
  </si>
  <si>
    <t>MSCI Nordic Countries Net Return EUR Index</t>
  </si>
  <si>
    <t>LU2112344820</t>
  </si>
  <si>
    <t>IE00BJBYDR19</t>
  </si>
  <si>
    <t>LU1048317538</t>
  </si>
  <si>
    <t>24023151</t>
  </si>
  <si>
    <t>UBS ETF-Bloomberg Brcls US LiqCorp UCI ETF(CHFh)Aa</t>
  </si>
  <si>
    <t>LU1048317025</t>
  </si>
  <si>
    <t>24022504</t>
  </si>
  <si>
    <t>UBS ETF-Bloomberg Brcls US LiqCorp UCI ETF(EURh)Aa</t>
  </si>
  <si>
    <t>Amundi Fds Euro Government Bond - AE (C)</t>
  </si>
  <si>
    <t>BCV DYNAGEST World Expoequity REP A (CHF)</t>
  </si>
  <si>
    <t>BCV DYNAGEST World Expoequity REP A (EUR)</t>
  </si>
  <si>
    <t>CSIF (Lux) Bond Government Global Blue DB EUR</t>
  </si>
  <si>
    <t>JSS Commodity - Diversified P EUR dis</t>
  </si>
  <si>
    <t>26759172</t>
  </si>
  <si>
    <t>26759175</t>
  </si>
  <si>
    <t>Mirabaud - Global Strategic Bond Fund A cap. USD</t>
  </si>
  <si>
    <t>Mirabaud - Global Strategic Bond Fund I cap. USD</t>
  </si>
  <si>
    <t>Mirabaud - Global Strategic Bond Fund IH cap. CHF</t>
  </si>
  <si>
    <t>Mirabaud - Global Strategic Bond Fund IH cap. EUR</t>
  </si>
  <si>
    <t>UBS (CH) Bond Fund - Bonds CHF Sustainable (CHF) P</t>
  </si>
  <si>
    <t>Vontobel Fund - High Yield Bond I EUR</t>
  </si>
  <si>
    <t>LU1048316720</t>
  </si>
  <si>
    <t>24022469</t>
  </si>
  <si>
    <t>UBS ETF-Bloomberg Brcls US Liq Corp UCI ETF(USD)Aa</t>
  </si>
  <si>
    <t>13506702</t>
  </si>
  <si>
    <t>CSIF (Lux) Bond Government EM USD QBXH CHF</t>
  </si>
  <si>
    <t>CSIF (Lux) Bond Government EM USD QBXH EUR</t>
  </si>
  <si>
    <t>CSIF (IE) MSCI USA Blue UCITS ETF B USD</t>
  </si>
  <si>
    <t>Bloomberg Barclays US Liquid Corporates UCITS ETF (hedged to CHF</t>
  </si>
  <si>
    <t>NE727461 INDEX</t>
  </si>
  <si>
    <t>MSCI Europe SRI Select Reduced Fossil Fuel Net EUR Index</t>
  </si>
  <si>
    <t>SPXESUN INDEX</t>
  </si>
  <si>
    <t>SLRECPS LX Equity</t>
  </si>
  <si>
    <t>iShares $ Corp Bond UCITS ETF USD Dist</t>
  </si>
  <si>
    <t>iShares $ HY Corp Bond UCITS ETF USD Dis</t>
  </si>
  <si>
    <t>iShares Core MSCI EMU UCITS ETF EUR Acc</t>
  </si>
  <si>
    <t>iShares JP Morgan $ EM Bond UCITS ETF USD Dis</t>
  </si>
  <si>
    <t>LU0719864208</t>
  </si>
  <si>
    <t>LU0719899097</t>
  </si>
  <si>
    <t>LU0942134445</t>
  </si>
  <si>
    <t>LU1443248544</t>
  </si>
  <si>
    <t>GAM Star Cat Bond Inst Acc CHF</t>
  </si>
  <si>
    <t>LU0181496059</t>
  </si>
  <si>
    <t>1760957</t>
  </si>
  <si>
    <t>Schroder ISF Emerg Asia C USD Acc</t>
  </si>
  <si>
    <t>LU0248176108</t>
  </si>
  <si>
    <t>2485586</t>
  </si>
  <si>
    <t>Schroder ISF Emerg Asia I EUR Acc</t>
  </si>
  <si>
    <t>LU0216556869</t>
  </si>
  <si>
    <t>2115939</t>
  </si>
  <si>
    <t>Schroder ISF Emerg Asia I USD Acc</t>
  </si>
  <si>
    <t>LU1188199936</t>
  </si>
  <si>
    <t>27181912</t>
  </si>
  <si>
    <t>Schroder ISF Emerg Asia IZ USD Acc</t>
  </si>
  <si>
    <t>LU0106235459</t>
  </si>
  <si>
    <t>1034701</t>
  </si>
  <si>
    <t>Schroder ISF EURO Eq C Acc</t>
  </si>
  <si>
    <t>LU0134334704</t>
  </si>
  <si>
    <t>1304029</t>
  </si>
  <si>
    <t>Schroder ISF EURO Eq I Acc</t>
  </si>
  <si>
    <t>LU2004793787</t>
  </si>
  <si>
    <t>48235348</t>
  </si>
  <si>
    <t>Schroder ISF EURO Eq IZ EUR Acc</t>
  </si>
  <si>
    <t>LU2004793860</t>
  </si>
  <si>
    <t>48235357</t>
  </si>
  <si>
    <t>Schroder ISF EURO Eq K1 EUR Acc</t>
  </si>
  <si>
    <t>UBAM - Medium Term US Corporate Bond IC USD</t>
  </si>
  <si>
    <t>UBAM - Medium Term US Corporate Bond IHC EUR</t>
  </si>
  <si>
    <t>UBS (Lux) SICAV 2 - CHF Bond Sust (CHF) P-acc</t>
  </si>
  <si>
    <t>SCHECAC LX Equity</t>
  </si>
  <si>
    <t>SCHEIAC LX Equity</t>
  </si>
  <si>
    <t>SCIEAIZ LX Equity</t>
  </si>
  <si>
    <t>SCHEUCA LX Equity</t>
  </si>
  <si>
    <t>SCHEEIA LX Equity</t>
  </si>
  <si>
    <t>SISEEIZ LX Equity</t>
  </si>
  <si>
    <t>SIeEK1E LX Equity</t>
  </si>
  <si>
    <t>SBWMBP3L Index</t>
  </si>
  <si>
    <t>Citi 3-Month UK Sterling Eurodeposit</t>
  </si>
  <si>
    <t>EXESEUA LX Equity</t>
  </si>
  <si>
    <t>MXEM INDEX</t>
  </si>
  <si>
    <t>70% Obligataire et 30% Alternatifs</t>
  </si>
  <si>
    <t>IE00BJK55B31</t>
  </si>
  <si>
    <t>iShares $ HighYield CorpBond ESG UCITS ETF USD Acc</t>
  </si>
  <si>
    <t>Bloomberg Barclays MSCI US Corporate High Yield Sustainable BB+ SRI Bond Index</t>
  </si>
  <si>
    <t>DHYE SE Equity</t>
  </si>
  <si>
    <t>I35047US INDEX</t>
  </si>
  <si>
    <t>LU1105776998</t>
  </si>
  <si>
    <t>IE00BJK55B32</t>
  </si>
  <si>
    <t>LU0899937766</t>
  </si>
  <si>
    <t>LU0899937840</t>
  </si>
  <si>
    <t>LU1105777020</t>
  </si>
  <si>
    <t>UCBIFX28 Index</t>
  </si>
  <si>
    <t>Convertible index CHF</t>
  </si>
  <si>
    <t>UCBIFX14 Index</t>
  </si>
  <si>
    <t>Convertible index EUR</t>
  </si>
  <si>
    <t>UCBIFX02 Index</t>
  </si>
  <si>
    <t>Convertible index USD</t>
  </si>
  <si>
    <t>LU0899937923</t>
  </si>
  <si>
    <t>LF89TRCH Index</t>
  </si>
  <si>
    <t>IE00B579F325</t>
  </si>
  <si>
    <t>Invesco Physical Gold ETC</t>
  </si>
  <si>
    <t>CH0451461963</t>
  </si>
  <si>
    <t>45146196</t>
  </si>
  <si>
    <t>Swisscanto (CH) IEF Switzerland Ttl Resp NT CHF</t>
  </si>
  <si>
    <t>Bloomberg Barclays US Liquid Corporates UCITS ETF (hedged to EUR)</t>
  </si>
  <si>
    <t>BLQ4TREH INDEX</t>
  </si>
  <si>
    <t>H30856CH INDEX</t>
  </si>
  <si>
    <t>UCBIFX14 INDEX</t>
  </si>
  <si>
    <t>UCBIFX28 INDEX</t>
  </si>
  <si>
    <t>GDM Index</t>
  </si>
  <si>
    <t>UCBIFX02 INDEX</t>
  </si>
  <si>
    <t>SWIESNT SW Equity</t>
  </si>
  <si>
    <t>SBGCHUP LX Equity</t>
  </si>
  <si>
    <t>SWBHEUP LX Equity</t>
  </si>
  <si>
    <t>SWBHCHP LX Equity</t>
  </si>
  <si>
    <t>CBUSE SW Equity</t>
  </si>
  <si>
    <t>CBUSS SW Equity</t>
  </si>
  <si>
    <t>CSBGDBE LX Equity</t>
  </si>
  <si>
    <t>CSGCDBE LX Equity</t>
  </si>
  <si>
    <t>XDWH BW Equity</t>
  </si>
  <si>
    <t>IE00BQQP9F84</t>
  </si>
  <si>
    <t>VanEck Vectors Gold Miners UCITS ETF A USD</t>
  </si>
  <si>
    <t>LU1215451524</t>
  </si>
  <si>
    <t>29142113</t>
  </si>
  <si>
    <t>UBS ETF-Factor MSCI EMU Quality UCITS (EUR) Ad</t>
  </si>
  <si>
    <t>IE00BX7RRJ27</t>
  </si>
  <si>
    <t>29134652</t>
  </si>
  <si>
    <t>UBS(Irl)ETFplc-Factor MSCIUSA Quality U(USD)Ad</t>
  </si>
  <si>
    <t>GDX LN Equity</t>
  </si>
  <si>
    <t>EMUM SW Equity</t>
  </si>
  <si>
    <t>M7EMMC Index</t>
  </si>
  <si>
    <t>MSCI EMU Quality NR</t>
  </si>
  <si>
    <t>EMU Quality</t>
  </si>
  <si>
    <t>EQLTD SW Equity</t>
  </si>
  <si>
    <t>M7CXEMQ Index</t>
  </si>
  <si>
    <t>SPY4 LN Equity</t>
  </si>
  <si>
    <t>SP400NTR Index</t>
  </si>
  <si>
    <t>MSCI USA Quality</t>
  </si>
  <si>
    <t>UQLTD SW Equity</t>
  </si>
  <si>
    <t>M1USQU Index</t>
  </si>
  <si>
    <t>SMCI Index</t>
  </si>
  <si>
    <t>Swiss Exchange Mid Cap</t>
  </si>
  <si>
    <t>MSCI EMU Mid Cap NR</t>
  </si>
  <si>
    <t>M1USMC Index</t>
  </si>
  <si>
    <t>MSCI USA Mid Cap NR</t>
  </si>
  <si>
    <t>MSCI USA Quality NR</t>
  </si>
  <si>
    <t>BCVs Swiss Mid Quality</t>
  </si>
  <si>
    <t>GDMNTR Index</t>
  </si>
  <si>
    <t>NYSE Arca Gold Miners Net Return Index</t>
  </si>
  <si>
    <t>LU0977261089</t>
  </si>
  <si>
    <t>22491986</t>
  </si>
  <si>
    <t>UBS ETF MSCI Switzerland 20/35 h toUSD (USD)Aa</t>
  </si>
  <si>
    <t>LU0800574583</t>
  </si>
  <si>
    <t>CH0506589578</t>
  </si>
  <si>
    <t>BNKS LN Equity</t>
  </si>
  <si>
    <t>BNK FP Equity</t>
  </si>
  <si>
    <t>CSSMCID SW Equity</t>
  </si>
  <si>
    <t>ICE Bofa European Currency High Yield BB-B Rated Constrained Hedged Eur</t>
  </si>
  <si>
    <t>HPC4HE INDEX</t>
  </si>
  <si>
    <t>AWEHYIE LX Equity</t>
  </si>
  <si>
    <t>iShares € Corp Bond 1-5 yr UCITS ETF EUR (Dist)</t>
  </si>
  <si>
    <t>iShares € Govt Bond 0-1 yr UCITS ETF EUR (Dist)</t>
  </si>
  <si>
    <t>SPDR Refinitiv Global Convertible Bond UCITS ETF</t>
  </si>
  <si>
    <t>UBS (Irl) ETF plc S&amp;P 500 ESG UCITS ETF A Acc USD</t>
  </si>
  <si>
    <t>18575515</t>
  </si>
  <si>
    <t>Xtrackers MSCI Europe ESG UCITS ETF 1C</t>
  </si>
  <si>
    <t>Xtrackers MSCI USA ESG UCITS ETF 1C</t>
  </si>
  <si>
    <t>19090670</t>
  </si>
  <si>
    <t>Allianz Discovery Europe Strategy P13-EUR</t>
  </si>
  <si>
    <t>24623003</t>
  </si>
  <si>
    <t>Allianz Discovery Europe Strategy PT13 (H2-CHF)</t>
  </si>
  <si>
    <t>LU0823042667</t>
  </si>
  <si>
    <t>Amundi Fds CPR Global Gold Mines - A2U (C)</t>
  </si>
  <si>
    <t>LU0823043475</t>
  </si>
  <si>
    <t>Amundi Fds CPR Global Resources - A2U (C)</t>
  </si>
  <si>
    <t>CS (Lux) Emerging Market Corporate Bond Fund IBH CHF</t>
  </si>
  <si>
    <t>GAM Star Cat Bond Ord Acc CHF</t>
  </si>
  <si>
    <t>GAM Systematic Altern Risk Premia Inst Acc EUR</t>
  </si>
  <si>
    <t>GAM Systematic Altern Risk Premia Inst Hgd Acc CHF</t>
  </si>
  <si>
    <t>JPM Global Bond Opportunities A Acc CHF Hgd</t>
  </si>
  <si>
    <t>JPM Global Bond Opportunities C Acc CHF Hgd</t>
  </si>
  <si>
    <t>JPM Global Bond Opportunities I Acc EUR Hgd</t>
  </si>
  <si>
    <t>JPM Global Bond Opportunities I Acc USD</t>
  </si>
  <si>
    <t>SF Property Securities Fund R</t>
  </si>
  <si>
    <t>UBS(L)S2 - EUR Corp Active Climate Aware (EUR) Pa</t>
  </si>
  <si>
    <t>UBS(L)S2 - EUR Corp Active Climate Aware (USD) Pa</t>
  </si>
  <si>
    <t>20855103</t>
  </si>
  <si>
    <t>NO ISIN</t>
  </si>
  <si>
    <t>NO TELEKURS</t>
  </si>
  <si>
    <t>52352395</t>
  </si>
  <si>
    <t>Goldman Sachs Em Mkts Corp Bond Pf I Acc CHF-H</t>
  </si>
  <si>
    <t>2128423</t>
  </si>
  <si>
    <t>Swisscanto (CH) PBF Top USD DA USD</t>
  </si>
  <si>
    <t>Swisscanto (LU) BF Resp Glbl Conv GT</t>
  </si>
  <si>
    <t>20855091</t>
  </si>
  <si>
    <t>Swisscanto (LU) BF Resp Glbl Conv GTH CHF</t>
  </si>
  <si>
    <t>20855098</t>
  </si>
  <si>
    <t>Swisscanto (LU) BF Resp Glbl Conv GTH EUR</t>
  </si>
  <si>
    <t>IBCX LN Equity</t>
  </si>
  <si>
    <t>IBXXELAT INDEX</t>
  </si>
  <si>
    <t>EMBC SW Equity</t>
  </si>
  <si>
    <t>BFGADEH ID Equity</t>
  </si>
  <si>
    <t>SSGAIEH LX Equity</t>
  </si>
  <si>
    <t>MFMCOCI LX Equity</t>
  </si>
  <si>
    <t>CSBAWRF SW Equity</t>
  </si>
  <si>
    <t>ACWIJ SW Equity</t>
  </si>
  <si>
    <t>M7CXUBG INDEX</t>
  </si>
  <si>
    <t>LGCPTREU INDEX</t>
  </si>
  <si>
    <t>CMXUS SW Equity</t>
  </si>
  <si>
    <t>Lancé le 29.02.2020</t>
  </si>
  <si>
    <t>ZWXCBIN SW Equity</t>
  </si>
  <si>
    <t>M0CH35HU INDEX</t>
  </si>
  <si>
    <t>SBWGEU INDEX</t>
  </si>
  <si>
    <t>IE00BK7Y2R57</t>
  </si>
  <si>
    <t>IDTC SE Equity</t>
  </si>
  <si>
    <t>ICE U.S Treasury 20+ year bond Index</t>
  </si>
  <si>
    <t>IDTL SW Equity</t>
  </si>
  <si>
    <t>ICE U.S. Treasury 7-10 Year Bond Index</t>
  </si>
  <si>
    <t>IDCOT20T INDEX</t>
  </si>
  <si>
    <t>ST13T Index</t>
  </si>
  <si>
    <t>SD15T Index</t>
  </si>
  <si>
    <t>SBR12T Index</t>
  </si>
  <si>
    <t>SAA55T Index</t>
  </si>
  <si>
    <t>SBR34T Index</t>
  </si>
  <si>
    <t>S71T Index</t>
  </si>
  <si>
    <t>S71DT Index</t>
  </si>
  <si>
    <t>GBGLTRUU Index</t>
  </si>
  <si>
    <t>Bloomberg Barclays MSCI Global Green Bond Index Total Return Index Value Unhedged USD</t>
  </si>
  <si>
    <t>GBGLTREH Index</t>
  </si>
  <si>
    <t>Bloomberg Barclays MSCI Global Green Bond Index Total Return Index Value Hedged EUR</t>
  </si>
  <si>
    <t>H31572US Index</t>
  </si>
  <si>
    <t>Bloomberg Barclays MSCI Global Green Bond Index Total Return Index Value Hedged USD</t>
  </si>
  <si>
    <t>H31572CH Index</t>
  </si>
  <si>
    <t>Bloomberg Barclays MSCI Global Green Bond Index Total Return Index Value Hedged CHF</t>
  </si>
  <si>
    <t>iShares $ Short Dur HY Corp Bd UCITS ETF USD Dist</t>
  </si>
  <si>
    <t>iShares $ Treasury Bd 1-3yr UCITS ETF USD Acc</t>
  </si>
  <si>
    <t>Le fonds ouvert négocié en bourse US</t>
  </si>
  <si>
    <t>iShares Core CHF Corporate Bond ETF (CH)</t>
  </si>
  <si>
    <t>iShares Core SPI® ETF (CH)</t>
  </si>
  <si>
    <t>iShares Edge MSCI Wld Min Vol UCITS ETF USD A</t>
  </si>
  <si>
    <t>IE00BKT1CS59</t>
  </si>
  <si>
    <t>iShares SMI® ETF (CH)</t>
  </si>
  <si>
    <t>iShares SMIM® ETF (CH)</t>
  </si>
  <si>
    <t>US - Open-end Management Investment Company</t>
  </si>
  <si>
    <t>BCV Japac ESG B</t>
  </si>
  <si>
    <t>BCV Systematic Premia US Equity ESG B</t>
  </si>
  <si>
    <t>Credit Suisse Real Estate Fund Green Property A</t>
  </si>
  <si>
    <t>Credit Suisse Real Estate Fund Hospitality A</t>
  </si>
  <si>
    <t>Credit Suisse Real Estate Fund International A</t>
  </si>
  <si>
    <t>Credit Suisse Real Estate Fund LivingPlus A</t>
  </si>
  <si>
    <t>CS (Lux) Liquid Alternative Beta FBH CHF</t>
  </si>
  <si>
    <t>CS Fund 2 - Corporate CHF Bond Fd A</t>
  </si>
  <si>
    <t>CS Fund 2 - Corporate CHF Bond Fd EA</t>
  </si>
  <si>
    <t>CS Fund 3 - Small Cap Switzerland Equity Fund EB</t>
  </si>
  <si>
    <t>CSIF (CH) II Gold Blue DBH</t>
  </si>
  <si>
    <t>26006766</t>
  </si>
  <si>
    <t>25465135</t>
  </si>
  <si>
    <t>NB Absolute Return Multi Strategy CHF I Acc Hgd</t>
  </si>
  <si>
    <t>Neuberger Berman Cor Hybrid Bd CHF P Acc Hgd</t>
  </si>
  <si>
    <t>Neuberger Berman Cor Hybrid Bd CHF P Dis Hgd</t>
  </si>
  <si>
    <t>Neuberger Berman Cor Hybrid Bd EUR I Acc</t>
  </si>
  <si>
    <t>Neuberger Berman Cor Hybrid Bd EUR I2 Acc</t>
  </si>
  <si>
    <t>Neuberger Berman Cor Hybrid Bd EUR I3 Acc</t>
  </si>
  <si>
    <t>Neuberger Berman Cor Hybrid Bd EUR I5 Acc</t>
  </si>
  <si>
    <t>Neuberger Berman Cor Hybrid Bd EUR P Acc</t>
  </si>
  <si>
    <t>Neuberger Berman Cor Hybrid Bd USD I Acc Hgd</t>
  </si>
  <si>
    <t>Neuberger Berman Cor Hybrid Bd USD I2 Acc Hgd</t>
  </si>
  <si>
    <t>Neuberger Berman Cor Hybrid Bd USD P Acc Hgd</t>
  </si>
  <si>
    <t>Neuberger Berman HY Bd CHF I Acc Hgd</t>
  </si>
  <si>
    <t>Neuberger Berman HY Bd USD I Acc</t>
  </si>
  <si>
    <t>Neuberger Berman Shrt Dur EM db CHF P Acc Hgd</t>
  </si>
  <si>
    <t>Neuberger Berman Shrt Dur EM db EUR P Acc Hgd</t>
  </si>
  <si>
    <t>NN (L) FLEX Senior Loans I Cap CHF Hedi</t>
  </si>
  <si>
    <t>NN (L) FLEX Senior Loans I Cap USD Hedi</t>
  </si>
  <si>
    <t>NN (L) US Credit I Cap EUR Hedi</t>
  </si>
  <si>
    <t>OYSTER Stable Return I USD</t>
  </si>
  <si>
    <t>OYSTER Sustainable Europe C EUR 2</t>
  </si>
  <si>
    <t>Swisscanto (CH) AF Diversified AT USD liq</t>
  </si>
  <si>
    <t>Swisscanto (CH) IBF Japan Govt. NT</t>
  </si>
  <si>
    <t>10479021</t>
  </si>
  <si>
    <t>UBAM - Medium Term US Corporate Bond IHC CHF</t>
  </si>
  <si>
    <t>1851391</t>
  </si>
  <si>
    <t>Vanguard UK Government Bond Index GBP Acc</t>
  </si>
  <si>
    <t>IE00BDQZN667</t>
  </si>
  <si>
    <t>38547078</t>
  </si>
  <si>
    <t>UBS(Irl)ETF plc-MSCI ACWI ESG Univ UCI ETF(CHFh)Ad</t>
  </si>
  <si>
    <t>IE00BDQZN337</t>
  </si>
  <si>
    <t>38548095</t>
  </si>
  <si>
    <t>UBS(Irl)ETF plc-MSCI ACWI ESG Univ UCI ETF(EURh)Aa</t>
  </si>
  <si>
    <t>AWESGT SW Equity</t>
  </si>
  <si>
    <t>AWESGE SW Equity</t>
  </si>
  <si>
    <t>M9CXUEH INDEX</t>
  </si>
  <si>
    <t>M9CXUCH INDEX</t>
  </si>
  <si>
    <t>CATEROGIE_THEMATIQUE_PP</t>
  </si>
  <si>
    <t>Obligations convertibles</t>
  </si>
  <si>
    <t>SNAZ GY Equity</t>
  </si>
  <si>
    <t>LU0290357929</t>
  </si>
  <si>
    <t>3220303</t>
  </si>
  <si>
    <t>Xtrackers II Glbal Infl-Lnkd Bnd UCITS ETF 1C HEUR</t>
  </si>
  <si>
    <t>LU0641007421</t>
  </si>
  <si>
    <t>19204552</t>
  </si>
  <si>
    <t>Xtrackers II Glbal Infl-Lnkd Bnd UCITS ETF 4D HCHF</t>
  </si>
  <si>
    <t>CH0347820414</t>
  </si>
  <si>
    <t>34782041</t>
  </si>
  <si>
    <t>CSIF(CH) Bd Infl-Lnkd Glbl exJpn exIt exSpn Bl FB</t>
  </si>
  <si>
    <t>CH0134576724</t>
  </si>
  <si>
    <t>13457672</t>
  </si>
  <si>
    <t>CSIF(CH) Bd Infl-Lnkd Glbl exJpn exIt exSpn Bl QBH</t>
  </si>
  <si>
    <t>EI Sturdza Strat Europe Qlty EUR Inst.</t>
  </si>
  <si>
    <t>25237312</t>
  </si>
  <si>
    <t>25237314</t>
  </si>
  <si>
    <t>25237250</t>
  </si>
  <si>
    <t>12058422</t>
  </si>
  <si>
    <t>Bloomberg Barclays WGILB ex-Italy ex-Japan ex-Spain</t>
  </si>
  <si>
    <t>CXAXJCF SW Equity</t>
  </si>
  <si>
    <t>BCIEJSH INDEX</t>
  </si>
  <si>
    <t>LEGATRUU Index</t>
  </si>
  <si>
    <t>Bloomberg Barclays Global-Aggregate Total Return Index Value Unhedged USD</t>
  </si>
  <si>
    <t>LGCPTRCH Index</t>
  </si>
  <si>
    <t>Bllomberg Barclays Global Aggregate Corporate Total Return Index Hedged CHF</t>
  </si>
  <si>
    <t>24745395</t>
  </si>
  <si>
    <t>FR - SICAV</t>
  </si>
  <si>
    <t>CXAXJFA SW Equity</t>
  </si>
  <si>
    <t>BCIEJSA INDEX</t>
  </si>
  <si>
    <t>JPEIHCHF Index</t>
  </si>
  <si>
    <t>JPM EMBI Global Core (Hedged CHF)</t>
  </si>
  <si>
    <t>JGENVUUG Index</t>
  </si>
  <si>
    <t>JPM GBI Global Diversified</t>
  </si>
  <si>
    <t>H2O Adagio I EUR 4D</t>
  </si>
  <si>
    <t>11630679</t>
  </si>
  <si>
    <t>UICBFOCU Index</t>
  </si>
  <si>
    <t>UBS Thomson Reuters Global Focus Convertible Index (USD)</t>
  </si>
  <si>
    <t>SBWBCSZC Index</t>
  </si>
  <si>
    <t>FTSE WorldBig Corp Indes Curr-Hedged CHF</t>
  </si>
  <si>
    <t>M1WOESU Index</t>
  </si>
  <si>
    <t>M1WOESU index</t>
  </si>
  <si>
    <t>MSCI World ESG UNIVERSAL Net Return USD Index</t>
  </si>
  <si>
    <t>M1WOESUC1 Index</t>
  </si>
  <si>
    <t>MSCI World ESG UNIVERSAL Net Return USD HORS ASIE &amp; EM Index</t>
  </si>
  <si>
    <t>BCIW1R INDEX</t>
  </si>
  <si>
    <t>XGIN SW Equity</t>
  </si>
  <si>
    <t>XG7G SW</t>
  </si>
  <si>
    <t>Date2</t>
  </si>
  <si>
    <t>Colonne3</t>
  </si>
  <si>
    <t>CASH_CHF</t>
  </si>
  <si>
    <t>CASH_EUR</t>
  </si>
  <si>
    <t>CASH_USD</t>
  </si>
  <si>
    <t>CASH_GBP</t>
  </si>
  <si>
    <t>CASH_JPY</t>
  </si>
  <si>
    <t>Cash</t>
  </si>
  <si>
    <t>INDICE DECORELE TAUX EUR</t>
  </si>
  <si>
    <t>INDICE DECORELE TAUX USD</t>
  </si>
  <si>
    <t>CH1300000002</t>
  </si>
  <si>
    <t>SDA13T Index</t>
  </si>
  <si>
    <t>SBI AAA-A 1-3Y</t>
  </si>
  <si>
    <t>TGPCS010 Index</t>
  </si>
  <si>
    <t>FTSE EPRA/NAREIT DEVELOPED HEDGED TO CHF</t>
  </si>
  <si>
    <t>BCOMTR Index</t>
  </si>
  <si>
    <t>BCOMHFT Index</t>
  </si>
  <si>
    <t>SRCATTRHCHF INDEX</t>
  </si>
  <si>
    <t>Swiss Re Cat Bond Total Return Hedged CHF Index</t>
  </si>
  <si>
    <t>SBWGUC1 INDEX</t>
  </si>
  <si>
    <t>FTSE WGBI EX JAPON ET ASIE</t>
  </si>
  <si>
    <t>SBWMSF3L+1% Index</t>
  </si>
  <si>
    <t>SBWMSF3L+2% Index</t>
  </si>
  <si>
    <t>SBWMSF3L+3% Index</t>
  </si>
  <si>
    <t>LPPI25 INDEX</t>
  </si>
  <si>
    <t>EHFI804 INDEX_HCHF</t>
  </si>
  <si>
    <t>PREQUIN_PRIV_EQ</t>
  </si>
  <si>
    <t>FTSE 3-Month Switzerland Franc +1%</t>
  </si>
  <si>
    <t>FTSE 3-Month Switzerland Franc +2%</t>
  </si>
  <si>
    <t>FTSE 3-Month Switzerland Franc +3%</t>
  </si>
  <si>
    <t>GOLDLNPM Index</t>
  </si>
  <si>
    <t>LBMA Gold Price PM USD</t>
  </si>
  <si>
    <t>SBWBFL INDEX</t>
  </si>
  <si>
    <t>Eurekahedge ILS Advisers Index hedgé en USD puis hedgé en CHF</t>
  </si>
  <si>
    <t>Prequin PE Quarterly hedgé en CHF</t>
  </si>
  <si>
    <t>Private Equity</t>
  </si>
  <si>
    <t>Pictet LPP Index 2005 25</t>
  </si>
  <si>
    <t>CH0143708870</t>
  </si>
  <si>
    <t>CH0184183322</t>
  </si>
  <si>
    <t>CH0300343743</t>
  </si>
  <si>
    <t>CH0115457670</t>
  </si>
  <si>
    <t>CH0122955377</t>
  </si>
  <si>
    <t>CH0124739902</t>
  </si>
  <si>
    <t>CH0136594386</t>
  </si>
  <si>
    <t>CH0232635869</t>
  </si>
  <si>
    <t>CH0239322495</t>
  </si>
  <si>
    <t>CH0243069363</t>
  </si>
  <si>
    <t>CH0253514753</t>
  </si>
  <si>
    <t>CH0270382093</t>
  </si>
  <si>
    <t>CH0276581110</t>
  </si>
  <si>
    <t>CH0278875940</t>
  </si>
  <si>
    <t>CH0282018990</t>
  </si>
  <si>
    <t>CH0283726088</t>
  </si>
  <si>
    <t>CH0285597370</t>
  </si>
  <si>
    <t>CH0299477353</t>
  </si>
  <si>
    <t>CH0340677779</t>
  </si>
  <si>
    <t>CH0357520433</t>
  </si>
  <si>
    <t>CH0360677287</t>
  </si>
  <si>
    <t>CH0367013973</t>
  </si>
  <si>
    <t>CH0367206684</t>
  </si>
  <si>
    <t>CH0368825474</t>
  </si>
  <si>
    <t>CH0379268763</t>
  </si>
  <si>
    <t>CH0305951201</t>
  </si>
  <si>
    <t>3.875 Raif CH Gen21</t>
  </si>
  <si>
    <t>3 Alpiq 22</t>
  </si>
  <si>
    <t>2.25 PROVINS 20</t>
  </si>
  <si>
    <t>2 Rabobank 21 EMTN</t>
  </si>
  <si>
    <t>2.25 DBG 21</t>
  </si>
  <si>
    <t>2.5 CADES 25</t>
  </si>
  <si>
    <t>2 Philip Morris 21</t>
  </si>
  <si>
    <t>1.375 BNZ 21 GMTN</t>
  </si>
  <si>
    <t>1.125 Rabobank 21</t>
  </si>
  <si>
    <t>1.625 Philip Mor 24</t>
  </si>
  <si>
    <t>0.625 BAT Fin. 21</t>
  </si>
  <si>
    <t>0.5 CAF 26 EMTN</t>
  </si>
  <si>
    <t>0.194 CABEI 21</t>
  </si>
  <si>
    <t>0.625 First Gulf 22</t>
  </si>
  <si>
    <t>0.25 BNZ 22</t>
  </si>
  <si>
    <t>0.575 DVB Bank 22</t>
  </si>
  <si>
    <t>0.625 KKred 27 EMTN</t>
  </si>
  <si>
    <t>0.5 WellsFar23 - S</t>
  </si>
  <si>
    <t>0.125 HYNOE 23 EMTN</t>
  </si>
  <si>
    <t>0.25 ANZ NZ 25 EMTN</t>
  </si>
  <si>
    <t>0.5 LGT 27 Anl</t>
  </si>
  <si>
    <t>0 HYNOE 20 Obl</t>
  </si>
  <si>
    <t>0.75 Bco San 23 Bds</t>
  </si>
  <si>
    <t>0.4 BFCM 25 EMTN-S</t>
  </si>
  <si>
    <t>0.3 CA 24 EMTN -S</t>
  </si>
  <si>
    <t>Walliser KB N</t>
  </si>
  <si>
    <t>OPP2_L2</t>
  </si>
  <si>
    <t>Liquidités M.E.</t>
  </si>
  <si>
    <t>Immobilier suisse</t>
  </si>
  <si>
    <t>Immobilier étranger</t>
  </si>
  <si>
    <t>Matières premières</t>
  </si>
  <si>
    <t>Long/short Equity</t>
  </si>
  <si>
    <t>Long/short Credit</t>
  </si>
  <si>
    <t>Autres alternatifs</t>
  </si>
  <si>
    <t>Long/short global</t>
  </si>
  <si>
    <t>ISIN</t>
  </si>
  <si>
    <t>MPCASHCHF</t>
  </si>
  <si>
    <t>MPCASHEUR</t>
  </si>
  <si>
    <t>MPCASHGBP</t>
  </si>
  <si>
    <t>MPCASHUSD</t>
  </si>
  <si>
    <t>MPCASHJPY</t>
  </si>
  <si>
    <t>PP_CHF_L2</t>
  </si>
  <si>
    <t>Produits d'allocation</t>
  </si>
  <si>
    <t>Obligations High Yield</t>
  </si>
  <si>
    <t>Obligations Emergents</t>
  </si>
  <si>
    <t>Sectoriel</t>
  </si>
  <si>
    <t>M0USHEUR Index</t>
  </si>
  <si>
    <t>M0USHCHF Index</t>
  </si>
  <si>
    <t>SRCATTRHCHF Index</t>
  </si>
  <si>
    <t>WUPIKGAS Index</t>
  </si>
  <si>
    <t>WUPIIMM Index</t>
  </si>
  <si>
    <t>H00014CH Index</t>
  </si>
  <si>
    <t>H20344EU Index</t>
  </si>
  <si>
    <t>H22832CH Index</t>
  </si>
  <si>
    <t>LEGATRCH Index</t>
  </si>
  <si>
    <t>SBWG13U Index</t>
  </si>
  <si>
    <t>SBWG10U Index</t>
  </si>
  <si>
    <t>SBWGU Index</t>
  </si>
  <si>
    <t>SBWGUC1 Index</t>
  </si>
  <si>
    <t>LPPI25 Index</t>
  </si>
  <si>
    <t>EHFI804 Index_HCHF</t>
  </si>
  <si>
    <t>PP_L1</t>
  </si>
  <si>
    <t>Total Return CHF</t>
  </si>
  <si>
    <t>Total Return EUR</t>
  </si>
  <si>
    <t>Total Return USD</t>
  </si>
  <si>
    <t>H_SDA13T Index</t>
  </si>
  <si>
    <t>SBGM1T Index</t>
  </si>
  <si>
    <t>SBI Domestic Governement 1-3Y</t>
  </si>
  <si>
    <t>CSBGC3 SW Equity</t>
  </si>
  <si>
    <t>MAJ</t>
  </si>
  <si>
    <t>MAJ AUTO</t>
  </si>
  <si>
    <t>SBGM7T Index</t>
  </si>
  <si>
    <t>SBIDGT Index</t>
  </si>
  <si>
    <t>SFA13T Index</t>
  </si>
  <si>
    <t>SBF34T Index</t>
  </si>
  <si>
    <t>FRE_WUPIIMM Index</t>
  </si>
  <si>
    <t>Foreign Real Estate - KGAST Immo-Index</t>
  </si>
  <si>
    <t>FR0013534963</t>
  </si>
  <si>
    <t>57110767</t>
  </si>
  <si>
    <t>H2O Adagio Fund I CHF 4D</t>
  </si>
  <si>
    <t>H2O Adagio SP HCHF</t>
  </si>
  <si>
    <t>FR0013534914</t>
  </si>
  <si>
    <t>57110804</t>
  </si>
  <si>
    <t>H2O Adagio SP EUR 4D</t>
  </si>
  <si>
    <t>SBGM3T Index</t>
  </si>
  <si>
    <t>SBI Domestic Governement 3-7Y</t>
  </si>
  <si>
    <t>CSBGC7 SW Equity</t>
  </si>
  <si>
    <t>SBGM3T INDEX</t>
  </si>
  <si>
    <t>SBI Domestic Governement 7-15Y</t>
  </si>
  <si>
    <t>SBGM7T INDEX</t>
  </si>
  <si>
    <t>CSBGC0 SW Equity</t>
  </si>
  <si>
    <t>ST15T Index</t>
  </si>
  <si>
    <t>SBI AAA-BBB 1-5Y</t>
  </si>
  <si>
    <t>Pacifique ex Japon</t>
  </si>
  <si>
    <t>Emergents</t>
  </si>
  <si>
    <t>Grande-Bretagne</t>
  </si>
  <si>
    <t>PP_EUR_L2</t>
  </si>
  <si>
    <t>Actions EMU</t>
  </si>
  <si>
    <t>ENGL Index</t>
  </si>
  <si>
    <t>SBUSL Index</t>
  </si>
  <si>
    <t>FTSE US Government Bond Index</t>
  </si>
  <si>
    <t>SBUSSZC Index</t>
  </si>
  <si>
    <t>FTSE US Government Bond Index CHF Hedged</t>
  </si>
  <si>
    <t>SBWGNSZU Index</t>
  </si>
  <si>
    <t>FTSE Non-CHF WGBI CHF</t>
  </si>
  <si>
    <t>Citi WGBI ex CHF CHF</t>
  </si>
  <si>
    <t>Bloomberg Barclays WGILB ex-Italy ex-Japan ex-Spain H CHF</t>
  </si>
  <si>
    <t>Bloomberg Barclays World Government Inflation-Linked Bond Index H CHF</t>
  </si>
  <si>
    <t>Bloomberg Barclays World Government Inflation-Linked Bond Index H EUR</t>
  </si>
  <si>
    <t>Oblgiations EM</t>
  </si>
  <si>
    <t>LU1169830368</t>
  </si>
  <si>
    <t>34333464</t>
  </si>
  <si>
    <t>38784766</t>
  </si>
  <si>
    <t>iShares $ Treasury Bd 7-10y UCITS ETF CHF Hgd Acc</t>
  </si>
  <si>
    <t>iShares $ Treasury Bd 7-10y UCITS ETF USD Dist</t>
  </si>
  <si>
    <t>iShares € CorpBond 0-3y ESG UCITS ETF EUR Dist</t>
  </si>
  <si>
    <t>iShares 1-5 Year Investment Grade Corporate Bd ETF</t>
  </si>
  <si>
    <t>iShares Core FTSE 100 UCITS ETF GBP Dist</t>
  </si>
  <si>
    <t>iShares MSCI AC Far East ex-Jpn UCITS ETF USD D</t>
  </si>
  <si>
    <t>iShares US Aggregate Bond UCITS ETF USD (Acc)</t>
  </si>
  <si>
    <t>34297816</t>
  </si>
  <si>
    <t>42764087</t>
  </si>
  <si>
    <t>SPDR MSCI ACWI UCITS ETF</t>
  </si>
  <si>
    <t>UBS ETF MSCI Switzerland 20/35 UCITS ETF hUSD Aacc</t>
  </si>
  <si>
    <t>UBS(Irl)FdSltnsplc Blmbg CommIdx SF U ETF HCHF Aa</t>
  </si>
  <si>
    <t>UBS(Irl)FdSltnsplc Blmbg CommIdx SF U ETF HEUR Aa</t>
  </si>
  <si>
    <t>UBS(Irl)FdSltnsplc Blmbg CommIdx SF U ETF USD Aa</t>
  </si>
  <si>
    <t>UBS(Irl)FdSltnsplc CMCI Comp SF U ETF (HCHF) Aacc</t>
  </si>
  <si>
    <t>UBS(Irl)FdSltnsplc CMCI Comp SF U ETF (HEUR) Aacc</t>
  </si>
  <si>
    <t>UBS(Irl)FdSltnsplc CMCI Comp SF U ETF (USD) A acc</t>
  </si>
  <si>
    <t>UBS(Irl)FdSltnsplc MSCI ACWI SF U ETF (HCHF)A-a</t>
  </si>
  <si>
    <t>UBS(Irl)FdSltnsplc MSCI ACWI SF U ETF (HEUR)A-a</t>
  </si>
  <si>
    <t>UBS(Irl)FdSltnsplc MSCI ACWI SF U ETF (HJPY)A-a</t>
  </si>
  <si>
    <t>UBS(Irl)FdSltnsplc MSCI ACWI SF U ETF (HUSD)A-a</t>
  </si>
  <si>
    <t>35987944</t>
  </si>
  <si>
    <t>41579345</t>
  </si>
  <si>
    <t>41579357</t>
  </si>
  <si>
    <t>31660585</t>
  </si>
  <si>
    <t>23701025</t>
  </si>
  <si>
    <t>23701026</t>
  </si>
  <si>
    <t>23701020</t>
  </si>
  <si>
    <t>23701014</t>
  </si>
  <si>
    <t>36296929</t>
  </si>
  <si>
    <t>30227064</t>
  </si>
  <si>
    <t>18987501</t>
  </si>
  <si>
    <t>31554459</t>
  </si>
  <si>
    <t>37437298</t>
  </si>
  <si>
    <t>37438309</t>
  </si>
  <si>
    <t>31562913</t>
  </si>
  <si>
    <t>Swisscanto (CH) BF Resp Corporate EUR AA EUR</t>
  </si>
  <si>
    <t>Swisscanto (CH) BF Resp Corporate hdg CHF DAH CHF</t>
  </si>
  <si>
    <t>Swisscanto (CH) BF Resp Corporate hdg CHF GTH CHF</t>
  </si>
  <si>
    <t>Swisscanto (CH) BF Responsible Glbl Aggrt AA CHF</t>
  </si>
  <si>
    <t>Swisscanto (CH) BF Responsible Glbl Aggrt DA CHF</t>
  </si>
  <si>
    <t>Swisscanto (CH) BF Vision Responsible CHF AA CHF</t>
  </si>
  <si>
    <t>Swisscanto (CH) PBF Resp Dom CHF GT CHF</t>
  </si>
  <si>
    <t>Swisscanto (CH) PBF Resp Dom CHF NT CHF</t>
  </si>
  <si>
    <t>Swisscanto (CH) PBF Responsible Foreign CHF DA CHF</t>
  </si>
  <si>
    <t>Swisscanto (CH) PBF Responsible Foreign CHF GT CHF</t>
  </si>
  <si>
    <t>Swisscanto (CH) PBF Responsible Foreign CHF NT CHF</t>
  </si>
  <si>
    <t>Swisscanto (CH) PBF Responsible Global HY DT CHF</t>
  </si>
  <si>
    <t>Swisscanto (CH) PBF Responsible Global HY GT CHF</t>
  </si>
  <si>
    <t>Swisscanto (CH) PBF Responsible Global HY NT CHF</t>
  </si>
  <si>
    <t>Swisscanto (CH) PBF Responsible Plus USD DA USD</t>
  </si>
  <si>
    <t>Swisscanto (CH) PBF Responsible Plus USD GT USD</t>
  </si>
  <si>
    <t>Swisscanto (CH) REF Resp Swiss Commercial FA CHF</t>
  </si>
  <si>
    <t>Swisscanto (LU) BF Resp Glbl Absolute Rtn ATH CHF</t>
  </si>
  <si>
    <t>Swisscanto (LU) BF Resp Glbl Absolute Rtn GT</t>
  </si>
  <si>
    <t>Swisscanto (LU) BF Resp Glbl Absolute Rtn GTH CHF</t>
  </si>
  <si>
    <t>Swisscanto (LU) BF Resp Glbl Absolute Rtn GTH EUR</t>
  </si>
  <si>
    <t>Swisscanto (LU) BF Resp Glbl Short Term HY ATH CHF</t>
  </si>
  <si>
    <t>Swisscanto (LU) BF Resp Glbl Short Term HY ATH EUR</t>
  </si>
  <si>
    <t>Swisscanto (LU) BF Resp Glbl Short Term HY GT</t>
  </si>
  <si>
    <t>Swisscanto (LU) BF Resp Glbl Short Term HY GTH CHF</t>
  </si>
  <si>
    <t>Swisscanto (LU) BF Resp Glbl Short Term HY GTH EUR</t>
  </si>
  <si>
    <t>Swisscanto (LU) BF Resp Glbl Short Term HY JTH EUR</t>
  </si>
  <si>
    <t>Swisscanto (LU) BF Resp Glbl Short Term HY NTH CHF</t>
  </si>
  <si>
    <t>Swisscanto (LU) BF Responsible COCO DT</t>
  </si>
  <si>
    <t>Swisscanto (LU) BF Responsible COCO DTH CHF</t>
  </si>
  <si>
    <t>Swisscanto (LU) BF Responsible COCO DTH EUR</t>
  </si>
  <si>
    <t>Swisscanto (LU) BF Responsible COCO GT</t>
  </si>
  <si>
    <t>Swisscanto (LU) BF Responsible COCO GTH CHF</t>
  </si>
  <si>
    <t>Swisscanto (LU) BF Responsible COCO GTH EUR</t>
  </si>
  <si>
    <t>Swisscanto (LU) BF Responsible COCO NT</t>
  </si>
  <si>
    <t>Swisscanto (LU) BF Responsible COCO NTH CHF</t>
  </si>
  <si>
    <t>Swisscanto (LU) BF Responsible COCO NTH EUR</t>
  </si>
  <si>
    <t>Swisscanto (LU) BF Responsible Global Crp AT</t>
  </si>
  <si>
    <t>Swisscanto (LU) BF Responsible Global Crp ATH CHF</t>
  </si>
  <si>
    <t>Swisscanto (LU) BF Responsible Global Crp ATH EUR</t>
  </si>
  <si>
    <t>Swisscanto (LU) BF Responsible Global Crp GT</t>
  </si>
  <si>
    <t>Swisscanto (LU) BF Responsible Global Crp GTH CHF</t>
  </si>
  <si>
    <t>Swisscanto (LU) BF Responsible Global Crp GTH EUR</t>
  </si>
  <si>
    <t>Swisscanto (LU) BF Responsible Secured HY GT</t>
  </si>
  <si>
    <t>Swisscanto (LU) BF Responsible Secured HY GTH CHF</t>
  </si>
  <si>
    <t>Swisscanto (LU) BF Responsible Secured HY GTH EUR</t>
  </si>
  <si>
    <t>Swisscanto (LU) BF Vision Responsible AUD GT</t>
  </si>
  <si>
    <t>Swisscanto (LU) BF Vision Responsible CAD AT</t>
  </si>
  <si>
    <t>Swisscanto (LU) BF Vision Responsible CAD GT</t>
  </si>
  <si>
    <t>Swisscanto (LU) BF Vision Responsible CHF AA</t>
  </si>
  <si>
    <t>Swisscanto (LU) BF Vision Responsible CHF AT</t>
  </si>
  <si>
    <t>Swisscanto (LU) BF Vision Responsible CHF DA</t>
  </si>
  <si>
    <t>Swisscanto (LU) BF Vision Responsible CHF GT</t>
  </si>
  <si>
    <t>Swisscanto (LU) BF Vision Responsible EUR DA</t>
  </si>
  <si>
    <t>Swisscanto (LU) BF Vision Responsible EUR GT</t>
  </si>
  <si>
    <t>Swisscanto (LU) BF Vision Responsible GBP GT</t>
  </si>
  <si>
    <t>Swisscanto (LU) BF Vision Responsible USD AA</t>
  </si>
  <si>
    <t>Swisscanto (LU) BF Vision Responsible USD DA</t>
  </si>
  <si>
    <t>Swisscanto (LU) BF Vision Responsible USD GT</t>
  </si>
  <si>
    <t>Swisscanto (LU) EF Syst Resp Slcn Intl AT</t>
  </si>
  <si>
    <t>Swisscanto (LU) EF Syst Resp Slcn Intl GT</t>
  </si>
  <si>
    <t>Swisscanto (LU) MMF Responsible CHF FT</t>
  </si>
  <si>
    <t>Swisscanto (LU) MMF Responsible CHF GT</t>
  </si>
  <si>
    <t>Swisscanto (LU) MMF Responsible EUR AT</t>
  </si>
  <si>
    <t>Swisscanto (LU) MMF Responsible EUR GT</t>
  </si>
  <si>
    <t>Swisscanto (LU) MMF Responsible USD AT</t>
  </si>
  <si>
    <t>Swisscanto (LU) MMF Responsible USD GT</t>
  </si>
  <si>
    <t>Swisscanto AST Immo Responsible Schweiz GT CHF</t>
  </si>
  <si>
    <t>Swisscanto AST Immo Responsible Schweiz NT CHF</t>
  </si>
  <si>
    <t>Swisscanto AST Obli Responsible Ausland CHF DT CHF</t>
  </si>
  <si>
    <t>Swisscanto AST Obli Responsible Schweiz DT CHF</t>
  </si>
  <si>
    <t>LU1169830103</t>
  </si>
  <si>
    <t>MFMCOEI LX Equity</t>
  </si>
  <si>
    <t>IDCOT7TRHCHF INDEX</t>
  </si>
  <si>
    <t>JCBDCOMPHEUR INDEX</t>
  </si>
  <si>
    <t>INDICE DEF. PAR BCVs (mens.)</t>
  </si>
  <si>
    <t>H08271EU Index</t>
  </si>
  <si>
    <t>Bloomberg Barclays Global Agg - China TR Index Hedged EUR</t>
  </si>
  <si>
    <t>H08271US Index</t>
  </si>
  <si>
    <t>Bloomberg Barclays Global Agg - China TR Index Hedged USD</t>
  </si>
  <si>
    <t>H03401CH Index</t>
  </si>
  <si>
    <t>Bloomberg Barclays Global Agg - Chinese Renminbi TR Hedged CHF</t>
  </si>
  <si>
    <t>I08271CN Index</t>
  </si>
  <si>
    <t>CNY</t>
  </si>
  <si>
    <t>Bloomberg Barclays Global Agg - China TR Index CNY</t>
  </si>
  <si>
    <t>LU1991149219</t>
  </si>
  <si>
    <t>47647143</t>
  </si>
  <si>
    <t>UBS (Lux) Bnd SICAV - China Fix Inc RMB I-A2-a-acc</t>
  </si>
  <si>
    <t>LU2200675218</t>
  </si>
  <si>
    <t>55908091</t>
  </si>
  <si>
    <t>UBS (Lux) Bond SICAV-China Fix Inc (RMB)(EURh)IA3a</t>
  </si>
  <si>
    <t>LU2227866147</t>
  </si>
  <si>
    <t>56923666</t>
  </si>
  <si>
    <t>UBS(Lux)BondSICAV-China Fixed Inc (RMB)(CHFh) IA3a</t>
  </si>
  <si>
    <t>LU2219379299</t>
  </si>
  <si>
    <t>56588438</t>
  </si>
  <si>
    <t>UBS(Lux)BondSICAV-China Fixed Inc (RMB)(USDh) IA2a</t>
  </si>
  <si>
    <t>UFIRCHI LX Equity</t>
  </si>
  <si>
    <t>UBFIUHI LX Equity</t>
  </si>
  <si>
    <t>UBCIA3E LX Equity</t>
  </si>
  <si>
    <t>UBCFIA2 LX Equity</t>
  </si>
  <si>
    <t>LU1302867392</t>
  </si>
  <si>
    <t>LU1302866741</t>
  </si>
  <si>
    <t>LU1302867715</t>
  </si>
  <si>
    <t>LU - SICAV - Parte 5</t>
  </si>
  <si>
    <t>Long Run Equity Fund CHF</t>
  </si>
  <si>
    <t>Long Run Equity Fund EUR</t>
  </si>
  <si>
    <t>Long Run Equity Fund USD</t>
  </si>
  <si>
    <t>LGRNSAU LX Equity</t>
  </si>
  <si>
    <t>LU1169820997</t>
  </si>
  <si>
    <t>UBS ETF- MSCI United Kingdom UCITS ETF hCHF A-acc</t>
  </si>
  <si>
    <t>CH0000000596</t>
  </si>
  <si>
    <t>Provisoire UBS Immo ETR</t>
  </si>
  <si>
    <t>Immobilier étrangers hedged</t>
  </si>
  <si>
    <t>EMLCTRUU Index</t>
  </si>
  <si>
    <t>H20344US Index</t>
  </si>
  <si>
    <t>H20344CH Index</t>
  </si>
  <si>
    <t>Bloomberg Barclays EM Local Currency Govertnment TR Index Unhedged USD</t>
  </si>
  <si>
    <t>Bloomberg Barclays EM Local Currency Govertnment TR Index Hedged EUR</t>
  </si>
  <si>
    <t>Bloomberg Barclays EM Local Currency Govertnment TR Index Hedged USD</t>
  </si>
  <si>
    <t>Bloomberg Barclays EM Local Currency Govertnment TR Index Hedged CHF</t>
  </si>
  <si>
    <t>CSBXBFH SW Equity</t>
  </si>
  <si>
    <t>CSBFWCH SW Equity</t>
  </si>
  <si>
    <t>Lancé le 18.09.2020</t>
  </si>
  <si>
    <t>Lancé le 24.09.2020</t>
  </si>
  <si>
    <t>&lt;=10%</t>
  </si>
  <si>
    <t>Funds Liquidity</t>
  </si>
  <si>
    <t>FREQUENCY</t>
  </si>
  <si>
    <t>Jour</t>
  </si>
  <si>
    <t>Semaine</t>
  </si>
  <si>
    <t>Swisscanto (LU) BF Emerging Absolute Rtn BF</t>
  </si>
  <si>
    <t>Contrepartie</t>
  </si>
  <si>
    <t>BCV</t>
  </si>
  <si>
    <t>ZKB</t>
  </si>
  <si>
    <t>Invesco</t>
  </si>
  <si>
    <t>EUREX</t>
  </si>
  <si>
    <t>CH0267591730</t>
  </si>
  <si>
    <t>26759173</t>
  </si>
  <si>
    <t>LO Funds (CH) - Ultra Low Duration Bond CHF MD</t>
  </si>
  <si>
    <t>IE00BDT6FS23</t>
  </si>
  <si>
    <t>40806374</t>
  </si>
  <si>
    <t>SPDR Refinitiv Gl Cnvtb Bd CHF Hgd UCITS ETF Acc</t>
  </si>
  <si>
    <t>LU2216205349</t>
  </si>
  <si>
    <t>Franklin Global Convertible Secs I (acc) CHF-H1</t>
  </si>
  <si>
    <t>CH0246588211</t>
  </si>
  <si>
    <t>24658821</t>
  </si>
  <si>
    <t>Swisscanto (CH) Index PMF Gold Physical NT CHF</t>
  </si>
  <si>
    <t>Other</t>
  </si>
  <si>
    <t>LU0498016020</t>
  </si>
  <si>
    <t>12876052</t>
  </si>
  <si>
    <t>UBS (Lux) Real Estate Fds Sel - Glob (CHFh) I-102a</t>
  </si>
  <si>
    <t>Refinitiv Qualified Global Convertible Monthly Hedged (CHF)</t>
  </si>
  <si>
    <t>GCVC SE Equity</t>
  </si>
  <si>
    <t>UCBITRCH INDEX</t>
  </si>
  <si>
    <t>Refinitiv Qualified Global Convertible Index</t>
  </si>
  <si>
    <t>Refinitiv Global Focus Convertible Index</t>
  </si>
  <si>
    <t>Refinitiv Global Focus Convertible H CHF Index</t>
  </si>
  <si>
    <t>UGI102A LX Equity</t>
  </si>
  <si>
    <t>FRGCSIC LX Equity</t>
  </si>
  <si>
    <t>CH0311586959</t>
  </si>
  <si>
    <t>31158695</t>
  </si>
  <si>
    <t>Swisscanto (CH) Index PMF Gold Physical GT USD</t>
  </si>
  <si>
    <t>SWCPGGU SW Equity</t>
  </si>
  <si>
    <t>LPCC_CLASS</t>
  </si>
  <si>
    <t>Autres actifs éligibles</t>
  </si>
  <si>
    <t>LOPCLUX_CLASS</t>
  </si>
  <si>
    <t>Style de gestion</t>
  </si>
  <si>
    <t>SEGMENTS</t>
  </si>
  <si>
    <t>Inflation-linked</t>
  </si>
  <si>
    <t>Emergents Hard</t>
  </si>
  <si>
    <t>Emergents Local</t>
  </si>
  <si>
    <t>Avoirs en compte</t>
  </si>
  <si>
    <t>=0%</t>
  </si>
  <si>
    <t>GPB</t>
  </si>
  <si>
    <t>Candriam Long Short Credit FCP</t>
  </si>
  <si>
    <t>Obliation</t>
  </si>
  <si>
    <t>CS (Lux) SICAV - CSIF (Lux) Bond Government EUR</t>
  </si>
  <si>
    <t>CSIF (CH) Bond Aggregate Global ex G4 ex CHF</t>
  </si>
  <si>
    <t>LO Funds (CH) - Global Government Fundamental Long Duration</t>
  </si>
  <si>
    <t>THEAM Quant SICAV - Equity Europe Income Defensive</t>
  </si>
  <si>
    <t>JPMorgan Funds SICAV - Global Government Short Duration Bond Fund</t>
  </si>
  <si>
    <t>Colonne1</t>
  </si>
  <si>
    <t>PP_USD_L2</t>
  </si>
  <si>
    <t>Actions US</t>
  </si>
  <si>
    <t>Couverture Devises</t>
  </si>
  <si>
    <t>SBWMSF3L+0% Index</t>
  </si>
  <si>
    <t>FTSE 3-Month Switzerland Franc +0%</t>
  </si>
  <si>
    <t>BES1TRCH Index</t>
  </si>
  <si>
    <t>Bllomberg Barclays Global Aggregate Corporate ex CHF Total Return Index Hedged CHF</t>
  </si>
  <si>
    <t>51552125</t>
  </si>
  <si>
    <t>49038363</t>
  </si>
  <si>
    <t>iShares $ Short Dur Corp Bd UCITS ETF USD Dist</t>
  </si>
  <si>
    <t>22592984</t>
  </si>
  <si>
    <t>36414884</t>
  </si>
  <si>
    <t>26707734</t>
  </si>
  <si>
    <t>iShares $ Treasury Bd 20+yr UCITS ETF USD Dist</t>
  </si>
  <si>
    <t>48370001</t>
  </si>
  <si>
    <t>iShares $ Treasury Bond 1-3yr UCITS ETF USD Acc B</t>
  </si>
  <si>
    <t>iShares $ Treasury Bond 3-7yr UCITS ETF USD Acc</t>
  </si>
  <si>
    <t>22593013</t>
  </si>
  <si>
    <t>30593752</t>
  </si>
  <si>
    <t>26709364</t>
  </si>
  <si>
    <t>iShares € Govt Bd 20yr Tgt Dur UCITS ETF EUR Dist</t>
  </si>
  <si>
    <t>iShares Core € Corp Bond UCITS ETF EUR Dist</t>
  </si>
  <si>
    <t>iShares Core FTSE 100 UCITS ETF GBP (Acc)</t>
  </si>
  <si>
    <t>iShares Core MSCI Pacific ex-Japan UCITS ETF USD A</t>
  </si>
  <si>
    <t>iShares Edge MSCI EM MinVolatility UCITS ETF USD A</t>
  </si>
  <si>
    <t>20023257</t>
  </si>
  <si>
    <t>iShares Edge MSCI Europe Min Vol UCITS ETF EUR Acc</t>
  </si>
  <si>
    <t>20023273</t>
  </si>
  <si>
    <t>iShares Edge S&amp;P 500 Min Vol UCITS ETF USD Acc</t>
  </si>
  <si>
    <t>47997213</t>
  </si>
  <si>
    <t>iShares Global HY Corp Bond CHF Hgd UCITS ETF Dist</t>
  </si>
  <si>
    <t>iShares Italy Govt Bond UCITS ETF EUR Dist</t>
  </si>
  <si>
    <t>iShares J.P. Morgan $ EM Bd CHF Hgd UCITS ETF Dist</t>
  </si>
  <si>
    <t>iShares J.P. Morgan $ EM Bd EUR Hgd UCITS ETF Dist</t>
  </si>
  <si>
    <t>iShares JP Morgan $ EM Corp Bd UCITS ETF EUR H Acc</t>
  </si>
  <si>
    <t>28270844</t>
  </si>
  <si>
    <t>31608368</t>
  </si>
  <si>
    <t>41255174</t>
  </si>
  <si>
    <t>36329219</t>
  </si>
  <si>
    <t>Lyxor S&amp;P MidCap 400 UCITS ETF</t>
  </si>
  <si>
    <t>LU0977260941</t>
  </si>
  <si>
    <t>22491970</t>
  </si>
  <si>
    <t>26688077</t>
  </si>
  <si>
    <t>UBS ETF MSCI Switzerland 20/35 UCITS ETF hEUR Aacc</t>
  </si>
  <si>
    <t>26419120</t>
  </si>
  <si>
    <t>AXA IM FIIS Europe Short Duration Hg Yld A CHF H C</t>
  </si>
  <si>
    <t>AXA IM FIIS Europe Short Duration Hg Yld B CHF H C</t>
  </si>
  <si>
    <t>AXA IM FIIS Europe Short Duration Hg Yld B EUR C</t>
  </si>
  <si>
    <t>AXA IM FIIS Europe Short Duration Hg Yld B EUR D</t>
  </si>
  <si>
    <t>AXA IM FIIS US Short Duration High Yield A EUR H C</t>
  </si>
  <si>
    <t>AXA IM FIIS US Short Duration High Yield A USD C</t>
  </si>
  <si>
    <t>AXA IM FIIS US Short Duration High Yield B CHF H C</t>
  </si>
  <si>
    <t>AXA IM FIIS US Short Duration High Yield B EUR H C</t>
  </si>
  <si>
    <t>AXA IM FIIS US Short Duration High Yield B USD C</t>
  </si>
  <si>
    <t>AXA IM FIIS US Short Duration High Yield F USD C</t>
  </si>
  <si>
    <t>AXA WF Emerging Markets Short Dura Bds F CHF H C</t>
  </si>
  <si>
    <t>AXA WF Euro Bonds F EUR C</t>
  </si>
  <si>
    <t>AXA WF European High Yield Bonds I EUR C</t>
  </si>
  <si>
    <t>AXA WF Global Inflation Bonds I CHF H C</t>
  </si>
  <si>
    <t>AXA WF Global Inflation Bonds I CHF H Redex C</t>
  </si>
  <si>
    <t>AXA WF Global Inflation Bonds I EUR C</t>
  </si>
  <si>
    <t>AXA WF Global Inflation Bonds I EUR Redex C</t>
  </si>
  <si>
    <t>AXA WF Global Inflation Bonds I USD H Redex C</t>
  </si>
  <si>
    <t>AXA WF Global Inflation Bonds Redex I CHF H C</t>
  </si>
  <si>
    <t>AXA WF Global Inflation Bonds Redex I EUR C</t>
  </si>
  <si>
    <t>AXA WF Global Inflation Bonds Redex I USD H C</t>
  </si>
  <si>
    <t>AXA WF US Credit Short Duration IG I CHF H C</t>
  </si>
  <si>
    <t>AXA WF US High Yield Bonds F USD C</t>
  </si>
  <si>
    <t>AXA WF US High Yield Bonds I CHF H C</t>
  </si>
  <si>
    <t>AXA WF US High Yield Bonds I EUR H C</t>
  </si>
  <si>
    <t>AXA WF US High Yield Bonds I USD C</t>
  </si>
  <si>
    <t>35240215</t>
  </si>
  <si>
    <t>39730089</t>
  </si>
  <si>
    <t>30148755</t>
  </si>
  <si>
    <t>28772524</t>
  </si>
  <si>
    <t>30148783</t>
  </si>
  <si>
    <t>18012167</t>
  </si>
  <si>
    <t>35661588</t>
  </si>
  <si>
    <t>24698895</t>
  </si>
  <si>
    <t>18377618</t>
  </si>
  <si>
    <t>18144233</t>
  </si>
  <si>
    <t>30124898</t>
  </si>
  <si>
    <t>48507349</t>
  </si>
  <si>
    <t>39594630</t>
  </si>
  <si>
    <t>39594640</t>
  </si>
  <si>
    <t>JSS Commodity - Diversified (CHF) C CHF dist</t>
  </si>
  <si>
    <t>JSS Commodity - Diversified (CHF) P CHF dist</t>
  </si>
  <si>
    <t>19624519</t>
  </si>
  <si>
    <t>3371578</t>
  </si>
  <si>
    <t>36364689</t>
  </si>
  <si>
    <t>32942287</t>
  </si>
  <si>
    <t>33403478</t>
  </si>
  <si>
    <t>36364711</t>
  </si>
  <si>
    <t>32881246</t>
  </si>
  <si>
    <t>36364717</t>
  </si>
  <si>
    <t>26906961</t>
  </si>
  <si>
    <t>32216181</t>
  </si>
  <si>
    <t>Pictet CH Quest - Swiss Sustainable Equities-I</t>
  </si>
  <si>
    <t>21367449</t>
  </si>
  <si>
    <t>24976781</t>
  </si>
  <si>
    <t>21366058</t>
  </si>
  <si>
    <t>SLI Global SICAV European Smaller Cos D Acc EUR</t>
  </si>
  <si>
    <t>SLI Global SICAV Global Abs Rtn Stgs D Acc EUR</t>
  </si>
  <si>
    <t>SLI Global SICAV Total Return Credit D Acc GBP</t>
  </si>
  <si>
    <t>Swisscanto (CH) PBF Responsible JPY GT JPY LIQ</t>
  </si>
  <si>
    <t>PRISMA Sharp Portfolio II</t>
  </si>
  <si>
    <t>Shares Outstanding_Date</t>
  </si>
  <si>
    <t>Shares Outstanding_Qté</t>
  </si>
  <si>
    <t>No ISIN</t>
  </si>
  <si>
    <t xml:space="preserve">barclays EM USD Aggregate </t>
  </si>
  <si>
    <t>FTSE Non-USD WGBI h.USD</t>
  </si>
  <si>
    <t>Credit Suisse Index Fund (Lux) SICAV - CSIF (Lux) Bond Government Emerging Markets USD</t>
  </si>
  <si>
    <t>41361874</t>
  </si>
  <si>
    <t>14290200</t>
  </si>
  <si>
    <t>Good Buildings Swiss Real Estate Fund</t>
  </si>
  <si>
    <t>NN (L) - Multi Asset Factor Opportunities - I Cap EUR (hedged i)</t>
  </si>
  <si>
    <t>35431619</t>
  </si>
  <si>
    <t>NN (L) - Multi Asset Factor Opportunities - I Cap CHF (hedged i)</t>
  </si>
  <si>
    <t>36619237</t>
  </si>
  <si>
    <t>SBNUC Index</t>
  </si>
  <si>
    <t>SBWG13C Index</t>
  </si>
  <si>
    <t>SBWG13EC Index</t>
  </si>
  <si>
    <t>SBWG13SC Index</t>
  </si>
  <si>
    <t>SBWG10C Index</t>
  </si>
  <si>
    <t>SBWG10EC Index</t>
  </si>
  <si>
    <t>Citi WGBI TR 10+ Y Curr-Hedged USD</t>
  </si>
  <si>
    <t>Citi WGBI TR 10+ Y Curr-Hedged EUR</t>
  </si>
  <si>
    <t>Citi WGBI TR 10+ Y Curr-Hedged CHF</t>
  </si>
  <si>
    <t>LGCPTRUH Index</t>
  </si>
  <si>
    <t>LGCPTREH Index</t>
  </si>
  <si>
    <t>Barclays Global Corporate Curr-Hedged USD</t>
  </si>
  <si>
    <t>Barclays Global Corporate Curr-Hedged EUR</t>
  </si>
  <si>
    <t>Barclays Global Corporate Curr-Hedged CHF</t>
  </si>
  <si>
    <t>SBNM13EC Index</t>
  </si>
  <si>
    <t>SBNM10EC Index</t>
  </si>
  <si>
    <t>Citi WGBI TR 1-3Y Hedged USD</t>
  </si>
  <si>
    <t>Citi WGBI TR 1-3Y Hedged EUR</t>
  </si>
  <si>
    <t>Citi WGBI TR 1-3Y Hedged CHF</t>
  </si>
  <si>
    <t>Citi WGBI TR 10+ Y Hedged USD</t>
  </si>
  <si>
    <t>Citi WGBI TR 10+ Y Hedged EUR</t>
  </si>
  <si>
    <t>Citi WGBI TR 10+ Y Hedged CHF</t>
  </si>
  <si>
    <t>Barclays Global Corporate Hedged USD</t>
  </si>
  <si>
    <t>Barclays Global Corporate Hedged EUR</t>
  </si>
  <si>
    <t>Barclays Global Corporate Hedged CHF</t>
  </si>
  <si>
    <t>FTSE Non-EUR WGBI 10+ Hedged EUR</t>
  </si>
  <si>
    <t>FTSE Non-EUR WGBI 1-3 Hedged  EUR</t>
  </si>
  <si>
    <t>FTSE Non-EUR WGBI Hedged  EUR</t>
  </si>
  <si>
    <t>SBNU10C Index</t>
  </si>
  <si>
    <t>FTSE Non-USD WGBI 10+ hedged USD</t>
  </si>
  <si>
    <t>SBNU13C Index</t>
  </si>
  <si>
    <t>FTSE Non-USD WGBI 1-3 Hedged USD</t>
  </si>
  <si>
    <t>Colonne2</t>
  </si>
  <si>
    <t>Colonne4</t>
  </si>
  <si>
    <t>Colonne5</t>
  </si>
  <si>
    <t>Colonne6</t>
  </si>
  <si>
    <t>Colonne7</t>
  </si>
  <si>
    <t>Colonne8</t>
  </si>
  <si>
    <t>Colonne9</t>
  </si>
  <si>
    <t>Colonne10</t>
  </si>
  <si>
    <t>Colonne11</t>
  </si>
  <si>
    <t>Colonne12</t>
  </si>
  <si>
    <t>Colonne13</t>
  </si>
  <si>
    <t>Colonne14</t>
  </si>
  <si>
    <t>Colonne15</t>
  </si>
  <si>
    <t>Colonne16</t>
  </si>
  <si>
    <t>Colonne17</t>
  </si>
  <si>
    <t>Colonne18</t>
  </si>
  <si>
    <t>Colonne19</t>
  </si>
  <si>
    <t>Colonne20</t>
  </si>
  <si>
    <t>Colonne21</t>
  </si>
  <si>
    <t>Colonne22</t>
  </si>
  <si>
    <t>Colonne23</t>
  </si>
  <si>
    <t>Colonne24</t>
  </si>
  <si>
    <t>Colonne25</t>
  </si>
  <si>
    <t>Colonne26</t>
  </si>
  <si>
    <t>Colonne27</t>
  </si>
  <si>
    <t>Colonne28</t>
  </si>
  <si>
    <t>Colonne29</t>
  </si>
  <si>
    <t>Colonne30</t>
  </si>
  <si>
    <t>Colonne31</t>
  </si>
  <si>
    <t>Colonne32</t>
  </si>
  <si>
    <t>Colonne33</t>
  </si>
  <si>
    <t>Colonne34</t>
  </si>
  <si>
    <t>Colonne35</t>
  </si>
  <si>
    <t>Colonne36</t>
  </si>
  <si>
    <t>Colonne37</t>
  </si>
  <si>
    <t>Colonne38</t>
  </si>
  <si>
    <t>Colonne39</t>
  </si>
  <si>
    <t>Colonne40</t>
  </si>
  <si>
    <t>Colonne41</t>
  </si>
  <si>
    <t>Colonne42</t>
  </si>
  <si>
    <t>Colonne43</t>
  </si>
  <si>
    <t>Colonne44</t>
  </si>
  <si>
    <t>Colonne45</t>
  </si>
  <si>
    <t>Colonne46</t>
  </si>
  <si>
    <t>Colonne47</t>
  </si>
  <si>
    <t>Colonne48</t>
  </si>
  <si>
    <t>Colonne49</t>
  </si>
  <si>
    <t>Colonne50</t>
  </si>
  <si>
    <t>Colonne51</t>
  </si>
  <si>
    <t>Colonne52</t>
  </si>
  <si>
    <t>Colonne53</t>
  </si>
  <si>
    <t>Colonne54</t>
  </si>
  <si>
    <t>Colonne55</t>
  </si>
  <si>
    <t>Colonne56</t>
  </si>
  <si>
    <t>Colonne57</t>
  </si>
  <si>
    <t>Colonne58</t>
  </si>
  <si>
    <t>Colonne59</t>
  </si>
  <si>
    <t>Colonne60</t>
  </si>
  <si>
    <t>Colonne61</t>
  </si>
  <si>
    <t>Colonne62</t>
  </si>
  <si>
    <t>Colonne63</t>
  </si>
  <si>
    <t>Colonne64</t>
  </si>
  <si>
    <t>Colonne65</t>
  </si>
  <si>
    <t>Colonne66</t>
  </si>
  <si>
    <t>Colonne67</t>
  </si>
  <si>
    <t>Colonne68</t>
  </si>
  <si>
    <t>Colonne69</t>
  </si>
  <si>
    <t>Colonne70</t>
  </si>
  <si>
    <t>Colonne71</t>
  </si>
  <si>
    <t>Colonne72</t>
  </si>
  <si>
    <t>Colonne73</t>
  </si>
  <si>
    <t>Colonne74</t>
  </si>
  <si>
    <t>Colonne75</t>
  </si>
  <si>
    <t>Colonne76</t>
  </si>
  <si>
    <t>Colonne77</t>
  </si>
  <si>
    <t>Colonne78</t>
  </si>
  <si>
    <t>Colonne79</t>
  </si>
  <si>
    <t>Colonne80</t>
  </si>
  <si>
    <t>Colonne81</t>
  </si>
  <si>
    <t>Colonne82</t>
  </si>
  <si>
    <t>Colonne83</t>
  </si>
  <si>
    <t>Colonne84</t>
  </si>
  <si>
    <t>Colonne85</t>
  </si>
  <si>
    <t>Colonne86</t>
  </si>
  <si>
    <t>Colonne87</t>
  </si>
  <si>
    <t>Colonne88</t>
  </si>
  <si>
    <t>Colonne89</t>
  </si>
  <si>
    <t>Colonne90</t>
  </si>
  <si>
    <t>Colonne91</t>
  </si>
  <si>
    <t>Colonne92</t>
  </si>
  <si>
    <t>Colonne93</t>
  </si>
  <si>
    <t>Colonne94</t>
  </si>
  <si>
    <t>Colonne95</t>
  </si>
  <si>
    <t>Colonne96</t>
  </si>
  <si>
    <t>Colonne97</t>
  </si>
  <si>
    <t>Colonne98</t>
  </si>
  <si>
    <t>Colonne99</t>
  </si>
  <si>
    <t>Colonne100</t>
  </si>
  <si>
    <t>Colonne101</t>
  </si>
  <si>
    <t>Colonne102</t>
  </si>
  <si>
    <t>Colonne103</t>
  </si>
  <si>
    <t>Colonne104</t>
  </si>
  <si>
    <t>Colonne105</t>
  </si>
  <si>
    <t>Colonne106</t>
  </si>
  <si>
    <t>Colonne107</t>
  </si>
  <si>
    <t>Colonne108</t>
  </si>
  <si>
    <t>Colonne109</t>
  </si>
  <si>
    <t>Colonne110</t>
  </si>
  <si>
    <t>Colonne111</t>
  </si>
  <si>
    <t>Colonne112</t>
  </si>
  <si>
    <t>Colonne113</t>
  </si>
  <si>
    <t>Colonne114</t>
  </si>
  <si>
    <t>Colonne115</t>
  </si>
  <si>
    <t>Colonne116</t>
  </si>
  <si>
    <t>Colonne117</t>
  </si>
  <si>
    <t>Colonne118</t>
  </si>
  <si>
    <t>Colonne119</t>
  </si>
  <si>
    <t>Colonne120</t>
  </si>
  <si>
    <t>Colonne121</t>
  </si>
  <si>
    <t>Colonne122</t>
  </si>
  <si>
    <t>Colonne123</t>
  </si>
  <si>
    <t>Colonne124</t>
  </si>
  <si>
    <t>Colonne125</t>
  </si>
  <si>
    <t>Colonne126</t>
  </si>
  <si>
    <t>Colonne127</t>
  </si>
  <si>
    <t>Colonne128</t>
  </si>
  <si>
    <t>Colonne129</t>
  </si>
  <si>
    <t>Colonne130</t>
  </si>
  <si>
    <t>Colonne131</t>
  </si>
  <si>
    <t>Colonne132</t>
  </si>
  <si>
    <t>Colonne133</t>
  </si>
  <si>
    <t>Colonne134</t>
  </si>
  <si>
    <t>Colonne135</t>
  </si>
  <si>
    <t>Colonne136</t>
  </si>
  <si>
    <t>Colonne137</t>
  </si>
  <si>
    <t>Colonne138</t>
  </si>
  <si>
    <t>Colonne139</t>
  </si>
  <si>
    <t>Colonne140</t>
  </si>
  <si>
    <t>Colonne141</t>
  </si>
  <si>
    <t>Colonne142</t>
  </si>
  <si>
    <t>Colonne143</t>
  </si>
  <si>
    <t>Colonne144</t>
  </si>
  <si>
    <t>Colonne145</t>
  </si>
  <si>
    <t>Colonne146</t>
  </si>
  <si>
    <t>Colonne147</t>
  </si>
  <si>
    <t>Colonne148</t>
  </si>
  <si>
    <t>Colonne149</t>
  </si>
  <si>
    <t>Colonne150</t>
  </si>
  <si>
    <t>Colonne151</t>
  </si>
  <si>
    <t>Colonne152</t>
  </si>
  <si>
    <t>Colonne153</t>
  </si>
  <si>
    <t>Colonne154</t>
  </si>
  <si>
    <t>Colonne155</t>
  </si>
  <si>
    <t>Colonne156</t>
  </si>
  <si>
    <t>Colonne157</t>
  </si>
  <si>
    <t>Colonne158</t>
  </si>
  <si>
    <t>Colonne159</t>
  </si>
  <si>
    <t>Colonne160</t>
  </si>
  <si>
    <t>Colonne161</t>
  </si>
  <si>
    <t>Colonne162</t>
  </si>
  <si>
    <t>Colonne163</t>
  </si>
  <si>
    <t>Colonne164</t>
  </si>
  <si>
    <t>Colonne165</t>
  </si>
  <si>
    <t>Colonne166</t>
  </si>
  <si>
    <t>Colonne167</t>
  </si>
  <si>
    <t>Colonne168</t>
  </si>
  <si>
    <t>Colonne169</t>
  </si>
  <si>
    <t>Colonne170</t>
  </si>
  <si>
    <t>Colonne171</t>
  </si>
  <si>
    <t>Colonne172</t>
  </si>
  <si>
    <t>Colonne173</t>
  </si>
  <si>
    <t>Colonne174</t>
  </si>
  <si>
    <t>Colonne175</t>
  </si>
  <si>
    <t>Colonne176</t>
  </si>
  <si>
    <t>Colonne177</t>
  </si>
  <si>
    <t>Colonne178</t>
  </si>
  <si>
    <t>Colonne179</t>
  </si>
  <si>
    <t>Colonne180</t>
  </si>
  <si>
    <t>Colonne181</t>
  </si>
  <si>
    <t>Colonne182</t>
  </si>
  <si>
    <t>Colonne183</t>
  </si>
  <si>
    <t>Colonne184</t>
  </si>
  <si>
    <t>Colonne185</t>
  </si>
  <si>
    <t>Colonne186</t>
  </si>
  <si>
    <t>Colonne187</t>
  </si>
  <si>
    <t>Colonne188</t>
  </si>
  <si>
    <t>Colonne189</t>
  </si>
  <si>
    <t>Colonne190</t>
  </si>
  <si>
    <t>Colonne191</t>
  </si>
  <si>
    <t>Colonne192</t>
  </si>
  <si>
    <t>Colonne193</t>
  </si>
  <si>
    <t>Colonne194</t>
  </si>
  <si>
    <t>Colonne195</t>
  </si>
  <si>
    <t>Colonne196</t>
  </si>
  <si>
    <t>Colonne197</t>
  </si>
  <si>
    <t>Colonne198</t>
  </si>
  <si>
    <t>Colonne199</t>
  </si>
  <si>
    <t>Colonne200</t>
  </si>
  <si>
    <t>Colonne201</t>
  </si>
  <si>
    <t>Colonne202</t>
  </si>
  <si>
    <t>Colonne203</t>
  </si>
  <si>
    <t>Colonne204</t>
  </si>
  <si>
    <t>Colonne205</t>
  </si>
  <si>
    <t>Colonne206</t>
  </si>
  <si>
    <t>Colonne207</t>
  </si>
  <si>
    <t>Colonne208</t>
  </si>
  <si>
    <t>Colonne209</t>
  </si>
  <si>
    <t>Colonne210</t>
  </si>
  <si>
    <t>Colonne211</t>
  </si>
  <si>
    <t>Colonne212</t>
  </si>
  <si>
    <t>Colonne213</t>
  </si>
  <si>
    <t>Colonne214</t>
  </si>
  <si>
    <t>Colonne215</t>
  </si>
  <si>
    <t>Colonne216</t>
  </si>
  <si>
    <t>Colonne217</t>
  </si>
  <si>
    <t>Colonne218</t>
  </si>
  <si>
    <t>Colonne219</t>
  </si>
  <si>
    <t>Colonne220</t>
  </si>
  <si>
    <t>Colonne221</t>
  </si>
  <si>
    <t>Colonne222</t>
  </si>
  <si>
    <t>Colonne223</t>
  </si>
  <si>
    <t>Colonne224</t>
  </si>
  <si>
    <t>Colonne225</t>
  </si>
  <si>
    <t>Colonne226</t>
  </si>
  <si>
    <t>Colonne227</t>
  </si>
  <si>
    <t>Colonne228</t>
  </si>
  <si>
    <t>Colonne229</t>
  </si>
  <si>
    <t>Colonne230</t>
  </si>
  <si>
    <t>Colonne231</t>
  </si>
  <si>
    <t>Colonne232</t>
  </si>
  <si>
    <t>Colonne233</t>
  </si>
  <si>
    <t>Colonne234</t>
  </si>
  <si>
    <t>Colonne235</t>
  </si>
  <si>
    <t>Colonne236</t>
  </si>
  <si>
    <t>Colonne237</t>
  </si>
  <si>
    <t>Colonne238</t>
  </si>
  <si>
    <t>Colonne239</t>
  </si>
  <si>
    <t>Colonne240</t>
  </si>
  <si>
    <t>Colonne241</t>
  </si>
  <si>
    <t>Colonne242</t>
  </si>
  <si>
    <t>Colonne243</t>
  </si>
  <si>
    <t>Colonne244</t>
  </si>
  <si>
    <t>Colonne245</t>
  </si>
  <si>
    <t>Colonne246</t>
  </si>
  <si>
    <t>Colonne247</t>
  </si>
  <si>
    <t>Colonne248</t>
  </si>
  <si>
    <t>Colonne249</t>
  </si>
  <si>
    <t>Colonne250</t>
  </si>
  <si>
    <t>Colonne251</t>
  </si>
  <si>
    <t>Colonne252</t>
  </si>
  <si>
    <t>Colonne253</t>
  </si>
  <si>
    <t>Colonne254</t>
  </si>
  <si>
    <t>Colonne255</t>
  </si>
  <si>
    <t>Colonne256</t>
  </si>
  <si>
    <t>Colonne257</t>
  </si>
  <si>
    <t>Colonne258</t>
  </si>
  <si>
    <t>Colonne259</t>
  </si>
  <si>
    <t>Colonne260</t>
  </si>
  <si>
    <t>Colonne261</t>
  </si>
  <si>
    <t>Colonne262</t>
  </si>
  <si>
    <t>Colonne263</t>
  </si>
  <si>
    <t>Colonne264</t>
  </si>
  <si>
    <t>Colonne265</t>
  </si>
  <si>
    <t>Colonne266</t>
  </si>
  <si>
    <t>Colonne267</t>
  </si>
  <si>
    <t>Colonne268</t>
  </si>
  <si>
    <t>Colonne269</t>
  </si>
  <si>
    <t>Colonne270</t>
  </si>
  <si>
    <t>Colonne271</t>
  </si>
  <si>
    <t>Colonne272</t>
  </si>
  <si>
    <t>Colonne273</t>
  </si>
  <si>
    <t>Colonne274</t>
  </si>
  <si>
    <t>Colonne275</t>
  </si>
  <si>
    <t>Colonne276</t>
  </si>
  <si>
    <t>Colonne277</t>
  </si>
  <si>
    <t>Colonne278</t>
  </si>
  <si>
    <t>Colonne279</t>
  </si>
  <si>
    <t>Colonne280</t>
  </si>
  <si>
    <t>Colonne281</t>
  </si>
  <si>
    <t>Colonne282</t>
  </si>
  <si>
    <t>Colonne283</t>
  </si>
  <si>
    <t>Colonne284</t>
  </si>
  <si>
    <t>Colonne285</t>
  </si>
  <si>
    <t>Colonne286</t>
  </si>
  <si>
    <t>Colonne287</t>
  </si>
  <si>
    <t>Colonne288</t>
  </si>
  <si>
    <t>Colonne289</t>
  </si>
  <si>
    <t>Colonne290</t>
  </si>
  <si>
    <t>Colonne291</t>
  </si>
  <si>
    <t>Colonne292</t>
  </si>
  <si>
    <t>Colonne293</t>
  </si>
  <si>
    <t>Colonne294</t>
  </si>
  <si>
    <t>Colonne295</t>
  </si>
  <si>
    <t>Colonne296</t>
  </si>
  <si>
    <t>Colonne297</t>
  </si>
  <si>
    <t>Colonne298</t>
  </si>
  <si>
    <t>Colonne299</t>
  </si>
  <si>
    <t>Colonne300</t>
  </si>
  <si>
    <t>Colonne301</t>
  </si>
  <si>
    <t>Colonne302</t>
  </si>
  <si>
    <t>Colonne303</t>
  </si>
  <si>
    <t>Colonne304</t>
  </si>
  <si>
    <t>Colonne305</t>
  </si>
  <si>
    <t>Colonne306</t>
  </si>
  <si>
    <t>Colonne307</t>
  </si>
  <si>
    <t>Colonne308</t>
  </si>
  <si>
    <t>Colonne309</t>
  </si>
  <si>
    <t>Colonne310</t>
  </si>
  <si>
    <t>Colonne311</t>
  </si>
  <si>
    <t>Colonne312</t>
  </si>
  <si>
    <t>Colonne313</t>
  </si>
  <si>
    <t>Colonne314</t>
  </si>
  <si>
    <t>Colonne315</t>
  </si>
  <si>
    <t>Colonne316</t>
  </si>
  <si>
    <t>Colonne317</t>
  </si>
  <si>
    <t>Colonne318</t>
  </si>
  <si>
    <t>Colonne319</t>
  </si>
  <si>
    <t>Colonne320</t>
  </si>
  <si>
    <t>Colonne321</t>
  </si>
  <si>
    <t>Colonne322</t>
  </si>
  <si>
    <t>Colonne323</t>
  </si>
  <si>
    <t>Colonne324</t>
  </si>
  <si>
    <t>Colonne325</t>
  </si>
  <si>
    <t>Colonne326</t>
  </si>
  <si>
    <t>Colonne327</t>
  </si>
  <si>
    <t>Colonne328</t>
  </si>
  <si>
    <t>Colonne329</t>
  </si>
  <si>
    <t>Colonne330</t>
  </si>
  <si>
    <t>Colonne331</t>
  </si>
  <si>
    <t>Colonne332</t>
  </si>
  <si>
    <t>Colonne333</t>
  </si>
  <si>
    <t>Colonne334</t>
  </si>
  <si>
    <t>Colonne335</t>
  </si>
  <si>
    <t>Colonne336</t>
  </si>
  <si>
    <t>Colonne337</t>
  </si>
  <si>
    <t>Colonne338</t>
  </si>
  <si>
    <t>Colonne339</t>
  </si>
  <si>
    <t>Colonne340</t>
  </si>
  <si>
    <t>Colonne341</t>
  </si>
  <si>
    <t>Colonne342</t>
  </si>
  <si>
    <t>Colonne343</t>
  </si>
  <si>
    <t>Colonne344</t>
  </si>
  <si>
    <t>Colonne345</t>
  </si>
  <si>
    <t>Colonne346</t>
  </si>
  <si>
    <t>Colonne347</t>
  </si>
  <si>
    <t>Colonne348</t>
  </si>
  <si>
    <t>Colonne349</t>
  </si>
  <si>
    <t>Colonne350</t>
  </si>
  <si>
    <t>Colonne351</t>
  </si>
  <si>
    <t>Colonne352</t>
  </si>
  <si>
    <t>Colonne353</t>
  </si>
  <si>
    <t>Colonne354</t>
  </si>
  <si>
    <t>Colonne355</t>
  </si>
  <si>
    <t>Colonne356</t>
  </si>
  <si>
    <t>Colonne357</t>
  </si>
  <si>
    <t>Colonne358</t>
  </si>
  <si>
    <t>Colonne359</t>
  </si>
  <si>
    <t>Colonne360</t>
  </si>
  <si>
    <t>Colonne361</t>
  </si>
  <si>
    <t>Colonne362</t>
  </si>
  <si>
    <t>Colonne363</t>
  </si>
  <si>
    <t>Colonne364</t>
  </si>
  <si>
    <t>Colonne365</t>
  </si>
  <si>
    <t>Colonne366</t>
  </si>
  <si>
    <t>Colonne367</t>
  </si>
  <si>
    <t>Colonne368</t>
  </si>
  <si>
    <t>Colonne369</t>
  </si>
  <si>
    <t>Colonne370</t>
  </si>
  <si>
    <t>Colonne371</t>
  </si>
  <si>
    <t>Colonne372</t>
  </si>
  <si>
    <t>Colonne373</t>
  </si>
  <si>
    <t>Colonne374</t>
  </si>
  <si>
    <t>Colonne375</t>
  </si>
  <si>
    <t>Colonne376</t>
  </si>
  <si>
    <t>Colonne377</t>
  </si>
  <si>
    <t>Colonne378</t>
  </si>
  <si>
    <t>Colonne379</t>
  </si>
  <si>
    <t>Colonne380</t>
  </si>
  <si>
    <t>Colonne381</t>
  </si>
  <si>
    <t>Colonne382</t>
  </si>
  <si>
    <t>Colonne383</t>
  </si>
  <si>
    <t>Colonne384</t>
  </si>
  <si>
    <t>Colonne385</t>
  </si>
  <si>
    <t>Colonne386</t>
  </si>
  <si>
    <t>Colonne387</t>
  </si>
  <si>
    <t>Colonne388</t>
  </si>
  <si>
    <t>Colonne389</t>
  </si>
  <si>
    <t>Colonne390</t>
  </si>
  <si>
    <t>Colonne391</t>
  </si>
  <si>
    <t>Colonne392</t>
  </si>
  <si>
    <t>Colonne393</t>
  </si>
  <si>
    <t>Colonne394</t>
  </si>
  <si>
    <t>Colonne395</t>
  </si>
  <si>
    <t>Colonne396</t>
  </si>
  <si>
    <t>Colonne397</t>
  </si>
  <si>
    <t>Colonne398</t>
  </si>
  <si>
    <t>Colonne399</t>
  </si>
  <si>
    <t>Colonne400</t>
  </si>
  <si>
    <t>Colonne401</t>
  </si>
  <si>
    <t>Colonne402</t>
  </si>
  <si>
    <t>Colonne403</t>
  </si>
  <si>
    <t>Colonne404</t>
  </si>
  <si>
    <t>Colonne405</t>
  </si>
  <si>
    <t>Colonne406</t>
  </si>
  <si>
    <t>Colonne407</t>
  </si>
  <si>
    <t>Colonne408</t>
  </si>
  <si>
    <t>Colonne409</t>
  </si>
  <si>
    <t>Colonne410</t>
  </si>
  <si>
    <t>Colonne411</t>
  </si>
  <si>
    <t>Colonne412</t>
  </si>
  <si>
    <t>Colonne413</t>
  </si>
  <si>
    <t>Colonne414</t>
  </si>
  <si>
    <t>Colonne415</t>
  </si>
  <si>
    <t>Colonne416</t>
  </si>
  <si>
    <t>Colonne417</t>
  </si>
  <si>
    <t>Colonne418</t>
  </si>
  <si>
    <t>Colonne419</t>
  </si>
  <si>
    <t>Colonne420</t>
  </si>
  <si>
    <t>Colonne421</t>
  </si>
  <si>
    <t>Colonne422</t>
  </si>
  <si>
    <t>Colonne423</t>
  </si>
  <si>
    <t>Colonne424</t>
  </si>
  <si>
    <t>Colonne425</t>
  </si>
  <si>
    <t>Colonne426</t>
  </si>
  <si>
    <t>Colonne427</t>
  </si>
  <si>
    <t>Colonne428</t>
  </si>
  <si>
    <t>Colonne429</t>
  </si>
  <si>
    <t>Colonne430</t>
  </si>
  <si>
    <t>Colonne431</t>
  </si>
  <si>
    <t>Colonne432</t>
  </si>
  <si>
    <t>Colonne433</t>
  </si>
  <si>
    <t>Colonne434</t>
  </si>
  <si>
    <t>Colonne435</t>
  </si>
  <si>
    <t>Colonne436</t>
  </si>
  <si>
    <t>Colonne437</t>
  </si>
  <si>
    <t>Colonne438</t>
  </si>
  <si>
    <t>Colonne439</t>
  </si>
  <si>
    <t>Colonne440</t>
  </si>
  <si>
    <t>Colonne441</t>
  </si>
  <si>
    <t>Colonne442</t>
  </si>
  <si>
    <t>Colonne443</t>
  </si>
  <si>
    <t>Colonne444</t>
  </si>
  <si>
    <t>Colonne445</t>
  </si>
  <si>
    <t>Colonne446</t>
  </si>
  <si>
    <t>Colonne447</t>
  </si>
  <si>
    <t>Colonne448</t>
  </si>
  <si>
    <t>Colonne449</t>
  </si>
  <si>
    <t>Colonne450</t>
  </si>
  <si>
    <t>Colonne451</t>
  </si>
  <si>
    <t>Colonne452</t>
  </si>
  <si>
    <t>Colonne453</t>
  </si>
  <si>
    <t>Colonne454</t>
  </si>
  <si>
    <t>Colonne455</t>
  </si>
  <si>
    <t>Colonne456</t>
  </si>
  <si>
    <t>Colonne457</t>
  </si>
  <si>
    <t>Colonne458</t>
  </si>
  <si>
    <t>Colonne459</t>
  </si>
  <si>
    <t>Colonne460</t>
  </si>
  <si>
    <t>Colonne461</t>
  </si>
  <si>
    <t>Colonne462</t>
  </si>
  <si>
    <t>Colonne463</t>
  </si>
  <si>
    <t>Colonne464</t>
  </si>
  <si>
    <t>Colonne465</t>
  </si>
  <si>
    <t>Colonne466</t>
  </si>
  <si>
    <t>Colonne467</t>
  </si>
  <si>
    <t>Colonne468</t>
  </si>
  <si>
    <t>Colonne469</t>
  </si>
  <si>
    <t>Colonne470</t>
  </si>
  <si>
    <t>Colonne471</t>
  </si>
  <si>
    <t>Colonne472</t>
  </si>
  <si>
    <t>Colonne473</t>
  </si>
  <si>
    <t>Colonne474</t>
  </si>
  <si>
    <t>Colonne475</t>
  </si>
  <si>
    <t>Colonne476</t>
  </si>
  <si>
    <t>Colonne477</t>
  </si>
  <si>
    <t>Colonne478</t>
  </si>
  <si>
    <t>Colonne479</t>
  </si>
  <si>
    <t>Colonne480</t>
  </si>
  <si>
    <t>Colonne481</t>
  </si>
  <si>
    <t>Colonne482</t>
  </si>
  <si>
    <t>Colonne483</t>
  </si>
  <si>
    <t>Colonne484</t>
  </si>
  <si>
    <t>Colonne485</t>
  </si>
  <si>
    <t>Colonne486</t>
  </si>
  <si>
    <t>Colonne487</t>
  </si>
  <si>
    <t>Colonne488</t>
  </si>
  <si>
    <t>Colonne489</t>
  </si>
  <si>
    <t>Colonne490</t>
  </si>
  <si>
    <t>Colonne491</t>
  </si>
  <si>
    <t>Colonne492</t>
  </si>
  <si>
    <t>Colonne493</t>
  </si>
  <si>
    <t>Colonne494</t>
  </si>
  <si>
    <t>Colonne495</t>
  </si>
  <si>
    <t>Colonne496</t>
  </si>
  <si>
    <t>Colonne497</t>
  </si>
  <si>
    <t>Colonne498</t>
  </si>
  <si>
    <t>Colonne499</t>
  </si>
  <si>
    <t>Colonne500</t>
  </si>
  <si>
    <t>Colonne501</t>
  </si>
  <si>
    <t>Colonne502</t>
  </si>
  <si>
    <t>Colonne503</t>
  </si>
  <si>
    <t>Colonne504</t>
  </si>
  <si>
    <t>Colonne505</t>
  </si>
  <si>
    <t>Colonne506</t>
  </si>
  <si>
    <t>Colonne507</t>
  </si>
  <si>
    <t>Colonne508</t>
  </si>
  <si>
    <t>Colonne509</t>
  </si>
  <si>
    <t>Colonne510</t>
  </si>
  <si>
    <t>Colonne511</t>
  </si>
  <si>
    <t>Colonne512</t>
  </si>
  <si>
    <t>Colonne513</t>
  </si>
  <si>
    <t>Colonne514</t>
  </si>
  <si>
    <t>Colonne515</t>
  </si>
  <si>
    <t>Colonne516</t>
  </si>
  <si>
    <t>Colonne517</t>
  </si>
  <si>
    <t>Colonne518</t>
  </si>
  <si>
    <t>Colonne519</t>
  </si>
  <si>
    <t>Colonne520</t>
  </si>
  <si>
    <t>Colonne521</t>
  </si>
  <si>
    <t>Colonne522</t>
  </si>
  <si>
    <t>Colonne523</t>
  </si>
  <si>
    <t>Colonne524</t>
  </si>
  <si>
    <t>Colonne525</t>
  </si>
  <si>
    <t>Colonne526</t>
  </si>
  <si>
    <t>Colonne527</t>
  </si>
  <si>
    <t>Colonne528</t>
  </si>
  <si>
    <t>Colonne529</t>
  </si>
  <si>
    <t>Colonne530</t>
  </si>
  <si>
    <t>Colonne531</t>
  </si>
  <si>
    <t>Colonne532</t>
  </si>
  <si>
    <t>Colonne533</t>
  </si>
  <si>
    <t>Colonne534</t>
  </si>
  <si>
    <t>Colonne535</t>
  </si>
  <si>
    <t>Colonne536</t>
  </si>
  <si>
    <t>Colonne537</t>
  </si>
  <si>
    <t>Colonne538</t>
  </si>
  <si>
    <t>Colonne539</t>
  </si>
  <si>
    <t>Colonne540</t>
  </si>
  <si>
    <t>Colonne541</t>
  </si>
  <si>
    <t>Colonne542</t>
  </si>
  <si>
    <t>Colonne543</t>
  </si>
  <si>
    <t>Colonne544</t>
  </si>
  <si>
    <t>Colonne545</t>
  </si>
  <si>
    <t>Colonne546</t>
  </si>
  <si>
    <t>Colonne547</t>
  </si>
  <si>
    <t>Colonne548</t>
  </si>
  <si>
    <t>Colonne549</t>
  </si>
  <si>
    <t>Colonne550</t>
  </si>
  <si>
    <t>Colonne551</t>
  </si>
  <si>
    <t>Colonne552</t>
  </si>
  <si>
    <t>Colonne553</t>
  </si>
  <si>
    <t>Colonne554</t>
  </si>
  <si>
    <t>Colonne555</t>
  </si>
  <si>
    <t>Colonne556</t>
  </si>
  <si>
    <t>Colonne557</t>
  </si>
  <si>
    <t>Colonne558</t>
  </si>
  <si>
    <t>Colonne559</t>
  </si>
  <si>
    <t>Colonne560</t>
  </si>
  <si>
    <t>Colonne561</t>
  </si>
  <si>
    <t>Colonne562</t>
  </si>
  <si>
    <t>Colonne563</t>
  </si>
  <si>
    <t>Colonne564</t>
  </si>
  <si>
    <t>Colonne565</t>
  </si>
  <si>
    <t>Colonne566</t>
  </si>
  <si>
    <t>Colonne567</t>
  </si>
  <si>
    <t>Colonne568</t>
  </si>
  <si>
    <t>Colonne569</t>
  </si>
  <si>
    <t>Colonne570</t>
  </si>
  <si>
    <t>Colonne571</t>
  </si>
  <si>
    <t>Colonne572</t>
  </si>
  <si>
    <t>Colonne573</t>
  </si>
  <si>
    <t>Colonne574</t>
  </si>
  <si>
    <t>Colonne575</t>
  </si>
  <si>
    <t>Colonne576</t>
  </si>
  <si>
    <t>Colonne577</t>
  </si>
  <si>
    <t>Colonne578</t>
  </si>
  <si>
    <t>Colonne579</t>
  </si>
  <si>
    <t>Colonne580</t>
  </si>
  <si>
    <t>Colonne581</t>
  </si>
  <si>
    <t>Colonne582</t>
  </si>
  <si>
    <t>Colonne583</t>
  </si>
  <si>
    <t>Colonne584</t>
  </si>
  <si>
    <t>Colonne585</t>
  </si>
  <si>
    <t>Colonne586</t>
  </si>
  <si>
    <t>Colonne587</t>
  </si>
  <si>
    <t>Colonne588</t>
  </si>
  <si>
    <t>Colonne589</t>
  </si>
  <si>
    <t>Colonne590</t>
  </si>
  <si>
    <t>Colonne591</t>
  </si>
  <si>
    <t>Colonne592</t>
  </si>
  <si>
    <t>Colonne593</t>
  </si>
  <si>
    <t>Colonne594</t>
  </si>
  <si>
    <t>Colonne595</t>
  </si>
  <si>
    <t>Colonne596</t>
  </si>
  <si>
    <t>Colonne597</t>
  </si>
  <si>
    <t>Colonne598</t>
  </si>
  <si>
    <t>Colonne599</t>
  </si>
  <si>
    <t>Colonne600</t>
  </si>
  <si>
    <t>Colonne601</t>
  </si>
  <si>
    <t>Colonne602</t>
  </si>
  <si>
    <t>Colonne603</t>
  </si>
  <si>
    <t>Colonne604</t>
  </si>
  <si>
    <t>Colonne605</t>
  </si>
  <si>
    <t>Colonne606</t>
  </si>
  <si>
    <t>Colonne607</t>
  </si>
  <si>
    <t>Colonne608</t>
  </si>
  <si>
    <t>Colonne609</t>
  </si>
  <si>
    <t>Colonne610</t>
  </si>
  <si>
    <t>Colonne611</t>
  </si>
  <si>
    <t>Colonne612</t>
  </si>
  <si>
    <t>Colonne613</t>
  </si>
  <si>
    <t>Colonne614</t>
  </si>
  <si>
    <t>Colonne615</t>
  </si>
  <si>
    <t>Colonne616</t>
  </si>
  <si>
    <t>Colonne617</t>
  </si>
  <si>
    <t>Colonne618</t>
  </si>
  <si>
    <t>Colonne619</t>
  </si>
  <si>
    <t>Colonne620</t>
  </si>
  <si>
    <t>Colonne621</t>
  </si>
  <si>
    <t>Colonne622</t>
  </si>
  <si>
    <t>Colonne623</t>
  </si>
  <si>
    <t>Colonne624</t>
  </si>
  <si>
    <t>Colonne625</t>
  </si>
  <si>
    <t>Colonne626</t>
  </si>
  <si>
    <t>Colonne627</t>
  </si>
  <si>
    <t>Colonne628</t>
  </si>
  <si>
    <t>Colonne629</t>
  </si>
  <si>
    <t>Colonne630</t>
  </si>
  <si>
    <t>Colonne631</t>
  </si>
  <si>
    <t>Colonne632</t>
  </si>
  <si>
    <t>Colonne633</t>
  </si>
  <si>
    <t>Colonne634</t>
  </si>
  <si>
    <t>Colonne635</t>
  </si>
  <si>
    <t>Colonne636</t>
  </si>
  <si>
    <t>Colonne637</t>
  </si>
  <si>
    <t>Colonne638</t>
  </si>
  <si>
    <t>Colonne639</t>
  </si>
  <si>
    <t>Colonne640</t>
  </si>
  <si>
    <t>Colonne641</t>
  </si>
  <si>
    <t>Colonne642</t>
  </si>
  <si>
    <t>Colonne643</t>
  </si>
  <si>
    <t>Colonne644</t>
  </si>
  <si>
    <t>Colonne645</t>
  </si>
  <si>
    <t>Colonne646</t>
  </si>
  <si>
    <t>Colonne647</t>
  </si>
  <si>
    <t>Colonne648</t>
  </si>
  <si>
    <t>Colonne649</t>
  </si>
  <si>
    <t>Colonne650</t>
  </si>
  <si>
    <t>Colonne651</t>
  </si>
  <si>
    <t>Colonne652</t>
  </si>
  <si>
    <t>Colonne653</t>
  </si>
  <si>
    <t>Colonne654</t>
  </si>
  <si>
    <t>Colonne655</t>
  </si>
  <si>
    <t>Colonne656</t>
  </si>
  <si>
    <t>Colonne657</t>
  </si>
  <si>
    <t>Colonne658</t>
  </si>
  <si>
    <t>Colonne659</t>
  </si>
  <si>
    <t>Colonne660</t>
  </si>
  <si>
    <t>Colonne661</t>
  </si>
  <si>
    <t>Colonne662</t>
  </si>
  <si>
    <t>Colonne663</t>
  </si>
  <si>
    <t>Colonne664</t>
  </si>
  <si>
    <t>Colonne665</t>
  </si>
  <si>
    <t>Colonne666</t>
  </si>
  <si>
    <t>Colonne667</t>
  </si>
  <si>
    <t>Colonne668</t>
  </si>
  <si>
    <t>Colonne669</t>
  </si>
  <si>
    <t>Colonne670</t>
  </si>
  <si>
    <t>Colonne671</t>
  </si>
  <si>
    <t>Colonne672</t>
  </si>
  <si>
    <t>Colonne673</t>
  </si>
  <si>
    <t>Colonne674</t>
  </si>
  <si>
    <t>Colonne675</t>
  </si>
  <si>
    <t>Colonne676</t>
  </si>
  <si>
    <t>Colonne677</t>
  </si>
  <si>
    <t>Colonne678</t>
  </si>
  <si>
    <t>Colonne679</t>
  </si>
  <si>
    <t>Colonne680</t>
  </si>
  <si>
    <t>Colonne681</t>
  </si>
  <si>
    <t>Colonne682</t>
  </si>
  <si>
    <t>Colonne683</t>
  </si>
  <si>
    <t>Colonne684</t>
  </si>
  <si>
    <t>Colonne685</t>
  </si>
  <si>
    <t>Colonne686</t>
  </si>
  <si>
    <t>Colonne687</t>
  </si>
  <si>
    <t>Colonne688</t>
  </si>
  <si>
    <t>Colonne689</t>
  </si>
  <si>
    <t>Colonne690</t>
  </si>
  <si>
    <t>Colonne691</t>
  </si>
  <si>
    <t>Colonne692</t>
  </si>
  <si>
    <t>Colonne693</t>
  </si>
  <si>
    <t>Colonne694</t>
  </si>
  <si>
    <t>Colonne695</t>
  </si>
  <si>
    <t>Colonne696</t>
  </si>
  <si>
    <t>Colonne697</t>
  </si>
  <si>
    <t>Colonne698</t>
  </si>
  <si>
    <t>Colonne699</t>
  </si>
  <si>
    <t>Colonne700</t>
  </si>
  <si>
    <t>Colonne701</t>
  </si>
  <si>
    <t>Colonne702</t>
  </si>
  <si>
    <t>Colonne703</t>
  </si>
  <si>
    <t>Colonne704</t>
  </si>
  <si>
    <t>Colonne705</t>
  </si>
  <si>
    <t>Colonne706</t>
  </si>
  <si>
    <t>Colonne707</t>
  </si>
  <si>
    <t>Colonne708</t>
  </si>
  <si>
    <t>Colonne709</t>
  </si>
  <si>
    <t>Colonne710</t>
  </si>
  <si>
    <t>Colonne711</t>
  </si>
  <si>
    <t>Colonne712</t>
  </si>
  <si>
    <t>Colonne713</t>
  </si>
  <si>
    <t>Colonne714</t>
  </si>
  <si>
    <t>Colonne715</t>
  </si>
  <si>
    <t>Colonne716</t>
  </si>
  <si>
    <t>Colonne717</t>
  </si>
  <si>
    <t>Colonne718</t>
  </si>
  <si>
    <t>Colonne719</t>
  </si>
  <si>
    <t>Colonne720</t>
  </si>
  <si>
    <t>Colonne721</t>
  </si>
  <si>
    <t>Colonne722</t>
  </si>
  <si>
    <t>Colonne723</t>
  </si>
  <si>
    <t>Colonne724</t>
  </si>
  <si>
    <t>Colonne725</t>
  </si>
  <si>
    <t>Colonne726</t>
  </si>
  <si>
    <t>Colonne727</t>
  </si>
  <si>
    <t>Colonne728</t>
  </si>
  <si>
    <t>Colonne729</t>
  </si>
  <si>
    <t>Colonne730</t>
  </si>
  <si>
    <t>Colonne731</t>
  </si>
  <si>
    <t>Colonne732</t>
  </si>
  <si>
    <t>Colonne733</t>
  </si>
  <si>
    <t>Colonne734</t>
  </si>
  <si>
    <t>Colonne735</t>
  </si>
  <si>
    <t>Colonne736</t>
  </si>
  <si>
    <t>Colonne737</t>
  </si>
  <si>
    <t>Colonne738</t>
  </si>
  <si>
    <t>Colonne739</t>
  </si>
  <si>
    <t>Colonne740</t>
  </si>
  <si>
    <t>Colonne741</t>
  </si>
  <si>
    <t>Colonne742</t>
  </si>
  <si>
    <t>Colonne743</t>
  </si>
  <si>
    <t>Colonne744</t>
  </si>
  <si>
    <t>Colonne745</t>
  </si>
  <si>
    <t>Colonne746</t>
  </si>
  <si>
    <t>Colonne747</t>
  </si>
  <si>
    <t>Colonne748</t>
  </si>
  <si>
    <t>Colonne749</t>
  </si>
  <si>
    <t>Colonne750</t>
  </si>
  <si>
    <t>Colonne751</t>
  </si>
  <si>
    <t>Colonne752</t>
  </si>
  <si>
    <t>Colonne753</t>
  </si>
  <si>
    <t>Colonne754</t>
  </si>
  <si>
    <t>Colonne755</t>
  </si>
  <si>
    <t>Colonne756</t>
  </si>
  <si>
    <t>Colonne757</t>
  </si>
  <si>
    <t>Colonne758</t>
  </si>
  <si>
    <t>Colonne759</t>
  </si>
  <si>
    <t>Colonne760</t>
  </si>
  <si>
    <t>Colonne761</t>
  </si>
  <si>
    <t>Colonne762</t>
  </si>
  <si>
    <t>Colonne763</t>
  </si>
  <si>
    <t>Colonne764</t>
  </si>
  <si>
    <t>Colonne765</t>
  </si>
  <si>
    <t>Colonne766</t>
  </si>
  <si>
    <t>Colonne767</t>
  </si>
  <si>
    <t>Colonne768</t>
  </si>
  <si>
    <t>Colonne769</t>
  </si>
  <si>
    <t>Colonne770</t>
  </si>
  <si>
    <t>Colonne771</t>
  </si>
  <si>
    <t>Colonne772</t>
  </si>
  <si>
    <t>Colonne773</t>
  </si>
  <si>
    <t>Colonne774</t>
  </si>
  <si>
    <t>Colonne775</t>
  </si>
  <si>
    <t>Colonne776</t>
  </si>
  <si>
    <t>Colonne777</t>
  </si>
  <si>
    <t>Colonne778</t>
  </si>
  <si>
    <t>Colonne779</t>
  </si>
  <si>
    <t>Colonne780</t>
  </si>
  <si>
    <t>Colonne781</t>
  </si>
  <si>
    <t>Colonne782</t>
  </si>
  <si>
    <t>Colonne783</t>
  </si>
  <si>
    <t>Colonne784</t>
  </si>
  <si>
    <t>Colonne785</t>
  </si>
  <si>
    <t>Colonne786</t>
  </si>
  <si>
    <t>Colonne787</t>
  </si>
  <si>
    <t>Colonne788</t>
  </si>
  <si>
    <t>Colonne789</t>
  </si>
  <si>
    <t>Colonne790</t>
  </si>
  <si>
    <t>Colonne791</t>
  </si>
  <si>
    <t>Colonne792</t>
  </si>
  <si>
    <t>Colonne793</t>
  </si>
  <si>
    <t>Colonne794</t>
  </si>
  <si>
    <t>Colonne795</t>
  </si>
  <si>
    <t>Colonne796</t>
  </si>
  <si>
    <t>Colonne797</t>
  </si>
  <si>
    <t>Colonne798</t>
  </si>
  <si>
    <t>Colonne799</t>
  </si>
  <si>
    <t>Colonne800</t>
  </si>
  <si>
    <t>Colonne801</t>
  </si>
  <si>
    <t>Colonne802</t>
  </si>
  <si>
    <t>Colonne803</t>
  </si>
  <si>
    <t>Colonne804</t>
  </si>
  <si>
    <t>Colonne805</t>
  </si>
  <si>
    <t>Colonne806</t>
  </si>
  <si>
    <t>Colonne807</t>
  </si>
  <si>
    <t>Colonne808</t>
  </si>
  <si>
    <t>Colonne809</t>
  </si>
  <si>
    <t>Colonne810</t>
  </si>
  <si>
    <t>Colonne811</t>
  </si>
  <si>
    <t>Colonne812</t>
  </si>
  <si>
    <t>Colonne813</t>
  </si>
  <si>
    <t>Colonne814</t>
  </si>
  <si>
    <t>Colonne815</t>
  </si>
  <si>
    <t>Colonne816</t>
  </si>
  <si>
    <t>Colonne817</t>
  </si>
  <si>
    <t>Colonne818</t>
  </si>
  <si>
    <t>Colonne819</t>
  </si>
  <si>
    <t>Colonne820</t>
  </si>
  <si>
    <t>Colonne821</t>
  </si>
  <si>
    <t>Colonne822</t>
  </si>
  <si>
    <t>Colonne823</t>
  </si>
  <si>
    <t>Colonne824</t>
  </si>
  <si>
    <t>Colonne825</t>
  </si>
  <si>
    <t>Colonne826</t>
  </si>
  <si>
    <t>Colonne827</t>
  </si>
  <si>
    <t>Colonne828</t>
  </si>
  <si>
    <t>Colonne829</t>
  </si>
  <si>
    <t>Colonne830</t>
  </si>
  <si>
    <t>Colonne831</t>
  </si>
  <si>
    <t>Colonne832</t>
  </si>
  <si>
    <t>Colonne833</t>
  </si>
  <si>
    <t>Colonne834</t>
  </si>
  <si>
    <t>Colonne835</t>
  </si>
  <si>
    <t>Colonne836</t>
  </si>
  <si>
    <t>Colonne837</t>
  </si>
  <si>
    <t>Colonne838</t>
  </si>
  <si>
    <t>Colonne839</t>
  </si>
  <si>
    <t>Colonne840</t>
  </si>
  <si>
    <t>Colonne841</t>
  </si>
  <si>
    <t>Colonne842</t>
  </si>
  <si>
    <t>Colonne843</t>
  </si>
  <si>
    <t>Colonne844</t>
  </si>
  <si>
    <t>Colonne845</t>
  </si>
  <si>
    <t>Colonne846</t>
  </si>
  <si>
    <t>Colonne847</t>
  </si>
  <si>
    <t>Colonne848</t>
  </si>
  <si>
    <t>Colonne849</t>
  </si>
  <si>
    <t>Colonne850</t>
  </si>
  <si>
    <t>Colonne851</t>
  </si>
  <si>
    <t>Colonne852</t>
  </si>
  <si>
    <t>Colonne853</t>
  </si>
  <si>
    <t>Colonne854</t>
  </si>
  <si>
    <t>Colonne855</t>
  </si>
  <si>
    <t>Colonne856</t>
  </si>
  <si>
    <t>Colonne857</t>
  </si>
  <si>
    <t>Colonne858</t>
  </si>
  <si>
    <t>Colonne859</t>
  </si>
  <si>
    <t>Colonne860</t>
  </si>
  <si>
    <t>Colonne861</t>
  </si>
  <si>
    <t>Colonne862</t>
  </si>
  <si>
    <t>Colonne863</t>
  </si>
  <si>
    <t>Colonne864</t>
  </si>
  <si>
    <t>Colonne865</t>
  </si>
  <si>
    <t>Colonne866</t>
  </si>
  <si>
    <t>Colonne867</t>
  </si>
  <si>
    <t>Colonne868</t>
  </si>
  <si>
    <t>Colonne869</t>
  </si>
  <si>
    <t>Colonne870</t>
  </si>
  <si>
    <t>Colonne871</t>
  </si>
  <si>
    <t>Colonne872</t>
  </si>
  <si>
    <t>Colonne873</t>
  </si>
  <si>
    <t>Colonne874</t>
  </si>
  <si>
    <t>Colonne875</t>
  </si>
  <si>
    <t>Colonne876</t>
  </si>
  <si>
    <t>Colonne877</t>
  </si>
  <si>
    <t>Colonne878</t>
  </si>
  <si>
    <t>Colonne879</t>
  </si>
  <si>
    <t>Colonne880</t>
  </si>
  <si>
    <t>Colonne881</t>
  </si>
  <si>
    <t>Colonne882</t>
  </si>
  <si>
    <t>Colonne883</t>
  </si>
  <si>
    <t>Colonne884</t>
  </si>
  <si>
    <t>Colonne885</t>
  </si>
  <si>
    <t>Colonne886</t>
  </si>
  <si>
    <t>Colonne887</t>
  </si>
  <si>
    <t>Colonne888</t>
  </si>
  <si>
    <t>Colonne889</t>
  </si>
  <si>
    <t>Colonne890</t>
  </si>
  <si>
    <t>Colonne891</t>
  </si>
  <si>
    <t>Colonne892</t>
  </si>
  <si>
    <t>Colonne893</t>
  </si>
  <si>
    <t>Colonne894</t>
  </si>
  <si>
    <t>Colonne895</t>
  </si>
  <si>
    <t>Colonne896</t>
  </si>
  <si>
    <t>Colonne897</t>
  </si>
  <si>
    <t>Colonne898</t>
  </si>
  <si>
    <t>Colonne899</t>
  </si>
  <si>
    <t>Colonne900</t>
  </si>
  <si>
    <t>Colonne901</t>
  </si>
  <si>
    <t>Colonne902</t>
  </si>
  <si>
    <t>Colonne903</t>
  </si>
  <si>
    <t>Colonne904</t>
  </si>
  <si>
    <t>Colonne905</t>
  </si>
  <si>
    <t>Colonne906</t>
  </si>
  <si>
    <t>Colonne907</t>
  </si>
  <si>
    <t>Colonne908</t>
  </si>
  <si>
    <t>Colonne909</t>
  </si>
  <si>
    <t>Colonne910</t>
  </si>
  <si>
    <t>Colonne911</t>
  </si>
  <si>
    <t>Colonne912</t>
  </si>
  <si>
    <t>Colonne913</t>
  </si>
  <si>
    <t>Colonne914</t>
  </si>
  <si>
    <t>Colonne915</t>
  </si>
  <si>
    <t>Colonne916</t>
  </si>
  <si>
    <t>Colonne917</t>
  </si>
  <si>
    <t>Colonne918</t>
  </si>
  <si>
    <t>Colonne919</t>
  </si>
  <si>
    <t>Colonne920</t>
  </si>
  <si>
    <t>Colonne921</t>
  </si>
  <si>
    <t>Colonne922</t>
  </si>
  <si>
    <t>Colonne923</t>
  </si>
  <si>
    <t>Colonne924</t>
  </si>
  <si>
    <t>Colonne925</t>
  </si>
  <si>
    <t>Colonne926</t>
  </si>
  <si>
    <t>Colonne927</t>
  </si>
  <si>
    <t>Colonne928</t>
  </si>
  <si>
    <t>Colonne929</t>
  </si>
  <si>
    <t>Colonne930</t>
  </si>
  <si>
    <t>Colonne931</t>
  </si>
  <si>
    <t>Colonne932</t>
  </si>
  <si>
    <t>Colonne933</t>
  </si>
  <si>
    <t>Colonne934</t>
  </si>
  <si>
    <t>Colonne935</t>
  </si>
  <si>
    <t>Colonne936</t>
  </si>
  <si>
    <t>Colonne937</t>
  </si>
  <si>
    <t>Colonne938</t>
  </si>
  <si>
    <t>Colonne939</t>
  </si>
  <si>
    <t>Colonne940</t>
  </si>
  <si>
    <t>Colonne941</t>
  </si>
  <si>
    <t>Colonne942</t>
  </si>
  <si>
    <t>Colonne943</t>
  </si>
  <si>
    <t>Colonne944</t>
  </si>
  <si>
    <t>Colonne945</t>
  </si>
  <si>
    <t>Colonne946</t>
  </si>
  <si>
    <t>Colonne947</t>
  </si>
  <si>
    <t>Colonne948</t>
  </si>
  <si>
    <t>Colonne949</t>
  </si>
  <si>
    <t>Colonne950</t>
  </si>
  <si>
    <t>Colonne951</t>
  </si>
  <si>
    <t>Colonne952</t>
  </si>
  <si>
    <t>Colonne953</t>
  </si>
  <si>
    <t>Colonne954</t>
  </si>
  <si>
    <t>Colonne955</t>
  </si>
  <si>
    <t>Colonne956</t>
  </si>
  <si>
    <t>Colonne957</t>
  </si>
  <si>
    <t>Colonne958</t>
  </si>
  <si>
    <t>Colonne959</t>
  </si>
  <si>
    <t>Colonne960</t>
  </si>
  <si>
    <t>Colonne961</t>
  </si>
  <si>
    <t>Colonne962</t>
  </si>
  <si>
    <t>Colonne963</t>
  </si>
  <si>
    <t>Colonne964</t>
  </si>
  <si>
    <t>Colonne965</t>
  </si>
  <si>
    <t>Colonne966</t>
  </si>
  <si>
    <t>Colonne967</t>
  </si>
  <si>
    <t>Colonne968</t>
  </si>
  <si>
    <t>Colonne969</t>
  </si>
  <si>
    <t>Colonne970</t>
  </si>
  <si>
    <t>Colonne971</t>
  </si>
  <si>
    <t>Colonne972</t>
  </si>
  <si>
    <t>Colonne973</t>
  </si>
  <si>
    <t>Colonne974</t>
  </si>
  <si>
    <t>Colonne975</t>
  </si>
  <si>
    <t>Colonne976</t>
  </si>
  <si>
    <t>Colonne977</t>
  </si>
  <si>
    <t>Colonne978</t>
  </si>
  <si>
    <t>Colonne979</t>
  </si>
  <si>
    <t>Colonne980</t>
  </si>
  <si>
    <t>Colonne981</t>
  </si>
  <si>
    <t>Colonne982</t>
  </si>
  <si>
    <t>Colonne983</t>
  </si>
  <si>
    <t>Colonne984</t>
  </si>
  <si>
    <t>Colonne985</t>
  </si>
  <si>
    <t>Colonne986</t>
  </si>
  <si>
    <t>Colonne987</t>
  </si>
  <si>
    <t>Colonne988</t>
  </si>
  <si>
    <t>Colonne989</t>
  </si>
  <si>
    <t>Colonne990</t>
  </si>
  <si>
    <t>Colonne991</t>
  </si>
  <si>
    <t>Colonne992</t>
  </si>
  <si>
    <t>Colonne993</t>
  </si>
  <si>
    <t>Colonne994</t>
  </si>
  <si>
    <t>Colonne995</t>
  </si>
  <si>
    <t>Colonne996</t>
  </si>
  <si>
    <t>Colonne997</t>
  </si>
  <si>
    <t>Colonne998</t>
  </si>
  <si>
    <t>Colonne999</t>
  </si>
  <si>
    <t>Colonne1000</t>
  </si>
  <si>
    <t>Colonne1001</t>
  </si>
  <si>
    <t>Colonne1002</t>
  </si>
  <si>
    <t>Colonne1003</t>
  </si>
  <si>
    <t>Colonne1004</t>
  </si>
  <si>
    <t>Colonne1005</t>
  </si>
  <si>
    <t>Colonne1006</t>
  </si>
  <si>
    <t>Colonne1007</t>
  </si>
  <si>
    <t>Colonne1008</t>
  </si>
  <si>
    <t>Colonne1009</t>
  </si>
  <si>
    <t>Colonne1010</t>
  </si>
  <si>
    <t>Colonne1011</t>
  </si>
  <si>
    <t>Colonne1012</t>
  </si>
  <si>
    <t>Colonne1013</t>
  </si>
  <si>
    <t>Colonne1014</t>
  </si>
  <si>
    <t>Colonne1015</t>
  </si>
  <si>
    <t>Colonne1016</t>
  </si>
  <si>
    <t>Colonne1017</t>
  </si>
  <si>
    <t>Colonne1018</t>
  </si>
  <si>
    <t>Colonne1019</t>
  </si>
  <si>
    <t>Colonne1020</t>
  </si>
  <si>
    <t>Colonne1021</t>
  </si>
  <si>
    <t>Colonne1022</t>
  </si>
  <si>
    <t>Colonne1023</t>
  </si>
  <si>
    <t>Colonne1024</t>
  </si>
  <si>
    <t>Colonne1025</t>
  </si>
  <si>
    <t>Colonne1026</t>
  </si>
  <si>
    <t>Colonne1027</t>
  </si>
  <si>
    <t>Colonne1028</t>
  </si>
  <si>
    <t>Colonne1029</t>
  </si>
  <si>
    <t>Colonne1030</t>
  </si>
  <si>
    <t>Colonne1031</t>
  </si>
  <si>
    <t>Colonne1032</t>
  </si>
  <si>
    <t>Colonne1033</t>
  </si>
  <si>
    <t>Colonne1034</t>
  </si>
  <si>
    <t>Colonne1035</t>
  </si>
  <si>
    <t>Colonne1036</t>
  </si>
  <si>
    <t>Colonne1037</t>
  </si>
  <si>
    <t>Colonne1038</t>
  </si>
  <si>
    <t>Colonne1039</t>
  </si>
  <si>
    <t>Colonne1040</t>
  </si>
  <si>
    <t>Colonne1041</t>
  </si>
  <si>
    <t>Colonne1042</t>
  </si>
  <si>
    <t>Colonne1043</t>
  </si>
  <si>
    <t>Colonne1044</t>
  </si>
  <si>
    <t>Colonne1045</t>
  </si>
  <si>
    <t>Colonne1046</t>
  </si>
  <si>
    <t>Colonne1047</t>
  </si>
  <si>
    <t>Colonne1048</t>
  </si>
  <si>
    <t>Colonne1049</t>
  </si>
  <si>
    <t>Colonne1050</t>
  </si>
  <si>
    <t>Colonne1051</t>
  </si>
  <si>
    <t>Colonne1052</t>
  </si>
  <si>
    <t>Colonne1053</t>
  </si>
  <si>
    <t>Colonne1054</t>
  </si>
  <si>
    <t>Colonne1055</t>
  </si>
  <si>
    <t>Colonne1056</t>
  </si>
  <si>
    <t>Colonne1057</t>
  </si>
  <si>
    <t>Colonne1058</t>
  </si>
  <si>
    <t>Colonne1059</t>
  </si>
  <si>
    <t>Colonne1060</t>
  </si>
  <si>
    <t>Colonne1061</t>
  </si>
  <si>
    <t>Colonne1062</t>
  </si>
  <si>
    <t>Colonne1063</t>
  </si>
  <si>
    <t>Colonne1064</t>
  </si>
  <si>
    <t>Colonne1065</t>
  </si>
  <si>
    <t>Colonne1066</t>
  </si>
  <si>
    <t>Colonne1067</t>
  </si>
  <si>
    <t>Colonne1068</t>
  </si>
  <si>
    <t>Colonne1069</t>
  </si>
  <si>
    <t>Colonne1070</t>
  </si>
  <si>
    <t>Colonne1071</t>
  </si>
  <si>
    <t>Colonne1072</t>
  </si>
  <si>
    <t>Colonne1073</t>
  </si>
  <si>
    <t>Colonne1074</t>
  </si>
  <si>
    <t>Colonne1075</t>
  </si>
  <si>
    <t>Colonne1076</t>
  </si>
  <si>
    <t>Colonne1077</t>
  </si>
  <si>
    <t>Colonne1078</t>
  </si>
  <si>
    <t>Colonne1079</t>
  </si>
  <si>
    <t>Colonne1080</t>
  </si>
  <si>
    <t>Colonne1081</t>
  </si>
  <si>
    <t>Colonne1082</t>
  </si>
  <si>
    <t>Colonne1083</t>
  </si>
  <si>
    <t>Colonne1084</t>
  </si>
  <si>
    <t>Colonne1085</t>
  </si>
  <si>
    <t>Colonne1086</t>
  </si>
  <si>
    <t>Colonne1087</t>
  </si>
  <si>
    <t>Colonne1088</t>
  </si>
  <si>
    <t>Colonne1089</t>
  </si>
  <si>
    <t>Colonne1090</t>
  </si>
  <si>
    <t>Colonne1091</t>
  </si>
  <si>
    <t>Colonne1092</t>
  </si>
  <si>
    <t>Colonne1093</t>
  </si>
  <si>
    <t>Colonne1094</t>
  </si>
  <si>
    <t>Colonne1095</t>
  </si>
  <si>
    <t>Colonne1096</t>
  </si>
  <si>
    <t>Colonne1097</t>
  </si>
  <si>
    <t>Colonne1098</t>
  </si>
  <si>
    <t>Colonne1099</t>
  </si>
  <si>
    <t>Colonne1100</t>
  </si>
  <si>
    <t>Colonne1101</t>
  </si>
  <si>
    <t>Colonne1102</t>
  </si>
  <si>
    <t>Colonne1103</t>
  </si>
  <si>
    <t>Colonne1104</t>
  </si>
  <si>
    <t>Colonne1105</t>
  </si>
  <si>
    <t>Colonne1106</t>
  </si>
  <si>
    <t>Colonne1107</t>
  </si>
  <si>
    <t>Colonne1108</t>
  </si>
  <si>
    <t>Colonne1109</t>
  </si>
  <si>
    <t>Colonne1110</t>
  </si>
  <si>
    <t>Colonne1111</t>
  </si>
  <si>
    <t>Colonne1112</t>
  </si>
  <si>
    <t>Colonne1113</t>
  </si>
  <si>
    <t>Colonne1114</t>
  </si>
  <si>
    <t>Colonne1115</t>
  </si>
  <si>
    <t>Colonne1116</t>
  </si>
  <si>
    <t>Colonne1117</t>
  </si>
  <si>
    <t>Colonne1118</t>
  </si>
  <si>
    <t>Colonne1119</t>
  </si>
  <si>
    <t>Colonne1120</t>
  </si>
  <si>
    <t>Colonne1121</t>
  </si>
  <si>
    <t>Colonne1122</t>
  </si>
  <si>
    <t>Colonne1123</t>
  </si>
  <si>
    <t>Colonne1124</t>
  </si>
  <si>
    <t>Colonne1125</t>
  </si>
  <si>
    <t>Colonne1126</t>
  </si>
  <si>
    <t>Colonne1127</t>
  </si>
  <si>
    <t>Colonne1128</t>
  </si>
  <si>
    <t>Colonne1129</t>
  </si>
  <si>
    <t>Colonne1130</t>
  </si>
  <si>
    <t>Colonne1131</t>
  </si>
  <si>
    <t>Colonne1132</t>
  </si>
  <si>
    <t>Colonne1133</t>
  </si>
  <si>
    <t>Colonne1134</t>
  </si>
  <si>
    <t>Colonne1135</t>
  </si>
  <si>
    <t>Colonne1136</t>
  </si>
  <si>
    <t>Colonne1137</t>
  </si>
  <si>
    <t>Colonne1138</t>
  </si>
  <si>
    <t>Colonne1139</t>
  </si>
  <si>
    <t>Colonne1140</t>
  </si>
  <si>
    <t>Colonne1141</t>
  </si>
  <si>
    <t>Colonne1142</t>
  </si>
  <si>
    <t>Colonne1143</t>
  </si>
  <si>
    <t>Colonne1144</t>
  </si>
  <si>
    <t>Colonne1145</t>
  </si>
  <si>
    <t>Colonne1146</t>
  </si>
  <si>
    <t>Colonne1147</t>
  </si>
  <si>
    <t>Colonne1148</t>
  </si>
  <si>
    <t>Colonne1149</t>
  </si>
  <si>
    <t>Colonne1150</t>
  </si>
  <si>
    <t>Colonne1151</t>
  </si>
  <si>
    <t>Colonne1152</t>
  </si>
  <si>
    <t>Colonne1153</t>
  </si>
  <si>
    <t>Colonne1154</t>
  </si>
  <si>
    <t>Colonne1155</t>
  </si>
  <si>
    <t>Colonne1156</t>
  </si>
  <si>
    <t>Colonne1157</t>
  </si>
  <si>
    <t>Colonne1158</t>
  </si>
  <si>
    <t>Colonne1159</t>
  </si>
  <si>
    <t>Colonne1160</t>
  </si>
  <si>
    <t>Colonne1161</t>
  </si>
  <si>
    <t>Colonne1162</t>
  </si>
  <si>
    <t>Colonne1163</t>
  </si>
  <si>
    <t>Colonne1164</t>
  </si>
  <si>
    <t>Colonne1165</t>
  </si>
  <si>
    <t>Colonne1166</t>
  </si>
  <si>
    <t>Colonne1167</t>
  </si>
  <si>
    <t>Colonne1168</t>
  </si>
  <si>
    <t>Colonne1169</t>
  </si>
  <si>
    <t>Colonne1170</t>
  </si>
  <si>
    <t>Colonne1171</t>
  </si>
  <si>
    <t>Colonne1172</t>
  </si>
  <si>
    <t>Colonne1173</t>
  </si>
  <si>
    <t>Colonne1174</t>
  </si>
  <si>
    <t>Colonne1175</t>
  </si>
  <si>
    <t>Colonne1176</t>
  </si>
  <si>
    <t>Colonne1177</t>
  </si>
  <si>
    <t>Colonne1178</t>
  </si>
  <si>
    <t>Colonne1179</t>
  </si>
  <si>
    <t>Colonne1180</t>
  </si>
  <si>
    <t>Colonne1181</t>
  </si>
  <si>
    <t>Colonne1182</t>
  </si>
  <si>
    <t>Colonne1183</t>
  </si>
  <si>
    <t>Colonne1184</t>
  </si>
  <si>
    <t>Colonne1185</t>
  </si>
  <si>
    <t>Colonne1186</t>
  </si>
  <si>
    <t>Colonne1187</t>
  </si>
  <si>
    <t>Colonne1188</t>
  </si>
  <si>
    <t>Colonne1189</t>
  </si>
  <si>
    <t>Colonne1190</t>
  </si>
  <si>
    <t>Colonne1191</t>
  </si>
  <si>
    <t>Colonne1192</t>
  </si>
  <si>
    <t>Colonne1193</t>
  </si>
  <si>
    <t>Colonne1194</t>
  </si>
  <si>
    <t>Colonne1195</t>
  </si>
  <si>
    <t>Colonne1196</t>
  </si>
  <si>
    <t>Colonne1197</t>
  </si>
  <si>
    <t>Colonne1198</t>
  </si>
  <si>
    <t>Colonne1199</t>
  </si>
  <si>
    <t>Colonne1200</t>
  </si>
  <si>
    <t>Colonne1201</t>
  </si>
  <si>
    <t>Colonne1202</t>
  </si>
  <si>
    <t>Colonne1203</t>
  </si>
  <si>
    <t>Colonne1204</t>
  </si>
  <si>
    <t>Colonne1205</t>
  </si>
  <si>
    <t>Colonne1206</t>
  </si>
  <si>
    <t>Colonne1207</t>
  </si>
  <si>
    <t>Colonne1208</t>
  </si>
  <si>
    <t>Colonne1209</t>
  </si>
  <si>
    <t>Colonne1210</t>
  </si>
  <si>
    <t>Colonne1211</t>
  </si>
  <si>
    <t>Colonne1212</t>
  </si>
  <si>
    <t>Colonne1213</t>
  </si>
  <si>
    <t>Colonne1214</t>
  </si>
  <si>
    <t>Colonne1215</t>
  </si>
  <si>
    <t>Colonne1216</t>
  </si>
  <si>
    <t>Colonne1217</t>
  </si>
  <si>
    <t>Colonne1218</t>
  </si>
  <si>
    <t>Colonne1219</t>
  </si>
  <si>
    <t>Colonne1220</t>
  </si>
  <si>
    <t>Colonne1221</t>
  </si>
  <si>
    <t>Colonne1222</t>
  </si>
  <si>
    <t>Colonne1223</t>
  </si>
  <si>
    <t>Colonne1224</t>
  </si>
  <si>
    <t>Colonne1225</t>
  </si>
  <si>
    <t>Colonne1226</t>
  </si>
  <si>
    <t>Colonne1227</t>
  </si>
  <si>
    <t>Colonne1228</t>
  </si>
  <si>
    <t>Colonne1229</t>
  </si>
  <si>
    <t>Colonne1230</t>
  </si>
  <si>
    <t>Colonne1231</t>
  </si>
  <si>
    <t>Colonne1232</t>
  </si>
  <si>
    <t>Colonne1233</t>
  </si>
  <si>
    <t>Colonne1234</t>
  </si>
  <si>
    <t>Colonne1235</t>
  </si>
  <si>
    <t>Colonne1236</t>
  </si>
  <si>
    <t>Colonne1237</t>
  </si>
  <si>
    <t>Colonne1238</t>
  </si>
  <si>
    <t>Colonne1239</t>
  </si>
  <si>
    <t>Colonne1240</t>
  </si>
  <si>
    <t>Colonne1241</t>
  </si>
  <si>
    <t>Colonne1242</t>
  </si>
  <si>
    <t>Colonne1243</t>
  </si>
  <si>
    <t>Colonne1244</t>
  </si>
  <si>
    <t>Colonne1245</t>
  </si>
  <si>
    <t>Colonne1246</t>
  </si>
  <si>
    <t>Colonne1247</t>
  </si>
  <si>
    <t>Colonne1248</t>
  </si>
  <si>
    <t>Colonne1249</t>
  </si>
  <si>
    <t>Colonne1250</t>
  </si>
  <si>
    <t>Colonne1251</t>
  </si>
  <si>
    <t>Colonne1252</t>
  </si>
  <si>
    <t>Colonne1253</t>
  </si>
  <si>
    <t>Colonne1254</t>
  </si>
  <si>
    <t>Colonne1255</t>
  </si>
  <si>
    <t>Colonne1256</t>
  </si>
  <si>
    <t>Colonne1257</t>
  </si>
  <si>
    <t>Colonne1258</t>
  </si>
  <si>
    <t>Colonne1259</t>
  </si>
  <si>
    <t>Colonne1260</t>
  </si>
  <si>
    <t>Colonne1261</t>
  </si>
  <si>
    <t>Colonne1262</t>
  </si>
  <si>
    <t>Colonne1263</t>
  </si>
  <si>
    <t>Colonne1264</t>
  </si>
  <si>
    <t>Colonne1265</t>
  </si>
  <si>
    <t>Colonne1266</t>
  </si>
  <si>
    <t>Colonne1267</t>
  </si>
  <si>
    <t>Colonne1268</t>
  </si>
  <si>
    <t>Colonne1269</t>
  </si>
  <si>
    <t>Colonne1270</t>
  </si>
  <si>
    <t>Colonne1271</t>
  </si>
  <si>
    <t>Colonne1272</t>
  </si>
  <si>
    <t>Colonne1273</t>
  </si>
  <si>
    <t>Colonne1274</t>
  </si>
  <si>
    <t>Colonne1275</t>
  </si>
  <si>
    <t>Colonne1276</t>
  </si>
  <si>
    <t>Colonne1277</t>
  </si>
  <si>
    <t>Colonne1278</t>
  </si>
  <si>
    <t>Colonne1279</t>
  </si>
  <si>
    <t>Colonne1280</t>
  </si>
  <si>
    <t>Colonne1281</t>
  </si>
  <si>
    <t>Colonne1282</t>
  </si>
  <si>
    <t>Colonne1283</t>
  </si>
  <si>
    <t>Colonne1284</t>
  </si>
  <si>
    <t>Colonne1285</t>
  </si>
  <si>
    <t>Colonne1286</t>
  </si>
  <si>
    <t>Colonne1287</t>
  </si>
  <si>
    <t>Colonne1288</t>
  </si>
  <si>
    <t>Colonne1289</t>
  </si>
  <si>
    <t>Colonne1290</t>
  </si>
  <si>
    <t>Colonne1291</t>
  </si>
  <si>
    <t>Colonne1292</t>
  </si>
  <si>
    <t>Colonne1293</t>
  </si>
  <si>
    <t>Colonne1294</t>
  </si>
  <si>
    <t>Colonne1295</t>
  </si>
  <si>
    <t>Colonne1296</t>
  </si>
  <si>
    <t>Colonne1297</t>
  </si>
  <si>
    <t>Colonne1298</t>
  </si>
  <si>
    <t>Colonne1299</t>
  </si>
  <si>
    <t>Colonne1300</t>
  </si>
  <si>
    <t>Colonne1301</t>
  </si>
  <si>
    <t>Colonne1302</t>
  </si>
  <si>
    <t>Colonne1303</t>
  </si>
  <si>
    <t>Colonne1304</t>
  </si>
  <si>
    <t>Colonne1305</t>
  </si>
  <si>
    <t>Colonne1306</t>
  </si>
  <si>
    <t>Colonne1307</t>
  </si>
  <si>
    <t>Colonne1308</t>
  </si>
  <si>
    <t>Colonne1309</t>
  </si>
  <si>
    <t>Colonne1310</t>
  </si>
  <si>
    <t>Colonne1311</t>
  </si>
  <si>
    <t>Colonne1312</t>
  </si>
  <si>
    <t>Colonne1313</t>
  </si>
  <si>
    <t>Colonne1314</t>
  </si>
  <si>
    <t>Colonne1315</t>
  </si>
  <si>
    <t>Colonne1316</t>
  </si>
  <si>
    <t>Colonne1317</t>
  </si>
  <si>
    <t>Colonne1318</t>
  </si>
  <si>
    <t>Colonne1319</t>
  </si>
  <si>
    <t>Colonne1320</t>
  </si>
  <si>
    <t>Colonne1321</t>
  </si>
  <si>
    <t>Colonne1322</t>
  </si>
  <si>
    <t>Colonne1323</t>
  </si>
  <si>
    <t>Colonne1324</t>
  </si>
  <si>
    <t>Colonne1325</t>
  </si>
  <si>
    <t>Colonne1326</t>
  </si>
  <si>
    <t>Colonne1327</t>
  </si>
  <si>
    <t>Colonne1328</t>
  </si>
  <si>
    <t>Colonne1329</t>
  </si>
  <si>
    <t>Colonne1330</t>
  </si>
  <si>
    <t>Colonne1331</t>
  </si>
  <si>
    <t>Colonne1332</t>
  </si>
  <si>
    <t>Colonne1333</t>
  </si>
  <si>
    <t>Colonne1334</t>
  </si>
  <si>
    <t>Colonne1335</t>
  </si>
  <si>
    <t>Colonne1336</t>
  </si>
  <si>
    <t>Colonne1337</t>
  </si>
  <si>
    <t>Colonne1338</t>
  </si>
  <si>
    <t>Colonne1339</t>
  </si>
  <si>
    <t>Colonne1340</t>
  </si>
  <si>
    <t>Colonne1341</t>
  </si>
  <si>
    <t>Colonne1342</t>
  </si>
  <si>
    <t>Colonne1343</t>
  </si>
  <si>
    <t>Colonne1344</t>
  </si>
  <si>
    <t>Colonne1345</t>
  </si>
  <si>
    <t>Colonne1346</t>
  </si>
  <si>
    <t>Colonne1347</t>
  </si>
  <si>
    <t>Colonne1348</t>
  </si>
  <si>
    <t>Colonne1349</t>
  </si>
  <si>
    <t>Colonne1350</t>
  </si>
  <si>
    <t>Colonne1351</t>
  </si>
  <si>
    <t>Colonne1352</t>
  </si>
  <si>
    <t>Colonne1353</t>
  </si>
  <si>
    <t>Colonne1354</t>
  </si>
  <si>
    <t>Colonne1355</t>
  </si>
  <si>
    <t>Colonne1356</t>
  </si>
  <si>
    <t>Colonne1357</t>
  </si>
  <si>
    <t>Colonne1358</t>
  </si>
  <si>
    <t>Colonne1359</t>
  </si>
  <si>
    <t>Colonne1360</t>
  </si>
  <si>
    <t>Colonne1361</t>
  </si>
  <si>
    <t>Colonne1362</t>
  </si>
  <si>
    <t>Colonne1363</t>
  </si>
  <si>
    <t>Colonne1364</t>
  </si>
  <si>
    <t>Colonne1365</t>
  </si>
  <si>
    <t>Colonne1366</t>
  </si>
  <si>
    <t>Colonne1367</t>
  </si>
  <si>
    <t>Colonne1368</t>
  </si>
  <si>
    <t>Colonne1369</t>
  </si>
  <si>
    <t>Colonne1370</t>
  </si>
  <si>
    <t>Colonne1371</t>
  </si>
  <si>
    <t>Colonne1372</t>
  </si>
  <si>
    <t>Colonne1373</t>
  </si>
  <si>
    <t>Colonne1374</t>
  </si>
  <si>
    <t>Colonne1375</t>
  </si>
  <si>
    <t>Colonne1376</t>
  </si>
  <si>
    <t>Colonne1377</t>
  </si>
  <si>
    <t>Colonne1378</t>
  </si>
  <si>
    <t>Colonne1379</t>
  </si>
  <si>
    <t>Colonne1380</t>
  </si>
  <si>
    <t>Colonne1381</t>
  </si>
  <si>
    <t>Colonne1382</t>
  </si>
  <si>
    <t>Colonne1383</t>
  </si>
  <si>
    <t>Colonne1384</t>
  </si>
  <si>
    <t>Colonne1385</t>
  </si>
  <si>
    <t>Colonne1386</t>
  </si>
  <si>
    <t>Colonne1387</t>
  </si>
  <si>
    <t>Colonne1388</t>
  </si>
  <si>
    <t>Colonne1389</t>
  </si>
  <si>
    <t>Colonne1390</t>
  </si>
  <si>
    <t>Colonne1391</t>
  </si>
  <si>
    <t>Colonne1392</t>
  </si>
  <si>
    <t>Colonne1393</t>
  </si>
  <si>
    <t>Colonne1394</t>
  </si>
  <si>
    <t>Colonne1395</t>
  </si>
  <si>
    <t>Colonne1396</t>
  </si>
  <si>
    <t>Colonne1397</t>
  </si>
  <si>
    <t>Colonne1398</t>
  </si>
  <si>
    <t>Colonne1399</t>
  </si>
  <si>
    <t>Colonne1400</t>
  </si>
  <si>
    <t>Colonne1401</t>
  </si>
  <si>
    <t>Colonne1402</t>
  </si>
  <si>
    <t>Colonne1403</t>
  </si>
  <si>
    <t>Colonne1404</t>
  </si>
  <si>
    <t>Colonne1405</t>
  </si>
  <si>
    <t>Colonne1406</t>
  </si>
  <si>
    <t>Colonne1407</t>
  </si>
  <si>
    <t>Colonne1408</t>
  </si>
  <si>
    <t>Colonne1409</t>
  </si>
  <si>
    <t>Colonne1410</t>
  </si>
  <si>
    <t>Colonne1411</t>
  </si>
  <si>
    <t>Colonne1412</t>
  </si>
  <si>
    <t>Colonne1413</t>
  </si>
  <si>
    <t>Colonne1414</t>
  </si>
  <si>
    <t>Colonne1415</t>
  </si>
  <si>
    <t>Colonne1416</t>
  </si>
  <si>
    <t>Colonne1417</t>
  </si>
  <si>
    <t>Colonne1418</t>
  </si>
  <si>
    <t>Colonne1419</t>
  </si>
  <si>
    <t>Colonne1420</t>
  </si>
  <si>
    <t>Colonne1421</t>
  </si>
  <si>
    <t>Colonne1422</t>
  </si>
  <si>
    <t>Colonne1423</t>
  </si>
  <si>
    <t>Colonne1424</t>
  </si>
  <si>
    <t>Colonne1425</t>
  </si>
  <si>
    <t>Colonne1426</t>
  </si>
  <si>
    <t>Colonne1427</t>
  </si>
  <si>
    <t>Colonne1428</t>
  </si>
  <si>
    <t>Colonne1429</t>
  </si>
  <si>
    <t>Colonne1430</t>
  </si>
  <si>
    <t>Colonne1431</t>
  </si>
  <si>
    <t>Colonne1432</t>
  </si>
  <si>
    <t>Colonne1433</t>
  </si>
  <si>
    <t>Colonne1434</t>
  </si>
  <si>
    <t>Colonne1435</t>
  </si>
  <si>
    <t>Colonne1436</t>
  </si>
  <si>
    <t>Colonne1437</t>
  </si>
  <si>
    <t>Colonne1438</t>
  </si>
  <si>
    <t>Colonne1439</t>
  </si>
  <si>
    <t>Colonne1440</t>
  </si>
  <si>
    <t>Colonne1441</t>
  </si>
  <si>
    <t>Colonne1442</t>
  </si>
  <si>
    <t>Colonne1443</t>
  </si>
  <si>
    <t>Colonne1444</t>
  </si>
  <si>
    <t>Colonne1445</t>
  </si>
  <si>
    <t>Colonne1446</t>
  </si>
  <si>
    <t>Colonne1447</t>
  </si>
  <si>
    <t>Colonne1448</t>
  </si>
  <si>
    <t>Colonne1449</t>
  </si>
  <si>
    <t>Colonne1450</t>
  </si>
  <si>
    <t>Colonne1451</t>
  </si>
  <si>
    <t>Colonne1452</t>
  </si>
  <si>
    <t>Colonne1453</t>
  </si>
  <si>
    <t>Colonne1454</t>
  </si>
  <si>
    <t>Colonne1455</t>
  </si>
  <si>
    <t>Colonne1456</t>
  </si>
  <si>
    <t>Colonne1457</t>
  </si>
  <si>
    <t>Colonne1458</t>
  </si>
  <si>
    <t>Colonne1459</t>
  </si>
  <si>
    <t>Colonne1460</t>
  </si>
  <si>
    <t>Colonne1461</t>
  </si>
  <si>
    <t>Colonne1462</t>
  </si>
  <si>
    <t>Colonne1463</t>
  </si>
  <si>
    <t>Colonne1464</t>
  </si>
  <si>
    <t>Colonne1465</t>
  </si>
  <si>
    <t>Colonne1466</t>
  </si>
  <si>
    <t>Colonne1467</t>
  </si>
  <si>
    <t>Colonne1468</t>
  </si>
  <si>
    <t>Colonne1469</t>
  </si>
  <si>
    <t>Colonne1470</t>
  </si>
  <si>
    <t>Colonne1471</t>
  </si>
  <si>
    <t>Colonne1472</t>
  </si>
  <si>
    <t>Colonne1473</t>
  </si>
  <si>
    <t>Colonne1474</t>
  </si>
  <si>
    <t>Colonne1475</t>
  </si>
  <si>
    <t>Colonne1476</t>
  </si>
  <si>
    <t>Colonne1477</t>
  </si>
  <si>
    <t>Colonne1478</t>
  </si>
  <si>
    <t>Colonne1479</t>
  </si>
  <si>
    <t>Colonne1480</t>
  </si>
  <si>
    <t>Colonne1481</t>
  </si>
  <si>
    <t>Colonne1482</t>
  </si>
  <si>
    <t>Colonne1483</t>
  </si>
  <si>
    <t>Colonne1484</t>
  </si>
  <si>
    <t>Colonne1485</t>
  </si>
  <si>
    <t>Colonne1486</t>
  </si>
  <si>
    <t>Colonne1487</t>
  </si>
  <si>
    <t>Colonne1488</t>
  </si>
  <si>
    <t>Colonne1489</t>
  </si>
  <si>
    <t>Colonne1490</t>
  </si>
  <si>
    <t>Colonne1491</t>
  </si>
  <si>
    <t>Colonne1492</t>
  </si>
  <si>
    <t>Colonne1493</t>
  </si>
  <si>
    <t>Colonne1494</t>
  </si>
  <si>
    <t>Colonne1495</t>
  </si>
  <si>
    <t>Colonne1496</t>
  </si>
  <si>
    <t>Colonne1497</t>
  </si>
  <si>
    <t>Colonne1498</t>
  </si>
  <si>
    <t>Colonne1499</t>
  </si>
  <si>
    <t>Colonne1500</t>
  </si>
  <si>
    <t>Colonne1501</t>
  </si>
  <si>
    <t>Colonne1502</t>
  </si>
  <si>
    <t>Colonne1503</t>
  </si>
  <si>
    <t>Colonne1504</t>
  </si>
  <si>
    <t>Colonne1505</t>
  </si>
  <si>
    <t>Colonne1506</t>
  </si>
  <si>
    <t>Colonne1507</t>
  </si>
  <si>
    <t>Colonne1508</t>
  </si>
  <si>
    <t>Colonne1509</t>
  </si>
  <si>
    <t>Colonne1510</t>
  </si>
  <si>
    <t>Colonne1511</t>
  </si>
  <si>
    <t>Colonne1512</t>
  </si>
  <si>
    <t>Colonne1513</t>
  </si>
  <si>
    <t>Colonne1514</t>
  </si>
  <si>
    <t>Colonne1515</t>
  </si>
  <si>
    <t>Colonne1516</t>
  </si>
  <si>
    <t>Colonne1517</t>
  </si>
  <si>
    <t>Colonne1518</t>
  </si>
  <si>
    <t>Colonne1519</t>
  </si>
  <si>
    <t>Colonne1520</t>
  </si>
  <si>
    <t>Colonne1521</t>
  </si>
  <si>
    <t>Colonne1522</t>
  </si>
  <si>
    <t>Colonne1523</t>
  </si>
  <si>
    <t>Colonne1524</t>
  </si>
  <si>
    <t>Colonne1525</t>
  </si>
  <si>
    <t>Colonne1526</t>
  </si>
  <si>
    <t>Colonne1527</t>
  </si>
  <si>
    <t>Colonne1528</t>
  </si>
  <si>
    <t>Colonne1529</t>
  </si>
  <si>
    <t>Colonne1530</t>
  </si>
  <si>
    <t>Colonne1531</t>
  </si>
  <si>
    <t>Colonne1532</t>
  </si>
  <si>
    <t>Colonne1533</t>
  </si>
  <si>
    <t>Colonne1534</t>
  </si>
  <si>
    <t>Colonne1535</t>
  </si>
  <si>
    <t>Colonne1536</t>
  </si>
  <si>
    <t>Colonne1537</t>
  </si>
  <si>
    <t>Colonne1538</t>
  </si>
  <si>
    <t>Colonne1539</t>
  </si>
  <si>
    <t>Colonne1540</t>
  </si>
  <si>
    <t>Colonne1541</t>
  </si>
  <si>
    <t>Colonne1542</t>
  </si>
  <si>
    <t>Colonne1543</t>
  </si>
  <si>
    <t>Colonne1544</t>
  </si>
  <si>
    <t>Colonne1545</t>
  </si>
  <si>
    <t>Colonne1546</t>
  </si>
  <si>
    <t>Colonne1547</t>
  </si>
  <si>
    <t>Colonne1548</t>
  </si>
  <si>
    <t>Colonne1549</t>
  </si>
  <si>
    <t>Colonne1550</t>
  </si>
  <si>
    <t>Colonne1551</t>
  </si>
  <si>
    <t>Colonne1552</t>
  </si>
  <si>
    <t>Colonne1553</t>
  </si>
  <si>
    <t>Colonne1554</t>
  </si>
  <si>
    <t>Colonne1555</t>
  </si>
  <si>
    <t>Colonne1556</t>
  </si>
  <si>
    <t>Colonne1557</t>
  </si>
  <si>
    <t>Colonne1558</t>
  </si>
  <si>
    <t>Colonne1559</t>
  </si>
  <si>
    <t>Colonne1560</t>
  </si>
  <si>
    <t>Colonne1561</t>
  </si>
  <si>
    <t>Colonne1562</t>
  </si>
  <si>
    <t>Colonne1563</t>
  </si>
  <si>
    <t>Colonne1564</t>
  </si>
  <si>
    <t>Colonne1565</t>
  </si>
  <si>
    <t>Colonne1566</t>
  </si>
  <si>
    <t>Colonne1567</t>
  </si>
  <si>
    <t>Colonne1568</t>
  </si>
  <si>
    <t>Colonne1569</t>
  </si>
  <si>
    <t>Colonne1570</t>
  </si>
  <si>
    <t>Colonne1571</t>
  </si>
  <si>
    <t>Colonne1572</t>
  </si>
  <si>
    <t>Colonne1573</t>
  </si>
  <si>
    <t>Colonne1574</t>
  </si>
  <si>
    <t>Colonne1575</t>
  </si>
  <si>
    <t>Colonne1576</t>
  </si>
  <si>
    <t>Colonne1577</t>
  </si>
  <si>
    <t>Colonne1578</t>
  </si>
  <si>
    <t>Colonne1579</t>
  </si>
  <si>
    <t>Colonne1580</t>
  </si>
  <si>
    <t>Colonne1581</t>
  </si>
  <si>
    <t>Colonne1582</t>
  </si>
  <si>
    <t>Colonne1583</t>
  </si>
  <si>
    <t>Colonne1584</t>
  </si>
  <si>
    <t>Colonne1585</t>
  </si>
  <si>
    <t>Colonne1586</t>
  </si>
  <si>
    <t>Colonne1587</t>
  </si>
  <si>
    <t>Colonne1588</t>
  </si>
  <si>
    <t>Colonne1589</t>
  </si>
  <si>
    <t>Colonne1590</t>
  </si>
  <si>
    <t>Colonne1591</t>
  </si>
  <si>
    <t>Colonne1592</t>
  </si>
  <si>
    <t>Colonne1593</t>
  </si>
  <si>
    <t>Colonne1594</t>
  </si>
  <si>
    <t>Colonne1595</t>
  </si>
  <si>
    <t>Colonne1596</t>
  </si>
  <si>
    <t>Colonne1597</t>
  </si>
  <si>
    <t>Colonne1598</t>
  </si>
  <si>
    <t>Colonne1599</t>
  </si>
  <si>
    <t>Colonne1600</t>
  </si>
  <si>
    <t>Colonne1601</t>
  </si>
  <si>
    <t>Colonne1602</t>
  </si>
  <si>
    <t>Colonne1603</t>
  </si>
  <si>
    <t>Colonne1604</t>
  </si>
  <si>
    <t>Colonne1605</t>
  </si>
  <si>
    <t>Colonne1606</t>
  </si>
  <si>
    <t>Colonne1607</t>
  </si>
  <si>
    <t>Colonne1608</t>
  </si>
  <si>
    <t>Colonne1609</t>
  </si>
  <si>
    <t>Colonne1610</t>
  </si>
  <si>
    <t>Colonne1611</t>
  </si>
  <si>
    <t>Colonne1612</t>
  </si>
  <si>
    <t>Colonne1613</t>
  </si>
  <si>
    <t>Colonne1614</t>
  </si>
  <si>
    <t>Colonne1615</t>
  </si>
  <si>
    <t>Colonne1616</t>
  </si>
  <si>
    <t>Colonne1617</t>
  </si>
  <si>
    <t>Colonne1618</t>
  </si>
  <si>
    <t>Colonne1619</t>
  </si>
  <si>
    <t>Colonne1620</t>
  </si>
  <si>
    <t>Colonne1621</t>
  </si>
  <si>
    <t>Colonne1622</t>
  </si>
  <si>
    <t>Colonne1623</t>
  </si>
  <si>
    <t>Colonne1624</t>
  </si>
  <si>
    <t>Colonne1625</t>
  </si>
  <si>
    <t>Colonne1626</t>
  </si>
  <si>
    <t>Colonne1627</t>
  </si>
  <si>
    <t>Colonne1628</t>
  </si>
  <si>
    <t>Colonne1629</t>
  </si>
  <si>
    <t>Colonne1630</t>
  </si>
  <si>
    <t>Colonne1631</t>
  </si>
  <si>
    <t>Colonne1632</t>
  </si>
  <si>
    <t>Colonne1633</t>
  </si>
  <si>
    <t>Colonne1634</t>
  </si>
  <si>
    <t>Colonne1635</t>
  </si>
  <si>
    <t>Colonne1636</t>
  </si>
  <si>
    <t>Colonne1637</t>
  </si>
  <si>
    <t>Colonne1638</t>
  </si>
  <si>
    <t>Colonne1639</t>
  </si>
  <si>
    <t>Colonne1640</t>
  </si>
  <si>
    <t>Colonne1641</t>
  </si>
  <si>
    <t>Colonne1642</t>
  </si>
  <si>
    <t>Colonne1643</t>
  </si>
  <si>
    <t>Colonne1644</t>
  </si>
  <si>
    <t>Colonne1645</t>
  </si>
  <si>
    <t>Colonne1646</t>
  </si>
  <si>
    <t>Colonne1647</t>
  </si>
  <si>
    <t>Colonne1648</t>
  </si>
  <si>
    <t>Colonne1649</t>
  </si>
  <si>
    <t>Colonne1650</t>
  </si>
  <si>
    <t>Colonne1651</t>
  </si>
  <si>
    <t>Colonne1652</t>
  </si>
  <si>
    <t>Colonne1653</t>
  </si>
  <si>
    <t>Colonne1654</t>
  </si>
  <si>
    <t>Colonne1655</t>
  </si>
  <si>
    <t>Colonne1656</t>
  </si>
  <si>
    <t>Colonne1657</t>
  </si>
  <si>
    <t>Colonne1658</t>
  </si>
  <si>
    <t>Colonne1659</t>
  </si>
  <si>
    <t>Colonne1660</t>
  </si>
  <si>
    <t>Colonne1661</t>
  </si>
  <si>
    <t>Colonne1662</t>
  </si>
  <si>
    <t>Colonne1663</t>
  </si>
  <si>
    <t>Colonne1664</t>
  </si>
  <si>
    <t>Colonne1665</t>
  </si>
  <si>
    <t>Colonne1666</t>
  </si>
  <si>
    <t>Colonne1667</t>
  </si>
  <si>
    <t>Colonne1668</t>
  </si>
  <si>
    <t>Colonne1669</t>
  </si>
  <si>
    <t>Colonne1670</t>
  </si>
  <si>
    <t>Colonne1671</t>
  </si>
  <si>
    <t>Colonne1672</t>
  </si>
  <si>
    <t>Colonne1673</t>
  </si>
  <si>
    <t>Colonne1674</t>
  </si>
  <si>
    <t>Colonne1675</t>
  </si>
  <si>
    <t>Colonne1676</t>
  </si>
  <si>
    <t>Colonne1677</t>
  </si>
  <si>
    <t>Colonne1678</t>
  </si>
  <si>
    <t>Colonne1679</t>
  </si>
  <si>
    <t>Colonne1680</t>
  </si>
  <si>
    <t>Colonne1681</t>
  </si>
  <si>
    <t>Colonne1682</t>
  </si>
  <si>
    <t>Colonne1683</t>
  </si>
  <si>
    <t>Colonne1684</t>
  </si>
  <si>
    <t>Colonne1685</t>
  </si>
  <si>
    <t>Colonne1686</t>
  </si>
  <si>
    <t>Colonne1687</t>
  </si>
  <si>
    <t>Colonne1688</t>
  </si>
  <si>
    <t>Colonne1689</t>
  </si>
  <si>
    <t>Colonne1690</t>
  </si>
  <si>
    <t>Colonne1691</t>
  </si>
  <si>
    <t>Colonne1692</t>
  </si>
  <si>
    <t>Colonne1693</t>
  </si>
  <si>
    <t>Colonne1694</t>
  </si>
  <si>
    <t>Colonne1695</t>
  </si>
  <si>
    <t>Colonne1696</t>
  </si>
  <si>
    <t>Colonne1697</t>
  </si>
  <si>
    <t>Colonne1698</t>
  </si>
  <si>
    <t>Colonne1699</t>
  </si>
  <si>
    <t>Colonne1700</t>
  </si>
  <si>
    <t>Colonne1701</t>
  </si>
  <si>
    <t>Colonne1702</t>
  </si>
  <si>
    <t>Colonne1703</t>
  </si>
  <si>
    <t>Colonne1704</t>
  </si>
  <si>
    <t>Colonne1705</t>
  </si>
  <si>
    <t>Colonne1706</t>
  </si>
  <si>
    <t>Colonne1707</t>
  </si>
  <si>
    <t>Colonne1708</t>
  </si>
  <si>
    <t>Colonne1709</t>
  </si>
  <si>
    <t>Colonne1710</t>
  </si>
  <si>
    <t>Colonne1711</t>
  </si>
  <si>
    <t>Colonne1712</t>
  </si>
  <si>
    <t>Colonne1713</t>
  </si>
  <si>
    <t>Colonne1714</t>
  </si>
  <si>
    <t>Colonne1715</t>
  </si>
  <si>
    <t>Colonne1716</t>
  </si>
  <si>
    <t>Colonne1717</t>
  </si>
  <si>
    <t>Colonne1718</t>
  </si>
  <si>
    <t>Colonne1719</t>
  </si>
  <si>
    <t>Colonne1720</t>
  </si>
  <si>
    <t>Colonne1721</t>
  </si>
  <si>
    <t>Colonne1722</t>
  </si>
  <si>
    <t>Colonne1723</t>
  </si>
  <si>
    <t>Colonne1724</t>
  </si>
  <si>
    <t>Colonne1725</t>
  </si>
  <si>
    <t>Colonne1726</t>
  </si>
  <si>
    <t>Colonne1727</t>
  </si>
  <si>
    <t>Colonne1728</t>
  </si>
  <si>
    <t>Colonne1729</t>
  </si>
  <si>
    <t>Colonne1730</t>
  </si>
  <si>
    <t>Colonne1731</t>
  </si>
  <si>
    <t>Colonne1732</t>
  </si>
  <si>
    <t>Colonne1733</t>
  </si>
  <si>
    <t>Colonne1734</t>
  </si>
  <si>
    <t>Colonne1735</t>
  </si>
  <si>
    <t>Colonne1736</t>
  </si>
  <si>
    <t>Colonne1737</t>
  </si>
  <si>
    <t>Colonne1738</t>
  </si>
  <si>
    <t>Colonne1739</t>
  </si>
  <si>
    <t>Colonne1740</t>
  </si>
  <si>
    <t>Colonne1741</t>
  </si>
  <si>
    <t>Colonne1742</t>
  </si>
  <si>
    <t>Colonne1743</t>
  </si>
  <si>
    <t>Colonne1744</t>
  </si>
  <si>
    <t>Colonne1745</t>
  </si>
  <si>
    <t>Colonne1746</t>
  </si>
  <si>
    <t>Colonne1747</t>
  </si>
  <si>
    <t>Colonne1748</t>
  </si>
  <si>
    <t>Colonne1749</t>
  </si>
  <si>
    <t>Colonne1750</t>
  </si>
  <si>
    <t>Colonne1751</t>
  </si>
  <si>
    <t>Colonne1752</t>
  </si>
  <si>
    <t>Colonne1753</t>
  </si>
  <si>
    <t>Colonne1754</t>
  </si>
  <si>
    <t>Colonne1755</t>
  </si>
  <si>
    <t>Colonne1756</t>
  </si>
  <si>
    <t>Colonne1757</t>
  </si>
  <si>
    <t>Colonne1758</t>
  </si>
  <si>
    <t>Colonne1759</t>
  </si>
  <si>
    <t>Colonne1760</t>
  </si>
  <si>
    <t>Colonne1761</t>
  </si>
  <si>
    <t>Colonne1762</t>
  </si>
  <si>
    <t>Colonne1763</t>
  </si>
  <si>
    <t>Colonne1764</t>
  </si>
  <si>
    <t>Colonne1765</t>
  </si>
  <si>
    <t>Colonne1766</t>
  </si>
  <si>
    <t>Colonne1767</t>
  </si>
  <si>
    <t>Colonne1768</t>
  </si>
  <si>
    <t>Colonne1769</t>
  </si>
  <si>
    <t>Colonne1770</t>
  </si>
  <si>
    <t>Colonne1771</t>
  </si>
  <si>
    <t>Colonne1772</t>
  </si>
  <si>
    <t>Colonne1773</t>
  </si>
  <si>
    <t>Colonne1774</t>
  </si>
  <si>
    <t>Colonne1775</t>
  </si>
  <si>
    <t>Colonne1776</t>
  </si>
  <si>
    <t>Colonne1777</t>
  </si>
  <si>
    <t>Colonne1778</t>
  </si>
  <si>
    <t>Colonne1779</t>
  </si>
  <si>
    <t>Colonne1780</t>
  </si>
  <si>
    <t>Colonne1781</t>
  </si>
  <si>
    <t>Colonne1782</t>
  </si>
  <si>
    <t>Colonne1783</t>
  </si>
  <si>
    <t>Colonne1784</t>
  </si>
  <si>
    <t>Colonne1785</t>
  </si>
  <si>
    <t>Colonne1786</t>
  </si>
  <si>
    <t>Colonne1787</t>
  </si>
  <si>
    <t>Colonne1788</t>
  </si>
  <si>
    <t>Colonne1789</t>
  </si>
  <si>
    <t>Colonne1790</t>
  </si>
  <si>
    <t>Colonne1791</t>
  </si>
  <si>
    <t>Colonne1792</t>
  </si>
  <si>
    <t>Colonne1793</t>
  </si>
  <si>
    <t>Colonne1794</t>
  </si>
  <si>
    <t>Colonne1795</t>
  </si>
  <si>
    <t>Colonne1796</t>
  </si>
  <si>
    <t>Colonne1797</t>
  </si>
  <si>
    <t>Colonne1798</t>
  </si>
  <si>
    <t>Colonne1799</t>
  </si>
  <si>
    <t>Colonne1800</t>
  </si>
  <si>
    <t>Colonne1801</t>
  </si>
  <si>
    <t>Colonne1802</t>
  </si>
  <si>
    <t>Colonne1803</t>
  </si>
  <si>
    <t>Colonne1804</t>
  </si>
  <si>
    <t>Colonne1805</t>
  </si>
  <si>
    <t>Colonne1806</t>
  </si>
  <si>
    <t>Colonne1807</t>
  </si>
  <si>
    <t>Colonne1808</t>
  </si>
  <si>
    <t>Colonne1809</t>
  </si>
  <si>
    <t>Colonne1810</t>
  </si>
  <si>
    <t>Colonne1811</t>
  </si>
  <si>
    <t>Colonne1812</t>
  </si>
  <si>
    <t>Colonne1813</t>
  </si>
  <si>
    <t>Colonne1814</t>
  </si>
  <si>
    <t>Colonne1815</t>
  </si>
  <si>
    <t>Colonne1816</t>
  </si>
  <si>
    <t>Colonne1817</t>
  </si>
  <si>
    <t>Colonne1818</t>
  </si>
  <si>
    <t>Colonne1819</t>
  </si>
  <si>
    <t>Colonne1820</t>
  </si>
  <si>
    <t>Colonne1821</t>
  </si>
  <si>
    <t>Colonne1822</t>
  </si>
  <si>
    <t>Colonne1823</t>
  </si>
  <si>
    <t>Colonne1824</t>
  </si>
  <si>
    <t>Colonne1825</t>
  </si>
  <si>
    <t>Colonne1826</t>
  </si>
  <si>
    <t>Colonne1827</t>
  </si>
  <si>
    <t>Colonne1828</t>
  </si>
  <si>
    <t>Colonne1829</t>
  </si>
  <si>
    <t>Colonne1830</t>
  </si>
  <si>
    <t>Colonne1831</t>
  </si>
  <si>
    <t>Colonne1832</t>
  </si>
  <si>
    <t>Colonne1833</t>
  </si>
  <si>
    <t>Colonne1834</t>
  </si>
  <si>
    <t>Colonne1835</t>
  </si>
  <si>
    <t>Colonne1836</t>
  </si>
  <si>
    <t>Colonne1837</t>
  </si>
  <si>
    <t>Colonne1838</t>
  </si>
  <si>
    <t>Colonne1839</t>
  </si>
  <si>
    <t>Colonne1840</t>
  </si>
  <si>
    <t>Colonne1841</t>
  </si>
  <si>
    <t>Colonne1842</t>
  </si>
  <si>
    <t>Colonne1843</t>
  </si>
  <si>
    <t>Colonne1844</t>
  </si>
  <si>
    <t>Colonne1845</t>
  </si>
  <si>
    <t>Colonne1846</t>
  </si>
  <si>
    <t>Colonne1847</t>
  </si>
  <si>
    <t>Colonne1848</t>
  </si>
  <si>
    <t>Colonne1849</t>
  </si>
  <si>
    <t>Colonne1850</t>
  </si>
  <si>
    <t>Colonne1851</t>
  </si>
  <si>
    <t>Colonne1852</t>
  </si>
  <si>
    <t>Colonne1853</t>
  </si>
  <si>
    <t>Colonne1854</t>
  </si>
  <si>
    <t>Colonne1855</t>
  </si>
  <si>
    <t>Colonne1856</t>
  </si>
  <si>
    <t>Colonne1857</t>
  </si>
  <si>
    <t>Colonne1858</t>
  </si>
  <si>
    <t>Colonne1859</t>
  </si>
  <si>
    <t>Colonne1860</t>
  </si>
  <si>
    <t>Colonne1861</t>
  </si>
  <si>
    <t>Colonne1862</t>
  </si>
  <si>
    <t>Colonne1863</t>
  </si>
  <si>
    <t>Colonne1864</t>
  </si>
  <si>
    <t>Colonne1865</t>
  </si>
  <si>
    <t>Colonne1866</t>
  </si>
  <si>
    <t>Colonne1867</t>
  </si>
  <si>
    <t>Colonne1868</t>
  </si>
  <si>
    <t>Colonne1869</t>
  </si>
  <si>
    <t>Colonne1870</t>
  </si>
  <si>
    <t>Colonne1871</t>
  </si>
  <si>
    <t>Colonne1872</t>
  </si>
  <si>
    <t>Colonne1873</t>
  </si>
  <si>
    <t>Colonne1874</t>
  </si>
  <si>
    <t>Colonne1875</t>
  </si>
  <si>
    <t>Colonne1876</t>
  </si>
  <si>
    <t>Colonne1877</t>
  </si>
  <si>
    <t>Colonne1878</t>
  </si>
  <si>
    <t>Colonne1879</t>
  </si>
  <si>
    <t>Colonne1880</t>
  </si>
  <si>
    <t>Colonne1881</t>
  </si>
  <si>
    <t>Colonne1882</t>
  </si>
  <si>
    <t>Colonne1883</t>
  </si>
  <si>
    <t>Colonne1884</t>
  </si>
  <si>
    <t>Colonne1885</t>
  </si>
  <si>
    <t>Colonne1886</t>
  </si>
  <si>
    <t>Colonne1887</t>
  </si>
  <si>
    <t>Colonne1888</t>
  </si>
  <si>
    <t>Colonne1889</t>
  </si>
  <si>
    <t>Colonne1890</t>
  </si>
  <si>
    <t>Colonne1891</t>
  </si>
  <si>
    <t>Colonne1892</t>
  </si>
  <si>
    <t>Colonne1893</t>
  </si>
  <si>
    <t>Colonne1894</t>
  </si>
  <si>
    <t>Colonne1895</t>
  </si>
  <si>
    <t>Colonne1896</t>
  </si>
  <si>
    <t>Colonne1897</t>
  </si>
  <si>
    <t>Colonne1898</t>
  </si>
  <si>
    <t>Colonne1899</t>
  </si>
  <si>
    <t>Colonne1900</t>
  </si>
  <si>
    <t>Colonne1901</t>
  </si>
  <si>
    <t>Colonne1902</t>
  </si>
  <si>
    <t>Colonne1903</t>
  </si>
  <si>
    <t>Colonne1904</t>
  </si>
  <si>
    <t>Colonne1905</t>
  </si>
  <si>
    <t>Colonne1906</t>
  </si>
  <si>
    <t>Colonne1907</t>
  </si>
  <si>
    <t>Colonne1908</t>
  </si>
  <si>
    <t>Colonne1909</t>
  </si>
  <si>
    <t>Colonne1910</t>
  </si>
  <si>
    <t>Colonne1911</t>
  </si>
  <si>
    <t>Colonne1912</t>
  </si>
  <si>
    <t>Colonne1913</t>
  </si>
  <si>
    <t>Colonne1914</t>
  </si>
  <si>
    <t>Colonne1915</t>
  </si>
  <si>
    <t>Colonne1916</t>
  </si>
  <si>
    <t>Colonne1917</t>
  </si>
  <si>
    <t>Colonne1918</t>
  </si>
  <si>
    <t>Colonne1919</t>
  </si>
  <si>
    <t>Colonne1920</t>
  </si>
  <si>
    <t>Colonne1921</t>
  </si>
  <si>
    <t>Colonne1922</t>
  </si>
  <si>
    <t>Colonne1923</t>
  </si>
  <si>
    <t>Colonne1924</t>
  </si>
  <si>
    <t>Colonne1925</t>
  </si>
  <si>
    <t>Colonne1926</t>
  </si>
  <si>
    <t>Colonne1927</t>
  </si>
  <si>
    <t>Colonne1928</t>
  </si>
  <si>
    <t>Colonne1929</t>
  </si>
  <si>
    <t>Colonne1930</t>
  </si>
  <si>
    <t>Colonne1931</t>
  </si>
  <si>
    <t>Colonne1932</t>
  </si>
  <si>
    <t>Colonne1933</t>
  </si>
  <si>
    <t>Colonne1934</t>
  </si>
  <si>
    <t>Colonne1935</t>
  </si>
  <si>
    <t>Colonne1936</t>
  </si>
  <si>
    <t>Colonne1937</t>
  </si>
  <si>
    <t>Colonne1938</t>
  </si>
  <si>
    <t>Colonne1939</t>
  </si>
  <si>
    <t>Colonne1940</t>
  </si>
  <si>
    <t>Colonne1941</t>
  </si>
  <si>
    <t>Colonne1942</t>
  </si>
  <si>
    <t>Colonne1943</t>
  </si>
  <si>
    <t>Colonne1944</t>
  </si>
  <si>
    <t>Colonne1945</t>
  </si>
  <si>
    <t>Colonne1946</t>
  </si>
  <si>
    <t>Colonne1947</t>
  </si>
  <si>
    <t>Colonne1948</t>
  </si>
  <si>
    <t>Colonne1949</t>
  </si>
  <si>
    <t>Colonne1950</t>
  </si>
  <si>
    <t>Colonne1951</t>
  </si>
  <si>
    <t>Colonne1952</t>
  </si>
  <si>
    <t>Colonne1953</t>
  </si>
  <si>
    <t>Colonne1954</t>
  </si>
  <si>
    <t>Colonne1955</t>
  </si>
  <si>
    <t>Colonne1956</t>
  </si>
  <si>
    <t>Colonne1957</t>
  </si>
  <si>
    <t>Colonne1958</t>
  </si>
  <si>
    <t>Colonne1959</t>
  </si>
  <si>
    <t>Colonne1960</t>
  </si>
  <si>
    <t>Colonne1961</t>
  </si>
  <si>
    <t>Colonne1962</t>
  </si>
  <si>
    <t>Colonne1963</t>
  </si>
  <si>
    <t>Colonne1964</t>
  </si>
  <si>
    <t>Colonne1965</t>
  </si>
  <si>
    <t>Colonne1966</t>
  </si>
  <si>
    <t>Colonne1967</t>
  </si>
  <si>
    <t>Colonne1968</t>
  </si>
  <si>
    <t>Colonne1969</t>
  </si>
  <si>
    <t>Colonne1970</t>
  </si>
  <si>
    <t>Colonne1971</t>
  </si>
  <si>
    <t>Colonne1972</t>
  </si>
  <si>
    <t>Colonne1973</t>
  </si>
  <si>
    <t>Colonne1974</t>
  </si>
  <si>
    <t>Colonne1975</t>
  </si>
  <si>
    <t>Colonne1976</t>
  </si>
  <si>
    <t>Colonne1977</t>
  </si>
  <si>
    <t>Colonne1978</t>
  </si>
  <si>
    <t>Colonne1979</t>
  </si>
  <si>
    <t>Colonne1980</t>
  </si>
  <si>
    <t>Colonne1981</t>
  </si>
  <si>
    <t>Colonne1982</t>
  </si>
  <si>
    <t>Colonne1983</t>
  </si>
  <si>
    <t>Colonne1984</t>
  </si>
  <si>
    <t>Colonne1985</t>
  </si>
  <si>
    <t>Colonne1986</t>
  </si>
  <si>
    <t>Colonne1987</t>
  </si>
  <si>
    <t>Colonne1988</t>
  </si>
  <si>
    <t>Colonne1989</t>
  </si>
  <si>
    <t>Colonne1990</t>
  </si>
  <si>
    <t>Colonne1991</t>
  </si>
  <si>
    <t>Colonne1992</t>
  </si>
  <si>
    <t>Colonne1993</t>
  </si>
  <si>
    <t>Colonne1994</t>
  </si>
  <si>
    <t>Colonne1995</t>
  </si>
  <si>
    <t>Colonne1996</t>
  </si>
  <si>
    <t>Colonne1997</t>
  </si>
  <si>
    <t>Colonne1998</t>
  </si>
  <si>
    <t>Colonne1999</t>
  </si>
  <si>
    <t>Colonne2000</t>
  </si>
  <si>
    <t>Colonne2001</t>
  </si>
  <si>
    <t>Colonne2002</t>
  </si>
  <si>
    <t>Colonne2003</t>
  </si>
  <si>
    <t>Colonne2004</t>
  </si>
  <si>
    <t>Colonne2005</t>
  </si>
  <si>
    <t>Colonne2006</t>
  </si>
  <si>
    <t>Colonne2007</t>
  </si>
  <si>
    <t>Colonne2008</t>
  </si>
  <si>
    <t>Colonne2009</t>
  </si>
  <si>
    <t>Colonne2010</t>
  </si>
  <si>
    <t>Colonne2011</t>
  </si>
  <si>
    <t>Colonne2012</t>
  </si>
  <si>
    <t>Colonne2013</t>
  </si>
  <si>
    <t>Colonne2014</t>
  </si>
  <si>
    <t>Colonne2015</t>
  </si>
  <si>
    <t>Colonne2016</t>
  </si>
  <si>
    <t>Colonne2017</t>
  </si>
  <si>
    <t>Colonne2018</t>
  </si>
  <si>
    <t>Colonne2019</t>
  </si>
  <si>
    <t>Colonne2020</t>
  </si>
  <si>
    <t>Colonne2021</t>
  </si>
  <si>
    <t>Colonne2022</t>
  </si>
  <si>
    <t>Colonne2023</t>
  </si>
  <si>
    <t>Colonne2024</t>
  </si>
  <si>
    <t>Colonne2025</t>
  </si>
  <si>
    <t>Colonne2026</t>
  </si>
  <si>
    <t>Colonne2027</t>
  </si>
  <si>
    <t>Colonne2028</t>
  </si>
  <si>
    <t>Colonne2029</t>
  </si>
  <si>
    <t>Colonne2030</t>
  </si>
  <si>
    <t>Colonne2031</t>
  </si>
  <si>
    <t>Colonne2032</t>
  </si>
  <si>
    <t>Colonne2033</t>
  </si>
  <si>
    <t>Colonne2034</t>
  </si>
  <si>
    <t>Colonne2035</t>
  </si>
  <si>
    <t>Colonne2036</t>
  </si>
  <si>
    <t>Colonne2037</t>
  </si>
  <si>
    <t>Colonne2038</t>
  </si>
  <si>
    <t>Colonne2039</t>
  </si>
  <si>
    <t>Colonne2040</t>
  </si>
  <si>
    <t>Colonne2041</t>
  </si>
  <si>
    <t>Colonne2042</t>
  </si>
  <si>
    <t>Colonne2043</t>
  </si>
  <si>
    <t>Colonne2044</t>
  </si>
  <si>
    <t>Colonne2045</t>
  </si>
  <si>
    <t>Colonne2046</t>
  </si>
  <si>
    <t>Colonne2047</t>
  </si>
  <si>
    <t>Colonne2048</t>
  </si>
  <si>
    <t>Colonne2049</t>
  </si>
  <si>
    <t>Colonne2050</t>
  </si>
  <si>
    <t>Colonne2051</t>
  </si>
  <si>
    <t>Colonne2052</t>
  </si>
  <si>
    <t>Colonne2053</t>
  </si>
  <si>
    <t>Colonne2054</t>
  </si>
  <si>
    <t>Colonne2055</t>
  </si>
  <si>
    <t>Colonne2056</t>
  </si>
  <si>
    <t>Colonne2057</t>
  </si>
  <si>
    <t>Colonne2058</t>
  </si>
  <si>
    <t>Colonne2059</t>
  </si>
  <si>
    <t>Colonne2060</t>
  </si>
  <si>
    <t>Colonne2061</t>
  </si>
  <si>
    <t>Colonne2062</t>
  </si>
  <si>
    <t>Colonne2063</t>
  </si>
  <si>
    <t>Colonne2064</t>
  </si>
  <si>
    <t>Colonne2065</t>
  </si>
  <si>
    <t>Colonne2066</t>
  </si>
  <si>
    <t>Colonne2067</t>
  </si>
  <si>
    <t>Colonne2068</t>
  </si>
  <si>
    <t>Colonne2069</t>
  </si>
  <si>
    <t>Colonne2070</t>
  </si>
  <si>
    <t>Colonne2071</t>
  </si>
  <si>
    <t>Colonne2072</t>
  </si>
  <si>
    <t>Colonne2073</t>
  </si>
  <si>
    <t>Colonne2074</t>
  </si>
  <si>
    <t>Colonne2075</t>
  </si>
  <si>
    <t>Colonne2076</t>
  </si>
  <si>
    <t>Colonne2077</t>
  </si>
  <si>
    <t>Colonne2078</t>
  </si>
  <si>
    <t>Colonne2079</t>
  </si>
  <si>
    <t>Colonne2080</t>
  </si>
  <si>
    <t>Colonne2081</t>
  </si>
  <si>
    <t>Colonne2082</t>
  </si>
  <si>
    <t>Colonne2083</t>
  </si>
  <si>
    <t>Colonne2084</t>
  </si>
  <si>
    <t>Colonne2085</t>
  </si>
  <si>
    <t>Colonne2086</t>
  </si>
  <si>
    <t>Colonne2087</t>
  </si>
  <si>
    <t>Colonne2088</t>
  </si>
  <si>
    <t>Colonne2089</t>
  </si>
  <si>
    <t>Colonne2090</t>
  </si>
  <si>
    <t>Colonne2091</t>
  </si>
  <si>
    <t>Colonne2092</t>
  </si>
  <si>
    <t>Colonne2093</t>
  </si>
  <si>
    <t>Colonne2094</t>
  </si>
  <si>
    <t>Colonne2095</t>
  </si>
  <si>
    <t>Colonne2096</t>
  </si>
  <si>
    <t>Colonne2097</t>
  </si>
  <si>
    <t>Colonne2098</t>
  </si>
  <si>
    <t>Colonne2099</t>
  </si>
  <si>
    <t>Colonne2100</t>
  </si>
  <si>
    <t>Colonne2101</t>
  </si>
  <si>
    <t>Colonne2102</t>
  </si>
  <si>
    <t>Colonne2103</t>
  </si>
  <si>
    <t>Colonne2104</t>
  </si>
  <si>
    <t>Colonne2105</t>
  </si>
  <si>
    <t>Colonne2106</t>
  </si>
  <si>
    <t>Colonne2107</t>
  </si>
  <si>
    <t>Colonne2108</t>
  </si>
  <si>
    <t>Colonne2109</t>
  </si>
  <si>
    <t>Colonne2110</t>
  </si>
  <si>
    <t>Colonne2111</t>
  </si>
  <si>
    <t>Colonne2112</t>
  </si>
  <si>
    <t>Colonne2113</t>
  </si>
  <si>
    <t>Colonne2114</t>
  </si>
  <si>
    <t>Colonne2115</t>
  </si>
  <si>
    <t>Colonne2116</t>
  </si>
  <si>
    <t>Colonne2117</t>
  </si>
  <si>
    <t>Colonne2118</t>
  </si>
  <si>
    <t>Colonne2119</t>
  </si>
  <si>
    <t>Colonne2120</t>
  </si>
  <si>
    <t>Colonne2121</t>
  </si>
  <si>
    <t>Colonne2122</t>
  </si>
  <si>
    <t>Colonne2123</t>
  </si>
  <si>
    <t>Colonne2124</t>
  </si>
  <si>
    <t>Colonne2125</t>
  </si>
  <si>
    <t>Colonne2126</t>
  </si>
  <si>
    <t>Colonne2127</t>
  </si>
  <si>
    <t>Colonne2128</t>
  </si>
  <si>
    <t>Colonne2129</t>
  </si>
  <si>
    <t>Colonne2130</t>
  </si>
  <si>
    <t>Colonne2131</t>
  </si>
  <si>
    <t>Colonne2132</t>
  </si>
  <si>
    <t>Colonne2133</t>
  </si>
  <si>
    <t>Colonne2134</t>
  </si>
  <si>
    <t>Colonne2135</t>
  </si>
  <si>
    <t>Colonne2136</t>
  </si>
  <si>
    <t>Colonne2137</t>
  </si>
  <si>
    <t>Colonne2138</t>
  </si>
  <si>
    <t>Colonne2139</t>
  </si>
  <si>
    <t>Colonne2140</t>
  </si>
  <si>
    <t>Colonne2141</t>
  </si>
  <si>
    <t>Colonne2142</t>
  </si>
  <si>
    <t>Colonne2143</t>
  </si>
  <si>
    <t>Colonne2144</t>
  </si>
  <si>
    <t>Colonne2145</t>
  </si>
  <si>
    <t>Colonne2146</t>
  </si>
  <si>
    <t>Colonne2147</t>
  </si>
  <si>
    <t>Colonne2148</t>
  </si>
  <si>
    <t>Colonne2149</t>
  </si>
  <si>
    <t>Colonne2150</t>
  </si>
  <si>
    <t>Colonne2151</t>
  </si>
  <si>
    <t>Colonne2152</t>
  </si>
  <si>
    <t>Colonne2153</t>
  </si>
  <si>
    <t>Colonne2154</t>
  </si>
  <si>
    <t>Colonne2155</t>
  </si>
  <si>
    <t>Colonne2156</t>
  </si>
  <si>
    <t>Colonne2157</t>
  </si>
  <si>
    <t>Colonne2158</t>
  </si>
  <si>
    <t>Colonne2159</t>
  </si>
  <si>
    <t>Colonne2160</t>
  </si>
  <si>
    <t>Colonne2161</t>
  </si>
  <si>
    <t>Colonne2162</t>
  </si>
  <si>
    <t>Colonne2163</t>
  </si>
  <si>
    <t>Colonne2164</t>
  </si>
  <si>
    <t>Colonne2165</t>
  </si>
  <si>
    <t>Colonne2166</t>
  </si>
  <si>
    <t>Colonne2167</t>
  </si>
  <si>
    <t>Colonne2168</t>
  </si>
  <si>
    <t>Colonne2169</t>
  </si>
  <si>
    <t>Colonne2170</t>
  </si>
  <si>
    <t>Colonne2171</t>
  </si>
  <si>
    <t>Colonne2172</t>
  </si>
  <si>
    <t>Colonne2173</t>
  </si>
  <si>
    <t>Colonne2174</t>
  </si>
  <si>
    <t>Colonne2175</t>
  </si>
  <si>
    <t>Colonne2176</t>
  </si>
  <si>
    <t>Colonne2177</t>
  </si>
  <si>
    <t>Colonne2178</t>
  </si>
  <si>
    <t>Colonne2179</t>
  </si>
  <si>
    <t>Colonne2180</t>
  </si>
  <si>
    <t>Colonne2181</t>
  </si>
  <si>
    <t>Colonne2182</t>
  </si>
  <si>
    <t>Colonne2183</t>
  </si>
  <si>
    <t>Colonne2184</t>
  </si>
  <si>
    <t>Colonne2185</t>
  </si>
  <si>
    <t>Colonne2186</t>
  </si>
  <si>
    <t>Colonne2187</t>
  </si>
  <si>
    <t>Colonne2188</t>
  </si>
  <si>
    <t>Colonne2189</t>
  </si>
  <si>
    <t>Colonne2190</t>
  </si>
  <si>
    <t>Colonne2191</t>
  </si>
  <si>
    <t>Colonne2192</t>
  </si>
  <si>
    <t>Colonne2193</t>
  </si>
  <si>
    <t>Colonne2194</t>
  </si>
  <si>
    <t>Colonne2195</t>
  </si>
  <si>
    <t>Colonne2196</t>
  </si>
  <si>
    <t>Colonne2197</t>
  </si>
  <si>
    <t>Colonne2198</t>
  </si>
  <si>
    <t>Colonne2199</t>
  </si>
  <si>
    <t>Colonne2200</t>
  </si>
  <si>
    <t>Colonne2201</t>
  </si>
  <si>
    <t>Colonne2202</t>
  </si>
  <si>
    <t>Colonne2203</t>
  </si>
  <si>
    <t>Colonne2204</t>
  </si>
  <si>
    <t>Colonne2205</t>
  </si>
  <si>
    <t>Colonne2206</t>
  </si>
  <si>
    <t>Colonne2207</t>
  </si>
  <si>
    <t>Colonne2208</t>
  </si>
  <si>
    <t>Colonne2209</t>
  </si>
  <si>
    <t>Colonne2210</t>
  </si>
  <si>
    <t>Colonne2211</t>
  </si>
  <si>
    <t>Colonne2212</t>
  </si>
  <si>
    <t>Colonne2213</t>
  </si>
  <si>
    <t>Colonne2214</t>
  </si>
  <si>
    <t>Colonne2215</t>
  </si>
  <si>
    <t>Colonne2216</t>
  </si>
  <si>
    <t>Colonne2217</t>
  </si>
  <si>
    <t>Colonne2218</t>
  </si>
  <si>
    <t>Colonne2219</t>
  </si>
  <si>
    <t>Colonne2220</t>
  </si>
  <si>
    <t>Colonne2221</t>
  </si>
  <si>
    <t>Colonne2222</t>
  </si>
  <si>
    <t>Colonne2223</t>
  </si>
  <si>
    <t>Colonne2224</t>
  </si>
  <si>
    <t>Colonne2225</t>
  </si>
  <si>
    <t>Colonne2226</t>
  </si>
  <si>
    <t>Colonne2227</t>
  </si>
  <si>
    <t>Colonne2228</t>
  </si>
  <si>
    <t>Colonne2229</t>
  </si>
  <si>
    <t>Colonne2230</t>
  </si>
  <si>
    <t>Colonne2231</t>
  </si>
  <si>
    <t>Colonne2232</t>
  </si>
  <si>
    <t>Colonne2233</t>
  </si>
  <si>
    <t>Colonne2234</t>
  </si>
  <si>
    <t>Colonne2235</t>
  </si>
  <si>
    <t>Colonne2236</t>
  </si>
  <si>
    <t>Colonne2237</t>
  </si>
  <si>
    <t>Colonne2238</t>
  </si>
  <si>
    <t>Colonne2239</t>
  </si>
  <si>
    <t>Colonne2240</t>
  </si>
  <si>
    <t>Colonne2241</t>
  </si>
  <si>
    <t>Colonne2242</t>
  </si>
  <si>
    <t>Colonne2243</t>
  </si>
  <si>
    <t>Colonne2244</t>
  </si>
  <si>
    <t>Colonne2245</t>
  </si>
  <si>
    <t>Colonne2246</t>
  </si>
  <si>
    <t>Colonne2247</t>
  </si>
  <si>
    <t>Colonne2248</t>
  </si>
  <si>
    <t>Colonne2249</t>
  </si>
  <si>
    <t>Colonne2250</t>
  </si>
  <si>
    <t>Colonne2251</t>
  </si>
  <si>
    <t>Colonne2252</t>
  </si>
  <si>
    <t>Colonne2253</t>
  </si>
  <si>
    <t>Colonne2254</t>
  </si>
  <si>
    <t>Colonne2255</t>
  </si>
  <si>
    <t>Colonne2256</t>
  </si>
  <si>
    <t>Colonne2257</t>
  </si>
  <si>
    <t>Colonne2258</t>
  </si>
  <si>
    <t>Colonne2259</t>
  </si>
  <si>
    <t>Colonne2260</t>
  </si>
  <si>
    <t>Colonne2261</t>
  </si>
  <si>
    <t>Colonne2262</t>
  </si>
  <si>
    <t>Colonne2263</t>
  </si>
  <si>
    <t>Colonne2264</t>
  </si>
  <si>
    <t>Colonne2265</t>
  </si>
  <si>
    <t>Colonne2266</t>
  </si>
  <si>
    <t>Colonne2267</t>
  </si>
  <si>
    <t>Colonne2268</t>
  </si>
  <si>
    <t>Colonne2269</t>
  </si>
  <si>
    <t>Colonne2270</t>
  </si>
  <si>
    <t>Colonne2271</t>
  </si>
  <si>
    <t>Colonne2272</t>
  </si>
  <si>
    <t>Colonne2273</t>
  </si>
  <si>
    <t>Colonne2274</t>
  </si>
  <si>
    <t>Colonne2275</t>
  </si>
  <si>
    <t>Colonne2276</t>
  </si>
  <si>
    <t>Colonne2277</t>
  </si>
  <si>
    <t>Colonne2278</t>
  </si>
  <si>
    <t>Colonne2279</t>
  </si>
  <si>
    <t>Colonne2280</t>
  </si>
  <si>
    <t>Colonne2281</t>
  </si>
  <si>
    <t>Colonne2282</t>
  </si>
  <si>
    <t>Colonne2283</t>
  </si>
  <si>
    <t>Colonne2284</t>
  </si>
  <si>
    <t>Colonne2285</t>
  </si>
  <si>
    <t>Colonne2286</t>
  </si>
  <si>
    <t>Colonne2287</t>
  </si>
  <si>
    <t>Colonne2288</t>
  </si>
  <si>
    <t>Colonne2289</t>
  </si>
  <si>
    <t>Colonne2290</t>
  </si>
  <si>
    <t>Colonne2291</t>
  </si>
  <si>
    <t>Colonne2292</t>
  </si>
  <si>
    <t>Colonne2293</t>
  </si>
  <si>
    <t>Colonne2294</t>
  </si>
  <si>
    <t>Colonne2295</t>
  </si>
  <si>
    <t>Colonne2296</t>
  </si>
  <si>
    <t>Colonne2297</t>
  </si>
  <si>
    <t>Colonne2298</t>
  </si>
  <si>
    <t>Colonne2299</t>
  </si>
  <si>
    <t>Colonne2300</t>
  </si>
  <si>
    <t>Colonne2301</t>
  </si>
  <si>
    <t>Colonne2302</t>
  </si>
  <si>
    <t>Colonne2303</t>
  </si>
  <si>
    <t>Colonne2304</t>
  </si>
  <si>
    <t>Colonne2305</t>
  </si>
  <si>
    <t>Colonne2306</t>
  </si>
  <si>
    <t>Colonne2307</t>
  </si>
  <si>
    <t>Colonne2308</t>
  </si>
  <si>
    <t>Colonne2309</t>
  </si>
  <si>
    <t>Colonne2310</t>
  </si>
  <si>
    <t>Colonne2311</t>
  </si>
  <si>
    <t>Colonne2312</t>
  </si>
  <si>
    <t>Colonne2313</t>
  </si>
  <si>
    <t>Colonne2314</t>
  </si>
  <si>
    <t>Colonne2315</t>
  </si>
  <si>
    <t>Colonne2316</t>
  </si>
  <si>
    <t>Colonne2317</t>
  </si>
  <si>
    <t>Colonne2318</t>
  </si>
  <si>
    <t>Colonne2319</t>
  </si>
  <si>
    <t>Colonne2320</t>
  </si>
  <si>
    <t>Colonne2321</t>
  </si>
  <si>
    <t>Colonne2322</t>
  </si>
  <si>
    <t>Colonne2323</t>
  </si>
  <si>
    <t>Colonne2324</t>
  </si>
  <si>
    <t>Colonne2325</t>
  </si>
  <si>
    <t>Colonne2326</t>
  </si>
  <si>
    <t>Colonne2327</t>
  </si>
  <si>
    <t>Colonne2328</t>
  </si>
  <si>
    <t>Colonne2329</t>
  </si>
  <si>
    <t>Colonne2330</t>
  </si>
  <si>
    <t>Colonne2331</t>
  </si>
  <si>
    <t>Colonne2332</t>
  </si>
  <si>
    <t>Colonne2333</t>
  </si>
  <si>
    <t>Colonne2334</t>
  </si>
  <si>
    <t>Colonne2335</t>
  </si>
  <si>
    <t>Colonne2336</t>
  </si>
  <si>
    <t>Colonne2337</t>
  </si>
  <si>
    <t>Colonne2338</t>
  </si>
  <si>
    <t>Colonne2339</t>
  </si>
  <si>
    <t>Colonne2340</t>
  </si>
  <si>
    <t>Colonne2341</t>
  </si>
  <si>
    <t>Colonne2342</t>
  </si>
  <si>
    <t>Colonne2343</t>
  </si>
  <si>
    <t>Colonne2344</t>
  </si>
  <si>
    <t>Colonne2345</t>
  </si>
  <si>
    <t>Colonne2346</t>
  </si>
  <si>
    <t>Colonne2347</t>
  </si>
  <si>
    <t>Colonne2348</t>
  </si>
  <si>
    <t>Colonne2349</t>
  </si>
  <si>
    <t>Colonne2350</t>
  </si>
  <si>
    <t>Colonne2351</t>
  </si>
  <si>
    <t>Colonne2352</t>
  </si>
  <si>
    <t>Colonne2353</t>
  </si>
  <si>
    <t>Colonne2354</t>
  </si>
  <si>
    <t>Colonne2355</t>
  </si>
  <si>
    <t>Colonne2356</t>
  </si>
  <si>
    <t>Colonne2357</t>
  </si>
  <si>
    <t>Colonne2358</t>
  </si>
  <si>
    <t>Colonne2359</t>
  </si>
  <si>
    <t>Colonne2360</t>
  </si>
  <si>
    <t>Colonne2361</t>
  </si>
  <si>
    <t>Colonne2362</t>
  </si>
  <si>
    <t>Colonne2363</t>
  </si>
  <si>
    <t>Colonne2364</t>
  </si>
  <si>
    <t>Colonne2365</t>
  </si>
  <si>
    <t>Colonne2366</t>
  </si>
  <si>
    <t>Colonne2367</t>
  </si>
  <si>
    <t>Colonne2368</t>
  </si>
  <si>
    <t>Colonne2369</t>
  </si>
  <si>
    <t>Colonne2370</t>
  </si>
  <si>
    <t>Colonne2371</t>
  </si>
  <si>
    <t>Colonne2372</t>
  </si>
  <si>
    <t>Colonne2373</t>
  </si>
  <si>
    <t>Colonne2374</t>
  </si>
  <si>
    <t>Colonne2375</t>
  </si>
  <si>
    <t>Colonne2376</t>
  </si>
  <si>
    <t>Colonne2377</t>
  </si>
  <si>
    <t>Colonne2378</t>
  </si>
  <si>
    <t>Colonne2379</t>
  </si>
  <si>
    <t>Colonne2380</t>
  </si>
  <si>
    <t>Colonne2381</t>
  </si>
  <si>
    <t>Colonne2382</t>
  </si>
  <si>
    <t>Colonne2383</t>
  </si>
  <si>
    <t>Colonne2384</t>
  </si>
  <si>
    <t>Colonne2385</t>
  </si>
  <si>
    <t>Colonne2386</t>
  </si>
  <si>
    <t>Colonne2387</t>
  </si>
  <si>
    <t>Colonne2388</t>
  </si>
  <si>
    <t>Colonne2389</t>
  </si>
  <si>
    <t>Colonne2390</t>
  </si>
  <si>
    <t>Colonne2391</t>
  </si>
  <si>
    <t>Colonne2392</t>
  </si>
  <si>
    <t>Colonne2393</t>
  </si>
  <si>
    <t>Colonne2394</t>
  </si>
  <si>
    <t>Colonne2395</t>
  </si>
  <si>
    <t>Colonne2396</t>
  </si>
  <si>
    <t>Colonne2397</t>
  </si>
  <si>
    <t>Colonne2398</t>
  </si>
  <si>
    <t>Colonne2399</t>
  </si>
  <si>
    <t>Colonne2400</t>
  </si>
  <si>
    <t>Colonne2401</t>
  </si>
  <si>
    <t>Colonne2402</t>
  </si>
  <si>
    <t>Colonne2403</t>
  </si>
  <si>
    <t>Colonne2404</t>
  </si>
  <si>
    <t>Colonne2405</t>
  </si>
  <si>
    <t>Colonne2406</t>
  </si>
  <si>
    <t>Colonne2407</t>
  </si>
  <si>
    <t>Colonne2408</t>
  </si>
  <si>
    <t>Colonne2409</t>
  </si>
  <si>
    <t>Colonne2410</t>
  </si>
  <si>
    <t>Colonne2411</t>
  </si>
  <si>
    <t>Colonne2412</t>
  </si>
  <si>
    <t>Colonne2413</t>
  </si>
  <si>
    <t>Colonne2414</t>
  </si>
  <si>
    <t>Colonne2415</t>
  </si>
  <si>
    <t>Colonne2416</t>
  </si>
  <si>
    <t>Colonne2417</t>
  </si>
  <si>
    <t>Colonne2418</t>
  </si>
  <si>
    <t>Colonne2419</t>
  </si>
  <si>
    <t>Colonne2420</t>
  </si>
  <si>
    <t>Colonne2421</t>
  </si>
  <si>
    <t>Colonne2422</t>
  </si>
  <si>
    <t>Colonne2423</t>
  </si>
  <si>
    <t>Colonne2424</t>
  </si>
  <si>
    <t>Colonne2425</t>
  </si>
  <si>
    <t>Colonne2426</t>
  </si>
  <si>
    <t>Colonne2427</t>
  </si>
  <si>
    <t>Colonne2428</t>
  </si>
  <si>
    <t>Colonne2429</t>
  </si>
  <si>
    <t>Colonne2430</t>
  </si>
  <si>
    <t>Colonne2431</t>
  </si>
  <si>
    <t>Colonne2432</t>
  </si>
  <si>
    <t>Colonne2433</t>
  </si>
  <si>
    <t>Colonne2434</t>
  </si>
  <si>
    <t>Colonne2435</t>
  </si>
  <si>
    <t>Colonne2436</t>
  </si>
  <si>
    <t>Colonne2437</t>
  </si>
  <si>
    <t>Colonne2438</t>
  </si>
  <si>
    <t>Colonne2439</t>
  </si>
  <si>
    <t>Colonne2440</t>
  </si>
  <si>
    <t>Colonne2441</t>
  </si>
  <si>
    <t>Colonne2442</t>
  </si>
  <si>
    <t>Colonne2443</t>
  </si>
  <si>
    <t>Colonne2444</t>
  </si>
  <si>
    <t>Colonne2445</t>
  </si>
  <si>
    <t>Colonne2446</t>
  </si>
  <si>
    <t>Colonne2447</t>
  </si>
  <si>
    <t>Colonne2448</t>
  </si>
  <si>
    <t>Colonne2449</t>
  </si>
  <si>
    <t>Colonne2450</t>
  </si>
  <si>
    <t>Colonne2451</t>
  </si>
  <si>
    <t>Colonne2452</t>
  </si>
  <si>
    <t>Colonne2453</t>
  </si>
  <si>
    <t>Colonne2454</t>
  </si>
  <si>
    <t>Colonne2455</t>
  </si>
  <si>
    <t>Colonne2456</t>
  </si>
  <si>
    <t>Colonne2457</t>
  </si>
  <si>
    <t>Colonne2458</t>
  </si>
  <si>
    <t>Colonne2459</t>
  </si>
  <si>
    <t>Colonne2460</t>
  </si>
  <si>
    <t>Colonne2461</t>
  </si>
  <si>
    <t>Colonne2462</t>
  </si>
  <si>
    <t>Colonne2463</t>
  </si>
  <si>
    <t>Colonne2464</t>
  </si>
  <si>
    <t>Colonne2465</t>
  </si>
  <si>
    <t>Colonne2466</t>
  </si>
  <si>
    <t>Colonne2467</t>
  </si>
  <si>
    <t>Colonne2468</t>
  </si>
  <si>
    <t>Colonne2469</t>
  </si>
  <si>
    <t>Colonne2470</t>
  </si>
  <si>
    <t>Colonne2471</t>
  </si>
  <si>
    <t>Colonne2472</t>
  </si>
  <si>
    <t>Colonne2473</t>
  </si>
  <si>
    <t>Colonne2474</t>
  </si>
  <si>
    <t>Colonne2475</t>
  </si>
  <si>
    <t>Colonne2476</t>
  </si>
  <si>
    <t>Colonne2477</t>
  </si>
  <si>
    <t>Colonne2478</t>
  </si>
  <si>
    <t>Colonne2479</t>
  </si>
  <si>
    <t>Colonne2480</t>
  </si>
  <si>
    <t>Colonne2481</t>
  </si>
  <si>
    <t>Colonne2482</t>
  </si>
  <si>
    <t>Colonne2483</t>
  </si>
  <si>
    <t>Colonne2484</t>
  </si>
  <si>
    <t>Colonne2485</t>
  </si>
  <si>
    <t>Colonne2486</t>
  </si>
  <si>
    <t>Colonne2487</t>
  </si>
  <si>
    <t>Colonne2488</t>
  </si>
  <si>
    <t>Colonne2489</t>
  </si>
  <si>
    <t>Colonne2490</t>
  </si>
  <si>
    <t>Colonne2491</t>
  </si>
  <si>
    <t>Colonne2492</t>
  </si>
  <si>
    <t>Colonne2493</t>
  </si>
  <si>
    <t>Colonne2494</t>
  </si>
  <si>
    <t>Colonne2495</t>
  </si>
  <si>
    <t>Colonne2496</t>
  </si>
  <si>
    <t>Colonne2497</t>
  </si>
  <si>
    <t>Colonne2498</t>
  </si>
  <si>
    <t>Colonne2499</t>
  </si>
  <si>
    <t>Colonne2500</t>
  </si>
  <si>
    <t>Colonne2501</t>
  </si>
  <si>
    <t>Colonne2502</t>
  </si>
  <si>
    <t>Colonne2503</t>
  </si>
  <si>
    <t>Colonne2504</t>
  </si>
  <si>
    <t>Colonne2505</t>
  </si>
  <si>
    <t>Colonne2506</t>
  </si>
  <si>
    <t>Colonne2507</t>
  </si>
  <si>
    <t>Colonne2508</t>
  </si>
  <si>
    <t>Colonne2509</t>
  </si>
  <si>
    <t>Colonne2510</t>
  </si>
  <si>
    <t>Colonne2511</t>
  </si>
  <si>
    <t>Colonne2512</t>
  </si>
  <si>
    <t>Colonne2513</t>
  </si>
  <si>
    <t>Colonne2514</t>
  </si>
  <si>
    <t>Colonne2515</t>
  </si>
  <si>
    <t>Colonne2516</t>
  </si>
  <si>
    <t>Colonne2517</t>
  </si>
  <si>
    <t>Colonne2518</t>
  </si>
  <si>
    <t>Colonne2519</t>
  </si>
  <si>
    <t>Colonne2520</t>
  </si>
  <si>
    <t>Colonne2521</t>
  </si>
  <si>
    <t>Colonne2522</t>
  </si>
  <si>
    <t>Colonne2523</t>
  </si>
  <si>
    <t>Colonne2524</t>
  </si>
  <si>
    <t>Colonne2525</t>
  </si>
  <si>
    <t>Colonne2526</t>
  </si>
  <si>
    <t>Colonne2527</t>
  </si>
  <si>
    <t>Colonne2528</t>
  </si>
  <si>
    <t>Colonne2529</t>
  </si>
  <si>
    <t>Colonne2530</t>
  </si>
  <si>
    <t>Colonne2531</t>
  </si>
  <si>
    <t>Colonne2532</t>
  </si>
  <si>
    <t>Colonne2533</t>
  </si>
  <si>
    <t>Colonne2534</t>
  </si>
  <si>
    <t>Colonne2535</t>
  </si>
  <si>
    <t>Colonne2536</t>
  </si>
  <si>
    <t>Colonne2537</t>
  </si>
  <si>
    <t>Colonne2538</t>
  </si>
  <si>
    <t>Colonne2539</t>
  </si>
  <si>
    <t>Colonne2540</t>
  </si>
  <si>
    <t>Colonne2541</t>
  </si>
  <si>
    <t>Colonne2542</t>
  </si>
  <si>
    <t>Colonne2543</t>
  </si>
  <si>
    <t>Colonne2544</t>
  </si>
  <si>
    <t>Colonne2545</t>
  </si>
  <si>
    <t>Colonne2546</t>
  </si>
  <si>
    <t>Colonne2547</t>
  </si>
  <si>
    <t>Colonne2548</t>
  </si>
  <si>
    <t>Colonne2549</t>
  </si>
  <si>
    <t>Colonne2550</t>
  </si>
  <si>
    <t>Colonne2551</t>
  </si>
  <si>
    <t>Colonne2552</t>
  </si>
  <si>
    <t>Colonne2553</t>
  </si>
  <si>
    <t>Colonne2554</t>
  </si>
  <si>
    <t>Colonne2555</t>
  </si>
  <si>
    <t>Colonne2556</t>
  </si>
  <si>
    <t>Colonne2557</t>
  </si>
  <si>
    <t>Colonne2558</t>
  </si>
  <si>
    <t>Colonne2559</t>
  </si>
  <si>
    <t>Colonne2560</t>
  </si>
  <si>
    <t>Colonne2561</t>
  </si>
  <si>
    <t>Colonne2562</t>
  </si>
  <si>
    <t>Colonne2563</t>
  </si>
  <si>
    <t>Colonne2564</t>
  </si>
  <si>
    <t>Colonne2565</t>
  </si>
  <si>
    <t>Colonne2566</t>
  </si>
  <si>
    <t>Colonne2567</t>
  </si>
  <si>
    <t>Colonne2568</t>
  </si>
  <si>
    <t>Colonne2569</t>
  </si>
  <si>
    <t>Colonne2570</t>
  </si>
  <si>
    <t>Colonne2571</t>
  </si>
  <si>
    <t>Colonne2572</t>
  </si>
  <si>
    <t>Colonne2573</t>
  </si>
  <si>
    <t>Colonne2574</t>
  </si>
  <si>
    <t>Colonne2575</t>
  </si>
  <si>
    <t>Colonne2576</t>
  </si>
  <si>
    <t>Colonne2577</t>
  </si>
  <si>
    <t>Colonne2578</t>
  </si>
  <si>
    <t>Colonne2579</t>
  </si>
  <si>
    <t>Colonne2580</t>
  </si>
  <si>
    <t>Colonne2581</t>
  </si>
  <si>
    <t>Colonne2582</t>
  </si>
  <si>
    <t>Colonne2583</t>
  </si>
  <si>
    <t>Colonne2584</t>
  </si>
  <si>
    <t>Colonne2585</t>
  </si>
  <si>
    <t>Colonne2586</t>
  </si>
  <si>
    <t>Colonne2587</t>
  </si>
  <si>
    <t>Colonne2588</t>
  </si>
  <si>
    <t>Colonne2589</t>
  </si>
  <si>
    <t>Colonne2590</t>
  </si>
  <si>
    <t>Colonne2591</t>
  </si>
  <si>
    <t>Colonne2592</t>
  </si>
  <si>
    <t>Colonne2593</t>
  </si>
  <si>
    <t>Colonne2594</t>
  </si>
  <si>
    <t>Colonne2595</t>
  </si>
  <si>
    <t>Colonne2596</t>
  </si>
  <si>
    <t>Colonne2597</t>
  </si>
  <si>
    <t>Colonne2598</t>
  </si>
  <si>
    <t>Colonne2599</t>
  </si>
  <si>
    <t>Colonne2600</t>
  </si>
  <si>
    <t>Colonne2601</t>
  </si>
  <si>
    <t>Colonne2602</t>
  </si>
  <si>
    <t>Colonne2603</t>
  </si>
  <si>
    <t>Colonne2604</t>
  </si>
  <si>
    <t>Colonne2605</t>
  </si>
  <si>
    <t>Colonne2606</t>
  </si>
  <si>
    <t>Colonne2607</t>
  </si>
  <si>
    <t>Colonne2608</t>
  </si>
  <si>
    <t>Colonne2609</t>
  </si>
  <si>
    <t>Colonne2610</t>
  </si>
  <si>
    <t>Colonne2611</t>
  </si>
  <si>
    <t>Colonne2612</t>
  </si>
  <si>
    <t>Colonne2613</t>
  </si>
  <si>
    <t>Colonne2614</t>
  </si>
  <si>
    <t>Colonne2615</t>
  </si>
  <si>
    <t>Colonne2616</t>
  </si>
  <si>
    <t>Colonne2617</t>
  </si>
  <si>
    <t>Colonne2618</t>
  </si>
  <si>
    <t>Colonne2619</t>
  </si>
  <si>
    <t>Colonne2620</t>
  </si>
  <si>
    <t>Colonne2621</t>
  </si>
  <si>
    <t>Colonne2622</t>
  </si>
  <si>
    <t>Colonne2623</t>
  </si>
  <si>
    <t>Colonne2624</t>
  </si>
  <si>
    <t>Colonne2625</t>
  </si>
  <si>
    <t>Colonne2626</t>
  </si>
  <si>
    <t>Colonne2627</t>
  </si>
  <si>
    <t>Colonne2628</t>
  </si>
  <si>
    <t>Colonne2629</t>
  </si>
  <si>
    <t>Colonne2630</t>
  </si>
  <si>
    <t>Colonne2631</t>
  </si>
  <si>
    <t>Colonne2632</t>
  </si>
  <si>
    <t>Colonne2633</t>
  </si>
  <si>
    <t>Colonne2634</t>
  </si>
  <si>
    <t>Colonne2635</t>
  </si>
  <si>
    <t>Colonne2636</t>
  </si>
  <si>
    <t>Colonne2637</t>
  </si>
  <si>
    <t>Colonne2638</t>
  </si>
  <si>
    <t>Colonne2639</t>
  </si>
  <si>
    <t>Colonne2640</t>
  </si>
  <si>
    <t>Colonne2641</t>
  </si>
  <si>
    <t>Colonne2642</t>
  </si>
  <si>
    <t>Colonne2643</t>
  </si>
  <si>
    <t>Colonne2644</t>
  </si>
  <si>
    <t>Colonne2645</t>
  </si>
  <si>
    <t>Colonne2646</t>
  </si>
  <si>
    <t>Colonne2647</t>
  </si>
  <si>
    <t>Colonne2648</t>
  </si>
  <si>
    <t>Colonne2649</t>
  </si>
  <si>
    <t>Colonne2650</t>
  </si>
  <si>
    <t>Colonne2651</t>
  </si>
  <si>
    <t>Colonne2652</t>
  </si>
  <si>
    <t>Colonne2653</t>
  </si>
  <si>
    <t>Colonne2654</t>
  </si>
  <si>
    <t>Colonne2655</t>
  </si>
  <si>
    <t>Colonne2656</t>
  </si>
  <si>
    <t>Colonne2657</t>
  </si>
  <si>
    <t>Colonne2658</t>
  </si>
  <si>
    <t>Colonne2659</t>
  </si>
  <si>
    <t>Colonne2660</t>
  </si>
  <si>
    <t>Colonne2661</t>
  </si>
  <si>
    <t>Colonne2662</t>
  </si>
  <si>
    <t>Colonne2663</t>
  </si>
  <si>
    <t>Colonne2664</t>
  </si>
  <si>
    <t>Colonne2665</t>
  </si>
  <si>
    <t>Colonne2666</t>
  </si>
  <si>
    <t>Colonne2667</t>
  </si>
  <si>
    <t>Colonne2668</t>
  </si>
  <si>
    <t>Colonne2669</t>
  </si>
  <si>
    <t>Colonne2670</t>
  </si>
  <si>
    <t>Colonne2671</t>
  </si>
  <si>
    <t>Colonne2672</t>
  </si>
  <si>
    <t>Colonne2673</t>
  </si>
  <si>
    <t>Colonne2674</t>
  </si>
  <si>
    <t>Colonne2675</t>
  </si>
  <si>
    <t>Colonne2676</t>
  </si>
  <si>
    <t>Colonne2677</t>
  </si>
  <si>
    <t>Colonne2678</t>
  </si>
  <si>
    <t>Colonne2679</t>
  </si>
  <si>
    <t>Colonne2680</t>
  </si>
  <si>
    <t>Colonne2681</t>
  </si>
  <si>
    <t>Colonne2682</t>
  </si>
  <si>
    <t>Colonne2683</t>
  </si>
  <si>
    <t>Colonne2684</t>
  </si>
  <si>
    <t>Colonne2685</t>
  </si>
  <si>
    <t>Colonne2686</t>
  </si>
  <si>
    <t>Colonne2687</t>
  </si>
  <si>
    <t>Colonne2688</t>
  </si>
  <si>
    <t>Colonne2689</t>
  </si>
  <si>
    <t>Colonne2690</t>
  </si>
  <si>
    <t>Colonne2691</t>
  </si>
  <si>
    <t>Colonne2692</t>
  </si>
  <si>
    <t>Colonne2693</t>
  </si>
  <si>
    <t>Colonne2694</t>
  </si>
  <si>
    <t>Colonne2695</t>
  </si>
  <si>
    <t>Colonne2696</t>
  </si>
  <si>
    <t>Colonne2697</t>
  </si>
  <si>
    <t>Colonne2698</t>
  </si>
  <si>
    <t>Colonne2699</t>
  </si>
  <si>
    <t>Colonne2700</t>
  </si>
  <si>
    <t>Colonne2701</t>
  </si>
  <si>
    <t>Colonne2702</t>
  </si>
  <si>
    <t>Colonne2703</t>
  </si>
  <si>
    <t>Colonne2704</t>
  </si>
  <si>
    <t>Colonne2705</t>
  </si>
  <si>
    <t>Colonne2706</t>
  </si>
  <si>
    <t>Colonne2707</t>
  </si>
  <si>
    <t>Colonne2708</t>
  </si>
  <si>
    <t>Colonne2709</t>
  </si>
  <si>
    <t>Colonne2710</t>
  </si>
  <si>
    <t>Colonne2711</t>
  </si>
  <si>
    <t>Colonne2712</t>
  </si>
  <si>
    <t>Colonne2713</t>
  </si>
  <si>
    <t>Colonne2714</t>
  </si>
  <si>
    <t>Colonne2715</t>
  </si>
  <si>
    <t>Colonne2716</t>
  </si>
  <si>
    <t>Colonne2717</t>
  </si>
  <si>
    <t>Colonne2718</t>
  </si>
  <si>
    <t>Colonne2719</t>
  </si>
  <si>
    <t>Colonne2720</t>
  </si>
  <si>
    <t>Colonne2721</t>
  </si>
  <si>
    <t>Colonne2722</t>
  </si>
  <si>
    <t>Colonne2723</t>
  </si>
  <si>
    <t>Colonne2724</t>
  </si>
  <si>
    <t>Colonne2725</t>
  </si>
  <si>
    <t>Colonne2726</t>
  </si>
  <si>
    <t>Colonne2727</t>
  </si>
  <si>
    <t>Colonne2728</t>
  </si>
  <si>
    <t>Colonne2729</t>
  </si>
  <si>
    <t>Colonne2730</t>
  </si>
  <si>
    <t>Colonne2731</t>
  </si>
  <si>
    <t>Colonne2732</t>
  </si>
  <si>
    <t>Colonne2733</t>
  </si>
  <si>
    <t>Colonne2734</t>
  </si>
  <si>
    <t>Colonne2735</t>
  </si>
  <si>
    <t>Colonne2736</t>
  </si>
  <si>
    <t>Colonne2737</t>
  </si>
  <si>
    <t>Colonne2738</t>
  </si>
  <si>
    <t>Colonne2739</t>
  </si>
  <si>
    <t>Colonne2740</t>
  </si>
  <si>
    <t>Colonne2741</t>
  </si>
  <si>
    <t>Colonne2742</t>
  </si>
  <si>
    <t>Colonne2743</t>
  </si>
  <si>
    <t>Colonne2744</t>
  </si>
  <si>
    <t>Colonne2745</t>
  </si>
  <si>
    <t>Colonne2746</t>
  </si>
  <si>
    <t>Colonne2747</t>
  </si>
  <si>
    <t>Colonne2748</t>
  </si>
  <si>
    <t>Colonne2749</t>
  </si>
  <si>
    <t>Colonne2750</t>
  </si>
  <si>
    <t>Colonne2751</t>
  </si>
  <si>
    <t>Colonne2752</t>
  </si>
  <si>
    <t>Colonne2753</t>
  </si>
  <si>
    <t>Colonne2754</t>
  </si>
  <si>
    <t>Colonne2755</t>
  </si>
  <si>
    <t>Colonne2756</t>
  </si>
  <si>
    <t>Colonne2757</t>
  </si>
  <si>
    <t>Colonne2758</t>
  </si>
  <si>
    <t>Colonne2759</t>
  </si>
  <si>
    <t>Colonne2760</t>
  </si>
  <si>
    <t>Colonne2761</t>
  </si>
  <si>
    <t>Colonne2762</t>
  </si>
  <si>
    <t>Colonne2763</t>
  </si>
  <si>
    <t>Colonne2764</t>
  </si>
  <si>
    <t>Colonne2765</t>
  </si>
  <si>
    <t>Colonne2766</t>
  </si>
  <si>
    <t>Colonne2767</t>
  </si>
  <si>
    <t>Colonne2768</t>
  </si>
  <si>
    <t>Colonne2769</t>
  </si>
  <si>
    <t>Colonne2770</t>
  </si>
  <si>
    <t>Colonne2771</t>
  </si>
  <si>
    <t>Colonne2772</t>
  </si>
  <si>
    <t>Colonne2773</t>
  </si>
  <si>
    <t>Colonne2774</t>
  </si>
  <si>
    <t>Colonne2775</t>
  </si>
  <si>
    <t>Colonne2776</t>
  </si>
  <si>
    <t>Colonne2777</t>
  </si>
  <si>
    <t>Colonne2778</t>
  </si>
  <si>
    <t>Colonne2779</t>
  </si>
  <si>
    <t>Colonne2780</t>
  </si>
  <si>
    <t>Colonne2781</t>
  </si>
  <si>
    <t>Colonne2782</t>
  </si>
  <si>
    <t>Colonne2783</t>
  </si>
  <si>
    <t>Colonne2784</t>
  </si>
  <si>
    <t>Colonne2785</t>
  </si>
  <si>
    <t>Colonne2786</t>
  </si>
  <si>
    <t>Colonne2787</t>
  </si>
  <si>
    <t>Colonne2788</t>
  </si>
  <si>
    <t>Colonne2789</t>
  </si>
  <si>
    <t>Colonne2790</t>
  </si>
  <si>
    <t>Colonne2791</t>
  </si>
  <si>
    <t>Colonne2792</t>
  </si>
  <si>
    <t>Colonne2793</t>
  </si>
  <si>
    <t>Colonne2794</t>
  </si>
  <si>
    <t>Colonne2795</t>
  </si>
  <si>
    <t>Colonne2796</t>
  </si>
  <si>
    <t>Colonne2797</t>
  </si>
  <si>
    <t>Colonne2798</t>
  </si>
  <si>
    <t>Colonne2799</t>
  </si>
  <si>
    <t>Colonne2800</t>
  </si>
  <si>
    <t>Colonne2801</t>
  </si>
  <si>
    <t>Colonne2802</t>
  </si>
  <si>
    <t>Colonne2803</t>
  </si>
  <si>
    <t>Colonne2804</t>
  </si>
  <si>
    <t>Colonne2805</t>
  </si>
  <si>
    <t>Colonne2806</t>
  </si>
  <si>
    <t>Colonne2807</t>
  </si>
  <si>
    <t>Colonne2808</t>
  </si>
  <si>
    <t>Colonne2809</t>
  </si>
  <si>
    <t>Colonne2810</t>
  </si>
  <si>
    <t>Colonne2811</t>
  </si>
  <si>
    <t>Colonne2812</t>
  </si>
  <si>
    <t>Colonne2813</t>
  </si>
  <si>
    <t>Colonne2814</t>
  </si>
  <si>
    <t>Colonne2815</t>
  </si>
  <si>
    <t>Colonne2816</t>
  </si>
  <si>
    <t>Colonne2817</t>
  </si>
  <si>
    <t>Colonne2818</t>
  </si>
  <si>
    <t>Colonne2819</t>
  </si>
  <si>
    <t>Colonne2820</t>
  </si>
  <si>
    <t>Colonne2821</t>
  </si>
  <si>
    <t>Colonne2822</t>
  </si>
  <si>
    <t>Colonne2823</t>
  </si>
  <si>
    <t>Colonne2824</t>
  </si>
  <si>
    <t>Colonne2825</t>
  </si>
  <si>
    <t>Colonne2826</t>
  </si>
  <si>
    <t>Colonne2827</t>
  </si>
  <si>
    <t>Colonne2828</t>
  </si>
  <si>
    <t>Colonne2829</t>
  </si>
  <si>
    <t>Colonne2830</t>
  </si>
  <si>
    <t>Colonne2831</t>
  </si>
  <si>
    <t>Colonne2832</t>
  </si>
  <si>
    <t>Colonne2833</t>
  </si>
  <si>
    <t>Colonne2834</t>
  </si>
  <si>
    <t>Colonne2835</t>
  </si>
  <si>
    <t>Colonne2836</t>
  </si>
  <si>
    <t>Colonne2837</t>
  </si>
  <si>
    <t>Colonne2838</t>
  </si>
  <si>
    <t>Colonne2839</t>
  </si>
  <si>
    <t>Colonne2840</t>
  </si>
  <si>
    <t>Colonne2841</t>
  </si>
  <si>
    <t>Colonne2842</t>
  </si>
  <si>
    <t>Colonne2843</t>
  </si>
  <si>
    <t>Colonne2844</t>
  </si>
  <si>
    <t>Colonne2845</t>
  </si>
  <si>
    <t>Colonne2846</t>
  </si>
  <si>
    <t>Colonne2847</t>
  </si>
  <si>
    <t>Colonne2848</t>
  </si>
  <si>
    <t>Colonne2849</t>
  </si>
  <si>
    <t>Colonne2850</t>
  </si>
  <si>
    <t>Colonne2851</t>
  </si>
  <si>
    <t>Colonne2852</t>
  </si>
  <si>
    <t>Colonne2853</t>
  </si>
  <si>
    <t>Colonne2854</t>
  </si>
  <si>
    <t>Colonne2855</t>
  </si>
  <si>
    <t>Colonne2856</t>
  </si>
  <si>
    <t>Colonne2857</t>
  </si>
  <si>
    <t>Colonne2858</t>
  </si>
  <si>
    <t>Colonne2859</t>
  </si>
  <si>
    <t>Colonne2860</t>
  </si>
  <si>
    <t>Colonne2861</t>
  </si>
  <si>
    <t>Colonne2862</t>
  </si>
  <si>
    <t>Colonne2863</t>
  </si>
  <si>
    <t>Colonne2864</t>
  </si>
  <si>
    <t>Colonne2865</t>
  </si>
  <si>
    <t>Colonne2866</t>
  </si>
  <si>
    <t>Colonne2867</t>
  </si>
  <si>
    <t>Colonne2868</t>
  </si>
  <si>
    <t>Colonne2869</t>
  </si>
  <si>
    <t>Colonne2870</t>
  </si>
  <si>
    <t>Colonne2871</t>
  </si>
  <si>
    <t>Colonne2872</t>
  </si>
  <si>
    <t>Colonne2873</t>
  </si>
  <si>
    <t>Colonne2874</t>
  </si>
  <si>
    <t>Colonne2875</t>
  </si>
  <si>
    <t>Colonne2876</t>
  </si>
  <si>
    <t>Colonne2877</t>
  </si>
  <si>
    <t>Colonne2878</t>
  </si>
  <si>
    <t>Colonne2879</t>
  </si>
  <si>
    <t>Colonne2880</t>
  </si>
  <si>
    <t>Colonne2881</t>
  </si>
  <si>
    <t>Colonne2882</t>
  </si>
  <si>
    <t>Colonne2883</t>
  </si>
  <si>
    <t>Colonne2884</t>
  </si>
  <si>
    <t>Colonne2885</t>
  </si>
  <si>
    <t>Colonne2886</t>
  </si>
  <si>
    <t>Colonne2887</t>
  </si>
  <si>
    <t>Colonne2888</t>
  </si>
  <si>
    <t>Colonne2889</t>
  </si>
  <si>
    <t>Colonne2890</t>
  </si>
  <si>
    <t>Colonne2891</t>
  </si>
  <si>
    <t>Colonne2892</t>
  </si>
  <si>
    <t>Colonne2893</t>
  </si>
  <si>
    <t>Colonne2894</t>
  </si>
  <si>
    <t>Colonne2895</t>
  </si>
  <si>
    <t>Colonne2896</t>
  </si>
  <si>
    <t>Colonne2897</t>
  </si>
  <si>
    <t>Colonne2898</t>
  </si>
  <si>
    <t>Colonne2899</t>
  </si>
  <si>
    <t>Colonne2900</t>
  </si>
  <si>
    <t>Colonne2901</t>
  </si>
  <si>
    <t>Colonne2902</t>
  </si>
  <si>
    <t>Colonne2903</t>
  </si>
  <si>
    <t>Colonne2904</t>
  </si>
  <si>
    <t>Colonne2905</t>
  </si>
  <si>
    <t>Colonne2906</t>
  </si>
  <si>
    <t>Colonne2907</t>
  </si>
  <si>
    <t>Colonne2908</t>
  </si>
  <si>
    <t>Colonne2909</t>
  </si>
  <si>
    <t>Colonne2910</t>
  </si>
  <si>
    <t>Colonne2911</t>
  </si>
  <si>
    <t>Colonne2912</t>
  </si>
  <si>
    <t>Colonne2913</t>
  </si>
  <si>
    <t>Colonne2914</t>
  </si>
  <si>
    <t>Colonne2915</t>
  </si>
  <si>
    <t>Colonne2916</t>
  </si>
  <si>
    <t>Colonne2917</t>
  </si>
  <si>
    <t>Colonne2918</t>
  </si>
  <si>
    <t>Colonne2919</t>
  </si>
  <si>
    <t>Colonne2920</t>
  </si>
  <si>
    <t>Colonne2921</t>
  </si>
  <si>
    <t>Colonne2922</t>
  </si>
  <si>
    <t>Colonne2923</t>
  </si>
  <si>
    <t>Colonne2924</t>
  </si>
  <si>
    <t>Colonne2925</t>
  </si>
  <si>
    <t>Colonne2926</t>
  </si>
  <si>
    <t>Colonne2927</t>
  </si>
  <si>
    <t>Colonne2928</t>
  </si>
  <si>
    <t>Colonne2929</t>
  </si>
  <si>
    <t>Colonne2930</t>
  </si>
  <si>
    <t>Colonne2931</t>
  </si>
  <si>
    <t>Colonne2932</t>
  </si>
  <si>
    <t>Colonne2933</t>
  </si>
  <si>
    <t>Colonne2934</t>
  </si>
  <si>
    <t>Colonne2935</t>
  </si>
  <si>
    <t>Colonne2936</t>
  </si>
  <si>
    <t>Colonne2937</t>
  </si>
  <si>
    <t>Colonne2938</t>
  </si>
  <si>
    <t>Colonne2939</t>
  </si>
  <si>
    <t>Colonne2940</t>
  </si>
  <si>
    <t>Colonne2941</t>
  </si>
  <si>
    <t>Colonne2942</t>
  </si>
  <si>
    <t>Colonne2943</t>
  </si>
  <si>
    <t>Colonne2944</t>
  </si>
  <si>
    <t>Colonne2945</t>
  </si>
  <si>
    <t>Colonne2946</t>
  </si>
  <si>
    <t>Colonne2947</t>
  </si>
  <si>
    <t>Colonne2948</t>
  </si>
  <si>
    <t>Colonne2949</t>
  </si>
  <si>
    <t>Colonne2950</t>
  </si>
  <si>
    <t>Colonne2951</t>
  </si>
  <si>
    <t>Colonne2952</t>
  </si>
  <si>
    <t>Colonne2953</t>
  </si>
  <si>
    <t>Colonne2954</t>
  </si>
  <si>
    <t>Colonne2955</t>
  </si>
  <si>
    <t>Colonne2956</t>
  </si>
  <si>
    <t>Colonne2957</t>
  </si>
  <si>
    <t>Colonne2958</t>
  </si>
  <si>
    <t>Colonne2959</t>
  </si>
  <si>
    <t>Colonne2960</t>
  </si>
  <si>
    <t>Colonne2961</t>
  </si>
  <si>
    <t>Colonne2962</t>
  </si>
  <si>
    <t>Colonne2963</t>
  </si>
  <si>
    <t>Colonne2964</t>
  </si>
  <si>
    <t>Colonne2965</t>
  </si>
  <si>
    <t>Colonne2966</t>
  </si>
  <si>
    <t>Colonne2967</t>
  </si>
  <si>
    <t>Colonne2968</t>
  </si>
  <si>
    <t>Colonne2969</t>
  </si>
  <si>
    <t>Colonne2970</t>
  </si>
  <si>
    <t>Colonne2971</t>
  </si>
  <si>
    <t>Colonne2972</t>
  </si>
  <si>
    <t>Colonne2973</t>
  </si>
  <si>
    <t>Colonne2974</t>
  </si>
  <si>
    <t>Colonne2975</t>
  </si>
  <si>
    <t>Colonne2976</t>
  </si>
  <si>
    <t>Colonne2977</t>
  </si>
  <si>
    <t>Colonne2978</t>
  </si>
  <si>
    <t>Colonne2979</t>
  </si>
  <si>
    <t>Colonne2980</t>
  </si>
  <si>
    <t>Colonne2981</t>
  </si>
  <si>
    <t>Colonne2982</t>
  </si>
  <si>
    <t>Colonne2983</t>
  </si>
  <si>
    <t>Colonne2984</t>
  </si>
  <si>
    <t>Colonne2985</t>
  </si>
  <si>
    <t>Colonne2986</t>
  </si>
  <si>
    <t>Colonne2987</t>
  </si>
  <si>
    <t>Colonne2988</t>
  </si>
  <si>
    <t>Colonne2989</t>
  </si>
  <si>
    <t>Colonne2990</t>
  </si>
  <si>
    <t>Colonne2991</t>
  </si>
  <si>
    <t>Colonne2992</t>
  </si>
  <si>
    <t>Colonne2993</t>
  </si>
  <si>
    <t>Colonne2994</t>
  </si>
  <si>
    <t>Colonne2995</t>
  </si>
  <si>
    <t>Colonne2996</t>
  </si>
  <si>
    <t>Colonne2997</t>
  </si>
  <si>
    <t>Colonne2998</t>
  </si>
  <si>
    <t>Colonne2999</t>
  </si>
  <si>
    <t>Colonne3000</t>
  </si>
  <si>
    <t>Colonne3001</t>
  </si>
  <si>
    <t>Colonne3002</t>
  </si>
  <si>
    <t>Colonne3003</t>
  </si>
  <si>
    <t>Colonne3004</t>
  </si>
  <si>
    <t>Colonne3005</t>
  </si>
  <si>
    <t>Colonne3006</t>
  </si>
  <si>
    <t>Colonne3007</t>
  </si>
  <si>
    <t>Colonne3008</t>
  </si>
  <si>
    <t>Colonne3009</t>
  </si>
  <si>
    <t>Colonne3010</t>
  </si>
  <si>
    <t>Colonne3011</t>
  </si>
  <si>
    <t>Colonne3012</t>
  </si>
  <si>
    <t>Colonne3013</t>
  </si>
  <si>
    <t>Colonne3014</t>
  </si>
  <si>
    <t>Colonne3015</t>
  </si>
  <si>
    <t>Colonne3016</t>
  </si>
  <si>
    <t>Colonne3017</t>
  </si>
  <si>
    <t>Colonne3018</t>
  </si>
  <si>
    <t>Colonne3019</t>
  </si>
  <si>
    <t>Colonne3020</t>
  </si>
  <si>
    <t>Colonne3021</t>
  </si>
  <si>
    <t>Colonne3022</t>
  </si>
  <si>
    <t>Colonne3023</t>
  </si>
  <si>
    <t>Colonne3024</t>
  </si>
  <si>
    <t>Colonne3025</t>
  </si>
  <si>
    <t>Colonne3026</t>
  </si>
  <si>
    <t>Colonne3027</t>
  </si>
  <si>
    <t>Colonne3028</t>
  </si>
  <si>
    <t>Colonne3029</t>
  </si>
  <si>
    <t>Colonne3030</t>
  </si>
  <si>
    <t>Colonne3031</t>
  </si>
  <si>
    <t>Colonne3032</t>
  </si>
  <si>
    <t>Colonne3033</t>
  </si>
  <si>
    <t>Colonne3034</t>
  </si>
  <si>
    <t>Colonne3035</t>
  </si>
  <si>
    <t>Colonne3036</t>
  </si>
  <si>
    <t>Colonne3037</t>
  </si>
  <si>
    <t>Colonne3038</t>
  </si>
  <si>
    <t>Colonne3039</t>
  </si>
  <si>
    <t>Colonne3040</t>
  </si>
  <si>
    <t>Colonne3041</t>
  </si>
  <si>
    <t>Colonne3042</t>
  </si>
  <si>
    <t>Colonne3043</t>
  </si>
  <si>
    <t>Colonne3044</t>
  </si>
  <si>
    <t>Colonne3045</t>
  </si>
  <si>
    <t>Colonne3046</t>
  </si>
  <si>
    <t>Colonne3047</t>
  </si>
  <si>
    <t>Colonne3048</t>
  </si>
  <si>
    <t>Colonne3049</t>
  </si>
  <si>
    <t>Colonne3050</t>
  </si>
  <si>
    <t>Colonne3051</t>
  </si>
  <si>
    <t>Colonne3052</t>
  </si>
  <si>
    <t>Colonne3053</t>
  </si>
  <si>
    <t>Colonne3054</t>
  </si>
  <si>
    <t>Colonne3055</t>
  </si>
  <si>
    <t>Colonne3056</t>
  </si>
  <si>
    <t>Colonne3057</t>
  </si>
  <si>
    <t>Colonne3058</t>
  </si>
  <si>
    <t>Colonne3059</t>
  </si>
  <si>
    <t>Colonne3060</t>
  </si>
  <si>
    <t>Colonne3061</t>
  </si>
  <si>
    <t>Colonne3062</t>
  </si>
  <si>
    <t>Colonne3063</t>
  </si>
  <si>
    <t>Colonne3064</t>
  </si>
  <si>
    <t>Colonne3065</t>
  </si>
  <si>
    <t>Colonne3066</t>
  </si>
  <si>
    <t>Colonne3067</t>
  </si>
  <si>
    <t>Colonne3068</t>
  </si>
  <si>
    <t>Colonne3069</t>
  </si>
  <si>
    <t>Colonne3070</t>
  </si>
  <si>
    <t>Colonne3071</t>
  </si>
  <si>
    <t>Colonne3072</t>
  </si>
  <si>
    <t>Colonne3073</t>
  </si>
  <si>
    <t>Colonne3074</t>
  </si>
  <si>
    <t>Colonne3075</t>
  </si>
  <si>
    <t>Colonne3076</t>
  </si>
  <si>
    <t>Colonne3077</t>
  </si>
  <si>
    <t>Colonne3078</t>
  </si>
  <si>
    <t>Colonne3079</t>
  </si>
  <si>
    <t>Colonne3080</t>
  </si>
  <si>
    <t>Colonne3081</t>
  </si>
  <si>
    <t>Colonne3082</t>
  </si>
  <si>
    <t>Colonne3083</t>
  </si>
  <si>
    <t>Colonne3084</t>
  </si>
  <si>
    <t>Colonne3085</t>
  </si>
  <si>
    <t>Colonne3086</t>
  </si>
  <si>
    <t>Colonne3087</t>
  </si>
  <si>
    <t>Colonne3088</t>
  </si>
  <si>
    <t>Colonne3089</t>
  </si>
  <si>
    <t>Colonne3090</t>
  </si>
  <si>
    <t>Colonne3091</t>
  </si>
  <si>
    <t>Colonne3092</t>
  </si>
  <si>
    <t>Colonne3093</t>
  </si>
  <si>
    <t>Colonne3094</t>
  </si>
  <si>
    <t>Colonne3095</t>
  </si>
  <si>
    <t>Colonne3096</t>
  </si>
  <si>
    <t>Colonne3097</t>
  </si>
  <si>
    <t>Colonne3098</t>
  </si>
  <si>
    <t>Colonne3099</t>
  </si>
  <si>
    <t>Colonne3100</t>
  </si>
  <si>
    <t>Colonne3101</t>
  </si>
  <si>
    <t>Colonne3102</t>
  </si>
  <si>
    <t>Colonne3103</t>
  </si>
  <si>
    <t>Colonne3104</t>
  </si>
  <si>
    <t>Colonne3105</t>
  </si>
  <si>
    <t>Colonne3106</t>
  </si>
  <si>
    <t>Colonne3107</t>
  </si>
  <si>
    <t>Colonne3108</t>
  </si>
  <si>
    <t>Colonne3109</t>
  </si>
  <si>
    <t>Colonne3110</t>
  </si>
  <si>
    <t>Colonne3111</t>
  </si>
  <si>
    <t>Colonne3112</t>
  </si>
  <si>
    <t>Colonne3113</t>
  </si>
  <si>
    <t>Colonne3114</t>
  </si>
  <si>
    <t>Colonne3115</t>
  </si>
  <si>
    <t>Colonne3116</t>
  </si>
  <si>
    <t>Colonne3117</t>
  </si>
  <si>
    <t>Colonne3118</t>
  </si>
  <si>
    <t>Colonne3119</t>
  </si>
  <si>
    <t>Colonne3120</t>
  </si>
  <si>
    <t>Colonne3121</t>
  </si>
  <si>
    <t>Colonne3122</t>
  </si>
  <si>
    <t>Colonne3123</t>
  </si>
  <si>
    <t>Colonne3124</t>
  </si>
  <si>
    <t>Colonne3125</t>
  </si>
  <si>
    <t>Colonne3126</t>
  </si>
  <si>
    <t>Colonne3127</t>
  </si>
  <si>
    <t>Colonne3128</t>
  </si>
  <si>
    <t>Colonne3129</t>
  </si>
  <si>
    <t>Colonne3130</t>
  </si>
  <si>
    <t>Colonne3131</t>
  </si>
  <si>
    <t>Colonne3132</t>
  </si>
  <si>
    <t>Colonne3133</t>
  </si>
  <si>
    <t>Colonne3134</t>
  </si>
  <si>
    <t>Colonne3135</t>
  </si>
  <si>
    <t>Colonne3136</t>
  </si>
  <si>
    <t>Colonne3137</t>
  </si>
  <si>
    <t>Colonne3138</t>
  </si>
  <si>
    <t>Colonne3139</t>
  </si>
  <si>
    <t>Colonne3140</t>
  </si>
  <si>
    <t>Colonne3141</t>
  </si>
  <si>
    <t>Colonne3142</t>
  </si>
  <si>
    <t>Colonne3143</t>
  </si>
  <si>
    <t>Colonne3144</t>
  </si>
  <si>
    <t>Colonne3145</t>
  </si>
  <si>
    <t>Colonne3146</t>
  </si>
  <si>
    <t>Colonne3147</t>
  </si>
  <si>
    <t>Colonne3148</t>
  </si>
  <si>
    <t>Colonne3149</t>
  </si>
  <si>
    <t>Colonne3150</t>
  </si>
  <si>
    <t>Colonne3151</t>
  </si>
  <si>
    <t>Colonne3152</t>
  </si>
  <si>
    <t>Colonne3153</t>
  </si>
  <si>
    <t>Colonne3154</t>
  </si>
  <si>
    <t>Colonne3155</t>
  </si>
  <si>
    <t>Colonne3156</t>
  </si>
  <si>
    <t>Colonne3157</t>
  </si>
  <si>
    <t>Colonne3158</t>
  </si>
  <si>
    <t>Colonne3159</t>
  </si>
  <si>
    <t>Colonne3160</t>
  </si>
  <si>
    <t>Colonne3161</t>
  </si>
  <si>
    <t>Colonne3162</t>
  </si>
  <si>
    <t>Colonne3163</t>
  </si>
  <si>
    <t>Colonne3164</t>
  </si>
  <si>
    <t>Colonne3165</t>
  </si>
  <si>
    <t>Colonne3166</t>
  </si>
  <si>
    <t>Colonne3167</t>
  </si>
  <si>
    <t>Colonne3168</t>
  </si>
  <si>
    <t>Colonne3169</t>
  </si>
  <si>
    <t>Colonne3170</t>
  </si>
  <si>
    <t>Colonne3171</t>
  </si>
  <si>
    <t>Colonne3172</t>
  </si>
  <si>
    <t>Colonne3173</t>
  </si>
  <si>
    <t>Colonne3174</t>
  </si>
  <si>
    <t>Colonne3175</t>
  </si>
  <si>
    <t>Colonne3176</t>
  </si>
  <si>
    <t>Colonne3177</t>
  </si>
  <si>
    <t>Colonne3178</t>
  </si>
  <si>
    <t>Colonne3179</t>
  </si>
  <si>
    <t>Colonne3180</t>
  </si>
  <si>
    <t>Colonne3181</t>
  </si>
  <si>
    <t>Colonne3182</t>
  </si>
  <si>
    <t>Colonne3183</t>
  </si>
  <si>
    <t>Colonne3184</t>
  </si>
  <si>
    <t>Colonne3185</t>
  </si>
  <si>
    <t>Colonne3186</t>
  </si>
  <si>
    <t>Colonne3187</t>
  </si>
  <si>
    <t>Colonne3188</t>
  </si>
  <si>
    <t>Colonne3189</t>
  </si>
  <si>
    <t>Colonne3190</t>
  </si>
  <si>
    <t>Colonne3191</t>
  </si>
  <si>
    <t>Colonne3192</t>
  </si>
  <si>
    <t>Colonne3193</t>
  </si>
  <si>
    <t>Colonne3194</t>
  </si>
  <si>
    <t>Colonne3195</t>
  </si>
  <si>
    <t>Colonne3196</t>
  </si>
  <si>
    <t>Colonne3197</t>
  </si>
  <si>
    <t>Colonne3198</t>
  </si>
  <si>
    <t>Colonne3199</t>
  </si>
  <si>
    <t>Colonne3200</t>
  </si>
  <si>
    <t>Colonne3201</t>
  </si>
  <si>
    <t>Colonne3202</t>
  </si>
  <si>
    <t>Colonne3203</t>
  </si>
  <si>
    <t>Colonne3204</t>
  </si>
  <si>
    <t>Colonne3205</t>
  </si>
  <si>
    <t>Colonne3206</t>
  </si>
  <si>
    <t>Colonne3207</t>
  </si>
  <si>
    <t>Colonne3208</t>
  </si>
  <si>
    <t>Colonne3209</t>
  </si>
  <si>
    <t>Colonne3210</t>
  </si>
  <si>
    <t>Colonne3211</t>
  </si>
  <si>
    <t>Colonne3212</t>
  </si>
  <si>
    <t>Colonne3213</t>
  </si>
  <si>
    <t>Colonne3214</t>
  </si>
  <si>
    <t>Colonne3215</t>
  </si>
  <si>
    <t>Colonne3216</t>
  </si>
  <si>
    <t>Colonne3217</t>
  </si>
  <si>
    <t>Colonne3218</t>
  </si>
  <si>
    <t>Colonne3219</t>
  </si>
  <si>
    <t>Colonne3220</t>
  </si>
  <si>
    <t>Colonne3221</t>
  </si>
  <si>
    <t>Colonne3222</t>
  </si>
  <si>
    <t>Colonne3223</t>
  </si>
  <si>
    <t>Colonne3224</t>
  </si>
  <si>
    <t>Colonne3225</t>
  </si>
  <si>
    <t>Colonne3226</t>
  </si>
  <si>
    <t>Colonne3227</t>
  </si>
  <si>
    <t>Colonne3228</t>
  </si>
  <si>
    <t>Colonne3229</t>
  </si>
  <si>
    <t>Colonne3230</t>
  </si>
  <si>
    <t>Colonne3231</t>
  </si>
  <si>
    <t>Colonne3232</t>
  </si>
  <si>
    <t>Colonne3233</t>
  </si>
  <si>
    <t>Colonne3234</t>
  </si>
  <si>
    <t>Colonne3235</t>
  </si>
  <si>
    <t>Colonne3236</t>
  </si>
  <si>
    <t>Colonne3237</t>
  </si>
  <si>
    <t>Colonne3238</t>
  </si>
  <si>
    <t>Colonne3239</t>
  </si>
  <si>
    <t>Colonne3240</t>
  </si>
  <si>
    <t>Colonne3241</t>
  </si>
  <si>
    <t>Colonne3242</t>
  </si>
  <si>
    <t>Colonne3243</t>
  </si>
  <si>
    <t>Colonne3244</t>
  </si>
  <si>
    <t>Colonne3245</t>
  </si>
  <si>
    <t>Colonne3246</t>
  </si>
  <si>
    <t>Colonne3247</t>
  </si>
  <si>
    <t>Colonne3248</t>
  </si>
  <si>
    <t>Colonne3249</t>
  </si>
  <si>
    <t>Colonne3250</t>
  </si>
  <si>
    <t>Colonne3251</t>
  </si>
  <si>
    <t>Colonne3252</t>
  </si>
  <si>
    <t>Colonne3253</t>
  </si>
  <si>
    <t>Colonne3254</t>
  </si>
  <si>
    <t>Colonne3255</t>
  </si>
  <si>
    <t>Colonne3256</t>
  </si>
  <si>
    <t>Colonne3257</t>
  </si>
  <si>
    <t>Colonne3258</t>
  </si>
  <si>
    <t>Colonne3259</t>
  </si>
  <si>
    <t>Colonne3260</t>
  </si>
  <si>
    <t>Colonne3261</t>
  </si>
  <si>
    <t>Colonne3262</t>
  </si>
  <si>
    <t>Colonne3263</t>
  </si>
  <si>
    <t>Colonne3264</t>
  </si>
  <si>
    <t>Colonne3265</t>
  </si>
  <si>
    <t>Colonne3266</t>
  </si>
  <si>
    <t>Colonne3267</t>
  </si>
  <si>
    <t>Colonne3268</t>
  </si>
  <si>
    <t>Colonne3269</t>
  </si>
  <si>
    <t>Colonne3270</t>
  </si>
  <si>
    <t>Colonne3271</t>
  </si>
  <si>
    <t>Colonne3272</t>
  </si>
  <si>
    <t>Colonne3273</t>
  </si>
  <si>
    <t>Colonne3274</t>
  </si>
  <si>
    <t>Colonne3275</t>
  </si>
  <si>
    <t>Colonne3276</t>
  </si>
  <si>
    <t>Colonne3277</t>
  </si>
  <si>
    <t>Colonne3278</t>
  </si>
  <si>
    <t>Colonne3279</t>
  </si>
  <si>
    <t>Colonne3280</t>
  </si>
  <si>
    <t>Colonne3281</t>
  </si>
  <si>
    <t>Colonne3282</t>
  </si>
  <si>
    <t>Colonne3283</t>
  </si>
  <si>
    <t>Colonne3284</t>
  </si>
  <si>
    <t>Colonne3285</t>
  </si>
  <si>
    <t>Colonne3286</t>
  </si>
  <si>
    <t>Colonne3287</t>
  </si>
  <si>
    <t>Colonne3288</t>
  </si>
  <si>
    <t>Colonne3289</t>
  </si>
  <si>
    <t>Colonne3290</t>
  </si>
  <si>
    <t>Colonne3291</t>
  </si>
  <si>
    <t>Colonne3292</t>
  </si>
  <si>
    <t>Colonne3293</t>
  </si>
  <si>
    <t>Colonne3294</t>
  </si>
  <si>
    <t>Colonne3295</t>
  </si>
  <si>
    <t>Colonne3296</t>
  </si>
  <si>
    <t>Colonne3297</t>
  </si>
  <si>
    <t>Colonne3298</t>
  </si>
  <si>
    <t>Colonne3299</t>
  </si>
  <si>
    <t>Colonne3300</t>
  </si>
  <si>
    <t>Colonne3301</t>
  </si>
  <si>
    <t>Colonne3302</t>
  </si>
  <si>
    <t>Colonne3303</t>
  </si>
  <si>
    <t>Colonne3304</t>
  </si>
  <si>
    <t>Colonne3305</t>
  </si>
  <si>
    <t>Colonne3306</t>
  </si>
  <si>
    <t>Colonne3307</t>
  </si>
  <si>
    <t>Colonne3308</t>
  </si>
  <si>
    <t>Colonne3309</t>
  </si>
  <si>
    <t>Colonne3310</t>
  </si>
  <si>
    <t>Colonne3311</t>
  </si>
  <si>
    <t>Colonne3312</t>
  </si>
  <si>
    <t>Colonne3313</t>
  </si>
  <si>
    <t>Colonne3314</t>
  </si>
  <si>
    <t>Colonne3315</t>
  </si>
  <si>
    <t>Colonne3316</t>
  </si>
  <si>
    <t>Colonne3317</t>
  </si>
  <si>
    <t>Colonne3318</t>
  </si>
  <si>
    <t>Colonne3319</t>
  </si>
  <si>
    <t>Colonne3320</t>
  </si>
  <si>
    <t>Colonne3321</t>
  </si>
  <si>
    <t>Colonne3322</t>
  </si>
  <si>
    <t>Colonne3323</t>
  </si>
  <si>
    <t>Colonne3324</t>
  </si>
  <si>
    <t>Colonne3325</t>
  </si>
  <si>
    <t>Colonne3326</t>
  </si>
  <si>
    <t>Colonne3327</t>
  </si>
  <si>
    <t>Colonne3328</t>
  </si>
  <si>
    <t>Colonne3329</t>
  </si>
  <si>
    <t>Colonne3330</t>
  </si>
  <si>
    <t>Colonne3331</t>
  </si>
  <si>
    <t>Colonne3332</t>
  </si>
  <si>
    <t>Colonne3333</t>
  </si>
  <si>
    <t>Colonne3334</t>
  </si>
  <si>
    <t>Colonne3335</t>
  </si>
  <si>
    <t>Colonne3336</t>
  </si>
  <si>
    <t>Colonne3337</t>
  </si>
  <si>
    <t>Colonne3338</t>
  </si>
  <si>
    <t>Colonne3339</t>
  </si>
  <si>
    <t>Colonne3340</t>
  </si>
  <si>
    <t>Colonne3341</t>
  </si>
  <si>
    <t>Colonne3342</t>
  </si>
  <si>
    <t>Colonne3343</t>
  </si>
  <si>
    <t>Colonne3344</t>
  </si>
  <si>
    <t>Colonne3345</t>
  </si>
  <si>
    <t>Colonne3346</t>
  </si>
  <si>
    <t>Colonne3347</t>
  </si>
  <si>
    <t>Colonne3348</t>
  </si>
  <si>
    <t>Colonne3349</t>
  </si>
  <si>
    <t>Colonne3350</t>
  </si>
  <si>
    <t>Colonne3351</t>
  </si>
  <si>
    <t>Colonne3352</t>
  </si>
  <si>
    <t>Colonne3353</t>
  </si>
  <si>
    <t>Colonne3354</t>
  </si>
  <si>
    <t>Colonne3355</t>
  </si>
  <si>
    <t>Colonne3356</t>
  </si>
  <si>
    <t>Colonne3357</t>
  </si>
  <si>
    <t>Colonne3358</t>
  </si>
  <si>
    <t>Colonne3359</t>
  </si>
  <si>
    <t>Colonne3360</t>
  </si>
  <si>
    <t>Colonne3361</t>
  </si>
  <si>
    <t>Colonne3362</t>
  </si>
  <si>
    <t>Colonne3363</t>
  </si>
  <si>
    <t>Colonne3364</t>
  </si>
  <si>
    <t>Colonne3365</t>
  </si>
  <si>
    <t>Colonne3366</t>
  </si>
  <si>
    <t>Colonne3367</t>
  </si>
  <si>
    <t>Colonne3368</t>
  </si>
  <si>
    <t>Colonne3369</t>
  </si>
  <si>
    <t>Colonne3370</t>
  </si>
  <si>
    <t>Colonne3371</t>
  </si>
  <si>
    <t>Colonne3372</t>
  </si>
  <si>
    <t>Colonne3373</t>
  </si>
  <si>
    <t>Colonne3374</t>
  </si>
  <si>
    <t>Colonne3375</t>
  </si>
  <si>
    <t>Colonne3376</t>
  </si>
  <si>
    <t>Colonne3377</t>
  </si>
  <si>
    <t>Colonne3378</t>
  </si>
  <si>
    <t>Colonne3379</t>
  </si>
  <si>
    <t>Colonne3380</t>
  </si>
  <si>
    <t>Colonne3381</t>
  </si>
  <si>
    <t>Colonne3382</t>
  </si>
  <si>
    <t>Colonne3383</t>
  </si>
  <si>
    <t>Colonne3384</t>
  </si>
  <si>
    <t>Colonne3385</t>
  </si>
  <si>
    <t>Colonne3386</t>
  </si>
  <si>
    <t>Colonne3387</t>
  </si>
  <si>
    <t>Colonne3388</t>
  </si>
  <si>
    <t>Colonne3389</t>
  </si>
  <si>
    <t>Colonne3390</t>
  </si>
  <si>
    <t>Colonne3391</t>
  </si>
  <si>
    <t>Colonne3392</t>
  </si>
  <si>
    <t>Colonne3393</t>
  </si>
  <si>
    <t>Colonne3394</t>
  </si>
  <si>
    <t>Colonne3395</t>
  </si>
  <si>
    <t>Colonne3396</t>
  </si>
  <si>
    <t>Colonne3397</t>
  </si>
  <si>
    <t>Colonne3398</t>
  </si>
  <si>
    <t>Colonne3399</t>
  </si>
  <si>
    <t>Colonne3400</t>
  </si>
  <si>
    <t>Colonne3401</t>
  </si>
  <si>
    <t>Colonne3402</t>
  </si>
  <si>
    <t>Colonne3403</t>
  </si>
  <si>
    <t>Colonne3404</t>
  </si>
  <si>
    <t>Colonne3405</t>
  </si>
  <si>
    <t>Colonne3406</t>
  </si>
  <si>
    <t>Colonne3407</t>
  </si>
  <si>
    <t>Colonne3408</t>
  </si>
  <si>
    <t>Colonne3409</t>
  </si>
  <si>
    <t>Colonne3410</t>
  </si>
  <si>
    <t>Colonne3411</t>
  </si>
  <si>
    <t>Colonne3412</t>
  </si>
  <si>
    <t>Colonne3413</t>
  </si>
  <si>
    <t>Colonne3414</t>
  </si>
  <si>
    <t>Colonne3415</t>
  </si>
  <si>
    <t>Colonne3416</t>
  </si>
  <si>
    <t>Colonne3417</t>
  </si>
  <si>
    <t>Colonne3418</t>
  </si>
  <si>
    <t>Colonne3419</t>
  </si>
  <si>
    <t>Colonne3420</t>
  </si>
  <si>
    <t>Colonne3421</t>
  </si>
  <si>
    <t>Colonne3422</t>
  </si>
  <si>
    <t>Colonne3423</t>
  </si>
  <si>
    <t>Colonne3424</t>
  </si>
  <si>
    <t>Colonne3425</t>
  </si>
  <si>
    <t>Colonne3426</t>
  </si>
  <si>
    <t>Colonne3427</t>
  </si>
  <si>
    <t>Colonne3428</t>
  </si>
  <si>
    <t>Colonne3429</t>
  </si>
  <si>
    <t>Colonne3430</t>
  </si>
  <si>
    <t>Colonne3431</t>
  </si>
  <si>
    <t>Colonne3432</t>
  </si>
  <si>
    <t>Colonne3433</t>
  </si>
  <si>
    <t>Colonne3434</t>
  </si>
  <si>
    <t>Colonne3435</t>
  </si>
  <si>
    <t>Colonne3436</t>
  </si>
  <si>
    <t>Colonne3437</t>
  </si>
  <si>
    <t>Colonne3438</t>
  </si>
  <si>
    <t>Colonne3439</t>
  </si>
  <si>
    <t>Colonne3440</t>
  </si>
  <si>
    <t>Colonne3441</t>
  </si>
  <si>
    <t>Colonne3442</t>
  </si>
  <si>
    <t>Colonne3443</t>
  </si>
  <si>
    <t>Colonne3444</t>
  </si>
  <si>
    <t>Colonne3445</t>
  </si>
  <si>
    <t>Colonne3446</t>
  </si>
  <si>
    <t>Colonne3447</t>
  </si>
  <si>
    <t>Colonne3448</t>
  </si>
  <si>
    <t>Colonne3449</t>
  </si>
  <si>
    <t>Colonne3450</t>
  </si>
  <si>
    <t>Colonne3451</t>
  </si>
  <si>
    <t>Colonne3452</t>
  </si>
  <si>
    <t>Colonne3453</t>
  </si>
  <si>
    <t>Colonne3454</t>
  </si>
  <si>
    <t>Colonne3455</t>
  </si>
  <si>
    <t>Colonne3456</t>
  </si>
  <si>
    <t>Colonne3457</t>
  </si>
  <si>
    <t>Colonne3458</t>
  </si>
  <si>
    <t>Colonne3459</t>
  </si>
  <si>
    <t>Colonne3460</t>
  </si>
  <si>
    <t>Colonne3461</t>
  </si>
  <si>
    <t>Colonne3462</t>
  </si>
  <si>
    <t>Colonne3463</t>
  </si>
  <si>
    <t>Colonne3464</t>
  </si>
  <si>
    <t>Colonne3465</t>
  </si>
  <si>
    <t>Colonne3466</t>
  </si>
  <si>
    <t>Colonne3467</t>
  </si>
  <si>
    <t>Colonne3468</t>
  </si>
  <si>
    <t>Colonne3469</t>
  </si>
  <si>
    <t>Colonne3470</t>
  </si>
  <si>
    <t>Colonne3471</t>
  </si>
  <si>
    <t>Colonne3472</t>
  </si>
  <si>
    <t>Colonne3473</t>
  </si>
  <si>
    <t>Colonne3474</t>
  </si>
  <si>
    <t>Colonne3475</t>
  </si>
  <si>
    <t>Colonne3476</t>
  </si>
  <si>
    <t>Colonne3477</t>
  </si>
  <si>
    <t>Colonne3478</t>
  </si>
  <si>
    <t>Colonne3479</t>
  </si>
  <si>
    <t>Colonne3480</t>
  </si>
  <si>
    <t>Colonne3481</t>
  </si>
  <si>
    <t>Colonne3482</t>
  </si>
  <si>
    <t>Colonne3483</t>
  </si>
  <si>
    <t>Colonne3484</t>
  </si>
  <si>
    <t>Colonne3485</t>
  </si>
  <si>
    <t>Colonne3486</t>
  </si>
  <si>
    <t>Colonne3487</t>
  </si>
  <si>
    <t>Colonne3488</t>
  </si>
  <si>
    <t>Colonne3489</t>
  </si>
  <si>
    <t>Colonne3490</t>
  </si>
  <si>
    <t>Colonne3491</t>
  </si>
  <si>
    <t>Colonne3492</t>
  </si>
  <si>
    <t>Colonne3493</t>
  </si>
  <si>
    <t>Colonne3494</t>
  </si>
  <si>
    <t>Colonne3495</t>
  </si>
  <si>
    <t>Colonne3496</t>
  </si>
  <si>
    <t>Colonne3497</t>
  </si>
  <si>
    <t>Colonne3498</t>
  </si>
  <si>
    <t>Colonne3499</t>
  </si>
  <si>
    <t>Colonne3500</t>
  </si>
  <si>
    <t>Colonne3501</t>
  </si>
  <si>
    <t>Colonne3502</t>
  </si>
  <si>
    <t>Colonne3503</t>
  </si>
  <si>
    <t>Colonne3504</t>
  </si>
  <si>
    <t>Colonne3505</t>
  </si>
  <si>
    <t>Colonne3506</t>
  </si>
  <si>
    <t>Colonne3507</t>
  </si>
  <si>
    <t>Colonne3508</t>
  </si>
  <si>
    <t>Colonne3509</t>
  </si>
  <si>
    <t>Colonne3510</t>
  </si>
  <si>
    <t>Colonne3511</t>
  </si>
  <si>
    <t>Colonne3512</t>
  </si>
  <si>
    <t>Colonne3513</t>
  </si>
  <si>
    <t>Colonne3514</t>
  </si>
  <si>
    <t>Colonne3515</t>
  </si>
  <si>
    <t>Colonne3516</t>
  </si>
  <si>
    <t>Colonne3517</t>
  </si>
  <si>
    <t>Colonne3518</t>
  </si>
  <si>
    <t>Colonne3519</t>
  </si>
  <si>
    <t>Colonne3520</t>
  </si>
  <si>
    <t>Colonne3521</t>
  </si>
  <si>
    <t>Colonne3522</t>
  </si>
  <si>
    <t>Colonne3523</t>
  </si>
  <si>
    <t>Colonne3524</t>
  </si>
  <si>
    <t>Colonne3525</t>
  </si>
  <si>
    <t>Colonne3526</t>
  </si>
  <si>
    <t>Colonne3527</t>
  </si>
  <si>
    <t>Colonne3528</t>
  </si>
  <si>
    <t>Colonne3529</t>
  </si>
  <si>
    <t>Colonne3530</t>
  </si>
  <si>
    <t>Colonne3531</t>
  </si>
  <si>
    <t>Colonne3532</t>
  </si>
  <si>
    <t>Colonne3533</t>
  </si>
  <si>
    <t>Colonne3534</t>
  </si>
  <si>
    <t>Colonne3535</t>
  </si>
  <si>
    <t>Colonne3536</t>
  </si>
  <si>
    <t>Colonne3537</t>
  </si>
  <si>
    <t>Colonne3538</t>
  </si>
  <si>
    <t>Colonne3539</t>
  </si>
  <si>
    <t>Colonne3540</t>
  </si>
  <si>
    <t>Colonne3541</t>
  </si>
  <si>
    <t>Colonne3542</t>
  </si>
  <si>
    <t>Colonne3543</t>
  </si>
  <si>
    <t>Colonne3544</t>
  </si>
  <si>
    <t>Colonne3545</t>
  </si>
  <si>
    <t>Colonne3546</t>
  </si>
  <si>
    <t>Colonne3547</t>
  </si>
  <si>
    <t>Colonne3548</t>
  </si>
  <si>
    <t>Colonne3549</t>
  </si>
  <si>
    <t>Colonne3550</t>
  </si>
  <si>
    <t>Colonne3551</t>
  </si>
  <si>
    <t>Colonne3552</t>
  </si>
  <si>
    <t>Colonne3553</t>
  </si>
  <si>
    <t>Colonne3554</t>
  </si>
  <si>
    <t>Colonne3555</t>
  </si>
  <si>
    <t>Colonne3556</t>
  </si>
  <si>
    <t>Colonne3557</t>
  </si>
  <si>
    <t>Colonne3558</t>
  </si>
  <si>
    <t>Colonne3559</t>
  </si>
  <si>
    <t>Colonne3560</t>
  </si>
  <si>
    <t>Colonne3561</t>
  </si>
  <si>
    <t>Colonne3562</t>
  </si>
  <si>
    <t>Colonne3563</t>
  </si>
  <si>
    <t>Colonne3564</t>
  </si>
  <si>
    <t>Colonne3565</t>
  </si>
  <si>
    <t>Colonne3566</t>
  </si>
  <si>
    <t>Colonne3567</t>
  </si>
  <si>
    <t>Colonne3568</t>
  </si>
  <si>
    <t>Colonne3569</t>
  </si>
  <si>
    <t>Colonne3570</t>
  </si>
  <si>
    <t>Colonne3571</t>
  </si>
  <si>
    <t>Colonne3572</t>
  </si>
  <si>
    <t>Colonne3573</t>
  </si>
  <si>
    <t>Colonne3574</t>
  </si>
  <si>
    <t>Colonne3575</t>
  </si>
  <si>
    <t>Colonne3576</t>
  </si>
  <si>
    <t>Colonne3577</t>
  </si>
  <si>
    <t>Colonne3578</t>
  </si>
  <si>
    <t>Colonne3579</t>
  </si>
  <si>
    <t>Colonne3580</t>
  </si>
  <si>
    <t>Colonne3581</t>
  </si>
  <si>
    <t>Colonne3582</t>
  </si>
  <si>
    <t>Colonne3583</t>
  </si>
  <si>
    <t>Colonne3584</t>
  </si>
  <si>
    <t>Colonne3585</t>
  </si>
  <si>
    <t>Colonne3586</t>
  </si>
  <si>
    <t>Colonne3587</t>
  </si>
  <si>
    <t>Colonne3588</t>
  </si>
  <si>
    <t>Colonne3589</t>
  </si>
  <si>
    <t>Colonne3590</t>
  </si>
  <si>
    <t>Colonne3591</t>
  </si>
  <si>
    <t>Colonne3592</t>
  </si>
  <si>
    <t>Colonne3593</t>
  </si>
  <si>
    <t>Colonne3594</t>
  </si>
  <si>
    <t>Colonne3595</t>
  </si>
  <si>
    <t>Colonne3596</t>
  </si>
  <si>
    <t>Colonne3597</t>
  </si>
  <si>
    <t>Colonne3598</t>
  </si>
  <si>
    <t>Colonne3599</t>
  </si>
  <si>
    <t>Colonne3600</t>
  </si>
  <si>
    <t>Colonne3601</t>
  </si>
  <si>
    <t>Colonne3602</t>
  </si>
  <si>
    <t>Colonne3603</t>
  </si>
  <si>
    <t>Colonne3604</t>
  </si>
  <si>
    <t>Colonne3605</t>
  </si>
  <si>
    <t>Colonne3606</t>
  </si>
  <si>
    <t>Colonne3607</t>
  </si>
  <si>
    <t>Colonne3608</t>
  </si>
  <si>
    <t>Colonne3609</t>
  </si>
  <si>
    <t>Colonne3610</t>
  </si>
  <si>
    <t>Colonne3611</t>
  </si>
  <si>
    <t>Colonne3612</t>
  </si>
  <si>
    <t>Colonne3613</t>
  </si>
  <si>
    <t>Colonne3614</t>
  </si>
  <si>
    <t>Colonne3615</t>
  </si>
  <si>
    <t>Colonne3616</t>
  </si>
  <si>
    <t>Colonne3617</t>
  </si>
  <si>
    <t>Colonne3618</t>
  </si>
  <si>
    <t>Colonne3619</t>
  </si>
  <si>
    <t>Colonne3620</t>
  </si>
  <si>
    <t>Colonne3621</t>
  </si>
  <si>
    <t>Colonne3622</t>
  </si>
  <si>
    <t>Colonne3623</t>
  </si>
  <si>
    <t>Colonne3624</t>
  </si>
  <si>
    <t>Colonne3625</t>
  </si>
  <si>
    <t>Colonne3626</t>
  </si>
  <si>
    <t>Colonne3627</t>
  </si>
  <si>
    <t>Colonne3628</t>
  </si>
  <si>
    <t>Colonne3629</t>
  </si>
  <si>
    <t>Colonne3630</t>
  </si>
  <si>
    <t>Colonne3631</t>
  </si>
  <si>
    <t>Colonne3632</t>
  </si>
  <si>
    <t>Colonne3633</t>
  </si>
  <si>
    <t>Colonne3634</t>
  </si>
  <si>
    <t>Colonne3635</t>
  </si>
  <si>
    <t>Colonne3636</t>
  </si>
  <si>
    <t>Colonne3637</t>
  </si>
  <si>
    <t>Colonne3638</t>
  </si>
  <si>
    <t>Colonne3639</t>
  </si>
  <si>
    <t>Colonne3640</t>
  </si>
  <si>
    <t>Colonne3641</t>
  </si>
  <si>
    <t>Colonne3642</t>
  </si>
  <si>
    <t>Colonne3643</t>
  </si>
  <si>
    <t>Colonne3644</t>
  </si>
  <si>
    <t>Colonne3645</t>
  </si>
  <si>
    <t>Colonne3646</t>
  </si>
  <si>
    <t>Colonne3647</t>
  </si>
  <si>
    <t>Colonne3648</t>
  </si>
  <si>
    <t>Colonne3649</t>
  </si>
  <si>
    <t>Colonne3650</t>
  </si>
  <si>
    <t>Colonne3651</t>
  </si>
  <si>
    <t>Colonne3652</t>
  </si>
  <si>
    <t>Colonne3653</t>
  </si>
  <si>
    <t>Colonne3654</t>
  </si>
  <si>
    <t>Colonne3655</t>
  </si>
  <si>
    <t>Colonne3656</t>
  </si>
  <si>
    <t>Colonne3657</t>
  </si>
  <si>
    <t>Colonne3658</t>
  </si>
  <si>
    <t>Colonne3659</t>
  </si>
  <si>
    <t>Colonne3660</t>
  </si>
  <si>
    <t>Colonne3661</t>
  </si>
  <si>
    <t>Colonne3662</t>
  </si>
  <si>
    <t>Colonne3663</t>
  </si>
  <si>
    <t>Colonne3664</t>
  </si>
  <si>
    <t>Colonne3665</t>
  </si>
  <si>
    <t>Colonne3666</t>
  </si>
  <si>
    <t>Colonne3667</t>
  </si>
  <si>
    <t>Colonne3668</t>
  </si>
  <si>
    <t>Colonne3669</t>
  </si>
  <si>
    <t>Colonne3670</t>
  </si>
  <si>
    <t>Colonne3671</t>
  </si>
  <si>
    <t>Colonne3672</t>
  </si>
  <si>
    <t>Colonne3673</t>
  </si>
  <si>
    <t>Colonne3674</t>
  </si>
  <si>
    <t>Colonne3675</t>
  </si>
  <si>
    <t>Colonne3676</t>
  </si>
  <si>
    <t>Colonne3677</t>
  </si>
  <si>
    <t>Colonne3678</t>
  </si>
  <si>
    <t>Colonne3679</t>
  </si>
  <si>
    <t>Colonne3680</t>
  </si>
  <si>
    <t>Colonne3681</t>
  </si>
  <si>
    <t>Colonne3682</t>
  </si>
  <si>
    <t>Colonne3683</t>
  </si>
  <si>
    <t>Colonne3684</t>
  </si>
  <si>
    <t>Colonne3685</t>
  </si>
  <si>
    <t>Colonne3686</t>
  </si>
  <si>
    <t>Colonne3687</t>
  </si>
  <si>
    <t>Colonne3688</t>
  </si>
  <si>
    <t>Colonne3689</t>
  </si>
  <si>
    <t>Colonne3690</t>
  </si>
  <si>
    <t>Colonne3691</t>
  </si>
  <si>
    <t>Colonne3692</t>
  </si>
  <si>
    <t>Colonne3693</t>
  </si>
  <si>
    <t>Colonne3694</t>
  </si>
  <si>
    <t>Colonne3695</t>
  </si>
  <si>
    <t>Colonne3696</t>
  </si>
  <si>
    <t>Colonne3697</t>
  </si>
  <si>
    <t>Colonne3698</t>
  </si>
  <si>
    <t>Colonne3699</t>
  </si>
  <si>
    <t>Colonne3700</t>
  </si>
  <si>
    <t>Colonne3701</t>
  </si>
  <si>
    <t>Colonne3702</t>
  </si>
  <si>
    <t>Colonne3703</t>
  </si>
  <si>
    <t>Colonne3704</t>
  </si>
  <si>
    <t>Colonne3705</t>
  </si>
  <si>
    <t>Colonne3706</t>
  </si>
  <si>
    <t>Colonne3707</t>
  </si>
  <si>
    <t>Colonne3708</t>
  </si>
  <si>
    <t>Colonne3709</t>
  </si>
  <si>
    <t>Colonne3710</t>
  </si>
  <si>
    <t>Colonne3711</t>
  </si>
  <si>
    <t>Colonne3712</t>
  </si>
  <si>
    <t>Colonne3713</t>
  </si>
  <si>
    <t>Colonne3714</t>
  </si>
  <si>
    <t>Colonne3715</t>
  </si>
  <si>
    <t>Colonne3716</t>
  </si>
  <si>
    <t>Colonne3717</t>
  </si>
  <si>
    <t>Colonne3718</t>
  </si>
  <si>
    <t>Colonne3719</t>
  </si>
  <si>
    <t>Colonne3720</t>
  </si>
  <si>
    <t>Colonne3721</t>
  </si>
  <si>
    <t>Colonne3722</t>
  </si>
  <si>
    <t>Colonne3723</t>
  </si>
  <si>
    <t>Colonne3724</t>
  </si>
  <si>
    <t>Colonne3725</t>
  </si>
  <si>
    <t>Colonne3726</t>
  </si>
  <si>
    <t>Colonne3727</t>
  </si>
  <si>
    <t>Colonne3728</t>
  </si>
  <si>
    <t>Colonne3729</t>
  </si>
  <si>
    <t>Colonne3730</t>
  </si>
  <si>
    <t>Colonne3731</t>
  </si>
  <si>
    <t>Colonne3732</t>
  </si>
  <si>
    <t>Colonne3733</t>
  </si>
  <si>
    <t>Colonne3734</t>
  </si>
  <si>
    <t>Colonne3735</t>
  </si>
  <si>
    <t>Colonne3736</t>
  </si>
  <si>
    <t>Colonne3737</t>
  </si>
  <si>
    <t>Colonne3738</t>
  </si>
  <si>
    <t>Colonne3739</t>
  </si>
  <si>
    <t>Colonne3740</t>
  </si>
  <si>
    <t>Colonne3741</t>
  </si>
  <si>
    <t>Colonne3742</t>
  </si>
  <si>
    <t>Colonne3743</t>
  </si>
  <si>
    <t>Colonne3744</t>
  </si>
  <si>
    <t>Colonne3745</t>
  </si>
  <si>
    <t>Colonne3746</t>
  </si>
  <si>
    <t>Colonne3747</t>
  </si>
  <si>
    <t>Colonne3748</t>
  </si>
  <si>
    <t>Colonne3749</t>
  </si>
  <si>
    <t>Colonne3750</t>
  </si>
  <si>
    <t>Colonne3751</t>
  </si>
  <si>
    <t>Colonne3752</t>
  </si>
  <si>
    <t>Colonne3753</t>
  </si>
  <si>
    <t>Colonne3754</t>
  </si>
  <si>
    <t>Colonne3755</t>
  </si>
  <si>
    <t>Colonne3756</t>
  </si>
  <si>
    <t>Colonne3757</t>
  </si>
  <si>
    <t>Colonne3758</t>
  </si>
  <si>
    <t>Colonne3759</t>
  </si>
  <si>
    <t>Colonne3760</t>
  </si>
  <si>
    <t>Colonne3761</t>
  </si>
  <si>
    <t>Colonne3762</t>
  </si>
  <si>
    <t>Colonne3763</t>
  </si>
  <si>
    <t>Colonne3764</t>
  </si>
  <si>
    <t>Colonne3765</t>
  </si>
  <si>
    <t>Colonne3766</t>
  </si>
  <si>
    <t>Colonne3767</t>
  </si>
  <si>
    <t>Colonne3768</t>
  </si>
  <si>
    <t>Colonne3769</t>
  </si>
  <si>
    <t>Colonne3770</t>
  </si>
  <si>
    <t>Colonne3771</t>
  </si>
  <si>
    <t>Colonne3772</t>
  </si>
  <si>
    <t>Colonne3773</t>
  </si>
  <si>
    <t>Colonne3774</t>
  </si>
  <si>
    <t>Colonne3775</t>
  </si>
  <si>
    <t>Colonne3776</t>
  </si>
  <si>
    <t>Colonne3777</t>
  </si>
  <si>
    <t>Colonne3778</t>
  </si>
  <si>
    <t>Colonne3779</t>
  </si>
  <si>
    <t>Colonne3780</t>
  </si>
  <si>
    <t>Colonne3781</t>
  </si>
  <si>
    <t>Colonne3782</t>
  </si>
  <si>
    <t>Colonne3783</t>
  </si>
  <si>
    <t>Colonne3784</t>
  </si>
  <si>
    <t>Colonne3785</t>
  </si>
  <si>
    <t>Colonne3786</t>
  </si>
  <si>
    <t>Colonne3787</t>
  </si>
  <si>
    <t>Colonne3788</t>
  </si>
  <si>
    <t>Colonne3789</t>
  </si>
  <si>
    <t>Colonne3790</t>
  </si>
  <si>
    <t>Colonne3791</t>
  </si>
  <si>
    <t>Colonne3792</t>
  </si>
  <si>
    <t>Colonne3793</t>
  </si>
  <si>
    <t>Colonne3794</t>
  </si>
  <si>
    <t>Colonne3795</t>
  </si>
  <si>
    <t>Colonne3796</t>
  </si>
  <si>
    <t>Colonne3797</t>
  </si>
  <si>
    <t>Colonne3798</t>
  </si>
  <si>
    <t>Colonne3799</t>
  </si>
  <si>
    <t>Colonne3800</t>
  </si>
  <si>
    <t>Colonne3801</t>
  </si>
  <si>
    <t>Colonne3802</t>
  </si>
  <si>
    <t>Colonne3803</t>
  </si>
  <si>
    <t>Colonne3804</t>
  </si>
  <si>
    <t>Colonne3805</t>
  </si>
  <si>
    <t>Colonne3806</t>
  </si>
  <si>
    <t>Colonne3807</t>
  </si>
  <si>
    <t>Colonne3808</t>
  </si>
  <si>
    <t>Colonne3809</t>
  </si>
  <si>
    <t>Colonne3810</t>
  </si>
  <si>
    <t>Colonne3811</t>
  </si>
  <si>
    <t>Colonne3812</t>
  </si>
  <si>
    <t>Colonne3813</t>
  </si>
  <si>
    <t>Colonne3814</t>
  </si>
  <si>
    <t>Colonne3815</t>
  </si>
  <si>
    <t>Colonne3816</t>
  </si>
  <si>
    <t>Colonne3817</t>
  </si>
  <si>
    <t>Colonne3818</t>
  </si>
  <si>
    <t>Colonne3819</t>
  </si>
  <si>
    <t>Colonne3820</t>
  </si>
  <si>
    <t>Colonne3821</t>
  </si>
  <si>
    <t>Colonne3822</t>
  </si>
  <si>
    <t>Colonne3823</t>
  </si>
  <si>
    <t>Colonne3824</t>
  </si>
  <si>
    <t>Colonne3825</t>
  </si>
  <si>
    <t>Colonne3826</t>
  </si>
  <si>
    <t>Colonne3827</t>
  </si>
  <si>
    <t>Colonne3828</t>
  </si>
  <si>
    <t>Colonne3829</t>
  </si>
  <si>
    <t>Colonne3830</t>
  </si>
  <si>
    <t>Colonne3831</t>
  </si>
  <si>
    <t>Colonne3832</t>
  </si>
  <si>
    <t>Colonne3833</t>
  </si>
  <si>
    <t>Colonne3834</t>
  </si>
  <si>
    <t>Colonne3835</t>
  </si>
  <si>
    <t>Colonne3836</t>
  </si>
  <si>
    <t>Colonne3837</t>
  </si>
  <si>
    <t>Colonne3838</t>
  </si>
  <si>
    <t>Colonne3839</t>
  </si>
  <si>
    <t>Colonne3840</t>
  </si>
  <si>
    <t>Colonne3841</t>
  </si>
  <si>
    <t>Colonne3842</t>
  </si>
  <si>
    <t>Colonne3843</t>
  </si>
  <si>
    <t>Colonne3844</t>
  </si>
  <si>
    <t>Colonne3845</t>
  </si>
  <si>
    <t>Colonne3846</t>
  </si>
  <si>
    <t>Colonne3847</t>
  </si>
  <si>
    <t>Colonne3848</t>
  </si>
  <si>
    <t>Colonne3849</t>
  </si>
  <si>
    <t>Colonne3850</t>
  </si>
  <si>
    <t>Colonne3851</t>
  </si>
  <si>
    <t>Colonne3852</t>
  </si>
  <si>
    <t>Colonne3853</t>
  </si>
  <si>
    <t>Colonne3854</t>
  </si>
  <si>
    <t>Colonne3855</t>
  </si>
  <si>
    <t>Colonne3856</t>
  </si>
  <si>
    <t>Colonne3857</t>
  </si>
  <si>
    <t>Colonne3858</t>
  </si>
  <si>
    <t>Colonne3859</t>
  </si>
  <si>
    <t>Colonne3860</t>
  </si>
  <si>
    <t>Colonne3861</t>
  </si>
  <si>
    <t>Colonne3862</t>
  </si>
  <si>
    <t>Colonne3863</t>
  </si>
  <si>
    <t>Colonne3864</t>
  </si>
  <si>
    <t>Colonne3865</t>
  </si>
  <si>
    <t>Colonne3866</t>
  </si>
  <si>
    <t>Colonne3867</t>
  </si>
  <si>
    <t>Colonne3868</t>
  </si>
  <si>
    <t>Colonne3869</t>
  </si>
  <si>
    <t>Colonne3870</t>
  </si>
  <si>
    <t>Colonne3871</t>
  </si>
  <si>
    <t>Colonne3872</t>
  </si>
  <si>
    <t>Colonne3873</t>
  </si>
  <si>
    <t>Colonne3874</t>
  </si>
  <si>
    <t>Colonne3875</t>
  </si>
  <si>
    <t>Colonne3876</t>
  </si>
  <si>
    <t>Colonne3877</t>
  </si>
  <si>
    <t>Colonne3878</t>
  </si>
  <si>
    <t>Colonne3879</t>
  </si>
  <si>
    <t>Colonne3880</t>
  </si>
  <si>
    <t>Colonne3881</t>
  </si>
  <si>
    <t>Colonne3882</t>
  </si>
  <si>
    <t>Colonne3883</t>
  </si>
  <si>
    <t>Colonne3884</t>
  </si>
  <si>
    <t>Colonne3885</t>
  </si>
  <si>
    <t>Colonne3886</t>
  </si>
  <si>
    <t>Colonne3887</t>
  </si>
  <si>
    <t>Colonne3888</t>
  </si>
  <si>
    <t>Colonne3889</t>
  </si>
  <si>
    <t>Colonne3890</t>
  </si>
  <si>
    <t>Colonne3891</t>
  </si>
  <si>
    <t>Colonne3892</t>
  </si>
  <si>
    <t>Colonne3893</t>
  </si>
  <si>
    <t>Colonne3894</t>
  </si>
  <si>
    <t>Colonne3895</t>
  </si>
  <si>
    <t>Colonne3896</t>
  </si>
  <si>
    <t>Colonne3897</t>
  </si>
  <si>
    <t>Colonne3898</t>
  </si>
  <si>
    <t>Colonne3899</t>
  </si>
  <si>
    <t>Colonne3900</t>
  </si>
  <si>
    <t>Colonne3901</t>
  </si>
  <si>
    <t>Colonne3902</t>
  </si>
  <si>
    <t>Colonne3903</t>
  </si>
  <si>
    <t>Colonne3904</t>
  </si>
  <si>
    <t>Colonne3905</t>
  </si>
  <si>
    <t>Colonne3906</t>
  </si>
  <si>
    <t>Colonne3907</t>
  </si>
  <si>
    <t>Colonne3908</t>
  </si>
  <si>
    <t>Colonne3909</t>
  </si>
  <si>
    <t>Colonne3910</t>
  </si>
  <si>
    <t>Colonne3911</t>
  </si>
  <si>
    <t>Colonne3912</t>
  </si>
  <si>
    <t>Colonne3913</t>
  </si>
  <si>
    <t>Colonne3914</t>
  </si>
  <si>
    <t>Colonne3915</t>
  </si>
  <si>
    <t>Colonne3916</t>
  </si>
  <si>
    <t>Colonne3917</t>
  </si>
  <si>
    <t>Colonne3918</t>
  </si>
  <si>
    <t>Colonne3919</t>
  </si>
  <si>
    <t>Colonne3920</t>
  </si>
  <si>
    <t>Colonne3921</t>
  </si>
  <si>
    <t>Colonne3922</t>
  </si>
  <si>
    <t>Colonne3923</t>
  </si>
  <si>
    <t>Colonne3924</t>
  </si>
  <si>
    <t>Colonne3925</t>
  </si>
  <si>
    <t>Colonne3926</t>
  </si>
  <si>
    <t>Colonne3927</t>
  </si>
  <si>
    <t>Colonne3928</t>
  </si>
  <si>
    <t>Colonne3929</t>
  </si>
  <si>
    <t>Colonne3930</t>
  </si>
  <si>
    <t>Colonne3931</t>
  </si>
  <si>
    <t>Colonne3932</t>
  </si>
  <si>
    <t>Colonne3933</t>
  </si>
  <si>
    <t>Colonne3934</t>
  </si>
  <si>
    <t>Colonne3935</t>
  </si>
  <si>
    <t>Colonne3936</t>
  </si>
  <si>
    <t>Colonne3937</t>
  </si>
  <si>
    <t>Colonne3938</t>
  </si>
  <si>
    <t>Colonne3939</t>
  </si>
  <si>
    <t>Colonne3940</t>
  </si>
  <si>
    <t>Colonne3941</t>
  </si>
  <si>
    <t>Colonne3942</t>
  </si>
  <si>
    <t>Colonne3943</t>
  </si>
  <si>
    <t>Colonne3944</t>
  </si>
  <si>
    <t>Colonne3945</t>
  </si>
  <si>
    <t>Colonne3946</t>
  </si>
  <si>
    <t>Colonne3947</t>
  </si>
  <si>
    <t>Colonne3948</t>
  </si>
  <si>
    <t>Colonne3949</t>
  </si>
  <si>
    <t>Colonne3950</t>
  </si>
  <si>
    <t>Colonne3951</t>
  </si>
  <si>
    <t>Colonne3952</t>
  </si>
  <si>
    <t>Colonne3953</t>
  </si>
  <si>
    <t>Colonne3954</t>
  </si>
  <si>
    <t>Colonne3955</t>
  </si>
  <si>
    <t>Colonne3956</t>
  </si>
  <si>
    <t>Colonne3957</t>
  </si>
  <si>
    <t>Colonne3958</t>
  </si>
  <si>
    <t>Colonne3959</t>
  </si>
  <si>
    <t>Colonne3960</t>
  </si>
  <si>
    <t>Colonne3961</t>
  </si>
  <si>
    <t>Colonne3962</t>
  </si>
  <si>
    <t>Colonne3963</t>
  </si>
  <si>
    <t>Colonne3964</t>
  </si>
  <si>
    <t>Colonne3965</t>
  </si>
  <si>
    <t>Colonne3966</t>
  </si>
  <si>
    <t>Colonne3967</t>
  </si>
  <si>
    <t>Colonne3968</t>
  </si>
  <si>
    <t>Colonne3969</t>
  </si>
  <si>
    <t>Colonne3970</t>
  </si>
  <si>
    <t>Colonne3971</t>
  </si>
  <si>
    <t>Colonne3972</t>
  </si>
  <si>
    <t>Colonne3973</t>
  </si>
  <si>
    <t>Colonne3974</t>
  </si>
  <si>
    <t>Colonne3975</t>
  </si>
  <si>
    <t>Colonne3976</t>
  </si>
  <si>
    <t>Colonne3977</t>
  </si>
  <si>
    <t>Colonne3978</t>
  </si>
  <si>
    <t>Colonne3979</t>
  </si>
  <si>
    <t>Colonne3980</t>
  </si>
  <si>
    <t>Colonne3981</t>
  </si>
  <si>
    <t>Colonne3982</t>
  </si>
  <si>
    <t>Colonne3983</t>
  </si>
  <si>
    <t>Colonne3984</t>
  </si>
  <si>
    <t>Colonne3985</t>
  </si>
  <si>
    <t>Colonne3986</t>
  </si>
  <si>
    <t>Colonne3987</t>
  </si>
  <si>
    <t>Colonne3988</t>
  </si>
  <si>
    <t>Colonne3989</t>
  </si>
  <si>
    <t>Colonne3990</t>
  </si>
  <si>
    <t>Colonne3991</t>
  </si>
  <si>
    <t>Colonne3992</t>
  </si>
  <si>
    <t>Colonne3993</t>
  </si>
  <si>
    <t>Colonne3994</t>
  </si>
  <si>
    <t>Colonne3995</t>
  </si>
  <si>
    <t>Colonne3996</t>
  </si>
  <si>
    <t>Colonne3997</t>
  </si>
  <si>
    <t>Colonne3998</t>
  </si>
  <si>
    <t>Colonne3999</t>
  </si>
  <si>
    <t>Colonne4000</t>
  </si>
  <si>
    <t>Colonne4001</t>
  </si>
  <si>
    <t>Colonne4002</t>
  </si>
  <si>
    <t>Colonne4003</t>
  </si>
  <si>
    <t>Colonne4004</t>
  </si>
  <si>
    <t>Colonne4005</t>
  </si>
  <si>
    <t>Colonne4006</t>
  </si>
  <si>
    <t>Colonne4007</t>
  </si>
  <si>
    <t>Colonne4008</t>
  </si>
  <si>
    <t>Colonne4009</t>
  </si>
  <si>
    <t>Colonne4010</t>
  </si>
  <si>
    <t>Colonne4011</t>
  </si>
  <si>
    <t>Colonne4012</t>
  </si>
  <si>
    <t>Colonne4013</t>
  </si>
  <si>
    <t>Colonne4014</t>
  </si>
  <si>
    <t>Colonne4015</t>
  </si>
  <si>
    <t>Colonne4016</t>
  </si>
  <si>
    <t>Colonne4017</t>
  </si>
  <si>
    <t>Colonne4018</t>
  </si>
  <si>
    <t>Colonne4019</t>
  </si>
  <si>
    <t>Colonne4020</t>
  </si>
  <si>
    <t>Colonne4021</t>
  </si>
  <si>
    <t>Colonne4022</t>
  </si>
  <si>
    <t>Colonne4023</t>
  </si>
  <si>
    <t>Colonne4024</t>
  </si>
  <si>
    <t>Colonne4025</t>
  </si>
  <si>
    <t>Colonne4026</t>
  </si>
  <si>
    <t>Colonne4027</t>
  </si>
  <si>
    <t>Colonne4028</t>
  </si>
  <si>
    <t>Colonne4029</t>
  </si>
  <si>
    <t>Colonne4030</t>
  </si>
  <si>
    <t>Colonne4031</t>
  </si>
  <si>
    <t>Colonne4032</t>
  </si>
  <si>
    <t>Colonne4033</t>
  </si>
  <si>
    <t>Colonne4034</t>
  </si>
  <si>
    <t>Colonne4035</t>
  </si>
  <si>
    <t>Colonne4036</t>
  </si>
  <si>
    <t>Colonne4037</t>
  </si>
  <si>
    <t>Colonne4038</t>
  </si>
  <si>
    <t>Colonne4039</t>
  </si>
  <si>
    <t>Colonne4040</t>
  </si>
  <si>
    <t>Colonne4041</t>
  </si>
  <si>
    <t>Colonne4042</t>
  </si>
  <si>
    <t>Colonne4043</t>
  </si>
  <si>
    <t>Colonne4044</t>
  </si>
  <si>
    <t>Colonne4045</t>
  </si>
  <si>
    <t>Colonne4046</t>
  </si>
  <si>
    <t>Colonne4047</t>
  </si>
  <si>
    <t>Colonne4048</t>
  </si>
  <si>
    <t>Colonne4049</t>
  </si>
  <si>
    <t>Colonne4050</t>
  </si>
  <si>
    <t>Colonne4051</t>
  </si>
  <si>
    <t>Colonne4052</t>
  </si>
  <si>
    <t>Colonne4053</t>
  </si>
  <si>
    <t>Colonne4054</t>
  </si>
  <si>
    <t>Colonne4055</t>
  </si>
  <si>
    <t>Colonne4056</t>
  </si>
  <si>
    <t>Colonne4057</t>
  </si>
  <si>
    <t>Colonne4058</t>
  </si>
  <si>
    <t>Colonne4059</t>
  </si>
  <si>
    <t>Colonne4060</t>
  </si>
  <si>
    <t>Colonne4061</t>
  </si>
  <si>
    <t>Colonne4062</t>
  </si>
  <si>
    <t>Colonne4063</t>
  </si>
  <si>
    <t>Colonne4064</t>
  </si>
  <si>
    <t>Colonne4065</t>
  </si>
  <si>
    <t>Colonne4066</t>
  </si>
  <si>
    <t>Colonne4067</t>
  </si>
  <si>
    <t>Colonne4068</t>
  </si>
  <si>
    <t>Colonne4069</t>
  </si>
  <si>
    <t>Colonne4070</t>
  </si>
  <si>
    <t>Colonne4071</t>
  </si>
  <si>
    <t>Colonne4072</t>
  </si>
  <si>
    <t>Colonne4073</t>
  </si>
  <si>
    <t>Colonne4074</t>
  </si>
  <si>
    <t>Colonne4075</t>
  </si>
  <si>
    <t>Colonne4076</t>
  </si>
  <si>
    <t>Colonne4077</t>
  </si>
  <si>
    <t>Colonne4078</t>
  </si>
  <si>
    <t>Colonne4079</t>
  </si>
  <si>
    <t>Colonne4080</t>
  </si>
  <si>
    <t>Colonne4081</t>
  </si>
  <si>
    <t>Colonne4082</t>
  </si>
  <si>
    <t>Colonne4083</t>
  </si>
  <si>
    <t>Colonne4084</t>
  </si>
  <si>
    <t>Colonne4085</t>
  </si>
  <si>
    <t>Colonne4086</t>
  </si>
  <si>
    <t>Colonne4087</t>
  </si>
  <si>
    <t>Colonne4088</t>
  </si>
  <si>
    <t>Colonne4089</t>
  </si>
  <si>
    <t>Colonne4090</t>
  </si>
  <si>
    <t>Colonne4091</t>
  </si>
  <si>
    <t>Colonne4092</t>
  </si>
  <si>
    <t>Colonne4093</t>
  </si>
  <si>
    <t>Colonne4094</t>
  </si>
  <si>
    <t>Colonne4095</t>
  </si>
  <si>
    <t>Colonne4096</t>
  </si>
  <si>
    <t>Colonne4097</t>
  </si>
  <si>
    <t>Colonne4098</t>
  </si>
  <si>
    <t>Colonne4099</t>
  </si>
  <si>
    <t>Colonne4100</t>
  </si>
  <si>
    <t>Colonne4101</t>
  </si>
  <si>
    <t>Colonne4102</t>
  </si>
  <si>
    <t>Colonne4103</t>
  </si>
  <si>
    <t>Colonne4104</t>
  </si>
  <si>
    <t>Colonne4105</t>
  </si>
  <si>
    <t>Colonne4106</t>
  </si>
  <si>
    <t>Colonne4107</t>
  </si>
  <si>
    <t>Colonne4108</t>
  </si>
  <si>
    <t>Colonne4109</t>
  </si>
  <si>
    <t>Colonne4110</t>
  </si>
  <si>
    <t>Colonne4111</t>
  </si>
  <si>
    <t>Colonne4112</t>
  </si>
  <si>
    <t>Colonne4113</t>
  </si>
  <si>
    <t>Colonne4114</t>
  </si>
  <si>
    <t>Colonne4115</t>
  </si>
  <si>
    <t>Colonne4116</t>
  </si>
  <si>
    <t>Colonne4117</t>
  </si>
  <si>
    <t>Colonne4118</t>
  </si>
  <si>
    <t>Colonne4119</t>
  </si>
  <si>
    <t>Colonne4120</t>
  </si>
  <si>
    <t>Colonne4121</t>
  </si>
  <si>
    <t>Colonne4122</t>
  </si>
  <si>
    <t>Colonne4123</t>
  </si>
  <si>
    <t>Colonne4124</t>
  </si>
  <si>
    <t>Colonne4125</t>
  </si>
  <si>
    <t>Colonne4126</t>
  </si>
  <si>
    <t>Colonne4127</t>
  </si>
  <si>
    <t>Colonne4128</t>
  </si>
  <si>
    <t>Colonne4129</t>
  </si>
  <si>
    <t>Colonne4130</t>
  </si>
  <si>
    <t>Colonne4131</t>
  </si>
  <si>
    <t>Colonne4132</t>
  </si>
  <si>
    <t>Colonne4133</t>
  </si>
  <si>
    <t>Colonne4134</t>
  </si>
  <si>
    <t>Colonne4135</t>
  </si>
  <si>
    <t>Colonne4136</t>
  </si>
  <si>
    <t>Colonne4137</t>
  </si>
  <si>
    <t>Colonne4138</t>
  </si>
  <si>
    <t>Colonne4139</t>
  </si>
  <si>
    <t>Colonne4140</t>
  </si>
  <si>
    <t>Colonne4141</t>
  </si>
  <si>
    <t>Colonne4142</t>
  </si>
  <si>
    <t>Colonne4143</t>
  </si>
  <si>
    <t>Colonne4144</t>
  </si>
  <si>
    <t>Colonne4145</t>
  </si>
  <si>
    <t>Colonne4146</t>
  </si>
  <si>
    <t>Colonne4147</t>
  </si>
  <si>
    <t>Colonne4148</t>
  </si>
  <si>
    <t>Colonne4149</t>
  </si>
  <si>
    <t>Colonne4150</t>
  </si>
  <si>
    <t>Colonne4151</t>
  </si>
  <si>
    <t>Colonne4152</t>
  </si>
  <si>
    <t>Colonne4153</t>
  </si>
  <si>
    <t>Colonne4154</t>
  </si>
  <si>
    <t>Colonne4155</t>
  </si>
  <si>
    <t>Colonne4156</t>
  </si>
  <si>
    <t>Colonne4157</t>
  </si>
  <si>
    <t>Colonne4158</t>
  </si>
  <si>
    <t>Colonne4159</t>
  </si>
  <si>
    <t>Colonne4160</t>
  </si>
  <si>
    <t>Colonne4161</t>
  </si>
  <si>
    <t>Colonne4162</t>
  </si>
  <si>
    <t>Colonne4163</t>
  </si>
  <si>
    <t>Colonne4164</t>
  </si>
  <si>
    <t>Colonne4165</t>
  </si>
  <si>
    <t>Colonne4166</t>
  </si>
  <si>
    <t>Colonne4167</t>
  </si>
  <si>
    <t>Colonne4168</t>
  </si>
  <si>
    <t>Colonne4169</t>
  </si>
  <si>
    <t>Colonne4170</t>
  </si>
  <si>
    <t>Colonne4171</t>
  </si>
  <si>
    <t>Colonne4172</t>
  </si>
  <si>
    <t>Colonne4173</t>
  </si>
  <si>
    <t>Colonne4174</t>
  </si>
  <si>
    <t>Colonne4175</t>
  </si>
  <si>
    <t>Colonne4176</t>
  </si>
  <si>
    <t>Colonne4177</t>
  </si>
  <si>
    <t>Colonne4178</t>
  </si>
  <si>
    <t>Colonne4179</t>
  </si>
  <si>
    <t>Colonne4180</t>
  </si>
  <si>
    <t>Colonne4181</t>
  </si>
  <si>
    <t>Colonne4182</t>
  </si>
  <si>
    <t>Colonne4183</t>
  </si>
  <si>
    <t>Colonne4184</t>
  </si>
  <si>
    <t>Colonne4185</t>
  </si>
  <si>
    <t>Colonne4186</t>
  </si>
  <si>
    <t>Colonne4187</t>
  </si>
  <si>
    <t>Colonne4188</t>
  </si>
  <si>
    <t>Colonne4189</t>
  </si>
  <si>
    <t>Colonne4190</t>
  </si>
  <si>
    <t>Colonne4191</t>
  </si>
  <si>
    <t>Colonne4192</t>
  </si>
  <si>
    <t>Colonne4193</t>
  </si>
  <si>
    <t>Colonne4194</t>
  </si>
  <si>
    <t>Colonne4195</t>
  </si>
  <si>
    <t>Colonne4196</t>
  </si>
  <si>
    <t>Colonne4197</t>
  </si>
  <si>
    <t>Colonne4198</t>
  </si>
  <si>
    <t>Colonne4199</t>
  </si>
  <si>
    <t>Colonne4200</t>
  </si>
  <si>
    <t>Colonne4201</t>
  </si>
  <si>
    <t>Colonne4202</t>
  </si>
  <si>
    <t>Colonne4203</t>
  </si>
  <si>
    <t>Colonne4204</t>
  </si>
  <si>
    <t>Colonne4205</t>
  </si>
  <si>
    <t>Colonne4206</t>
  </si>
  <si>
    <t>Colonne4207</t>
  </si>
  <si>
    <t>Colonne4208</t>
  </si>
  <si>
    <t>Colonne4209</t>
  </si>
  <si>
    <t>Colonne4210</t>
  </si>
  <si>
    <t>Colonne4211</t>
  </si>
  <si>
    <t>Colonne4212</t>
  </si>
  <si>
    <t>Colonne4213</t>
  </si>
  <si>
    <t>Colonne4214</t>
  </si>
  <si>
    <t>Colonne4215</t>
  </si>
  <si>
    <t>Colonne4216</t>
  </si>
  <si>
    <t>Colonne4217</t>
  </si>
  <si>
    <t>Colonne4218</t>
  </si>
  <si>
    <t>Colonne4219</t>
  </si>
  <si>
    <t>Colonne4220</t>
  </si>
  <si>
    <t>Colonne4221</t>
  </si>
  <si>
    <t>Colonne4222</t>
  </si>
  <si>
    <t>Colonne4223</t>
  </si>
  <si>
    <t>Colonne4224</t>
  </si>
  <si>
    <t>Colonne4225</t>
  </si>
  <si>
    <t>Colonne4226</t>
  </si>
  <si>
    <t>Colonne4227</t>
  </si>
  <si>
    <t>Colonne4228</t>
  </si>
  <si>
    <t>Colonne4229</t>
  </si>
  <si>
    <t>Colonne4230</t>
  </si>
  <si>
    <t>Colonne4231</t>
  </si>
  <si>
    <t>Colonne4232</t>
  </si>
  <si>
    <t>Colonne4233</t>
  </si>
  <si>
    <t>Colonne4234</t>
  </si>
  <si>
    <t>Colonne4235</t>
  </si>
  <si>
    <t>Colonne4236</t>
  </si>
  <si>
    <t>Colonne4237</t>
  </si>
  <si>
    <t>Colonne4238</t>
  </si>
  <si>
    <t>Colonne4239</t>
  </si>
  <si>
    <t>Colonne4240</t>
  </si>
  <si>
    <t>Colonne4241</t>
  </si>
  <si>
    <t>Colonne4242</t>
  </si>
  <si>
    <t>Colonne4243</t>
  </si>
  <si>
    <t>Colonne4244</t>
  </si>
  <si>
    <t>Colonne4245</t>
  </si>
  <si>
    <t>Colonne4246</t>
  </si>
  <si>
    <t>Colonne4247</t>
  </si>
  <si>
    <t>Colonne4248</t>
  </si>
  <si>
    <t>Colonne4249</t>
  </si>
  <si>
    <t>Colonne4250</t>
  </si>
  <si>
    <t>Colonne4251</t>
  </si>
  <si>
    <t>Colonne4252</t>
  </si>
  <si>
    <t>Colonne4253</t>
  </si>
  <si>
    <t>Colonne4254</t>
  </si>
  <si>
    <t>Colonne4255</t>
  </si>
  <si>
    <t>Colonne4256</t>
  </si>
  <si>
    <t>Colonne4257</t>
  </si>
  <si>
    <t>Colonne4258</t>
  </si>
  <si>
    <t>Colonne4259</t>
  </si>
  <si>
    <t>Colonne4260</t>
  </si>
  <si>
    <t>Colonne4261</t>
  </si>
  <si>
    <t>Colonne4262</t>
  </si>
  <si>
    <t>Colonne4263</t>
  </si>
  <si>
    <t>Colonne4264</t>
  </si>
  <si>
    <t>Colonne4265</t>
  </si>
  <si>
    <t>Colonne4266</t>
  </si>
  <si>
    <t>Colonne4267</t>
  </si>
  <si>
    <t>Colonne4268</t>
  </si>
  <si>
    <t>Colonne4269</t>
  </si>
  <si>
    <t>Colonne4270</t>
  </si>
  <si>
    <t>Colonne4271</t>
  </si>
  <si>
    <t>Colonne4272</t>
  </si>
  <si>
    <t>Colonne4273</t>
  </si>
  <si>
    <t>Colonne4274</t>
  </si>
  <si>
    <t>Colonne4275</t>
  </si>
  <si>
    <t>Colonne4276</t>
  </si>
  <si>
    <t>Colonne4277</t>
  </si>
  <si>
    <t>Colonne4278</t>
  </si>
  <si>
    <t>Colonne4279</t>
  </si>
  <si>
    <t>Colonne4280</t>
  </si>
  <si>
    <t>Colonne4281</t>
  </si>
  <si>
    <t>Colonne4282</t>
  </si>
  <si>
    <t>Colonne4283</t>
  </si>
  <si>
    <t>Colonne4284</t>
  </si>
  <si>
    <t>Colonne4285</t>
  </si>
  <si>
    <t>Colonne4286</t>
  </si>
  <si>
    <t>Colonne4287</t>
  </si>
  <si>
    <t>Colonne4288</t>
  </si>
  <si>
    <t>Colonne4289</t>
  </si>
  <si>
    <t>Colonne4290</t>
  </si>
  <si>
    <t>Colonne4291</t>
  </si>
  <si>
    <t>Colonne4292</t>
  </si>
  <si>
    <t>Colonne4293</t>
  </si>
  <si>
    <t>Colonne4294</t>
  </si>
  <si>
    <t>Colonne4295</t>
  </si>
  <si>
    <t>Colonne4296</t>
  </si>
  <si>
    <t>Colonne4297</t>
  </si>
  <si>
    <t>Colonne4298</t>
  </si>
  <si>
    <t>Colonne4299</t>
  </si>
  <si>
    <t>Colonne4300</t>
  </si>
  <si>
    <t>Colonne4301</t>
  </si>
  <si>
    <t>Colonne4302</t>
  </si>
  <si>
    <t>Colonne4303</t>
  </si>
  <si>
    <t>Colonne4304</t>
  </si>
  <si>
    <t>Colonne4305</t>
  </si>
  <si>
    <t>Colonne4306</t>
  </si>
  <si>
    <t>Colonne4307</t>
  </si>
  <si>
    <t>Colonne4308</t>
  </si>
  <si>
    <t>Colonne4309</t>
  </si>
  <si>
    <t>Colonne4310</t>
  </si>
  <si>
    <t>Colonne4311</t>
  </si>
  <si>
    <t>Colonne4312</t>
  </si>
  <si>
    <t>Colonne4313</t>
  </si>
  <si>
    <t>Colonne4314</t>
  </si>
  <si>
    <t>Colonne4315</t>
  </si>
  <si>
    <t>Colonne4316</t>
  </si>
  <si>
    <t>Colonne4317</t>
  </si>
  <si>
    <t>Colonne4318</t>
  </si>
  <si>
    <t>Colonne4319</t>
  </si>
  <si>
    <t>Colonne4320</t>
  </si>
  <si>
    <t>Colonne4321</t>
  </si>
  <si>
    <t>Colonne4322</t>
  </si>
  <si>
    <t>Colonne4323</t>
  </si>
  <si>
    <t>Colonne4324</t>
  </si>
  <si>
    <t>Colonne4325</t>
  </si>
  <si>
    <t>Colonne4326</t>
  </si>
  <si>
    <t>Colonne4327</t>
  </si>
  <si>
    <t>Colonne4328</t>
  </si>
  <si>
    <t>Colonne4329</t>
  </si>
  <si>
    <t>Colonne4330</t>
  </si>
  <si>
    <t>Colonne4331</t>
  </si>
  <si>
    <t>Colonne4332</t>
  </si>
  <si>
    <t>Colonne4333</t>
  </si>
  <si>
    <t>Colonne4334</t>
  </si>
  <si>
    <t>Colonne4335</t>
  </si>
  <si>
    <t>Colonne4336</t>
  </si>
  <si>
    <t>Colonne4337</t>
  </si>
  <si>
    <t>Colonne4338</t>
  </si>
  <si>
    <t>Colonne4339</t>
  </si>
  <si>
    <t>Colonne4340</t>
  </si>
  <si>
    <t>Colonne4341</t>
  </si>
  <si>
    <t>Colonne4342</t>
  </si>
  <si>
    <t>Colonne4343</t>
  </si>
  <si>
    <t>Colonne4344</t>
  </si>
  <si>
    <t>Colonne4345</t>
  </si>
  <si>
    <t>Colonne4346</t>
  </si>
  <si>
    <t>Colonne4347</t>
  </si>
  <si>
    <t>Colonne4348</t>
  </si>
  <si>
    <t>Colonne4349</t>
  </si>
  <si>
    <t>Colonne4350</t>
  </si>
  <si>
    <t>Colonne4351</t>
  </si>
  <si>
    <t>Colonne4352</t>
  </si>
  <si>
    <t>Colonne4353</t>
  </si>
  <si>
    <t>Colonne4354</t>
  </si>
  <si>
    <t>Colonne4355</t>
  </si>
  <si>
    <t>Colonne4356</t>
  </si>
  <si>
    <t>Colonne4357</t>
  </si>
  <si>
    <t>Colonne4358</t>
  </si>
  <si>
    <t>Colonne4359</t>
  </si>
  <si>
    <t>Colonne4360</t>
  </si>
  <si>
    <t>Colonne4361</t>
  </si>
  <si>
    <t>Colonne4362</t>
  </si>
  <si>
    <t>Colonne4363</t>
  </si>
  <si>
    <t>Colonne4364</t>
  </si>
  <si>
    <t>Colonne4365</t>
  </si>
  <si>
    <t>Colonne4366</t>
  </si>
  <si>
    <t>Colonne4367</t>
  </si>
  <si>
    <t>Colonne4368</t>
  </si>
  <si>
    <t>Colonne4369</t>
  </si>
  <si>
    <t>Colonne4370</t>
  </si>
  <si>
    <t>Colonne4371</t>
  </si>
  <si>
    <t>Colonne4372</t>
  </si>
  <si>
    <t>Colonne4373</t>
  </si>
  <si>
    <t>Colonne4374</t>
  </si>
  <si>
    <t>Colonne4375</t>
  </si>
  <si>
    <t>Colonne4376</t>
  </si>
  <si>
    <t>Colonne4377</t>
  </si>
  <si>
    <t>Colonne4378</t>
  </si>
  <si>
    <t>Colonne4379</t>
  </si>
  <si>
    <t>Colonne4380</t>
  </si>
  <si>
    <t>Colonne4381</t>
  </si>
  <si>
    <t>Colonne4382</t>
  </si>
  <si>
    <t>Colonne4383</t>
  </si>
  <si>
    <t>Colonne4384</t>
  </si>
  <si>
    <t>Colonne4385</t>
  </si>
  <si>
    <t>Colonne4386</t>
  </si>
  <si>
    <t>Colonne4387</t>
  </si>
  <si>
    <t>Colonne4388</t>
  </si>
  <si>
    <t>Colonne4389</t>
  </si>
  <si>
    <t>Colonne4390</t>
  </si>
  <si>
    <t>Colonne4391</t>
  </si>
  <si>
    <t>Colonne4392</t>
  </si>
  <si>
    <t>Colonne4393</t>
  </si>
  <si>
    <t>Colonne4394</t>
  </si>
  <si>
    <t>Colonne4395</t>
  </si>
  <si>
    <t>Colonne4396</t>
  </si>
  <si>
    <t>Colonne4397</t>
  </si>
  <si>
    <t>Colonne4398</t>
  </si>
  <si>
    <t>Colonne4399</t>
  </si>
  <si>
    <t>Colonne4400</t>
  </si>
  <si>
    <t>Colonne4401</t>
  </si>
  <si>
    <t>Colonne4402</t>
  </si>
  <si>
    <t>Colonne4403</t>
  </si>
  <si>
    <t>Colonne4404</t>
  </si>
  <si>
    <t>Colonne4405</t>
  </si>
  <si>
    <t>Colonne4406</t>
  </si>
  <si>
    <t>Colonne4407</t>
  </si>
  <si>
    <t>Colonne4408</t>
  </si>
  <si>
    <t>Colonne4409</t>
  </si>
  <si>
    <t>Colonne4410</t>
  </si>
  <si>
    <t>Colonne4411</t>
  </si>
  <si>
    <t>Colonne4412</t>
  </si>
  <si>
    <t>Colonne4413</t>
  </si>
  <si>
    <t>Colonne4414</t>
  </si>
  <si>
    <t>Colonne4415</t>
  </si>
  <si>
    <t>Colonne4416</t>
  </si>
  <si>
    <t>Colonne4417</t>
  </si>
  <si>
    <t>Colonne4418</t>
  </si>
  <si>
    <t>Colonne4419</t>
  </si>
  <si>
    <t>Colonne4420</t>
  </si>
  <si>
    <t>Colonne4421</t>
  </si>
  <si>
    <t>Colonne4422</t>
  </si>
  <si>
    <t>Colonne4423</t>
  </si>
  <si>
    <t>Colonne4424</t>
  </si>
  <si>
    <t>Colonne4425</t>
  </si>
  <si>
    <t>Colonne4426</t>
  </si>
  <si>
    <t>Colonne4427</t>
  </si>
  <si>
    <t>Colonne4428</t>
  </si>
  <si>
    <t>Colonne4429</t>
  </si>
  <si>
    <t>Colonne4430</t>
  </si>
  <si>
    <t>Colonne4431</t>
  </si>
  <si>
    <t>Colonne4432</t>
  </si>
  <si>
    <t>Colonne4433</t>
  </si>
  <si>
    <t>Colonne4434</t>
  </si>
  <si>
    <t>Colonne4435</t>
  </si>
  <si>
    <t>Colonne4436</t>
  </si>
  <si>
    <t>Colonne4437</t>
  </si>
  <si>
    <t>Colonne4438</t>
  </si>
  <si>
    <t>Colonne4439</t>
  </si>
  <si>
    <t>Colonne4440</t>
  </si>
  <si>
    <t>Colonne4441</t>
  </si>
  <si>
    <t>Colonne4442</t>
  </si>
  <si>
    <t>Colonne4443</t>
  </si>
  <si>
    <t>Colonne4444</t>
  </si>
  <si>
    <t>Colonne4445</t>
  </si>
  <si>
    <t>Colonne4446</t>
  </si>
  <si>
    <t>Colonne4447</t>
  </si>
  <si>
    <t>Colonne4448</t>
  </si>
  <si>
    <t>Colonne4449</t>
  </si>
  <si>
    <t>Colonne4450</t>
  </si>
  <si>
    <t>Colonne4451</t>
  </si>
  <si>
    <t>Colonne4452</t>
  </si>
  <si>
    <t>Colonne4453</t>
  </si>
  <si>
    <t>Colonne4454</t>
  </si>
  <si>
    <t>Colonne4455</t>
  </si>
  <si>
    <t>Colonne4456</t>
  </si>
  <si>
    <t>Colonne4457</t>
  </si>
  <si>
    <t>Colonne4458</t>
  </si>
  <si>
    <t>Colonne4459</t>
  </si>
  <si>
    <t>Colonne4460</t>
  </si>
  <si>
    <t>Colonne4461</t>
  </si>
  <si>
    <t>Colonne4462</t>
  </si>
  <si>
    <t>Colonne4463</t>
  </si>
  <si>
    <t>Colonne4464</t>
  </si>
  <si>
    <t>Colonne4465</t>
  </si>
  <si>
    <t>Colonne4466</t>
  </si>
  <si>
    <t>Colonne4467</t>
  </si>
  <si>
    <t>Colonne4468</t>
  </si>
  <si>
    <t>Colonne4469</t>
  </si>
  <si>
    <t>Colonne4470</t>
  </si>
  <si>
    <t>Colonne4471</t>
  </si>
  <si>
    <t>Colonne4472</t>
  </si>
  <si>
    <t>Colonne4473</t>
  </si>
  <si>
    <t>Colonne4474</t>
  </si>
  <si>
    <t>Colonne4475</t>
  </si>
  <si>
    <t>Colonne4476</t>
  </si>
  <si>
    <t>Colonne4477</t>
  </si>
  <si>
    <t>Colonne4478</t>
  </si>
  <si>
    <t>Colonne4479</t>
  </si>
  <si>
    <t>Colonne4480</t>
  </si>
  <si>
    <t>Colonne4481</t>
  </si>
  <si>
    <t>Colonne4482</t>
  </si>
  <si>
    <t>Colonne4483</t>
  </si>
  <si>
    <t>Colonne4484</t>
  </si>
  <si>
    <t>Colonne4485</t>
  </si>
  <si>
    <t>Colonne4486</t>
  </si>
  <si>
    <t>Colonne4487</t>
  </si>
  <si>
    <t>Colonne4488</t>
  </si>
  <si>
    <t>Colonne4489</t>
  </si>
  <si>
    <t>Colonne4490</t>
  </si>
  <si>
    <t>Colonne4491</t>
  </si>
  <si>
    <t>Colonne4492</t>
  </si>
  <si>
    <t>Colonne4493</t>
  </si>
  <si>
    <t>Colonne4494</t>
  </si>
  <si>
    <t>Colonne4495</t>
  </si>
  <si>
    <t>Colonne4496</t>
  </si>
  <si>
    <t>Colonne4497</t>
  </si>
  <si>
    <t>Colonne4498</t>
  </si>
  <si>
    <t>Colonne4499</t>
  </si>
  <si>
    <t>Colonne4500</t>
  </si>
  <si>
    <t>Colonne4501</t>
  </si>
  <si>
    <t>Colonne4502</t>
  </si>
  <si>
    <t>Colonne4503</t>
  </si>
  <si>
    <t>Colonne4504</t>
  </si>
  <si>
    <t>Colonne4505</t>
  </si>
  <si>
    <t>Colonne4506</t>
  </si>
  <si>
    <t>Colonne4507</t>
  </si>
  <si>
    <t>Colonne4508</t>
  </si>
  <si>
    <t>Colonne4509</t>
  </si>
  <si>
    <t>Colonne4510</t>
  </si>
  <si>
    <t>Colonne4511</t>
  </si>
  <si>
    <t>Colonne4512</t>
  </si>
  <si>
    <t>Colonne4513</t>
  </si>
  <si>
    <t>Colonne4514</t>
  </si>
  <si>
    <t>Colonne4515</t>
  </si>
  <si>
    <t>Colonne4516</t>
  </si>
  <si>
    <t>Colonne4517</t>
  </si>
  <si>
    <t>Colonne4518</t>
  </si>
  <si>
    <t>Colonne4519</t>
  </si>
  <si>
    <t>Colonne4520</t>
  </si>
  <si>
    <t>Colonne4521</t>
  </si>
  <si>
    <t>Colonne4522</t>
  </si>
  <si>
    <t>Colonne4523</t>
  </si>
  <si>
    <t>Colonne4524</t>
  </si>
  <si>
    <t>Colonne4525</t>
  </si>
  <si>
    <t>Colonne4526</t>
  </si>
  <si>
    <t>Colonne4527</t>
  </si>
  <si>
    <t>Colonne4528</t>
  </si>
  <si>
    <t>Colonne4529</t>
  </si>
  <si>
    <t>Colonne4530</t>
  </si>
  <si>
    <t>Colonne4531</t>
  </si>
  <si>
    <t>Colonne4532</t>
  </si>
  <si>
    <t>Colonne4533</t>
  </si>
  <si>
    <t>Colonne4534</t>
  </si>
  <si>
    <t>Colonne4535</t>
  </si>
  <si>
    <t>Colonne4536</t>
  </si>
  <si>
    <t>Colonne4537</t>
  </si>
  <si>
    <t>Colonne4538</t>
  </si>
  <si>
    <t>Colonne4539</t>
  </si>
  <si>
    <t>Colonne4540</t>
  </si>
  <si>
    <t>Colonne4541</t>
  </si>
  <si>
    <t>Colonne4542</t>
  </si>
  <si>
    <t>Colonne4543</t>
  </si>
  <si>
    <t>Colonne4544</t>
  </si>
  <si>
    <t>Colonne4545</t>
  </si>
  <si>
    <t>Colonne4546</t>
  </si>
  <si>
    <t>Colonne4547</t>
  </si>
  <si>
    <t>Colonne4548</t>
  </si>
  <si>
    <t>Colonne4549</t>
  </si>
  <si>
    <t>Colonne4550</t>
  </si>
  <si>
    <t>Colonne4551</t>
  </si>
  <si>
    <t>Colonne4552</t>
  </si>
  <si>
    <t>Colonne4553</t>
  </si>
  <si>
    <t>Colonne4554</t>
  </si>
  <si>
    <t>Colonne4555</t>
  </si>
  <si>
    <t>Colonne4556</t>
  </si>
  <si>
    <t>Colonne4557</t>
  </si>
  <si>
    <t>Colonne4558</t>
  </si>
  <si>
    <t>Colonne4559</t>
  </si>
  <si>
    <t>Colonne4560</t>
  </si>
  <si>
    <t>Colonne4561</t>
  </si>
  <si>
    <t>Colonne4562</t>
  </si>
  <si>
    <t>Colonne4563</t>
  </si>
  <si>
    <t>Colonne4564</t>
  </si>
  <si>
    <t>Colonne4565</t>
  </si>
  <si>
    <t>Colonne4566</t>
  </si>
  <si>
    <t>Colonne4567</t>
  </si>
  <si>
    <t>Colonne4568</t>
  </si>
  <si>
    <t>Colonne4569</t>
  </si>
  <si>
    <t>Colonne4570</t>
  </si>
  <si>
    <t>Colonne4571</t>
  </si>
  <si>
    <t>Colonne4572</t>
  </si>
  <si>
    <t>Colonne4573</t>
  </si>
  <si>
    <t>Colonne4574</t>
  </si>
  <si>
    <t>Colonne4575</t>
  </si>
  <si>
    <t>Colonne4576</t>
  </si>
  <si>
    <t>Colonne4577</t>
  </si>
  <si>
    <t>Colonne4578</t>
  </si>
  <si>
    <t>Colonne4579</t>
  </si>
  <si>
    <t>Colonne4580</t>
  </si>
  <si>
    <t>Colonne4581</t>
  </si>
  <si>
    <t>Colonne4582</t>
  </si>
  <si>
    <t>Colonne4583</t>
  </si>
  <si>
    <t>Colonne4584</t>
  </si>
  <si>
    <t>Colonne4585</t>
  </si>
  <si>
    <t>Colonne4586</t>
  </si>
  <si>
    <t>Colonne4587</t>
  </si>
  <si>
    <t>Colonne4588</t>
  </si>
  <si>
    <t>Colonne4589</t>
  </si>
  <si>
    <t>Colonne4590</t>
  </si>
  <si>
    <t>Colonne4591</t>
  </si>
  <si>
    <t>Colonne4592</t>
  </si>
  <si>
    <t>Colonne4593</t>
  </si>
  <si>
    <t>Colonne4594</t>
  </si>
  <si>
    <t>Colonne4595</t>
  </si>
  <si>
    <t>Colonne4596</t>
  </si>
  <si>
    <t>Colonne4597</t>
  </si>
  <si>
    <t>Colonne4598</t>
  </si>
  <si>
    <t>Colonne4599</t>
  </si>
  <si>
    <t>Colonne4600</t>
  </si>
  <si>
    <t>Colonne4601</t>
  </si>
  <si>
    <t>Colonne4602</t>
  </si>
  <si>
    <t>Colonne4603</t>
  </si>
  <si>
    <t>Colonne4604</t>
  </si>
  <si>
    <t>Colonne4605</t>
  </si>
  <si>
    <t>Colonne4606</t>
  </si>
  <si>
    <t>Colonne4607</t>
  </si>
  <si>
    <t>Colonne4608</t>
  </si>
  <si>
    <t>Colonne4609</t>
  </si>
  <si>
    <t>Colonne4610</t>
  </si>
  <si>
    <t>Colonne4611</t>
  </si>
  <si>
    <t>Colonne4612</t>
  </si>
  <si>
    <t>Colonne4613</t>
  </si>
  <si>
    <t>Colonne4614</t>
  </si>
  <si>
    <t>Colonne4615</t>
  </si>
  <si>
    <t>Colonne4616</t>
  </si>
  <si>
    <t>Colonne4617</t>
  </si>
  <si>
    <t>Colonne4618</t>
  </si>
  <si>
    <t>Colonne4619</t>
  </si>
  <si>
    <t>Colonne4620</t>
  </si>
  <si>
    <t>Colonne4621</t>
  </si>
  <si>
    <t>Colonne4622</t>
  </si>
  <si>
    <t>Colonne4623</t>
  </si>
  <si>
    <t>Colonne4624</t>
  </si>
  <si>
    <t>Colonne4625</t>
  </si>
  <si>
    <t>Colonne4626</t>
  </si>
  <si>
    <t>Colonne4627</t>
  </si>
  <si>
    <t>Colonne4628</t>
  </si>
  <si>
    <t>Colonne4629</t>
  </si>
  <si>
    <t>Colonne4630</t>
  </si>
  <si>
    <t>Colonne4631</t>
  </si>
  <si>
    <t>Colonne4632</t>
  </si>
  <si>
    <t>Colonne4633</t>
  </si>
  <si>
    <t>Colonne4634</t>
  </si>
  <si>
    <t>Colonne4635</t>
  </si>
  <si>
    <t>Colonne4636</t>
  </si>
  <si>
    <t>Colonne4637</t>
  </si>
  <si>
    <t>Colonne4638</t>
  </si>
  <si>
    <t>Colonne4639</t>
  </si>
  <si>
    <t>Colonne4640</t>
  </si>
  <si>
    <t>Colonne4641</t>
  </si>
  <si>
    <t>Colonne4642</t>
  </si>
  <si>
    <t>Colonne4643</t>
  </si>
  <si>
    <t>Colonne4644</t>
  </si>
  <si>
    <t>Colonne4645</t>
  </si>
  <si>
    <t>Colonne4646</t>
  </si>
  <si>
    <t>Colonne4647</t>
  </si>
  <si>
    <t>Colonne4648</t>
  </si>
  <si>
    <t>Colonne4649</t>
  </si>
  <si>
    <t>Colonne4650</t>
  </si>
  <si>
    <t>Colonne4651</t>
  </si>
  <si>
    <t>Colonne4652</t>
  </si>
  <si>
    <t>Colonne4653</t>
  </si>
  <si>
    <t>Colonne4654</t>
  </si>
  <si>
    <t>Colonne4655</t>
  </si>
  <si>
    <t>Colonne4656</t>
  </si>
  <si>
    <t>Colonne4657</t>
  </si>
  <si>
    <t>Colonne4658</t>
  </si>
  <si>
    <t>Colonne4659</t>
  </si>
  <si>
    <t>Colonne4660</t>
  </si>
  <si>
    <t>Colonne4661</t>
  </si>
  <si>
    <t>Colonne4662</t>
  </si>
  <si>
    <t>Colonne4663</t>
  </si>
  <si>
    <t>Colonne4664</t>
  </si>
  <si>
    <t>Colonne4665</t>
  </si>
  <si>
    <t>Colonne4666</t>
  </si>
  <si>
    <t>Colonne4667</t>
  </si>
  <si>
    <t>Colonne4668</t>
  </si>
  <si>
    <t>Colonne4669</t>
  </si>
  <si>
    <t>Colonne4670</t>
  </si>
  <si>
    <t>Colonne4671</t>
  </si>
  <si>
    <t>Colonne4672</t>
  </si>
  <si>
    <t>Colonne4673</t>
  </si>
  <si>
    <t>Colonne4674</t>
  </si>
  <si>
    <t>Colonne4675</t>
  </si>
  <si>
    <t>Colonne4676</t>
  </si>
  <si>
    <t>Colonne4677</t>
  </si>
  <si>
    <t>Colonne4678</t>
  </si>
  <si>
    <t>Colonne4679</t>
  </si>
  <si>
    <t>Colonne4680</t>
  </si>
  <si>
    <t>Colonne4681</t>
  </si>
  <si>
    <t>Colonne4682</t>
  </si>
  <si>
    <t>Colonne4683</t>
  </si>
  <si>
    <t>Colonne4684</t>
  </si>
  <si>
    <t>Colonne4685</t>
  </si>
  <si>
    <t>Colonne4686</t>
  </si>
  <si>
    <t>Colonne4687</t>
  </si>
  <si>
    <t>Colonne4688</t>
  </si>
  <si>
    <t>Colonne4689</t>
  </si>
  <si>
    <t>Colonne4690</t>
  </si>
  <si>
    <t>Colonne4691</t>
  </si>
  <si>
    <t>Colonne4692</t>
  </si>
  <si>
    <t>Colonne4693</t>
  </si>
  <si>
    <t>Colonne4694</t>
  </si>
  <si>
    <t>Colonne4695</t>
  </si>
  <si>
    <t>Colonne4696</t>
  </si>
  <si>
    <t>Colonne4697</t>
  </si>
  <si>
    <t>Colonne4698</t>
  </si>
  <si>
    <t>Colonne4699</t>
  </si>
  <si>
    <t>Colonne4700</t>
  </si>
  <si>
    <t>Colonne4701</t>
  </si>
  <si>
    <t>Colonne4702</t>
  </si>
  <si>
    <t>Colonne4703</t>
  </si>
  <si>
    <t>Colonne4704</t>
  </si>
  <si>
    <t>Colonne4705</t>
  </si>
  <si>
    <t>Colonne4706</t>
  </si>
  <si>
    <t>Colonne4707</t>
  </si>
  <si>
    <t>Colonne4708</t>
  </si>
  <si>
    <t>Colonne4709</t>
  </si>
  <si>
    <t>Colonne4710</t>
  </si>
  <si>
    <t>Colonne4711</t>
  </si>
  <si>
    <t>Colonne4712</t>
  </si>
  <si>
    <t>Colonne4713</t>
  </si>
  <si>
    <t>Colonne4714</t>
  </si>
  <si>
    <t>Colonne4715</t>
  </si>
  <si>
    <t>Colonne4716</t>
  </si>
  <si>
    <t>Colonne4717</t>
  </si>
  <si>
    <t>Colonne4718</t>
  </si>
  <si>
    <t>Colonne4719</t>
  </si>
  <si>
    <t>Colonne4720</t>
  </si>
  <si>
    <t>Colonne4721</t>
  </si>
  <si>
    <t>Colonne4722</t>
  </si>
  <si>
    <t>Colonne4723</t>
  </si>
  <si>
    <t>Colonne4724</t>
  </si>
  <si>
    <t>Colonne4725</t>
  </si>
  <si>
    <t>Colonne4726</t>
  </si>
  <si>
    <t>Colonne4727</t>
  </si>
  <si>
    <t>Colonne4728</t>
  </si>
  <si>
    <t>Colonne4729</t>
  </si>
  <si>
    <t>Colonne4730</t>
  </si>
  <si>
    <t>Colonne4731</t>
  </si>
  <si>
    <t>Colonne4732</t>
  </si>
  <si>
    <t>Colonne4733</t>
  </si>
  <si>
    <t>Colonne4734</t>
  </si>
  <si>
    <t>Colonne4735</t>
  </si>
  <si>
    <t>Colonne4736</t>
  </si>
  <si>
    <t>Colonne4737</t>
  </si>
  <si>
    <t>Colonne4738</t>
  </si>
  <si>
    <t>Colonne4739</t>
  </si>
  <si>
    <t>Colonne4740</t>
  </si>
  <si>
    <t>Colonne4741</t>
  </si>
  <si>
    <t>Colonne4742</t>
  </si>
  <si>
    <t>Colonne4743</t>
  </si>
  <si>
    <t>Colonne4744</t>
  </si>
  <si>
    <t>Colonne4745</t>
  </si>
  <si>
    <t>Colonne4746</t>
  </si>
  <si>
    <t>Colonne4747</t>
  </si>
  <si>
    <t>Colonne4748</t>
  </si>
  <si>
    <t>Colonne4749</t>
  </si>
  <si>
    <t>Colonne4750</t>
  </si>
  <si>
    <t>Colonne4751</t>
  </si>
  <si>
    <t>Colonne4752</t>
  </si>
  <si>
    <t>Colonne4753</t>
  </si>
  <si>
    <t>Colonne4754</t>
  </si>
  <si>
    <t>Colonne4755</t>
  </si>
  <si>
    <t>Colonne4756</t>
  </si>
  <si>
    <t>Colonne4757</t>
  </si>
  <si>
    <t>Colonne4758</t>
  </si>
  <si>
    <t>Colonne4759</t>
  </si>
  <si>
    <t>Colonne4760</t>
  </si>
  <si>
    <t>Colonne4761</t>
  </si>
  <si>
    <t>Colonne4762</t>
  </si>
  <si>
    <t>Colonne4763</t>
  </si>
  <si>
    <t>Colonne4764</t>
  </si>
  <si>
    <t>Colonne4765</t>
  </si>
  <si>
    <t>Colonne4766</t>
  </si>
  <si>
    <t>Colonne4767</t>
  </si>
  <si>
    <t>Colonne4768</t>
  </si>
  <si>
    <t>Colonne4769</t>
  </si>
  <si>
    <t>Colonne4770</t>
  </si>
  <si>
    <t>Colonne4771</t>
  </si>
  <si>
    <t>Colonne4772</t>
  </si>
  <si>
    <t>Colonne4773</t>
  </si>
  <si>
    <t>Colonne4774</t>
  </si>
  <si>
    <t>Colonne4775</t>
  </si>
  <si>
    <t>Colonne4776</t>
  </si>
  <si>
    <t>Colonne4777</t>
  </si>
  <si>
    <t>Colonne4778</t>
  </si>
  <si>
    <t>Colonne4779</t>
  </si>
  <si>
    <t>Colonne4780</t>
  </si>
  <si>
    <t>Colonne4781</t>
  </si>
  <si>
    <t>Colonne4782</t>
  </si>
  <si>
    <t>Colonne4783</t>
  </si>
  <si>
    <t>Colonne4784</t>
  </si>
  <si>
    <t>Colonne4785</t>
  </si>
  <si>
    <t>Colonne4786</t>
  </si>
  <si>
    <t>Colonne4787</t>
  </si>
  <si>
    <t>Colonne4788</t>
  </si>
  <si>
    <t>Colonne4789</t>
  </si>
  <si>
    <t>Colonne4790</t>
  </si>
  <si>
    <t>Colonne4791</t>
  </si>
  <si>
    <t>Colonne4792</t>
  </si>
  <si>
    <t>Colonne4793</t>
  </si>
  <si>
    <t>Colonne4794</t>
  </si>
  <si>
    <t>Colonne4795</t>
  </si>
  <si>
    <t>Colonne4796</t>
  </si>
  <si>
    <t>Colonne4797</t>
  </si>
  <si>
    <t>Colonne4798</t>
  </si>
  <si>
    <t>Colonne4799</t>
  </si>
  <si>
    <t>Colonne4800</t>
  </si>
  <si>
    <t>Colonne4801</t>
  </si>
  <si>
    <t>Colonne4802</t>
  </si>
  <si>
    <t>Colonne4803</t>
  </si>
  <si>
    <t>Colonne4804</t>
  </si>
  <si>
    <t>Colonne4805</t>
  </si>
  <si>
    <t>Colonne4806</t>
  </si>
  <si>
    <t>Colonne4807</t>
  </si>
  <si>
    <t>Colonne4808</t>
  </si>
  <si>
    <t>Colonne4809</t>
  </si>
  <si>
    <t>Colonne4810</t>
  </si>
  <si>
    <t>Colonne4811</t>
  </si>
  <si>
    <t>Colonne4812</t>
  </si>
  <si>
    <t>Colonne4813</t>
  </si>
  <si>
    <t>Colonne4814</t>
  </si>
  <si>
    <t>Colonne4815</t>
  </si>
  <si>
    <t>Colonne4816</t>
  </si>
  <si>
    <t>Colonne4817</t>
  </si>
  <si>
    <t>Colonne4818</t>
  </si>
  <si>
    <t>Colonne4819</t>
  </si>
  <si>
    <t>Colonne4820</t>
  </si>
  <si>
    <t>Colonne4821</t>
  </si>
  <si>
    <t>Colonne4822</t>
  </si>
  <si>
    <t>Colonne4823</t>
  </si>
  <si>
    <t>Colonne4824</t>
  </si>
  <si>
    <t>Colonne4825</t>
  </si>
  <si>
    <t>Colonne4826</t>
  </si>
  <si>
    <t>Colonne4827</t>
  </si>
  <si>
    <t>Colonne4828</t>
  </si>
  <si>
    <t>Colonne4829</t>
  </si>
  <si>
    <t>Colonne4830</t>
  </si>
  <si>
    <t>Colonne4831</t>
  </si>
  <si>
    <t>Colonne4832</t>
  </si>
  <si>
    <t>Colonne4833</t>
  </si>
  <si>
    <t>Colonne4834</t>
  </si>
  <si>
    <t>Colonne4835</t>
  </si>
  <si>
    <t>Colonne4836</t>
  </si>
  <si>
    <t>Colonne4837</t>
  </si>
  <si>
    <t>Colonne4838</t>
  </si>
  <si>
    <t>Colonne4839</t>
  </si>
  <si>
    <t>Colonne4840</t>
  </si>
  <si>
    <t>Colonne4841</t>
  </si>
  <si>
    <t>Colonne4842</t>
  </si>
  <si>
    <t>Colonne4843</t>
  </si>
  <si>
    <t>Colonne4844</t>
  </si>
  <si>
    <t>Colonne4845</t>
  </si>
  <si>
    <t>Colonne4846</t>
  </si>
  <si>
    <t>Colonne4847</t>
  </si>
  <si>
    <t>Colonne4848</t>
  </si>
  <si>
    <t>Colonne4849</t>
  </si>
  <si>
    <t>Colonne4850</t>
  </si>
  <si>
    <t>Colonne4851</t>
  </si>
  <si>
    <t>Colonne4852</t>
  </si>
  <si>
    <t>Colonne4853</t>
  </si>
  <si>
    <t>Colonne4854</t>
  </si>
  <si>
    <t>Colonne4855</t>
  </si>
  <si>
    <t>Colonne4856</t>
  </si>
  <si>
    <t>Colonne4857</t>
  </si>
  <si>
    <t>Colonne4858</t>
  </si>
  <si>
    <t>Colonne4859</t>
  </si>
  <si>
    <t>Colonne4860</t>
  </si>
  <si>
    <t>Colonne4861</t>
  </si>
  <si>
    <t>Colonne4862</t>
  </si>
  <si>
    <t>Colonne4863</t>
  </si>
  <si>
    <t>Colonne4864</t>
  </si>
  <si>
    <t>Colonne4865</t>
  </si>
  <si>
    <t>Colonne4866</t>
  </si>
  <si>
    <t>Colonne4867</t>
  </si>
  <si>
    <t>Colonne4868</t>
  </si>
  <si>
    <t>Colonne4869</t>
  </si>
  <si>
    <t>Colonne4870</t>
  </si>
  <si>
    <t>Colonne4871</t>
  </si>
  <si>
    <t>Colonne4872</t>
  </si>
  <si>
    <t>Colonne4873</t>
  </si>
  <si>
    <t>Colonne4874</t>
  </si>
  <si>
    <t>Colonne4875</t>
  </si>
  <si>
    <t>Colonne4876</t>
  </si>
  <si>
    <t>Colonne4877</t>
  </si>
  <si>
    <t>Colonne4878</t>
  </si>
  <si>
    <t>Colonne4879</t>
  </si>
  <si>
    <t>Colonne4880</t>
  </si>
  <si>
    <t>Colonne4881</t>
  </si>
  <si>
    <t>Colonne4882</t>
  </si>
  <si>
    <t>Colonne4883</t>
  </si>
  <si>
    <t>Colonne4884</t>
  </si>
  <si>
    <t>Colonne4885</t>
  </si>
  <si>
    <t>Colonne4886</t>
  </si>
  <si>
    <t>Colonne4887</t>
  </si>
  <si>
    <t>Colonne4888</t>
  </si>
  <si>
    <t>Colonne4889</t>
  </si>
  <si>
    <t>Colonne4890</t>
  </si>
  <si>
    <t>Colonne4891</t>
  </si>
  <si>
    <t>Colonne4892</t>
  </si>
  <si>
    <t>Colonne4893</t>
  </si>
  <si>
    <t>Colonne4894</t>
  </si>
  <si>
    <t>Colonne4895</t>
  </si>
  <si>
    <t>Colonne4896</t>
  </si>
  <si>
    <t>Colonne4897</t>
  </si>
  <si>
    <t>Colonne4898</t>
  </si>
  <si>
    <t>Colonne4899</t>
  </si>
  <si>
    <t>Colonne4900</t>
  </si>
  <si>
    <t>Colonne4901</t>
  </si>
  <si>
    <t>Colonne4902</t>
  </si>
  <si>
    <t>Colonne4903</t>
  </si>
  <si>
    <t>Colonne4904</t>
  </si>
  <si>
    <t>Colonne4905</t>
  </si>
  <si>
    <t>Colonne4906</t>
  </si>
  <si>
    <t>Colonne4907</t>
  </si>
  <si>
    <t>Colonne4908</t>
  </si>
  <si>
    <t>Colonne4909</t>
  </si>
  <si>
    <t>Colonne4910</t>
  </si>
  <si>
    <t>Colonne4911</t>
  </si>
  <si>
    <t>Colonne4912</t>
  </si>
  <si>
    <t>Colonne4913</t>
  </si>
  <si>
    <t>Colonne4914</t>
  </si>
  <si>
    <t>Colonne4915</t>
  </si>
  <si>
    <t>Colonne4916</t>
  </si>
  <si>
    <t>Colonne4917</t>
  </si>
  <si>
    <t>Colonne4918</t>
  </si>
  <si>
    <t>Colonne4919</t>
  </si>
  <si>
    <t>Colonne4920</t>
  </si>
  <si>
    <t>Colonne4921</t>
  </si>
  <si>
    <t>Colonne4922</t>
  </si>
  <si>
    <t>Colonne4923</t>
  </si>
  <si>
    <t>Colonne4924</t>
  </si>
  <si>
    <t>Colonne4925</t>
  </si>
  <si>
    <t>Colonne4926</t>
  </si>
  <si>
    <t>Colonne4927</t>
  </si>
  <si>
    <t>Colonne4928</t>
  </si>
  <si>
    <t>Colonne4929</t>
  </si>
  <si>
    <t>Colonne4930</t>
  </si>
  <si>
    <t>Colonne4931</t>
  </si>
  <si>
    <t>Colonne4932</t>
  </si>
  <si>
    <t>Colonne4933</t>
  </si>
  <si>
    <t>Colonne4934</t>
  </si>
  <si>
    <t>Colonne4935</t>
  </si>
  <si>
    <t>Colonne4936</t>
  </si>
  <si>
    <t>Colonne4937</t>
  </si>
  <si>
    <t>Colonne4938</t>
  </si>
  <si>
    <t>Colonne4939</t>
  </si>
  <si>
    <t>Colonne4940</t>
  </si>
  <si>
    <t>Colonne4941</t>
  </si>
  <si>
    <t>Colonne4942</t>
  </si>
  <si>
    <t>Colonne4943</t>
  </si>
  <si>
    <t>Colonne4944</t>
  </si>
  <si>
    <t>Colonne4945</t>
  </si>
  <si>
    <t>Colonne4946</t>
  </si>
  <si>
    <t>Colonne4947</t>
  </si>
  <si>
    <t>Colonne4948</t>
  </si>
  <si>
    <t>Colonne4949</t>
  </si>
  <si>
    <t>Colonne4950</t>
  </si>
  <si>
    <t>Colonne4951</t>
  </si>
  <si>
    <t>Colonne4952</t>
  </si>
  <si>
    <t>Colonne4953</t>
  </si>
  <si>
    <t>Colonne4954</t>
  </si>
  <si>
    <t>Colonne4955</t>
  </si>
  <si>
    <t>Colonne4956</t>
  </si>
  <si>
    <t>Colonne4957</t>
  </si>
  <si>
    <t>Colonne4958</t>
  </si>
  <si>
    <t>Colonne4959</t>
  </si>
  <si>
    <t>Colonne4960</t>
  </si>
  <si>
    <t>Colonne4961</t>
  </si>
  <si>
    <t>Colonne4962</t>
  </si>
  <si>
    <t>Colonne4963</t>
  </si>
  <si>
    <t>Colonne4964</t>
  </si>
  <si>
    <t>Colonne4965</t>
  </si>
  <si>
    <t>Colonne4966</t>
  </si>
  <si>
    <t>Colonne4967</t>
  </si>
  <si>
    <t>Colonne4968</t>
  </si>
  <si>
    <t>Colonne4969</t>
  </si>
  <si>
    <t>Colonne4970</t>
  </si>
  <si>
    <t>Colonne4971</t>
  </si>
  <si>
    <t>Colonne4972</t>
  </si>
  <si>
    <t>Colonne4973</t>
  </si>
  <si>
    <t>Colonne4974</t>
  </si>
  <si>
    <t>Colonne4975</t>
  </si>
  <si>
    <t>Colonne4976</t>
  </si>
  <si>
    <t>Colonne4977</t>
  </si>
  <si>
    <t>Colonne4978</t>
  </si>
  <si>
    <t>Colonne4979</t>
  </si>
  <si>
    <t>Colonne4980</t>
  </si>
  <si>
    <t>Colonne4981</t>
  </si>
  <si>
    <t>Colonne4982</t>
  </si>
  <si>
    <t>Colonne4983</t>
  </si>
  <si>
    <t>Colonne4984</t>
  </si>
  <si>
    <t>Colonne4985</t>
  </si>
  <si>
    <t>Colonne4986</t>
  </si>
  <si>
    <t>Colonne4987</t>
  </si>
  <si>
    <t>Colonne4988</t>
  </si>
  <si>
    <t>Colonne4989</t>
  </si>
  <si>
    <t>Colonne4990</t>
  </si>
  <si>
    <t>Colonne4991</t>
  </si>
  <si>
    <t>Colonne4992</t>
  </si>
  <si>
    <t>Colonne4993</t>
  </si>
  <si>
    <t>Colonne4994</t>
  </si>
  <si>
    <t>Colonne4995</t>
  </si>
  <si>
    <t>Colonne4996</t>
  </si>
  <si>
    <t>Colonne4997</t>
  </si>
  <si>
    <t>Colonne4998</t>
  </si>
  <si>
    <t>Colonne4999</t>
  </si>
  <si>
    <t>Colonne5000</t>
  </si>
  <si>
    <t>Colonne5001</t>
  </si>
  <si>
    <t>Colonne5002</t>
  </si>
  <si>
    <t>Colonne5003</t>
  </si>
  <si>
    <t>Colonne5004</t>
  </si>
  <si>
    <t>Colonne5005</t>
  </si>
  <si>
    <t>Colonne5006</t>
  </si>
  <si>
    <t>Colonne5007</t>
  </si>
  <si>
    <t>Colonne5008</t>
  </si>
  <si>
    <t>Colonne5009</t>
  </si>
  <si>
    <t>Colonne5010</t>
  </si>
  <si>
    <t>Colonne5011</t>
  </si>
  <si>
    <t>Colonne5012</t>
  </si>
  <si>
    <t>Colonne5013</t>
  </si>
  <si>
    <t>Colonne5014</t>
  </si>
  <si>
    <t>Colonne5015</t>
  </si>
  <si>
    <t>Colonne5016</t>
  </si>
  <si>
    <t>Colonne5017</t>
  </si>
  <si>
    <t>Colonne5018</t>
  </si>
  <si>
    <t>Colonne5019</t>
  </si>
  <si>
    <t>Colonne5020</t>
  </si>
  <si>
    <t>Colonne5021</t>
  </si>
  <si>
    <t>Colonne5022</t>
  </si>
  <si>
    <t>Colonne5023</t>
  </si>
  <si>
    <t>Colonne5024</t>
  </si>
  <si>
    <t>Colonne5025</t>
  </si>
  <si>
    <t>Colonne5026</t>
  </si>
  <si>
    <t>Colonne5027</t>
  </si>
  <si>
    <t>Colonne5028</t>
  </si>
  <si>
    <t>Colonne5029</t>
  </si>
  <si>
    <t>Colonne5030</t>
  </si>
  <si>
    <t>Colonne5031</t>
  </si>
  <si>
    <t>Colonne5032</t>
  </si>
  <si>
    <t>Colonne5033</t>
  </si>
  <si>
    <t>Colonne5034</t>
  </si>
  <si>
    <t>Colonne5035</t>
  </si>
  <si>
    <t>Colonne5036</t>
  </si>
  <si>
    <t>Colonne5037</t>
  </si>
  <si>
    <t>Colonne5038</t>
  </si>
  <si>
    <t>Colonne5039</t>
  </si>
  <si>
    <t>Colonne5040</t>
  </si>
  <si>
    <t>Colonne5041</t>
  </si>
  <si>
    <t>Colonne5042</t>
  </si>
  <si>
    <t>Colonne5043</t>
  </si>
  <si>
    <t>Colonne5044</t>
  </si>
  <si>
    <t>Colonne5045</t>
  </si>
  <si>
    <t>Colonne5046</t>
  </si>
  <si>
    <t>Colonne5047</t>
  </si>
  <si>
    <t>Colonne5048</t>
  </si>
  <si>
    <t>Colonne5049</t>
  </si>
  <si>
    <t>Colonne5050</t>
  </si>
  <si>
    <t>Colonne5051</t>
  </si>
  <si>
    <t>Colonne5052</t>
  </si>
  <si>
    <t>Colonne5053</t>
  </si>
  <si>
    <t>Colonne5054</t>
  </si>
  <si>
    <t>Colonne5055</t>
  </si>
  <si>
    <t>Colonne5056</t>
  </si>
  <si>
    <t>Colonne5057</t>
  </si>
  <si>
    <t>Colonne5058</t>
  </si>
  <si>
    <t>Colonne5059</t>
  </si>
  <si>
    <t>Colonne5060</t>
  </si>
  <si>
    <t>Colonne5061</t>
  </si>
  <si>
    <t>Colonne5062</t>
  </si>
  <si>
    <t>Colonne5063</t>
  </si>
  <si>
    <t>Colonne5064</t>
  </si>
  <si>
    <t>Colonne5065</t>
  </si>
  <si>
    <t>Colonne5066</t>
  </si>
  <si>
    <t>Colonne5067</t>
  </si>
  <si>
    <t>Colonne5068</t>
  </si>
  <si>
    <t>Colonne5069</t>
  </si>
  <si>
    <t>Colonne5070</t>
  </si>
  <si>
    <t>Colonne5071</t>
  </si>
  <si>
    <t>Colonne5072</t>
  </si>
  <si>
    <t>Colonne5073</t>
  </si>
  <si>
    <t>Colonne5074</t>
  </si>
  <si>
    <t>Colonne5075</t>
  </si>
  <si>
    <t>Colonne5076</t>
  </si>
  <si>
    <t>Colonne5077</t>
  </si>
  <si>
    <t>Colonne5078</t>
  </si>
  <si>
    <t>Colonne5079</t>
  </si>
  <si>
    <t>Colonne5080</t>
  </si>
  <si>
    <t>Colonne5081</t>
  </si>
  <si>
    <t>Colonne5082</t>
  </si>
  <si>
    <t>Colonne5083</t>
  </si>
  <si>
    <t>Colonne5084</t>
  </si>
  <si>
    <t>Colonne5085</t>
  </si>
  <si>
    <t>Colonne5086</t>
  </si>
  <si>
    <t>Colonne5087</t>
  </si>
  <si>
    <t>Colonne5088</t>
  </si>
  <si>
    <t>Colonne5089</t>
  </si>
  <si>
    <t>Colonne5090</t>
  </si>
  <si>
    <t>Colonne5091</t>
  </si>
  <si>
    <t>Colonne5092</t>
  </si>
  <si>
    <t>Colonne5093</t>
  </si>
  <si>
    <t>Colonne5094</t>
  </si>
  <si>
    <t>Colonne5095</t>
  </si>
  <si>
    <t>Colonne5096</t>
  </si>
  <si>
    <t>Colonne5097</t>
  </si>
  <si>
    <t>Colonne5098</t>
  </si>
  <si>
    <t>Colonne5099</t>
  </si>
  <si>
    <t>Colonne5100</t>
  </si>
  <si>
    <t>Colonne5101</t>
  </si>
  <si>
    <t>Colonne5102</t>
  </si>
  <si>
    <t>Colonne5103</t>
  </si>
  <si>
    <t>Colonne5104</t>
  </si>
  <si>
    <t>Colonne5105</t>
  </si>
  <si>
    <t>Colonne5106</t>
  </si>
  <si>
    <t>Colonne5107</t>
  </si>
  <si>
    <t>Colonne5108</t>
  </si>
  <si>
    <t>Colonne5109</t>
  </si>
  <si>
    <t>Colonne5110</t>
  </si>
  <si>
    <t>Colonne5111</t>
  </si>
  <si>
    <t>Colonne5112</t>
  </si>
  <si>
    <t>Colonne5113</t>
  </si>
  <si>
    <t>Colonne5114</t>
  </si>
  <si>
    <t>Colonne5115</t>
  </si>
  <si>
    <t>Colonne5116</t>
  </si>
  <si>
    <t>Colonne5117</t>
  </si>
  <si>
    <t>Colonne5118</t>
  </si>
  <si>
    <t>Colonne5119</t>
  </si>
  <si>
    <t>Colonne5120</t>
  </si>
  <si>
    <t>Colonne5121</t>
  </si>
  <si>
    <t>Colonne5122</t>
  </si>
  <si>
    <t>Colonne5123</t>
  </si>
  <si>
    <t>Colonne5124</t>
  </si>
  <si>
    <t>Colonne5125</t>
  </si>
  <si>
    <t>Colonne5126</t>
  </si>
  <si>
    <t>Colonne5127</t>
  </si>
  <si>
    <t>Colonne5128</t>
  </si>
  <si>
    <t>Colonne5129</t>
  </si>
  <si>
    <t>Colonne5130</t>
  </si>
  <si>
    <t>Colonne5131</t>
  </si>
  <si>
    <t>Colonne5132</t>
  </si>
  <si>
    <t>Colonne5133</t>
  </si>
  <si>
    <t>Colonne5134</t>
  </si>
  <si>
    <t>Colonne5135</t>
  </si>
  <si>
    <t>Colonne5136</t>
  </si>
  <si>
    <t>Colonne5137</t>
  </si>
  <si>
    <t>Colonne5138</t>
  </si>
  <si>
    <t>Colonne5139</t>
  </si>
  <si>
    <t>Colonne5140</t>
  </si>
  <si>
    <t>Colonne5141</t>
  </si>
  <si>
    <t>Colonne5142</t>
  </si>
  <si>
    <t>Colonne5143</t>
  </si>
  <si>
    <t>Colonne5144</t>
  </si>
  <si>
    <t>Colonne5145</t>
  </si>
  <si>
    <t>Colonne5146</t>
  </si>
  <si>
    <t>Colonne5147</t>
  </si>
  <si>
    <t>Colonne5148</t>
  </si>
  <si>
    <t>Colonne5149</t>
  </si>
  <si>
    <t>Colonne5150</t>
  </si>
  <si>
    <t>Colonne5151</t>
  </si>
  <si>
    <t>Colonne5152</t>
  </si>
  <si>
    <t>Colonne5153</t>
  </si>
  <si>
    <t>Colonne5154</t>
  </si>
  <si>
    <t>Colonne5155</t>
  </si>
  <si>
    <t>Colonne5156</t>
  </si>
  <si>
    <t>Colonne5157</t>
  </si>
  <si>
    <t>Colonne5158</t>
  </si>
  <si>
    <t>Colonne5159</t>
  </si>
  <si>
    <t>Colonne5160</t>
  </si>
  <si>
    <t>Colonne5161</t>
  </si>
  <si>
    <t>Colonne5162</t>
  </si>
  <si>
    <t>Colonne5163</t>
  </si>
  <si>
    <t>Colonne5164</t>
  </si>
  <si>
    <t>Colonne5165</t>
  </si>
  <si>
    <t>Colonne5166</t>
  </si>
  <si>
    <t>Colonne5167</t>
  </si>
  <si>
    <t>Colonne5168</t>
  </si>
  <si>
    <t>Colonne5169</t>
  </si>
  <si>
    <t>Colonne5170</t>
  </si>
  <si>
    <t>Colonne5171</t>
  </si>
  <si>
    <t>Colonne5172</t>
  </si>
  <si>
    <t>Colonne5173</t>
  </si>
  <si>
    <t>Colonne5174</t>
  </si>
  <si>
    <t>Colonne5175</t>
  </si>
  <si>
    <t>Colonne5176</t>
  </si>
  <si>
    <t>Colonne5177</t>
  </si>
  <si>
    <t>Colonne5178</t>
  </si>
  <si>
    <t>Colonne5179</t>
  </si>
  <si>
    <t>Colonne5180</t>
  </si>
  <si>
    <t>Colonne5181</t>
  </si>
  <si>
    <t>Colonne5182</t>
  </si>
  <si>
    <t>Colonne5183</t>
  </si>
  <si>
    <t>Colonne5184</t>
  </si>
  <si>
    <t>Colonne5185</t>
  </si>
  <si>
    <t>Colonne5186</t>
  </si>
  <si>
    <t>Colonne5187</t>
  </si>
  <si>
    <t>Colonne5188</t>
  </si>
  <si>
    <t>Colonne5189</t>
  </si>
  <si>
    <t>Colonne5190</t>
  </si>
  <si>
    <t>Colonne5191</t>
  </si>
  <si>
    <t>Colonne5192</t>
  </si>
  <si>
    <t>Colonne5193</t>
  </si>
  <si>
    <t>Colonne5194</t>
  </si>
  <si>
    <t>Colonne5195</t>
  </si>
  <si>
    <t>Colonne5196</t>
  </si>
  <si>
    <t>Colonne5197</t>
  </si>
  <si>
    <t>Colonne5198</t>
  </si>
  <si>
    <t>Colonne5199</t>
  </si>
  <si>
    <t>Colonne5200</t>
  </si>
  <si>
    <t>Colonne5201</t>
  </si>
  <si>
    <t>Colonne5202</t>
  </si>
  <si>
    <t>Colonne5203</t>
  </si>
  <si>
    <t>Colonne5204</t>
  </si>
  <si>
    <t>Colonne5205</t>
  </si>
  <si>
    <t>Colonne5206</t>
  </si>
  <si>
    <t>Colonne5207</t>
  </si>
  <si>
    <t>Colonne5208</t>
  </si>
  <si>
    <t>Colonne5209</t>
  </si>
  <si>
    <t>Colonne5210</t>
  </si>
  <si>
    <t>Colonne5211</t>
  </si>
  <si>
    <t>Colonne5212</t>
  </si>
  <si>
    <t>Colonne5213</t>
  </si>
  <si>
    <t>Colonne5214</t>
  </si>
  <si>
    <t>Colonne5215</t>
  </si>
  <si>
    <t>Colonne5216</t>
  </si>
  <si>
    <t>Colonne5217</t>
  </si>
  <si>
    <t>Colonne5218</t>
  </si>
  <si>
    <t>Colonne5219</t>
  </si>
  <si>
    <t>Colonne5220</t>
  </si>
  <si>
    <t>Colonne5221</t>
  </si>
  <si>
    <t>Colonne5222</t>
  </si>
  <si>
    <t>Colonne5223</t>
  </si>
  <si>
    <t>Colonne5224</t>
  </si>
  <si>
    <t>Colonne5225</t>
  </si>
  <si>
    <t>Colonne5226</t>
  </si>
  <si>
    <t>Colonne5227</t>
  </si>
  <si>
    <t>Colonne5228</t>
  </si>
  <si>
    <t>Colonne5229</t>
  </si>
  <si>
    <t>Colonne5230</t>
  </si>
  <si>
    <t>Colonne5231</t>
  </si>
  <si>
    <t>Colonne5232</t>
  </si>
  <si>
    <t>Colonne5233</t>
  </si>
  <si>
    <t>Colonne5234</t>
  </si>
  <si>
    <t>Colonne5235</t>
  </si>
  <si>
    <t>Colonne5236</t>
  </si>
  <si>
    <t>Colonne5237</t>
  </si>
  <si>
    <t>Colonne5238</t>
  </si>
  <si>
    <t>Colonne5239</t>
  </si>
  <si>
    <t>Colonne5240</t>
  </si>
  <si>
    <t>Colonne5241</t>
  </si>
  <si>
    <t>Colonne5242</t>
  </si>
  <si>
    <t>Colonne5243</t>
  </si>
  <si>
    <t>Colonne5244</t>
  </si>
  <si>
    <t>Colonne5245</t>
  </si>
  <si>
    <t>Colonne5246</t>
  </si>
  <si>
    <t>Colonne5247</t>
  </si>
  <si>
    <t>Colonne5248</t>
  </si>
  <si>
    <t>Colonne5249</t>
  </si>
  <si>
    <t>Colonne5250</t>
  </si>
  <si>
    <t>Colonne5251</t>
  </si>
  <si>
    <t>Colonne5252</t>
  </si>
  <si>
    <t>Colonne5253</t>
  </si>
  <si>
    <t>Colonne5254</t>
  </si>
  <si>
    <t>Colonne5255</t>
  </si>
  <si>
    <t>Colonne5256</t>
  </si>
  <si>
    <t>Colonne5257</t>
  </si>
  <si>
    <t>Colonne5258</t>
  </si>
  <si>
    <t>Colonne5259</t>
  </si>
  <si>
    <t>Colonne5260</t>
  </si>
  <si>
    <t>Colonne5261</t>
  </si>
  <si>
    <t>Colonne5262</t>
  </si>
  <si>
    <t>Colonne5263</t>
  </si>
  <si>
    <t>Colonne5264</t>
  </si>
  <si>
    <t>Colonne5265</t>
  </si>
  <si>
    <t>Colonne5266</t>
  </si>
  <si>
    <t>Colonne5267</t>
  </si>
  <si>
    <t>Colonne5268</t>
  </si>
  <si>
    <t>Colonne5269</t>
  </si>
  <si>
    <t>Colonne5270</t>
  </si>
  <si>
    <t>Colonne5271</t>
  </si>
  <si>
    <t>Colonne5272</t>
  </si>
  <si>
    <t>Colonne5273</t>
  </si>
  <si>
    <t>Colonne5274</t>
  </si>
  <si>
    <t>Colonne5275</t>
  </si>
  <si>
    <t>Colonne5276</t>
  </si>
  <si>
    <t>Colonne5277</t>
  </si>
  <si>
    <t>Colonne5278</t>
  </si>
  <si>
    <t>Colonne5279</t>
  </si>
  <si>
    <t>Colonne5280</t>
  </si>
  <si>
    <t>Colonne5281</t>
  </si>
  <si>
    <t>Colonne5282</t>
  </si>
  <si>
    <t>Colonne5283</t>
  </si>
  <si>
    <t>Colonne5284</t>
  </si>
  <si>
    <t>Colonne5285</t>
  </si>
  <si>
    <t>Colonne5286</t>
  </si>
  <si>
    <t>Colonne5287</t>
  </si>
  <si>
    <t>Colonne5288</t>
  </si>
  <si>
    <t>Colonne5289</t>
  </si>
  <si>
    <t>Colonne5290</t>
  </si>
  <si>
    <t>Colonne5291</t>
  </si>
  <si>
    <t>Colonne5292</t>
  </si>
  <si>
    <t>Colonne5293</t>
  </si>
  <si>
    <t>Colonne5294</t>
  </si>
  <si>
    <t>Colonne5295</t>
  </si>
  <si>
    <t>Colonne5296</t>
  </si>
  <si>
    <t>Colonne5297</t>
  </si>
  <si>
    <t>Colonne5298</t>
  </si>
  <si>
    <t>Colonne5299</t>
  </si>
  <si>
    <t>Colonne5300</t>
  </si>
  <si>
    <t>Colonne5301</t>
  </si>
  <si>
    <t>Colonne5302</t>
  </si>
  <si>
    <t>Colonne5303</t>
  </si>
  <si>
    <t>Colonne5304</t>
  </si>
  <si>
    <t>Colonne5305</t>
  </si>
  <si>
    <t>Colonne5306</t>
  </si>
  <si>
    <t>Colonne5307</t>
  </si>
  <si>
    <t>Colonne5308</t>
  </si>
  <si>
    <t>Colonne5309</t>
  </si>
  <si>
    <t>Colonne5310</t>
  </si>
  <si>
    <t>Colonne5311</t>
  </si>
  <si>
    <t>Colonne5312</t>
  </si>
  <si>
    <t>Colonne5313</t>
  </si>
  <si>
    <t>Colonne5314</t>
  </si>
  <si>
    <t>Colonne5315</t>
  </si>
  <si>
    <t>Colonne5316</t>
  </si>
  <si>
    <t>Colonne5317</t>
  </si>
  <si>
    <t>Colonne5318</t>
  </si>
  <si>
    <t>Colonne5319</t>
  </si>
  <si>
    <t>Colonne5320</t>
  </si>
  <si>
    <t>Colonne5321</t>
  </si>
  <si>
    <t>Colonne5322</t>
  </si>
  <si>
    <t>Colonne5323</t>
  </si>
  <si>
    <t>Colonne5324</t>
  </si>
  <si>
    <t>Colonne5325</t>
  </si>
  <si>
    <t>Colonne5326</t>
  </si>
  <si>
    <t>Colonne5327</t>
  </si>
  <si>
    <t>Colonne5328</t>
  </si>
  <si>
    <t>Colonne5329</t>
  </si>
  <si>
    <t>Colonne5330</t>
  </si>
  <si>
    <t>Colonne5331</t>
  </si>
  <si>
    <t>Colonne5332</t>
  </si>
  <si>
    <t>Colonne5333</t>
  </si>
  <si>
    <t>Colonne5334</t>
  </si>
  <si>
    <t>Colonne5335</t>
  </si>
  <si>
    <t>Colonne5336</t>
  </si>
  <si>
    <t>Colonne5337</t>
  </si>
  <si>
    <t>Colonne5338</t>
  </si>
  <si>
    <t>Colonne5339</t>
  </si>
  <si>
    <t>Colonne5340</t>
  </si>
  <si>
    <t>Colonne5341</t>
  </si>
  <si>
    <t>Colonne5342</t>
  </si>
  <si>
    <t>Colonne5343</t>
  </si>
  <si>
    <t>Colonne5344</t>
  </si>
  <si>
    <t>Colonne5345</t>
  </si>
  <si>
    <t>Colonne5346</t>
  </si>
  <si>
    <t>Colonne5347</t>
  </si>
  <si>
    <t>Colonne5348</t>
  </si>
  <si>
    <t>Colonne5349</t>
  </si>
  <si>
    <t>Colonne5350</t>
  </si>
  <si>
    <t>Colonne5351</t>
  </si>
  <si>
    <t>Colonne5352</t>
  </si>
  <si>
    <t>Colonne5353</t>
  </si>
  <si>
    <t>Colonne5354</t>
  </si>
  <si>
    <t>Colonne5355</t>
  </si>
  <si>
    <t>Colonne5356</t>
  </si>
  <si>
    <t>Colonne5357</t>
  </si>
  <si>
    <t>Colonne5358</t>
  </si>
  <si>
    <t>Colonne5359</t>
  </si>
  <si>
    <t>Colonne5360</t>
  </si>
  <si>
    <t>Colonne5361</t>
  </si>
  <si>
    <t>Colonne5362</t>
  </si>
  <si>
    <t>Colonne5363</t>
  </si>
  <si>
    <t>Colonne5364</t>
  </si>
  <si>
    <t>Colonne5365</t>
  </si>
  <si>
    <t>Colonne5366</t>
  </si>
  <si>
    <t>Colonne5367</t>
  </si>
  <si>
    <t>Colonne5368</t>
  </si>
  <si>
    <t>Colonne5369</t>
  </si>
  <si>
    <t>Colonne5370</t>
  </si>
  <si>
    <t>Colonne5371</t>
  </si>
  <si>
    <t>Colonne5372</t>
  </si>
  <si>
    <t>Colonne5373</t>
  </si>
  <si>
    <t>Colonne5374</t>
  </si>
  <si>
    <t>Colonne5375</t>
  </si>
  <si>
    <t>Colonne5376</t>
  </si>
  <si>
    <t>Colonne5377</t>
  </si>
  <si>
    <t>Colonne5378</t>
  </si>
  <si>
    <t>Colonne5379</t>
  </si>
  <si>
    <t>Colonne5380</t>
  </si>
  <si>
    <t>Colonne5381</t>
  </si>
  <si>
    <t>Colonne5382</t>
  </si>
  <si>
    <t>Colonne5383</t>
  </si>
  <si>
    <t>Colonne5384</t>
  </si>
  <si>
    <t>Colonne5385</t>
  </si>
  <si>
    <t>Colonne5386</t>
  </si>
  <si>
    <t>Colonne5387</t>
  </si>
  <si>
    <t>Colonne5388</t>
  </si>
  <si>
    <t>Colonne5389</t>
  </si>
  <si>
    <t>Colonne5390</t>
  </si>
  <si>
    <t>Colonne5391</t>
  </si>
  <si>
    <t>Colonne5392</t>
  </si>
  <si>
    <t>Colonne5393</t>
  </si>
  <si>
    <t>Colonne5394</t>
  </si>
  <si>
    <t>Colonne5395</t>
  </si>
  <si>
    <t>Colonne5396</t>
  </si>
  <si>
    <t>Colonne5397</t>
  </si>
  <si>
    <t>Colonne5398</t>
  </si>
  <si>
    <t>Colonne5399</t>
  </si>
  <si>
    <t>Colonne5400</t>
  </si>
  <si>
    <t>Colonne5401</t>
  </si>
  <si>
    <t>Colonne5402</t>
  </si>
  <si>
    <t>Colonne5403</t>
  </si>
  <si>
    <t>Colonne5404</t>
  </si>
  <si>
    <t>Colonne5405</t>
  </si>
  <si>
    <t>Colonne5406</t>
  </si>
  <si>
    <t>Colonne5407</t>
  </si>
  <si>
    <t>Colonne5408</t>
  </si>
  <si>
    <t>Colonne5409</t>
  </si>
  <si>
    <t>Colonne5410</t>
  </si>
  <si>
    <t>Colonne5411</t>
  </si>
  <si>
    <t>Colonne5412</t>
  </si>
  <si>
    <t>Colonne5413</t>
  </si>
  <si>
    <t>Colonne5414</t>
  </si>
  <si>
    <t>Colonne5415</t>
  </si>
  <si>
    <t>Colonne5416</t>
  </si>
  <si>
    <t>Colonne5417</t>
  </si>
  <si>
    <t>Colonne5418</t>
  </si>
  <si>
    <t>Colonne5419</t>
  </si>
  <si>
    <t>Colonne5420</t>
  </si>
  <si>
    <t>Colonne5421</t>
  </si>
  <si>
    <t>Colonne5422</t>
  </si>
  <si>
    <t>Colonne5423</t>
  </si>
  <si>
    <t>Colonne5424</t>
  </si>
  <si>
    <t>Colonne5425</t>
  </si>
  <si>
    <t>Colonne5426</t>
  </si>
  <si>
    <t>Colonne5427</t>
  </si>
  <si>
    <t>Colonne5428</t>
  </si>
  <si>
    <t>Colonne5429</t>
  </si>
  <si>
    <t>Colonne5430</t>
  </si>
  <si>
    <t>Colonne5431</t>
  </si>
  <si>
    <t>Colonne5432</t>
  </si>
  <si>
    <t>Colonne5433</t>
  </si>
  <si>
    <t>Colonne5434</t>
  </si>
  <si>
    <t>Colonne5435</t>
  </si>
  <si>
    <t>Colonne5436</t>
  </si>
  <si>
    <t>Colonne5437</t>
  </si>
  <si>
    <t>Colonne5438</t>
  </si>
  <si>
    <t>Colonne5439</t>
  </si>
  <si>
    <t>Colonne5440</t>
  </si>
  <si>
    <t>Colonne5441</t>
  </si>
  <si>
    <t>Colonne5442</t>
  </si>
  <si>
    <t>Colonne5443</t>
  </si>
  <si>
    <t>Colonne5444</t>
  </si>
  <si>
    <t>Colonne5445</t>
  </si>
  <si>
    <t>Colonne5446</t>
  </si>
  <si>
    <t>Colonne5447</t>
  </si>
  <si>
    <t>Colonne5448</t>
  </si>
  <si>
    <t>Colonne5449</t>
  </si>
  <si>
    <t>Colonne5450</t>
  </si>
  <si>
    <t>Colonne5451</t>
  </si>
  <si>
    <t>Colonne5452</t>
  </si>
  <si>
    <t>Colonne5453</t>
  </si>
  <si>
    <t>Colonne5454</t>
  </si>
  <si>
    <t>Colonne5455</t>
  </si>
  <si>
    <t>Colonne5456</t>
  </si>
  <si>
    <t>Colonne5457</t>
  </si>
  <si>
    <t>Colonne5458</t>
  </si>
  <si>
    <t>Colonne5459</t>
  </si>
  <si>
    <t>Colonne5460</t>
  </si>
  <si>
    <t>Colonne5461</t>
  </si>
  <si>
    <t>Colonne5462</t>
  </si>
  <si>
    <t>Colonne5463</t>
  </si>
  <si>
    <t>Colonne5464</t>
  </si>
  <si>
    <t>Colonne5465</t>
  </si>
  <si>
    <t>Colonne5466</t>
  </si>
  <si>
    <t>Colonne5467</t>
  </si>
  <si>
    <t>Colonne5468</t>
  </si>
  <si>
    <t>Colonne5469</t>
  </si>
  <si>
    <t>Colonne5470</t>
  </si>
  <si>
    <t>Colonne5471</t>
  </si>
  <si>
    <t>Colonne5472</t>
  </si>
  <si>
    <t>Colonne5473</t>
  </si>
  <si>
    <t>Colonne5474</t>
  </si>
  <si>
    <t>Colonne5475</t>
  </si>
  <si>
    <t>Colonne5476</t>
  </si>
  <si>
    <t>Colonne5477</t>
  </si>
  <si>
    <t>Colonne5478</t>
  </si>
  <si>
    <t>Colonne5479</t>
  </si>
  <si>
    <t>Colonne5480</t>
  </si>
  <si>
    <t>Colonne5481</t>
  </si>
  <si>
    <t>Colonne5482</t>
  </si>
  <si>
    <t>Colonne5483</t>
  </si>
  <si>
    <t>Colonne5484</t>
  </si>
  <si>
    <t>Colonne5485</t>
  </si>
  <si>
    <t>Colonne5486</t>
  </si>
  <si>
    <t>Colonne5487</t>
  </si>
  <si>
    <t>Colonne5488</t>
  </si>
  <si>
    <t>Colonne5489</t>
  </si>
  <si>
    <t>Colonne5490</t>
  </si>
  <si>
    <t>Colonne5491</t>
  </si>
  <si>
    <t>Colonne5492</t>
  </si>
  <si>
    <t>Colonne5493</t>
  </si>
  <si>
    <t>Colonne5494</t>
  </si>
  <si>
    <t>Colonne5495</t>
  </si>
  <si>
    <t>Colonne5496</t>
  </si>
  <si>
    <t>Colonne5497</t>
  </si>
  <si>
    <t>Colonne5498</t>
  </si>
  <si>
    <t>Colonne5499</t>
  </si>
  <si>
    <t>Colonne5500</t>
  </si>
  <si>
    <t>Colonne5501</t>
  </si>
  <si>
    <t>Colonne5502</t>
  </si>
  <si>
    <t>Colonne5503</t>
  </si>
  <si>
    <t>Colonne5504</t>
  </si>
  <si>
    <t>Colonne5505</t>
  </si>
  <si>
    <t>Colonne5506</t>
  </si>
  <si>
    <t>Colonne5507</t>
  </si>
  <si>
    <t>Colonne5508</t>
  </si>
  <si>
    <t>Colonne5509</t>
  </si>
  <si>
    <t>Colonne5510</t>
  </si>
  <si>
    <t>Colonne5511</t>
  </si>
  <si>
    <t>Colonne5512</t>
  </si>
  <si>
    <t>Colonne5513</t>
  </si>
  <si>
    <t>Colonne5514</t>
  </si>
  <si>
    <t>Colonne5515</t>
  </si>
  <si>
    <t>Colonne5516</t>
  </si>
  <si>
    <t>Colonne5517</t>
  </si>
  <si>
    <t>Colonne5518</t>
  </si>
  <si>
    <t>Colonne5519</t>
  </si>
  <si>
    <t>Colonne5520</t>
  </si>
  <si>
    <t>Colonne5521</t>
  </si>
  <si>
    <t>Colonne5522</t>
  </si>
  <si>
    <t>Colonne5523</t>
  </si>
  <si>
    <t>Colonne5524</t>
  </si>
  <si>
    <t>Colonne5525</t>
  </si>
  <si>
    <t>Colonne5526</t>
  </si>
  <si>
    <t>Colonne5527</t>
  </si>
  <si>
    <t>Colonne5528</t>
  </si>
  <si>
    <t>Colonne5529</t>
  </si>
  <si>
    <t>Colonne5530</t>
  </si>
  <si>
    <t>Colonne5531</t>
  </si>
  <si>
    <t>Colonne5532</t>
  </si>
  <si>
    <t>Colonne5533</t>
  </si>
  <si>
    <t>Colonne5534</t>
  </si>
  <si>
    <t>Colonne5535</t>
  </si>
  <si>
    <t>Colonne5536</t>
  </si>
  <si>
    <t>Colonne5537</t>
  </si>
  <si>
    <t>Colonne5538</t>
  </si>
  <si>
    <t>Colonne5539</t>
  </si>
  <si>
    <t>Colonne5540</t>
  </si>
  <si>
    <t>Colonne5541</t>
  </si>
  <si>
    <t>Colonne5542</t>
  </si>
  <si>
    <t>Colonne5543</t>
  </si>
  <si>
    <t>Colonne5544</t>
  </si>
  <si>
    <t>Colonne5545</t>
  </si>
  <si>
    <t>Colonne5546</t>
  </si>
  <si>
    <t>Colonne5547</t>
  </si>
  <si>
    <t>Colonne5548</t>
  </si>
  <si>
    <t>Colonne5549</t>
  </si>
  <si>
    <t>Colonne5550</t>
  </si>
  <si>
    <t>Colonne5551</t>
  </si>
  <si>
    <t>Colonne5552</t>
  </si>
  <si>
    <t>Colonne5553</t>
  </si>
  <si>
    <t>Colonne5554</t>
  </si>
  <si>
    <t>Colonne5555</t>
  </si>
  <si>
    <t>Colonne5556</t>
  </si>
  <si>
    <t>Colonne5557</t>
  </si>
  <si>
    <t>Colonne5558</t>
  </si>
  <si>
    <t>Colonne5559</t>
  </si>
  <si>
    <t>Colonne5560</t>
  </si>
  <si>
    <t>Colonne5561</t>
  </si>
  <si>
    <t>Colonne5562</t>
  </si>
  <si>
    <t>Colonne5563</t>
  </si>
  <si>
    <t>Colonne5564</t>
  </si>
  <si>
    <t>Colonne5565</t>
  </si>
  <si>
    <t>Colonne5566</t>
  </si>
  <si>
    <t>Colonne5567</t>
  </si>
  <si>
    <t>Colonne5568</t>
  </si>
  <si>
    <t>Colonne5569</t>
  </si>
  <si>
    <t>Colonne5570</t>
  </si>
  <si>
    <t>Colonne5571</t>
  </si>
  <si>
    <t>Colonne5572</t>
  </si>
  <si>
    <t>Colonne5573</t>
  </si>
  <si>
    <t>Colonne5574</t>
  </si>
  <si>
    <t>Colonne5575</t>
  </si>
  <si>
    <t>Colonne5576</t>
  </si>
  <si>
    <t>Colonne5577</t>
  </si>
  <si>
    <t>Colonne5578</t>
  </si>
  <si>
    <t>Colonne5579</t>
  </si>
  <si>
    <t>Colonne5580</t>
  </si>
  <si>
    <t>Colonne5581</t>
  </si>
  <si>
    <t>Colonne5582</t>
  </si>
  <si>
    <t>Colonne5583</t>
  </si>
  <si>
    <t>Colonne5584</t>
  </si>
  <si>
    <t>Colonne5585</t>
  </si>
  <si>
    <t>Colonne5586</t>
  </si>
  <si>
    <t>Colonne5587</t>
  </si>
  <si>
    <t>Colonne5588</t>
  </si>
  <si>
    <t>Colonne5589</t>
  </si>
  <si>
    <t>Colonne5590</t>
  </si>
  <si>
    <t>Colonne5591</t>
  </si>
  <si>
    <t>Colonne5592</t>
  </si>
  <si>
    <t>Colonne5593</t>
  </si>
  <si>
    <t>Colonne5594</t>
  </si>
  <si>
    <t>Colonne5595</t>
  </si>
  <si>
    <t>Colonne5596</t>
  </si>
  <si>
    <t>Colonne5597</t>
  </si>
  <si>
    <t>Colonne5598</t>
  </si>
  <si>
    <t>Colonne5599</t>
  </si>
  <si>
    <t>Colonne5600</t>
  </si>
  <si>
    <t>Colonne5601</t>
  </si>
  <si>
    <t>Colonne5602</t>
  </si>
  <si>
    <t>Colonne5603</t>
  </si>
  <si>
    <t>Colonne5604</t>
  </si>
  <si>
    <t>Colonne5605</t>
  </si>
  <si>
    <t>Colonne5606</t>
  </si>
  <si>
    <t>Colonne5607</t>
  </si>
  <si>
    <t>Colonne5608</t>
  </si>
  <si>
    <t>Colonne5609</t>
  </si>
  <si>
    <t>Colonne5610</t>
  </si>
  <si>
    <t>Colonne5611</t>
  </si>
  <si>
    <t>Colonne5612</t>
  </si>
  <si>
    <t>Colonne5613</t>
  </si>
  <si>
    <t>Colonne5614</t>
  </si>
  <si>
    <t>Colonne5615</t>
  </si>
  <si>
    <t>Colonne5616</t>
  </si>
  <si>
    <t>Colonne5617</t>
  </si>
  <si>
    <t>Colonne5618</t>
  </si>
  <si>
    <t>Colonne5619</t>
  </si>
  <si>
    <t>Colonne5620</t>
  </si>
  <si>
    <t>Colonne5621</t>
  </si>
  <si>
    <t>Colonne5622</t>
  </si>
  <si>
    <t>Colonne5623</t>
  </si>
  <si>
    <t>Colonne5624</t>
  </si>
  <si>
    <t>Colonne5625</t>
  </si>
  <si>
    <t>Colonne5626</t>
  </si>
  <si>
    <t>Colonne5627</t>
  </si>
  <si>
    <t>Colonne5628</t>
  </si>
  <si>
    <t>Colonne5629</t>
  </si>
  <si>
    <t>Colonne5630</t>
  </si>
  <si>
    <t>Colonne5631</t>
  </si>
  <si>
    <t>Colonne5632</t>
  </si>
  <si>
    <t>Colonne5633</t>
  </si>
  <si>
    <t>Colonne5634</t>
  </si>
  <si>
    <t>Colonne5635</t>
  </si>
  <si>
    <t>Colonne5636</t>
  </si>
  <si>
    <t>Colonne5637</t>
  </si>
  <si>
    <t>Colonne5638</t>
  </si>
  <si>
    <t>Colonne5639</t>
  </si>
  <si>
    <t>Colonne5640</t>
  </si>
  <si>
    <t>Colonne5641</t>
  </si>
  <si>
    <t>Colonne5642</t>
  </si>
  <si>
    <t>Colonne5643</t>
  </si>
  <si>
    <t>Colonne5644</t>
  </si>
  <si>
    <t>Colonne5645</t>
  </si>
  <si>
    <t>Colonne5646</t>
  </si>
  <si>
    <t>Colonne5647</t>
  </si>
  <si>
    <t>Colonne5648</t>
  </si>
  <si>
    <t>Colonne5649</t>
  </si>
  <si>
    <t>Colonne5650</t>
  </si>
  <si>
    <t>Colonne5651</t>
  </si>
  <si>
    <t>Colonne5652</t>
  </si>
  <si>
    <t>Colonne5653</t>
  </si>
  <si>
    <t>Colonne5654</t>
  </si>
  <si>
    <t>Colonne5655</t>
  </si>
  <si>
    <t>Colonne5656</t>
  </si>
  <si>
    <t>Colonne5657</t>
  </si>
  <si>
    <t>Colonne5658</t>
  </si>
  <si>
    <t>Colonne5659</t>
  </si>
  <si>
    <t>Colonne5660</t>
  </si>
  <si>
    <t>Colonne5661</t>
  </si>
  <si>
    <t>Colonne5662</t>
  </si>
  <si>
    <t>Colonne5663</t>
  </si>
  <si>
    <t>Colonne5664</t>
  </si>
  <si>
    <t>Colonne5665</t>
  </si>
  <si>
    <t>Colonne5666</t>
  </si>
  <si>
    <t>Colonne5667</t>
  </si>
  <si>
    <t>Colonne5668</t>
  </si>
  <si>
    <t>Colonne5669</t>
  </si>
  <si>
    <t>Colonne5670</t>
  </si>
  <si>
    <t>Colonne5671</t>
  </si>
  <si>
    <t>Colonne5672</t>
  </si>
  <si>
    <t>Colonne5673</t>
  </si>
  <si>
    <t>Colonne5674</t>
  </si>
  <si>
    <t>Colonne5675</t>
  </si>
  <si>
    <t>Colonne5676</t>
  </si>
  <si>
    <t>Colonne5677</t>
  </si>
  <si>
    <t>Colonne5678</t>
  </si>
  <si>
    <t>Colonne5679</t>
  </si>
  <si>
    <t>Colonne5680</t>
  </si>
  <si>
    <t>Colonne5681</t>
  </si>
  <si>
    <t>Colonne5682</t>
  </si>
  <si>
    <t>Colonne5683</t>
  </si>
  <si>
    <t>Colonne5684</t>
  </si>
  <si>
    <t>Colonne5685</t>
  </si>
  <si>
    <t>Colonne5686</t>
  </si>
  <si>
    <t>Colonne5687</t>
  </si>
  <si>
    <t>Colonne5688</t>
  </si>
  <si>
    <t>Colonne5689</t>
  </si>
  <si>
    <t>Colonne5690</t>
  </si>
  <si>
    <t>Colonne5691</t>
  </si>
  <si>
    <t>Colonne5692</t>
  </si>
  <si>
    <t>Colonne5693</t>
  </si>
  <si>
    <t>Colonne5694</t>
  </si>
  <si>
    <t>Colonne5695</t>
  </si>
  <si>
    <t>Colonne5696</t>
  </si>
  <si>
    <t>Colonne5697</t>
  </si>
  <si>
    <t>Colonne5698</t>
  </si>
  <si>
    <t>Colonne5699</t>
  </si>
  <si>
    <t>Colonne5700</t>
  </si>
  <si>
    <t>Colonne5701</t>
  </si>
  <si>
    <t>Colonne5702</t>
  </si>
  <si>
    <t>Colonne5703</t>
  </si>
  <si>
    <t>Colonne5704</t>
  </si>
  <si>
    <t>Colonne5705</t>
  </si>
  <si>
    <t>Colonne5706</t>
  </si>
  <si>
    <t>Colonne5707</t>
  </si>
  <si>
    <t>Colonne5708</t>
  </si>
  <si>
    <t>Colonne5709</t>
  </si>
  <si>
    <t>Colonne5710</t>
  </si>
  <si>
    <t>Colonne5711</t>
  </si>
  <si>
    <t>Colonne5712</t>
  </si>
  <si>
    <t>Colonne5713</t>
  </si>
  <si>
    <t>Colonne5714</t>
  </si>
  <si>
    <t>Colonne5715</t>
  </si>
  <si>
    <t>Colonne5716</t>
  </si>
  <si>
    <t>Colonne5717</t>
  </si>
  <si>
    <t>Colonne5718</t>
  </si>
  <si>
    <t>Colonne5719</t>
  </si>
  <si>
    <t>Colonne5720</t>
  </si>
  <si>
    <t>Colonne5721</t>
  </si>
  <si>
    <t>Colonne5722</t>
  </si>
  <si>
    <t>Colonne5723</t>
  </si>
  <si>
    <t>Colonne5724</t>
  </si>
  <si>
    <t>Colonne5725</t>
  </si>
  <si>
    <t>Colonne5726</t>
  </si>
  <si>
    <t>Colonne5727</t>
  </si>
  <si>
    <t>Colonne5728</t>
  </si>
  <si>
    <t>Colonne5729</t>
  </si>
  <si>
    <t>Colonne5730</t>
  </si>
  <si>
    <t>Colonne5731</t>
  </si>
  <si>
    <t>Colonne5732</t>
  </si>
  <si>
    <t>Colonne5733</t>
  </si>
  <si>
    <t>Colonne5734</t>
  </si>
  <si>
    <t>Colonne5735</t>
  </si>
  <si>
    <t>Colonne5736</t>
  </si>
  <si>
    <t>Colonne5737</t>
  </si>
  <si>
    <t>Colonne5738</t>
  </si>
  <si>
    <t>Colonne5739</t>
  </si>
  <si>
    <t>Colonne5740</t>
  </si>
  <si>
    <t>Colonne5741</t>
  </si>
  <si>
    <t>Colonne5742</t>
  </si>
  <si>
    <t>Colonne5743</t>
  </si>
  <si>
    <t>Colonne5744</t>
  </si>
  <si>
    <t>Colonne5745</t>
  </si>
  <si>
    <t>Colonne5746</t>
  </si>
  <si>
    <t>Colonne5747</t>
  </si>
  <si>
    <t>Colonne5748</t>
  </si>
  <si>
    <t>Colonne5749</t>
  </si>
  <si>
    <t>Colonne5750</t>
  </si>
  <si>
    <t>Colonne5751</t>
  </si>
  <si>
    <t>Colonne5752</t>
  </si>
  <si>
    <t>Colonne5753</t>
  </si>
  <si>
    <t>Colonne5754</t>
  </si>
  <si>
    <t>Colonne5755</t>
  </si>
  <si>
    <t>Colonne5756</t>
  </si>
  <si>
    <t>Colonne5757</t>
  </si>
  <si>
    <t>Colonne5758</t>
  </si>
  <si>
    <t>Colonne5759</t>
  </si>
  <si>
    <t>Colonne5760</t>
  </si>
  <si>
    <t>Colonne5761</t>
  </si>
  <si>
    <t>Colonne5762</t>
  </si>
  <si>
    <t>Colonne5763</t>
  </si>
  <si>
    <t>Colonne5764</t>
  </si>
  <si>
    <t>Colonne5765</t>
  </si>
  <si>
    <t>Colonne5766</t>
  </si>
  <si>
    <t>Colonne5767</t>
  </si>
  <si>
    <t>Colonne5768</t>
  </si>
  <si>
    <t>Colonne5769</t>
  </si>
  <si>
    <t>Colonne5770</t>
  </si>
  <si>
    <t>Colonne5771</t>
  </si>
  <si>
    <t>Colonne5772</t>
  </si>
  <si>
    <t>Colonne5773</t>
  </si>
  <si>
    <t>Colonne5774</t>
  </si>
  <si>
    <t>Colonne5775</t>
  </si>
  <si>
    <t>Colonne5776</t>
  </si>
  <si>
    <t>Colonne5777</t>
  </si>
  <si>
    <t>Colonne5778</t>
  </si>
  <si>
    <t>Colonne5779</t>
  </si>
  <si>
    <t>Colonne5780</t>
  </si>
  <si>
    <t>Colonne5781</t>
  </si>
  <si>
    <t>Colonne5782</t>
  </si>
  <si>
    <t>Colonne5783</t>
  </si>
  <si>
    <t>Colonne5784</t>
  </si>
  <si>
    <t>Colonne5785</t>
  </si>
  <si>
    <t>Colonne5786</t>
  </si>
  <si>
    <t>Colonne5787</t>
  </si>
  <si>
    <t>Colonne5788</t>
  </si>
  <si>
    <t>Colonne5789</t>
  </si>
  <si>
    <t>Colonne5790</t>
  </si>
  <si>
    <t>Colonne5791</t>
  </si>
  <si>
    <t>Colonne5792</t>
  </si>
  <si>
    <t>Colonne5793</t>
  </si>
  <si>
    <t>Colonne5794</t>
  </si>
  <si>
    <t>Colonne5795</t>
  </si>
  <si>
    <t>Colonne5796</t>
  </si>
  <si>
    <t>Colonne5797</t>
  </si>
  <si>
    <t>Colonne5798</t>
  </si>
  <si>
    <t>Colonne5799</t>
  </si>
  <si>
    <t>Colonne5800</t>
  </si>
  <si>
    <t>Colonne5801</t>
  </si>
  <si>
    <t>Colonne5802</t>
  </si>
  <si>
    <t>Colonne5803</t>
  </si>
  <si>
    <t>Colonne5804</t>
  </si>
  <si>
    <t>Colonne5805</t>
  </si>
  <si>
    <t>Colonne5806</t>
  </si>
  <si>
    <t>Colonne5807</t>
  </si>
  <si>
    <t>Colonne5808</t>
  </si>
  <si>
    <t>Colonne5809</t>
  </si>
  <si>
    <t>Colonne5810</t>
  </si>
  <si>
    <t>Colonne5811</t>
  </si>
  <si>
    <t>Colonne5812</t>
  </si>
  <si>
    <t>Colonne5813</t>
  </si>
  <si>
    <t>Colonne5814</t>
  </si>
  <si>
    <t>Colonne5815</t>
  </si>
  <si>
    <t>Colonne5816</t>
  </si>
  <si>
    <t>Colonne5817</t>
  </si>
  <si>
    <t>Colonne5818</t>
  </si>
  <si>
    <t>Colonne5819</t>
  </si>
  <si>
    <t>Colonne5820</t>
  </si>
  <si>
    <t>Colonne5821</t>
  </si>
  <si>
    <t>Colonne5822</t>
  </si>
  <si>
    <t>Colonne5823</t>
  </si>
  <si>
    <t>Colonne5824</t>
  </si>
  <si>
    <t>Colonne5825</t>
  </si>
  <si>
    <t>Colonne5826</t>
  </si>
  <si>
    <t>Colonne5827</t>
  </si>
  <si>
    <t>Colonne5828</t>
  </si>
  <si>
    <t>Colonne5829</t>
  </si>
  <si>
    <t>Colonne5830</t>
  </si>
  <si>
    <t>Colonne5831</t>
  </si>
  <si>
    <t>Colonne5832</t>
  </si>
  <si>
    <t>Colonne5833</t>
  </si>
  <si>
    <t>Colonne5834</t>
  </si>
  <si>
    <t>Colonne5835</t>
  </si>
  <si>
    <t>Colonne5836</t>
  </si>
  <si>
    <t>Colonne5837</t>
  </si>
  <si>
    <t>Colonne5838</t>
  </si>
  <si>
    <t>Colonne5839</t>
  </si>
  <si>
    <t>Colonne5840</t>
  </si>
  <si>
    <t>Colonne5841</t>
  </si>
  <si>
    <t>Colonne5842</t>
  </si>
  <si>
    <t>Colonne5843</t>
  </si>
  <si>
    <t>Colonne5844</t>
  </si>
  <si>
    <t>Colonne5845</t>
  </si>
  <si>
    <t>Colonne5846</t>
  </si>
  <si>
    <t>Colonne5847</t>
  </si>
  <si>
    <t>Colonne5848</t>
  </si>
  <si>
    <t>Colonne5849</t>
  </si>
  <si>
    <t>Colonne5850</t>
  </si>
  <si>
    <t>Colonne5851</t>
  </si>
  <si>
    <t>Colonne5852</t>
  </si>
  <si>
    <t>Colonne5853</t>
  </si>
  <si>
    <t>Colonne5854</t>
  </si>
  <si>
    <t>Colonne5855</t>
  </si>
  <si>
    <t>Colonne5856</t>
  </si>
  <si>
    <t>Colonne5857</t>
  </si>
  <si>
    <t>Colonne5858</t>
  </si>
  <si>
    <t>Colonne5859</t>
  </si>
  <si>
    <t>Colonne5860</t>
  </si>
  <si>
    <t>Colonne5861</t>
  </si>
  <si>
    <t>Colonne5862</t>
  </si>
  <si>
    <t>Colonne5863</t>
  </si>
  <si>
    <t>Colonne5864</t>
  </si>
  <si>
    <t>Colonne5865</t>
  </si>
  <si>
    <t>Colonne5866</t>
  </si>
  <si>
    <t>Colonne5867</t>
  </si>
  <si>
    <t>Colonne5868</t>
  </si>
  <si>
    <t>Colonne5869</t>
  </si>
  <si>
    <t>Colonne5870</t>
  </si>
  <si>
    <t>Colonne5871</t>
  </si>
  <si>
    <t>Colonne5872</t>
  </si>
  <si>
    <t>Colonne5873</t>
  </si>
  <si>
    <t>Colonne5874</t>
  </si>
  <si>
    <t>Colonne5875</t>
  </si>
  <si>
    <t>Colonne5876</t>
  </si>
  <si>
    <t>Colonne5877</t>
  </si>
  <si>
    <t>Colonne5878</t>
  </si>
  <si>
    <t>Colonne5879</t>
  </si>
  <si>
    <t>Colonne5880</t>
  </si>
  <si>
    <t>Colonne5881</t>
  </si>
  <si>
    <t>Colonne5882</t>
  </si>
  <si>
    <t>Colonne5883</t>
  </si>
  <si>
    <t>Colonne5884</t>
  </si>
  <si>
    <t>Colonne5885</t>
  </si>
  <si>
    <t>Colonne5886</t>
  </si>
  <si>
    <t>Colonne5887</t>
  </si>
  <si>
    <t>Colonne5888</t>
  </si>
  <si>
    <t>Colonne5889</t>
  </si>
  <si>
    <t>Colonne5890</t>
  </si>
  <si>
    <t>Colonne5891</t>
  </si>
  <si>
    <t>Colonne5892</t>
  </si>
  <si>
    <t>Colonne5893</t>
  </si>
  <si>
    <t>Colonne5894</t>
  </si>
  <si>
    <t>Colonne5895</t>
  </si>
  <si>
    <t>Colonne5896</t>
  </si>
  <si>
    <t>Colonne5897</t>
  </si>
  <si>
    <t>Colonne5898</t>
  </si>
  <si>
    <t>Colonne5899</t>
  </si>
  <si>
    <t>Colonne5900</t>
  </si>
  <si>
    <t>Colonne5901</t>
  </si>
  <si>
    <t>Colonne5902</t>
  </si>
  <si>
    <t>Colonne5903</t>
  </si>
  <si>
    <t>Colonne5904</t>
  </si>
  <si>
    <t>Colonne5905</t>
  </si>
  <si>
    <t>Colonne5906</t>
  </si>
  <si>
    <t>Colonne5907</t>
  </si>
  <si>
    <t>Colonne5908</t>
  </si>
  <si>
    <t>Colonne5909</t>
  </si>
  <si>
    <t>Colonne5910</t>
  </si>
  <si>
    <t>Colonne5911</t>
  </si>
  <si>
    <t>Colonne5912</t>
  </si>
  <si>
    <t>Colonne5913</t>
  </si>
  <si>
    <t>Colonne5914</t>
  </si>
  <si>
    <t>Colonne5915</t>
  </si>
  <si>
    <t>Colonne5916</t>
  </si>
  <si>
    <t>Colonne5917</t>
  </si>
  <si>
    <t>Colonne5918</t>
  </si>
  <si>
    <t>Colonne5919</t>
  </si>
  <si>
    <t>Colonne5920</t>
  </si>
  <si>
    <t>Colonne5921</t>
  </si>
  <si>
    <t>Colonne5922</t>
  </si>
  <si>
    <t>Colonne5923</t>
  </si>
  <si>
    <t>Colonne5924</t>
  </si>
  <si>
    <t>Colonne5925</t>
  </si>
  <si>
    <t>Colonne5926</t>
  </si>
  <si>
    <t>Colonne5927</t>
  </si>
  <si>
    <t>Colonne5928</t>
  </si>
  <si>
    <t>Colonne5929</t>
  </si>
  <si>
    <t>Colonne5930</t>
  </si>
  <si>
    <t>Colonne5931</t>
  </si>
  <si>
    <t>Colonne5932</t>
  </si>
  <si>
    <t>Colonne5933</t>
  </si>
  <si>
    <t>Colonne5934</t>
  </si>
  <si>
    <t>Colonne5935</t>
  </si>
  <si>
    <t>Colonne5936</t>
  </si>
  <si>
    <t>Colonne5937</t>
  </si>
  <si>
    <t>Colonne5938</t>
  </si>
  <si>
    <t>Colonne5939</t>
  </si>
  <si>
    <t>Colonne5940</t>
  </si>
  <si>
    <t>Colonne5941</t>
  </si>
  <si>
    <t>Colonne5942</t>
  </si>
  <si>
    <t>Colonne5943</t>
  </si>
  <si>
    <t>Colonne5944</t>
  </si>
  <si>
    <t>Colonne5945</t>
  </si>
  <si>
    <t>Colonne5946</t>
  </si>
  <si>
    <t>Colonne5947</t>
  </si>
  <si>
    <t>Colonne5948</t>
  </si>
  <si>
    <t>Colonne5949</t>
  </si>
  <si>
    <t>Colonne5950</t>
  </si>
  <si>
    <t>Colonne5951</t>
  </si>
  <si>
    <t>Colonne5952</t>
  </si>
  <si>
    <t>Colonne5953</t>
  </si>
  <si>
    <t>Colonne5954</t>
  </si>
  <si>
    <t>Colonne5955</t>
  </si>
  <si>
    <t>Colonne5956</t>
  </si>
  <si>
    <t>Colonne5957</t>
  </si>
  <si>
    <t>Colonne5958</t>
  </si>
  <si>
    <t>Colonne5959</t>
  </si>
  <si>
    <t>Colonne5960</t>
  </si>
  <si>
    <t>Colonne5961</t>
  </si>
  <si>
    <t>Colonne5962</t>
  </si>
  <si>
    <t>Colonne5963</t>
  </si>
  <si>
    <t>Colonne5964</t>
  </si>
  <si>
    <t>Colonne5965</t>
  </si>
  <si>
    <t>Colonne5966</t>
  </si>
  <si>
    <t>Colonne5967</t>
  </si>
  <si>
    <t>Colonne5968</t>
  </si>
  <si>
    <t>Colonne5969</t>
  </si>
  <si>
    <t>Colonne5970</t>
  </si>
  <si>
    <t>Colonne5971</t>
  </si>
  <si>
    <t>Colonne5972</t>
  </si>
  <si>
    <t>Colonne5973</t>
  </si>
  <si>
    <t>Colonne5974</t>
  </si>
  <si>
    <t>Colonne5975</t>
  </si>
  <si>
    <t>Colonne5976</t>
  </si>
  <si>
    <t>Colonne5977</t>
  </si>
  <si>
    <t>Colonne5978</t>
  </si>
  <si>
    <t>Colonne5979</t>
  </si>
  <si>
    <t>Colonne5980</t>
  </si>
  <si>
    <t>Colonne5981</t>
  </si>
  <si>
    <t>Colonne5982</t>
  </si>
  <si>
    <t>Colonne5983</t>
  </si>
  <si>
    <t>Colonne5984</t>
  </si>
  <si>
    <t>Colonne5985</t>
  </si>
  <si>
    <t>Colonne5986</t>
  </si>
  <si>
    <t>Colonne5987</t>
  </si>
  <si>
    <t>Colonne5988</t>
  </si>
  <si>
    <t>Colonne5989</t>
  </si>
  <si>
    <t>Colonne5990</t>
  </si>
  <si>
    <t>Colonne5991</t>
  </si>
  <si>
    <t>Colonne5992</t>
  </si>
  <si>
    <t>Colonne5993</t>
  </si>
  <si>
    <t>Colonne5994</t>
  </si>
  <si>
    <t>Colonne5995</t>
  </si>
  <si>
    <t>Colonne5996</t>
  </si>
  <si>
    <t>Colonne5997</t>
  </si>
  <si>
    <t>Colonne5998</t>
  </si>
  <si>
    <t>Colonne5999</t>
  </si>
  <si>
    <t>Colonne6000</t>
  </si>
  <si>
    <t>Colonne6001</t>
  </si>
  <si>
    <t>Colonne6002</t>
  </si>
  <si>
    <t>Colonne6003</t>
  </si>
  <si>
    <t>Colonne6004</t>
  </si>
  <si>
    <t>Colonne6005</t>
  </si>
  <si>
    <t>Colonne6006</t>
  </si>
  <si>
    <t>Colonne6007</t>
  </si>
  <si>
    <t>Colonne6008</t>
  </si>
  <si>
    <t>Colonne6009</t>
  </si>
  <si>
    <t>Colonne6010</t>
  </si>
  <si>
    <t>Colonne6011</t>
  </si>
  <si>
    <t>Colonne6012</t>
  </si>
  <si>
    <t>Colonne6013</t>
  </si>
  <si>
    <t>Colonne6014</t>
  </si>
  <si>
    <t>Colonne6015</t>
  </si>
  <si>
    <t>Colonne6016</t>
  </si>
  <si>
    <t>Colonne6017</t>
  </si>
  <si>
    <t>Colonne6018</t>
  </si>
  <si>
    <t>Colonne6019</t>
  </si>
  <si>
    <t>Colonne6020</t>
  </si>
  <si>
    <t>Colonne6021</t>
  </si>
  <si>
    <t>Colonne6022</t>
  </si>
  <si>
    <t>Colonne6023</t>
  </si>
  <si>
    <t>Colonne6024</t>
  </si>
  <si>
    <t>Colonne6025</t>
  </si>
  <si>
    <t>Colonne6026</t>
  </si>
  <si>
    <t>Colonne6027</t>
  </si>
  <si>
    <t>Colonne6028</t>
  </si>
  <si>
    <t>Colonne6029</t>
  </si>
  <si>
    <t>Colonne6030</t>
  </si>
  <si>
    <t>Colonne6031</t>
  </si>
  <si>
    <t>Colonne6032</t>
  </si>
  <si>
    <t>Colonne6033</t>
  </si>
  <si>
    <t>Colonne6034</t>
  </si>
  <si>
    <t>Colonne6035</t>
  </si>
  <si>
    <t>Colonne6036</t>
  </si>
  <si>
    <t>Colonne6037</t>
  </si>
  <si>
    <t>Colonne6038</t>
  </si>
  <si>
    <t>Colonne6039</t>
  </si>
  <si>
    <t>Colonne6040</t>
  </si>
  <si>
    <t>Colonne6041</t>
  </si>
  <si>
    <t>Colonne6042</t>
  </si>
  <si>
    <t>Colonne6043</t>
  </si>
  <si>
    <t>Colonne6044</t>
  </si>
  <si>
    <t>Colonne6045</t>
  </si>
  <si>
    <t>Colonne6046</t>
  </si>
  <si>
    <t>Colonne6047</t>
  </si>
  <si>
    <t>Colonne6048</t>
  </si>
  <si>
    <t>Colonne6049</t>
  </si>
  <si>
    <t>Colonne6050</t>
  </si>
  <si>
    <t>Colonne6051</t>
  </si>
  <si>
    <t>Colonne6052</t>
  </si>
  <si>
    <t>Colonne6053</t>
  </si>
  <si>
    <t>Colonne6054</t>
  </si>
  <si>
    <t>Colonne6055</t>
  </si>
  <si>
    <t>Colonne6056</t>
  </si>
  <si>
    <t>Colonne6057</t>
  </si>
  <si>
    <t>Colonne6058</t>
  </si>
  <si>
    <t>Colonne6059</t>
  </si>
  <si>
    <t>Colonne6060</t>
  </si>
  <si>
    <t>Colonne6061</t>
  </si>
  <si>
    <t>Colonne6062</t>
  </si>
  <si>
    <t>Colonne6063</t>
  </si>
  <si>
    <t>Colonne6064</t>
  </si>
  <si>
    <t>Colonne6065</t>
  </si>
  <si>
    <t>Colonne6066</t>
  </si>
  <si>
    <t>Colonne6067</t>
  </si>
  <si>
    <t>Colonne6068</t>
  </si>
  <si>
    <t>Colonne6069</t>
  </si>
  <si>
    <t>Colonne6070</t>
  </si>
  <si>
    <t>Colonne6071</t>
  </si>
  <si>
    <t>Colonne6072</t>
  </si>
  <si>
    <t>Colonne6073</t>
  </si>
  <si>
    <t>Colonne6074</t>
  </si>
  <si>
    <t>Colonne6075</t>
  </si>
  <si>
    <t>Colonne6076</t>
  </si>
  <si>
    <t>Colonne6077</t>
  </si>
  <si>
    <t>Colonne6078</t>
  </si>
  <si>
    <t>Colonne6079</t>
  </si>
  <si>
    <t>Colonne6080</t>
  </si>
  <si>
    <t>Colonne6081</t>
  </si>
  <si>
    <t>Colonne6082</t>
  </si>
  <si>
    <t>Colonne6083</t>
  </si>
  <si>
    <t>Colonne6084</t>
  </si>
  <si>
    <t>Colonne6085</t>
  </si>
  <si>
    <t>Colonne6086</t>
  </si>
  <si>
    <t>Colonne6087</t>
  </si>
  <si>
    <t>Colonne6088</t>
  </si>
  <si>
    <t>Colonne6089</t>
  </si>
  <si>
    <t>Colonne6090</t>
  </si>
  <si>
    <t>Colonne6091</t>
  </si>
  <si>
    <t>Colonne6092</t>
  </si>
  <si>
    <t>Colonne6093</t>
  </si>
  <si>
    <t>Colonne6094</t>
  </si>
  <si>
    <t>Colonne6095</t>
  </si>
  <si>
    <t>Colonne6096</t>
  </si>
  <si>
    <t>Colonne6097</t>
  </si>
  <si>
    <t>Colonne6098</t>
  </si>
  <si>
    <t>Colonne6099</t>
  </si>
  <si>
    <t>Colonne6100</t>
  </si>
  <si>
    <t>Colonne6101</t>
  </si>
  <si>
    <t>Colonne6102</t>
  </si>
  <si>
    <t>Colonne6103</t>
  </si>
  <si>
    <t>Colonne6104</t>
  </si>
  <si>
    <t>Colonne6105</t>
  </si>
  <si>
    <t>Colonne6106</t>
  </si>
  <si>
    <t>Colonne6107</t>
  </si>
  <si>
    <t>Colonne6108</t>
  </si>
  <si>
    <t>Colonne6109</t>
  </si>
  <si>
    <t>Colonne6110</t>
  </si>
  <si>
    <t>Colonne6111</t>
  </si>
  <si>
    <t>Colonne6112</t>
  </si>
  <si>
    <t>Colonne6113</t>
  </si>
  <si>
    <t>Colonne6114</t>
  </si>
  <si>
    <t>Colonne6115</t>
  </si>
  <si>
    <t>Colonne6116</t>
  </si>
  <si>
    <t>Colonne6117</t>
  </si>
  <si>
    <t>Colonne6118</t>
  </si>
  <si>
    <t>Colonne6119</t>
  </si>
  <si>
    <t>Colonne6120</t>
  </si>
  <si>
    <t>Colonne6121</t>
  </si>
  <si>
    <t>Colonne6122</t>
  </si>
  <si>
    <t>Colonne6123</t>
  </si>
  <si>
    <t>Colonne6124</t>
  </si>
  <si>
    <t>Colonne6125</t>
  </si>
  <si>
    <t>Colonne6126</t>
  </si>
  <si>
    <t>Colonne6127</t>
  </si>
  <si>
    <t>Colonne6128</t>
  </si>
  <si>
    <t>Colonne6129</t>
  </si>
  <si>
    <t>Colonne6130</t>
  </si>
  <si>
    <t>Colonne6131</t>
  </si>
  <si>
    <t>Colonne6132</t>
  </si>
  <si>
    <t>Colonne6133</t>
  </si>
  <si>
    <t>Colonne6134</t>
  </si>
  <si>
    <t>Colonne6135</t>
  </si>
  <si>
    <t>Colonne6136</t>
  </si>
  <si>
    <t>Colonne6137</t>
  </si>
  <si>
    <t>Colonne6138</t>
  </si>
  <si>
    <t>Colonne6139</t>
  </si>
  <si>
    <t>Colonne6140</t>
  </si>
  <si>
    <t>Colonne6141</t>
  </si>
  <si>
    <t>Colonne6142</t>
  </si>
  <si>
    <t>Colonne6143</t>
  </si>
  <si>
    <t>Colonne6144</t>
  </si>
  <si>
    <t>Colonne6145</t>
  </si>
  <si>
    <t>Colonne6146</t>
  </si>
  <si>
    <t>Colonne6147</t>
  </si>
  <si>
    <t>Colonne6148</t>
  </si>
  <si>
    <t>Colonne6149</t>
  </si>
  <si>
    <t>Colonne6150</t>
  </si>
  <si>
    <t>Colonne6151</t>
  </si>
  <si>
    <t>Colonne6152</t>
  </si>
  <si>
    <t>Colonne6153</t>
  </si>
  <si>
    <t>Colonne6154</t>
  </si>
  <si>
    <t>Colonne6155</t>
  </si>
  <si>
    <t>Colonne6156</t>
  </si>
  <si>
    <t>Colonne6157</t>
  </si>
  <si>
    <t>Colonne6158</t>
  </si>
  <si>
    <t>Colonne6159</t>
  </si>
  <si>
    <t>Colonne6160</t>
  </si>
  <si>
    <t>Colonne6161</t>
  </si>
  <si>
    <t>Colonne6162</t>
  </si>
  <si>
    <t>Colonne6163</t>
  </si>
  <si>
    <t>Colonne6164</t>
  </si>
  <si>
    <t>Colonne6165</t>
  </si>
  <si>
    <t>Colonne6166</t>
  </si>
  <si>
    <t>Colonne6167</t>
  </si>
  <si>
    <t>Colonne6168</t>
  </si>
  <si>
    <t>Colonne6169</t>
  </si>
  <si>
    <t>Colonne6170</t>
  </si>
  <si>
    <t>Colonne6171</t>
  </si>
  <si>
    <t>Colonne6172</t>
  </si>
  <si>
    <t>Colonne6173</t>
  </si>
  <si>
    <t>Colonne6174</t>
  </si>
  <si>
    <t>Colonne6175</t>
  </si>
  <si>
    <t>Colonne6176</t>
  </si>
  <si>
    <t>Colonne6177</t>
  </si>
  <si>
    <t>Colonne6178</t>
  </si>
  <si>
    <t>Colonne6179</t>
  </si>
  <si>
    <t>Colonne6180</t>
  </si>
  <si>
    <t>Colonne6181</t>
  </si>
  <si>
    <t>Colonne6182</t>
  </si>
  <si>
    <t>Colonne6183</t>
  </si>
  <si>
    <t>Colonne6184</t>
  </si>
  <si>
    <t>Colonne6185</t>
  </si>
  <si>
    <t>Colonne6186</t>
  </si>
  <si>
    <t>Colonne6187</t>
  </si>
  <si>
    <t>Colonne6188</t>
  </si>
  <si>
    <t>Colonne6189</t>
  </si>
  <si>
    <t>Colonne6190</t>
  </si>
  <si>
    <t>Colonne6191</t>
  </si>
  <si>
    <t>Colonne6192</t>
  </si>
  <si>
    <t>Colonne6193</t>
  </si>
  <si>
    <t>Colonne6194</t>
  </si>
  <si>
    <t>Colonne6195</t>
  </si>
  <si>
    <t>Colonne6196</t>
  </si>
  <si>
    <t>Colonne6197</t>
  </si>
  <si>
    <t>Colonne6198</t>
  </si>
  <si>
    <t>Colonne6199</t>
  </si>
  <si>
    <t>Colonne6200</t>
  </si>
  <si>
    <t>Colonne6201</t>
  </si>
  <si>
    <t>Colonne6202</t>
  </si>
  <si>
    <t>Colonne6203</t>
  </si>
  <si>
    <t>Colonne6204</t>
  </si>
  <si>
    <t>Colonne6205</t>
  </si>
  <si>
    <t>Colonne6206</t>
  </si>
  <si>
    <t>Colonne6207</t>
  </si>
  <si>
    <t>Colonne6208</t>
  </si>
  <si>
    <t>Colonne6209</t>
  </si>
  <si>
    <t>Colonne6210</t>
  </si>
  <si>
    <t>Colonne6211</t>
  </si>
  <si>
    <t>Colonne6212</t>
  </si>
  <si>
    <t>Colonne6213</t>
  </si>
  <si>
    <t>Colonne6214</t>
  </si>
  <si>
    <t>Colonne6215</t>
  </si>
  <si>
    <t>Colonne6216</t>
  </si>
  <si>
    <t>Colonne6217</t>
  </si>
  <si>
    <t>Colonne6218</t>
  </si>
  <si>
    <t>Colonne6219</t>
  </si>
  <si>
    <t>Colonne6220</t>
  </si>
  <si>
    <t>Colonne6221</t>
  </si>
  <si>
    <t>Colonne6222</t>
  </si>
  <si>
    <t>Colonne6223</t>
  </si>
  <si>
    <t>Colonne6224</t>
  </si>
  <si>
    <t>Colonne6225</t>
  </si>
  <si>
    <t>Colonne6226</t>
  </si>
  <si>
    <t>Colonne6227</t>
  </si>
  <si>
    <t>Colonne6228</t>
  </si>
  <si>
    <t>Colonne6229</t>
  </si>
  <si>
    <t>Colonne6230</t>
  </si>
  <si>
    <t>Colonne6231</t>
  </si>
  <si>
    <t>Colonne6232</t>
  </si>
  <si>
    <t>Colonne6233</t>
  </si>
  <si>
    <t>Colonne6234</t>
  </si>
  <si>
    <t>Colonne6235</t>
  </si>
  <si>
    <t>Colonne6236</t>
  </si>
  <si>
    <t>Colonne6237</t>
  </si>
  <si>
    <t>Colonne6238</t>
  </si>
  <si>
    <t>Colonne6239</t>
  </si>
  <si>
    <t>Colonne6240</t>
  </si>
  <si>
    <t>Colonne6241</t>
  </si>
  <si>
    <t>Colonne6242</t>
  </si>
  <si>
    <t>Colonne6243</t>
  </si>
  <si>
    <t>Colonne6244</t>
  </si>
  <si>
    <t>Colonne6245</t>
  </si>
  <si>
    <t>Colonne6246</t>
  </si>
  <si>
    <t>Colonne6247</t>
  </si>
  <si>
    <t>Colonne6248</t>
  </si>
  <si>
    <t>Colonne6249</t>
  </si>
  <si>
    <t>Colonne6250</t>
  </si>
  <si>
    <t>Colonne6251</t>
  </si>
  <si>
    <t>Colonne6252</t>
  </si>
  <si>
    <t>Colonne6253</t>
  </si>
  <si>
    <t>Colonne6254</t>
  </si>
  <si>
    <t>Colonne6255</t>
  </si>
  <si>
    <t>Colonne6256</t>
  </si>
  <si>
    <t>Colonne6257</t>
  </si>
  <si>
    <t>Colonne6258</t>
  </si>
  <si>
    <t>Colonne6259</t>
  </si>
  <si>
    <t>Colonne6260</t>
  </si>
  <si>
    <t>Colonne6261</t>
  </si>
  <si>
    <t>Colonne6262</t>
  </si>
  <si>
    <t>Colonne6263</t>
  </si>
  <si>
    <t>Colonne6264</t>
  </si>
  <si>
    <t>Colonne6265</t>
  </si>
  <si>
    <t>Colonne6266</t>
  </si>
  <si>
    <t>Colonne6267</t>
  </si>
  <si>
    <t>Colonne6268</t>
  </si>
  <si>
    <t>Colonne6269</t>
  </si>
  <si>
    <t>Colonne6270</t>
  </si>
  <si>
    <t>Colonne6271</t>
  </si>
  <si>
    <t>Colonne6272</t>
  </si>
  <si>
    <t>Colonne6273</t>
  </si>
  <si>
    <t>Colonne6274</t>
  </si>
  <si>
    <t>Colonne6275</t>
  </si>
  <si>
    <t>Colonne6276</t>
  </si>
  <si>
    <t>Colonne6277</t>
  </si>
  <si>
    <t>Colonne6278</t>
  </si>
  <si>
    <t>Colonne6279</t>
  </si>
  <si>
    <t>Colonne6280</t>
  </si>
  <si>
    <t>Colonne6281</t>
  </si>
  <si>
    <t>Colonne6282</t>
  </si>
  <si>
    <t>Colonne6283</t>
  </si>
  <si>
    <t>Colonne6284</t>
  </si>
  <si>
    <t>Colonne6285</t>
  </si>
  <si>
    <t>Colonne6286</t>
  </si>
  <si>
    <t>Colonne6287</t>
  </si>
  <si>
    <t>Colonne6288</t>
  </si>
  <si>
    <t>Colonne6289</t>
  </si>
  <si>
    <t>Colonne6290</t>
  </si>
  <si>
    <t>Colonne6291</t>
  </si>
  <si>
    <t>Colonne6292</t>
  </si>
  <si>
    <t>Colonne6293</t>
  </si>
  <si>
    <t>Colonne6294</t>
  </si>
  <si>
    <t>Colonne6295</t>
  </si>
  <si>
    <t>Colonne6296</t>
  </si>
  <si>
    <t>Colonne6297</t>
  </si>
  <si>
    <t>Colonne6298</t>
  </si>
  <si>
    <t>Colonne6299</t>
  </si>
  <si>
    <t>Colonne6300</t>
  </si>
  <si>
    <t>Colonne6301</t>
  </si>
  <si>
    <t>Colonne6302</t>
  </si>
  <si>
    <t>Colonne6303</t>
  </si>
  <si>
    <t>Colonne6304</t>
  </si>
  <si>
    <t>Colonne6305</t>
  </si>
  <si>
    <t>Colonne6306</t>
  </si>
  <si>
    <t>Colonne6307</t>
  </si>
  <si>
    <t>Colonne6308</t>
  </si>
  <si>
    <t>Colonne6309</t>
  </si>
  <si>
    <t>Colonne6310</t>
  </si>
  <si>
    <t>Colonne6311</t>
  </si>
  <si>
    <t>Colonne6312</t>
  </si>
  <si>
    <t>Colonne6313</t>
  </si>
  <si>
    <t>Colonne6314</t>
  </si>
  <si>
    <t>Colonne6315</t>
  </si>
  <si>
    <t>Colonne6316</t>
  </si>
  <si>
    <t>Colonne6317</t>
  </si>
  <si>
    <t>Colonne6318</t>
  </si>
  <si>
    <t>Colonne6319</t>
  </si>
  <si>
    <t>Colonne6320</t>
  </si>
  <si>
    <t>Colonne6321</t>
  </si>
  <si>
    <t>Colonne6322</t>
  </si>
  <si>
    <t>Colonne6323</t>
  </si>
  <si>
    <t>Colonne6324</t>
  </si>
  <si>
    <t>Colonne6325</t>
  </si>
  <si>
    <t>Colonne6326</t>
  </si>
  <si>
    <t>Colonne6327</t>
  </si>
  <si>
    <t>Colonne6328</t>
  </si>
  <si>
    <t>Colonne6329</t>
  </si>
  <si>
    <t>Colonne6330</t>
  </si>
  <si>
    <t>Colonne6331</t>
  </si>
  <si>
    <t>Colonne6332</t>
  </si>
  <si>
    <t>Colonne6333</t>
  </si>
  <si>
    <t>Colonne6334</t>
  </si>
  <si>
    <t>Colonne6335</t>
  </si>
  <si>
    <t>Colonne6336</t>
  </si>
  <si>
    <t>Colonne6337</t>
  </si>
  <si>
    <t>Colonne6338</t>
  </si>
  <si>
    <t>Colonne6339</t>
  </si>
  <si>
    <t>Colonne6340</t>
  </si>
  <si>
    <t>Colonne6341</t>
  </si>
  <si>
    <t>Colonne6342</t>
  </si>
  <si>
    <t>Colonne6343</t>
  </si>
  <si>
    <t>Colonne6344</t>
  </si>
  <si>
    <t>Colonne6345</t>
  </si>
  <si>
    <t>Colonne6346</t>
  </si>
  <si>
    <t>Colonne6347</t>
  </si>
  <si>
    <t>Colonne6348</t>
  </si>
  <si>
    <t>Colonne6349</t>
  </si>
  <si>
    <t>Colonne6350</t>
  </si>
  <si>
    <t>Colonne6351</t>
  </si>
  <si>
    <t>Colonne6352</t>
  </si>
  <si>
    <t>Colonne6353</t>
  </si>
  <si>
    <t>Colonne6354</t>
  </si>
  <si>
    <t>Colonne6355</t>
  </si>
  <si>
    <t>Colonne6356</t>
  </si>
  <si>
    <t>Colonne6357</t>
  </si>
  <si>
    <t>Colonne6358</t>
  </si>
  <si>
    <t>Colonne6359</t>
  </si>
  <si>
    <t>Colonne6360</t>
  </si>
  <si>
    <t>Colonne6361</t>
  </si>
  <si>
    <t>Colonne6362</t>
  </si>
  <si>
    <t>Colonne6363</t>
  </si>
  <si>
    <t>Colonne6364</t>
  </si>
  <si>
    <t>Colonne6365</t>
  </si>
  <si>
    <t>Colonne6366</t>
  </si>
  <si>
    <t>Colonne6367</t>
  </si>
  <si>
    <t>Colonne6368</t>
  </si>
  <si>
    <t>Colonne6369</t>
  </si>
  <si>
    <t>Colonne6370</t>
  </si>
  <si>
    <t>Colonne6371</t>
  </si>
  <si>
    <t>Colonne6372</t>
  </si>
  <si>
    <t>Colonne6373</t>
  </si>
  <si>
    <t>Colonne6374</t>
  </si>
  <si>
    <t>Colonne6375</t>
  </si>
  <si>
    <t>Colonne6376</t>
  </si>
  <si>
    <t>Colonne6377</t>
  </si>
  <si>
    <t>Colonne6378</t>
  </si>
  <si>
    <t>Colonne6379</t>
  </si>
  <si>
    <t>Colonne6380</t>
  </si>
  <si>
    <t>Colonne6381</t>
  </si>
  <si>
    <t>Colonne6382</t>
  </si>
  <si>
    <t>Colonne6383</t>
  </si>
  <si>
    <t>Colonne6384</t>
  </si>
  <si>
    <t>Colonne6385</t>
  </si>
  <si>
    <t>Colonne6386</t>
  </si>
  <si>
    <t>Colonne6387</t>
  </si>
  <si>
    <t>Colonne6388</t>
  </si>
  <si>
    <t>Colonne6389</t>
  </si>
  <si>
    <t>Colonne6390</t>
  </si>
  <si>
    <t>Colonne6391</t>
  </si>
  <si>
    <t>Colonne6392</t>
  </si>
  <si>
    <t>Colonne6393</t>
  </si>
  <si>
    <t>Colonne6394</t>
  </si>
  <si>
    <t>Colonne6395</t>
  </si>
  <si>
    <t>Colonne6396</t>
  </si>
  <si>
    <t>Colonne6397</t>
  </si>
  <si>
    <t>Colonne6398</t>
  </si>
  <si>
    <t>Colonne6399</t>
  </si>
  <si>
    <t>Colonne6400</t>
  </si>
  <si>
    <t>Colonne6401</t>
  </si>
  <si>
    <t>Colonne6402</t>
  </si>
  <si>
    <t>Colonne6403</t>
  </si>
  <si>
    <t>Colonne6404</t>
  </si>
  <si>
    <t>Colonne6405</t>
  </si>
  <si>
    <t>Colonne6406</t>
  </si>
  <si>
    <t>Colonne6407</t>
  </si>
  <si>
    <t>Colonne6408</t>
  </si>
  <si>
    <t>Colonne6409</t>
  </si>
  <si>
    <t>Colonne6410</t>
  </si>
  <si>
    <t>Colonne6411</t>
  </si>
  <si>
    <t>Colonne6412</t>
  </si>
  <si>
    <t>Colonne6413</t>
  </si>
  <si>
    <t>Colonne6414</t>
  </si>
  <si>
    <t>Colonne6415</t>
  </si>
  <si>
    <t>Colonne6416</t>
  </si>
  <si>
    <t>Colonne6417</t>
  </si>
  <si>
    <t>Colonne6418</t>
  </si>
  <si>
    <t>Colonne6419</t>
  </si>
  <si>
    <t>Colonne6420</t>
  </si>
  <si>
    <t>Colonne6421</t>
  </si>
  <si>
    <t>Colonne6422</t>
  </si>
  <si>
    <t>Colonne6423</t>
  </si>
  <si>
    <t>Colonne6424</t>
  </si>
  <si>
    <t>Colonne6425</t>
  </si>
  <si>
    <t>Colonne6426</t>
  </si>
  <si>
    <t>Colonne6427</t>
  </si>
  <si>
    <t>Colonne6428</t>
  </si>
  <si>
    <t>Colonne6429</t>
  </si>
  <si>
    <t>Colonne6430</t>
  </si>
  <si>
    <t>Colonne6431</t>
  </si>
  <si>
    <t>Colonne6432</t>
  </si>
  <si>
    <t>Colonne6433</t>
  </si>
  <si>
    <t>Colonne6434</t>
  </si>
  <si>
    <t>Colonne6435</t>
  </si>
  <si>
    <t>Colonne6436</t>
  </si>
  <si>
    <t>Colonne6437</t>
  </si>
  <si>
    <t>Colonne6438</t>
  </si>
  <si>
    <t>Colonne6439</t>
  </si>
  <si>
    <t>Colonne6440</t>
  </si>
  <si>
    <t>Colonne6441</t>
  </si>
  <si>
    <t>Colonne6442</t>
  </si>
  <si>
    <t>Colonne6443</t>
  </si>
  <si>
    <t>Colonne6444</t>
  </si>
  <si>
    <t>Colonne6445</t>
  </si>
  <si>
    <t>Colonne6446</t>
  </si>
  <si>
    <t>Colonne6447</t>
  </si>
  <si>
    <t>Colonne6448</t>
  </si>
  <si>
    <t>Colonne6449</t>
  </si>
  <si>
    <t>Colonne6450</t>
  </si>
  <si>
    <t>Colonne6451</t>
  </si>
  <si>
    <t>Colonne6452</t>
  </si>
  <si>
    <t>Colonne6453</t>
  </si>
  <si>
    <t>Colonne6454</t>
  </si>
  <si>
    <t>Colonne6455</t>
  </si>
  <si>
    <t>Colonne6456</t>
  </si>
  <si>
    <t>Colonne6457</t>
  </si>
  <si>
    <t>Colonne6458</t>
  </si>
  <si>
    <t>Colonne6459</t>
  </si>
  <si>
    <t>Colonne6460</t>
  </si>
  <si>
    <t>Colonne6461</t>
  </si>
  <si>
    <t>Colonne6462</t>
  </si>
  <si>
    <t>Colonne6463</t>
  </si>
  <si>
    <t>Colonne6464</t>
  </si>
  <si>
    <t>Colonne6465</t>
  </si>
  <si>
    <t>Colonne6466</t>
  </si>
  <si>
    <t>Colonne6467</t>
  </si>
  <si>
    <t>Colonne6468</t>
  </si>
  <si>
    <t>Colonne6469</t>
  </si>
  <si>
    <t>Colonne6470</t>
  </si>
  <si>
    <t>Colonne6471</t>
  </si>
  <si>
    <t>Colonne6472</t>
  </si>
  <si>
    <t>Colonne6473</t>
  </si>
  <si>
    <t>Colonne6474</t>
  </si>
  <si>
    <t>Colonne6475</t>
  </si>
  <si>
    <t>Colonne6476</t>
  </si>
  <si>
    <t>Colonne6477</t>
  </si>
  <si>
    <t>Colonne6478</t>
  </si>
  <si>
    <t>Colonne6479</t>
  </si>
  <si>
    <t>Colonne6480</t>
  </si>
  <si>
    <t>Colonne6481</t>
  </si>
  <si>
    <t>Colonne6482</t>
  </si>
  <si>
    <t>Colonne6483</t>
  </si>
  <si>
    <t>Colonne6484</t>
  </si>
  <si>
    <t>Colonne6485</t>
  </si>
  <si>
    <t>Colonne6486</t>
  </si>
  <si>
    <t>Colonne6487</t>
  </si>
  <si>
    <t>Colonne6488</t>
  </si>
  <si>
    <t>Colonne6489</t>
  </si>
  <si>
    <t>Colonne6490</t>
  </si>
  <si>
    <t>Colonne6491</t>
  </si>
  <si>
    <t>Colonne6492</t>
  </si>
  <si>
    <t>Colonne6493</t>
  </si>
  <si>
    <t>Colonne6494</t>
  </si>
  <si>
    <t>Colonne6495</t>
  </si>
  <si>
    <t>Colonne6496</t>
  </si>
  <si>
    <t>Colonne6497</t>
  </si>
  <si>
    <t>Colonne6498</t>
  </si>
  <si>
    <t>Colonne6499</t>
  </si>
  <si>
    <t>Colonne6500</t>
  </si>
  <si>
    <t>Colonne6501</t>
  </si>
  <si>
    <t>Colonne6502</t>
  </si>
  <si>
    <t>Colonne6503</t>
  </si>
  <si>
    <t>Colonne6504</t>
  </si>
  <si>
    <t>Colonne6505</t>
  </si>
  <si>
    <t>Colonne6506</t>
  </si>
  <si>
    <t>Colonne6507</t>
  </si>
  <si>
    <t>Colonne6508</t>
  </si>
  <si>
    <t>Colonne6509</t>
  </si>
  <si>
    <t>Colonne6510</t>
  </si>
  <si>
    <t>Colonne6511</t>
  </si>
  <si>
    <t>Colonne6512</t>
  </si>
  <si>
    <t>Colonne6513</t>
  </si>
  <si>
    <t>Colonne6514</t>
  </si>
  <si>
    <t>Colonne6515</t>
  </si>
  <si>
    <t>Colonne6516</t>
  </si>
  <si>
    <t>Colonne6517</t>
  </si>
  <si>
    <t>Colonne6518</t>
  </si>
  <si>
    <t>Colonne6519</t>
  </si>
  <si>
    <t>Colonne6520</t>
  </si>
  <si>
    <t>Colonne6521</t>
  </si>
  <si>
    <t>Colonne6522</t>
  </si>
  <si>
    <t>Colonne6523</t>
  </si>
  <si>
    <t>Colonne6524</t>
  </si>
  <si>
    <t>Colonne6525</t>
  </si>
  <si>
    <t>Colonne6526</t>
  </si>
  <si>
    <t>Colonne6527</t>
  </si>
  <si>
    <t>Colonne6528</t>
  </si>
  <si>
    <t>Colonne6529</t>
  </si>
  <si>
    <t>Colonne6530</t>
  </si>
  <si>
    <t>Colonne6531</t>
  </si>
  <si>
    <t>Colonne6532</t>
  </si>
  <si>
    <t>Colonne6533</t>
  </si>
  <si>
    <t>Colonne6534</t>
  </si>
  <si>
    <t>Colonne6535</t>
  </si>
  <si>
    <t>Colonne6536</t>
  </si>
  <si>
    <t>Colonne6537</t>
  </si>
  <si>
    <t>Colonne6538</t>
  </si>
  <si>
    <t>Colonne6539</t>
  </si>
  <si>
    <t>Colonne6540</t>
  </si>
  <si>
    <t>Colonne6541</t>
  </si>
  <si>
    <t>Colonne6542</t>
  </si>
  <si>
    <t>Colonne6543</t>
  </si>
  <si>
    <t>Colonne6544</t>
  </si>
  <si>
    <t>Colonne6545</t>
  </si>
  <si>
    <t>Colonne6546</t>
  </si>
  <si>
    <t>Colonne6547</t>
  </si>
  <si>
    <t>Colonne6548</t>
  </si>
  <si>
    <t>Colonne6549</t>
  </si>
  <si>
    <t>Colonne6550</t>
  </si>
  <si>
    <t>Colonne6551</t>
  </si>
  <si>
    <t>Colonne6552</t>
  </si>
  <si>
    <t>Colonne6553</t>
  </si>
  <si>
    <t>Colonne6554</t>
  </si>
  <si>
    <t>Colonne6555</t>
  </si>
  <si>
    <t>Colonne6556</t>
  </si>
  <si>
    <t>Colonne6557</t>
  </si>
  <si>
    <t>Colonne6558</t>
  </si>
  <si>
    <t>Colonne6559</t>
  </si>
  <si>
    <t>Colonne6560</t>
  </si>
  <si>
    <t>Colonne6561</t>
  </si>
  <si>
    <t>Colonne6562</t>
  </si>
  <si>
    <t>Colonne6563</t>
  </si>
  <si>
    <t>Colonne6564</t>
  </si>
  <si>
    <t>Colonne6565</t>
  </si>
  <si>
    <t>Colonne6566</t>
  </si>
  <si>
    <t>Colonne6567</t>
  </si>
  <si>
    <t>Colonne6568</t>
  </si>
  <si>
    <t>Colonne6569</t>
  </si>
  <si>
    <t>Colonne6570</t>
  </si>
  <si>
    <t>Colonne6571</t>
  </si>
  <si>
    <t>Colonne6572</t>
  </si>
  <si>
    <t>Colonne6573</t>
  </si>
  <si>
    <t>Colonne6574</t>
  </si>
  <si>
    <t>Colonne6575</t>
  </si>
  <si>
    <t>Colonne6576</t>
  </si>
  <si>
    <t>Colonne6577</t>
  </si>
  <si>
    <t>Colonne6578</t>
  </si>
  <si>
    <t>Colonne6579</t>
  </si>
  <si>
    <t>Colonne6580</t>
  </si>
  <si>
    <t>Colonne6581</t>
  </si>
  <si>
    <t>Colonne6582</t>
  </si>
  <si>
    <t>Colonne6583</t>
  </si>
  <si>
    <t>Colonne6584</t>
  </si>
  <si>
    <t>Colonne6585</t>
  </si>
  <si>
    <t>Colonne6586</t>
  </si>
  <si>
    <t>Colonne6587</t>
  </si>
  <si>
    <t>Colonne6588</t>
  </si>
  <si>
    <t>Colonne6589</t>
  </si>
  <si>
    <t>Colonne6590</t>
  </si>
  <si>
    <t>Colonne6591</t>
  </si>
  <si>
    <t>Colonne6592</t>
  </si>
  <si>
    <t>Colonne6593</t>
  </si>
  <si>
    <t>Colonne6594</t>
  </si>
  <si>
    <t>Colonne6595</t>
  </si>
  <si>
    <t>Colonne6596</t>
  </si>
  <si>
    <t>Colonne6597</t>
  </si>
  <si>
    <t>Colonne6598</t>
  </si>
  <si>
    <t>Colonne6599</t>
  </si>
  <si>
    <t>Colonne6600</t>
  </si>
  <si>
    <t>Colonne6601</t>
  </si>
  <si>
    <t>Colonne6602</t>
  </si>
  <si>
    <t>Colonne6603</t>
  </si>
  <si>
    <t>Colonne6604</t>
  </si>
  <si>
    <t>Colonne6605</t>
  </si>
  <si>
    <t>Colonne6606</t>
  </si>
  <si>
    <t>Colonne6607</t>
  </si>
  <si>
    <t>Colonne6608</t>
  </si>
  <si>
    <t>Colonne6609</t>
  </si>
  <si>
    <t>Colonne6610</t>
  </si>
  <si>
    <t>Colonne6611</t>
  </si>
  <si>
    <t>Colonne6612</t>
  </si>
  <si>
    <t>Colonne6613</t>
  </si>
  <si>
    <t>Colonne6614</t>
  </si>
  <si>
    <t>Colonne6615</t>
  </si>
  <si>
    <t>Colonne6616</t>
  </si>
  <si>
    <t>Colonne6617</t>
  </si>
  <si>
    <t>Colonne6618</t>
  </si>
  <si>
    <t>Colonne6619</t>
  </si>
  <si>
    <t>Colonne6620</t>
  </si>
  <si>
    <t>Colonne6621</t>
  </si>
  <si>
    <t>Colonne6622</t>
  </si>
  <si>
    <t>Colonne6623</t>
  </si>
  <si>
    <t>Colonne6624</t>
  </si>
  <si>
    <t>Colonne6625</t>
  </si>
  <si>
    <t>Colonne6626</t>
  </si>
  <si>
    <t>Colonne6627</t>
  </si>
  <si>
    <t>Colonne6628</t>
  </si>
  <si>
    <t>Colonne6629</t>
  </si>
  <si>
    <t>Colonne6630</t>
  </si>
  <si>
    <t>Colonne6631</t>
  </si>
  <si>
    <t>Colonne6632</t>
  </si>
  <si>
    <t>Colonne6633</t>
  </si>
  <si>
    <t>Colonne6634</t>
  </si>
  <si>
    <t>Colonne6635</t>
  </si>
  <si>
    <t>Colonne6636</t>
  </si>
  <si>
    <t>Colonne6637</t>
  </si>
  <si>
    <t>Colonne6638</t>
  </si>
  <si>
    <t>Colonne6639</t>
  </si>
  <si>
    <t>Colonne6640</t>
  </si>
  <si>
    <t>Colonne6641</t>
  </si>
  <si>
    <t>Colonne6642</t>
  </si>
  <si>
    <t>Colonne6643</t>
  </si>
  <si>
    <t>Colonne6644</t>
  </si>
  <si>
    <t>Colonne6645</t>
  </si>
  <si>
    <t>Colonne6646</t>
  </si>
  <si>
    <t>Colonne6647</t>
  </si>
  <si>
    <t>Colonne6648</t>
  </si>
  <si>
    <t>Colonne6649</t>
  </si>
  <si>
    <t>Colonne6650</t>
  </si>
  <si>
    <t>Colonne6651</t>
  </si>
  <si>
    <t>Colonne6652</t>
  </si>
  <si>
    <t>Colonne6653</t>
  </si>
  <si>
    <t>Colonne6654</t>
  </si>
  <si>
    <t>Colonne6655</t>
  </si>
  <si>
    <t>Colonne6656</t>
  </si>
  <si>
    <t>Colonne6657</t>
  </si>
  <si>
    <t>Colonne6658</t>
  </si>
  <si>
    <t>Colonne6659</t>
  </si>
  <si>
    <t>Colonne6660</t>
  </si>
  <si>
    <t>Colonne6661</t>
  </si>
  <si>
    <t>Colonne6662</t>
  </si>
  <si>
    <t>Colonne6663</t>
  </si>
  <si>
    <t>Colonne6664</t>
  </si>
  <si>
    <t>Colonne6665</t>
  </si>
  <si>
    <t>Colonne6666</t>
  </si>
  <si>
    <t>Colonne6667</t>
  </si>
  <si>
    <t>Colonne6668</t>
  </si>
  <si>
    <t>Colonne6669</t>
  </si>
  <si>
    <t>Colonne6670</t>
  </si>
  <si>
    <t>Colonne6671</t>
  </si>
  <si>
    <t>Colonne6672</t>
  </si>
  <si>
    <t>Colonne6673</t>
  </si>
  <si>
    <t>Colonne6674</t>
  </si>
  <si>
    <t>Colonne6675</t>
  </si>
  <si>
    <t>Colonne6676</t>
  </si>
  <si>
    <t>Colonne6677</t>
  </si>
  <si>
    <t>Colonne6678</t>
  </si>
  <si>
    <t>Colonne6679</t>
  </si>
  <si>
    <t>Colonne6680</t>
  </si>
  <si>
    <t>Colonne6681</t>
  </si>
  <si>
    <t>Colonne6682</t>
  </si>
  <si>
    <t>Colonne6683</t>
  </si>
  <si>
    <t>Colonne6684</t>
  </si>
  <si>
    <t>Colonne6685</t>
  </si>
  <si>
    <t>Colonne6686</t>
  </si>
  <si>
    <t>Colonne6687</t>
  </si>
  <si>
    <t>Colonne6688</t>
  </si>
  <si>
    <t>Colonne6689</t>
  </si>
  <si>
    <t>Colonne6690</t>
  </si>
  <si>
    <t>Colonne6691</t>
  </si>
  <si>
    <t>Colonne6692</t>
  </si>
  <si>
    <t>Colonne6693</t>
  </si>
  <si>
    <t>Colonne6694</t>
  </si>
  <si>
    <t>Colonne6695</t>
  </si>
  <si>
    <t>Colonne6696</t>
  </si>
  <si>
    <t>Colonne6697</t>
  </si>
  <si>
    <t>Colonne6698</t>
  </si>
  <si>
    <t>Colonne6699</t>
  </si>
  <si>
    <t>Colonne6700</t>
  </si>
  <si>
    <t>Colonne6701</t>
  </si>
  <si>
    <t>Colonne6702</t>
  </si>
  <si>
    <t>Colonne6703</t>
  </si>
  <si>
    <t>Colonne6704</t>
  </si>
  <si>
    <t>Colonne6705</t>
  </si>
  <si>
    <t>Colonne6706</t>
  </si>
  <si>
    <t>Colonne6707</t>
  </si>
  <si>
    <t>Colonne6708</t>
  </si>
  <si>
    <t>Colonne6709</t>
  </si>
  <si>
    <t>Colonne6710</t>
  </si>
  <si>
    <t>Colonne6711</t>
  </si>
  <si>
    <t>Colonne6712</t>
  </si>
  <si>
    <t>Colonne6713</t>
  </si>
  <si>
    <t>Colonne6714</t>
  </si>
  <si>
    <t>Colonne6715</t>
  </si>
  <si>
    <t>Colonne6716</t>
  </si>
  <si>
    <t>Colonne6717</t>
  </si>
  <si>
    <t>Colonne6718</t>
  </si>
  <si>
    <t>Colonne6719</t>
  </si>
  <si>
    <t>Colonne6720</t>
  </si>
  <si>
    <t>Colonne6721</t>
  </si>
  <si>
    <t>Colonne6722</t>
  </si>
  <si>
    <t>Colonne6723</t>
  </si>
  <si>
    <t>Colonne6724</t>
  </si>
  <si>
    <t>Colonne6725</t>
  </si>
  <si>
    <t>Colonne6726</t>
  </si>
  <si>
    <t>Colonne6727</t>
  </si>
  <si>
    <t>Colonne6728</t>
  </si>
  <si>
    <t>Colonne6729</t>
  </si>
  <si>
    <t>Colonne6730</t>
  </si>
  <si>
    <t>Colonne6731</t>
  </si>
  <si>
    <t>Colonne6732</t>
  </si>
  <si>
    <t>Colonne6733</t>
  </si>
  <si>
    <t>Colonne6734</t>
  </si>
  <si>
    <t>Colonne6735</t>
  </si>
  <si>
    <t>Colonne6736</t>
  </si>
  <si>
    <t>Colonne6737</t>
  </si>
  <si>
    <t>Colonne6738</t>
  </si>
  <si>
    <t>Colonne6739</t>
  </si>
  <si>
    <t>Colonne6740</t>
  </si>
  <si>
    <t>Colonne6741</t>
  </si>
  <si>
    <t>Colonne6742</t>
  </si>
  <si>
    <t>Colonne6743</t>
  </si>
  <si>
    <t>Colonne6744</t>
  </si>
  <si>
    <t>Colonne6745</t>
  </si>
  <si>
    <t>Colonne6746</t>
  </si>
  <si>
    <t>Colonne6747</t>
  </si>
  <si>
    <t>Colonne6748</t>
  </si>
  <si>
    <t>Colonne6749</t>
  </si>
  <si>
    <t>Colonne6750</t>
  </si>
  <si>
    <t>Colonne6751</t>
  </si>
  <si>
    <t>Colonne6752</t>
  </si>
  <si>
    <t>Colonne6753</t>
  </si>
  <si>
    <t>Colonne6754</t>
  </si>
  <si>
    <t>Colonne6755</t>
  </si>
  <si>
    <t>Colonne6756</t>
  </si>
  <si>
    <t>Colonne6757</t>
  </si>
  <si>
    <t>Colonne6758</t>
  </si>
  <si>
    <t>Colonne6759</t>
  </si>
  <si>
    <t>Colonne6760</t>
  </si>
  <si>
    <t>Colonne6761</t>
  </si>
  <si>
    <t>Colonne6762</t>
  </si>
  <si>
    <t>Colonne6763</t>
  </si>
  <si>
    <t>Colonne6764</t>
  </si>
  <si>
    <t>Colonne6765</t>
  </si>
  <si>
    <t>Colonne6766</t>
  </si>
  <si>
    <t>Colonne6767</t>
  </si>
  <si>
    <t>Colonne6768</t>
  </si>
  <si>
    <t>Colonne6769</t>
  </si>
  <si>
    <t>Colonne6770</t>
  </si>
  <si>
    <t>Colonne6771</t>
  </si>
  <si>
    <t>Colonne6772</t>
  </si>
  <si>
    <t>Colonne6773</t>
  </si>
  <si>
    <t>Colonne6774</t>
  </si>
  <si>
    <t>Colonne6775</t>
  </si>
  <si>
    <t>Colonne6776</t>
  </si>
  <si>
    <t>Colonne6777</t>
  </si>
  <si>
    <t>Colonne6778</t>
  </si>
  <si>
    <t>Colonne6779</t>
  </si>
  <si>
    <t>Colonne6780</t>
  </si>
  <si>
    <t>Colonne6781</t>
  </si>
  <si>
    <t>Colonne6782</t>
  </si>
  <si>
    <t>Colonne6783</t>
  </si>
  <si>
    <t>Colonne6784</t>
  </si>
  <si>
    <t>Colonne6785</t>
  </si>
  <si>
    <t>Colonne6786</t>
  </si>
  <si>
    <t>Colonne6787</t>
  </si>
  <si>
    <t>Colonne6788</t>
  </si>
  <si>
    <t>Colonne6789</t>
  </si>
  <si>
    <t>Colonne6790</t>
  </si>
  <si>
    <t>Colonne6791</t>
  </si>
  <si>
    <t>Colonne6792</t>
  </si>
  <si>
    <t>Colonne6793</t>
  </si>
  <si>
    <t>Colonne6794</t>
  </si>
  <si>
    <t>Colonne6795</t>
  </si>
  <si>
    <t>Colonne6796</t>
  </si>
  <si>
    <t>Colonne6797</t>
  </si>
  <si>
    <t>Colonne6798</t>
  </si>
  <si>
    <t>Colonne6799</t>
  </si>
  <si>
    <t>Colonne6800</t>
  </si>
  <si>
    <t>Colonne6801</t>
  </si>
  <si>
    <t>Colonne6802</t>
  </si>
  <si>
    <t>Colonne6803</t>
  </si>
  <si>
    <t>Colonne6804</t>
  </si>
  <si>
    <t>Colonne6805</t>
  </si>
  <si>
    <t>Colonne6806</t>
  </si>
  <si>
    <t>Colonne6807</t>
  </si>
  <si>
    <t>Colonne6808</t>
  </si>
  <si>
    <t>Colonne6809</t>
  </si>
  <si>
    <t>Colonne6810</t>
  </si>
  <si>
    <t>Colonne6811</t>
  </si>
  <si>
    <t>Colonne6812</t>
  </si>
  <si>
    <t>Colonne6813</t>
  </si>
  <si>
    <t>Colonne6814</t>
  </si>
  <si>
    <t>Colonne6815</t>
  </si>
  <si>
    <t>Colonne6816</t>
  </si>
  <si>
    <t>Colonne6817</t>
  </si>
  <si>
    <t>Colonne6818</t>
  </si>
  <si>
    <t>Colonne6819</t>
  </si>
  <si>
    <t>Colonne6820</t>
  </si>
  <si>
    <t>Colonne6821</t>
  </si>
  <si>
    <t>Colonne6822</t>
  </si>
  <si>
    <t>Colonne6823</t>
  </si>
  <si>
    <t>Colonne6824</t>
  </si>
  <si>
    <t>Colonne6825</t>
  </si>
  <si>
    <t>Colonne6826</t>
  </si>
  <si>
    <t>Colonne6827</t>
  </si>
  <si>
    <t>Colonne6828</t>
  </si>
  <si>
    <t>Colonne6829</t>
  </si>
  <si>
    <t>Colonne6830</t>
  </si>
  <si>
    <t>Colonne6831</t>
  </si>
  <si>
    <t>Colonne6832</t>
  </si>
  <si>
    <t>Colonne6833</t>
  </si>
  <si>
    <t>Colonne6834</t>
  </si>
  <si>
    <t>Colonne6835</t>
  </si>
  <si>
    <t>Colonne6836</t>
  </si>
  <si>
    <t>Colonne6837</t>
  </si>
  <si>
    <t>Colonne6838</t>
  </si>
  <si>
    <t>Colonne6839</t>
  </si>
  <si>
    <t>Colonne6840</t>
  </si>
  <si>
    <t>Colonne6841</t>
  </si>
  <si>
    <t>Colonne6842</t>
  </si>
  <si>
    <t>Colonne6843</t>
  </si>
  <si>
    <t>Colonne6844</t>
  </si>
  <si>
    <t>Colonne6845</t>
  </si>
  <si>
    <t>Colonne6846</t>
  </si>
  <si>
    <t>Colonne6847</t>
  </si>
  <si>
    <t>Colonne6848</t>
  </si>
  <si>
    <t>Colonne6849</t>
  </si>
  <si>
    <t>Colonne6850</t>
  </si>
  <si>
    <t>Colonne6851</t>
  </si>
  <si>
    <t>Colonne6852</t>
  </si>
  <si>
    <t>Colonne6853</t>
  </si>
  <si>
    <t>Colonne6854</t>
  </si>
  <si>
    <t>Colonne6855</t>
  </si>
  <si>
    <t>Colonne6856</t>
  </si>
  <si>
    <t>Colonne6857</t>
  </si>
  <si>
    <t>Colonne6858</t>
  </si>
  <si>
    <t>Colonne6859</t>
  </si>
  <si>
    <t>Colonne6860</t>
  </si>
  <si>
    <t>Colonne6861</t>
  </si>
  <si>
    <t>Colonne6862</t>
  </si>
  <si>
    <t>Colonne6863</t>
  </si>
  <si>
    <t>Colonne6864</t>
  </si>
  <si>
    <t>Colonne6865</t>
  </si>
  <si>
    <t>Colonne6866</t>
  </si>
  <si>
    <t>Colonne6867</t>
  </si>
  <si>
    <t>Colonne6868</t>
  </si>
  <si>
    <t>Colonne6869</t>
  </si>
  <si>
    <t>Colonne6870</t>
  </si>
  <si>
    <t>Colonne6871</t>
  </si>
  <si>
    <t>Colonne6872</t>
  </si>
  <si>
    <t>Colonne6873</t>
  </si>
  <si>
    <t>Colonne6874</t>
  </si>
  <si>
    <t>Colonne6875</t>
  </si>
  <si>
    <t>Colonne6876</t>
  </si>
  <si>
    <t>Colonne6877</t>
  </si>
  <si>
    <t>Colonne6878</t>
  </si>
  <si>
    <t>Colonne6879</t>
  </si>
  <si>
    <t>Colonne6880</t>
  </si>
  <si>
    <t>Colonne6881</t>
  </si>
  <si>
    <t>Colonne6882</t>
  </si>
  <si>
    <t>Colonne6883</t>
  </si>
  <si>
    <t>Colonne6884</t>
  </si>
  <si>
    <t>Colonne6885</t>
  </si>
  <si>
    <t>Colonne6886</t>
  </si>
  <si>
    <t>Colonne6887</t>
  </si>
  <si>
    <t>Colonne6888</t>
  </si>
  <si>
    <t>Colonne6889</t>
  </si>
  <si>
    <t>Colonne6890</t>
  </si>
  <si>
    <t>Colonne6891</t>
  </si>
  <si>
    <t>Colonne6892</t>
  </si>
  <si>
    <t>Colonne6893</t>
  </si>
  <si>
    <t>Colonne6894</t>
  </si>
  <si>
    <t>Colonne6895</t>
  </si>
  <si>
    <t>Colonne6896</t>
  </si>
  <si>
    <t>Colonne6897</t>
  </si>
  <si>
    <t>Colonne6898</t>
  </si>
  <si>
    <t>Colonne6899</t>
  </si>
  <si>
    <t>Colonne6900</t>
  </si>
  <si>
    <t>Colonne6901</t>
  </si>
  <si>
    <t>Colonne6902</t>
  </si>
  <si>
    <t>Colonne6903</t>
  </si>
  <si>
    <t>Colonne6904</t>
  </si>
  <si>
    <t>Colonne6905</t>
  </si>
  <si>
    <t>Colonne6906</t>
  </si>
  <si>
    <t>Colonne6907</t>
  </si>
  <si>
    <t>Colonne6908</t>
  </si>
  <si>
    <t>Colonne6909</t>
  </si>
  <si>
    <t>Colonne6910</t>
  </si>
  <si>
    <t>Colonne6911</t>
  </si>
  <si>
    <t>Colonne6912</t>
  </si>
  <si>
    <t>Colonne6913</t>
  </si>
  <si>
    <t>Colonne6914</t>
  </si>
  <si>
    <t>Colonne6915</t>
  </si>
  <si>
    <t>Colonne6916</t>
  </si>
  <si>
    <t>Colonne6917</t>
  </si>
  <si>
    <t>Colonne6918</t>
  </si>
  <si>
    <t>Colonne6919</t>
  </si>
  <si>
    <t>Colonne6920</t>
  </si>
  <si>
    <t>Colonne6921</t>
  </si>
  <si>
    <t>Colonne6922</t>
  </si>
  <si>
    <t>Colonne6923</t>
  </si>
  <si>
    <t>Colonne6924</t>
  </si>
  <si>
    <t>Colonne6925</t>
  </si>
  <si>
    <t>Colonne6926</t>
  </si>
  <si>
    <t>Colonne6927</t>
  </si>
  <si>
    <t>Colonne6928</t>
  </si>
  <si>
    <t>Colonne6929</t>
  </si>
  <si>
    <t>Colonne6930</t>
  </si>
  <si>
    <t>Colonne6931</t>
  </si>
  <si>
    <t>Colonne6932</t>
  </si>
  <si>
    <t>Colonne6933</t>
  </si>
  <si>
    <t>Colonne6934</t>
  </si>
  <si>
    <t>Colonne6935</t>
  </si>
  <si>
    <t>Colonne6936</t>
  </si>
  <si>
    <t>Colonne6937</t>
  </si>
  <si>
    <t>Colonne6938</t>
  </si>
  <si>
    <t>Colonne6939</t>
  </si>
  <si>
    <t>Colonne6940</t>
  </si>
  <si>
    <t>Colonne6941</t>
  </si>
  <si>
    <t>Colonne6942</t>
  </si>
  <si>
    <t>Colonne6943</t>
  </si>
  <si>
    <t>Colonne6944</t>
  </si>
  <si>
    <t>Colonne6945</t>
  </si>
  <si>
    <t>Colonne6946</t>
  </si>
  <si>
    <t>Colonne6947</t>
  </si>
  <si>
    <t>Colonne6948</t>
  </si>
  <si>
    <t>Colonne6949</t>
  </si>
  <si>
    <t>Colonne6950</t>
  </si>
  <si>
    <t>Colonne6951</t>
  </si>
  <si>
    <t>Colonne6952</t>
  </si>
  <si>
    <t>Colonne6953</t>
  </si>
  <si>
    <t>Colonne6954</t>
  </si>
  <si>
    <t>Colonne6955</t>
  </si>
  <si>
    <t>Colonne6956</t>
  </si>
  <si>
    <t>Colonne6957</t>
  </si>
  <si>
    <t>Colonne6958</t>
  </si>
  <si>
    <t>Colonne6959</t>
  </si>
  <si>
    <t>Colonne6960</t>
  </si>
  <si>
    <t>Colonne6961</t>
  </si>
  <si>
    <t>Colonne6962</t>
  </si>
  <si>
    <t>Colonne6963</t>
  </si>
  <si>
    <t>Colonne6964</t>
  </si>
  <si>
    <t>Colonne6965</t>
  </si>
  <si>
    <t>Colonne6966</t>
  </si>
  <si>
    <t>Colonne6967</t>
  </si>
  <si>
    <t>Colonne6968</t>
  </si>
  <si>
    <t>Colonne6969</t>
  </si>
  <si>
    <t>Colonne6970</t>
  </si>
  <si>
    <t>Colonne6971</t>
  </si>
  <si>
    <t>Colonne6972</t>
  </si>
  <si>
    <t>Colonne6973</t>
  </si>
  <si>
    <t>Colonne6974</t>
  </si>
  <si>
    <t>Colonne6975</t>
  </si>
  <si>
    <t>Colonne6976</t>
  </si>
  <si>
    <t>Colonne6977</t>
  </si>
  <si>
    <t>Colonne6978</t>
  </si>
  <si>
    <t>Colonne6979</t>
  </si>
  <si>
    <t>Colonne6980</t>
  </si>
  <si>
    <t>Colonne6981</t>
  </si>
  <si>
    <t>Colonne6982</t>
  </si>
  <si>
    <t>Colonne6983</t>
  </si>
  <si>
    <t>Colonne6984</t>
  </si>
  <si>
    <t>Colonne6985</t>
  </si>
  <si>
    <t>Colonne6986</t>
  </si>
  <si>
    <t>Colonne6987</t>
  </si>
  <si>
    <t>Colonne6988</t>
  </si>
  <si>
    <t>Colonne6989</t>
  </si>
  <si>
    <t>Colonne6990</t>
  </si>
  <si>
    <t>Colonne6991</t>
  </si>
  <si>
    <t>Colonne6992</t>
  </si>
  <si>
    <t>Colonne6993</t>
  </si>
  <si>
    <t>Colonne6994</t>
  </si>
  <si>
    <t>Colonne6995</t>
  </si>
  <si>
    <t>Colonne6996</t>
  </si>
  <si>
    <t>Colonne6997</t>
  </si>
  <si>
    <t>Colonne6998</t>
  </si>
  <si>
    <t>Colonne6999</t>
  </si>
  <si>
    <t>Colonne7000</t>
  </si>
  <si>
    <t>Colonne7001</t>
  </si>
  <si>
    <t>Colonne7002</t>
  </si>
  <si>
    <t>Colonne7003</t>
  </si>
  <si>
    <t>Colonne7004</t>
  </si>
  <si>
    <t>Colonne7005</t>
  </si>
  <si>
    <t>Colonne7006</t>
  </si>
  <si>
    <t>Colonne7007</t>
  </si>
  <si>
    <t>Colonne7008</t>
  </si>
  <si>
    <t>Colonne7009</t>
  </si>
  <si>
    <t>Colonne7010</t>
  </si>
  <si>
    <t>Colonne7011</t>
  </si>
  <si>
    <t>Colonne7012</t>
  </si>
  <si>
    <t>Colonne7013</t>
  </si>
  <si>
    <t>Colonne7014</t>
  </si>
  <si>
    <t>Colonne7015</t>
  </si>
  <si>
    <t>Colonne7016</t>
  </si>
  <si>
    <t>Colonne7017</t>
  </si>
  <si>
    <t>Colonne7018</t>
  </si>
  <si>
    <t>Colonne7019</t>
  </si>
  <si>
    <t>Colonne7020</t>
  </si>
  <si>
    <t>Colonne7021</t>
  </si>
  <si>
    <t>Colonne7022</t>
  </si>
  <si>
    <t>Colonne7023</t>
  </si>
  <si>
    <t>Colonne7024</t>
  </si>
  <si>
    <t>Colonne7025</t>
  </si>
  <si>
    <t>Colonne7026</t>
  </si>
  <si>
    <t>Colonne7027</t>
  </si>
  <si>
    <t>Colonne7028</t>
  </si>
  <si>
    <t>Colonne7029</t>
  </si>
  <si>
    <t>Colonne7030</t>
  </si>
  <si>
    <t>Colonne7031</t>
  </si>
  <si>
    <t>Colonne7032</t>
  </si>
  <si>
    <t>Colonne7033</t>
  </si>
  <si>
    <t>Colonne7034</t>
  </si>
  <si>
    <t>Colonne7035</t>
  </si>
  <si>
    <t>Colonne7036</t>
  </si>
  <si>
    <t>Colonne7037</t>
  </si>
  <si>
    <t>Colonne7038</t>
  </si>
  <si>
    <t>Colonne7039</t>
  </si>
  <si>
    <t>Colonne7040</t>
  </si>
  <si>
    <t>Colonne7041</t>
  </si>
  <si>
    <t>Colonne7042</t>
  </si>
  <si>
    <t>Colonne7043</t>
  </si>
  <si>
    <t>Colonne7044</t>
  </si>
  <si>
    <t>Colonne7045</t>
  </si>
  <si>
    <t>Colonne7046</t>
  </si>
  <si>
    <t>Colonne7047</t>
  </si>
  <si>
    <t>Colonne7048</t>
  </si>
  <si>
    <t>Colonne7049</t>
  </si>
  <si>
    <t>Colonne7050</t>
  </si>
  <si>
    <t>Colonne7051</t>
  </si>
  <si>
    <t>Colonne7052</t>
  </si>
  <si>
    <t>Colonne7053</t>
  </si>
  <si>
    <t>Colonne7054</t>
  </si>
  <si>
    <t>Colonne7055</t>
  </si>
  <si>
    <t>Colonne7056</t>
  </si>
  <si>
    <t>Colonne7057</t>
  </si>
  <si>
    <t>Colonne7058</t>
  </si>
  <si>
    <t>Colonne7059</t>
  </si>
  <si>
    <t>Colonne7060</t>
  </si>
  <si>
    <t>Colonne7061</t>
  </si>
  <si>
    <t>Colonne7062</t>
  </si>
  <si>
    <t>Colonne7063</t>
  </si>
  <si>
    <t>Colonne7064</t>
  </si>
  <si>
    <t>Colonne7065</t>
  </si>
  <si>
    <t>Colonne7066</t>
  </si>
  <si>
    <t>Colonne7067</t>
  </si>
  <si>
    <t>Colonne7068</t>
  </si>
  <si>
    <t>Colonne7069</t>
  </si>
  <si>
    <t>Colonne7070</t>
  </si>
  <si>
    <t>Colonne7071</t>
  </si>
  <si>
    <t>Colonne7072</t>
  </si>
  <si>
    <t>Colonne7073</t>
  </si>
  <si>
    <t>Colonne7074</t>
  </si>
  <si>
    <t>Colonne7075</t>
  </si>
  <si>
    <t>Colonne7076</t>
  </si>
  <si>
    <t>Colonne7077</t>
  </si>
  <si>
    <t>Colonne7078</t>
  </si>
  <si>
    <t>Colonne7079</t>
  </si>
  <si>
    <t>Colonne7080</t>
  </si>
  <si>
    <t>Colonne7081</t>
  </si>
  <si>
    <t>Colonne7082</t>
  </si>
  <si>
    <t>Colonne7083</t>
  </si>
  <si>
    <t>Colonne7084</t>
  </si>
  <si>
    <t>Colonne7085</t>
  </si>
  <si>
    <t>Colonne7086</t>
  </si>
  <si>
    <t>Colonne7087</t>
  </si>
  <si>
    <t>Colonne7088</t>
  </si>
  <si>
    <t>Colonne7089</t>
  </si>
  <si>
    <t>Colonne7090</t>
  </si>
  <si>
    <t>Colonne7091</t>
  </si>
  <si>
    <t>Colonne7092</t>
  </si>
  <si>
    <t>Colonne7093</t>
  </si>
  <si>
    <t>Colonne7094</t>
  </si>
  <si>
    <t>Colonne7095</t>
  </si>
  <si>
    <t>Colonne7096</t>
  </si>
  <si>
    <t>Colonne7097</t>
  </si>
  <si>
    <t>Colonne7098</t>
  </si>
  <si>
    <t>Colonne7099</t>
  </si>
  <si>
    <t>Colonne7100</t>
  </si>
  <si>
    <t>Colonne7101</t>
  </si>
  <si>
    <t>Colonne7102</t>
  </si>
  <si>
    <t>Colonne7103</t>
  </si>
  <si>
    <t>Colonne7104</t>
  </si>
  <si>
    <t>Colonne7105</t>
  </si>
  <si>
    <t>Colonne7106</t>
  </si>
  <si>
    <t>Colonne7107</t>
  </si>
  <si>
    <t>Colonne7108</t>
  </si>
  <si>
    <t>Colonne7109</t>
  </si>
  <si>
    <t>Colonne7110</t>
  </si>
  <si>
    <t>Colonne7111</t>
  </si>
  <si>
    <t>Colonne7112</t>
  </si>
  <si>
    <t>Colonne7113</t>
  </si>
  <si>
    <t>Colonne7114</t>
  </si>
  <si>
    <t>Colonne7115</t>
  </si>
  <si>
    <t>Colonne7116</t>
  </si>
  <si>
    <t>Colonne7117</t>
  </si>
  <si>
    <t>Colonne7118</t>
  </si>
  <si>
    <t>Colonne7119</t>
  </si>
  <si>
    <t>Colonne7120</t>
  </si>
  <si>
    <t>Colonne7121</t>
  </si>
  <si>
    <t>Colonne7122</t>
  </si>
  <si>
    <t>Colonne7123</t>
  </si>
  <si>
    <t>Colonne7124</t>
  </si>
  <si>
    <t>Colonne7125</t>
  </si>
  <si>
    <t>Colonne7126</t>
  </si>
  <si>
    <t>Colonne7127</t>
  </si>
  <si>
    <t>Colonne7128</t>
  </si>
  <si>
    <t>Colonne7129</t>
  </si>
  <si>
    <t>Colonne7130</t>
  </si>
  <si>
    <t>Colonne7131</t>
  </si>
  <si>
    <t>Colonne7132</t>
  </si>
  <si>
    <t>Colonne7133</t>
  </si>
  <si>
    <t>Colonne7134</t>
  </si>
  <si>
    <t>Colonne7135</t>
  </si>
  <si>
    <t>Colonne7136</t>
  </si>
  <si>
    <t>Colonne7137</t>
  </si>
  <si>
    <t>Colonne7138</t>
  </si>
  <si>
    <t>Colonne7139</t>
  </si>
  <si>
    <t>Colonne7140</t>
  </si>
  <si>
    <t>Colonne7141</t>
  </si>
  <si>
    <t>Colonne7142</t>
  </si>
  <si>
    <t>Colonne7143</t>
  </si>
  <si>
    <t>Colonne7144</t>
  </si>
  <si>
    <t>Colonne7145</t>
  </si>
  <si>
    <t>Colonne7146</t>
  </si>
  <si>
    <t>Colonne7147</t>
  </si>
  <si>
    <t>Colonne7148</t>
  </si>
  <si>
    <t>Colonne7149</t>
  </si>
  <si>
    <t>Colonne7150</t>
  </si>
  <si>
    <t>Colonne7151</t>
  </si>
  <si>
    <t>Colonne7152</t>
  </si>
  <si>
    <t>Colonne7153</t>
  </si>
  <si>
    <t>Colonne7154</t>
  </si>
  <si>
    <t>Colonne7155</t>
  </si>
  <si>
    <t>Colonne7156</t>
  </si>
  <si>
    <t>Colonne7157</t>
  </si>
  <si>
    <t>Colonne7158</t>
  </si>
  <si>
    <t>Colonne7159</t>
  </si>
  <si>
    <t>Colonne7160</t>
  </si>
  <si>
    <t>Colonne7161</t>
  </si>
  <si>
    <t>Colonne7162</t>
  </si>
  <si>
    <t>Colonne7163</t>
  </si>
  <si>
    <t>Colonne7164</t>
  </si>
  <si>
    <t>Colonne7165</t>
  </si>
  <si>
    <t>Colonne7166</t>
  </si>
  <si>
    <t>Colonne7167</t>
  </si>
  <si>
    <t>Colonne7168</t>
  </si>
  <si>
    <t>Colonne7169</t>
  </si>
  <si>
    <t>Colonne7170</t>
  </si>
  <si>
    <t>Colonne7171</t>
  </si>
  <si>
    <t>Colonne7172</t>
  </si>
  <si>
    <t>Colonne7173</t>
  </si>
  <si>
    <t>Colonne7174</t>
  </si>
  <si>
    <t>Colonne7175</t>
  </si>
  <si>
    <t>Colonne7176</t>
  </si>
  <si>
    <t>Colonne7177</t>
  </si>
  <si>
    <t>Colonne7178</t>
  </si>
  <si>
    <t>Colonne7179</t>
  </si>
  <si>
    <t>Colonne7180</t>
  </si>
  <si>
    <t>Colonne7181</t>
  </si>
  <si>
    <t>Colonne7182</t>
  </si>
  <si>
    <t>Colonne7183</t>
  </si>
  <si>
    <t>Colonne7184</t>
  </si>
  <si>
    <t>Colonne7185</t>
  </si>
  <si>
    <t>Colonne7186</t>
  </si>
  <si>
    <t>Colonne7187</t>
  </si>
  <si>
    <t>Colonne7188</t>
  </si>
  <si>
    <t>Colonne7189</t>
  </si>
  <si>
    <t>Colonne7190</t>
  </si>
  <si>
    <t>Colonne7191</t>
  </si>
  <si>
    <t>Colonne7192</t>
  </si>
  <si>
    <t>Colonne7193</t>
  </si>
  <si>
    <t>Colonne7194</t>
  </si>
  <si>
    <t>Colonne7195</t>
  </si>
  <si>
    <t>Colonne7196</t>
  </si>
  <si>
    <t>Colonne7197</t>
  </si>
  <si>
    <t>Colonne7198</t>
  </si>
  <si>
    <t>Colonne7199</t>
  </si>
  <si>
    <t>Colonne7200</t>
  </si>
  <si>
    <t>Colonne7201</t>
  </si>
  <si>
    <t>Colonne7202</t>
  </si>
  <si>
    <t>Colonne7203</t>
  </si>
  <si>
    <t>Colonne7204</t>
  </si>
  <si>
    <t>Colonne7205</t>
  </si>
  <si>
    <t>Colonne7206</t>
  </si>
  <si>
    <t>Colonne7207</t>
  </si>
  <si>
    <t>Colonne7208</t>
  </si>
  <si>
    <t>Colonne7209</t>
  </si>
  <si>
    <t>Colonne7210</t>
  </si>
  <si>
    <t>Colonne7211</t>
  </si>
  <si>
    <t>Colonne7212</t>
  </si>
  <si>
    <t>Colonne7213</t>
  </si>
  <si>
    <t>Colonne7214</t>
  </si>
  <si>
    <t>Colonne7215</t>
  </si>
  <si>
    <t>Colonne7216</t>
  </si>
  <si>
    <t>Colonne7217</t>
  </si>
  <si>
    <t>Colonne7218</t>
  </si>
  <si>
    <t>Colonne7219</t>
  </si>
  <si>
    <t>Colonne7220</t>
  </si>
  <si>
    <t>Colonne7221</t>
  </si>
  <si>
    <t>Colonne7222</t>
  </si>
  <si>
    <t>Colonne7223</t>
  </si>
  <si>
    <t>Colonne7224</t>
  </si>
  <si>
    <t>Colonne7225</t>
  </si>
  <si>
    <t>Colonne7226</t>
  </si>
  <si>
    <t>Colonne7227</t>
  </si>
  <si>
    <t>Colonne7228</t>
  </si>
  <si>
    <t>Colonne7229</t>
  </si>
  <si>
    <t>Colonne7230</t>
  </si>
  <si>
    <t>Colonne7231</t>
  </si>
  <si>
    <t>Colonne7232</t>
  </si>
  <si>
    <t>Colonne7233</t>
  </si>
  <si>
    <t>Colonne7234</t>
  </si>
  <si>
    <t>Colonne7235</t>
  </si>
  <si>
    <t>Colonne7236</t>
  </si>
  <si>
    <t>Colonne7237</t>
  </si>
  <si>
    <t>Colonne7238</t>
  </si>
  <si>
    <t>Colonne7239</t>
  </si>
  <si>
    <t>Colonne7240</t>
  </si>
  <si>
    <t>Colonne7241</t>
  </si>
  <si>
    <t>Colonne7242</t>
  </si>
  <si>
    <t>Colonne7243</t>
  </si>
  <si>
    <t>Colonne7244</t>
  </si>
  <si>
    <t>Colonne7245</t>
  </si>
  <si>
    <t>Colonne7246</t>
  </si>
  <si>
    <t>Colonne7247</t>
  </si>
  <si>
    <t>Colonne7248</t>
  </si>
  <si>
    <t>Colonne7249</t>
  </si>
  <si>
    <t>Colonne7250</t>
  </si>
  <si>
    <t>Colonne7251</t>
  </si>
  <si>
    <t>Colonne7252</t>
  </si>
  <si>
    <t>Colonne7253</t>
  </si>
  <si>
    <t>Colonne7254</t>
  </si>
  <si>
    <t>Colonne7255</t>
  </si>
  <si>
    <t>Colonne7256</t>
  </si>
  <si>
    <t>Colonne7257</t>
  </si>
  <si>
    <t>Colonne7258</t>
  </si>
  <si>
    <t>Colonne7259</t>
  </si>
  <si>
    <t>Colonne7260</t>
  </si>
  <si>
    <t>Colonne7261</t>
  </si>
  <si>
    <t>Colonne7262</t>
  </si>
  <si>
    <t>Colonne7263</t>
  </si>
  <si>
    <t>Colonne7264</t>
  </si>
  <si>
    <t>Colonne7265</t>
  </si>
  <si>
    <t>Colonne7266</t>
  </si>
  <si>
    <t>Colonne7267</t>
  </si>
  <si>
    <t>Colonne7268</t>
  </si>
  <si>
    <t>Colonne7269</t>
  </si>
  <si>
    <t>Colonne7270</t>
  </si>
  <si>
    <t>Colonne7271</t>
  </si>
  <si>
    <t>Colonne7272</t>
  </si>
  <si>
    <t>Colonne7273</t>
  </si>
  <si>
    <t>Colonne7274</t>
  </si>
  <si>
    <t>Colonne7275</t>
  </si>
  <si>
    <t>Colonne7276</t>
  </si>
  <si>
    <t>Colonne7277</t>
  </si>
  <si>
    <t>Colonne7278</t>
  </si>
  <si>
    <t>Colonne7279</t>
  </si>
  <si>
    <t>Colonne7280</t>
  </si>
  <si>
    <t>Colonne7281</t>
  </si>
  <si>
    <t>Colonne7282</t>
  </si>
  <si>
    <t>Colonne7283</t>
  </si>
  <si>
    <t>Colonne7284</t>
  </si>
  <si>
    <t>Colonne7285</t>
  </si>
  <si>
    <t>Colonne7286</t>
  </si>
  <si>
    <t>Colonne7287</t>
  </si>
  <si>
    <t>Colonne7288</t>
  </si>
  <si>
    <t>Colonne7289</t>
  </si>
  <si>
    <t>Colonne7290</t>
  </si>
  <si>
    <t>Colonne7291</t>
  </si>
  <si>
    <t>Colonne7292</t>
  </si>
  <si>
    <t>Colonne7293</t>
  </si>
  <si>
    <t>Colonne7294</t>
  </si>
  <si>
    <t>Colonne7295</t>
  </si>
  <si>
    <t>Colonne7296</t>
  </si>
  <si>
    <t>Colonne7297</t>
  </si>
  <si>
    <t>Colonne7298</t>
  </si>
  <si>
    <t>Colonne7299</t>
  </si>
  <si>
    <t>Colonne7300</t>
  </si>
  <si>
    <t>Colonne7301</t>
  </si>
  <si>
    <t>Colonne7302</t>
  </si>
  <si>
    <t>Colonne7303</t>
  </si>
  <si>
    <t>Colonne7304</t>
  </si>
  <si>
    <t>Colonne7305</t>
  </si>
  <si>
    <t>Colonne7306</t>
  </si>
  <si>
    <t>Colonne7307</t>
  </si>
  <si>
    <t>Colonne7308</t>
  </si>
  <si>
    <t>Colonne7309</t>
  </si>
  <si>
    <t>Colonne7310</t>
  </si>
  <si>
    <t>Colonne7311</t>
  </si>
  <si>
    <t>Colonne7312</t>
  </si>
  <si>
    <t>Colonne7313</t>
  </si>
  <si>
    <t>Colonne7314</t>
  </si>
  <si>
    <t>Colonne7315</t>
  </si>
  <si>
    <t>Colonne7316</t>
  </si>
  <si>
    <t>Colonne7317</t>
  </si>
  <si>
    <t>Colonne7318</t>
  </si>
  <si>
    <t>Colonne7319</t>
  </si>
  <si>
    <t>Colonne7320</t>
  </si>
  <si>
    <t>Colonne7321</t>
  </si>
  <si>
    <t>Colonne7322</t>
  </si>
  <si>
    <t>Colonne7323</t>
  </si>
  <si>
    <t>Colonne7324</t>
  </si>
  <si>
    <t>Colonne7325</t>
  </si>
  <si>
    <t>Colonne7326</t>
  </si>
  <si>
    <t>Colonne7327</t>
  </si>
  <si>
    <t>Colonne7328</t>
  </si>
  <si>
    <t>Colonne7329</t>
  </si>
  <si>
    <t>Colonne7330</t>
  </si>
  <si>
    <t>Colonne7331</t>
  </si>
  <si>
    <t>Colonne7332</t>
  </si>
  <si>
    <t>Colonne7333</t>
  </si>
  <si>
    <t>Colonne7334</t>
  </si>
  <si>
    <t>Colonne7335</t>
  </si>
  <si>
    <t>Colonne7336</t>
  </si>
  <si>
    <t>Colonne7337</t>
  </si>
  <si>
    <t>Colonne7338</t>
  </si>
  <si>
    <t>Colonne7339</t>
  </si>
  <si>
    <t>Colonne7340</t>
  </si>
  <si>
    <t>Colonne7341</t>
  </si>
  <si>
    <t>Colonne7342</t>
  </si>
  <si>
    <t>Colonne7343</t>
  </si>
  <si>
    <t>Colonne7344</t>
  </si>
  <si>
    <t>Colonne7345</t>
  </si>
  <si>
    <t>Colonne7346</t>
  </si>
  <si>
    <t>Colonne7347</t>
  </si>
  <si>
    <t>Colonne7348</t>
  </si>
  <si>
    <t>Colonne7349</t>
  </si>
  <si>
    <t>Colonne7350</t>
  </si>
  <si>
    <t>Colonne7351</t>
  </si>
  <si>
    <t>Colonne7352</t>
  </si>
  <si>
    <t>Colonne7353</t>
  </si>
  <si>
    <t>Colonne7354</t>
  </si>
  <si>
    <t>Colonne7355</t>
  </si>
  <si>
    <t>Colonne7356</t>
  </si>
  <si>
    <t>Colonne7357</t>
  </si>
  <si>
    <t>Colonne7358</t>
  </si>
  <si>
    <t>Colonne7359</t>
  </si>
  <si>
    <t>Colonne7360</t>
  </si>
  <si>
    <t>Colonne7361</t>
  </si>
  <si>
    <t>Colonne7362</t>
  </si>
  <si>
    <t>Colonne7363</t>
  </si>
  <si>
    <t>Colonne7364</t>
  </si>
  <si>
    <t>Colonne7365</t>
  </si>
  <si>
    <t>Colonne7366</t>
  </si>
  <si>
    <t>Colonne7367</t>
  </si>
  <si>
    <t>Colonne7368</t>
  </si>
  <si>
    <t>Colonne7369</t>
  </si>
  <si>
    <t>Colonne7370</t>
  </si>
  <si>
    <t>Colonne7371</t>
  </si>
  <si>
    <t>Colonne7372</t>
  </si>
  <si>
    <t>Colonne7373</t>
  </si>
  <si>
    <t>Colonne7374</t>
  </si>
  <si>
    <t>Colonne7375</t>
  </si>
  <si>
    <t>Colonne7376</t>
  </si>
  <si>
    <t>Colonne7377</t>
  </si>
  <si>
    <t>Colonne7378</t>
  </si>
  <si>
    <t>Colonne7379</t>
  </si>
  <si>
    <t>Colonne7380</t>
  </si>
  <si>
    <t>Colonne7381</t>
  </si>
  <si>
    <t>Colonne7382</t>
  </si>
  <si>
    <t>Colonne7383</t>
  </si>
  <si>
    <t>Colonne7384</t>
  </si>
  <si>
    <t>Colonne7385</t>
  </si>
  <si>
    <t>Colonne7386</t>
  </si>
  <si>
    <t>Colonne7387</t>
  </si>
  <si>
    <t>Colonne7388</t>
  </si>
  <si>
    <t>Colonne7389</t>
  </si>
  <si>
    <t>Colonne7390</t>
  </si>
  <si>
    <t>Colonne7391</t>
  </si>
  <si>
    <t>Colonne7392</t>
  </si>
  <si>
    <t>Colonne7393</t>
  </si>
  <si>
    <t>Colonne7394</t>
  </si>
  <si>
    <t>Colonne7395</t>
  </si>
  <si>
    <t>Colonne7396</t>
  </si>
  <si>
    <t>Colonne7397</t>
  </si>
  <si>
    <t>Colonne7398</t>
  </si>
  <si>
    <t>Colonne7399</t>
  </si>
  <si>
    <t>Colonne7400</t>
  </si>
  <si>
    <t>Colonne7401</t>
  </si>
  <si>
    <t>Colonne7402</t>
  </si>
  <si>
    <t>Colonne7403</t>
  </si>
  <si>
    <t>Colonne7404</t>
  </si>
  <si>
    <t>Colonne7405</t>
  </si>
  <si>
    <t>Colonne7406</t>
  </si>
  <si>
    <t>Colonne7407</t>
  </si>
  <si>
    <t>Colonne7408</t>
  </si>
  <si>
    <t>Colonne7409</t>
  </si>
  <si>
    <t>Colonne7410</t>
  </si>
  <si>
    <t>Colonne7411</t>
  </si>
  <si>
    <t>Colonne7412</t>
  </si>
  <si>
    <t>Colonne7413</t>
  </si>
  <si>
    <t>Colonne7414</t>
  </si>
  <si>
    <t>Colonne7415</t>
  </si>
  <si>
    <t>Colonne7416</t>
  </si>
  <si>
    <t>Colonne7417</t>
  </si>
  <si>
    <t>Colonne7418</t>
  </si>
  <si>
    <t>Colonne7419</t>
  </si>
  <si>
    <t>Colonne7420</t>
  </si>
  <si>
    <t>Colonne7421</t>
  </si>
  <si>
    <t>Colonne7422</t>
  </si>
  <si>
    <t>Colonne7423</t>
  </si>
  <si>
    <t>Colonne7424</t>
  </si>
  <si>
    <t>Colonne7425</t>
  </si>
  <si>
    <t>Colonne7426</t>
  </si>
  <si>
    <t>Colonne7427</t>
  </si>
  <si>
    <t>Colonne7428</t>
  </si>
  <si>
    <t>Colonne7429</t>
  </si>
  <si>
    <t>Colonne7430</t>
  </si>
  <si>
    <t>Colonne7431</t>
  </si>
  <si>
    <t>Colonne7432</t>
  </si>
  <si>
    <t>Colonne7433</t>
  </si>
  <si>
    <t>Colonne7434</t>
  </si>
  <si>
    <t>Colonne7435</t>
  </si>
  <si>
    <t>Colonne7436</t>
  </si>
  <si>
    <t>Colonne7437</t>
  </si>
  <si>
    <t>Colonne7438</t>
  </si>
  <si>
    <t>Colonne7439</t>
  </si>
  <si>
    <t>Colonne7440</t>
  </si>
  <si>
    <t>Colonne7441</t>
  </si>
  <si>
    <t>Colonne7442</t>
  </si>
  <si>
    <t>Colonne7443</t>
  </si>
  <si>
    <t>Colonne7444</t>
  </si>
  <si>
    <t>Colonne7445</t>
  </si>
  <si>
    <t>Colonne7446</t>
  </si>
  <si>
    <t>Colonne7447</t>
  </si>
  <si>
    <t>Colonne7448</t>
  </si>
  <si>
    <t>Colonne7449</t>
  </si>
  <si>
    <t>Colonne7450</t>
  </si>
  <si>
    <t>Colonne7451</t>
  </si>
  <si>
    <t>Colonne7452</t>
  </si>
  <si>
    <t>Colonne7453</t>
  </si>
  <si>
    <t>Colonne7454</t>
  </si>
  <si>
    <t>Colonne7455</t>
  </si>
  <si>
    <t>Colonne7456</t>
  </si>
  <si>
    <t>Colonne7457</t>
  </si>
  <si>
    <t>Colonne7458</t>
  </si>
  <si>
    <t>Colonne7459</t>
  </si>
  <si>
    <t>Colonne7460</t>
  </si>
  <si>
    <t>Colonne7461</t>
  </si>
  <si>
    <t>Colonne7462</t>
  </si>
  <si>
    <t>Colonne7463</t>
  </si>
  <si>
    <t>Colonne7464</t>
  </si>
  <si>
    <t>Colonne7465</t>
  </si>
  <si>
    <t>Colonne7466</t>
  </si>
  <si>
    <t>Colonne7467</t>
  </si>
  <si>
    <t>Colonne7468</t>
  </si>
  <si>
    <t>Colonne7469</t>
  </si>
  <si>
    <t>Colonne7470</t>
  </si>
  <si>
    <t>Colonne7471</t>
  </si>
  <si>
    <t>Colonne7472</t>
  </si>
  <si>
    <t>Colonne7473</t>
  </si>
  <si>
    <t>Colonne7474</t>
  </si>
  <si>
    <t>Colonne7475</t>
  </si>
  <si>
    <t>Colonne7476</t>
  </si>
  <si>
    <t>Colonne7477</t>
  </si>
  <si>
    <t>Colonne7478</t>
  </si>
  <si>
    <t>Colonne7479</t>
  </si>
  <si>
    <t>Colonne7480</t>
  </si>
  <si>
    <t>Colonne7481</t>
  </si>
  <si>
    <t>Colonne7482</t>
  </si>
  <si>
    <t>Colonne7483</t>
  </si>
  <si>
    <t>Colonne7484</t>
  </si>
  <si>
    <t>Colonne7485</t>
  </si>
  <si>
    <t>Colonne7486</t>
  </si>
  <si>
    <t>Colonne7487</t>
  </si>
  <si>
    <t>Colonne7488</t>
  </si>
  <si>
    <t>Colonne7489</t>
  </si>
  <si>
    <t>Colonne7490</t>
  </si>
  <si>
    <t>Colonne7491</t>
  </si>
  <si>
    <t>Colonne7492</t>
  </si>
  <si>
    <t>Colonne7493</t>
  </si>
  <si>
    <t>Colonne7494</t>
  </si>
  <si>
    <t>Colonne7495</t>
  </si>
  <si>
    <t>Colonne7496</t>
  </si>
  <si>
    <t>Colonne7497</t>
  </si>
  <si>
    <t>Colonne7498</t>
  </si>
  <si>
    <t>Colonne7499</t>
  </si>
  <si>
    <t>Colonne7500</t>
  </si>
  <si>
    <t>Colonne7501</t>
  </si>
  <si>
    <t>Colonne7502</t>
  </si>
  <si>
    <t>Colonne7503</t>
  </si>
  <si>
    <t>Colonne7504</t>
  </si>
  <si>
    <t>Colonne7505</t>
  </si>
  <si>
    <t>Colonne7506</t>
  </si>
  <si>
    <t>Colonne7507</t>
  </si>
  <si>
    <t>Colonne7508</t>
  </si>
  <si>
    <t>Colonne7509</t>
  </si>
  <si>
    <t>Colonne7510</t>
  </si>
  <si>
    <t>Colonne7511</t>
  </si>
  <si>
    <t>Colonne7512</t>
  </si>
  <si>
    <t>Colonne7513</t>
  </si>
  <si>
    <t>Colonne7514</t>
  </si>
  <si>
    <t>Colonne7515</t>
  </si>
  <si>
    <t>Colonne7516</t>
  </si>
  <si>
    <t>Colonne7517</t>
  </si>
  <si>
    <t>Colonne7518</t>
  </si>
  <si>
    <t>Colonne7519</t>
  </si>
  <si>
    <t>Colonne7520</t>
  </si>
  <si>
    <t>Colonne7521</t>
  </si>
  <si>
    <t>Colonne7522</t>
  </si>
  <si>
    <t>Colonne7523</t>
  </si>
  <si>
    <t>Colonne7524</t>
  </si>
  <si>
    <t>Colonne7525</t>
  </si>
  <si>
    <t>Colonne7526</t>
  </si>
  <si>
    <t>Colonne7527</t>
  </si>
  <si>
    <t>Colonne7528</t>
  </si>
  <si>
    <t>Colonne7529</t>
  </si>
  <si>
    <t>Colonne7530</t>
  </si>
  <si>
    <t>Colonne7531</t>
  </si>
  <si>
    <t>Colonne7532</t>
  </si>
  <si>
    <t>Colonne7533</t>
  </si>
  <si>
    <t>Colonne7534</t>
  </si>
  <si>
    <t>Colonne7535</t>
  </si>
  <si>
    <t>Colonne7536</t>
  </si>
  <si>
    <t>Colonne7537</t>
  </si>
  <si>
    <t>Colonne7538</t>
  </si>
  <si>
    <t>Colonne7539</t>
  </si>
  <si>
    <t>Colonne7540</t>
  </si>
  <si>
    <t>Colonne7541</t>
  </si>
  <si>
    <t>Colonne7542</t>
  </si>
  <si>
    <t>Colonne7543</t>
  </si>
  <si>
    <t>Colonne7544</t>
  </si>
  <si>
    <t>Colonne7545</t>
  </si>
  <si>
    <t>Colonne7546</t>
  </si>
  <si>
    <t>Colonne7547</t>
  </si>
  <si>
    <t>Colonne7548</t>
  </si>
  <si>
    <t>Colonne7549</t>
  </si>
  <si>
    <t>Colonne7550</t>
  </si>
  <si>
    <t>Colonne7551</t>
  </si>
  <si>
    <t>Colonne7552</t>
  </si>
  <si>
    <t>Colonne7553</t>
  </si>
  <si>
    <t>Colonne7554</t>
  </si>
  <si>
    <t>Colonne7555</t>
  </si>
  <si>
    <t>Colonne7556</t>
  </si>
  <si>
    <t>Colonne7557</t>
  </si>
  <si>
    <t>Colonne7558</t>
  </si>
  <si>
    <t>Colonne7559</t>
  </si>
  <si>
    <t>Colonne7560</t>
  </si>
  <si>
    <t>Colonne7561</t>
  </si>
  <si>
    <t>Colonne7562</t>
  </si>
  <si>
    <t>Colonne7563</t>
  </si>
  <si>
    <t>Colonne7564</t>
  </si>
  <si>
    <t>Colonne7565</t>
  </si>
  <si>
    <t>Colonne7566</t>
  </si>
  <si>
    <t>Colonne7567</t>
  </si>
  <si>
    <t>Colonne7568</t>
  </si>
  <si>
    <t>Colonne7569</t>
  </si>
  <si>
    <t>Colonne7570</t>
  </si>
  <si>
    <t>Colonne7571</t>
  </si>
  <si>
    <t>Colonne7572</t>
  </si>
  <si>
    <t>Colonne7573</t>
  </si>
  <si>
    <t>Colonne7574</t>
  </si>
  <si>
    <t>Colonne7575</t>
  </si>
  <si>
    <t>Colonne7576</t>
  </si>
  <si>
    <t>Colonne7577</t>
  </si>
  <si>
    <t>Colonne7578</t>
  </si>
  <si>
    <t>Colonne7579</t>
  </si>
  <si>
    <t>Colonne7580</t>
  </si>
  <si>
    <t>Colonne7581</t>
  </si>
  <si>
    <t>Colonne7582</t>
  </si>
  <si>
    <t>Colonne7583</t>
  </si>
  <si>
    <t>Colonne7584</t>
  </si>
  <si>
    <t>Colonne7585</t>
  </si>
  <si>
    <t>Colonne7586</t>
  </si>
  <si>
    <t>Colonne7587</t>
  </si>
  <si>
    <t>Colonne7588</t>
  </si>
  <si>
    <t>Colonne7589</t>
  </si>
  <si>
    <t>Colonne7590</t>
  </si>
  <si>
    <t>Colonne7591</t>
  </si>
  <si>
    <t>Colonne7592</t>
  </si>
  <si>
    <t>Colonne7593</t>
  </si>
  <si>
    <t>Colonne7594</t>
  </si>
  <si>
    <t>Colonne7595</t>
  </si>
  <si>
    <t>Colonne7596</t>
  </si>
  <si>
    <t>Colonne7597</t>
  </si>
  <si>
    <t>Colonne7598</t>
  </si>
  <si>
    <t>Colonne7599</t>
  </si>
  <si>
    <t>Colonne7600</t>
  </si>
  <si>
    <t>Colonne7601</t>
  </si>
  <si>
    <t>Colonne7602</t>
  </si>
  <si>
    <t>Colonne7603</t>
  </si>
  <si>
    <t>Colonne7604</t>
  </si>
  <si>
    <t>Colonne7605</t>
  </si>
  <si>
    <t>Colonne7606</t>
  </si>
  <si>
    <t>Colonne7607</t>
  </si>
  <si>
    <t>Colonne7608</t>
  </si>
  <si>
    <t>Colonne7609</t>
  </si>
  <si>
    <t>Colonne7610</t>
  </si>
  <si>
    <t>Colonne7611</t>
  </si>
  <si>
    <t>Colonne7612</t>
  </si>
  <si>
    <t>Colonne7613</t>
  </si>
  <si>
    <t>Colonne7614</t>
  </si>
  <si>
    <t>Colonne7615</t>
  </si>
  <si>
    <t>Colonne7616</t>
  </si>
  <si>
    <t>Colonne7617</t>
  </si>
  <si>
    <t>Colonne7618</t>
  </si>
  <si>
    <t>Colonne7619</t>
  </si>
  <si>
    <t>Colonne7620</t>
  </si>
  <si>
    <t>Colonne7621</t>
  </si>
  <si>
    <t>Colonne7622</t>
  </si>
  <si>
    <t>Colonne7623</t>
  </si>
  <si>
    <t>Colonne7624</t>
  </si>
  <si>
    <t>Colonne7625</t>
  </si>
  <si>
    <t>Colonne7626</t>
  </si>
  <si>
    <t>Colonne7627</t>
  </si>
  <si>
    <t>Colonne7628</t>
  </si>
  <si>
    <t>Colonne7629</t>
  </si>
  <si>
    <t>Colonne7630</t>
  </si>
  <si>
    <t>Colonne7631</t>
  </si>
  <si>
    <t>Colonne7632</t>
  </si>
  <si>
    <t>Colonne7633</t>
  </si>
  <si>
    <t>Colonne7634</t>
  </si>
  <si>
    <t>Colonne7635</t>
  </si>
  <si>
    <t>Colonne7636</t>
  </si>
  <si>
    <t>Colonne7637</t>
  </si>
  <si>
    <t>Colonne7638</t>
  </si>
  <si>
    <t>Colonne7639</t>
  </si>
  <si>
    <t>Colonne7640</t>
  </si>
  <si>
    <t>Colonne7641</t>
  </si>
  <si>
    <t>Colonne7642</t>
  </si>
  <si>
    <t>Colonne7643</t>
  </si>
  <si>
    <t>Colonne7644</t>
  </si>
  <si>
    <t>Colonne7645</t>
  </si>
  <si>
    <t>Colonne7646</t>
  </si>
  <si>
    <t>Colonne7647</t>
  </si>
  <si>
    <t>Colonne7648</t>
  </si>
  <si>
    <t>Colonne7649</t>
  </si>
  <si>
    <t>Colonne7650</t>
  </si>
  <si>
    <t>Colonne7651</t>
  </si>
  <si>
    <t>Colonne7652</t>
  </si>
  <si>
    <t>Colonne7653</t>
  </si>
  <si>
    <t>Colonne7654</t>
  </si>
  <si>
    <t>Colonne7655</t>
  </si>
  <si>
    <t>Colonne7656</t>
  </si>
  <si>
    <t>Colonne7657</t>
  </si>
  <si>
    <t>Colonne7658</t>
  </si>
  <si>
    <t>Colonne7659</t>
  </si>
  <si>
    <t>Colonne7660</t>
  </si>
  <si>
    <t>Colonne7661</t>
  </si>
  <si>
    <t>Colonne7662</t>
  </si>
  <si>
    <t>Colonne7663</t>
  </si>
  <si>
    <t>Colonne7664</t>
  </si>
  <si>
    <t>Colonne7665</t>
  </si>
  <si>
    <t>Colonne7666</t>
  </si>
  <si>
    <t>Colonne7667</t>
  </si>
  <si>
    <t>Colonne7668</t>
  </si>
  <si>
    <t>Colonne7669</t>
  </si>
  <si>
    <t>Colonne7670</t>
  </si>
  <si>
    <t>Colonne7671</t>
  </si>
  <si>
    <t>Colonne7672</t>
  </si>
  <si>
    <t>Colonne7673</t>
  </si>
  <si>
    <t>Colonne7674</t>
  </si>
  <si>
    <t>Colonne7675</t>
  </si>
  <si>
    <t>Colonne7676</t>
  </si>
  <si>
    <t>Colonne7677</t>
  </si>
  <si>
    <t>Colonne7678</t>
  </si>
  <si>
    <t>Colonne7679</t>
  </si>
  <si>
    <t>Colonne7680</t>
  </si>
  <si>
    <t>Colonne7681</t>
  </si>
  <si>
    <t>Colonne7682</t>
  </si>
  <si>
    <t>Colonne7683</t>
  </si>
  <si>
    <t>Colonne7684</t>
  </si>
  <si>
    <t>Colonne7685</t>
  </si>
  <si>
    <t>Colonne7686</t>
  </si>
  <si>
    <t>Colonne7687</t>
  </si>
  <si>
    <t>Colonne7688</t>
  </si>
  <si>
    <t>Colonne7689</t>
  </si>
  <si>
    <t>Colonne7690</t>
  </si>
  <si>
    <t>Colonne7691</t>
  </si>
  <si>
    <t>Colonne7692</t>
  </si>
  <si>
    <t>Colonne7693</t>
  </si>
  <si>
    <t>Colonne7694</t>
  </si>
  <si>
    <t>Colonne7695</t>
  </si>
  <si>
    <t>Colonne7696</t>
  </si>
  <si>
    <t>Colonne7697</t>
  </si>
  <si>
    <t>Colonne7698</t>
  </si>
  <si>
    <t>Colonne7699</t>
  </si>
  <si>
    <t>Colonne7700</t>
  </si>
  <si>
    <t>Colonne7701</t>
  </si>
  <si>
    <t>Colonne7702</t>
  </si>
  <si>
    <t>Colonne7703</t>
  </si>
  <si>
    <t>Colonne7704</t>
  </si>
  <si>
    <t>Colonne7705</t>
  </si>
  <si>
    <t>Colonne7706</t>
  </si>
  <si>
    <t>Colonne7707</t>
  </si>
  <si>
    <t>Colonne7708</t>
  </si>
  <si>
    <t>Colonne7709</t>
  </si>
  <si>
    <t>Colonne7710</t>
  </si>
  <si>
    <t>Colonne7711</t>
  </si>
  <si>
    <t>Colonne7712</t>
  </si>
  <si>
    <t>Colonne7713</t>
  </si>
  <si>
    <t>Colonne7714</t>
  </si>
  <si>
    <t>Colonne7715</t>
  </si>
  <si>
    <t>Colonne7716</t>
  </si>
  <si>
    <t>Colonne7717</t>
  </si>
  <si>
    <t>Colonne7718</t>
  </si>
  <si>
    <t>Colonne7719</t>
  </si>
  <si>
    <t>Colonne7720</t>
  </si>
  <si>
    <t>Colonne7721</t>
  </si>
  <si>
    <t>Colonne7722</t>
  </si>
  <si>
    <t>Colonne7723</t>
  </si>
  <si>
    <t>Colonne7724</t>
  </si>
  <si>
    <t>Colonne7725</t>
  </si>
  <si>
    <t>Colonne7726</t>
  </si>
  <si>
    <t>Colonne7727</t>
  </si>
  <si>
    <t>Colonne7728</t>
  </si>
  <si>
    <t>Colonne7729</t>
  </si>
  <si>
    <t>Colonne7730</t>
  </si>
  <si>
    <t>Colonne7731</t>
  </si>
  <si>
    <t>Colonne7732</t>
  </si>
  <si>
    <t>Colonne7733</t>
  </si>
  <si>
    <t>Colonne7734</t>
  </si>
  <si>
    <t>Colonne7735</t>
  </si>
  <si>
    <t>Colonne7736</t>
  </si>
  <si>
    <t>Colonne7737</t>
  </si>
  <si>
    <t>Colonne7738</t>
  </si>
  <si>
    <t>Colonne7739</t>
  </si>
  <si>
    <t>Colonne7740</t>
  </si>
  <si>
    <t>Colonne7741</t>
  </si>
  <si>
    <t>Colonne7742</t>
  </si>
  <si>
    <t>Colonne7743</t>
  </si>
  <si>
    <t>Colonne7744</t>
  </si>
  <si>
    <t>Colonne7745</t>
  </si>
  <si>
    <t>Colonne7746</t>
  </si>
  <si>
    <t>Colonne7747</t>
  </si>
  <si>
    <t>Colonne7748</t>
  </si>
  <si>
    <t>Colonne7749</t>
  </si>
  <si>
    <t>Colonne7750</t>
  </si>
  <si>
    <t>Colonne7751</t>
  </si>
  <si>
    <t>Colonne7752</t>
  </si>
  <si>
    <t>Colonne7753</t>
  </si>
  <si>
    <t>Colonne7754</t>
  </si>
  <si>
    <t>Colonne7755</t>
  </si>
  <si>
    <t>Colonne7756</t>
  </si>
  <si>
    <t>Colonne7757</t>
  </si>
  <si>
    <t>Colonne7758</t>
  </si>
  <si>
    <t>Colonne7759</t>
  </si>
  <si>
    <t>Colonne7760</t>
  </si>
  <si>
    <t>Colonne7761</t>
  </si>
  <si>
    <t>Colonne7762</t>
  </si>
  <si>
    <t>Colonne7763</t>
  </si>
  <si>
    <t>Colonne7764</t>
  </si>
  <si>
    <t>Colonne7765</t>
  </si>
  <si>
    <t>Colonne7766</t>
  </si>
  <si>
    <t>Colonne7767</t>
  </si>
  <si>
    <t>Colonne7768</t>
  </si>
  <si>
    <t>Colonne7769</t>
  </si>
  <si>
    <t>Colonne7770</t>
  </si>
  <si>
    <t>Colonne7771</t>
  </si>
  <si>
    <t>Colonne7772</t>
  </si>
  <si>
    <t>Colonne7773</t>
  </si>
  <si>
    <t>Colonne7774</t>
  </si>
  <si>
    <t>Colonne7775</t>
  </si>
  <si>
    <t>Colonne7776</t>
  </si>
  <si>
    <t>Colonne7777</t>
  </si>
  <si>
    <t>Colonne7778</t>
  </si>
  <si>
    <t>Colonne7779</t>
  </si>
  <si>
    <t>Colonne7780</t>
  </si>
  <si>
    <t>Colonne7781</t>
  </si>
  <si>
    <t>Colonne7782</t>
  </si>
  <si>
    <t>Colonne7783</t>
  </si>
  <si>
    <t>Colonne7784</t>
  </si>
  <si>
    <t>Colonne7785</t>
  </si>
  <si>
    <t>Colonne7786</t>
  </si>
  <si>
    <t>Colonne7787</t>
  </si>
  <si>
    <t>Colonne7788</t>
  </si>
  <si>
    <t>Colonne7789</t>
  </si>
  <si>
    <t>Colonne7790</t>
  </si>
  <si>
    <t>Colonne7791</t>
  </si>
  <si>
    <t>Colonne7792</t>
  </si>
  <si>
    <t>Colonne7793</t>
  </si>
  <si>
    <t>Colonne7794</t>
  </si>
  <si>
    <t>Colonne7795</t>
  </si>
  <si>
    <t>Colonne7796</t>
  </si>
  <si>
    <t>Colonne7797</t>
  </si>
  <si>
    <t>Colonne7798</t>
  </si>
  <si>
    <t>Colonne7799</t>
  </si>
  <si>
    <t>Colonne7800</t>
  </si>
  <si>
    <t>Colonne7801</t>
  </si>
  <si>
    <t>Colonne7802</t>
  </si>
  <si>
    <t>Colonne7803</t>
  </si>
  <si>
    <t>Colonne7804</t>
  </si>
  <si>
    <t>Colonne7805</t>
  </si>
  <si>
    <t>Colonne7806</t>
  </si>
  <si>
    <t>Colonne7807</t>
  </si>
  <si>
    <t>Colonne7808</t>
  </si>
  <si>
    <t>Colonne7809</t>
  </si>
  <si>
    <t>Colonne7810</t>
  </si>
  <si>
    <t>Colonne7811</t>
  </si>
  <si>
    <t>Colonne7812</t>
  </si>
  <si>
    <t>Colonne7813</t>
  </si>
  <si>
    <t>Colonne7814</t>
  </si>
  <si>
    <t>Colonne7815</t>
  </si>
  <si>
    <t>Colonne7816</t>
  </si>
  <si>
    <t>Colonne7817</t>
  </si>
  <si>
    <t>Colonne7818</t>
  </si>
  <si>
    <t>Colonne7819</t>
  </si>
  <si>
    <t>Colonne7820</t>
  </si>
  <si>
    <t>Colonne7821</t>
  </si>
  <si>
    <t>Colonne7822</t>
  </si>
  <si>
    <t>Colonne7823</t>
  </si>
  <si>
    <t>Colonne7824</t>
  </si>
  <si>
    <t>Colonne7825</t>
  </si>
  <si>
    <t>Colonne7826</t>
  </si>
  <si>
    <t>Colonne7827</t>
  </si>
  <si>
    <t>Colonne7828</t>
  </si>
  <si>
    <t>Colonne7829</t>
  </si>
  <si>
    <t>Colonne7830</t>
  </si>
  <si>
    <t>Colonne7831</t>
  </si>
  <si>
    <t>Colonne7832</t>
  </si>
  <si>
    <t>Colonne7833</t>
  </si>
  <si>
    <t>Colonne7834</t>
  </si>
  <si>
    <t>Colonne7835</t>
  </si>
  <si>
    <t>Colonne7836</t>
  </si>
  <si>
    <t>Colonne7837</t>
  </si>
  <si>
    <t>Colonne7838</t>
  </si>
  <si>
    <t>Colonne7839</t>
  </si>
  <si>
    <t>Colonne7840</t>
  </si>
  <si>
    <t>Colonne7841</t>
  </si>
  <si>
    <t>Colonne7842</t>
  </si>
  <si>
    <t>Colonne7843</t>
  </si>
  <si>
    <t>Colonne7844</t>
  </si>
  <si>
    <t>Colonne7845</t>
  </si>
  <si>
    <t>Colonne7846</t>
  </si>
  <si>
    <t>Colonne7847</t>
  </si>
  <si>
    <t>Colonne7848</t>
  </si>
  <si>
    <t>Colonne7849</t>
  </si>
  <si>
    <t>Colonne7850</t>
  </si>
  <si>
    <t>Colonne7851</t>
  </si>
  <si>
    <t>Colonne7852</t>
  </si>
  <si>
    <t>Colonne7853</t>
  </si>
  <si>
    <t>Colonne7854</t>
  </si>
  <si>
    <t>Colonne7855</t>
  </si>
  <si>
    <t>Colonne7856</t>
  </si>
  <si>
    <t>Colonne7857</t>
  </si>
  <si>
    <t>Colonne7858</t>
  </si>
  <si>
    <t>Colonne7859</t>
  </si>
  <si>
    <t>Colonne7860</t>
  </si>
  <si>
    <t>Colonne7861</t>
  </si>
  <si>
    <t>Colonne7862</t>
  </si>
  <si>
    <t>Colonne7863</t>
  </si>
  <si>
    <t>Colonne7864</t>
  </si>
  <si>
    <t>Colonne7865</t>
  </si>
  <si>
    <t>Colonne7866</t>
  </si>
  <si>
    <t>Colonne7867</t>
  </si>
  <si>
    <t>Colonne7868</t>
  </si>
  <si>
    <t>Colonne7869</t>
  </si>
  <si>
    <t>Colonne7870</t>
  </si>
  <si>
    <t>Colonne7871</t>
  </si>
  <si>
    <t>Colonne7872</t>
  </si>
  <si>
    <t>Colonne7873</t>
  </si>
  <si>
    <t>Colonne7874</t>
  </si>
  <si>
    <t>Colonne7875</t>
  </si>
  <si>
    <t>Colonne7876</t>
  </si>
  <si>
    <t>Colonne7877</t>
  </si>
  <si>
    <t>Colonne7878</t>
  </si>
  <si>
    <t>Colonne7879</t>
  </si>
  <si>
    <t>Colonne7880</t>
  </si>
  <si>
    <t>Colonne7881</t>
  </si>
  <si>
    <t>Colonne7882</t>
  </si>
  <si>
    <t>Colonne7883</t>
  </si>
  <si>
    <t>Colonne7884</t>
  </si>
  <si>
    <t>Colonne7885</t>
  </si>
  <si>
    <t>Colonne7886</t>
  </si>
  <si>
    <t>Colonne7887</t>
  </si>
  <si>
    <t>Colonne7888</t>
  </si>
  <si>
    <t>Colonne7889</t>
  </si>
  <si>
    <t>Colonne7890</t>
  </si>
  <si>
    <t>Colonne7891</t>
  </si>
  <si>
    <t>Colonne7892</t>
  </si>
  <si>
    <t>Colonne7893</t>
  </si>
  <si>
    <t>Colonne7894</t>
  </si>
  <si>
    <t>Colonne7895</t>
  </si>
  <si>
    <t>Colonne7896</t>
  </si>
  <si>
    <t>Colonne7897</t>
  </si>
  <si>
    <t>Colonne7898</t>
  </si>
  <si>
    <t>Colonne7899</t>
  </si>
  <si>
    <t>Colonne7900</t>
  </si>
  <si>
    <t>Colonne7901</t>
  </si>
  <si>
    <t>Colonne7902</t>
  </si>
  <si>
    <t>Colonne7903</t>
  </si>
  <si>
    <t>Colonne7904</t>
  </si>
  <si>
    <t>Colonne7905</t>
  </si>
  <si>
    <t>Colonne7906</t>
  </si>
  <si>
    <t>Colonne7907</t>
  </si>
  <si>
    <t>Colonne7908</t>
  </si>
  <si>
    <t>Colonne7909</t>
  </si>
  <si>
    <t>Colonne7910</t>
  </si>
  <si>
    <t>Colonne7911</t>
  </si>
  <si>
    <t>Colonne7912</t>
  </si>
  <si>
    <t>Colonne7913</t>
  </si>
  <si>
    <t>Colonne7914</t>
  </si>
  <si>
    <t>Colonne7915</t>
  </si>
  <si>
    <t>Colonne7916</t>
  </si>
  <si>
    <t>Colonne7917</t>
  </si>
  <si>
    <t>Colonne7918</t>
  </si>
  <si>
    <t>Colonne7919</t>
  </si>
  <si>
    <t>Colonne7920</t>
  </si>
  <si>
    <t>Colonne7921</t>
  </si>
  <si>
    <t>Colonne7922</t>
  </si>
  <si>
    <t>Colonne7923</t>
  </si>
  <si>
    <t>Colonne7924</t>
  </si>
  <si>
    <t>Colonne7925</t>
  </si>
  <si>
    <t>Colonne7926</t>
  </si>
  <si>
    <t>Colonne7927</t>
  </si>
  <si>
    <t>Colonne7928</t>
  </si>
  <si>
    <t>Colonne7929</t>
  </si>
  <si>
    <t>Colonne7930</t>
  </si>
  <si>
    <t>Colonne7931</t>
  </si>
  <si>
    <t>Colonne7932</t>
  </si>
  <si>
    <t>Colonne7933</t>
  </si>
  <si>
    <t>Colonne7934</t>
  </si>
  <si>
    <t>Colonne7935</t>
  </si>
  <si>
    <t>Colonne7936</t>
  </si>
  <si>
    <t>Colonne7937</t>
  </si>
  <si>
    <t>Colonne7938</t>
  </si>
  <si>
    <t>Colonne7939</t>
  </si>
  <si>
    <t>Colonne7940</t>
  </si>
  <si>
    <t>Colonne7941</t>
  </si>
  <si>
    <t>Colonne7942</t>
  </si>
  <si>
    <t>Colonne7943</t>
  </si>
  <si>
    <t>Colonne7944</t>
  </si>
  <si>
    <t>Colonne7945</t>
  </si>
  <si>
    <t>Colonne7946</t>
  </si>
  <si>
    <t>Colonne7947</t>
  </si>
  <si>
    <t>Colonne7948</t>
  </si>
  <si>
    <t>Colonne7949</t>
  </si>
  <si>
    <t>Colonne7950</t>
  </si>
  <si>
    <t>Colonne7951</t>
  </si>
  <si>
    <t>Colonne7952</t>
  </si>
  <si>
    <t>Colonne7953</t>
  </si>
  <si>
    <t>Colonne7954</t>
  </si>
  <si>
    <t>Colonne7955</t>
  </si>
  <si>
    <t>Colonne7956</t>
  </si>
  <si>
    <t>Colonne7957</t>
  </si>
  <si>
    <t>Colonne7958</t>
  </si>
  <si>
    <t>Colonne7959</t>
  </si>
  <si>
    <t>Colonne7960</t>
  </si>
  <si>
    <t>Colonne7961</t>
  </si>
  <si>
    <t>Colonne7962</t>
  </si>
  <si>
    <t>Colonne7963</t>
  </si>
  <si>
    <t>Colonne7964</t>
  </si>
  <si>
    <t>Colonne7965</t>
  </si>
  <si>
    <t>Colonne7966</t>
  </si>
  <si>
    <t>Colonne7967</t>
  </si>
  <si>
    <t>Colonne7968</t>
  </si>
  <si>
    <t>Colonne7969</t>
  </si>
  <si>
    <t>Colonne7970</t>
  </si>
  <si>
    <t>Colonne7971</t>
  </si>
  <si>
    <t>Colonne7972</t>
  </si>
  <si>
    <t>Colonne7973</t>
  </si>
  <si>
    <t>Colonne7974</t>
  </si>
  <si>
    <t>Colonne7975</t>
  </si>
  <si>
    <t>Colonne7976</t>
  </si>
  <si>
    <t>Colonne7977</t>
  </si>
  <si>
    <t>Colonne7978</t>
  </si>
  <si>
    <t>Colonne7979</t>
  </si>
  <si>
    <t>Colonne7980</t>
  </si>
  <si>
    <t>Colonne7981</t>
  </si>
  <si>
    <t>Colonne7982</t>
  </si>
  <si>
    <t>Colonne7983</t>
  </si>
  <si>
    <t>Colonne7984</t>
  </si>
  <si>
    <t>Colonne7985</t>
  </si>
  <si>
    <t>Colonne7986</t>
  </si>
  <si>
    <t>Colonne7987</t>
  </si>
  <si>
    <t>Colonne7988</t>
  </si>
  <si>
    <t>Colonne7989</t>
  </si>
  <si>
    <t>Colonne7990</t>
  </si>
  <si>
    <t>Colonne7991</t>
  </si>
  <si>
    <t>Colonne7992</t>
  </si>
  <si>
    <t>Colonne7993</t>
  </si>
  <si>
    <t>Colonne7994</t>
  </si>
  <si>
    <t>Colonne7995</t>
  </si>
  <si>
    <t>Colonne7996</t>
  </si>
  <si>
    <t>Colonne7997</t>
  </si>
  <si>
    <t>Colonne7998</t>
  </si>
  <si>
    <t>Colonne7999</t>
  </si>
  <si>
    <t>Colonne8000</t>
  </si>
  <si>
    <t>Colonne8001</t>
  </si>
  <si>
    <t>Colonne8002</t>
  </si>
  <si>
    <t>Colonne8003</t>
  </si>
  <si>
    <t>Colonne8004</t>
  </si>
  <si>
    <t>Colonne8005</t>
  </si>
  <si>
    <t>Colonne8006</t>
  </si>
  <si>
    <t>Colonne8007</t>
  </si>
  <si>
    <t>Colonne8008</t>
  </si>
  <si>
    <t>Colonne8009</t>
  </si>
  <si>
    <t>Colonne8010</t>
  </si>
  <si>
    <t>Colonne8011</t>
  </si>
  <si>
    <t>Colonne8012</t>
  </si>
  <si>
    <t>Colonne8013</t>
  </si>
  <si>
    <t>Colonne8014</t>
  </si>
  <si>
    <t>Colonne8015</t>
  </si>
  <si>
    <t>Colonne8016</t>
  </si>
  <si>
    <t>Colonne8017</t>
  </si>
  <si>
    <t>Colonne8018</t>
  </si>
  <si>
    <t>Colonne8019</t>
  </si>
  <si>
    <t>Colonne8020</t>
  </si>
  <si>
    <t>Colonne8021</t>
  </si>
  <si>
    <t>Colonne8022</t>
  </si>
  <si>
    <t>Colonne8023</t>
  </si>
  <si>
    <t>Colonne8024</t>
  </si>
  <si>
    <t>Colonne8025</t>
  </si>
  <si>
    <t>Colonne8026</t>
  </si>
  <si>
    <t>Colonne8027</t>
  </si>
  <si>
    <t>Colonne8028</t>
  </si>
  <si>
    <t>Colonne8029</t>
  </si>
  <si>
    <t>Colonne8030</t>
  </si>
  <si>
    <t>Colonne8031</t>
  </si>
  <si>
    <t>Colonne8032</t>
  </si>
  <si>
    <t>Colonne8033</t>
  </si>
  <si>
    <t>Colonne8034</t>
  </si>
  <si>
    <t>Colonne8035</t>
  </si>
  <si>
    <t>Colonne8036</t>
  </si>
  <si>
    <t>Colonne8037</t>
  </si>
  <si>
    <t>Colonne8038</t>
  </si>
  <si>
    <t>Colonne8039</t>
  </si>
  <si>
    <t>Colonne8040</t>
  </si>
  <si>
    <t>Colonne8041</t>
  </si>
  <si>
    <t>Colonne8042</t>
  </si>
  <si>
    <t>Colonne8043</t>
  </si>
  <si>
    <t>Colonne8044</t>
  </si>
  <si>
    <t>Colonne8045</t>
  </si>
  <si>
    <t>Colonne8046</t>
  </si>
  <si>
    <t>Colonne8047</t>
  </si>
  <si>
    <t>Colonne8048</t>
  </si>
  <si>
    <t>Colonne8049</t>
  </si>
  <si>
    <t>Colonne8050</t>
  </si>
  <si>
    <t>Colonne8051</t>
  </si>
  <si>
    <t>Colonne8052</t>
  </si>
  <si>
    <t>Colonne8053</t>
  </si>
  <si>
    <t>Colonne8054</t>
  </si>
  <si>
    <t>Colonne8055</t>
  </si>
  <si>
    <t>Colonne8056</t>
  </si>
  <si>
    <t>Colonne8057</t>
  </si>
  <si>
    <t>Colonne8058</t>
  </si>
  <si>
    <t>Colonne8059</t>
  </si>
  <si>
    <t>Colonne8060</t>
  </si>
  <si>
    <t>Colonne8061</t>
  </si>
  <si>
    <t>Colonne8062</t>
  </si>
  <si>
    <t>Colonne8063</t>
  </si>
  <si>
    <t>Colonne8064</t>
  </si>
  <si>
    <t>Colonne8065</t>
  </si>
  <si>
    <t>Colonne8066</t>
  </si>
  <si>
    <t>Colonne8067</t>
  </si>
  <si>
    <t>Colonne8068</t>
  </si>
  <si>
    <t>Colonne8069</t>
  </si>
  <si>
    <t>Colonne8070</t>
  </si>
  <si>
    <t>Colonne8071</t>
  </si>
  <si>
    <t>Colonne8072</t>
  </si>
  <si>
    <t>Colonne8073</t>
  </si>
  <si>
    <t>Colonne8074</t>
  </si>
  <si>
    <t>Colonne8075</t>
  </si>
  <si>
    <t>Colonne8076</t>
  </si>
  <si>
    <t>Colonne8077</t>
  </si>
  <si>
    <t>Colonne8078</t>
  </si>
  <si>
    <t>Colonne8079</t>
  </si>
  <si>
    <t>Colonne8080</t>
  </si>
  <si>
    <t>Colonne8081</t>
  </si>
  <si>
    <t>Colonne8082</t>
  </si>
  <si>
    <t>Colonne8083</t>
  </si>
  <si>
    <t>Colonne8084</t>
  </si>
  <si>
    <t>Colonne8085</t>
  </si>
  <si>
    <t>Colonne8086</t>
  </si>
  <si>
    <t>Colonne8087</t>
  </si>
  <si>
    <t>Colonne8088</t>
  </si>
  <si>
    <t>Colonne8089</t>
  </si>
  <si>
    <t>Colonne8090</t>
  </si>
  <si>
    <t>Colonne8091</t>
  </si>
  <si>
    <t>Colonne8092</t>
  </si>
  <si>
    <t>Colonne8093</t>
  </si>
  <si>
    <t>Colonne8094</t>
  </si>
  <si>
    <t>Colonne8095</t>
  </si>
  <si>
    <t>Colonne8096</t>
  </si>
  <si>
    <t>Colonne8097</t>
  </si>
  <si>
    <t>Colonne8098</t>
  </si>
  <si>
    <t>Colonne8099</t>
  </si>
  <si>
    <t>Colonne8100</t>
  </si>
  <si>
    <t>Colonne8101</t>
  </si>
  <si>
    <t>Colonne8102</t>
  </si>
  <si>
    <t>Colonne8103</t>
  </si>
  <si>
    <t>Colonne8104</t>
  </si>
  <si>
    <t>Colonne8105</t>
  </si>
  <si>
    <t>Colonne8106</t>
  </si>
  <si>
    <t>Colonne8107</t>
  </si>
  <si>
    <t>Colonne8108</t>
  </si>
  <si>
    <t>Colonne8109</t>
  </si>
  <si>
    <t>Colonne8110</t>
  </si>
  <si>
    <t>Colonne8111</t>
  </si>
  <si>
    <t>Colonne8112</t>
  </si>
  <si>
    <t>Colonne8113</t>
  </si>
  <si>
    <t>Colonne8114</t>
  </si>
  <si>
    <t>Colonne8115</t>
  </si>
  <si>
    <t>Colonne8116</t>
  </si>
  <si>
    <t>Colonne8117</t>
  </si>
  <si>
    <t>Colonne8118</t>
  </si>
  <si>
    <t>Colonne8119</t>
  </si>
  <si>
    <t>Colonne8120</t>
  </si>
  <si>
    <t>Colonne8121</t>
  </si>
  <si>
    <t>Colonne8122</t>
  </si>
  <si>
    <t>Colonne8123</t>
  </si>
  <si>
    <t>Colonne8124</t>
  </si>
  <si>
    <t>Colonne8125</t>
  </si>
  <si>
    <t>Colonne8126</t>
  </si>
  <si>
    <t>Colonne8127</t>
  </si>
  <si>
    <t>Colonne8128</t>
  </si>
  <si>
    <t>Colonne8129</t>
  </si>
  <si>
    <t>Colonne8130</t>
  </si>
  <si>
    <t>Colonne8131</t>
  </si>
  <si>
    <t>Colonne8132</t>
  </si>
  <si>
    <t>Colonne8133</t>
  </si>
  <si>
    <t>Colonne8134</t>
  </si>
  <si>
    <t>Colonne8135</t>
  </si>
  <si>
    <t>Colonne8136</t>
  </si>
  <si>
    <t>Colonne8137</t>
  </si>
  <si>
    <t>Colonne8138</t>
  </si>
  <si>
    <t>Colonne8139</t>
  </si>
  <si>
    <t>Colonne8140</t>
  </si>
  <si>
    <t>Colonne8141</t>
  </si>
  <si>
    <t>Colonne8142</t>
  </si>
  <si>
    <t>Colonne8143</t>
  </si>
  <si>
    <t>Colonne8144</t>
  </si>
  <si>
    <t>Colonne8145</t>
  </si>
  <si>
    <t>Colonne8146</t>
  </si>
  <si>
    <t>Colonne8147</t>
  </si>
  <si>
    <t>Colonne8148</t>
  </si>
  <si>
    <t>Colonne8149</t>
  </si>
  <si>
    <t>Colonne8150</t>
  </si>
  <si>
    <t>Colonne8151</t>
  </si>
  <si>
    <t>Colonne8152</t>
  </si>
  <si>
    <t>Colonne8153</t>
  </si>
  <si>
    <t>Colonne8154</t>
  </si>
  <si>
    <t>Colonne8155</t>
  </si>
  <si>
    <t>Colonne8156</t>
  </si>
  <si>
    <t>Colonne8157</t>
  </si>
  <si>
    <t>Colonne8158</t>
  </si>
  <si>
    <t>Colonne8159</t>
  </si>
  <si>
    <t>Colonne8160</t>
  </si>
  <si>
    <t>Colonne8161</t>
  </si>
  <si>
    <t>Colonne8162</t>
  </si>
  <si>
    <t>Colonne8163</t>
  </si>
  <si>
    <t>Colonne8164</t>
  </si>
  <si>
    <t>Colonne8165</t>
  </si>
  <si>
    <t>Colonne8166</t>
  </si>
  <si>
    <t>Colonne8167</t>
  </si>
  <si>
    <t>Colonne8168</t>
  </si>
  <si>
    <t>Colonne8169</t>
  </si>
  <si>
    <t>Colonne8170</t>
  </si>
  <si>
    <t>Colonne8171</t>
  </si>
  <si>
    <t>Colonne8172</t>
  </si>
  <si>
    <t>Colonne8173</t>
  </si>
  <si>
    <t>Colonne8174</t>
  </si>
  <si>
    <t>Colonne8175</t>
  </si>
  <si>
    <t>Colonne8176</t>
  </si>
  <si>
    <t>Colonne8177</t>
  </si>
  <si>
    <t>Colonne8178</t>
  </si>
  <si>
    <t>Colonne8179</t>
  </si>
  <si>
    <t>Colonne8180</t>
  </si>
  <si>
    <t>Colonne8181</t>
  </si>
  <si>
    <t>Colonne8182</t>
  </si>
  <si>
    <t>Colonne8183</t>
  </si>
  <si>
    <t>Colonne8184</t>
  </si>
  <si>
    <t>Colonne8185</t>
  </si>
  <si>
    <t>Colonne8186</t>
  </si>
  <si>
    <t>Colonne8187</t>
  </si>
  <si>
    <t>Colonne8188</t>
  </si>
  <si>
    <t>Colonne8189</t>
  </si>
  <si>
    <t>Colonne8190</t>
  </si>
  <si>
    <t>Colonne8191</t>
  </si>
  <si>
    <t>Colonne8192</t>
  </si>
  <si>
    <t>Colonne8193</t>
  </si>
  <si>
    <t>Colonne8194</t>
  </si>
  <si>
    <t>Colonne8195</t>
  </si>
  <si>
    <t>Colonne8196</t>
  </si>
  <si>
    <t>Colonne8197</t>
  </si>
  <si>
    <t>Colonne8198</t>
  </si>
  <si>
    <t>Colonne8199</t>
  </si>
  <si>
    <t>Colonne8200</t>
  </si>
  <si>
    <t>Colonne8201</t>
  </si>
  <si>
    <t>Colonne8202</t>
  </si>
  <si>
    <t>Colonne8203</t>
  </si>
  <si>
    <t>Colonne8204</t>
  </si>
  <si>
    <t>Colonne8205</t>
  </si>
  <si>
    <t>Colonne8206</t>
  </si>
  <si>
    <t>Colonne8207</t>
  </si>
  <si>
    <t>Colonne8208</t>
  </si>
  <si>
    <t>Colonne8209</t>
  </si>
  <si>
    <t>Colonne8210</t>
  </si>
  <si>
    <t>Colonne8211</t>
  </si>
  <si>
    <t>Colonne8212</t>
  </si>
  <si>
    <t>Colonne8213</t>
  </si>
  <si>
    <t>Colonne8214</t>
  </si>
  <si>
    <t>Colonne8215</t>
  </si>
  <si>
    <t>Colonne8216</t>
  </si>
  <si>
    <t>Colonne8217</t>
  </si>
  <si>
    <t>Colonne8218</t>
  </si>
  <si>
    <t>Colonne8219</t>
  </si>
  <si>
    <t>Colonne8220</t>
  </si>
  <si>
    <t>Colonne8221</t>
  </si>
  <si>
    <t>Colonne8222</t>
  </si>
  <si>
    <t>Colonne8223</t>
  </si>
  <si>
    <t>Colonne8224</t>
  </si>
  <si>
    <t>Colonne8225</t>
  </si>
  <si>
    <t>Colonne8226</t>
  </si>
  <si>
    <t>Colonne8227</t>
  </si>
  <si>
    <t>Colonne8228</t>
  </si>
  <si>
    <t>Colonne8229</t>
  </si>
  <si>
    <t>Colonne8230</t>
  </si>
  <si>
    <t>Colonne8231</t>
  </si>
  <si>
    <t>Colonne8232</t>
  </si>
  <si>
    <t>Colonne8233</t>
  </si>
  <si>
    <t>Colonne8234</t>
  </si>
  <si>
    <t>Colonne8235</t>
  </si>
  <si>
    <t>Colonne8236</t>
  </si>
  <si>
    <t>Colonne8237</t>
  </si>
  <si>
    <t>Colonne8238</t>
  </si>
  <si>
    <t>Colonne8239</t>
  </si>
  <si>
    <t>Colonne8240</t>
  </si>
  <si>
    <t>Colonne8241</t>
  </si>
  <si>
    <t>Colonne8242</t>
  </si>
  <si>
    <t>Colonne8243</t>
  </si>
  <si>
    <t>Colonne8244</t>
  </si>
  <si>
    <t>Colonne8245</t>
  </si>
  <si>
    <t>Colonne8246</t>
  </si>
  <si>
    <t>Colonne8247</t>
  </si>
  <si>
    <t>Colonne8248</t>
  </si>
  <si>
    <t>Colonne8249</t>
  </si>
  <si>
    <t>Colonne8250</t>
  </si>
  <si>
    <t>Colonne8251</t>
  </si>
  <si>
    <t>Colonne8252</t>
  </si>
  <si>
    <t>Colonne8253</t>
  </si>
  <si>
    <t>Colonne8254</t>
  </si>
  <si>
    <t>Colonne8255</t>
  </si>
  <si>
    <t>Colonne8256</t>
  </si>
  <si>
    <t>Colonne8257</t>
  </si>
  <si>
    <t>Colonne8258</t>
  </si>
  <si>
    <t>Colonne8259</t>
  </si>
  <si>
    <t>Colonne8260</t>
  </si>
  <si>
    <t>Colonne8261</t>
  </si>
  <si>
    <t>Colonne8262</t>
  </si>
  <si>
    <t>Colonne8263</t>
  </si>
  <si>
    <t>Colonne8264</t>
  </si>
  <si>
    <t>Colonne8265</t>
  </si>
  <si>
    <t>Colonne8266</t>
  </si>
  <si>
    <t>Colonne8267</t>
  </si>
  <si>
    <t>Colonne8268</t>
  </si>
  <si>
    <t>Colonne8269</t>
  </si>
  <si>
    <t>Colonne8270</t>
  </si>
  <si>
    <t>Colonne8271</t>
  </si>
  <si>
    <t>Colonne8272</t>
  </si>
  <si>
    <t>Colonne8273</t>
  </si>
  <si>
    <t>Colonne8274</t>
  </si>
  <si>
    <t>Colonne8275</t>
  </si>
  <si>
    <t>Colonne8276</t>
  </si>
  <si>
    <t>Colonne8277</t>
  </si>
  <si>
    <t>Colonne8278</t>
  </si>
  <si>
    <t>Colonne8279</t>
  </si>
  <si>
    <t>Colonne8280</t>
  </si>
  <si>
    <t>Colonne8281</t>
  </si>
  <si>
    <t>Colonne8282</t>
  </si>
  <si>
    <t>Colonne8283</t>
  </si>
  <si>
    <t>Colonne8284</t>
  </si>
  <si>
    <t>Colonne8285</t>
  </si>
  <si>
    <t>Colonne8286</t>
  </si>
  <si>
    <t>Colonne8287</t>
  </si>
  <si>
    <t>Colonne8288</t>
  </si>
  <si>
    <t>Colonne8289</t>
  </si>
  <si>
    <t>Colonne8290</t>
  </si>
  <si>
    <t>Colonne8291</t>
  </si>
  <si>
    <t>Colonne8292</t>
  </si>
  <si>
    <t>Colonne8293</t>
  </si>
  <si>
    <t>Colonne8294</t>
  </si>
  <si>
    <t>Colonne8295</t>
  </si>
  <si>
    <t>Colonne8296</t>
  </si>
  <si>
    <t>Colonne8297</t>
  </si>
  <si>
    <t>Colonne8298</t>
  </si>
  <si>
    <t>Colonne8299</t>
  </si>
  <si>
    <t>Colonne8300</t>
  </si>
  <si>
    <t>Colonne8301</t>
  </si>
  <si>
    <t>Colonne8302</t>
  </si>
  <si>
    <t>Colonne8303</t>
  </si>
  <si>
    <t>Colonne8304</t>
  </si>
  <si>
    <t>Colonne8305</t>
  </si>
  <si>
    <t>Colonne8306</t>
  </si>
  <si>
    <t>Colonne8307</t>
  </si>
  <si>
    <t>Colonne8308</t>
  </si>
  <si>
    <t>Colonne8309</t>
  </si>
  <si>
    <t>Colonne8310</t>
  </si>
  <si>
    <t>Colonne8311</t>
  </si>
  <si>
    <t>Colonne8312</t>
  </si>
  <si>
    <t>Colonne8313</t>
  </si>
  <si>
    <t>Colonne8314</t>
  </si>
  <si>
    <t>Colonne8315</t>
  </si>
  <si>
    <t>Colonne8316</t>
  </si>
  <si>
    <t>Colonne8317</t>
  </si>
  <si>
    <t>Colonne8318</t>
  </si>
  <si>
    <t>Colonne8319</t>
  </si>
  <si>
    <t>Colonne8320</t>
  </si>
  <si>
    <t>Colonne8321</t>
  </si>
  <si>
    <t>Colonne8322</t>
  </si>
  <si>
    <t>Colonne8323</t>
  </si>
  <si>
    <t>Colonne8324</t>
  </si>
  <si>
    <t>Colonne8325</t>
  </si>
  <si>
    <t>Colonne8326</t>
  </si>
  <si>
    <t>Colonne8327</t>
  </si>
  <si>
    <t>Colonne8328</t>
  </si>
  <si>
    <t>Colonne8329</t>
  </si>
  <si>
    <t>Colonne8330</t>
  </si>
  <si>
    <t>Colonne8331</t>
  </si>
  <si>
    <t>Colonne8332</t>
  </si>
  <si>
    <t>Colonne8333</t>
  </si>
  <si>
    <t>Colonne8334</t>
  </si>
  <si>
    <t>Colonne8335</t>
  </si>
  <si>
    <t>Colonne8336</t>
  </si>
  <si>
    <t>Colonne8337</t>
  </si>
  <si>
    <t>Colonne8338</t>
  </si>
  <si>
    <t>Colonne8339</t>
  </si>
  <si>
    <t>Colonne8340</t>
  </si>
  <si>
    <t>Colonne8341</t>
  </si>
  <si>
    <t>Colonne8342</t>
  </si>
  <si>
    <t>Colonne8343</t>
  </si>
  <si>
    <t>Colonne8344</t>
  </si>
  <si>
    <t>Colonne8345</t>
  </si>
  <si>
    <t>Colonne8346</t>
  </si>
  <si>
    <t>Colonne8347</t>
  </si>
  <si>
    <t>Colonne8348</t>
  </si>
  <si>
    <t>Colonne8349</t>
  </si>
  <si>
    <t>Colonne8350</t>
  </si>
  <si>
    <t>Colonne8351</t>
  </si>
  <si>
    <t>Colonne8352</t>
  </si>
  <si>
    <t>Colonne8353</t>
  </si>
  <si>
    <t>Colonne8354</t>
  </si>
  <si>
    <t>Colonne8355</t>
  </si>
  <si>
    <t>Colonne8356</t>
  </si>
  <si>
    <t>Colonne8357</t>
  </si>
  <si>
    <t>Colonne8358</t>
  </si>
  <si>
    <t>Colonne8359</t>
  </si>
  <si>
    <t>Colonne8360</t>
  </si>
  <si>
    <t>Colonne8361</t>
  </si>
  <si>
    <t>Colonne8362</t>
  </si>
  <si>
    <t>Colonne8363</t>
  </si>
  <si>
    <t>Colonne8364</t>
  </si>
  <si>
    <t>Colonne8365</t>
  </si>
  <si>
    <t>Colonne8366</t>
  </si>
  <si>
    <t>Colonne8367</t>
  </si>
  <si>
    <t>Colonne8368</t>
  </si>
  <si>
    <t>Colonne8369</t>
  </si>
  <si>
    <t>Colonne8370</t>
  </si>
  <si>
    <t>Colonne8371</t>
  </si>
  <si>
    <t>Colonne8372</t>
  </si>
  <si>
    <t>Colonne8373</t>
  </si>
  <si>
    <t>Colonne8374</t>
  </si>
  <si>
    <t>Colonne8375</t>
  </si>
  <si>
    <t>Colonne8376</t>
  </si>
  <si>
    <t>Colonne8377</t>
  </si>
  <si>
    <t>Colonne8378</t>
  </si>
  <si>
    <t>Colonne8379</t>
  </si>
  <si>
    <t>Colonne8380</t>
  </si>
  <si>
    <t>Colonne8381</t>
  </si>
  <si>
    <t>Colonne8382</t>
  </si>
  <si>
    <t>Colonne8383</t>
  </si>
  <si>
    <t>Colonne8384</t>
  </si>
  <si>
    <t>Colonne8385</t>
  </si>
  <si>
    <t>Colonne8386</t>
  </si>
  <si>
    <t>Colonne8387</t>
  </si>
  <si>
    <t>Colonne8388</t>
  </si>
  <si>
    <t>Colonne8389</t>
  </si>
  <si>
    <t>Colonne8390</t>
  </si>
  <si>
    <t>Colonne8391</t>
  </si>
  <si>
    <t>Colonne8392</t>
  </si>
  <si>
    <t>Colonne8393</t>
  </si>
  <si>
    <t>Colonne8394</t>
  </si>
  <si>
    <t>Colonne8395</t>
  </si>
  <si>
    <t>Colonne8396</t>
  </si>
  <si>
    <t>Colonne8397</t>
  </si>
  <si>
    <t>Colonne8398</t>
  </si>
  <si>
    <t>Colonne8399</t>
  </si>
  <si>
    <t>Colonne8400</t>
  </si>
  <si>
    <t>Colonne8401</t>
  </si>
  <si>
    <t>Colonne8402</t>
  </si>
  <si>
    <t>Colonne8403</t>
  </si>
  <si>
    <t>Colonne8404</t>
  </si>
  <si>
    <t>Colonne8405</t>
  </si>
  <si>
    <t>Colonne8406</t>
  </si>
  <si>
    <t>Colonne8407</t>
  </si>
  <si>
    <t>Colonne8408</t>
  </si>
  <si>
    <t>Colonne8409</t>
  </si>
  <si>
    <t>Colonne8410</t>
  </si>
  <si>
    <t>Colonne8411</t>
  </si>
  <si>
    <t>Colonne8412</t>
  </si>
  <si>
    <t>Colonne8413</t>
  </si>
  <si>
    <t>Colonne8414</t>
  </si>
  <si>
    <t>Colonne8415</t>
  </si>
  <si>
    <t>Colonne8416</t>
  </si>
  <si>
    <t>Colonne8417</t>
  </si>
  <si>
    <t>Colonne8418</t>
  </si>
  <si>
    <t>Colonne8419</t>
  </si>
  <si>
    <t>Colonne8420</t>
  </si>
  <si>
    <t>Colonne8421</t>
  </si>
  <si>
    <t>Colonne8422</t>
  </si>
  <si>
    <t>Colonne8423</t>
  </si>
  <si>
    <t>Colonne8424</t>
  </si>
  <si>
    <t>Colonne8425</t>
  </si>
  <si>
    <t>Colonne8426</t>
  </si>
  <si>
    <t>Colonne8427</t>
  </si>
  <si>
    <t>Colonne8428</t>
  </si>
  <si>
    <t>Colonne8429</t>
  </si>
  <si>
    <t>Colonne8430</t>
  </si>
  <si>
    <t>Colonne8431</t>
  </si>
  <si>
    <t>Colonne8432</t>
  </si>
  <si>
    <t>Colonne8433</t>
  </si>
  <si>
    <t>Colonne8434</t>
  </si>
  <si>
    <t>Colonne8435</t>
  </si>
  <si>
    <t>Colonne8436</t>
  </si>
  <si>
    <t>Colonne8437</t>
  </si>
  <si>
    <t>Colonne8438</t>
  </si>
  <si>
    <t>Colonne8439</t>
  </si>
  <si>
    <t>Colonne8440</t>
  </si>
  <si>
    <t>Colonne8441</t>
  </si>
  <si>
    <t>Colonne8442</t>
  </si>
  <si>
    <t>Colonne8443</t>
  </si>
  <si>
    <t>Colonne8444</t>
  </si>
  <si>
    <t>Colonne8445</t>
  </si>
  <si>
    <t>Colonne8446</t>
  </si>
  <si>
    <t>Colonne8447</t>
  </si>
  <si>
    <t>Colonne8448</t>
  </si>
  <si>
    <t>Colonne8449</t>
  </si>
  <si>
    <t>Colonne8450</t>
  </si>
  <si>
    <t>Colonne8451</t>
  </si>
  <si>
    <t>Colonne8452</t>
  </si>
  <si>
    <t>Colonne8453</t>
  </si>
  <si>
    <t>Colonne8454</t>
  </si>
  <si>
    <t>Colonne8455</t>
  </si>
  <si>
    <t>Colonne8456</t>
  </si>
  <si>
    <t>Colonne8457</t>
  </si>
  <si>
    <t>Colonne8458</t>
  </si>
  <si>
    <t>Colonne8459</t>
  </si>
  <si>
    <t>Colonne8460</t>
  </si>
  <si>
    <t>Colonne8461</t>
  </si>
  <si>
    <t>Colonne8462</t>
  </si>
  <si>
    <t>Colonne8463</t>
  </si>
  <si>
    <t>Colonne8464</t>
  </si>
  <si>
    <t>Colonne8465</t>
  </si>
  <si>
    <t>Colonne8466</t>
  </si>
  <si>
    <t>Colonne8467</t>
  </si>
  <si>
    <t>Colonne8468</t>
  </si>
  <si>
    <t>Colonne8469</t>
  </si>
  <si>
    <t>Colonne8470</t>
  </si>
  <si>
    <t>Colonne8471</t>
  </si>
  <si>
    <t>Colonne8472</t>
  </si>
  <si>
    <t>Colonne8473</t>
  </si>
  <si>
    <t>Colonne8474</t>
  </si>
  <si>
    <t>Colonne8475</t>
  </si>
  <si>
    <t>Colonne8476</t>
  </si>
  <si>
    <t>Colonne8477</t>
  </si>
  <si>
    <t>Colonne8478</t>
  </si>
  <si>
    <t>Colonne8479</t>
  </si>
  <si>
    <t>Colonne8480</t>
  </si>
  <si>
    <t>Colonne8481</t>
  </si>
  <si>
    <t>Colonne8482</t>
  </si>
  <si>
    <t>Colonne8483</t>
  </si>
  <si>
    <t>Colonne8484</t>
  </si>
  <si>
    <t>Colonne8485</t>
  </si>
  <si>
    <t>Colonne8486</t>
  </si>
  <si>
    <t>Colonne8487</t>
  </si>
  <si>
    <t>Colonne8488</t>
  </si>
  <si>
    <t>Colonne8489</t>
  </si>
  <si>
    <t>Colonne8490</t>
  </si>
  <si>
    <t>Colonne8491</t>
  </si>
  <si>
    <t>Colonne8492</t>
  </si>
  <si>
    <t>Colonne8493</t>
  </si>
  <si>
    <t>Colonne8494</t>
  </si>
  <si>
    <t>Colonne8495</t>
  </si>
  <si>
    <t>Colonne8496</t>
  </si>
  <si>
    <t>Colonne8497</t>
  </si>
  <si>
    <t>Colonne8498</t>
  </si>
  <si>
    <t>Colonne8499</t>
  </si>
  <si>
    <t>Colonne8500</t>
  </si>
  <si>
    <t>Colonne8501</t>
  </si>
  <si>
    <t>Colonne8502</t>
  </si>
  <si>
    <t>Colonne8503</t>
  </si>
  <si>
    <t>Colonne8504</t>
  </si>
  <si>
    <t>Colonne8505</t>
  </si>
  <si>
    <t>Colonne8506</t>
  </si>
  <si>
    <t>Colonne8507</t>
  </si>
  <si>
    <t>Colonne8508</t>
  </si>
  <si>
    <t>Colonne8509</t>
  </si>
  <si>
    <t>Colonne8510</t>
  </si>
  <si>
    <t>Colonne8511</t>
  </si>
  <si>
    <t>Colonne8512</t>
  </si>
  <si>
    <t>Colonne8513</t>
  </si>
  <si>
    <t>Colonne8514</t>
  </si>
  <si>
    <t>Colonne8515</t>
  </si>
  <si>
    <t>Colonne8516</t>
  </si>
  <si>
    <t>Colonne8517</t>
  </si>
  <si>
    <t>Colonne8518</t>
  </si>
  <si>
    <t>Colonne8519</t>
  </si>
  <si>
    <t>Colonne8520</t>
  </si>
  <si>
    <t>Colonne8521</t>
  </si>
  <si>
    <t>Colonne8522</t>
  </si>
  <si>
    <t>Colonne8523</t>
  </si>
  <si>
    <t>Colonne8524</t>
  </si>
  <si>
    <t>Colonne8525</t>
  </si>
  <si>
    <t>Colonne8526</t>
  </si>
  <si>
    <t>Colonne8527</t>
  </si>
  <si>
    <t>Colonne8528</t>
  </si>
  <si>
    <t>Colonne8529</t>
  </si>
  <si>
    <t>Colonne8530</t>
  </si>
  <si>
    <t>Colonne8531</t>
  </si>
  <si>
    <t>Colonne8532</t>
  </si>
  <si>
    <t>Colonne8533</t>
  </si>
  <si>
    <t>Colonne8534</t>
  </si>
  <si>
    <t>Colonne8535</t>
  </si>
  <si>
    <t>Colonne8536</t>
  </si>
  <si>
    <t>Colonne8537</t>
  </si>
  <si>
    <t>Colonne8538</t>
  </si>
  <si>
    <t>Colonne8539</t>
  </si>
  <si>
    <t>Colonne8540</t>
  </si>
  <si>
    <t>Colonne8541</t>
  </si>
  <si>
    <t>Colonne8542</t>
  </si>
  <si>
    <t>Colonne8543</t>
  </si>
  <si>
    <t>Colonne8544</t>
  </si>
  <si>
    <t>Colonne8545</t>
  </si>
  <si>
    <t>Colonne8546</t>
  </si>
  <si>
    <t>Colonne8547</t>
  </si>
  <si>
    <t>Colonne8548</t>
  </si>
  <si>
    <t>Colonne8549</t>
  </si>
  <si>
    <t>Colonne8550</t>
  </si>
  <si>
    <t>Colonne8551</t>
  </si>
  <si>
    <t>Colonne8552</t>
  </si>
  <si>
    <t>Colonne8553</t>
  </si>
  <si>
    <t>Colonne8554</t>
  </si>
  <si>
    <t>Colonne8555</t>
  </si>
  <si>
    <t>Colonne8556</t>
  </si>
  <si>
    <t>Colonne8557</t>
  </si>
  <si>
    <t>Colonne8558</t>
  </si>
  <si>
    <t>Colonne8559</t>
  </si>
  <si>
    <t>Colonne8560</t>
  </si>
  <si>
    <t>Colonne8561</t>
  </si>
  <si>
    <t>Colonne8562</t>
  </si>
  <si>
    <t>Colonne8563</t>
  </si>
  <si>
    <t>Colonne8564</t>
  </si>
  <si>
    <t>Colonne8565</t>
  </si>
  <si>
    <t>Colonne8566</t>
  </si>
  <si>
    <t>Colonne8567</t>
  </si>
  <si>
    <t>Colonne8568</t>
  </si>
  <si>
    <t>Colonne8569</t>
  </si>
  <si>
    <t>Colonne8570</t>
  </si>
  <si>
    <t>Colonne8571</t>
  </si>
  <si>
    <t>Colonne8572</t>
  </si>
  <si>
    <t>Colonne8573</t>
  </si>
  <si>
    <t>Colonne8574</t>
  </si>
  <si>
    <t>Colonne8575</t>
  </si>
  <si>
    <t>Colonne8576</t>
  </si>
  <si>
    <t>Colonne8577</t>
  </si>
  <si>
    <t>Colonne8578</t>
  </si>
  <si>
    <t>Colonne8579</t>
  </si>
  <si>
    <t>Colonne8580</t>
  </si>
  <si>
    <t>Colonne8581</t>
  </si>
  <si>
    <t>Colonne8582</t>
  </si>
  <si>
    <t>Colonne8583</t>
  </si>
  <si>
    <t>Colonne8584</t>
  </si>
  <si>
    <t>Colonne8585</t>
  </si>
  <si>
    <t>Colonne8586</t>
  </si>
  <si>
    <t>Colonne8587</t>
  </si>
  <si>
    <t>Colonne8588</t>
  </si>
  <si>
    <t>Colonne8589</t>
  </si>
  <si>
    <t>Colonne8590</t>
  </si>
  <si>
    <t>Colonne8591</t>
  </si>
  <si>
    <t>Colonne8592</t>
  </si>
  <si>
    <t>Colonne8593</t>
  </si>
  <si>
    <t>Colonne8594</t>
  </si>
  <si>
    <t>Colonne8595</t>
  </si>
  <si>
    <t>Colonne8596</t>
  </si>
  <si>
    <t>Colonne8597</t>
  </si>
  <si>
    <t>Colonne8598</t>
  </si>
  <si>
    <t>Colonne8599</t>
  </si>
  <si>
    <t>Colonne8600</t>
  </si>
  <si>
    <t>Colonne8601</t>
  </si>
  <si>
    <t>Colonne8602</t>
  </si>
  <si>
    <t>Colonne8603</t>
  </si>
  <si>
    <t>Colonne8604</t>
  </si>
  <si>
    <t>Colonne8605</t>
  </si>
  <si>
    <t>Colonne8606</t>
  </si>
  <si>
    <t>Colonne8607</t>
  </si>
  <si>
    <t>Colonne8608</t>
  </si>
  <si>
    <t>Colonne8609</t>
  </si>
  <si>
    <t>Colonne8610</t>
  </si>
  <si>
    <t>Colonne8611</t>
  </si>
  <si>
    <t>Colonne8612</t>
  </si>
  <si>
    <t>Colonne8613</t>
  </si>
  <si>
    <t>Colonne8614</t>
  </si>
  <si>
    <t>Colonne8615</t>
  </si>
  <si>
    <t>Colonne8616</t>
  </si>
  <si>
    <t>Colonne8617</t>
  </si>
  <si>
    <t>Colonne8618</t>
  </si>
  <si>
    <t>Colonne8619</t>
  </si>
  <si>
    <t>Colonne8620</t>
  </si>
  <si>
    <t>Colonne8621</t>
  </si>
  <si>
    <t>Colonne8622</t>
  </si>
  <si>
    <t>Colonne8623</t>
  </si>
  <si>
    <t>Colonne8624</t>
  </si>
  <si>
    <t>Colonne8625</t>
  </si>
  <si>
    <t>Colonne8626</t>
  </si>
  <si>
    <t>Colonne8627</t>
  </si>
  <si>
    <t>Colonne8628</t>
  </si>
  <si>
    <t>Colonne8629</t>
  </si>
  <si>
    <t>Colonne8630</t>
  </si>
  <si>
    <t>Colonne8631</t>
  </si>
  <si>
    <t>Colonne8632</t>
  </si>
  <si>
    <t>Colonne8633</t>
  </si>
  <si>
    <t>Colonne8634</t>
  </si>
  <si>
    <t>Colonne8635</t>
  </si>
  <si>
    <t>Colonne8636</t>
  </si>
  <si>
    <t>Colonne8637</t>
  </si>
  <si>
    <t>Colonne8638</t>
  </si>
  <si>
    <t>Colonne8639</t>
  </si>
  <si>
    <t>Colonne8640</t>
  </si>
  <si>
    <t>Colonne8641</t>
  </si>
  <si>
    <t>Colonne8642</t>
  </si>
  <si>
    <t>Colonne8643</t>
  </si>
  <si>
    <t>Colonne8644</t>
  </si>
  <si>
    <t>Colonne8645</t>
  </si>
  <si>
    <t>Colonne8646</t>
  </si>
  <si>
    <t>Colonne8647</t>
  </si>
  <si>
    <t>Colonne8648</t>
  </si>
  <si>
    <t>Colonne8649</t>
  </si>
  <si>
    <t>Colonne8650</t>
  </si>
  <si>
    <t>Colonne8651</t>
  </si>
  <si>
    <t>Colonne8652</t>
  </si>
  <si>
    <t>Colonne8653</t>
  </si>
  <si>
    <t>Colonne8654</t>
  </si>
  <si>
    <t>Colonne8655</t>
  </si>
  <si>
    <t>Colonne8656</t>
  </si>
  <si>
    <t>Colonne8657</t>
  </si>
  <si>
    <t>Colonne8658</t>
  </si>
  <si>
    <t>Colonne8659</t>
  </si>
  <si>
    <t>Colonne8660</t>
  </si>
  <si>
    <t>Colonne8661</t>
  </si>
  <si>
    <t>Colonne8662</t>
  </si>
  <si>
    <t>Colonne8663</t>
  </si>
  <si>
    <t>Colonne8664</t>
  </si>
  <si>
    <t>Colonne8665</t>
  </si>
  <si>
    <t>Colonne8666</t>
  </si>
  <si>
    <t>Colonne8667</t>
  </si>
  <si>
    <t>Colonne8668</t>
  </si>
  <si>
    <t>Colonne8669</t>
  </si>
  <si>
    <t>Colonne8670</t>
  </si>
  <si>
    <t>Colonne8671</t>
  </si>
  <si>
    <t>Colonne8672</t>
  </si>
  <si>
    <t>Colonne8673</t>
  </si>
  <si>
    <t>Colonne8674</t>
  </si>
  <si>
    <t>Colonne8675</t>
  </si>
  <si>
    <t>Colonne8676</t>
  </si>
  <si>
    <t>Colonne8677</t>
  </si>
  <si>
    <t>Colonne8678</t>
  </si>
  <si>
    <t>Colonne8679</t>
  </si>
  <si>
    <t>Colonne8680</t>
  </si>
  <si>
    <t>Colonne8681</t>
  </si>
  <si>
    <t>Colonne8682</t>
  </si>
  <si>
    <t>Colonne8683</t>
  </si>
  <si>
    <t>Colonne8684</t>
  </si>
  <si>
    <t>Colonne8685</t>
  </si>
  <si>
    <t>Colonne8686</t>
  </si>
  <si>
    <t>Colonne8687</t>
  </si>
  <si>
    <t>Colonne8688</t>
  </si>
  <si>
    <t>Colonne8689</t>
  </si>
  <si>
    <t>Colonne8690</t>
  </si>
  <si>
    <t>Colonne8691</t>
  </si>
  <si>
    <t>Colonne8692</t>
  </si>
  <si>
    <t>Colonne8693</t>
  </si>
  <si>
    <t>Colonne8694</t>
  </si>
  <si>
    <t>Colonne8695</t>
  </si>
  <si>
    <t>Colonne8696</t>
  </si>
  <si>
    <t>Colonne8697</t>
  </si>
  <si>
    <t>Colonne8698</t>
  </si>
  <si>
    <t>Colonne8699</t>
  </si>
  <si>
    <t>Colonne8700</t>
  </si>
  <si>
    <t>Colonne8701</t>
  </si>
  <si>
    <t>Colonne8702</t>
  </si>
  <si>
    <t>Colonne8703</t>
  </si>
  <si>
    <t>Colonne8704</t>
  </si>
  <si>
    <t>Colonne8705</t>
  </si>
  <si>
    <t>Colonne8706</t>
  </si>
  <si>
    <t>Colonne8707</t>
  </si>
  <si>
    <t>Colonne8708</t>
  </si>
  <si>
    <t>Colonne8709</t>
  </si>
  <si>
    <t>Colonne8710</t>
  </si>
  <si>
    <t>Colonne8711</t>
  </si>
  <si>
    <t>Colonne8712</t>
  </si>
  <si>
    <t>Colonne8713</t>
  </si>
  <si>
    <t>Colonne8714</t>
  </si>
  <si>
    <t>Colonne8715</t>
  </si>
  <si>
    <t>Colonne8716</t>
  </si>
  <si>
    <t>Colonne8717</t>
  </si>
  <si>
    <t>Colonne8718</t>
  </si>
  <si>
    <t>Colonne8719</t>
  </si>
  <si>
    <t>Colonne8720</t>
  </si>
  <si>
    <t>Colonne8721</t>
  </si>
  <si>
    <t>Colonne8722</t>
  </si>
  <si>
    <t>Colonne8723</t>
  </si>
  <si>
    <t>Colonne8724</t>
  </si>
  <si>
    <t>Colonne8725</t>
  </si>
  <si>
    <t>Colonne8726</t>
  </si>
  <si>
    <t>Colonne8727</t>
  </si>
  <si>
    <t>Colonne8728</t>
  </si>
  <si>
    <t>Colonne8729</t>
  </si>
  <si>
    <t>Colonne8730</t>
  </si>
  <si>
    <t>Colonne8731</t>
  </si>
  <si>
    <t>Colonne8732</t>
  </si>
  <si>
    <t>Colonne8733</t>
  </si>
  <si>
    <t>Colonne8734</t>
  </si>
  <si>
    <t>Colonne8735</t>
  </si>
  <si>
    <t>Colonne8736</t>
  </si>
  <si>
    <t>Colonne8737</t>
  </si>
  <si>
    <t>Colonne8738</t>
  </si>
  <si>
    <t>Colonne8739</t>
  </si>
  <si>
    <t>Colonne8740</t>
  </si>
  <si>
    <t>Colonne8741</t>
  </si>
  <si>
    <t>Colonne8742</t>
  </si>
  <si>
    <t>Colonne8743</t>
  </si>
  <si>
    <t>Colonne8744</t>
  </si>
  <si>
    <t>Colonne8745</t>
  </si>
  <si>
    <t>Colonne8746</t>
  </si>
  <si>
    <t>Colonne8747</t>
  </si>
  <si>
    <t>Colonne8748</t>
  </si>
  <si>
    <t>Colonne8749</t>
  </si>
  <si>
    <t>Colonne8750</t>
  </si>
  <si>
    <t>Colonne8751</t>
  </si>
  <si>
    <t>Colonne8752</t>
  </si>
  <si>
    <t>Colonne8753</t>
  </si>
  <si>
    <t>Colonne8754</t>
  </si>
  <si>
    <t>Colonne8755</t>
  </si>
  <si>
    <t>Colonne8756</t>
  </si>
  <si>
    <t>Colonne8757</t>
  </si>
  <si>
    <t>Colonne8758</t>
  </si>
  <si>
    <t>Colonne8759</t>
  </si>
  <si>
    <t>Colonne8760</t>
  </si>
  <si>
    <t>Colonne8761</t>
  </si>
  <si>
    <t>Colonne8762</t>
  </si>
  <si>
    <t>Colonne8763</t>
  </si>
  <si>
    <t>Colonne8764</t>
  </si>
  <si>
    <t>Colonne8765</t>
  </si>
  <si>
    <t>Colonne8766</t>
  </si>
  <si>
    <t>Colonne8767</t>
  </si>
  <si>
    <t>Colonne8768</t>
  </si>
  <si>
    <t>Colonne8769</t>
  </si>
  <si>
    <t>Colonne8770</t>
  </si>
  <si>
    <t>Colonne8771</t>
  </si>
  <si>
    <t>Colonne8772</t>
  </si>
  <si>
    <t>Colonne8773</t>
  </si>
  <si>
    <t>Colonne8774</t>
  </si>
  <si>
    <t>Colonne8775</t>
  </si>
  <si>
    <t>Colonne8776</t>
  </si>
  <si>
    <t>Colonne8777</t>
  </si>
  <si>
    <t>Colonne8778</t>
  </si>
  <si>
    <t>Colonne8779</t>
  </si>
  <si>
    <t>Colonne8780</t>
  </si>
  <si>
    <t>Colonne8781</t>
  </si>
  <si>
    <t>Colonne8782</t>
  </si>
  <si>
    <t>Colonne8783</t>
  </si>
  <si>
    <t>Colonne8784</t>
  </si>
  <si>
    <t>Colonne8785</t>
  </si>
  <si>
    <t>Colonne8786</t>
  </si>
  <si>
    <t>Colonne8787</t>
  </si>
  <si>
    <t>Colonne8788</t>
  </si>
  <si>
    <t>Colonne8789</t>
  </si>
  <si>
    <t>Colonne8790</t>
  </si>
  <si>
    <t>Colonne8791</t>
  </si>
  <si>
    <t>Colonne8792</t>
  </si>
  <si>
    <t>Colonne8793</t>
  </si>
  <si>
    <t>Colonne8794</t>
  </si>
  <si>
    <t>Colonne8795</t>
  </si>
  <si>
    <t>Colonne8796</t>
  </si>
  <si>
    <t>Colonne8797</t>
  </si>
  <si>
    <t>Colonne8798</t>
  </si>
  <si>
    <t>Colonne8799</t>
  </si>
  <si>
    <t>Colonne8800</t>
  </si>
  <si>
    <t>Colonne8801</t>
  </si>
  <si>
    <t>Colonne8802</t>
  </si>
  <si>
    <t>Colonne8803</t>
  </si>
  <si>
    <t>Colonne8804</t>
  </si>
  <si>
    <t>Colonne8805</t>
  </si>
  <si>
    <t>Colonne8806</t>
  </si>
  <si>
    <t>Colonne8807</t>
  </si>
  <si>
    <t>Colonne8808</t>
  </si>
  <si>
    <t>Colonne8809</t>
  </si>
  <si>
    <t>Colonne8810</t>
  </si>
  <si>
    <t>Colonne8811</t>
  </si>
  <si>
    <t>Colonne8812</t>
  </si>
  <si>
    <t>Colonne8813</t>
  </si>
  <si>
    <t>Colonne8814</t>
  </si>
  <si>
    <t>Colonne8815</t>
  </si>
  <si>
    <t>Colonne8816</t>
  </si>
  <si>
    <t>Colonne8817</t>
  </si>
  <si>
    <t>Colonne8818</t>
  </si>
  <si>
    <t>Colonne8819</t>
  </si>
  <si>
    <t>Colonne8820</t>
  </si>
  <si>
    <t>Colonne8821</t>
  </si>
  <si>
    <t>Colonne8822</t>
  </si>
  <si>
    <t>Colonne8823</t>
  </si>
  <si>
    <t>Colonne8824</t>
  </si>
  <si>
    <t>Colonne8825</t>
  </si>
  <si>
    <t>Colonne8826</t>
  </si>
  <si>
    <t>Colonne8827</t>
  </si>
  <si>
    <t>Colonne8828</t>
  </si>
  <si>
    <t>Colonne8829</t>
  </si>
  <si>
    <t>Colonne8830</t>
  </si>
  <si>
    <t>Colonne8831</t>
  </si>
  <si>
    <t>Colonne8832</t>
  </si>
  <si>
    <t>Colonne8833</t>
  </si>
  <si>
    <t>Colonne8834</t>
  </si>
  <si>
    <t>Colonne8835</t>
  </si>
  <si>
    <t>Colonne8836</t>
  </si>
  <si>
    <t>Colonne8837</t>
  </si>
  <si>
    <t>Colonne8838</t>
  </si>
  <si>
    <t>Colonne8839</t>
  </si>
  <si>
    <t>Colonne8840</t>
  </si>
  <si>
    <t>Colonne8841</t>
  </si>
  <si>
    <t>Colonne8842</t>
  </si>
  <si>
    <t>Colonne8843</t>
  </si>
  <si>
    <t>Colonne8844</t>
  </si>
  <si>
    <t>Colonne8845</t>
  </si>
  <si>
    <t>Colonne8846</t>
  </si>
  <si>
    <t>Colonne8847</t>
  </si>
  <si>
    <t>Colonne8848</t>
  </si>
  <si>
    <t>Colonne8849</t>
  </si>
  <si>
    <t>Colonne8850</t>
  </si>
  <si>
    <t>Colonne8851</t>
  </si>
  <si>
    <t>Colonne8852</t>
  </si>
  <si>
    <t>Colonne8853</t>
  </si>
  <si>
    <t>Colonne8854</t>
  </si>
  <si>
    <t>Colonne8855</t>
  </si>
  <si>
    <t>Colonne8856</t>
  </si>
  <si>
    <t>Colonne8857</t>
  </si>
  <si>
    <t>Colonne8858</t>
  </si>
  <si>
    <t>Colonne8859</t>
  </si>
  <si>
    <t>Colonne8860</t>
  </si>
  <si>
    <t>Colonne8861</t>
  </si>
  <si>
    <t>Colonne8862</t>
  </si>
  <si>
    <t>Colonne8863</t>
  </si>
  <si>
    <t>Colonne8864</t>
  </si>
  <si>
    <t>Colonne8865</t>
  </si>
  <si>
    <t>Colonne8866</t>
  </si>
  <si>
    <t>Colonne8867</t>
  </si>
  <si>
    <t>Colonne8868</t>
  </si>
  <si>
    <t>Colonne8869</t>
  </si>
  <si>
    <t>Colonne8870</t>
  </si>
  <si>
    <t>Colonne8871</t>
  </si>
  <si>
    <t>Colonne8872</t>
  </si>
  <si>
    <t>Colonne8873</t>
  </si>
  <si>
    <t>Colonne8874</t>
  </si>
  <si>
    <t>Colonne8875</t>
  </si>
  <si>
    <t>Colonne8876</t>
  </si>
  <si>
    <t>Colonne8877</t>
  </si>
  <si>
    <t>Colonne8878</t>
  </si>
  <si>
    <t>Colonne8879</t>
  </si>
  <si>
    <t>Colonne8880</t>
  </si>
  <si>
    <t>Colonne8881</t>
  </si>
  <si>
    <t>Colonne8882</t>
  </si>
  <si>
    <t>Colonne8883</t>
  </si>
  <si>
    <t>Colonne8884</t>
  </si>
  <si>
    <t>Colonne8885</t>
  </si>
  <si>
    <t>Colonne8886</t>
  </si>
  <si>
    <t>Colonne8887</t>
  </si>
  <si>
    <t>Colonne8888</t>
  </si>
  <si>
    <t>Colonne8889</t>
  </si>
  <si>
    <t>Colonne8890</t>
  </si>
  <si>
    <t>Colonne8891</t>
  </si>
  <si>
    <t>Colonne8892</t>
  </si>
  <si>
    <t>Colonne8893</t>
  </si>
  <si>
    <t>Colonne8894</t>
  </si>
  <si>
    <t>Colonne8895</t>
  </si>
  <si>
    <t>Colonne8896</t>
  </si>
  <si>
    <t>Colonne8897</t>
  </si>
  <si>
    <t>Colonne8898</t>
  </si>
  <si>
    <t>Colonne8899</t>
  </si>
  <si>
    <t>Colonne8900</t>
  </si>
  <si>
    <t>Colonne8901</t>
  </si>
  <si>
    <t>Colonne8902</t>
  </si>
  <si>
    <t>Colonne8903</t>
  </si>
  <si>
    <t>Colonne8904</t>
  </si>
  <si>
    <t>Colonne8905</t>
  </si>
  <si>
    <t>Colonne8906</t>
  </si>
  <si>
    <t>Colonne8907</t>
  </si>
  <si>
    <t>Colonne8908</t>
  </si>
  <si>
    <t>Colonne8909</t>
  </si>
  <si>
    <t>Colonne8910</t>
  </si>
  <si>
    <t>Colonne8911</t>
  </si>
  <si>
    <t>Colonne8912</t>
  </si>
  <si>
    <t>Colonne8913</t>
  </si>
  <si>
    <t>Colonne8914</t>
  </si>
  <si>
    <t>Colonne8915</t>
  </si>
  <si>
    <t>Colonne8916</t>
  </si>
  <si>
    <t>Colonne8917</t>
  </si>
  <si>
    <t>Colonne8918</t>
  </si>
  <si>
    <t>Colonne8919</t>
  </si>
  <si>
    <t>Colonne8920</t>
  </si>
  <si>
    <t>Colonne8921</t>
  </si>
  <si>
    <t>Colonne8922</t>
  </si>
  <si>
    <t>Colonne8923</t>
  </si>
  <si>
    <t>Colonne8924</t>
  </si>
  <si>
    <t>Colonne8925</t>
  </si>
  <si>
    <t>Colonne8926</t>
  </si>
  <si>
    <t>Colonne8927</t>
  </si>
  <si>
    <t>Colonne8928</t>
  </si>
  <si>
    <t>Colonne8929</t>
  </si>
  <si>
    <t>Colonne8930</t>
  </si>
  <si>
    <t>Colonne8931</t>
  </si>
  <si>
    <t>Colonne8932</t>
  </si>
  <si>
    <t>Colonne8933</t>
  </si>
  <si>
    <t>Colonne8934</t>
  </si>
  <si>
    <t>Colonne8935</t>
  </si>
  <si>
    <t>Colonne8936</t>
  </si>
  <si>
    <t>Colonne8937</t>
  </si>
  <si>
    <t>Colonne8938</t>
  </si>
  <si>
    <t>Colonne8939</t>
  </si>
  <si>
    <t>Colonne8940</t>
  </si>
  <si>
    <t>Colonne8941</t>
  </si>
  <si>
    <t>Colonne8942</t>
  </si>
  <si>
    <t>Colonne8943</t>
  </si>
  <si>
    <t>Colonne8944</t>
  </si>
  <si>
    <t>Colonne8945</t>
  </si>
  <si>
    <t>Colonne8946</t>
  </si>
  <si>
    <t>Colonne8947</t>
  </si>
  <si>
    <t>Colonne8948</t>
  </si>
  <si>
    <t>Colonne8949</t>
  </si>
  <si>
    <t>Colonne8950</t>
  </si>
  <si>
    <t>Colonne8951</t>
  </si>
  <si>
    <t>Colonne8952</t>
  </si>
  <si>
    <t>Colonne8953</t>
  </si>
  <si>
    <t>Colonne8954</t>
  </si>
  <si>
    <t>Colonne8955</t>
  </si>
  <si>
    <t>Colonne8956</t>
  </si>
  <si>
    <t>Colonne8957</t>
  </si>
  <si>
    <t>Colonne8958</t>
  </si>
  <si>
    <t>Colonne8959</t>
  </si>
  <si>
    <t>Colonne8960</t>
  </si>
  <si>
    <t>Colonne8961</t>
  </si>
  <si>
    <t>Colonne8962</t>
  </si>
  <si>
    <t>Colonne8963</t>
  </si>
  <si>
    <t>Colonne8964</t>
  </si>
  <si>
    <t>Colonne8965</t>
  </si>
  <si>
    <t>Colonne8966</t>
  </si>
  <si>
    <t>Colonne8967</t>
  </si>
  <si>
    <t>Colonne8968</t>
  </si>
  <si>
    <t>Colonne8969</t>
  </si>
  <si>
    <t>Colonne8970</t>
  </si>
  <si>
    <t>Colonne8971</t>
  </si>
  <si>
    <t>Colonne8972</t>
  </si>
  <si>
    <t>Colonne8973</t>
  </si>
  <si>
    <t>Colonne8974</t>
  </si>
  <si>
    <t>Colonne8975</t>
  </si>
  <si>
    <t>Colonne8976</t>
  </si>
  <si>
    <t>Colonne8977</t>
  </si>
  <si>
    <t>Colonne8978</t>
  </si>
  <si>
    <t>Colonne8979</t>
  </si>
  <si>
    <t>Colonne8980</t>
  </si>
  <si>
    <t>Colonne8981</t>
  </si>
  <si>
    <t>Colonne8982</t>
  </si>
  <si>
    <t>Colonne8983</t>
  </si>
  <si>
    <t>Colonne8984</t>
  </si>
  <si>
    <t>Colonne8985</t>
  </si>
  <si>
    <t>Colonne8986</t>
  </si>
  <si>
    <t>Colonne8987</t>
  </si>
  <si>
    <t>Colonne8988</t>
  </si>
  <si>
    <t>Colonne8989</t>
  </si>
  <si>
    <t>Colonne8990</t>
  </si>
  <si>
    <t>Colonne8991</t>
  </si>
  <si>
    <t>Colonne8992</t>
  </si>
  <si>
    <t>Colonne8993</t>
  </si>
  <si>
    <t>Colonne8994</t>
  </si>
  <si>
    <t>Colonne8995</t>
  </si>
  <si>
    <t>Colonne8996</t>
  </si>
  <si>
    <t>Colonne8997</t>
  </si>
  <si>
    <t>Colonne8998</t>
  </si>
  <si>
    <t>Colonne8999</t>
  </si>
  <si>
    <t>Colonne9000</t>
  </si>
  <si>
    <t>Colonne9001</t>
  </si>
  <si>
    <t>Colonne9002</t>
  </si>
  <si>
    <t>Colonne9003</t>
  </si>
  <si>
    <t>Colonne9004</t>
  </si>
  <si>
    <t>Colonne9005</t>
  </si>
  <si>
    <t>Colonne9006</t>
  </si>
  <si>
    <t>Colonne9007</t>
  </si>
  <si>
    <t>Colonne9008</t>
  </si>
  <si>
    <t>Colonne9009</t>
  </si>
  <si>
    <t>Colonne9010</t>
  </si>
  <si>
    <t>Colonne9011</t>
  </si>
  <si>
    <t>Colonne9012</t>
  </si>
  <si>
    <t>Colonne9013</t>
  </si>
  <si>
    <t>Colonne9014</t>
  </si>
  <si>
    <t>Colonne9015</t>
  </si>
  <si>
    <t>Colonne9016</t>
  </si>
  <si>
    <t>Colonne9017</t>
  </si>
  <si>
    <t>Colonne9018</t>
  </si>
  <si>
    <t>Colonne9019</t>
  </si>
  <si>
    <t>Colonne9020</t>
  </si>
  <si>
    <t>Colonne9021</t>
  </si>
  <si>
    <t>Colonne9022</t>
  </si>
  <si>
    <t>Colonne9023</t>
  </si>
  <si>
    <t>Colonne9024</t>
  </si>
  <si>
    <t>Colonne9025</t>
  </si>
  <si>
    <t>Colonne9026</t>
  </si>
  <si>
    <t>Colonne9027</t>
  </si>
  <si>
    <t>Colonne9028</t>
  </si>
  <si>
    <t>Colonne9029</t>
  </si>
  <si>
    <t>Colonne9030</t>
  </si>
  <si>
    <t>Colonne9031</t>
  </si>
  <si>
    <t>Colonne9032</t>
  </si>
  <si>
    <t>Colonne9033</t>
  </si>
  <si>
    <t>Colonne9034</t>
  </si>
  <si>
    <t>Colonne9035</t>
  </si>
  <si>
    <t>Colonne9036</t>
  </si>
  <si>
    <t>Colonne9037</t>
  </si>
  <si>
    <t>Colonne9038</t>
  </si>
  <si>
    <t>Colonne9039</t>
  </si>
  <si>
    <t>Colonne9040</t>
  </si>
  <si>
    <t>Colonne9041</t>
  </si>
  <si>
    <t>Colonne9042</t>
  </si>
  <si>
    <t>Colonne9043</t>
  </si>
  <si>
    <t>Colonne9044</t>
  </si>
  <si>
    <t>Colonne9045</t>
  </si>
  <si>
    <t>Colonne9046</t>
  </si>
  <si>
    <t>Colonne9047</t>
  </si>
  <si>
    <t>Colonne9048</t>
  </si>
  <si>
    <t>Colonne9049</t>
  </si>
  <si>
    <t>Colonne9050</t>
  </si>
  <si>
    <t>Colonne9051</t>
  </si>
  <si>
    <t>Colonne9052</t>
  </si>
  <si>
    <t>Colonne9053</t>
  </si>
  <si>
    <t>Colonne9054</t>
  </si>
  <si>
    <t>Colonne9055</t>
  </si>
  <si>
    <t>Colonne9056</t>
  </si>
  <si>
    <t>Colonne9057</t>
  </si>
  <si>
    <t>Colonne9058</t>
  </si>
  <si>
    <t>Colonne9059</t>
  </si>
  <si>
    <t>Colonne9060</t>
  </si>
  <si>
    <t>Colonne9061</t>
  </si>
  <si>
    <t>Colonne9062</t>
  </si>
  <si>
    <t>Colonne9063</t>
  </si>
  <si>
    <t>Colonne9064</t>
  </si>
  <si>
    <t>Colonne9065</t>
  </si>
  <si>
    <t>Colonne9066</t>
  </si>
  <si>
    <t>Colonne9067</t>
  </si>
  <si>
    <t>Colonne9068</t>
  </si>
  <si>
    <t>Colonne9069</t>
  </si>
  <si>
    <t>Colonne9070</t>
  </si>
  <si>
    <t>Colonne9071</t>
  </si>
  <si>
    <t>Colonne9072</t>
  </si>
  <si>
    <t>Colonne9073</t>
  </si>
  <si>
    <t>Colonne9074</t>
  </si>
  <si>
    <t>Colonne9075</t>
  </si>
  <si>
    <t>Colonne9076</t>
  </si>
  <si>
    <t>Colonne9077</t>
  </si>
  <si>
    <t>Colonne9078</t>
  </si>
  <si>
    <t>Colonne9079</t>
  </si>
  <si>
    <t>Colonne9080</t>
  </si>
  <si>
    <t>Colonne9081</t>
  </si>
  <si>
    <t>Colonne9082</t>
  </si>
  <si>
    <t>Colonne9083</t>
  </si>
  <si>
    <t>Colonne9084</t>
  </si>
  <si>
    <t>Colonne9085</t>
  </si>
  <si>
    <t>Colonne9086</t>
  </si>
  <si>
    <t>Colonne9087</t>
  </si>
  <si>
    <t>Colonne9088</t>
  </si>
  <si>
    <t>Colonne9089</t>
  </si>
  <si>
    <t>Colonne9090</t>
  </si>
  <si>
    <t>Colonne9091</t>
  </si>
  <si>
    <t>Colonne9092</t>
  </si>
  <si>
    <t>Colonne9093</t>
  </si>
  <si>
    <t>Colonne9094</t>
  </si>
  <si>
    <t>Colonne9095</t>
  </si>
  <si>
    <t>Colonne9096</t>
  </si>
  <si>
    <t>Colonne9097</t>
  </si>
  <si>
    <t>Colonne9098</t>
  </si>
  <si>
    <t>Colonne9099</t>
  </si>
  <si>
    <t>Colonne9100</t>
  </si>
  <si>
    <t>Colonne9101</t>
  </si>
  <si>
    <t>Colonne9102</t>
  </si>
  <si>
    <t>Colonne9103</t>
  </si>
  <si>
    <t>Colonne9104</t>
  </si>
  <si>
    <t>Colonne9105</t>
  </si>
  <si>
    <t>Colonne9106</t>
  </si>
  <si>
    <t>Colonne9107</t>
  </si>
  <si>
    <t>Colonne9108</t>
  </si>
  <si>
    <t>Colonne9109</t>
  </si>
  <si>
    <t>Colonne9110</t>
  </si>
  <si>
    <t>Colonne9111</t>
  </si>
  <si>
    <t>Colonne9112</t>
  </si>
  <si>
    <t>Colonne9113</t>
  </si>
  <si>
    <t>Colonne9114</t>
  </si>
  <si>
    <t>Colonne9115</t>
  </si>
  <si>
    <t>Colonne9116</t>
  </si>
  <si>
    <t>Colonne9117</t>
  </si>
  <si>
    <t>Colonne9118</t>
  </si>
  <si>
    <t>Colonne9119</t>
  </si>
  <si>
    <t>Colonne9120</t>
  </si>
  <si>
    <t>Colonne9121</t>
  </si>
  <si>
    <t>Colonne9122</t>
  </si>
  <si>
    <t>Colonne9123</t>
  </si>
  <si>
    <t>Colonne9124</t>
  </si>
  <si>
    <t>Colonne9125</t>
  </si>
  <si>
    <t>Colonne9126</t>
  </si>
  <si>
    <t>Colonne9127</t>
  </si>
  <si>
    <t>Colonne9128</t>
  </si>
  <si>
    <t>Colonne9129</t>
  </si>
  <si>
    <t>Colonne9130</t>
  </si>
  <si>
    <t>Colonne9131</t>
  </si>
  <si>
    <t>Colonne9132</t>
  </si>
  <si>
    <t>Colonne9133</t>
  </si>
  <si>
    <t>Colonne9134</t>
  </si>
  <si>
    <t>Colonne9135</t>
  </si>
  <si>
    <t>Colonne9136</t>
  </si>
  <si>
    <t>Colonne9137</t>
  </si>
  <si>
    <t>Colonne9138</t>
  </si>
  <si>
    <t>Colonne9139</t>
  </si>
  <si>
    <t>Colonne9140</t>
  </si>
  <si>
    <t>Colonne9141</t>
  </si>
  <si>
    <t>Colonne9142</t>
  </si>
  <si>
    <t>Colonne9143</t>
  </si>
  <si>
    <t>Colonne9144</t>
  </si>
  <si>
    <t>Colonne9145</t>
  </si>
  <si>
    <t>Colonne9146</t>
  </si>
  <si>
    <t>Colonne9147</t>
  </si>
  <si>
    <t>Colonne9148</t>
  </si>
  <si>
    <t>Colonne9149</t>
  </si>
  <si>
    <t>Colonne9150</t>
  </si>
  <si>
    <t>Colonne9151</t>
  </si>
  <si>
    <t>Colonne9152</t>
  </si>
  <si>
    <t>Colonne9153</t>
  </si>
  <si>
    <t>Colonne9154</t>
  </si>
  <si>
    <t>Colonne9155</t>
  </si>
  <si>
    <t>Colonne9156</t>
  </si>
  <si>
    <t>Colonne9157</t>
  </si>
  <si>
    <t>Colonne9158</t>
  </si>
  <si>
    <t>Colonne9159</t>
  </si>
  <si>
    <t>Colonne9160</t>
  </si>
  <si>
    <t>Colonne9161</t>
  </si>
  <si>
    <t>Colonne9162</t>
  </si>
  <si>
    <t>Colonne9163</t>
  </si>
  <si>
    <t>Colonne9164</t>
  </si>
  <si>
    <t>Colonne9165</t>
  </si>
  <si>
    <t>Colonne9166</t>
  </si>
  <si>
    <t>Colonne9167</t>
  </si>
  <si>
    <t>Colonne9168</t>
  </si>
  <si>
    <t>Colonne9169</t>
  </si>
  <si>
    <t>Colonne9170</t>
  </si>
  <si>
    <t>Colonne9171</t>
  </si>
  <si>
    <t>Colonne9172</t>
  </si>
  <si>
    <t>Colonne9173</t>
  </si>
  <si>
    <t>Colonne9174</t>
  </si>
  <si>
    <t>Colonne9175</t>
  </si>
  <si>
    <t>Colonne9176</t>
  </si>
  <si>
    <t>Colonne9177</t>
  </si>
  <si>
    <t>Colonne9178</t>
  </si>
  <si>
    <t>Colonne9179</t>
  </si>
  <si>
    <t>Colonne9180</t>
  </si>
  <si>
    <t>Colonne9181</t>
  </si>
  <si>
    <t>Colonne9182</t>
  </si>
  <si>
    <t>Colonne9183</t>
  </si>
  <si>
    <t>Colonne9184</t>
  </si>
  <si>
    <t>Colonne9185</t>
  </si>
  <si>
    <t>Colonne9186</t>
  </si>
  <si>
    <t>Colonne9187</t>
  </si>
  <si>
    <t>Colonne9188</t>
  </si>
  <si>
    <t>Colonne9189</t>
  </si>
  <si>
    <t>Colonne9190</t>
  </si>
  <si>
    <t>Colonne9191</t>
  </si>
  <si>
    <t>Colonne9192</t>
  </si>
  <si>
    <t>Colonne9193</t>
  </si>
  <si>
    <t>Colonne9194</t>
  </si>
  <si>
    <t>Colonne9195</t>
  </si>
  <si>
    <t>Colonne9196</t>
  </si>
  <si>
    <t>Colonne9197</t>
  </si>
  <si>
    <t>Colonne9198</t>
  </si>
  <si>
    <t>Colonne9199</t>
  </si>
  <si>
    <t>Colonne9200</t>
  </si>
  <si>
    <t>Colonne9201</t>
  </si>
  <si>
    <t>Colonne9202</t>
  </si>
  <si>
    <t>Colonne9203</t>
  </si>
  <si>
    <t>Colonne9204</t>
  </si>
  <si>
    <t>Colonne9205</t>
  </si>
  <si>
    <t>Colonne9206</t>
  </si>
  <si>
    <t>Colonne9207</t>
  </si>
  <si>
    <t>Colonne9208</t>
  </si>
  <si>
    <t>Colonne9209</t>
  </si>
  <si>
    <t>Colonne9210</t>
  </si>
  <si>
    <t>Colonne9211</t>
  </si>
  <si>
    <t>Colonne9212</t>
  </si>
  <si>
    <t>Colonne9213</t>
  </si>
  <si>
    <t>Colonne9214</t>
  </si>
  <si>
    <t>Colonne9215</t>
  </si>
  <si>
    <t>Colonne9216</t>
  </si>
  <si>
    <t>Colonne9217</t>
  </si>
  <si>
    <t>Colonne9218</t>
  </si>
  <si>
    <t>Colonne9219</t>
  </si>
  <si>
    <t>Colonne9220</t>
  </si>
  <si>
    <t>Colonne9221</t>
  </si>
  <si>
    <t>Colonne9222</t>
  </si>
  <si>
    <t>Colonne9223</t>
  </si>
  <si>
    <t>Colonne9224</t>
  </si>
  <si>
    <t>Colonne9225</t>
  </si>
  <si>
    <t>Colonne9226</t>
  </si>
  <si>
    <t>Colonne9227</t>
  </si>
  <si>
    <t>Colonne9228</t>
  </si>
  <si>
    <t>Colonne9229</t>
  </si>
  <si>
    <t>Colonne9230</t>
  </si>
  <si>
    <t>Colonne9231</t>
  </si>
  <si>
    <t>Colonne9232</t>
  </si>
  <si>
    <t>Colonne9233</t>
  </si>
  <si>
    <t>Colonne9234</t>
  </si>
  <si>
    <t>Colonne9235</t>
  </si>
  <si>
    <t>Colonne9236</t>
  </si>
  <si>
    <t>Colonne9237</t>
  </si>
  <si>
    <t>Colonne9238</t>
  </si>
  <si>
    <t>Colonne9239</t>
  </si>
  <si>
    <t>Colonne9240</t>
  </si>
  <si>
    <t>Colonne9241</t>
  </si>
  <si>
    <t>Colonne9242</t>
  </si>
  <si>
    <t>Colonne9243</t>
  </si>
  <si>
    <t>Colonne9244</t>
  </si>
  <si>
    <t>Colonne9245</t>
  </si>
  <si>
    <t>Colonne9246</t>
  </si>
  <si>
    <t>Colonne9247</t>
  </si>
  <si>
    <t>Colonne9248</t>
  </si>
  <si>
    <t>Colonne9249</t>
  </si>
  <si>
    <t>Colonne9250</t>
  </si>
  <si>
    <t>Colonne9251</t>
  </si>
  <si>
    <t>Colonne9252</t>
  </si>
  <si>
    <t>Colonne9253</t>
  </si>
  <si>
    <t>Colonne9254</t>
  </si>
  <si>
    <t>Colonne9255</t>
  </si>
  <si>
    <t>Colonne9256</t>
  </si>
  <si>
    <t>Colonne9257</t>
  </si>
  <si>
    <t>Colonne9258</t>
  </si>
  <si>
    <t>Colonne9259</t>
  </si>
  <si>
    <t>Colonne9260</t>
  </si>
  <si>
    <t>Colonne9261</t>
  </si>
  <si>
    <t>Colonne9262</t>
  </si>
  <si>
    <t>Colonne9263</t>
  </si>
  <si>
    <t>Colonne9264</t>
  </si>
  <si>
    <t>Colonne9265</t>
  </si>
  <si>
    <t>Colonne9266</t>
  </si>
  <si>
    <t>Colonne9267</t>
  </si>
  <si>
    <t>Colonne9268</t>
  </si>
  <si>
    <t>Colonne9269</t>
  </si>
  <si>
    <t>Colonne9270</t>
  </si>
  <si>
    <t>Colonne9271</t>
  </si>
  <si>
    <t>Colonne9272</t>
  </si>
  <si>
    <t>Colonne9273</t>
  </si>
  <si>
    <t>Colonne9274</t>
  </si>
  <si>
    <t>Colonne9275</t>
  </si>
  <si>
    <t>Colonne9276</t>
  </si>
  <si>
    <t>Colonne9277</t>
  </si>
  <si>
    <t>Colonne9278</t>
  </si>
  <si>
    <t>Colonne9279</t>
  </si>
  <si>
    <t>Colonne9280</t>
  </si>
  <si>
    <t>Colonne9281</t>
  </si>
  <si>
    <t>Colonne9282</t>
  </si>
  <si>
    <t>Colonne9283</t>
  </si>
  <si>
    <t>Colonne9284</t>
  </si>
  <si>
    <t>Colonne9285</t>
  </si>
  <si>
    <t>Colonne9286</t>
  </si>
  <si>
    <t>Colonne9287</t>
  </si>
  <si>
    <t>Colonne9288</t>
  </si>
  <si>
    <t>Colonne9289</t>
  </si>
  <si>
    <t>Colonne9290</t>
  </si>
  <si>
    <t>Colonne9291</t>
  </si>
  <si>
    <t>Colonne9292</t>
  </si>
  <si>
    <t>Colonne9293</t>
  </si>
  <si>
    <t>Colonne9294</t>
  </si>
  <si>
    <t>Colonne9295</t>
  </si>
  <si>
    <t>Colonne9296</t>
  </si>
  <si>
    <t>Colonne9297</t>
  </si>
  <si>
    <t>Colonne9298</t>
  </si>
  <si>
    <t>Colonne9299</t>
  </si>
  <si>
    <t>Colonne9300</t>
  </si>
  <si>
    <t>Colonne9301</t>
  </si>
  <si>
    <t>Colonne9302</t>
  </si>
  <si>
    <t>Colonne9303</t>
  </si>
  <si>
    <t>Colonne9304</t>
  </si>
  <si>
    <t>Colonne9305</t>
  </si>
  <si>
    <t>Colonne9306</t>
  </si>
  <si>
    <t>Colonne9307</t>
  </si>
  <si>
    <t>Colonne9308</t>
  </si>
  <si>
    <t>Colonne9309</t>
  </si>
  <si>
    <t>Colonne9310</t>
  </si>
  <si>
    <t>Colonne9311</t>
  </si>
  <si>
    <t>Colonne9312</t>
  </si>
  <si>
    <t>Colonne9313</t>
  </si>
  <si>
    <t>Colonne9314</t>
  </si>
  <si>
    <t>Colonne9315</t>
  </si>
  <si>
    <t>Colonne9316</t>
  </si>
  <si>
    <t>Colonne9317</t>
  </si>
  <si>
    <t>Colonne9318</t>
  </si>
  <si>
    <t>Colonne9319</t>
  </si>
  <si>
    <t>Colonne9320</t>
  </si>
  <si>
    <t>Colonne9321</t>
  </si>
  <si>
    <t>Colonne9322</t>
  </si>
  <si>
    <t>Colonne9323</t>
  </si>
  <si>
    <t>Colonne9324</t>
  </si>
  <si>
    <t>Colonne9325</t>
  </si>
  <si>
    <t>Colonne9326</t>
  </si>
  <si>
    <t>Colonne9327</t>
  </si>
  <si>
    <t>Colonne9328</t>
  </si>
  <si>
    <t>Colonne9329</t>
  </si>
  <si>
    <t>Colonne9330</t>
  </si>
  <si>
    <t>Colonne9331</t>
  </si>
  <si>
    <t>Colonne9332</t>
  </si>
  <si>
    <t>Colonne9333</t>
  </si>
  <si>
    <t>Colonne9334</t>
  </si>
  <si>
    <t>Colonne9335</t>
  </si>
  <si>
    <t>Colonne9336</t>
  </si>
  <si>
    <t>Colonne9337</t>
  </si>
  <si>
    <t>Colonne9338</t>
  </si>
  <si>
    <t>Colonne9339</t>
  </si>
  <si>
    <t>Colonne9340</t>
  </si>
  <si>
    <t>Colonne9341</t>
  </si>
  <si>
    <t>Colonne9342</t>
  </si>
  <si>
    <t>Colonne9343</t>
  </si>
  <si>
    <t>Colonne9344</t>
  </si>
  <si>
    <t>Colonne9345</t>
  </si>
  <si>
    <t>Colonne9346</t>
  </si>
  <si>
    <t>Colonne9347</t>
  </si>
  <si>
    <t>Colonne9348</t>
  </si>
  <si>
    <t>Colonne9349</t>
  </si>
  <si>
    <t>Colonne9350</t>
  </si>
  <si>
    <t>Colonne9351</t>
  </si>
  <si>
    <t>Colonne9352</t>
  </si>
  <si>
    <t>Colonne9353</t>
  </si>
  <si>
    <t>Colonne9354</t>
  </si>
  <si>
    <t>Colonne9355</t>
  </si>
  <si>
    <t>Colonne9356</t>
  </si>
  <si>
    <t>Colonne9357</t>
  </si>
  <si>
    <t>Colonne9358</t>
  </si>
  <si>
    <t>Colonne9359</t>
  </si>
  <si>
    <t>Colonne9360</t>
  </si>
  <si>
    <t>Colonne9361</t>
  </si>
  <si>
    <t>Colonne9362</t>
  </si>
  <si>
    <t>Colonne9363</t>
  </si>
  <si>
    <t>Colonne9364</t>
  </si>
  <si>
    <t>Colonne9365</t>
  </si>
  <si>
    <t>Colonne9366</t>
  </si>
  <si>
    <t>Colonne9367</t>
  </si>
  <si>
    <t>Colonne9368</t>
  </si>
  <si>
    <t>Colonne9369</t>
  </si>
  <si>
    <t>Colonne9370</t>
  </si>
  <si>
    <t>Colonne9371</t>
  </si>
  <si>
    <t>Colonne9372</t>
  </si>
  <si>
    <t>Colonne9373</t>
  </si>
  <si>
    <t>Colonne9374</t>
  </si>
  <si>
    <t>Colonne9375</t>
  </si>
  <si>
    <t>Colonne9376</t>
  </si>
  <si>
    <t>Colonne9377</t>
  </si>
  <si>
    <t>Colonne9378</t>
  </si>
  <si>
    <t>Colonne9379</t>
  </si>
  <si>
    <t>Colonne9380</t>
  </si>
  <si>
    <t>Colonne9381</t>
  </si>
  <si>
    <t>Colonne9382</t>
  </si>
  <si>
    <t>Colonne9383</t>
  </si>
  <si>
    <t>Colonne9384</t>
  </si>
  <si>
    <t>Colonne9385</t>
  </si>
  <si>
    <t>Colonne9386</t>
  </si>
  <si>
    <t>Colonne9387</t>
  </si>
  <si>
    <t>Colonne9388</t>
  </si>
  <si>
    <t>Colonne9389</t>
  </si>
  <si>
    <t>Colonne9390</t>
  </si>
  <si>
    <t>Colonne9391</t>
  </si>
  <si>
    <t>Colonne9392</t>
  </si>
  <si>
    <t>Colonne9393</t>
  </si>
  <si>
    <t>Colonne9394</t>
  </si>
  <si>
    <t>Colonne9395</t>
  </si>
  <si>
    <t>Colonne9396</t>
  </si>
  <si>
    <t>Colonne9397</t>
  </si>
  <si>
    <t>Colonne9398</t>
  </si>
  <si>
    <t>Colonne9399</t>
  </si>
  <si>
    <t>Colonne9400</t>
  </si>
  <si>
    <t>Colonne9401</t>
  </si>
  <si>
    <t>Colonne9402</t>
  </si>
  <si>
    <t>Colonne9403</t>
  </si>
  <si>
    <t>Colonne9404</t>
  </si>
  <si>
    <t>Colonne9405</t>
  </si>
  <si>
    <t>Colonne9406</t>
  </si>
  <si>
    <t>Colonne9407</t>
  </si>
  <si>
    <t>Colonne9408</t>
  </si>
  <si>
    <t>Colonne9409</t>
  </si>
  <si>
    <t>Colonne9410</t>
  </si>
  <si>
    <t>Colonne9411</t>
  </si>
  <si>
    <t>Colonne9412</t>
  </si>
  <si>
    <t>Colonne9413</t>
  </si>
  <si>
    <t>Colonne9414</t>
  </si>
  <si>
    <t>Colonne9415</t>
  </si>
  <si>
    <t>Colonne9416</t>
  </si>
  <si>
    <t>Colonne9417</t>
  </si>
  <si>
    <t>Colonne9418</t>
  </si>
  <si>
    <t>Colonne9419</t>
  </si>
  <si>
    <t>Colonne9420</t>
  </si>
  <si>
    <t>Colonne9421</t>
  </si>
  <si>
    <t>Colonne9422</t>
  </si>
  <si>
    <t>Colonne9423</t>
  </si>
  <si>
    <t>Colonne9424</t>
  </si>
  <si>
    <t>Colonne9425</t>
  </si>
  <si>
    <t>Colonne9426</t>
  </si>
  <si>
    <t>Colonne9427</t>
  </si>
  <si>
    <t>Colonne9428</t>
  </si>
  <si>
    <t>Colonne9429</t>
  </si>
  <si>
    <t>Colonne9430</t>
  </si>
  <si>
    <t>Colonne9431</t>
  </si>
  <si>
    <t>Colonne9432</t>
  </si>
  <si>
    <t>Colonne9433</t>
  </si>
  <si>
    <t>Colonne9434</t>
  </si>
  <si>
    <t>Colonne9435</t>
  </si>
  <si>
    <t>Colonne9436</t>
  </si>
  <si>
    <t>Colonne9437</t>
  </si>
  <si>
    <t>Colonne9438</t>
  </si>
  <si>
    <t>Colonne9439</t>
  </si>
  <si>
    <t>Colonne9440</t>
  </si>
  <si>
    <t>Colonne9441</t>
  </si>
  <si>
    <t>Colonne9442</t>
  </si>
  <si>
    <t>Colonne9443</t>
  </si>
  <si>
    <t>Colonne9444</t>
  </si>
  <si>
    <t>Colonne9445</t>
  </si>
  <si>
    <t>Colonne9446</t>
  </si>
  <si>
    <t>Colonne9447</t>
  </si>
  <si>
    <t>Colonne9448</t>
  </si>
  <si>
    <t>Colonne9449</t>
  </si>
  <si>
    <t>Colonne9450</t>
  </si>
  <si>
    <t>Colonne9451</t>
  </si>
  <si>
    <t>Colonne9452</t>
  </si>
  <si>
    <t>Colonne9453</t>
  </si>
  <si>
    <t>Colonne9454</t>
  </si>
  <si>
    <t>Colonne9455</t>
  </si>
  <si>
    <t>Colonne9456</t>
  </si>
  <si>
    <t>Colonne9457</t>
  </si>
  <si>
    <t>Colonne9458</t>
  </si>
  <si>
    <t>Colonne9459</t>
  </si>
  <si>
    <t>Colonne9460</t>
  </si>
  <si>
    <t>Colonne9461</t>
  </si>
  <si>
    <t>Colonne9462</t>
  </si>
  <si>
    <t>Colonne9463</t>
  </si>
  <si>
    <t>Colonne9464</t>
  </si>
  <si>
    <t>Colonne9465</t>
  </si>
  <si>
    <t>Colonne9466</t>
  </si>
  <si>
    <t>Colonne9467</t>
  </si>
  <si>
    <t>Colonne9468</t>
  </si>
  <si>
    <t>Colonne9469</t>
  </si>
  <si>
    <t>Colonne9470</t>
  </si>
  <si>
    <t>Colonne9471</t>
  </si>
  <si>
    <t>Colonne9472</t>
  </si>
  <si>
    <t>Colonne9473</t>
  </si>
  <si>
    <t>Colonne9474</t>
  </si>
  <si>
    <t>Colonne9475</t>
  </si>
  <si>
    <t>Colonne9476</t>
  </si>
  <si>
    <t>Colonne9477</t>
  </si>
  <si>
    <t>Colonne9478</t>
  </si>
  <si>
    <t>Colonne9479</t>
  </si>
  <si>
    <t>Colonne9480</t>
  </si>
  <si>
    <t>Colonne9481</t>
  </si>
  <si>
    <t>Colonne9482</t>
  </si>
  <si>
    <t>Colonne9483</t>
  </si>
  <si>
    <t>Colonne9484</t>
  </si>
  <si>
    <t>Colonne9485</t>
  </si>
  <si>
    <t>Colonne9486</t>
  </si>
  <si>
    <t>Colonne9487</t>
  </si>
  <si>
    <t>Colonne9488</t>
  </si>
  <si>
    <t>Colonne9489</t>
  </si>
  <si>
    <t>Colonne9490</t>
  </si>
  <si>
    <t>Colonne9491</t>
  </si>
  <si>
    <t>Colonne9492</t>
  </si>
  <si>
    <t>Colonne9493</t>
  </si>
  <si>
    <t>Colonne9494</t>
  </si>
  <si>
    <t>Colonne9495</t>
  </si>
  <si>
    <t>Colonne9496</t>
  </si>
  <si>
    <t>Colonne9497</t>
  </si>
  <si>
    <t>Colonne9498</t>
  </si>
  <si>
    <t>Colonne9499</t>
  </si>
  <si>
    <t>Colonne9500</t>
  </si>
  <si>
    <t>Colonne9501</t>
  </si>
  <si>
    <t>Colonne9502</t>
  </si>
  <si>
    <t>Colonne9503</t>
  </si>
  <si>
    <t>Colonne9504</t>
  </si>
  <si>
    <t>Colonne9505</t>
  </si>
  <si>
    <t>Colonne9506</t>
  </si>
  <si>
    <t>Colonne9507</t>
  </si>
  <si>
    <t>Colonne9508</t>
  </si>
  <si>
    <t>Colonne9509</t>
  </si>
  <si>
    <t>Colonne9510</t>
  </si>
  <si>
    <t>Colonne9511</t>
  </si>
  <si>
    <t>Colonne9512</t>
  </si>
  <si>
    <t>Colonne9513</t>
  </si>
  <si>
    <t>Colonne9514</t>
  </si>
  <si>
    <t>Colonne9515</t>
  </si>
  <si>
    <t>Colonne9516</t>
  </si>
  <si>
    <t>Colonne9517</t>
  </si>
  <si>
    <t>Colonne9518</t>
  </si>
  <si>
    <t>Colonne9519</t>
  </si>
  <si>
    <t>Colonne9520</t>
  </si>
  <si>
    <t>Colonne9521</t>
  </si>
  <si>
    <t>Colonne9522</t>
  </si>
  <si>
    <t>Colonne9523</t>
  </si>
  <si>
    <t>Colonne9524</t>
  </si>
  <si>
    <t>Colonne9525</t>
  </si>
  <si>
    <t>Colonne9526</t>
  </si>
  <si>
    <t>Colonne9527</t>
  </si>
  <si>
    <t>Colonne9528</t>
  </si>
  <si>
    <t>Colonne9529</t>
  </si>
  <si>
    <t>Colonne9530</t>
  </si>
  <si>
    <t>Colonne9531</t>
  </si>
  <si>
    <t>Colonne9532</t>
  </si>
  <si>
    <t>Colonne9533</t>
  </si>
  <si>
    <t>Colonne9534</t>
  </si>
  <si>
    <t>Colonne9535</t>
  </si>
  <si>
    <t>Colonne9536</t>
  </si>
  <si>
    <t>Colonne9537</t>
  </si>
  <si>
    <t>Colonne9538</t>
  </si>
  <si>
    <t>Colonne9539</t>
  </si>
  <si>
    <t>Colonne9540</t>
  </si>
  <si>
    <t>Colonne9541</t>
  </si>
  <si>
    <t>Colonne9542</t>
  </si>
  <si>
    <t>Colonne9543</t>
  </si>
  <si>
    <t>Colonne9544</t>
  </si>
  <si>
    <t>Colonne9545</t>
  </si>
  <si>
    <t>Colonne9546</t>
  </si>
  <si>
    <t>Colonne9547</t>
  </si>
  <si>
    <t>Colonne9548</t>
  </si>
  <si>
    <t>Colonne9549</t>
  </si>
  <si>
    <t>Colonne9550</t>
  </si>
  <si>
    <t>Colonne9551</t>
  </si>
  <si>
    <t>Colonne9552</t>
  </si>
  <si>
    <t>Colonne9553</t>
  </si>
  <si>
    <t>Colonne9554</t>
  </si>
  <si>
    <t>Colonne9555</t>
  </si>
  <si>
    <t>Colonne9556</t>
  </si>
  <si>
    <t>Colonne9557</t>
  </si>
  <si>
    <t>Colonne9558</t>
  </si>
  <si>
    <t>Colonne9559</t>
  </si>
  <si>
    <t>Colonne9560</t>
  </si>
  <si>
    <t>Colonne9561</t>
  </si>
  <si>
    <t>Colonne9562</t>
  </si>
  <si>
    <t>Colonne9563</t>
  </si>
  <si>
    <t>Colonne9564</t>
  </si>
  <si>
    <t>Colonne9565</t>
  </si>
  <si>
    <t>Colonne9566</t>
  </si>
  <si>
    <t>Colonne9567</t>
  </si>
  <si>
    <t>Colonne9568</t>
  </si>
  <si>
    <t>Colonne9569</t>
  </si>
  <si>
    <t>Colonne9570</t>
  </si>
  <si>
    <t>Colonne9571</t>
  </si>
  <si>
    <t>Colonne9572</t>
  </si>
  <si>
    <t>Colonne9573</t>
  </si>
  <si>
    <t>Colonne9574</t>
  </si>
  <si>
    <t>Colonne9575</t>
  </si>
  <si>
    <t>Colonne9576</t>
  </si>
  <si>
    <t>Colonne9577</t>
  </si>
  <si>
    <t>Colonne9578</t>
  </si>
  <si>
    <t>Colonne9579</t>
  </si>
  <si>
    <t>Colonne9580</t>
  </si>
  <si>
    <t>Colonne9581</t>
  </si>
  <si>
    <t>Colonne9582</t>
  </si>
  <si>
    <t>Colonne9583</t>
  </si>
  <si>
    <t>Colonne9584</t>
  </si>
  <si>
    <t>Colonne9585</t>
  </si>
  <si>
    <t>Colonne9586</t>
  </si>
  <si>
    <t>Colonne9587</t>
  </si>
  <si>
    <t>Colonne9588</t>
  </si>
  <si>
    <t>Colonne9589</t>
  </si>
  <si>
    <t>Colonne9590</t>
  </si>
  <si>
    <t>Colonne9591</t>
  </si>
  <si>
    <t>Colonne9592</t>
  </si>
  <si>
    <t>Colonne9593</t>
  </si>
  <si>
    <t>Colonne9594</t>
  </si>
  <si>
    <t>Colonne9595</t>
  </si>
  <si>
    <t>Colonne9596</t>
  </si>
  <si>
    <t>Colonne9597</t>
  </si>
  <si>
    <t>Colonne9598</t>
  </si>
  <si>
    <t>Colonne9599</t>
  </si>
  <si>
    <t>Colonne9600</t>
  </si>
  <si>
    <t>Colonne9601</t>
  </si>
  <si>
    <t>Colonne9602</t>
  </si>
  <si>
    <t>Colonne9603</t>
  </si>
  <si>
    <t>Colonne9604</t>
  </si>
  <si>
    <t>Colonne9605</t>
  </si>
  <si>
    <t>Colonne9606</t>
  </si>
  <si>
    <t>Colonne9607</t>
  </si>
  <si>
    <t>Colonne9608</t>
  </si>
  <si>
    <t>Colonne9609</t>
  </si>
  <si>
    <t>Colonne9610</t>
  </si>
  <si>
    <t>Colonne9611</t>
  </si>
  <si>
    <t>Colonne9612</t>
  </si>
  <si>
    <t>Colonne9613</t>
  </si>
  <si>
    <t>Colonne9614</t>
  </si>
  <si>
    <t>Colonne9615</t>
  </si>
  <si>
    <t>Colonne9616</t>
  </si>
  <si>
    <t>Colonne9617</t>
  </si>
  <si>
    <t>Colonne9618</t>
  </si>
  <si>
    <t>Colonne9619</t>
  </si>
  <si>
    <t>Colonne9620</t>
  </si>
  <si>
    <t>Colonne9621</t>
  </si>
  <si>
    <t>Colonne9622</t>
  </si>
  <si>
    <t>Colonne9623</t>
  </si>
  <si>
    <t>Colonne9624</t>
  </si>
  <si>
    <t>Colonne9625</t>
  </si>
  <si>
    <t>Colonne9626</t>
  </si>
  <si>
    <t>Colonne9627</t>
  </si>
  <si>
    <t>Colonne9628</t>
  </si>
  <si>
    <t>Colonne9629</t>
  </si>
  <si>
    <t>Colonne9630</t>
  </si>
  <si>
    <t>Colonne9631</t>
  </si>
  <si>
    <t>Colonne9632</t>
  </si>
  <si>
    <t>Colonne9633</t>
  </si>
  <si>
    <t>Colonne9634</t>
  </si>
  <si>
    <t>Colonne9635</t>
  </si>
  <si>
    <t>Colonne9636</t>
  </si>
  <si>
    <t>Colonne9637</t>
  </si>
  <si>
    <t>Colonne9638</t>
  </si>
  <si>
    <t>Colonne9639</t>
  </si>
  <si>
    <t>Colonne9640</t>
  </si>
  <si>
    <t>Colonne9641</t>
  </si>
  <si>
    <t>Colonne9642</t>
  </si>
  <si>
    <t>Colonne9643</t>
  </si>
  <si>
    <t>Colonne9644</t>
  </si>
  <si>
    <t>Colonne9645</t>
  </si>
  <si>
    <t>Colonne9646</t>
  </si>
  <si>
    <t>Colonne9647</t>
  </si>
  <si>
    <t>Colonne9648</t>
  </si>
  <si>
    <t>Colonne9649</t>
  </si>
  <si>
    <t>Colonne9650</t>
  </si>
  <si>
    <t>Colonne9651</t>
  </si>
  <si>
    <t>Colonne9652</t>
  </si>
  <si>
    <t>Colonne9653</t>
  </si>
  <si>
    <t>Colonne9654</t>
  </si>
  <si>
    <t>Colonne9655</t>
  </si>
  <si>
    <t>Colonne9656</t>
  </si>
  <si>
    <t>Colonne9657</t>
  </si>
  <si>
    <t>Colonne9658</t>
  </si>
  <si>
    <t>Colonne9659</t>
  </si>
  <si>
    <t>Colonne9660</t>
  </si>
  <si>
    <t>Colonne9661</t>
  </si>
  <si>
    <t>Colonne9662</t>
  </si>
  <si>
    <t>Colonne9663</t>
  </si>
  <si>
    <t>Colonne9664</t>
  </si>
  <si>
    <t>Colonne9665</t>
  </si>
  <si>
    <t>Colonne9666</t>
  </si>
  <si>
    <t>Colonne9667</t>
  </si>
  <si>
    <t>Colonne9668</t>
  </si>
  <si>
    <t>Colonne9669</t>
  </si>
  <si>
    <t>Colonne9670</t>
  </si>
  <si>
    <t>Colonne9671</t>
  </si>
  <si>
    <t>Colonne9672</t>
  </si>
  <si>
    <t>Colonne9673</t>
  </si>
  <si>
    <t>Colonne9674</t>
  </si>
  <si>
    <t>Colonne9675</t>
  </si>
  <si>
    <t>Colonne9676</t>
  </si>
  <si>
    <t>Colonne9677</t>
  </si>
  <si>
    <t>Colonne9678</t>
  </si>
  <si>
    <t>Colonne9679</t>
  </si>
  <si>
    <t>Colonne9680</t>
  </si>
  <si>
    <t>Colonne9681</t>
  </si>
  <si>
    <t>Colonne9682</t>
  </si>
  <si>
    <t>Colonne9683</t>
  </si>
  <si>
    <t>Colonne9684</t>
  </si>
  <si>
    <t>Colonne9685</t>
  </si>
  <si>
    <t>Colonne9686</t>
  </si>
  <si>
    <t>Colonne9687</t>
  </si>
  <si>
    <t>Colonne9688</t>
  </si>
  <si>
    <t>Colonne9689</t>
  </si>
  <si>
    <t>Colonne9690</t>
  </si>
  <si>
    <t>Colonne9691</t>
  </si>
  <si>
    <t>Colonne9692</t>
  </si>
  <si>
    <t>Colonne9693</t>
  </si>
  <si>
    <t>Colonne9694</t>
  </si>
  <si>
    <t>Colonne9695</t>
  </si>
  <si>
    <t>Colonne9696</t>
  </si>
  <si>
    <t>Colonne9697</t>
  </si>
  <si>
    <t>Colonne9698</t>
  </si>
  <si>
    <t>Colonne9699</t>
  </si>
  <si>
    <t>Colonne9700</t>
  </si>
  <si>
    <t>Colonne9701</t>
  </si>
  <si>
    <t>Colonne9702</t>
  </si>
  <si>
    <t>Colonne9703</t>
  </si>
  <si>
    <t>Colonne9704</t>
  </si>
  <si>
    <t>Colonne9705</t>
  </si>
  <si>
    <t>Colonne9706</t>
  </si>
  <si>
    <t>Colonne9707</t>
  </si>
  <si>
    <t>Colonne9708</t>
  </si>
  <si>
    <t>Colonne9709</t>
  </si>
  <si>
    <t>Colonne9710</t>
  </si>
  <si>
    <t>Colonne9711</t>
  </si>
  <si>
    <t>Colonne9712</t>
  </si>
  <si>
    <t>Colonne9713</t>
  </si>
  <si>
    <t>Colonne9714</t>
  </si>
  <si>
    <t>Colonne9715</t>
  </si>
  <si>
    <t>Colonne9716</t>
  </si>
  <si>
    <t>Colonne9717</t>
  </si>
  <si>
    <t>Colonne9718</t>
  </si>
  <si>
    <t>Colonne9719</t>
  </si>
  <si>
    <t>Colonne9720</t>
  </si>
  <si>
    <t>Colonne9721</t>
  </si>
  <si>
    <t>Colonne9722</t>
  </si>
  <si>
    <t>Colonne9723</t>
  </si>
  <si>
    <t>Colonne9724</t>
  </si>
  <si>
    <t>Colonne9725</t>
  </si>
  <si>
    <t>Colonne9726</t>
  </si>
  <si>
    <t>Colonne9727</t>
  </si>
  <si>
    <t>Colonne9728</t>
  </si>
  <si>
    <t>Colonne9729</t>
  </si>
  <si>
    <t>Colonne9730</t>
  </si>
  <si>
    <t>Colonne9731</t>
  </si>
  <si>
    <t>Colonne9732</t>
  </si>
  <si>
    <t>Colonne9733</t>
  </si>
  <si>
    <t>Colonne9734</t>
  </si>
  <si>
    <t>Colonne9735</t>
  </si>
  <si>
    <t>Colonne9736</t>
  </si>
  <si>
    <t>Colonne9737</t>
  </si>
  <si>
    <t>Colonne9738</t>
  </si>
  <si>
    <t>Colonne9739</t>
  </si>
  <si>
    <t>Colonne9740</t>
  </si>
  <si>
    <t>Colonne9741</t>
  </si>
  <si>
    <t>Colonne9742</t>
  </si>
  <si>
    <t>Colonne9743</t>
  </si>
  <si>
    <t>Colonne9744</t>
  </si>
  <si>
    <t>Colonne9745</t>
  </si>
  <si>
    <t>Colonne9746</t>
  </si>
  <si>
    <t>Colonne9747</t>
  </si>
  <si>
    <t>Colonne9748</t>
  </si>
  <si>
    <t>Colonne9749</t>
  </si>
  <si>
    <t>Colonne9750</t>
  </si>
  <si>
    <t>Colonne9751</t>
  </si>
  <si>
    <t>Colonne9752</t>
  </si>
  <si>
    <t>Colonne9753</t>
  </si>
  <si>
    <t>Colonne9754</t>
  </si>
  <si>
    <t>Colonne9755</t>
  </si>
  <si>
    <t>Colonne9756</t>
  </si>
  <si>
    <t>Colonne9757</t>
  </si>
  <si>
    <t>Colonne9758</t>
  </si>
  <si>
    <t>Colonne9759</t>
  </si>
  <si>
    <t>Colonne9760</t>
  </si>
  <si>
    <t>Colonne9761</t>
  </si>
  <si>
    <t>Colonne9762</t>
  </si>
  <si>
    <t>Colonne9763</t>
  </si>
  <si>
    <t>Colonne9764</t>
  </si>
  <si>
    <t>Colonne9765</t>
  </si>
  <si>
    <t>Colonne9766</t>
  </si>
  <si>
    <t>Colonne9767</t>
  </si>
  <si>
    <t>Colonne9768</t>
  </si>
  <si>
    <t>Colonne9769</t>
  </si>
  <si>
    <t>Colonne9770</t>
  </si>
  <si>
    <t>Colonne9771</t>
  </si>
  <si>
    <t>Colonne9772</t>
  </si>
  <si>
    <t>Colonne9773</t>
  </si>
  <si>
    <t>Colonne9774</t>
  </si>
  <si>
    <t>Colonne9775</t>
  </si>
  <si>
    <t>Colonne9776</t>
  </si>
  <si>
    <t>Colonne9777</t>
  </si>
  <si>
    <t>Colonne9778</t>
  </si>
  <si>
    <t>Colonne9779</t>
  </si>
  <si>
    <t>Colonne9780</t>
  </si>
  <si>
    <t>Colonne9781</t>
  </si>
  <si>
    <t>Colonne9782</t>
  </si>
  <si>
    <t>Colonne9783</t>
  </si>
  <si>
    <t>Colonne9784</t>
  </si>
  <si>
    <t>Colonne9785</t>
  </si>
  <si>
    <t>Colonne9786</t>
  </si>
  <si>
    <t>Colonne9787</t>
  </si>
  <si>
    <t>Colonne9788</t>
  </si>
  <si>
    <t>Colonne9789</t>
  </si>
  <si>
    <t>Colonne9790</t>
  </si>
  <si>
    <t>Colonne9791</t>
  </si>
  <si>
    <t>Colonne9792</t>
  </si>
  <si>
    <t>Colonne9793</t>
  </si>
  <si>
    <t>Colonne9794</t>
  </si>
  <si>
    <t>Colonne9795</t>
  </si>
  <si>
    <t>Colonne9796</t>
  </si>
  <si>
    <t>Colonne9797</t>
  </si>
  <si>
    <t>Colonne9798</t>
  </si>
  <si>
    <t>Colonne9799</t>
  </si>
  <si>
    <t>Colonne9800</t>
  </si>
  <si>
    <t>Colonne9801</t>
  </si>
  <si>
    <t>Colonne9802</t>
  </si>
  <si>
    <t>Colonne9803</t>
  </si>
  <si>
    <t>Colonne9804</t>
  </si>
  <si>
    <t>Colonne9805</t>
  </si>
  <si>
    <t>Colonne9806</t>
  </si>
  <si>
    <t>Colonne9807</t>
  </si>
  <si>
    <t>Colonne9808</t>
  </si>
  <si>
    <t>Colonne9809</t>
  </si>
  <si>
    <t>Colonne9810</t>
  </si>
  <si>
    <t>Colonne9811</t>
  </si>
  <si>
    <t>Colonne9812</t>
  </si>
  <si>
    <t>Colonne9813</t>
  </si>
  <si>
    <t>Colonne9814</t>
  </si>
  <si>
    <t>Colonne9815</t>
  </si>
  <si>
    <t>Colonne9816</t>
  </si>
  <si>
    <t>Colonne9817</t>
  </si>
  <si>
    <t>Colonne9818</t>
  </si>
  <si>
    <t>Colonne9819</t>
  </si>
  <si>
    <t>Colonne9820</t>
  </si>
  <si>
    <t>Colonne9821</t>
  </si>
  <si>
    <t>Colonne9822</t>
  </si>
  <si>
    <t>Colonne9823</t>
  </si>
  <si>
    <t>Colonne9824</t>
  </si>
  <si>
    <t>Colonne9825</t>
  </si>
  <si>
    <t>Colonne9826</t>
  </si>
  <si>
    <t>Colonne9827</t>
  </si>
  <si>
    <t>Colonne9828</t>
  </si>
  <si>
    <t>Colonne9829</t>
  </si>
  <si>
    <t>Colonne9830</t>
  </si>
  <si>
    <t>Colonne9831</t>
  </si>
  <si>
    <t>Colonne9832</t>
  </si>
  <si>
    <t>Colonne9833</t>
  </si>
  <si>
    <t>Colonne9834</t>
  </si>
  <si>
    <t>Colonne9835</t>
  </si>
  <si>
    <t>Colonne9836</t>
  </si>
  <si>
    <t>Colonne9837</t>
  </si>
  <si>
    <t>Colonne9838</t>
  </si>
  <si>
    <t>Colonne9839</t>
  </si>
  <si>
    <t>Colonne9840</t>
  </si>
  <si>
    <t>Colonne9841</t>
  </si>
  <si>
    <t>Colonne9842</t>
  </si>
  <si>
    <t>Colonne9843</t>
  </si>
  <si>
    <t>Colonne9844</t>
  </si>
  <si>
    <t>Colonne9845</t>
  </si>
  <si>
    <t>Colonne9846</t>
  </si>
  <si>
    <t>Colonne9847</t>
  </si>
  <si>
    <t>Colonne9848</t>
  </si>
  <si>
    <t>Colonne9849</t>
  </si>
  <si>
    <t>Colonne9850</t>
  </si>
  <si>
    <t>Colonne9851</t>
  </si>
  <si>
    <t>Colonne9852</t>
  </si>
  <si>
    <t>Colonne9853</t>
  </si>
  <si>
    <t>Colonne9854</t>
  </si>
  <si>
    <t>Colonne9855</t>
  </si>
  <si>
    <t>Colonne9856</t>
  </si>
  <si>
    <t>Colonne9857</t>
  </si>
  <si>
    <t>Colonne9858</t>
  </si>
  <si>
    <t>Colonne9859</t>
  </si>
  <si>
    <t>Colonne9860</t>
  </si>
  <si>
    <t>Colonne9861</t>
  </si>
  <si>
    <t>Colonne9862</t>
  </si>
  <si>
    <t>Colonne9863</t>
  </si>
  <si>
    <t>Colonne9864</t>
  </si>
  <si>
    <t>Colonne9865</t>
  </si>
  <si>
    <t>Colonne9866</t>
  </si>
  <si>
    <t>Colonne9867</t>
  </si>
  <si>
    <t>Colonne9868</t>
  </si>
  <si>
    <t>Colonne9869</t>
  </si>
  <si>
    <t>Colonne9870</t>
  </si>
  <si>
    <t>Colonne9871</t>
  </si>
  <si>
    <t>Colonne9872</t>
  </si>
  <si>
    <t>Colonne9873</t>
  </si>
  <si>
    <t>Colonne9874</t>
  </si>
  <si>
    <t>Colonne9875</t>
  </si>
  <si>
    <t>Colonne9876</t>
  </si>
  <si>
    <t>Colonne9877</t>
  </si>
  <si>
    <t>Colonne9878</t>
  </si>
  <si>
    <t>Colonne9879</t>
  </si>
  <si>
    <t>Colonne9880</t>
  </si>
  <si>
    <t>Colonne9881</t>
  </si>
  <si>
    <t>Colonne9882</t>
  </si>
  <si>
    <t>Colonne9883</t>
  </si>
  <si>
    <t>Colonne9884</t>
  </si>
  <si>
    <t>Colonne9885</t>
  </si>
  <si>
    <t>Colonne9886</t>
  </si>
  <si>
    <t>Colonne9887</t>
  </si>
  <si>
    <t>Colonne9888</t>
  </si>
  <si>
    <t>Colonne9889</t>
  </si>
  <si>
    <t>Colonne9890</t>
  </si>
  <si>
    <t>Colonne9891</t>
  </si>
  <si>
    <t>Colonne9892</t>
  </si>
  <si>
    <t>Colonne9893</t>
  </si>
  <si>
    <t>Colonne9894</t>
  </si>
  <si>
    <t>Colonne9895</t>
  </si>
  <si>
    <t>Colonne9896</t>
  </si>
  <si>
    <t>Colonne9897</t>
  </si>
  <si>
    <t>Colonne9898</t>
  </si>
  <si>
    <t>Colonne9899</t>
  </si>
  <si>
    <t>Colonne9900</t>
  </si>
  <si>
    <t>Colonne9901</t>
  </si>
  <si>
    <t>Colonne9902</t>
  </si>
  <si>
    <t>Colonne9903</t>
  </si>
  <si>
    <t>Colonne9904</t>
  </si>
  <si>
    <t>Colonne9905</t>
  </si>
  <si>
    <t>Colonne9906</t>
  </si>
  <si>
    <t>Colonne9907</t>
  </si>
  <si>
    <t>Colonne9908</t>
  </si>
  <si>
    <t>Colonne9909</t>
  </si>
  <si>
    <t>Colonne9910</t>
  </si>
  <si>
    <t>Colonne9911</t>
  </si>
  <si>
    <t>Colonne9912</t>
  </si>
  <si>
    <t>Colonne9913</t>
  </si>
  <si>
    <t>Colonne9914</t>
  </si>
  <si>
    <t>Colonne9915</t>
  </si>
  <si>
    <t>Colonne9916</t>
  </si>
  <si>
    <t>Colonne9917</t>
  </si>
  <si>
    <t>Colonne9918</t>
  </si>
  <si>
    <t>Colonne9919</t>
  </si>
  <si>
    <t>Colonne9920</t>
  </si>
  <si>
    <t>Colonne9921</t>
  </si>
  <si>
    <t>Colonne9922</t>
  </si>
  <si>
    <t>Colonne9923</t>
  </si>
  <si>
    <t>Colonne9924</t>
  </si>
  <si>
    <t>Colonne9925</t>
  </si>
  <si>
    <t>Colonne9926</t>
  </si>
  <si>
    <t>Colonne9927</t>
  </si>
  <si>
    <t>Colonne9928</t>
  </si>
  <si>
    <t>Colonne9929</t>
  </si>
  <si>
    <t>Colonne9930</t>
  </si>
  <si>
    <t>Colonne9931</t>
  </si>
  <si>
    <t>Colonne9932</t>
  </si>
  <si>
    <t>Colonne9933</t>
  </si>
  <si>
    <t>Colonne9934</t>
  </si>
  <si>
    <t>Colonne9935</t>
  </si>
  <si>
    <t>Colonne9936</t>
  </si>
  <si>
    <t>Colonne9937</t>
  </si>
  <si>
    <t>Colonne9938</t>
  </si>
  <si>
    <t>Colonne9939</t>
  </si>
  <si>
    <t>Colonne9940</t>
  </si>
  <si>
    <t>Colonne9941</t>
  </si>
  <si>
    <t>Colonne9942</t>
  </si>
  <si>
    <t>Colonne9943</t>
  </si>
  <si>
    <t>Colonne9944</t>
  </si>
  <si>
    <t>Colonne9945</t>
  </si>
  <si>
    <t>Colonne9946</t>
  </si>
  <si>
    <t>Colonne9947</t>
  </si>
  <si>
    <t>Colonne9948</t>
  </si>
  <si>
    <t>Colonne9949</t>
  </si>
  <si>
    <t>Colonne9950</t>
  </si>
  <si>
    <t>Colonne9951</t>
  </si>
  <si>
    <t>Colonne9952</t>
  </si>
  <si>
    <t>Colonne9953</t>
  </si>
  <si>
    <t>Colonne9954</t>
  </si>
  <si>
    <t>Colonne9955</t>
  </si>
  <si>
    <t>Colonne9956</t>
  </si>
  <si>
    <t>Colonne9957</t>
  </si>
  <si>
    <t>Colonne9958</t>
  </si>
  <si>
    <t>Colonne9959</t>
  </si>
  <si>
    <t>Colonne9960</t>
  </si>
  <si>
    <t>Colonne9961</t>
  </si>
  <si>
    <t>Colonne9962</t>
  </si>
  <si>
    <t>Colonne9963</t>
  </si>
  <si>
    <t>Colonne9964</t>
  </si>
  <si>
    <t>Colonne9965</t>
  </si>
  <si>
    <t>Colonne9966</t>
  </si>
  <si>
    <t>Colonne9967</t>
  </si>
  <si>
    <t>Colonne9968</t>
  </si>
  <si>
    <t>Colonne9969</t>
  </si>
  <si>
    <t>Colonne9970</t>
  </si>
  <si>
    <t>Colonne9971</t>
  </si>
  <si>
    <t>Colonne9972</t>
  </si>
  <si>
    <t>Colonne9973</t>
  </si>
  <si>
    <t>Colonne9974</t>
  </si>
  <si>
    <t>Colonne9975</t>
  </si>
  <si>
    <t>Colonne9976</t>
  </si>
  <si>
    <t>Colonne9977</t>
  </si>
  <si>
    <t>Colonne9978</t>
  </si>
  <si>
    <t>Colonne9979</t>
  </si>
  <si>
    <t>Colonne9980</t>
  </si>
  <si>
    <t>Colonne9981</t>
  </si>
  <si>
    <t>Colonne9982</t>
  </si>
  <si>
    <t>Colonne9983</t>
  </si>
  <si>
    <t>Colonne9984</t>
  </si>
  <si>
    <t>Colonne9985</t>
  </si>
  <si>
    <t>Colonne9986</t>
  </si>
  <si>
    <t>Colonne9987</t>
  </si>
  <si>
    <t>Colonne9988</t>
  </si>
  <si>
    <t>Colonne9989</t>
  </si>
  <si>
    <t>Colonne9990</t>
  </si>
  <si>
    <t>Colonne9991</t>
  </si>
  <si>
    <t>Colonne9992</t>
  </si>
  <si>
    <t>Colonne9993</t>
  </si>
  <si>
    <t>Colonne9994</t>
  </si>
  <si>
    <t>Colonne9995</t>
  </si>
  <si>
    <t>Colonne9996</t>
  </si>
  <si>
    <t>Colonne9997</t>
  </si>
  <si>
    <t>Colonne9998</t>
  </si>
  <si>
    <t>Colonne9999</t>
  </si>
  <si>
    <t>Colonne10000</t>
  </si>
  <si>
    <t>Colonne10001</t>
  </si>
  <si>
    <t>Colonne10002</t>
  </si>
  <si>
    <t>Colonne10003</t>
  </si>
  <si>
    <t>Colonne10004</t>
  </si>
  <si>
    <t>Colonne10005</t>
  </si>
  <si>
    <t>Colonne10006</t>
  </si>
  <si>
    <t>Colonne10007</t>
  </si>
  <si>
    <t>Colonne10008</t>
  </si>
  <si>
    <t>Colonne10009</t>
  </si>
  <si>
    <t>Colonne10010</t>
  </si>
  <si>
    <t>Colonne10011</t>
  </si>
  <si>
    <t>Colonne10012</t>
  </si>
  <si>
    <t>Colonne10013</t>
  </si>
  <si>
    <t>Colonne10014</t>
  </si>
  <si>
    <t>Colonne10015</t>
  </si>
  <si>
    <t>Colonne10016</t>
  </si>
  <si>
    <t>Colonne10017</t>
  </si>
  <si>
    <t>Colonne10018</t>
  </si>
  <si>
    <t>Colonne10019</t>
  </si>
  <si>
    <t>Colonne10020</t>
  </si>
  <si>
    <t>Colonne10021</t>
  </si>
  <si>
    <t>Colonne10022</t>
  </si>
  <si>
    <t>Colonne10023</t>
  </si>
  <si>
    <t>Colonne10024</t>
  </si>
  <si>
    <t>Colonne10025</t>
  </si>
  <si>
    <t>Colonne10026</t>
  </si>
  <si>
    <t>Colonne10027</t>
  </si>
  <si>
    <t>Colonne10028</t>
  </si>
  <si>
    <t>Colonne10029</t>
  </si>
  <si>
    <t>Colonne10030</t>
  </si>
  <si>
    <t>Colonne10031</t>
  </si>
  <si>
    <t>Colonne10032</t>
  </si>
  <si>
    <t>Colonne10033</t>
  </si>
  <si>
    <t>Colonne10034</t>
  </si>
  <si>
    <t>Colonne10035</t>
  </si>
  <si>
    <t>Colonne10036</t>
  </si>
  <si>
    <t>Colonne10037</t>
  </si>
  <si>
    <t>Colonne10038</t>
  </si>
  <si>
    <t>Colonne10039</t>
  </si>
  <si>
    <t>Colonne10040</t>
  </si>
  <si>
    <t>Colonne10041</t>
  </si>
  <si>
    <t>Colonne10042</t>
  </si>
  <si>
    <t>Colonne10043</t>
  </si>
  <si>
    <t>Colonne10044</t>
  </si>
  <si>
    <t>Colonne10045</t>
  </si>
  <si>
    <t>Colonne10046</t>
  </si>
  <si>
    <t>Colonne10047</t>
  </si>
  <si>
    <t>Colonne10048</t>
  </si>
  <si>
    <t>Colonne10049</t>
  </si>
  <si>
    <t>Colonne10050</t>
  </si>
  <si>
    <t>Colonne10051</t>
  </si>
  <si>
    <t>Colonne10052</t>
  </si>
  <si>
    <t>Colonne10053</t>
  </si>
  <si>
    <t>Colonne10054</t>
  </si>
  <si>
    <t>Colonne10055</t>
  </si>
  <si>
    <t>Colonne10056</t>
  </si>
  <si>
    <t>Colonne10057</t>
  </si>
  <si>
    <t>Colonne10058</t>
  </si>
  <si>
    <t>Colonne10059</t>
  </si>
  <si>
    <t>Colonne10060</t>
  </si>
  <si>
    <t>Colonne10061</t>
  </si>
  <si>
    <t>Colonne10062</t>
  </si>
  <si>
    <t>Colonne10063</t>
  </si>
  <si>
    <t>Colonne10064</t>
  </si>
  <si>
    <t>Colonne10065</t>
  </si>
  <si>
    <t>Colonne10066</t>
  </si>
  <si>
    <t>Colonne10067</t>
  </si>
  <si>
    <t>Colonne10068</t>
  </si>
  <si>
    <t>Colonne10069</t>
  </si>
  <si>
    <t>Colonne10070</t>
  </si>
  <si>
    <t>Colonne10071</t>
  </si>
  <si>
    <t>Colonne10072</t>
  </si>
  <si>
    <t>Colonne10073</t>
  </si>
  <si>
    <t>Colonne10074</t>
  </si>
  <si>
    <t>Colonne10075</t>
  </si>
  <si>
    <t>Colonne10076</t>
  </si>
  <si>
    <t>Colonne10077</t>
  </si>
  <si>
    <t>Colonne10078</t>
  </si>
  <si>
    <t>Colonne10079</t>
  </si>
  <si>
    <t>Colonne10080</t>
  </si>
  <si>
    <t>Colonne10081</t>
  </si>
  <si>
    <t>Colonne10082</t>
  </si>
  <si>
    <t>Colonne10083</t>
  </si>
  <si>
    <t>Colonne10084</t>
  </si>
  <si>
    <t>Colonne10085</t>
  </si>
  <si>
    <t>Colonne10086</t>
  </si>
  <si>
    <t>Colonne10087</t>
  </si>
  <si>
    <t>Colonne10088</t>
  </si>
  <si>
    <t>Colonne10089</t>
  </si>
  <si>
    <t>Colonne10090</t>
  </si>
  <si>
    <t>Colonne10091</t>
  </si>
  <si>
    <t>Colonne10092</t>
  </si>
  <si>
    <t>Colonne10093</t>
  </si>
  <si>
    <t>Colonne10094</t>
  </si>
  <si>
    <t>Colonne10095</t>
  </si>
  <si>
    <t>Colonne10096</t>
  </si>
  <si>
    <t>Colonne10097</t>
  </si>
  <si>
    <t>Colonne10098</t>
  </si>
  <si>
    <t>Colonne10099</t>
  </si>
  <si>
    <t>Colonne10100</t>
  </si>
  <si>
    <t>Colonne10101</t>
  </si>
  <si>
    <t>Colonne10102</t>
  </si>
  <si>
    <t>Colonne10103</t>
  </si>
  <si>
    <t>Colonne10104</t>
  </si>
  <si>
    <t>Colonne10105</t>
  </si>
  <si>
    <t>Colonne10106</t>
  </si>
  <si>
    <t>Colonne10107</t>
  </si>
  <si>
    <t>Colonne10108</t>
  </si>
  <si>
    <t>Colonne10109</t>
  </si>
  <si>
    <t>Colonne10110</t>
  </si>
  <si>
    <t>Colonne10111</t>
  </si>
  <si>
    <t>Colonne10112</t>
  </si>
  <si>
    <t>Colonne10113</t>
  </si>
  <si>
    <t>Colonne10114</t>
  </si>
  <si>
    <t>Colonne10115</t>
  </si>
  <si>
    <t>Colonne10116</t>
  </si>
  <si>
    <t>Colonne10117</t>
  </si>
  <si>
    <t>Colonne10118</t>
  </si>
  <si>
    <t>Colonne10119</t>
  </si>
  <si>
    <t>Colonne10120</t>
  </si>
  <si>
    <t>Colonne10121</t>
  </si>
  <si>
    <t>Colonne10122</t>
  </si>
  <si>
    <t>Colonne10123</t>
  </si>
  <si>
    <t>Colonne10124</t>
  </si>
  <si>
    <t>Colonne10125</t>
  </si>
  <si>
    <t>Colonne10126</t>
  </si>
  <si>
    <t>Colonne10127</t>
  </si>
  <si>
    <t>Colonne10128</t>
  </si>
  <si>
    <t>Colonne10129</t>
  </si>
  <si>
    <t>Colonne10130</t>
  </si>
  <si>
    <t>Colonne10131</t>
  </si>
  <si>
    <t>Colonne10132</t>
  </si>
  <si>
    <t>Colonne10133</t>
  </si>
  <si>
    <t>Colonne10134</t>
  </si>
  <si>
    <t>Colonne10135</t>
  </si>
  <si>
    <t>Colonne10136</t>
  </si>
  <si>
    <t>Colonne10137</t>
  </si>
  <si>
    <t>Colonne10138</t>
  </si>
  <si>
    <t>Colonne10139</t>
  </si>
  <si>
    <t>Colonne10140</t>
  </si>
  <si>
    <t>Colonne10141</t>
  </si>
  <si>
    <t>Colonne10142</t>
  </si>
  <si>
    <t>Colonne10143</t>
  </si>
  <si>
    <t>Colonne10144</t>
  </si>
  <si>
    <t>Colonne10145</t>
  </si>
  <si>
    <t>Colonne10146</t>
  </si>
  <si>
    <t>Colonne10147</t>
  </si>
  <si>
    <t>Colonne10148</t>
  </si>
  <si>
    <t>Colonne10149</t>
  </si>
  <si>
    <t>Colonne10150</t>
  </si>
  <si>
    <t>Colonne10151</t>
  </si>
  <si>
    <t>Colonne10152</t>
  </si>
  <si>
    <t>Colonne10153</t>
  </si>
  <si>
    <t>Colonne10154</t>
  </si>
  <si>
    <t>Colonne10155</t>
  </si>
  <si>
    <t>Colonne10156</t>
  </si>
  <si>
    <t>Colonne10157</t>
  </si>
  <si>
    <t>Colonne10158</t>
  </si>
  <si>
    <t>Colonne10159</t>
  </si>
  <si>
    <t>Colonne10160</t>
  </si>
  <si>
    <t>Colonne10161</t>
  </si>
  <si>
    <t>Colonne10162</t>
  </si>
  <si>
    <t>Colonne10163</t>
  </si>
  <si>
    <t>Colonne10164</t>
  </si>
  <si>
    <t>Colonne10165</t>
  </si>
  <si>
    <t>Colonne10166</t>
  </si>
  <si>
    <t>Colonne10167</t>
  </si>
  <si>
    <t>Colonne10168</t>
  </si>
  <si>
    <t>Colonne10169</t>
  </si>
  <si>
    <t>Colonne10170</t>
  </si>
  <si>
    <t>Colonne10171</t>
  </si>
  <si>
    <t>Colonne10172</t>
  </si>
  <si>
    <t>Colonne10173</t>
  </si>
  <si>
    <t>Colonne10174</t>
  </si>
  <si>
    <t>Colonne10175</t>
  </si>
  <si>
    <t>Colonne10176</t>
  </si>
  <si>
    <t>Colonne10177</t>
  </si>
  <si>
    <t>Colonne10178</t>
  </si>
  <si>
    <t>Colonne10179</t>
  </si>
  <si>
    <t>Colonne10180</t>
  </si>
  <si>
    <t>Colonne10181</t>
  </si>
  <si>
    <t>Colonne10182</t>
  </si>
  <si>
    <t>Colonne10183</t>
  </si>
  <si>
    <t>Colonne10184</t>
  </si>
  <si>
    <t>Colonne10185</t>
  </si>
  <si>
    <t>Colonne10186</t>
  </si>
  <si>
    <t>Colonne10187</t>
  </si>
  <si>
    <t>Colonne10188</t>
  </si>
  <si>
    <t>Colonne10189</t>
  </si>
  <si>
    <t>Colonne10190</t>
  </si>
  <si>
    <t>Colonne10191</t>
  </si>
  <si>
    <t>Colonne10192</t>
  </si>
  <si>
    <t>Colonne10193</t>
  </si>
  <si>
    <t>Colonne10194</t>
  </si>
  <si>
    <t>Colonne10195</t>
  </si>
  <si>
    <t>Colonne10196</t>
  </si>
  <si>
    <t>Colonne10197</t>
  </si>
  <si>
    <t>Colonne10198</t>
  </si>
  <si>
    <t>Colonne10199</t>
  </si>
  <si>
    <t>Colonne10200</t>
  </si>
  <si>
    <t>Colonne10201</t>
  </si>
  <si>
    <t>Colonne10202</t>
  </si>
  <si>
    <t>Colonne10203</t>
  </si>
  <si>
    <t>Colonne10204</t>
  </si>
  <si>
    <t>Colonne10205</t>
  </si>
  <si>
    <t>Colonne10206</t>
  </si>
  <si>
    <t>Colonne10207</t>
  </si>
  <si>
    <t>Colonne10208</t>
  </si>
  <si>
    <t>Colonne10209</t>
  </si>
  <si>
    <t>Colonne10210</t>
  </si>
  <si>
    <t>Colonne10211</t>
  </si>
  <si>
    <t>Colonne10212</t>
  </si>
  <si>
    <t>Colonne10213</t>
  </si>
  <si>
    <t>Colonne10214</t>
  </si>
  <si>
    <t>Colonne10215</t>
  </si>
  <si>
    <t>Colonne10216</t>
  </si>
  <si>
    <t>Colonne10217</t>
  </si>
  <si>
    <t>Colonne10218</t>
  </si>
  <si>
    <t>Colonne10219</t>
  </si>
  <si>
    <t>Colonne10220</t>
  </si>
  <si>
    <t>Colonne10221</t>
  </si>
  <si>
    <t>Colonne10222</t>
  </si>
  <si>
    <t>Colonne10223</t>
  </si>
  <si>
    <t>Colonne10224</t>
  </si>
  <si>
    <t>Colonne10225</t>
  </si>
  <si>
    <t>Colonne10226</t>
  </si>
  <si>
    <t>Colonne10227</t>
  </si>
  <si>
    <t>Colonne10228</t>
  </si>
  <si>
    <t>Colonne10229</t>
  </si>
  <si>
    <t>Colonne10230</t>
  </si>
  <si>
    <t>Colonne10231</t>
  </si>
  <si>
    <t>Colonne10232</t>
  </si>
  <si>
    <t>Colonne10233</t>
  </si>
  <si>
    <t>Colonne10234</t>
  </si>
  <si>
    <t>Colonne10235</t>
  </si>
  <si>
    <t>Colonne10236</t>
  </si>
  <si>
    <t>Colonne10237</t>
  </si>
  <si>
    <t>Colonne10238</t>
  </si>
  <si>
    <t>Colonne10239</t>
  </si>
  <si>
    <t>Colonne10240</t>
  </si>
  <si>
    <t>Colonne10241</t>
  </si>
  <si>
    <t>Colonne10242</t>
  </si>
  <si>
    <t>Colonne10243</t>
  </si>
  <si>
    <t>Colonne10244</t>
  </si>
  <si>
    <t>Colonne10245</t>
  </si>
  <si>
    <t>Colonne10246</t>
  </si>
  <si>
    <t>Colonne10247</t>
  </si>
  <si>
    <t>Colonne10248</t>
  </si>
  <si>
    <t>Colonne10249</t>
  </si>
  <si>
    <t>Colonne10250</t>
  </si>
  <si>
    <t>Colonne10251</t>
  </si>
  <si>
    <t>Colonne10252</t>
  </si>
  <si>
    <t>Colonne10253</t>
  </si>
  <si>
    <t>Colonne10254</t>
  </si>
  <si>
    <t>Colonne10255</t>
  </si>
  <si>
    <t>Colonne10256</t>
  </si>
  <si>
    <t>Colonne10257</t>
  </si>
  <si>
    <t>Colonne10258</t>
  </si>
  <si>
    <t>Colonne10259</t>
  </si>
  <si>
    <t>Colonne10260</t>
  </si>
  <si>
    <t>Colonne10261</t>
  </si>
  <si>
    <t>Colonne10262</t>
  </si>
  <si>
    <t>Colonne10263</t>
  </si>
  <si>
    <t>Colonne10264</t>
  </si>
  <si>
    <t>Colonne10265</t>
  </si>
  <si>
    <t>Colonne10266</t>
  </si>
  <si>
    <t>Colonne10267</t>
  </si>
  <si>
    <t>Colonne10268</t>
  </si>
  <si>
    <t>Colonne10269</t>
  </si>
  <si>
    <t>Colonne10270</t>
  </si>
  <si>
    <t>Colonne10271</t>
  </si>
  <si>
    <t>Colonne10272</t>
  </si>
  <si>
    <t>Colonne10273</t>
  </si>
  <si>
    <t>Colonne10274</t>
  </si>
  <si>
    <t>Colonne10275</t>
  </si>
  <si>
    <t>Colonne10276</t>
  </si>
  <si>
    <t>Colonne10277</t>
  </si>
  <si>
    <t>Colonne10278</t>
  </si>
  <si>
    <t>Colonne10279</t>
  </si>
  <si>
    <t>Colonne10280</t>
  </si>
  <si>
    <t>Colonne10281</t>
  </si>
  <si>
    <t>Colonne10282</t>
  </si>
  <si>
    <t>Colonne10283</t>
  </si>
  <si>
    <t>Colonne10284</t>
  </si>
  <si>
    <t>Colonne10285</t>
  </si>
  <si>
    <t>Colonne10286</t>
  </si>
  <si>
    <t>Colonne10287</t>
  </si>
  <si>
    <t>Colonne10288</t>
  </si>
  <si>
    <t>Colonne10289</t>
  </si>
  <si>
    <t>Colonne10290</t>
  </si>
  <si>
    <t>Colonne10291</t>
  </si>
  <si>
    <t>Colonne10292</t>
  </si>
  <si>
    <t>Colonne10293</t>
  </si>
  <si>
    <t>Colonne10294</t>
  </si>
  <si>
    <t>Colonne10295</t>
  </si>
  <si>
    <t>Colonne10296</t>
  </si>
  <si>
    <t>Colonne10297</t>
  </si>
  <si>
    <t>Colonne10298</t>
  </si>
  <si>
    <t>Colonne10299</t>
  </si>
  <si>
    <t>Colonne10300</t>
  </si>
  <si>
    <t>Colonne10301</t>
  </si>
  <si>
    <t>Colonne10302</t>
  </si>
  <si>
    <t>Colonne10303</t>
  </si>
  <si>
    <t>Colonne10304</t>
  </si>
  <si>
    <t>Colonne10305</t>
  </si>
  <si>
    <t>Colonne10306</t>
  </si>
  <si>
    <t>Colonne10307</t>
  </si>
  <si>
    <t>Colonne10308</t>
  </si>
  <si>
    <t>Colonne10309</t>
  </si>
  <si>
    <t>Colonne10310</t>
  </si>
  <si>
    <t>Colonne10311</t>
  </si>
  <si>
    <t>Colonne10312</t>
  </si>
  <si>
    <t>Colonne10313</t>
  </si>
  <si>
    <t>Colonne10314</t>
  </si>
  <si>
    <t>Colonne10315</t>
  </si>
  <si>
    <t>Colonne10316</t>
  </si>
  <si>
    <t>Colonne10317</t>
  </si>
  <si>
    <t>Colonne10318</t>
  </si>
  <si>
    <t>Colonne10319</t>
  </si>
  <si>
    <t>Colonne10320</t>
  </si>
  <si>
    <t>Colonne10321</t>
  </si>
  <si>
    <t>Colonne10322</t>
  </si>
  <si>
    <t>Colonne10323</t>
  </si>
  <si>
    <t>Colonne10324</t>
  </si>
  <si>
    <t>Colonne10325</t>
  </si>
  <si>
    <t>Colonne10326</t>
  </si>
  <si>
    <t>Colonne10327</t>
  </si>
  <si>
    <t>Colonne10328</t>
  </si>
  <si>
    <t>Colonne10329</t>
  </si>
  <si>
    <t>Colonne10330</t>
  </si>
  <si>
    <t>Colonne10331</t>
  </si>
  <si>
    <t>Colonne10332</t>
  </si>
  <si>
    <t>Colonne10333</t>
  </si>
  <si>
    <t>Colonne10334</t>
  </si>
  <si>
    <t>Colonne10335</t>
  </si>
  <si>
    <t>Colonne10336</t>
  </si>
  <si>
    <t>Colonne10337</t>
  </si>
  <si>
    <t>Colonne10338</t>
  </si>
  <si>
    <t>Colonne10339</t>
  </si>
  <si>
    <t>Colonne10340</t>
  </si>
  <si>
    <t>Colonne10341</t>
  </si>
  <si>
    <t>Colonne10342</t>
  </si>
  <si>
    <t>Colonne10343</t>
  </si>
  <si>
    <t>Colonne10344</t>
  </si>
  <si>
    <t>Colonne10345</t>
  </si>
  <si>
    <t>Colonne10346</t>
  </si>
  <si>
    <t>Colonne10347</t>
  </si>
  <si>
    <t>Colonne10348</t>
  </si>
  <si>
    <t>Colonne10349</t>
  </si>
  <si>
    <t>Colonne10350</t>
  </si>
  <si>
    <t>Colonne10351</t>
  </si>
  <si>
    <t>Colonne10352</t>
  </si>
  <si>
    <t>Colonne10353</t>
  </si>
  <si>
    <t>Colonne10354</t>
  </si>
  <si>
    <t>Colonne10355</t>
  </si>
  <si>
    <t>Colonne10356</t>
  </si>
  <si>
    <t>Colonne10357</t>
  </si>
  <si>
    <t>Colonne10358</t>
  </si>
  <si>
    <t>Colonne10359</t>
  </si>
  <si>
    <t>Colonne10360</t>
  </si>
  <si>
    <t>Colonne10361</t>
  </si>
  <si>
    <t>Colonne10362</t>
  </si>
  <si>
    <t>Colonne10363</t>
  </si>
  <si>
    <t>Colonne10364</t>
  </si>
  <si>
    <t>Colonne10365</t>
  </si>
  <si>
    <t>Colonne10366</t>
  </si>
  <si>
    <t>Colonne10367</t>
  </si>
  <si>
    <t>Colonne10368</t>
  </si>
  <si>
    <t>Colonne10369</t>
  </si>
  <si>
    <t>Colonne10370</t>
  </si>
  <si>
    <t>Colonne10371</t>
  </si>
  <si>
    <t>Colonne10372</t>
  </si>
  <si>
    <t>Colonne10373</t>
  </si>
  <si>
    <t>Colonne10374</t>
  </si>
  <si>
    <t>Colonne10375</t>
  </si>
  <si>
    <t>Colonne10376</t>
  </si>
  <si>
    <t>Colonne10377</t>
  </si>
  <si>
    <t>Colonne10378</t>
  </si>
  <si>
    <t>Colonne10379</t>
  </si>
  <si>
    <t>Colonne10380</t>
  </si>
  <si>
    <t>Colonne10381</t>
  </si>
  <si>
    <t>Colonne10382</t>
  </si>
  <si>
    <t>Colonne10383</t>
  </si>
  <si>
    <t>Colonne10384</t>
  </si>
  <si>
    <t>Colonne10385</t>
  </si>
  <si>
    <t>Colonne10386</t>
  </si>
  <si>
    <t>Colonne10387</t>
  </si>
  <si>
    <t>Colonne10388</t>
  </si>
  <si>
    <t>Colonne10389</t>
  </si>
  <si>
    <t>Colonne10390</t>
  </si>
  <si>
    <t>Colonne10391</t>
  </si>
  <si>
    <t>Colonne10392</t>
  </si>
  <si>
    <t>Colonne10393</t>
  </si>
  <si>
    <t>Colonne10394</t>
  </si>
  <si>
    <t>Colonne10395</t>
  </si>
  <si>
    <t>Colonne10396</t>
  </si>
  <si>
    <t>Colonne10397</t>
  </si>
  <si>
    <t>Colonne10398</t>
  </si>
  <si>
    <t>Colonne10399</t>
  </si>
  <si>
    <t>Colonne10400</t>
  </si>
  <si>
    <t>Colonne10401</t>
  </si>
  <si>
    <t>Colonne10402</t>
  </si>
  <si>
    <t>Colonne10403</t>
  </si>
  <si>
    <t>Colonne10404</t>
  </si>
  <si>
    <t>Colonne10405</t>
  </si>
  <si>
    <t>Colonne10406</t>
  </si>
  <si>
    <t>Colonne10407</t>
  </si>
  <si>
    <t>Colonne10408</t>
  </si>
  <si>
    <t>Colonne10409</t>
  </si>
  <si>
    <t>Colonne10410</t>
  </si>
  <si>
    <t>Colonne10411</t>
  </si>
  <si>
    <t>Colonne10412</t>
  </si>
  <si>
    <t>Colonne10413</t>
  </si>
  <si>
    <t>Colonne10414</t>
  </si>
  <si>
    <t>Colonne10415</t>
  </si>
  <si>
    <t>Colonne10416</t>
  </si>
  <si>
    <t>Colonne10417</t>
  </si>
  <si>
    <t>Colonne10418</t>
  </si>
  <si>
    <t>Colonne10419</t>
  </si>
  <si>
    <t>Colonne10420</t>
  </si>
  <si>
    <t>Colonne10421</t>
  </si>
  <si>
    <t>Colonne10422</t>
  </si>
  <si>
    <t>Colonne10423</t>
  </si>
  <si>
    <t>Colonne10424</t>
  </si>
  <si>
    <t>Colonne10425</t>
  </si>
  <si>
    <t>Colonne10426</t>
  </si>
  <si>
    <t>Colonne10427</t>
  </si>
  <si>
    <t>Colonne10428</t>
  </si>
  <si>
    <t>Colonne10429</t>
  </si>
  <si>
    <t>Colonne10430</t>
  </si>
  <si>
    <t>Colonne10431</t>
  </si>
  <si>
    <t>Colonne10432</t>
  </si>
  <si>
    <t>Colonne10433</t>
  </si>
  <si>
    <t>Colonne10434</t>
  </si>
  <si>
    <t>Colonne10435</t>
  </si>
  <si>
    <t>Colonne10436</t>
  </si>
  <si>
    <t>Colonne10437</t>
  </si>
  <si>
    <t>Colonne10438</t>
  </si>
  <si>
    <t>Colonne10439</t>
  </si>
  <si>
    <t>Colonne10440</t>
  </si>
  <si>
    <t>Colonne10441</t>
  </si>
  <si>
    <t>Colonne10442</t>
  </si>
  <si>
    <t>Colonne10443</t>
  </si>
  <si>
    <t>Colonne10444</t>
  </si>
  <si>
    <t>Colonne10445</t>
  </si>
  <si>
    <t>Colonne10446</t>
  </si>
  <si>
    <t>Colonne10447</t>
  </si>
  <si>
    <t>Colonne10448</t>
  </si>
  <si>
    <t>Colonne10449</t>
  </si>
  <si>
    <t>Colonne10450</t>
  </si>
  <si>
    <t>Colonne10451</t>
  </si>
  <si>
    <t>Colonne10452</t>
  </si>
  <si>
    <t>Colonne10453</t>
  </si>
  <si>
    <t>Colonne10454</t>
  </si>
  <si>
    <t>Colonne10455</t>
  </si>
  <si>
    <t>Colonne10456</t>
  </si>
  <si>
    <t>Colonne10457</t>
  </si>
  <si>
    <t>Colonne10458</t>
  </si>
  <si>
    <t>Colonne10459</t>
  </si>
  <si>
    <t>Colonne10460</t>
  </si>
  <si>
    <t>Colonne10461</t>
  </si>
  <si>
    <t>Colonne10462</t>
  </si>
  <si>
    <t>Colonne10463</t>
  </si>
  <si>
    <t>Colonne10464</t>
  </si>
  <si>
    <t>Colonne10465</t>
  </si>
  <si>
    <t>Colonne10466</t>
  </si>
  <si>
    <t>Colonne10467</t>
  </si>
  <si>
    <t>Colonne10468</t>
  </si>
  <si>
    <t>Colonne10469</t>
  </si>
  <si>
    <t>Colonne10470</t>
  </si>
  <si>
    <t>Colonne10471</t>
  </si>
  <si>
    <t>Colonne10472</t>
  </si>
  <si>
    <t>Colonne10473</t>
  </si>
  <si>
    <t>Colonne10474</t>
  </si>
  <si>
    <t>Colonne10475</t>
  </si>
  <si>
    <t>Colonne10476</t>
  </si>
  <si>
    <t>Colonne10477</t>
  </si>
  <si>
    <t>Colonne10478</t>
  </si>
  <si>
    <t>Colonne10479</t>
  </si>
  <si>
    <t>Colonne10480</t>
  </si>
  <si>
    <t>Colonne10481</t>
  </si>
  <si>
    <t>Colonne10482</t>
  </si>
  <si>
    <t>Colonne10483</t>
  </si>
  <si>
    <t>Colonne10484</t>
  </si>
  <si>
    <t>Colonne10485</t>
  </si>
  <si>
    <t>Colonne10486</t>
  </si>
  <si>
    <t>Colonne10487</t>
  </si>
  <si>
    <t>Colonne10488</t>
  </si>
  <si>
    <t>Colonne10489</t>
  </si>
  <si>
    <t>Colonne10490</t>
  </si>
  <si>
    <t>Colonne10491</t>
  </si>
  <si>
    <t>Colonne10492</t>
  </si>
  <si>
    <t>Colonne10493</t>
  </si>
  <si>
    <t>Colonne10494</t>
  </si>
  <si>
    <t>Colonne10495</t>
  </si>
  <si>
    <t>Colonne10496</t>
  </si>
  <si>
    <t>Colonne10497</t>
  </si>
  <si>
    <t>Colonne10498</t>
  </si>
  <si>
    <t>Colonne10499</t>
  </si>
  <si>
    <t>Colonne10500</t>
  </si>
  <si>
    <t>Colonne10501</t>
  </si>
  <si>
    <t>Colonne10502</t>
  </si>
  <si>
    <t>Colonne10503</t>
  </si>
  <si>
    <t>Colonne10504</t>
  </si>
  <si>
    <t>Colonne10505</t>
  </si>
  <si>
    <t>Colonne10506</t>
  </si>
  <si>
    <t>Colonne10507</t>
  </si>
  <si>
    <t>Colonne10508</t>
  </si>
  <si>
    <t>Colonne10509</t>
  </si>
  <si>
    <t>Colonne10510</t>
  </si>
  <si>
    <t>Colonne10511</t>
  </si>
  <si>
    <t>Colonne10512</t>
  </si>
  <si>
    <t>Colonne10513</t>
  </si>
  <si>
    <t>Colonne10514</t>
  </si>
  <si>
    <t>Colonne10515</t>
  </si>
  <si>
    <t>Colonne10516</t>
  </si>
  <si>
    <t>Colonne10517</t>
  </si>
  <si>
    <t>Colonne10518</t>
  </si>
  <si>
    <t>Colonne10519</t>
  </si>
  <si>
    <t>Colonne10520</t>
  </si>
  <si>
    <t>Colonne10521</t>
  </si>
  <si>
    <t>Colonne10522</t>
  </si>
  <si>
    <t>Colonne10523</t>
  </si>
  <si>
    <t>Colonne10524</t>
  </si>
  <si>
    <t>Colonne10525</t>
  </si>
  <si>
    <t>Colonne10526</t>
  </si>
  <si>
    <t>Colonne10527</t>
  </si>
  <si>
    <t>Colonne10528</t>
  </si>
  <si>
    <t>Colonne10529</t>
  </si>
  <si>
    <t>Colonne10530</t>
  </si>
  <si>
    <t>Colonne10531</t>
  </si>
  <si>
    <t>Colonne10532</t>
  </si>
  <si>
    <t>Colonne10533</t>
  </si>
  <si>
    <t>Colonne10534</t>
  </si>
  <si>
    <t>Colonne10535</t>
  </si>
  <si>
    <t>Colonne10536</t>
  </si>
  <si>
    <t>Colonne10537</t>
  </si>
  <si>
    <t>Colonne10538</t>
  </si>
  <si>
    <t>Colonne10539</t>
  </si>
  <si>
    <t>Colonne10540</t>
  </si>
  <si>
    <t>Colonne10541</t>
  </si>
  <si>
    <t>Colonne10542</t>
  </si>
  <si>
    <t>Colonne10543</t>
  </si>
  <si>
    <t>Colonne10544</t>
  </si>
  <si>
    <t>Colonne10545</t>
  </si>
  <si>
    <t>Colonne10546</t>
  </si>
  <si>
    <t>Colonne10547</t>
  </si>
  <si>
    <t>Colonne10548</t>
  </si>
  <si>
    <t>Colonne10549</t>
  </si>
  <si>
    <t>Colonne10550</t>
  </si>
  <si>
    <t>Colonne10551</t>
  </si>
  <si>
    <t>Colonne10552</t>
  </si>
  <si>
    <t>Colonne10553</t>
  </si>
  <si>
    <t>Colonne10554</t>
  </si>
  <si>
    <t>Colonne10555</t>
  </si>
  <si>
    <t>Colonne10556</t>
  </si>
  <si>
    <t>Colonne10557</t>
  </si>
  <si>
    <t>Colonne10558</t>
  </si>
  <si>
    <t>Colonne10559</t>
  </si>
  <si>
    <t>Colonne10560</t>
  </si>
  <si>
    <t>Colonne10561</t>
  </si>
  <si>
    <t>Colonne10562</t>
  </si>
  <si>
    <t>Colonne10563</t>
  </si>
  <si>
    <t>Colonne10564</t>
  </si>
  <si>
    <t>Colonne10565</t>
  </si>
  <si>
    <t>Colonne10566</t>
  </si>
  <si>
    <t>Colonne10567</t>
  </si>
  <si>
    <t>Colonne10568</t>
  </si>
  <si>
    <t>Colonne10569</t>
  </si>
  <si>
    <t>Colonne10570</t>
  </si>
  <si>
    <t>Colonne10571</t>
  </si>
  <si>
    <t>Colonne10572</t>
  </si>
  <si>
    <t>Colonne10573</t>
  </si>
  <si>
    <t>Colonne10574</t>
  </si>
  <si>
    <t>Colonne10575</t>
  </si>
  <si>
    <t>Colonne10576</t>
  </si>
  <si>
    <t>Colonne10577</t>
  </si>
  <si>
    <t>Colonne10578</t>
  </si>
  <si>
    <t>Colonne10579</t>
  </si>
  <si>
    <t>Colonne10580</t>
  </si>
  <si>
    <t>Colonne10581</t>
  </si>
  <si>
    <t>Colonne10582</t>
  </si>
  <si>
    <t>Colonne10583</t>
  </si>
  <si>
    <t>Colonne10584</t>
  </si>
  <si>
    <t>Colonne10585</t>
  </si>
  <si>
    <t>Colonne10586</t>
  </si>
  <si>
    <t>Colonne10587</t>
  </si>
  <si>
    <t>Colonne10588</t>
  </si>
  <si>
    <t>Colonne10589</t>
  </si>
  <si>
    <t>Colonne10590</t>
  </si>
  <si>
    <t>Colonne10591</t>
  </si>
  <si>
    <t>Colonne10592</t>
  </si>
  <si>
    <t>Colonne10593</t>
  </si>
  <si>
    <t>Colonne10594</t>
  </si>
  <si>
    <t>Colonne10595</t>
  </si>
  <si>
    <t>Colonne10596</t>
  </si>
  <si>
    <t>Colonne10597</t>
  </si>
  <si>
    <t>Colonne10598</t>
  </si>
  <si>
    <t>Colonne10599</t>
  </si>
  <si>
    <t>Colonne10600</t>
  </si>
  <si>
    <t>Colonne10601</t>
  </si>
  <si>
    <t>Colonne10602</t>
  </si>
  <si>
    <t>Colonne10603</t>
  </si>
  <si>
    <t>Colonne10604</t>
  </si>
  <si>
    <t>Colonne10605</t>
  </si>
  <si>
    <t>Colonne10606</t>
  </si>
  <si>
    <t>Colonne10607</t>
  </si>
  <si>
    <t>Colonne10608</t>
  </si>
  <si>
    <t>Colonne10609</t>
  </si>
  <si>
    <t>Colonne10610</t>
  </si>
  <si>
    <t>Colonne10611</t>
  </si>
  <si>
    <t>Colonne10612</t>
  </si>
  <si>
    <t>Colonne10613</t>
  </si>
  <si>
    <t>Colonne10614</t>
  </si>
  <si>
    <t>Colonne10615</t>
  </si>
  <si>
    <t>Colonne10616</t>
  </si>
  <si>
    <t>Colonne10617</t>
  </si>
  <si>
    <t>Colonne10618</t>
  </si>
  <si>
    <t>Colonne10619</t>
  </si>
  <si>
    <t>Colonne10620</t>
  </si>
  <si>
    <t>Colonne10621</t>
  </si>
  <si>
    <t>Colonne10622</t>
  </si>
  <si>
    <t>Colonne10623</t>
  </si>
  <si>
    <t>Colonne10624</t>
  </si>
  <si>
    <t>Colonne10625</t>
  </si>
  <si>
    <t>Colonne10626</t>
  </si>
  <si>
    <t>Colonne10627</t>
  </si>
  <si>
    <t>Colonne10628</t>
  </si>
  <si>
    <t>Colonne10629</t>
  </si>
  <si>
    <t>Colonne10630</t>
  </si>
  <si>
    <t>Colonne10631</t>
  </si>
  <si>
    <t>Colonne10632</t>
  </si>
  <si>
    <t>Colonne10633</t>
  </si>
  <si>
    <t>Colonne10634</t>
  </si>
  <si>
    <t>Colonne10635</t>
  </si>
  <si>
    <t>Colonne10636</t>
  </si>
  <si>
    <t>Colonne10637</t>
  </si>
  <si>
    <t>Colonne10638</t>
  </si>
  <si>
    <t>Colonne10639</t>
  </si>
  <si>
    <t>Colonne10640</t>
  </si>
  <si>
    <t>Colonne10641</t>
  </si>
  <si>
    <t>Colonne10642</t>
  </si>
  <si>
    <t>Colonne10643</t>
  </si>
  <si>
    <t>Colonne10644</t>
  </si>
  <si>
    <t>Colonne10645</t>
  </si>
  <si>
    <t>Colonne10646</t>
  </si>
  <si>
    <t>Colonne10647</t>
  </si>
  <si>
    <t>Colonne10648</t>
  </si>
  <si>
    <t>Colonne10649</t>
  </si>
  <si>
    <t>Colonne10650</t>
  </si>
  <si>
    <t>Colonne10651</t>
  </si>
  <si>
    <t>Colonne10652</t>
  </si>
  <si>
    <t>Colonne10653</t>
  </si>
  <si>
    <t>Colonne10654</t>
  </si>
  <si>
    <t>Colonne10655</t>
  </si>
  <si>
    <t>Colonne10656</t>
  </si>
  <si>
    <t>Colonne10657</t>
  </si>
  <si>
    <t>Colonne10658</t>
  </si>
  <si>
    <t>Colonne10659</t>
  </si>
  <si>
    <t>Colonne10660</t>
  </si>
  <si>
    <t>Colonne10661</t>
  </si>
  <si>
    <t>Colonne10662</t>
  </si>
  <si>
    <t>Colonne10663</t>
  </si>
  <si>
    <t>Colonne10664</t>
  </si>
  <si>
    <t>Colonne10665</t>
  </si>
  <si>
    <t>Colonne10666</t>
  </si>
  <si>
    <t>Colonne10667</t>
  </si>
  <si>
    <t>Colonne10668</t>
  </si>
  <si>
    <t>Colonne10669</t>
  </si>
  <si>
    <t>Colonne10670</t>
  </si>
  <si>
    <t>Colonne10671</t>
  </si>
  <si>
    <t>Colonne10672</t>
  </si>
  <si>
    <t>Colonne10673</t>
  </si>
  <si>
    <t>Colonne10674</t>
  </si>
  <si>
    <t>Colonne10675</t>
  </si>
  <si>
    <t>Colonne10676</t>
  </si>
  <si>
    <t>Colonne10677</t>
  </si>
  <si>
    <t>Colonne10678</t>
  </si>
  <si>
    <t>Colonne10679</t>
  </si>
  <si>
    <t>Colonne10680</t>
  </si>
  <si>
    <t>Colonne10681</t>
  </si>
  <si>
    <t>Colonne10682</t>
  </si>
  <si>
    <t>Colonne10683</t>
  </si>
  <si>
    <t>Colonne10684</t>
  </si>
  <si>
    <t>Colonne10685</t>
  </si>
  <si>
    <t>Colonne10686</t>
  </si>
  <si>
    <t>Colonne10687</t>
  </si>
  <si>
    <t>Colonne10688</t>
  </si>
  <si>
    <t>Colonne10689</t>
  </si>
  <si>
    <t>Colonne10690</t>
  </si>
  <si>
    <t>Colonne10691</t>
  </si>
  <si>
    <t>Colonne10692</t>
  </si>
  <si>
    <t>Colonne10693</t>
  </si>
  <si>
    <t>Colonne10694</t>
  </si>
  <si>
    <t>Colonne10695</t>
  </si>
  <si>
    <t>Colonne10696</t>
  </si>
  <si>
    <t>Colonne10697</t>
  </si>
  <si>
    <t>Colonne10698</t>
  </si>
  <si>
    <t>Colonne10699</t>
  </si>
  <si>
    <t>Colonne10700</t>
  </si>
  <si>
    <t>Colonne10701</t>
  </si>
  <si>
    <t>Colonne10702</t>
  </si>
  <si>
    <t>Colonne10703</t>
  </si>
  <si>
    <t>Colonne10704</t>
  </si>
  <si>
    <t>Colonne10705</t>
  </si>
  <si>
    <t>Colonne10706</t>
  </si>
  <si>
    <t>Colonne10707</t>
  </si>
  <si>
    <t>Colonne10708</t>
  </si>
  <si>
    <t>Colonne10709</t>
  </si>
  <si>
    <t>Colonne10710</t>
  </si>
  <si>
    <t>Colonne10711</t>
  </si>
  <si>
    <t>Colonne10712</t>
  </si>
  <si>
    <t>Colonne10713</t>
  </si>
  <si>
    <t>Colonne10714</t>
  </si>
  <si>
    <t>Colonne10715</t>
  </si>
  <si>
    <t>Colonne10716</t>
  </si>
  <si>
    <t>Colonne10717</t>
  </si>
  <si>
    <t>Colonne10718</t>
  </si>
  <si>
    <t>Colonne10719</t>
  </si>
  <si>
    <t>Colonne10720</t>
  </si>
  <si>
    <t>Colonne10721</t>
  </si>
  <si>
    <t>Colonne10722</t>
  </si>
  <si>
    <t>Colonne10723</t>
  </si>
  <si>
    <t>Colonne10724</t>
  </si>
  <si>
    <t>Colonne10725</t>
  </si>
  <si>
    <t>Colonne10726</t>
  </si>
  <si>
    <t>Colonne10727</t>
  </si>
  <si>
    <t>Colonne10728</t>
  </si>
  <si>
    <t>Colonne10729</t>
  </si>
  <si>
    <t>Colonne10730</t>
  </si>
  <si>
    <t>Colonne10731</t>
  </si>
  <si>
    <t>Colonne10732</t>
  </si>
  <si>
    <t>Colonne10733</t>
  </si>
  <si>
    <t>Colonne10734</t>
  </si>
  <si>
    <t>Colonne10735</t>
  </si>
  <si>
    <t>Colonne10736</t>
  </si>
  <si>
    <t>Colonne10737</t>
  </si>
  <si>
    <t>Colonne10738</t>
  </si>
  <si>
    <t>Colonne10739</t>
  </si>
  <si>
    <t>Colonne10740</t>
  </si>
  <si>
    <t>Colonne10741</t>
  </si>
  <si>
    <t>Colonne10742</t>
  </si>
  <si>
    <t>Colonne10743</t>
  </si>
  <si>
    <t>Colonne10744</t>
  </si>
  <si>
    <t>Colonne10745</t>
  </si>
  <si>
    <t>Colonne10746</t>
  </si>
  <si>
    <t>Colonne10747</t>
  </si>
  <si>
    <t>Colonne10748</t>
  </si>
  <si>
    <t>Colonne10749</t>
  </si>
  <si>
    <t>Colonne10750</t>
  </si>
  <si>
    <t>Colonne10751</t>
  </si>
  <si>
    <t>Colonne10752</t>
  </si>
  <si>
    <t>Colonne10753</t>
  </si>
  <si>
    <t>Colonne10754</t>
  </si>
  <si>
    <t>Colonne10755</t>
  </si>
  <si>
    <t>Colonne10756</t>
  </si>
  <si>
    <t>Colonne10757</t>
  </si>
  <si>
    <t>Colonne10758</t>
  </si>
  <si>
    <t>Colonne10759</t>
  </si>
  <si>
    <t>Colonne10760</t>
  </si>
  <si>
    <t>Colonne10761</t>
  </si>
  <si>
    <t>Colonne10762</t>
  </si>
  <si>
    <t>Colonne10763</t>
  </si>
  <si>
    <t>Colonne10764</t>
  </si>
  <si>
    <t>Colonne10765</t>
  </si>
  <si>
    <t>Colonne10766</t>
  </si>
  <si>
    <t>Colonne10767</t>
  </si>
  <si>
    <t>Colonne10768</t>
  </si>
  <si>
    <t>Colonne10769</t>
  </si>
  <si>
    <t>Colonne10770</t>
  </si>
  <si>
    <t>Colonne10771</t>
  </si>
  <si>
    <t>Colonne10772</t>
  </si>
  <si>
    <t>Colonne10773</t>
  </si>
  <si>
    <t>Colonne10774</t>
  </si>
  <si>
    <t>Colonne10775</t>
  </si>
  <si>
    <t>Colonne10776</t>
  </si>
  <si>
    <t>Colonne10777</t>
  </si>
  <si>
    <t>Colonne10778</t>
  </si>
  <si>
    <t>Colonne10779</t>
  </si>
  <si>
    <t>Colonne10780</t>
  </si>
  <si>
    <t>Colonne10781</t>
  </si>
  <si>
    <t>Colonne10782</t>
  </si>
  <si>
    <t>Colonne10783</t>
  </si>
  <si>
    <t>Colonne10784</t>
  </si>
  <si>
    <t>Colonne10785</t>
  </si>
  <si>
    <t>Colonne10786</t>
  </si>
  <si>
    <t>Colonne10787</t>
  </si>
  <si>
    <t>Colonne10788</t>
  </si>
  <si>
    <t>Colonne10789</t>
  </si>
  <si>
    <t>Colonne10790</t>
  </si>
  <si>
    <t>Colonne10791</t>
  </si>
  <si>
    <t>Colonne10792</t>
  </si>
  <si>
    <t>Colonne10793</t>
  </si>
  <si>
    <t>Colonne10794</t>
  </si>
  <si>
    <t>Colonne10795</t>
  </si>
  <si>
    <t>Colonne10796</t>
  </si>
  <si>
    <t>Colonne10797</t>
  </si>
  <si>
    <t>Colonne10798</t>
  </si>
  <si>
    <t>Colonne10799</t>
  </si>
  <si>
    <t>Colonne10800</t>
  </si>
  <si>
    <t>Colonne10801</t>
  </si>
  <si>
    <t>Colonne10802</t>
  </si>
  <si>
    <t>Colonne10803</t>
  </si>
  <si>
    <t>Colonne10804</t>
  </si>
  <si>
    <t>Colonne10805</t>
  </si>
  <si>
    <t>Colonne10806</t>
  </si>
  <si>
    <t>Colonne10807</t>
  </si>
  <si>
    <t>Colonne10808</t>
  </si>
  <si>
    <t>Colonne10809</t>
  </si>
  <si>
    <t>Colonne10810</t>
  </si>
  <si>
    <t>Colonne10811</t>
  </si>
  <si>
    <t>Colonne10812</t>
  </si>
  <si>
    <t>Colonne10813</t>
  </si>
  <si>
    <t>Colonne10814</t>
  </si>
  <si>
    <t>Colonne10815</t>
  </si>
  <si>
    <t>Colonne10816</t>
  </si>
  <si>
    <t>Colonne10817</t>
  </si>
  <si>
    <t>Colonne10818</t>
  </si>
  <si>
    <t>Colonne10819</t>
  </si>
  <si>
    <t>Colonne10820</t>
  </si>
  <si>
    <t>Colonne10821</t>
  </si>
  <si>
    <t>Colonne10822</t>
  </si>
  <si>
    <t>Colonne10823</t>
  </si>
  <si>
    <t>Colonne10824</t>
  </si>
  <si>
    <t>Colonne10825</t>
  </si>
  <si>
    <t>Colonne10826</t>
  </si>
  <si>
    <t>Colonne10827</t>
  </si>
  <si>
    <t>Colonne10828</t>
  </si>
  <si>
    <t>Colonne10829</t>
  </si>
  <si>
    <t>Colonne10830</t>
  </si>
  <si>
    <t>Colonne10831</t>
  </si>
  <si>
    <t>Colonne10832</t>
  </si>
  <si>
    <t>Colonne10833</t>
  </si>
  <si>
    <t>Colonne10834</t>
  </si>
  <si>
    <t>Colonne10835</t>
  </si>
  <si>
    <t>Colonne10836</t>
  </si>
  <si>
    <t>Colonne10837</t>
  </si>
  <si>
    <t>Colonne10838</t>
  </si>
  <si>
    <t>Colonne10839</t>
  </si>
  <si>
    <t>Colonne10840</t>
  </si>
  <si>
    <t>Colonne10841</t>
  </si>
  <si>
    <t>Colonne10842</t>
  </si>
  <si>
    <t>Colonne10843</t>
  </si>
  <si>
    <t>Colonne10844</t>
  </si>
  <si>
    <t>Colonne10845</t>
  </si>
  <si>
    <t>Colonne10846</t>
  </si>
  <si>
    <t>Colonne10847</t>
  </si>
  <si>
    <t>Colonne10848</t>
  </si>
  <si>
    <t>Colonne10849</t>
  </si>
  <si>
    <t>Colonne10850</t>
  </si>
  <si>
    <t>Colonne10851</t>
  </si>
  <si>
    <t>Colonne10852</t>
  </si>
  <si>
    <t>Colonne10853</t>
  </si>
  <si>
    <t>Colonne10854</t>
  </si>
  <si>
    <t>Colonne10855</t>
  </si>
  <si>
    <t>Colonne10856</t>
  </si>
  <si>
    <t>Colonne10857</t>
  </si>
  <si>
    <t>Colonne10858</t>
  </si>
  <si>
    <t>Colonne10859</t>
  </si>
  <si>
    <t>Colonne10860</t>
  </si>
  <si>
    <t>Colonne10861</t>
  </si>
  <si>
    <t>Colonne10862</t>
  </si>
  <si>
    <t>Colonne10863</t>
  </si>
  <si>
    <t>Colonne10864</t>
  </si>
  <si>
    <t>Colonne10865</t>
  </si>
  <si>
    <t>Colonne10866</t>
  </si>
  <si>
    <t>Colonne10867</t>
  </si>
  <si>
    <t>Colonne10868</t>
  </si>
  <si>
    <t>Colonne10869</t>
  </si>
  <si>
    <t>Colonne10870</t>
  </si>
  <si>
    <t>Colonne10871</t>
  </si>
  <si>
    <t>Colonne10872</t>
  </si>
  <si>
    <t>Colonne10873</t>
  </si>
  <si>
    <t>Colonne10874</t>
  </si>
  <si>
    <t>Colonne10875</t>
  </si>
  <si>
    <t>Colonne10876</t>
  </si>
  <si>
    <t>Colonne10877</t>
  </si>
  <si>
    <t>Colonne10878</t>
  </si>
  <si>
    <t>Colonne10879</t>
  </si>
  <si>
    <t>Colonne10880</t>
  </si>
  <si>
    <t>Colonne10881</t>
  </si>
  <si>
    <t>Colonne10882</t>
  </si>
  <si>
    <t>Colonne10883</t>
  </si>
  <si>
    <t>Colonne10884</t>
  </si>
  <si>
    <t>Colonne10885</t>
  </si>
  <si>
    <t>Colonne10886</t>
  </si>
  <si>
    <t>Colonne10887</t>
  </si>
  <si>
    <t>Colonne10888</t>
  </si>
  <si>
    <t>Colonne10889</t>
  </si>
  <si>
    <t>Colonne10890</t>
  </si>
  <si>
    <t>Colonne10891</t>
  </si>
  <si>
    <t>Colonne10892</t>
  </si>
  <si>
    <t>Colonne10893</t>
  </si>
  <si>
    <t>Colonne10894</t>
  </si>
  <si>
    <t>Colonne10895</t>
  </si>
  <si>
    <t>Colonne10896</t>
  </si>
  <si>
    <t>Colonne10897</t>
  </si>
  <si>
    <t>Colonne10898</t>
  </si>
  <si>
    <t>Colonne10899</t>
  </si>
  <si>
    <t>Colonne10900</t>
  </si>
  <si>
    <t>Colonne10901</t>
  </si>
  <si>
    <t>Colonne10902</t>
  </si>
  <si>
    <t>Colonne10903</t>
  </si>
  <si>
    <t>Colonne10904</t>
  </si>
  <si>
    <t>Colonne10905</t>
  </si>
  <si>
    <t>Colonne10906</t>
  </si>
  <si>
    <t>Colonne10907</t>
  </si>
  <si>
    <t>Colonne10908</t>
  </si>
  <si>
    <t>Colonne10909</t>
  </si>
  <si>
    <t>Colonne10910</t>
  </si>
  <si>
    <t>Colonne10911</t>
  </si>
  <si>
    <t>Colonne10912</t>
  </si>
  <si>
    <t>Colonne10913</t>
  </si>
  <si>
    <t>Colonne10914</t>
  </si>
  <si>
    <t>Colonne10915</t>
  </si>
  <si>
    <t>Colonne10916</t>
  </si>
  <si>
    <t>Colonne10917</t>
  </si>
  <si>
    <t>Colonne10918</t>
  </si>
  <si>
    <t>Colonne10919</t>
  </si>
  <si>
    <t>Colonne10920</t>
  </si>
  <si>
    <t>Colonne10921</t>
  </si>
  <si>
    <t>Colonne10922</t>
  </si>
  <si>
    <t>Colonne10923</t>
  </si>
  <si>
    <t>Colonne10924</t>
  </si>
  <si>
    <t>Colonne10925</t>
  </si>
  <si>
    <t>Colonne10926</t>
  </si>
  <si>
    <t>Colonne10927</t>
  </si>
  <si>
    <t>Colonne10928</t>
  </si>
  <si>
    <t>Colonne10929</t>
  </si>
  <si>
    <t>Colonne10930</t>
  </si>
  <si>
    <t>Colonne10931</t>
  </si>
  <si>
    <t>Colonne10932</t>
  </si>
  <si>
    <t>Colonne10933</t>
  </si>
  <si>
    <t>Colonne10934</t>
  </si>
  <si>
    <t>Colonne10935</t>
  </si>
  <si>
    <t>Colonne10936</t>
  </si>
  <si>
    <t>Colonne10937</t>
  </si>
  <si>
    <t>Colonne10938</t>
  </si>
  <si>
    <t>Colonne10939</t>
  </si>
  <si>
    <t>Colonne10940</t>
  </si>
  <si>
    <t>Colonne10941</t>
  </si>
  <si>
    <t>Colonne10942</t>
  </si>
  <si>
    <t>Colonne10943</t>
  </si>
  <si>
    <t>Colonne10944</t>
  </si>
  <si>
    <t>Colonne10945</t>
  </si>
  <si>
    <t>Colonne10946</t>
  </si>
  <si>
    <t>Colonne10947</t>
  </si>
  <si>
    <t>Colonne10948</t>
  </si>
  <si>
    <t>Colonne10949</t>
  </si>
  <si>
    <t>Colonne10950</t>
  </si>
  <si>
    <t>Colonne10951</t>
  </si>
  <si>
    <t>Colonne10952</t>
  </si>
  <si>
    <t>Colonne10953</t>
  </si>
  <si>
    <t>Colonne10954</t>
  </si>
  <si>
    <t>Colonne10955</t>
  </si>
  <si>
    <t>Colonne10956</t>
  </si>
  <si>
    <t>Colonne10957</t>
  </si>
  <si>
    <t>Colonne10958</t>
  </si>
  <si>
    <t>Colonne10959</t>
  </si>
  <si>
    <t>Colonne10960</t>
  </si>
  <si>
    <t>Colonne10961</t>
  </si>
  <si>
    <t>Colonne10962</t>
  </si>
  <si>
    <t>Colonne10963</t>
  </si>
  <si>
    <t>Colonne10964</t>
  </si>
  <si>
    <t>Colonne10965</t>
  </si>
  <si>
    <t>Colonne10966</t>
  </si>
  <si>
    <t>Colonne10967</t>
  </si>
  <si>
    <t>Colonne10968</t>
  </si>
  <si>
    <t>Colonne10969</t>
  </si>
  <si>
    <t>Colonne10970</t>
  </si>
  <si>
    <t>Colonne10971</t>
  </si>
  <si>
    <t>Colonne10972</t>
  </si>
  <si>
    <t>Colonne10973</t>
  </si>
  <si>
    <t>Colonne10974</t>
  </si>
  <si>
    <t>Colonne10975</t>
  </si>
  <si>
    <t>Colonne10976</t>
  </si>
  <si>
    <t>Colonne10977</t>
  </si>
  <si>
    <t>Colonne10978</t>
  </si>
  <si>
    <t>Colonne10979</t>
  </si>
  <si>
    <t>Colonne10980</t>
  </si>
  <si>
    <t>Colonne10981</t>
  </si>
  <si>
    <t>Colonne10982</t>
  </si>
  <si>
    <t>Colonne10983</t>
  </si>
  <si>
    <t>Colonne10984</t>
  </si>
  <si>
    <t>Colonne10985</t>
  </si>
  <si>
    <t>Colonne10986</t>
  </si>
  <si>
    <t>Colonne10987</t>
  </si>
  <si>
    <t>Colonne10988</t>
  </si>
  <si>
    <t>Colonne10989</t>
  </si>
  <si>
    <t>Colonne10990</t>
  </si>
  <si>
    <t>Colonne10991</t>
  </si>
  <si>
    <t>Colonne10992</t>
  </si>
  <si>
    <t>Colonne10993</t>
  </si>
  <si>
    <t>Colonne10994</t>
  </si>
  <si>
    <t>Colonne10995</t>
  </si>
  <si>
    <t>Colonne10996</t>
  </si>
  <si>
    <t>Colonne10997</t>
  </si>
  <si>
    <t>Colonne10998</t>
  </si>
  <si>
    <t>Colonne10999</t>
  </si>
  <si>
    <t>Colonne11000</t>
  </si>
  <si>
    <t>Colonne11001</t>
  </si>
  <si>
    <t>Colonne11002</t>
  </si>
  <si>
    <t>Colonne11003</t>
  </si>
  <si>
    <t>Colonne11004</t>
  </si>
  <si>
    <t>Colonne11005</t>
  </si>
  <si>
    <t>Colonne11006</t>
  </si>
  <si>
    <t>Colonne11007</t>
  </si>
  <si>
    <t>Colonne11008</t>
  </si>
  <si>
    <t>Colonne11009</t>
  </si>
  <si>
    <t>Colonne11010</t>
  </si>
  <si>
    <t>Colonne11011</t>
  </si>
  <si>
    <t>Colonne11012</t>
  </si>
  <si>
    <t>Colonne11013</t>
  </si>
  <si>
    <t>Colonne11014</t>
  </si>
  <si>
    <t>Colonne11015</t>
  </si>
  <si>
    <t>Colonne11016</t>
  </si>
  <si>
    <t>Colonne11017</t>
  </si>
  <si>
    <t>Colonne11018</t>
  </si>
  <si>
    <t>Colonne11019</t>
  </si>
  <si>
    <t>Colonne11020</t>
  </si>
  <si>
    <t>Colonne11021</t>
  </si>
  <si>
    <t>Colonne11022</t>
  </si>
  <si>
    <t>Colonne11023</t>
  </si>
  <si>
    <t>Colonne11024</t>
  </si>
  <si>
    <t>Colonne11025</t>
  </si>
  <si>
    <t>Colonne11026</t>
  </si>
  <si>
    <t>Colonne11027</t>
  </si>
  <si>
    <t>Colonne11028</t>
  </si>
  <si>
    <t>Colonne11029</t>
  </si>
  <si>
    <t>Colonne11030</t>
  </si>
  <si>
    <t>Colonne11031</t>
  </si>
  <si>
    <t>Colonne11032</t>
  </si>
  <si>
    <t>Colonne11033</t>
  </si>
  <si>
    <t>Colonne11034</t>
  </si>
  <si>
    <t>Colonne11035</t>
  </si>
  <si>
    <t>Colonne11036</t>
  </si>
  <si>
    <t>Colonne11037</t>
  </si>
  <si>
    <t>Colonne11038</t>
  </si>
  <si>
    <t>Colonne11039</t>
  </si>
  <si>
    <t>Colonne11040</t>
  </si>
  <si>
    <t>Colonne11041</t>
  </si>
  <si>
    <t>Colonne11042</t>
  </si>
  <si>
    <t>Colonne11043</t>
  </si>
  <si>
    <t>Colonne11044</t>
  </si>
  <si>
    <t>Colonne11045</t>
  </si>
  <si>
    <t>Colonne11046</t>
  </si>
  <si>
    <t>Colonne11047</t>
  </si>
  <si>
    <t>Colonne11048</t>
  </si>
  <si>
    <t>Colonne11049</t>
  </si>
  <si>
    <t>Colonne11050</t>
  </si>
  <si>
    <t>Colonne11051</t>
  </si>
  <si>
    <t>Colonne11052</t>
  </si>
  <si>
    <t>Colonne11053</t>
  </si>
  <si>
    <t>Colonne11054</t>
  </si>
  <si>
    <t>Colonne11055</t>
  </si>
  <si>
    <t>Colonne11056</t>
  </si>
  <si>
    <t>Colonne11057</t>
  </si>
  <si>
    <t>Colonne11058</t>
  </si>
  <si>
    <t>Colonne11059</t>
  </si>
  <si>
    <t>Colonne11060</t>
  </si>
  <si>
    <t>Colonne11061</t>
  </si>
  <si>
    <t>Colonne11062</t>
  </si>
  <si>
    <t>Colonne11063</t>
  </si>
  <si>
    <t>Colonne11064</t>
  </si>
  <si>
    <t>Colonne11065</t>
  </si>
  <si>
    <t>Colonne11066</t>
  </si>
  <si>
    <t>Colonne11067</t>
  </si>
  <si>
    <t>Colonne11068</t>
  </si>
  <si>
    <t>Colonne11069</t>
  </si>
  <si>
    <t>Colonne11070</t>
  </si>
  <si>
    <t>Colonne11071</t>
  </si>
  <si>
    <t>Colonne11072</t>
  </si>
  <si>
    <t>Colonne11073</t>
  </si>
  <si>
    <t>Colonne11074</t>
  </si>
  <si>
    <t>Colonne11075</t>
  </si>
  <si>
    <t>Colonne11076</t>
  </si>
  <si>
    <t>Colonne11077</t>
  </si>
  <si>
    <t>Colonne11078</t>
  </si>
  <si>
    <t>Colonne11079</t>
  </si>
  <si>
    <t>Colonne11080</t>
  </si>
  <si>
    <t>Colonne11081</t>
  </si>
  <si>
    <t>Colonne11082</t>
  </si>
  <si>
    <t>Colonne11083</t>
  </si>
  <si>
    <t>Colonne11084</t>
  </si>
  <si>
    <t>Colonne11085</t>
  </si>
  <si>
    <t>Colonne11086</t>
  </si>
  <si>
    <t>Colonne11087</t>
  </si>
  <si>
    <t>Colonne11088</t>
  </si>
  <si>
    <t>Colonne11089</t>
  </si>
  <si>
    <t>Colonne11090</t>
  </si>
  <si>
    <t>Colonne11091</t>
  </si>
  <si>
    <t>Colonne11092</t>
  </si>
  <si>
    <t>Colonne11093</t>
  </si>
  <si>
    <t>Colonne11094</t>
  </si>
  <si>
    <t>Colonne11095</t>
  </si>
  <si>
    <t>Colonne11096</t>
  </si>
  <si>
    <t>Colonne11097</t>
  </si>
  <si>
    <t>Colonne11098</t>
  </si>
  <si>
    <t>Colonne11099</t>
  </si>
  <si>
    <t>Colonne11100</t>
  </si>
  <si>
    <t>Colonne11101</t>
  </si>
  <si>
    <t>Colonne11102</t>
  </si>
  <si>
    <t>Colonne11103</t>
  </si>
  <si>
    <t>Colonne11104</t>
  </si>
  <si>
    <t>Colonne11105</t>
  </si>
  <si>
    <t>Colonne11106</t>
  </si>
  <si>
    <t>Colonne11107</t>
  </si>
  <si>
    <t>Colonne11108</t>
  </si>
  <si>
    <t>Colonne11109</t>
  </si>
  <si>
    <t>Colonne11110</t>
  </si>
  <si>
    <t>Colonne11111</t>
  </si>
  <si>
    <t>Colonne11112</t>
  </si>
  <si>
    <t>Colonne11113</t>
  </si>
  <si>
    <t>Colonne11114</t>
  </si>
  <si>
    <t>Colonne11115</t>
  </si>
  <si>
    <t>Colonne11116</t>
  </si>
  <si>
    <t>Colonne11117</t>
  </si>
  <si>
    <t>Colonne11118</t>
  </si>
  <si>
    <t>Colonne11119</t>
  </si>
  <si>
    <t>Colonne11120</t>
  </si>
  <si>
    <t>Colonne11121</t>
  </si>
  <si>
    <t>Colonne11122</t>
  </si>
  <si>
    <t>Colonne11123</t>
  </si>
  <si>
    <t>Colonne11124</t>
  </si>
  <si>
    <t>Colonne11125</t>
  </si>
  <si>
    <t>Colonne11126</t>
  </si>
  <si>
    <t>Colonne11127</t>
  </si>
  <si>
    <t>Colonne11128</t>
  </si>
  <si>
    <t>Colonne11129</t>
  </si>
  <si>
    <t>Colonne11130</t>
  </si>
  <si>
    <t>Colonne11131</t>
  </si>
  <si>
    <t>Colonne11132</t>
  </si>
  <si>
    <t>Colonne11133</t>
  </si>
  <si>
    <t>Colonne11134</t>
  </si>
  <si>
    <t>Colonne11135</t>
  </si>
  <si>
    <t>Colonne11136</t>
  </si>
  <si>
    <t>Colonne11137</t>
  </si>
  <si>
    <t>Colonne11138</t>
  </si>
  <si>
    <t>Colonne11139</t>
  </si>
  <si>
    <t>Colonne11140</t>
  </si>
  <si>
    <t>Colonne11141</t>
  </si>
  <si>
    <t>Colonne11142</t>
  </si>
  <si>
    <t>Colonne11143</t>
  </si>
  <si>
    <t>Colonne11144</t>
  </si>
  <si>
    <t>Colonne11145</t>
  </si>
  <si>
    <t>Colonne11146</t>
  </si>
  <si>
    <t>Colonne11147</t>
  </si>
  <si>
    <t>Colonne11148</t>
  </si>
  <si>
    <t>Colonne11149</t>
  </si>
  <si>
    <t>Colonne11150</t>
  </si>
  <si>
    <t>Colonne11151</t>
  </si>
  <si>
    <t>Colonne11152</t>
  </si>
  <si>
    <t>Colonne11153</t>
  </si>
  <si>
    <t>Colonne11154</t>
  </si>
  <si>
    <t>Colonne11155</t>
  </si>
  <si>
    <t>Colonne11156</t>
  </si>
  <si>
    <t>Colonne11157</t>
  </si>
  <si>
    <t>Colonne11158</t>
  </si>
  <si>
    <t>Colonne11159</t>
  </si>
  <si>
    <t>Colonne11160</t>
  </si>
  <si>
    <t>Colonne11161</t>
  </si>
  <si>
    <t>Colonne11162</t>
  </si>
  <si>
    <t>Colonne11163</t>
  </si>
  <si>
    <t>Colonne11164</t>
  </si>
  <si>
    <t>Colonne11165</t>
  </si>
  <si>
    <t>Colonne11166</t>
  </si>
  <si>
    <t>Colonne11167</t>
  </si>
  <si>
    <t>Colonne11168</t>
  </si>
  <si>
    <t>Colonne11169</t>
  </si>
  <si>
    <t>Colonne11170</t>
  </si>
  <si>
    <t>Colonne11171</t>
  </si>
  <si>
    <t>Colonne11172</t>
  </si>
  <si>
    <t>Colonne11173</t>
  </si>
  <si>
    <t>Colonne11174</t>
  </si>
  <si>
    <t>Colonne11175</t>
  </si>
  <si>
    <t>Colonne11176</t>
  </si>
  <si>
    <t>Colonne11177</t>
  </si>
  <si>
    <t>Colonne11178</t>
  </si>
  <si>
    <t>Colonne11179</t>
  </si>
  <si>
    <t>Colonne11180</t>
  </si>
  <si>
    <t>Colonne11181</t>
  </si>
  <si>
    <t>Colonne11182</t>
  </si>
  <si>
    <t>Colonne11183</t>
  </si>
  <si>
    <t>Colonne11184</t>
  </si>
  <si>
    <t>Colonne11185</t>
  </si>
  <si>
    <t>Colonne11186</t>
  </si>
  <si>
    <t>Colonne11187</t>
  </si>
  <si>
    <t>Colonne11188</t>
  </si>
  <si>
    <t>Colonne11189</t>
  </si>
  <si>
    <t>Colonne11190</t>
  </si>
  <si>
    <t>Colonne11191</t>
  </si>
  <si>
    <t>Colonne11192</t>
  </si>
  <si>
    <t>Colonne11193</t>
  </si>
  <si>
    <t>Colonne11194</t>
  </si>
  <si>
    <t>Colonne11195</t>
  </si>
  <si>
    <t>Colonne11196</t>
  </si>
  <si>
    <t>Colonne11197</t>
  </si>
  <si>
    <t>Colonne11198</t>
  </si>
  <si>
    <t>Colonne11199</t>
  </si>
  <si>
    <t>Colonne11200</t>
  </si>
  <si>
    <t>Colonne11201</t>
  </si>
  <si>
    <t>Colonne11202</t>
  </si>
  <si>
    <t>Colonne11203</t>
  </si>
  <si>
    <t>Colonne11204</t>
  </si>
  <si>
    <t>Colonne11205</t>
  </si>
  <si>
    <t>Colonne11206</t>
  </si>
  <si>
    <t>Colonne11207</t>
  </si>
  <si>
    <t>Colonne11208</t>
  </si>
  <si>
    <t>Colonne11209</t>
  </si>
  <si>
    <t>Colonne11210</t>
  </si>
  <si>
    <t>Colonne11211</t>
  </si>
  <si>
    <t>Colonne11212</t>
  </si>
  <si>
    <t>Colonne11213</t>
  </si>
  <si>
    <t>Colonne11214</t>
  </si>
  <si>
    <t>Colonne11215</t>
  </si>
  <si>
    <t>Colonne11216</t>
  </si>
  <si>
    <t>Colonne11217</t>
  </si>
  <si>
    <t>Colonne11218</t>
  </si>
  <si>
    <t>Colonne11219</t>
  </si>
  <si>
    <t>Colonne11220</t>
  </si>
  <si>
    <t>Colonne11221</t>
  </si>
  <si>
    <t>Colonne11222</t>
  </si>
  <si>
    <t>Colonne11223</t>
  </si>
  <si>
    <t>Colonne11224</t>
  </si>
  <si>
    <t>Colonne11225</t>
  </si>
  <si>
    <t>Colonne11226</t>
  </si>
  <si>
    <t>Colonne11227</t>
  </si>
  <si>
    <t>Colonne11228</t>
  </si>
  <si>
    <t>Colonne11229</t>
  </si>
  <si>
    <t>Colonne11230</t>
  </si>
  <si>
    <t>Colonne11231</t>
  </si>
  <si>
    <t>Colonne11232</t>
  </si>
  <si>
    <t>Colonne11233</t>
  </si>
  <si>
    <t>Colonne11234</t>
  </si>
  <si>
    <t>Colonne11235</t>
  </si>
  <si>
    <t>Colonne11236</t>
  </si>
  <si>
    <t>Colonne11237</t>
  </si>
  <si>
    <t>Colonne11238</t>
  </si>
  <si>
    <t>Colonne11239</t>
  </si>
  <si>
    <t>Colonne11240</t>
  </si>
  <si>
    <t>Colonne11241</t>
  </si>
  <si>
    <t>Colonne11242</t>
  </si>
  <si>
    <t>Colonne11243</t>
  </si>
  <si>
    <t>Colonne11244</t>
  </si>
  <si>
    <t>Colonne11245</t>
  </si>
  <si>
    <t>Colonne11246</t>
  </si>
  <si>
    <t>Colonne11247</t>
  </si>
  <si>
    <t>Colonne11248</t>
  </si>
  <si>
    <t>Colonne11249</t>
  </si>
  <si>
    <t>Colonne11250</t>
  </si>
  <si>
    <t>Colonne11251</t>
  </si>
  <si>
    <t>Colonne11252</t>
  </si>
  <si>
    <t>Colonne11253</t>
  </si>
  <si>
    <t>Colonne11254</t>
  </si>
  <si>
    <t>Colonne11255</t>
  </si>
  <si>
    <t>Colonne11256</t>
  </si>
  <si>
    <t>Colonne11257</t>
  </si>
  <si>
    <t>Colonne11258</t>
  </si>
  <si>
    <t>Colonne11259</t>
  </si>
  <si>
    <t>Colonne11260</t>
  </si>
  <si>
    <t>Colonne11261</t>
  </si>
  <si>
    <t>Colonne11262</t>
  </si>
  <si>
    <t>Colonne11263</t>
  </si>
  <si>
    <t>Colonne11264</t>
  </si>
  <si>
    <t>Colonne11265</t>
  </si>
  <si>
    <t>Colonne11266</t>
  </si>
  <si>
    <t>Colonne11267</t>
  </si>
  <si>
    <t>Colonne11268</t>
  </si>
  <si>
    <t>Colonne11269</t>
  </si>
  <si>
    <t>Colonne11270</t>
  </si>
  <si>
    <t>Colonne11271</t>
  </si>
  <si>
    <t>Colonne11272</t>
  </si>
  <si>
    <t>Colonne11273</t>
  </si>
  <si>
    <t>Colonne11274</t>
  </si>
  <si>
    <t>Colonne11275</t>
  </si>
  <si>
    <t>Colonne11276</t>
  </si>
  <si>
    <t>Colonne11277</t>
  </si>
  <si>
    <t>Colonne11278</t>
  </si>
  <si>
    <t>Colonne11279</t>
  </si>
  <si>
    <t>Colonne11280</t>
  </si>
  <si>
    <t>Colonne11281</t>
  </si>
  <si>
    <t>Colonne11282</t>
  </si>
  <si>
    <t>Colonne11283</t>
  </si>
  <si>
    <t>Colonne11284</t>
  </si>
  <si>
    <t>Colonne11285</t>
  </si>
  <si>
    <t>Colonne11286</t>
  </si>
  <si>
    <t>Colonne11287</t>
  </si>
  <si>
    <t>Colonne11288</t>
  </si>
  <si>
    <t>Colonne11289</t>
  </si>
  <si>
    <t>Colonne11290</t>
  </si>
  <si>
    <t>Colonne11291</t>
  </si>
  <si>
    <t>Colonne11292</t>
  </si>
  <si>
    <t>Colonne11293</t>
  </si>
  <si>
    <t>Colonne11294</t>
  </si>
  <si>
    <t>Colonne11295</t>
  </si>
  <si>
    <t>Colonne11296</t>
  </si>
  <si>
    <t>Colonne11297</t>
  </si>
  <si>
    <t>Colonne11298</t>
  </si>
  <si>
    <t>Colonne11299</t>
  </si>
  <si>
    <t>Colonne11300</t>
  </si>
  <si>
    <t>Colonne11301</t>
  </si>
  <si>
    <t>Colonne11302</t>
  </si>
  <si>
    <t>Colonne11303</t>
  </si>
  <si>
    <t>Colonne11304</t>
  </si>
  <si>
    <t>Colonne11305</t>
  </si>
  <si>
    <t>Colonne11306</t>
  </si>
  <si>
    <t>Colonne11307</t>
  </si>
  <si>
    <t>Colonne11308</t>
  </si>
  <si>
    <t>Colonne11309</t>
  </si>
  <si>
    <t>Colonne11310</t>
  </si>
  <si>
    <t>Colonne11311</t>
  </si>
  <si>
    <t>Colonne11312</t>
  </si>
  <si>
    <t>Colonne11313</t>
  </si>
  <si>
    <t>Colonne11314</t>
  </si>
  <si>
    <t>Colonne11315</t>
  </si>
  <si>
    <t>Colonne11316</t>
  </si>
  <si>
    <t>Colonne11317</t>
  </si>
  <si>
    <t>Colonne11318</t>
  </si>
  <si>
    <t>Colonne11319</t>
  </si>
  <si>
    <t>Colonne11320</t>
  </si>
  <si>
    <t>Colonne11321</t>
  </si>
  <si>
    <t>Colonne11322</t>
  </si>
  <si>
    <t>Colonne11323</t>
  </si>
  <si>
    <t>Colonne11324</t>
  </si>
  <si>
    <t>Colonne11325</t>
  </si>
  <si>
    <t>Colonne11326</t>
  </si>
  <si>
    <t>Colonne11327</t>
  </si>
  <si>
    <t>Colonne11328</t>
  </si>
  <si>
    <t>Colonne11329</t>
  </si>
  <si>
    <t>Colonne11330</t>
  </si>
  <si>
    <t>Colonne11331</t>
  </si>
  <si>
    <t>Colonne11332</t>
  </si>
  <si>
    <t>Colonne11333</t>
  </si>
  <si>
    <t>Colonne11334</t>
  </si>
  <si>
    <t>Colonne11335</t>
  </si>
  <si>
    <t>Colonne11336</t>
  </si>
  <si>
    <t>Colonne11337</t>
  </si>
  <si>
    <t>Colonne11338</t>
  </si>
  <si>
    <t>Colonne11339</t>
  </si>
  <si>
    <t>Colonne11340</t>
  </si>
  <si>
    <t>Colonne11341</t>
  </si>
  <si>
    <t>Colonne11342</t>
  </si>
  <si>
    <t>Colonne11343</t>
  </si>
  <si>
    <t>Colonne11344</t>
  </si>
  <si>
    <t>Colonne11345</t>
  </si>
  <si>
    <t>Colonne11346</t>
  </si>
  <si>
    <t>Colonne11347</t>
  </si>
  <si>
    <t>Colonne11348</t>
  </si>
  <si>
    <t>Colonne11349</t>
  </si>
  <si>
    <t>Colonne11350</t>
  </si>
  <si>
    <t>Colonne11351</t>
  </si>
  <si>
    <t>Colonne11352</t>
  </si>
  <si>
    <t>Colonne11353</t>
  </si>
  <si>
    <t>Colonne11354</t>
  </si>
  <si>
    <t>Colonne11355</t>
  </si>
  <si>
    <t>Colonne11356</t>
  </si>
  <si>
    <t>Colonne11357</t>
  </si>
  <si>
    <t>Colonne11358</t>
  </si>
  <si>
    <t>Colonne11359</t>
  </si>
  <si>
    <t>Colonne11360</t>
  </si>
  <si>
    <t>Colonne11361</t>
  </si>
  <si>
    <t>Colonne11362</t>
  </si>
  <si>
    <t>Colonne11363</t>
  </si>
  <si>
    <t>Colonne11364</t>
  </si>
  <si>
    <t>Colonne11365</t>
  </si>
  <si>
    <t>Colonne11366</t>
  </si>
  <si>
    <t>Colonne11367</t>
  </si>
  <si>
    <t>Colonne11368</t>
  </si>
  <si>
    <t>Colonne11369</t>
  </si>
  <si>
    <t>Colonne11370</t>
  </si>
  <si>
    <t>Colonne11371</t>
  </si>
  <si>
    <t>Colonne11372</t>
  </si>
  <si>
    <t>Colonne11373</t>
  </si>
  <si>
    <t>Colonne11374</t>
  </si>
  <si>
    <t>Colonne11375</t>
  </si>
  <si>
    <t>Colonne11376</t>
  </si>
  <si>
    <t>Colonne11377</t>
  </si>
  <si>
    <t>Colonne11378</t>
  </si>
  <si>
    <t>Colonne11379</t>
  </si>
  <si>
    <t>Colonne11380</t>
  </si>
  <si>
    <t>Colonne11381</t>
  </si>
  <si>
    <t>Colonne11382</t>
  </si>
  <si>
    <t>Colonne11383</t>
  </si>
  <si>
    <t>Colonne11384</t>
  </si>
  <si>
    <t>Colonne11385</t>
  </si>
  <si>
    <t>Colonne11386</t>
  </si>
  <si>
    <t>Colonne11387</t>
  </si>
  <si>
    <t>Colonne11388</t>
  </si>
  <si>
    <t>Colonne11389</t>
  </si>
  <si>
    <t>Colonne11390</t>
  </si>
  <si>
    <t>Colonne11391</t>
  </si>
  <si>
    <t>Colonne11392</t>
  </si>
  <si>
    <t>Colonne11393</t>
  </si>
  <si>
    <t>Colonne11394</t>
  </si>
  <si>
    <t>Colonne11395</t>
  </si>
  <si>
    <t>Colonne11396</t>
  </si>
  <si>
    <t>Colonne11397</t>
  </si>
  <si>
    <t>Colonne11398</t>
  </si>
  <si>
    <t>Colonne11399</t>
  </si>
  <si>
    <t>Colonne11400</t>
  </si>
  <si>
    <t>Colonne11401</t>
  </si>
  <si>
    <t>Colonne11402</t>
  </si>
  <si>
    <t>Colonne11403</t>
  </si>
  <si>
    <t>Colonne11404</t>
  </si>
  <si>
    <t>Colonne11405</t>
  </si>
  <si>
    <t>Colonne11406</t>
  </si>
  <si>
    <t>Colonne11407</t>
  </si>
  <si>
    <t>Colonne11408</t>
  </si>
  <si>
    <t>Colonne11409</t>
  </si>
  <si>
    <t>Colonne11410</t>
  </si>
  <si>
    <t>Colonne11411</t>
  </si>
  <si>
    <t>Colonne11412</t>
  </si>
  <si>
    <t>Colonne11413</t>
  </si>
  <si>
    <t>Colonne11414</t>
  </si>
  <si>
    <t>Colonne11415</t>
  </si>
  <si>
    <t>Colonne11416</t>
  </si>
  <si>
    <t>Colonne11417</t>
  </si>
  <si>
    <t>Colonne11418</t>
  </si>
  <si>
    <t>Colonne11419</t>
  </si>
  <si>
    <t>Colonne11420</t>
  </si>
  <si>
    <t>Colonne11421</t>
  </si>
  <si>
    <t>Colonne11422</t>
  </si>
  <si>
    <t>Colonne11423</t>
  </si>
  <si>
    <t>Colonne11424</t>
  </si>
  <si>
    <t>Colonne11425</t>
  </si>
  <si>
    <t>Colonne11426</t>
  </si>
  <si>
    <t>Colonne11427</t>
  </si>
  <si>
    <t>Colonne11428</t>
  </si>
  <si>
    <t>Colonne11429</t>
  </si>
  <si>
    <t>Colonne11430</t>
  </si>
  <si>
    <t>Colonne11431</t>
  </si>
  <si>
    <t>Colonne11432</t>
  </si>
  <si>
    <t>Colonne11433</t>
  </si>
  <si>
    <t>Colonne11434</t>
  </si>
  <si>
    <t>Colonne11435</t>
  </si>
  <si>
    <t>Colonne11436</t>
  </si>
  <si>
    <t>Colonne11437</t>
  </si>
  <si>
    <t>Colonne11438</t>
  </si>
  <si>
    <t>Colonne11439</t>
  </si>
  <si>
    <t>Colonne11440</t>
  </si>
  <si>
    <t>Colonne11441</t>
  </si>
  <si>
    <t>Colonne11442</t>
  </si>
  <si>
    <t>Colonne11443</t>
  </si>
  <si>
    <t>Colonne11444</t>
  </si>
  <si>
    <t>Colonne11445</t>
  </si>
  <si>
    <t>Colonne11446</t>
  </si>
  <si>
    <t>Colonne11447</t>
  </si>
  <si>
    <t>Colonne11448</t>
  </si>
  <si>
    <t>Colonne11449</t>
  </si>
  <si>
    <t>Colonne11450</t>
  </si>
  <si>
    <t>Colonne11451</t>
  </si>
  <si>
    <t>Colonne11452</t>
  </si>
  <si>
    <t>Colonne11453</t>
  </si>
  <si>
    <t>Colonne11454</t>
  </si>
  <si>
    <t>Colonne11455</t>
  </si>
  <si>
    <t>Colonne11456</t>
  </si>
  <si>
    <t>Colonne11457</t>
  </si>
  <si>
    <t>Colonne11458</t>
  </si>
  <si>
    <t>Colonne11459</t>
  </si>
  <si>
    <t>Colonne11460</t>
  </si>
  <si>
    <t>Colonne11461</t>
  </si>
  <si>
    <t>Colonne11462</t>
  </si>
  <si>
    <t>Colonne11463</t>
  </si>
  <si>
    <t>Colonne11464</t>
  </si>
  <si>
    <t>Colonne11465</t>
  </si>
  <si>
    <t>Colonne11466</t>
  </si>
  <si>
    <t>Colonne11467</t>
  </si>
  <si>
    <t>Colonne11468</t>
  </si>
  <si>
    <t>Colonne11469</t>
  </si>
  <si>
    <t>Colonne11470</t>
  </si>
  <si>
    <t>Colonne11471</t>
  </si>
  <si>
    <t>Colonne11472</t>
  </si>
  <si>
    <t>Colonne11473</t>
  </si>
  <si>
    <t>Colonne11474</t>
  </si>
  <si>
    <t>Colonne11475</t>
  </si>
  <si>
    <t>Colonne11476</t>
  </si>
  <si>
    <t>Colonne11477</t>
  </si>
  <si>
    <t>Colonne11478</t>
  </si>
  <si>
    <t>Colonne11479</t>
  </si>
  <si>
    <t>Colonne11480</t>
  </si>
  <si>
    <t>Colonne11481</t>
  </si>
  <si>
    <t>Colonne11482</t>
  </si>
  <si>
    <t>Colonne11483</t>
  </si>
  <si>
    <t>Colonne11484</t>
  </si>
  <si>
    <t>Colonne11485</t>
  </si>
  <si>
    <t>Colonne11486</t>
  </si>
  <si>
    <t>Colonne11487</t>
  </si>
  <si>
    <t>Colonne11488</t>
  </si>
  <si>
    <t>Colonne11489</t>
  </si>
  <si>
    <t>Colonne11490</t>
  </si>
  <si>
    <t>Colonne11491</t>
  </si>
  <si>
    <t>Colonne11492</t>
  </si>
  <si>
    <t>Colonne11493</t>
  </si>
  <si>
    <t>Colonne11494</t>
  </si>
  <si>
    <t>Colonne11495</t>
  </si>
  <si>
    <t>Colonne11496</t>
  </si>
  <si>
    <t>Colonne11497</t>
  </si>
  <si>
    <t>Colonne11498</t>
  </si>
  <si>
    <t>Colonne11499</t>
  </si>
  <si>
    <t>Colonne11500</t>
  </si>
  <si>
    <t>Colonne11501</t>
  </si>
  <si>
    <t>Colonne11502</t>
  </si>
  <si>
    <t>Colonne11503</t>
  </si>
  <si>
    <t>Colonne11504</t>
  </si>
  <si>
    <t>Colonne11505</t>
  </si>
  <si>
    <t>Colonne11506</t>
  </si>
  <si>
    <t>Colonne11507</t>
  </si>
  <si>
    <t>Colonne11508</t>
  </si>
  <si>
    <t>Colonne11509</t>
  </si>
  <si>
    <t>Colonne11510</t>
  </si>
  <si>
    <t>Colonne11511</t>
  </si>
  <si>
    <t>Colonne11512</t>
  </si>
  <si>
    <t>Colonne11513</t>
  </si>
  <si>
    <t>Colonne11514</t>
  </si>
  <si>
    <t>Colonne11515</t>
  </si>
  <si>
    <t>Colonne11516</t>
  </si>
  <si>
    <t>Colonne11517</t>
  </si>
  <si>
    <t>Colonne11518</t>
  </si>
  <si>
    <t>Colonne11519</t>
  </si>
  <si>
    <t>Colonne11520</t>
  </si>
  <si>
    <t>Colonne11521</t>
  </si>
  <si>
    <t>Colonne11522</t>
  </si>
  <si>
    <t>Colonne11523</t>
  </si>
  <si>
    <t>Colonne11524</t>
  </si>
  <si>
    <t>Colonne11525</t>
  </si>
  <si>
    <t>Colonne11526</t>
  </si>
  <si>
    <t>Colonne11527</t>
  </si>
  <si>
    <t>Colonne11528</t>
  </si>
  <si>
    <t>Colonne11529</t>
  </si>
  <si>
    <t>Colonne11530</t>
  </si>
  <si>
    <t>Colonne11531</t>
  </si>
  <si>
    <t>Colonne11532</t>
  </si>
  <si>
    <t>Colonne11533</t>
  </si>
  <si>
    <t>Colonne11534</t>
  </si>
  <si>
    <t>Colonne11535</t>
  </si>
  <si>
    <t>Colonne11536</t>
  </si>
  <si>
    <t>Colonne11537</t>
  </si>
  <si>
    <t>Colonne11538</t>
  </si>
  <si>
    <t>Colonne11539</t>
  </si>
  <si>
    <t>Colonne11540</t>
  </si>
  <si>
    <t>Colonne11541</t>
  </si>
  <si>
    <t>Colonne11542</t>
  </si>
  <si>
    <t>Colonne11543</t>
  </si>
  <si>
    <t>Colonne11544</t>
  </si>
  <si>
    <t>Colonne11545</t>
  </si>
  <si>
    <t>Colonne11546</t>
  </si>
  <si>
    <t>Colonne11547</t>
  </si>
  <si>
    <t>Colonne11548</t>
  </si>
  <si>
    <t>Colonne11549</t>
  </si>
  <si>
    <t>Colonne11550</t>
  </si>
  <si>
    <t>Colonne11551</t>
  </si>
  <si>
    <t>Colonne11552</t>
  </si>
  <si>
    <t>Colonne11553</t>
  </si>
  <si>
    <t>Colonne11554</t>
  </si>
  <si>
    <t>Colonne11555</t>
  </si>
  <si>
    <t>Colonne11556</t>
  </si>
  <si>
    <t>Colonne11557</t>
  </si>
  <si>
    <t>Colonne11558</t>
  </si>
  <si>
    <t>Colonne11559</t>
  </si>
  <si>
    <t>Colonne11560</t>
  </si>
  <si>
    <t>Colonne11561</t>
  </si>
  <si>
    <t>Colonne11562</t>
  </si>
  <si>
    <t>Colonne11563</t>
  </si>
  <si>
    <t>Colonne11564</t>
  </si>
  <si>
    <t>Colonne11565</t>
  </si>
  <si>
    <t>Colonne11566</t>
  </si>
  <si>
    <t>Colonne11567</t>
  </si>
  <si>
    <t>Colonne11568</t>
  </si>
  <si>
    <t>Colonne11569</t>
  </si>
  <si>
    <t>Colonne11570</t>
  </si>
  <si>
    <t>Colonne11571</t>
  </si>
  <si>
    <t>Colonne11572</t>
  </si>
  <si>
    <t>Colonne11573</t>
  </si>
  <si>
    <t>Colonne11574</t>
  </si>
  <si>
    <t>Colonne11575</t>
  </si>
  <si>
    <t>Colonne11576</t>
  </si>
  <si>
    <t>Colonne11577</t>
  </si>
  <si>
    <t>Colonne11578</t>
  </si>
  <si>
    <t>Colonne11579</t>
  </si>
  <si>
    <t>Colonne11580</t>
  </si>
  <si>
    <t>Colonne11581</t>
  </si>
  <si>
    <t>Colonne11582</t>
  </si>
  <si>
    <t>Colonne11583</t>
  </si>
  <si>
    <t>Colonne11584</t>
  </si>
  <si>
    <t>Colonne11585</t>
  </si>
  <si>
    <t>Colonne11586</t>
  </si>
  <si>
    <t>Colonne11587</t>
  </si>
  <si>
    <t>Colonne11588</t>
  </si>
  <si>
    <t>Colonne11589</t>
  </si>
  <si>
    <t>Colonne11590</t>
  </si>
  <si>
    <t>Colonne11591</t>
  </si>
  <si>
    <t>Colonne11592</t>
  </si>
  <si>
    <t>Colonne11593</t>
  </si>
  <si>
    <t>Colonne11594</t>
  </si>
  <si>
    <t>Colonne11595</t>
  </si>
  <si>
    <t>Colonne11596</t>
  </si>
  <si>
    <t>Colonne11597</t>
  </si>
  <si>
    <t>Colonne11598</t>
  </si>
  <si>
    <t>Colonne11599</t>
  </si>
  <si>
    <t>Colonne11600</t>
  </si>
  <si>
    <t>Colonne11601</t>
  </si>
  <si>
    <t>Colonne11602</t>
  </si>
  <si>
    <t>Colonne11603</t>
  </si>
  <si>
    <t>Colonne11604</t>
  </si>
  <si>
    <t>Colonne11605</t>
  </si>
  <si>
    <t>Colonne11606</t>
  </si>
  <si>
    <t>Colonne11607</t>
  </si>
  <si>
    <t>Colonne11608</t>
  </si>
  <si>
    <t>Colonne11609</t>
  </si>
  <si>
    <t>Colonne11610</t>
  </si>
  <si>
    <t>Colonne11611</t>
  </si>
  <si>
    <t>Colonne11612</t>
  </si>
  <si>
    <t>Colonne11613</t>
  </si>
  <si>
    <t>Colonne11614</t>
  </si>
  <si>
    <t>Colonne11615</t>
  </si>
  <si>
    <t>Colonne11616</t>
  </si>
  <si>
    <t>Colonne11617</t>
  </si>
  <si>
    <t>Colonne11618</t>
  </si>
  <si>
    <t>Colonne11619</t>
  </si>
  <si>
    <t>Colonne11620</t>
  </si>
  <si>
    <t>Colonne11621</t>
  </si>
  <si>
    <t>Colonne11622</t>
  </si>
  <si>
    <t>Colonne11623</t>
  </si>
  <si>
    <t>Colonne11624</t>
  </si>
  <si>
    <t>Colonne11625</t>
  </si>
  <si>
    <t>Colonne11626</t>
  </si>
  <si>
    <t>Colonne11627</t>
  </si>
  <si>
    <t>Colonne11628</t>
  </si>
  <si>
    <t>Colonne11629</t>
  </si>
  <si>
    <t>Colonne11630</t>
  </si>
  <si>
    <t>Colonne11631</t>
  </si>
  <si>
    <t>Colonne11632</t>
  </si>
  <si>
    <t>Colonne11633</t>
  </si>
  <si>
    <t>Colonne11634</t>
  </si>
  <si>
    <t>Colonne11635</t>
  </si>
  <si>
    <t>Colonne11636</t>
  </si>
  <si>
    <t>Colonne11637</t>
  </si>
  <si>
    <t>Colonne11638</t>
  </si>
  <si>
    <t>Colonne11639</t>
  </si>
  <si>
    <t>Colonne11640</t>
  </si>
  <si>
    <t>Colonne11641</t>
  </si>
  <si>
    <t>Colonne11642</t>
  </si>
  <si>
    <t>Colonne11643</t>
  </si>
  <si>
    <t>Colonne11644</t>
  </si>
  <si>
    <t>Colonne11645</t>
  </si>
  <si>
    <t>Colonne11646</t>
  </si>
  <si>
    <t>Colonne11647</t>
  </si>
  <si>
    <t>Colonne11648</t>
  </si>
  <si>
    <t>Colonne11649</t>
  </si>
  <si>
    <t>Colonne11650</t>
  </si>
  <si>
    <t>Colonne11651</t>
  </si>
  <si>
    <t>Colonne11652</t>
  </si>
  <si>
    <t>Colonne11653</t>
  </si>
  <si>
    <t>Colonne11654</t>
  </si>
  <si>
    <t>Colonne11655</t>
  </si>
  <si>
    <t>Colonne11656</t>
  </si>
  <si>
    <t>Colonne11657</t>
  </si>
  <si>
    <t>Colonne11658</t>
  </si>
  <si>
    <t>Colonne11659</t>
  </si>
  <si>
    <t>Colonne11660</t>
  </si>
  <si>
    <t>Colonne11661</t>
  </si>
  <si>
    <t>Colonne11662</t>
  </si>
  <si>
    <t>Colonne11663</t>
  </si>
  <si>
    <t>Colonne11664</t>
  </si>
  <si>
    <t>Colonne11665</t>
  </si>
  <si>
    <t>Colonne11666</t>
  </si>
  <si>
    <t>Colonne11667</t>
  </si>
  <si>
    <t>Colonne11668</t>
  </si>
  <si>
    <t>Colonne11669</t>
  </si>
  <si>
    <t>Colonne11670</t>
  </si>
  <si>
    <t>Colonne11671</t>
  </si>
  <si>
    <t>Colonne11672</t>
  </si>
  <si>
    <t>Colonne11673</t>
  </si>
  <si>
    <t>Colonne11674</t>
  </si>
  <si>
    <t>Colonne11675</t>
  </si>
  <si>
    <t>Colonne11676</t>
  </si>
  <si>
    <t>Colonne11677</t>
  </si>
  <si>
    <t>Colonne11678</t>
  </si>
  <si>
    <t>Colonne11679</t>
  </si>
  <si>
    <t>Colonne11680</t>
  </si>
  <si>
    <t>Colonne11681</t>
  </si>
  <si>
    <t>Colonne11682</t>
  </si>
  <si>
    <t>Colonne11683</t>
  </si>
  <si>
    <t>Colonne11684</t>
  </si>
  <si>
    <t>Colonne11685</t>
  </si>
  <si>
    <t>Colonne11686</t>
  </si>
  <si>
    <t>Colonne11687</t>
  </si>
  <si>
    <t>Colonne11688</t>
  </si>
  <si>
    <t>Colonne11689</t>
  </si>
  <si>
    <t>Colonne11690</t>
  </si>
  <si>
    <t>Colonne11691</t>
  </si>
  <si>
    <t>Colonne11692</t>
  </si>
  <si>
    <t>Colonne11693</t>
  </si>
  <si>
    <t>Colonne11694</t>
  </si>
  <si>
    <t>Colonne11695</t>
  </si>
  <si>
    <t>Colonne11696</t>
  </si>
  <si>
    <t>Colonne11697</t>
  </si>
  <si>
    <t>Colonne11698</t>
  </si>
  <si>
    <t>Colonne11699</t>
  </si>
  <si>
    <t>Colonne11700</t>
  </si>
  <si>
    <t>Colonne11701</t>
  </si>
  <si>
    <t>Colonne11702</t>
  </si>
  <si>
    <t>Colonne11703</t>
  </si>
  <si>
    <t>Colonne11704</t>
  </si>
  <si>
    <t>Colonne11705</t>
  </si>
  <si>
    <t>Colonne11706</t>
  </si>
  <si>
    <t>Colonne11707</t>
  </si>
  <si>
    <t>Colonne11708</t>
  </si>
  <si>
    <t>Colonne11709</t>
  </si>
  <si>
    <t>Colonne11710</t>
  </si>
  <si>
    <t>Colonne11711</t>
  </si>
  <si>
    <t>Colonne11712</t>
  </si>
  <si>
    <t>Colonne11713</t>
  </si>
  <si>
    <t>Colonne11714</t>
  </si>
  <si>
    <t>Colonne11715</t>
  </si>
  <si>
    <t>Colonne11716</t>
  </si>
  <si>
    <t>Colonne11717</t>
  </si>
  <si>
    <t>Colonne11718</t>
  </si>
  <si>
    <t>Colonne11719</t>
  </si>
  <si>
    <t>Colonne11720</t>
  </si>
  <si>
    <t>Colonne11721</t>
  </si>
  <si>
    <t>Colonne11722</t>
  </si>
  <si>
    <t>Colonne11723</t>
  </si>
  <si>
    <t>Colonne11724</t>
  </si>
  <si>
    <t>Colonne11725</t>
  </si>
  <si>
    <t>Colonne11726</t>
  </si>
  <si>
    <t>Colonne11727</t>
  </si>
  <si>
    <t>Colonne11728</t>
  </si>
  <si>
    <t>Colonne11729</t>
  </si>
  <si>
    <t>Colonne11730</t>
  </si>
  <si>
    <t>Colonne11731</t>
  </si>
  <si>
    <t>Colonne11732</t>
  </si>
  <si>
    <t>Colonne11733</t>
  </si>
  <si>
    <t>Colonne11734</t>
  </si>
  <si>
    <t>Colonne11735</t>
  </si>
  <si>
    <t>Colonne11736</t>
  </si>
  <si>
    <t>Colonne11737</t>
  </si>
  <si>
    <t>Colonne11738</t>
  </si>
  <si>
    <t>Colonne11739</t>
  </si>
  <si>
    <t>Colonne11740</t>
  </si>
  <si>
    <t>Colonne11741</t>
  </si>
  <si>
    <t>Colonne11742</t>
  </si>
  <si>
    <t>Colonne11743</t>
  </si>
  <si>
    <t>Colonne11744</t>
  </si>
  <si>
    <t>Colonne11745</t>
  </si>
  <si>
    <t>Colonne11746</t>
  </si>
  <si>
    <t>Colonne11747</t>
  </si>
  <si>
    <t>Colonne11748</t>
  </si>
  <si>
    <t>Colonne11749</t>
  </si>
  <si>
    <t>Colonne11750</t>
  </si>
  <si>
    <t>Colonne11751</t>
  </si>
  <si>
    <t>Colonne11752</t>
  </si>
  <si>
    <t>Colonne11753</t>
  </si>
  <si>
    <t>Colonne11754</t>
  </si>
  <si>
    <t>Colonne11755</t>
  </si>
  <si>
    <t>Colonne11756</t>
  </si>
  <si>
    <t>Colonne11757</t>
  </si>
  <si>
    <t>Colonne11758</t>
  </si>
  <si>
    <t>Colonne11759</t>
  </si>
  <si>
    <t>Colonne11760</t>
  </si>
  <si>
    <t>Colonne11761</t>
  </si>
  <si>
    <t>Colonne11762</t>
  </si>
  <si>
    <t>Colonne11763</t>
  </si>
  <si>
    <t>Colonne11764</t>
  </si>
  <si>
    <t>Colonne11765</t>
  </si>
  <si>
    <t>Colonne11766</t>
  </si>
  <si>
    <t>Colonne11767</t>
  </si>
  <si>
    <t>Colonne11768</t>
  </si>
  <si>
    <t>Colonne11769</t>
  </si>
  <si>
    <t>Colonne11770</t>
  </si>
  <si>
    <t>Colonne11771</t>
  </si>
  <si>
    <t>Colonne11772</t>
  </si>
  <si>
    <t>Colonne11773</t>
  </si>
  <si>
    <t>Colonne11774</t>
  </si>
  <si>
    <t>Colonne11775</t>
  </si>
  <si>
    <t>Colonne11776</t>
  </si>
  <si>
    <t>Colonne11777</t>
  </si>
  <si>
    <t>Colonne11778</t>
  </si>
  <si>
    <t>Colonne11779</t>
  </si>
  <si>
    <t>Colonne11780</t>
  </si>
  <si>
    <t>Colonne11781</t>
  </si>
  <si>
    <t>Colonne11782</t>
  </si>
  <si>
    <t>Colonne11783</t>
  </si>
  <si>
    <t>Colonne11784</t>
  </si>
  <si>
    <t>Colonne11785</t>
  </si>
  <si>
    <t>Colonne11786</t>
  </si>
  <si>
    <t>Colonne11787</t>
  </si>
  <si>
    <t>Colonne11788</t>
  </si>
  <si>
    <t>Colonne11789</t>
  </si>
  <si>
    <t>Colonne11790</t>
  </si>
  <si>
    <t>Colonne11791</t>
  </si>
  <si>
    <t>Colonne11792</t>
  </si>
  <si>
    <t>Colonne11793</t>
  </si>
  <si>
    <t>Colonne11794</t>
  </si>
  <si>
    <t>Colonne11795</t>
  </si>
  <si>
    <t>Colonne11796</t>
  </si>
  <si>
    <t>Colonne11797</t>
  </si>
  <si>
    <t>Colonne11798</t>
  </si>
  <si>
    <t>Colonne11799</t>
  </si>
  <si>
    <t>Colonne11800</t>
  </si>
  <si>
    <t>Colonne11801</t>
  </si>
  <si>
    <t>Colonne11802</t>
  </si>
  <si>
    <t>Colonne11803</t>
  </si>
  <si>
    <t>Colonne11804</t>
  </si>
  <si>
    <t>Colonne11805</t>
  </si>
  <si>
    <t>Colonne11806</t>
  </si>
  <si>
    <t>Colonne11807</t>
  </si>
  <si>
    <t>Colonne11808</t>
  </si>
  <si>
    <t>Colonne11809</t>
  </si>
  <si>
    <t>Colonne11810</t>
  </si>
  <si>
    <t>Colonne11811</t>
  </si>
  <si>
    <t>Colonne11812</t>
  </si>
  <si>
    <t>Colonne11813</t>
  </si>
  <si>
    <t>Colonne11814</t>
  </si>
  <si>
    <t>Colonne11815</t>
  </si>
  <si>
    <t>Colonne11816</t>
  </si>
  <si>
    <t>Colonne11817</t>
  </si>
  <si>
    <t>Colonne11818</t>
  </si>
  <si>
    <t>Colonne11819</t>
  </si>
  <si>
    <t>Colonne11820</t>
  </si>
  <si>
    <t>Colonne11821</t>
  </si>
  <si>
    <t>Colonne11822</t>
  </si>
  <si>
    <t>Colonne11823</t>
  </si>
  <si>
    <t>Colonne11824</t>
  </si>
  <si>
    <t>Colonne11825</t>
  </si>
  <si>
    <t>Colonne11826</t>
  </si>
  <si>
    <t>Colonne11827</t>
  </si>
  <si>
    <t>Colonne11828</t>
  </si>
  <si>
    <t>Colonne11829</t>
  </si>
  <si>
    <t>Colonne11830</t>
  </si>
  <si>
    <t>Colonne11831</t>
  </si>
  <si>
    <t>Colonne11832</t>
  </si>
  <si>
    <t>Colonne11833</t>
  </si>
  <si>
    <t>Colonne11834</t>
  </si>
  <si>
    <t>Colonne11835</t>
  </si>
  <si>
    <t>Colonne11836</t>
  </si>
  <si>
    <t>Colonne11837</t>
  </si>
  <si>
    <t>Colonne11838</t>
  </si>
  <si>
    <t>Colonne11839</t>
  </si>
  <si>
    <t>Colonne11840</t>
  </si>
  <si>
    <t>Colonne11841</t>
  </si>
  <si>
    <t>Colonne11842</t>
  </si>
  <si>
    <t>Colonne11843</t>
  </si>
  <si>
    <t>Colonne11844</t>
  </si>
  <si>
    <t>Colonne11845</t>
  </si>
  <si>
    <t>Colonne11846</t>
  </si>
  <si>
    <t>Colonne11847</t>
  </si>
  <si>
    <t>Colonne11848</t>
  </si>
  <si>
    <t>Colonne11849</t>
  </si>
  <si>
    <t>Colonne11850</t>
  </si>
  <si>
    <t>Colonne11851</t>
  </si>
  <si>
    <t>Colonne11852</t>
  </si>
  <si>
    <t>Colonne11853</t>
  </si>
  <si>
    <t>Colonne11854</t>
  </si>
  <si>
    <t>Colonne11855</t>
  </si>
  <si>
    <t>Colonne11856</t>
  </si>
  <si>
    <t>Colonne11857</t>
  </si>
  <si>
    <t>Colonne11858</t>
  </si>
  <si>
    <t>Colonne11859</t>
  </si>
  <si>
    <t>Colonne11860</t>
  </si>
  <si>
    <t>Colonne11861</t>
  </si>
  <si>
    <t>Colonne11862</t>
  </si>
  <si>
    <t>Colonne11863</t>
  </si>
  <si>
    <t>Colonne11864</t>
  </si>
  <si>
    <t>Colonne11865</t>
  </si>
  <si>
    <t>Colonne11866</t>
  </si>
  <si>
    <t>Colonne11867</t>
  </si>
  <si>
    <t>Colonne11868</t>
  </si>
  <si>
    <t>Colonne11869</t>
  </si>
  <si>
    <t>Colonne11870</t>
  </si>
  <si>
    <t>Colonne11871</t>
  </si>
  <si>
    <t>Colonne11872</t>
  </si>
  <si>
    <t>Colonne11873</t>
  </si>
  <si>
    <t>Colonne11874</t>
  </si>
  <si>
    <t>Colonne11875</t>
  </si>
  <si>
    <t>Colonne11876</t>
  </si>
  <si>
    <t>Colonne11877</t>
  </si>
  <si>
    <t>Colonne11878</t>
  </si>
  <si>
    <t>Colonne11879</t>
  </si>
  <si>
    <t>Colonne11880</t>
  </si>
  <si>
    <t>Colonne11881</t>
  </si>
  <si>
    <t>Colonne11882</t>
  </si>
  <si>
    <t>Colonne11883</t>
  </si>
  <si>
    <t>Colonne11884</t>
  </si>
  <si>
    <t>Colonne11885</t>
  </si>
  <si>
    <t>Colonne11886</t>
  </si>
  <si>
    <t>Colonne11887</t>
  </si>
  <si>
    <t>Colonne11888</t>
  </si>
  <si>
    <t>Colonne11889</t>
  </si>
  <si>
    <t>Colonne11890</t>
  </si>
  <si>
    <t>Colonne11891</t>
  </si>
  <si>
    <t>Colonne11892</t>
  </si>
  <si>
    <t>Colonne11893</t>
  </si>
  <si>
    <t>Colonne11894</t>
  </si>
  <si>
    <t>Colonne11895</t>
  </si>
  <si>
    <t>Colonne11896</t>
  </si>
  <si>
    <t>Colonne11897</t>
  </si>
  <si>
    <t>Colonne11898</t>
  </si>
  <si>
    <t>Colonne11899</t>
  </si>
  <si>
    <t>Colonne11900</t>
  </si>
  <si>
    <t>Colonne11901</t>
  </si>
  <si>
    <t>Colonne11902</t>
  </si>
  <si>
    <t>Colonne11903</t>
  </si>
  <si>
    <t>Colonne11904</t>
  </si>
  <si>
    <t>Colonne11905</t>
  </si>
  <si>
    <t>Colonne11906</t>
  </si>
  <si>
    <t>Colonne11907</t>
  </si>
  <si>
    <t>Colonne11908</t>
  </si>
  <si>
    <t>Colonne11909</t>
  </si>
  <si>
    <t>Colonne11910</t>
  </si>
  <si>
    <t>Colonne11911</t>
  </si>
  <si>
    <t>Colonne11912</t>
  </si>
  <si>
    <t>Colonne11913</t>
  </si>
  <si>
    <t>Colonne11914</t>
  </si>
  <si>
    <t>Colonne11915</t>
  </si>
  <si>
    <t>Colonne11916</t>
  </si>
  <si>
    <t>Colonne11917</t>
  </si>
  <si>
    <t>Colonne11918</t>
  </si>
  <si>
    <t>Colonne11919</t>
  </si>
  <si>
    <t>Colonne11920</t>
  </si>
  <si>
    <t>Colonne11921</t>
  </si>
  <si>
    <t>Colonne11922</t>
  </si>
  <si>
    <t>Colonne11923</t>
  </si>
  <si>
    <t>Colonne11924</t>
  </si>
  <si>
    <t>Colonne11925</t>
  </si>
  <si>
    <t>Colonne11926</t>
  </si>
  <si>
    <t>Colonne11927</t>
  </si>
  <si>
    <t>Colonne11928</t>
  </si>
  <si>
    <t>Colonne11929</t>
  </si>
  <si>
    <t>Colonne11930</t>
  </si>
  <si>
    <t>Colonne11931</t>
  </si>
  <si>
    <t>Colonne11932</t>
  </si>
  <si>
    <t>Colonne11933</t>
  </si>
  <si>
    <t>Colonne11934</t>
  </si>
  <si>
    <t>Colonne11935</t>
  </si>
  <si>
    <t>Colonne11936</t>
  </si>
  <si>
    <t>Colonne11937</t>
  </si>
  <si>
    <t>Colonne11938</t>
  </si>
  <si>
    <t>Colonne11939</t>
  </si>
  <si>
    <t>Colonne11940</t>
  </si>
  <si>
    <t>Colonne11941</t>
  </si>
  <si>
    <t>Colonne11942</t>
  </si>
  <si>
    <t>Colonne11943</t>
  </si>
  <si>
    <t>Colonne11944</t>
  </si>
  <si>
    <t>Colonne11945</t>
  </si>
  <si>
    <t>Colonne11946</t>
  </si>
  <si>
    <t>Colonne11947</t>
  </si>
  <si>
    <t>Colonne11948</t>
  </si>
  <si>
    <t>Colonne11949</t>
  </si>
  <si>
    <t>Colonne11950</t>
  </si>
  <si>
    <t>Colonne11951</t>
  </si>
  <si>
    <t>Colonne11952</t>
  </si>
  <si>
    <t>Colonne11953</t>
  </si>
  <si>
    <t>Colonne11954</t>
  </si>
  <si>
    <t>Colonne11955</t>
  </si>
  <si>
    <t>Colonne11956</t>
  </si>
  <si>
    <t>Colonne11957</t>
  </si>
  <si>
    <t>Colonne11958</t>
  </si>
  <si>
    <t>Colonne11959</t>
  </si>
  <si>
    <t>Colonne11960</t>
  </si>
  <si>
    <t>Colonne11961</t>
  </si>
  <si>
    <t>Colonne11962</t>
  </si>
  <si>
    <t>Colonne11963</t>
  </si>
  <si>
    <t>Colonne11964</t>
  </si>
  <si>
    <t>Colonne11965</t>
  </si>
  <si>
    <t>Colonne11966</t>
  </si>
  <si>
    <t>Colonne11967</t>
  </si>
  <si>
    <t>Colonne11968</t>
  </si>
  <si>
    <t>Colonne11969</t>
  </si>
  <si>
    <t>Colonne11970</t>
  </si>
  <si>
    <t>Colonne11971</t>
  </si>
  <si>
    <t>Colonne11972</t>
  </si>
  <si>
    <t>Colonne11973</t>
  </si>
  <si>
    <t>Colonne11974</t>
  </si>
  <si>
    <t>Colonne11975</t>
  </si>
  <si>
    <t>Colonne11976</t>
  </si>
  <si>
    <t>Colonne11977</t>
  </si>
  <si>
    <t>Colonne11978</t>
  </si>
  <si>
    <t>Colonne11979</t>
  </si>
  <si>
    <t>Colonne11980</t>
  </si>
  <si>
    <t>Colonne11981</t>
  </si>
  <si>
    <t>Colonne11982</t>
  </si>
  <si>
    <t>Colonne11983</t>
  </si>
  <si>
    <t>Colonne11984</t>
  </si>
  <si>
    <t>Colonne11985</t>
  </si>
  <si>
    <t>Colonne11986</t>
  </si>
  <si>
    <t>Colonne11987</t>
  </si>
  <si>
    <t>Colonne11988</t>
  </si>
  <si>
    <t>Colonne11989</t>
  </si>
  <si>
    <t>Colonne11990</t>
  </si>
  <si>
    <t>Colonne11991</t>
  </si>
  <si>
    <t>Colonne11992</t>
  </si>
  <si>
    <t>Colonne11993</t>
  </si>
  <si>
    <t>Colonne11994</t>
  </si>
  <si>
    <t>Colonne11995</t>
  </si>
  <si>
    <t>Colonne11996</t>
  </si>
  <si>
    <t>Colonne11997</t>
  </si>
  <si>
    <t>Colonne11998</t>
  </si>
  <si>
    <t>Colonne11999</t>
  </si>
  <si>
    <t>Colonne12000</t>
  </si>
  <si>
    <t>Colonne12001</t>
  </si>
  <si>
    <t>Colonne12002</t>
  </si>
  <si>
    <t>Colonne12003</t>
  </si>
  <si>
    <t>Colonne12004</t>
  </si>
  <si>
    <t>Colonne12005</t>
  </si>
  <si>
    <t>Colonne12006</t>
  </si>
  <si>
    <t>Colonne12007</t>
  </si>
  <si>
    <t>Colonne12008</t>
  </si>
  <si>
    <t>Colonne12009</t>
  </si>
  <si>
    <t>Colonne12010</t>
  </si>
  <si>
    <t>Colonne12011</t>
  </si>
  <si>
    <t>Colonne12012</t>
  </si>
  <si>
    <t>Colonne12013</t>
  </si>
  <si>
    <t>Colonne12014</t>
  </si>
  <si>
    <t>Colonne12015</t>
  </si>
  <si>
    <t>Colonne12016</t>
  </si>
  <si>
    <t>Colonne12017</t>
  </si>
  <si>
    <t>Colonne12018</t>
  </si>
  <si>
    <t>Colonne12019</t>
  </si>
  <si>
    <t>Colonne12020</t>
  </si>
  <si>
    <t>Colonne12021</t>
  </si>
  <si>
    <t>Colonne12022</t>
  </si>
  <si>
    <t>Colonne12023</t>
  </si>
  <si>
    <t>Colonne12024</t>
  </si>
  <si>
    <t>Colonne12025</t>
  </si>
  <si>
    <t>Colonne12026</t>
  </si>
  <si>
    <t>Colonne12027</t>
  </si>
  <si>
    <t>Colonne12028</t>
  </si>
  <si>
    <t>Colonne12029</t>
  </si>
  <si>
    <t>Colonne12030</t>
  </si>
  <si>
    <t>Colonne12031</t>
  </si>
  <si>
    <t>Colonne12032</t>
  </si>
  <si>
    <t>Colonne12033</t>
  </si>
  <si>
    <t>Colonne12034</t>
  </si>
  <si>
    <t>Colonne12035</t>
  </si>
  <si>
    <t>Colonne12036</t>
  </si>
  <si>
    <t>Colonne12037</t>
  </si>
  <si>
    <t>Colonne12038</t>
  </si>
  <si>
    <t>Colonne12039</t>
  </si>
  <si>
    <t>Colonne12040</t>
  </si>
  <si>
    <t>Colonne12041</t>
  </si>
  <si>
    <t>Colonne12042</t>
  </si>
  <si>
    <t>Colonne12043</t>
  </si>
  <si>
    <t>Colonne12044</t>
  </si>
  <si>
    <t>Colonne12045</t>
  </si>
  <si>
    <t>Colonne12046</t>
  </si>
  <si>
    <t>Colonne12047</t>
  </si>
  <si>
    <t>Colonne12048</t>
  </si>
  <si>
    <t>Colonne12049</t>
  </si>
  <si>
    <t>Colonne12050</t>
  </si>
  <si>
    <t>Colonne12051</t>
  </si>
  <si>
    <t>Colonne12052</t>
  </si>
  <si>
    <t>Colonne12053</t>
  </si>
  <si>
    <t>Colonne12054</t>
  </si>
  <si>
    <t>Colonne12055</t>
  </si>
  <si>
    <t>Colonne12056</t>
  </si>
  <si>
    <t>Colonne12057</t>
  </si>
  <si>
    <t>Colonne12058</t>
  </si>
  <si>
    <t>Colonne12059</t>
  </si>
  <si>
    <t>Colonne12060</t>
  </si>
  <si>
    <t>Colonne12061</t>
  </si>
  <si>
    <t>Colonne12062</t>
  </si>
  <si>
    <t>Colonne12063</t>
  </si>
  <si>
    <t>Colonne12064</t>
  </si>
  <si>
    <t>Colonne12065</t>
  </si>
  <si>
    <t>Colonne12066</t>
  </si>
  <si>
    <t>Colonne12067</t>
  </si>
  <si>
    <t>Colonne12068</t>
  </si>
  <si>
    <t>Colonne12069</t>
  </si>
  <si>
    <t>Colonne12070</t>
  </si>
  <si>
    <t>Colonne12071</t>
  </si>
  <si>
    <t>Colonne12072</t>
  </si>
  <si>
    <t>Colonne12073</t>
  </si>
  <si>
    <t>Colonne12074</t>
  </si>
  <si>
    <t>Colonne12075</t>
  </si>
  <si>
    <t>Colonne12076</t>
  </si>
  <si>
    <t>Colonne12077</t>
  </si>
  <si>
    <t>Colonne12078</t>
  </si>
  <si>
    <t>Colonne12079</t>
  </si>
  <si>
    <t>Colonne12080</t>
  </si>
  <si>
    <t>Colonne12081</t>
  </si>
  <si>
    <t>Colonne12082</t>
  </si>
  <si>
    <t>Colonne12083</t>
  </si>
  <si>
    <t>Colonne12084</t>
  </si>
  <si>
    <t>Colonne12085</t>
  </si>
  <si>
    <t>Colonne12086</t>
  </si>
  <si>
    <t>Colonne12087</t>
  </si>
  <si>
    <t>Colonne12088</t>
  </si>
  <si>
    <t>Colonne12089</t>
  </si>
  <si>
    <t>Colonne12090</t>
  </si>
  <si>
    <t>Colonne12091</t>
  </si>
  <si>
    <t>Colonne12092</t>
  </si>
  <si>
    <t>Colonne12093</t>
  </si>
  <si>
    <t>Colonne12094</t>
  </si>
  <si>
    <t>Colonne12095</t>
  </si>
  <si>
    <t>Colonne12096</t>
  </si>
  <si>
    <t>Colonne12097</t>
  </si>
  <si>
    <t>Colonne12098</t>
  </si>
  <si>
    <t>Colonne12099</t>
  </si>
  <si>
    <t>Colonne12100</t>
  </si>
  <si>
    <t>Colonne12101</t>
  </si>
  <si>
    <t>Colonne12102</t>
  </si>
  <si>
    <t>Colonne12103</t>
  </si>
  <si>
    <t>Colonne12104</t>
  </si>
  <si>
    <t>Colonne12105</t>
  </si>
  <si>
    <t>Colonne12106</t>
  </si>
  <si>
    <t>Colonne12107</t>
  </si>
  <si>
    <t>Colonne12108</t>
  </si>
  <si>
    <t>Colonne12109</t>
  </si>
  <si>
    <t>Colonne12110</t>
  </si>
  <si>
    <t>Colonne12111</t>
  </si>
  <si>
    <t>Colonne12112</t>
  </si>
  <si>
    <t>Colonne12113</t>
  </si>
  <si>
    <t>Colonne12114</t>
  </si>
  <si>
    <t>Colonne12115</t>
  </si>
  <si>
    <t>Colonne12116</t>
  </si>
  <si>
    <t>Colonne12117</t>
  </si>
  <si>
    <t>Colonne12118</t>
  </si>
  <si>
    <t>Colonne12119</t>
  </si>
  <si>
    <t>Colonne12120</t>
  </si>
  <si>
    <t>Colonne12121</t>
  </si>
  <si>
    <t>Colonne12122</t>
  </si>
  <si>
    <t>Colonne12123</t>
  </si>
  <si>
    <t>Colonne12124</t>
  </si>
  <si>
    <t>Colonne12125</t>
  </si>
  <si>
    <t>Colonne12126</t>
  </si>
  <si>
    <t>Colonne12127</t>
  </si>
  <si>
    <t>Colonne12128</t>
  </si>
  <si>
    <t>Colonne12129</t>
  </si>
  <si>
    <t>Colonne12130</t>
  </si>
  <si>
    <t>Colonne12131</t>
  </si>
  <si>
    <t>Colonne12132</t>
  </si>
  <si>
    <t>Colonne12133</t>
  </si>
  <si>
    <t>Colonne12134</t>
  </si>
  <si>
    <t>Colonne12135</t>
  </si>
  <si>
    <t>Colonne12136</t>
  </si>
  <si>
    <t>Colonne12137</t>
  </si>
  <si>
    <t>Colonne12138</t>
  </si>
  <si>
    <t>Colonne12139</t>
  </si>
  <si>
    <t>Colonne12140</t>
  </si>
  <si>
    <t>Colonne12141</t>
  </si>
  <si>
    <t>Colonne12142</t>
  </si>
  <si>
    <t>Colonne12143</t>
  </si>
  <si>
    <t>Colonne12144</t>
  </si>
  <si>
    <t>Colonne12145</t>
  </si>
  <si>
    <t>Colonne12146</t>
  </si>
  <si>
    <t>Colonne12147</t>
  </si>
  <si>
    <t>Colonne12148</t>
  </si>
  <si>
    <t>Colonne12149</t>
  </si>
  <si>
    <t>Colonne12150</t>
  </si>
  <si>
    <t>Colonne12151</t>
  </si>
  <si>
    <t>Colonne12152</t>
  </si>
  <si>
    <t>Colonne12153</t>
  </si>
  <si>
    <t>Colonne12154</t>
  </si>
  <si>
    <t>Colonne12155</t>
  </si>
  <si>
    <t>Colonne12156</t>
  </si>
  <si>
    <t>Colonne12157</t>
  </si>
  <si>
    <t>Colonne12158</t>
  </si>
  <si>
    <t>Colonne12159</t>
  </si>
  <si>
    <t>Colonne12160</t>
  </si>
  <si>
    <t>Colonne12161</t>
  </si>
  <si>
    <t>Colonne12162</t>
  </si>
  <si>
    <t>Colonne12163</t>
  </si>
  <si>
    <t>Colonne12164</t>
  </si>
  <si>
    <t>Colonne12165</t>
  </si>
  <si>
    <t>Colonne12166</t>
  </si>
  <si>
    <t>Colonne12167</t>
  </si>
  <si>
    <t>Colonne12168</t>
  </si>
  <si>
    <t>Colonne12169</t>
  </si>
  <si>
    <t>Colonne12170</t>
  </si>
  <si>
    <t>Colonne12171</t>
  </si>
  <si>
    <t>Colonne12172</t>
  </si>
  <si>
    <t>Colonne12173</t>
  </si>
  <si>
    <t>Colonne12174</t>
  </si>
  <si>
    <t>Colonne12175</t>
  </si>
  <si>
    <t>Colonne12176</t>
  </si>
  <si>
    <t>Colonne12177</t>
  </si>
  <si>
    <t>Colonne12178</t>
  </si>
  <si>
    <t>Colonne12179</t>
  </si>
  <si>
    <t>Colonne12180</t>
  </si>
  <si>
    <t>Colonne12181</t>
  </si>
  <si>
    <t>Colonne12182</t>
  </si>
  <si>
    <t>Colonne12183</t>
  </si>
  <si>
    <t>Colonne12184</t>
  </si>
  <si>
    <t>Colonne12185</t>
  </si>
  <si>
    <t>Colonne12186</t>
  </si>
  <si>
    <t>Colonne12187</t>
  </si>
  <si>
    <t>Colonne12188</t>
  </si>
  <si>
    <t>Colonne12189</t>
  </si>
  <si>
    <t>Colonne12190</t>
  </si>
  <si>
    <t>Colonne12191</t>
  </si>
  <si>
    <t>Colonne12192</t>
  </si>
  <si>
    <t>Colonne12193</t>
  </si>
  <si>
    <t>Colonne12194</t>
  </si>
  <si>
    <t>Colonne12195</t>
  </si>
  <si>
    <t>Colonne12196</t>
  </si>
  <si>
    <t>Colonne12197</t>
  </si>
  <si>
    <t>Colonne12198</t>
  </si>
  <si>
    <t>Colonne12199</t>
  </si>
  <si>
    <t>Colonne12200</t>
  </si>
  <si>
    <t>Colonne12201</t>
  </si>
  <si>
    <t>Colonne12202</t>
  </si>
  <si>
    <t>Colonne12203</t>
  </si>
  <si>
    <t>Colonne12204</t>
  </si>
  <si>
    <t>Colonne12205</t>
  </si>
  <si>
    <t>Colonne12206</t>
  </si>
  <si>
    <t>Colonne12207</t>
  </si>
  <si>
    <t>Colonne12208</t>
  </si>
  <si>
    <t>Colonne12209</t>
  </si>
  <si>
    <t>Colonne12210</t>
  </si>
  <si>
    <t>Colonne12211</t>
  </si>
  <si>
    <t>Colonne12212</t>
  </si>
  <si>
    <t>Colonne12213</t>
  </si>
  <si>
    <t>Colonne12214</t>
  </si>
  <si>
    <t>Colonne12215</t>
  </si>
  <si>
    <t>Colonne12216</t>
  </si>
  <si>
    <t>Colonne12217</t>
  </si>
  <si>
    <t>Colonne12218</t>
  </si>
  <si>
    <t>Colonne12219</t>
  </si>
  <si>
    <t>Colonne12220</t>
  </si>
  <si>
    <t>Colonne12221</t>
  </si>
  <si>
    <t>Colonne12222</t>
  </si>
  <si>
    <t>Colonne12223</t>
  </si>
  <si>
    <t>Colonne12224</t>
  </si>
  <si>
    <t>Colonne12225</t>
  </si>
  <si>
    <t>Colonne12226</t>
  </si>
  <si>
    <t>Colonne12227</t>
  </si>
  <si>
    <t>Colonne12228</t>
  </si>
  <si>
    <t>Colonne12229</t>
  </si>
  <si>
    <t>Colonne12230</t>
  </si>
  <si>
    <t>Colonne12231</t>
  </si>
  <si>
    <t>Colonne12232</t>
  </si>
  <si>
    <t>Colonne12233</t>
  </si>
  <si>
    <t>Colonne12234</t>
  </si>
  <si>
    <t>Colonne12235</t>
  </si>
  <si>
    <t>Colonne12236</t>
  </si>
  <si>
    <t>Colonne12237</t>
  </si>
  <si>
    <t>Colonne12238</t>
  </si>
  <si>
    <t>Colonne12239</t>
  </si>
  <si>
    <t>Colonne12240</t>
  </si>
  <si>
    <t>Colonne12241</t>
  </si>
  <si>
    <t>Colonne12242</t>
  </si>
  <si>
    <t>Colonne12243</t>
  </si>
  <si>
    <t>Colonne12244</t>
  </si>
  <si>
    <t>Colonne12245</t>
  </si>
  <si>
    <t>Colonne12246</t>
  </si>
  <si>
    <t>Colonne12247</t>
  </si>
  <si>
    <t>Colonne12248</t>
  </si>
  <si>
    <t>Colonne12249</t>
  </si>
  <si>
    <t>Colonne12250</t>
  </si>
  <si>
    <t>Colonne12251</t>
  </si>
  <si>
    <t>Colonne12252</t>
  </si>
  <si>
    <t>Colonne12253</t>
  </si>
  <si>
    <t>Colonne12254</t>
  </si>
  <si>
    <t>Colonne12255</t>
  </si>
  <si>
    <t>Colonne12256</t>
  </si>
  <si>
    <t>Colonne12257</t>
  </si>
  <si>
    <t>Colonne12258</t>
  </si>
  <si>
    <t>Colonne12259</t>
  </si>
  <si>
    <t>Colonne12260</t>
  </si>
  <si>
    <t>Colonne12261</t>
  </si>
  <si>
    <t>Colonne12262</t>
  </si>
  <si>
    <t>Colonne12263</t>
  </si>
  <si>
    <t>Colonne12264</t>
  </si>
  <si>
    <t>Colonne12265</t>
  </si>
  <si>
    <t>Colonne12266</t>
  </si>
  <si>
    <t>Colonne12267</t>
  </si>
  <si>
    <t>Colonne12268</t>
  </si>
  <si>
    <t>Colonne12269</t>
  </si>
  <si>
    <t>Colonne12270</t>
  </si>
  <si>
    <t>Colonne12271</t>
  </si>
  <si>
    <t>Colonne12272</t>
  </si>
  <si>
    <t>Colonne12273</t>
  </si>
  <si>
    <t>Colonne12274</t>
  </si>
  <si>
    <t>Colonne12275</t>
  </si>
  <si>
    <t>Colonne12276</t>
  </si>
  <si>
    <t>Colonne12277</t>
  </si>
  <si>
    <t>Colonne12278</t>
  </si>
  <si>
    <t>Colonne12279</t>
  </si>
  <si>
    <t>Colonne12280</t>
  </si>
  <si>
    <t>Colonne12281</t>
  </si>
  <si>
    <t>Colonne12282</t>
  </si>
  <si>
    <t>Colonne12283</t>
  </si>
  <si>
    <t>Colonne12284</t>
  </si>
  <si>
    <t>Colonne12285</t>
  </si>
  <si>
    <t>Colonne12286</t>
  </si>
  <si>
    <t>Colonne12287</t>
  </si>
  <si>
    <t>Colonne12288</t>
  </si>
  <si>
    <t>Colonne12289</t>
  </si>
  <si>
    <t>Colonne12290</t>
  </si>
  <si>
    <t>Colonne12291</t>
  </si>
  <si>
    <t>Colonne12292</t>
  </si>
  <si>
    <t>Colonne12293</t>
  </si>
  <si>
    <t>Colonne12294</t>
  </si>
  <si>
    <t>Colonne12295</t>
  </si>
  <si>
    <t>Colonne12296</t>
  </si>
  <si>
    <t>Colonne12297</t>
  </si>
  <si>
    <t>Colonne12298</t>
  </si>
  <si>
    <t>Colonne12299</t>
  </si>
  <si>
    <t>Colonne12300</t>
  </si>
  <si>
    <t>Colonne12301</t>
  </si>
  <si>
    <t>Colonne12302</t>
  </si>
  <si>
    <t>Colonne12303</t>
  </si>
  <si>
    <t>Colonne12304</t>
  </si>
  <si>
    <t>Colonne12305</t>
  </si>
  <si>
    <t>Colonne12306</t>
  </si>
  <si>
    <t>Colonne12307</t>
  </si>
  <si>
    <t>Colonne12308</t>
  </si>
  <si>
    <t>Colonne12309</t>
  </si>
  <si>
    <t>Colonne12310</t>
  </si>
  <si>
    <t>Colonne12311</t>
  </si>
  <si>
    <t>Colonne12312</t>
  </si>
  <si>
    <t>Colonne12313</t>
  </si>
  <si>
    <t>Colonne12314</t>
  </si>
  <si>
    <t>Colonne12315</t>
  </si>
  <si>
    <t>Colonne12316</t>
  </si>
  <si>
    <t>Colonne12317</t>
  </si>
  <si>
    <t>Colonne12318</t>
  </si>
  <si>
    <t>Colonne12319</t>
  </si>
  <si>
    <t>Colonne12320</t>
  </si>
  <si>
    <t>Colonne12321</t>
  </si>
  <si>
    <t>Colonne12322</t>
  </si>
  <si>
    <t>Colonne12323</t>
  </si>
  <si>
    <t>Colonne12324</t>
  </si>
  <si>
    <t>Colonne12325</t>
  </si>
  <si>
    <t>Colonne12326</t>
  </si>
  <si>
    <t>Colonne12327</t>
  </si>
  <si>
    <t>Colonne12328</t>
  </si>
  <si>
    <t>Colonne12329</t>
  </si>
  <si>
    <t>Colonne12330</t>
  </si>
  <si>
    <t>Colonne12331</t>
  </si>
  <si>
    <t>Colonne12332</t>
  </si>
  <si>
    <t>Colonne12333</t>
  </si>
  <si>
    <t>Colonne12334</t>
  </si>
  <si>
    <t>Colonne12335</t>
  </si>
  <si>
    <t>Colonne12336</t>
  </si>
  <si>
    <t>Colonne12337</t>
  </si>
  <si>
    <t>Colonne12338</t>
  </si>
  <si>
    <t>Colonne12339</t>
  </si>
  <si>
    <t>Colonne12340</t>
  </si>
  <si>
    <t>Colonne12341</t>
  </si>
  <si>
    <t>Colonne12342</t>
  </si>
  <si>
    <t>Colonne12343</t>
  </si>
  <si>
    <t>Colonne12344</t>
  </si>
  <si>
    <t>Colonne12345</t>
  </si>
  <si>
    <t>Colonne12346</t>
  </si>
  <si>
    <t>Colonne12347</t>
  </si>
  <si>
    <t>Colonne12348</t>
  </si>
  <si>
    <t>Colonne12349</t>
  </si>
  <si>
    <t>Colonne12350</t>
  </si>
  <si>
    <t>Colonne12351</t>
  </si>
  <si>
    <t>Colonne12352</t>
  </si>
  <si>
    <t>Colonne12353</t>
  </si>
  <si>
    <t>Colonne12354</t>
  </si>
  <si>
    <t>Colonne12355</t>
  </si>
  <si>
    <t>Colonne12356</t>
  </si>
  <si>
    <t>Colonne12357</t>
  </si>
  <si>
    <t>Colonne12358</t>
  </si>
  <si>
    <t>Colonne12359</t>
  </si>
  <si>
    <t>Colonne12360</t>
  </si>
  <si>
    <t>Colonne12361</t>
  </si>
  <si>
    <t>Colonne12362</t>
  </si>
  <si>
    <t>Colonne12363</t>
  </si>
  <si>
    <t>Colonne12364</t>
  </si>
  <si>
    <t>Colonne12365</t>
  </si>
  <si>
    <t>Colonne12366</t>
  </si>
  <si>
    <t>Colonne12367</t>
  </si>
  <si>
    <t>Colonne12368</t>
  </si>
  <si>
    <t>Colonne12369</t>
  </si>
  <si>
    <t>Colonne12370</t>
  </si>
  <si>
    <t>Colonne12371</t>
  </si>
  <si>
    <t>Colonne12372</t>
  </si>
  <si>
    <t>Colonne12373</t>
  </si>
  <si>
    <t>Colonne12374</t>
  </si>
  <si>
    <t>Colonne12375</t>
  </si>
  <si>
    <t>Colonne12376</t>
  </si>
  <si>
    <t>Colonne12377</t>
  </si>
  <si>
    <t>Colonne12378</t>
  </si>
  <si>
    <t>Colonne12379</t>
  </si>
  <si>
    <t>Colonne12380</t>
  </si>
  <si>
    <t>Colonne12381</t>
  </si>
  <si>
    <t>Colonne12382</t>
  </si>
  <si>
    <t>Colonne12383</t>
  </si>
  <si>
    <t>Colonne12384</t>
  </si>
  <si>
    <t>Colonne12385</t>
  </si>
  <si>
    <t>Colonne12386</t>
  </si>
  <si>
    <t>Colonne12387</t>
  </si>
  <si>
    <t>Colonne12388</t>
  </si>
  <si>
    <t>Colonne12389</t>
  </si>
  <si>
    <t>Colonne12390</t>
  </si>
  <si>
    <t>Colonne12391</t>
  </si>
  <si>
    <t>Colonne12392</t>
  </si>
  <si>
    <t>Colonne12393</t>
  </si>
  <si>
    <t>Colonne12394</t>
  </si>
  <si>
    <t>Colonne12395</t>
  </si>
  <si>
    <t>Colonne12396</t>
  </si>
  <si>
    <t>Colonne12397</t>
  </si>
  <si>
    <t>Colonne12398</t>
  </si>
  <si>
    <t>Colonne12399</t>
  </si>
  <si>
    <t>Colonne12400</t>
  </si>
  <si>
    <t>Colonne12401</t>
  </si>
  <si>
    <t>Colonne12402</t>
  </si>
  <si>
    <t>Colonne12403</t>
  </si>
  <si>
    <t>Colonne12404</t>
  </si>
  <si>
    <t>Colonne12405</t>
  </si>
  <si>
    <t>Colonne12406</t>
  </si>
  <si>
    <t>Colonne12407</t>
  </si>
  <si>
    <t>Colonne12408</t>
  </si>
  <si>
    <t>Colonne12409</t>
  </si>
  <si>
    <t>Colonne12410</t>
  </si>
  <si>
    <t>Colonne12411</t>
  </si>
  <si>
    <t>Colonne12412</t>
  </si>
  <si>
    <t>Colonne12413</t>
  </si>
  <si>
    <t>Colonne12414</t>
  </si>
  <si>
    <t>Colonne12415</t>
  </si>
  <si>
    <t>Colonne12416</t>
  </si>
  <si>
    <t>Colonne12417</t>
  </si>
  <si>
    <t>Colonne12418</t>
  </si>
  <si>
    <t>Colonne12419</t>
  </si>
  <si>
    <t>Colonne12420</t>
  </si>
  <si>
    <t>Colonne12421</t>
  </si>
  <si>
    <t>Colonne12422</t>
  </si>
  <si>
    <t>Colonne12423</t>
  </si>
  <si>
    <t>Colonne12424</t>
  </si>
  <si>
    <t>Colonne12425</t>
  </si>
  <si>
    <t>Colonne12426</t>
  </si>
  <si>
    <t>Colonne12427</t>
  </si>
  <si>
    <t>Colonne12428</t>
  </si>
  <si>
    <t>Colonne12429</t>
  </si>
  <si>
    <t>Colonne12430</t>
  </si>
  <si>
    <t>Colonne12431</t>
  </si>
  <si>
    <t>Colonne12432</t>
  </si>
  <si>
    <t>Colonne12433</t>
  </si>
  <si>
    <t>Colonne12434</t>
  </si>
  <si>
    <t>Colonne12435</t>
  </si>
  <si>
    <t>Colonne12436</t>
  </si>
  <si>
    <t>Colonne12437</t>
  </si>
  <si>
    <t>Colonne12438</t>
  </si>
  <si>
    <t>Colonne12439</t>
  </si>
  <si>
    <t>Colonne12440</t>
  </si>
  <si>
    <t>Colonne12441</t>
  </si>
  <si>
    <t>Colonne12442</t>
  </si>
  <si>
    <t>Colonne12443</t>
  </si>
  <si>
    <t>Colonne12444</t>
  </si>
  <si>
    <t>Colonne12445</t>
  </si>
  <si>
    <t>Colonne12446</t>
  </si>
  <si>
    <t>Colonne12447</t>
  </si>
  <si>
    <t>Colonne12448</t>
  </si>
  <si>
    <t>Colonne12449</t>
  </si>
  <si>
    <t>Colonne12450</t>
  </si>
  <si>
    <t>Colonne12451</t>
  </si>
  <si>
    <t>Colonne12452</t>
  </si>
  <si>
    <t>Colonne12453</t>
  </si>
  <si>
    <t>Colonne12454</t>
  </si>
  <si>
    <t>Colonne12455</t>
  </si>
  <si>
    <t>Colonne12456</t>
  </si>
  <si>
    <t>Colonne12457</t>
  </si>
  <si>
    <t>Colonne12458</t>
  </si>
  <si>
    <t>Colonne12459</t>
  </si>
  <si>
    <t>Colonne12460</t>
  </si>
  <si>
    <t>Colonne12461</t>
  </si>
  <si>
    <t>Colonne12462</t>
  </si>
  <si>
    <t>Colonne12463</t>
  </si>
  <si>
    <t>Colonne12464</t>
  </si>
  <si>
    <t>Colonne12465</t>
  </si>
  <si>
    <t>Colonne12466</t>
  </si>
  <si>
    <t>Colonne12467</t>
  </si>
  <si>
    <t>Colonne12468</t>
  </si>
  <si>
    <t>Colonne12469</t>
  </si>
  <si>
    <t>Colonne12470</t>
  </si>
  <si>
    <t>Colonne12471</t>
  </si>
  <si>
    <t>Colonne12472</t>
  </si>
  <si>
    <t>Colonne12473</t>
  </si>
  <si>
    <t>Colonne12474</t>
  </si>
  <si>
    <t>Colonne12475</t>
  </si>
  <si>
    <t>Colonne12476</t>
  </si>
  <si>
    <t>Colonne12477</t>
  </si>
  <si>
    <t>Colonne12478</t>
  </si>
  <si>
    <t>Colonne12479</t>
  </si>
  <si>
    <t>Colonne12480</t>
  </si>
  <si>
    <t>Colonne12481</t>
  </si>
  <si>
    <t>Colonne12482</t>
  </si>
  <si>
    <t>Colonne12483</t>
  </si>
  <si>
    <t>Colonne12484</t>
  </si>
  <si>
    <t>Colonne12485</t>
  </si>
  <si>
    <t>Colonne12486</t>
  </si>
  <si>
    <t>Colonne12487</t>
  </si>
  <si>
    <t>Colonne12488</t>
  </si>
  <si>
    <t>Colonne12489</t>
  </si>
  <si>
    <t>Colonne12490</t>
  </si>
  <si>
    <t>Colonne12491</t>
  </si>
  <si>
    <t>Colonne12492</t>
  </si>
  <si>
    <t>Colonne12493</t>
  </si>
  <si>
    <t>Colonne12494</t>
  </si>
  <si>
    <t>Colonne12495</t>
  </si>
  <si>
    <t>Colonne12496</t>
  </si>
  <si>
    <t>Colonne12497</t>
  </si>
  <si>
    <t>Colonne12498</t>
  </si>
  <si>
    <t>Colonne12499</t>
  </si>
  <si>
    <t>Colonne12500</t>
  </si>
  <si>
    <t>Colonne12501</t>
  </si>
  <si>
    <t>Colonne12502</t>
  </si>
  <si>
    <t>Colonne12503</t>
  </si>
  <si>
    <t>Colonne12504</t>
  </si>
  <si>
    <t>Colonne12505</t>
  </si>
  <si>
    <t>Colonne12506</t>
  </si>
  <si>
    <t>Colonne12507</t>
  </si>
  <si>
    <t>Colonne12508</t>
  </si>
  <si>
    <t>Colonne12509</t>
  </si>
  <si>
    <t>Colonne12510</t>
  </si>
  <si>
    <t>Colonne12511</t>
  </si>
  <si>
    <t>Colonne12512</t>
  </si>
  <si>
    <t>Colonne12513</t>
  </si>
  <si>
    <t>Colonne12514</t>
  </si>
  <si>
    <t>Colonne12515</t>
  </si>
  <si>
    <t>Colonne12516</t>
  </si>
  <si>
    <t>Colonne12517</t>
  </si>
  <si>
    <t>Colonne12518</t>
  </si>
  <si>
    <t>Colonne12519</t>
  </si>
  <si>
    <t>Colonne12520</t>
  </si>
  <si>
    <t>Colonne12521</t>
  </si>
  <si>
    <t>Colonne12522</t>
  </si>
  <si>
    <t>Colonne12523</t>
  </si>
  <si>
    <t>Colonne12524</t>
  </si>
  <si>
    <t>Colonne12525</t>
  </si>
  <si>
    <t>Colonne12526</t>
  </si>
  <si>
    <t>Colonne12527</t>
  </si>
  <si>
    <t>Colonne12528</t>
  </si>
  <si>
    <t>Colonne12529</t>
  </si>
  <si>
    <t>Colonne12530</t>
  </si>
  <si>
    <t>Colonne12531</t>
  </si>
  <si>
    <t>Colonne12532</t>
  </si>
  <si>
    <t>Colonne12533</t>
  </si>
  <si>
    <t>Colonne12534</t>
  </si>
  <si>
    <t>Colonne12535</t>
  </si>
  <si>
    <t>Colonne12536</t>
  </si>
  <si>
    <t>Colonne12537</t>
  </si>
  <si>
    <t>Colonne12538</t>
  </si>
  <si>
    <t>Colonne12539</t>
  </si>
  <si>
    <t>Colonne12540</t>
  </si>
  <si>
    <t>Colonne12541</t>
  </si>
  <si>
    <t>Colonne12542</t>
  </si>
  <si>
    <t>Colonne12543</t>
  </si>
  <si>
    <t>Colonne12544</t>
  </si>
  <si>
    <t>Colonne12545</t>
  </si>
  <si>
    <t>Colonne12546</t>
  </si>
  <si>
    <t>Colonne12547</t>
  </si>
  <si>
    <t>Colonne12548</t>
  </si>
  <si>
    <t>Colonne12549</t>
  </si>
  <si>
    <t>Colonne12550</t>
  </si>
  <si>
    <t>Colonne12551</t>
  </si>
  <si>
    <t>Colonne12552</t>
  </si>
  <si>
    <t>Colonne12553</t>
  </si>
  <si>
    <t>Colonne12554</t>
  </si>
  <si>
    <t>Colonne12555</t>
  </si>
  <si>
    <t>Colonne12556</t>
  </si>
  <si>
    <t>Colonne12557</t>
  </si>
  <si>
    <t>Colonne12558</t>
  </si>
  <si>
    <t>Colonne12559</t>
  </si>
  <si>
    <t>Colonne12560</t>
  </si>
  <si>
    <t>Colonne12561</t>
  </si>
  <si>
    <t>Colonne12562</t>
  </si>
  <si>
    <t>Colonne12563</t>
  </si>
  <si>
    <t>Colonne12564</t>
  </si>
  <si>
    <t>Colonne12565</t>
  </si>
  <si>
    <t>Colonne12566</t>
  </si>
  <si>
    <t>Colonne12567</t>
  </si>
  <si>
    <t>Colonne12568</t>
  </si>
  <si>
    <t>Colonne12569</t>
  </si>
  <si>
    <t>Colonne12570</t>
  </si>
  <si>
    <t>Colonne12571</t>
  </si>
  <si>
    <t>Colonne12572</t>
  </si>
  <si>
    <t>Colonne12573</t>
  </si>
  <si>
    <t>Colonne12574</t>
  </si>
  <si>
    <t>Colonne12575</t>
  </si>
  <si>
    <t>Colonne12576</t>
  </si>
  <si>
    <t>Colonne12577</t>
  </si>
  <si>
    <t>Colonne12578</t>
  </si>
  <si>
    <t>Colonne12579</t>
  </si>
  <si>
    <t>Colonne12580</t>
  </si>
  <si>
    <t>Colonne12581</t>
  </si>
  <si>
    <t>Colonne12582</t>
  </si>
  <si>
    <t>Colonne12583</t>
  </si>
  <si>
    <t>Colonne12584</t>
  </si>
  <si>
    <t>Colonne12585</t>
  </si>
  <si>
    <t>Colonne12586</t>
  </si>
  <si>
    <t>Colonne12587</t>
  </si>
  <si>
    <t>Colonne12588</t>
  </si>
  <si>
    <t>Colonne12589</t>
  </si>
  <si>
    <t>Colonne12590</t>
  </si>
  <si>
    <t>Colonne12591</t>
  </si>
  <si>
    <t>Colonne12592</t>
  </si>
  <si>
    <t>Colonne12593</t>
  </si>
  <si>
    <t>Colonne12594</t>
  </si>
  <si>
    <t>Colonne12595</t>
  </si>
  <si>
    <t>Colonne12596</t>
  </si>
  <si>
    <t>Colonne12597</t>
  </si>
  <si>
    <t>Colonne12598</t>
  </si>
  <si>
    <t>Colonne12599</t>
  </si>
  <si>
    <t>Colonne12600</t>
  </si>
  <si>
    <t>Colonne12601</t>
  </si>
  <si>
    <t>Colonne12602</t>
  </si>
  <si>
    <t>Colonne12603</t>
  </si>
  <si>
    <t>Colonne12604</t>
  </si>
  <si>
    <t>Colonne12605</t>
  </si>
  <si>
    <t>Colonne12606</t>
  </si>
  <si>
    <t>Colonne12607</t>
  </si>
  <si>
    <t>Colonne12608</t>
  </si>
  <si>
    <t>Colonne12609</t>
  </si>
  <si>
    <t>Colonne12610</t>
  </si>
  <si>
    <t>Colonne12611</t>
  </si>
  <si>
    <t>Colonne12612</t>
  </si>
  <si>
    <t>Colonne12613</t>
  </si>
  <si>
    <t>Colonne12614</t>
  </si>
  <si>
    <t>Colonne12615</t>
  </si>
  <si>
    <t>Colonne12616</t>
  </si>
  <si>
    <t>Colonne12617</t>
  </si>
  <si>
    <t>Colonne12618</t>
  </si>
  <si>
    <t>Colonne12619</t>
  </si>
  <si>
    <t>Colonne12620</t>
  </si>
  <si>
    <t>Colonne12621</t>
  </si>
  <si>
    <t>Colonne12622</t>
  </si>
  <si>
    <t>Colonne12623</t>
  </si>
  <si>
    <t>Colonne12624</t>
  </si>
  <si>
    <t>Colonne12625</t>
  </si>
  <si>
    <t>Colonne12626</t>
  </si>
  <si>
    <t>Colonne12627</t>
  </si>
  <si>
    <t>Colonne12628</t>
  </si>
  <si>
    <t>Colonne12629</t>
  </si>
  <si>
    <t>Colonne12630</t>
  </si>
  <si>
    <t>Colonne12631</t>
  </si>
  <si>
    <t>Colonne12632</t>
  </si>
  <si>
    <t>Colonne12633</t>
  </si>
  <si>
    <t>Colonne12634</t>
  </si>
  <si>
    <t>Colonne12635</t>
  </si>
  <si>
    <t>Colonne12636</t>
  </si>
  <si>
    <t>Colonne12637</t>
  </si>
  <si>
    <t>Colonne12638</t>
  </si>
  <si>
    <t>Colonne12639</t>
  </si>
  <si>
    <t>Colonne12640</t>
  </si>
  <si>
    <t>Colonne12641</t>
  </si>
  <si>
    <t>Colonne12642</t>
  </si>
  <si>
    <t>Colonne12643</t>
  </si>
  <si>
    <t>Colonne12644</t>
  </si>
  <si>
    <t>Colonne12645</t>
  </si>
  <si>
    <t>Colonne12646</t>
  </si>
  <si>
    <t>Colonne12647</t>
  </si>
  <si>
    <t>Colonne12648</t>
  </si>
  <si>
    <t>Colonne12649</t>
  </si>
  <si>
    <t>Colonne12650</t>
  </si>
  <si>
    <t>Colonne12651</t>
  </si>
  <si>
    <t>Colonne12652</t>
  </si>
  <si>
    <t>Colonne12653</t>
  </si>
  <si>
    <t>Colonne12654</t>
  </si>
  <si>
    <t>Colonne12655</t>
  </si>
  <si>
    <t>Colonne12656</t>
  </si>
  <si>
    <t>Colonne12657</t>
  </si>
  <si>
    <t>Colonne12658</t>
  </si>
  <si>
    <t>Colonne12659</t>
  </si>
  <si>
    <t>Colonne12660</t>
  </si>
  <si>
    <t>Colonne12661</t>
  </si>
  <si>
    <t>Colonne12662</t>
  </si>
  <si>
    <t>Colonne12663</t>
  </si>
  <si>
    <t>Colonne12664</t>
  </si>
  <si>
    <t>Colonne12665</t>
  </si>
  <si>
    <t>Colonne12666</t>
  </si>
  <si>
    <t>Colonne12667</t>
  </si>
  <si>
    <t>Colonne12668</t>
  </si>
  <si>
    <t>Colonne12669</t>
  </si>
  <si>
    <t>Colonne12670</t>
  </si>
  <si>
    <t>Colonne12671</t>
  </si>
  <si>
    <t>Colonne12672</t>
  </si>
  <si>
    <t>Colonne12673</t>
  </si>
  <si>
    <t>Colonne12674</t>
  </si>
  <si>
    <t>Colonne12675</t>
  </si>
  <si>
    <t>Colonne12676</t>
  </si>
  <si>
    <t>Colonne12677</t>
  </si>
  <si>
    <t>Colonne12678</t>
  </si>
  <si>
    <t>Colonne12679</t>
  </si>
  <si>
    <t>Colonne12680</t>
  </si>
  <si>
    <t>Colonne12681</t>
  </si>
  <si>
    <t>Colonne12682</t>
  </si>
  <si>
    <t>Colonne12683</t>
  </si>
  <si>
    <t>Colonne12684</t>
  </si>
  <si>
    <t>Colonne12685</t>
  </si>
  <si>
    <t>Colonne12686</t>
  </si>
  <si>
    <t>Colonne12687</t>
  </si>
  <si>
    <t>Colonne12688</t>
  </si>
  <si>
    <t>Colonne12689</t>
  </si>
  <si>
    <t>Colonne12690</t>
  </si>
  <si>
    <t>Colonne12691</t>
  </si>
  <si>
    <t>Colonne12692</t>
  </si>
  <si>
    <t>Colonne12693</t>
  </si>
  <si>
    <t>Colonne12694</t>
  </si>
  <si>
    <t>Colonne12695</t>
  </si>
  <si>
    <t>Colonne12696</t>
  </si>
  <si>
    <t>Colonne12697</t>
  </si>
  <si>
    <t>Colonne12698</t>
  </si>
  <si>
    <t>Colonne12699</t>
  </si>
  <si>
    <t>Colonne12700</t>
  </si>
  <si>
    <t>Colonne12701</t>
  </si>
  <si>
    <t>Colonne12702</t>
  </si>
  <si>
    <t>Colonne12703</t>
  </si>
  <si>
    <t>Colonne12704</t>
  </si>
  <si>
    <t>Colonne12705</t>
  </si>
  <si>
    <t>Colonne12706</t>
  </si>
  <si>
    <t>Colonne12707</t>
  </si>
  <si>
    <t>Colonne12708</t>
  </si>
  <si>
    <t>Colonne12709</t>
  </si>
  <si>
    <t>Colonne12710</t>
  </si>
  <si>
    <t>Colonne12711</t>
  </si>
  <si>
    <t>Colonne12712</t>
  </si>
  <si>
    <t>Colonne12713</t>
  </si>
  <si>
    <t>Colonne12714</t>
  </si>
  <si>
    <t>Colonne12715</t>
  </si>
  <si>
    <t>Colonne12716</t>
  </si>
  <si>
    <t>Colonne12717</t>
  </si>
  <si>
    <t>Colonne12718</t>
  </si>
  <si>
    <t>Colonne12719</t>
  </si>
  <si>
    <t>Colonne12720</t>
  </si>
  <si>
    <t>Colonne12721</t>
  </si>
  <si>
    <t>Colonne12722</t>
  </si>
  <si>
    <t>Colonne12723</t>
  </si>
  <si>
    <t>Colonne12724</t>
  </si>
  <si>
    <t>Colonne12725</t>
  </si>
  <si>
    <t>Colonne12726</t>
  </si>
  <si>
    <t>Colonne12727</t>
  </si>
  <si>
    <t>Colonne12728</t>
  </si>
  <si>
    <t>Colonne12729</t>
  </si>
  <si>
    <t>Colonne12730</t>
  </si>
  <si>
    <t>Colonne12731</t>
  </si>
  <si>
    <t>Colonne12732</t>
  </si>
  <si>
    <t>Colonne12733</t>
  </si>
  <si>
    <t>Colonne12734</t>
  </si>
  <si>
    <t>Colonne12735</t>
  </si>
  <si>
    <t>Colonne12736</t>
  </si>
  <si>
    <t>Colonne12737</t>
  </si>
  <si>
    <t>Colonne12738</t>
  </si>
  <si>
    <t>Colonne12739</t>
  </si>
  <si>
    <t>Colonne12740</t>
  </si>
  <si>
    <t>Colonne12741</t>
  </si>
  <si>
    <t>Colonne12742</t>
  </si>
  <si>
    <t>Colonne12743</t>
  </si>
  <si>
    <t>Colonne12744</t>
  </si>
  <si>
    <t>Colonne12745</t>
  </si>
  <si>
    <t>Colonne12746</t>
  </si>
  <si>
    <t>Colonne12747</t>
  </si>
  <si>
    <t>Colonne12748</t>
  </si>
  <si>
    <t>Colonne12749</t>
  </si>
  <si>
    <t>Colonne12750</t>
  </si>
  <si>
    <t>Colonne12751</t>
  </si>
  <si>
    <t>Colonne12752</t>
  </si>
  <si>
    <t>Colonne12753</t>
  </si>
  <si>
    <t>Colonne12754</t>
  </si>
  <si>
    <t>Colonne12755</t>
  </si>
  <si>
    <t>Colonne12756</t>
  </si>
  <si>
    <t>Colonne12757</t>
  </si>
  <si>
    <t>Colonne12758</t>
  </si>
  <si>
    <t>Colonne12759</t>
  </si>
  <si>
    <t>Colonne12760</t>
  </si>
  <si>
    <t>Colonne12761</t>
  </si>
  <si>
    <t>Colonne12762</t>
  </si>
  <si>
    <t>Colonne12763</t>
  </si>
  <si>
    <t>Colonne12764</t>
  </si>
  <si>
    <t>Colonne12765</t>
  </si>
  <si>
    <t>Colonne12766</t>
  </si>
  <si>
    <t>Colonne12767</t>
  </si>
  <si>
    <t>Colonne12768</t>
  </si>
  <si>
    <t>Colonne12769</t>
  </si>
  <si>
    <t>Colonne12770</t>
  </si>
  <si>
    <t>Colonne12771</t>
  </si>
  <si>
    <t>Colonne12772</t>
  </si>
  <si>
    <t>Colonne12773</t>
  </si>
  <si>
    <t>Colonne12774</t>
  </si>
  <si>
    <t>Colonne12775</t>
  </si>
  <si>
    <t>Colonne12776</t>
  </si>
  <si>
    <t>Colonne12777</t>
  </si>
  <si>
    <t>Colonne12778</t>
  </si>
  <si>
    <t>Colonne12779</t>
  </si>
  <si>
    <t>Colonne12780</t>
  </si>
  <si>
    <t>Colonne12781</t>
  </si>
  <si>
    <t>Colonne12782</t>
  </si>
  <si>
    <t>Colonne12783</t>
  </si>
  <si>
    <t>Colonne12784</t>
  </si>
  <si>
    <t>Colonne12785</t>
  </si>
  <si>
    <t>Colonne12786</t>
  </si>
  <si>
    <t>Colonne12787</t>
  </si>
  <si>
    <t>Colonne12788</t>
  </si>
  <si>
    <t>Colonne12789</t>
  </si>
  <si>
    <t>Colonne12790</t>
  </si>
  <si>
    <t>Colonne12791</t>
  </si>
  <si>
    <t>Colonne12792</t>
  </si>
  <si>
    <t>Colonne12793</t>
  </si>
  <si>
    <t>Colonne12794</t>
  </si>
  <si>
    <t>Colonne12795</t>
  </si>
  <si>
    <t>Colonne12796</t>
  </si>
  <si>
    <t>Colonne12797</t>
  </si>
  <si>
    <t>Colonne12798</t>
  </si>
  <si>
    <t>Colonne12799</t>
  </si>
  <si>
    <t>Colonne12800</t>
  </si>
  <si>
    <t>Colonne12801</t>
  </si>
  <si>
    <t>Colonne12802</t>
  </si>
  <si>
    <t>Colonne12803</t>
  </si>
  <si>
    <t>Colonne12804</t>
  </si>
  <si>
    <t>Colonne12805</t>
  </si>
  <si>
    <t>Colonne12806</t>
  </si>
  <si>
    <t>Colonne12807</t>
  </si>
  <si>
    <t>Colonne12808</t>
  </si>
  <si>
    <t>Colonne12809</t>
  </si>
  <si>
    <t>Colonne12810</t>
  </si>
  <si>
    <t>Colonne12811</t>
  </si>
  <si>
    <t>Colonne12812</t>
  </si>
  <si>
    <t>Colonne12813</t>
  </si>
  <si>
    <t>Colonne12814</t>
  </si>
  <si>
    <t>Colonne12815</t>
  </si>
  <si>
    <t>Colonne12816</t>
  </si>
  <si>
    <t>Colonne12817</t>
  </si>
  <si>
    <t>Colonne12818</t>
  </si>
  <si>
    <t>Colonne12819</t>
  </si>
  <si>
    <t>Colonne12820</t>
  </si>
  <si>
    <t>Colonne12821</t>
  </si>
  <si>
    <t>Colonne12822</t>
  </si>
  <si>
    <t>Colonne12823</t>
  </si>
  <si>
    <t>Colonne12824</t>
  </si>
  <si>
    <t>Colonne12825</t>
  </si>
  <si>
    <t>Colonne12826</t>
  </si>
  <si>
    <t>Colonne12827</t>
  </si>
  <si>
    <t>Colonne12828</t>
  </si>
  <si>
    <t>Colonne12829</t>
  </si>
  <si>
    <t>Colonne12830</t>
  </si>
  <si>
    <t>Colonne12831</t>
  </si>
  <si>
    <t>Colonne12832</t>
  </si>
  <si>
    <t>Colonne12833</t>
  </si>
  <si>
    <t>Colonne12834</t>
  </si>
  <si>
    <t>Colonne12835</t>
  </si>
  <si>
    <t>Colonne12836</t>
  </si>
  <si>
    <t>Colonne12837</t>
  </si>
  <si>
    <t>Colonne12838</t>
  </si>
  <si>
    <t>Colonne12839</t>
  </si>
  <si>
    <t>Colonne12840</t>
  </si>
  <si>
    <t>Colonne12841</t>
  </si>
  <si>
    <t>Colonne12842</t>
  </si>
  <si>
    <t>Colonne12843</t>
  </si>
  <si>
    <t>Colonne12844</t>
  </si>
  <si>
    <t>Colonne12845</t>
  </si>
  <si>
    <t>Colonne12846</t>
  </si>
  <si>
    <t>Colonne12847</t>
  </si>
  <si>
    <t>Colonne12848</t>
  </si>
  <si>
    <t>Colonne12849</t>
  </si>
  <si>
    <t>Colonne12850</t>
  </si>
  <si>
    <t>Colonne12851</t>
  </si>
  <si>
    <t>Colonne12852</t>
  </si>
  <si>
    <t>Colonne12853</t>
  </si>
  <si>
    <t>Colonne12854</t>
  </si>
  <si>
    <t>Colonne12855</t>
  </si>
  <si>
    <t>Colonne12856</t>
  </si>
  <si>
    <t>Colonne12857</t>
  </si>
  <si>
    <t>Colonne12858</t>
  </si>
  <si>
    <t>Colonne12859</t>
  </si>
  <si>
    <t>Colonne12860</t>
  </si>
  <si>
    <t>Colonne12861</t>
  </si>
  <si>
    <t>Colonne12862</t>
  </si>
  <si>
    <t>Colonne12863</t>
  </si>
  <si>
    <t>Colonne12864</t>
  </si>
  <si>
    <t>Colonne12865</t>
  </si>
  <si>
    <t>Colonne12866</t>
  </si>
  <si>
    <t>Colonne12867</t>
  </si>
  <si>
    <t>Colonne12868</t>
  </si>
  <si>
    <t>Colonne12869</t>
  </si>
  <si>
    <t>Colonne12870</t>
  </si>
  <si>
    <t>Colonne12871</t>
  </si>
  <si>
    <t>Colonne12872</t>
  </si>
  <si>
    <t>Colonne12873</t>
  </si>
  <si>
    <t>Colonne12874</t>
  </si>
  <si>
    <t>Colonne12875</t>
  </si>
  <si>
    <t>Colonne12876</t>
  </si>
  <si>
    <t>Colonne12877</t>
  </si>
  <si>
    <t>Colonne12878</t>
  </si>
  <si>
    <t>Colonne12879</t>
  </si>
  <si>
    <t>Colonne12880</t>
  </si>
  <si>
    <t>Colonne12881</t>
  </si>
  <si>
    <t>Colonne12882</t>
  </si>
  <si>
    <t>Colonne12883</t>
  </si>
  <si>
    <t>Colonne12884</t>
  </si>
  <si>
    <t>Colonne12885</t>
  </si>
  <si>
    <t>Colonne12886</t>
  </si>
  <si>
    <t>Colonne12887</t>
  </si>
  <si>
    <t>Colonne12888</t>
  </si>
  <si>
    <t>Colonne12889</t>
  </si>
  <si>
    <t>Colonne12890</t>
  </si>
  <si>
    <t>Colonne12891</t>
  </si>
  <si>
    <t>Colonne12892</t>
  </si>
  <si>
    <t>Colonne12893</t>
  </si>
  <si>
    <t>Colonne12894</t>
  </si>
  <si>
    <t>Colonne12895</t>
  </si>
  <si>
    <t>Colonne12896</t>
  </si>
  <si>
    <t>Colonne12897</t>
  </si>
  <si>
    <t>Colonne12898</t>
  </si>
  <si>
    <t>Colonne12899</t>
  </si>
  <si>
    <t>Colonne12900</t>
  </si>
  <si>
    <t>Colonne12901</t>
  </si>
  <si>
    <t>Colonne12902</t>
  </si>
  <si>
    <t>Colonne12903</t>
  </si>
  <si>
    <t>Colonne12904</t>
  </si>
  <si>
    <t>Colonne12905</t>
  </si>
  <si>
    <t>Colonne12906</t>
  </si>
  <si>
    <t>Colonne12907</t>
  </si>
  <si>
    <t>Colonne12908</t>
  </si>
  <si>
    <t>Colonne12909</t>
  </si>
  <si>
    <t>Colonne12910</t>
  </si>
  <si>
    <t>Colonne12911</t>
  </si>
  <si>
    <t>Colonne12912</t>
  </si>
  <si>
    <t>Colonne12913</t>
  </si>
  <si>
    <t>Colonne12914</t>
  </si>
  <si>
    <t>Colonne12915</t>
  </si>
  <si>
    <t>Colonne12916</t>
  </si>
  <si>
    <t>Colonne12917</t>
  </si>
  <si>
    <t>Colonne12918</t>
  </si>
  <si>
    <t>Colonne12919</t>
  </si>
  <si>
    <t>Colonne12920</t>
  </si>
  <si>
    <t>Colonne12921</t>
  </si>
  <si>
    <t>Colonne12922</t>
  </si>
  <si>
    <t>Colonne12923</t>
  </si>
  <si>
    <t>Colonne12924</t>
  </si>
  <si>
    <t>Colonne12925</t>
  </si>
  <si>
    <t>Colonne12926</t>
  </si>
  <si>
    <t>Colonne12927</t>
  </si>
  <si>
    <t>Colonne12928</t>
  </si>
  <si>
    <t>Colonne12929</t>
  </si>
  <si>
    <t>Colonne12930</t>
  </si>
  <si>
    <t>Colonne12931</t>
  </si>
  <si>
    <t>Colonne12932</t>
  </si>
  <si>
    <t>Colonne12933</t>
  </si>
  <si>
    <t>Colonne12934</t>
  </si>
  <si>
    <t>Colonne12935</t>
  </si>
  <si>
    <t>Colonne12936</t>
  </si>
  <si>
    <t>Colonne12937</t>
  </si>
  <si>
    <t>Colonne12938</t>
  </si>
  <si>
    <t>Colonne12939</t>
  </si>
  <si>
    <t>Colonne12940</t>
  </si>
  <si>
    <t>Colonne12941</t>
  </si>
  <si>
    <t>Colonne12942</t>
  </si>
  <si>
    <t>Colonne12943</t>
  </si>
  <si>
    <t>Colonne12944</t>
  </si>
  <si>
    <t>Colonne12945</t>
  </si>
  <si>
    <t>Colonne12946</t>
  </si>
  <si>
    <t>Colonne12947</t>
  </si>
  <si>
    <t>Colonne12948</t>
  </si>
  <si>
    <t>Colonne12949</t>
  </si>
  <si>
    <t>Colonne12950</t>
  </si>
  <si>
    <t>Colonne12951</t>
  </si>
  <si>
    <t>Colonne12952</t>
  </si>
  <si>
    <t>Colonne12953</t>
  </si>
  <si>
    <t>Colonne12954</t>
  </si>
  <si>
    <t>Colonne12955</t>
  </si>
  <si>
    <t>Colonne12956</t>
  </si>
  <si>
    <t>Colonne12957</t>
  </si>
  <si>
    <t>Colonne12958</t>
  </si>
  <si>
    <t>Colonne12959</t>
  </si>
  <si>
    <t>Colonne12960</t>
  </si>
  <si>
    <t>Colonne12961</t>
  </si>
  <si>
    <t>Colonne12962</t>
  </si>
  <si>
    <t>Colonne12963</t>
  </si>
  <si>
    <t>Colonne12964</t>
  </si>
  <si>
    <t>Colonne12965</t>
  </si>
  <si>
    <t>Colonne12966</t>
  </si>
  <si>
    <t>Colonne12967</t>
  </si>
  <si>
    <t>Colonne12968</t>
  </si>
  <si>
    <t>Colonne12969</t>
  </si>
  <si>
    <t>Colonne12970</t>
  </si>
  <si>
    <t>Colonne12971</t>
  </si>
  <si>
    <t>Colonne12972</t>
  </si>
  <si>
    <t>Colonne12973</t>
  </si>
  <si>
    <t>Colonne12974</t>
  </si>
  <si>
    <t>Colonne12975</t>
  </si>
  <si>
    <t>Colonne12976</t>
  </si>
  <si>
    <t>Colonne12977</t>
  </si>
  <si>
    <t>Colonne12978</t>
  </si>
  <si>
    <t>Colonne12979</t>
  </si>
  <si>
    <t>Colonne12980</t>
  </si>
  <si>
    <t>Colonne12981</t>
  </si>
  <si>
    <t>Colonne12982</t>
  </si>
  <si>
    <t>Colonne12983</t>
  </si>
  <si>
    <t>Colonne12984</t>
  </si>
  <si>
    <t>Colonne12985</t>
  </si>
  <si>
    <t>Colonne12986</t>
  </si>
  <si>
    <t>Colonne12987</t>
  </si>
  <si>
    <t>Colonne12988</t>
  </si>
  <si>
    <t>Colonne12989</t>
  </si>
  <si>
    <t>Colonne12990</t>
  </si>
  <si>
    <t>Colonne12991</t>
  </si>
  <si>
    <t>Colonne12992</t>
  </si>
  <si>
    <t>Colonne12993</t>
  </si>
  <si>
    <t>Colonne12994</t>
  </si>
  <si>
    <t>Colonne12995</t>
  </si>
  <si>
    <t>Colonne12996</t>
  </si>
  <si>
    <t>Colonne12997</t>
  </si>
  <si>
    <t>Colonne12998</t>
  </si>
  <si>
    <t>Colonne12999</t>
  </si>
  <si>
    <t>Colonne13000</t>
  </si>
  <si>
    <t>Colonne13001</t>
  </si>
  <si>
    <t>Colonne13002</t>
  </si>
  <si>
    <t>Colonne13003</t>
  </si>
  <si>
    <t>Colonne13004</t>
  </si>
  <si>
    <t>Colonne13005</t>
  </si>
  <si>
    <t>Colonne13006</t>
  </si>
  <si>
    <t>Colonne13007</t>
  </si>
  <si>
    <t>Colonne13008</t>
  </si>
  <si>
    <t>Colonne13009</t>
  </si>
  <si>
    <t>Colonne13010</t>
  </si>
  <si>
    <t>Colonne13011</t>
  </si>
  <si>
    <t>Colonne13012</t>
  </si>
  <si>
    <t>Colonne13013</t>
  </si>
  <si>
    <t>Colonne13014</t>
  </si>
  <si>
    <t>Colonne13015</t>
  </si>
  <si>
    <t>Colonne13016</t>
  </si>
  <si>
    <t>Colonne13017</t>
  </si>
  <si>
    <t>Colonne13018</t>
  </si>
  <si>
    <t>Colonne13019</t>
  </si>
  <si>
    <t>Colonne13020</t>
  </si>
  <si>
    <t>Colonne13021</t>
  </si>
  <si>
    <t>Colonne13022</t>
  </si>
  <si>
    <t>Colonne13023</t>
  </si>
  <si>
    <t>Colonne13024</t>
  </si>
  <si>
    <t>Colonne13025</t>
  </si>
  <si>
    <t>Colonne13026</t>
  </si>
  <si>
    <t>Colonne13027</t>
  </si>
  <si>
    <t>Colonne13028</t>
  </si>
  <si>
    <t>Colonne13029</t>
  </si>
  <si>
    <t>Colonne13030</t>
  </si>
  <si>
    <t>Colonne13031</t>
  </si>
  <si>
    <t>Colonne13032</t>
  </si>
  <si>
    <t>Colonne13033</t>
  </si>
  <si>
    <t>Colonne13034</t>
  </si>
  <si>
    <t>Colonne13035</t>
  </si>
  <si>
    <t>Colonne13036</t>
  </si>
  <si>
    <t>Colonne13037</t>
  </si>
  <si>
    <t>Colonne13038</t>
  </si>
  <si>
    <t>Colonne13039</t>
  </si>
  <si>
    <t>Colonne13040</t>
  </si>
  <si>
    <t>Colonne13041</t>
  </si>
  <si>
    <t>Colonne13042</t>
  </si>
  <si>
    <t>Colonne13043</t>
  </si>
  <si>
    <t>Colonne13044</t>
  </si>
  <si>
    <t>Colonne13045</t>
  </si>
  <si>
    <t>Colonne13046</t>
  </si>
  <si>
    <t>Colonne13047</t>
  </si>
  <si>
    <t>Colonne13048</t>
  </si>
  <si>
    <t>Colonne13049</t>
  </si>
  <si>
    <t>Colonne13050</t>
  </si>
  <si>
    <t>Colonne13051</t>
  </si>
  <si>
    <t>Colonne13052</t>
  </si>
  <si>
    <t>Colonne13053</t>
  </si>
  <si>
    <t>Colonne13054</t>
  </si>
  <si>
    <t>Colonne13055</t>
  </si>
  <si>
    <t>Colonne13056</t>
  </si>
  <si>
    <t>Colonne13057</t>
  </si>
  <si>
    <t>Colonne13058</t>
  </si>
  <si>
    <t>Colonne13059</t>
  </si>
  <si>
    <t>Colonne13060</t>
  </si>
  <si>
    <t>Colonne13061</t>
  </si>
  <si>
    <t>Colonne13062</t>
  </si>
  <si>
    <t>Colonne13063</t>
  </si>
  <si>
    <t>Colonne13064</t>
  </si>
  <si>
    <t>Colonne13065</t>
  </si>
  <si>
    <t>Colonne13066</t>
  </si>
  <si>
    <t>Colonne13067</t>
  </si>
  <si>
    <t>Colonne13068</t>
  </si>
  <si>
    <t>Colonne13069</t>
  </si>
  <si>
    <t>Colonne13070</t>
  </si>
  <si>
    <t>Colonne13071</t>
  </si>
  <si>
    <t>Colonne13072</t>
  </si>
  <si>
    <t>Colonne13073</t>
  </si>
  <si>
    <t>Colonne13074</t>
  </si>
  <si>
    <t>Colonne13075</t>
  </si>
  <si>
    <t>Colonne13076</t>
  </si>
  <si>
    <t>Colonne13077</t>
  </si>
  <si>
    <t>Colonne13078</t>
  </si>
  <si>
    <t>Colonne13079</t>
  </si>
  <si>
    <t>Colonne13080</t>
  </si>
  <si>
    <t>Colonne13081</t>
  </si>
  <si>
    <t>Colonne13082</t>
  </si>
  <si>
    <t>Colonne13083</t>
  </si>
  <si>
    <t>Colonne13084</t>
  </si>
  <si>
    <t>Colonne13085</t>
  </si>
  <si>
    <t>Colonne13086</t>
  </si>
  <si>
    <t>Colonne13087</t>
  </si>
  <si>
    <t>Colonne13088</t>
  </si>
  <si>
    <t>Colonne13089</t>
  </si>
  <si>
    <t>Colonne13090</t>
  </si>
  <si>
    <t>Colonne13091</t>
  </si>
  <si>
    <t>Colonne13092</t>
  </si>
  <si>
    <t>Colonne13093</t>
  </si>
  <si>
    <t>Colonne13094</t>
  </si>
  <si>
    <t>Colonne13095</t>
  </si>
  <si>
    <t>Colonne13096</t>
  </si>
  <si>
    <t>Colonne13097</t>
  </si>
  <si>
    <t>Colonne13098</t>
  </si>
  <si>
    <t>Colonne13099</t>
  </si>
  <si>
    <t>Colonne13100</t>
  </si>
  <si>
    <t>Colonne13101</t>
  </si>
  <si>
    <t>Colonne13102</t>
  </si>
  <si>
    <t>Colonne13103</t>
  </si>
  <si>
    <t>Colonne13104</t>
  </si>
  <si>
    <t>Colonne13105</t>
  </si>
  <si>
    <t>Colonne13106</t>
  </si>
  <si>
    <t>Colonne13107</t>
  </si>
  <si>
    <t>Colonne13108</t>
  </si>
  <si>
    <t>Colonne13109</t>
  </si>
  <si>
    <t>Colonne13110</t>
  </si>
  <si>
    <t>Colonne13111</t>
  </si>
  <si>
    <t>Colonne13112</t>
  </si>
  <si>
    <t>Colonne13113</t>
  </si>
  <si>
    <t>Colonne13114</t>
  </si>
  <si>
    <t>Colonne13115</t>
  </si>
  <si>
    <t>Colonne13116</t>
  </si>
  <si>
    <t>Colonne13117</t>
  </si>
  <si>
    <t>Colonne13118</t>
  </si>
  <si>
    <t>Colonne13119</t>
  </si>
  <si>
    <t>Colonne13120</t>
  </si>
  <si>
    <t>Colonne13121</t>
  </si>
  <si>
    <t>Colonne13122</t>
  </si>
  <si>
    <t>Colonne13123</t>
  </si>
  <si>
    <t>Colonne13124</t>
  </si>
  <si>
    <t>Colonne13125</t>
  </si>
  <si>
    <t>Colonne13126</t>
  </si>
  <si>
    <t>Colonne13127</t>
  </si>
  <si>
    <t>Colonne13128</t>
  </si>
  <si>
    <t>Colonne13129</t>
  </si>
  <si>
    <t>Colonne13130</t>
  </si>
  <si>
    <t>Colonne13131</t>
  </si>
  <si>
    <t>Colonne13132</t>
  </si>
  <si>
    <t>Colonne13133</t>
  </si>
  <si>
    <t>Colonne13134</t>
  </si>
  <si>
    <t>Colonne13135</t>
  </si>
  <si>
    <t>Colonne13136</t>
  </si>
  <si>
    <t>Colonne13137</t>
  </si>
  <si>
    <t>Colonne13138</t>
  </si>
  <si>
    <t>Colonne13139</t>
  </si>
  <si>
    <t>Colonne13140</t>
  </si>
  <si>
    <t>Colonne13141</t>
  </si>
  <si>
    <t>Colonne13142</t>
  </si>
  <si>
    <t>Colonne13143</t>
  </si>
  <si>
    <t>Colonne13144</t>
  </si>
  <si>
    <t>Colonne13145</t>
  </si>
  <si>
    <t>Colonne13146</t>
  </si>
  <si>
    <t>Colonne13147</t>
  </si>
  <si>
    <t>Colonne13148</t>
  </si>
  <si>
    <t>Colonne13149</t>
  </si>
  <si>
    <t>Colonne13150</t>
  </si>
  <si>
    <t>Colonne13151</t>
  </si>
  <si>
    <t>Colonne13152</t>
  </si>
  <si>
    <t>Colonne13153</t>
  </si>
  <si>
    <t>Colonne13154</t>
  </si>
  <si>
    <t>Colonne13155</t>
  </si>
  <si>
    <t>Colonne13156</t>
  </si>
  <si>
    <t>Colonne13157</t>
  </si>
  <si>
    <t>Colonne13158</t>
  </si>
  <si>
    <t>Colonne13159</t>
  </si>
  <si>
    <t>Colonne13160</t>
  </si>
  <si>
    <t>Colonne13161</t>
  </si>
  <si>
    <t>Colonne13162</t>
  </si>
  <si>
    <t>Colonne13163</t>
  </si>
  <si>
    <t>Colonne13164</t>
  </si>
  <si>
    <t>Colonne13165</t>
  </si>
  <si>
    <t>Colonne13166</t>
  </si>
  <si>
    <t>Colonne13167</t>
  </si>
  <si>
    <t>Colonne13168</t>
  </si>
  <si>
    <t>Colonne13169</t>
  </si>
  <si>
    <t>Colonne13170</t>
  </si>
  <si>
    <t>Colonne13171</t>
  </si>
  <si>
    <t>Colonne13172</t>
  </si>
  <si>
    <t>Colonne13173</t>
  </si>
  <si>
    <t>Colonne13174</t>
  </si>
  <si>
    <t>Colonne13175</t>
  </si>
  <si>
    <t>Colonne13176</t>
  </si>
  <si>
    <t>Colonne13177</t>
  </si>
  <si>
    <t>Colonne13178</t>
  </si>
  <si>
    <t>Colonne13179</t>
  </si>
  <si>
    <t>Colonne13180</t>
  </si>
  <si>
    <t>Colonne13181</t>
  </si>
  <si>
    <t>Colonne13182</t>
  </si>
  <si>
    <t>Colonne13183</t>
  </si>
  <si>
    <t>Colonne13184</t>
  </si>
  <si>
    <t>Colonne13185</t>
  </si>
  <si>
    <t>Colonne13186</t>
  </si>
  <si>
    <t>Colonne13187</t>
  </si>
  <si>
    <t>Colonne13188</t>
  </si>
  <si>
    <t>Colonne13189</t>
  </si>
  <si>
    <t>Colonne13190</t>
  </si>
  <si>
    <t>Colonne13191</t>
  </si>
  <si>
    <t>Colonne13192</t>
  </si>
  <si>
    <t>Colonne13193</t>
  </si>
  <si>
    <t>Colonne13194</t>
  </si>
  <si>
    <t>Colonne13195</t>
  </si>
  <si>
    <t>Colonne13196</t>
  </si>
  <si>
    <t>Colonne13197</t>
  </si>
  <si>
    <t>Colonne13198</t>
  </si>
  <si>
    <t>Colonne13199</t>
  </si>
  <si>
    <t>Colonne13200</t>
  </si>
  <si>
    <t>Colonne13201</t>
  </si>
  <si>
    <t>Colonne13202</t>
  </si>
  <si>
    <t>Colonne13203</t>
  </si>
  <si>
    <t>Colonne13204</t>
  </si>
  <si>
    <t>Colonne13205</t>
  </si>
  <si>
    <t>Colonne13206</t>
  </si>
  <si>
    <t>Colonne13207</t>
  </si>
  <si>
    <t>Colonne13208</t>
  </si>
  <si>
    <t>Colonne13209</t>
  </si>
  <si>
    <t>Colonne13210</t>
  </si>
  <si>
    <t>Colonne13211</t>
  </si>
  <si>
    <t>Colonne13212</t>
  </si>
  <si>
    <t>Colonne13213</t>
  </si>
  <si>
    <t>Colonne13214</t>
  </si>
  <si>
    <t>Colonne13215</t>
  </si>
  <si>
    <t>Colonne13216</t>
  </si>
  <si>
    <t>Colonne13217</t>
  </si>
  <si>
    <t>Colonne13218</t>
  </si>
  <si>
    <t>Colonne13219</t>
  </si>
  <si>
    <t>Colonne13220</t>
  </si>
  <si>
    <t>Colonne13221</t>
  </si>
  <si>
    <t>Colonne13222</t>
  </si>
  <si>
    <t>Colonne13223</t>
  </si>
  <si>
    <t>Colonne13224</t>
  </si>
  <si>
    <t>Colonne13225</t>
  </si>
  <si>
    <t>Colonne13226</t>
  </si>
  <si>
    <t>Colonne13227</t>
  </si>
  <si>
    <t>Colonne13228</t>
  </si>
  <si>
    <t>Colonne13229</t>
  </si>
  <si>
    <t>Colonne13230</t>
  </si>
  <si>
    <t>Colonne13231</t>
  </si>
  <si>
    <t>Colonne13232</t>
  </si>
  <si>
    <t>Colonne13233</t>
  </si>
  <si>
    <t>Colonne13234</t>
  </si>
  <si>
    <t>Colonne13235</t>
  </si>
  <si>
    <t>Colonne13236</t>
  </si>
  <si>
    <t>Colonne13237</t>
  </si>
  <si>
    <t>Colonne13238</t>
  </si>
  <si>
    <t>Colonne13239</t>
  </si>
  <si>
    <t>Colonne13240</t>
  </si>
  <si>
    <t>Colonne13241</t>
  </si>
  <si>
    <t>Colonne13242</t>
  </si>
  <si>
    <t>Colonne13243</t>
  </si>
  <si>
    <t>Colonne13244</t>
  </si>
  <si>
    <t>Colonne13245</t>
  </si>
  <si>
    <t>Colonne13246</t>
  </si>
  <si>
    <t>Colonne13247</t>
  </si>
  <si>
    <t>Colonne13248</t>
  </si>
  <si>
    <t>Colonne13249</t>
  </si>
  <si>
    <t>Colonne13250</t>
  </si>
  <si>
    <t>Colonne13251</t>
  </si>
  <si>
    <t>Colonne13252</t>
  </si>
  <si>
    <t>Colonne13253</t>
  </si>
  <si>
    <t>Colonne13254</t>
  </si>
  <si>
    <t>Colonne13255</t>
  </si>
  <si>
    <t>Colonne13256</t>
  </si>
  <si>
    <t>Colonne13257</t>
  </si>
  <si>
    <t>Colonne13258</t>
  </si>
  <si>
    <t>Colonne13259</t>
  </si>
  <si>
    <t>Colonne13260</t>
  </si>
  <si>
    <t>Colonne13261</t>
  </si>
  <si>
    <t>Colonne13262</t>
  </si>
  <si>
    <t>Colonne13263</t>
  </si>
  <si>
    <t>Colonne13264</t>
  </si>
  <si>
    <t>Colonne13265</t>
  </si>
  <si>
    <t>Colonne13266</t>
  </si>
  <si>
    <t>Colonne13267</t>
  </si>
  <si>
    <t>Colonne13268</t>
  </si>
  <si>
    <t>Colonne13269</t>
  </si>
  <si>
    <t>Colonne13270</t>
  </si>
  <si>
    <t>Colonne13271</t>
  </si>
  <si>
    <t>Colonne13272</t>
  </si>
  <si>
    <t>Colonne13273</t>
  </si>
  <si>
    <t>Colonne13274</t>
  </si>
  <si>
    <t>Colonne13275</t>
  </si>
  <si>
    <t>Colonne13276</t>
  </si>
  <si>
    <t>Colonne13277</t>
  </si>
  <si>
    <t>Colonne13278</t>
  </si>
  <si>
    <t>Colonne13279</t>
  </si>
  <si>
    <t>Colonne13280</t>
  </si>
  <si>
    <t>Colonne13281</t>
  </si>
  <si>
    <t>Colonne13282</t>
  </si>
  <si>
    <t>Colonne13283</t>
  </si>
  <si>
    <t>Colonne13284</t>
  </si>
  <si>
    <t>Colonne13285</t>
  </si>
  <si>
    <t>Colonne13286</t>
  </si>
  <si>
    <t>Colonne13287</t>
  </si>
  <si>
    <t>Colonne13288</t>
  </si>
  <si>
    <t>Colonne13289</t>
  </si>
  <si>
    <t>Colonne13290</t>
  </si>
  <si>
    <t>Colonne13291</t>
  </si>
  <si>
    <t>Colonne13292</t>
  </si>
  <si>
    <t>Colonne13293</t>
  </si>
  <si>
    <t>Colonne13294</t>
  </si>
  <si>
    <t>Colonne13295</t>
  </si>
  <si>
    <t>Colonne13296</t>
  </si>
  <si>
    <t>Colonne13297</t>
  </si>
  <si>
    <t>Colonne13298</t>
  </si>
  <si>
    <t>Colonne13299</t>
  </si>
  <si>
    <t>Colonne13300</t>
  </si>
  <si>
    <t>Colonne13301</t>
  </si>
  <si>
    <t>Colonne13302</t>
  </si>
  <si>
    <t>Colonne13303</t>
  </si>
  <si>
    <t>Colonne13304</t>
  </si>
  <si>
    <t>Colonne13305</t>
  </si>
  <si>
    <t>Colonne13306</t>
  </si>
  <si>
    <t>Colonne13307</t>
  </si>
  <si>
    <t>Colonne13308</t>
  </si>
  <si>
    <t>Colonne13309</t>
  </si>
  <si>
    <t>Colonne13310</t>
  </si>
  <si>
    <t>Colonne13311</t>
  </si>
  <si>
    <t>Colonne13312</t>
  </si>
  <si>
    <t>Colonne13313</t>
  </si>
  <si>
    <t>Colonne13314</t>
  </si>
  <si>
    <t>Colonne13315</t>
  </si>
  <si>
    <t>Colonne13316</t>
  </si>
  <si>
    <t>Colonne13317</t>
  </si>
  <si>
    <t>Colonne13318</t>
  </si>
  <si>
    <t>Colonne13319</t>
  </si>
  <si>
    <t>Colonne13320</t>
  </si>
  <si>
    <t>Colonne13321</t>
  </si>
  <si>
    <t>Colonne13322</t>
  </si>
  <si>
    <t>Colonne13323</t>
  </si>
  <si>
    <t>Colonne13324</t>
  </si>
  <si>
    <t>Colonne13325</t>
  </si>
  <si>
    <t>Colonne13326</t>
  </si>
  <si>
    <t>Colonne13327</t>
  </si>
  <si>
    <t>Colonne13328</t>
  </si>
  <si>
    <t>Colonne13329</t>
  </si>
  <si>
    <t>Colonne13330</t>
  </si>
  <si>
    <t>Colonne13331</t>
  </si>
  <si>
    <t>Colonne13332</t>
  </si>
  <si>
    <t>Colonne13333</t>
  </si>
  <si>
    <t>Colonne13334</t>
  </si>
  <si>
    <t>Colonne13335</t>
  </si>
  <si>
    <t>Colonne13336</t>
  </si>
  <si>
    <t>Colonne13337</t>
  </si>
  <si>
    <t>Colonne13338</t>
  </si>
  <si>
    <t>Colonne13339</t>
  </si>
  <si>
    <t>Colonne13340</t>
  </si>
  <si>
    <t>Colonne13341</t>
  </si>
  <si>
    <t>Colonne13342</t>
  </si>
  <si>
    <t>Colonne13343</t>
  </si>
  <si>
    <t>Colonne13344</t>
  </si>
  <si>
    <t>Colonne13345</t>
  </si>
  <si>
    <t>Colonne13346</t>
  </si>
  <si>
    <t>Colonne13347</t>
  </si>
  <si>
    <t>Colonne13348</t>
  </si>
  <si>
    <t>Colonne13349</t>
  </si>
  <si>
    <t>Colonne13350</t>
  </si>
  <si>
    <t>Colonne13351</t>
  </si>
  <si>
    <t>Colonne13352</t>
  </si>
  <si>
    <t>Colonne13353</t>
  </si>
  <si>
    <t>Colonne13354</t>
  </si>
  <si>
    <t>Colonne13355</t>
  </si>
  <si>
    <t>Colonne13356</t>
  </si>
  <si>
    <t>Colonne13357</t>
  </si>
  <si>
    <t>Colonne13358</t>
  </si>
  <si>
    <t>Colonne13359</t>
  </si>
  <si>
    <t>Colonne13360</t>
  </si>
  <si>
    <t>Colonne13361</t>
  </si>
  <si>
    <t>Colonne13362</t>
  </si>
  <si>
    <t>Colonne13363</t>
  </si>
  <si>
    <t>Colonne13364</t>
  </si>
  <si>
    <t>Colonne13365</t>
  </si>
  <si>
    <t>Colonne13366</t>
  </si>
  <si>
    <t>Colonne13367</t>
  </si>
  <si>
    <t>Colonne13368</t>
  </si>
  <si>
    <t>Colonne13369</t>
  </si>
  <si>
    <t>Colonne13370</t>
  </si>
  <si>
    <t>Colonne13371</t>
  </si>
  <si>
    <t>Colonne13372</t>
  </si>
  <si>
    <t>Colonne13373</t>
  </si>
  <si>
    <t>Colonne13374</t>
  </si>
  <si>
    <t>Colonne13375</t>
  </si>
  <si>
    <t>Colonne13376</t>
  </si>
  <si>
    <t>Colonne13377</t>
  </si>
  <si>
    <t>Colonne13378</t>
  </si>
  <si>
    <t>Colonne13379</t>
  </si>
  <si>
    <t>Colonne13380</t>
  </si>
  <si>
    <t>Colonne13381</t>
  </si>
  <si>
    <t>Colonne13382</t>
  </si>
  <si>
    <t>Colonne13383</t>
  </si>
  <si>
    <t>Colonne13384</t>
  </si>
  <si>
    <t>Colonne13385</t>
  </si>
  <si>
    <t>Colonne13386</t>
  </si>
  <si>
    <t>Colonne13387</t>
  </si>
  <si>
    <t>Colonne13388</t>
  </si>
  <si>
    <t>Colonne13389</t>
  </si>
  <si>
    <t>Colonne13390</t>
  </si>
  <si>
    <t>Colonne13391</t>
  </si>
  <si>
    <t>Colonne13392</t>
  </si>
  <si>
    <t>Colonne13393</t>
  </si>
  <si>
    <t>Colonne13394</t>
  </si>
  <si>
    <t>Colonne13395</t>
  </si>
  <si>
    <t>Colonne13396</t>
  </si>
  <si>
    <t>Colonne13397</t>
  </si>
  <si>
    <t>Colonne13398</t>
  </si>
  <si>
    <t>Colonne13399</t>
  </si>
  <si>
    <t>Colonne13400</t>
  </si>
  <si>
    <t>Colonne13401</t>
  </si>
  <si>
    <t>Colonne13402</t>
  </si>
  <si>
    <t>Colonne13403</t>
  </si>
  <si>
    <t>Colonne13404</t>
  </si>
  <si>
    <t>Colonne13405</t>
  </si>
  <si>
    <t>Colonne13406</t>
  </si>
  <si>
    <t>Colonne13407</t>
  </si>
  <si>
    <t>Colonne13408</t>
  </si>
  <si>
    <t>Colonne13409</t>
  </si>
  <si>
    <t>Colonne13410</t>
  </si>
  <si>
    <t>Colonne13411</t>
  </si>
  <si>
    <t>Colonne13412</t>
  </si>
  <si>
    <t>Colonne13413</t>
  </si>
  <si>
    <t>Colonne13414</t>
  </si>
  <si>
    <t>Colonne13415</t>
  </si>
  <si>
    <t>Colonne13416</t>
  </si>
  <si>
    <t>Colonne13417</t>
  </si>
  <si>
    <t>Colonne13418</t>
  </si>
  <si>
    <t>Colonne13419</t>
  </si>
  <si>
    <t>Colonne13420</t>
  </si>
  <si>
    <t>Colonne13421</t>
  </si>
  <si>
    <t>Colonne13422</t>
  </si>
  <si>
    <t>Colonne13423</t>
  </si>
  <si>
    <t>Colonne13424</t>
  </si>
  <si>
    <t>Colonne13425</t>
  </si>
  <si>
    <t>Colonne13426</t>
  </si>
  <si>
    <t>Colonne13427</t>
  </si>
  <si>
    <t>Colonne13428</t>
  </si>
  <si>
    <t>Colonne13429</t>
  </si>
  <si>
    <t>Colonne13430</t>
  </si>
  <si>
    <t>Colonne13431</t>
  </si>
  <si>
    <t>Colonne13432</t>
  </si>
  <si>
    <t>Colonne13433</t>
  </si>
  <si>
    <t>Colonne13434</t>
  </si>
  <si>
    <t>Colonne13435</t>
  </si>
  <si>
    <t>Colonne13436</t>
  </si>
  <si>
    <t>Colonne13437</t>
  </si>
  <si>
    <t>Colonne13438</t>
  </si>
  <si>
    <t>Colonne13439</t>
  </si>
  <si>
    <t>Colonne13440</t>
  </si>
  <si>
    <t>Colonne13441</t>
  </si>
  <si>
    <t>Colonne13442</t>
  </si>
  <si>
    <t>Colonne13443</t>
  </si>
  <si>
    <t>Colonne13444</t>
  </si>
  <si>
    <t>Colonne13445</t>
  </si>
  <si>
    <t>Colonne13446</t>
  </si>
  <si>
    <t>Colonne13447</t>
  </si>
  <si>
    <t>Colonne13448</t>
  </si>
  <si>
    <t>Colonne13449</t>
  </si>
  <si>
    <t>Colonne13450</t>
  </si>
  <si>
    <t>Colonne13451</t>
  </si>
  <si>
    <t>Colonne13452</t>
  </si>
  <si>
    <t>Colonne13453</t>
  </si>
  <si>
    <t>Colonne13454</t>
  </si>
  <si>
    <t>Colonne13455</t>
  </si>
  <si>
    <t>Colonne13456</t>
  </si>
  <si>
    <t>Colonne13457</t>
  </si>
  <si>
    <t>Colonne13458</t>
  </si>
  <si>
    <t>Colonne13459</t>
  </si>
  <si>
    <t>Colonne13460</t>
  </si>
  <si>
    <t>Colonne13461</t>
  </si>
  <si>
    <t>Colonne13462</t>
  </si>
  <si>
    <t>Colonne13463</t>
  </si>
  <si>
    <t>Colonne13464</t>
  </si>
  <si>
    <t>Colonne13465</t>
  </si>
  <si>
    <t>Colonne13466</t>
  </si>
  <si>
    <t>Colonne13467</t>
  </si>
  <si>
    <t>Colonne13468</t>
  </si>
  <si>
    <t>Colonne13469</t>
  </si>
  <si>
    <t>Colonne13470</t>
  </si>
  <si>
    <t>Colonne13471</t>
  </si>
  <si>
    <t>Colonne13472</t>
  </si>
  <si>
    <t>Colonne13473</t>
  </si>
  <si>
    <t>Colonne13474</t>
  </si>
  <si>
    <t>Colonne13475</t>
  </si>
  <si>
    <t>Colonne13476</t>
  </si>
  <si>
    <t>Colonne13477</t>
  </si>
  <si>
    <t>Colonne13478</t>
  </si>
  <si>
    <t>Colonne13479</t>
  </si>
  <si>
    <t>Colonne13480</t>
  </si>
  <si>
    <t>Colonne13481</t>
  </si>
  <si>
    <t>Colonne13482</t>
  </si>
  <si>
    <t>Colonne13483</t>
  </si>
  <si>
    <t>Colonne13484</t>
  </si>
  <si>
    <t>Colonne13485</t>
  </si>
  <si>
    <t>Colonne13486</t>
  </si>
  <si>
    <t>Colonne13487</t>
  </si>
  <si>
    <t>Colonne13488</t>
  </si>
  <si>
    <t>Colonne13489</t>
  </si>
  <si>
    <t>Colonne13490</t>
  </si>
  <si>
    <t>Colonne13491</t>
  </si>
  <si>
    <t>Colonne13492</t>
  </si>
  <si>
    <t>Colonne13493</t>
  </si>
  <si>
    <t>Colonne13494</t>
  </si>
  <si>
    <t>Colonne13495</t>
  </si>
  <si>
    <t>Colonne13496</t>
  </si>
  <si>
    <t>Colonne13497</t>
  </si>
  <si>
    <t>Colonne13498</t>
  </si>
  <si>
    <t>Colonne13499</t>
  </si>
  <si>
    <t>Colonne13500</t>
  </si>
  <si>
    <t>Colonne13501</t>
  </si>
  <si>
    <t>Colonne13502</t>
  </si>
  <si>
    <t>Colonne13503</t>
  </si>
  <si>
    <t>Colonne13504</t>
  </si>
  <si>
    <t>Colonne13505</t>
  </si>
  <si>
    <t>Colonne13506</t>
  </si>
  <si>
    <t>Colonne13507</t>
  </si>
  <si>
    <t>Colonne13508</t>
  </si>
  <si>
    <t>Colonne13509</t>
  </si>
  <si>
    <t>Colonne13510</t>
  </si>
  <si>
    <t>Colonne13511</t>
  </si>
  <si>
    <t>Colonne13512</t>
  </si>
  <si>
    <t>Colonne13513</t>
  </si>
  <si>
    <t>Colonne13514</t>
  </si>
  <si>
    <t>Colonne13515</t>
  </si>
  <si>
    <t>Colonne13516</t>
  </si>
  <si>
    <t>Colonne13517</t>
  </si>
  <si>
    <t>Colonne13518</t>
  </si>
  <si>
    <t>Colonne13519</t>
  </si>
  <si>
    <t>Colonne13520</t>
  </si>
  <si>
    <t>Colonne13521</t>
  </si>
  <si>
    <t>Colonne13522</t>
  </si>
  <si>
    <t>Colonne13523</t>
  </si>
  <si>
    <t>Colonne13524</t>
  </si>
  <si>
    <t>Colonne13525</t>
  </si>
  <si>
    <t>Colonne13526</t>
  </si>
  <si>
    <t>Colonne13527</t>
  </si>
  <si>
    <t>Colonne13528</t>
  </si>
  <si>
    <t>Colonne13529</t>
  </si>
  <si>
    <t>Colonne13530</t>
  </si>
  <si>
    <t>Colonne13531</t>
  </si>
  <si>
    <t>Colonne13532</t>
  </si>
  <si>
    <t>Colonne13533</t>
  </si>
  <si>
    <t>Colonne13534</t>
  </si>
  <si>
    <t>Colonne13535</t>
  </si>
  <si>
    <t>Colonne13536</t>
  </si>
  <si>
    <t>Colonne13537</t>
  </si>
  <si>
    <t>Colonne13538</t>
  </si>
  <si>
    <t>Colonne13539</t>
  </si>
  <si>
    <t>Colonne13540</t>
  </si>
  <si>
    <t>Colonne13541</t>
  </si>
  <si>
    <t>Colonne13542</t>
  </si>
  <si>
    <t>Colonne13543</t>
  </si>
  <si>
    <t>Colonne13544</t>
  </si>
  <si>
    <t>Colonne13545</t>
  </si>
  <si>
    <t>Colonne13546</t>
  </si>
  <si>
    <t>Colonne13547</t>
  </si>
  <si>
    <t>Colonne13548</t>
  </si>
  <si>
    <t>Colonne13549</t>
  </si>
  <si>
    <t>Colonne13550</t>
  </si>
  <si>
    <t>Colonne13551</t>
  </si>
  <si>
    <t>Colonne13552</t>
  </si>
  <si>
    <t>Colonne13553</t>
  </si>
  <si>
    <t>Colonne13554</t>
  </si>
  <si>
    <t>Colonne13555</t>
  </si>
  <si>
    <t>Colonne13556</t>
  </si>
  <si>
    <t>Colonne13557</t>
  </si>
  <si>
    <t>Colonne13558</t>
  </si>
  <si>
    <t>Colonne13559</t>
  </si>
  <si>
    <t>Colonne13560</t>
  </si>
  <si>
    <t>Colonne13561</t>
  </si>
  <si>
    <t>Colonne13562</t>
  </si>
  <si>
    <t>Colonne13563</t>
  </si>
  <si>
    <t>Colonne13564</t>
  </si>
  <si>
    <t>Colonne13565</t>
  </si>
  <si>
    <t>Colonne13566</t>
  </si>
  <si>
    <t>Colonne13567</t>
  </si>
  <si>
    <t>Colonne13568</t>
  </si>
  <si>
    <t>Colonne13569</t>
  </si>
  <si>
    <t>Colonne13570</t>
  </si>
  <si>
    <t>Colonne13571</t>
  </si>
  <si>
    <t>Colonne13572</t>
  </si>
  <si>
    <t>Colonne13573</t>
  </si>
  <si>
    <t>Colonne13574</t>
  </si>
  <si>
    <t>Colonne13575</t>
  </si>
  <si>
    <t>Colonne13576</t>
  </si>
  <si>
    <t>Colonne13577</t>
  </si>
  <si>
    <t>Colonne13578</t>
  </si>
  <si>
    <t>Colonne13579</t>
  </si>
  <si>
    <t>Colonne13580</t>
  </si>
  <si>
    <t>Colonne13581</t>
  </si>
  <si>
    <t>Colonne13582</t>
  </si>
  <si>
    <t>Colonne13583</t>
  </si>
  <si>
    <t>Colonne13584</t>
  </si>
  <si>
    <t>Colonne13585</t>
  </si>
  <si>
    <t>Colonne13586</t>
  </si>
  <si>
    <t>Colonne13587</t>
  </si>
  <si>
    <t>Colonne13588</t>
  </si>
  <si>
    <t>Colonne13589</t>
  </si>
  <si>
    <t>Colonne13590</t>
  </si>
  <si>
    <t>Colonne13591</t>
  </si>
  <si>
    <t>Colonne13592</t>
  </si>
  <si>
    <t>Colonne13593</t>
  </si>
  <si>
    <t>Colonne13594</t>
  </si>
  <si>
    <t>Colonne13595</t>
  </si>
  <si>
    <t>Colonne13596</t>
  </si>
  <si>
    <t>Colonne13597</t>
  </si>
  <si>
    <t>Colonne13598</t>
  </si>
  <si>
    <t>Colonne13599</t>
  </si>
  <si>
    <t>Colonne13600</t>
  </si>
  <si>
    <t>Colonne13601</t>
  </si>
  <si>
    <t>Colonne13602</t>
  </si>
  <si>
    <t>Colonne13603</t>
  </si>
  <si>
    <t>Colonne13604</t>
  </si>
  <si>
    <t>Colonne13605</t>
  </si>
  <si>
    <t>Colonne13606</t>
  </si>
  <si>
    <t>Colonne13607</t>
  </si>
  <si>
    <t>Colonne13608</t>
  </si>
  <si>
    <t>Colonne13609</t>
  </si>
  <si>
    <t>Colonne13610</t>
  </si>
  <si>
    <t>Colonne13611</t>
  </si>
  <si>
    <t>Colonne13612</t>
  </si>
  <si>
    <t>Colonne13613</t>
  </si>
  <si>
    <t>Colonne13614</t>
  </si>
  <si>
    <t>Colonne13615</t>
  </si>
  <si>
    <t>Colonne13616</t>
  </si>
  <si>
    <t>Colonne13617</t>
  </si>
  <si>
    <t>Colonne13618</t>
  </si>
  <si>
    <t>Colonne13619</t>
  </si>
  <si>
    <t>Colonne13620</t>
  </si>
  <si>
    <t>Colonne13621</t>
  </si>
  <si>
    <t>Colonne13622</t>
  </si>
  <si>
    <t>Colonne13623</t>
  </si>
  <si>
    <t>Colonne13624</t>
  </si>
  <si>
    <t>Colonne13625</t>
  </si>
  <si>
    <t>Colonne13626</t>
  </si>
  <si>
    <t>Colonne13627</t>
  </si>
  <si>
    <t>Colonne13628</t>
  </si>
  <si>
    <t>Colonne13629</t>
  </si>
  <si>
    <t>Colonne13630</t>
  </si>
  <si>
    <t>Colonne13631</t>
  </si>
  <si>
    <t>Colonne13632</t>
  </si>
  <si>
    <t>Colonne13633</t>
  </si>
  <si>
    <t>Colonne13634</t>
  </si>
  <si>
    <t>Colonne13635</t>
  </si>
  <si>
    <t>Colonne13636</t>
  </si>
  <si>
    <t>Colonne13637</t>
  </si>
  <si>
    <t>Colonne13638</t>
  </si>
  <si>
    <t>Colonne13639</t>
  </si>
  <si>
    <t>Colonne13640</t>
  </si>
  <si>
    <t>Colonne13641</t>
  </si>
  <si>
    <t>Colonne13642</t>
  </si>
  <si>
    <t>Colonne13643</t>
  </si>
  <si>
    <t>Colonne13644</t>
  </si>
  <si>
    <t>Colonne13645</t>
  </si>
  <si>
    <t>Colonne13646</t>
  </si>
  <si>
    <t>Colonne13647</t>
  </si>
  <si>
    <t>Colonne13648</t>
  </si>
  <si>
    <t>Colonne13649</t>
  </si>
  <si>
    <t>Colonne13650</t>
  </si>
  <si>
    <t>Colonne13651</t>
  </si>
  <si>
    <t>Colonne13652</t>
  </si>
  <si>
    <t>Colonne13653</t>
  </si>
  <si>
    <t>Colonne13654</t>
  </si>
  <si>
    <t>Colonne13655</t>
  </si>
  <si>
    <t>Colonne13656</t>
  </si>
  <si>
    <t>Colonne13657</t>
  </si>
  <si>
    <t>Colonne13658</t>
  </si>
  <si>
    <t>Colonne13659</t>
  </si>
  <si>
    <t>Colonne13660</t>
  </si>
  <si>
    <t>Colonne13661</t>
  </si>
  <si>
    <t>Colonne13662</t>
  </si>
  <si>
    <t>Colonne13663</t>
  </si>
  <si>
    <t>Colonne13664</t>
  </si>
  <si>
    <t>Colonne13665</t>
  </si>
  <si>
    <t>Colonne13666</t>
  </si>
  <si>
    <t>Colonne13667</t>
  </si>
  <si>
    <t>Colonne13668</t>
  </si>
  <si>
    <t>Colonne13669</t>
  </si>
  <si>
    <t>Colonne13670</t>
  </si>
  <si>
    <t>Colonne13671</t>
  </si>
  <si>
    <t>Colonne13672</t>
  </si>
  <si>
    <t>Colonne13673</t>
  </si>
  <si>
    <t>Colonne13674</t>
  </si>
  <si>
    <t>Colonne13675</t>
  </si>
  <si>
    <t>Colonne13676</t>
  </si>
  <si>
    <t>Colonne13677</t>
  </si>
  <si>
    <t>Colonne13678</t>
  </si>
  <si>
    <t>Colonne13679</t>
  </si>
  <si>
    <t>Colonne13680</t>
  </si>
  <si>
    <t>Colonne13681</t>
  </si>
  <si>
    <t>Colonne13682</t>
  </si>
  <si>
    <t>Colonne13683</t>
  </si>
  <si>
    <t>Colonne13684</t>
  </si>
  <si>
    <t>Colonne13685</t>
  </si>
  <si>
    <t>Colonne13686</t>
  </si>
  <si>
    <t>Colonne13687</t>
  </si>
  <si>
    <t>Colonne13688</t>
  </si>
  <si>
    <t>Colonne13689</t>
  </si>
  <si>
    <t>Colonne13690</t>
  </si>
  <si>
    <t>Colonne13691</t>
  </si>
  <si>
    <t>Colonne13692</t>
  </si>
  <si>
    <t>Colonne13693</t>
  </si>
  <si>
    <t>Colonne13694</t>
  </si>
  <si>
    <t>Colonne13695</t>
  </si>
  <si>
    <t>Colonne13696</t>
  </si>
  <si>
    <t>Colonne13697</t>
  </si>
  <si>
    <t>Colonne13698</t>
  </si>
  <si>
    <t>Colonne13699</t>
  </si>
  <si>
    <t>Colonne13700</t>
  </si>
  <si>
    <t>Colonne13701</t>
  </si>
  <si>
    <t>Colonne13702</t>
  </si>
  <si>
    <t>Colonne13703</t>
  </si>
  <si>
    <t>Colonne13704</t>
  </si>
  <si>
    <t>Colonne13705</t>
  </si>
  <si>
    <t>Colonne13706</t>
  </si>
  <si>
    <t>Colonne13707</t>
  </si>
  <si>
    <t>Colonne13708</t>
  </si>
  <si>
    <t>Colonne13709</t>
  </si>
  <si>
    <t>Colonne13710</t>
  </si>
  <si>
    <t>Colonne13711</t>
  </si>
  <si>
    <t>Colonne13712</t>
  </si>
  <si>
    <t>Colonne13713</t>
  </si>
  <si>
    <t>Colonne13714</t>
  </si>
  <si>
    <t>Colonne13715</t>
  </si>
  <si>
    <t>Colonne13716</t>
  </si>
  <si>
    <t>Colonne13717</t>
  </si>
  <si>
    <t>Colonne13718</t>
  </si>
  <si>
    <t>Colonne13719</t>
  </si>
  <si>
    <t>Colonne13720</t>
  </si>
  <si>
    <t>Colonne13721</t>
  </si>
  <si>
    <t>Colonne13722</t>
  </si>
  <si>
    <t>Colonne13723</t>
  </si>
  <si>
    <t>Colonne13724</t>
  </si>
  <si>
    <t>Colonne13725</t>
  </si>
  <si>
    <t>Colonne13726</t>
  </si>
  <si>
    <t>Colonne13727</t>
  </si>
  <si>
    <t>Colonne13728</t>
  </si>
  <si>
    <t>Colonne13729</t>
  </si>
  <si>
    <t>Colonne13730</t>
  </si>
  <si>
    <t>Colonne13731</t>
  </si>
  <si>
    <t>Colonne13732</t>
  </si>
  <si>
    <t>Colonne13733</t>
  </si>
  <si>
    <t>Colonne13734</t>
  </si>
  <si>
    <t>Colonne13735</t>
  </si>
  <si>
    <t>Colonne13736</t>
  </si>
  <si>
    <t>Colonne13737</t>
  </si>
  <si>
    <t>Colonne13738</t>
  </si>
  <si>
    <t>Colonne13739</t>
  </si>
  <si>
    <t>Colonne13740</t>
  </si>
  <si>
    <t>Colonne13741</t>
  </si>
  <si>
    <t>Colonne13742</t>
  </si>
  <si>
    <t>Colonne13743</t>
  </si>
  <si>
    <t>Colonne13744</t>
  </si>
  <si>
    <t>Colonne13745</t>
  </si>
  <si>
    <t>Colonne13746</t>
  </si>
  <si>
    <t>Colonne13747</t>
  </si>
  <si>
    <t>Colonne13748</t>
  </si>
  <si>
    <t>Colonne13749</t>
  </si>
  <si>
    <t>Colonne13750</t>
  </si>
  <si>
    <t>Colonne13751</t>
  </si>
  <si>
    <t>Colonne13752</t>
  </si>
  <si>
    <t>Colonne13753</t>
  </si>
  <si>
    <t>Colonne13754</t>
  </si>
  <si>
    <t>Colonne13755</t>
  </si>
  <si>
    <t>Colonne13756</t>
  </si>
  <si>
    <t>Colonne13757</t>
  </si>
  <si>
    <t>Colonne13758</t>
  </si>
  <si>
    <t>Colonne13759</t>
  </si>
  <si>
    <t>Colonne13760</t>
  </si>
  <si>
    <t>Colonne13761</t>
  </si>
  <si>
    <t>Colonne13762</t>
  </si>
  <si>
    <t>Colonne13763</t>
  </si>
  <si>
    <t>Colonne13764</t>
  </si>
  <si>
    <t>Colonne13765</t>
  </si>
  <si>
    <t>Colonne13766</t>
  </si>
  <si>
    <t>Colonne13767</t>
  </si>
  <si>
    <t>Colonne13768</t>
  </si>
  <si>
    <t>Colonne13769</t>
  </si>
  <si>
    <t>Colonne13770</t>
  </si>
  <si>
    <t>Colonne13771</t>
  </si>
  <si>
    <t>Colonne13772</t>
  </si>
  <si>
    <t>Colonne13773</t>
  </si>
  <si>
    <t>Colonne13774</t>
  </si>
  <si>
    <t>Colonne13775</t>
  </si>
  <si>
    <t>Colonne13776</t>
  </si>
  <si>
    <t>Colonne13777</t>
  </si>
  <si>
    <t>Colonne13778</t>
  </si>
  <si>
    <t>Colonne13779</t>
  </si>
  <si>
    <t>Colonne13780</t>
  </si>
  <si>
    <t>Colonne13781</t>
  </si>
  <si>
    <t>Colonne13782</t>
  </si>
  <si>
    <t>Colonne13783</t>
  </si>
  <si>
    <t>Colonne13784</t>
  </si>
  <si>
    <t>Colonne13785</t>
  </si>
  <si>
    <t>Colonne13786</t>
  </si>
  <si>
    <t>Colonne13787</t>
  </si>
  <si>
    <t>Colonne13788</t>
  </si>
  <si>
    <t>Colonne13789</t>
  </si>
  <si>
    <t>Colonne13790</t>
  </si>
  <si>
    <t>Colonne13791</t>
  </si>
  <si>
    <t>Colonne13792</t>
  </si>
  <si>
    <t>Colonne13793</t>
  </si>
  <si>
    <t>Colonne13794</t>
  </si>
  <si>
    <t>Colonne13795</t>
  </si>
  <si>
    <t>Colonne13796</t>
  </si>
  <si>
    <t>Colonne13797</t>
  </si>
  <si>
    <t>Colonne13798</t>
  </si>
  <si>
    <t>Colonne13799</t>
  </si>
  <si>
    <t>Colonne13800</t>
  </si>
  <si>
    <t>Colonne13801</t>
  </si>
  <si>
    <t>Colonne13802</t>
  </si>
  <si>
    <t>Colonne13803</t>
  </si>
  <si>
    <t>Colonne13804</t>
  </si>
  <si>
    <t>Colonne13805</t>
  </si>
  <si>
    <t>Colonne13806</t>
  </si>
  <si>
    <t>Colonne13807</t>
  </si>
  <si>
    <t>Colonne13808</t>
  </si>
  <si>
    <t>Colonne13809</t>
  </si>
  <si>
    <t>Colonne13810</t>
  </si>
  <si>
    <t>Colonne13811</t>
  </si>
  <si>
    <t>Colonne13812</t>
  </si>
  <si>
    <t>Colonne13813</t>
  </si>
  <si>
    <t>Colonne13814</t>
  </si>
  <si>
    <t>Colonne13815</t>
  </si>
  <si>
    <t>Colonne13816</t>
  </si>
  <si>
    <t>Colonne13817</t>
  </si>
  <si>
    <t>Colonne13818</t>
  </si>
  <si>
    <t>Colonne13819</t>
  </si>
  <si>
    <t>Colonne13820</t>
  </si>
  <si>
    <t>Colonne13821</t>
  </si>
  <si>
    <t>Colonne13822</t>
  </si>
  <si>
    <t>Colonne13823</t>
  </si>
  <si>
    <t>Colonne13824</t>
  </si>
  <si>
    <t>Colonne13825</t>
  </si>
  <si>
    <t>Colonne13826</t>
  </si>
  <si>
    <t>Colonne13827</t>
  </si>
  <si>
    <t>Colonne13828</t>
  </si>
  <si>
    <t>Colonne13829</t>
  </si>
  <si>
    <t>Colonne13830</t>
  </si>
  <si>
    <t>Colonne13831</t>
  </si>
  <si>
    <t>Colonne13832</t>
  </si>
  <si>
    <t>Colonne13833</t>
  </si>
  <si>
    <t>Colonne13834</t>
  </si>
  <si>
    <t>Colonne13835</t>
  </si>
  <si>
    <t>Colonne13836</t>
  </si>
  <si>
    <t>Colonne13837</t>
  </si>
  <si>
    <t>Colonne13838</t>
  </si>
  <si>
    <t>Colonne13839</t>
  </si>
  <si>
    <t>Colonne13840</t>
  </si>
  <si>
    <t>Colonne13841</t>
  </si>
  <si>
    <t>Colonne13842</t>
  </si>
  <si>
    <t>Colonne13843</t>
  </si>
  <si>
    <t>Colonne13844</t>
  </si>
  <si>
    <t>Colonne13845</t>
  </si>
  <si>
    <t>Colonne13846</t>
  </si>
  <si>
    <t>Colonne13847</t>
  </si>
  <si>
    <t>Colonne13848</t>
  </si>
  <si>
    <t>Colonne13849</t>
  </si>
  <si>
    <t>Colonne13850</t>
  </si>
  <si>
    <t>Colonne13851</t>
  </si>
  <si>
    <t>Colonne13852</t>
  </si>
  <si>
    <t>Colonne13853</t>
  </si>
  <si>
    <t>Colonne13854</t>
  </si>
  <si>
    <t>Colonne13855</t>
  </si>
  <si>
    <t>Colonne13856</t>
  </si>
  <si>
    <t>Colonne13857</t>
  </si>
  <si>
    <t>Colonne13858</t>
  </si>
  <si>
    <t>Colonne13859</t>
  </si>
  <si>
    <t>Colonne13860</t>
  </si>
  <si>
    <t>Colonne13861</t>
  </si>
  <si>
    <t>Colonne13862</t>
  </si>
  <si>
    <t>Colonne13863</t>
  </si>
  <si>
    <t>Colonne13864</t>
  </si>
  <si>
    <t>Colonne13865</t>
  </si>
  <si>
    <t>Colonne13866</t>
  </si>
  <si>
    <t>Colonne13867</t>
  </si>
  <si>
    <t>Colonne13868</t>
  </si>
  <si>
    <t>Colonne13869</t>
  </si>
  <si>
    <t>Colonne13870</t>
  </si>
  <si>
    <t>Colonne13871</t>
  </si>
  <si>
    <t>Colonne13872</t>
  </si>
  <si>
    <t>Colonne13873</t>
  </si>
  <si>
    <t>Colonne13874</t>
  </si>
  <si>
    <t>Colonne13875</t>
  </si>
  <si>
    <t>Colonne13876</t>
  </si>
  <si>
    <t>Colonne13877</t>
  </si>
  <si>
    <t>Colonne13878</t>
  </si>
  <si>
    <t>Colonne13879</t>
  </si>
  <si>
    <t>Colonne13880</t>
  </si>
  <si>
    <t>Colonne13881</t>
  </si>
  <si>
    <t>Colonne13882</t>
  </si>
  <si>
    <t>Colonne13883</t>
  </si>
  <si>
    <t>Colonne13884</t>
  </si>
  <si>
    <t>Colonne13885</t>
  </si>
  <si>
    <t>Colonne13886</t>
  </si>
  <si>
    <t>Colonne13887</t>
  </si>
  <si>
    <t>Colonne13888</t>
  </si>
  <si>
    <t>Colonne13889</t>
  </si>
  <si>
    <t>Colonne13890</t>
  </si>
  <si>
    <t>Colonne13891</t>
  </si>
  <si>
    <t>Colonne13892</t>
  </si>
  <si>
    <t>Colonne13893</t>
  </si>
  <si>
    <t>Colonne13894</t>
  </si>
  <si>
    <t>Colonne13895</t>
  </si>
  <si>
    <t>Colonne13896</t>
  </si>
  <si>
    <t>Colonne13897</t>
  </si>
  <si>
    <t>Colonne13898</t>
  </si>
  <si>
    <t>Colonne13899</t>
  </si>
  <si>
    <t>Colonne13900</t>
  </si>
  <si>
    <t>Colonne13901</t>
  </si>
  <si>
    <t>Colonne13902</t>
  </si>
  <si>
    <t>Colonne13903</t>
  </si>
  <si>
    <t>Colonne13904</t>
  </si>
  <si>
    <t>Colonne13905</t>
  </si>
  <si>
    <t>Colonne13906</t>
  </si>
  <si>
    <t>Colonne13907</t>
  </si>
  <si>
    <t>Colonne13908</t>
  </si>
  <si>
    <t>Colonne13909</t>
  </si>
  <si>
    <t>Colonne13910</t>
  </si>
  <si>
    <t>Colonne13911</t>
  </si>
  <si>
    <t>Colonne13912</t>
  </si>
  <si>
    <t>Colonne13913</t>
  </si>
  <si>
    <t>Colonne13914</t>
  </si>
  <si>
    <t>Colonne13915</t>
  </si>
  <si>
    <t>Colonne13916</t>
  </si>
  <si>
    <t>Colonne13917</t>
  </si>
  <si>
    <t>Colonne13918</t>
  </si>
  <si>
    <t>Colonne13919</t>
  </si>
  <si>
    <t>Colonne13920</t>
  </si>
  <si>
    <t>Colonne13921</t>
  </si>
  <si>
    <t>Colonne13922</t>
  </si>
  <si>
    <t>Colonne13923</t>
  </si>
  <si>
    <t>Colonne13924</t>
  </si>
  <si>
    <t>Colonne13925</t>
  </si>
  <si>
    <t>Colonne13926</t>
  </si>
  <si>
    <t>Colonne13927</t>
  </si>
  <si>
    <t>Colonne13928</t>
  </si>
  <si>
    <t>Colonne13929</t>
  </si>
  <si>
    <t>Colonne13930</t>
  </si>
  <si>
    <t>Colonne13931</t>
  </si>
  <si>
    <t>Colonne13932</t>
  </si>
  <si>
    <t>Colonne13933</t>
  </si>
  <si>
    <t>Colonne13934</t>
  </si>
  <si>
    <t>Colonne13935</t>
  </si>
  <si>
    <t>Colonne13936</t>
  </si>
  <si>
    <t>Colonne13937</t>
  </si>
  <si>
    <t>Colonne13938</t>
  </si>
  <si>
    <t>Colonne13939</t>
  </si>
  <si>
    <t>Colonne13940</t>
  </si>
  <si>
    <t>Colonne13941</t>
  </si>
  <si>
    <t>Colonne13942</t>
  </si>
  <si>
    <t>Colonne13943</t>
  </si>
  <si>
    <t>Colonne13944</t>
  </si>
  <si>
    <t>Colonne13945</t>
  </si>
  <si>
    <t>Colonne13946</t>
  </si>
  <si>
    <t>Colonne13947</t>
  </si>
  <si>
    <t>Colonne13948</t>
  </si>
  <si>
    <t>Colonne13949</t>
  </si>
  <si>
    <t>Colonne13950</t>
  </si>
  <si>
    <t>Colonne13951</t>
  </si>
  <si>
    <t>Colonne13952</t>
  </si>
  <si>
    <t>Colonne13953</t>
  </si>
  <si>
    <t>Colonne13954</t>
  </si>
  <si>
    <t>Colonne13955</t>
  </si>
  <si>
    <t>Colonne13956</t>
  </si>
  <si>
    <t>Colonne13957</t>
  </si>
  <si>
    <t>Colonne13958</t>
  </si>
  <si>
    <t>Colonne13959</t>
  </si>
  <si>
    <t>Colonne13960</t>
  </si>
  <si>
    <t>Colonne13961</t>
  </si>
  <si>
    <t>Colonne13962</t>
  </si>
  <si>
    <t>Colonne13963</t>
  </si>
  <si>
    <t>Colonne13964</t>
  </si>
  <si>
    <t>Colonne13965</t>
  </si>
  <si>
    <t>Colonne13966</t>
  </si>
  <si>
    <t>Colonne13967</t>
  </si>
  <si>
    <t>Colonne13968</t>
  </si>
  <si>
    <t>Colonne13969</t>
  </si>
  <si>
    <t>Colonne13970</t>
  </si>
  <si>
    <t>Colonne13971</t>
  </si>
  <si>
    <t>Colonne13972</t>
  </si>
  <si>
    <t>Colonne13973</t>
  </si>
  <si>
    <t>Colonne13974</t>
  </si>
  <si>
    <t>Colonne13975</t>
  </si>
  <si>
    <t>Colonne13976</t>
  </si>
  <si>
    <t>Colonne13977</t>
  </si>
  <si>
    <t>Colonne13978</t>
  </si>
  <si>
    <t>Colonne13979</t>
  </si>
  <si>
    <t>Colonne13980</t>
  </si>
  <si>
    <t>Colonne13981</t>
  </si>
  <si>
    <t>Colonne13982</t>
  </si>
  <si>
    <t>Colonne13983</t>
  </si>
  <si>
    <t>Colonne13984</t>
  </si>
  <si>
    <t>Colonne13985</t>
  </si>
  <si>
    <t>Colonne13986</t>
  </si>
  <si>
    <t>Colonne13987</t>
  </si>
  <si>
    <t>Colonne13988</t>
  </si>
  <si>
    <t>Colonne13989</t>
  </si>
  <si>
    <t>Colonne13990</t>
  </si>
  <si>
    <t>Colonne13991</t>
  </si>
  <si>
    <t>Colonne13992</t>
  </si>
  <si>
    <t>Colonne13993</t>
  </si>
  <si>
    <t>Colonne13994</t>
  </si>
  <si>
    <t>Colonne13995</t>
  </si>
  <si>
    <t>Colonne13996</t>
  </si>
  <si>
    <t>Colonne13997</t>
  </si>
  <si>
    <t>Colonne13998</t>
  </si>
  <si>
    <t>Colonne13999</t>
  </si>
  <si>
    <t>Colonne14000</t>
  </si>
  <si>
    <t>Colonne14001</t>
  </si>
  <si>
    <t>Colonne14002</t>
  </si>
  <si>
    <t>Colonne14003</t>
  </si>
  <si>
    <t>Colonne14004</t>
  </si>
  <si>
    <t>Colonne14005</t>
  </si>
  <si>
    <t>Colonne14006</t>
  </si>
  <si>
    <t>Colonne14007</t>
  </si>
  <si>
    <t>Colonne14008</t>
  </si>
  <si>
    <t>Colonne14009</t>
  </si>
  <si>
    <t>Colonne14010</t>
  </si>
  <si>
    <t>Colonne14011</t>
  </si>
  <si>
    <t>Colonne14012</t>
  </si>
  <si>
    <t>Colonne14013</t>
  </si>
  <si>
    <t>Colonne14014</t>
  </si>
  <si>
    <t>Colonne14015</t>
  </si>
  <si>
    <t>Colonne14016</t>
  </si>
  <si>
    <t>Colonne14017</t>
  </si>
  <si>
    <t>Colonne14018</t>
  </si>
  <si>
    <t>Colonne14019</t>
  </si>
  <si>
    <t>Colonne14020</t>
  </si>
  <si>
    <t>Colonne14021</t>
  </si>
  <si>
    <t>Colonne14022</t>
  </si>
  <si>
    <t>Colonne14023</t>
  </si>
  <si>
    <t>Colonne14024</t>
  </si>
  <si>
    <t>Colonne14025</t>
  </si>
  <si>
    <t>Colonne14026</t>
  </si>
  <si>
    <t>Colonne14027</t>
  </si>
  <si>
    <t>Colonne14028</t>
  </si>
  <si>
    <t>Colonne14029</t>
  </si>
  <si>
    <t>Colonne14030</t>
  </si>
  <si>
    <t>Colonne14031</t>
  </si>
  <si>
    <t>Colonne14032</t>
  </si>
  <si>
    <t>Colonne14033</t>
  </si>
  <si>
    <t>Colonne14034</t>
  </si>
  <si>
    <t>Colonne14035</t>
  </si>
  <si>
    <t>Colonne14036</t>
  </si>
  <si>
    <t>Colonne14037</t>
  </si>
  <si>
    <t>Colonne14038</t>
  </si>
  <si>
    <t>Colonne14039</t>
  </si>
  <si>
    <t>Colonne14040</t>
  </si>
  <si>
    <t>Colonne14041</t>
  </si>
  <si>
    <t>Colonne14042</t>
  </si>
  <si>
    <t>Colonne14043</t>
  </si>
  <si>
    <t>Colonne14044</t>
  </si>
  <si>
    <t>Colonne14045</t>
  </si>
  <si>
    <t>Colonne14046</t>
  </si>
  <si>
    <t>Colonne14047</t>
  </si>
  <si>
    <t>Colonne14048</t>
  </si>
  <si>
    <t>Colonne14049</t>
  </si>
  <si>
    <t>Colonne14050</t>
  </si>
  <si>
    <t>Colonne14051</t>
  </si>
  <si>
    <t>Colonne14052</t>
  </si>
  <si>
    <t>Colonne14053</t>
  </si>
  <si>
    <t>Colonne14054</t>
  </si>
  <si>
    <t>Colonne14055</t>
  </si>
  <si>
    <t>Colonne14056</t>
  </si>
  <si>
    <t>Colonne14057</t>
  </si>
  <si>
    <t>Colonne14058</t>
  </si>
  <si>
    <t>Colonne14059</t>
  </si>
  <si>
    <t>Colonne14060</t>
  </si>
  <si>
    <t>Colonne14061</t>
  </si>
  <si>
    <t>Colonne14062</t>
  </si>
  <si>
    <t>Colonne14063</t>
  </si>
  <si>
    <t>Colonne14064</t>
  </si>
  <si>
    <t>Colonne14065</t>
  </si>
  <si>
    <t>Colonne14066</t>
  </si>
  <si>
    <t>Colonne14067</t>
  </si>
  <si>
    <t>Colonne14068</t>
  </si>
  <si>
    <t>Colonne14069</t>
  </si>
  <si>
    <t>Colonne14070</t>
  </si>
  <si>
    <t>Colonne14071</t>
  </si>
  <si>
    <t>Colonne14072</t>
  </si>
  <si>
    <t>Colonne14073</t>
  </si>
  <si>
    <t>Colonne14074</t>
  </si>
  <si>
    <t>Colonne14075</t>
  </si>
  <si>
    <t>Colonne14076</t>
  </si>
  <si>
    <t>Colonne14077</t>
  </si>
  <si>
    <t>Colonne14078</t>
  </si>
  <si>
    <t>Colonne14079</t>
  </si>
  <si>
    <t>Colonne14080</t>
  </si>
  <si>
    <t>Colonne14081</t>
  </si>
  <si>
    <t>Colonne14082</t>
  </si>
  <si>
    <t>Colonne14083</t>
  </si>
  <si>
    <t>Colonne14084</t>
  </si>
  <si>
    <t>Colonne14085</t>
  </si>
  <si>
    <t>Colonne14086</t>
  </si>
  <si>
    <t>Colonne14087</t>
  </si>
  <si>
    <t>Colonne14088</t>
  </si>
  <si>
    <t>Colonne14089</t>
  </si>
  <si>
    <t>Colonne14090</t>
  </si>
  <si>
    <t>Colonne14091</t>
  </si>
  <si>
    <t>Colonne14092</t>
  </si>
  <si>
    <t>Colonne14093</t>
  </si>
  <si>
    <t>Colonne14094</t>
  </si>
  <si>
    <t>Colonne14095</t>
  </si>
  <si>
    <t>Colonne14096</t>
  </si>
  <si>
    <t>Colonne14097</t>
  </si>
  <si>
    <t>Colonne14098</t>
  </si>
  <si>
    <t>Colonne14099</t>
  </si>
  <si>
    <t>Colonne14100</t>
  </si>
  <si>
    <t>Colonne14101</t>
  </si>
  <si>
    <t>Colonne14102</t>
  </si>
  <si>
    <t>Colonne14103</t>
  </si>
  <si>
    <t>Colonne14104</t>
  </si>
  <si>
    <t>Colonne14105</t>
  </si>
  <si>
    <t>Colonne14106</t>
  </si>
  <si>
    <t>Colonne14107</t>
  </si>
  <si>
    <t>Colonne14108</t>
  </si>
  <si>
    <t>Colonne14109</t>
  </si>
  <si>
    <t>Colonne14110</t>
  </si>
  <si>
    <t>Colonne14111</t>
  </si>
  <si>
    <t>Colonne14112</t>
  </si>
  <si>
    <t>Colonne14113</t>
  </si>
  <si>
    <t>Colonne14114</t>
  </si>
  <si>
    <t>Colonne14115</t>
  </si>
  <si>
    <t>Colonne14116</t>
  </si>
  <si>
    <t>Colonne14117</t>
  </si>
  <si>
    <t>Colonne14118</t>
  </si>
  <si>
    <t>Colonne14119</t>
  </si>
  <si>
    <t>Colonne14120</t>
  </si>
  <si>
    <t>Colonne14121</t>
  </si>
  <si>
    <t>Colonne14122</t>
  </si>
  <si>
    <t>Colonne14123</t>
  </si>
  <si>
    <t>Colonne14124</t>
  </si>
  <si>
    <t>Colonne14125</t>
  </si>
  <si>
    <t>Colonne14126</t>
  </si>
  <si>
    <t>Colonne14127</t>
  </si>
  <si>
    <t>Colonne14128</t>
  </si>
  <si>
    <t>Colonne14129</t>
  </si>
  <si>
    <t>Colonne14130</t>
  </si>
  <si>
    <t>Colonne14131</t>
  </si>
  <si>
    <t>Colonne14132</t>
  </si>
  <si>
    <t>Colonne14133</t>
  </si>
  <si>
    <t>Colonne14134</t>
  </si>
  <si>
    <t>Colonne14135</t>
  </si>
  <si>
    <t>Colonne14136</t>
  </si>
  <si>
    <t>Colonne14137</t>
  </si>
  <si>
    <t>Colonne14138</t>
  </si>
  <si>
    <t>Colonne14139</t>
  </si>
  <si>
    <t>Colonne14140</t>
  </si>
  <si>
    <t>Colonne14141</t>
  </si>
  <si>
    <t>Colonne14142</t>
  </si>
  <si>
    <t>Colonne14143</t>
  </si>
  <si>
    <t>Colonne14144</t>
  </si>
  <si>
    <t>Colonne14145</t>
  </si>
  <si>
    <t>Colonne14146</t>
  </si>
  <si>
    <t>Colonne14147</t>
  </si>
  <si>
    <t>Colonne14148</t>
  </si>
  <si>
    <t>Colonne14149</t>
  </si>
  <si>
    <t>Colonne14150</t>
  </si>
  <si>
    <t>Colonne14151</t>
  </si>
  <si>
    <t>Colonne14152</t>
  </si>
  <si>
    <t>Colonne14153</t>
  </si>
  <si>
    <t>Colonne14154</t>
  </si>
  <si>
    <t>Colonne14155</t>
  </si>
  <si>
    <t>Colonne14156</t>
  </si>
  <si>
    <t>Colonne14157</t>
  </si>
  <si>
    <t>Colonne14158</t>
  </si>
  <si>
    <t>Colonne14159</t>
  </si>
  <si>
    <t>Colonne14160</t>
  </si>
  <si>
    <t>Colonne14161</t>
  </si>
  <si>
    <t>Colonne14162</t>
  </si>
  <si>
    <t>Colonne14163</t>
  </si>
  <si>
    <t>Colonne14164</t>
  </si>
  <si>
    <t>Colonne14165</t>
  </si>
  <si>
    <t>Colonne14166</t>
  </si>
  <si>
    <t>Colonne14167</t>
  </si>
  <si>
    <t>Colonne14168</t>
  </si>
  <si>
    <t>Colonne14169</t>
  </si>
  <si>
    <t>Colonne14170</t>
  </si>
  <si>
    <t>Colonne14171</t>
  </si>
  <si>
    <t>Colonne14172</t>
  </si>
  <si>
    <t>Colonne14173</t>
  </si>
  <si>
    <t>Colonne14174</t>
  </si>
  <si>
    <t>Colonne14175</t>
  </si>
  <si>
    <t>Colonne14176</t>
  </si>
  <si>
    <t>Colonne14177</t>
  </si>
  <si>
    <t>Colonne14178</t>
  </si>
  <si>
    <t>Colonne14179</t>
  </si>
  <si>
    <t>Colonne14180</t>
  </si>
  <si>
    <t>Colonne14181</t>
  </si>
  <si>
    <t>Colonne14182</t>
  </si>
  <si>
    <t>Colonne14183</t>
  </si>
  <si>
    <t>Colonne14184</t>
  </si>
  <si>
    <t>Colonne14185</t>
  </si>
  <si>
    <t>Colonne14186</t>
  </si>
  <si>
    <t>Colonne14187</t>
  </si>
  <si>
    <t>Colonne14188</t>
  </si>
  <si>
    <t>Colonne14189</t>
  </si>
  <si>
    <t>Colonne14190</t>
  </si>
  <si>
    <t>Colonne14191</t>
  </si>
  <si>
    <t>Colonne14192</t>
  </si>
  <si>
    <t>Colonne14193</t>
  </si>
  <si>
    <t>Colonne14194</t>
  </si>
  <si>
    <t>Colonne14195</t>
  </si>
  <si>
    <t>Colonne14196</t>
  </si>
  <si>
    <t>Colonne14197</t>
  </si>
  <si>
    <t>Colonne14198</t>
  </si>
  <si>
    <t>Colonne14199</t>
  </si>
  <si>
    <t>Colonne14200</t>
  </si>
  <si>
    <t>Colonne14201</t>
  </si>
  <si>
    <t>Colonne14202</t>
  </si>
  <si>
    <t>Colonne14203</t>
  </si>
  <si>
    <t>Colonne14204</t>
  </si>
  <si>
    <t>Colonne14205</t>
  </si>
  <si>
    <t>Colonne14206</t>
  </si>
  <si>
    <t>Colonne14207</t>
  </si>
  <si>
    <t>Colonne14208</t>
  </si>
  <si>
    <t>Colonne14209</t>
  </si>
  <si>
    <t>Colonne14210</t>
  </si>
  <si>
    <t>Colonne14211</t>
  </si>
  <si>
    <t>Colonne14212</t>
  </si>
  <si>
    <t>Colonne14213</t>
  </si>
  <si>
    <t>Colonne14214</t>
  </si>
  <si>
    <t>Colonne14215</t>
  </si>
  <si>
    <t>Colonne14216</t>
  </si>
  <si>
    <t>Colonne14217</t>
  </si>
  <si>
    <t>Colonne14218</t>
  </si>
  <si>
    <t>Colonne14219</t>
  </si>
  <si>
    <t>Colonne14220</t>
  </si>
  <si>
    <t>Colonne14221</t>
  </si>
  <si>
    <t>Colonne14222</t>
  </si>
  <si>
    <t>Colonne14223</t>
  </si>
  <si>
    <t>Colonne14224</t>
  </si>
  <si>
    <t>Colonne14225</t>
  </si>
  <si>
    <t>Colonne14226</t>
  </si>
  <si>
    <t>Colonne14227</t>
  </si>
  <si>
    <t>Colonne14228</t>
  </si>
  <si>
    <t>Colonne14229</t>
  </si>
  <si>
    <t>Colonne14230</t>
  </si>
  <si>
    <t>Colonne14231</t>
  </si>
  <si>
    <t>Colonne14232</t>
  </si>
  <si>
    <t>Colonne14233</t>
  </si>
  <si>
    <t>Colonne14234</t>
  </si>
  <si>
    <t>Colonne14235</t>
  </si>
  <si>
    <t>Colonne14236</t>
  </si>
  <si>
    <t>Colonne14237</t>
  </si>
  <si>
    <t>Colonne14238</t>
  </si>
  <si>
    <t>Colonne14239</t>
  </si>
  <si>
    <t>Colonne14240</t>
  </si>
  <si>
    <t>Colonne14241</t>
  </si>
  <si>
    <t>Colonne14242</t>
  </si>
  <si>
    <t>Colonne14243</t>
  </si>
  <si>
    <t>Colonne14244</t>
  </si>
  <si>
    <t>Colonne14245</t>
  </si>
  <si>
    <t>Colonne14246</t>
  </si>
  <si>
    <t>Colonne14247</t>
  </si>
  <si>
    <t>Colonne14248</t>
  </si>
  <si>
    <t>Colonne14249</t>
  </si>
  <si>
    <t>Colonne14250</t>
  </si>
  <si>
    <t>Colonne14251</t>
  </si>
  <si>
    <t>Colonne14252</t>
  </si>
  <si>
    <t>Colonne14253</t>
  </si>
  <si>
    <t>Colonne14254</t>
  </si>
  <si>
    <t>Colonne14255</t>
  </si>
  <si>
    <t>Colonne14256</t>
  </si>
  <si>
    <t>Colonne14257</t>
  </si>
  <si>
    <t>Colonne14258</t>
  </si>
  <si>
    <t>Colonne14259</t>
  </si>
  <si>
    <t>Colonne14260</t>
  </si>
  <si>
    <t>Colonne14261</t>
  </si>
  <si>
    <t>Colonne14262</t>
  </si>
  <si>
    <t>Colonne14263</t>
  </si>
  <si>
    <t>Colonne14264</t>
  </si>
  <si>
    <t>Colonne14265</t>
  </si>
  <si>
    <t>Colonne14266</t>
  </si>
  <si>
    <t>Colonne14267</t>
  </si>
  <si>
    <t>Colonne14268</t>
  </si>
  <si>
    <t>Colonne14269</t>
  </si>
  <si>
    <t>Colonne14270</t>
  </si>
  <si>
    <t>Colonne14271</t>
  </si>
  <si>
    <t>Colonne14272</t>
  </si>
  <si>
    <t>Colonne14273</t>
  </si>
  <si>
    <t>Colonne14274</t>
  </si>
  <si>
    <t>Colonne14275</t>
  </si>
  <si>
    <t>Colonne14276</t>
  </si>
  <si>
    <t>Colonne14277</t>
  </si>
  <si>
    <t>Colonne14278</t>
  </si>
  <si>
    <t>Colonne14279</t>
  </si>
  <si>
    <t>Colonne14280</t>
  </si>
  <si>
    <t>Colonne14281</t>
  </si>
  <si>
    <t>Colonne14282</t>
  </si>
  <si>
    <t>Colonne14283</t>
  </si>
  <si>
    <t>Colonne14284</t>
  </si>
  <si>
    <t>Colonne14285</t>
  </si>
  <si>
    <t>Colonne14286</t>
  </si>
  <si>
    <t>Colonne14287</t>
  </si>
  <si>
    <t>Colonne14288</t>
  </si>
  <si>
    <t>Colonne14289</t>
  </si>
  <si>
    <t>Colonne14290</t>
  </si>
  <si>
    <t>Colonne14291</t>
  </si>
  <si>
    <t>Colonne14292</t>
  </si>
  <si>
    <t>Colonne14293</t>
  </si>
  <si>
    <t>Colonne14294</t>
  </si>
  <si>
    <t>Colonne14295</t>
  </si>
  <si>
    <t>Colonne14296</t>
  </si>
  <si>
    <t>Colonne14297</t>
  </si>
  <si>
    <t>Colonne14298</t>
  </si>
  <si>
    <t>Colonne14299</t>
  </si>
  <si>
    <t>Colonne14300</t>
  </si>
  <si>
    <t>Colonne14301</t>
  </si>
  <si>
    <t>Colonne14302</t>
  </si>
  <si>
    <t>Colonne14303</t>
  </si>
  <si>
    <t>Colonne14304</t>
  </si>
  <si>
    <t>Colonne14305</t>
  </si>
  <si>
    <t>Colonne14306</t>
  </si>
  <si>
    <t>Colonne14307</t>
  </si>
  <si>
    <t>Colonne14308</t>
  </si>
  <si>
    <t>Colonne14309</t>
  </si>
  <si>
    <t>Colonne14310</t>
  </si>
  <si>
    <t>Colonne14311</t>
  </si>
  <si>
    <t>Colonne14312</t>
  </si>
  <si>
    <t>Colonne14313</t>
  </si>
  <si>
    <t>Colonne14314</t>
  </si>
  <si>
    <t>Colonne14315</t>
  </si>
  <si>
    <t>Colonne14316</t>
  </si>
  <si>
    <t>Colonne14317</t>
  </si>
  <si>
    <t>Colonne14318</t>
  </si>
  <si>
    <t>Colonne14319</t>
  </si>
  <si>
    <t>Colonne14320</t>
  </si>
  <si>
    <t>Colonne14321</t>
  </si>
  <si>
    <t>Colonne14322</t>
  </si>
  <si>
    <t>Colonne14323</t>
  </si>
  <si>
    <t>Colonne14324</t>
  </si>
  <si>
    <t>Colonne14325</t>
  </si>
  <si>
    <t>Colonne14326</t>
  </si>
  <si>
    <t>Colonne14327</t>
  </si>
  <si>
    <t>Colonne14328</t>
  </si>
  <si>
    <t>Colonne14329</t>
  </si>
  <si>
    <t>Colonne14330</t>
  </si>
  <si>
    <t>Colonne14331</t>
  </si>
  <si>
    <t>Colonne14332</t>
  </si>
  <si>
    <t>Colonne14333</t>
  </si>
  <si>
    <t>Colonne14334</t>
  </si>
  <si>
    <t>Colonne14335</t>
  </si>
  <si>
    <t>Colonne14336</t>
  </si>
  <si>
    <t>Colonne14337</t>
  </si>
  <si>
    <t>Colonne14338</t>
  </si>
  <si>
    <t>Colonne14339</t>
  </si>
  <si>
    <t>Colonne14340</t>
  </si>
  <si>
    <t>Colonne14341</t>
  </si>
  <si>
    <t>Colonne14342</t>
  </si>
  <si>
    <t>Colonne14343</t>
  </si>
  <si>
    <t>Colonne14344</t>
  </si>
  <si>
    <t>Colonne14345</t>
  </si>
  <si>
    <t>Colonne14346</t>
  </si>
  <si>
    <t>Colonne14347</t>
  </si>
  <si>
    <t>Colonne14348</t>
  </si>
  <si>
    <t>Colonne14349</t>
  </si>
  <si>
    <t>Colonne14350</t>
  </si>
  <si>
    <t>Colonne14351</t>
  </si>
  <si>
    <t>Colonne14352</t>
  </si>
  <si>
    <t>Colonne14353</t>
  </si>
  <si>
    <t>Colonne14354</t>
  </si>
  <si>
    <t>Colonne14355</t>
  </si>
  <si>
    <t>Colonne14356</t>
  </si>
  <si>
    <t>Colonne14357</t>
  </si>
  <si>
    <t>Colonne14358</t>
  </si>
  <si>
    <t>Colonne14359</t>
  </si>
  <si>
    <t>Colonne14360</t>
  </si>
  <si>
    <t>Colonne14361</t>
  </si>
  <si>
    <t>Colonne14362</t>
  </si>
  <si>
    <t>Colonne14363</t>
  </si>
  <si>
    <t>Colonne14364</t>
  </si>
  <si>
    <t>Colonne14365</t>
  </si>
  <si>
    <t>Colonne14366</t>
  </si>
  <si>
    <t>Colonne14367</t>
  </si>
  <si>
    <t>Colonne14368</t>
  </si>
  <si>
    <t>Colonne14369</t>
  </si>
  <si>
    <t>Colonne14370</t>
  </si>
  <si>
    <t>Colonne14371</t>
  </si>
  <si>
    <t>Colonne14372</t>
  </si>
  <si>
    <t>Colonne14373</t>
  </si>
  <si>
    <t>Colonne14374</t>
  </si>
  <si>
    <t>Colonne14375</t>
  </si>
  <si>
    <t>Colonne14376</t>
  </si>
  <si>
    <t>Colonne14377</t>
  </si>
  <si>
    <t>Colonne14378</t>
  </si>
  <si>
    <t>Colonne14379</t>
  </si>
  <si>
    <t>Colonne14380</t>
  </si>
  <si>
    <t>Colonne14381</t>
  </si>
  <si>
    <t>Colonne14382</t>
  </si>
  <si>
    <t>Colonne14383</t>
  </si>
  <si>
    <t>Colonne14384</t>
  </si>
  <si>
    <t>Colonne14385</t>
  </si>
  <si>
    <t>Colonne14386</t>
  </si>
  <si>
    <t>Colonne14387</t>
  </si>
  <si>
    <t>Colonne14388</t>
  </si>
  <si>
    <t>Colonne14389</t>
  </si>
  <si>
    <t>Colonne14390</t>
  </si>
  <si>
    <t>Colonne14391</t>
  </si>
  <si>
    <t>Colonne14392</t>
  </si>
  <si>
    <t>Colonne14393</t>
  </si>
  <si>
    <t>Colonne14394</t>
  </si>
  <si>
    <t>Colonne14395</t>
  </si>
  <si>
    <t>Colonne14396</t>
  </si>
  <si>
    <t>Colonne14397</t>
  </si>
  <si>
    <t>Colonne14398</t>
  </si>
  <si>
    <t>Colonne14399</t>
  </si>
  <si>
    <t>Colonne14400</t>
  </si>
  <si>
    <t>Colonne14401</t>
  </si>
  <si>
    <t>Colonne14402</t>
  </si>
  <si>
    <t>Colonne14403</t>
  </si>
  <si>
    <t>Colonne14404</t>
  </si>
  <si>
    <t>Colonne14405</t>
  </si>
  <si>
    <t>Colonne14406</t>
  </si>
  <si>
    <t>Colonne14407</t>
  </si>
  <si>
    <t>Colonne14408</t>
  </si>
  <si>
    <t>Colonne14409</t>
  </si>
  <si>
    <t>Colonne14410</t>
  </si>
  <si>
    <t>Colonne14411</t>
  </si>
  <si>
    <t>Colonne14412</t>
  </si>
  <si>
    <t>Colonne14413</t>
  </si>
  <si>
    <t>Colonne14414</t>
  </si>
  <si>
    <t>Colonne14415</t>
  </si>
  <si>
    <t>Colonne14416</t>
  </si>
  <si>
    <t>Colonne14417</t>
  </si>
  <si>
    <t>Colonne14418</t>
  </si>
  <si>
    <t>Colonne14419</t>
  </si>
  <si>
    <t>Colonne14420</t>
  </si>
  <si>
    <t>Colonne14421</t>
  </si>
  <si>
    <t>Colonne14422</t>
  </si>
  <si>
    <t>Colonne14423</t>
  </si>
  <si>
    <t>Colonne14424</t>
  </si>
  <si>
    <t>Colonne14425</t>
  </si>
  <si>
    <t>Colonne14426</t>
  </si>
  <si>
    <t>Colonne14427</t>
  </si>
  <si>
    <t>Colonne14428</t>
  </si>
  <si>
    <t>Colonne14429</t>
  </si>
  <si>
    <t>Colonne14430</t>
  </si>
  <si>
    <t>Colonne14431</t>
  </si>
  <si>
    <t>Colonne14432</t>
  </si>
  <si>
    <t>Colonne14433</t>
  </si>
  <si>
    <t>Colonne14434</t>
  </si>
  <si>
    <t>Colonne14435</t>
  </si>
  <si>
    <t>Colonne14436</t>
  </si>
  <si>
    <t>Colonne14437</t>
  </si>
  <si>
    <t>Colonne14438</t>
  </si>
  <si>
    <t>Colonne14439</t>
  </si>
  <si>
    <t>Colonne14440</t>
  </si>
  <si>
    <t>Colonne14441</t>
  </si>
  <si>
    <t>Colonne14442</t>
  </si>
  <si>
    <t>Colonne14443</t>
  </si>
  <si>
    <t>Colonne14444</t>
  </si>
  <si>
    <t>Colonne14445</t>
  </si>
  <si>
    <t>Colonne14446</t>
  </si>
  <si>
    <t>Colonne14447</t>
  </si>
  <si>
    <t>Colonne14448</t>
  </si>
  <si>
    <t>Colonne14449</t>
  </si>
  <si>
    <t>Colonne14450</t>
  </si>
  <si>
    <t>Colonne14451</t>
  </si>
  <si>
    <t>Colonne14452</t>
  </si>
  <si>
    <t>Colonne14453</t>
  </si>
  <si>
    <t>Colonne14454</t>
  </si>
  <si>
    <t>Colonne14455</t>
  </si>
  <si>
    <t>Colonne14456</t>
  </si>
  <si>
    <t>Colonne14457</t>
  </si>
  <si>
    <t>Colonne14458</t>
  </si>
  <si>
    <t>Colonne14459</t>
  </si>
  <si>
    <t>Colonne14460</t>
  </si>
  <si>
    <t>Colonne14461</t>
  </si>
  <si>
    <t>Colonne14462</t>
  </si>
  <si>
    <t>Colonne14463</t>
  </si>
  <si>
    <t>Colonne14464</t>
  </si>
  <si>
    <t>Colonne14465</t>
  </si>
  <si>
    <t>Colonne14466</t>
  </si>
  <si>
    <t>Colonne14467</t>
  </si>
  <si>
    <t>Colonne14468</t>
  </si>
  <si>
    <t>Colonne14469</t>
  </si>
  <si>
    <t>Colonne14470</t>
  </si>
  <si>
    <t>Colonne14471</t>
  </si>
  <si>
    <t>Colonne14472</t>
  </si>
  <si>
    <t>Colonne14473</t>
  </si>
  <si>
    <t>Colonne14474</t>
  </si>
  <si>
    <t>Colonne14475</t>
  </si>
  <si>
    <t>Colonne14476</t>
  </si>
  <si>
    <t>Colonne14477</t>
  </si>
  <si>
    <t>Colonne14478</t>
  </si>
  <si>
    <t>Colonne14479</t>
  </si>
  <si>
    <t>Colonne14480</t>
  </si>
  <si>
    <t>Colonne14481</t>
  </si>
  <si>
    <t>Colonne14482</t>
  </si>
  <si>
    <t>Colonne14483</t>
  </si>
  <si>
    <t>Colonne14484</t>
  </si>
  <si>
    <t>Colonne14485</t>
  </si>
  <si>
    <t>Colonne14486</t>
  </si>
  <si>
    <t>Colonne14487</t>
  </si>
  <si>
    <t>Colonne14488</t>
  </si>
  <si>
    <t>Colonne14489</t>
  </si>
  <si>
    <t>Colonne14490</t>
  </si>
  <si>
    <t>Colonne14491</t>
  </si>
  <si>
    <t>Colonne14492</t>
  </si>
  <si>
    <t>Colonne14493</t>
  </si>
  <si>
    <t>Colonne14494</t>
  </si>
  <si>
    <t>Colonne14495</t>
  </si>
  <si>
    <t>Colonne14496</t>
  </si>
  <si>
    <t>Colonne14497</t>
  </si>
  <si>
    <t>Colonne14498</t>
  </si>
  <si>
    <t>Colonne14499</t>
  </si>
  <si>
    <t>Colonne14500</t>
  </si>
  <si>
    <t>Colonne14501</t>
  </si>
  <si>
    <t>Colonne14502</t>
  </si>
  <si>
    <t>Colonne14503</t>
  </si>
  <si>
    <t>Colonne14504</t>
  </si>
  <si>
    <t>Colonne14505</t>
  </si>
  <si>
    <t>Colonne14506</t>
  </si>
  <si>
    <t>Colonne14507</t>
  </si>
  <si>
    <t>Colonne14508</t>
  </si>
  <si>
    <t>Colonne14509</t>
  </si>
  <si>
    <t>Colonne14510</t>
  </si>
  <si>
    <t>Colonne14511</t>
  </si>
  <si>
    <t>Colonne14512</t>
  </si>
  <si>
    <t>Colonne14513</t>
  </si>
  <si>
    <t>Colonne14514</t>
  </si>
  <si>
    <t>Colonne14515</t>
  </si>
  <si>
    <t>Colonne14516</t>
  </si>
  <si>
    <t>Colonne14517</t>
  </si>
  <si>
    <t>Colonne14518</t>
  </si>
  <si>
    <t>Colonne14519</t>
  </si>
  <si>
    <t>Colonne14520</t>
  </si>
  <si>
    <t>Colonne14521</t>
  </si>
  <si>
    <t>Colonne14522</t>
  </si>
  <si>
    <t>Colonne14523</t>
  </si>
  <si>
    <t>Colonne14524</t>
  </si>
  <si>
    <t>Colonne14525</t>
  </si>
  <si>
    <t>Colonne14526</t>
  </si>
  <si>
    <t>Colonne14527</t>
  </si>
  <si>
    <t>Colonne14528</t>
  </si>
  <si>
    <t>Colonne14529</t>
  </si>
  <si>
    <t>Colonne14530</t>
  </si>
  <si>
    <t>Colonne14531</t>
  </si>
  <si>
    <t>Colonne14532</t>
  </si>
  <si>
    <t>Colonne14533</t>
  </si>
  <si>
    <t>Colonne14534</t>
  </si>
  <si>
    <t>Colonne14535</t>
  </si>
  <si>
    <t>Colonne14536</t>
  </si>
  <si>
    <t>Colonne14537</t>
  </si>
  <si>
    <t>Colonne14538</t>
  </si>
  <si>
    <t>Colonne14539</t>
  </si>
  <si>
    <t>Colonne14540</t>
  </si>
  <si>
    <t>Colonne14541</t>
  </si>
  <si>
    <t>Colonne14542</t>
  </si>
  <si>
    <t>Colonne14543</t>
  </si>
  <si>
    <t>Colonne14544</t>
  </si>
  <si>
    <t>Colonne14545</t>
  </si>
  <si>
    <t>Colonne14546</t>
  </si>
  <si>
    <t>Colonne14547</t>
  </si>
  <si>
    <t>Colonne14548</t>
  </si>
  <si>
    <t>Colonne14549</t>
  </si>
  <si>
    <t>Colonne14550</t>
  </si>
  <si>
    <t>Colonne14551</t>
  </si>
  <si>
    <t>Colonne14552</t>
  </si>
  <si>
    <t>Colonne14553</t>
  </si>
  <si>
    <t>Colonne14554</t>
  </si>
  <si>
    <t>Colonne14555</t>
  </si>
  <si>
    <t>Colonne14556</t>
  </si>
  <si>
    <t>Colonne14557</t>
  </si>
  <si>
    <t>Colonne14558</t>
  </si>
  <si>
    <t>Colonne14559</t>
  </si>
  <si>
    <t>Colonne14560</t>
  </si>
  <si>
    <t>Colonne14561</t>
  </si>
  <si>
    <t>Colonne14562</t>
  </si>
  <si>
    <t>Colonne14563</t>
  </si>
  <si>
    <t>Colonne14564</t>
  </si>
  <si>
    <t>Colonne14565</t>
  </si>
  <si>
    <t>Colonne14566</t>
  </si>
  <si>
    <t>Colonne14567</t>
  </si>
  <si>
    <t>Colonne14568</t>
  </si>
  <si>
    <t>Colonne14569</t>
  </si>
  <si>
    <t>Colonne14570</t>
  </si>
  <si>
    <t>Colonne14571</t>
  </si>
  <si>
    <t>Colonne14572</t>
  </si>
  <si>
    <t>Colonne14573</t>
  </si>
  <si>
    <t>Colonne14574</t>
  </si>
  <si>
    <t>Colonne14575</t>
  </si>
  <si>
    <t>Colonne14576</t>
  </si>
  <si>
    <t>Colonne14577</t>
  </si>
  <si>
    <t>Colonne14578</t>
  </si>
  <si>
    <t>Colonne14579</t>
  </si>
  <si>
    <t>Colonne14580</t>
  </si>
  <si>
    <t>Colonne14581</t>
  </si>
  <si>
    <t>Colonne14582</t>
  </si>
  <si>
    <t>Colonne14583</t>
  </si>
  <si>
    <t>Colonne14584</t>
  </si>
  <si>
    <t>Colonne14585</t>
  </si>
  <si>
    <t>Colonne14586</t>
  </si>
  <si>
    <t>Colonne14587</t>
  </si>
  <si>
    <t>Colonne14588</t>
  </si>
  <si>
    <t>Colonne14589</t>
  </si>
  <si>
    <t>Colonne14590</t>
  </si>
  <si>
    <t>Colonne14591</t>
  </si>
  <si>
    <t>Colonne14592</t>
  </si>
  <si>
    <t>Colonne14593</t>
  </si>
  <si>
    <t>Colonne14594</t>
  </si>
  <si>
    <t>Colonne14595</t>
  </si>
  <si>
    <t>Colonne14596</t>
  </si>
  <si>
    <t>Colonne14597</t>
  </si>
  <si>
    <t>Colonne14598</t>
  </si>
  <si>
    <t>Colonne14599</t>
  </si>
  <si>
    <t>Colonne14600</t>
  </si>
  <si>
    <t>Colonne14601</t>
  </si>
  <si>
    <t>Colonne14602</t>
  </si>
  <si>
    <t>Colonne14603</t>
  </si>
  <si>
    <t>Colonne14604</t>
  </si>
  <si>
    <t>Colonne14605</t>
  </si>
  <si>
    <t>Colonne14606</t>
  </si>
  <si>
    <t>Colonne14607</t>
  </si>
  <si>
    <t>Colonne14608</t>
  </si>
  <si>
    <t>Colonne14609</t>
  </si>
  <si>
    <t>Colonne14610</t>
  </si>
  <si>
    <t>Colonne14611</t>
  </si>
  <si>
    <t>Colonne14612</t>
  </si>
  <si>
    <t>Colonne14613</t>
  </si>
  <si>
    <t>Colonne14614</t>
  </si>
  <si>
    <t>Colonne14615</t>
  </si>
  <si>
    <t>Colonne14616</t>
  </si>
  <si>
    <t>Colonne14617</t>
  </si>
  <si>
    <t>Colonne14618</t>
  </si>
  <si>
    <t>Colonne14619</t>
  </si>
  <si>
    <t>Colonne14620</t>
  </si>
  <si>
    <t>Colonne14621</t>
  </si>
  <si>
    <t>Colonne14622</t>
  </si>
  <si>
    <t>Colonne14623</t>
  </si>
  <si>
    <t>Colonne14624</t>
  </si>
  <si>
    <t>Colonne14625</t>
  </si>
  <si>
    <t>Colonne14626</t>
  </si>
  <si>
    <t>Colonne14627</t>
  </si>
  <si>
    <t>Colonne14628</t>
  </si>
  <si>
    <t>Colonne14629</t>
  </si>
  <si>
    <t>Colonne14630</t>
  </si>
  <si>
    <t>Colonne14631</t>
  </si>
  <si>
    <t>Colonne14632</t>
  </si>
  <si>
    <t>Colonne14633</t>
  </si>
  <si>
    <t>Colonne14634</t>
  </si>
  <si>
    <t>Colonne14635</t>
  </si>
  <si>
    <t>Colonne14636</t>
  </si>
  <si>
    <t>Colonne14637</t>
  </si>
  <si>
    <t>Colonne14638</t>
  </si>
  <si>
    <t>Colonne14639</t>
  </si>
  <si>
    <t>Colonne14640</t>
  </si>
  <si>
    <t>Colonne14641</t>
  </si>
  <si>
    <t>Colonne14642</t>
  </si>
  <si>
    <t>Colonne14643</t>
  </si>
  <si>
    <t>Colonne14644</t>
  </si>
  <si>
    <t>Colonne14645</t>
  </si>
  <si>
    <t>Colonne14646</t>
  </si>
  <si>
    <t>Colonne14647</t>
  </si>
  <si>
    <t>Colonne14648</t>
  </si>
  <si>
    <t>Colonne14649</t>
  </si>
  <si>
    <t>Colonne14650</t>
  </si>
  <si>
    <t>Colonne14651</t>
  </si>
  <si>
    <t>Colonne14652</t>
  </si>
  <si>
    <t>Colonne14653</t>
  </si>
  <si>
    <t>Colonne14654</t>
  </si>
  <si>
    <t>Colonne14655</t>
  </si>
  <si>
    <t>Colonne14656</t>
  </si>
  <si>
    <t>Colonne14657</t>
  </si>
  <si>
    <t>Colonne14658</t>
  </si>
  <si>
    <t>Colonne14659</t>
  </si>
  <si>
    <t>Colonne14660</t>
  </si>
  <si>
    <t>Colonne14661</t>
  </si>
  <si>
    <t>Colonne14662</t>
  </si>
  <si>
    <t>Colonne14663</t>
  </si>
  <si>
    <t>Colonne14664</t>
  </si>
  <si>
    <t>Colonne14665</t>
  </si>
  <si>
    <t>Colonne14666</t>
  </si>
  <si>
    <t>Colonne14667</t>
  </si>
  <si>
    <t>Colonne14668</t>
  </si>
  <si>
    <t>Colonne14669</t>
  </si>
  <si>
    <t>Colonne14670</t>
  </si>
  <si>
    <t>Colonne14671</t>
  </si>
  <si>
    <t>Colonne14672</t>
  </si>
  <si>
    <t>Colonne14673</t>
  </si>
  <si>
    <t>Colonne14674</t>
  </si>
  <si>
    <t>Colonne14675</t>
  </si>
  <si>
    <t>Colonne14676</t>
  </si>
  <si>
    <t>Colonne14677</t>
  </si>
  <si>
    <t>Colonne14678</t>
  </si>
  <si>
    <t>Colonne14679</t>
  </si>
  <si>
    <t>Colonne14680</t>
  </si>
  <si>
    <t>Colonne14681</t>
  </si>
  <si>
    <t>Colonne14682</t>
  </si>
  <si>
    <t>Colonne14683</t>
  </si>
  <si>
    <t>Colonne14684</t>
  </si>
  <si>
    <t>Colonne14685</t>
  </si>
  <si>
    <t>Colonne14686</t>
  </si>
  <si>
    <t>Colonne14687</t>
  </si>
  <si>
    <t>Colonne14688</t>
  </si>
  <si>
    <t>Colonne14689</t>
  </si>
  <si>
    <t>Colonne14690</t>
  </si>
  <si>
    <t>Colonne14691</t>
  </si>
  <si>
    <t>Colonne14692</t>
  </si>
  <si>
    <t>Colonne14693</t>
  </si>
  <si>
    <t>Colonne14694</t>
  </si>
  <si>
    <t>Colonne14695</t>
  </si>
  <si>
    <t>Colonne14696</t>
  </si>
  <si>
    <t>Colonne14697</t>
  </si>
  <si>
    <t>Colonne14698</t>
  </si>
  <si>
    <t>Colonne14699</t>
  </si>
  <si>
    <t>Colonne14700</t>
  </si>
  <si>
    <t>Colonne14701</t>
  </si>
  <si>
    <t>Colonne14702</t>
  </si>
  <si>
    <t>Colonne14703</t>
  </si>
  <si>
    <t>Colonne14704</t>
  </si>
  <si>
    <t>Colonne14705</t>
  </si>
  <si>
    <t>Colonne14706</t>
  </si>
  <si>
    <t>Colonne14707</t>
  </si>
  <si>
    <t>Colonne14708</t>
  </si>
  <si>
    <t>Colonne14709</t>
  </si>
  <si>
    <t>Colonne14710</t>
  </si>
  <si>
    <t>Colonne14711</t>
  </si>
  <si>
    <t>Colonne14712</t>
  </si>
  <si>
    <t>Colonne14713</t>
  </si>
  <si>
    <t>Colonne14714</t>
  </si>
  <si>
    <t>Colonne14715</t>
  </si>
  <si>
    <t>Colonne14716</t>
  </si>
  <si>
    <t>Colonne14717</t>
  </si>
  <si>
    <t>Colonne14718</t>
  </si>
  <si>
    <t>Colonne14719</t>
  </si>
  <si>
    <t>Colonne14720</t>
  </si>
  <si>
    <t>Colonne14721</t>
  </si>
  <si>
    <t>Colonne14722</t>
  </si>
  <si>
    <t>Colonne14723</t>
  </si>
  <si>
    <t>Colonne14724</t>
  </si>
  <si>
    <t>Colonne14725</t>
  </si>
  <si>
    <t>Colonne14726</t>
  </si>
  <si>
    <t>Colonne14727</t>
  </si>
  <si>
    <t>Colonne14728</t>
  </si>
  <si>
    <t>Colonne14729</t>
  </si>
  <si>
    <t>Colonne14730</t>
  </si>
  <si>
    <t>Colonne14731</t>
  </si>
  <si>
    <t>Colonne14732</t>
  </si>
  <si>
    <t>Colonne14733</t>
  </si>
  <si>
    <t>Colonne14734</t>
  </si>
  <si>
    <t>Colonne14735</t>
  </si>
  <si>
    <t>Colonne14736</t>
  </si>
  <si>
    <t>Colonne14737</t>
  </si>
  <si>
    <t>Colonne14738</t>
  </si>
  <si>
    <t>Colonne14739</t>
  </si>
  <si>
    <t>Colonne14740</t>
  </si>
  <si>
    <t>Colonne14741</t>
  </si>
  <si>
    <t>Colonne14742</t>
  </si>
  <si>
    <t>Colonne14743</t>
  </si>
  <si>
    <t>Colonne14744</t>
  </si>
  <si>
    <t>Colonne14745</t>
  </si>
  <si>
    <t>Colonne14746</t>
  </si>
  <si>
    <t>Colonne14747</t>
  </si>
  <si>
    <t>Colonne14748</t>
  </si>
  <si>
    <t>Colonne14749</t>
  </si>
  <si>
    <t>Colonne14750</t>
  </si>
  <si>
    <t>Colonne14751</t>
  </si>
  <si>
    <t>Colonne14752</t>
  </si>
  <si>
    <t>Colonne14753</t>
  </si>
  <si>
    <t>Colonne14754</t>
  </si>
  <si>
    <t>Colonne14755</t>
  </si>
  <si>
    <t>Colonne14756</t>
  </si>
  <si>
    <t>Colonne14757</t>
  </si>
  <si>
    <t>Colonne14758</t>
  </si>
  <si>
    <t>Colonne14759</t>
  </si>
  <si>
    <t>Colonne14760</t>
  </si>
  <si>
    <t>Colonne14761</t>
  </si>
  <si>
    <t>Colonne14762</t>
  </si>
  <si>
    <t>Colonne14763</t>
  </si>
  <si>
    <t>Colonne14764</t>
  </si>
  <si>
    <t>Colonne14765</t>
  </si>
  <si>
    <t>Colonne14766</t>
  </si>
  <si>
    <t>Colonne14767</t>
  </si>
  <si>
    <t>Colonne14768</t>
  </si>
  <si>
    <t>Colonne14769</t>
  </si>
  <si>
    <t>Colonne14770</t>
  </si>
  <si>
    <t>Colonne14771</t>
  </si>
  <si>
    <t>Colonne14772</t>
  </si>
  <si>
    <t>Colonne14773</t>
  </si>
  <si>
    <t>Colonne14774</t>
  </si>
  <si>
    <t>Colonne14775</t>
  </si>
  <si>
    <t>Colonne14776</t>
  </si>
  <si>
    <t>Colonne14777</t>
  </si>
  <si>
    <t>Colonne14778</t>
  </si>
  <si>
    <t>Colonne14779</t>
  </si>
  <si>
    <t>Colonne14780</t>
  </si>
  <si>
    <t>Colonne14781</t>
  </si>
  <si>
    <t>Colonne14782</t>
  </si>
  <si>
    <t>Colonne14783</t>
  </si>
  <si>
    <t>Colonne14784</t>
  </si>
  <si>
    <t>Colonne14785</t>
  </si>
  <si>
    <t>Colonne14786</t>
  </si>
  <si>
    <t>Colonne14787</t>
  </si>
  <si>
    <t>Colonne14788</t>
  </si>
  <si>
    <t>Colonne14789</t>
  </si>
  <si>
    <t>Colonne14790</t>
  </si>
  <si>
    <t>Colonne14791</t>
  </si>
  <si>
    <t>Colonne14792</t>
  </si>
  <si>
    <t>Colonne14793</t>
  </si>
  <si>
    <t>Colonne14794</t>
  </si>
  <si>
    <t>Colonne14795</t>
  </si>
  <si>
    <t>Colonne14796</t>
  </si>
  <si>
    <t>Colonne14797</t>
  </si>
  <si>
    <t>Colonne14798</t>
  </si>
  <si>
    <t>Colonne14799</t>
  </si>
  <si>
    <t>Colonne14800</t>
  </si>
  <si>
    <t>Colonne14801</t>
  </si>
  <si>
    <t>Colonne14802</t>
  </si>
  <si>
    <t>Colonne14803</t>
  </si>
  <si>
    <t>Colonne14804</t>
  </si>
  <si>
    <t>Colonne14805</t>
  </si>
  <si>
    <t>Colonne14806</t>
  </si>
  <si>
    <t>Colonne14807</t>
  </si>
  <si>
    <t>Colonne14808</t>
  </si>
  <si>
    <t>Colonne14809</t>
  </si>
  <si>
    <t>Colonne14810</t>
  </si>
  <si>
    <t>Colonne14811</t>
  </si>
  <si>
    <t>Colonne14812</t>
  </si>
  <si>
    <t>Colonne14813</t>
  </si>
  <si>
    <t>Colonne14814</t>
  </si>
  <si>
    <t>Colonne14815</t>
  </si>
  <si>
    <t>Colonne14816</t>
  </si>
  <si>
    <t>Colonne14817</t>
  </si>
  <si>
    <t>Colonne14818</t>
  </si>
  <si>
    <t>Colonne14819</t>
  </si>
  <si>
    <t>Colonne14820</t>
  </si>
  <si>
    <t>Colonne14821</t>
  </si>
  <si>
    <t>Colonne14822</t>
  </si>
  <si>
    <t>Colonne14823</t>
  </si>
  <si>
    <t>Colonne14824</t>
  </si>
  <si>
    <t>Colonne14825</t>
  </si>
  <si>
    <t>Colonne14826</t>
  </si>
  <si>
    <t>Colonne14827</t>
  </si>
  <si>
    <t>Colonne14828</t>
  </si>
  <si>
    <t>Colonne14829</t>
  </si>
  <si>
    <t>Colonne14830</t>
  </si>
  <si>
    <t>Colonne14831</t>
  </si>
  <si>
    <t>Colonne14832</t>
  </si>
  <si>
    <t>Colonne14833</t>
  </si>
  <si>
    <t>Colonne14834</t>
  </si>
  <si>
    <t>Colonne14835</t>
  </si>
  <si>
    <t>Colonne14836</t>
  </si>
  <si>
    <t>Colonne14837</t>
  </si>
  <si>
    <t>Colonne14838</t>
  </si>
  <si>
    <t>Colonne14839</t>
  </si>
  <si>
    <t>Colonne14840</t>
  </si>
  <si>
    <t>Colonne14841</t>
  </si>
  <si>
    <t>Colonne14842</t>
  </si>
  <si>
    <t>Colonne14843</t>
  </si>
  <si>
    <t>Colonne14844</t>
  </si>
  <si>
    <t>Colonne14845</t>
  </si>
  <si>
    <t>Colonne14846</t>
  </si>
  <si>
    <t>Colonne14847</t>
  </si>
  <si>
    <t>Colonne14848</t>
  </si>
  <si>
    <t>Colonne14849</t>
  </si>
  <si>
    <t>Colonne14850</t>
  </si>
  <si>
    <t>Colonne14851</t>
  </si>
  <si>
    <t>Colonne14852</t>
  </si>
  <si>
    <t>Colonne14853</t>
  </si>
  <si>
    <t>Colonne14854</t>
  </si>
  <si>
    <t>Colonne14855</t>
  </si>
  <si>
    <t>Colonne14856</t>
  </si>
  <si>
    <t>Colonne14857</t>
  </si>
  <si>
    <t>Colonne14858</t>
  </si>
  <si>
    <t>Colonne14859</t>
  </si>
  <si>
    <t>Colonne14860</t>
  </si>
  <si>
    <t>Colonne14861</t>
  </si>
  <si>
    <t>Colonne14862</t>
  </si>
  <si>
    <t>Colonne14863</t>
  </si>
  <si>
    <t>Colonne14864</t>
  </si>
  <si>
    <t>Colonne14865</t>
  </si>
  <si>
    <t>Colonne14866</t>
  </si>
  <si>
    <t>Colonne14867</t>
  </si>
  <si>
    <t>Colonne14868</t>
  </si>
  <si>
    <t>Colonne14869</t>
  </si>
  <si>
    <t>Colonne14870</t>
  </si>
  <si>
    <t>Colonne14871</t>
  </si>
  <si>
    <t>Colonne14872</t>
  </si>
  <si>
    <t>Colonne14873</t>
  </si>
  <si>
    <t>Colonne14874</t>
  </si>
  <si>
    <t>Colonne14875</t>
  </si>
  <si>
    <t>Colonne14876</t>
  </si>
  <si>
    <t>Colonne14877</t>
  </si>
  <si>
    <t>Colonne14878</t>
  </si>
  <si>
    <t>Colonne14879</t>
  </si>
  <si>
    <t>Colonne14880</t>
  </si>
  <si>
    <t>Colonne14881</t>
  </si>
  <si>
    <t>Colonne14882</t>
  </si>
  <si>
    <t>Colonne14883</t>
  </si>
  <si>
    <t>Colonne14884</t>
  </si>
  <si>
    <t>Colonne14885</t>
  </si>
  <si>
    <t>Colonne14886</t>
  </si>
  <si>
    <t>Colonne14887</t>
  </si>
  <si>
    <t>Colonne14888</t>
  </si>
  <si>
    <t>Colonne14889</t>
  </si>
  <si>
    <t>Colonne14890</t>
  </si>
  <si>
    <t>Colonne14891</t>
  </si>
  <si>
    <t>Colonne14892</t>
  </si>
  <si>
    <t>Colonne14893</t>
  </si>
  <si>
    <t>Colonne14894</t>
  </si>
  <si>
    <t>Colonne14895</t>
  </si>
  <si>
    <t>Colonne14896</t>
  </si>
  <si>
    <t>Colonne14897</t>
  </si>
  <si>
    <t>Colonne14898</t>
  </si>
  <si>
    <t>Colonne14899</t>
  </si>
  <si>
    <t>Colonne14900</t>
  </si>
  <si>
    <t>Colonne14901</t>
  </si>
  <si>
    <t>Colonne14902</t>
  </si>
  <si>
    <t>Colonne14903</t>
  </si>
  <si>
    <t>Colonne14904</t>
  </si>
  <si>
    <t>Colonne14905</t>
  </si>
  <si>
    <t>Colonne14906</t>
  </si>
  <si>
    <t>Colonne14907</t>
  </si>
  <si>
    <t>Colonne14908</t>
  </si>
  <si>
    <t>Colonne14909</t>
  </si>
  <si>
    <t>Colonne14910</t>
  </si>
  <si>
    <t>Colonne14911</t>
  </si>
  <si>
    <t>Colonne14912</t>
  </si>
  <si>
    <t>Colonne14913</t>
  </si>
  <si>
    <t>Colonne14914</t>
  </si>
  <si>
    <t>Colonne14915</t>
  </si>
  <si>
    <t>Colonne14916</t>
  </si>
  <si>
    <t>Colonne14917</t>
  </si>
  <si>
    <t>Colonne14918</t>
  </si>
  <si>
    <t>Colonne14919</t>
  </si>
  <si>
    <t>Colonne14920</t>
  </si>
  <si>
    <t>Colonne14921</t>
  </si>
  <si>
    <t>Colonne14922</t>
  </si>
  <si>
    <t>Colonne14923</t>
  </si>
  <si>
    <t>Colonne14924</t>
  </si>
  <si>
    <t>Colonne14925</t>
  </si>
  <si>
    <t>Colonne14926</t>
  </si>
  <si>
    <t>Colonne14927</t>
  </si>
  <si>
    <t>Colonne14928</t>
  </si>
  <si>
    <t>Colonne14929</t>
  </si>
  <si>
    <t>Colonne14930</t>
  </si>
  <si>
    <t>Colonne14931</t>
  </si>
  <si>
    <t>Colonne14932</t>
  </si>
  <si>
    <t>Colonne14933</t>
  </si>
  <si>
    <t>Colonne14934</t>
  </si>
  <si>
    <t>Colonne14935</t>
  </si>
  <si>
    <t>Colonne14936</t>
  </si>
  <si>
    <t>Colonne14937</t>
  </si>
  <si>
    <t>Colonne14938</t>
  </si>
  <si>
    <t>Colonne14939</t>
  </si>
  <si>
    <t>Colonne14940</t>
  </si>
  <si>
    <t>Colonne14941</t>
  </si>
  <si>
    <t>Colonne14942</t>
  </si>
  <si>
    <t>Colonne14943</t>
  </si>
  <si>
    <t>Colonne14944</t>
  </si>
  <si>
    <t>Colonne14945</t>
  </si>
  <si>
    <t>Colonne14946</t>
  </si>
  <si>
    <t>Colonne14947</t>
  </si>
  <si>
    <t>Colonne14948</t>
  </si>
  <si>
    <t>Colonne14949</t>
  </si>
  <si>
    <t>Colonne14950</t>
  </si>
  <si>
    <t>Colonne14951</t>
  </si>
  <si>
    <t>Colonne14952</t>
  </si>
  <si>
    <t>Colonne14953</t>
  </si>
  <si>
    <t>Colonne14954</t>
  </si>
  <si>
    <t>Colonne14955</t>
  </si>
  <si>
    <t>Colonne14956</t>
  </si>
  <si>
    <t>Colonne14957</t>
  </si>
  <si>
    <t>Colonne14958</t>
  </si>
  <si>
    <t>Colonne14959</t>
  </si>
  <si>
    <t>Colonne14960</t>
  </si>
  <si>
    <t>Colonne14961</t>
  </si>
  <si>
    <t>Colonne14962</t>
  </si>
  <si>
    <t>Colonne14963</t>
  </si>
  <si>
    <t>Colonne14964</t>
  </si>
  <si>
    <t>Colonne14965</t>
  </si>
  <si>
    <t>Colonne14966</t>
  </si>
  <si>
    <t>Colonne14967</t>
  </si>
  <si>
    <t>Colonne14968</t>
  </si>
  <si>
    <t>Colonne14969</t>
  </si>
  <si>
    <t>Colonne14970</t>
  </si>
  <si>
    <t>Colonne14971</t>
  </si>
  <si>
    <t>Colonne14972</t>
  </si>
  <si>
    <t>Colonne14973</t>
  </si>
  <si>
    <t>Colonne14974</t>
  </si>
  <si>
    <t>Colonne14975</t>
  </si>
  <si>
    <t>Colonne14976</t>
  </si>
  <si>
    <t>Colonne14977</t>
  </si>
  <si>
    <t>Colonne14978</t>
  </si>
  <si>
    <t>Colonne14979</t>
  </si>
  <si>
    <t>Colonne14980</t>
  </si>
  <si>
    <t>Colonne14981</t>
  </si>
  <si>
    <t>Colonne14982</t>
  </si>
  <si>
    <t>Colonne14983</t>
  </si>
  <si>
    <t>Colonne14984</t>
  </si>
  <si>
    <t>Colonne14985</t>
  </si>
  <si>
    <t>Colonne14986</t>
  </si>
  <si>
    <t>Colonne14987</t>
  </si>
  <si>
    <t>Colonne14988</t>
  </si>
  <si>
    <t>Colonne14989</t>
  </si>
  <si>
    <t>Colonne14990</t>
  </si>
  <si>
    <t>Colonne14991</t>
  </si>
  <si>
    <t>Colonne14992</t>
  </si>
  <si>
    <t>Colonne14993</t>
  </si>
  <si>
    <t>Colonne14994</t>
  </si>
  <si>
    <t>Colonne14995</t>
  </si>
  <si>
    <t>Colonne14996</t>
  </si>
  <si>
    <t>Colonne14997</t>
  </si>
  <si>
    <t>Colonne14998</t>
  </si>
  <si>
    <t>Colonne14999</t>
  </si>
  <si>
    <t>Colonne15000</t>
  </si>
  <si>
    <t>Colonne15001</t>
  </si>
  <si>
    <t>Colonne15002</t>
  </si>
  <si>
    <t>Colonne15003</t>
  </si>
  <si>
    <t>Colonne15004</t>
  </si>
  <si>
    <t>Colonne15005</t>
  </si>
  <si>
    <t>Colonne15006</t>
  </si>
  <si>
    <t>Colonne15007</t>
  </si>
  <si>
    <t>Colonne15008</t>
  </si>
  <si>
    <t>Colonne15009</t>
  </si>
  <si>
    <t>Colonne15010</t>
  </si>
  <si>
    <t>Colonne15011</t>
  </si>
  <si>
    <t>Colonne15012</t>
  </si>
  <si>
    <t>Colonne15013</t>
  </si>
  <si>
    <t>Colonne15014</t>
  </si>
  <si>
    <t>Colonne15015</t>
  </si>
  <si>
    <t>Colonne15016</t>
  </si>
  <si>
    <t>Colonne15017</t>
  </si>
  <si>
    <t>Colonne15018</t>
  </si>
  <si>
    <t>Colonne15019</t>
  </si>
  <si>
    <t>Colonne15020</t>
  </si>
  <si>
    <t>Colonne15021</t>
  </si>
  <si>
    <t>Colonne15022</t>
  </si>
  <si>
    <t>Colonne15023</t>
  </si>
  <si>
    <t>Colonne15024</t>
  </si>
  <si>
    <t>Colonne15025</t>
  </si>
  <si>
    <t>Colonne15026</t>
  </si>
  <si>
    <t>Colonne15027</t>
  </si>
  <si>
    <t>Colonne15028</t>
  </si>
  <si>
    <t>Colonne15029</t>
  </si>
  <si>
    <t>Colonne15030</t>
  </si>
  <si>
    <t>Colonne15031</t>
  </si>
  <si>
    <t>Colonne15032</t>
  </si>
  <si>
    <t>Colonne15033</t>
  </si>
  <si>
    <t>Colonne15034</t>
  </si>
  <si>
    <t>Colonne15035</t>
  </si>
  <si>
    <t>Colonne15036</t>
  </si>
  <si>
    <t>Colonne15037</t>
  </si>
  <si>
    <t>Colonne15038</t>
  </si>
  <si>
    <t>Colonne15039</t>
  </si>
  <si>
    <t>Colonne15040</t>
  </si>
  <si>
    <t>Colonne15041</t>
  </si>
  <si>
    <t>Colonne15042</t>
  </si>
  <si>
    <t>Colonne15043</t>
  </si>
  <si>
    <t>Colonne15044</t>
  </si>
  <si>
    <t>Colonne15045</t>
  </si>
  <si>
    <t>Colonne15046</t>
  </si>
  <si>
    <t>Colonne15047</t>
  </si>
  <si>
    <t>Colonne15048</t>
  </si>
  <si>
    <t>Colonne15049</t>
  </si>
  <si>
    <t>Colonne15050</t>
  </si>
  <si>
    <t>Colonne15051</t>
  </si>
  <si>
    <t>Colonne15052</t>
  </si>
  <si>
    <t>Colonne15053</t>
  </si>
  <si>
    <t>Colonne15054</t>
  </si>
  <si>
    <t>Colonne15055</t>
  </si>
  <si>
    <t>Colonne15056</t>
  </si>
  <si>
    <t>Colonne15057</t>
  </si>
  <si>
    <t>Colonne15058</t>
  </si>
  <si>
    <t>Colonne15059</t>
  </si>
  <si>
    <t>Colonne15060</t>
  </si>
  <si>
    <t>Colonne15061</t>
  </si>
  <si>
    <t>Colonne15062</t>
  </si>
  <si>
    <t>Colonne15063</t>
  </si>
  <si>
    <t>Colonne15064</t>
  </si>
  <si>
    <t>Colonne15065</t>
  </si>
  <si>
    <t>Colonne15066</t>
  </si>
  <si>
    <t>Colonne15067</t>
  </si>
  <si>
    <t>Colonne15068</t>
  </si>
  <si>
    <t>Colonne15069</t>
  </si>
  <si>
    <t>Colonne15070</t>
  </si>
  <si>
    <t>Colonne15071</t>
  </si>
  <si>
    <t>Colonne15072</t>
  </si>
  <si>
    <t>Colonne15073</t>
  </si>
  <si>
    <t>Colonne15074</t>
  </si>
  <si>
    <t>Colonne15075</t>
  </si>
  <si>
    <t>Colonne15076</t>
  </si>
  <si>
    <t>Colonne15077</t>
  </si>
  <si>
    <t>Colonne15078</t>
  </si>
  <si>
    <t>Colonne15079</t>
  </si>
  <si>
    <t>Colonne15080</t>
  </si>
  <si>
    <t>Colonne15081</t>
  </si>
  <si>
    <t>Colonne15082</t>
  </si>
  <si>
    <t>Colonne15083</t>
  </si>
  <si>
    <t>Colonne15084</t>
  </si>
  <si>
    <t>Colonne15085</t>
  </si>
  <si>
    <t>Colonne15086</t>
  </si>
  <si>
    <t>Colonne15087</t>
  </si>
  <si>
    <t>Colonne15088</t>
  </si>
  <si>
    <t>Colonne15089</t>
  </si>
  <si>
    <t>Colonne15090</t>
  </si>
  <si>
    <t>Colonne15091</t>
  </si>
  <si>
    <t>Colonne15092</t>
  </si>
  <si>
    <t>Colonne15093</t>
  </si>
  <si>
    <t>Colonne15094</t>
  </si>
  <si>
    <t>Colonne15095</t>
  </si>
  <si>
    <t>Colonne15096</t>
  </si>
  <si>
    <t>Colonne15097</t>
  </si>
  <si>
    <t>Colonne15098</t>
  </si>
  <si>
    <t>Colonne15099</t>
  </si>
  <si>
    <t>Colonne15100</t>
  </si>
  <si>
    <t>Colonne15101</t>
  </si>
  <si>
    <t>Colonne15102</t>
  </si>
  <si>
    <t>Colonne15103</t>
  </si>
  <si>
    <t>Colonne15104</t>
  </si>
  <si>
    <t>Colonne15105</t>
  </si>
  <si>
    <t>Colonne15106</t>
  </si>
  <si>
    <t>Colonne15107</t>
  </si>
  <si>
    <t>Colonne15108</t>
  </si>
  <si>
    <t>Colonne15109</t>
  </si>
  <si>
    <t>Colonne15110</t>
  </si>
  <si>
    <t>Colonne15111</t>
  </si>
  <si>
    <t>Colonne15112</t>
  </si>
  <si>
    <t>Colonne15113</t>
  </si>
  <si>
    <t>Colonne15114</t>
  </si>
  <si>
    <t>Colonne15115</t>
  </si>
  <si>
    <t>Colonne15116</t>
  </si>
  <si>
    <t>Colonne15117</t>
  </si>
  <si>
    <t>Colonne15118</t>
  </si>
  <si>
    <t>Colonne15119</t>
  </si>
  <si>
    <t>Colonne15120</t>
  </si>
  <si>
    <t>Colonne15121</t>
  </si>
  <si>
    <t>Colonne15122</t>
  </si>
  <si>
    <t>Colonne15123</t>
  </si>
  <si>
    <t>Colonne15124</t>
  </si>
  <si>
    <t>Colonne15125</t>
  </si>
  <si>
    <t>Colonne15126</t>
  </si>
  <si>
    <t>Colonne15127</t>
  </si>
  <si>
    <t>Colonne15128</t>
  </si>
  <si>
    <t>Colonne15129</t>
  </si>
  <si>
    <t>Colonne15130</t>
  </si>
  <si>
    <t>Colonne15131</t>
  </si>
  <si>
    <t>Colonne15132</t>
  </si>
  <si>
    <t>Colonne15133</t>
  </si>
  <si>
    <t>Colonne15134</t>
  </si>
  <si>
    <t>Colonne15135</t>
  </si>
  <si>
    <t>Colonne15136</t>
  </si>
  <si>
    <t>Colonne15137</t>
  </si>
  <si>
    <t>Colonne15138</t>
  </si>
  <si>
    <t>Colonne15139</t>
  </si>
  <si>
    <t>Colonne15140</t>
  </si>
  <si>
    <t>Colonne15141</t>
  </si>
  <si>
    <t>Colonne15142</t>
  </si>
  <si>
    <t>Colonne15143</t>
  </si>
  <si>
    <t>Colonne15144</t>
  </si>
  <si>
    <t>Colonne15145</t>
  </si>
  <si>
    <t>Colonne15146</t>
  </si>
  <si>
    <t>Colonne15147</t>
  </si>
  <si>
    <t>Colonne15148</t>
  </si>
  <si>
    <t>Colonne15149</t>
  </si>
  <si>
    <t>Colonne15150</t>
  </si>
  <si>
    <t>Colonne15151</t>
  </si>
  <si>
    <t>Colonne15152</t>
  </si>
  <si>
    <t>Colonne15153</t>
  </si>
  <si>
    <t>Colonne15154</t>
  </si>
  <si>
    <t>Colonne15155</t>
  </si>
  <si>
    <t>Colonne15156</t>
  </si>
  <si>
    <t>Colonne15157</t>
  </si>
  <si>
    <t>Colonne15158</t>
  </si>
  <si>
    <t>Colonne15159</t>
  </si>
  <si>
    <t>Colonne15160</t>
  </si>
  <si>
    <t>Colonne15161</t>
  </si>
  <si>
    <t>Colonne15162</t>
  </si>
  <si>
    <t>Colonne15163</t>
  </si>
  <si>
    <t>Colonne15164</t>
  </si>
  <si>
    <t>Colonne15165</t>
  </si>
  <si>
    <t>Colonne15166</t>
  </si>
  <si>
    <t>Colonne15167</t>
  </si>
  <si>
    <t>Colonne15168</t>
  </si>
  <si>
    <t>Colonne15169</t>
  </si>
  <si>
    <t>Colonne15170</t>
  </si>
  <si>
    <t>Colonne15171</t>
  </si>
  <si>
    <t>Colonne15172</t>
  </si>
  <si>
    <t>Colonne15173</t>
  </si>
  <si>
    <t>Colonne15174</t>
  </si>
  <si>
    <t>Colonne15175</t>
  </si>
  <si>
    <t>Colonne15176</t>
  </si>
  <si>
    <t>Colonne15177</t>
  </si>
  <si>
    <t>Colonne15178</t>
  </si>
  <si>
    <t>Colonne15179</t>
  </si>
  <si>
    <t>Colonne15180</t>
  </si>
  <si>
    <t>Colonne15181</t>
  </si>
  <si>
    <t>Colonne15182</t>
  </si>
  <si>
    <t>Colonne15183</t>
  </si>
  <si>
    <t>Colonne15184</t>
  </si>
  <si>
    <t>Colonne15185</t>
  </si>
  <si>
    <t>Colonne15186</t>
  </si>
  <si>
    <t>Colonne15187</t>
  </si>
  <si>
    <t>Colonne15188</t>
  </si>
  <si>
    <t>Colonne15189</t>
  </si>
  <si>
    <t>Colonne15190</t>
  </si>
  <si>
    <t>Colonne15191</t>
  </si>
  <si>
    <t>Colonne15192</t>
  </si>
  <si>
    <t>Colonne15193</t>
  </si>
  <si>
    <t>Colonne15194</t>
  </si>
  <si>
    <t>Colonne15195</t>
  </si>
  <si>
    <t>Colonne15196</t>
  </si>
  <si>
    <t>Colonne15197</t>
  </si>
  <si>
    <t>Colonne15198</t>
  </si>
  <si>
    <t>Colonne15199</t>
  </si>
  <si>
    <t>Colonne15200</t>
  </si>
  <si>
    <t>Colonne15201</t>
  </si>
  <si>
    <t>Colonne15202</t>
  </si>
  <si>
    <t>Colonne15203</t>
  </si>
  <si>
    <t>Colonne15204</t>
  </si>
  <si>
    <t>Colonne15205</t>
  </si>
  <si>
    <t>Colonne15206</t>
  </si>
  <si>
    <t>Colonne15207</t>
  </si>
  <si>
    <t>Colonne15208</t>
  </si>
  <si>
    <t>Colonne15209</t>
  </si>
  <si>
    <t>Colonne15210</t>
  </si>
  <si>
    <t>Colonne15211</t>
  </si>
  <si>
    <t>Colonne15212</t>
  </si>
  <si>
    <t>Colonne15213</t>
  </si>
  <si>
    <t>Colonne15214</t>
  </si>
  <si>
    <t>Colonne15215</t>
  </si>
  <si>
    <t>Colonne15216</t>
  </si>
  <si>
    <t>Colonne15217</t>
  </si>
  <si>
    <t>Colonne15218</t>
  </si>
  <si>
    <t>Colonne15219</t>
  </si>
  <si>
    <t>Colonne15220</t>
  </si>
  <si>
    <t>Colonne15221</t>
  </si>
  <si>
    <t>Colonne15222</t>
  </si>
  <si>
    <t>Colonne15223</t>
  </si>
  <si>
    <t>Colonne15224</t>
  </si>
  <si>
    <t>Colonne15225</t>
  </si>
  <si>
    <t>Colonne15226</t>
  </si>
  <si>
    <t>Colonne15227</t>
  </si>
  <si>
    <t>Colonne15228</t>
  </si>
  <si>
    <t>Colonne15229</t>
  </si>
  <si>
    <t>Colonne15230</t>
  </si>
  <si>
    <t>Colonne15231</t>
  </si>
  <si>
    <t>Colonne15232</t>
  </si>
  <si>
    <t>Colonne15233</t>
  </si>
  <si>
    <t>Colonne15234</t>
  </si>
  <si>
    <t>Colonne15235</t>
  </si>
  <si>
    <t>Colonne15236</t>
  </si>
  <si>
    <t>Colonne15237</t>
  </si>
  <si>
    <t>Colonne15238</t>
  </si>
  <si>
    <t>Colonne15239</t>
  </si>
  <si>
    <t>Colonne15240</t>
  </si>
  <si>
    <t>Colonne15241</t>
  </si>
  <si>
    <t>Colonne15242</t>
  </si>
  <si>
    <t>Colonne15243</t>
  </si>
  <si>
    <t>Colonne15244</t>
  </si>
  <si>
    <t>Colonne15245</t>
  </si>
  <si>
    <t>Colonne15246</t>
  </si>
  <si>
    <t>Colonne15247</t>
  </si>
  <si>
    <t>Colonne15248</t>
  </si>
  <si>
    <t>Colonne15249</t>
  </si>
  <si>
    <t>Colonne15250</t>
  </si>
  <si>
    <t>Colonne15251</t>
  </si>
  <si>
    <t>Colonne15252</t>
  </si>
  <si>
    <t>Colonne15253</t>
  </si>
  <si>
    <t>Colonne15254</t>
  </si>
  <si>
    <t>Colonne15255</t>
  </si>
  <si>
    <t>Colonne15256</t>
  </si>
  <si>
    <t>Colonne15257</t>
  </si>
  <si>
    <t>Colonne15258</t>
  </si>
  <si>
    <t>Colonne15259</t>
  </si>
  <si>
    <t>Colonne15260</t>
  </si>
  <si>
    <t>Colonne15261</t>
  </si>
  <si>
    <t>Colonne15262</t>
  </si>
  <si>
    <t>Colonne15263</t>
  </si>
  <si>
    <t>Colonne15264</t>
  </si>
  <si>
    <t>Colonne15265</t>
  </si>
  <si>
    <t>Colonne15266</t>
  </si>
  <si>
    <t>Colonne15267</t>
  </si>
  <si>
    <t>Colonne15268</t>
  </si>
  <si>
    <t>Colonne15269</t>
  </si>
  <si>
    <t>Colonne15270</t>
  </si>
  <si>
    <t>Colonne15271</t>
  </si>
  <si>
    <t>Colonne15272</t>
  </si>
  <si>
    <t>Colonne15273</t>
  </si>
  <si>
    <t>Colonne15274</t>
  </si>
  <si>
    <t>Colonne15275</t>
  </si>
  <si>
    <t>Colonne15276</t>
  </si>
  <si>
    <t>Colonne15277</t>
  </si>
  <si>
    <t>Colonne15278</t>
  </si>
  <si>
    <t>Colonne15279</t>
  </si>
  <si>
    <t>Colonne15280</t>
  </si>
  <si>
    <t>Colonne15281</t>
  </si>
  <si>
    <t>Colonne15282</t>
  </si>
  <si>
    <t>Colonne15283</t>
  </si>
  <si>
    <t>Colonne15284</t>
  </si>
  <si>
    <t>Colonne15285</t>
  </si>
  <si>
    <t>Colonne15286</t>
  </si>
  <si>
    <t>Colonne15287</t>
  </si>
  <si>
    <t>Colonne15288</t>
  </si>
  <si>
    <t>Colonne15289</t>
  </si>
  <si>
    <t>Colonne15290</t>
  </si>
  <si>
    <t>Colonne15291</t>
  </si>
  <si>
    <t>Colonne15292</t>
  </si>
  <si>
    <t>Colonne15293</t>
  </si>
  <si>
    <t>Colonne15294</t>
  </si>
  <si>
    <t>Colonne15295</t>
  </si>
  <si>
    <t>Colonne15296</t>
  </si>
  <si>
    <t>Colonne15297</t>
  </si>
  <si>
    <t>Colonne15298</t>
  </si>
  <si>
    <t>Colonne15299</t>
  </si>
  <si>
    <t>Colonne15300</t>
  </si>
  <si>
    <t>Colonne15301</t>
  </si>
  <si>
    <t>Colonne15302</t>
  </si>
  <si>
    <t>Colonne15303</t>
  </si>
  <si>
    <t>Colonne15304</t>
  </si>
  <si>
    <t>Colonne15305</t>
  </si>
  <si>
    <t>Colonne15306</t>
  </si>
  <si>
    <t>Colonne15307</t>
  </si>
  <si>
    <t>Colonne15308</t>
  </si>
  <si>
    <t>Colonne15309</t>
  </si>
  <si>
    <t>Colonne15310</t>
  </si>
  <si>
    <t>Colonne15311</t>
  </si>
  <si>
    <t>Colonne15312</t>
  </si>
  <si>
    <t>Colonne15313</t>
  </si>
  <si>
    <t>Colonne15314</t>
  </si>
  <si>
    <t>Colonne15315</t>
  </si>
  <si>
    <t>Colonne15316</t>
  </si>
  <si>
    <t>Colonne15317</t>
  </si>
  <si>
    <t>Colonne15318</t>
  </si>
  <si>
    <t>Colonne15319</t>
  </si>
  <si>
    <t>Colonne15320</t>
  </si>
  <si>
    <t>Colonne15321</t>
  </si>
  <si>
    <t>Colonne15322</t>
  </si>
  <si>
    <t>Colonne15323</t>
  </si>
  <si>
    <t>Colonne15324</t>
  </si>
  <si>
    <t>Colonne15325</t>
  </si>
  <si>
    <t>Colonne15326</t>
  </si>
  <si>
    <t>Colonne15327</t>
  </si>
  <si>
    <t>Colonne15328</t>
  </si>
  <si>
    <t>Colonne15329</t>
  </si>
  <si>
    <t>Colonne15330</t>
  </si>
  <si>
    <t>Colonne15331</t>
  </si>
  <si>
    <t>Colonne15332</t>
  </si>
  <si>
    <t>Colonne15333</t>
  </si>
  <si>
    <t>Colonne15334</t>
  </si>
  <si>
    <t>Colonne15335</t>
  </si>
  <si>
    <t>Colonne15336</t>
  </si>
  <si>
    <t>Colonne15337</t>
  </si>
  <si>
    <t>Colonne15338</t>
  </si>
  <si>
    <t>Colonne15339</t>
  </si>
  <si>
    <t>Colonne15340</t>
  </si>
  <si>
    <t>Colonne15341</t>
  </si>
  <si>
    <t>Colonne15342</t>
  </si>
  <si>
    <t>Colonne15343</t>
  </si>
  <si>
    <t>Colonne15344</t>
  </si>
  <si>
    <t>Colonne15345</t>
  </si>
  <si>
    <t>Colonne15346</t>
  </si>
  <si>
    <t>Colonne15347</t>
  </si>
  <si>
    <t>Colonne15348</t>
  </si>
  <si>
    <t>Colonne15349</t>
  </si>
  <si>
    <t>Colonne15350</t>
  </si>
  <si>
    <t>Colonne15351</t>
  </si>
  <si>
    <t>Colonne15352</t>
  </si>
  <si>
    <t>Colonne15353</t>
  </si>
  <si>
    <t>Colonne15354</t>
  </si>
  <si>
    <t>Colonne15355</t>
  </si>
  <si>
    <t>Colonne15356</t>
  </si>
  <si>
    <t>Colonne15357</t>
  </si>
  <si>
    <t>Colonne15358</t>
  </si>
  <si>
    <t>Colonne15359</t>
  </si>
  <si>
    <t>Colonne15360</t>
  </si>
  <si>
    <t>Colonne15361</t>
  </si>
  <si>
    <t>Colonne15362</t>
  </si>
  <si>
    <t>Colonne15363</t>
  </si>
  <si>
    <t>Colonne15364</t>
  </si>
  <si>
    <t>Colonne15365</t>
  </si>
  <si>
    <t>Colonne15366</t>
  </si>
  <si>
    <t>Colonne15367</t>
  </si>
  <si>
    <t>Colonne15368</t>
  </si>
  <si>
    <t>Colonne15369</t>
  </si>
  <si>
    <t>Colonne15370</t>
  </si>
  <si>
    <t>Colonne15371</t>
  </si>
  <si>
    <t>Colonne15372</t>
  </si>
  <si>
    <t>Colonne15373</t>
  </si>
  <si>
    <t>Colonne15374</t>
  </si>
  <si>
    <t>Colonne15375</t>
  </si>
  <si>
    <t>Colonne15376</t>
  </si>
  <si>
    <t>Colonne15377</t>
  </si>
  <si>
    <t>Colonne15378</t>
  </si>
  <si>
    <t>Colonne15379</t>
  </si>
  <si>
    <t>Colonne15380</t>
  </si>
  <si>
    <t>Colonne15381</t>
  </si>
  <si>
    <t>Colonne15382</t>
  </si>
  <si>
    <t>Colonne15383</t>
  </si>
  <si>
    <t>Colonne15384</t>
  </si>
  <si>
    <t>Colonne15385</t>
  </si>
  <si>
    <t>Colonne15386</t>
  </si>
  <si>
    <t>Colonne15387</t>
  </si>
  <si>
    <t>Colonne15388</t>
  </si>
  <si>
    <t>Colonne15389</t>
  </si>
  <si>
    <t>Colonne15390</t>
  </si>
  <si>
    <t>Colonne15391</t>
  </si>
  <si>
    <t>Colonne15392</t>
  </si>
  <si>
    <t>Colonne15393</t>
  </si>
  <si>
    <t>Colonne15394</t>
  </si>
  <si>
    <t>Colonne15395</t>
  </si>
  <si>
    <t>Colonne15396</t>
  </si>
  <si>
    <t>Colonne15397</t>
  </si>
  <si>
    <t>Colonne15398</t>
  </si>
  <si>
    <t>Colonne15399</t>
  </si>
  <si>
    <t>Colonne15400</t>
  </si>
  <si>
    <t>Colonne15401</t>
  </si>
  <si>
    <t>Colonne15402</t>
  </si>
  <si>
    <t>Colonne15403</t>
  </si>
  <si>
    <t>Colonne15404</t>
  </si>
  <si>
    <t>Colonne15405</t>
  </si>
  <si>
    <t>Colonne15406</t>
  </si>
  <si>
    <t>Colonne15407</t>
  </si>
  <si>
    <t>Colonne15408</t>
  </si>
  <si>
    <t>Colonne15409</t>
  </si>
  <si>
    <t>Colonne15410</t>
  </si>
  <si>
    <t>Colonne15411</t>
  </si>
  <si>
    <t>Colonne15412</t>
  </si>
  <si>
    <t>Colonne15413</t>
  </si>
  <si>
    <t>Colonne15414</t>
  </si>
  <si>
    <t>Colonne15415</t>
  </si>
  <si>
    <t>Colonne15416</t>
  </si>
  <si>
    <t>Colonne15417</t>
  </si>
  <si>
    <t>Colonne15418</t>
  </si>
  <si>
    <t>Colonne15419</t>
  </si>
  <si>
    <t>Colonne15420</t>
  </si>
  <si>
    <t>Colonne15421</t>
  </si>
  <si>
    <t>Colonne15422</t>
  </si>
  <si>
    <t>Colonne15423</t>
  </si>
  <si>
    <t>Colonne15424</t>
  </si>
  <si>
    <t>Colonne15425</t>
  </si>
  <si>
    <t>Colonne15426</t>
  </si>
  <si>
    <t>Colonne15427</t>
  </si>
  <si>
    <t>Colonne15428</t>
  </si>
  <si>
    <t>Colonne15429</t>
  </si>
  <si>
    <t>Colonne15430</t>
  </si>
  <si>
    <t>Colonne15431</t>
  </si>
  <si>
    <t>Colonne15432</t>
  </si>
  <si>
    <t>Colonne15433</t>
  </si>
  <si>
    <t>Colonne15434</t>
  </si>
  <si>
    <t>Colonne15435</t>
  </si>
  <si>
    <t>Colonne15436</t>
  </si>
  <si>
    <t>Colonne15437</t>
  </si>
  <si>
    <t>Colonne15438</t>
  </si>
  <si>
    <t>Colonne15439</t>
  </si>
  <si>
    <t>Colonne15440</t>
  </si>
  <si>
    <t>Colonne15441</t>
  </si>
  <si>
    <t>Colonne15442</t>
  </si>
  <si>
    <t>Colonne15443</t>
  </si>
  <si>
    <t>Colonne15444</t>
  </si>
  <si>
    <t>Colonne15445</t>
  </si>
  <si>
    <t>Colonne15446</t>
  </si>
  <si>
    <t>Colonne15447</t>
  </si>
  <si>
    <t>Colonne15448</t>
  </si>
  <si>
    <t>Colonne15449</t>
  </si>
  <si>
    <t>Colonne15450</t>
  </si>
  <si>
    <t>Colonne15451</t>
  </si>
  <si>
    <t>Colonne15452</t>
  </si>
  <si>
    <t>Colonne15453</t>
  </si>
  <si>
    <t>Colonne15454</t>
  </si>
  <si>
    <t>Colonne15455</t>
  </si>
  <si>
    <t>Colonne15456</t>
  </si>
  <si>
    <t>Colonne15457</t>
  </si>
  <si>
    <t>Colonne15458</t>
  </si>
  <si>
    <t>Colonne15459</t>
  </si>
  <si>
    <t>Colonne15460</t>
  </si>
  <si>
    <t>Colonne15461</t>
  </si>
  <si>
    <t>Colonne15462</t>
  </si>
  <si>
    <t>Colonne15463</t>
  </si>
  <si>
    <t>Colonne15464</t>
  </si>
  <si>
    <t>Colonne15465</t>
  </si>
  <si>
    <t>Colonne15466</t>
  </si>
  <si>
    <t>Colonne15467</t>
  </si>
  <si>
    <t>Colonne15468</t>
  </si>
  <si>
    <t>Colonne15469</t>
  </si>
  <si>
    <t>Colonne15470</t>
  </si>
  <si>
    <t>Colonne15471</t>
  </si>
  <si>
    <t>Colonne15472</t>
  </si>
  <si>
    <t>Colonne15473</t>
  </si>
  <si>
    <t>Colonne15474</t>
  </si>
  <si>
    <t>Colonne15475</t>
  </si>
  <si>
    <t>Colonne15476</t>
  </si>
  <si>
    <t>Colonne15477</t>
  </si>
  <si>
    <t>Colonne15478</t>
  </si>
  <si>
    <t>Colonne15479</t>
  </si>
  <si>
    <t>Colonne15480</t>
  </si>
  <si>
    <t>Colonne15481</t>
  </si>
  <si>
    <t>Colonne15482</t>
  </si>
  <si>
    <t>Colonne15483</t>
  </si>
  <si>
    <t>Colonne15484</t>
  </si>
  <si>
    <t>Colonne15485</t>
  </si>
  <si>
    <t>Colonne15486</t>
  </si>
  <si>
    <t>Colonne15487</t>
  </si>
  <si>
    <t>Colonne15488</t>
  </si>
  <si>
    <t>Colonne15489</t>
  </si>
  <si>
    <t>Colonne15490</t>
  </si>
  <si>
    <t>Colonne15491</t>
  </si>
  <si>
    <t>Colonne15492</t>
  </si>
  <si>
    <t>Colonne15493</t>
  </si>
  <si>
    <t>Colonne15494</t>
  </si>
  <si>
    <t>Colonne15495</t>
  </si>
  <si>
    <t>Colonne15496</t>
  </si>
  <si>
    <t>Colonne15497</t>
  </si>
  <si>
    <t>Colonne15498</t>
  </si>
  <si>
    <t>Colonne15499</t>
  </si>
  <si>
    <t>Colonne15500</t>
  </si>
  <si>
    <t>Colonne15501</t>
  </si>
  <si>
    <t>Colonne15502</t>
  </si>
  <si>
    <t>Colonne15503</t>
  </si>
  <si>
    <t>Colonne15504</t>
  </si>
  <si>
    <t>Colonne15505</t>
  </si>
  <si>
    <t>Colonne15506</t>
  </si>
  <si>
    <t>Colonne15507</t>
  </si>
  <si>
    <t>Colonne15508</t>
  </si>
  <si>
    <t>Colonne15509</t>
  </si>
  <si>
    <t>Colonne15510</t>
  </si>
  <si>
    <t>Colonne15511</t>
  </si>
  <si>
    <t>Colonne15512</t>
  </si>
  <si>
    <t>Colonne15513</t>
  </si>
  <si>
    <t>Colonne15514</t>
  </si>
  <si>
    <t>Colonne15515</t>
  </si>
  <si>
    <t>Colonne15516</t>
  </si>
  <si>
    <t>Colonne15517</t>
  </si>
  <si>
    <t>Colonne15518</t>
  </si>
  <si>
    <t>Colonne15519</t>
  </si>
  <si>
    <t>Colonne15520</t>
  </si>
  <si>
    <t>Colonne15521</t>
  </si>
  <si>
    <t>Colonne15522</t>
  </si>
  <si>
    <t>Colonne15523</t>
  </si>
  <si>
    <t>Colonne15524</t>
  </si>
  <si>
    <t>Colonne15525</t>
  </si>
  <si>
    <t>Colonne15526</t>
  </si>
  <si>
    <t>Colonne15527</t>
  </si>
  <si>
    <t>Colonne15528</t>
  </si>
  <si>
    <t>Colonne15529</t>
  </si>
  <si>
    <t>Colonne15530</t>
  </si>
  <si>
    <t>Colonne15531</t>
  </si>
  <si>
    <t>Colonne15532</t>
  </si>
  <si>
    <t>Colonne15533</t>
  </si>
  <si>
    <t>Colonne15534</t>
  </si>
  <si>
    <t>Colonne15535</t>
  </si>
  <si>
    <t>Colonne15536</t>
  </si>
  <si>
    <t>Colonne15537</t>
  </si>
  <si>
    <t>Colonne15538</t>
  </si>
  <si>
    <t>Colonne15539</t>
  </si>
  <si>
    <t>Colonne15540</t>
  </si>
  <si>
    <t>Colonne15541</t>
  </si>
  <si>
    <t>Colonne15542</t>
  </si>
  <si>
    <t>Colonne15543</t>
  </si>
  <si>
    <t>Colonne15544</t>
  </si>
  <si>
    <t>Colonne15545</t>
  </si>
  <si>
    <t>Colonne15546</t>
  </si>
  <si>
    <t>Colonne15547</t>
  </si>
  <si>
    <t>Colonne15548</t>
  </si>
  <si>
    <t>Colonne15549</t>
  </si>
  <si>
    <t>Colonne15550</t>
  </si>
  <si>
    <t>Colonne15551</t>
  </si>
  <si>
    <t>Colonne15552</t>
  </si>
  <si>
    <t>Colonne15553</t>
  </si>
  <si>
    <t>Colonne15554</t>
  </si>
  <si>
    <t>Colonne15555</t>
  </si>
  <si>
    <t>Colonne15556</t>
  </si>
  <si>
    <t>Colonne15557</t>
  </si>
  <si>
    <t>Colonne15558</t>
  </si>
  <si>
    <t>Colonne15559</t>
  </si>
  <si>
    <t>Colonne15560</t>
  </si>
  <si>
    <t>Colonne15561</t>
  </si>
  <si>
    <t>Colonne15562</t>
  </si>
  <si>
    <t>Colonne15563</t>
  </si>
  <si>
    <t>Colonne15564</t>
  </si>
  <si>
    <t>Colonne15565</t>
  </si>
  <si>
    <t>Colonne15566</t>
  </si>
  <si>
    <t>Colonne15567</t>
  </si>
  <si>
    <t>Colonne15568</t>
  </si>
  <si>
    <t>Colonne15569</t>
  </si>
  <si>
    <t>Colonne15570</t>
  </si>
  <si>
    <t>Colonne15571</t>
  </si>
  <si>
    <t>Colonne15572</t>
  </si>
  <si>
    <t>Colonne15573</t>
  </si>
  <si>
    <t>Colonne15574</t>
  </si>
  <si>
    <t>Colonne15575</t>
  </si>
  <si>
    <t>Colonne15576</t>
  </si>
  <si>
    <t>Colonne15577</t>
  </si>
  <si>
    <t>Colonne15578</t>
  </si>
  <si>
    <t>Colonne15579</t>
  </si>
  <si>
    <t>Colonne15580</t>
  </si>
  <si>
    <t>Colonne15581</t>
  </si>
  <si>
    <t>Colonne15582</t>
  </si>
  <si>
    <t>Colonne15583</t>
  </si>
  <si>
    <t>Colonne15584</t>
  </si>
  <si>
    <t>Colonne15585</t>
  </si>
  <si>
    <t>Colonne15586</t>
  </si>
  <si>
    <t>Colonne15587</t>
  </si>
  <si>
    <t>Colonne15588</t>
  </si>
  <si>
    <t>Colonne15589</t>
  </si>
  <si>
    <t>Colonne15590</t>
  </si>
  <si>
    <t>Colonne15591</t>
  </si>
  <si>
    <t>Colonne15592</t>
  </si>
  <si>
    <t>Colonne15593</t>
  </si>
  <si>
    <t>Colonne15594</t>
  </si>
  <si>
    <t>Colonne15595</t>
  </si>
  <si>
    <t>Colonne15596</t>
  </si>
  <si>
    <t>Colonne15597</t>
  </si>
  <si>
    <t>Colonne15598</t>
  </si>
  <si>
    <t>Colonne15599</t>
  </si>
  <si>
    <t>Colonne15600</t>
  </si>
  <si>
    <t>Colonne15601</t>
  </si>
  <si>
    <t>Colonne15602</t>
  </si>
  <si>
    <t>Colonne15603</t>
  </si>
  <si>
    <t>Colonne15604</t>
  </si>
  <si>
    <t>Colonne15605</t>
  </si>
  <si>
    <t>Colonne15606</t>
  </si>
  <si>
    <t>Colonne15607</t>
  </si>
  <si>
    <t>Colonne15608</t>
  </si>
  <si>
    <t>Colonne15609</t>
  </si>
  <si>
    <t>Colonne15610</t>
  </si>
  <si>
    <t>Colonne15611</t>
  </si>
  <si>
    <t>Colonne15612</t>
  </si>
  <si>
    <t>Colonne15613</t>
  </si>
  <si>
    <t>Colonne15614</t>
  </si>
  <si>
    <t>Colonne15615</t>
  </si>
  <si>
    <t>Colonne15616</t>
  </si>
  <si>
    <t>Colonne15617</t>
  </si>
  <si>
    <t>Colonne15618</t>
  </si>
  <si>
    <t>Colonne15619</t>
  </si>
  <si>
    <t>Colonne15620</t>
  </si>
  <si>
    <t>Colonne15621</t>
  </si>
  <si>
    <t>Colonne15622</t>
  </si>
  <si>
    <t>Colonne15623</t>
  </si>
  <si>
    <t>Colonne15624</t>
  </si>
  <si>
    <t>Colonne15625</t>
  </si>
  <si>
    <t>Colonne15626</t>
  </si>
  <si>
    <t>Colonne15627</t>
  </si>
  <si>
    <t>Colonne15628</t>
  </si>
  <si>
    <t>Colonne15629</t>
  </si>
  <si>
    <t>Colonne15630</t>
  </si>
  <si>
    <t>Colonne15631</t>
  </si>
  <si>
    <t>Colonne15632</t>
  </si>
  <si>
    <t>Colonne15633</t>
  </si>
  <si>
    <t>Colonne15634</t>
  </si>
  <si>
    <t>Colonne15635</t>
  </si>
  <si>
    <t>Colonne15636</t>
  </si>
  <si>
    <t>Colonne15637</t>
  </si>
  <si>
    <t>Colonne15638</t>
  </si>
  <si>
    <t>Colonne15639</t>
  </si>
  <si>
    <t>Colonne15640</t>
  </si>
  <si>
    <t>Colonne15641</t>
  </si>
  <si>
    <t>Colonne15642</t>
  </si>
  <si>
    <t>Colonne15643</t>
  </si>
  <si>
    <t>Colonne15644</t>
  </si>
  <si>
    <t>Colonne15645</t>
  </si>
  <si>
    <t>Colonne15646</t>
  </si>
  <si>
    <t>Colonne15647</t>
  </si>
  <si>
    <t>Colonne15648</t>
  </si>
  <si>
    <t>Colonne15649</t>
  </si>
  <si>
    <t>Colonne15650</t>
  </si>
  <si>
    <t>Colonne15651</t>
  </si>
  <si>
    <t>Colonne15652</t>
  </si>
  <si>
    <t>Colonne15653</t>
  </si>
  <si>
    <t>Colonne15654</t>
  </si>
  <si>
    <t>Colonne15655</t>
  </si>
  <si>
    <t>Colonne15656</t>
  </si>
  <si>
    <t>Colonne15657</t>
  </si>
  <si>
    <t>Colonne15658</t>
  </si>
  <si>
    <t>Colonne15659</t>
  </si>
  <si>
    <t>Colonne15660</t>
  </si>
  <si>
    <t>Colonne15661</t>
  </si>
  <si>
    <t>Colonne15662</t>
  </si>
  <si>
    <t>Colonne15663</t>
  </si>
  <si>
    <t>Colonne15664</t>
  </si>
  <si>
    <t>Colonne15665</t>
  </si>
  <si>
    <t>Colonne15666</t>
  </si>
  <si>
    <t>Colonne15667</t>
  </si>
  <si>
    <t>Colonne15668</t>
  </si>
  <si>
    <t>Colonne15669</t>
  </si>
  <si>
    <t>Colonne15670</t>
  </si>
  <si>
    <t>Colonne15671</t>
  </si>
  <si>
    <t>Colonne15672</t>
  </si>
  <si>
    <t>Colonne15673</t>
  </si>
  <si>
    <t>Colonne15674</t>
  </si>
  <si>
    <t>Colonne15675</t>
  </si>
  <si>
    <t>Colonne15676</t>
  </si>
  <si>
    <t>Colonne15677</t>
  </si>
  <si>
    <t>Colonne15678</t>
  </si>
  <si>
    <t>Colonne15679</t>
  </si>
  <si>
    <t>Colonne15680</t>
  </si>
  <si>
    <t>Colonne15681</t>
  </si>
  <si>
    <t>Colonne15682</t>
  </si>
  <si>
    <t>Colonne15683</t>
  </si>
  <si>
    <t>Colonne15684</t>
  </si>
  <si>
    <t>Colonne15685</t>
  </si>
  <si>
    <t>Colonne15686</t>
  </si>
  <si>
    <t>Colonne15687</t>
  </si>
  <si>
    <t>Colonne15688</t>
  </si>
  <si>
    <t>Colonne15689</t>
  </si>
  <si>
    <t>Colonne15690</t>
  </si>
  <si>
    <t>Colonne15691</t>
  </si>
  <si>
    <t>Colonne15692</t>
  </si>
  <si>
    <t>Colonne15693</t>
  </si>
  <si>
    <t>Colonne15694</t>
  </si>
  <si>
    <t>Colonne15695</t>
  </si>
  <si>
    <t>Colonne15696</t>
  </si>
  <si>
    <t>Colonne15697</t>
  </si>
  <si>
    <t>Colonne15698</t>
  </si>
  <si>
    <t>Colonne15699</t>
  </si>
  <si>
    <t>Colonne15700</t>
  </si>
  <si>
    <t>Colonne15701</t>
  </si>
  <si>
    <t>Colonne15702</t>
  </si>
  <si>
    <t>Colonne15703</t>
  </si>
  <si>
    <t>Colonne15704</t>
  </si>
  <si>
    <t>Colonne15705</t>
  </si>
  <si>
    <t>Colonne15706</t>
  </si>
  <si>
    <t>Colonne15707</t>
  </si>
  <si>
    <t>Colonne15708</t>
  </si>
  <si>
    <t>Colonne15709</t>
  </si>
  <si>
    <t>Colonne15710</t>
  </si>
  <si>
    <t>Colonne15711</t>
  </si>
  <si>
    <t>Colonne15712</t>
  </si>
  <si>
    <t>Colonne15713</t>
  </si>
  <si>
    <t>Colonne15714</t>
  </si>
  <si>
    <t>Colonne15715</t>
  </si>
  <si>
    <t>Colonne15716</t>
  </si>
  <si>
    <t>Colonne15717</t>
  </si>
  <si>
    <t>Colonne15718</t>
  </si>
  <si>
    <t>Colonne15719</t>
  </si>
  <si>
    <t>Colonne15720</t>
  </si>
  <si>
    <t>Colonne15721</t>
  </si>
  <si>
    <t>Colonne15722</t>
  </si>
  <si>
    <t>Colonne15723</t>
  </si>
  <si>
    <t>Colonne15724</t>
  </si>
  <si>
    <t>Colonne15725</t>
  </si>
  <si>
    <t>Colonne15726</t>
  </si>
  <si>
    <t>Colonne15727</t>
  </si>
  <si>
    <t>Colonne15728</t>
  </si>
  <si>
    <t>Colonne15729</t>
  </si>
  <si>
    <t>Colonne15730</t>
  </si>
  <si>
    <t>Colonne15731</t>
  </si>
  <si>
    <t>Colonne15732</t>
  </si>
  <si>
    <t>Colonne15733</t>
  </si>
  <si>
    <t>Colonne15734</t>
  </si>
  <si>
    <t>Colonne15735</t>
  </si>
  <si>
    <t>Colonne15736</t>
  </si>
  <si>
    <t>Colonne15737</t>
  </si>
  <si>
    <t>Colonne15738</t>
  </si>
  <si>
    <t>Colonne15739</t>
  </si>
  <si>
    <t>Colonne15740</t>
  </si>
  <si>
    <t>Colonne15741</t>
  </si>
  <si>
    <t>Colonne15742</t>
  </si>
  <si>
    <t>Colonne15743</t>
  </si>
  <si>
    <t>Colonne15744</t>
  </si>
  <si>
    <t>Colonne15745</t>
  </si>
  <si>
    <t>Colonne15746</t>
  </si>
  <si>
    <t>Colonne15747</t>
  </si>
  <si>
    <t>Colonne15748</t>
  </si>
  <si>
    <t>Colonne15749</t>
  </si>
  <si>
    <t>Colonne15750</t>
  </si>
  <si>
    <t>Colonne15751</t>
  </si>
  <si>
    <t>Colonne15752</t>
  </si>
  <si>
    <t>Colonne15753</t>
  </si>
  <si>
    <t>Colonne15754</t>
  </si>
  <si>
    <t>Colonne15755</t>
  </si>
  <si>
    <t>Colonne15756</t>
  </si>
  <si>
    <t>Colonne15757</t>
  </si>
  <si>
    <t>Colonne15758</t>
  </si>
  <si>
    <t>Colonne15759</t>
  </si>
  <si>
    <t>Colonne15760</t>
  </si>
  <si>
    <t>Colonne15761</t>
  </si>
  <si>
    <t>Colonne15762</t>
  </si>
  <si>
    <t>Colonne15763</t>
  </si>
  <si>
    <t>Colonne15764</t>
  </si>
  <si>
    <t>Colonne15765</t>
  </si>
  <si>
    <t>Colonne15766</t>
  </si>
  <si>
    <t>Colonne15767</t>
  </si>
  <si>
    <t>Colonne15768</t>
  </si>
  <si>
    <t>Colonne15769</t>
  </si>
  <si>
    <t>Colonne15770</t>
  </si>
  <si>
    <t>Colonne15771</t>
  </si>
  <si>
    <t>Colonne15772</t>
  </si>
  <si>
    <t>Colonne15773</t>
  </si>
  <si>
    <t>Colonne15774</t>
  </si>
  <si>
    <t>Colonne15775</t>
  </si>
  <si>
    <t>Colonne15776</t>
  </si>
  <si>
    <t>Colonne15777</t>
  </si>
  <si>
    <t>Colonne15778</t>
  </si>
  <si>
    <t>Colonne15779</t>
  </si>
  <si>
    <t>Colonne15780</t>
  </si>
  <si>
    <t>Colonne15781</t>
  </si>
  <si>
    <t>Colonne15782</t>
  </si>
  <si>
    <t>Colonne15783</t>
  </si>
  <si>
    <t>Colonne15784</t>
  </si>
  <si>
    <t>Colonne15785</t>
  </si>
  <si>
    <t>Colonne15786</t>
  </si>
  <si>
    <t>Colonne15787</t>
  </si>
  <si>
    <t>Colonne15788</t>
  </si>
  <si>
    <t>Colonne15789</t>
  </si>
  <si>
    <t>Colonne15790</t>
  </si>
  <si>
    <t>Colonne15791</t>
  </si>
  <si>
    <t>Colonne15792</t>
  </si>
  <si>
    <t>Colonne15793</t>
  </si>
  <si>
    <t>Colonne15794</t>
  </si>
  <si>
    <t>Colonne15795</t>
  </si>
  <si>
    <t>Colonne15796</t>
  </si>
  <si>
    <t>Colonne15797</t>
  </si>
  <si>
    <t>Colonne15798</t>
  </si>
  <si>
    <t>Colonne15799</t>
  </si>
  <si>
    <t>Colonne15800</t>
  </si>
  <si>
    <t>Colonne15801</t>
  </si>
  <si>
    <t>Colonne15802</t>
  </si>
  <si>
    <t>Colonne15803</t>
  </si>
  <si>
    <t>Colonne15804</t>
  </si>
  <si>
    <t>Colonne15805</t>
  </si>
  <si>
    <t>Colonne15806</t>
  </si>
  <si>
    <t>Colonne15807</t>
  </si>
  <si>
    <t>Colonne15808</t>
  </si>
  <si>
    <t>Colonne15809</t>
  </si>
  <si>
    <t>Colonne15810</t>
  </si>
  <si>
    <t>Colonne15811</t>
  </si>
  <si>
    <t>Colonne15812</t>
  </si>
  <si>
    <t>Colonne15813</t>
  </si>
  <si>
    <t>Colonne15814</t>
  </si>
  <si>
    <t>Colonne15815</t>
  </si>
  <si>
    <t>Colonne15816</t>
  </si>
  <si>
    <t>Colonne15817</t>
  </si>
  <si>
    <t>Colonne15818</t>
  </si>
  <si>
    <t>Colonne15819</t>
  </si>
  <si>
    <t>Colonne15820</t>
  </si>
  <si>
    <t>Colonne15821</t>
  </si>
  <si>
    <t>Colonne15822</t>
  </si>
  <si>
    <t>Colonne15823</t>
  </si>
  <si>
    <t>Colonne15824</t>
  </si>
  <si>
    <t>Colonne15825</t>
  </si>
  <si>
    <t>Colonne15826</t>
  </si>
  <si>
    <t>Colonne15827</t>
  </si>
  <si>
    <t>Colonne15828</t>
  </si>
  <si>
    <t>Colonne15829</t>
  </si>
  <si>
    <t>Colonne15830</t>
  </si>
  <si>
    <t>Colonne15831</t>
  </si>
  <si>
    <t>Colonne15832</t>
  </si>
  <si>
    <t>Colonne15833</t>
  </si>
  <si>
    <t>Colonne15834</t>
  </si>
  <si>
    <t>Colonne15835</t>
  </si>
  <si>
    <t>Colonne15836</t>
  </si>
  <si>
    <t>Colonne15837</t>
  </si>
  <si>
    <t>Colonne15838</t>
  </si>
  <si>
    <t>Colonne15839</t>
  </si>
  <si>
    <t>Colonne15840</t>
  </si>
  <si>
    <t>Colonne15841</t>
  </si>
  <si>
    <t>Colonne15842</t>
  </si>
  <si>
    <t>Colonne15843</t>
  </si>
  <si>
    <t>Colonne15844</t>
  </si>
  <si>
    <t>Colonne15845</t>
  </si>
  <si>
    <t>Colonne15846</t>
  </si>
  <si>
    <t>Colonne15847</t>
  </si>
  <si>
    <t>Colonne15848</t>
  </si>
  <si>
    <t>Colonne15849</t>
  </si>
  <si>
    <t>Colonne15850</t>
  </si>
  <si>
    <t>Colonne15851</t>
  </si>
  <si>
    <t>Colonne15852</t>
  </si>
  <si>
    <t>Colonne15853</t>
  </si>
  <si>
    <t>Colonne15854</t>
  </si>
  <si>
    <t>Colonne15855</t>
  </si>
  <si>
    <t>Colonne15856</t>
  </si>
  <si>
    <t>Colonne15857</t>
  </si>
  <si>
    <t>Colonne15858</t>
  </si>
  <si>
    <t>Colonne15859</t>
  </si>
  <si>
    <t>Colonne15860</t>
  </si>
  <si>
    <t>Colonne15861</t>
  </si>
  <si>
    <t>Colonne15862</t>
  </si>
  <si>
    <t>Colonne15863</t>
  </si>
  <si>
    <t>Colonne15864</t>
  </si>
  <si>
    <t>Colonne15865</t>
  </si>
  <si>
    <t>Colonne15866</t>
  </si>
  <si>
    <t>Colonne15867</t>
  </si>
  <si>
    <t>Colonne15868</t>
  </si>
  <si>
    <t>Colonne15869</t>
  </si>
  <si>
    <t>Colonne15870</t>
  </si>
  <si>
    <t>Colonne15871</t>
  </si>
  <si>
    <t>Colonne15872</t>
  </si>
  <si>
    <t>Colonne15873</t>
  </si>
  <si>
    <t>Colonne15874</t>
  </si>
  <si>
    <t>Colonne15875</t>
  </si>
  <si>
    <t>Colonne15876</t>
  </si>
  <si>
    <t>Colonne15877</t>
  </si>
  <si>
    <t>Colonne15878</t>
  </si>
  <si>
    <t>Colonne15879</t>
  </si>
  <si>
    <t>Colonne15880</t>
  </si>
  <si>
    <t>Colonne15881</t>
  </si>
  <si>
    <t>Colonne15882</t>
  </si>
  <si>
    <t>Colonne15883</t>
  </si>
  <si>
    <t>Colonne15884</t>
  </si>
  <si>
    <t>Colonne15885</t>
  </si>
  <si>
    <t>Colonne15886</t>
  </si>
  <si>
    <t>Colonne15887</t>
  </si>
  <si>
    <t>Colonne15888</t>
  </si>
  <si>
    <t>Colonne15889</t>
  </si>
  <si>
    <t>Colonne15890</t>
  </si>
  <si>
    <t>Colonne15891</t>
  </si>
  <si>
    <t>Colonne15892</t>
  </si>
  <si>
    <t>Colonne15893</t>
  </si>
  <si>
    <t>Colonne15894</t>
  </si>
  <si>
    <t>Colonne15895</t>
  </si>
  <si>
    <t>Colonne15896</t>
  </si>
  <si>
    <t>Colonne15897</t>
  </si>
  <si>
    <t>Colonne15898</t>
  </si>
  <si>
    <t>Colonne15899</t>
  </si>
  <si>
    <t>Colonne15900</t>
  </si>
  <si>
    <t>Colonne15901</t>
  </si>
  <si>
    <t>Colonne15902</t>
  </si>
  <si>
    <t>Colonne15903</t>
  </si>
  <si>
    <t>Colonne15904</t>
  </si>
  <si>
    <t>Colonne15905</t>
  </si>
  <si>
    <t>Colonne15906</t>
  </si>
  <si>
    <t>Colonne15907</t>
  </si>
  <si>
    <t>Colonne15908</t>
  </si>
  <si>
    <t>Colonne15909</t>
  </si>
  <si>
    <t>Colonne15910</t>
  </si>
  <si>
    <t>Colonne15911</t>
  </si>
  <si>
    <t>Colonne15912</t>
  </si>
  <si>
    <t>Colonne15913</t>
  </si>
  <si>
    <t>Colonne15914</t>
  </si>
  <si>
    <t>Colonne15915</t>
  </si>
  <si>
    <t>Colonne15916</t>
  </si>
  <si>
    <t>Colonne15917</t>
  </si>
  <si>
    <t>Colonne15918</t>
  </si>
  <si>
    <t>Colonne15919</t>
  </si>
  <si>
    <t>Colonne15920</t>
  </si>
  <si>
    <t>Colonne15921</t>
  </si>
  <si>
    <t>Colonne15922</t>
  </si>
  <si>
    <t>Colonne15923</t>
  </si>
  <si>
    <t>Colonne15924</t>
  </si>
  <si>
    <t>Colonne15925</t>
  </si>
  <si>
    <t>Colonne15926</t>
  </si>
  <si>
    <t>Colonne15927</t>
  </si>
  <si>
    <t>Colonne15928</t>
  </si>
  <si>
    <t>Colonne15929</t>
  </si>
  <si>
    <t>Colonne15930</t>
  </si>
  <si>
    <t>Colonne15931</t>
  </si>
  <si>
    <t>Colonne15932</t>
  </si>
  <si>
    <t>Colonne15933</t>
  </si>
  <si>
    <t>Colonne15934</t>
  </si>
  <si>
    <t>Colonne15935</t>
  </si>
  <si>
    <t>Colonne15936</t>
  </si>
  <si>
    <t>Colonne15937</t>
  </si>
  <si>
    <t>Colonne15938</t>
  </si>
  <si>
    <t>Colonne15939</t>
  </si>
  <si>
    <t>Colonne15940</t>
  </si>
  <si>
    <t>Colonne15941</t>
  </si>
  <si>
    <t>Colonne15942</t>
  </si>
  <si>
    <t>Colonne15943</t>
  </si>
  <si>
    <t>Colonne15944</t>
  </si>
  <si>
    <t>Colonne15945</t>
  </si>
  <si>
    <t>Colonne15946</t>
  </si>
  <si>
    <t>Colonne15947</t>
  </si>
  <si>
    <t>Colonne15948</t>
  </si>
  <si>
    <t>Colonne15949</t>
  </si>
  <si>
    <t>Colonne15950</t>
  </si>
  <si>
    <t>Colonne15951</t>
  </si>
  <si>
    <t>Colonne15952</t>
  </si>
  <si>
    <t>Colonne15953</t>
  </si>
  <si>
    <t>Colonne15954</t>
  </si>
  <si>
    <t>Colonne15955</t>
  </si>
  <si>
    <t>Colonne15956</t>
  </si>
  <si>
    <t>Colonne15957</t>
  </si>
  <si>
    <t>Colonne15958</t>
  </si>
  <si>
    <t>Colonne15959</t>
  </si>
  <si>
    <t>Colonne15960</t>
  </si>
  <si>
    <t>Colonne15961</t>
  </si>
  <si>
    <t>Colonne15962</t>
  </si>
  <si>
    <t>Colonne15963</t>
  </si>
  <si>
    <t>Colonne15964</t>
  </si>
  <si>
    <t>Colonne15965</t>
  </si>
  <si>
    <t>Colonne15966</t>
  </si>
  <si>
    <t>Colonne15967</t>
  </si>
  <si>
    <t>Colonne15968</t>
  </si>
  <si>
    <t>Colonne15969</t>
  </si>
  <si>
    <t>Colonne15970</t>
  </si>
  <si>
    <t>Colonne15971</t>
  </si>
  <si>
    <t>Colonne15972</t>
  </si>
  <si>
    <t>Colonne15973</t>
  </si>
  <si>
    <t>Colonne15974</t>
  </si>
  <si>
    <t>Colonne15975</t>
  </si>
  <si>
    <t>Colonne15976</t>
  </si>
  <si>
    <t>Colonne15977</t>
  </si>
  <si>
    <t>Colonne15978</t>
  </si>
  <si>
    <t>Colonne15979</t>
  </si>
  <si>
    <t>Colonne15980</t>
  </si>
  <si>
    <t>Colonne15981</t>
  </si>
  <si>
    <t>Colonne15982</t>
  </si>
  <si>
    <t>Colonne15983</t>
  </si>
  <si>
    <t>Colonne15984</t>
  </si>
  <si>
    <t>Colonne15985</t>
  </si>
  <si>
    <t>Colonne15986</t>
  </si>
  <si>
    <t>Colonne15987</t>
  </si>
  <si>
    <t>Colonne15988</t>
  </si>
  <si>
    <t>Colonne15989</t>
  </si>
  <si>
    <t>Colonne15990</t>
  </si>
  <si>
    <t>Colonne15991</t>
  </si>
  <si>
    <t>Colonne15992</t>
  </si>
  <si>
    <t>Colonne15993</t>
  </si>
  <si>
    <t>Colonne15994</t>
  </si>
  <si>
    <t>Colonne15995</t>
  </si>
  <si>
    <t>Colonne15996</t>
  </si>
  <si>
    <t>Colonne15997</t>
  </si>
  <si>
    <t>Colonne15998</t>
  </si>
  <si>
    <t>Colonne15999</t>
  </si>
  <si>
    <t>Colonne16000</t>
  </si>
  <si>
    <t>Colonne16001</t>
  </si>
  <si>
    <t>Colonne16002</t>
  </si>
  <si>
    <t>Colonne16003</t>
  </si>
  <si>
    <t>Colonne16004</t>
  </si>
  <si>
    <t>Colonne16005</t>
  </si>
  <si>
    <t>Colonne16006</t>
  </si>
  <si>
    <t>Colonne16007</t>
  </si>
  <si>
    <t>Colonne16008</t>
  </si>
  <si>
    <t>Colonne16009</t>
  </si>
  <si>
    <t>Colonne16010</t>
  </si>
  <si>
    <t>Colonne16011</t>
  </si>
  <si>
    <t>Colonne16012</t>
  </si>
  <si>
    <t>Colonne16013</t>
  </si>
  <si>
    <t>Colonne16014</t>
  </si>
  <si>
    <t>Colonne16015</t>
  </si>
  <si>
    <t>Colonne16016</t>
  </si>
  <si>
    <t>Colonne16017</t>
  </si>
  <si>
    <t>Colonne16018</t>
  </si>
  <si>
    <t>Colonne16019</t>
  </si>
  <si>
    <t>Colonne16020</t>
  </si>
  <si>
    <t>Colonne16021</t>
  </si>
  <si>
    <t>Colonne16022</t>
  </si>
  <si>
    <t>Colonne16023</t>
  </si>
  <si>
    <t>Colonne16024</t>
  </si>
  <si>
    <t>Colonne16025</t>
  </si>
  <si>
    <t>Colonne16026</t>
  </si>
  <si>
    <t>Colonne16027</t>
  </si>
  <si>
    <t>Colonne16028</t>
  </si>
  <si>
    <t>Colonne16029</t>
  </si>
  <si>
    <t>Colonne16030</t>
  </si>
  <si>
    <t>Colonne16031</t>
  </si>
  <si>
    <t>Colonne16032</t>
  </si>
  <si>
    <t>Colonne16033</t>
  </si>
  <si>
    <t>Colonne16034</t>
  </si>
  <si>
    <t>Colonne16035</t>
  </si>
  <si>
    <t>Colonne16036</t>
  </si>
  <si>
    <t>Colonne16037</t>
  </si>
  <si>
    <t>Colonne16038</t>
  </si>
  <si>
    <t>Colonne16039</t>
  </si>
  <si>
    <t>Colonne16040</t>
  </si>
  <si>
    <t>Colonne16041</t>
  </si>
  <si>
    <t>Colonne16042</t>
  </si>
  <si>
    <t>Colonne16043</t>
  </si>
  <si>
    <t>Colonne16044</t>
  </si>
  <si>
    <t>Colonne16045</t>
  </si>
  <si>
    <t>Colonne16046</t>
  </si>
  <si>
    <t>Colonne16047</t>
  </si>
  <si>
    <t>Colonne16048</t>
  </si>
  <si>
    <t>Colonne16049</t>
  </si>
  <si>
    <t>Colonne16050</t>
  </si>
  <si>
    <t>Colonne16051</t>
  </si>
  <si>
    <t>Colonne16052</t>
  </si>
  <si>
    <t>Colonne16053</t>
  </si>
  <si>
    <t>Colonne16054</t>
  </si>
  <si>
    <t>Colonne16055</t>
  </si>
  <si>
    <t>Colonne16056</t>
  </si>
  <si>
    <t>Colonne16057</t>
  </si>
  <si>
    <t>Colonne16058</t>
  </si>
  <si>
    <t>Colonne16059</t>
  </si>
  <si>
    <t>Colonne16060</t>
  </si>
  <si>
    <t>Colonne16061</t>
  </si>
  <si>
    <t>Colonne16062</t>
  </si>
  <si>
    <t>Colonne16063</t>
  </si>
  <si>
    <t>Colonne16064</t>
  </si>
  <si>
    <t>Colonne16065</t>
  </si>
  <si>
    <t>Colonne16066</t>
  </si>
  <si>
    <t>Colonne16067</t>
  </si>
  <si>
    <t>Colonne16068</t>
  </si>
  <si>
    <t>Colonne16069</t>
  </si>
  <si>
    <t>Colonne16070</t>
  </si>
  <si>
    <t>Colonne16071</t>
  </si>
  <si>
    <t>Colonne16072</t>
  </si>
  <si>
    <t>Colonne16073</t>
  </si>
  <si>
    <t>Colonne16074</t>
  </si>
  <si>
    <t>Colonne16075</t>
  </si>
  <si>
    <t>Colonne16076</t>
  </si>
  <si>
    <t>Colonne16077</t>
  </si>
  <si>
    <t>Colonne16078</t>
  </si>
  <si>
    <t>Colonne16079</t>
  </si>
  <si>
    <t>Colonne16080</t>
  </si>
  <si>
    <t>Colonne16081</t>
  </si>
  <si>
    <t>Colonne16082</t>
  </si>
  <si>
    <t>Colonne16083</t>
  </si>
  <si>
    <t>Colonne16084</t>
  </si>
  <si>
    <t>Colonne16085</t>
  </si>
  <si>
    <t>Colonne16086</t>
  </si>
  <si>
    <t>Colonne16087</t>
  </si>
  <si>
    <t>Colonne16088</t>
  </si>
  <si>
    <t>Colonne16089</t>
  </si>
  <si>
    <t>Colonne16090</t>
  </si>
  <si>
    <t>Colonne16091</t>
  </si>
  <si>
    <t>Colonne16092</t>
  </si>
  <si>
    <t>Colonne16093</t>
  </si>
  <si>
    <t>Colonne16094</t>
  </si>
  <si>
    <t>Colonne16095</t>
  </si>
  <si>
    <t>Colonne16096</t>
  </si>
  <si>
    <t>Colonne16097</t>
  </si>
  <si>
    <t>Colonne16098</t>
  </si>
  <si>
    <t>Colonne16099</t>
  </si>
  <si>
    <t>Colonne16100</t>
  </si>
  <si>
    <t>Colonne16101</t>
  </si>
  <si>
    <t>Colonne16102</t>
  </si>
  <si>
    <t>Colonne16103</t>
  </si>
  <si>
    <t>Colonne16104</t>
  </si>
  <si>
    <t>Colonne16105</t>
  </si>
  <si>
    <t>Colonne16106</t>
  </si>
  <si>
    <t>Colonne16107</t>
  </si>
  <si>
    <t>Colonne16108</t>
  </si>
  <si>
    <t>Colonne16109</t>
  </si>
  <si>
    <t>Colonne16110</t>
  </si>
  <si>
    <t>Colonne16111</t>
  </si>
  <si>
    <t>Colonne16112</t>
  </si>
  <si>
    <t>Colonne16113</t>
  </si>
  <si>
    <t>Colonne16114</t>
  </si>
  <si>
    <t>Colonne16115</t>
  </si>
  <si>
    <t>Colonne16116</t>
  </si>
  <si>
    <t>Colonne16117</t>
  </si>
  <si>
    <t>Colonne16118</t>
  </si>
  <si>
    <t>Colonne16119</t>
  </si>
  <si>
    <t>Colonne16120</t>
  </si>
  <si>
    <t>Colonne16121</t>
  </si>
  <si>
    <t>Colonne16122</t>
  </si>
  <si>
    <t>Colonne16123</t>
  </si>
  <si>
    <t>Colonne16124</t>
  </si>
  <si>
    <t>Colonne16125</t>
  </si>
  <si>
    <t>Colonne16126</t>
  </si>
  <si>
    <t>Colonne16127</t>
  </si>
  <si>
    <t>Colonne16128</t>
  </si>
  <si>
    <t>Colonne16129</t>
  </si>
  <si>
    <t>Colonne16130</t>
  </si>
  <si>
    <t>Colonne16131</t>
  </si>
  <si>
    <t>Colonne16132</t>
  </si>
  <si>
    <t>Colonne16133</t>
  </si>
  <si>
    <t>Colonne16134</t>
  </si>
  <si>
    <t>Colonne16135</t>
  </si>
  <si>
    <t>Colonne16136</t>
  </si>
  <si>
    <t>Colonne16137</t>
  </si>
  <si>
    <t>Colonne16138</t>
  </si>
  <si>
    <t>Colonne16139</t>
  </si>
  <si>
    <t>Colonne16140</t>
  </si>
  <si>
    <t>Colonne16141</t>
  </si>
  <si>
    <t>Colonne16142</t>
  </si>
  <si>
    <t>Colonne16143</t>
  </si>
  <si>
    <t>Colonne16144</t>
  </si>
  <si>
    <t>Colonne16145</t>
  </si>
  <si>
    <t>Colonne16146</t>
  </si>
  <si>
    <t>Colonne16147</t>
  </si>
  <si>
    <t>Colonne16148</t>
  </si>
  <si>
    <t>Colonne16149</t>
  </si>
  <si>
    <t>Colonne16150</t>
  </si>
  <si>
    <t>Colonne16151</t>
  </si>
  <si>
    <t>Colonne16152</t>
  </si>
  <si>
    <t>Colonne16153</t>
  </si>
  <si>
    <t>Colonne16154</t>
  </si>
  <si>
    <t>Colonne16155</t>
  </si>
  <si>
    <t>Colonne16156</t>
  </si>
  <si>
    <t>Colonne16157</t>
  </si>
  <si>
    <t>Colonne16158</t>
  </si>
  <si>
    <t>Colonne16159</t>
  </si>
  <si>
    <t>Colonne16160</t>
  </si>
  <si>
    <t>Colonne16161</t>
  </si>
  <si>
    <t>Colonne16162</t>
  </si>
  <si>
    <t>Colonne16163</t>
  </si>
  <si>
    <t>Colonne16164</t>
  </si>
  <si>
    <t>Colonne16165</t>
  </si>
  <si>
    <t>Colonne16166</t>
  </si>
  <si>
    <t>Colonne16167</t>
  </si>
  <si>
    <t>Colonne16168</t>
  </si>
  <si>
    <t>Colonne16169</t>
  </si>
  <si>
    <t>Colonne16170</t>
  </si>
  <si>
    <t>Colonne16171</t>
  </si>
  <si>
    <t>Colonne16172</t>
  </si>
  <si>
    <t>Colonne16173</t>
  </si>
  <si>
    <t>Colonne16174</t>
  </si>
  <si>
    <t>Colonne16175</t>
  </si>
  <si>
    <t>Colonne16176</t>
  </si>
  <si>
    <t>Colonne16177</t>
  </si>
  <si>
    <t>Colonne16178</t>
  </si>
  <si>
    <t>Colonne16179</t>
  </si>
  <si>
    <t>Colonne16180</t>
  </si>
  <si>
    <t>Colonne16181</t>
  </si>
  <si>
    <t>Colonne16182</t>
  </si>
  <si>
    <t>Colonne16183</t>
  </si>
  <si>
    <t>Colonne16184</t>
  </si>
  <si>
    <t>Colonne16185</t>
  </si>
  <si>
    <t>Colonne16186</t>
  </si>
  <si>
    <t>Colonne16187</t>
  </si>
  <si>
    <t>Colonne16188</t>
  </si>
  <si>
    <t>Colonne16189</t>
  </si>
  <si>
    <t>Colonne16190</t>
  </si>
  <si>
    <t>Colonne16191</t>
  </si>
  <si>
    <t>Colonne16192</t>
  </si>
  <si>
    <t>Colonne16193</t>
  </si>
  <si>
    <t>Colonne16194</t>
  </si>
  <si>
    <t>Colonne16195</t>
  </si>
  <si>
    <t>Colonne16196</t>
  </si>
  <si>
    <t>Colonne16197</t>
  </si>
  <si>
    <t>Colonne16198</t>
  </si>
  <si>
    <t>Colonne16199</t>
  </si>
  <si>
    <t>Colonne16200</t>
  </si>
  <si>
    <t>Colonne16201</t>
  </si>
  <si>
    <t>Colonne16202</t>
  </si>
  <si>
    <t>Colonne16203</t>
  </si>
  <si>
    <t>Colonne16204</t>
  </si>
  <si>
    <t>Colonne16205</t>
  </si>
  <si>
    <t>Colonne16206</t>
  </si>
  <si>
    <t>Colonne16207</t>
  </si>
  <si>
    <t>Colonne16208</t>
  </si>
  <si>
    <t>Colonne16209</t>
  </si>
  <si>
    <t>Colonne16210</t>
  </si>
  <si>
    <t>Colonne16211</t>
  </si>
  <si>
    <t>Colonne16212</t>
  </si>
  <si>
    <t>Colonne16213</t>
  </si>
  <si>
    <t>Colonne16214</t>
  </si>
  <si>
    <t>Colonne16215</t>
  </si>
  <si>
    <t>Colonne16216</t>
  </si>
  <si>
    <t>Colonne16217</t>
  </si>
  <si>
    <t>Colonne16218</t>
  </si>
  <si>
    <t>Colonne16219</t>
  </si>
  <si>
    <t>Colonne16220</t>
  </si>
  <si>
    <t>Colonne16221</t>
  </si>
  <si>
    <t>Colonne16222</t>
  </si>
  <si>
    <t>Colonne16223</t>
  </si>
  <si>
    <t>Colonne16224</t>
  </si>
  <si>
    <t>Colonne16225</t>
  </si>
  <si>
    <t>Colonne16226</t>
  </si>
  <si>
    <t>Colonne16227</t>
  </si>
  <si>
    <t>Colonne16228</t>
  </si>
  <si>
    <t>Colonne16229</t>
  </si>
  <si>
    <t>Colonne16230</t>
  </si>
  <si>
    <t>Colonne16231</t>
  </si>
  <si>
    <t>Colonne16232</t>
  </si>
  <si>
    <t>Colonne16233</t>
  </si>
  <si>
    <t>Colonne16234</t>
  </si>
  <si>
    <t>Colonne16235</t>
  </si>
  <si>
    <t>Colonne16236</t>
  </si>
  <si>
    <t>Colonne16237</t>
  </si>
  <si>
    <t>Colonne16238</t>
  </si>
  <si>
    <t>Colonne16239</t>
  </si>
  <si>
    <t>Colonne16240</t>
  </si>
  <si>
    <t>Colonne16241</t>
  </si>
  <si>
    <t>Colonne16242</t>
  </si>
  <si>
    <t>Colonne16243</t>
  </si>
  <si>
    <t>Colonne16244</t>
  </si>
  <si>
    <t>Colonne16245</t>
  </si>
  <si>
    <t>Colonne16246</t>
  </si>
  <si>
    <t>Colonne16247</t>
  </si>
  <si>
    <t>Colonne16248</t>
  </si>
  <si>
    <t>Colonne16249</t>
  </si>
  <si>
    <t>Colonne16250</t>
  </si>
  <si>
    <t>Colonne16251</t>
  </si>
  <si>
    <t>Colonne16252</t>
  </si>
  <si>
    <t>Colonne16253</t>
  </si>
  <si>
    <t>Colonne16254</t>
  </si>
  <si>
    <t>Colonne16255</t>
  </si>
  <si>
    <t>Colonne16256</t>
  </si>
  <si>
    <t>Colonne16257</t>
  </si>
  <si>
    <t>Colonne16258</t>
  </si>
  <si>
    <t>Colonne16259</t>
  </si>
  <si>
    <t>Colonne16260</t>
  </si>
  <si>
    <t>Colonne16261</t>
  </si>
  <si>
    <t>Colonne16262</t>
  </si>
  <si>
    <t>Colonne16263</t>
  </si>
  <si>
    <t>Colonne16264</t>
  </si>
  <si>
    <t>Colonne16265</t>
  </si>
  <si>
    <t>Colonne16266</t>
  </si>
  <si>
    <t>Colonne16267</t>
  </si>
  <si>
    <t>Colonne16268</t>
  </si>
  <si>
    <t>Colonne16269</t>
  </si>
  <si>
    <t>Colonne16270</t>
  </si>
  <si>
    <t>Colonne16271</t>
  </si>
  <si>
    <t>Colonne16272</t>
  </si>
  <si>
    <t>Colonne16273</t>
  </si>
  <si>
    <t>Colonne16274</t>
  </si>
  <si>
    <t>Colonne16275</t>
  </si>
  <si>
    <t>Colonne16276</t>
  </si>
  <si>
    <t>Colonne16277</t>
  </si>
  <si>
    <t>Colonne16278</t>
  </si>
  <si>
    <t>Colonne16279</t>
  </si>
  <si>
    <t>Colonne16280</t>
  </si>
  <si>
    <t>Colonne16281</t>
  </si>
  <si>
    <t>Colonne16282</t>
  </si>
  <si>
    <t>Colonne16283</t>
  </si>
  <si>
    <t>Colonne16284</t>
  </si>
  <si>
    <t>Colonne16285</t>
  </si>
  <si>
    <t>Colonne16286</t>
  </si>
  <si>
    <t>Colonne16287</t>
  </si>
  <si>
    <t>Colonne16288</t>
  </si>
  <si>
    <t>Colonne16289</t>
  </si>
  <si>
    <t>Colonne16290</t>
  </si>
  <si>
    <t>Colonne16291</t>
  </si>
  <si>
    <t>Colonne16292</t>
  </si>
  <si>
    <t>Colonne16293</t>
  </si>
  <si>
    <t>Colonne16294</t>
  </si>
  <si>
    <t>Colonne16295</t>
  </si>
  <si>
    <t>Colonne16296</t>
  </si>
  <si>
    <t>Colonne16297</t>
  </si>
  <si>
    <t>Colonne16298</t>
  </si>
  <si>
    <t>Colonne16299</t>
  </si>
  <si>
    <t>Colonne16300</t>
  </si>
  <si>
    <t>Colonne16301</t>
  </si>
  <si>
    <t>Colonne16302</t>
  </si>
  <si>
    <t>Colonne16303</t>
  </si>
  <si>
    <t>Colonne16304</t>
  </si>
  <si>
    <t>Colonne16305</t>
  </si>
  <si>
    <t>Colonne16306</t>
  </si>
  <si>
    <t>Colonne16307</t>
  </si>
  <si>
    <t>Colonne16308</t>
  </si>
  <si>
    <t>Colonne16309</t>
  </si>
  <si>
    <t>Colonne16310</t>
  </si>
  <si>
    <t>Colonne16311</t>
  </si>
  <si>
    <t>Colonne16312</t>
  </si>
  <si>
    <t>Colonne16313</t>
  </si>
  <si>
    <t>Colonne16314</t>
  </si>
  <si>
    <t>Colonne16315</t>
  </si>
  <si>
    <t>Colonne16316</t>
  </si>
  <si>
    <t>Colonne16317</t>
  </si>
  <si>
    <t>Colonne16318</t>
  </si>
  <si>
    <t>Colonne16319</t>
  </si>
  <si>
    <t>Colonne16320</t>
  </si>
  <si>
    <t>Colonne16321</t>
  </si>
  <si>
    <t>Colonne16322</t>
  </si>
  <si>
    <t>Colonne16323</t>
  </si>
  <si>
    <t>Colonne16324</t>
  </si>
  <si>
    <t>Colonne16325</t>
  </si>
  <si>
    <t>Colonne16326</t>
  </si>
  <si>
    <t>Colonne16327</t>
  </si>
  <si>
    <t>Colonne16328</t>
  </si>
  <si>
    <t>Colonne16329</t>
  </si>
  <si>
    <t>Colonne16330</t>
  </si>
  <si>
    <t>Colonne16331</t>
  </si>
  <si>
    <t>Colonne16332</t>
  </si>
  <si>
    <t>Colonne16333</t>
  </si>
  <si>
    <t>Colonne16334</t>
  </si>
  <si>
    <t>Colonne16335</t>
  </si>
  <si>
    <t>Colonne16336</t>
  </si>
  <si>
    <t>Colonne16337</t>
  </si>
  <si>
    <t>Colonne16338</t>
  </si>
  <si>
    <t>Colonne16339</t>
  </si>
  <si>
    <t>Colonne16340</t>
  </si>
  <si>
    <t>Colonne16341</t>
  </si>
  <si>
    <t>Colonne16342</t>
  </si>
  <si>
    <t>Colonne16343</t>
  </si>
  <si>
    <t>Colonne16344</t>
  </si>
  <si>
    <t>Colonne16345</t>
  </si>
  <si>
    <t>Colonne16346</t>
  </si>
  <si>
    <t>Colonne16347</t>
  </si>
  <si>
    <t>Colonne16348</t>
  </si>
  <si>
    <t>Colonne16349</t>
  </si>
  <si>
    <t>Colonne16350</t>
  </si>
  <si>
    <t>Colonne16351</t>
  </si>
  <si>
    <t>Colonne16352</t>
  </si>
  <si>
    <t>FTSE Non-USD WGBI 10+ Hedged USD</t>
  </si>
  <si>
    <t>IE00BJSFR200</t>
  </si>
  <si>
    <t>47416828</t>
  </si>
  <si>
    <t>iShares Global HY Corp Bond UCITS ETF EUR Hgd Dist</t>
  </si>
  <si>
    <t>Goldman Sachs ESG Enh EM Sh Dur Bd I Acc USD</t>
  </si>
  <si>
    <t>Markit iBoxx Global Developed Markets Liquid High Yield Capped Index</t>
  </si>
  <si>
    <t>HYLE SW Equity</t>
  </si>
  <si>
    <t>IBXX60HT Index</t>
  </si>
  <si>
    <t>H00014EU Index</t>
  </si>
  <si>
    <t>I00014US Index</t>
  </si>
  <si>
    <t>LU0641006456</t>
  </si>
  <si>
    <t>Xtrackers II Glbal Governmnt Bnd UCITS ETF 3C HUSD</t>
  </si>
  <si>
    <t>LU0772955935</t>
  </si>
  <si>
    <t>LU1059924750</t>
  </si>
  <si>
    <t>LU0445386955</t>
  </si>
  <si>
    <t>10636470</t>
  </si>
  <si>
    <t>Nordea 1 - Alpha 10 MA BI EUR</t>
  </si>
  <si>
    <t>25643490</t>
  </si>
  <si>
    <t>Nordea 1 - Alpha 10 MA HBI CHF</t>
  </si>
  <si>
    <t>25643523</t>
  </si>
  <si>
    <t>Nordea 1 - Alpha 10 MA HBI USD</t>
  </si>
  <si>
    <t>CH0504655280</t>
  </si>
  <si>
    <t>50465528</t>
  </si>
  <si>
    <t>Swisscanto (CH) IEF MSCI World ex CH NTH CHF</t>
  </si>
  <si>
    <t>CH0520892776</t>
  </si>
  <si>
    <t>52089277</t>
  </si>
  <si>
    <t>Swisscanto (CH) IEF Wld (ex CH) Resp NTH CHF</t>
  </si>
  <si>
    <t>IE00BK72HT65</t>
  </si>
  <si>
    <t>52328740</t>
  </si>
  <si>
    <t>UBS(Irl)ETFpl MSCIWldSocResUCITSETF (HgdCHF) A-acc</t>
  </si>
  <si>
    <t>MSCI World ex Switzerland TR Net Hedged CHF</t>
  </si>
  <si>
    <t>SWWESNC SW Equity</t>
  </si>
  <si>
    <t>SWWRNTH SW Equity</t>
  </si>
  <si>
    <t>IE00BDT6FP91</t>
  </si>
  <si>
    <t>SPDR Refinitiv Global Convertible UCITS (EURh)</t>
  </si>
  <si>
    <t>SBWG10CH Index</t>
  </si>
  <si>
    <t>LU1127514245</t>
  </si>
  <si>
    <t>27552807</t>
  </si>
  <si>
    <t>Xtrackers MSCI EMU UCITS ETF 1C HUSD</t>
  </si>
  <si>
    <t>XD5D SW Equity</t>
  </si>
  <si>
    <t>LU1169819635</t>
  </si>
  <si>
    <t>No Valeur</t>
  </si>
  <si>
    <t>Catégorisation</t>
  </si>
  <si>
    <t>Classification</t>
  </si>
  <si>
    <t>SWCSBDG SW Equity</t>
  </si>
  <si>
    <t>Exane Funds 2 - Exane Equity Select Europe A EUR Cap</t>
  </si>
  <si>
    <t>Exane Funds 2 - Exane Equity Select Europe B EUR Cap</t>
  </si>
  <si>
    <t>Exane Funds 2 - Exane Equity Select Europe D EUR Dis</t>
  </si>
  <si>
    <t>Exane Funds 2 - Exane Equity Select Europe S EUR Cap</t>
  </si>
  <si>
    <t>RAM (Lux) SF-Long/Short European Eqs I EUR Cap</t>
  </si>
  <si>
    <t>RAM (Lux) SF-Long/Short European Eqs IH CHF Cap</t>
  </si>
  <si>
    <t>RAM (Lux) SF-Long/Short European Eqs IH USD Cap</t>
  </si>
  <si>
    <t>Commentaires</t>
  </si>
  <si>
    <t>26748326</t>
  </si>
  <si>
    <t>UBS ETF - MSCI EMU UCITS ETF (hedged to CHF) A-acc</t>
  </si>
  <si>
    <t>31013676</t>
  </si>
  <si>
    <t>LU2250179137</t>
  </si>
  <si>
    <t>57847447</t>
  </si>
  <si>
    <t>CS (Lux) Cat Bond Fund EBH CHF</t>
  </si>
  <si>
    <t>RAM (Lux) SF-Emerging Markets Eqs B USD Cap</t>
  </si>
  <si>
    <t>RAM (Lux) SF-European Equities I EUR Cap</t>
  </si>
  <si>
    <t>RAM (Lux) SF-European Equities U EUR Cap</t>
  </si>
  <si>
    <t>Schroder Flexible Cat Bond CHF Hedged IF Acc</t>
  </si>
  <si>
    <t>Bloomberg Commodity Index hedge CHF</t>
  </si>
  <si>
    <t>CH0265115169</t>
  </si>
  <si>
    <t>CH0265128386</t>
  </si>
  <si>
    <t>26511516</t>
  </si>
  <si>
    <t>Swisscanto (CH) CF Diversified ESG Int CHF GT CHF</t>
  </si>
  <si>
    <t>26512838</t>
  </si>
  <si>
    <t>Swisscanto (CH) CF Diversified ESG Int USD GT USD</t>
  </si>
  <si>
    <t>IE00BMDX0L03</t>
  </si>
  <si>
    <t>54799353</t>
  </si>
  <si>
    <t>CSIF (IE) MSCI USA SmCp ESG Lds BlueUCITSETF B USD</t>
  </si>
  <si>
    <t>IE00BMDFDY08</t>
  </si>
  <si>
    <t>56484418</t>
  </si>
  <si>
    <t>iShares $ HighYield CorpBond ESG UCITS ETF EUR H A</t>
  </si>
  <si>
    <t>LU1280303014</t>
  </si>
  <si>
    <t>29348787</t>
  </si>
  <si>
    <t>UBS ETF-MSCI USA Socially Responsible U (htoEUR)Ad</t>
  </si>
  <si>
    <t>BGF Emerging Markets Local Currency Bd D2 USD</t>
  </si>
  <si>
    <t>BGF Emerging Markets Local Currency Bd I2 USD</t>
  </si>
  <si>
    <t>BGF Fixed Income Global Opportunities I2 CHF Hgd</t>
  </si>
  <si>
    <t>BGF Fixed Income Global Opportunities I2 EUR Hgd</t>
  </si>
  <si>
    <t>BGF Fixed Income Global Opportunities I2 USD</t>
  </si>
  <si>
    <t>GAM Systematic Alternative Risk Premia Inst Acc</t>
  </si>
  <si>
    <t>MFM Funds Global Convertible Defensive I CHF</t>
  </si>
  <si>
    <t>MFM Funds Global Convertible Opportunities I CHF</t>
  </si>
  <si>
    <t>MFM Funds Global Convertible Opportunities I EUR</t>
  </si>
  <si>
    <t>MSCI USA Socially Responsible 5% Issuer Capped Total Return Net hedged in EUR</t>
  </si>
  <si>
    <t>USSRF SW Equity</t>
  </si>
  <si>
    <t>M7CXUBV INDEX</t>
  </si>
  <si>
    <t>USSMC SW Equity</t>
  </si>
  <si>
    <t>Produits d’allocation</t>
  </si>
  <si>
    <t>LU1169821292</t>
  </si>
  <si>
    <t>UBS ETF- MSCI United Kingdom UCITS ETF hEUR A-acc</t>
  </si>
  <si>
    <t>M0UKHEUR INDEX</t>
  </si>
  <si>
    <t>UFMB GY Equity</t>
  </si>
  <si>
    <t>LU1169821458</t>
  </si>
  <si>
    <t>MSCI UK (TR) hedge EUR</t>
  </si>
  <si>
    <t>MSCI UK (TR) hedge USD</t>
  </si>
  <si>
    <t>UKUSD SW Equity</t>
  </si>
  <si>
    <t>UBS ETF- MSCI United Kingdom UCITS ETF hUSD A-acc</t>
  </si>
  <si>
    <t>M0UKHEUR Index</t>
  </si>
  <si>
    <t>M0UKHUSE Index</t>
  </si>
  <si>
    <t>M0UKHCHF Index</t>
  </si>
  <si>
    <t>CHEUR SW Equity</t>
  </si>
  <si>
    <t>CHUSD SW Equity</t>
  </si>
  <si>
    <t>EMUCHF SW Equity</t>
  </si>
  <si>
    <t>UKCHF SW Equity</t>
  </si>
  <si>
    <t>MSCI EMU hedged CHF</t>
  </si>
  <si>
    <t>M0EMHCHF Index</t>
  </si>
  <si>
    <t>M0EMHUSR Index</t>
  </si>
  <si>
    <t>LU1215828218</t>
  </si>
  <si>
    <t>Xtrackers MSCI EMU UCITS ETF 4C HCHF</t>
  </si>
  <si>
    <t>Bloomberg Barclays Euro Government Bond 30 Year Term Index</t>
  </si>
  <si>
    <t>Bloomberg Barclays Euro Aggregate Bond Index</t>
  </si>
  <si>
    <t>BCEX1T INDEX</t>
  </si>
  <si>
    <t>Bloomberg Barclays Euro Corporate Bond Index</t>
  </si>
  <si>
    <t>Bloomberg Barclays US Aggregate Bond Index</t>
  </si>
  <si>
    <t>FTSE 100 Index</t>
  </si>
  <si>
    <t>UBS Bloomberg CMCI® Total Return</t>
  </si>
  <si>
    <t>UBS Bloomberg CMCI® Composite CHF Monthly Hedged TR</t>
  </si>
  <si>
    <t>UBS Bloomberg CMCI® Composite EUR Monthly Hedged TR</t>
  </si>
  <si>
    <t>Bloomberg Commodity Index® hedged to EUR Total Return</t>
  </si>
  <si>
    <t>Bloomberg Commodity Index® hedged to CHF Total Return</t>
  </si>
  <si>
    <t>Bloomberg Commodity Index® Total Return</t>
  </si>
  <si>
    <t>S&amp;P 500 Index</t>
  </si>
  <si>
    <t>MSCI USA 100% hedged to CHF Total Return Net</t>
  </si>
  <si>
    <t>Refinitiv Qualified Global Convertible Monthly Hedged (EUR)</t>
  </si>
  <si>
    <t>MSCI Europe Low Carbon SRI Leaders Index</t>
  </si>
  <si>
    <t>S&amp;P 500 ESG Total Return Net</t>
  </si>
  <si>
    <t>S&amp;P 500 ESG Total Return Net hedged to CHF</t>
  </si>
  <si>
    <t>S&amp;P 500 ESG Total Return Net hedged to EUR</t>
  </si>
  <si>
    <t>MSCI USA TRN Index</t>
  </si>
  <si>
    <t>MSCI USA Small Cap ESG Leaders Index</t>
  </si>
  <si>
    <t>MSCI UK IMI Extended SRI Low Carbon Select 5% Issuer Capped Total Return Net</t>
  </si>
  <si>
    <t>MSCI United Kingdom Total Return Net</t>
  </si>
  <si>
    <t>MSCI EMU SRI Low Carbon Select 5% Issuer Capped Total Return Net</t>
  </si>
  <si>
    <t>MSCI EMU 100% hedged to CHF Total Return Net</t>
  </si>
  <si>
    <t>MSCI Switzerland 20/35 100% hedged to EUR Total Return Net</t>
  </si>
  <si>
    <t>MSCI Switzerland 20/35 100% hedged to USD Total Return Net</t>
  </si>
  <si>
    <t>FTSE EMU Government Bond Index</t>
  </si>
  <si>
    <t>FTSE Non-CHF World Government Bond Index</t>
  </si>
  <si>
    <t>FTSE Non-CHF World Government Bond Index, Currency-Hedged in CHF</t>
  </si>
  <si>
    <t>FTSE World Broad Investment-Grade Corporate Bond Index, CurrencyHedged in CHF</t>
  </si>
  <si>
    <t>BXCHTRCH Index</t>
  </si>
  <si>
    <t>Bloomberg Barclays Global-Aggregate ex CHF 1-5Y Hedged CHF</t>
  </si>
  <si>
    <t>FTSE UK Government Bond Index</t>
  </si>
  <si>
    <t>LBMA Gold Price PM (Hedged into CHF)</t>
  </si>
  <si>
    <t>FTSE 6-Months Swiss Franc Eurodeposit in CHF</t>
  </si>
  <si>
    <t>FTSE US Government Bond Index (CHF-Hgd)</t>
  </si>
  <si>
    <t>SXI Real Estate® Broad Funds TR</t>
  </si>
  <si>
    <t>FTSE World Government Bond Index (ex-EMU Government Bonds)</t>
  </si>
  <si>
    <t>MSCI EMU NR</t>
  </si>
  <si>
    <t>MSCI EM Asia NR</t>
  </si>
  <si>
    <t>MSCI EM (USD)</t>
  </si>
  <si>
    <t>S&amp;P 500 (USD)</t>
  </si>
  <si>
    <t>MSCI AC Asia Pac ex JP</t>
  </si>
  <si>
    <t>HFRX Global Hedge Fund EUR (hedged)</t>
  </si>
  <si>
    <t>EURIBOR 1M</t>
  </si>
  <si>
    <t>JPM CEMBI Broad Diversified Index</t>
  </si>
  <si>
    <t>HFRX Global Hedge Fund CHF (hedged)</t>
  </si>
  <si>
    <t>ICE BofA US High Yield Constrained Index Hedged to EUR</t>
  </si>
  <si>
    <t>MSCI Europe NET</t>
  </si>
  <si>
    <t>Refinitiv Global Focus Convertible Index Hedged in CHF</t>
  </si>
  <si>
    <t>Refinitiv Global Focus Convertible Index Hedged in EUR</t>
  </si>
  <si>
    <t>Refinitiv Global Focus Convertible Index Hedged in USD</t>
  </si>
  <si>
    <t>ICE BofA US High Yield Constrained Index Hedged to CHF</t>
  </si>
  <si>
    <t>HFRX Global Hedge Fd Index</t>
  </si>
  <si>
    <t>EONIA Capitalization Index (EUR)</t>
  </si>
  <si>
    <t>ICE BofA SOFR Overnight Rate Index (USD)</t>
  </si>
  <si>
    <t>ICE BofA SARON Overnight Rate Index (CHF)</t>
  </si>
  <si>
    <t>Eleva Euroland Selection</t>
  </si>
  <si>
    <t>EURO STOXX Index (Net Return)</t>
  </si>
  <si>
    <t>JCGMMUN Index</t>
  </si>
  <si>
    <t xml:space="preserve">EMIX Global Mining Const. Weight </t>
  </si>
  <si>
    <t>MSCI World Ex EMU NR USD Index</t>
  </si>
  <si>
    <t>M1WOM INDEX</t>
  </si>
  <si>
    <t>IE00BDFBTQ78</t>
  </si>
  <si>
    <t>VaneEck Global Mining UCITS ETF</t>
  </si>
  <si>
    <t>IE00BYT5CW92</t>
  </si>
  <si>
    <t>UBS ETF CMCI ex-agriculture UCITS HCHF</t>
  </si>
  <si>
    <t>IE00BYT5CV85</t>
  </si>
  <si>
    <t>UBS ETF CMCI ex-agriculture UCITS HEUR</t>
  </si>
  <si>
    <t>IE00BZ2GV965</t>
  </si>
  <si>
    <t>UBS ETF CMCI ex-agriculture UCITS HUSD</t>
  </si>
  <si>
    <t>CH0295579269</t>
  </si>
  <si>
    <t>29557926</t>
  </si>
  <si>
    <t>Procimmo Swiss Commercial Fund 56</t>
  </si>
  <si>
    <t>CH0123558782</t>
  </si>
  <si>
    <t>12355878</t>
  </si>
  <si>
    <t>UBS AST 3 Global Real Estate (ex CH) I-A0</t>
  </si>
  <si>
    <t>UASTIAO SW Equity</t>
  </si>
  <si>
    <t>PROSW56 SW Equity</t>
  </si>
  <si>
    <t>SPXESENH INDEX</t>
  </si>
  <si>
    <t>IBGL IM Equity</t>
  </si>
  <si>
    <t>FSMI SEP 21</t>
  </si>
  <si>
    <t>FSMM SEP 21</t>
  </si>
  <si>
    <t>DE000C52VKN0</t>
  </si>
  <si>
    <t>DE000C52VKP5</t>
  </si>
  <si>
    <t>GDIG LN Equity</t>
  </si>
  <si>
    <t>JCGMMUN INDEX</t>
  </si>
  <si>
    <t>CCXAE SW Equity</t>
  </si>
  <si>
    <t>XMXALCET INDEX</t>
  </si>
  <si>
    <t>CCXAS SW Equity</t>
  </si>
  <si>
    <t>XMXALCCT INDEX</t>
  </si>
  <si>
    <t>NORMABI LX Equity</t>
  </si>
  <si>
    <t>NA10MAH LX Equity</t>
  </si>
  <si>
    <t>CSPXEBE LX Equity</t>
  </si>
  <si>
    <t>MDPCJ INDEX</t>
  </si>
  <si>
    <t>GCVE SW Equity</t>
  </si>
  <si>
    <t>UCBITREH INDEX</t>
  </si>
  <si>
    <t>CCXAA SW Equity</t>
  </si>
  <si>
    <t>CMXALCTR INDEX</t>
  </si>
  <si>
    <t>NOMHBIU LX Equity</t>
  </si>
  <si>
    <t>CSSBIAB SW Equity</t>
  </si>
  <si>
    <t>ZGLDHC SW Equity</t>
  </si>
  <si>
    <t>XDUE SW Equity</t>
  </si>
  <si>
    <t>EMUSRI SW Equity</t>
  </si>
  <si>
    <t>M7EMSI5C INDEX</t>
  </si>
  <si>
    <t>NUSSSU INDEX</t>
  </si>
  <si>
    <t>MACXCSLA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</si>
</sst>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 * #,##0.00_ ;_ * \-#,##0.00_ ;_ * &quot;-&quot;??_ ;_ @_ "/>
    <numFmt numFmtId="165" formatCode="0.000%"/>
    <numFmt numFmtId="166" formatCode="0.0%"/>
    <numFmt numFmtId="167" formatCode="dd\.mm\.yyyy"/>
    <numFmt numFmtId="168" formatCode="0.0000%"/>
    <numFmt numFmtId="169" formatCode="[$]dd/mm/yyyy;@" x16r2:formatCode16="[$-en-FR,1]dd/mm/yyyy;@"/>
    <numFmt numFmtId="170" formatCode="0.0000"/>
  </numFmts>
  <fonts count="73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color indexed="55"/>
      <name val="Arial"/>
      <family val="2"/>
    </font>
    <font>
      <u/>
      <sz val="10"/>
      <color indexed="55"/>
      <name val="Arial"/>
      <family val="2"/>
    </font>
    <font>
      <sz val="10"/>
      <color indexed="62"/>
      <name val="Arial"/>
      <family val="2"/>
    </font>
    <font>
      <sz val="10"/>
      <color indexed="56"/>
      <name val="Arial"/>
      <family val="2"/>
    </font>
    <font>
      <u/>
      <sz val="8"/>
      <color indexed="12"/>
      <name val="Arial"/>
      <family val="2"/>
    </font>
    <font>
      <sz val="9"/>
      <color indexed="8"/>
      <name val="Calibri"/>
      <family val="2"/>
    </font>
    <font>
      <b/>
      <sz val="10"/>
      <color indexed="9"/>
      <name val="Segoe U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9"/>
      <name val="Calibri"/>
      <family val="2"/>
    </font>
    <font>
      <sz val="10"/>
      <color theme="1"/>
      <name val="Calibri"/>
      <family val="2"/>
    </font>
    <font>
      <sz val="10"/>
      <color indexed="8"/>
      <name val="Calibri"/>
      <family val="2"/>
    </font>
    <font>
      <sz val="10"/>
      <name val="Calibri"/>
      <family val="2"/>
      <scheme val="minor"/>
    </font>
    <font>
      <sz val="8.25"/>
      <name val="Microsoft Sans Serif"/>
      <family val="2"/>
    </font>
    <font>
      <sz val="9"/>
      <color rgb="FF000000"/>
      <name val="Calibri"/>
      <family val="2"/>
    </font>
    <font>
      <sz val="10"/>
      <color rgb="FF000000"/>
      <name val="Calibri"/>
      <family val="2"/>
      <scheme val="minor"/>
    </font>
    <font>
      <sz val="8.25"/>
      <name val="Microsoft Sans Serif"/>
      <family val="2"/>
    </font>
    <font>
      <sz val="8.25"/>
      <name val="Microsoft Sans Serif"/>
      <family val="2"/>
    </font>
    <font>
      <sz val="10"/>
      <color indexed="8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Arial"/>
      <family val="2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color rgb="FF000000"/>
      <name val="Calibri"/>
      <family val="2"/>
    </font>
    <font>
      <sz val="10"/>
      <color indexed="62"/>
      <name val="Calibri"/>
      <family val="2"/>
      <scheme val="minor"/>
    </font>
    <font>
      <sz val="10"/>
      <color indexed="56"/>
      <name val="Calibri"/>
      <family val="2"/>
      <scheme val="minor"/>
    </font>
    <font>
      <u/>
      <sz val="10"/>
      <color theme="10"/>
      <name val="Calibri"/>
      <family val="2"/>
      <scheme val="minor"/>
    </font>
    <font>
      <u/>
      <sz val="10"/>
      <color indexed="55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9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indexed="9"/>
      <name val="Calibri"/>
      <family val="2"/>
    </font>
    <font>
      <b/>
      <sz val="10"/>
      <color rgb="FFFFFFFF"/>
      <name val="Segoe UI"/>
      <family val="2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i/>
      <sz val="10"/>
      <name val="Helv"/>
    </font>
    <font>
      <sz val="11"/>
      <color indexed="10"/>
      <name val="Calibri"/>
      <family val="2"/>
    </font>
    <font>
      <sz val="9"/>
      <color theme="1"/>
      <name val="Calibri"/>
      <family val="2"/>
    </font>
    <font>
      <sz val="10"/>
      <color indexed="8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</font>
    <font>
      <sz val="9"/>
      <name val="Calibri"/>
      <family val="2"/>
    </font>
    <font>
      <sz val="9"/>
      <color rgb="FF1C1C1C"/>
      <name val="Arial"/>
      <family val="2"/>
    </font>
    <font>
      <b/>
      <sz val="9"/>
      <color theme="1"/>
      <name val="Arial"/>
      <family val="2"/>
    </font>
    <font>
      <b/>
      <sz val="9"/>
      <color rgb="FF000000"/>
      <name val="Arial"/>
      <family val="2"/>
    </font>
    <font>
      <sz val="9"/>
      <color theme="1"/>
      <name val="Calibri"/>
      <family val="2"/>
    </font>
    <font>
      <sz val="10"/>
      <color indexed="8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Arial"/>
      <family val="2"/>
    </font>
  </fonts>
  <fills count="56">
    <fill>
      <patternFill patternType="none"/>
    </fill>
    <fill>
      <patternFill patternType="gray125"/>
    </fill>
    <fill>
      <patternFill patternType="solid">
        <fgColor rgb="FFC1D9F0"/>
        <bgColor indexed="64"/>
      </patternFill>
    </fill>
    <fill>
      <patternFill patternType="solid">
        <fgColor rgb="FFF0F6FE"/>
        <bgColor indexed="64"/>
      </patternFill>
    </fill>
    <fill>
      <patternFill patternType="solid">
        <fgColor rgb="FF69696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696969"/>
        <bgColor rgb="FF000000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26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4">
    <xf numFmtId="0" fontId="0" fillId="0" borderId="0"/>
    <xf numFmtId="0" fontId="1" fillId="0" borderId="0" applyNumberFormat="0" applyFill="0" applyBorder="0" applyAlignment="0" applyProtection="0"/>
    <xf numFmtId="16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0" borderId="4" applyNumberFormat="0" applyAlignment="0" applyProtection="0"/>
    <xf numFmtId="0" fontId="21" fillId="11" borderId="5" applyNumberFormat="0" applyAlignment="0" applyProtection="0"/>
    <xf numFmtId="0" fontId="10" fillId="12" borderId="6" applyNumberFormat="0" applyFont="0" applyAlignment="0" applyProtection="0"/>
    <xf numFmtId="0" fontId="22" fillId="0" borderId="0" applyNumberFormat="0" applyFill="0" applyBorder="0" applyAlignment="0" applyProtection="0"/>
    <xf numFmtId="0" fontId="11" fillId="0" borderId="7" applyNumberFormat="0" applyFill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10" fillId="0" borderId="0"/>
    <xf numFmtId="0" fontId="10" fillId="0" borderId="0"/>
    <xf numFmtId="0" fontId="30" fillId="0" borderId="0">
      <alignment vertical="top"/>
      <protection locked="0"/>
    </xf>
    <xf numFmtId="9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3" fillId="0" borderId="0">
      <alignment vertical="top"/>
      <protection locked="0"/>
    </xf>
    <xf numFmtId="0" fontId="34" fillId="0" borderId="0">
      <alignment vertical="top"/>
      <protection locked="0"/>
    </xf>
    <xf numFmtId="0" fontId="2" fillId="0" borderId="0"/>
    <xf numFmtId="9" fontId="2" fillId="0" borderId="0" applyFont="0" applyFill="0" applyBorder="0" applyAlignment="0" applyProtection="0"/>
    <xf numFmtId="0" fontId="12" fillId="40" borderId="0" applyNumberFormat="0" applyBorder="0" applyAlignment="0" applyProtection="0"/>
    <xf numFmtId="0" fontId="12" fillId="41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5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43" borderId="0" applyNumberFormat="0" applyBorder="0" applyAlignment="0" applyProtection="0"/>
    <xf numFmtId="0" fontId="12" fillId="46" borderId="0" applyNumberFormat="0" applyBorder="0" applyAlignment="0" applyProtection="0"/>
    <xf numFmtId="0" fontId="12" fillId="49" borderId="0" applyNumberFormat="0" applyBorder="0" applyAlignment="0" applyProtection="0"/>
    <xf numFmtId="0" fontId="55" fillId="50" borderId="0" applyNumberFormat="0" applyBorder="0" applyAlignment="0" applyProtection="0"/>
    <xf numFmtId="0" fontId="55" fillId="47" borderId="0" applyNumberFormat="0" applyBorder="0" applyAlignment="0" applyProtection="0"/>
    <xf numFmtId="0" fontId="55" fillId="48" borderId="0" applyNumberFormat="0" applyBorder="0" applyAlignment="0" applyProtection="0"/>
    <xf numFmtId="0" fontId="55" fillId="51" borderId="0" applyNumberFormat="0" applyBorder="0" applyAlignment="0" applyProtection="0"/>
    <xf numFmtId="0" fontId="55" fillId="52" borderId="0" applyNumberFormat="0" applyBorder="0" applyAlignment="0" applyProtection="0"/>
    <xf numFmtId="0" fontId="55" fillId="53" borderId="0" applyNumberFormat="0" applyBorder="0" applyAlignment="0" applyProtection="0"/>
    <xf numFmtId="0" fontId="56" fillId="54" borderId="8" applyNumberFormat="0" applyAlignment="0" applyProtection="0"/>
    <xf numFmtId="0" fontId="57" fillId="45" borderId="8" applyNumberFormat="0" applyAlignment="0" applyProtection="0"/>
    <xf numFmtId="0" fontId="58" fillId="0" borderId="9" applyNumberFormat="0" applyFill="0" applyAlignment="0" applyProtection="0"/>
    <xf numFmtId="0" fontId="10" fillId="0" borderId="0"/>
    <xf numFmtId="0" fontId="2" fillId="0" borderId="0"/>
    <xf numFmtId="0" fontId="2" fillId="55" borderId="10" applyNumberFormat="0" applyFont="0" applyAlignment="0" applyProtection="0"/>
    <xf numFmtId="0" fontId="59" fillId="0" borderId="11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60" fillId="0" borderId="0" applyNumberFormat="0" applyFill="0" applyBorder="0" applyAlignment="0" applyProtection="0"/>
    <xf numFmtId="0" fontId="2" fillId="0" borderId="0"/>
    <xf numFmtId="0" fontId="10" fillId="0" borderId="0"/>
    <xf numFmtId="9" fontId="10" fillId="0" borderId="0" applyFont="0" applyFill="0" applyBorder="0" applyAlignment="0" applyProtection="0"/>
  </cellStyleXfs>
  <cellXfs count="308">
    <xf numFmtId="0" fontId="0" fillId="0" borderId="0" xfId="0"/>
    <xf numFmtId="170" fontId="3" fillId="0" borderId="0" xfId="0" applyNumberFormat="1" applyFont="1" applyFill="1" applyBorder="1" applyAlignment="1" applyProtection="1"/>
    <xf numFmtId="14" fontId="48" fillId="4" borderId="0" xfId="0" applyNumberFormat="1" applyFont="1" applyFill="1" applyBorder="1" applyAlignment="1" applyProtection="1"/>
    <xf numFmtId="170" fontId="0" fillId="0" borderId="0" xfId="0" applyNumberFormat="1"/>
    <xf numFmtId="170" fontId="2" fillId="0" borderId="0" xfId="0" applyNumberFormat="1" applyFont="1" applyFill="1" applyBorder="1" applyAlignment="1" applyProtection="1"/>
    <xf numFmtId="14" fontId="47" fillId="0" borderId="0" xfId="0" applyNumberFormat="1" applyFont="1" applyFill="1" applyBorder="1" applyAlignment="1" applyProtection="1"/>
    <xf numFmtId="170" fontId="8" fillId="0" borderId="0" xfId="0" applyNumberFormat="1" applyFont="1" applyFill="1" applyBorder="1" applyAlignment="1" applyProtection="1"/>
    <xf numFmtId="170" fontId="4" fillId="0" borderId="0" xfId="0" applyNumberFormat="1" applyFont="1" applyFill="1" applyBorder="1" applyAlignment="1" applyProtection="1"/>
    <xf numFmtId="14" fontId="29" fillId="0" borderId="0" xfId="0" applyNumberFormat="1" applyFont="1" applyFill="1" applyBorder="1" applyAlignment="1" applyProtection="1"/>
    <xf numFmtId="170" fontId="31" fillId="0" borderId="0" xfId="0" applyNumberFormat="1" applyFont="1" applyFill="1" applyBorder="1" applyAlignment="1" applyProtection="1">
      <alignment vertical="top"/>
      <protection locked="0"/>
    </xf>
    <xf numFmtId="170" fontId="6" fillId="3" borderId="0" xfId="0" applyNumberFormat="1" applyFont="1" applyFill="1" applyBorder="1" applyAlignment="1" applyProtection="1"/>
    <xf numFmtId="14" fontId="45" fillId="0" borderId="0" xfId="0" applyNumberFormat="1" applyFont="1" applyFill="1" applyBorder="1" applyAlignment="1" applyProtection="1"/>
    <xf numFmtId="170" fontId="8" fillId="27" borderId="0" xfId="0" applyNumberFormat="1" applyFont="1" applyFill="1" applyBorder="1" applyAlignment="1" applyProtection="1"/>
    <xf numFmtId="169" fontId="8" fillId="27" borderId="0" xfId="0" applyNumberFormat="1" applyFont="1" applyFill="1" applyBorder="1" applyAlignment="1" applyProtection="1"/>
    <xf numFmtId="14" fontId="43" fillId="0" borderId="0" xfId="0" applyNumberFormat="1" applyFont="1" applyFill="1" applyBorder="1" applyAlignment="1" applyProtection="1"/>
    <xf numFmtId="170" fontId="9" fillId="4" borderId="0" xfId="0" applyNumberFormat="1" applyFont="1" applyFill="1" applyBorder="1" applyAlignment="1" applyProtection="1"/>
    <xf numFmtId="169" fontId="35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5" fillId="2" borderId="0" xfId="0" applyNumberFormat="1" applyFont="1" applyFill="1" applyBorder="1" applyAlignment="1" applyProtection="1"/>
    <xf numFmtId="10" fontId="0" fillId="0" borderId="0" xfId="0" applyNumberFormat="1"/>
    <xf numFmtId="14" fontId="0" fillId="0" borderId="0" xfId="0" applyNumberFormat="1"/>
    <xf numFmtId="0" fontId="24" fillId="0" borderId="0" xfId="0" applyFont="1" applyFill="1" applyBorder="1"/>
    <xf numFmtId="0" fontId="25" fillId="0" borderId="0" xfId="0" applyFont="1" applyFill="1" applyBorder="1"/>
    <xf numFmtId="0" fontId="25" fillId="0" borderId="0" xfId="0" applyFont="1"/>
    <xf numFmtId="0" fontId="26" fillId="4" borderId="0" xfId="0" applyNumberFormat="1" applyFont="1" applyFill="1" applyBorder="1" applyAlignment="1" applyProtection="1"/>
    <xf numFmtId="10" fontId="27" fillId="0" borderId="0" xfId="0" applyNumberFormat="1" applyFont="1"/>
    <xf numFmtId="0" fontId="27" fillId="0" borderId="0" xfId="0" applyFont="1"/>
    <xf numFmtId="0" fontId="28" fillId="0" borderId="0" xfId="0" applyNumberFormat="1" applyFont="1" applyFill="1" applyBorder="1" applyAlignment="1" applyProtection="1"/>
    <xf numFmtId="14" fontId="28" fillId="0" borderId="0" xfId="0" applyNumberFormat="1" applyFont="1" applyFill="1" applyBorder="1" applyAlignment="1" applyProtection="1"/>
    <xf numFmtId="14" fontId="27" fillId="0" borderId="0" xfId="0" applyNumberFormat="1" applyFont="1"/>
    <xf numFmtId="9" fontId="0" fillId="0" borderId="0" xfId="0" applyNumberFormat="1"/>
    <xf numFmtId="0" fontId="8" fillId="0" borderId="0" xfId="0" applyNumberFormat="1" applyFont="1" applyFill="1" applyBorder="1" applyAlignment="1" applyProtection="1"/>
    <xf numFmtId="0" fontId="26" fillId="20" borderId="0" xfId="0" applyNumberFormat="1" applyFont="1" applyFill="1" applyBorder="1" applyAlignment="1" applyProtection="1"/>
    <xf numFmtId="0" fontId="0" fillId="22" borderId="0" xfId="0" applyFill="1"/>
    <xf numFmtId="0" fontId="0" fillId="22" borderId="0" xfId="0" applyFill="1" applyAlignment="1">
      <alignment vertical="center" wrapText="1"/>
    </xf>
    <xf numFmtId="9" fontId="27" fillId="0" borderId="0" xfId="0" applyNumberFormat="1" applyFont="1"/>
    <xf numFmtId="0" fontId="9" fillId="4" borderId="0" xfId="0" applyNumberFormat="1" applyFont="1" applyFill="1" applyBorder="1" applyAlignment="1" applyProtection="1"/>
    <xf numFmtId="0" fontId="27" fillId="0" borderId="0" xfId="0" applyFont="1" applyFill="1"/>
    <xf numFmtId="0" fontId="27" fillId="6" borderId="0" xfId="0" applyFont="1" applyFill="1"/>
    <xf numFmtId="0" fontId="25" fillId="6" borderId="0" xfId="0" applyFont="1" applyFill="1"/>
    <xf numFmtId="0" fontId="25" fillId="0" borderId="0" xfId="0" applyFont="1" applyAlignment="1">
      <alignment horizontal="center"/>
    </xf>
    <xf numFmtId="9" fontId="25" fillId="0" borderId="0" xfId="0" applyNumberFormat="1" applyFont="1" applyAlignment="1">
      <alignment horizontal="center"/>
    </xf>
    <xf numFmtId="10" fontId="25" fillId="0" borderId="0" xfId="0" applyNumberFormat="1" applyFont="1" applyAlignment="1">
      <alignment horizontal="center"/>
    </xf>
    <xf numFmtId="10" fontId="27" fillId="6" borderId="0" xfId="0" applyNumberFormat="1" applyFont="1" applyFill="1"/>
    <xf numFmtId="10" fontId="27" fillId="0" borderId="0" xfId="0" applyNumberFormat="1" applyFont="1" applyFill="1"/>
    <xf numFmtId="0" fontId="0" fillId="0" borderId="0" xfId="0"/>
    <xf numFmtId="0" fontId="26" fillId="20" borderId="0" xfId="0" applyNumberFormat="1" applyFont="1" applyFill="1" applyBorder="1" applyAlignment="1" applyProtection="1">
      <alignment horizontal="center"/>
    </xf>
    <xf numFmtId="0" fontId="29" fillId="0" borderId="0" xfId="0" applyFont="1" applyFill="1" applyBorder="1"/>
    <xf numFmtId="10" fontId="27" fillId="0" borderId="0" xfId="27" applyNumberFormat="1" applyFont="1"/>
    <xf numFmtId="0" fontId="9" fillId="4" borderId="0" xfId="0" applyNumberFormat="1" applyFont="1" applyFill="1" applyBorder="1" applyAlignment="1" applyProtection="1"/>
    <xf numFmtId="0" fontId="6" fillId="3" borderId="0" xfId="0" applyNumberFormat="1" applyFont="1" applyFill="1" applyBorder="1" applyAlignment="1" applyProtection="1"/>
    <xf numFmtId="0" fontId="7" fillId="3" borderId="0" xfId="0" applyNumberFormat="1" applyFont="1" applyFill="1" applyBorder="1" applyAlignment="1" applyProtection="1"/>
    <xf numFmtId="0" fontId="1" fillId="3" borderId="0" xfId="1" applyNumberFormat="1" applyFill="1" applyBorder="1" applyAlignment="1" applyProtection="1"/>
    <xf numFmtId="0" fontId="1" fillId="0" borderId="0" xfId="1" applyNumberFormat="1" applyFill="1" applyBorder="1" applyAlignment="1" applyProtection="1"/>
    <xf numFmtId="0" fontId="4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0" fontId="4" fillId="3" borderId="0" xfId="0" applyNumberFormat="1" applyFont="1" applyFill="1" applyBorder="1" applyAlignment="1" applyProtection="1"/>
    <xf numFmtId="0" fontId="27" fillId="0" borderId="0" xfId="0" applyFont="1" applyAlignment="1">
      <alignment horizontal="center"/>
    </xf>
    <xf numFmtId="0" fontId="31" fillId="0" borderId="0" xfId="0" applyFont="1" applyFill="1" applyBorder="1" applyAlignment="1" applyProtection="1">
      <alignment vertical="top"/>
      <protection locked="0"/>
    </xf>
    <xf numFmtId="166" fontId="27" fillId="0" borderId="0" xfId="0" applyNumberFormat="1" applyFont="1"/>
    <xf numFmtId="164" fontId="27" fillId="6" borderId="0" xfId="28" applyFont="1" applyFill="1"/>
    <xf numFmtId="164" fontId="27" fillId="26" borderId="0" xfId="28" applyFont="1" applyFill="1"/>
    <xf numFmtId="0" fontId="8" fillId="27" borderId="0" xfId="0" applyNumberFormat="1" applyFont="1" applyFill="1" applyBorder="1" applyAlignment="1" applyProtection="1"/>
    <xf numFmtId="14" fontId="8" fillId="27" borderId="0" xfId="0" applyNumberFormat="1" applyFont="1" applyFill="1" applyBorder="1" applyAlignment="1" applyProtection="1"/>
    <xf numFmtId="2" fontId="8" fillId="27" borderId="0" xfId="0" applyNumberFormat="1" applyFont="1" applyFill="1" applyBorder="1" applyAlignment="1" applyProtection="1"/>
    <xf numFmtId="0" fontId="0" fillId="0" borderId="0" xfId="0" applyAlignment="1">
      <alignment wrapText="1"/>
    </xf>
    <xf numFmtId="0" fontId="0" fillId="0" borderId="0" xfId="0"/>
    <xf numFmtId="0" fontId="26" fillId="29" borderId="0" xfId="0" applyNumberFormat="1" applyFont="1" applyFill="1" applyBorder="1" applyAlignment="1" applyProtection="1"/>
    <xf numFmtId="167" fontId="31" fillId="0" borderId="0" xfId="0" applyNumberFormat="1" applyFont="1" applyFill="1" applyBorder="1" applyAlignment="1" applyProtection="1">
      <alignment vertical="top"/>
      <protection locked="0"/>
    </xf>
    <xf numFmtId="0" fontId="31" fillId="0" borderId="0" xfId="0" applyFont="1" applyFill="1" applyBorder="1" applyAlignment="1" applyProtection="1">
      <alignment horizontal="center" vertical="top"/>
      <protection locked="0"/>
    </xf>
    <xf numFmtId="2" fontId="31" fillId="0" borderId="0" xfId="0" applyNumberFormat="1" applyFont="1" applyFill="1" applyBorder="1" applyAlignment="1" applyProtection="1">
      <alignment vertical="top"/>
      <protection locked="0"/>
    </xf>
    <xf numFmtId="0" fontId="0" fillId="0" borderId="0" xfId="0"/>
    <xf numFmtId="0" fontId="31" fillId="0" borderId="0" xfId="26" applyFont="1" applyFill="1" applyBorder="1" applyAlignment="1" applyProtection="1">
      <alignment vertical="top"/>
      <protection locked="0"/>
    </xf>
    <xf numFmtId="0" fontId="9" fillId="25" borderId="0" xfId="0" applyNumberFormat="1" applyFont="1" applyFill="1" applyBorder="1" applyAlignment="1" applyProtection="1"/>
    <xf numFmtId="0" fontId="27" fillId="30" borderId="0" xfId="0" applyFont="1" applyFill="1"/>
    <xf numFmtId="0" fontId="0" fillId="0" borderId="0" xfId="0"/>
    <xf numFmtId="0" fontId="8" fillId="0" borderId="0" xfId="0" applyNumberFormat="1" applyFont="1" applyFill="1" applyBorder="1" applyAlignment="1" applyProtection="1"/>
    <xf numFmtId="0" fontId="26" fillId="31" borderId="0" xfId="0" applyNumberFormat="1" applyFont="1" applyFill="1" applyBorder="1" applyAlignment="1" applyProtection="1"/>
    <xf numFmtId="0" fontId="27" fillId="0" borderId="0" xfId="0" applyFont="1" applyAlignment="1">
      <alignment horizontal="left"/>
    </xf>
    <xf numFmtId="0" fontId="26" fillId="0" borderId="0" xfId="0" applyNumberFormat="1" applyFont="1" applyFill="1" applyBorder="1" applyAlignment="1" applyProtection="1"/>
    <xf numFmtId="0" fontId="35" fillId="0" borderId="0" xfId="0" applyNumberFormat="1" applyFont="1" applyFill="1" applyBorder="1" applyAlignment="1" applyProtection="1"/>
    <xf numFmtId="0" fontId="35" fillId="6" borderId="0" xfId="0" applyNumberFormat="1" applyFont="1" applyFill="1" applyBorder="1" applyAlignment="1" applyProtection="1"/>
    <xf numFmtId="14" fontId="35" fillId="0" borderId="0" xfId="0" applyNumberFormat="1" applyFont="1" applyFill="1" applyBorder="1" applyAlignment="1" applyProtection="1"/>
    <xf numFmtId="0" fontId="32" fillId="0" borderId="0" xfId="26" applyFont="1" applyFill="1" applyBorder="1" applyAlignment="1" applyProtection="1">
      <alignment vertical="top"/>
      <protection locked="0"/>
    </xf>
    <xf numFmtId="0" fontId="36" fillId="0" borderId="0" xfId="0" applyFont="1"/>
    <xf numFmtId="0" fontId="36" fillId="0" borderId="0" xfId="0" applyFont="1" applyFill="1" applyBorder="1"/>
    <xf numFmtId="0" fontId="37" fillId="0" borderId="0" xfId="0" applyFont="1" applyFill="1" applyBorder="1"/>
    <xf numFmtId="0" fontId="37" fillId="0" borderId="0" xfId="0" applyFont="1"/>
    <xf numFmtId="0" fontId="37" fillId="0" borderId="0" xfId="0" applyFont="1" applyFill="1" applyBorder="1" applyAlignment="1">
      <alignment horizontal="left"/>
    </xf>
    <xf numFmtId="0" fontId="37" fillId="0" borderId="0" xfId="0" applyFont="1" applyFill="1"/>
    <xf numFmtId="0" fontId="38" fillId="0" borderId="0" xfId="0" applyFont="1"/>
    <xf numFmtId="0" fontId="39" fillId="0" borderId="0" xfId="0" applyFont="1"/>
    <xf numFmtId="0" fontId="40" fillId="0" borderId="0" xfId="0" applyFont="1" applyFill="1" applyBorder="1" applyAlignment="1" applyProtection="1">
      <alignment vertical="top"/>
      <protection locked="0"/>
    </xf>
    <xf numFmtId="0" fontId="29" fillId="21" borderId="0" xfId="0" applyFont="1" applyFill="1" applyProtection="1">
      <protection locked="0"/>
    </xf>
    <xf numFmtId="0" fontId="41" fillId="0" borderId="0" xfId="0" applyFont="1" applyFill="1" applyBorder="1" applyAlignment="1" applyProtection="1">
      <alignment vertical="top"/>
      <protection locked="0"/>
    </xf>
    <xf numFmtId="0" fontId="0" fillId="26" borderId="0" xfId="0" applyFill="1"/>
    <xf numFmtId="0" fontId="25" fillId="0" borderId="0" xfId="0" applyFont="1" applyAlignment="1"/>
    <xf numFmtId="0" fontId="29" fillId="23" borderId="0" xfId="0" applyFont="1" applyFill="1" applyAlignment="1" applyProtection="1"/>
    <xf numFmtId="0" fontId="29" fillId="0" borderId="0" xfId="0" applyFont="1" applyFill="1" applyAlignment="1" applyProtection="1"/>
    <xf numFmtId="0" fontId="29" fillId="21" borderId="0" xfId="24" applyFont="1" applyFill="1" applyAlignment="1" applyProtection="1"/>
    <xf numFmtId="0" fontId="29" fillId="0" borderId="0" xfId="24" applyFont="1" applyFill="1" applyAlignment="1" applyProtection="1"/>
    <xf numFmtId="10" fontId="25" fillId="0" borderId="0" xfId="0" applyNumberFormat="1" applyFont="1" applyAlignment="1"/>
    <xf numFmtId="0" fontId="44" fillId="0" borderId="0" xfId="1" applyNumberFormat="1" applyFont="1" applyFill="1" applyBorder="1" applyAlignment="1" applyProtection="1"/>
    <xf numFmtId="0" fontId="45" fillId="0" borderId="0" xfId="0" applyNumberFormat="1" applyFont="1" applyFill="1" applyBorder="1" applyAlignment="1" applyProtection="1"/>
    <xf numFmtId="2" fontId="45" fillId="0" borderId="0" xfId="0" applyNumberFormat="1" applyFont="1" applyFill="1" applyBorder="1" applyAlignment="1" applyProtection="1"/>
    <xf numFmtId="10" fontId="45" fillId="0" borderId="0" xfId="0" applyNumberFormat="1" applyFont="1" applyFill="1" applyBorder="1" applyAlignment="1" applyProtection="1"/>
    <xf numFmtId="0" fontId="29" fillId="0" borderId="0" xfId="0" applyNumberFormat="1" applyFont="1" applyFill="1" applyBorder="1" applyAlignment="1" applyProtection="1"/>
    <xf numFmtId="2" fontId="29" fillId="0" borderId="0" xfId="0" applyNumberFormat="1" applyFont="1" applyFill="1" applyBorder="1" applyAlignment="1" applyProtection="1"/>
    <xf numFmtId="10" fontId="29" fillId="0" borderId="0" xfId="0" applyNumberFormat="1" applyFont="1" applyFill="1" applyBorder="1" applyAlignment="1" applyProtection="1"/>
    <xf numFmtId="0" fontId="47" fillId="0" borderId="0" xfId="0" applyNumberFormat="1" applyFont="1" applyFill="1" applyBorder="1" applyAlignment="1" applyProtection="1"/>
    <xf numFmtId="2" fontId="47" fillId="0" borderId="0" xfId="0" applyNumberFormat="1" applyFont="1" applyFill="1" applyBorder="1" applyAlignment="1" applyProtection="1"/>
    <xf numFmtId="10" fontId="47" fillId="0" borderId="0" xfId="0" applyNumberFormat="1" applyFont="1" applyFill="1" applyBorder="1" applyAlignment="1" applyProtection="1"/>
    <xf numFmtId="10" fontId="25" fillId="5" borderId="0" xfId="0" applyNumberFormat="1" applyFont="1" applyFill="1" applyAlignment="1"/>
    <xf numFmtId="0" fontId="48" fillId="4" borderId="0" xfId="0" applyNumberFormat="1" applyFont="1" applyFill="1" applyBorder="1" applyAlignment="1" applyProtection="1"/>
    <xf numFmtId="2" fontId="48" fillId="4" borderId="0" xfId="0" applyNumberFormat="1" applyFont="1" applyFill="1" applyBorder="1" applyAlignment="1" applyProtection="1"/>
    <xf numFmtId="0" fontId="48" fillId="20" borderId="0" xfId="0" applyNumberFormat="1" applyFont="1" applyFill="1" applyBorder="1" applyAlignment="1" applyProtection="1"/>
    <xf numFmtId="0" fontId="48" fillId="29" borderId="0" xfId="0" applyNumberFormat="1" applyFont="1" applyFill="1" applyBorder="1" applyAlignment="1" applyProtection="1"/>
    <xf numFmtId="10" fontId="48" fillId="20" borderId="0" xfId="0" applyNumberFormat="1" applyFont="1" applyFill="1" applyBorder="1" applyAlignment="1" applyProtection="1"/>
    <xf numFmtId="0" fontId="48" fillId="31" borderId="0" xfId="0" applyNumberFormat="1" applyFont="1" applyFill="1" applyBorder="1" applyAlignment="1" applyProtection="1"/>
    <xf numFmtId="2" fontId="35" fillId="19" borderId="0" xfId="0" applyNumberFormat="1" applyFont="1" applyFill="1" applyBorder="1" applyAlignment="1" applyProtection="1"/>
    <xf numFmtId="10" fontId="25" fillId="6" borderId="0" xfId="0" applyNumberFormat="1" applyFont="1" applyFill="1" applyAlignment="1"/>
    <xf numFmtId="10" fontId="25" fillId="0" borderId="0" xfId="0" quotePrefix="1" applyNumberFormat="1" applyFont="1" applyAlignment="1"/>
    <xf numFmtId="10" fontId="25" fillId="28" borderId="0" xfId="0" applyNumberFormat="1" applyFont="1" applyFill="1" applyAlignment="1"/>
    <xf numFmtId="14" fontId="25" fillId="0" borderId="0" xfId="0" applyNumberFormat="1" applyFont="1" applyAlignment="1"/>
    <xf numFmtId="2" fontId="35" fillId="0" borderId="0" xfId="0" applyNumberFormat="1" applyFont="1" applyFill="1" applyBorder="1" applyAlignment="1" applyProtection="1"/>
    <xf numFmtId="0" fontId="25" fillId="6" borderId="0" xfId="0" applyFont="1" applyFill="1" applyAlignment="1"/>
    <xf numFmtId="10" fontId="25" fillId="0" borderId="0" xfId="0" applyNumberFormat="1" applyFont="1" applyFill="1" applyAlignment="1"/>
    <xf numFmtId="166" fontId="25" fillId="0" borderId="0" xfId="0" applyNumberFormat="1" applyFont="1" applyAlignment="1"/>
    <xf numFmtId="0" fontId="35" fillId="23" borderId="0" xfId="0" applyNumberFormat="1" applyFont="1" applyFill="1" applyBorder="1" applyAlignment="1" applyProtection="1"/>
    <xf numFmtId="10" fontId="25" fillId="0" borderId="0" xfId="27" applyNumberFormat="1" applyFont="1" applyAlignment="1"/>
    <xf numFmtId="0" fontId="25" fillId="25" borderId="0" xfId="0" applyFont="1" applyFill="1" applyAlignment="1"/>
    <xf numFmtId="10" fontId="25" fillId="25" borderId="0" xfId="27" applyNumberFormat="1" applyFont="1" applyFill="1" applyAlignment="1"/>
    <xf numFmtId="0" fontId="25" fillId="0" borderId="0" xfId="0" applyFont="1" applyFill="1" applyAlignment="1"/>
    <xf numFmtId="10" fontId="25" fillId="0" borderId="0" xfId="27" applyNumberFormat="1" applyFont="1" applyFill="1" applyAlignment="1"/>
    <xf numFmtId="0" fontId="25" fillId="0" borderId="0" xfId="0" quotePrefix="1" applyFont="1" applyAlignment="1"/>
    <xf numFmtId="10" fontId="25" fillId="0" borderId="0" xfId="0" quotePrefix="1" applyNumberFormat="1" applyFont="1" applyFill="1" applyAlignment="1"/>
    <xf numFmtId="14" fontId="25" fillId="25" borderId="0" xfId="0" applyNumberFormat="1" applyFont="1" applyFill="1" applyAlignment="1"/>
    <xf numFmtId="10" fontId="25" fillId="24" borderId="0" xfId="0" applyNumberFormat="1" applyFont="1" applyFill="1" applyAlignment="1"/>
    <xf numFmtId="10" fontId="25" fillId="25" borderId="0" xfId="0" applyNumberFormat="1" applyFont="1" applyFill="1" applyAlignment="1"/>
    <xf numFmtId="9" fontId="25" fillId="0" borderId="0" xfId="0" applyNumberFormat="1" applyFont="1" applyAlignment="1"/>
    <xf numFmtId="14" fontId="25" fillId="0" borderId="0" xfId="0" applyNumberFormat="1" applyFont="1" applyFill="1" applyAlignment="1"/>
    <xf numFmtId="14" fontId="25" fillId="23" borderId="0" xfId="0" applyNumberFormat="1" applyFont="1" applyFill="1" applyAlignment="1"/>
    <xf numFmtId="10" fontId="25" fillId="19" borderId="0" xfId="0" applyNumberFormat="1" applyFont="1" applyFill="1" applyAlignment="1"/>
    <xf numFmtId="165" fontId="25" fillId="0" borderId="0" xfId="0" applyNumberFormat="1" applyFont="1" applyAlignment="1"/>
    <xf numFmtId="0" fontId="25" fillId="28" borderId="0" xfId="0" applyFont="1" applyFill="1" applyAlignment="1"/>
    <xf numFmtId="165" fontId="25" fillId="28" borderId="0" xfId="0" applyNumberFormat="1" applyFont="1" applyFill="1" applyAlignment="1"/>
    <xf numFmtId="10" fontId="25" fillId="32" borderId="0" xfId="0" applyNumberFormat="1" applyFont="1" applyFill="1" applyAlignment="1"/>
    <xf numFmtId="9" fontId="25" fillId="0" borderId="0" xfId="0" quotePrefix="1" applyNumberFormat="1" applyFont="1" applyAlignment="1"/>
    <xf numFmtId="9" fontId="25" fillId="0" borderId="0" xfId="0" applyNumberFormat="1" applyFont="1" applyFill="1" applyAlignment="1"/>
    <xf numFmtId="0" fontId="25" fillId="0" borderId="0" xfId="0" applyFont="1" applyBorder="1" applyAlignment="1"/>
    <xf numFmtId="10" fontId="49" fillId="0" borderId="0" xfId="0" applyNumberFormat="1" applyFont="1" applyAlignment="1"/>
    <xf numFmtId="0" fontId="50" fillId="0" borderId="0" xfId="0" applyFont="1" applyAlignment="1"/>
    <xf numFmtId="0" fontId="25" fillId="19" borderId="0" xfId="0" applyFont="1" applyFill="1" applyAlignment="1"/>
    <xf numFmtId="10" fontId="29" fillId="0" borderId="0" xfId="0" applyNumberFormat="1" applyFont="1" applyAlignment="1"/>
    <xf numFmtId="0" fontId="25" fillId="24" borderId="0" xfId="0" applyFont="1" applyFill="1" applyAlignment="1"/>
    <xf numFmtId="0" fontId="25" fillId="0" borderId="0" xfId="0" applyNumberFormat="1" applyFont="1" applyAlignment="1"/>
    <xf numFmtId="2" fontId="25" fillId="0" borderId="0" xfId="0" applyNumberFormat="1" applyFont="1" applyAlignment="1"/>
    <xf numFmtId="0" fontId="32" fillId="0" borderId="0" xfId="0" applyFont="1" applyAlignment="1"/>
    <xf numFmtId="0" fontId="32" fillId="0" borderId="0" xfId="0" applyFont="1" applyFill="1" applyBorder="1" applyAlignment="1" applyProtection="1">
      <alignment vertical="top"/>
      <protection locked="0"/>
    </xf>
    <xf numFmtId="0" fontId="8" fillId="27" borderId="0" xfId="0" quotePrefix="1" applyNumberFormat="1" applyFont="1" applyFill="1" applyBorder="1" applyAlignment="1" applyProtection="1"/>
    <xf numFmtId="9" fontId="0" fillId="22" borderId="0" xfId="0" applyNumberFormat="1" applyFill="1"/>
    <xf numFmtId="0" fontId="27" fillId="22" borderId="0" xfId="0" applyFont="1" applyFill="1" applyAlignment="1">
      <alignment vertical="center" wrapText="1"/>
    </xf>
    <xf numFmtId="0" fontId="27" fillId="0" borderId="0" xfId="0" applyFont="1" applyAlignment="1">
      <alignment wrapText="1"/>
    </xf>
    <xf numFmtId="164" fontId="27" fillId="0" borderId="0" xfId="28" applyFont="1"/>
    <xf numFmtId="10" fontId="26" fillId="20" borderId="0" xfId="0" applyNumberFormat="1" applyFont="1" applyFill="1" applyBorder="1" applyAlignment="1" applyProtection="1"/>
    <xf numFmtId="10" fontId="26" fillId="20" borderId="0" xfId="0" applyNumberFormat="1" applyFont="1" applyFill="1" applyBorder="1" applyAlignment="1" applyProtection="1">
      <alignment horizontal="center"/>
    </xf>
    <xf numFmtId="0" fontId="51" fillId="4" borderId="0" xfId="0" applyNumberFormat="1" applyFont="1" applyFill="1" applyBorder="1" applyAlignment="1" applyProtection="1"/>
    <xf numFmtId="0" fontId="51" fillId="20" borderId="0" xfId="0" applyNumberFormat="1" applyFont="1" applyFill="1" applyBorder="1" applyAlignment="1" applyProtection="1"/>
    <xf numFmtId="10" fontId="51" fillId="20" borderId="0" xfId="0" applyNumberFormat="1" applyFont="1" applyFill="1" applyBorder="1" applyAlignment="1" applyProtection="1"/>
    <xf numFmtId="10" fontId="51" fillId="20" borderId="0" xfId="0" applyNumberFormat="1" applyFont="1" applyFill="1" applyBorder="1" applyAlignment="1" applyProtection="1">
      <alignment horizontal="center"/>
    </xf>
    <xf numFmtId="10" fontId="39" fillId="0" borderId="0" xfId="0" applyNumberFormat="1" applyFont="1"/>
    <xf numFmtId="0" fontId="39" fillId="0" borderId="0" xfId="0" applyNumberFormat="1" applyFont="1"/>
    <xf numFmtId="0" fontId="39" fillId="0" borderId="0" xfId="0" applyFont="1" applyFill="1"/>
    <xf numFmtId="2" fontId="51" fillId="20" borderId="0" xfId="0" applyNumberFormat="1" applyFont="1" applyFill="1" applyBorder="1" applyAlignment="1" applyProtection="1"/>
    <xf numFmtId="2" fontId="39" fillId="0" borderId="0" xfId="0" applyNumberFormat="1" applyFont="1"/>
    <xf numFmtId="2" fontId="39" fillId="34" borderId="0" xfId="0" applyNumberFormat="1" applyFont="1" applyFill="1"/>
    <xf numFmtId="10" fontId="39" fillId="34" borderId="0" xfId="0" applyNumberFormat="1" applyFont="1" applyFill="1"/>
    <xf numFmtId="0" fontId="39" fillId="34" borderId="0" xfId="0" applyFont="1" applyFill="1"/>
    <xf numFmtId="2" fontId="39" fillId="0" borderId="0" xfId="0" applyNumberFormat="1" applyFont="1" applyProtection="1">
      <protection locked="0"/>
    </xf>
    <xf numFmtId="10" fontId="39" fillId="0" borderId="0" xfId="0" applyNumberFormat="1" applyFont="1" applyProtection="1">
      <protection locked="0"/>
    </xf>
    <xf numFmtId="0" fontId="39" fillId="0" borderId="0" xfId="0" applyFont="1" applyProtection="1">
      <protection locked="0"/>
    </xf>
    <xf numFmtId="0" fontId="27" fillId="34" borderId="0" xfId="0" applyFont="1" applyFill="1"/>
    <xf numFmtId="0" fontId="27" fillId="34" borderId="0" xfId="0" applyFont="1" applyFill="1" applyAlignment="1">
      <alignment horizontal="center"/>
    </xf>
    <xf numFmtId="10" fontId="27" fillId="34" borderId="0" xfId="0" applyNumberFormat="1" applyFont="1" applyFill="1"/>
    <xf numFmtId="0" fontId="27" fillId="34" borderId="0" xfId="0" applyFont="1" applyFill="1" applyAlignment="1">
      <alignment horizontal="left"/>
    </xf>
    <xf numFmtId="0" fontId="28" fillId="34" borderId="0" xfId="0" applyNumberFormat="1" applyFont="1" applyFill="1" applyBorder="1" applyAlignment="1" applyProtection="1"/>
    <xf numFmtId="14" fontId="28" fillId="34" borderId="0" xfId="0" applyNumberFormat="1" applyFont="1" applyFill="1" applyBorder="1" applyAlignment="1" applyProtection="1"/>
    <xf numFmtId="2" fontId="28" fillId="34" borderId="0" xfId="0" applyNumberFormat="1" applyFont="1" applyFill="1" applyBorder="1" applyAlignment="1" applyProtection="1"/>
    <xf numFmtId="9" fontId="28" fillId="34" borderId="0" xfId="0" applyNumberFormat="1" applyFont="1" applyFill="1" applyBorder="1" applyAlignment="1" applyProtection="1"/>
    <xf numFmtId="10" fontId="28" fillId="34" borderId="0" xfId="27" applyNumberFormat="1" applyFont="1" applyFill="1" applyBorder="1" applyAlignment="1" applyProtection="1"/>
    <xf numFmtId="10" fontId="28" fillId="34" borderId="0" xfId="0" applyNumberFormat="1" applyFont="1" applyFill="1" applyBorder="1" applyAlignment="1" applyProtection="1"/>
    <xf numFmtId="10" fontId="27" fillId="34" borderId="0" xfId="0" applyNumberFormat="1" applyFont="1" applyFill="1" applyAlignment="1">
      <alignment horizontal="center"/>
    </xf>
    <xf numFmtId="10" fontId="27" fillId="34" borderId="0" xfId="27" applyNumberFormat="1" applyFont="1" applyFill="1"/>
    <xf numFmtId="14" fontId="27" fillId="34" borderId="0" xfId="0" applyNumberFormat="1" applyFont="1" applyFill="1"/>
    <xf numFmtId="10" fontId="27" fillId="34" borderId="0" xfId="0" applyNumberFormat="1" applyFont="1" applyFill="1" applyAlignment="1"/>
    <xf numFmtId="10" fontId="27" fillId="34" borderId="0" xfId="0" applyNumberFormat="1" applyFont="1" applyFill="1" applyBorder="1" applyAlignment="1"/>
    <xf numFmtId="10" fontId="27" fillId="34" borderId="0" xfId="27" applyNumberFormat="1" applyFont="1" applyFill="1" applyAlignment="1"/>
    <xf numFmtId="10" fontId="39" fillId="34" borderId="0" xfId="0" applyNumberFormat="1" applyFont="1" applyFill="1" applyProtection="1">
      <protection locked="0"/>
    </xf>
    <xf numFmtId="10" fontId="25" fillId="0" borderId="0" xfId="0" applyNumberFormat="1" applyFont="1"/>
    <xf numFmtId="10" fontId="25" fillId="34" borderId="0" xfId="0" applyNumberFormat="1" applyFont="1" applyFill="1"/>
    <xf numFmtId="10" fontId="25" fillId="34" borderId="0" xfId="27" applyNumberFormat="1" applyFont="1" applyFill="1"/>
    <xf numFmtId="10" fontId="25" fillId="34" borderId="0" xfId="0" applyNumberFormat="1" applyFont="1" applyFill="1" applyAlignment="1"/>
    <xf numFmtId="10" fontId="25" fillId="34" borderId="0" xfId="27" applyNumberFormat="1" applyFont="1" applyFill="1" applyAlignment="1"/>
    <xf numFmtId="10" fontId="39" fillId="34" borderId="0" xfId="0" applyNumberFormat="1" applyFont="1" applyFill="1" applyProtection="1"/>
    <xf numFmtId="0" fontId="39" fillId="34" borderId="0" xfId="0" applyFont="1" applyFill="1" applyProtection="1"/>
    <xf numFmtId="0" fontId="39" fillId="0" borderId="0" xfId="0" applyFont="1" applyProtection="1"/>
    <xf numFmtId="0" fontId="39" fillId="0" borderId="0" xfId="0" applyNumberFormat="1" applyFont="1" applyProtection="1"/>
    <xf numFmtId="0" fontId="48" fillId="35" borderId="0" xfId="0" applyNumberFormat="1" applyFont="1" applyFill="1" applyBorder="1" applyAlignment="1" applyProtection="1"/>
    <xf numFmtId="0" fontId="26" fillId="35" borderId="0" xfId="0" applyNumberFormat="1" applyFont="1" applyFill="1" applyBorder="1" applyAlignment="1" applyProtection="1"/>
    <xf numFmtId="0" fontId="26" fillId="20" borderId="0" xfId="0" applyNumberFormat="1" applyFont="1" applyFill="1" applyBorder="1" applyAlignment="1" applyProtection="1">
      <alignment horizontal="left"/>
    </xf>
    <xf numFmtId="0" fontId="0" fillId="0" borderId="0" xfId="0" applyAlignment="1">
      <alignment horizontal="left"/>
    </xf>
    <xf numFmtId="0" fontId="45" fillId="0" borderId="0" xfId="0" applyNumberFormat="1" applyFont="1" applyFill="1" applyBorder="1" applyAlignment="1" applyProtection="1">
      <alignment horizontal="left"/>
    </xf>
    <xf numFmtId="0" fontId="29" fillId="0" borderId="0" xfId="0" applyNumberFormat="1" applyFont="1" applyFill="1" applyBorder="1" applyAlignment="1" applyProtection="1">
      <alignment horizontal="left"/>
    </xf>
    <xf numFmtId="0" fontId="47" fillId="0" borderId="0" xfId="0" applyNumberFormat="1" applyFont="1" applyFill="1" applyBorder="1" applyAlignment="1" applyProtection="1">
      <alignment horizontal="left"/>
    </xf>
    <xf numFmtId="0" fontId="25" fillId="0" borderId="0" xfId="0" applyFont="1" applyAlignment="1">
      <alignment horizontal="left"/>
    </xf>
    <xf numFmtId="0" fontId="48" fillId="20" borderId="0" xfId="0" applyNumberFormat="1" applyFont="1" applyFill="1" applyBorder="1" applyAlignment="1" applyProtection="1">
      <alignment horizontal="left"/>
    </xf>
    <xf numFmtId="0" fontId="25" fillId="0" borderId="0" xfId="0" applyFont="1" applyFill="1" applyAlignment="1">
      <alignment horizontal="left"/>
    </xf>
    <xf numFmtId="2" fontId="0" fillId="0" borderId="0" xfId="0" applyNumberFormat="1"/>
    <xf numFmtId="10" fontId="27" fillId="0" borderId="0" xfId="0" applyNumberFormat="1" applyFont="1" applyBorder="1"/>
    <xf numFmtId="2" fontId="25" fillId="36" borderId="0" xfId="0" applyNumberFormat="1" applyFont="1" applyFill="1" applyAlignment="1"/>
    <xf numFmtId="10" fontId="25" fillId="36" borderId="0" xfId="0" applyNumberFormat="1" applyFont="1" applyFill="1" applyAlignment="1"/>
    <xf numFmtId="0" fontId="32" fillId="0" borderId="0" xfId="0" applyNumberFormat="1" applyFont="1" applyFill="1" applyBorder="1" applyAlignment="1" applyProtection="1">
      <alignment vertical="top"/>
      <protection locked="0"/>
    </xf>
    <xf numFmtId="0" fontId="42" fillId="0" borderId="0" xfId="0" applyNumberFormat="1" applyFont="1" applyFill="1" applyBorder="1" applyAlignment="1" applyProtection="1"/>
    <xf numFmtId="0" fontId="43" fillId="0" borderId="0" xfId="0" applyNumberFormat="1" applyFont="1" applyFill="1" applyBorder="1" applyAlignment="1" applyProtection="1"/>
    <xf numFmtId="2" fontId="43" fillId="0" borderId="0" xfId="0" applyNumberFormat="1" applyFont="1" applyFill="1" applyBorder="1" applyAlignment="1" applyProtection="1"/>
    <xf numFmtId="0" fontId="43" fillId="0" borderId="0" xfId="0" applyNumberFormat="1" applyFont="1" applyFill="1" applyBorder="1" applyAlignment="1" applyProtection="1">
      <alignment horizontal="left"/>
    </xf>
    <xf numFmtId="10" fontId="43" fillId="0" borderId="0" xfId="0" applyNumberFormat="1" applyFont="1" applyFill="1" applyBorder="1" applyAlignment="1" applyProtection="1"/>
    <xf numFmtId="0" fontId="46" fillId="0" borderId="0" xfId="0" applyNumberFormat="1" applyFont="1" applyFill="1" applyBorder="1" applyAlignment="1" applyProtection="1"/>
    <xf numFmtId="0" fontId="46" fillId="0" borderId="0" xfId="0" applyNumberFormat="1" applyFont="1" applyFill="1" applyBorder="1" applyAlignment="1" applyProtection="1">
      <alignment horizontal="left"/>
    </xf>
    <xf numFmtId="10" fontId="46" fillId="0" borderId="0" xfId="0" applyNumberFormat="1" applyFont="1" applyFill="1" applyBorder="1" applyAlignment="1" applyProtection="1"/>
    <xf numFmtId="0" fontId="35" fillId="0" borderId="0" xfId="0" applyNumberFormat="1" applyFont="1" applyFill="1" applyAlignment="1" applyProtection="1"/>
    <xf numFmtId="14" fontId="35" fillId="0" borderId="0" xfId="0" applyNumberFormat="1" applyFont="1" applyFill="1" applyAlignment="1" applyProtection="1"/>
    <xf numFmtId="2" fontId="35" fillId="0" borderId="0" xfId="0" applyNumberFormat="1" applyFont="1" applyFill="1" applyAlignment="1" applyProtection="1"/>
    <xf numFmtId="0" fontId="35" fillId="0" borderId="0" xfId="0" applyNumberFormat="1" applyFont="1" applyFill="1" applyBorder="1" applyAlignment="1" applyProtection="1">
      <alignment horizontal="left" indent="1"/>
    </xf>
    <xf numFmtId="2" fontId="6" fillId="3" borderId="0" xfId="0" applyNumberFormat="1" applyFont="1" applyFill="1" applyBorder="1" applyAlignment="1" applyProtection="1"/>
    <xf numFmtId="2" fontId="7" fillId="3" borderId="0" xfId="0" applyNumberFormat="1" applyFont="1" applyFill="1" applyBorder="1" applyAlignment="1" applyProtection="1"/>
    <xf numFmtId="2" fontId="4" fillId="0" borderId="0" xfId="0" applyNumberFormat="1" applyFont="1" applyFill="1" applyBorder="1" applyAlignment="1" applyProtection="1"/>
    <xf numFmtId="2" fontId="2" fillId="0" borderId="0" xfId="0" applyNumberFormat="1" applyFont="1" applyFill="1" applyBorder="1" applyAlignment="1" applyProtection="1"/>
    <xf numFmtId="2" fontId="3" fillId="0" borderId="0" xfId="0" applyNumberFormat="1" applyFont="1" applyFill="1" applyBorder="1" applyAlignment="1" applyProtection="1"/>
    <xf numFmtId="2" fontId="9" fillId="4" borderId="0" xfId="0" applyNumberFormat="1" applyFont="1" applyFill="1" applyBorder="1" applyAlignment="1" applyProtection="1"/>
    <xf numFmtId="10" fontId="27" fillId="0" borderId="0" xfId="0" applyNumberFormat="1" applyFont="1" applyFill="1" applyAlignment="1"/>
    <xf numFmtId="14" fontId="27" fillId="0" borderId="0" xfId="0" applyNumberFormat="1" applyFont="1" applyFill="1"/>
    <xf numFmtId="0" fontId="8" fillId="6" borderId="0" xfId="0" applyNumberFormat="1" applyFont="1" applyFill="1" applyBorder="1" applyAlignment="1" applyProtection="1"/>
    <xf numFmtId="168" fontId="25" fillId="0" borderId="0" xfId="0" applyNumberFormat="1" applyFont="1" applyFill="1" applyAlignment="1"/>
    <xf numFmtId="0" fontId="27" fillId="0" borderId="0" xfId="0" quotePrefix="1" applyFont="1"/>
    <xf numFmtId="0" fontId="25" fillId="0" borderId="0" xfId="0" applyNumberFormat="1" applyFont="1" applyFill="1" applyAlignment="1">
      <alignment horizontal="left" vertical="top"/>
    </xf>
    <xf numFmtId="0" fontId="25" fillId="0" borderId="0" xfId="0" applyNumberFormat="1" applyFont="1" applyAlignment="1">
      <alignment horizontal="left" vertical="top"/>
    </xf>
    <xf numFmtId="0" fontId="32" fillId="0" borderId="0" xfId="0" applyFont="1" applyFill="1" applyAlignment="1"/>
    <xf numFmtId="0" fontId="32" fillId="0" borderId="0" xfId="0" applyFont="1" applyFill="1" applyAlignment="1" applyProtection="1">
      <alignment vertical="top"/>
      <protection locked="0"/>
    </xf>
    <xf numFmtId="14" fontId="8" fillId="0" borderId="0" xfId="0" applyNumberFormat="1" applyFont="1" applyFill="1" applyBorder="1" applyAlignment="1" applyProtection="1"/>
    <xf numFmtId="2" fontId="8" fillId="0" borderId="0" xfId="0" applyNumberFormat="1" applyFont="1" applyFill="1" applyBorder="1" applyAlignment="1" applyProtection="1"/>
    <xf numFmtId="0" fontId="48" fillId="33" borderId="0" xfId="0" applyNumberFormat="1" applyFont="1" applyFill="1" applyBorder="1" applyAlignment="1" applyProtection="1"/>
    <xf numFmtId="0" fontId="48" fillId="37" borderId="0" xfId="0" applyNumberFormat="1" applyFont="1" applyFill="1" applyBorder="1" applyAlignment="1" applyProtection="1"/>
    <xf numFmtId="0" fontId="48" fillId="25" borderId="0" xfId="0" applyNumberFormat="1" applyFont="1" applyFill="1" applyBorder="1" applyAlignment="1" applyProtection="1"/>
    <xf numFmtId="0" fontId="48" fillId="38" borderId="0" xfId="0" applyNumberFormat="1" applyFont="1" applyFill="1" applyBorder="1" applyAlignment="1" applyProtection="1"/>
    <xf numFmtId="0" fontId="27" fillId="0" borderId="0" xfId="0" applyFont="1" applyFill="1" applyAlignment="1">
      <alignment horizontal="left"/>
    </xf>
    <xf numFmtId="9" fontId="27" fillId="0" borderId="0" xfId="0" applyNumberFormat="1" applyFont="1" applyFill="1"/>
    <xf numFmtId="0" fontId="52" fillId="39" borderId="0" xfId="0" applyFont="1" applyFill="1" applyBorder="1" applyAlignment="1" applyProtection="1">
      <alignment horizontal="center" vertical="center" wrapText="1"/>
      <protection locked="0"/>
    </xf>
    <xf numFmtId="0" fontId="27" fillId="0" borderId="0" xfId="0" applyFont="1" applyFill="1" applyAlignment="1">
      <alignment horizontal="center"/>
    </xf>
    <xf numFmtId="0" fontId="54" fillId="0" borderId="0" xfId="0" applyNumberFormat="1" applyFont="1" applyFill="1" applyAlignment="1" applyProtection="1"/>
    <xf numFmtId="0" fontId="53" fillId="0" borderId="0" xfId="0" applyFont="1"/>
    <xf numFmtId="0" fontId="31" fillId="0" borderId="0" xfId="0" applyNumberFormat="1" applyFont="1"/>
    <xf numFmtId="0" fontId="31" fillId="0" borderId="0" xfId="0" applyNumberFormat="1" applyFont="1" applyFill="1"/>
    <xf numFmtId="0" fontId="51" fillId="20" borderId="0" xfId="0" applyNumberFormat="1" applyFont="1" applyFill="1" applyAlignment="1" applyProtection="1"/>
    <xf numFmtId="0" fontId="39" fillId="6" borderId="0" xfId="0" applyFont="1" applyFill="1"/>
    <xf numFmtId="0" fontId="27" fillId="24" borderId="0" xfId="0" applyFont="1" applyFill="1"/>
    <xf numFmtId="10" fontId="27" fillId="24" borderId="0" xfId="0" applyNumberFormat="1" applyFont="1" applyFill="1"/>
    <xf numFmtId="0" fontId="25" fillId="0" borderId="0" xfId="26" applyFont="1" applyFill="1" applyBorder="1" applyAlignment="1" applyProtection="1">
      <alignment vertical="top"/>
      <protection locked="0"/>
    </xf>
    <xf numFmtId="0" fontId="61" fillId="0" borderId="0" xfId="0" applyFont="1"/>
    <xf numFmtId="0" fontId="62" fillId="0" borderId="0" xfId="0" applyNumberFormat="1" applyFont="1" applyFill="1" applyBorder="1" applyAlignment="1" applyProtection="1"/>
    <xf numFmtId="0" fontId="63" fillId="0" borderId="0" xfId="0" applyFont="1" applyFill="1" applyBorder="1"/>
    <xf numFmtId="0" fontId="26" fillId="20" borderId="0" xfId="0" applyNumberFormat="1" applyFont="1" applyFill="1" applyBorder="1" applyAlignment="1" applyProtection="1">
      <alignment horizontal="left" vertical="top"/>
    </xf>
    <xf numFmtId="0" fontId="27" fillId="0" borderId="0" xfId="0" applyFont="1" applyAlignment="1">
      <alignment horizontal="left" vertical="top"/>
    </xf>
    <xf numFmtId="0" fontId="27" fillId="0" borderId="0" xfId="0" applyFont="1" applyFill="1" applyAlignment="1">
      <alignment horizontal="left" vertical="top"/>
    </xf>
    <xf numFmtId="0" fontId="29" fillId="21" borderId="0" xfId="24" applyFont="1" applyFill="1" applyProtection="1">
      <protection locked="0"/>
    </xf>
    <xf numFmtId="0" fontId="25" fillId="21" borderId="0" xfId="24" applyFont="1" applyFill="1" applyProtection="1">
      <protection locked="0"/>
    </xf>
    <xf numFmtId="0" fontId="64" fillId="0" borderId="0" xfId="0" applyFont="1"/>
    <xf numFmtId="0" fontId="64" fillId="0" borderId="0" xfId="0" applyFont="1" applyAlignment="1">
      <alignment horizontal="center"/>
    </xf>
    <xf numFmtId="14" fontId="64" fillId="0" borderId="0" xfId="0" applyNumberFormat="1" applyFont="1"/>
    <xf numFmtId="10" fontId="64" fillId="0" borderId="0" xfId="0" applyNumberFormat="1" applyFont="1"/>
    <xf numFmtId="10" fontId="64" fillId="0" borderId="0" xfId="0" applyNumberFormat="1" applyFont="1" applyFill="1"/>
    <xf numFmtId="164" fontId="27" fillId="19" borderId="0" xfId="28" applyFont="1" applyFill="1"/>
    <xf numFmtId="10" fontId="27" fillId="19" borderId="0" xfId="0" applyNumberFormat="1" applyFont="1" applyFill="1"/>
    <xf numFmtId="2" fontId="39" fillId="0" borderId="0" xfId="0" applyNumberFormat="1" applyFont="1" applyFill="1" applyProtection="1"/>
    <xf numFmtId="10" fontId="39" fillId="0" borderId="0" xfId="0" applyNumberFormat="1" applyFont="1" applyFill="1" applyProtection="1"/>
    <xf numFmtId="10" fontId="39" fillId="0" borderId="0" xfId="0" applyNumberFormat="1" applyFont="1" applyFill="1"/>
    <xf numFmtId="0" fontId="65" fillId="0" borderId="0" xfId="0" applyFont="1"/>
    <xf numFmtId="0" fontId="27" fillId="19" borderId="0" xfId="0" applyFont="1" applyFill="1"/>
    <xf numFmtId="0" fontId="35" fillId="19" borderId="0" xfId="0" applyNumberFormat="1" applyFont="1" applyFill="1" applyBorder="1" applyAlignment="1" applyProtection="1"/>
    <xf numFmtId="0" fontId="66" fillId="0" borderId="0" xfId="0" applyFont="1"/>
    <xf numFmtId="0" fontId="25" fillId="0" borderId="0" xfId="0" applyFont="1" applyFill="1" applyAlignment="1" applyProtection="1">
      <alignment vertical="top"/>
      <protection locked="0"/>
    </xf>
    <xf numFmtId="0" fontId="67" fillId="0" borderId="0" xfId="0" applyFont="1"/>
    <xf numFmtId="0" fontId="68" fillId="0" borderId="0" xfId="0" applyFont="1"/>
    <xf numFmtId="0" fontId="69" fillId="0" borderId="0" xfId="0" applyFont="1"/>
    <xf numFmtId="0" fontId="70" fillId="0" borderId="0" xfId="0" applyNumberFormat="1" applyFont="1" applyFill="1" applyBorder="1" applyAlignment="1" applyProtection="1"/>
    <xf numFmtId="0" fontId="71" fillId="0" borderId="0" xfId="0" applyFont="1" applyFill="1" applyBorder="1"/>
    <xf numFmtId="0" fontId="72" fillId="0" borderId="0" xfId="0" applyFont="1"/>
    <xf numFmtId="10" fontId="25" fillId="0" borderId="0" xfId="0" applyNumberFormat="1" applyFont="1" applyFill="1" applyAlignment="1">
      <alignment horizontal="center"/>
    </xf>
    <xf numFmtId="10" fontId="50" fillId="0" borderId="0" xfId="0" applyNumberFormat="1" applyFont="1" applyAlignment="1"/>
    <xf numFmtId="1" fontId="43" fillId="0" borderId="0" xfId="0" applyNumberFormat="1" applyFont="1" applyFill="1" applyBorder="1" applyAlignment="1" applyProtection="1"/>
    <xf numFmtId="1" fontId="45" fillId="0" borderId="0" xfId="0" applyNumberFormat="1" applyFont="1" applyFill="1" applyBorder="1" applyAlignment="1" applyProtection="1"/>
    <xf numFmtId="1" fontId="29" fillId="0" borderId="0" xfId="0" applyNumberFormat="1" applyFont="1" applyFill="1" applyBorder="1" applyAlignment="1" applyProtection="1"/>
    <xf numFmtId="1" fontId="47" fillId="0" borderId="0" xfId="0" applyNumberFormat="1" applyFont="1" applyFill="1" applyBorder="1" applyAlignment="1" applyProtection="1"/>
    <xf numFmtId="1" fontId="25" fillId="0" borderId="0" xfId="0" applyNumberFormat="1" applyFont="1" applyAlignment="1"/>
    <xf numFmtId="1" fontId="48" fillId="4" borderId="0" xfId="0" applyNumberFormat="1" applyFont="1" applyFill="1" applyBorder="1" applyAlignment="1" applyProtection="1"/>
    <xf numFmtId="1" fontId="35" fillId="0" borderId="0" xfId="0" applyNumberFormat="1" applyFont="1" applyFill="1" applyBorder="1" applyAlignment="1" applyProtection="1"/>
    <xf numFmtId="1" fontId="38" fillId="0" borderId="0" xfId="0" applyNumberFormat="1" applyFont="1"/>
    <xf numFmtId="1" fontId="8" fillId="0" borderId="0" xfId="0" applyNumberFormat="1" applyFont="1" applyFill="1" applyBorder="1" applyAlignment="1" applyProtection="1"/>
  </cellXfs>
  <cellStyles count="64">
    <cellStyle name="20% - Accent1" xfId="33" builtinId="30" customBuiltin="1"/>
    <cellStyle name="20% - Accent2" xfId="34" builtinId="34" customBuiltin="1"/>
    <cellStyle name="20% - Accent3" xfId="35" builtinId="38" customBuiltin="1"/>
    <cellStyle name="20% - Accent4" xfId="36" builtinId="42" customBuiltin="1"/>
    <cellStyle name="20% - Accent5" xfId="37" builtinId="46" customBuiltin="1"/>
    <cellStyle name="20% - Accent6" xfId="38" builtinId="50" customBuiltin="1"/>
    <cellStyle name="40% - Accent1" xfId="39" builtinId="31" customBuiltin="1"/>
    <cellStyle name="40% - Accent2" xfId="40" builtinId="35" customBuiltin="1"/>
    <cellStyle name="40% - Accent3" xfId="41" builtinId="39" customBuiltin="1"/>
    <cellStyle name="40% - Accent4" xfId="42" builtinId="43" customBuiltin="1"/>
    <cellStyle name="40% - Accent5" xfId="43" builtinId="47" customBuiltin="1"/>
    <cellStyle name="40% - Accent6" xfId="44" builtinId="51" customBuiltin="1"/>
    <cellStyle name="60% - Accent1" xfId="45" builtinId="32" customBuiltin="1"/>
    <cellStyle name="60% - Accent2" xfId="46" builtinId="36" customBuiltin="1"/>
    <cellStyle name="60% - Accent3" xfId="47" builtinId="40" customBuiltin="1"/>
    <cellStyle name="60% - Accent4" xfId="48" builtinId="44" customBuiltin="1"/>
    <cellStyle name="60% - Accent5" xfId="49" builtinId="48" customBuiltin="1"/>
    <cellStyle name="60% - Accent6" xfId="50" builtinId="52" customBuiltin="1"/>
    <cellStyle name="Accent1" xfId="18" builtinId="29" customBuiltin="1"/>
    <cellStyle name="Accent2" xfId="19" builtinId="33" customBuiltin="1"/>
    <cellStyle name="Accent3" xfId="20" builtinId="37" customBuiltin="1"/>
    <cellStyle name="Accent4" xfId="21" builtinId="41" customBuiltin="1"/>
    <cellStyle name="Accent5" xfId="22" builtinId="45" customBuiltin="1"/>
    <cellStyle name="Accent6" xfId="23" builtinId="49" customBuiltin="1"/>
    <cellStyle name="Bad" xfId="11" xr:uid="{00000000-0005-0000-0000-000019000000}"/>
    <cellStyle name="Calculation" xfId="51" builtinId="22" customBuiltin="1"/>
    <cellStyle name="Check Cell" xfId="14" xr:uid="{00000000-0005-0000-0000-00001C000000}"/>
    <cellStyle name="Comma" xfId="28" builtinId="3"/>
    <cellStyle name="Explanatory Text" xfId="16" xr:uid="{00000000-0005-0000-0000-00001E000000}"/>
    <cellStyle name="Good" xfId="10" xr:uid="{00000000-0005-0000-0000-00001F000000}"/>
    <cellStyle name="Heading 1" xfId="6" xr:uid="{00000000-0005-0000-0000-000020000000}"/>
    <cellStyle name="Heading 2" xfId="7" xr:uid="{00000000-0005-0000-0000-000021000000}"/>
    <cellStyle name="Heading 3" xfId="8" xr:uid="{00000000-0005-0000-0000-000022000000}"/>
    <cellStyle name="Heading 4" xfId="9" xr:uid="{00000000-0005-0000-0000-000023000000}"/>
    <cellStyle name="Hyperlink" xfId="1" builtinId="8"/>
    <cellStyle name="Input" xfId="52" builtinId="20" customBuiltin="1"/>
    <cellStyle name="Lien hypertexte 2" xfId="4" xr:uid="{00000000-0005-0000-0000-000025000000}"/>
    <cellStyle name="Linked Cell" xfId="53" builtinId="24" customBuiltin="1"/>
    <cellStyle name="Milliers 2" xfId="2" xr:uid="{00000000-0005-0000-0000-000027000000}"/>
    <cellStyle name="Neutral" xfId="12" xr:uid="{00000000-0005-0000-0000-000028000000}"/>
    <cellStyle name="Normal" xfId="0" builtinId="0"/>
    <cellStyle name="Normal 2" xfId="24" xr:uid="{00000000-0005-0000-0000-00002A000000}"/>
    <cellStyle name="Normal 2 2" xfId="54" xr:uid="{00000000-0005-0000-0000-00002B000000}"/>
    <cellStyle name="Normal 2 2 2" xfId="62" xr:uid="{00000000-0005-0000-0000-00002C000000}"/>
    <cellStyle name="Normal 2 3" xfId="61" xr:uid="{00000000-0005-0000-0000-00002D000000}"/>
    <cellStyle name="Normal 3" xfId="25" xr:uid="{00000000-0005-0000-0000-00002E000000}"/>
    <cellStyle name="Normal 3 2" xfId="55" xr:uid="{00000000-0005-0000-0000-00002F000000}"/>
    <cellStyle name="Normal 4" xfId="26" xr:uid="{00000000-0005-0000-0000-000030000000}"/>
    <cellStyle name="Normal 5" xfId="29" xr:uid="{00000000-0005-0000-0000-000031000000}"/>
    <cellStyle name="Normal 6" xfId="30" xr:uid="{00000000-0005-0000-0000-000032000000}"/>
    <cellStyle name="Normal 7" xfId="31" xr:uid="{00000000-0005-0000-0000-000033000000}"/>
    <cellStyle name="Note" xfId="15" builtinId="10" customBuiltin="1"/>
    <cellStyle name="Note 2" xfId="56" xr:uid="{00000000-0005-0000-0000-000035000000}"/>
    <cellStyle name="Notes" xfId="57" xr:uid="{00000000-0005-0000-0000-000036000000}"/>
    <cellStyle name="Output" xfId="13" xr:uid="{00000000-0005-0000-0000-000037000000}"/>
    <cellStyle name="Per cent" xfId="27" builtinId="5"/>
    <cellStyle name="Pourcentage 2" xfId="3" xr:uid="{00000000-0005-0000-0000-000039000000}"/>
    <cellStyle name="Pourcentage 2 2" xfId="59" xr:uid="{00000000-0005-0000-0000-00003A000000}"/>
    <cellStyle name="Pourcentage 2 3" xfId="58" xr:uid="{00000000-0005-0000-0000-00003B000000}"/>
    <cellStyle name="Pourcentage 3" xfId="63" xr:uid="{00000000-0005-0000-0000-00003C000000}"/>
    <cellStyle name="Pourcentage 4" xfId="32" xr:uid="{00000000-0005-0000-0000-00003D000000}"/>
    <cellStyle name="Title" xfId="5" xr:uid="{00000000-0005-0000-0000-00003E000000}"/>
    <cellStyle name="Total" xfId="17" builtinId="25" customBuiltin="1"/>
    <cellStyle name="Warning Text" xfId="60" builtinId="11" customBuiltin="1"/>
  </cellStyles>
  <dxfs count="16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499984740745262"/>
      </font>
    </dxf>
    <dxf>
      <font>
        <color rgb="FFFF00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9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9"/>
        <name val="Calibri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9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9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9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9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9"/>
        <name val="Calibri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9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9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9"/>
        <name val="Calibri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9"/>
        <name val="Calibri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9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9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9"/>
        <name val="Calibri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9"/>
        <name val="Calibri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indexed="9"/>
        <name val="Calibri"/>
        <scheme val="none"/>
      </font>
      <numFmt numFmtId="0" formatCode="General"/>
      <fill>
        <patternFill patternType="solid">
          <fgColor indexed="64"/>
          <bgColor theme="6" tint="-0.249977111117893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scheme val="none"/>
      </font>
      <numFmt numFmtId="0" formatCode="General"/>
      <fill>
        <patternFill patternType="solid">
          <fgColor indexed="64"/>
          <bgColor theme="6" tint="-0.249977111117893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9" formatCode="dd/mm/yyyy"/>
    </dxf>
    <dxf>
      <numFmt numFmtId="14" formatCode="0.00%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2" formatCode="0.0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FFFF"/>
        </patternFill>
      </fill>
    </dxf>
    <dxf>
      <numFmt numFmtId="19" formatCode="dd/mm/yyyy"/>
    </dxf>
    <dxf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scheme val="none"/>
      </font>
      <numFmt numFmtId="0" formatCode="General"/>
      <fill>
        <patternFill patternType="solid">
          <fgColor indexed="64"/>
          <bgColor theme="7" tint="0.3999755851924192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13" formatCode="0%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13" formatCode="0%"/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13" formatCode="0%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13" formatCode="0%"/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  <fill>
        <patternFill patternType="solid">
          <fgColor indexed="64"/>
          <bgColor rgb="FFFFFFFF"/>
        </patternFill>
      </fill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scheme val="none"/>
      </font>
      <numFmt numFmtId="0" formatCode="General"/>
      <fill>
        <patternFill patternType="solid">
          <fgColor indexed="64"/>
          <bgColor theme="7" tint="0.3999755851924192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data/z000890/F/Desktop/Positions%20mandats%20SMART%20fin%20ju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"/>
      <sheetName val="ON"/>
      <sheetName val="OFF"/>
      <sheetName val="Feuil1"/>
      <sheetName val="Feuil2"/>
      <sheetName val="Feuil3"/>
      <sheetName val="Feuil4"/>
      <sheetName val="Feuil5"/>
      <sheetName val="Feuil6"/>
      <sheetName val="Feuil7"/>
      <sheetName val="Feuil8"/>
      <sheetName val="Feuil9"/>
      <sheetName val="Feuil10"/>
      <sheetName val="Feuil11"/>
      <sheetName val="Feuil12"/>
    </sheetNames>
    <sheetDataSet>
      <sheetData sheetId="0" refreshError="1">
        <row r="1">
          <cell r="C1" t="str">
            <v>CH0106027128</v>
          </cell>
          <cell r="E1" t="str">
            <v>CHF</v>
          </cell>
          <cell r="F1" t="str">
            <v>UBS ETF (CH) - Gold (CHF) hedged (CHF) A-dis</v>
          </cell>
          <cell r="G1">
            <v>2.6</v>
          </cell>
          <cell r="H1">
            <v>2.7</v>
          </cell>
          <cell r="I1">
            <v>2.8</v>
          </cell>
          <cell r="J1" t="str">
            <v>X</v>
          </cell>
          <cell r="K1" t="str">
            <v>X</v>
          </cell>
          <cell r="L1" t="str">
            <v>X</v>
          </cell>
        </row>
        <row r="2">
          <cell r="C2" t="str">
            <v>CH0106027144</v>
          </cell>
          <cell r="E2" t="str">
            <v>EUR</v>
          </cell>
          <cell r="F2" t="str">
            <v>UBS ETF (CH) - Gold (EUR) hedged (EUR) A-dis</v>
          </cell>
          <cell r="G2">
            <v>2.9</v>
          </cell>
          <cell r="H2">
            <v>3</v>
          </cell>
          <cell r="I2">
            <v>3.1</v>
          </cell>
          <cell r="J2" t="str">
            <v>X</v>
          </cell>
          <cell r="K2" t="str">
            <v>X</v>
          </cell>
          <cell r="L2" t="str">
            <v>X</v>
          </cell>
        </row>
        <row r="3">
          <cell r="C3" t="str">
            <v>CH0248680594</v>
          </cell>
          <cell r="E3" t="str">
            <v>CHF</v>
          </cell>
          <cell r="F3" t="str">
            <v>Synchrony Optimised SPI® I</v>
          </cell>
          <cell r="G3">
            <v>10.45</v>
          </cell>
          <cell r="H3">
            <v>10.55</v>
          </cell>
          <cell r="I3">
            <v>10.65</v>
          </cell>
          <cell r="J3" t="str">
            <v>X</v>
          </cell>
          <cell r="L3" t="str">
            <v>X</v>
          </cell>
        </row>
        <row r="4">
          <cell r="C4" t="str">
            <v>CH0315623147</v>
          </cell>
          <cell r="E4" t="str">
            <v>CHF</v>
          </cell>
          <cell r="F4" t="str">
            <v>Swisscanto (CH) Idx REF Switzerland ind GT CHF</v>
          </cell>
          <cell r="G4">
            <v>2.9</v>
          </cell>
          <cell r="H4">
            <v>3</v>
          </cell>
          <cell r="I4">
            <v>3.1</v>
          </cell>
          <cell r="J4" t="str">
            <v>X</v>
          </cell>
          <cell r="K4" t="str">
            <v>X</v>
          </cell>
          <cell r="L4" t="str">
            <v>X</v>
          </cell>
        </row>
        <row r="5">
          <cell r="C5" t="str">
            <v>FR0013209921</v>
          </cell>
          <cell r="E5" t="str">
            <v>USD</v>
          </cell>
          <cell r="F5" t="str">
            <v>Lyxor MSCI World Ex EMU UCITS ETF - Acc</v>
          </cell>
          <cell r="G5">
            <v>10.5</v>
          </cell>
          <cell r="H5">
            <v>10.6</v>
          </cell>
          <cell r="I5">
            <v>10.7</v>
          </cell>
          <cell r="J5" t="str">
            <v>X</v>
          </cell>
          <cell r="K5" t="str">
            <v>X</v>
          </cell>
          <cell r="L5" t="str">
            <v>X</v>
          </cell>
        </row>
        <row r="6">
          <cell r="C6" t="str">
            <v>IE00B0M62Q58</v>
          </cell>
          <cell r="E6" t="str">
            <v>USD</v>
          </cell>
          <cell r="F6" t="str">
            <v>iShares MSCI World UCITS ETF USD (Dist)</v>
          </cell>
          <cell r="G6">
            <v>11.85</v>
          </cell>
          <cell r="H6">
            <v>11.95</v>
          </cell>
          <cell r="I6">
            <v>12.05</v>
          </cell>
          <cell r="J6" t="str">
            <v>X</v>
          </cell>
          <cell r="K6" t="str">
            <v>X</v>
          </cell>
          <cell r="L6" t="str">
            <v>X</v>
          </cell>
        </row>
        <row r="7">
          <cell r="C7" t="str">
            <v>IE00B3DKXQ41</v>
          </cell>
          <cell r="E7" t="str">
            <v>EUR</v>
          </cell>
          <cell r="F7" t="str">
            <v>iShares € Aggregate Bond UCITS ETF EUR (Dist)</v>
          </cell>
          <cell r="G7">
            <v>16.899999999999999</v>
          </cell>
          <cell r="H7">
            <v>17</v>
          </cell>
          <cell r="I7">
            <v>17.100000000000001</v>
          </cell>
          <cell r="J7" t="str">
            <v>X</v>
          </cell>
          <cell r="K7" t="str">
            <v>X</v>
          </cell>
          <cell r="L7" t="str">
            <v>X</v>
          </cell>
        </row>
        <row r="8">
          <cell r="C8" t="str">
            <v>IE00B3F81R35</v>
          </cell>
          <cell r="E8" t="str">
            <v>EUR</v>
          </cell>
          <cell r="F8" t="str">
            <v>iShares Core € Corp Bond UCITS ETF EUR Dist</v>
          </cell>
          <cell r="G8">
            <v>20.9</v>
          </cell>
          <cell r="H8">
            <v>21</v>
          </cell>
          <cell r="I8">
            <v>21.1</v>
          </cell>
          <cell r="J8" t="str">
            <v>X</v>
          </cell>
          <cell r="K8" t="str">
            <v>X</v>
          </cell>
          <cell r="L8" t="str">
            <v>X</v>
          </cell>
        </row>
        <row r="9">
          <cell r="C9" t="str">
            <v>IE00B988C465</v>
          </cell>
          <cell r="E9" t="str">
            <v>CHF</v>
          </cell>
          <cell r="F9" t="str">
            <v>iShares Global HY Corp Bond CHF Hgd UCITS ETF Dist</v>
          </cell>
          <cell r="G9">
            <v>1.95</v>
          </cell>
          <cell r="H9">
            <v>2.0499999999999998</v>
          </cell>
          <cell r="I9">
            <v>2.15</v>
          </cell>
          <cell r="J9" t="str">
            <v>X</v>
          </cell>
          <cell r="K9" t="str">
            <v>X</v>
          </cell>
          <cell r="L9" t="str">
            <v>X</v>
          </cell>
        </row>
        <row r="10">
          <cell r="C10" t="str">
            <v>IE00B9M04V95</v>
          </cell>
          <cell r="E10" t="str">
            <v>CHF</v>
          </cell>
          <cell r="F10" t="str">
            <v>iShares J.P. Morgan $ EM Bd CHF Hgd UCITS ETF Dist</v>
          </cell>
          <cell r="G10">
            <v>1.8</v>
          </cell>
          <cell r="H10">
            <v>1.9</v>
          </cell>
          <cell r="I10">
            <v>2</v>
          </cell>
          <cell r="J10" t="str">
            <v>X</v>
          </cell>
          <cell r="K10" t="str">
            <v>X</v>
          </cell>
          <cell r="L10" t="str">
            <v>X</v>
          </cell>
        </row>
        <row r="11">
          <cell r="C11" t="str">
            <v>IE00B9M6RS56</v>
          </cell>
          <cell r="E11" t="str">
            <v>EUR</v>
          </cell>
          <cell r="F11" t="str">
            <v>iShares J.P. Morgan $ EM Bd EUR Hgd UCITS ETF Dist</v>
          </cell>
          <cell r="G11">
            <v>1.9</v>
          </cell>
          <cell r="H11">
            <v>2</v>
          </cell>
          <cell r="I11">
            <v>2.1</v>
          </cell>
          <cell r="J11" t="str">
            <v>X</v>
          </cell>
          <cell r="K11" t="str">
            <v>X</v>
          </cell>
          <cell r="L11" t="str">
            <v>X</v>
          </cell>
        </row>
        <row r="12">
          <cell r="C12" t="str">
            <v>IE00BDT6FP91</v>
          </cell>
          <cell r="E12" t="str">
            <v>EUR</v>
          </cell>
          <cell r="F12" t="str">
            <v>SPDR Refinitiv Global Convertible UCITS (EURh)</v>
          </cell>
          <cell r="G12">
            <v>1.9</v>
          </cell>
          <cell r="H12">
            <v>2</v>
          </cell>
          <cell r="I12">
            <v>2.1</v>
          </cell>
          <cell r="J12" t="str">
            <v>X</v>
          </cell>
          <cell r="K12" t="str">
            <v>X</v>
          </cell>
          <cell r="L12" t="str">
            <v>X</v>
          </cell>
        </row>
        <row r="13">
          <cell r="C13" t="str">
            <v>IE00BDT6FS23</v>
          </cell>
          <cell r="E13" t="str">
            <v>CHF</v>
          </cell>
          <cell r="F13" t="str">
            <v>SPDR Refinitiv Gl Cnvtb Bd CHF Hgd UCITS ETF Acc</v>
          </cell>
          <cell r="G13">
            <v>1.8</v>
          </cell>
          <cell r="H13">
            <v>1.9</v>
          </cell>
          <cell r="I13">
            <v>2</v>
          </cell>
          <cell r="J13" t="str">
            <v>X</v>
          </cell>
          <cell r="K13" t="str">
            <v>X</v>
          </cell>
          <cell r="L13" t="str">
            <v>X</v>
          </cell>
        </row>
        <row r="14">
          <cell r="C14" t="str">
            <v>IE00BGR7K831</v>
          </cell>
          <cell r="E14" t="str">
            <v>EUR</v>
          </cell>
          <cell r="F14" t="str">
            <v>iShares World ex-Euro Gov Bond Index Inst EUR Hedged Acc</v>
          </cell>
          <cell r="G14">
            <v>8.9</v>
          </cell>
          <cell r="H14">
            <v>9</v>
          </cell>
          <cell r="I14">
            <v>9.1</v>
          </cell>
          <cell r="J14" t="str">
            <v>X</v>
          </cell>
          <cell r="K14" t="str">
            <v>X</v>
          </cell>
          <cell r="L14" t="str">
            <v>X</v>
          </cell>
        </row>
        <row r="15">
          <cell r="C15" t="str">
            <v>IE00BJSFR200</v>
          </cell>
          <cell r="E15" t="str">
            <v>EUR</v>
          </cell>
          <cell r="F15" t="str">
            <v>iShares Global HY Corp Bond UCITS ETF EUR Hgd Dist</v>
          </cell>
          <cell r="G15">
            <v>1.9</v>
          </cell>
          <cell r="H15">
            <v>2</v>
          </cell>
          <cell r="I15">
            <v>2.1</v>
          </cell>
          <cell r="J15" t="str">
            <v>X</v>
          </cell>
          <cell r="K15" t="str">
            <v>X</v>
          </cell>
          <cell r="L15" t="str">
            <v>X</v>
          </cell>
        </row>
        <row r="16">
          <cell r="C16" t="str">
            <v>IE00BYM11L64</v>
          </cell>
          <cell r="E16" t="str">
            <v>CHF</v>
          </cell>
          <cell r="F16" t="str">
            <v>UBS(Irl)FdSltnsplc MSCI ACWI SF U ETF (HCHF)A-a</v>
          </cell>
          <cell r="G16">
            <v>3.05</v>
          </cell>
          <cell r="H16">
            <v>3.15</v>
          </cell>
          <cell r="I16">
            <v>3.25</v>
          </cell>
          <cell r="J16" t="str">
            <v>X</v>
          </cell>
          <cell r="K16" t="str">
            <v>X</v>
          </cell>
          <cell r="L16" t="str">
            <v>X</v>
          </cell>
        </row>
        <row r="17">
          <cell r="C17" t="str">
            <v>LU0398686286</v>
          </cell>
          <cell r="E17" t="str">
            <v>EUR</v>
          </cell>
          <cell r="F17" t="str">
            <v>NN (L) Alternative Beta I Cap EUR (hedged i)</v>
          </cell>
          <cell r="G17">
            <v>5.9</v>
          </cell>
          <cell r="H17">
            <v>6</v>
          </cell>
          <cell r="I17">
            <v>6.1</v>
          </cell>
          <cell r="J17" t="str">
            <v>X</v>
          </cell>
          <cell r="K17" t="str">
            <v>X</v>
          </cell>
          <cell r="L17" t="str">
            <v>X</v>
          </cell>
        </row>
        <row r="18">
          <cell r="C18" t="str">
            <v>LU0415164531</v>
          </cell>
          <cell r="E18" t="str">
            <v>CHF</v>
          </cell>
          <cell r="F18" t="str">
            <v>UBS (Lux) Bond Fund - CHF I-A3-acc</v>
          </cell>
          <cell r="G18">
            <v>26.25</v>
          </cell>
          <cell r="H18">
            <v>26.35</v>
          </cell>
          <cell r="I18">
            <v>26.45</v>
          </cell>
          <cell r="J18" t="str">
            <v>X</v>
          </cell>
          <cell r="K18" t="str">
            <v>X</v>
          </cell>
          <cell r="L18" t="str">
            <v>X</v>
          </cell>
        </row>
        <row r="19">
          <cell r="C19" t="str">
            <v>LU0641006613</v>
          </cell>
          <cell r="E19" t="str">
            <v>CHF</v>
          </cell>
          <cell r="F19" t="str">
            <v>Xtrackers II Glbal Governmnt Bnd UCITS ETF 4C HCHF</v>
          </cell>
          <cell r="G19">
            <v>8.6</v>
          </cell>
          <cell r="H19">
            <v>8.6999999999999993</v>
          </cell>
          <cell r="I19">
            <v>8.8000000000000007</v>
          </cell>
          <cell r="J19" t="str">
            <v>X</v>
          </cell>
          <cell r="K19" t="str">
            <v>X</v>
          </cell>
          <cell r="L19" t="str">
            <v>X</v>
          </cell>
        </row>
        <row r="20">
          <cell r="C20" t="str">
            <v>LU0655679115</v>
          </cell>
          <cell r="E20" t="str">
            <v>CHF</v>
          </cell>
          <cell r="F20" t="str">
            <v>NN (L) Alternative Beta I Cap CHF (hedged i)</v>
          </cell>
          <cell r="G20">
            <v>4.3499999999999996</v>
          </cell>
          <cell r="H20">
            <v>4.45</v>
          </cell>
          <cell r="I20">
            <v>4.55</v>
          </cell>
          <cell r="J20" t="str">
            <v>X</v>
          </cell>
          <cell r="K20" t="str">
            <v>X</v>
          </cell>
          <cell r="L20" t="str">
            <v>X</v>
          </cell>
        </row>
        <row r="21">
          <cell r="C21" t="str">
            <v>LU0828708064</v>
          </cell>
          <cell r="E21" t="str">
            <v>USD</v>
          </cell>
          <cell r="F21" t="str">
            <v>CSIF (Lux) Equity Emerging Markets QB USD</v>
          </cell>
          <cell r="G21">
            <v>3.75</v>
          </cell>
          <cell r="H21">
            <v>3.85</v>
          </cell>
          <cell r="I21">
            <v>3.95</v>
          </cell>
          <cell r="J21" t="str">
            <v>X</v>
          </cell>
          <cell r="K21" t="str">
            <v>X</v>
          </cell>
          <cell r="L21" t="str">
            <v>X</v>
          </cell>
        </row>
        <row r="22">
          <cell r="C22" t="str">
            <v>LU0846194776</v>
          </cell>
          <cell r="E22" t="str">
            <v>EUR</v>
          </cell>
          <cell r="F22" t="str">
            <v>Xtrackers MSCI EMU UCITS ETF 1D</v>
          </cell>
          <cell r="G22">
            <v>12.05</v>
          </cell>
          <cell r="H22">
            <v>12.15</v>
          </cell>
          <cell r="I22">
            <v>12.25</v>
          </cell>
          <cell r="J22" t="str">
            <v>X</v>
          </cell>
          <cell r="K22" t="str">
            <v>X</v>
          </cell>
          <cell r="L22" t="str">
            <v>X</v>
          </cell>
        </row>
        <row r="23">
          <cell r="C23" t="str">
            <v>LU0879397742</v>
          </cell>
          <cell r="E23" t="str">
            <v>CHF</v>
          </cell>
          <cell r="F23" t="str">
            <v>UBS-ETF SBI® Foreign AAA-BBB 1-5 UCITS (CHF) A-dis</v>
          </cell>
          <cell r="G23">
            <v>13.35</v>
          </cell>
          <cell r="H23">
            <v>13.45</v>
          </cell>
          <cell r="I23">
            <v>13.55</v>
          </cell>
          <cell r="J23" t="str">
            <v>X</v>
          </cell>
          <cell r="K23" t="str">
            <v>X</v>
          </cell>
          <cell r="L23" t="str">
            <v>X</v>
          </cell>
        </row>
        <row r="24">
          <cell r="C24" t="str">
            <v>LU0879399441</v>
          </cell>
          <cell r="E24" t="str">
            <v>CHF</v>
          </cell>
          <cell r="F24" t="str">
            <v>UBS-ETF SBI® Foreign AAA-BBB 5-10 UCITS(CHF) A-dis</v>
          </cell>
          <cell r="G24">
            <v>4.5999999999999996</v>
          </cell>
          <cell r="H24">
            <v>4.7</v>
          </cell>
          <cell r="I24">
            <v>4.8</v>
          </cell>
          <cell r="K24" t="str">
            <v>X</v>
          </cell>
          <cell r="L24" t="str">
            <v>X</v>
          </cell>
        </row>
        <row r="25">
          <cell r="C25" t="str">
            <v>LU1035012613</v>
          </cell>
          <cell r="E25" t="str">
            <v>EUR</v>
          </cell>
          <cell r="F25" t="str">
            <v>BCV Liquid Alternative Beta B (EUR)</v>
          </cell>
          <cell r="G25">
            <v>2.9</v>
          </cell>
          <cell r="H25">
            <v>3</v>
          </cell>
          <cell r="I25">
            <v>3.1</v>
          </cell>
          <cell r="J25" t="str">
            <v>X</v>
          </cell>
          <cell r="K25" t="str">
            <v>X</v>
          </cell>
          <cell r="L25" t="str">
            <v>X</v>
          </cell>
        </row>
        <row r="26">
          <cell r="C26" t="str">
            <v>LU1035012886</v>
          </cell>
          <cell r="E26" t="str">
            <v>CHF</v>
          </cell>
          <cell r="F26" t="str">
            <v>BCV Liquid Alternative Beta B (CHF)</v>
          </cell>
          <cell r="G26">
            <v>2.2000000000000002</v>
          </cell>
          <cell r="H26">
            <v>2.2999999999999998</v>
          </cell>
          <cell r="I26">
            <v>2.4</v>
          </cell>
          <cell r="J26" t="str">
            <v>X</v>
          </cell>
          <cell r="K26" t="str">
            <v>X</v>
          </cell>
          <cell r="L26" t="str">
            <v>X</v>
          </cell>
        </row>
        <row r="27">
          <cell r="C27" t="str">
            <v>LU1159239190</v>
          </cell>
          <cell r="E27" t="str">
            <v>CHF</v>
          </cell>
          <cell r="F27" t="str">
            <v>State Street Switzerland Index Equity Fund I acc</v>
          </cell>
          <cell r="G27">
            <v>10.45</v>
          </cell>
          <cell r="H27">
            <v>10.55</v>
          </cell>
          <cell r="I27">
            <v>10.65</v>
          </cell>
          <cell r="K27" t="str">
            <v>X</v>
          </cell>
          <cell r="L27" t="str">
            <v>X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unds" displayName="Funds" ref="A8:CP1015" totalsRowShown="0" headerRowDxfId="16669" dataDxfId="16668">
  <autoFilter ref="A8:CP1015" xr:uid="{00000000-0009-0000-0100-000001000000}"/>
  <tableColumns count="94">
    <tableColumn id="1" xr3:uid="{00000000-0010-0000-0000-000001000000}" name="Code ISIN" dataDxfId="16667"/>
    <tableColumn id="2" xr3:uid="{00000000-0010-0000-0000-000002000000}" name="Valeur" dataDxfId="16666"/>
    <tableColumn id="3" xr3:uid="{00000000-0010-0000-0000-000003000000}" name="Nom" dataDxfId="16665">
      <calculatedColumnFormula>VLOOKUP($A9,'Sheet1 - Table (1)'!$A$8:$AG$1186,COLUMN(C$7),FALSE)</calculatedColumnFormula>
    </tableColumn>
    <tableColumn id="4" xr3:uid="{00000000-0010-0000-0000-000004000000}" name="Date" dataDxfId="16664">
      <calculatedColumnFormula>VLOOKUP($A9,'Sheet1 - Table (1)'!$A$8:$AG$1186,COLUMN(D$7),FALSE)</calculatedColumnFormula>
    </tableColumn>
    <tableColumn id="5" xr3:uid="{00000000-0010-0000-0000-000005000000}" name="TER" dataDxfId="16663">
      <calculatedColumnFormula>VLOOKUP($A9,'Sheet1 - Table (1)'!$A$8:$AG$1186,COLUMN(E$7),FALSE)</calculatedColumnFormula>
    </tableColumn>
    <tableColumn id="6" xr3:uid="{00000000-0010-0000-0000-000006000000}" name="UCITS" dataDxfId="16662">
      <calculatedColumnFormula>VLOOKUP($A9,'Sheet1 - Table (1)'!$A$8:$AG$1186,COLUMN(F$7),FALSE)</calculatedColumnFormula>
    </tableColumn>
    <tableColumn id="7" xr3:uid="{00000000-0010-0000-0000-000007000000}" name="Domicile" dataDxfId="16661">
      <calculatedColumnFormula>VLOOKUP($A9,'Sheet1 - Table (1)'!$A$8:$AG$1186,COLUMN(G$7),FALSE)</calculatedColumnFormula>
    </tableColumn>
    <tableColumn id="8" xr3:uid="{00000000-0010-0000-0000-000008000000}" name="Monnaie" dataDxfId="16660">
      <calculatedColumnFormula>VLOOKUP($A9,'Sheet1 - Table (1)'!$A$8:$AG$1186,COLUMN(H$7),FALSE)</calculatedColumnFormula>
    </tableColumn>
    <tableColumn id="9" xr3:uid="{00000000-0010-0000-0000-000009000000}" name="Type de produit" dataDxfId="16659">
      <calculatedColumnFormula>VLOOKUP($A9,'Sheet1 - Table (1)'!$A$8:$AG$1186,COLUMN(I$7),FALSE)</calculatedColumnFormula>
    </tableColumn>
    <tableColumn id="10" xr3:uid="{00000000-0010-0000-0000-00000A000000}" name="Classe d'actifs" dataDxfId="16658">
      <calculatedColumnFormula>VLOOKUP($A9,'Sheet1 - Table (1)'!$A$8:$AG$1186,COLUMN(J$7),FALSE)</calculatedColumnFormula>
    </tableColumn>
    <tableColumn id="11" xr3:uid="{00000000-0010-0000-0000-00000B000000}" name="Date2" dataDxfId="16657">
      <calculatedColumnFormula>VLOOKUP($A9,'Sheet1 - Table (1)'!$A$8:$AG$1186,COLUMN(K$7),FALSE)</calculatedColumnFormula>
    </tableColumn>
    <tableColumn id="12" xr3:uid="{00000000-0010-0000-0000-00000C000000}" name="AUM" dataDxfId="16656">
      <calculatedColumnFormula>VLOOKUP($A9,'Sheet1 - Table (1)'!$A$8:$AG$1186,COLUMN(L$7),FALSE)</calculatedColumnFormula>
    </tableColumn>
    <tableColumn id="13" xr3:uid="{00000000-0010-0000-0000-00000D000000}" name="Int/Div" dataDxfId="16655">
      <calculatedColumnFormula>VLOOKUP($A9,'Sheet1 - Table (1)'!$A$8:$AG$1186,COLUMN(M$7),FALSE)</calculatedColumnFormula>
    </tableColumn>
    <tableColumn id="14" xr3:uid="{00000000-0010-0000-0000-00000E000000}" name="Belgium" dataDxfId="16654">
      <calculatedColumnFormula>VLOOKUP($A9,'Sheet1 - Table (1)'!$A$8:$AG$1186,COLUMN(N$7),FALSE)</calculatedColumnFormula>
    </tableColumn>
    <tableColumn id="15" xr3:uid="{00000000-0010-0000-0000-00000F000000}" name="France" dataDxfId="16653">
      <calculatedColumnFormula>VLOOKUP($A9,'Sheet1 - Table (1)'!$A$8:$AG$1186,COLUMN(O$7),FALSE)</calculatedColumnFormula>
    </tableColumn>
    <tableColumn id="16" xr3:uid="{00000000-0010-0000-0000-000010000000}" name="Italy" dataDxfId="16652">
      <calculatedColumnFormula>VLOOKUP($A9,'Sheet1 - Table (1)'!$A$8:$AG$1186,COLUMN(P$7),FALSE)</calculatedColumnFormula>
    </tableColumn>
    <tableColumn id="17" xr3:uid="{00000000-0010-0000-0000-000011000000}" name="Netherlands" dataDxfId="16651">
      <calculatedColumnFormula>VLOOKUP($A9,'Sheet1 - Table (1)'!$A$8:$AG$1186,COLUMN(Q$7),FALSE)</calculatedColumnFormula>
    </tableColumn>
    <tableColumn id="18" xr3:uid="{00000000-0010-0000-0000-000012000000}" name="Spain" dataDxfId="16650">
      <calculatedColumnFormula>VLOOKUP($A9,'Sheet1 - Table (1)'!$A$8:$AG$1186,COLUMN(R$7),FALSE)</calculatedColumnFormula>
    </tableColumn>
    <tableColumn id="19" xr3:uid="{00000000-0010-0000-0000-000013000000}" name="German Tax Transparency" dataDxfId="16649">
      <calculatedColumnFormula>VLOOKUP($A9,'Sheet1 - Table (1)'!$A$8:$AG$1186,COLUMN(S$7),FALSE)</calculatedColumnFormula>
    </tableColumn>
    <tableColumn id="20" xr3:uid="{00000000-0010-0000-0000-000014000000}" name="UK Reporting Fund" dataDxfId="16648">
      <calculatedColumnFormula>VLOOKUP($A9,'Sheet1 - Table (1)'!$A$8:$AG$1186,COLUMN(T$7),FALSE)</calculatedColumnFormula>
    </tableColumn>
    <tableColumn id="21" xr3:uid="{00000000-0010-0000-0000-000015000000}" name="Autorisations_Conso" dataDxfId="16647">
      <calculatedColumnFormula>IF(N9=TRUE,UPPER(LEFT($N$8,2)),"")&amp;IF(O9=TRUE,IF(N9=TRUE,"-","")&amp;UPPER(LEFT($O$8,2)),"")&amp;IF(P9=TRUE,IF(OR(N9=TRUE,O9=TRUE),"-","")&amp;UPPER(LEFT($P$8,2)),"")&amp;IF(Q9=TRUE,IF(OR(N9=TRUE,O9=TRUE,P9=TRUE),"-","")&amp;UPPER(LEFT($Q$8,2)),"")&amp;IF(R9=TRUE,IF(OR(N9=TRUE,O9=TRUE,P9=TRUE,Q9=TRUE),"-","")&amp;UPPER(LEFT($R$8,2)),"")&amp;IF(S9=TRUE,IF(OR(N9=TRUE,O9=TRUE,P9=TRUE,Q9=TRUE,R9=TRUE),"-","")&amp;UPPER(LEFT($S$8,2)),"")&amp;IF(T9=TRUE,IF(OR(N9=TRUE,O9=TRUE,P9=TRUE,Q9=TRUE,R9=TRUE,S9=TRUE),"-","")&amp;UPPER(LEFT($T$8,2)),"")</calculatedColumnFormula>
    </tableColumn>
    <tableColumn id="22" xr3:uid="{00000000-0010-0000-0000-000016000000}" name="STRUCTURE LEGALE" dataDxfId="16646">
      <calculatedColumnFormula>VLOOKUP($A9,'Sheet1 - Table (1)'!$A$8:$AG$1186,COLUMN(V$7)+3,FALSE)</calculatedColumnFormula>
    </tableColumn>
    <tableColumn id="23" xr3:uid="{00000000-0010-0000-0000-000017000000}" name="Valuation/Pricing Frequency" dataDxfId="16645">
      <calculatedColumnFormula>VLOOKUP(A9,'Sheet1 - Table (1)'!$A$8:$AF$10075,MATCH($W$8,'Sheet1 - Table (1)'!$10:$10,0),FALSE)</calculatedColumnFormula>
    </tableColumn>
    <tableColumn id="24" xr3:uid="{00000000-0010-0000-0000-000018000000}" name="Index Replication Method" dataDxfId="16644">
      <calculatedColumnFormula>VLOOKUP(A9,'Sheet1 - Table (1)'!$A$8:$AAB$10075,MATCH($X$8,'Sheet1 - Table (1)'!$10:$10,0),FALSE)</calculatedColumnFormula>
    </tableColumn>
    <tableColumn id="25" xr3:uid="{00000000-0010-0000-0000-000019000000}" name="Type de fonds" dataDxfId="16643">
      <calculatedColumnFormula>IF(OR(I9="Actions",I9="Exchange Traded Funds"),"ETF","Fonds de placement")</calculatedColumnFormula>
    </tableColumn>
    <tableColumn id="26" xr3:uid="{00000000-0010-0000-0000-00001A000000}" name="Rating Emetteur" dataDxfId="16642"/>
    <tableColumn id="27" xr3:uid="{00000000-0010-0000-0000-00001B000000}" name="FONDS FERME" dataDxfId="16641"/>
    <tableColumn id="28" xr3:uid="{00000000-0010-0000-0000-00001C000000}" name="Catégorie gestion" dataDxfId="16640"/>
    <tableColumn id="96" xr3:uid="{00000000-0010-0000-0000-000060000000}" name="PP_L1" dataDxfId="16639"/>
    <tableColumn id="97" xr3:uid="{00000000-0010-0000-0000-000061000000}" name="PP_CHF_L2" dataDxfId="16638"/>
    <tableColumn id="29" xr3:uid="{00000000-0010-0000-0000-00001D000000}" name="PP_EUR_L2" dataDxfId="16637"/>
    <tableColumn id="30" xr3:uid="{00000000-0010-0000-0000-00001E000000}" name="PP_USD_L2" dataDxfId="16636"/>
    <tableColumn id="31" xr3:uid="{00000000-0010-0000-0000-00001F000000}" name="Sous-catégorie gestion" dataDxfId="16635"/>
    <tableColumn id="32" xr3:uid="{00000000-0010-0000-0000-000020000000}" name="Sous-catégorie I" dataDxfId="16634"/>
    <tableColumn id="33" xr3:uid="{00000000-0010-0000-0000-000021000000}" name="Classe" dataDxfId="16633"/>
    <tableColumn id="34" xr3:uid="{00000000-0010-0000-0000-000022000000}" name="Sous-catégorie" dataDxfId="16632"/>
    <tableColumn id="35" xr3:uid="{00000000-0010-0000-0000-000023000000}" name="OPP2" dataDxfId="16631"/>
    <tableColumn id="95" xr3:uid="{00000000-0010-0000-0000-00005F000000}" name="OPP2_L2" dataDxfId="16630"/>
    <tableColumn id="36" xr3:uid="{00000000-0010-0000-0000-000024000000}" name="OPP2_SCAT" dataDxfId="16629">
      <calculatedColumnFormula>IF(AND(AK9="Obligations",AP9="Courbe CHF"),"Obligations CHF",IF(AND(AX9=100%,BJ9=100%),AK9&amp;" CHF",IF(OR(AK9="Obligations",AK9="Actions",AK9="Liquidités"),AK9&amp;" étrangères" &amp; IF(AX9=100%," hedged",""),AK9&amp;" étrangers" &amp; IF(AX9=100%," hedged",""))))</calculatedColumnFormula>
    </tableColumn>
    <tableColumn id="37" xr3:uid="{00000000-0010-0000-0000-000025000000}" name="OPP2_% Plac_Alternatifs" dataDxfId="16628"/>
    <tableColumn id="38" xr3:uid="{00000000-0010-0000-0000-000026000000}" name="CATEROGIE_THEMATIQUE_PP" dataDxfId="16627"/>
    <tableColumn id="39" xr3:uid="{00000000-0010-0000-0000-000027000000}" name="Zone de risque" dataDxfId="16626"/>
    <tableColumn id="40" xr3:uid="{00000000-0010-0000-0000-000028000000}" name="Duration" dataDxfId="16625"/>
    <tableColumn id="41" xr3:uid="{00000000-0010-0000-0000-000029000000}" name="YTM" dataDxfId="16624"/>
    <tableColumn id="42" xr3:uid="{00000000-0010-0000-0000-00002A000000}" name="YTM NET" dataDxfId="16623">
      <calculatedColumnFormula>IF(AR9="","",AR9-E9%)</calculatedColumnFormula>
    </tableColumn>
    <tableColumn id="43" xr3:uid="{00000000-0010-0000-0000-00002B000000}" name="RATING AAA/AA" dataDxfId="16622"/>
    <tableColumn id="44" xr3:uid="{00000000-0010-0000-0000-00002C000000}" name="RATING A" dataDxfId="16621"/>
    <tableColumn id="45" xr3:uid="{00000000-0010-0000-0000-00002D000000}" name="RATING BBB" dataDxfId="16620"/>
    <tableColumn id="46" xr3:uid="{00000000-0010-0000-0000-00002E000000}" name="NON IG" dataDxfId="16619"/>
    <tableColumn id="47" xr3:uid="{00000000-0010-0000-0000-00002F000000}" name="CHF" dataDxfId="16618"/>
    <tableColumn id="48" xr3:uid="{00000000-0010-0000-0000-000030000000}" name="EUR" dataDxfId="16617"/>
    <tableColumn id="49" xr3:uid="{00000000-0010-0000-0000-000031000000}" name="GBP" dataDxfId="16616"/>
    <tableColumn id="50" xr3:uid="{00000000-0010-0000-0000-000032000000}" name="NON EUR" dataDxfId="16615"/>
    <tableColumn id="51" xr3:uid="{00000000-0010-0000-0000-000033000000}" name="USD" dataDxfId="16614"/>
    <tableColumn id="52" xr3:uid="{00000000-0010-0000-0000-000034000000}" name="CAD" dataDxfId="16613"/>
    <tableColumn id="53" xr3:uid="{00000000-0010-0000-0000-000035000000}" name="AUD" dataDxfId="16612"/>
    <tableColumn id="54" xr3:uid="{00000000-0010-0000-0000-000036000000}" name="JPY" dataDxfId="16611"/>
    <tableColumn id="55" xr3:uid="{00000000-0010-0000-0000-000037000000}" name="SGD" dataDxfId="16610"/>
    <tableColumn id="56" xr3:uid="{00000000-0010-0000-0000-000038000000}" name="NZD" dataDxfId="16609"/>
    <tableColumn id="57" xr3:uid="{00000000-0010-0000-0000-000039000000}" name="HKD" dataDxfId="16608"/>
    <tableColumn id="58" xr3:uid="{00000000-0010-0000-0000-00003A000000}" name="EMCUR" dataDxfId="16607"/>
    <tableColumn id="59" xr3:uid="{00000000-0010-0000-0000-00003B000000}" name="SUISSE" dataDxfId="16606"/>
    <tableColumn id="60" xr3:uid="{00000000-0010-0000-0000-00003C000000}" name="EMU" dataDxfId="16605"/>
    <tableColumn id="61" xr3:uid="{00000000-0010-0000-0000-00003D000000}" name="GRANDE-BRETAGNE" dataDxfId="16604"/>
    <tableColumn id="62" xr3:uid="{00000000-0010-0000-0000-00003E000000}" name="EUROPE X EUR" dataDxfId="16603"/>
    <tableColumn id="63" xr3:uid="{00000000-0010-0000-0000-00003F000000}" name="USA" dataDxfId="16602"/>
    <tableColumn id="64" xr3:uid="{00000000-0010-0000-0000-000040000000}" name="CANADA" dataDxfId="16601"/>
    <tableColumn id="65" xr3:uid="{00000000-0010-0000-0000-000041000000}" name="JAPON" dataDxfId="16600"/>
    <tableColumn id="66" xr3:uid="{00000000-0010-0000-0000-000042000000}" name="PACIFIQUE EX JP" dataDxfId="16599"/>
    <tableColumn id="67" xr3:uid="{00000000-0010-0000-0000-000043000000}" name="EMERGENTS" dataDxfId="16598"/>
    <tableColumn id="68" xr3:uid="{00000000-0010-0000-0000-000044000000}" name="RESTRICTIONS" dataDxfId="16597"/>
    <tableColumn id="69" xr3:uid="{00000000-0010-0000-0000-000045000000}" name="FRAIS IN" dataDxfId="16596"/>
    <tableColumn id="70" xr3:uid="{00000000-0010-0000-0000-000046000000}" name="FRAIS OUT" dataDxfId="16595"/>
    <tableColumn id="71" xr3:uid="{00000000-0010-0000-0000-000047000000}" name="% Gouvernementales" dataDxfId="16594"/>
    <tableColumn id="72" xr3:uid="{00000000-0010-0000-0000-000048000000}" name="% Corporate" dataDxfId="16593"/>
    <tableColumn id="73" xr3:uid="{00000000-0010-0000-0000-000049000000}" name="Invest autres OPCVM" dataDxfId="16592"/>
    <tableColumn id="74" xr3:uid="{00000000-0010-0000-0000-00004A000000}" name="BENCHMARK" dataDxfId="16591"/>
    <tableColumn id="75" xr3:uid="{00000000-0010-0000-0000-00004B000000}" name="Modèles" dataDxfId="16590"/>
    <tableColumn id="76" xr3:uid="{00000000-0010-0000-0000-00004C000000}" name="GESTION" dataDxfId="16589"/>
    <tableColumn id="77" xr3:uid="{00000000-0010-0000-0000-00004D000000}" name="TICKER_BLOOMBERG" dataDxfId="16588"/>
    <tableColumn id="78" xr3:uid="{00000000-0010-0000-0000-00004E000000}" name="TICKER_BLOOMBERG_BENCHMARK_GERANT" dataDxfId="16587"/>
    <tableColumn id="79" xr3:uid="{00000000-0010-0000-0000-00004F000000}" name="FAA" dataDxfId="16586"/>
    <tableColumn id="80" xr3:uid="{00000000-0010-0000-0000-000050000000}" name="STAR SELECT" dataDxfId="16585"/>
    <tableColumn id="81" xr3:uid="{00000000-0010-0000-0000-000051000000}" name="SMART" dataDxfId="16584">
      <calculatedColumnFormula>IFERROR(VLOOKUP(Funds[[#This Row],[Code ISIN]],[1]GLOBAL!$C$1:$L$27,10,FALSE)," ")</calculatedColumnFormula>
    </tableColumn>
    <tableColumn id="82" xr3:uid="{00000000-0010-0000-0000-000052000000}" name="ACTIF" dataDxfId="16583"/>
    <tableColumn id="83" xr3:uid="{00000000-0010-0000-0000-000053000000}" name="INSTIT" dataDxfId="16582"/>
    <tableColumn id="84" xr3:uid="{00000000-0010-0000-0000-000054000000}" name="NON_STANDARD" dataDxfId="16581"/>
    <tableColumn id="85" xr3:uid="{00000000-0010-0000-0000-000055000000}" name="MAJ" dataDxfId="16580"/>
    <tableColumn id="86" xr3:uid="{00000000-0010-0000-0000-000056000000}" name="REMARQUES" dataDxfId="16579"/>
    <tableColumn id="98" xr3:uid="{00000000-0010-0000-0000-000062000000}" name="FREQUENCY" dataDxfId="16578">
      <calculatedColumnFormula>VLOOKUP(Funds[[#This Row],[Code ISIN]],'Sheet1 - Table (1)'!$A$10:$AF$110017,MATCH("Funds Liquidity",'Sheet1 - Table (1)'!$10:$10,0),FALSE)</calculatedColumnFormula>
    </tableColumn>
    <tableColumn id="99" xr3:uid="{00000000-0010-0000-0000-000063000000}" name="LPCC_CLASS" dataDxfId="16577"/>
    <tableColumn id="100" xr3:uid="{00000000-0010-0000-0000-000064000000}" name="LOPCLUX_CLASS" dataDxfId="16576">
      <calculatedColumnFormula>VLOOKUP(A9,'FLEX LUX ELIGIBLES'!$A$2:$E$106,5,FALSE)</calculatedColumnFormula>
    </tableColumn>
    <tableColumn id="102" xr3:uid="{00000000-0010-0000-0000-000066000000}" name="SEGMENTS" dataDxfId="16575"/>
    <tableColumn id="101" xr3:uid="{00000000-0010-0000-0000-000065000000}" name="Style de gestion" dataDxfId="1657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ertificates" displayName="Certificates" ref="A1:CE27" totalsRowShown="0" headerRowDxfId="16573" dataDxfId="16572">
  <autoFilter ref="A1:CE27" xr:uid="{00000000-0009-0000-0100-000002000000}"/>
  <tableColumns count="83">
    <tableColumn id="1" xr3:uid="{00000000-0010-0000-0100-000001000000}" name="Code ISIN" dataDxfId="16571"/>
    <tableColumn id="2" xr3:uid="{00000000-0010-0000-0100-000002000000}" name="Valeur" dataDxfId="16570"/>
    <tableColumn id="3" xr3:uid="{00000000-0010-0000-0100-000003000000}" name="Nom" dataDxfId="16569"/>
    <tableColumn id="4" xr3:uid="{00000000-0010-0000-0100-000004000000}" name="Date" dataDxfId="16568"/>
    <tableColumn id="5" xr3:uid="{00000000-0010-0000-0100-000005000000}" name="TER" dataDxfId="16567"/>
    <tableColumn id="6" xr3:uid="{00000000-0010-0000-0100-000006000000}" name="UCITS" dataDxfId="16566"/>
    <tableColumn id="7" xr3:uid="{00000000-0010-0000-0100-000007000000}" name="Domicile" dataDxfId="16565"/>
    <tableColumn id="8" xr3:uid="{00000000-0010-0000-0100-000008000000}" name="Monnaie" dataDxfId="16564"/>
    <tableColumn id="9" xr3:uid="{00000000-0010-0000-0100-000009000000}" name="Type de produit" dataDxfId="16563"/>
    <tableColumn id="10" xr3:uid="{00000000-0010-0000-0100-00000A000000}" name="Classe d'actifs" dataDxfId="16562"/>
    <tableColumn id="11" xr3:uid="{00000000-0010-0000-0100-00000B000000}" name="Date2" dataDxfId="16561"/>
    <tableColumn id="12" xr3:uid="{00000000-0010-0000-0100-00000C000000}" name="AUM" dataDxfId="16560"/>
    <tableColumn id="13" xr3:uid="{00000000-0010-0000-0100-00000D000000}" name="Int/Div" dataDxfId="16559"/>
    <tableColumn id="14" xr3:uid="{00000000-0010-0000-0100-00000E000000}" name="Belgium" dataDxfId="16558"/>
    <tableColumn id="15" xr3:uid="{00000000-0010-0000-0100-00000F000000}" name="France" dataDxfId="16557"/>
    <tableColumn id="16" xr3:uid="{00000000-0010-0000-0100-000010000000}" name="Italy" dataDxfId="16556"/>
    <tableColumn id="17" xr3:uid="{00000000-0010-0000-0100-000011000000}" name="Netherlands" dataDxfId="16555"/>
    <tableColumn id="18" xr3:uid="{00000000-0010-0000-0100-000012000000}" name="Spain" dataDxfId="16554"/>
    <tableColumn id="19" xr3:uid="{00000000-0010-0000-0100-000013000000}" name="German Tax Transparency" dataDxfId="16553"/>
    <tableColumn id="20" xr3:uid="{00000000-0010-0000-0100-000014000000}" name="UK Reporting Fund" dataDxfId="16552"/>
    <tableColumn id="21" xr3:uid="{00000000-0010-0000-0100-000015000000}" name="Autorisations_Conso" dataDxfId="16551"/>
    <tableColumn id="22" xr3:uid="{00000000-0010-0000-0100-000016000000}" name="STRUCTURE LEGALE" dataDxfId="16550"/>
    <tableColumn id="23" xr3:uid="{00000000-0010-0000-0100-000017000000}" name="Type de fonds" dataDxfId="16549"/>
    <tableColumn id="78" xr3:uid="{00000000-0010-0000-0100-00004E000000}" name="Contrepartie" dataDxfId="16548"/>
    <tableColumn id="24" xr3:uid="{00000000-0010-0000-0100-000018000000}" name="Rating Emetteur" dataDxfId="16547"/>
    <tableColumn id="25" xr3:uid="{00000000-0010-0000-0100-000019000000}" name="FONDS FERME" dataDxfId="16546"/>
    <tableColumn id="26" xr3:uid="{00000000-0010-0000-0100-00001A000000}" name="Catégorie gestion" dataDxfId="16545"/>
    <tableColumn id="75" xr3:uid="{00000000-0010-0000-0100-00004B000000}" name="PP_L1" dataDxfId="16544"/>
    <tableColumn id="74" xr3:uid="{00000000-0010-0000-0100-00004A000000}" name="PP_CHF_L2" dataDxfId="16543"/>
    <tableColumn id="76" xr3:uid="{00000000-0010-0000-0100-00004C000000}" name="PP_EUR_L2" dataDxfId="16542"/>
    <tableColumn id="83" xr3:uid="{00000000-0010-0000-0100-000053000000}" name="PP_USD_L2" dataDxfId="16541"/>
    <tableColumn id="27" xr3:uid="{00000000-0010-0000-0100-00001B000000}" name="Sous-catégorie gestion" dataDxfId="16540"/>
    <tableColumn id="28" xr3:uid="{00000000-0010-0000-0100-00001C000000}" name="Sous-catégorie I" dataDxfId="16539"/>
    <tableColumn id="29" xr3:uid="{00000000-0010-0000-0100-00001D000000}" name="Classe" dataDxfId="16538"/>
    <tableColumn id="30" xr3:uid="{00000000-0010-0000-0100-00001E000000}" name="Sous-catégorie" dataDxfId="16537"/>
    <tableColumn id="31" xr3:uid="{00000000-0010-0000-0100-00001F000000}" name="OPP2" dataDxfId="16536"/>
    <tableColumn id="73" xr3:uid="{00000000-0010-0000-0100-000049000000}" name="OPP2_L2" dataDxfId="16535"/>
    <tableColumn id="32" xr3:uid="{00000000-0010-0000-0100-000020000000}" name="OPP2_SCAT" dataDxfId="16534"/>
    <tableColumn id="33" xr3:uid="{00000000-0010-0000-0100-000021000000}" name="OPP2_% Plac_Alternatifs" dataDxfId="16533"/>
    <tableColumn id="34" xr3:uid="{00000000-0010-0000-0100-000022000000}" name="Zone de risque" dataDxfId="16532"/>
    <tableColumn id="35" xr3:uid="{00000000-0010-0000-0100-000023000000}" name="Duration" dataDxfId="16531"/>
    <tableColumn id="36" xr3:uid="{00000000-0010-0000-0100-000024000000}" name="YTM" dataDxfId="16530"/>
    <tableColumn id="37" xr3:uid="{00000000-0010-0000-0100-000025000000}" name="YTM NET" dataDxfId="16529"/>
    <tableColumn id="38" xr3:uid="{00000000-0010-0000-0100-000026000000}" name="RATING AAA/AA" dataDxfId="16528"/>
    <tableColumn id="39" xr3:uid="{00000000-0010-0000-0100-000027000000}" name="RATING A" dataDxfId="16527"/>
    <tableColumn id="40" xr3:uid="{00000000-0010-0000-0100-000028000000}" name="RATING BBB" dataDxfId="16526"/>
    <tableColumn id="41" xr3:uid="{00000000-0010-0000-0100-000029000000}" name="NON IG" dataDxfId="16525"/>
    <tableColumn id="42" xr3:uid="{00000000-0010-0000-0100-00002A000000}" name="CHF" dataDxfId="16524"/>
    <tableColumn id="43" xr3:uid="{00000000-0010-0000-0100-00002B000000}" name="EUR" dataDxfId="16523"/>
    <tableColumn id="44" xr3:uid="{00000000-0010-0000-0100-00002C000000}" name="GBP" dataDxfId="16522"/>
    <tableColumn id="45" xr3:uid="{00000000-0010-0000-0100-00002D000000}" name="NON EUR" dataDxfId="16521"/>
    <tableColumn id="46" xr3:uid="{00000000-0010-0000-0100-00002E000000}" name="USD" dataDxfId="16520"/>
    <tableColumn id="47" xr3:uid="{00000000-0010-0000-0100-00002F000000}" name="CAD" dataDxfId="16519"/>
    <tableColumn id="48" xr3:uid="{00000000-0010-0000-0100-000030000000}" name="AUD" dataDxfId="16518"/>
    <tableColumn id="49" xr3:uid="{00000000-0010-0000-0100-000031000000}" name="JPY" dataDxfId="16517"/>
    <tableColumn id="86" xr3:uid="{00000000-0010-0000-0100-000056000000}" name="SGD" dataDxfId="16516"/>
    <tableColumn id="85" xr3:uid="{00000000-0010-0000-0100-000055000000}" name="NZD" dataDxfId="16515"/>
    <tableColumn id="84" xr3:uid="{00000000-0010-0000-0100-000054000000}" name="HKD" dataDxfId="16514"/>
    <tableColumn id="50" xr3:uid="{00000000-0010-0000-0100-000032000000}" name="EMCUR" dataDxfId="16513"/>
    <tableColumn id="51" xr3:uid="{00000000-0010-0000-0100-000033000000}" name="SUISSE" dataDxfId="16512"/>
    <tableColumn id="52" xr3:uid="{00000000-0010-0000-0100-000034000000}" name="EMU" dataDxfId="16511"/>
    <tableColumn id="53" xr3:uid="{00000000-0010-0000-0100-000035000000}" name="GRANDE-BRETAGNE" dataDxfId="16510"/>
    <tableColumn id="54" xr3:uid="{00000000-0010-0000-0100-000036000000}" name="EUROPE X EUR" dataDxfId="16509"/>
    <tableColumn id="55" xr3:uid="{00000000-0010-0000-0100-000037000000}" name="USA" dataDxfId="16508"/>
    <tableColumn id="56" xr3:uid="{00000000-0010-0000-0100-000038000000}" name="CANADA" dataDxfId="16507"/>
    <tableColumn id="57" xr3:uid="{00000000-0010-0000-0100-000039000000}" name="JAPON" dataDxfId="16506"/>
    <tableColumn id="58" xr3:uid="{00000000-0010-0000-0100-00003A000000}" name="PACIFIQUE EX JP" dataDxfId="16505"/>
    <tableColumn id="60" xr3:uid="{00000000-0010-0000-0100-00003C000000}" name="EMERGENTS" dataDxfId="16504"/>
    <tableColumn id="61" xr3:uid="{00000000-0010-0000-0100-00003D000000}" name="RESTRICTIONS" dataDxfId="16503"/>
    <tableColumn id="62" xr3:uid="{00000000-0010-0000-0100-00003E000000}" name="FRAIS IN" dataDxfId="16502"/>
    <tableColumn id="63" xr3:uid="{00000000-0010-0000-0100-00003F000000}" name="FRAIS OUT" dataDxfId="16501"/>
    <tableColumn id="64" xr3:uid="{00000000-0010-0000-0100-000040000000}" name="% Gouvernementales" dataDxfId="16500"/>
    <tableColumn id="65" xr3:uid="{00000000-0010-0000-0100-000041000000}" name="% Corporate" dataDxfId="16499"/>
    <tableColumn id="66" xr3:uid="{00000000-0010-0000-0100-000042000000}" name="Invest autres OPCVM" dataDxfId="16498"/>
    <tableColumn id="67" xr3:uid="{00000000-0010-0000-0100-000043000000}" name="BENCHMARK" dataDxfId="16497"/>
    <tableColumn id="68" xr3:uid="{00000000-0010-0000-0100-000044000000}" name="Modèles" dataDxfId="16496"/>
    <tableColumn id="69" xr3:uid="{00000000-0010-0000-0100-000045000000}" name="GESTION" dataDxfId="16495"/>
    <tableColumn id="70" xr3:uid="{00000000-0010-0000-0100-000046000000}" name="TICKER_BLOOMBERG" dataDxfId="16494"/>
    <tableColumn id="71" xr3:uid="{00000000-0010-0000-0100-000047000000}" name="TICKER_BLOOMBERG_BENCHMARK_GERANT" dataDxfId="16493"/>
    <tableColumn id="77" xr3:uid="{00000000-0010-0000-0100-00004D000000}" name="FREQUENCY" dataDxfId="16492"/>
    <tableColumn id="82" xr3:uid="{00000000-0010-0000-0100-000052000000}" name="LPCC_CLASS" dataDxfId="16491"/>
    <tableColumn id="81" xr3:uid="{00000000-0010-0000-0100-000051000000}" name="LOPCLUX_CLASS" dataDxfId="16490"/>
    <tableColumn id="80" xr3:uid="{00000000-0010-0000-0100-000050000000}" name="SEGMENTS" dataDxfId="16489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itresDirects" displayName="TitresDirects" ref="A1:CB27" totalsRowShown="0" headerRowDxfId="16488">
  <autoFilter ref="A1:CB27" xr:uid="{00000000-0009-0000-0100-000004000000}"/>
  <tableColumns count="80">
    <tableColumn id="1" xr3:uid="{00000000-0010-0000-0200-000001000000}" name="Code ISIN" dataDxfId="16487"/>
    <tableColumn id="2" xr3:uid="{00000000-0010-0000-0200-000002000000}" name="Valeur" dataDxfId="16486"/>
    <tableColumn id="3" xr3:uid="{00000000-0010-0000-0200-000003000000}" name="Nom"/>
    <tableColumn id="4" xr3:uid="{00000000-0010-0000-0200-000004000000}" name="Date" dataDxfId="16485"/>
    <tableColumn id="5" xr3:uid="{00000000-0010-0000-0200-000005000000}" name="TER"/>
    <tableColumn id="6" xr3:uid="{00000000-0010-0000-0200-000006000000}" name="UCITS" dataDxfId="16484"/>
    <tableColumn id="7" xr3:uid="{00000000-0010-0000-0200-000007000000}" name="Domicile"/>
    <tableColumn id="8" xr3:uid="{00000000-0010-0000-0200-000008000000}" name="Monnaie"/>
    <tableColumn id="9" xr3:uid="{00000000-0010-0000-0200-000009000000}" name="Type de produit"/>
    <tableColumn id="10" xr3:uid="{00000000-0010-0000-0200-00000A000000}" name="Classe d'actifs"/>
    <tableColumn id="11" xr3:uid="{00000000-0010-0000-0200-00000B000000}" name="Date2"/>
    <tableColumn id="12" xr3:uid="{00000000-0010-0000-0200-00000C000000}" name="AUM"/>
    <tableColumn id="13" xr3:uid="{00000000-0010-0000-0200-00000D000000}" name="Int/Div"/>
    <tableColumn id="14" xr3:uid="{00000000-0010-0000-0200-00000E000000}" name="Belgium"/>
    <tableColumn id="15" xr3:uid="{00000000-0010-0000-0200-00000F000000}" name="France"/>
    <tableColumn id="16" xr3:uid="{00000000-0010-0000-0200-000010000000}" name="Italy"/>
    <tableColumn id="17" xr3:uid="{00000000-0010-0000-0200-000011000000}" name="Netherlands"/>
    <tableColumn id="18" xr3:uid="{00000000-0010-0000-0200-000012000000}" name="Spain"/>
    <tableColumn id="19" xr3:uid="{00000000-0010-0000-0200-000013000000}" name="German Tax Transparency"/>
    <tableColumn id="20" xr3:uid="{00000000-0010-0000-0200-000014000000}" name="UK Reporting Fund"/>
    <tableColumn id="21" xr3:uid="{00000000-0010-0000-0200-000015000000}" name="Autorisations_Conso"/>
    <tableColumn id="22" xr3:uid="{00000000-0010-0000-0200-000016000000}" name="STRUCTURE LEGALE"/>
    <tableColumn id="23" xr3:uid="{00000000-0010-0000-0200-000017000000}" name="Type de fonds"/>
    <tableColumn id="24" xr3:uid="{00000000-0010-0000-0200-000018000000}" name="Rating Emetteur"/>
    <tableColumn id="25" xr3:uid="{00000000-0010-0000-0200-000019000000}" name="FONDS FERME"/>
    <tableColumn id="26" xr3:uid="{00000000-0010-0000-0200-00001A000000}" name="Catégorie gestion" dataDxfId="16483"/>
    <tableColumn id="75" xr3:uid="{00000000-0010-0000-0200-00004B000000}" name="PP_L1" dataDxfId="16482"/>
    <tableColumn id="74" xr3:uid="{00000000-0010-0000-0200-00004A000000}" name="PP_CHF_L2" dataDxfId="16481"/>
    <tableColumn id="76" xr3:uid="{00000000-0010-0000-0200-00004C000000}" name="PP_EUR_L2" dataDxfId="16480"/>
    <tableColumn id="27" xr3:uid="{00000000-0010-0000-0200-00001B000000}" name="Sous-catégorie gestion"/>
    <tableColumn id="28" xr3:uid="{00000000-0010-0000-0200-00001C000000}" name="Sous-catégorie I"/>
    <tableColumn id="29" xr3:uid="{00000000-0010-0000-0200-00001D000000}" name="Classe"/>
    <tableColumn id="30" xr3:uid="{00000000-0010-0000-0200-00001E000000}" name="Sous-catégorie"/>
    <tableColumn id="31" xr3:uid="{00000000-0010-0000-0200-00001F000000}" name="OPP2"/>
    <tableColumn id="73" xr3:uid="{00000000-0010-0000-0200-000049000000}" name="OPP2_L2"/>
    <tableColumn id="32" xr3:uid="{00000000-0010-0000-0200-000020000000}" name="OPP2_SCAT"/>
    <tableColumn id="33" xr3:uid="{00000000-0010-0000-0200-000021000000}" name="OPP2_% Plac_Alternatifs"/>
    <tableColumn id="34" xr3:uid="{00000000-0010-0000-0200-000022000000}" name="Zone de risque"/>
    <tableColumn id="35" xr3:uid="{00000000-0010-0000-0200-000023000000}" name="Duration" dataDxfId="16479"/>
    <tableColumn id="36" xr3:uid="{00000000-0010-0000-0200-000024000000}" name="YTM" dataDxfId="16478"/>
    <tableColumn id="37" xr3:uid="{00000000-0010-0000-0200-000025000000}" name="YTM NET" dataDxfId="16477"/>
    <tableColumn id="38" xr3:uid="{00000000-0010-0000-0200-000026000000}" name="RATING AAA/AA" dataDxfId="16476"/>
    <tableColumn id="39" xr3:uid="{00000000-0010-0000-0200-000027000000}" name="RATING A" dataDxfId="16475"/>
    <tableColumn id="40" xr3:uid="{00000000-0010-0000-0200-000028000000}" name="RATING BBB" dataDxfId="16474"/>
    <tableColumn id="41" xr3:uid="{00000000-0010-0000-0200-000029000000}" name="NON IG"/>
    <tableColumn id="42" xr3:uid="{00000000-0010-0000-0200-00002A000000}" name="CHF" dataDxfId="16473"/>
    <tableColumn id="43" xr3:uid="{00000000-0010-0000-0200-00002B000000}" name="EUR" dataDxfId="16472"/>
    <tableColumn id="44" xr3:uid="{00000000-0010-0000-0200-00002C000000}" name="GBP"/>
    <tableColumn id="45" xr3:uid="{00000000-0010-0000-0200-00002D000000}" name="NON EUR"/>
    <tableColumn id="46" xr3:uid="{00000000-0010-0000-0200-00002E000000}" name="USD"/>
    <tableColumn id="47" xr3:uid="{00000000-0010-0000-0200-00002F000000}" name="CAD"/>
    <tableColumn id="48" xr3:uid="{00000000-0010-0000-0200-000030000000}" name="AUD"/>
    <tableColumn id="49" xr3:uid="{00000000-0010-0000-0200-000031000000}" name="JPY"/>
    <tableColumn id="50" xr3:uid="{00000000-0010-0000-0200-000032000000}" name="EMCUR"/>
    <tableColumn id="51" xr3:uid="{00000000-0010-0000-0200-000033000000}" name="SUISSE" dataDxfId="16471"/>
    <tableColumn id="52" xr3:uid="{00000000-0010-0000-0200-000034000000}" name="EMU" dataDxfId="16470"/>
    <tableColumn id="53" xr3:uid="{00000000-0010-0000-0200-000035000000}" name="GRANDE-BRETAGNE"/>
    <tableColumn id="54" xr3:uid="{00000000-0010-0000-0200-000036000000}" name="EUROPE X EUR"/>
    <tableColumn id="55" xr3:uid="{00000000-0010-0000-0200-000037000000}" name="USA"/>
    <tableColumn id="56" xr3:uid="{00000000-0010-0000-0200-000038000000}" name="CANADA"/>
    <tableColumn id="57" xr3:uid="{00000000-0010-0000-0200-000039000000}" name="AUSTRALIE"/>
    <tableColumn id="58" xr3:uid="{00000000-0010-0000-0200-00003A000000}" name="JAPON"/>
    <tableColumn id="59" xr3:uid="{00000000-0010-0000-0200-00003B000000}" name="ASIE SE"/>
    <tableColumn id="60" xr3:uid="{00000000-0010-0000-0200-00003C000000}" name="EMERGENTS"/>
    <tableColumn id="61" xr3:uid="{00000000-0010-0000-0200-00003D000000}" name="RESTRICTIONS"/>
    <tableColumn id="62" xr3:uid="{00000000-0010-0000-0200-00003E000000}" name="FRAIS IN" dataDxfId="16469"/>
    <tableColumn id="63" xr3:uid="{00000000-0010-0000-0200-00003F000000}" name="FRAIS OUT" dataDxfId="16468"/>
    <tableColumn id="64" xr3:uid="{00000000-0010-0000-0200-000040000000}" name="% Gouvernementales" dataDxfId="16467"/>
    <tableColumn id="65" xr3:uid="{00000000-0010-0000-0200-000041000000}" name="% Corporate" dataDxfId="16466"/>
    <tableColumn id="66" xr3:uid="{00000000-0010-0000-0200-000042000000}" name="Invest autres OPCVM"/>
    <tableColumn id="67" xr3:uid="{00000000-0010-0000-0200-000043000000}" name="BENCHMARK"/>
    <tableColumn id="68" xr3:uid="{00000000-0010-0000-0200-000044000000}" name="Modèles"/>
    <tableColumn id="69" xr3:uid="{00000000-0010-0000-0200-000045000000}" name="GESTION"/>
    <tableColumn id="70" xr3:uid="{00000000-0010-0000-0200-000046000000}" name="TICKER_BLOOMBERG"/>
    <tableColumn id="71" xr3:uid="{00000000-0010-0000-0200-000047000000}" name="TICKER_BLOOMBERG_BENCHMARK_GERANT"/>
    <tableColumn id="80" xr3:uid="{00000000-0010-0000-0200-000050000000}" name="LPCC_CLASS"/>
    <tableColumn id="79" xr3:uid="{00000000-0010-0000-0200-00004F000000}" name="LOPCLUX_CLASS"/>
    <tableColumn id="78" xr3:uid="{00000000-0010-0000-0200-00004E000000}" name="SEGMENTS"/>
    <tableColumn id="77" xr3:uid="{00000000-0010-0000-0200-00004D000000}" name="Style de gestion"/>
    <tableColumn id="72" xr3:uid="{00000000-0010-0000-0200-000048000000}" name="DATE MAJ" dataDxfId="16465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Indices" displayName="Indices" ref="A1:AV448" totalsRowShown="0" headerRowDxfId="16464" dataDxfId="16463">
  <autoFilter ref="A1:AV448" xr:uid="{00000000-0009-0000-0100-000003000000}"/>
  <tableColumns count="48">
    <tableColumn id="1" xr3:uid="{00000000-0010-0000-0300-000001000000}" name="Valeur" dataDxfId="16462"/>
    <tableColumn id="2" xr3:uid="{00000000-0010-0000-0300-000002000000}" name="Code ISIN" dataDxfId="16461"/>
    <tableColumn id="3" xr3:uid="{00000000-0010-0000-0300-000003000000}" name="Nom" dataDxfId="16460"/>
    <tableColumn id="4" xr3:uid="{00000000-0010-0000-0300-000004000000}" name="Monnaie" dataDxfId="16459"/>
    <tableColumn id="5" xr3:uid="{00000000-0010-0000-0300-000005000000}" name="Catégorie gestion" dataDxfId="16458"/>
    <tableColumn id="47" xr3:uid="{00000000-0010-0000-0300-00002F000000}" name="PP_L1" dataDxfId="16457"/>
    <tableColumn id="46" xr3:uid="{00000000-0010-0000-0300-00002E000000}" name="PP_CHF_L2" dataDxfId="16456"/>
    <tableColumn id="48" xr3:uid="{00000000-0010-0000-0300-000030000000}" name="PP_EUR_L2" dataDxfId="16455"/>
    <tableColumn id="50" xr3:uid="{00000000-0010-0000-0300-000032000000}" name="PP_USD_L2" dataDxfId="16454"/>
    <tableColumn id="6" xr3:uid="{00000000-0010-0000-0300-000006000000}" name="Sous-catégorie gestion" dataDxfId="16453"/>
    <tableColumn id="7" xr3:uid="{00000000-0010-0000-0300-000007000000}" name="Classe" dataDxfId="16452"/>
    <tableColumn id="8" xr3:uid="{00000000-0010-0000-0300-000008000000}" name="Sous-catégorie" dataDxfId="16451"/>
    <tableColumn id="9" xr3:uid="{00000000-0010-0000-0300-000009000000}" name="OPP2" dataDxfId="16450"/>
    <tableColumn id="45" xr3:uid="{00000000-0010-0000-0300-00002D000000}" name="OPP2_L2" dataDxfId="16449"/>
    <tableColumn id="10" xr3:uid="{00000000-0010-0000-0300-00000A000000}" name="OPP2_SCAT" dataDxfId="16448"/>
    <tableColumn id="11" xr3:uid="{00000000-0010-0000-0300-00000B000000}" name="OPP2_% Plac_Alternatifs" dataDxfId="16447"/>
    <tableColumn id="12" xr3:uid="{00000000-0010-0000-0300-00000C000000}" name="Zone de risque" dataDxfId="16446"/>
    <tableColumn id="13" xr3:uid="{00000000-0010-0000-0300-00000D000000}" name="Duration" dataDxfId="16445"/>
    <tableColumn id="14" xr3:uid="{00000000-0010-0000-0300-00000E000000}" name="YTM" dataDxfId="16444"/>
    <tableColumn id="16" xr3:uid="{00000000-0010-0000-0300-000010000000}" name="RATING AAA/AA" dataDxfId="16443"/>
    <tableColumn id="17" xr3:uid="{00000000-0010-0000-0300-000011000000}" name="RATING A" dataDxfId="16442"/>
    <tableColumn id="18" xr3:uid="{00000000-0010-0000-0300-000012000000}" name="RATING BBB" dataDxfId="16441"/>
    <tableColumn id="19" xr3:uid="{00000000-0010-0000-0300-000013000000}" name="NON IG" dataDxfId="16440"/>
    <tableColumn id="20" xr3:uid="{00000000-0010-0000-0300-000014000000}" name="CHF" dataDxfId="16439"/>
    <tableColumn id="21" xr3:uid="{00000000-0010-0000-0300-000015000000}" name="EUR" dataDxfId="16438"/>
    <tableColumn id="22" xr3:uid="{00000000-0010-0000-0300-000016000000}" name="GBP" dataDxfId="16437"/>
    <tableColumn id="23" xr3:uid="{00000000-0010-0000-0300-000017000000}" name="NON EUR" dataDxfId="16436"/>
    <tableColumn id="24" xr3:uid="{00000000-0010-0000-0300-000018000000}" name="USD" dataDxfId="16435"/>
    <tableColumn id="25" xr3:uid="{00000000-0010-0000-0300-000019000000}" name="CAD" dataDxfId="16434"/>
    <tableColumn id="26" xr3:uid="{00000000-0010-0000-0300-00001A000000}" name="AUD" dataDxfId="16433"/>
    <tableColumn id="27" xr3:uid="{00000000-0010-0000-0300-00001B000000}" name="JPY" dataDxfId="16432"/>
    <tableColumn id="28" xr3:uid="{00000000-0010-0000-0300-00001C000000}" name="SGD" dataDxfId="16431"/>
    <tableColumn id="29" xr3:uid="{00000000-0010-0000-0300-00001D000000}" name="NZD" dataDxfId="16430"/>
    <tableColumn id="30" xr3:uid="{00000000-0010-0000-0300-00001E000000}" name="HKD" dataDxfId="16429"/>
    <tableColumn id="31" xr3:uid="{00000000-0010-0000-0300-00001F000000}" name="EMCUR" dataDxfId="16428"/>
    <tableColumn id="32" xr3:uid="{00000000-0010-0000-0300-000020000000}" name="SUISSE" dataDxfId="16427"/>
    <tableColumn id="33" xr3:uid="{00000000-0010-0000-0300-000021000000}" name="EMU" dataDxfId="16426"/>
    <tableColumn id="34" xr3:uid="{00000000-0010-0000-0300-000022000000}" name="GRANDE-BRETAGNE" dataDxfId="16425"/>
    <tableColumn id="35" xr3:uid="{00000000-0010-0000-0300-000023000000}" name="EUROPE X EUR" dataDxfId="16424"/>
    <tableColumn id="36" xr3:uid="{00000000-0010-0000-0300-000024000000}" name="USA" dataDxfId="16423"/>
    <tableColumn id="37" xr3:uid="{00000000-0010-0000-0300-000025000000}" name="CANADA" dataDxfId="16422"/>
    <tableColumn id="38" xr3:uid="{00000000-0010-0000-0300-000026000000}" name="JAPON" dataDxfId="16421"/>
    <tableColumn id="39" xr3:uid="{00000000-0010-0000-0300-000027000000}" name="PACIFIQUE EX JP" dataDxfId="16420"/>
    <tableColumn id="40" xr3:uid="{00000000-0010-0000-0300-000028000000}" name="EMERGENTS" dataDxfId="16419"/>
    <tableColumn id="41" xr3:uid="{00000000-0010-0000-0300-000029000000}" name="% Gouvernementales" dataDxfId="16418"/>
    <tableColumn id="42" xr3:uid="{00000000-0010-0000-0300-00002A000000}" name="% Corporate" dataDxfId="16417"/>
    <tableColumn id="43" xr3:uid="{00000000-0010-0000-0300-00002B000000}" name="Espérance de rendement" dataDxfId="16416"/>
    <tableColumn id="51" xr3:uid="{00000000-0010-0000-0300-000033000000}" name="SEGMENTS" dataDxfId="16415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IDXMàJ" displayName="IDXMàJ" ref="A1:XFD72" totalsRowShown="0" headerRowDxfId="16414" dataDxfId="16413">
  <autoFilter ref="A1:XFD72" xr:uid="{00000000-0009-0000-0100-000005000000}"/>
  <tableColumns count="16384">
    <tableColumn id="1" xr3:uid="{00000000-0010-0000-0400-000001000000}" name="ISIN" dataDxfId="16412"/>
    <tableColumn id="3" xr3:uid="{00000000-0010-0000-0400-000003000000}" name="Nom" dataDxfId="16411"/>
    <tableColumn id="46" xr3:uid="{00000000-0010-0000-0400-00002E000000}" name="OPP2" dataDxfId="16410">
      <calculatedColumnFormula>VLOOKUP(IDXMàJ[[#This Row],[ISIN]],Indices[[#All],[Valeur]:[OPP2]],9,FALSE)</calculatedColumnFormula>
    </tableColumn>
    <tableColumn id="13" xr3:uid="{00000000-0010-0000-0400-00000D000000}" name="Duration" dataDxfId="16409"/>
    <tableColumn id="14" xr3:uid="{00000000-0010-0000-0400-00000E000000}" name="YTM" dataDxfId="16408"/>
    <tableColumn id="16" xr3:uid="{00000000-0010-0000-0400-000010000000}" name="RATING AAA/AA" dataDxfId="16407"/>
    <tableColumn id="17" xr3:uid="{00000000-0010-0000-0400-000011000000}" name="RATING A" dataDxfId="16406"/>
    <tableColumn id="18" xr3:uid="{00000000-0010-0000-0400-000012000000}" name="RATING BBB" dataDxfId="16405"/>
    <tableColumn id="19" xr3:uid="{00000000-0010-0000-0400-000013000000}" name="NON IG" dataDxfId="16404"/>
    <tableColumn id="20" xr3:uid="{00000000-0010-0000-0400-000014000000}" name="CHF" dataDxfId="16403"/>
    <tableColumn id="21" xr3:uid="{00000000-0010-0000-0400-000015000000}" name="EUR" dataDxfId="16402"/>
    <tableColumn id="22" xr3:uid="{00000000-0010-0000-0400-000016000000}" name="GBP" dataDxfId="16401"/>
    <tableColumn id="23" xr3:uid="{00000000-0010-0000-0400-000017000000}" name="NON EUR" dataDxfId="16400"/>
    <tableColumn id="24" xr3:uid="{00000000-0010-0000-0400-000018000000}" name="USD" dataDxfId="16399"/>
    <tableColumn id="25" xr3:uid="{00000000-0010-0000-0400-000019000000}" name="CAD" dataDxfId="16398"/>
    <tableColumn id="26" xr3:uid="{00000000-0010-0000-0400-00001A000000}" name="AUD" dataDxfId="16397"/>
    <tableColumn id="27" xr3:uid="{00000000-0010-0000-0400-00001B000000}" name="JPY" dataDxfId="16396"/>
    <tableColumn id="28" xr3:uid="{00000000-0010-0000-0400-00001C000000}" name="SGD" dataDxfId="16395"/>
    <tableColumn id="29" xr3:uid="{00000000-0010-0000-0400-00001D000000}" name="NZD" dataDxfId="16394"/>
    <tableColumn id="30" xr3:uid="{00000000-0010-0000-0400-00001E000000}" name="HKD" dataDxfId="16393"/>
    <tableColumn id="31" xr3:uid="{00000000-0010-0000-0400-00001F000000}" name="EMCUR" dataDxfId="16392"/>
    <tableColumn id="32" xr3:uid="{00000000-0010-0000-0400-000020000000}" name="SUISSE" dataDxfId="16391"/>
    <tableColumn id="33" xr3:uid="{00000000-0010-0000-0400-000021000000}" name="EMU" dataDxfId="16390"/>
    <tableColumn id="34" xr3:uid="{00000000-0010-0000-0400-000022000000}" name="GRANDE-BRETAGNE" dataDxfId="16389"/>
    <tableColumn id="35" xr3:uid="{00000000-0010-0000-0400-000023000000}" name="EUROPE X EUR" dataDxfId="16388"/>
    <tableColumn id="36" xr3:uid="{00000000-0010-0000-0400-000024000000}" name="USA" dataDxfId="16387"/>
    <tableColumn id="37" xr3:uid="{00000000-0010-0000-0400-000025000000}" name="CANADA" dataDxfId="16386"/>
    <tableColumn id="38" xr3:uid="{00000000-0010-0000-0400-000026000000}" name="JAPON" dataDxfId="16385"/>
    <tableColumn id="39" xr3:uid="{00000000-0010-0000-0400-000027000000}" name="PACIFIQUE EX JP" dataDxfId="16384"/>
    <tableColumn id="40" xr3:uid="{00000000-0010-0000-0400-000028000000}" name="EMERGENTS" dataDxfId="16383"/>
    <tableColumn id="41" xr3:uid="{00000000-0010-0000-0400-000029000000}" name="% Gouvernementales" dataDxfId="16382"/>
    <tableColumn id="42" xr3:uid="{00000000-0010-0000-0400-00002A000000}" name="% Corporate" dataDxfId="16381"/>
    <tableColumn id="2" xr3:uid="{00000000-0010-0000-0400-000002000000}" name="Colonne1" dataDxfId="16380"/>
    <tableColumn id="4" xr3:uid="{00000000-0010-0000-0400-000004000000}" name="Colonne2" dataDxfId="16379"/>
    <tableColumn id="5" xr3:uid="{00000000-0010-0000-0400-000005000000}" name="Colonne3" dataDxfId="16378"/>
    <tableColumn id="6" xr3:uid="{00000000-0010-0000-0400-000006000000}" name="Colonne4" dataDxfId="16377"/>
    <tableColumn id="7" xr3:uid="{00000000-0010-0000-0400-000007000000}" name="Colonne5" dataDxfId="16376"/>
    <tableColumn id="8" xr3:uid="{00000000-0010-0000-0400-000008000000}" name="Colonne6" dataDxfId="16375"/>
    <tableColumn id="9" xr3:uid="{00000000-0010-0000-0400-000009000000}" name="Colonne7" dataDxfId="16374"/>
    <tableColumn id="10" xr3:uid="{00000000-0010-0000-0400-00000A000000}" name="Colonne8" dataDxfId="16373"/>
    <tableColumn id="11" xr3:uid="{00000000-0010-0000-0400-00000B000000}" name="Colonne9" dataDxfId="16372"/>
    <tableColumn id="12" xr3:uid="{00000000-0010-0000-0400-00000C000000}" name="Colonne10" dataDxfId="16371"/>
    <tableColumn id="15" xr3:uid="{00000000-0010-0000-0400-00000F000000}" name="Colonne11" dataDxfId="16370"/>
    <tableColumn id="43" xr3:uid="{00000000-0010-0000-0400-00002B000000}" name="Colonne12" dataDxfId="16369"/>
    <tableColumn id="44" xr3:uid="{00000000-0010-0000-0400-00002C000000}" name="Colonne13" dataDxfId="16368"/>
    <tableColumn id="45" xr3:uid="{00000000-0010-0000-0400-00002D000000}" name="Colonne14" dataDxfId="16367"/>
    <tableColumn id="47" xr3:uid="{00000000-0010-0000-0400-00002F000000}" name="Colonne15" dataDxfId="16366"/>
    <tableColumn id="48" xr3:uid="{00000000-0010-0000-0400-000030000000}" name="Colonne16" dataDxfId="16365"/>
    <tableColumn id="49" xr3:uid="{00000000-0010-0000-0400-000031000000}" name="Colonne17" dataDxfId="16364"/>
    <tableColumn id="50" xr3:uid="{00000000-0010-0000-0400-000032000000}" name="Colonne18" dataDxfId="16363"/>
    <tableColumn id="51" xr3:uid="{00000000-0010-0000-0400-000033000000}" name="Colonne19" dataDxfId="16362"/>
    <tableColumn id="52" xr3:uid="{00000000-0010-0000-0400-000034000000}" name="Colonne20" dataDxfId="16361"/>
    <tableColumn id="53" xr3:uid="{00000000-0010-0000-0400-000035000000}" name="Colonne21" dataDxfId="16360"/>
    <tableColumn id="54" xr3:uid="{00000000-0010-0000-0400-000036000000}" name="Colonne22" dataDxfId="16359"/>
    <tableColumn id="55" xr3:uid="{00000000-0010-0000-0400-000037000000}" name="Colonne23" dataDxfId="16358"/>
    <tableColumn id="56" xr3:uid="{00000000-0010-0000-0400-000038000000}" name="Colonne24" dataDxfId="16357"/>
    <tableColumn id="57" xr3:uid="{00000000-0010-0000-0400-000039000000}" name="Colonne25" dataDxfId="16356"/>
    <tableColumn id="58" xr3:uid="{00000000-0010-0000-0400-00003A000000}" name="Colonne26" dataDxfId="16355"/>
    <tableColumn id="59" xr3:uid="{00000000-0010-0000-0400-00003B000000}" name="Colonne27" dataDxfId="16354"/>
    <tableColumn id="60" xr3:uid="{00000000-0010-0000-0400-00003C000000}" name="Colonne28" dataDxfId="16353"/>
    <tableColumn id="61" xr3:uid="{00000000-0010-0000-0400-00003D000000}" name="Colonne29" dataDxfId="16352"/>
    <tableColumn id="62" xr3:uid="{00000000-0010-0000-0400-00003E000000}" name="Colonne30" dataDxfId="16351"/>
    <tableColumn id="63" xr3:uid="{00000000-0010-0000-0400-00003F000000}" name="Colonne31" dataDxfId="16350"/>
    <tableColumn id="64" xr3:uid="{00000000-0010-0000-0400-000040000000}" name="Colonne32" dataDxfId="16349"/>
    <tableColumn id="65" xr3:uid="{00000000-0010-0000-0400-000041000000}" name="Colonne33" dataDxfId="16348"/>
    <tableColumn id="66" xr3:uid="{00000000-0010-0000-0400-000042000000}" name="Colonne34" dataDxfId="16347"/>
    <tableColumn id="67" xr3:uid="{00000000-0010-0000-0400-000043000000}" name="Colonne35" dataDxfId="16346"/>
    <tableColumn id="68" xr3:uid="{00000000-0010-0000-0400-000044000000}" name="Colonne36" dataDxfId="16345"/>
    <tableColumn id="69" xr3:uid="{00000000-0010-0000-0400-000045000000}" name="Colonne37" dataDxfId="16344"/>
    <tableColumn id="70" xr3:uid="{00000000-0010-0000-0400-000046000000}" name="Colonne38" dataDxfId="16343"/>
    <tableColumn id="71" xr3:uid="{00000000-0010-0000-0400-000047000000}" name="Colonne39" dataDxfId="16342"/>
    <tableColumn id="72" xr3:uid="{00000000-0010-0000-0400-000048000000}" name="Colonne40" dataDxfId="16341"/>
    <tableColumn id="73" xr3:uid="{00000000-0010-0000-0400-000049000000}" name="Colonne41" dataDxfId="16340"/>
    <tableColumn id="74" xr3:uid="{00000000-0010-0000-0400-00004A000000}" name="Colonne42" dataDxfId="16339"/>
    <tableColumn id="75" xr3:uid="{00000000-0010-0000-0400-00004B000000}" name="Colonne43" dataDxfId="16338"/>
    <tableColumn id="76" xr3:uid="{00000000-0010-0000-0400-00004C000000}" name="Colonne44" dataDxfId="16337"/>
    <tableColumn id="77" xr3:uid="{00000000-0010-0000-0400-00004D000000}" name="Colonne45" dataDxfId="16336"/>
    <tableColumn id="78" xr3:uid="{00000000-0010-0000-0400-00004E000000}" name="Colonne46" dataDxfId="16335"/>
    <tableColumn id="79" xr3:uid="{00000000-0010-0000-0400-00004F000000}" name="Colonne47" dataDxfId="16334"/>
    <tableColumn id="80" xr3:uid="{00000000-0010-0000-0400-000050000000}" name="Colonne48" dataDxfId="16333"/>
    <tableColumn id="81" xr3:uid="{00000000-0010-0000-0400-000051000000}" name="Colonne49" dataDxfId="16332"/>
    <tableColumn id="82" xr3:uid="{00000000-0010-0000-0400-000052000000}" name="Colonne50" dataDxfId="16331"/>
    <tableColumn id="83" xr3:uid="{00000000-0010-0000-0400-000053000000}" name="Colonne51" dataDxfId="16330"/>
    <tableColumn id="84" xr3:uid="{00000000-0010-0000-0400-000054000000}" name="Colonne52" dataDxfId="16329"/>
    <tableColumn id="85" xr3:uid="{00000000-0010-0000-0400-000055000000}" name="Colonne53" dataDxfId="16328"/>
    <tableColumn id="86" xr3:uid="{00000000-0010-0000-0400-000056000000}" name="Colonne54" dataDxfId="16327"/>
    <tableColumn id="87" xr3:uid="{00000000-0010-0000-0400-000057000000}" name="Colonne55" dataDxfId="16326"/>
    <tableColumn id="88" xr3:uid="{00000000-0010-0000-0400-000058000000}" name="Colonne56" dataDxfId="16325"/>
    <tableColumn id="89" xr3:uid="{00000000-0010-0000-0400-000059000000}" name="Colonne57" dataDxfId="16324"/>
    <tableColumn id="90" xr3:uid="{00000000-0010-0000-0400-00005A000000}" name="Colonne58" dataDxfId="16323"/>
    <tableColumn id="91" xr3:uid="{00000000-0010-0000-0400-00005B000000}" name="Colonne59" dataDxfId="16322"/>
    <tableColumn id="92" xr3:uid="{00000000-0010-0000-0400-00005C000000}" name="Colonne60" dataDxfId="16321"/>
    <tableColumn id="93" xr3:uid="{00000000-0010-0000-0400-00005D000000}" name="Colonne61" dataDxfId="16320"/>
    <tableColumn id="94" xr3:uid="{00000000-0010-0000-0400-00005E000000}" name="Colonne62" dataDxfId="16319"/>
    <tableColumn id="95" xr3:uid="{00000000-0010-0000-0400-00005F000000}" name="Colonne63" dataDxfId="16318"/>
    <tableColumn id="96" xr3:uid="{00000000-0010-0000-0400-000060000000}" name="Colonne64" dataDxfId="16317"/>
    <tableColumn id="97" xr3:uid="{00000000-0010-0000-0400-000061000000}" name="Colonne65" dataDxfId="16316"/>
    <tableColumn id="98" xr3:uid="{00000000-0010-0000-0400-000062000000}" name="Colonne66" dataDxfId="16315"/>
    <tableColumn id="99" xr3:uid="{00000000-0010-0000-0400-000063000000}" name="Colonne67" dataDxfId="16314"/>
    <tableColumn id="100" xr3:uid="{00000000-0010-0000-0400-000064000000}" name="Colonne68" dataDxfId="16313"/>
    <tableColumn id="101" xr3:uid="{00000000-0010-0000-0400-000065000000}" name="Colonne69" dataDxfId="16312"/>
    <tableColumn id="102" xr3:uid="{00000000-0010-0000-0400-000066000000}" name="Colonne70" dataDxfId="16311"/>
    <tableColumn id="103" xr3:uid="{00000000-0010-0000-0400-000067000000}" name="Colonne71" dataDxfId="16310"/>
    <tableColumn id="104" xr3:uid="{00000000-0010-0000-0400-000068000000}" name="Colonne72" dataDxfId="16309"/>
    <tableColumn id="105" xr3:uid="{00000000-0010-0000-0400-000069000000}" name="Colonne73" dataDxfId="16308"/>
    <tableColumn id="106" xr3:uid="{00000000-0010-0000-0400-00006A000000}" name="Colonne74" dataDxfId="16307"/>
    <tableColumn id="107" xr3:uid="{00000000-0010-0000-0400-00006B000000}" name="Colonne75" dataDxfId="16306"/>
    <tableColumn id="108" xr3:uid="{00000000-0010-0000-0400-00006C000000}" name="Colonne76" dataDxfId="16305"/>
    <tableColumn id="109" xr3:uid="{00000000-0010-0000-0400-00006D000000}" name="Colonne77" dataDxfId="16304"/>
    <tableColumn id="110" xr3:uid="{00000000-0010-0000-0400-00006E000000}" name="Colonne78" dataDxfId="16303"/>
    <tableColumn id="111" xr3:uid="{00000000-0010-0000-0400-00006F000000}" name="Colonne79" dataDxfId="16302"/>
    <tableColumn id="112" xr3:uid="{00000000-0010-0000-0400-000070000000}" name="Colonne80" dataDxfId="16301"/>
    <tableColumn id="113" xr3:uid="{00000000-0010-0000-0400-000071000000}" name="Colonne81" dataDxfId="16300"/>
    <tableColumn id="114" xr3:uid="{00000000-0010-0000-0400-000072000000}" name="Colonne82" dataDxfId="16299"/>
    <tableColumn id="115" xr3:uid="{00000000-0010-0000-0400-000073000000}" name="Colonne83" dataDxfId="16298"/>
    <tableColumn id="116" xr3:uid="{00000000-0010-0000-0400-000074000000}" name="Colonne84" dataDxfId="16297"/>
    <tableColumn id="117" xr3:uid="{00000000-0010-0000-0400-000075000000}" name="Colonne85" dataDxfId="16296"/>
    <tableColumn id="118" xr3:uid="{00000000-0010-0000-0400-000076000000}" name="Colonne86" dataDxfId="16295"/>
    <tableColumn id="119" xr3:uid="{00000000-0010-0000-0400-000077000000}" name="Colonne87" dataDxfId="16294"/>
    <tableColumn id="120" xr3:uid="{00000000-0010-0000-0400-000078000000}" name="Colonne88" dataDxfId="16293"/>
    <tableColumn id="121" xr3:uid="{00000000-0010-0000-0400-000079000000}" name="Colonne89" dataDxfId="16292"/>
    <tableColumn id="122" xr3:uid="{00000000-0010-0000-0400-00007A000000}" name="Colonne90" dataDxfId="16291"/>
    <tableColumn id="123" xr3:uid="{00000000-0010-0000-0400-00007B000000}" name="Colonne91" dataDxfId="16290"/>
    <tableColumn id="124" xr3:uid="{00000000-0010-0000-0400-00007C000000}" name="Colonne92" dataDxfId="16289"/>
    <tableColumn id="125" xr3:uid="{00000000-0010-0000-0400-00007D000000}" name="Colonne93" dataDxfId="16288"/>
    <tableColumn id="126" xr3:uid="{00000000-0010-0000-0400-00007E000000}" name="Colonne94" dataDxfId="16287"/>
    <tableColumn id="127" xr3:uid="{00000000-0010-0000-0400-00007F000000}" name="Colonne95" dataDxfId="16286"/>
    <tableColumn id="128" xr3:uid="{00000000-0010-0000-0400-000080000000}" name="Colonne96" dataDxfId="16285"/>
    <tableColumn id="129" xr3:uid="{00000000-0010-0000-0400-000081000000}" name="Colonne97" dataDxfId="16284"/>
    <tableColumn id="130" xr3:uid="{00000000-0010-0000-0400-000082000000}" name="Colonne98" dataDxfId="16283"/>
    <tableColumn id="131" xr3:uid="{00000000-0010-0000-0400-000083000000}" name="Colonne99" dataDxfId="16282"/>
    <tableColumn id="132" xr3:uid="{00000000-0010-0000-0400-000084000000}" name="Colonne100" dataDxfId="16281"/>
    <tableColumn id="133" xr3:uid="{00000000-0010-0000-0400-000085000000}" name="Colonne101" dataDxfId="16280"/>
    <tableColumn id="134" xr3:uid="{00000000-0010-0000-0400-000086000000}" name="Colonne102" dataDxfId="16279"/>
    <tableColumn id="135" xr3:uid="{00000000-0010-0000-0400-000087000000}" name="Colonne103" dataDxfId="16278"/>
    <tableColumn id="136" xr3:uid="{00000000-0010-0000-0400-000088000000}" name="Colonne104" dataDxfId="16277"/>
    <tableColumn id="137" xr3:uid="{00000000-0010-0000-0400-000089000000}" name="Colonne105" dataDxfId="16276"/>
    <tableColumn id="138" xr3:uid="{00000000-0010-0000-0400-00008A000000}" name="Colonne106" dataDxfId="16275"/>
    <tableColumn id="139" xr3:uid="{00000000-0010-0000-0400-00008B000000}" name="Colonne107" dataDxfId="16274"/>
    <tableColumn id="140" xr3:uid="{00000000-0010-0000-0400-00008C000000}" name="Colonne108" dataDxfId="16273"/>
    <tableColumn id="141" xr3:uid="{00000000-0010-0000-0400-00008D000000}" name="Colonne109" dataDxfId="16272"/>
    <tableColumn id="142" xr3:uid="{00000000-0010-0000-0400-00008E000000}" name="Colonne110" dataDxfId="16271"/>
    <tableColumn id="143" xr3:uid="{00000000-0010-0000-0400-00008F000000}" name="Colonne111" dataDxfId="16270"/>
    <tableColumn id="144" xr3:uid="{00000000-0010-0000-0400-000090000000}" name="Colonne112" dataDxfId="16269"/>
    <tableColumn id="145" xr3:uid="{00000000-0010-0000-0400-000091000000}" name="Colonne113" dataDxfId="16268"/>
    <tableColumn id="146" xr3:uid="{00000000-0010-0000-0400-000092000000}" name="Colonne114" dataDxfId="16267"/>
    <tableColumn id="147" xr3:uid="{00000000-0010-0000-0400-000093000000}" name="Colonne115" dataDxfId="16266"/>
    <tableColumn id="148" xr3:uid="{00000000-0010-0000-0400-000094000000}" name="Colonne116" dataDxfId="16265"/>
    <tableColumn id="149" xr3:uid="{00000000-0010-0000-0400-000095000000}" name="Colonne117" dataDxfId="16264"/>
    <tableColumn id="150" xr3:uid="{00000000-0010-0000-0400-000096000000}" name="Colonne118" dataDxfId="16263"/>
    <tableColumn id="151" xr3:uid="{00000000-0010-0000-0400-000097000000}" name="Colonne119" dataDxfId="16262"/>
    <tableColumn id="152" xr3:uid="{00000000-0010-0000-0400-000098000000}" name="Colonne120" dataDxfId="16261"/>
    <tableColumn id="153" xr3:uid="{00000000-0010-0000-0400-000099000000}" name="Colonne121" dataDxfId="16260"/>
    <tableColumn id="154" xr3:uid="{00000000-0010-0000-0400-00009A000000}" name="Colonne122" dataDxfId="16259"/>
    <tableColumn id="155" xr3:uid="{00000000-0010-0000-0400-00009B000000}" name="Colonne123" dataDxfId="16258"/>
    <tableColumn id="156" xr3:uid="{00000000-0010-0000-0400-00009C000000}" name="Colonne124" dataDxfId="16257"/>
    <tableColumn id="157" xr3:uid="{00000000-0010-0000-0400-00009D000000}" name="Colonne125" dataDxfId="16256"/>
    <tableColumn id="158" xr3:uid="{00000000-0010-0000-0400-00009E000000}" name="Colonne126" dataDxfId="16255"/>
    <tableColumn id="159" xr3:uid="{00000000-0010-0000-0400-00009F000000}" name="Colonne127" dataDxfId="16254"/>
    <tableColumn id="160" xr3:uid="{00000000-0010-0000-0400-0000A0000000}" name="Colonne128" dataDxfId="16253"/>
    <tableColumn id="161" xr3:uid="{00000000-0010-0000-0400-0000A1000000}" name="Colonne129" dataDxfId="16252"/>
    <tableColumn id="162" xr3:uid="{00000000-0010-0000-0400-0000A2000000}" name="Colonne130" dataDxfId="16251"/>
    <tableColumn id="163" xr3:uid="{00000000-0010-0000-0400-0000A3000000}" name="Colonne131" dataDxfId="16250"/>
    <tableColumn id="164" xr3:uid="{00000000-0010-0000-0400-0000A4000000}" name="Colonne132" dataDxfId="16249"/>
    <tableColumn id="165" xr3:uid="{00000000-0010-0000-0400-0000A5000000}" name="Colonne133" dataDxfId="16248"/>
    <tableColumn id="166" xr3:uid="{00000000-0010-0000-0400-0000A6000000}" name="Colonne134" dataDxfId="16247"/>
    <tableColumn id="167" xr3:uid="{00000000-0010-0000-0400-0000A7000000}" name="Colonne135" dataDxfId="16246"/>
    <tableColumn id="168" xr3:uid="{00000000-0010-0000-0400-0000A8000000}" name="Colonne136" dataDxfId="16245"/>
    <tableColumn id="169" xr3:uid="{00000000-0010-0000-0400-0000A9000000}" name="Colonne137" dataDxfId="16244"/>
    <tableColumn id="170" xr3:uid="{00000000-0010-0000-0400-0000AA000000}" name="Colonne138" dataDxfId="16243"/>
    <tableColumn id="171" xr3:uid="{00000000-0010-0000-0400-0000AB000000}" name="Colonne139" dataDxfId="16242"/>
    <tableColumn id="172" xr3:uid="{00000000-0010-0000-0400-0000AC000000}" name="Colonne140" dataDxfId="16241"/>
    <tableColumn id="173" xr3:uid="{00000000-0010-0000-0400-0000AD000000}" name="Colonne141" dataDxfId="16240"/>
    <tableColumn id="174" xr3:uid="{00000000-0010-0000-0400-0000AE000000}" name="Colonne142" dataDxfId="16239"/>
    <tableColumn id="175" xr3:uid="{00000000-0010-0000-0400-0000AF000000}" name="Colonne143" dataDxfId="16238"/>
    <tableColumn id="176" xr3:uid="{00000000-0010-0000-0400-0000B0000000}" name="Colonne144" dataDxfId="16237"/>
    <tableColumn id="177" xr3:uid="{00000000-0010-0000-0400-0000B1000000}" name="Colonne145" dataDxfId="16236"/>
    <tableColumn id="178" xr3:uid="{00000000-0010-0000-0400-0000B2000000}" name="Colonne146" dataDxfId="16235"/>
    <tableColumn id="179" xr3:uid="{00000000-0010-0000-0400-0000B3000000}" name="Colonne147" dataDxfId="16234"/>
    <tableColumn id="180" xr3:uid="{00000000-0010-0000-0400-0000B4000000}" name="Colonne148" dataDxfId="16233"/>
    <tableColumn id="181" xr3:uid="{00000000-0010-0000-0400-0000B5000000}" name="Colonne149" dataDxfId="16232"/>
    <tableColumn id="182" xr3:uid="{00000000-0010-0000-0400-0000B6000000}" name="Colonne150" dataDxfId="16231"/>
    <tableColumn id="183" xr3:uid="{00000000-0010-0000-0400-0000B7000000}" name="Colonne151" dataDxfId="16230"/>
    <tableColumn id="184" xr3:uid="{00000000-0010-0000-0400-0000B8000000}" name="Colonne152" dataDxfId="16229"/>
    <tableColumn id="185" xr3:uid="{00000000-0010-0000-0400-0000B9000000}" name="Colonne153" dataDxfId="16228"/>
    <tableColumn id="186" xr3:uid="{00000000-0010-0000-0400-0000BA000000}" name="Colonne154" dataDxfId="16227"/>
    <tableColumn id="187" xr3:uid="{00000000-0010-0000-0400-0000BB000000}" name="Colonne155" dataDxfId="16226"/>
    <tableColumn id="188" xr3:uid="{00000000-0010-0000-0400-0000BC000000}" name="Colonne156" dataDxfId="16225"/>
    <tableColumn id="189" xr3:uid="{00000000-0010-0000-0400-0000BD000000}" name="Colonne157" dataDxfId="16224"/>
    <tableColumn id="190" xr3:uid="{00000000-0010-0000-0400-0000BE000000}" name="Colonne158" dataDxfId="16223"/>
    <tableColumn id="191" xr3:uid="{00000000-0010-0000-0400-0000BF000000}" name="Colonne159" dataDxfId="16222"/>
    <tableColumn id="192" xr3:uid="{00000000-0010-0000-0400-0000C0000000}" name="Colonne160" dataDxfId="16221"/>
    <tableColumn id="193" xr3:uid="{00000000-0010-0000-0400-0000C1000000}" name="Colonne161" dataDxfId="16220"/>
    <tableColumn id="194" xr3:uid="{00000000-0010-0000-0400-0000C2000000}" name="Colonne162" dataDxfId="16219"/>
    <tableColumn id="195" xr3:uid="{00000000-0010-0000-0400-0000C3000000}" name="Colonne163" dataDxfId="16218"/>
    <tableColumn id="196" xr3:uid="{00000000-0010-0000-0400-0000C4000000}" name="Colonne164" dataDxfId="16217"/>
    <tableColumn id="197" xr3:uid="{00000000-0010-0000-0400-0000C5000000}" name="Colonne165" dataDxfId="16216"/>
    <tableColumn id="198" xr3:uid="{00000000-0010-0000-0400-0000C6000000}" name="Colonne166" dataDxfId="16215"/>
    <tableColumn id="199" xr3:uid="{00000000-0010-0000-0400-0000C7000000}" name="Colonne167" dataDxfId="16214"/>
    <tableColumn id="200" xr3:uid="{00000000-0010-0000-0400-0000C8000000}" name="Colonne168" dataDxfId="16213"/>
    <tableColumn id="201" xr3:uid="{00000000-0010-0000-0400-0000C9000000}" name="Colonne169" dataDxfId="16212"/>
    <tableColumn id="202" xr3:uid="{00000000-0010-0000-0400-0000CA000000}" name="Colonne170" dataDxfId="16211"/>
    <tableColumn id="203" xr3:uid="{00000000-0010-0000-0400-0000CB000000}" name="Colonne171" dataDxfId="16210"/>
    <tableColumn id="204" xr3:uid="{00000000-0010-0000-0400-0000CC000000}" name="Colonne172" dataDxfId="16209"/>
    <tableColumn id="205" xr3:uid="{00000000-0010-0000-0400-0000CD000000}" name="Colonne173" dataDxfId="16208"/>
    <tableColumn id="206" xr3:uid="{00000000-0010-0000-0400-0000CE000000}" name="Colonne174" dataDxfId="16207"/>
    <tableColumn id="207" xr3:uid="{00000000-0010-0000-0400-0000CF000000}" name="Colonne175" dataDxfId="16206"/>
    <tableColumn id="208" xr3:uid="{00000000-0010-0000-0400-0000D0000000}" name="Colonne176" dataDxfId="16205"/>
    <tableColumn id="209" xr3:uid="{00000000-0010-0000-0400-0000D1000000}" name="Colonne177" dataDxfId="16204"/>
    <tableColumn id="210" xr3:uid="{00000000-0010-0000-0400-0000D2000000}" name="Colonne178" dataDxfId="16203"/>
    <tableColumn id="211" xr3:uid="{00000000-0010-0000-0400-0000D3000000}" name="Colonne179" dataDxfId="16202"/>
    <tableColumn id="212" xr3:uid="{00000000-0010-0000-0400-0000D4000000}" name="Colonne180" dataDxfId="16201"/>
    <tableColumn id="213" xr3:uid="{00000000-0010-0000-0400-0000D5000000}" name="Colonne181" dataDxfId="16200"/>
    <tableColumn id="214" xr3:uid="{00000000-0010-0000-0400-0000D6000000}" name="Colonne182" dataDxfId="16199"/>
    <tableColumn id="215" xr3:uid="{00000000-0010-0000-0400-0000D7000000}" name="Colonne183" dataDxfId="16198"/>
    <tableColumn id="216" xr3:uid="{00000000-0010-0000-0400-0000D8000000}" name="Colonne184" dataDxfId="16197"/>
    <tableColumn id="217" xr3:uid="{00000000-0010-0000-0400-0000D9000000}" name="Colonne185" dataDxfId="16196"/>
    <tableColumn id="218" xr3:uid="{00000000-0010-0000-0400-0000DA000000}" name="Colonne186" dataDxfId="16195"/>
    <tableColumn id="219" xr3:uid="{00000000-0010-0000-0400-0000DB000000}" name="Colonne187" dataDxfId="16194"/>
    <tableColumn id="220" xr3:uid="{00000000-0010-0000-0400-0000DC000000}" name="Colonne188" dataDxfId="16193"/>
    <tableColumn id="221" xr3:uid="{00000000-0010-0000-0400-0000DD000000}" name="Colonne189" dataDxfId="16192"/>
    <tableColumn id="222" xr3:uid="{00000000-0010-0000-0400-0000DE000000}" name="Colonne190" dataDxfId="16191"/>
    <tableColumn id="223" xr3:uid="{00000000-0010-0000-0400-0000DF000000}" name="Colonne191" dataDxfId="16190"/>
    <tableColumn id="224" xr3:uid="{00000000-0010-0000-0400-0000E0000000}" name="Colonne192" dataDxfId="16189"/>
    <tableColumn id="225" xr3:uid="{00000000-0010-0000-0400-0000E1000000}" name="Colonne193" dataDxfId="16188"/>
    <tableColumn id="226" xr3:uid="{00000000-0010-0000-0400-0000E2000000}" name="Colonne194" dataDxfId="16187"/>
    <tableColumn id="227" xr3:uid="{00000000-0010-0000-0400-0000E3000000}" name="Colonne195" dataDxfId="16186"/>
    <tableColumn id="228" xr3:uid="{00000000-0010-0000-0400-0000E4000000}" name="Colonne196" dataDxfId="16185"/>
    <tableColumn id="229" xr3:uid="{00000000-0010-0000-0400-0000E5000000}" name="Colonne197" dataDxfId="16184"/>
    <tableColumn id="230" xr3:uid="{00000000-0010-0000-0400-0000E6000000}" name="Colonne198" dataDxfId="16183"/>
    <tableColumn id="231" xr3:uid="{00000000-0010-0000-0400-0000E7000000}" name="Colonne199" dataDxfId="16182"/>
    <tableColumn id="232" xr3:uid="{00000000-0010-0000-0400-0000E8000000}" name="Colonne200" dataDxfId="16181"/>
    <tableColumn id="233" xr3:uid="{00000000-0010-0000-0400-0000E9000000}" name="Colonne201" dataDxfId="16180"/>
    <tableColumn id="234" xr3:uid="{00000000-0010-0000-0400-0000EA000000}" name="Colonne202" dataDxfId="16179"/>
    <tableColumn id="235" xr3:uid="{00000000-0010-0000-0400-0000EB000000}" name="Colonne203" dataDxfId="16178"/>
    <tableColumn id="236" xr3:uid="{00000000-0010-0000-0400-0000EC000000}" name="Colonne204" dataDxfId="16177"/>
    <tableColumn id="237" xr3:uid="{00000000-0010-0000-0400-0000ED000000}" name="Colonne205" dataDxfId="16176"/>
    <tableColumn id="238" xr3:uid="{00000000-0010-0000-0400-0000EE000000}" name="Colonne206" dataDxfId="16175"/>
    <tableColumn id="239" xr3:uid="{00000000-0010-0000-0400-0000EF000000}" name="Colonne207" dataDxfId="16174"/>
    <tableColumn id="240" xr3:uid="{00000000-0010-0000-0400-0000F0000000}" name="Colonne208" dataDxfId="16173"/>
    <tableColumn id="241" xr3:uid="{00000000-0010-0000-0400-0000F1000000}" name="Colonne209" dataDxfId="16172"/>
    <tableColumn id="242" xr3:uid="{00000000-0010-0000-0400-0000F2000000}" name="Colonne210" dataDxfId="16171"/>
    <tableColumn id="243" xr3:uid="{00000000-0010-0000-0400-0000F3000000}" name="Colonne211" dataDxfId="16170"/>
    <tableColumn id="244" xr3:uid="{00000000-0010-0000-0400-0000F4000000}" name="Colonne212" dataDxfId="16169"/>
    <tableColumn id="245" xr3:uid="{00000000-0010-0000-0400-0000F5000000}" name="Colonne213" dataDxfId="16168"/>
    <tableColumn id="246" xr3:uid="{00000000-0010-0000-0400-0000F6000000}" name="Colonne214" dataDxfId="16167"/>
    <tableColumn id="247" xr3:uid="{00000000-0010-0000-0400-0000F7000000}" name="Colonne215" dataDxfId="16166"/>
    <tableColumn id="248" xr3:uid="{00000000-0010-0000-0400-0000F8000000}" name="Colonne216" dataDxfId="16165"/>
    <tableColumn id="249" xr3:uid="{00000000-0010-0000-0400-0000F9000000}" name="Colonne217" dataDxfId="16164"/>
    <tableColumn id="250" xr3:uid="{00000000-0010-0000-0400-0000FA000000}" name="Colonne218" dataDxfId="16163"/>
    <tableColumn id="251" xr3:uid="{00000000-0010-0000-0400-0000FB000000}" name="Colonne219" dataDxfId="16162"/>
    <tableColumn id="252" xr3:uid="{00000000-0010-0000-0400-0000FC000000}" name="Colonne220" dataDxfId="16161"/>
    <tableColumn id="253" xr3:uid="{00000000-0010-0000-0400-0000FD000000}" name="Colonne221" dataDxfId="16160"/>
    <tableColumn id="254" xr3:uid="{00000000-0010-0000-0400-0000FE000000}" name="Colonne222" dataDxfId="16159"/>
    <tableColumn id="255" xr3:uid="{00000000-0010-0000-0400-0000FF000000}" name="Colonne223" dataDxfId="16158"/>
    <tableColumn id="256" xr3:uid="{00000000-0010-0000-0400-000000010000}" name="Colonne224" dataDxfId="16157"/>
    <tableColumn id="257" xr3:uid="{00000000-0010-0000-0400-000001010000}" name="Colonne225" dataDxfId="16156"/>
    <tableColumn id="258" xr3:uid="{00000000-0010-0000-0400-000002010000}" name="Colonne226" dataDxfId="16155"/>
    <tableColumn id="259" xr3:uid="{00000000-0010-0000-0400-000003010000}" name="Colonne227" dataDxfId="16154"/>
    <tableColumn id="260" xr3:uid="{00000000-0010-0000-0400-000004010000}" name="Colonne228" dataDxfId="16153"/>
    <tableColumn id="261" xr3:uid="{00000000-0010-0000-0400-000005010000}" name="Colonne229" dataDxfId="16152"/>
    <tableColumn id="262" xr3:uid="{00000000-0010-0000-0400-000006010000}" name="Colonne230" dataDxfId="16151"/>
    <tableColumn id="263" xr3:uid="{00000000-0010-0000-0400-000007010000}" name="Colonne231" dataDxfId="16150"/>
    <tableColumn id="264" xr3:uid="{00000000-0010-0000-0400-000008010000}" name="Colonne232" dataDxfId="16149"/>
    <tableColumn id="265" xr3:uid="{00000000-0010-0000-0400-000009010000}" name="Colonne233" dataDxfId="16148"/>
    <tableColumn id="266" xr3:uid="{00000000-0010-0000-0400-00000A010000}" name="Colonne234" dataDxfId="16147"/>
    <tableColumn id="267" xr3:uid="{00000000-0010-0000-0400-00000B010000}" name="Colonne235" dataDxfId="16146"/>
    <tableColumn id="268" xr3:uid="{00000000-0010-0000-0400-00000C010000}" name="Colonne236" dataDxfId="16145"/>
    <tableColumn id="269" xr3:uid="{00000000-0010-0000-0400-00000D010000}" name="Colonne237" dataDxfId="16144"/>
    <tableColumn id="270" xr3:uid="{00000000-0010-0000-0400-00000E010000}" name="Colonne238" dataDxfId="16143"/>
    <tableColumn id="271" xr3:uid="{00000000-0010-0000-0400-00000F010000}" name="Colonne239" dataDxfId="16142"/>
    <tableColumn id="272" xr3:uid="{00000000-0010-0000-0400-000010010000}" name="Colonne240" dataDxfId="16141"/>
    <tableColumn id="273" xr3:uid="{00000000-0010-0000-0400-000011010000}" name="Colonne241" dataDxfId="16140"/>
    <tableColumn id="274" xr3:uid="{00000000-0010-0000-0400-000012010000}" name="Colonne242" dataDxfId="16139"/>
    <tableColumn id="275" xr3:uid="{00000000-0010-0000-0400-000013010000}" name="Colonne243" dataDxfId="16138"/>
    <tableColumn id="276" xr3:uid="{00000000-0010-0000-0400-000014010000}" name="Colonne244" dataDxfId="16137"/>
    <tableColumn id="277" xr3:uid="{00000000-0010-0000-0400-000015010000}" name="Colonne245" dataDxfId="16136"/>
    <tableColumn id="278" xr3:uid="{00000000-0010-0000-0400-000016010000}" name="Colonne246" dataDxfId="16135"/>
    <tableColumn id="279" xr3:uid="{00000000-0010-0000-0400-000017010000}" name="Colonne247" dataDxfId="16134"/>
    <tableColumn id="280" xr3:uid="{00000000-0010-0000-0400-000018010000}" name="Colonne248" dataDxfId="16133"/>
    <tableColumn id="281" xr3:uid="{00000000-0010-0000-0400-000019010000}" name="Colonne249" dataDxfId="16132"/>
    <tableColumn id="282" xr3:uid="{00000000-0010-0000-0400-00001A010000}" name="Colonne250" dataDxfId="16131"/>
    <tableColumn id="283" xr3:uid="{00000000-0010-0000-0400-00001B010000}" name="Colonne251" dataDxfId="16130"/>
    <tableColumn id="284" xr3:uid="{00000000-0010-0000-0400-00001C010000}" name="Colonne252" dataDxfId="16129"/>
    <tableColumn id="285" xr3:uid="{00000000-0010-0000-0400-00001D010000}" name="Colonne253" dataDxfId="16128"/>
    <tableColumn id="286" xr3:uid="{00000000-0010-0000-0400-00001E010000}" name="Colonne254" dataDxfId="16127"/>
    <tableColumn id="287" xr3:uid="{00000000-0010-0000-0400-00001F010000}" name="Colonne255" dataDxfId="16126"/>
    <tableColumn id="288" xr3:uid="{00000000-0010-0000-0400-000020010000}" name="Colonne256" dataDxfId="16125"/>
    <tableColumn id="289" xr3:uid="{00000000-0010-0000-0400-000021010000}" name="Colonne257" dataDxfId="16124"/>
    <tableColumn id="290" xr3:uid="{00000000-0010-0000-0400-000022010000}" name="Colonne258" dataDxfId="16123"/>
    <tableColumn id="291" xr3:uid="{00000000-0010-0000-0400-000023010000}" name="Colonne259" dataDxfId="16122"/>
    <tableColumn id="292" xr3:uid="{00000000-0010-0000-0400-000024010000}" name="Colonne260" dataDxfId="16121"/>
    <tableColumn id="293" xr3:uid="{00000000-0010-0000-0400-000025010000}" name="Colonne261" dataDxfId="16120"/>
    <tableColumn id="294" xr3:uid="{00000000-0010-0000-0400-000026010000}" name="Colonne262" dataDxfId="16119"/>
    <tableColumn id="295" xr3:uid="{00000000-0010-0000-0400-000027010000}" name="Colonne263" dataDxfId="16118"/>
    <tableColumn id="296" xr3:uid="{00000000-0010-0000-0400-000028010000}" name="Colonne264" dataDxfId="16117"/>
    <tableColumn id="297" xr3:uid="{00000000-0010-0000-0400-000029010000}" name="Colonne265" dataDxfId="16116"/>
    <tableColumn id="298" xr3:uid="{00000000-0010-0000-0400-00002A010000}" name="Colonne266" dataDxfId="16115"/>
    <tableColumn id="299" xr3:uid="{00000000-0010-0000-0400-00002B010000}" name="Colonne267" dataDxfId="16114"/>
    <tableColumn id="300" xr3:uid="{00000000-0010-0000-0400-00002C010000}" name="Colonne268" dataDxfId="16113"/>
    <tableColumn id="301" xr3:uid="{00000000-0010-0000-0400-00002D010000}" name="Colonne269" dataDxfId="16112"/>
    <tableColumn id="302" xr3:uid="{00000000-0010-0000-0400-00002E010000}" name="Colonne270" dataDxfId="16111"/>
    <tableColumn id="303" xr3:uid="{00000000-0010-0000-0400-00002F010000}" name="Colonne271" dataDxfId="16110"/>
    <tableColumn id="304" xr3:uid="{00000000-0010-0000-0400-000030010000}" name="Colonne272" dataDxfId="16109"/>
    <tableColumn id="305" xr3:uid="{00000000-0010-0000-0400-000031010000}" name="Colonne273" dataDxfId="16108"/>
    <tableColumn id="306" xr3:uid="{00000000-0010-0000-0400-000032010000}" name="Colonne274" dataDxfId="16107"/>
    <tableColumn id="307" xr3:uid="{00000000-0010-0000-0400-000033010000}" name="Colonne275" dataDxfId="16106"/>
    <tableColumn id="308" xr3:uid="{00000000-0010-0000-0400-000034010000}" name="Colonne276" dataDxfId="16105"/>
    <tableColumn id="309" xr3:uid="{00000000-0010-0000-0400-000035010000}" name="Colonne277" dataDxfId="16104"/>
    <tableColumn id="310" xr3:uid="{00000000-0010-0000-0400-000036010000}" name="Colonne278" dataDxfId="16103"/>
    <tableColumn id="311" xr3:uid="{00000000-0010-0000-0400-000037010000}" name="Colonne279" dataDxfId="16102"/>
    <tableColumn id="312" xr3:uid="{00000000-0010-0000-0400-000038010000}" name="Colonne280" dataDxfId="16101"/>
    <tableColumn id="313" xr3:uid="{00000000-0010-0000-0400-000039010000}" name="Colonne281" dataDxfId="16100"/>
    <tableColumn id="314" xr3:uid="{00000000-0010-0000-0400-00003A010000}" name="Colonne282" dataDxfId="16099"/>
    <tableColumn id="315" xr3:uid="{00000000-0010-0000-0400-00003B010000}" name="Colonne283" dataDxfId="16098"/>
    <tableColumn id="316" xr3:uid="{00000000-0010-0000-0400-00003C010000}" name="Colonne284" dataDxfId="16097"/>
    <tableColumn id="317" xr3:uid="{00000000-0010-0000-0400-00003D010000}" name="Colonne285" dataDxfId="16096"/>
    <tableColumn id="318" xr3:uid="{00000000-0010-0000-0400-00003E010000}" name="Colonne286" dataDxfId="16095"/>
    <tableColumn id="319" xr3:uid="{00000000-0010-0000-0400-00003F010000}" name="Colonne287" dataDxfId="16094"/>
    <tableColumn id="320" xr3:uid="{00000000-0010-0000-0400-000040010000}" name="Colonne288" dataDxfId="16093"/>
    <tableColumn id="321" xr3:uid="{00000000-0010-0000-0400-000041010000}" name="Colonne289" dataDxfId="16092"/>
    <tableColumn id="322" xr3:uid="{00000000-0010-0000-0400-000042010000}" name="Colonne290" dataDxfId="16091"/>
    <tableColumn id="323" xr3:uid="{00000000-0010-0000-0400-000043010000}" name="Colonne291" dataDxfId="16090"/>
    <tableColumn id="324" xr3:uid="{00000000-0010-0000-0400-000044010000}" name="Colonne292" dataDxfId="16089"/>
    <tableColumn id="325" xr3:uid="{00000000-0010-0000-0400-000045010000}" name="Colonne293" dataDxfId="16088"/>
    <tableColumn id="326" xr3:uid="{00000000-0010-0000-0400-000046010000}" name="Colonne294" dataDxfId="16087"/>
    <tableColumn id="327" xr3:uid="{00000000-0010-0000-0400-000047010000}" name="Colonne295" dataDxfId="16086"/>
    <tableColumn id="328" xr3:uid="{00000000-0010-0000-0400-000048010000}" name="Colonne296" dataDxfId="16085"/>
    <tableColumn id="329" xr3:uid="{00000000-0010-0000-0400-000049010000}" name="Colonne297" dataDxfId="16084"/>
    <tableColumn id="330" xr3:uid="{00000000-0010-0000-0400-00004A010000}" name="Colonne298" dataDxfId="16083"/>
    <tableColumn id="331" xr3:uid="{00000000-0010-0000-0400-00004B010000}" name="Colonne299" dataDxfId="16082"/>
    <tableColumn id="332" xr3:uid="{00000000-0010-0000-0400-00004C010000}" name="Colonne300" dataDxfId="16081"/>
    <tableColumn id="333" xr3:uid="{00000000-0010-0000-0400-00004D010000}" name="Colonne301" dataDxfId="16080"/>
    <tableColumn id="334" xr3:uid="{00000000-0010-0000-0400-00004E010000}" name="Colonne302" dataDxfId="16079"/>
    <tableColumn id="335" xr3:uid="{00000000-0010-0000-0400-00004F010000}" name="Colonne303" dataDxfId="16078"/>
    <tableColumn id="336" xr3:uid="{00000000-0010-0000-0400-000050010000}" name="Colonne304" dataDxfId="16077"/>
    <tableColumn id="337" xr3:uid="{00000000-0010-0000-0400-000051010000}" name="Colonne305" dataDxfId="16076"/>
    <tableColumn id="338" xr3:uid="{00000000-0010-0000-0400-000052010000}" name="Colonne306" dataDxfId="16075"/>
    <tableColumn id="339" xr3:uid="{00000000-0010-0000-0400-000053010000}" name="Colonne307" dataDxfId="16074"/>
    <tableColumn id="340" xr3:uid="{00000000-0010-0000-0400-000054010000}" name="Colonne308" dataDxfId="16073"/>
    <tableColumn id="341" xr3:uid="{00000000-0010-0000-0400-000055010000}" name="Colonne309" dataDxfId="16072"/>
    <tableColumn id="342" xr3:uid="{00000000-0010-0000-0400-000056010000}" name="Colonne310" dataDxfId="16071"/>
    <tableColumn id="343" xr3:uid="{00000000-0010-0000-0400-000057010000}" name="Colonne311" dataDxfId="16070"/>
    <tableColumn id="344" xr3:uid="{00000000-0010-0000-0400-000058010000}" name="Colonne312" dataDxfId="16069"/>
    <tableColumn id="345" xr3:uid="{00000000-0010-0000-0400-000059010000}" name="Colonne313" dataDxfId="16068"/>
    <tableColumn id="346" xr3:uid="{00000000-0010-0000-0400-00005A010000}" name="Colonne314" dataDxfId="16067"/>
    <tableColumn id="347" xr3:uid="{00000000-0010-0000-0400-00005B010000}" name="Colonne315" dataDxfId="16066"/>
    <tableColumn id="348" xr3:uid="{00000000-0010-0000-0400-00005C010000}" name="Colonne316" dataDxfId="16065"/>
    <tableColumn id="349" xr3:uid="{00000000-0010-0000-0400-00005D010000}" name="Colonne317" dataDxfId="16064"/>
    <tableColumn id="350" xr3:uid="{00000000-0010-0000-0400-00005E010000}" name="Colonne318" dataDxfId="16063"/>
    <tableColumn id="351" xr3:uid="{00000000-0010-0000-0400-00005F010000}" name="Colonne319" dataDxfId="16062"/>
    <tableColumn id="352" xr3:uid="{00000000-0010-0000-0400-000060010000}" name="Colonne320" dataDxfId="16061"/>
    <tableColumn id="353" xr3:uid="{00000000-0010-0000-0400-000061010000}" name="Colonne321" dataDxfId="16060"/>
    <tableColumn id="354" xr3:uid="{00000000-0010-0000-0400-000062010000}" name="Colonne322" dataDxfId="16059"/>
    <tableColumn id="355" xr3:uid="{00000000-0010-0000-0400-000063010000}" name="Colonne323" dataDxfId="16058"/>
    <tableColumn id="356" xr3:uid="{00000000-0010-0000-0400-000064010000}" name="Colonne324" dataDxfId="16057"/>
    <tableColumn id="357" xr3:uid="{00000000-0010-0000-0400-000065010000}" name="Colonne325" dataDxfId="16056"/>
    <tableColumn id="358" xr3:uid="{00000000-0010-0000-0400-000066010000}" name="Colonne326" dataDxfId="16055"/>
    <tableColumn id="359" xr3:uid="{00000000-0010-0000-0400-000067010000}" name="Colonne327" dataDxfId="16054"/>
    <tableColumn id="360" xr3:uid="{00000000-0010-0000-0400-000068010000}" name="Colonne328" dataDxfId="16053"/>
    <tableColumn id="361" xr3:uid="{00000000-0010-0000-0400-000069010000}" name="Colonne329" dataDxfId="16052"/>
    <tableColumn id="362" xr3:uid="{00000000-0010-0000-0400-00006A010000}" name="Colonne330" dataDxfId="16051"/>
    <tableColumn id="363" xr3:uid="{00000000-0010-0000-0400-00006B010000}" name="Colonne331" dataDxfId="16050"/>
    <tableColumn id="364" xr3:uid="{00000000-0010-0000-0400-00006C010000}" name="Colonne332" dataDxfId="16049"/>
    <tableColumn id="365" xr3:uid="{00000000-0010-0000-0400-00006D010000}" name="Colonne333" dataDxfId="16048"/>
    <tableColumn id="366" xr3:uid="{00000000-0010-0000-0400-00006E010000}" name="Colonne334" dataDxfId="16047"/>
    <tableColumn id="367" xr3:uid="{00000000-0010-0000-0400-00006F010000}" name="Colonne335" dataDxfId="16046"/>
    <tableColumn id="368" xr3:uid="{00000000-0010-0000-0400-000070010000}" name="Colonne336" dataDxfId="16045"/>
    <tableColumn id="369" xr3:uid="{00000000-0010-0000-0400-000071010000}" name="Colonne337" dataDxfId="16044"/>
    <tableColumn id="370" xr3:uid="{00000000-0010-0000-0400-000072010000}" name="Colonne338" dataDxfId="16043"/>
    <tableColumn id="371" xr3:uid="{00000000-0010-0000-0400-000073010000}" name="Colonne339" dataDxfId="16042"/>
    <tableColumn id="372" xr3:uid="{00000000-0010-0000-0400-000074010000}" name="Colonne340" dataDxfId="16041"/>
    <tableColumn id="373" xr3:uid="{00000000-0010-0000-0400-000075010000}" name="Colonne341" dataDxfId="16040"/>
    <tableColumn id="374" xr3:uid="{00000000-0010-0000-0400-000076010000}" name="Colonne342" dataDxfId="16039"/>
    <tableColumn id="375" xr3:uid="{00000000-0010-0000-0400-000077010000}" name="Colonne343" dataDxfId="16038"/>
    <tableColumn id="376" xr3:uid="{00000000-0010-0000-0400-000078010000}" name="Colonne344" dataDxfId="16037"/>
    <tableColumn id="377" xr3:uid="{00000000-0010-0000-0400-000079010000}" name="Colonne345" dataDxfId="16036"/>
    <tableColumn id="378" xr3:uid="{00000000-0010-0000-0400-00007A010000}" name="Colonne346" dataDxfId="16035"/>
    <tableColumn id="379" xr3:uid="{00000000-0010-0000-0400-00007B010000}" name="Colonne347" dataDxfId="16034"/>
    <tableColumn id="380" xr3:uid="{00000000-0010-0000-0400-00007C010000}" name="Colonne348" dataDxfId="16033"/>
    <tableColumn id="381" xr3:uid="{00000000-0010-0000-0400-00007D010000}" name="Colonne349" dataDxfId="16032"/>
    <tableColumn id="382" xr3:uid="{00000000-0010-0000-0400-00007E010000}" name="Colonne350" dataDxfId="16031"/>
    <tableColumn id="383" xr3:uid="{00000000-0010-0000-0400-00007F010000}" name="Colonne351" dataDxfId="16030"/>
    <tableColumn id="384" xr3:uid="{00000000-0010-0000-0400-000080010000}" name="Colonne352" dataDxfId="16029"/>
    <tableColumn id="385" xr3:uid="{00000000-0010-0000-0400-000081010000}" name="Colonne353" dataDxfId="16028"/>
    <tableColumn id="386" xr3:uid="{00000000-0010-0000-0400-000082010000}" name="Colonne354" dataDxfId="16027"/>
    <tableColumn id="387" xr3:uid="{00000000-0010-0000-0400-000083010000}" name="Colonne355" dataDxfId="16026"/>
    <tableColumn id="388" xr3:uid="{00000000-0010-0000-0400-000084010000}" name="Colonne356" dataDxfId="16025"/>
    <tableColumn id="389" xr3:uid="{00000000-0010-0000-0400-000085010000}" name="Colonne357" dataDxfId="16024"/>
    <tableColumn id="390" xr3:uid="{00000000-0010-0000-0400-000086010000}" name="Colonne358" dataDxfId="16023"/>
    <tableColumn id="391" xr3:uid="{00000000-0010-0000-0400-000087010000}" name="Colonne359" dataDxfId="16022"/>
    <tableColumn id="392" xr3:uid="{00000000-0010-0000-0400-000088010000}" name="Colonne360" dataDxfId="16021"/>
    <tableColumn id="393" xr3:uid="{00000000-0010-0000-0400-000089010000}" name="Colonne361" dataDxfId="16020"/>
    <tableColumn id="394" xr3:uid="{00000000-0010-0000-0400-00008A010000}" name="Colonne362" dataDxfId="16019"/>
    <tableColumn id="395" xr3:uid="{00000000-0010-0000-0400-00008B010000}" name="Colonne363" dataDxfId="16018"/>
    <tableColumn id="396" xr3:uid="{00000000-0010-0000-0400-00008C010000}" name="Colonne364" dataDxfId="16017"/>
    <tableColumn id="397" xr3:uid="{00000000-0010-0000-0400-00008D010000}" name="Colonne365" dataDxfId="16016"/>
    <tableColumn id="398" xr3:uid="{00000000-0010-0000-0400-00008E010000}" name="Colonne366" dataDxfId="16015"/>
    <tableColumn id="399" xr3:uid="{00000000-0010-0000-0400-00008F010000}" name="Colonne367" dataDxfId="16014"/>
    <tableColumn id="400" xr3:uid="{00000000-0010-0000-0400-000090010000}" name="Colonne368" dataDxfId="16013"/>
    <tableColumn id="401" xr3:uid="{00000000-0010-0000-0400-000091010000}" name="Colonne369" dataDxfId="16012"/>
    <tableColumn id="402" xr3:uid="{00000000-0010-0000-0400-000092010000}" name="Colonne370" dataDxfId="16011"/>
    <tableColumn id="403" xr3:uid="{00000000-0010-0000-0400-000093010000}" name="Colonne371" dataDxfId="16010"/>
    <tableColumn id="404" xr3:uid="{00000000-0010-0000-0400-000094010000}" name="Colonne372" dataDxfId="16009"/>
    <tableColumn id="405" xr3:uid="{00000000-0010-0000-0400-000095010000}" name="Colonne373" dataDxfId="16008"/>
    <tableColumn id="406" xr3:uid="{00000000-0010-0000-0400-000096010000}" name="Colonne374" dataDxfId="16007"/>
    <tableColumn id="407" xr3:uid="{00000000-0010-0000-0400-000097010000}" name="Colonne375" dataDxfId="16006"/>
    <tableColumn id="408" xr3:uid="{00000000-0010-0000-0400-000098010000}" name="Colonne376" dataDxfId="16005"/>
    <tableColumn id="409" xr3:uid="{00000000-0010-0000-0400-000099010000}" name="Colonne377" dataDxfId="16004"/>
    <tableColumn id="410" xr3:uid="{00000000-0010-0000-0400-00009A010000}" name="Colonne378" dataDxfId="16003"/>
    <tableColumn id="411" xr3:uid="{00000000-0010-0000-0400-00009B010000}" name="Colonne379" dataDxfId="16002"/>
    <tableColumn id="412" xr3:uid="{00000000-0010-0000-0400-00009C010000}" name="Colonne380" dataDxfId="16001"/>
    <tableColumn id="413" xr3:uid="{00000000-0010-0000-0400-00009D010000}" name="Colonne381" dataDxfId="16000"/>
    <tableColumn id="414" xr3:uid="{00000000-0010-0000-0400-00009E010000}" name="Colonne382" dataDxfId="15999"/>
    <tableColumn id="415" xr3:uid="{00000000-0010-0000-0400-00009F010000}" name="Colonne383" dataDxfId="15998"/>
    <tableColumn id="416" xr3:uid="{00000000-0010-0000-0400-0000A0010000}" name="Colonne384" dataDxfId="15997"/>
    <tableColumn id="417" xr3:uid="{00000000-0010-0000-0400-0000A1010000}" name="Colonne385" dataDxfId="15996"/>
    <tableColumn id="418" xr3:uid="{00000000-0010-0000-0400-0000A2010000}" name="Colonne386" dataDxfId="15995"/>
    <tableColumn id="419" xr3:uid="{00000000-0010-0000-0400-0000A3010000}" name="Colonne387" dataDxfId="15994"/>
    <tableColumn id="420" xr3:uid="{00000000-0010-0000-0400-0000A4010000}" name="Colonne388" dataDxfId="15993"/>
    <tableColumn id="421" xr3:uid="{00000000-0010-0000-0400-0000A5010000}" name="Colonne389" dataDxfId="15992"/>
    <tableColumn id="422" xr3:uid="{00000000-0010-0000-0400-0000A6010000}" name="Colonne390" dataDxfId="15991"/>
    <tableColumn id="423" xr3:uid="{00000000-0010-0000-0400-0000A7010000}" name="Colonne391" dataDxfId="15990"/>
    <tableColumn id="424" xr3:uid="{00000000-0010-0000-0400-0000A8010000}" name="Colonne392" dataDxfId="15989"/>
    <tableColumn id="425" xr3:uid="{00000000-0010-0000-0400-0000A9010000}" name="Colonne393" dataDxfId="15988"/>
    <tableColumn id="426" xr3:uid="{00000000-0010-0000-0400-0000AA010000}" name="Colonne394" dataDxfId="15987"/>
    <tableColumn id="427" xr3:uid="{00000000-0010-0000-0400-0000AB010000}" name="Colonne395" dataDxfId="15986"/>
    <tableColumn id="428" xr3:uid="{00000000-0010-0000-0400-0000AC010000}" name="Colonne396" dataDxfId="15985"/>
    <tableColumn id="429" xr3:uid="{00000000-0010-0000-0400-0000AD010000}" name="Colonne397" dataDxfId="15984"/>
    <tableColumn id="430" xr3:uid="{00000000-0010-0000-0400-0000AE010000}" name="Colonne398" dataDxfId="15983"/>
    <tableColumn id="431" xr3:uid="{00000000-0010-0000-0400-0000AF010000}" name="Colonne399" dataDxfId="15982"/>
    <tableColumn id="432" xr3:uid="{00000000-0010-0000-0400-0000B0010000}" name="Colonne400" dataDxfId="15981"/>
    <tableColumn id="433" xr3:uid="{00000000-0010-0000-0400-0000B1010000}" name="Colonne401" dataDxfId="15980"/>
    <tableColumn id="434" xr3:uid="{00000000-0010-0000-0400-0000B2010000}" name="Colonne402" dataDxfId="15979"/>
    <tableColumn id="435" xr3:uid="{00000000-0010-0000-0400-0000B3010000}" name="Colonne403" dataDxfId="15978"/>
    <tableColumn id="436" xr3:uid="{00000000-0010-0000-0400-0000B4010000}" name="Colonne404" dataDxfId="15977"/>
    <tableColumn id="437" xr3:uid="{00000000-0010-0000-0400-0000B5010000}" name="Colonne405" dataDxfId="15976"/>
    <tableColumn id="438" xr3:uid="{00000000-0010-0000-0400-0000B6010000}" name="Colonne406" dataDxfId="15975"/>
    <tableColumn id="439" xr3:uid="{00000000-0010-0000-0400-0000B7010000}" name="Colonne407" dataDxfId="15974"/>
    <tableColumn id="440" xr3:uid="{00000000-0010-0000-0400-0000B8010000}" name="Colonne408" dataDxfId="15973"/>
    <tableColumn id="441" xr3:uid="{00000000-0010-0000-0400-0000B9010000}" name="Colonne409" dataDxfId="15972"/>
    <tableColumn id="442" xr3:uid="{00000000-0010-0000-0400-0000BA010000}" name="Colonne410" dataDxfId="15971"/>
    <tableColumn id="443" xr3:uid="{00000000-0010-0000-0400-0000BB010000}" name="Colonne411" dataDxfId="15970"/>
    <tableColumn id="444" xr3:uid="{00000000-0010-0000-0400-0000BC010000}" name="Colonne412" dataDxfId="15969"/>
    <tableColumn id="445" xr3:uid="{00000000-0010-0000-0400-0000BD010000}" name="Colonne413" dataDxfId="15968"/>
    <tableColumn id="446" xr3:uid="{00000000-0010-0000-0400-0000BE010000}" name="Colonne414" dataDxfId="15967"/>
    <tableColumn id="447" xr3:uid="{00000000-0010-0000-0400-0000BF010000}" name="Colonne415" dataDxfId="15966"/>
    <tableColumn id="448" xr3:uid="{00000000-0010-0000-0400-0000C0010000}" name="Colonne416" dataDxfId="15965"/>
    <tableColumn id="449" xr3:uid="{00000000-0010-0000-0400-0000C1010000}" name="Colonne417" dataDxfId="15964"/>
    <tableColumn id="450" xr3:uid="{00000000-0010-0000-0400-0000C2010000}" name="Colonne418" dataDxfId="15963"/>
    <tableColumn id="451" xr3:uid="{00000000-0010-0000-0400-0000C3010000}" name="Colonne419" dataDxfId="15962"/>
    <tableColumn id="452" xr3:uid="{00000000-0010-0000-0400-0000C4010000}" name="Colonne420" dataDxfId="15961"/>
    <tableColumn id="453" xr3:uid="{00000000-0010-0000-0400-0000C5010000}" name="Colonne421" dataDxfId="15960"/>
    <tableColumn id="454" xr3:uid="{00000000-0010-0000-0400-0000C6010000}" name="Colonne422" dataDxfId="15959"/>
    <tableColumn id="455" xr3:uid="{00000000-0010-0000-0400-0000C7010000}" name="Colonne423" dataDxfId="15958"/>
    <tableColumn id="456" xr3:uid="{00000000-0010-0000-0400-0000C8010000}" name="Colonne424" dataDxfId="15957"/>
    <tableColumn id="457" xr3:uid="{00000000-0010-0000-0400-0000C9010000}" name="Colonne425" dataDxfId="15956"/>
    <tableColumn id="458" xr3:uid="{00000000-0010-0000-0400-0000CA010000}" name="Colonne426" dataDxfId="15955"/>
    <tableColumn id="459" xr3:uid="{00000000-0010-0000-0400-0000CB010000}" name="Colonne427" dataDxfId="15954"/>
    <tableColumn id="460" xr3:uid="{00000000-0010-0000-0400-0000CC010000}" name="Colonne428" dataDxfId="15953"/>
    <tableColumn id="461" xr3:uid="{00000000-0010-0000-0400-0000CD010000}" name="Colonne429" dataDxfId="15952"/>
    <tableColumn id="462" xr3:uid="{00000000-0010-0000-0400-0000CE010000}" name="Colonne430" dataDxfId="15951"/>
    <tableColumn id="463" xr3:uid="{00000000-0010-0000-0400-0000CF010000}" name="Colonne431" dataDxfId="15950"/>
    <tableColumn id="464" xr3:uid="{00000000-0010-0000-0400-0000D0010000}" name="Colonne432" dataDxfId="15949"/>
    <tableColumn id="465" xr3:uid="{00000000-0010-0000-0400-0000D1010000}" name="Colonne433" dataDxfId="15948"/>
    <tableColumn id="466" xr3:uid="{00000000-0010-0000-0400-0000D2010000}" name="Colonne434" dataDxfId="15947"/>
    <tableColumn id="467" xr3:uid="{00000000-0010-0000-0400-0000D3010000}" name="Colonne435" dataDxfId="15946"/>
    <tableColumn id="468" xr3:uid="{00000000-0010-0000-0400-0000D4010000}" name="Colonne436" dataDxfId="15945"/>
    <tableColumn id="469" xr3:uid="{00000000-0010-0000-0400-0000D5010000}" name="Colonne437" dataDxfId="15944"/>
    <tableColumn id="470" xr3:uid="{00000000-0010-0000-0400-0000D6010000}" name="Colonne438" dataDxfId="15943"/>
    <tableColumn id="471" xr3:uid="{00000000-0010-0000-0400-0000D7010000}" name="Colonne439" dataDxfId="15942"/>
    <tableColumn id="472" xr3:uid="{00000000-0010-0000-0400-0000D8010000}" name="Colonne440" dataDxfId="15941"/>
    <tableColumn id="473" xr3:uid="{00000000-0010-0000-0400-0000D9010000}" name="Colonne441" dataDxfId="15940"/>
    <tableColumn id="474" xr3:uid="{00000000-0010-0000-0400-0000DA010000}" name="Colonne442" dataDxfId="15939"/>
    <tableColumn id="475" xr3:uid="{00000000-0010-0000-0400-0000DB010000}" name="Colonne443" dataDxfId="15938"/>
    <tableColumn id="476" xr3:uid="{00000000-0010-0000-0400-0000DC010000}" name="Colonne444" dataDxfId="15937"/>
    <tableColumn id="477" xr3:uid="{00000000-0010-0000-0400-0000DD010000}" name="Colonne445" dataDxfId="15936"/>
    <tableColumn id="478" xr3:uid="{00000000-0010-0000-0400-0000DE010000}" name="Colonne446" dataDxfId="15935"/>
    <tableColumn id="479" xr3:uid="{00000000-0010-0000-0400-0000DF010000}" name="Colonne447" dataDxfId="15934"/>
    <tableColumn id="480" xr3:uid="{00000000-0010-0000-0400-0000E0010000}" name="Colonne448" dataDxfId="15933"/>
    <tableColumn id="481" xr3:uid="{00000000-0010-0000-0400-0000E1010000}" name="Colonne449" dataDxfId="15932"/>
    <tableColumn id="482" xr3:uid="{00000000-0010-0000-0400-0000E2010000}" name="Colonne450" dataDxfId="15931"/>
    <tableColumn id="483" xr3:uid="{00000000-0010-0000-0400-0000E3010000}" name="Colonne451" dataDxfId="15930"/>
    <tableColumn id="484" xr3:uid="{00000000-0010-0000-0400-0000E4010000}" name="Colonne452" dataDxfId="15929"/>
    <tableColumn id="485" xr3:uid="{00000000-0010-0000-0400-0000E5010000}" name="Colonne453" dataDxfId="15928"/>
    <tableColumn id="486" xr3:uid="{00000000-0010-0000-0400-0000E6010000}" name="Colonne454" dataDxfId="15927"/>
    <tableColumn id="487" xr3:uid="{00000000-0010-0000-0400-0000E7010000}" name="Colonne455" dataDxfId="15926"/>
    <tableColumn id="488" xr3:uid="{00000000-0010-0000-0400-0000E8010000}" name="Colonne456" dataDxfId="15925"/>
    <tableColumn id="489" xr3:uid="{00000000-0010-0000-0400-0000E9010000}" name="Colonne457" dataDxfId="15924"/>
    <tableColumn id="490" xr3:uid="{00000000-0010-0000-0400-0000EA010000}" name="Colonne458" dataDxfId="15923"/>
    <tableColumn id="491" xr3:uid="{00000000-0010-0000-0400-0000EB010000}" name="Colonne459" dataDxfId="15922"/>
    <tableColumn id="492" xr3:uid="{00000000-0010-0000-0400-0000EC010000}" name="Colonne460" dataDxfId="15921"/>
    <tableColumn id="493" xr3:uid="{00000000-0010-0000-0400-0000ED010000}" name="Colonne461" dataDxfId="15920"/>
    <tableColumn id="494" xr3:uid="{00000000-0010-0000-0400-0000EE010000}" name="Colonne462" dataDxfId="15919"/>
    <tableColumn id="495" xr3:uid="{00000000-0010-0000-0400-0000EF010000}" name="Colonne463" dataDxfId="15918"/>
    <tableColumn id="496" xr3:uid="{00000000-0010-0000-0400-0000F0010000}" name="Colonne464" dataDxfId="15917"/>
    <tableColumn id="497" xr3:uid="{00000000-0010-0000-0400-0000F1010000}" name="Colonne465" dataDxfId="15916"/>
    <tableColumn id="498" xr3:uid="{00000000-0010-0000-0400-0000F2010000}" name="Colonne466" dataDxfId="15915"/>
    <tableColumn id="499" xr3:uid="{00000000-0010-0000-0400-0000F3010000}" name="Colonne467" dataDxfId="15914"/>
    <tableColumn id="500" xr3:uid="{00000000-0010-0000-0400-0000F4010000}" name="Colonne468" dataDxfId="15913"/>
    <tableColumn id="501" xr3:uid="{00000000-0010-0000-0400-0000F5010000}" name="Colonne469" dataDxfId="15912"/>
    <tableColumn id="502" xr3:uid="{00000000-0010-0000-0400-0000F6010000}" name="Colonne470" dataDxfId="15911"/>
    <tableColumn id="503" xr3:uid="{00000000-0010-0000-0400-0000F7010000}" name="Colonne471" dataDxfId="15910"/>
    <tableColumn id="504" xr3:uid="{00000000-0010-0000-0400-0000F8010000}" name="Colonne472" dataDxfId="15909"/>
    <tableColumn id="505" xr3:uid="{00000000-0010-0000-0400-0000F9010000}" name="Colonne473" dataDxfId="15908"/>
    <tableColumn id="506" xr3:uid="{00000000-0010-0000-0400-0000FA010000}" name="Colonne474" dataDxfId="15907"/>
    <tableColumn id="507" xr3:uid="{00000000-0010-0000-0400-0000FB010000}" name="Colonne475" dataDxfId="15906"/>
    <tableColumn id="508" xr3:uid="{00000000-0010-0000-0400-0000FC010000}" name="Colonne476" dataDxfId="15905"/>
    <tableColumn id="509" xr3:uid="{00000000-0010-0000-0400-0000FD010000}" name="Colonne477" dataDxfId="15904"/>
    <tableColumn id="510" xr3:uid="{00000000-0010-0000-0400-0000FE010000}" name="Colonne478" dataDxfId="15903"/>
    <tableColumn id="511" xr3:uid="{00000000-0010-0000-0400-0000FF010000}" name="Colonne479" dataDxfId="15902"/>
    <tableColumn id="512" xr3:uid="{00000000-0010-0000-0400-000000020000}" name="Colonne480" dataDxfId="15901"/>
    <tableColumn id="513" xr3:uid="{00000000-0010-0000-0400-000001020000}" name="Colonne481" dataDxfId="15900"/>
    <tableColumn id="514" xr3:uid="{00000000-0010-0000-0400-000002020000}" name="Colonne482" dataDxfId="15899"/>
    <tableColumn id="515" xr3:uid="{00000000-0010-0000-0400-000003020000}" name="Colonne483" dataDxfId="15898"/>
    <tableColumn id="516" xr3:uid="{00000000-0010-0000-0400-000004020000}" name="Colonne484" dataDxfId="15897"/>
    <tableColumn id="517" xr3:uid="{00000000-0010-0000-0400-000005020000}" name="Colonne485" dataDxfId="15896"/>
    <tableColumn id="518" xr3:uid="{00000000-0010-0000-0400-000006020000}" name="Colonne486" dataDxfId="15895"/>
    <tableColumn id="519" xr3:uid="{00000000-0010-0000-0400-000007020000}" name="Colonne487" dataDxfId="15894"/>
    <tableColumn id="520" xr3:uid="{00000000-0010-0000-0400-000008020000}" name="Colonne488" dataDxfId="15893"/>
    <tableColumn id="521" xr3:uid="{00000000-0010-0000-0400-000009020000}" name="Colonne489" dataDxfId="15892"/>
    <tableColumn id="522" xr3:uid="{00000000-0010-0000-0400-00000A020000}" name="Colonne490" dataDxfId="15891"/>
    <tableColumn id="523" xr3:uid="{00000000-0010-0000-0400-00000B020000}" name="Colonne491" dataDxfId="15890"/>
    <tableColumn id="524" xr3:uid="{00000000-0010-0000-0400-00000C020000}" name="Colonne492" dataDxfId="15889"/>
    <tableColumn id="525" xr3:uid="{00000000-0010-0000-0400-00000D020000}" name="Colonne493" dataDxfId="15888"/>
    <tableColumn id="526" xr3:uid="{00000000-0010-0000-0400-00000E020000}" name="Colonne494" dataDxfId="15887"/>
    <tableColumn id="527" xr3:uid="{00000000-0010-0000-0400-00000F020000}" name="Colonne495" dataDxfId="15886"/>
    <tableColumn id="528" xr3:uid="{00000000-0010-0000-0400-000010020000}" name="Colonne496" dataDxfId="15885"/>
    <tableColumn id="529" xr3:uid="{00000000-0010-0000-0400-000011020000}" name="Colonne497" dataDxfId="15884"/>
    <tableColumn id="530" xr3:uid="{00000000-0010-0000-0400-000012020000}" name="Colonne498" dataDxfId="15883"/>
    <tableColumn id="531" xr3:uid="{00000000-0010-0000-0400-000013020000}" name="Colonne499" dataDxfId="15882"/>
    <tableColumn id="532" xr3:uid="{00000000-0010-0000-0400-000014020000}" name="Colonne500" dataDxfId="15881"/>
    <tableColumn id="533" xr3:uid="{00000000-0010-0000-0400-000015020000}" name="Colonne501" dataDxfId="15880"/>
    <tableColumn id="534" xr3:uid="{00000000-0010-0000-0400-000016020000}" name="Colonne502" dataDxfId="15879"/>
    <tableColumn id="535" xr3:uid="{00000000-0010-0000-0400-000017020000}" name="Colonne503" dataDxfId="15878"/>
    <tableColumn id="536" xr3:uid="{00000000-0010-0000-0400-000018020000}" name="Colonne504" dataDxfId="15877"/>
    <tableColumn id="537" xr3:uid="{00000000-0010-0000-0400-000019020000}" name="Colonne505" dataDxfId="15876"/>
    <tableColumn id="538" xr3:uid="{00000000-0010-0000-0400-00001A020000}" name="Colonne506" dataDxfId="15875"/>
    <tableColumn id="539" xr3:uid="{00000000-0010-0000-0400-00001B020000}" name="Colonne507" dataDxfId="15874"/>
    <tableColumn id="540" xr3:uid="{00000000-0010-0000-0400-00001C020000}" name="Colonne508" dataDxfId="15873"/>
    <tableColumn id="541" xr3:uid="{00000000-0010-0000-0400-00001D020000}" name="Colonne509" dataDxfId="15872"/>
    <tableColumn id="542" xr3:uid="{00000000-0010-0000-0400-00001E020000}" name="Colonne510" dataDxfId="15871"/>
    <tableColumn id="543" xr3:uid="{00000000-0010-0000-0400-00001F020000}" name="Colonne511" dataDxfId="15870"/>
    <tableColumn id="544" xr3:uid="{00000000-0010-0000-0400-000020020000}" name="Colonne512" dataDxfId="15869"/>
    <tableColumn id="545" xr3:uid="{00000000-0010-0000-0400-000021020000}" name="Colonne513" dataDxfId="15868"/>
    <tableColumn id="546" xr3:uid="{00000000-0010-0000-0400-000022020000}" name="Colonne514" dataDxfId="15867"/>
    <tableColumn id="547" xr3:uid="{00000000-0010-0000-0400-000023020000}" name="Colonne515" dataDxfId="15866"/>
    <tableColumn id="548" xr3:uid="{00000000-0010-0000-0400-000024020000}" name="Colonne516" dataDxfId="15865"/>
    <tableColumn id="549" xr3:uid="{00000000-0010-0000-0400-000025020000}" name="Colonne517" dataDxfId="15864"/>
    <tableColumn id="550" xr3:uid="{00000000-0010-0000-0400-000026020000}" name="Colonne518" dataDxfId="15863"/>
    <tableColumn id="551" xr3:uid="{00000000-0010-0000-0400-000027020000}" name="Colonne519" dataDxfId="15862"/>
    <tableColumn id="552" xr3:uid="{00000000-0010-0000-0400-000028020000}" name="Colonne520" dataDxfId="15861"/>
    <tableColumn id="553" xr3:uid="{00000000-0010-0000-0400-000029020000}" name="Colonne521" dataDxfId="15860"/>
    <tableColumn id="554" xr3:uid="{00000000-0010-0000-0400-00002A020000}" name="Colonne522" dataDxfId="15859"/>
    <tableColumn id="555" xr3:uid="{00000000-0010-0000-0400-00002B020000}" name="Colonne523" dataDxfId="15858"/>
    <tableColumn id="556" xr3:uid="{00000000-0010-0000-0400-00002C020000}" name="Colonne524" dataDxfId="15857"/>
    <tableColumn id="557" xr3:uid="{00000000-0010-0000-0400-00002D020000}" name="Colonne525" dataDxfId="15856"/>
    <tableColumn id="558" xr3:uid="{00000000-0010-0000-0400-00002E020000}" name="Colonne526" dataDxfId="15855"/>
    <tableColumn id="559" xr3:uid="{00000000-0010-0000-0400-00002F020000}" name="Colonne527" dataDxfId="15854"/>
    <tableColumn id="560" xr3:uid="{00000000-0010-0000-0400-000030020000}" name="Colonne528" dataDxfId="15853"/>
    <tableColumn id="561" xr3:uid="{00000000-0010-0000-0400-000031020000}" name="Colonne529" dataDxfId="15852"/>
    <tableColumn id="562" xr3:uid="{00000000-0010-0000-0400-000032020000}" name="Colonne530" dataDxfId="15851"/>
    <tableColumn id="563" xr3:uid="{00000000-0010-0000-0400-000033020000}" name="Colonne531" dataDxfId="15850"/>
    <tableColumn id="564" xr3:uid="{00000000-0010-0000-0400-000034020000}" name="Colonne532" dataDxfId="15849"/>
    <tableColumn id="565" xr3:uid="{00000000-0010-0000-0400-000035020000}" name="Colonne533" dataDxfId="15848"/>
    <tableColumn id="566" xr3:uid="{00000000-0010-0000-0400-000036020000}" name="Colonne534" dataDxfId="15847"/>
    <tableColumn id="567" xr3:uid="{00000000-0010-0000-0400-000037020000}" name="Colonne535" dataDxfId="15846"/>
    <tableColumn id="568" xr3:uid="{00000000-0010-0000-0400-000038020000}" name="Colonne536" dataDxfId="15845"/>
    <tableColumn id="569" xr3:uid="{00000000-0010-0000-0400-000039020000}" name="Colonne537" dataDxfId="15844"/>
    <tableColumn id="570" xr3:uid="{00000000-0010-0000-0400-00003A020000}" name="Colonne538" dataDxfId="15843"/>
    <tableColumn id="571" xr3:uid="{00000000-0010-0000-0400-00003B020000}" name="Colonne539" dataDxfId="15842"/>
    <tableColumn id="572" xr3:uid="{00000000-0010-0000-0400-00003C020000}" name="Colonne540" dataDxfId="15841"/>
    <tableColumn id="573" xr3:uid="{00000000-0010-0000-0400-00003D020000}" name="Colonne541" dataDxfId="15840"/>
    <tableColumn id="574" xr3:uid="{00000000-0010-0000-0400-00003E020000}" name="Colonne542" dataDxfId="15839"/>
    <tableColumn id="575" xr3:uid="{00000000-0010-0000-0400-00003F020000}" name="Colonne543" dataDxfId="15838"/>
    <tableColumn id="576" xr3:uid="{00000000-0010-0000-0400-000040020000}" name="Colonne544" dataDxfId="15837"/>
    <tableColumn id="577" xr3:uid="{00000000-0010-0000-0400-000041020000}" name="Colonne545" dataDxfId="15836"/>
    <tableColumn id="578" xr3:uid="{00000000-0010-0000-0400-000042020000}" name="Colonne546" dataDxfId="15835"/>
    <tableColumn id="579" xr3:uid="{00000000-0010-0000-0400-000043020000}" name="Colonne547" dataDxfId="15834"/>
    <tableColumn id="580" xr3:uid="{00000000-0010-0000-0400-000044020000}" name="Colonne548" dataDxfId="15833"/>
    <tableColumn id="581" xr3:uid="{00000000-0010-0000-0400-000045020000}" name="Colonne549" dataDxfId="15832"/>
    <tableColumn id="582" xr3:uid="{00000000-0010-0000-0400-000046020000}" name="Colonne550" dataDxfId="15831"/>
    <tableColumn id="583" xr3:uid="{00000000-0010-0000-0400-000047020000}" name="Colonne551" dataDxfId="15830"/>
    <tableColumn id="584" xr3:uid="{00000000-0010-0000-0400-000048020000}" name="Colonne552" dataDxfId="15829"/>
    <tableColumn id="585" xr3:uid="{00000000-0010-0000-0400-000049020000}" name="Colonne553" dataDxfId="15828"/>
    <tableColumn id="586" xr3:uid="{00000000-0010-0000-0400-00004A020000}" name="Colonne554" dataDxfId="15827"/>
    <tableColumn id="587" xr3:uid="{00000000-0010-0000-0400-00004B020000}" name="Colonne555" dataDxfId="15826"/>
    <tableColumn id="588" xr3:uid="{00000000-0010-0000-0400-00004C020000}" name="Colonne556" dataDxfId="15825"/>
    <tableColumn id="589" xr3:uid="{00000000-0010-0000-0400-00004D020000}" name="Colonne557" dataDxfId="15824"/>
    <tableColumn id="590" xr3:uid="{00000000-0010-0000-0400-00004E020000}" name="Colonne558" dataDxfId="15823"/>
    <tableColumn id="591" xr3:uid="{00000000-0010-0000-0400-00004F020000}" name="Colonne559" dataDxfId="15822"/>
    <tableColumn id="592" xr3:uid="{00000000-0010-0000-0400-000050020000}" name="Colonne560" dataDxfId="15821"/>
    <tableColumn id="593" xr3:uid="{00000000-0010-0000-0400-000051020000}" name="Colonne561" dataDxfId="15820"/>
    <tableColumn id="594" xr3:uid="{00000000-0010-0000-0400-000052020000}" name="Colonne562" dataDxfId="15819"/>
    <tableColumn id="595" xr3:uid="{00000000-0010-0000-0400-000053020000}" name="Colonne563" dataDxfId="15818"/>
    <tableColumn id="596" xr3:uid="{00000000-0010-0000-0400-000054020000}" name="Colonne564" dataDxfId="15817"/>
    <tableColumn id="597" xr3:uid="{00000000-0010-0000-0400-000055020000}" name="Colonne565" dataDxfId="15816"/>
    <tableColumn id="598" xr3:uid="{00000000-0010-0000-0400-000056020000}" name="Colonne566" dataDxfId="15815"/>
    <tableColumn id="599" xr3:uid="{00000000-0010-0000-0400-000057020000}" name="Colonne567" dataDxfId="15814"/>
    <tableColumn id="600" xr3:uid="{00000000-0010-0000-0400-000058020000}" name="Colonne568" dataDxfId="15813"/>
    <tableColumn id="601" xr3:uid="{00000000-0010-0000-0400-000059020000}" name="Colonne569" dataDxfId="15812"/>
    <tableColumn id="602" xr3:uid="{00000000-0010-0000-0400-00005A020000}" name="Colonne570" dataDxfId="15811"/>
    <tableColumn id="603" xr3:uid="{00000000-0010-0000-0400-00005B020000}" name="Colonne571" dataDxfId="15810"/>
    <tableColumn id="604" xr3:uid="{00000000-0010-0000-0400-00005C020000}" name="Colonne572" dataDxfId="15809"/>
    <tableColumn id="605" xr3:uid="{00000000-0010-0000-0400-00005D020000}" name="Colonne573" dataDxfId="15808"/>
    <tableColumn id="606" xr3:uid="{00000000-0010-0000-0400-00005E020000}" name="Colonne574" dataDxfId="15807"/>
    <tableColumn id="607" xr3:uid="{00000000-0010-0000-0400-00005F020000}" name="Colonne575" dataDxfId="15806"/>
    <tableColumn id="608" xr3:uid="{00000000-0010-0000-0400-000060020000}" name="Colonne576" dataDxfId="15805"/>
    <tableColumn id="609" xr3:uid="{00000000-0010-0000-0400-000061020000}" name="Colonne577" dataDxfId="15804"/>
    <tableColumn id="610" xr3:uid="{00000000-0010-0000-0400-000062020000}" name="Colonne578" dataDxfId="15803"/>
    <tableColumn id="611" xr3:uid="{00000000-0010-0000-0400-000063020000}" name="Colonne579" dataDxfId="15802"/>
    <tableColumn id="612" xr3:uid="{00000000-0010-0000-0400-000064020000}" name="Colonne580" dataDxfId="15801"/>
    <tableColumn id="613" xr3:uid="{00000000-0010-0000-0400-000065020000}" name="Colonne581" dataDxfId="15800"/>
    <tableColumn id="614" xr3:uid="{00000000-0010-0000-0400-000066020000}" name="Colonne582" dataDxfId="15799"/>
    <tableColumn id="615" xr3:uid="{00000000-0010-0000-0400-000067020000}" name="Colonne583" dataDxfId="15798"/>
    <tableColumn id="616" xr3:uid="{00000000-0010-0000-0400-000068020000}" name="Colonne584" dataDxfId="15797"/>
    <tableColumn id="617" xr3:uid="{00000000-0010-0000-0400-000069020000}" name="Colonne585" dataDxfId="15796"/>
    <tableColumn id="618" xr3:uid="{00000000-0010-0000-0400-00006A020000}" name="Colonne586" dataDxfId="15795"/>
    <tableColumn id="619" xr3:uid="{00000000-0010-0000-0400-00006B020000}" name="Colonne587" dataDxfId="15794"/>
    <tableColumn id="620" xr3:uid="{00000000-0010-0000-0400-00006C020000}" name="Colonne588" dataDxfId="15793"/>
    <tableColumn id="621" xr3:uid="{00000000-0010-0000-0400-00006D020000}" name="Colonne589" dataDxfId="15792"/>
    <tableColumn id="622" xr3:uid="{00000000-0010-0000-0400-00006E020000}" name="Colonne590" dataDxfId="15791"/>
    <tableColumn id="623" xr3:uid="{00000000-0010-0000-0400-00006F020000}" name="Colonne591" dataDxfId="15790"/>
    <tableColumn id="624" xr3:uid="{00000000-0010-0000-0400-000070020000}" name="Colonne592" dataDxfId="15789"/>
    <tableColumn id="625" xr3:uid="{00000000-0010-0000-0400-000071020000}" name="Colonne593" dataDxfId="15788"/>
    <tableColumn id="626" xr3:uid="{00000000-0010-0000-0400-000072020000}" name="Colonne594" dataDxfId="15787"/>
    <tableColumn id="627" xr3:uid="{00000000-0010-0000-0400-000073020000}" name="Colonne595" dataDxfId="15786"/>
    <tableColumn id="628" xr3:uid="{00000000-0010-0000-0400-000074020000}" name="Colonne596" dataDxfId="15785"/>
    <tableColumn id="629" xr3:uid="{00000000-0010-0000-0400-000075020000}" name="Colonne597" dataDxfId="15784"/>
    <tableColumn id="630" xr3:uid="{00000000-0010-0000-0400-000076020000}" name="Colonne598" dataDxfId="15783"/>
    <tableColumn id="631" xr3:uid="{00000000-0010-0000-0400-000077020000}" name="Colonne599" dataDxfId="15782"/>
    <tableColumn id="632" xr3:uid="{00000000-0010-0000-0400-000078020000}" name="Colonne600" dataDxfId="15781"/>
    <tableColumn id="633" xr3:uid="{00000000-0010-0000-0400-000079020000}" name="Colonne601" dataDxfId="15780"/>
    <tableColumn id="634" xr3:uid="{00000000-0010-0000-0400-00007A020000}" name="Colonne602" dataDxfId="15779"/>
    <tableColumn id="635" xr3:uid="{00000000-0010-0000-0400-00007B020000}" name="Colonne603" dataDxfId="15778"/>
    <tableColumn id="636" xr3:uid="{00000000-0010-0000-0400-00007C020000}" name="Colonne604" dataDxfId="15777"/>
    <tableColumn id="637" xr3:uid="{00000000-0010-0000-0400-00007D020000}" name="Colonne605" dataDxfId="15776"/>
    <tableColumn id="638" xr3:uid="{00000000-0010-0000-0400-00007E020000}" name="Colonne606" dataDxfId="15775"/>
    <tableColumn id="639" xr3:uid="{00000000-0010-0000-0400-00007F020000}" name="Colonne607" dataDxfId="15774"/>
    <tableColumn id="640" xr3:uid="{00000000-0010-0000-0400-000080020000}" name="Colonne608" dataDxfId="15773"/>
    <tableColumn id="641" xr3:uid="{00000000-0010-0000-0400-000081020000}" name="Colonne609" dataDxfId="15772"/>
    <tableColumn id="642" xr3:uid="{00000000-0010-0000-0400-000082020000}" name="Colonne610" dataDxfId="15771"/>
    <tableColumn id="643" xr3:uid="{00000000-0010-0000-0400-000083020000}" name="Colonne611" dataDxfId="15770"/>
    <tableColumn id="644" xr3:uid="{00000000-0010-0000-0400-000084020000}" name="Colonne612" dataDxfId="15769"/>
    <tableColumn id="645" xr3:uid="{00000000-0010-0000-0400-000085020000}" name="Colonne613" dataDxfId="15768"/>
    <tableColumn id="646" xr3:uid="{00000000-0010-0000-0400-000086020000}" name="Colonne614" dataDxfId="15767"/>
    <tableColumn id="647" xr3:uid="{00000000-0010-0000-0400-000087020000}" name="Colonne615" dataDxfId="15766"/>
    <tableColumn id="648" xr3:uid="{00000000-0010-0000-0400-000088020000}" name="Colonne616" dataDxfId="15765"/>
    <tableColumn id="649" xr3:uid="{00000000-0010-0000-0400-000089020000}" name="Colonne617" dataDxfId="15764"/>
    <tableColumn id="650" xr3:uid="{00000000-0010-0000-0400-00008A020000}" name="Colonne618" dataDxfId="15763"/>
    <tableColumn id="651" xr3:uid="{00000000-0010-0000-0400-00008B020000}" name="Colonne619" dataDxfId="15762"/>
    <tableColumn id="652" xr3:uid="{00000000-0010-0000-0400-00008C020000}" name="Colonne620" dataDxfId="15761"/>
    <tableColumn id="653" xr3:uid="{00000000-0010-0000-0400-00008D020000}" name="Colonne621" dataDxfId="15760"/>
    <tableColumn id="654" xr3:uid="{00000000-0010-0000-0400-00008E020000}" name="Colonne622" dataDxfId="15759"/>
    <tableColumn id="655" xr3:uid="{00000000-0010-0000-0400-00008F020000}" name="Colonne623" dataDxfId="15758"/>
    <tableColumn id="656" xr3:uid="{00000000-0010-0000-0400-000090020000}" name="Colonne624" dataDxfId="15757"/>
    <tableColumn id="657" xr3:uid="{00000000-0010-0000-0400-000091020000}" name="Colonne625" dataDxfId="15756"/>
    <tableColumn id="658" xr3:uid="{00000000-0010-0000-0400-000092020000}" name="Colonne626" dataDxfId="15755"/>
    <tableColumn id="659" xr3:uid="{00000000-0010-0000-0400-000093020000}" name="Colonne627" dataDxfId="15754"/>
    <tableColumn id="660" xr3:uid="{00000000-0010-0000-0400-000094020000}" name="Colonne628" dataDxfId="15753"/>
    <tableColumn id="661" xr3:uid="{00000000-0010-0000-0400-000095020000}" name="Colonne629" dataDxfId="15752"/>
    <tableColumn id="662" xr3:uid="{00000000-0010-0000-0400-000096020000}" name="Colonne630" dataDxfId="15751"/>
    <tableColumn id="663" xr3:uid="{00000000-0010-0000-0400-000097020000}" name="Colonne631" dataDxfId="15750"/>
    <tableColumn id="664" xr3:uid="{00000000-0010-0000-0400-000098020000}" name="Colonne632" dataDxfId="15749"/>
    <tableColumn id="665" xr3:uid="{00000000-0010-0000-0400-000099020000}" name="Colonne633" dataDxfId="15748"/>
    <tableColumn id="666" xr3:uid="{00000000-0010-0000-0400-00009A020000}" name="Colonne634" dataDxfId="15747"/>
    <tableColumn id="667" xr3:uid="{00000000-0010-0000-0400-00009B020000}" name="Colonne635" dataDxfId="15746"/>
    <tableColumn id="668" xr3:uid="{00000000-0010-0000-0400-00009C020000}" name="Colonne636" dataDxfId="15745"/>
    <tableColumn id="669" xr3:uid="{00000000-0010-0000-0400-00009D020000}" name="Colonne637" dataDxfId="15744"/>
    <tableColumn id="670" xr3:uid="{00000000-0010-0000-0400-00009E020000}" name="Colonne638" dataDxfId="15743"/>
    <tableColumn id="671" xr3:uid="{00000000-0010-0000-0400-00009F020000}" name="Colonne639" dataDxfId="15742"/>
    <tableColumn id="672" xr3:uid="{00000000-0010-0000-0400-0000A0020000}" name="Colonne640" dataDxfId="15741"/>
    <tableColumn id="673" xr3:uid="{00000000-0010-0000-0400-0000A1020000}" name="Colonne641" dataDxfId="15740"/>
    <tableColumn id="674" xr3:uid="{00000000-0010-0000-0400-0000A2020000}" name="Colonne642" dataDxfId="15739"/>
    <tableColumn id="675" xr3:uid="{00000000-0010-0000-0400-0000A3020000}" name="Colonne643" dataDxfId="15738"/>
    <tableColumn id="676" xr3:uid="{00000000-0010-0000-0400-0000A4020000}" name="Colonne644" dataDxfId="15737"/>
    <tableColumn id="677" xr3:uid="{00000000-0010-0000-0400-0000A5020000}" name="Colonne645" dataDxfId="15736"/>
    <tableColumn id="678" xr3:uid="{00000000-0010-0000-0400-0000A6020000}" name="Colonne646" dataDxfId="15735"/>
    <tableColumn id="679" xr3:uid="{00000000-0010-0000-0400-0000A7020000}" name="Colonne647" dataDxfId="15734"/>
    <tableColumn id="680" xr3:uid="{00000000-0010-0000-0400-0000A8020000}" name="Colonne648" dataDxfId="15733"/>
    <tableColumn id="681" xr3:uid="{00000000-0010-0000-0400-0000A9020000}" name="Colonne649" dataDxfId="15732"/>
    <tableColumn id="682" xr3:uid="{00000000-0010-0000-0400-0000AA020000}" name="Colonne650" dataDxfId="15731"/>
    <tableColumn id="683" xr3:uid="{00000000-0010-0000-0400-0000AB020000}" name="Colonne651" dataDxfId="15730"/>
    <tableColumn id="684" xr3:uid="{00000000-0010-0000-0400-0000AC020000}" name="Colonne652" dataDxfId="15729"/>
    <tableColumn id="685" xr3:uid="{00000000-0010-0000-0400-0000AD020000}" name="Colonne653" dataDxfId="15728"/>
    <tableColumn id="686" xr3:uid="{00000000-0010-0000-0400-0000AE020000}" name="Colonne654" dataDxfId="15727"/>
    <tableColumn id="687" xr3:uid="{00000000-0010-0000-0400-0000AF020000}" name="Colonne655" dataDxfId="15726"/>
    <tableColumn id="688" xr3:uid="{00000000-0010-0000-0400-0000B0020000}" name="Colonne656" dataDxfId="15725"/>
    <tableColumn id="689" xr3:uid="{00000000-0010-0000-0400-0000B1020000}" name="Colonne657" dataDxfId="15724"/>
    <tableColumn id="690" xr3:uid="{00000000-0010-0000-0400-0000B2020000}" name="Colonne658" dataDxfId="15723"/>
    <tableColumn id="691" xr3:uid="{00000000-0010-0000-0400-0000B3020000}" name="Colonne659" dataDxfId="15722"/>
    <tableColumn id="692" xr3:uid="{00000000-0010-0000-0400-0000B4020000}" name="Colonne660" dataDxfId="15721"/>
    <tableColumn id="693" xr3:uid="{00000000-0010-0000-0400-0000B5020000}" name="Colonne661" dataDxfId="15720"/>
    <tableColumn id="694" xr3:uid="{00000000-0010-0000-0400-0000B6020000}" name="Colonne662" dataDxfId="15719"/>
    <tableColumn id="695" xr3:uid="{00000000-0010-0000-0400-0000B7020000}" name="Colonne663" dataDxfId="15718"/>
    <tableColumn id="696" xr3:uid="{00000000-0010-0000-0400-0000B8020000}" name="Colonne664" dataDxfId="15717"/>
    <tableColumn id="697" xr3:uid="{00000000-0010-0000-0400-0000B9020000}" name="Colonne665" dataDxfId="15716"/>
    <tableColumn id="698" xr3:uid="{00000000-0010-0000-0400-0000BA020000}" name="Colonne666" dataDxfId="15715"/>
    <tableColumn id="699" xr3:uid="{00000000-0010-0000-0400-0000BB020000}" name="Colonne667" dataDxfId="15714"/>
    <tableColumn id="700" xr3:uid="{00000000-0010-0000-0400-0000BC020000}" name="Colonne668" dataDxfId="15713"/>
    <tableColumn id="701" xr3:uid="{00000000-0010-0000-0400-0000BD020000}" name="Colonne669" dataDxfId="15712"/>
    <tableColumn id="702" xr3:uid="{00000000-0010-0000-0400-0000BE020000}" name="Colonne670" dataDxfId="15711"/>
    <tableColumn id="703" xr3:uid="{00000000-0010-0000-0400-0000BF020000}" name="Colonne671" dataDxfId="15710"/>
    <tableColumn id="704" xr3:uid="{00000000-0010-0000-0400-0000C0020000}" name="Colonne672" dataDxfId="15709"/>
    <tableColumn id="705" xr3:uid="{00000000-0010-0000-0400-0000C1020000}" name="Colonne673" dataDxfId="15708"/>
    <tableColumn id="706" xr3:uid="{00000000-0010-0000-0400-0000C2020000}" name="Colonne674" dataDxfId="15707"/>
    <tableColumn id="707" xr3:uid="{00000000-0010-0000-0400-0000C3020000}" name="Colonne675" dataDxfId="15706"/>
    <tableColumn id="708" xr3:uid="{00000000-0010-0000-0400-0000C4020000}" name="Colonne676" dataDxfId="15705"/>
    <tableColumn id="709" xr3:uid="{00000000-0010-0000-0400-0000C5020000}" name="Colonne677" dataDxfId="15704"/>
    <tableColumn id="710" xr3:uid="{00000000-0010-0000-0400-0000C6020000}" name="Colonne678" dataDxfId="15703"/>
    <tableColumn id="711" xr3:uid="{00000000-0010-0000-0400-0000C7020000}" name="Colonne679" dataDxfId="15702"/>
    <tableColumn id="712" xr3:uid="{00000000-0010-0000-0400-0000C8020000}" name="Colonne680" dataDxfId="15701"/>
    <tableColumn id="713" xr3:uid="{00000000-0010-0000-0400-0000C9020000}" name="Colonne681" dataDxfId="15700"/>
    <tableColumn id="714" xr3:uid="{00000000-0010-0000-0400-0000CA020000}" name="Colonne682" dataDxfId="15699"/>
    <tableColumn id="715" xr3:uid="{00000000-0010-0000-0400-0000CB020000}" name="Colonne683" dataDxfId="15698"/>
    <tableColumn id="716" xr3:uid="{00000000-0010-0000-0400-0000CC020000}" name="Colonne684" dataDxfId="15697"/>
    <tableColumn id="717" xr3:uid="{00000000-0010-0000-0400-0000CD020000}" name="Colonne685" dataDxfId="15696"/>
    <tableColumn id="718" xr3:uid="{00000000-0010-0000-0400-0000CE020000}" name="Colonne686" dataDxfId="15695"/>
    <tableColumn id="719" xr3:uid="{00000000-0010-0000-0400-0000CF020000}" name="Colonne687" dataDxfId="15694"/>
    <tableColumn id="720" xr3:uid="{00000000-0010-0000-0400-0000D0020000}" name="Colonne688" dataDxfId="15693"/>
    <tableColumn id="721" xr3:uid="{00000000-0010-0000-0400-0000D1020000}" name="Colonne689" dataDxfId="15692"/>
    <tableColumn id="722" xr3:uid="{00000000-0010-0000-0400-0000D2020000}" name="Colonne690" dataDxfId="15691"/>
    <tableColumn id="723" xr3:uid="{00000000-0010-0000-0400-0000D3020000}" name="Colonne691" dataDxfId="15690"/>
    <tableColumn id="724" xr3:uid="{00000000-0010-0000-0400-0000D4020000}" name="Colonne692" dataDxfId="15689"/>
    <tableColumn id="725" xr3:uid="{00000000-0010-0000-0400-0000D5020000}" name="Colonne693" dataDxfId="15688"/>
    <tableColumn id="726" xr3:uid="{00000000-0010-0000-0400-0000D6020000}" name="Colonne694" dataDxfId="15687"/>
    <tableColumn id="727" xr3:uid="{00000000-0010-0000-0400-0000D7020000}" name="Colonne695" dataDxfId="15686"/>
    <tableColumn id="728" xr3:uid="{00000000-0010-0000-0400-0000D8020000}" name="Colonne696" dataDxfId="15685"/>
    <tableColumn id="729" xr3:uid="{00000000-0010-0000-0400-0000D9020000}" name="Colonne697" dataDxfId="15684"/>
    <tableColumn id="730" xr3:uid="{00000000-0010-0000-0400-0000DA020000}" name="Colonne698" dataDxfId="15683"/>
    <tableColumn id="731" xr3:uid="{00000000-0010-0000-0400-0000DB020000}" name="Colonne699" dataDxfId="15682"/>
    <tableColumn id="732" xr3:uid="{00000000-0010-0000-0400-0000DC020000}" name="Colonne700" dataDxfId="15681"/>
    <tableColumn id="733" xr3:uid="{00000000-0010-0000-0400-0000DD020000}" name="Colonne701" dataDxfId="15680"/>
    <tableColumn id="734" xr3:uid="{00000000-0010-0000-0400-0000DE020000}" name="Colonne702" dataDxfId="15679"/>
    <tableColumn id="735" xr3:uid="{00000000-0010-0000-0400-0000DF020000}" name="Colonne703" dataDxfId="15678"/>
    <tableColumn id="736" xr3:uid="{00000000-0010-0000-0400-0000E0020000}" name="Colonne704" dataDxfId="15677"/>
    <tableColumn id="737" xr3:uid="{00000000-0010-0000-0400-0000E1020000}" name="Colonne705" dataDxfId="15676"/>
    <tableColumn id="738" xr3:uid="{00000000-0010-0000-0400-0000E2020000}" name="Colonne706" dataDxfId="15675"/>
    <tableColumn id="739" xr3:uid="{00000000-0010-0000-0400-0000E3020000}" name="Colonne707" dataDxfId="15674"/>
    <tableColumn id="740" xr3:uid="{00000000-0010-0000-0400-0000E4020000}" name="Colonne708" dataDxfId="15673"/>
    <tableColumn id="741" xr3:uid="{00000000-0010-0000-0400-0000E5020000}" name="Colonne709" dataDxfId="15672"/>
    <tableColumn id="742" xr3:uid="{00000000-0010-0000-0400-0000E6020000}" name="Colonne710" dataDxfId="15671"/>
    <tableColumn id="743" xr3:uid="{00000000-0010-0000-0400-0000E7020000}" name="Colonne711" dataDxfId="15670"/>
    <tableColumn id="744" xr3:uid="{00000000-0010-0000-0400-0000E8020000}" name="Colonne712" dataDxfId="15669"/>
    <tableColumn id="745" xr3:uid="{00000000-0010-0000-0400-0000E9020000}" name="Colonne713" dataDxfId="15668"/>
    <tableColumn id="746" xr3:uid="{00000000-0010-0000-0400-0000EA020000}" name="Colonne714" dataDxfId="15667"/>
    <tableColumn id="747" xr3:uid="{00000000-0010-0000-0400-0000EB020000}" name="Colonne715" dataDxfId="15666"/>
    <tableColumn id="748" xr3:uid="{00000000-0010-0000-0400-0000EC020000}" name="Colonne716" dataDxfId="15665"/>
    <tableColumn id="749" xr3:uid="{00000000-0010-0000-0400-0000ED020000}" name="Colonne717" dataDxfId="15664"/>
    <tableColumn id="750" xr3:uid="{00000000-0010-0000-0400-0000EE020000}" name="Colonne718" dataDxfId="15663"/>
    <tableColumn id="751" xr3:uid="{00000000-0010-0000-0400-0000EF020000}" name="Colonne719" dataDxfId="15662"/>
    <tableColumn id="752" xr3:uid="{00000000-0010-0000-0400-0000F0020000}" name="Colonne720" dataDxfId="15661"/>
    <tableColumn id="753" xr3:uid="{00000000-0010-0000-0400-0000F1020000}" name="Colonne721" dataDxfId="15660"/>
    <tableColumn id="754" xr3:uid="{00000000-0010-0000-0400-0000F2020000}" name="Colonne722" dataDxfId="15659"/>
    <tableColumn id="755" xr3:uid="{00000000-0010-0000-0400-0000F3020000}" name="Colonne723" dataDxfId="15658"/>
    <tableColumn id="756" xr3:uid="{00000000-0010-0000-0400-0000F4020000}" name="Colonne724" dataDxfId="15657"/>
    <tableColumn id="757" xr3:uid="{00000000-0010-0000-0400-0000F5020000}" name="Colonne725" dataDxfId="15656"/>
    <tableColumn id="758" xr3:uid="{00000000-0010-0000-0400-0000F6020000}" name="Colonne726" dataDxfId="15655"/>
    <tableColumn id="759" xr3:uid="{00000000-0010-0000-0400-0000F7020000}" name="Colonne727" dataDxfId="15654"/>
    <tableColumn id="760" xr3:uid="{00000000-0010-0000-0400-0000F8020000}" name="Colonne728" dataDxfId="15653"/>
    <tableColumn id="761" xr3:uid="{00000000-0010-0000-0400-0000F9020000}" name="Colonne729" dataDxfId="15652"/>
    <tableColumn id="762" xr3:uid="{00000000-0010-0000-0400-0000FA020000}" name="Colonne730" dataDxfId="15651"/>
    <tableColumn id="763" xr3:uid="{00000000-0010-0000-0400-0000FB020000}" name="Colonne731" dataDxfId="15650"/>
    <tableColumn id="764" xr3:uid="{00000000-0010-0000-0400-0000FC020000}" name="Colonne732" dataDxfId="15649"/>
    <tableColumn id="765" xr3:uid="{00000000-0010-0000-0400-0000FD020000}" name="Colonne733" dataDxfId="15648"/>
    <tableColumn id="766" xr3:uid="{00000000-0010-0000-0400-0000FE020000}" name="Colonne734" dataDxfId="15647"/>
    <tableColumn id="767" xr3:uid="{00000000-0010-0000-0400-0000FF020000}" name="Colonne735" dataDxfId="15646"/>
    <tableColumn id="768" xr3:uid="{00000000-0010-0000-0400-000000030000}" name="Colonne736" dataDxfId="15645"/>
    <tableColumn id="769" xr3:uid="{00000000-0010-0000-0400-000001030000}" name="Colonne737" dataDxfId="15644"/>
    <tableColumn id="770" xr3:uid="{00000000-0010-0000-0400-000002030000}" name="Colonne738" dataDxfId="15643"/>
    <tableColumn id="771" xr3:uid="{00000000-0010-0000-0400-000003030000}" name="Colonne739" dataDxfId="15642"/>
    <tableColumn id="772" xr3:uid="{00000000-0010-0000-0400-000004030000}" name="Colonne740" dataDxfId="15641"/>
    <tableColumn id="773" xr3:uid="{00000000-0010-0000-0400-000005030000}" name="Colonne741" dataDxfId="15640"/>
    <tableColumn id="774" xr3:uid="{00000000-0010-0000-0400-000006030000}" name="Colonne742" dataDxfId="15639"/>
    <tableColumn id="775" xr3:uid="{00000000-0010-0000-0400-000007030000}" name="Colonne743" dataDxfId="15638"/>
    <tableColumn id="776" xr3:uid="{00000000-0010-0000-0400-000008030000}" name="Colonne744" dataDxfId="15637"/>
    <tableColumn id="777" xr3:uid="{00000000-0010-0000-0400-000009030000}" name="Colonne745" dataDxfId="15636"/>
    <tableColumn id="778" xr3:uid="{00000000-0010-0000-0400-00000A030000}" name="Colonne746" dataDxfId="15635"/>
    <tableColumn id="779" xr3:uid="{00000000-0010-0000-0400-00000B030000}" name="Colonne747" dataDxfId="15634"/>
    <tableColumn id="780" xr3:uid="{00000000-0010-0000-0400-00000C030000}" name="Colonne748" dataDxfId="15633"/>
    <tableColumn id="781" xr3:uid="{00000000-0010-0000-0400-00000D030000}" name="Colonne749" dataDxfId="15632"/>
    <tableColumn id="782" xr3:uid="{00000000-0010-0000-0400-00000E030000}" name="Colonne750" dataDxfId="15631"/>
    <tableColumn id="783" xr3:uid="{00000000-0010-0000-0400-00000F030000}" name="Colonne751" dataDxfId="15630"/>
    <tableColumn id="784" xr3:uid="{00000000-0010-0000-0400-000010030000}" name="Colonne752" dataDxfId="15629"/>
    <tableColumn id="785" xr3:uid="{00000000-0010-0000-0400-000011030000}" name="Colonne753" dataDxfId="15628"/>
    <tableColumn id="786" xr3:uid="{00000000-0010-0000-0400-000012030000}" name="Colonne754" dataDxfId="15627"/>
    <tableColumn id="787" xr3:uid="{00000000-0010-0000-0400-000013030000}" name="Colonne755" dataDxfId="15626"/>
    <tableColumn id="788" xr3:uid="{00000000-0010-0000-0400-000014030000}" name="Colonne756" dataDxfId="15625"/>
    <tableColumn id="789" xr3:uid="{00000000-0010-0000-0400-000015030000}" name="Colonne757" dataDxfId="15624"/>
    <tableColumn id="790" xr3:uid="{00000000-0010-0000-0400-000016030000}" name="Colonne758" dataDxfId="15623"/>
    <tableColumn id="791" xr3:uid="{00000000-0010-0000-0400-000017030000}" name="Colonne759" dataDxfId="15622"/>
    <tableColumn id="792" xr3:uid="{00000000-0010-0000-0400-000018030000}" name="Colonne760" dataDxfId="15621"/>
    <tableColumn id="793" xr3:uid="{00000000-0010-0000-0400-000019030000}" name="Colonne761" dataDxfId="15620"/>
    <tableColumn id="794" xr3:uid="{00000000-0010-0000-0400-00001A030000}" name="Colonne762" dataDxfId="15619"/>
    <tableColumn id="795" xr3:uid="{00000000-0010-0000-0400-00001B030000}" name="Colonne763" dataDxfId="15618"/>
    <tableColumn id="796" xr3:uid="{00000000-0010-0000-0400-00001C030000}" name="Colonne764" dataDxfId="15617"/>
    <tableColumn id="797" xr3:uid="{00000000-0010-0000-0400-00001D030000}" name="Colonne765" dataDxfId="15616"/>
    <tableColumn id="798" xr3:uid="{00000000-0010-0000-0400-00001E030000}" name="Colonne766" dataDxfId="15615"/>
    <tableColumn id="799" xr3:uid="{00000000-0010-0000-0400-00001F030000}" name="Colonne767" dataDxfId="15614"/>
    <tableColumn id="800" xr3:uid="{00000000-0010-0000-0400-000020030000}" name="Colonne768" dataDxfId="15613"/>
    <tableColumn id="801" xr3:uid="{00000000-0010-0000-0400-000021030000}" name="Colonne769" dataDxfId="15612"/>
    <tableColumn id="802" xr3:uid="{00000000-0010-0000-0400-000022030000}" name="Colonne770" dataDxfId="15611"/>
    <tableColumn id="803" xr3:uid="{00000000-0010-0000-0400-000023030000}" name="Colonne771" dataDxfId="15610"/>
    <tableColumn id="804" xr3:uid="{00000000-0010-0000-0400-000024030000}" name="Colonne772" dataDxfId="15609"/>
    <tableColumn id="805" xr3:uid="{00000000-0010-0000-0400-000025030000}" name="Colonne773" dataDxfId="15608"/>
    <tableColumn id="806" xr3:uid="{00000000-0010-0000-0400-000026030000}" name="Colonne774" dataDxfId="15607"/>
    <tableColumn id="807" xr3:uid="{00000000-0010-0000-0400-000027030000}" name="Colonne775" dataDxfId="15606"/>
    <tableColumn id="808" xr3:uid="{00000000-0010-0000-0400-000028030000}" name="Colonne776" dataDxfId="15605"/>
    <tableColumn id="809" xr3:uid="{00000000-0010-0000-0400-000029030000}" name="Colonne777" dataDxfId="15604"/>
    <tableColumn id="810" xr3:uid="{00000000-0010-0000-0400-00002A030000}" name="Colonne778" dataDxfId="15603"/>
    <tableColumn id="811" xr3:uid="{00000000-0010-0000-0400-00002B030000}" name="Colonne779" dataDxfId="15602"/>
    <tableColumn id="812" xr3:uid="{00000000-0010-0000-0400-00002C030000}" name="Colonne780" dataDxfId="15601"/>
    <tableColumn id="813" xr3:uid="{00000000-0010-0000-0400-00002D030000}" name="Colonne781" dataDxfId="15600"/>
    <tableColumn id="814" xr3:uid="{00000000-0010-0000-0400-00002E030000}" name="Colonne782" dataDxfId="15599"/>
    <tableColumn id="815" xr3:uid="{00000000-0010-0000-0400-00002F030000}" name="Colonne783" dataDxfId="15598"/>
    <tableColumn id="816" xr3:uid="{00000000-0010-0000-0400-000030030000}" name="Colonne784" dataDxfId="15597"/>
    <tableColumn id="817" xr3:uid="{00000000-0010-0000-0400-000031030000}" name="Colonne785" dataDxfId="15596"/>
    <tableColumn id="818" xr3:uid="{00000000-0010-0000-0400-000032030000}" name="Colonne786" dataDxfId="15595"/>
    <tableColumn id="819" xr3:uid="{00000000-0010-0000-0400-000033030000}" name="Colonne787" dataDxfId="15594"/>
    <tableColumn id="820" xr3:uid="{00000000-0010-0000-0400-000034030000}" name="Colonne788" dataDxfId="15593"/>
    <tableColumn id="821" xr3:uid="{00000000-0010-0000-0400-000035030000}" name="Colonne789" dataDxfId="15592"/>
    <tableColumn id="822" xr3:uid="{00000000-0010-0000-0400-000036030000}" name="Colonne790" dataDxfId="15591"/>
    <tableColumn id="823" xr3:uid="{00000000-0010-0000-0400-000037030000}" name="Colonne791" dataDxfId="15590"/>
    <tableColumn id="824" xr3:uid="{00000000-0010-0000-0400-000038030000}" name="Colonne792" dataDxfId="15589"/>
    <tableColumn id="825" xr3:uid="{00000000-0010-0000-0400-000039030000}" name="Colonne793" dataDxfId="15588"/>
    <tableColumn id="826" xr3:uid="{00000000-0010-0000-0400-00003A030000}" name="Colonne794" dataDxfId="15587"/>
    <tableColumn id="827" xr3:uid="{00000000-0010-0000-0400-00003B030000}" name="Colonne795" dataDxfId="15586"/>
    <tableColumn id="828" xr3:uid="{00000000-0010-0000-0400-00003C030000}" name="Colonne796" dataDxfId="15585"/>
    <tableColumn id="829" xr3:uid="{00000000-0010-0000-0400-00003D030000}" name="Colonne797" dataDxfId="15584"/>
    <tableColumn id="830" xr3:uid="{00000000-0010-0000-0400-00003E030000}" name="Colonne798" dataDxfId="15583"/>
    <tableColumn id="831" xr3:uid="{00000000-0010-0000-0400-00003F030000}" name="Colonne799" dataDxfId="15582"/>
    <tableColumn id="832" xr3:uid="{00000000-0010-0000-0400-000040030000}" name="Colonne800" dataDxfId="15581"/>
    <tableColumn id="833" xr3:uid="{00000000-0010-0000-0400-000041030000}" name="Colonne801" dataDxfId="15580"/>
    <tableColumn id="834" xr3:uid="{00000000-0010-0000-0400-000042030000}" name="Colonne802" dataDxfId="15579"/>
    <tableColumn id="835" xr3:uid="{00000000-0010-0000-0400-000043030000}" name="Colonne803" dataDxfId="15578"/>
    <tableColumn id="836" xr3:uid="{00000000-0010-0000-0400-000044030000}" name="Colonne804" dataDxfId="15577"/>
    <tableColumn id="837" xr3:uid="{00000000-0010-0000-0400-000045030000}" name="Colonne805" dataDxfId="15576"/>
    <tableColumn id="838" xr3:uid="{00000000-0010-0000-0400-000046030000}" name="Colonne806" dataDxfId="15575"/>
    <tableColumn id="839" xr3:uid="{00000000-0010-0000-0400-000047030000}" name="Colonne807" dataDxfId="15574"/>
    <tableColumn id="840" xr3:uid="{00000000-0010-0000-0400-000048030000}" name="Colonne808" dataDxfId="15573"/>
    <tableColumn id="841" xr3:uid="{00000000-0010-0000-0400-000049030000}" name="Colonne809" dataDxfId="15572"/>
    <tableColumn id="842" xr3:uid="{00000000-0010-0000-0400-00004A030000}" name="Colonne810" dataDxfId="15571"/>
    <tableColumn id="843" xr3:uid="{00000000-0010-0000-0400-00004B030000}" name="Colonne811" dataDxfId="15570"/>
    <tableColumn id="844" xr3:uid="{00000000-0010-0000-0400-00004C030000}" name="Colonne812" dataDxfId="15569"/>
    <tableColumn id="845" xr3:uid="{00000000-0010-0000-0400-00004D030000}" name="Colonne813" dataDxfId="15568"/>
    <tableColumn id="846" xr3:uid="{00000000-0010-0000-0400-00004E030000}" name="Colonne814" dataDxfId="15567"/>
    <tableColumn id="847" xr3:uid="{00000000-0010-0000-0400-00004F030000}" name="Colonne815" dataDxfId="15566"/>
    <tableColumn id="848" xr3:uid="{00000000-0010-0000-0400-000050030000}" name="Colonne816" dataDxfId="15565"/>
    <tableColumn id="849" xr3:uid="{00000000-0010-0000-0400-000051030000}" name="Colonne817" dataDxfId="15564"/>
    <tableColumn id="850" xr3:uid="{00000000-0010-0000-0400-000052030000}" name="Colonne818" dataDxfId="15563"/>
    <tableColumn id="851" xr3:uid="{00000000-0010-0000-0400-000053030000}" name="Colonne819" dataDxfId="15562"/>
    <tableColumn id="852" xr3:uid="{00000000-0010-0000-0400-000054030000}" name="Colonne820" dataDxfId="15561"/>
    <tableColumn id="853" xr3:uid="{00000000-0010-0000-0400-000055030000}" name="Colonne821" dataDxfId="15560"/>
    <tableColumn id="854" xr3:uid="{00000000-0010-0000-0400-000056030000}" name="Colonne822" dataDxfId="15559"/>
    <tableColumn id="855" xr3:uid="{00000000-0010-0000-0400-000057030000}" name="Colonne823" dataDxfId="15558"/>
    <tableColumn id="856" xr3:uid="{00000000-0010-0000-0400-000058030000}" name="Colonne824" dataDxfId="15557"/>
    <tableColumn id="857" xr3:uid="{00000000-0010-0000-0400-000059030000}" name="Colonne825" dataDxfId="15556"/>
    <tableColumn id="858" xr3:uid="{00000000-0010-0000-0400-00005A030000}" name="Colonne826" dataDxfId="15555"/>
    <tableColumn id="859" xr3:uid="{00000000-0010-0000-0400-00005B030000}" name="Colonne827" dataDxfId="15554"/>
    <tableColumn id="860" xr3:uid="{00000000-0010-0000-0400-00005C030000}" name="Colonne828" dataDxfId="15553"/>
    <tableColumn id="861" xr3:uid="{00000000-0010-0000-0400-00005D030000}" name="Colonne829" dataDxfId="15552"/>
    <tableColumn id="862" xr3:uid="{00000000-0010-0000-0400-00005E030000}" name="Colonne830" dataDxfId="15551"/>
    <tableColumn id="863" xr3:uid="{00000000-0010-0000-0400-00005F030000}" name="Colonne831" dataDxfId="15550"/>
    <tableColumn id="864" xr3:uid="{00000000-0010-0000-0400-000060030000}" name="Colonne832" dataDxfId="15549"/>
    <tableColumn id="865" xr3:uid="{00000000-0010-0000-0400-000061030000}" name="Colonne833" dataDxfId="15548"/>
    <tableColumn id="866" xr3:uid="{00000000-0010-0000-0400-000062030000}" name="Colonne834" dataDxfId="15547"/>
    <tableColumn id="867" xr3:uid="{00000000-0010-0000-0400-000063030000}" name="Colonne835" dataDxfId="15546"/>
    <tableColumn id="868" xr3:uid="{00000000-0010-0000-0400-000064030000}" name="Colonne836" dataDxfId="15545"/>
    <tableColumn id="869" xr3:uid="{00000000-0010-0000-0400-000065030000}" name="Colonne837" dataDxfId="15544"/>
    <tableColumn id="870" xr3:uid="{00000000-0010-0000-0400-000066030000}" name="Colonne838" dataDxfId="15543"/>
    <tableColumn id="871" xr3:uid="{00000000-0010-0000-0400-000067030000}" name="Colonne839" dataDxfId="15542"/>
    <tableColumn id="872" xr3:uid="{00000000-0010-0000-0400-000068030000}" name="Colonne840" dataDxfId="15541"/>
    <tableColumn id="873" xr3:uid="{00000000-0010-0000-0400-000069030000}" name="Colonne841" dataDxfId="15540"/>
    <tableColumn id="874" xr3:uid="{00000000-0010-0000-0400-00006A030000}" name="Colonne842" dataDxfId="15539"/>
    <tableColumn id="875" xr3:uid="{00000000-0010-0000-0400-00006B030000}" name="Colonne843" dataDxfId="15538"/>
    <tableColumn id="876" xr3:uid="{00000000-0010-0000-0400-00006C030000}" name="Colonne844" dataDxfId="15537"/>
    <tableColumn id="877" xr3:uid="{00000000-0010-0000-0400-00006D030000}" name="Colonne845" dataDxfId="15536"/>
    <tableColumn id="878" xr3:uid="{00000000-0010-0000-0400-00006E030000}" name="Colonne846" dataDxfId="15535"/>
    <tableColumn id="879" xr3:uid="{00000000-0010-0000-0400-00006F030000}" name="Colonne847" dataDxfId="15534"/>
    <tableColumn id="880" xr3:uid="{00000000-0010-0000-0400-000070030000}" name="Colonne848" dataDxfId="15533"/>
    <tableColumn id="881" xr3:uid="{00000000-0010-0000-0400-000071030000}" name="Colonne849" dataDxfId="15532"/>
    <tableColumn id="882" xr3:uid="{00000000-0010-0000-0400-000072030000}" name="Colonne850" dataDxfId="15531"/>
    <tableColumn id="883" xr3:uid="{00000000-0010-0000-0400-000073030000}" name="Colonne851" dataDxfId="15530"/>
    <tableColumn id="884" xr3:uid="{00000000-0010-0000-0400-000074030000}" name="Colonne852" dataDxfId="15529"/>
    <tableColumn id="885" xr3:uid="{00000000-0010-0000-0400-000075030000}" name="Colonne853" dataDxfId="15528"/>
    <tableColumn id="886" xr3:uid="{00000000-0010-0000-0400-000076030000}" name="Colonne854" dataDxfId="15527"/>
    <tableColumn id="887" xr3:uid="{00000000-0010-0000-0400-000077030000}" name="Colonne855" dataDxfId="15526"/>
    <tableColumn id="888" xr3:uid="{00000000-0010-0000-0400-000078030000}" name="Colonne856" dataDxfId="15525"/>
    <tableColumn id="889" xr3:uid="{00000000-0010-0000-0400-000079030000}" name="Colonne857" dataDxfId="15524"/>
    <tableColumn id="890" xr3:uid="{00000000-0010-0000-0400-00007A030000}" name="Colonne858" dataDxfId="15523"/>
    <tableColumn id="891" xr3:uid="{00000000-0010-0000-0400-00007B030000}" name="Colonne859" dataDxfId="15522"/>
    <tableColumn id="892" xr3:uid="{00000000-0010-0000-0400-00007C030000}" name="Colonne860" dataDxfId="15521"/>
    <tableColumn id="893" xr3:uid="{00000000-0010-0000-0400-00007D030000}" name="Colonne861" dataDxfId="15520"/>
    <tableColumn id="894" xr3:uid="{00000000-0010-0000-0400-00007E030000}" name="Colonne862" dataDxfId="15519"/>
    <tableColumn id="895" xr3:uid="{00000000-0010-0000-0400-00007F030000}" name="Colonne863" dataDxfId="15518"/>
    <tableColumn id="896" xr3:uid="{00000000-0010-0000-0400-000080030000}" name="Colonne864" dataDxfId="15517"/>
    <tableColumn id="897" xr3:uid="{00000000-0010-0000-0400-000081030000}" name="Colonne865" dataDxfId="15516"/>
    <tableColumn id="898" xr3:uid="{00000000-0010-0000-0400-000082030000}" name="Colonne866" dataDxfId="15515"/>
    <tableColumn id="899" xr3:uid="{00000000-0010-0000-0400-000083030000}" name="Colonne867" dataDxfId="15514"/>
    <tableColumn id="900" xr3:uid="{00000000-0010-0000-0400-000084030000}" name="Colonne868" dataDxfId="15513"/>
    <tableColumn id="901" xr3:uid="{00000000-0010-0000-0400-000085030000}" name="Colonne869" dataDxfId="15512"/>
    <tableColumn id="902" xr3:uid="{00000000-0010-0000-0400-000086030000}" name="Colonne870" dataDxfId="15511"/>
    <tableColumn id="903" xr3:uid="{00000000-0010-0000-0400-000087030000}" name="Colonne871" dataDxfId="15510"/>
    <tableColumn id="904" xr3:uid="{00000000-0010-0000-0400-000088030000}" name="Colonne872" dataDxfId="15509"/>
    <tableColumn id="905" xr3:uid="{00000000-0010-0000-0400-000089030000}" name="Colonne873" dataDxfId="15508"/>
    <tableColumn id="906" xr3:uid="{00000000-0010-0000-0400-00008A030000}" name="Colonne874" dataDxfId="15507"/>
    <tableColumn id="907" xr3:uid="{00000000-0010-0000-0400-00008B030000}" name="Colonne875" dataDxfId="15506"/>
    <tableColumn id="908" xr3:uid="{00000000-0010-0000-0400-00008C030000}" name="Colonne876" dataDxfId="15505"/>
    <tableColumn id="909" xr3:uid="{00000000-0010-0000-0400-00008D030000}" name="Colonne877" dataDxfId="15504"/>
    <tableColumn id="910" xr3:uid="{00000000-0010-0000-0400-00008E030000}" name="Colonne878" dataDxfId="15503"/>
    <tableColumn id="911" xr3:uid="{00000000-0010-0000-0400-00008F030000}" name="Colonne879" dataDxfId="15502"/>
    <tableColumn id="912" xr3:uid="{00000000-0010-0000-0400-000090030000}" name="Colonne880" dataDxfId="15501"/>
    <tableColumn id="913" xr3:uid="{00000000-0010-0000-0400-000091030000}" name="Colonne881" dataDxfId="15500"/>
    <tableColumn id="914" xr3:uid="{00000000-0010-0000-0400-000092030000}" name="Colonne882" dataDxfId="15499"/>
    <tableColumn id="915" xr3:uid="{00000000-0010-0000-0400-000093030000}" name="Colonne883" dataDxfId="15498"/>
    <tableColumn id="916" xr3:uid="{00000000-0010-0000-0400-000094030000}" name="Colonne884" dataDxfId="15497"/>
    <tableColumn id="917" xr3:uid="{00000000-0010-0000-0400-000095030000}" name="Colonne885" dataDxfId="15496"/>
    <tableColumn id="918" xr3:uid="{00000000-0010-0000-0400-000096030000}" name="Colonne886" dataDxfId="15495"/>
    <tableColumn id="919" xr3:uid="{00000000-0010-0000-0400-000097030000}" name="Colonne887" dataDxfId="15494"/>
    <tableColumn id="920" xr3:uid="{00000000-0010-0000-0400-000098030000}" name="Colonne888" dataDxfId="15493"/>
    <tableColumn id="921" xr3:uid="{00000000-0010-0000-0400-000099030000}" name="Colonne889" dataDxfId="15492"/>
    <tableColumn id="922" xr3:uid="{00000000-0010-0000-0400-00009A030000}" name="Colonne890" dataDxfId="15491"/>
    <tableColumn id="923" xr3:uid="{00000000-0010-0000-0400-00009B030000}" name="Colonne891" dataDxfId="15490"/>
    <tableColumn id="924" xr3:uid="{00000000-0010-0000-0400-00009C030000}" name="Colonne892" dataDxfId="15489"/>
    <tableColumn id="925" xr3:uid="{00000000-0010-0000-0400-00009D030000}" name="Colonne893" dataDxfId="15488"/>
    <tableColumn id="926" xr3:uid="{00000000-0010-0000-0400-00009E030000}" name="Colonne894" dataDxfId="15487"/>
    <tableColumn id="927" xr3:uid="{00000000-0010-0000-0400-00009F030000}" name="Colonne895" dataDxfId="15486"/>
    <tableColumn id="928" xr3:uid="{00000000-0010-0000-0400-0000A0030000}" name="Colonne896" dataDxfId="15485"/>
    <tableColumn id="929" xr3:uid="{00000000-0010-0000-0400-0000A1030000}" name="Colonne897" dataDxfId="15484"/>
    <tableColumn id="930" xr3:uid="{00000000-0010-0000-0400-0000A2030000}" name="Colonne898" dataDxfId="15483"/>
    <tableColumn id="931" xr3:uid="{00000000-0010-0000-0400-0000A3030000}" name="Colonne899" dataDxfId="15482"/>
    <tableColumn id="932" xr3:uid="{00000000-0010-0000-0400-0000A4030000}" name="Colonne900" dataDxfId="15481"/>
    <tableColumn id="933" xr3:uid="{00000000-0010-0000-0400-0000A5030000}" name="Colonne901" dataDxfId="15480"/>
    <tableColumn id="934" xr3:uid="{00000000-0010-0000-0400-0000A6030000}" name="Colonne902" dataDxfId="15479"/>
    <tableColumn id="935" xr3:uid="{00000000-0010-0000-0400-0000A7030000}" name="Colonne903" dataDxfId="15478"/>
    <tableColumn id="936" xr3:uid="{00000000-0010-0000-0400-0000A8030000}" name="Colonne904" dataDxfId="15477"/>
    <tableColumn id="937" xr3:uid="{00000000-0010-0000-0400-0000A9030000}" name="Colonne905" dataDxfId="15476"/>
    <tableColumn id="938" xr3:uid="{00000000-0010-0000-0400-0000AA030000}" name="Colonne906" dataDxfId="15475"/>
    <tableColumn id="939" xr3:uid="{00000000-0010-0000-0400-0000AB030000}" name="Colonne907" dataDxfId="15474"/>
    <tableColumn id="940" xr3:uid="{00000000-0010-0000-0400-0000AC030000}" name="Colonne908" dataDxfId="15473"/>
    <tableColumn id="941" xr3:uid="{00000000-0010-0000-0400-0000AD030000}" name="Colonne909" dataDxfId="15472"/>
    <tableColumn id="942" xr3:uid="{00000000-0010-0000-0400-0000AE030000}" name="Colonne910" dataDxfId="15471"/>
    <tableColumn id="943" xr3:uid="{00000000-0010-0000-0400-0000AF030000}" name="Colonne911" dataDxfId="15470"/>
    <tableColumn id="944" xr3:uid="{00000000-0010-0000-0400-0000B0030000}" name="Colonne912" dataDxfId="15469"/>
    <tableColumn id="945" xr3:uid="{00000000-0010-0000-0400-0000B1030000}" name="Colonne913" dataDxfId="15468"/>
    <tableColumn id="946" xr3:uid="{00000000-0010-0000-0400-0000B2030000}" name="Colonne914" dataDxfId="15467"/>
    <tableColumn id="947" xr3:uid="{00000000-0010-0000-0400-0000B3030000}" name="Colonne915" dataDxfId="15466"/>
    <tableColumn id="948" xr3:uid="{00000000-0010-0000-0400-0000B4030000}" name="Colonne916" dataDxfId="15465"/>
    <tableColumn id="949" xr3:uid="{00000000-0010-0000-0400-0000B5030000}" name="Colonne917" dataDxfId="15464"/>
    <tableColumn id="950" xr3:uid="{00000000-0010-0000-0400-0000B6030000}" name="Colonne918" dataDxfId="15463"/>
    <tableColumn id="951" xr3:uid="{00000000-0010-0000-0400-0000B7030000}" name="Colonne919" dataDxfId="15462"/>
    <tableColumn id="952" xr3:uid="{00000000-0010-0000-0400-0000B8030000}" name="Colonne920" dataDxfId="15461"/>
    <tableColumn id="953" xr3:uid="{00000000-0010-0000-0400-0000B9030000}" name="Colonne921" dataDxfId="15460"/>
    <tableColumn id="954" xr3:uid="{00000000-0010-0000-0400-0000BA030000}" name="Colonne922" dataDxfId="15459"/>
    <tableColumn id="955" xr3:uid="{00000000-0010-0000-0400-0000BB030000}" name="Colonne923" dataDxfId="15458"/>
    <tableColumn id="956" xr3:uid="{00000000-0010-0000-0400-0000BC030000}" name="Colonne924" dataDxfId="15457"/>
    <tableColumn id="957" xr3:uid="{00000000-0010-0000-0400-0000BD030000}" name="Colonne925" dataDxfId="15456"/>
    <tableColumn id="958" xr3:uid="{00000000-0010-0000-0400-0000BE030000}" name="Colonne926" dataDxfId="15455"/>
    <tableColumn id="959" xr3:uid="{00000000-0010-0000-0400-0000BF030000}" name="Colonne927" dataDxfId="15454"/>
    <tableColumn id="960" xr3:uid="{00000000-0010-0000-0400-0000C0030000}" name="Colonne928" dataDxfId="15453"/>
    <tableColumn id="961" xr3:uid="{00000000-0010-0000-0400-0000C1030000}" name="Colonne929" dataDxfId="15452"/>
    <tableColumn id="962" xr3:uid="{00000000-0010-0000-0400-0000C2030000}" name="Colonne930" dataDxfId="15451"/>
    <tableColumn id="963" xr3:uid="{00000000-0010-0000-0400-0000C3030000}" name="Colonne931" dataDxfId="15450"/>
    <tableColumn id="964" xr3:uid="{00000000-0010-0000-0400-0000C4030000}" name="Colonne932" dataDxfId="15449"/>
    <tableColumn id="965" xr3:uid="{00000000-0010-0000-0400-0000C5030000}" name="Colonne933" dataDxfId="15448"/>
    <tableColumn id="966" xr3:uid="{00000000-0010-0000-0400-0000C6030000}" name="Colonne934" dataDxfId="15447"/>
    <tableColumn id="967" xr3:uid="{00000000-0010-0000-0400-0000C7030000}" name="Colonne935" dataDxfId="15446"/>
    <tableColumn id="968" xr3:uid="{00000000-0010-0000-0400-0000C8030000}" name="Colonne936" dataDxfId="15445"/>
    <tableColumn id="969" xr3:uid="{00000000-0010-0000-0400-0000C9030000}" name="Colonne937" dataDxfId="15444"/>
    <tableColumn id="970" xr3:uid="{00000000-0010-0000-0400-0000CA030000}" name="Colonne938" dataDxfId="15443"/>
    <tableColumn id="971" xr3:uid="{00000000-0010-0000-0400-0000CB030000}" name="Colonne939" dataDxfId="15442"/>
    <tableColumn id="972" xr3:uid="{00000000-0010-0000-0400-0000CC030000}" name="Colonne940" dataDxfId="15441"/>
    <tableColumn id="973" xr3:uid="{00000000-0010-0000-0400-0000CD030000}" name="Colonne941" dataDxfId="15440"/>
    <tableColumn id="974" xr3:uid="{00000000-0010-0000-0400-0000CE030000}" name="Colonne942" dataDxfId="15439"/>
    <tableColumn id="975" xr3:uid="{00000000-0010-0000-0400-0000CF030000}" name="Colonne943" dataDxfId="15438"/>
    <tableColumn id="976" xr3:uid="{00000000-0010-0000-0400-0000D0030000}" name="Colonne944" dataDxfId="15437"/>
    <tableColumn id="977" xr3:uid="{00000000-0010-0000-0400-0000D1030000}" name="Colonne945" dataDxfId="15436"/>
    <tableColumn id="978" xr3:uid="{00000000-0010-0000-0400-0000D2030000}" name="Colonne946" dataDxfId="15435"/>
    <tableColumn id="979" xr3:uid="{00000000-0010-0000-0400-0000D3030000}" name="Colonne947" dataDxfId="15434"/>
    <tableColumn id="980" xr3:uid="{00000000-0010-0000-0400-0000D4030000}" name="Colonne948" dataDxfId="15433"/>
    <tableColumn id="981" xr3:uid="{00000000-0010-0000-0400-0000D5030000}" name="Colonne949" dataDxfId="15432"/>
    <tableColumn id="982" xr3:uid="{00000000-0010-0000-0400-0000D6030000}" name="Colonne950" dataDxfId="15431"/>
    <tableColumn id="983" xr3:uid="{00000000-0010-0000-0400-0000D7030000}" name="Colonne951" dataDxfId="15430"/>
    <tableColumn id="984" xr3:uid="{00000000-0010-0000-0400-0000D8030000}" name="Colonne952" dataDxfId="15429"/>
    <tableColumn id="985" xr3:uid="{00000000-0010-0000-0400-0000D9030000}" name="Colonne953" dataDxfId="15428"/>
    <tableColumn id="986" xr3:uid="{00000000-0010-0000-0400-0000DA030000}" name="Colonne954" dataDxfId="15427"/>
    <tableColumn id="987" xr3:uid="{00000000-0010-0000-0400-0000DB030000}" name="Colonne955" dataDxfId="15426"/>
    <tableColumn id="988" xr3:uid="{00000000-0010-0000-0400-0000DC030000}" name="Colonne956" dataDxfId="15425"/>
    <tableColumn id="989" xr3:uid="{00000000-0010-0000-0400-0000DD030000}" name="Colonne957" dataDxfId="15424"/>
    <tableColumn id="990" xr3:uid="{00000000-0010-0000-0400-0000DE030000}" name="Colonne958" dataDxfId="15423"/>
    <tableColumn id="991" xr3:uid="{00000000-0010-0000-0400-0000DF030000}" name="Colonne959" dataDxfId="15422"/>
    <tableColumn id="992" xr3:uid="{00000000-0010-0000-0400-0000E0030000}" name="Colonne960" dataDxfId="15421"/>
    <tableColumn id="993" xr3:uid="{00000000-0010-0000-0400-0000E1030000}" name="Colonne961" dataDxfId="15420"/>
    <tableColumn id="994" xr3:uid="{00000000-0010-0000-0400-0000E2030000}" name="Colonne962" dataDxfId="15419"/>
    <tableColumn id="995" xr3:uid="{00000000-0010-0000-0400-0000E3030000}" name="Colonne963" dataDxfId="15418"/>
    <tableColumn id="996" xr3:uid="{00000000-0010-0000-0400-0000E4030000}" name="Colonne964" dataDxfId="15417"/>
    <tableColumn id="997" xr3:uid="{00000000-0010-0000-0400-0000E5030000}" name="Colonne965" dataDxfId="15416"/>
    <tableColumn id="998" xr3:uid="{00000000-0010-0000-0400-0000E6030000}" name="Colonne966" dataDxfId="15415"/>
    <tableColumn id="999" xr3:uid="{00000000-0010-0000-0400-0000E7030000}" name="Colonne967" dataDxfId="15414"/>
    <tableColumn id="1000" xr3:uid="{00000000-0010-0000-0400-0000E8030000}" name="Colonne968" dataDxfId="15413"/>
    <tableColumn id="1001" xr3:uid="{00000000-0010-0000-0400-0000E9030000}" name="Colonne969" dataDxfId="15412"/>
    <tableColumn id="1002" xr3:uid="{00000000-0010-0000-0400-0000EA030000}" name="Colonne970" dataDxfId="15411"/>
    <tableColumn id="1003" xr3:uid="{00000000-0010-0000-0400-0000EB030000}" name="Colonne971" dataDxfId="15410"/>
    <tableColumn id="1004" xr3:uid="{00000000-0010-0000-0400-0000EC030000}" name="Colonne972" dataDxfId="15409"/>
    <tableColumn id="1005" xr3:uid="{00000000-0010-0000-0400-0000ED030000}" name="Colonne973" dataDxfId="15408"/>
    <tableColumn id="1006" xr3:uid="{00000000-0010-0000-0400-0000EE030000}" name="Colonne974" dataDxfId="15407"/>
    <tableColumn id="1007" xr3:uid="{00000000-0010-0000-0400-0000EF030000}" name="Colonne975" dataDxfId="15406"/>
    <tableColumn id="1008" xr3:uid="{00000000-0010-0000-0400-0000F0030000}" name="Colonne976" dataDxfId="15405"/>
    <tableColumn id="1009" xr3:uid="{00000000-0010-0000-0400-0000F1030000}" name="Colonne977" dataDxfId="15404"/>
    <tableColumn id="1010" xr3:uid="{00000000-0010-0000-0400-0000F2030000}" name="Colonne978" dataDxfId="15403"/>
    <tableColumn id="1011" xr3:uid="{00000000-0010-0000-0400-0000F3030000}" name="Colonne979" dataDxfId="15402"/>
    <tableColumn id="1012" xr3:uid="{00000000-0010-0000-0400-0000F4030000}" name="Colonne980" dataDxfId="15401"/>
    <tableColumn id="1013" xr3:uid="{00000000-0010-0000-0400-0000F5030000}" name="Colonne981" dataDxfId="15400"/>
    <tableColumn id="1014" xr3:uid="{00000000-0010-0000-0400-0000F6030000}" name="Colonne982" dataDxfId="15399"/>
    <tableColumn id="1015" xr3:uid="{00000000-0010-0000-0400-0000F7030000}" name="Colonne983" dataDxfId="15398"/>
    <tableColumn id="1016" xr3:uid="{00000000-0010-0000-0400-0000F8030000}" name="Colonne984" dataDxfId="15397"/>
    <tableColumn id="1017" xr3:uid="{00000000-0010-0000-0400-0000F9030000}" name="Colonne985" dataDxfId="15396"/>
    <tableColumn id="1018" xr3:uid="{00000000-0010-0000-0400-0000FA030000}" name="Colonne986" dataDxfId="15395"/>
    <tableColumn id="1019" xr3:uid="{00000000-0010-0000-0400-0000FB030000}" name="Colonne987" dataDxfId="15394"/>
    <tableColumn id="1020" xr3:uid="{00000000-0010-0000-0400-0000FC030000}" name="Colonne988" dataDxfId="15393"/>
    <tableColumn id="1021" xr3:uid="{00000000-0010-0000-0400-0000FD030000}" name="Colonne989" dataDxfId="15392"/>
    <tableColumn id="1022" xr3:uid="{00000000-0010-0000-0400-0000FE030000}" name="Colonne990" dataDxfId="15391"/>
    <tableColumn id="1023" xr3:uid="{00000000-0010-0000-0400-0000FF030000}" name="Colonne991" dataDxfId="15390"/>
    <tableColumn id="1024" xr3:uid="{00000000-0010-0000-0400-000000040000}" name="Colonne992" dataDxfId="15389"/>
    <tableColumn id="1025" xr3:uid="{00000000-0010-0000-0400-000001040000}" name="Colonne993" dataDxfId="15388"/>
    <tableColumn id="1026" xr3:uid="{00000000-0010-0000-0400-000002040000}" name="Colonne994" dataDxfId="15387"/>
    <tableColumn id="1027" xr3:uid="{00000000-0010-0000-0400-000003040000}" name="Colonne995" dataDxfId="15386"/>
    <tableColumn id="1028" xr3:uid="{00000000-0010-0000-0400-000004040000}" name="Colonne996" dataDxfId="15385"/>
    <tableColumn id="1029" xr3:uid="{00000000-0010-0000-0400-000005040000}" name="Colonne997" dataDxfId="15384"/>
    <tableColumn id="1030" xr3:uid="{00000000-0010-0000-0400-000006040000}" name="Colonne998" dataDxfId="15383"/>
    <tableColumn id="1031" xr3:uid="{00000000-0010-0000-0400-000007040000}" name="Colonne999" dataDxfId="15382"/>
    <tableColumn id="1032" xr3:uid="{00000000-0010-0000-0400-000008040000}" name="Colonne1000" dataDxfId="15381"/>
    <tableColumn id="1033" xr3:uid="{00000000-0010-0000-0400-000009040000}" name="Colonne1001" dataDxfId="15380"/>
    <tableColumn id="1034" xr3:uid="{00000000-0010-0000-0400-00000A040000}" name="Colonne1002" dataDxfId="15379"/>
    <tableColumn id="1035" xr3:uid="{00000000-0010-0000-0400-00000B040000}" name="Colonne1003" dataDxfId="15378"/>
    <tableColumn id="1036" xr3:uid="{00000000-0010-0000-0400-00000C040000}" name="Colonne1004" dataDxfId="15377"/>
    <tableColumn id="1037" xr3:uid="{00000000-0010-0000-0400-00000D040000}" name="Colonne1005" dataDxfId="15376"/>
    <tableColumn id="1038" xr3:uid="{00000000-0010-0000-0400-00000E040000}" name="Colonne1006" dataDxfId="15375"/>
    <tableColumn id="1039" xr3:uid="{00000000-0010-0000-0400-00000F040000}" name="Colonne1007" dataDxfId="15374"/>
    <tableColumn id="1040" xr3:uid="{00000000-0010-0000-0400-000010040000}" name="Colonne1008" dataDxfId="15373"/>
    <tableColumn id="1041" xr3:uid="{00000000-0010-0000-0400-000011040000}" name="Colonne1009" dataDxfId="15372"/>
    <tableColumn id="1042" xr3:uid="{00000000-0010-0000-0400-000012040000}" name="Colonne1010" dataDxfId="15371"/>
    <tableColumn id="1043" xr3:uid="{00000000-0010-0000-0400-000013040000}" name="Colonne1011" dataDxfId="15370"/>
    <tableColumn id="1044" xr3:uid="{00000000-0010-0000-0400-000014040000}" name="Colonne1012" dataDxfId="15369"/>
    <tableColumn id="1045" xr3:uid="{00000000-0010-0000-0400-000015040000}" name="Colonne1013" dataDxfId="15368"/>
    <tableColumn id="1046" xr3:uid="{00000000-0010-0000-0400-000016040000}" name="Colonne1014" dataDxfId="15367"/>
    <tableColumn id="1047" xr3:uid="{00000000-0010-0000-0400-000017040000}" name="Colonne1015" dataDxfId="15366"/>
    <tableColumn id="1048" xr3:uid="{00000000-0010-0000-0400-000018040000}" name="Colonne1016" dataDxfId="15365"/>
    <tableColumn id="1049" xr3:uid="{00000000-0010-0000-0400-000019040000}" name="Colonne1017" dataDxfId="15364"/>
    <tableColumn id="1050" xr3:uid="{00000000-0010-0000-0400-00001A040000}" name="Colonne1018" dataDxfId="15363"/>
    <tableColumn id="1051" xr3:uid="{00000000-0010-0000-0400-00001B040000}" name="Colonne1019" dataDxfId="15362"/>
    <tableColumn id="1052" xr3:uid="{00000000-0010-0000-0400-00001C040000}" name="Colonne1020" dataDxfId="15361"/>
    <tableColumn id="1053" xr3:uid="{00000000-0010-0000-0400-00001D040000}" name="Colonne1021" dataDxfId="15360"/>
    <tableColumn id="1054" xr3:uid="{00000000-0010-0000-0400-00001E040000}" name="Colonne1022" dataDxfId="15359"/>
    <tableColumn id="1055" xr3:uid="{00000000-0010-0000-0400-00001F040000}" name="Colonne1023" dataDxfId="15358"/>
    <tableColumn id="1056" xr3:uid="{00000000-0010-0000-0400-000020040000}" name="Colonne1024" dataDxfId="15357"/>
    <tableColumn id="1057" xr3:uid="{00000000-0010-0000-0400-000021040000}" name="Colonne1025" dataDxfId="15356"/>
    <tableColumn id="1058" xr3:uid="{00000000-0010-0000-0400-000022040000}" name="Colonne1026" dataDxfId="15355"/>
    <tableColumn id="1059" xr3:uid="{00000000-0010-0000-0400-000023040000}" name="Colonne1027" dataDxfId="15354"/>
    <tableColumn id="1060" xr3:uid="{00000000-0010-0000-0400-000024040000}" name="Colonne1028" dataDxfId="15353"/>
    <tableColumn id="1061" xr3:uid="{00000000-0010-0000-0400-000025040000}" name="Colonne1029" dataDxfId="15352"/>
    <tableColumn id="1062" xr3:uid="{00000000-0010-0000-0400-000026040000}" name="Colonne1030" dataDxfId="15351"/>
    <tableColumn id="1063" xr3:uid="{00000000-0010-0000-0400-000027040000}" name="Colonne1031" dataDxfId="15350"/>
    <tableColumn id="1064" xr3:uid="{00000000-0010-0000-0400-000028040000}" name="Colonne1032" dataDxfId="15349"/>
    <tableColumn id="1065" xr3:uid="{00000000-0010-0000-0400-000029040000}" name="Colonne1033" dataDxfId="15348"/>
    <tableColumn id="1066" xr3:uid="{00000000-0010-0000-0400-00002A040000}" name="Colonne1034" dataDxfId="15347"/>
    <tableColumn id="1067" xr3:uid="{00000000-0010-0000-0400-00002B040000}" name="Colonne1035" dataDxfId="15346"/>
    <tableColumn id="1068" xr3:uid="{00000000-0010-0000-0400-00002C040000}" name="Colonne1036" dataDxfId="15345"/>
    <tableColumn id="1069" xr3:uid="{00000000-0010-0000-0400-00002D040000}" name="Colonne1037" dataDxfId="15344"/>
    <tableColumn id="1070" xr3:uid="{00000000-0010-0000-0400-00002E040000}" name="Colonne1038" dataDxfId="15343"/>
    <tableColumn id="1071" xr3:uid="{00000000-0010-0000-0400-00002F040000}" name="Colonne1039" dataDxfId="15342"/>
    <tableColumn id="1072" xr3:uid="{00000000-0010-0000-0400-000030040000}" name="Colonne1040" dataDxfId="15341"/>
    <tableColumn id="1073" xr3:uid="{00000000-0010-0000-0400-000031040000}" name="Colonne1041" dataDxfId="15340"/>
    <tableColumn id="1074" xr3:uid="{00000000-0010-0000-0400-000032040000}" name="Colonne1042" dataDxfId="15339"/>
    <tableColumn id="1075" xr3:uid="{00000000-0010-0000-0400-000033040000}" name="Colonne1043" dataDxfId="15338"/>
    <tableColumn id="1076" xr3:uid="{00000000-0010-0000-0400-000034040000}" name="Colonne1044" dataDxfId="15337"/>
    <tableColumn id="1077" xr3:uid="{00000000-0010-0000-0400-000035040000}" name="Colonne1045" dataDxfId="15336"/>
    <tableColumn id="1078" xr3:uid="{00000000-0010-0000-0400-000036040000}" name="Colonne1046" dataDxfId="15335"/>
    <tableColumn id="1079" xr3:uid="{00000000-0010-0000-0400-000037040000}" name="Colonne1047" dataDxfId="15334"/>
    <tableColumn id="1080" xr3:uid="{00000000-0010-0000-0400-000038040000}" name="Colonne1048" dataDxfId="15333"/>
    <tableColumn id="1081" xr3:uid="{00000000-0010-0000-0400-000039040000}" name="Colonne1049" dataDxfId="15332"/>
    <tableColumn id="1082" xr3:uid="{00000000-0010-0000-0400-00003A040000}" name="Colonne1050" dataDxfId="15331"/>
    <tableColumn id="1083" xr3:uid="{00000000-0010-0000-0400-00003B040000}" name="Colonne1051" dataDxfId="15330"/>
    <tableColumn id="1084" xr3:uid="{00000000-0010-0000-0400-00003C040000}" name="Colonne1052" dataDxfId="15329"/>
    <tableColumn id="1085" xr3:uid="{00000000-0010-0000-0400-00003D040000}" name="Colonne1053" dataDxfId="15328"/>
    <tableColumn id="1086" xr3:uid="{00000000-0010-0000-0400-00003E040000}" name="Colonne1054" dataDxfId="15327"/>
    <tableColumn id="1087" xr3:uid="{00000000-0010-0000-0400-00003F040000}" name="Colonne1055" dataDxfId="15326"/>
    <tableColumn id="1088" xr3:uid="{00000000-0010-0000-0400-000040040000}" name="Colonne1056" dataDxfId="15325"/>
    <tableColumn id="1089" xr3:uid="{00000000-0010-0000-0400-000041040000}" name="Colonne1057" dataDxfId="15324"/>
    <tableColumn id="1090" xr3:uid="{00000000-0010-0000-0400-000042040000}" name="Colonne1058" dataDxfId="15323"/>
    <tableColumn id="1091" xr3:uid="{00000000-0010-0000-0400-000043040000}" name="Colonne1059" dataDxfId="15322"/>
    <tableColumn id="1092" xr3:uid="{00000000-0010-0000-0400-000044040000}" name="Colonne1060" dataDxfId="15321"/>
    <tableColumn id="1093" xr3:uid="{00000000-0010-0000-0400-000045040000}" name="Colonne1061" dataDxfId="15320"/>
    <tableColumn id="1094" xr3:uid="{00000000-0010-0000-0400-000046040000}" name="Colonne1062" dataDxfId="15319"/>
    <tableColumn id="1095" xr3:uid="{00000000-0010-0000-0400-000047040000}" name="Colonne1063" dataDxfId="15318"/>
    <tableColumn id="1096" xr3:uid="{00000000-0010-0000-0400-000048040000}" name="Colonne1064" dataDxfId="15317"/>
    <tableColumn id="1097" xr3:uid="{00000000-0010-0000-0400-000049040000}" name="Colonne1065" dataDxfId="15316"/>
    <tableColumn id="1098" xr3:uid="{00000000-0010-0000-0400-00004A040000}" name="Colonne1066" dataDxfId="15315"/>
    <tableColumn id="1099" xr3:uid="{00000000-0010-0000-0400-00004B040000}" name="Colonne1067" dataDxfId="15314"/>
    <tableColumn id="1100" xr3:uid="{00000000-0010-0000-0400-00004C040000}" name="Colonne1068" dataDxfId="15313"/>
    <tableColumn id="1101" xr3:uid="{00000000-0010-0000-0400-00004D040000}" name="Colonne1069" dataDxfId="15312"/>
    <tableColumn id="1102" xr3:uid="{00000000-0010-0000-0400-00004E040000}" name="Colonne1070" dataDxfId="15311"/>
    <tableColumn id="1103" xr3:uid="{00000000-0010-0000-0400-00004F040000}" name="Colonne1071" dataDxfId="15310"/>
    <tableColumn id="1104" xr3:uid="{00000000-0010-0000-0400-000050040000}" name="Colonne1072" dataDxfId="15309"/>
    <tableColumn id="1105" xr3:uid="{00000000-0010-0000-0400-000051040000}" name="Colonne1073" dataDxfId="15308"/>
    <tableColumn id="1106" xr3:uid="{00000000-0010-0000-0400-000052040000}" name="Colonne1074" dataDxfId="15307"/>
    <tableColumn id="1107" xr3:uid="{00000000-0010-0000-0400-000053040000}" name="Colonne1075" dataDxfId="15306"/>
    <tableColumn id="1108" xr3:uid="{00000000-0010-0000-0400-000054040000}" name="Colonne1076" dataDxfId="15305"/>
    <tableColumn id="1109" xr3:uid="{00000000-0010-0000-0400-000055040000}" name="Colonne1077" dataDxfId="15304"/>
    <tableColumn id="1110" xr3:uid="{00000000-0010-0000-0400-000056040000}" name="Colonne1078" dataDxfId="15303"/>
    <tableColumn id="1111" xr3:uid="{00000000-0010-0000-0400-000057040000}" name="Colonne1079" dataDxfId="15302"/>
    <tableColumn id="1112" xr3:uid="{00000000-0010-0000-0400-000058040000}" name="Colonne1080" dataDxfId="15301"/>
    <tableColumn id="1113" xr3:uid="{00000000-0010-0000-0400-000059040000}" name="Colonne1081" dataDxfId="15300"/>
    <tableColumn id="1114" xr3:uid="{00000000-0010-0000-0400-00005A040000}" name="Colonne1082" dataDxfId="15299"/>
    <tableColumn id="1115" xr3:uid="{00000000-0010-0000-0400-00005B040000}" name="Colonne1083" dataDxfId="15298"/>
    <tableColumn id="1116" xr3:uid="{00000000-0010-0000-0400-00005C040000}" name="Colonne1084" dataDxfId="15297"/>
    <tableColumn id="1117" xr3:uid="{00000000-0010-0000-0400-00005D040000}" name="Colonne1085" dataDxfId="15296"/>
    <tableColumn id="1118" xr3:uid="{00000000-0010-0000-0400-00005E040000}" name="Colonne1086" dataDxfId="15295"/>
    <tableColumn id="1119" xr3:uid="{00000000-0010-0000-0400-00005F040000}" name="Colonne1087" dataDxfId="15294"/>
    <tableColumn id="1120" xr3:uid="{00000000-0010-0000-0400-000060040000}" name="Colonne1088" dataDxfId="15293"/>
    <tableColumn id="1121" xr3:uid="{00000000-0010-0000-0400-000061040000}" name="Colonne1089" dataDxfId="15292"/>
    <tableColumn id="1122" xr3:uid="{00000000-0010-0000-0400-000062040000}" name="Colonne1090" dataDxfId="15291"/>
    <tableColumn id="1123" xr3:uid="{00000000-0010-0000-0400-000063040000}" name="Colonne1091" dataDxfId="15290"/>
    <tableColumn id="1124" xr3:uid="{00000000-0010-0000-0400-000064040000}" name="Colonne1092" dataDxfId="15289"/>
    <tableColumn id="1125" xr3:uid="{00000000-0010-0000-0400-000065040000}" name="Colonne1093" dataDxfId="15288"/>
    <tableColumn id="1126" xr3:uid="{00000000-0010-0000-0400-000066040000}" name="Colonne1094" dataDxfId="15287"/>
    <tableColumn id="1127" xr3:uid="{00000000-0010-0000-0400-000067040000}" name="Colonne1095" dataDxfId="15286"/>
    <tableColumn id="1128" xr3:uid="{00000000-0010-0000-0400-000068040000}" name="Colonne1096" dataDxfId="15285"/>
    <tableColumn id="1129" xr3:uid="{00000000-0010-0000-0400-000069040000}" name="Colonne1097" dataDxfId="15284"/>
    <tableColumn id="1130" xr3:uid="{00000000-0010-0000-0400-00006A040000}" name="Colonne1098" dataDxfId="15283"/>
    <tableColumn id="1131" xr3:uid="{00000000-0010-0000-0400-00006B040000}" name="Colonne1099" dataDxfId="15282"/>
    <tableColumn id="1132" xr3:uid="{00000000-0010-0000-0400-00006C040000}" name="Colonne1100" dataDxfId="15281"/>
    <tableColumn id="1133" xr3:uid="{00000000-0010-0000-0400-00006D040000}" name="Colonne1101" dataDxfId="15280"/>
    <tableColumn id="1134" xr3:uid="{00000000-0010-0000-0400-00006E040000}" name="Colonne1102" dataDxfId="15279"/>
    <tableColumn id="1135" xr3:uid="{00000000-0010-0000-0400-00006F040000}" name="Colonne1103" dataDxfId="15278"/>
    <tableColumn id="1136" xr3:uid="{00000000-0010-0000-0400-000070040000}" name="Colonne1104" dataDxfId="15277"/>
    <tableColumn id="1137" xr3:uid="{00000000-0010-0000-0400-000071040000}" name="Colonne1105" dataDxfId="15276"/>
    <tableColumn id="1138" xr3:uid="{00000000-0010-0000-0400-000072040000}" name="Colonne1106" dataDxfId="15275"/>
    <tableColumn id="1139" xr3:uid="{00000000-0010-0000-0400-000073040000}" name="Colonne1107" dataDxfId="15274"/>
    <tableColumn id="1140" xr3:uid="{00000000-0010-0000-0400-000074040000}" name="Colonne1108" dataDxfId="15273"/>
    <tableColumn id="1141" xr3:uid="{00000000-0010-0000-0400-000075040000}" name="Colonne1109" dataDxfId="15272"/>
    <tableColumn id="1142" xr3:uid="{00000000-0010-0000-0400-000076040000}" name="Colonne1110" dataDxfId="15271"/>
    <tableColumn id="1143" xr3:uid="{00000000-0010-0000-0400-000077040000}" name="Colonne1111" dataDxfId="15270"/>
    <tableColumn id="1144" xr3:uid="{00000000-0010-0000-0400-000078040000}" name="Colonne1112" dataDxfId="15269"/>
    <tableColumn id="1145" xr3:uid="{00000000-0010-0000-0400-000079040000}" name="Colonne1113" dataDxfId="15268"/>
    <tableColumn id="1146" xr3:uid="{00000000-0010-0000-0400-00007A040000}" name="Colonne1114" dataDxfId="15267"/>
    <tableColumn id="1147" xr3:uid="{00000000-0010-0000-0400-00007B040000}" name="Colonne1115" dataDxfId="15266"/>
    <tableColumn id="1148" xr3:uid="{00000000-0010-0000-0400-00007C040000}" name="Colonne1116" dataDxfId="15265"/>
    <tableColumn id="1149" xr3:uid="{00000000-0010-0000-0400-00007D040000}" name="Colonne1117" dataDxfId="15264"/>
    <tableColumn id="1150" xr3:uid="{00000000-0010-0000-0400-00007E040000}" name="Colonne1118" dataDxfId="15263"/>
    <tableColumn id="1151" xr3:uid="{00000000-0010-0000-0400-00007F040000}" name="Colonne1119" dataDxfId="15262"/>
    <tableColumn id="1152" xr3:uid="{00000000-0010-0000-0400-000080040000}" name="Colonne1120" dataDxfId="15261"/>
    <tableColumn id="1153" xr3:uid="{00000000-0010-0000-0400-000081040000}" name="Colonne1121" dataDxfId="15260"/>
    <tableColumn id="1154" xr3:uid="{00000000-0010-0000-0400-000082040000}" name="Colonne1122" dataDxfId="15259"/>
    <tableColumn id="1155" xr3:uid="{00000000-0010-0000-0400-000083040000}" name="Colonne1123" dataDxfId="15258"/>
    <tableColumn id="1156" xr3:uid="{00000000-0010-0000-0400-000084040000}" name="Colonne1124" dataDxfId="15257"/>
    <tableColumn id="1157" xr3:uid="{00000000-0010-0000-0400-000085040000}" name="Colonne1125" dataDxfId="15256"/>
    <tableColumn id="1158" xr3:uid="{00000000-0010-0000-0400-000086040000}" name="Colonne1126" dataDxfId="15255"/>
    <tableColumn id="1159" xr3:uid="{00000000-0010-0000-0400-000087040000}" name="Colonne1127" dataDxfId="15254"/>
    <tableColumn id="1160" xr3:uid="{00000000-0010-0000-0400-000088040000}" name="Colonne1128" dataDxfId="15253"/>
    <tableColumn id="1161" xr3:uid="{00000000-0010-0000-0400-000089040000}" name="Colonne1129" dataDxfId="15252"/>
    <tableColumn id="1162" xr3:uid="{00000000-0010-0000-0400-00008A040000}" name="Colonne1130" dataDxfId="15251"/>
    <tableColumn id="1163" xr3:uid="{00000000-0010-0000-0400-00008B040000}" name="Colonne1131" dataDxfId="15250"/>
    <tableColumn id="1164" xr3:uid="{00000000-0010-0000-0400-00008C040000}" name="Colonne1132" dataDxfId="15249"/>
    <tableColumn id="1165" xr3:uid="{00000000-0010-0000-0400-00008D040000}" name="Colonne1133" dataDxfId="15248"/>
    <tableColumn id="1166" xr3:uid="{00000000-0010-0000-0400-00008E040000}" name="Colonne1134" dataDxfId="15247"/>
    <tableColumn id="1167" xr3:uid="{00000000-0010-0000-0400-00008F040000}" name="Colonne1135" dataDxfId="15246"/>
    <tableColumn id="1168" xr3:uid="{00000000-0010-0000-0400-000090040000}" name="Colonne1136" dataDxfId="15245"/>
    <tableColumn id="1169" xr3:uid="{00000000-0010-0000-0400-000091040000}" name="Colonne1137" dataDxfId="15244"/>
    <tableColumn id="1170" xr3:uid="{00000000-0010-0000-0400-000092040000}" name="Colonne1138" dataDxfId="15243"/>
    <tableColumn id="1171" xr3:uid="{00000000-0010-0000-0400-000093040000}" name="Colonne1139" dataDxfId="15242"/>
    <tableColumn id="1172" xr3:uid="{00000000-0010-0000-0400-000094040000}" name="Colonne1140" dataDxfId="15241"/>
    <tableColumn id="1173" xr3:uid="{00000000-0010-0000-0400-000095040000}" name="Colonne1141" dataDxfId="15240"/>
    <tableColumn id="1174" xr3:uid="{00000000-0010-0000-0400-000096040000}" name="Colonne1142" dataDxfId="15239"/>
    <tableColumn id="1175" xr3:uid="{00000000-0010-0000-0400-000097040000}" name="Colonne1143" dataDxfId="15238"/>
    <tableColumn id="1176" xr3:uid="{00000000-0010-0000-0400-000098040000}" name="Colonne1144" dataDxfId="15237"/>
    <tableColumn id="1177" xr3:uid="{00000000-0010-0000-0400-000099040000}" name="Colonne1145" dataDxfId="15236"/>
    <tableColumn id="1178" xr3:uid="{00000000-0010-0000-0400-00009A040000}" name="Colonne1146" dataDxfId="15235"/>
    <tableColumn id="1179" xr3:uid="{00000000-0010-0000-0400-00009B040000}" name="Colonne1147" dataDxfId="15234"/>
    <tableColumn id="1180" xr3:uid="{00000000-0010-0000-0400-00009C040000}" name="Colonne1148" dataDxfId="15233"/>
    <tableColumn id="1181" xr3:uid="{00000000-0010-0000-0400-00009D040000}" name="Colonne1149" dataDxfId="15232"/>
    <tableColumn id="1182" xr3:uid="{00000000-0010-0000-0400-00009E040000}" name="Colonne1150" dataDxfId="15231"/>
    <tableColumn id="1183" xr3:uid="{00000000-0010-0000-0400-00009F040000}" name="Colonne1151" dataDxfId="15230"/>
    <tableColumn id="1184" xr3:uid="{00000000-0010-0000-0400-0000A0040000}" name="Colonne1152" dataDxfId="15229"/>
    <tableColumn id="1185" xr3:uid="{00000000-0010-0000-0400-0000A1040000}" name="Colonne1153" dataDxfId="15228"/>
    <tableColumn id="1186" xr3:uid="{00000000-0010-0000-0400-0000A2040000}" name="Colonne1154" dataDxfId="15227"/>
    <tableColumn id="1187" xr3:uid="{00000000-0010-0000-0400-0000A3040000}" name="Colonne1155" dataDxfId="15226"/>
    <tableColumn id="1188" xr3:uid="{00000000-0010-0000-0400-0000A4040000}" name="Colonne1156" dataDxfId="15225"/>
    <tableColumn id="1189" xr3:uid="{00000000-0010-0000-0400-0000A5040000}" name="Colonne1157" dataDxfId="15224"/>
    <tableColumn id="1190" xr3:uid="{00000000-0010-0000-0400-0000A6040000}" name="Colonne1158" dataDxfId="15223"/>
    <tableColumn id="1191" xr3:uid="{00000000-0010-0000-0400-0000A7040000}" name="Colonne1159" dataDxfId="15222"/>
    <tableColumn id="1192" xr3:uid="{00000000-0010-0000-0400-0000A8040000}" name="Colonne1160" dataDxfId="15221"/>
    <tableColumn id="1193" xr3:uid="{00000000-0010-0000-0400-0000A9040000}" name="Colonne1161" dataDxfId="15220"/>
    <tableColumn id="1194" xr3:uid="{00000000-0010-0000-0400-0000AA040000}" name="Colonne1162" dataDxfId="15219"/>
    <tableColumn id="1195" xr3:uid="{00000000-0010-0000-0400-0000AB040000}" name="Colonne1163" dataDxfId="15218"/>
    <tableColumn id="1196" xr3:uid="{00000000-0010-0000-0400-0000AC040000}" name="Colonne1164" dataDxfId="15217"/>
    <tableColumn id="1197" xr3:uid="{00000000-0010-0000-0400-0000AD040000}" name="Colonne1165" dataDxfId="15216"/>
    <tableColumn id="1198" xr3:uid="{00000000-0010-0000-0400-0000AE040000}" name="Colonne1166" dataDxfId="15215"/>
    <tableColumn id="1199" xr3:uid="{00000000-0010-0000-0400-0000AF040000}" name="Colonne1167" dataDxfId="15214"/>
    <tableColumn id="1200" xr3:uid="{00000000-0010-0000-0400-0000B0040000}" name="Colonne1168" dataDxfId="15213"/>
    <tableColumn id="1201" xr3:uid="{00000000-0010-0000-0400-0000B1040000}" name="Colonne1169" dataDxfId="15212"/>
    <tableColumn id="1202" xr3:uid="{00000000-0010-0000-0400-0000B2040000}" name="Colonne1170" dataDxfId="15211"/>
    <tableColumn id="1203" xr3:uid="{00000000-0010-0000-0400-0000B3040000}" name="Colonne1171" dataDxfId="15210"/>
    <tableColumn id="1204" xr3:uid="{00000000-0010-0000-0400-0000B4040000}" name="Colonne1172" dataDxfId="15209"/>
    <tableColumn id="1205" xr3:uid="{00000000-0010-0000-0400-0000B5040000}" name="Colonne1173" dataDxfId="15208"/>
    <tableColumn id="1206" xr3:uid="{00000000-0010-0000-0400-0000B6040000}" name="Colonne1174" dataDxfId="15207"/>
    <tableColumn id="1207" xr3:uid="{00000000-0010-0000-0400-0000B7040000}" name="Colonne1175" dataDxfId="15206"/>
    <tableColumn id="1208" xr3:uid="{00000000-0010-0000-0400-0000B8040000}" name="Colonne1176" dataDxfId="15205"/>
    <tableColumn id="1209" xr3:uid="{00000000-0010-0000-0400-0000B9040000}" name="Colonne1177" dataDxfId="15204"/>
    <tableColumn id="1210" xr3:uid="{00000000-0010-0000-0400-0000BA040000}" name="Colonne1178" dataDxfId="15203"/>
    <tableColumn id="1211" xr3:uid="{00000000-0010-0000-0400-0000BB040000}" name="Colonne1179" dataDxfId="15202"/>
    <tableColumn id="1212" xr3:uid="{00000000-0010-0000-0400-0000BC040000}" name="Colonne1180" dataDxfId="15201"/>
    <tableColumn id="1213" xr3:uid="{00000000-0010-0000-0400-0000BD040000}" name="Colonne1181" dataDxfId="15200"/>
    <tableColumn id="1214" xr3:uid="{00000000-0010-0000-0400-0000BE040000}" name="Colonne1182" dataDxfId="15199"/>
    <tableColumn id="1215" xr3:uid="{00000000-0010-0000-0400-0000BF040000}" name="Colonne1183" dataDxfId="15198"/>
    <tableColumn id="1216" xr3:uid="{00000000-0010-0000-0400-0000C0040000}" name="Colonne1184" dataDxfId="15197"/>
    <tableColumn id="1217" xr3:uid="{00000000-0010-0000-0400-0000C1040000}" name="Colonne1185" dataDxfId="15196"/>
    <tableColumn id="1218" xr3:uid="{00000000-0010-0000-0400-0000C2040000}" name="Colonne1186" dataDxfId="15195"/>
    <tableColumn id="1219" xr3:uid="{00000000-0010-0000-0400-0000C3040000}" name="Colonne1187" dataDxfId="15194"/>
    <tableColumn id="1220" xr3:uid="{00000000-0010-0000-0400-0000C4040000}" name="Colonne1188" dataDxfId="15193"/>
    <tableColumn id="1221" xr3:uid="{00000000-0010-0000-0400-0000C5040000}" name="Colonne1189" dataDxfId="15192"/>
    <tableColumn id="1222" xr3:uid="{00000000-0010-0000-0400-0000C6040000}" name="Colonne1190" dataDxfId="15191"/>
    <tableColumn id="1223" xr3:uid="{00000000-0010-0000-0400-0000C7040000}" name="Colonne1191" dataDxfId="15190"/>
    <tableColumn id="1224" xr3:uid="{00000000-0010-0000-0400-0000C8040000}" name="Colonne1192" dataDxfId="15189"/>
    <tableColumn id="1225" xr3:uid="{00000000-0010-0000-0400-0000C9040000}" name="Colonne1193" dataDxfId="15188"/>
    <tableColumn id="1226" xr3:uid="{00000000-0010-0000-0400-0000CA040000}" name="Colonne1194" dataDxfId="15187"/>
    <tableColumn id="1227" xr3:uid="{00000000-0010-0000-0400-0000CB040000}" name="Colonne1195" dataDxfId="15186"/>
    <tableColumn id="1228" xr3:uid="{00000000-0010-0000-0400-0000CC040000}" name="Colonne1196" dataDxfId="15185"/>
    <tableColumn id="1229" xr3:uid="{00000000-0010-0000-0400-0000CD040000}" name="Colonne1197" dataDxfId="15184"/>
    <tableColumn id="1230" xr3:uid="{00000000-0010-0000-0400-0000CE040000}" name="Colonne1198" dataDxfId="15183"/>
    <tableColumn id="1231" xr3:uid="{00000000-0010-0000-0400-0000CF040000}" name="Colonne1199" dataDxfId="15182"/>
    <tableColumn id="1232" xr3:uid="{00000000-0010-0000-0400-0000D0040000}" name="Colonne1200" dataDxfId="15181"/>
    <tableColumn id="1233" xr3:uid="{00000000-0010-0000-0400-0000D1040000}" name="Colonne1201" dataDxfId="15180"/>
    <tableColumn id="1234" xr3:uid="{00000000-0010-0000-0400-0000D2040000}" name="Colonne1202" dataDxfId="15179"/>
    <tableColumn id="1235" xr3:uid="{00000000-0010-0000-0400-0000D3040000}" name="Colonne1203" dataDxfId="15178"/>
    <tableColumn id="1236" xr3:uid="{00000000-0010-0000-0400-0000D4040000}" name="Colonne1204" dataDxfId="15177"/>
    <tableColumn id="1237" xr3:uid="{00000000-0010-0000-0400-0000D5040000}" name="Colonne1205" dataDxfId="15176"/>
    <tableColumn id="1238" xr3:uid="{00000000-0010-0000-0400-0000D6040000}" name="Colonne1206" dataDxfId="15175"/>
    <tableColumn id="1239" xr3:uid="{00000000-0010-0000-0400-0000D7040000}" name="Colonne1207" dataDxfId="15174"/>
    <tableColumn id="1240" xr3:uid="{00000000-0010-0000-0400-0000D8040000}" name="Colonne1208" dataDxfId="15173"/>
    <tableColumn id="1241" xr3:uid="{00000000-0010-0000-0400-0000D9040000}" name="Colonne1209" dataDxfId="15172"/>
    <tableColumn id="1242" xr3:uid="{00000000-0010-0000-0400-0000DA040000}" name="Colonne1210" dataDxfId="15171"/>
    <tableColumn id="1243" xr3:uid="{00000000-0010-0000-0400-0000DB040000}" name="Colonne1211" dataDxfId="15170"/>
    <tableColumn id="1244" xr3:uid="{00000000-0010-0000-0400-0000DC040000}" name="Colonne1212" dataDxfId="15169"/>
    <tableColumn id="1245" xr3:uid="{00000000-0010-0000-0400-0000DD040000}" name="Colonne1213" dataDxfId="15168"/>
    <tableColumn id="1246" xr3:uid="{00000000-0010-0000-0400-0000DE040000}" name="Colonne1214" dataDxfId="15167"/>
    <tableColumn id="1247" xr3:uid="{00000000-0010-0000-0400-0000DF040000}" name="Colonne1215" dataDxfId="15166"/>
    <tableColumn id="1248" xr3:uid="{00000000-0010-0000-0400-0000E0040000}" name="Colonne1216" dataDxfId="15165"/>
    <tableColumn id="1249" xr3:uid="{00000000-0010-0000-0400-0000E1040000}" name="Colonne1217" dataDxfId="15164"/>
    <tableColumn id="1250" xr3:uid="{00000000-0010-0000-0400-0000E2040000}" name="Colonne1218" dataDxfId="15163"/>
    <tableColumn id="1251" xr3:uid="{00000000-0010-0000-0400-0000E3040000}" name="Colonne1219" dataDxfId="15162"/>
    <tableColumn id="1252" xr3:uid="{00000000-0010-0000-0400-0000E4040000}" name="Colonne1220" dataDxfId="15161"/>
    <tableColumn id="1253" xr3:uid="{00000000-0010-0000-0400-0000E5040000}" name="Colonne1221" dataDxfId="15160"/>
    <tableColumn id="1254" xr3:uid="{00000000-0010-0000-0400-0000E6040000}" name="Colonne1222" dataDxfId="15159"/>
    <tableColumn id="1255" xr3:uid="{00000000-0010-0000-0400-0000E7040000}" name="Colonne1223" dataDxfId="15158"/>
    <tableColumn id="1256" xr3:uid="{00000000-0010-0000-0400-0000E8040000}" name="Colonne1224" dataDxfId="15157"/>
    <tableColumn id="1257" xr3:uid="{00000000-0010-0000-0400-0000E9040000}" name="Colonne1225" dataDxfId="15156"/>
    <tableColumn id="1258" xr3:uid="{00000000-0010-0000-0400-0000EA040000}" name="Colonne1226" dataDxfId="15155"/>
    <tableColumn id="1259" xr3:uid="{00000000-0010-0000-0400-0000EB040000}" name="Colonne1227" dataDxfId="15154"/>
    <tableColumn id="1260" xr3:uid="{00000000-0010-0000-0400-0000EC040000}" name="Colonne1228" dataDxfId="15153"/>
    <tableColumn id="1261" xr3:uid="{00000000-0010-0000-0400-0000ED040000}" name="Colonne1229" dataDxfId="15152"/>
    <tableColumn id="1262" xr3:uid="{00000000-0010-0000-0400-0000EE040000}" name="Colonne1230" dataDxfId="15151"/>
    <tableColumn id="1263" xr3:uid="{00000000-0010-0000-0400-0000EF040000}" name="Colonne1231" dataDxfId="15150"/>
    <tableColumn id="1264" xr3:uid="{00000000-0010-0000-0400-0000F0040000}" name="Colonne1232" dataDxfId="15149"/>
    <tableColumn id="1265" xr3:uid="{00000000-0010-0000-0400-0000F1040000}" name="Colonne1233" dataDxfId="15148"/>
    <tableColumn id="1266" xr3:uid="{00000000-0010-0000-0400-0000F2040000}" name="Colonne1234" dataDxfId="15147"/>
    <tableColumn id="1267" xr3:uid="{00000000-0010-0000-0400-0000F3040000}" name="Colonne1235" dataDxfId="15146"/>
    <tableColumn id="1268" xr3:uid="{00000000-0010-0000-0400-0000F4040000}" name="Colonne1236" dataDxfId="15145"/>
    <tableColumn id="1269" xr3:uid="{00000000-0010-0000-0400-0000F5040000}" name="Colonne1237" dataDxfId="15144"/>
    <tableColumn id="1270" xr3:uid="{00000000-0010-0000-0400-0000F6040000}" name="Colonne1238" dataDxfId="15143"/>
    <tableColumn id="1271" xr3:uid="{00000000-0010-0000-0400-0000F7040000}" name="Colonne1239" dataDxfId="15142"/>
    <tableColumn id="1272" xr3:uid="{00000000-0010-0000-0400-0000F8040000}" name="Colonne1240" dataDxfId="15141"/>
    <tableColumn id="1273" xr3:uid="{00000000-0010-0000-0400-0000F9040000}" name="Colonne1241" dataDxfId="15140"/>
    <tableColumn id="1274" xr3:uid="{00000000-0010-0000-0400-0000FA040000}" name="Colonne1242" dataDxfId="15139"/>
    <tableColumn id="1275" xr3:uid="{00000000-0010-0000-0400-0000FB040000}" name="Colonne1243" dataDxfId="15138"/>
    <tableColumn id="1276" xr3:uid="{00000000-0010-0000-0400-0000FC040000}" name="Colonne1244" dataDxfId="15137"/>
    <tableColumn id="1277" xr3:uid="{00000000-0010-0000-0400-0000FD040000}" name="Colonne1245" dataDxfId="15136"/>
    <tableColumn id="1278" xr3:uid="{00000000-0010-0000-0400-0000FE040000}" name="Colonne1246" dataDxfId="15135"/>
    <tableColumn id="1279" xr3:uid="{00000000-0010-0000-0400-0000FF040000}" name="Colonne1247" dataDxfId="15134"/>
    <tableColumn id="1280" xr3:uid="{00000000-0010-0000-0400-000000050000}" name="Colonne1248" dataDxfId="15133"/>
    <tableColumn id="1281" xr3:uid="{00000000-0010-0000-0400-000001050000}" name="Colonne1249" dataDxfId="15132"/>
    <tableColumn id="1282" xr3:uid="{00000000-0010-0000-0400-000002050000}" name="Colonne1250" dataDxfId="15131"/>
    <tableColumn id="1283" xr3:uid="{00000000-0010-0000-0400-000003050000}" name="Colonne1251" dataDxfId="15130"/>
    <tableColumn id="1284" xr3:uid="{00000000-0010-0000-0400-000004050000}" name="Colonne1252" dataDxfId="15129"/>
    <tableColumn id="1285" xr3:uid="{00000000-0010-0000-0400-000005050000}" name="Colonne1253" dataDxfId="15128"/>
    <tableColumn id="1286" xr3:uid="{00000000-0010-0000-0400-000006050000}" name="Colonne1254" dataDxfId="15127"/>
    <tableColumn id="1287" xr3:uid="{00000000-0010-0000-0400-000007050000}" name="Colonne1255" dataDxfId="15126"/>
    <tableColumn id="1288" xr3:uid="{00000000-0010-0000-0400-000008050000}" name="Colonne1256" dataDxfId="15125"/>
    <tableColumn id="1289" xr3:uid="{00000000-0010-0000-0400-000009050000}" name="Colonne1257" dataDxfId="15124"/>
    <tableColumn id="1290" xr3:uid="{00000000-0010-0000-0400-00000A050000}" name="Colonne1258" dataDxfId="15123"/>
    <tableColumn id="1291" xr3:uid="{00000000-0010-0000-0400-00000B050000}" name="Colonne1259" dataDxfId="15122"/>
    <tableColumn id="1292" xr3:uid="{00000000-0010-0000-0400-00000C050000}" name="Colonne1260" dataDxfId="15121"/>
    <tableColumn id="1293" xr3:uid="{00000000-0010-0000-0400-00000D050000}" name="Colonne1261" dataDxfId="15120"/>
    <tableColumn id="1294" xr3:uid="{00000000-0010-0000-0400-00000E050000}" name="Colonne1262" dataDxfId="15119"/>
    <tableColumn id="1295" xr3:uid="{00000000-0010-0000-0400-00000F050000}" name="Colonne1263" dataDxfId="15118"/>
    <tableColumn id="1296" xr3:uid="{00000000-0010-0000-0400-000010050000}" name="Colonne1264" dataDxfId="15117"/>
    <tableColumn id="1297" xr3:uid="{00000000-0010-0000-0400-000011050000}" name="Colonne1265" dataDxfId="15116"/>
    <tableColumn id="1298" xr3:uid="{00000000-0010-0000-0400-000012050000}" name="Colonne1266" dataDxfId="15115"/>
    <tableColumn id="1299" xr3:uid="{00000000-0010-0000-0400-000013050000}" name="Colonne1267" dataDxfId="15114"/>
    <tableColumn id="1300" xr3:uid="{00000000-0010-0000-0400-000014050000}" name="Colonne1268" dataDxfId="15113"/>
    <tableColumn id="1301" xr3:uid="{00000000-0010-0000-0400-000015050000}" name="Colonne1269" dataDxfId="15112"/>
    <tableColumn id="1302" xr3:uid="{00000000-0010-0000-0400-000016050000}" name="Colonne1270" dataDxfId="15111"/>
    <tableColumn id="1303" xr3:uid="{00000000-0010-0000-0400-000017050000}" name="Colonne1271" dataDxfId="15110"/>
    <tableColumn id="1304" xr3:uid="{00000000-0010-0000-0400-000018050000}" name="Colonne1272" dataDxfId="15109"/>
    <tableColumn id="1305" xr3:uid="{00000000-0010-0000-0400-000019050000}" name="Colonne1273" dataDxfId="15108"/>
    <tableColumn id="1306" xr3:uid="{00000000-0010-0000-0400-00001A050000}" name="Colonne1274" dataDxfId="15107"/>
    <tableColumn id="1307" xr3:uid="{00000000-0010-0000-0400-00001B050000}" name="Colonne1275" dataDxfId="15106"/>
    <tableColumn id="1308" xr3:uid="{00000000-0010-0000-0400-00001C050000}" name="Colonne1276" dataDxfId="15105"/>
    <tableColumn id="1309" xr3:uid="{00000000-0010-0000-0400-00001D050000}" name="Colonne1277" dataDxfId="15104"/>
    <tableColumn id="1310" xr3:uid="{00000000-0010-0000-0400-00001E050000}" name="Colonne1278" dataDxfId="15103"/>
    <tableColumn id="1311" xr3:uid="{00000000-0010-0000-0400-00001F050000}" name="Colonne1279" dataDxfId="15102"/>
    <tableColumn id="1312" xr3:uid="{00000000-0010-0000-0400-000020050000}" name="Colonne1280" dataDxfId="15101"/>
    <tableColumn id="1313" xr3:uid="{00000000-0010-0000-0400-000021050000}" name="Colonne1281" dataDxfId="15100"/>
    <tableColumn id="1314" xr3:uid="{00000000-0010-0000-0400-000022050000}" name="Colonne1282" dataDxfId="15099"/>
    <tableColumn id="1315" xr3:uid="{00000000-0010-0000-0400-000023050000}" name="Colonne1283" dataDxfId="15098"/>
    <tableColumn id="1316" xr3:uid="{00000000-0010-0000-0400-000024050000}" name="Colonne1284" dataDxfId="15097"/>
    <tableColumn id="1317" xr3:uid="{00000000-0010-0000-0400-000025050000}" name="Colonne1285" dataDxfId="15096"/>
    <tableColumn id="1318" xr3:uid="{00000000-0010-0000-0400-000026050000}" name="Colonne1286" dataDxfId="15095"/>
    <tableColumn id="1319" xr3:uid="{00000000-0010-0000-0400-000027050000}" name="Colonne1287" dataDxfId="15094"/>
    <tableColumn id="1320" xr3:uid="{00000000-0010-0000-0400-000028050000}" name="Colonne1288" dataDxfId="15093"/>
    <tableColumn id="1321" xr3:uid="{00000000-0010-0000-0400-000029050000}" name="Colonne1289" dataDxfId="15092"/>
    <tableColumn id="1322" xr3:uid="{00000000-0010-0000-0400-00002A050000}" name="Colonne1290" dataDxfId="15091"/>
    <tableColumn id="1323" xr3:uid="{00000000-0010-0000-0400-00002B050000}" name="Colonne1291" dataDxfId="15090"/>
    <tableColumn id="1324" xr3:uid="{00000000-0010-0000-0400-00002C050000}" name="Colonne1292" dataDxfId="15089"/>
    <tableColumn id="1325" xr3:uid="{00000000-0010-0000-0400-00002D050000}" name="Colonne1293" dataDxfId="15088"/>
    <tableColumn id="1326" xr3:uid="{00000000-0010-0000-0400-00002E050000}" name="Colonne1294" dataDxfId="15087"/>
    <tableColumn id="1327" xr3:uid="{00000000-0010-0000-0400-00002F050000}" name="Colonne1295" dataDxfId="15086"/>
    <tableColumn id="1328" xr3:uid="{00000000-0010-0000-0400-000030050000}" name="Colonne1296" dataDxfId="15085"/>
    <tableColumn id="1329" xr3:uid="{00000000-0010-0000-0400-000031050000}" name="Colonne1297" dataDxfId="15084"/>
    <tableColumn id="1330" xr3:uid="{00000000-0010-0000-0400-000032050000}" name="Colonne1298" dataDxfId="15083"/>
    <tableColumn id="1331" xr3:uid="{00000000-0010-0000-0400-000033050000}" name="Colonne1299" dataDxfId="15082"/>
    <tableColumn id="1332" xr3:uid="{00000000-0010-0000-0400-000034050000}" name="Colonne1300" dataDxfId="15081"/>
    <tableColumn id="1333" xr3:uid="{00000000-0010-0000-0400-000035050000}" name="Colonne1301" dataDxfId="15080"/>
    <tableColumn id="1334" xr3:uid="{00000000-0010-0000-0400-000036050000}" name="Colonne1302" dataDxfId="15079"/>
    <tableColumn id="1335" xr3:uid="{00000000-0010-0000-0400-000037050000}" name="Colonne1303" dataDxfId="15078"/>
    <tableColumn id="1336" xr3:uid="{00000000-0010-0000-0400-000038050000}" name="Colonne1304" dataDxfId="15077"/>
    <tableColumn id="1337" xr3:uid="{00000000-0010-0000-0400-000039050000}" name="Colonne1305" dataDxfId="15076"/>
    <tableColumn id="1338" xr3:uid="{00000000-0010-0000-0400-00003A050000}" name="Colonne1306" dataDxfId="15075"/>
    <tableColumn id="1339" xr3:uid="{00000000-0010-0000-0400-00003B050000}" name="Colonne1307" dataDxfId="15074"/>
    <tableColumn id="1340" xr3:uid="{00000000-0010-0000-0400-00003C050000}" name="Colonne1308" dataDxfId="15073"/>
    <tableColumn id="1341" xr3:uid="{00000000-0010-0000-0400-00003D050000}" name="Colonne1309" dataDxfId="15072"/>
    <tableColumn id="1342" xr3:uid="{00000000-0010-0000-0400-00003E050000}" name="Colonne1310" dataDxfId="15071"/>
    <tableColumn id="1343" xr3:uid="{00000000-0010-0000-0400-00003F050000}" name="Colonne1311" dataDxfId="15070"/>
    <tableColumn id="1344" xr3:uid="{00000000-0010-0000-0400-000040050000}" name="Colonne1312" dataDxfId="15069"/>
    <tableColumn id="1345" xr3:uid="{00000000-0010-0000-0400-000041050000}" name="Colonne1313" dataDxfId="15068"/>
    <tableColumn id="1346" xr3:uid="{00000000-0010-0000-0400-000042050000}" name="Colonne1314" dataDxfId="15067"/>
    <tableColumn id="1347" xr3:uid="{00000000-0010-0000-0400-000043050000}" name="Colonne1315" dataDxfId="15066"/>
    <tableColumn id="1348" xr3:uid="{00000000-0010-0000-0400-000044050000}" name="Colonne1316" dataDxfId="15065"/>
    <tableColumn id="1349" xr3:uid="{00000000-0010-0000-0400-000045050000}" name="Colonne1317" dataDxfId="15064"/>
    <tableColumn id="1350" xr3:uid="{00000000-0010-0000-0400-000046050000}" name="Colonne1318" dataDxfId="15063"/>
    <tableColumn id="1351" xr3:uid="{00000000-0010-0000-0400-000047050000}" name="Colonne1319" dataDxfId="15062"/>
    <tableColumn id="1352" xr3:uid="{00000000-0010-0000-0400-000048050000}" name="Colonne1320" dataDxfId="15061"/>
    <tableColumn id="1353" xr3:uid="{00000000-0010-0000-0400-000049050000}" name="Colonne1321" dataDxfId="15060"/>
    <tableColumn id="1354" xr3:uid="{00000000-0010-0000-0400-00004A050000}" name="Colonne1322" dataDxfId="15059"/>
    <tableColumn id="1355" xr3:uid="{00000000-0010-0000-0400-00004B050000}" name="Colonne1323" dataDxfId="15058"/>
    <tableColumn id="1356" xr3:uid="{00000000-0010-0000-0400-00004C050000}" name="Colonne1324" dataDxfId="15057"/>
    <tableColumn id="1357" xr3:uid="{00000000-0010-0000-0400-00004D050000}" name="Colonne1325" dataDxfId="15056"/>
    <tableColumn id="1358" xr3:uid="{00000000-0010-0000-0400-00004E050000}" name="Colonne1326" dataDxfId="15055"/>
    <tableColumn id="1359" xr3:uid="{00000000-0010-0000-0400-00004F050000}" name="Colonne1327" dataDxfId="15054"/>
    <tableColumn id="1360" xr3:uid="{00000000-0010-0000-0400-000050050000}" name="Colonne1328" dataDxfId="15053"/>
    <tableColumn id="1361" xr3:uid="{00000000-0010-0000-0400-000051050000}" name="Colonne1329" dataDxfId="15052"/>
    <tableColumn id="1362" xr3:uid="{00000000-0010-0000-0400-000052050000}" name="Colonne1330" dataDxfId="15051"/>
    <tableColumn id="1363" xr3:uid="{00000000-0010-0000-0400-000053050000}" name="Colonne1331" dataDxfId="15050"/>
    <tableColumn id="1364" xr3:uid="{00000000-0010-0000-0400-000054050000}" name="Colonne1332" dataDxfId="15049"/>
    <tableColumn id="1365" xr3:uid="{00000000-0010-0000-0400-000055050000}" name="Colonne1333" dataDxfId="15048"/>
    <tableColumn id="1366" xr3:uid="{00000000-0010-0000-0400-000056050000}" name="Colonne1334" dataDxfId="15047"/>
    <tableColumn id="1367" xr3:uid="{00000000-0010-0000-0400-000057050000}" name="Colonne1335" dataDxfId="15046"/>
    <tableColumn id="1368" xr3:uid="{00000000-0010-0000-0400-000058050000}" name="Colonne1336" dataDxfId="15045"/>
    <tableColumn id="1369" xr3:uid="{00000000-0010-0000-0400-000059050000}" name="Colonne1337" dataDxfId="15044"/>
    <tableColumn id="1370" xr3:uid="{00000000-0010-0000-0400-00005A050000}" name="Colonne1338" dataDxfId="15043"/>
    <tableColumn id="1371" xr3:uid="{00000000-0010-0000-0400-00005B050000}" name="Colonne1339" dataDxfId="15042"/>
    <tableColumn id="1372" xr3:uid="{00000000-0010-0000-0400-00005C050000}" name="Colonne1340" dataDxfId="15041"/>
    <tableColumn id="1373" xr3:uid="{00000000-0010-0000-0400-00005D050000}" name="Colonne1341" dataDxfId="15040"/>
    <tableColumn id="1374" xr3:uid="{00000000-0010-0000-0400-00005E050000}" name="Colonne1342" dataDxfId="15039"/>
    <tableColumn id="1375" xr3:uid="{00000000-0010-0000-0400-00005F050000}" name="Colonne1343" dataDxfId="15038"/>
    <tableColumn id="1376" xr3:uid="{00000000-0010-0000-0400-000060050000}" name="Colonne1344" dataDxfId="15037"/>
    <tableColumn id="1377" xr3:uid="{00000000-0010-0000-0400-000061050000}" name="Colonne1345" dataDxfId="15036"/>
    <tableColumn id="1378" xr3:uid="{00000000-0010-0000-0400-000062050000}" name="Colonne1346" dataDxfId="15035"/>
    <tableColumn id="1379" xr3:uid="{00000000-0010-0000-0400-000063050000}" name="Colonne1347" dataDxfId="15034"/>
    <tableColumn id="1380" xr3:uid="{00000000-0010-0000-0400-000064050000}" name="Colonne1348" dataDxfId="15033"/>
    <tableColumn id="1381" xr3:uid="{00000000-0010-0000-0400-000065050000}" name="Colonne1349" dataDxfId="15032"/>
    <tableColumn id="1382" xr3:uid="{00000000-0010-0000-0400-000066050000}" name="Colonne1350" dataDxfId="15031"/>
    <tableColumn id="1383" xr3:uid="{00000000-0010-0000-0400-000067050000}" name="Colonne1351" dataDxfId="15030"/>
    <tableColumn id="1384" xr3:uid="{00000000-0010-0000-0400-000068050000}" name="Colonne1352" dataDxfId="15029"/>
    <tableColumn id="1385" xr3:uid="{00000000-0010-0000-0400-000069050000}" name="Colonne1353" dataDxfId="15028"/>
    <tableColumn id="1386" xr3:uid="{00000000-0010-0000-0400-00006A050000}" name="Colonne1354" dataDxfId="15027"/>
    <tableColumn id="1387" xr3:uid="{00000000-0010-0000-0400-00006B050000}" name="Colonne1355" dataDxfId="15026"/>
    <tableColumn id="1388" xr3:uid="{00000000-0010-0000-0400-00006C050000}" name="Colonne1356" dataDxfId="15025"/>
    <tableColumn id="1389" xr3:uid="{00000000-0010-0000-0400-00006D050000}" name="Colonne1357" dataDxfId="15024"/>
    <tableColumn id="1390" xr3:uid="{00000000-0010-0000-0400-00006E050000}" name="Colonne1358" dataDxfId="15023"/>
    <tableColumn id="1391" xr3:uid="{00000000-0010-0000-0400-00006F050000}" name="Colonne1359" dataDxfId="15022"/>
    <tableColumn id="1392" xr3:uid="{00000000-0010-0000-0400-000070050000}" name="Colonne1360" dataDxfId="15021"/>
    <tableColumn id="1393" xr3:uid="{00000000-0010-0000-0400-000071050000}" name="Colonne1361" dataDxfId="15020"/>
    <tableColumn id="1394" xr3:uid="{00000000-0010-0000-0400-000072050000}" name="Colonne1362" dataDxfId="15019"/>
    <tableColumn id="1395" xr3:uid="{00000000-0010-0000-0400-000073050000}" name="Colonne1363" dataDxfId="15018"/>
    <tableColumn id="1396" xr3:uid="{00000000-0010-0000-0400-000074050000}" name="Colonne1364" dataDxfId="15017"/>
    <tableColumn id="1397" xr3:uid="{00000000-0010-0000-0400-000075050000}" name="Colonne1365" dataDxfId="15016"/>
    <tableColumn id="1398" xr3:uid="{00000000-0010-0000-0400-000076050000}" name="Colonne1366" dataDxfId="15015"/>
    <tableColumn id="1399" xr3:uid="{00000000-0010-0000-0400-000077050000}" name="Colonne1367" dataDxfId="15014"/>
    <tableColumn id="1400" xr3:uid="{00000000-0010-0000-0400-000078050000}" name="Colonne1368" dataDxfId="15013"/>
    <tableColumn id="1401" xr3:uid="{00000000-0010-0000-0400-000079050000}" name="Colonne1369" dataDxfId="15012"/>
    <tableColumn id="1402" xr3:uid="{00000000-0010-0000-0400-00007A050000}" name="Colonne1370" dataDxfId="15011"/>
    <tableColumn id="1403" xr3:uid="{00000000-0010-0000-0400-00007B050000}" name="Colonne1371" dataDxfId="15010"/>
    <tableColumn id="1404" xr3:uid="{00000000-0010-0000-0400-00007C050000}" name="Colonne1372" dataDxfId="15009"/>
    <tableColumn id="1405" xr3:uid="{00000000-0010-0000-0400-00007D050000}" name="Colonne1373" dataDxfId="15008"/>
    <tableColumn id="1406" xr3:uid="{00000000-0010-0000-0400-00007E050000}" name="Colonne1374" dataDxfId="15007"/>
    <tableColumn id="1407" xr3:uid="{00000000-0010-0000-0400-00007F050000}" name="Colonne1375" dataDxfId="15006"/>
    <tableColumn id="1408" xr3:uid="{00000000-0010-0000-0400-000080050000}" name="Colonne1376" dataDxfId="15005"/>
    <tableColumn id="1409" xr3:uid="{00000000-0010-0000-0400-000081050000}" name="Colonne1377" dataDxfId="15004"/>
    <tableColumn id="1410" xr3:uid="{00000000-0010-0000-0400-000082050000}" name="Colonne1378" dataDxfId="15003"/>
    <tableColumn id="1411" xr3:uid="{00000000-0010-0000-0400-000083050000}" name="Colonne1379" dataDxfId="15002"/>
    <tableColumn id="1412" xr3:uid="{00000000-0010-0000-0400-000084050000}" name="Colonne1380" dataDxfId="15001"/>
    <tableColumn id="1413" xr3:uid="{00000000-0010-0000-0400-000085050000}" name="Colonne1381" dataDxfId="15000"/>
    <tableColumn id="1414" xr3:uid="{00000000-0010-0000-0400-000086050000}" name="Colonne1382" dataDxfId="14999"/>
    <tableColumn id="1415" xr3:uid="{00000000-0010-0000-0400-000087050000}" name="Colonne1383" dataDxfId="14998"/>
    <tableColumn id="1416" xr3:uid="{00000000-0010-0000-0400-000088050000}" name="Colonne1384" dataDxfId="14997"/>
    <tableColumn id="1417" xr3:uid="{00000000-0010-0000-0400-000089050000}" name="Colonne1385" dataDxfId="14996"/>
    <tableColumn id="1418" xr3:uid="{00000000-0010-0000-0400-00008A050000}" name="Colonne1386" dataDxfId="14995"/>
    <tableColumn id="1419" xr3:uid="{00000000-0010-0000-0400-00008B050000}" name="Colonne1387" dataDxfId="14994"/>
    <tableColumn id="1420" xr3:uid="{00000000-0010-0000-0400-00008C050000}" name="Colonne1388" dataDxfId="14993"/>
    <tableColumn id="1421" xr3:uid="{00000000-0010-0000-0400-00008D050000}" name="Colonne1389" dataDxfId="14992"/>
    <tableColumn id="1422" xr3:uid="{00000000-0010-0000-0400-00008E050000}" name="Colonne1390" dataDxfId="14991"/>
    <tableColumn id="1423" xr3:uid="{00000000-0010-0000-0400-00008F050000}" name="Colonne1391" dataDxfId="14990"/>
    <tableColumn id="1424" xr3:uid="{00000000-0010-0000-0400-000090050000}" name="Colonne1392" dataDxfId="14989"/>
    <tableColumn id="1425" xr3:uid="{00000000-0010-0000-0400-000091050000}" name="Colonne1393" dataDxfId="14988"/>
    <tableColumn id="1426" xr3:uid="{00000000-0010-0000-0400-000092050000}" name="Colonne1394" dataDxfId="14987"/>
    <tableColumn id="1427" xr3:uid="{00000000-0010-0000-0400-000093050000}" name="Colonne1395" dataDxfId="14986"/>
    <tableColumn id="1428" xr3:uid="{00000000-0010-0000-0400-000094050000}" name="Colonne1396" dataDxfId="14985"/>
    <tableColumn id="1429" xr3:uid="{00000000-0010-0000-0400-000095050000}" name="Colonne1397" dataDxfId="14984"/>
    <tableColumn id="1430" xr3:uid="{00000000-0010-0000-0400-000096050000}" name="Colonne1398" dataDxfId="14983"/>
    <tableColumn id="1431" xr3:uid="{00000000-0010-0000-0400-000097050000}" name="Colonne1399" dataDxfId="14982"/>
    <tableColumn id="1432" xr3:uid="{00000000-0010-0000-0400-000098050000}" name="Colonne1400" dataDxfId="14981"/>
    <tableColumn id="1433" xr3:uid="{00000000-0010-0000-0400-000099050000}" name="Colonne1401" dataDxfId="14980"/>
    <tableColumn id="1434" xr3:uid="{00000000-0010-0000-0400-00009A050000}" name="Colonne1402" dataDxfId="14979"/>
    <tableColumn id="1435" xr3:uid="{00000000-0010-0000-0400-00009B050000}" name="Colonne1403" dataDxfId="14978"/>
    <tableColumn id="1436" xr3:uid="{00000000-0010-0000-0400-00009C050000}" name="Colonne1404" dataDxfId="14977"/>
    <tableColumn id="1437" xr3:uid="{00000000-0010-0000-0400-00009D050000}" name="Colonne1405" dataDxfId="14976"/>
    <tableColumn id="1438" xr3:uid="{00000000-0010-0000-0400-00009E050000}" name="Colonne1406" dataDxfId="14975"/>
    <tableColumn id="1439" xr3:uid="{00000000-0010-0000-0400-00009F050000}" name="Colonne1407" dataDxfId="14974"/>
    <tableColumn id="1440" xr3:uid="{00000000-0010-0000-0400-0000A0050000}" name="Colonne1408" dataDxfId="14973"/>
    <tableColumn id="1441" xr3:uid="{00000000-0010-0000-0400-0000A1050000}" name="Colonne1409" dataDxfId="14972"/>
    <tableColumn id="1442" xr3:uid="{00000000-0010-0000-0400-0000A2050000}" name="Colonne1410" dataDxfId="14971"/>
    <tableColumn id="1443" xr3:uid="{00000000-0010-0000-0400-0000A3050000}" name="Colonne1411" dataDxfId="14970"/>
    <tableColumn id="1444" xr3:uid="{00000000-0010-0000-0400-0000A4050000}" name="Colonne1412" dataDxfId="14969"/>
    <tableColumn id="1445" xr3:uid="{00000000-0010-0000-0400-0000A5050000}" name="Colonne1413" dataDxfId="14968"/>
    <tableColumn id="1446" xr3:uid="{00000000-0010-0000-0400-0000A6050000}" name="Colonne1414" dataDxfId="14967"/>
    <tableColumn id="1447" xr3:uid="{00000000-0010-0000-0400-0000A7050000}" name="Colonne1415" dataDxfId="14966"/>
    <tableColumn id="1448" xr3:uid="{00000000-0010-0000-0400-0000A8050000}" name="Colonne1416" dataDxfId="14965"/>
    <tableColumn id="1449" xr3:uid="{00000000-0010-0000-0400-0000A9050000}" name="Colonne1417" dataDxfId="14964"/>
    <tableColumn id="1450" xr3:uid="{00000000-0010-0000-0400-0000AA050000}" name="Colonne1418" dataDxfId="14963"/>
    <tableColumn id="1451" xr3:uid="{00000000-0010-0000-0400-0000AB050000}" name="Colonne1419" dataDxfId="14962"/>
    <tableColumn id="1452" xr3:uid="{00000000-0010-0000-0400-0000AC050000}" name="Colonne1420" dataDxfId="14961"/>
    <tableColumn id="1453" xr3:uid="{00000000-0010-0000-0400-0000AD050000}" name="Colonne1421" dataDxfId="14960"/>
    <tableColumn id="1454" xr3:uid="{00000000-0010-0000-0400-0000AE050000}" name="Colonne1422" dataDxfId="14959"/>
    <tableColumn id="1455" xr3:uid="{00000000-0010-0000-0400-0000AF050000}" name="Colonne1423" dataDxfId="14958"/>
    <tableColumn id="1456" xr3:uid="{00000000-0010-0000-0400-0000B0050000}" name="Colonne1424" dataDxfId="14957"/>
    <tableColumn id="1457" xr3:uid="{00000000-0010-0000-0400-0000B1050000}" name="Colonne1425" dataDxfId="14956"/>
    <tableColumn id="1458" xr3:uid="{00000000-0010-0000-0400-0000B2050000}" name="Colonne1426" dataDxfId="14955"/>
    <tableColumn id="1459" xr3:uid="{00000000-0010-0000-0400-0000B3050000}" name="Colonne1427" dataDxfId="14954"/>
    <tableColumn id="1460" xr3:uid="{00000000-0010-0000-0400-0000B4050000}" name="Colonne1428" dataDxfId="14953"/>
    <tableColumn id="1461" xr3:uid="{00000000-0010-0000-0400-0000B5050000}" name="Colonne1429" dataDxfId="14952"/>
    <tableColumn id="1462" xr3:uid="{00000000-0010-0000-0400-0000B6050000}" name="Colonne1430" dataDxfId="14951"/>
    <tableColumn id="1463" xr3:uid="{00000000-0010-0000-0400-0000B7050000}" name="Colonne1431" dataDxfId="14950"/>
    <tableColumn id="1464" xr3:uid="{00000000-0010-0000-0400-0000B8050000}" name="Colonne1432" dataDxfId="14949"/>
    <tableColumn id="1465" xr3:uid="{00000000-0010-0000-0400-0000B9050000}" name="Colonne1433" dataDxfId="14948"/>
    <tableColumn id="1466" xr3:uid="{00000000-0010-0000-0400-0000BA050000}" name="Colonne1434" dataDxfId="14947"/>
    <tableColumn id="1467" xr3:uid="{00000000-0010-0000-0400-0000BB050000}" name="Colonne1435" dataDxfId="14946"/>
    <tableColumn id="1468" xr3:uid="{00000000-0010-0000-0400-0000BC050000}" name="Colonne1436" dataDxfId="14945"/>
    <tableColumn id="1469" xr3:uid="{00000000-0010-0000-0400-0000BD050000}" name="Colonne1437" dataDxfId="14944"/>
    <tableColumn id="1470" xr3:uid="{00000000-0010-0000-0400-0000BE050000}" name="Colonne1438" dataDxfId="14943"/>
    <tableColumn id="1471" xr3:uid="{00000000-0010-0000-0400-0000BF050000}" name="Colonne1439" dataDxfId="14942"/>
    <tableColumn id="1472" xr3:uid="{00000000-0010-0000-0400-0000C0050000}" name="Colonne1440" dataDxfId="14941"/>
    <tableColumn id="1473" xr3:uid="{00000000-0010-0000-0400-0000C1050000}" name="Colonne1441" dataDxfId="14940"/>
    <tableColumn id="1474" xr3:uid="{00000000-0010-0000-0400-0000C2050000}" name="Colonne1442" dataDxfId="14939"/>
    <tableColumn id="1475" xr3:uid="{00000000-0010-0000-0400-0000C3050000}" name="Colonne1443" dataDxfId="14938"/>
    <tableColumn id="1476" xr3:uid="{00000000-0010-0000-0400-0000C4050000}" name="Colonne1444" dataDxfId="14937"/>
    <tableColumn id="1477" xr3:uid="{00000000-0010-0000-0400-0000C5050000}" name="Colonne1445" dataDxfId="14936"/>
    <tableColumn id="1478" xr3:uid="{00000000-0010-0000-0400-0000C6050000}" name="Colonne1446" dataDxfId="14935"/>
    <tableColumn id="1479" xr3:uid="{00000000-0010-0000-0400-0000C7050000}" name="Colonne1447" dataDxfId="14934"/>
    <tableColumn id="1480" xr3:uid="{00000000-0010-0000-0400-0000C8050000}" name="Colonne1448" dataDxfId="14933"/>
    <tableColumn id="1481" xr3:uid="{00000000-0010-0000-0400-0000C9050000}" name="Colonne1449" dataDxfId="14932"/>
    <tableColumn id="1482" xr3:uid="{00000000-0010-0000-0400-0000CA050000}" name="Colonne1450" dataDxfId="14931"/>
    <tableColumn id="1483" xr3:uid="{00000000-0010-0000-0400-0000CB050000}" name="Colonne1451" dataDxfId="14930"/>
    <tableColumn id="1484" xr3:uid="{00000000-0010-0000-0400-0000CC050000}" name="Colonne1452" dataDxfId="14929"/>
    <tableColumn id="1485" xr3:uid="{00000000-0010-0000-0400-0000CD050000}" name="Colonne1453" dataDxfId="14928"/>
    <tableColumn id="1486" xr3:uid="{00000000-0010-0000-0400-0000CE050000}" name="Colonne1454" dataDxfId="14927"/>
    <tableColumn id="1487" xr3:uid="{00000000-0010-0000-0400-0000CF050000}" name="Colonne1455" dataDxfId="14926"/>
    <tableColumn id="1488" xr3:uid="{00000000-0010-0000-0400-0000D0050000}" name="Colonne1456" dataDxfId="14925"/>
    <tableColumn id="1489" xr3:uid="{00000000-0010-0000-0400-0000D1050000}" name="Colonne1457" dataDxfId="14924"/>
    <tableColumn id="1490" xr3:uid="{00000000-0010-0000-0400-0000D2050000}" name="Colonne1458" dataDxfId="14923"/>
    <tableColumn id="1491" xr3:uid="{00000000-0010-0000-0400-0000D3050000}" name="Colonne1459" dataDxfId="14922"/>
    <tableColumn id="1492" xr3:uid="{00000000-0010-0000-0400-0000D4050000}" name="Colonne1460" dataDxfId="14921"/>
    <tableColumn id="1493" xr3:uid="{00000000-0010-0000-0400-0000D5050000}" name="Colonne1461" dataDxfId="14920"/>
    <tableColumn id="1494" xr3:uid="{00000000-0010-0000-0400-0000D6050000}" name="Colonne1462" dataDxfId="14919"/>
    <tableColumn id="1495" xr3:uid="{00000000-0010-0000-0400-0000D7050000}" name="Colonne1463" dataDxfId="14918"/>
    <tableColumn id="1496" xr3:uid="{00000000-0010-0000-0400-0000D8050000}" name="Colonne1464" dataDxfId="14917"/>
    <tableColumn id="1497" xr3:uid="{00000000-0010-0000-0400-0000D9050000}" name="Colonne1465" dataDxfId="14916"/>
    <tableColumn id="1498" xr3:uid="{00000000-0010-0000-0400-0000DA050000}" name="Colonne1466" dataDxfId="14915"/>
    <tableColumn id="1499" xr3:uid="{00000000-0010-0000-0400-0000DB050000}" name="Colonne1467" dataDxfId="14914"/>
    <tableColumn id="1500" xr3:uid="{00000000-0010-0000-0400-0000DC050000}" name="Colonne1468" dataDxfId="14913"/>
    <tableColumn id="1501" xr3:uid="{00000000-0010-0000-0400-0000DD050000}" name="Colonne1469" dataDxfId="14912"/>
    <tableColumn id="1502" xr3:uid="{00000000-0010-0000-0400-0000DE050000}" name="Colonne1470" dataDxfId="14911"/>
    <tableColumn id="1503" xr3:uid="{00000000-0010-0000-0400-0000DF050000}" name="Colonne1471" dataDxfId="14910"/>
    <tableColumn id="1504" xr3:uid="{00000000-0010-0000-0400-0000E0050000}" name="Colonne1472" dataDxfId="14909"/>
    <tableColumn id="1505" xr3:uid="{00000000-0010-0000-0400-0000E1050000}" name="Colonne1473" dataDxfId="14908"/>
    <tableColumn id="1506" xr3:uid="{00000000-0010-0000-0400-0000E2050000}" name="Colonne1474" dataDxfId="14907"/>
    <tableColumn id="1507" xr3:uid="{00000000-0010-0000-0400-0000E3050000}" name="Colonne1475" dataDxfId="14906"/>
    <tableColumn id="1508" xr3:uid="{00000000-0010-0000-0400-0000E4050000}" name="Colonne1476" dataDxfId="14905"/>
    <tableColumn id="1509" xr3:uid="{00000000-0010-0000-0400-0000E5050000}" name="Colonne1477" dataDxfId="14904"/>
    <tableColumn id="1510" xr3:uid="{00000000-0010-0000-0400-0000E6050000}" name="Colonne1478" dataDxfId="14903"/>
    <tableColumn id="1511" xr3:uid="{00000000-0010-0000-0400-0000E7050000}" name="Colonne1479" dataDxfId="14902"/>
    <tableColumn id="1512" xr3:uid="{00000000-0010-0000-0400-0000E8050000}" name="Colonne1480" dataDxfId="14901"/>
    <tableColumn id="1513" xr3:uid="{00000000-0010-0000-0400-0000E9050000}" name="Colonne1481" dataDxfId="14900"/>
    <tableColumn id="1514" xr3:uid="{00000000-0010-0000-0400-0000EA050000}" name="Colonne1482" dataDxfId="14899"/>
    <tableColumn id="1515" xr3:uid="{00000000-0010-0000-0400-0000EB050000}" name="Colonne1483" dataDxfId="14898"/>
    <tableColumn id="1516" xr3:uid="{00000000-0010-0000-0400-0000EC050000}" name="Colonne1484" dataDxfId="14897"/>
    <tableColumn id="1517" xr3:uid="{00000000-0010-0000-0400-0000ED050000}" name="Colonne1485" dataDxfId="14896"/>
    <tableColumn id="1518" xr3:uid="{00000000-0010-0000-0400-0000EE050000}" name="Colonne1486" dataDxfId="14895"/>
    <tableColumn id="1519" xr3:uid="{00000000-0010-0000-0400-0000EF050000}" name="Colonne1487" dataDxfId="14894"/>
    <tableColumn id="1520" xr3:uid="{00000000-0010-0000-0400-0000F0050000}" name="Colonne1488" dataDxfId="14893"/>
    <tableColumn id="1521" xr3:uid="{00000000-0010-0000-0400-0000F1050000}" name="Colonne1489" dataDxfId="14892"/>
    <tableColumn id="1522" xr3:uid="{00000000-0010-0000-0400-0000F2050000}" name="Colonne1490" dataDxfId="14891"/>
    <tableColumn id="1523" xr3:uid="{00000000-0010-0000-0400-0000F3050000}" name="Colonne1491" dataDxfId="14890"/>
    <tableColumn id="1524" xr3:uid="{00000000-0010-0000-0400-0000F4050000}" name="Colonne1492" dataDxfId="14889"/>
    <tableColumn id="1525" xr3:uid="{00000000-0010-0000-0400-0000F5050000}" name="Colonne1493" dataDxfId="14888"/>
    <tableColumn id="1526" xr3:uid="{00000000-0010-0000-0400-0000F6050000}" name="Colonne1494" dataDxfId="14887"/>
    <tableColumn id="1527" xr3:uid="{00000000-0010-0000-0400-0000F7050000}" name="Colonne1495" dataDxfId="14886"/>
    <tableColumn id="1528" xr3:uid="{00000000-0010-0000-0400-0000F8050000}" name="Colonne1496" dataDxfId="14885"/>
    <tableColumn id="1529" xr3:uid="{00000000-0010-0000-0400-0000F9050000}" name="Colonne1497" dataDxfId="14884"/>
    <tableColumn id="1530" xr3:uid="{00000000-0010-0000-0400-0000FA050000}" name="Colonne1498" dataDxfId="14883"/>
    <tableColumn id="1531" xr3:uid="{00000000-0010-0000-0400-0000FB050000}" name="Colonne1499" dataDxfId="14882"/>
    <tableColumn id="1532" xr3:uid="{00000000-0010-0000-0400-0000FC050000}" name="Colonne1500" dataDxfId="14881"/>
    <tableColumn id="1533" xr3:uid="{00000000-0010-0000-0400-0000FD050000}" name="Colonne1501" dataDxfId="14880"/>
    <tableColumn id="1534" xr3:uid="{00000000-0010-0000-0400-0000FE050000}" name="Colonne1502" dataDxfId="14879"/>
    <tableColumn id="1535" xr3:uid="{00000000-0010-0000-0400-0000FF050000}" name="Colonne1503" dataDxfId="14878"/>
    <tableColumn id="1536" xr3:uid="{00000000-0010-0000-0400-000000060000}" name="Colonne1504" dataDxfId="14877"/>
    <tableColumn id="1537" xr3:uid="{00000000-0010-0000-0400-000001060000}" name="Colonne1505" dataDxfId="14876"/>
    <tableColumn id="1538" xr3:uid="{00000000-0010-0000-0400-000002060000}" name="Colonne1506" dataDxfId="14875"/>
    <tableColumn id="1539" xr3:uid="{00000000-0010-0000-0400-000003060000}" name="Colonne1507" dataDxfId="14874"/>
    <tableColumn id="1540" xr3:uid="{00000000-0010-0000-0400-000004060000}" name="Colonne1508" dataDxfId="14873"/>
    <tableColumn id="1541" xr3:uid="{00000000-0010-0000-0400-000005060000}" name="Colonne1509" dataDxfId="14872"/>
    <tableColumn id="1542" xr3:uid="{00000000-0010-0000-0400-000006060000}" name="Colonne1510" dataDxfId="14871"/>
    <tableColumn id="1543" xr3:uid="{00000000-0010-0000-0400-000007060000}" name="Colonne1511" dataDxfId="14870"/>
    <tableColumn id="1544" xr3:uid="{00000000-0010-0000-0400-000008060000}" name="Colonne1512" dataDxfId="14869"/>
    <tableColumn id="1545" xr3:uid="{00000000-0010-0000-0400-000009060000}" name="Colonne1513" dataDxfId="14868"/>
    <tableColumn id="1546" xr3:uid="{00000000-0010-0000-0400-00000A060000}" name="Colonne1514" dataDxfId="14867"/>
    <tableColumn id="1547" xr3:uid="{00000000-0010-0000-0400-00000B060000}" name="Colonne1515" dataDxfId="14866"/>
    <tableColumn id="1548" xr3:uid="{00000000-0010-0000-0400-00000C060000}" name="Colonne1516" dataDxfId="14865"/>
    <tableColumn id="1549" xr3:uid="{00000000-0010-0000-0400-00000D060000}" name="Colonne1517" dataDxfId="14864"/>
    <tableColumn id="1550" xr3:uid="{00000000-0010-0000-0400-00000E060000}" name="Colonne1518" dataDxfId="14863"/>
    <tableColumn id="1551" xr3:uid="{00000000-0010-0000-0400-00000F060000}" name="Colonne1519" dataDxfId="14862"/>
    <tableColumn id="1552" xr3:uid="{00000000-0010-0000-0400-000010060000}" name="Colonne1520" dataDxfId="14861"/>
    <tableColumn id="1553" xr3:uid="{00000000-0010-0000-0400-000011060000}" name="Colonne1521" dataDxfId="14860"/>
    <tableColumn id="1554" xr3:uid="{00000000-0010-0000-0400-000012060000}" name="Colonne1522" dataDxfId="14859"/>
    <tableColumn id="1555" xr3:uid="{00000000-0010-0000-0400-000013060000}" name="Colonne1523" dataDxfId="14858"/>
    <tableColumn id="1556" xr3:uid="{00000000-0010-0000-0400-000014060000}" name="Colonne1524" dataDxfId="14857"/>
    <tableColumn id="1557" xr3:uid="{00000000-0010-0000-0400-000015060000}" name="Colonne1525" dataDxfId="14856"/>
    <tableColumn id="1558" xr3:uid="{00000000-0010-0000-0400-000016060000}" name="Colonne1526" dataDxfId="14855"/>
    <tableColumn id="1559" xr3:uid="{00000000-0010-0000-0400-000017060000}" name="Colonne1527" dataDxfId="14854"/>
    <tableColumn id="1560" xr3:uid="{00000000-0010-0000-0400-000018060000}" name="Colonne1528" dataDxfId="14853"/>
    <tableColumn id="1561" xr3:uid="{00000000-0010-0000-0400-000019060000}" name="Colonne1529" dataDxfId="14852"/>
    <tableColumn id="1562" xr3:uid="{00000000-0010-0000-0400-00001A060000}" name="Colonne1530" dataDxfId="14851"/>
    <tableColumn id="1563" xr3:uid="{00000000-0010-0000-0400-00001B060000}" name="Colonne1531" dataDxfId="14850"/>
    <tableColumn id="1564" xr3:uid="{00000000-0010-0000-0400-00001C060000}" name="Colonne1532" dataDxfId="14849"/>
    <tableColumn id="1565" xr3:uid="{00000000-0010-0000-0400-00001D060000}" name="Colonne1533" dataDxfId="14848"/>
    <tableColumn id="1566" xr3:uid="{00000000-0010-0000-0400-00001E060000}" name="Colonne1534" dataDxfId="14847"/>
    <tableColumn id="1567" xr3:uid="{00000000-0010-0000-0400-00001F060000}" name="Colonne1535" dataDxfId="14846"/>
    <tableColumn id="1568" xr3:uid="{00000000-0010-0000-0400-000020060000}" name="Colonne1536" dataDxfId="14845"/>
    <tableColumn id="1569" xr3:uid="{00000000-0010-0000-0400-000021060000}" name="Colonne1537" dataDxfId="14844"/>
    <tableColumn id="1570" xr3:uid="{00000000-0010-0000-0400-000022060000}" name="Colonne1538" dataDxfId="14843"/>
    <tableColumn id="1571" xr3:uid="{00000000-0010-0000-0400-000023060000}" name="Colonne1539" dataDxfId="14842"/>
    <tableColumn id="1572" xr3:uid="{00000000-0010-0000-0400-000024060000}" name="Colonne1540" dataDxfId="14841"/>
    <tableColumn id="1573" xr3:uid="{00000000-0010-0000-0400-000025060000}" name="Colonne1541" dataDxfId="14840"/>
    <tableColumn id="1574" xr3:uid="{00000000-0010-0000-0400-000026060000}" name="Colonne1542" dataDxfId="14839"/>
    <tableColumn id="1575" xr3:uid="{00000000-0010-0000-0400-000027060000}" name="Colonne1543" dataDxfId="14838"/>
    <tableColumn id="1576" xr3:uid="{00000000-0010-0000-0400-000028060000}" name="Colonne1544" dataDxfId="14837"/>
    <tableColumn id="1577" xr3:uid="{00000000-0010-0000-0400-000029060000}" name="Colonne1545" dataDxfId="14836"/>
    <tableColumn id="1578" xr3:uid="{00000000-0010-0000-0400-00002A060000}" name="Colonne1546" dataDxfId="14835"/>
    <tableColumn id="1579" xr3:uid="{00000000-0010-0000-0400-00002B060000}" name="Colonne1547" dataDxfId="14834"/>
    <tableColumn id="1580" xr3:uid="{00000000-0010-0000-0400-00002C060000}" name="Colonne1548" dataDxfId="14833"/>
    <tableColumn id="1581" xr3:uid="{00000000-0010-0000-0400-00002D060000}" name="Colonne1549" dataDxfId="14832"/>
    <tableColumn id="1582" xr3:uid="{00000000-0010-0000-0400-00002E060000}" name="Colonne1550" dataDxfId="14831"/>
    <tableColumn id="1583" xr3:uid="{00000000-0010-0000-0400-00002F060000}" name="Colonne1551" dataDxfId="14830"/>
    <tableColumn id="1584" xr3:uid="{00000000-0010-0000-0400-000030060000}" name="Colonne1552" dataDxfId="14829"/>
    <tableColumn id="1585" xr3:uid="{00000000-0010-0000-0400-000031060000}" name="Colonne1553" dataDxfId="14828"/>
    <tableColumn id="1586" xr3:uid="{00000000-0010-0000-0400-000032060000}" name="Colonne1554" dataDxfId="14827"/>
    <tableColumn id="1587" xr3:uid="{00000000-0010-0000-0400-000033060000}" name="Colonne1555" dataDxfId="14826"/>
    <tableColumn id="1588" xr3:uid="{00000000-0010-0000-0400-000034060000}" name="Colonne1556" dataDxfId="14825"/>
    <tableColumn id="1589" xr3:uid="{00000000-0010-0000-0400-000035060000}" name="Colonne1557" dataDxfId="14824"/>
    <tableColumn id="1590" xr3:uid="{00000000-0010-0000-0400-000036060000}" name="Colonne1558" dataDxfId="14823"/>
    <tableColumn id="1591" xr3:uid="{00000000-0010-0000-0400-000037060000}" name="Colonne1559" dataDxfId="14822"/>
    <tableColumn id="1592" xr3:uid="{00000000-0010-0000-0400-000038060000}" name="Colonne1560" dataDxfId="14821"/>
    <tableColumn id="1593" xr3:uid="{00000000-0010-0000-0400-000039060000}" name="Colonne1561" dataDxfId="14820"/>
    <tableColumn id="1594" xr3:uid="{00000000-0010-0000-0400-00003A060000}" name="Colonne1562" dataDxfId="14819"/>
    <tableColumn id="1595" xr3:uid="{00000000-0010-0000-0400-00003B060000}" name="Colonne1563" dataDxfId="14818"/>
    <tableColumn id="1596" xr3:uid="{00000000-0010-0000-0400-00003C060000}" name="Colonne1564" dataDxfId="14817"/>
    <tableColumn id="1597" xr3:uid="{00000000-0010-0000-0400-00003D060000}" name="Colonne1565" dataDxfId="14816"/>
    <tableColumn id="1598" xr3:uid="{00000000-0010-0000-0400-00003E060000}" name="Colonne1566" dataDxfId="14815"/>
    <tableColumn id="1599" xr3:uid="{00000000-0010-0000-0400-00003F060000}" name="Colonne1567" dataDxfId="14814"/>
    <tableColumn id="1600" xr3:uid="{00000000-0010-0000-0400-000040060000}" name="Colonne1568" dataDxfId="14813"/>
    <tableColumn id="1601" xr3:uid="{00000000-0010-0000-0400-000041060000}" name="Colonne1569" dataDxfId="14812"/>
    <tableColumn id="1602" xr3:uid="{00000000-0010-0000-0400-000042060000}" name="Colonne1570" dataDxfId="14811"/>
    <tableColumn id="1603" xr3:uid="{00000000-0010-0000-0400-000043060000}" name="Colonne1571" dataDxfId="14810"/>
    <tableColumn id="1604" xr3:uid="{00000000-0010-0000-0400-000044060000}" name="Colonne1572" dataDxfId="14809"/>
    <tableColumn id="1605" xr3:uid="{00000000-0010-0000-0400-000045060000}" name="Colonne1573" dataDxfId="14808"/>
    <tableColumn id="1606" xr3:uid="{00000000-0010-0000-0400-000046060000}" name="Colonne1574" dataDxfId="14807"/>
    <tableColumn id="1607" xr3:uid="{00000000-0010-0000-0400-000047060000}" name="Colonne1575" dataDxfId="14806"/>
    <tableColumn id="1608" xr3:uid="{00000000-0010-0000-0400-000048060000}" name="Colonne1576" dataDxfId="14805"/>
    <tableColumn id="1609" xr3:uid="{00000000-0010-0000-0400-000049060000}" name="Colonne1577" dataDxfId="14804"/>
    <tableColumn id="1610" xr3:uid="{00000000-0010-0000-0400-00004A060000}" name="Colonne1578" dataDxfId="14803"/>
    <tableColumn id="1611" xr3:uid="{00000000-0010-0000-0400-00004B060000}" name="Colonne1579" dataDxfId="14802"/>
    <tableColumn id="1612" xr3:uid="{00000000-0010-0000-0400-00004C060000}" name="Colonne1580" dataDxfId="14801"/>
    <tableColumn id="1613" xr3:uid="{00000000-0010-0000-0400-00004D060000}" name="Colonne1581" dataDxfId="14800"/>
    <tableColumn id="1614" xr3:uid="{00000000-0010-0000-0400-00004E060000}" name="Colonne1582" dataDxfId="14799"/>
    <tableColumn id="1615" xr3:uid="{00000000-0010-0000-0400-00004F060000}" name="Colonne1583" dataDxfId="14798"/>
    <tableColumn id="1616" xr3:uid="{00000000-0010-0000-0400-000050060000}" name="Colonne1584" dataDxfId="14797"/>
    <tableColumn id="1617" xr3:uid="{00000000-0010-0000-0400-000051060000}" name="Colonne1585" dataDxfId="14796"/>
    <tableColumn id="1618" xr3:uid="{00000000-0010-0000-0400-000052060000}" name="Colonne1586" dataDxfId="14795"/>
    <tableColumn id="1619" xr3:uid="{00000000-0010-0000-0400-000053060000}" name="Colonne1587" dataDxfId="14794"/>
    <tableColumn id="1620" xr3:uid="{00000000-0010-0000-0400-000054060000}" name="Colonne1588" dataDxfId="14793"/>
    <tableColumn id="1621" xr3:uid="{00000000-0010-0000-0400-000055060000}" name="Colonne1589" dataDxfId="14792"/>
    <tableColumn id="1622" xr3:uid="{00000000-0010-0000-0400-000056060000}" name="Colonne1590" dataDxfId="14791"/>
    <tableColumn id="1623" xr3:uid="{00000000-0010-0000-0400-000057060000}" name="Colonne1591" dataDxfId="14790"/>
    <tableColumn id="1624" xr3:uid="{00000000-0010-0000-0400-000058060000}" name="Colonne1592" dataDxfId="14789"/>
    <tableColumn id="1625" xr3:uid="{00000000-0010-0000-0400-000059060000}" name="Colonne1593" dataDxfId="14788"/>
    <tableColumn id="1626" xr3:uid="{00000000-0010-0000-0400-00005A060000}" name="Colonne1594" dataDxfId="14787"/>
    <tableColumn id="1627" xr3:uid="{00000000-0010-0000-0400-00005B060000}" name="Colonne1595" dataDxfId="14786"/>
    <tableColumn id="1628" xr3:uid="{00000000-0010-0000-0400-00005C060000}" name="Colonne1596" dataDxfId="14785"/>
    <tableColumn id="1629" xr3:uid="{00000000-0010-0000-0400-00005D060000}" name="Colonne1597" dataDxfId="14784"/>
    <tableColumn id="1630" xr3:uid="{00000000-0010-0000-0400-00005E060000}" name="Colonne1598" dataDxfId="14783"/>
    <tableColumn id="1631" xr3:uid="{00000000-0010-0000-0400-00005F060000}" name="Colonne1599" dataDxfId="14782"/>
    <tableColumn id="1632" xr3:uid="{00000000-0010-0000-0400-000060060000}" name="Colonne1600" dataDxfId="14781"/>
    <tableColumn id="1633" xr3:uid="{00000000-0010-0000-0400-000061060000}" name="Colonne1601" dataDxfId="14780"/>
    <tableColumn id="1634" xr3:uid="{00000000-0010-0000-0400-000062060000}" name="Colonne1602" dataDxfId="14779"/>
    <tableColumn id="1635" xr3:uid="{00000000-0010-0000-0400-000063060000}" name="Colonne1603" dataDxfId="14778"/>
    <tableColumn id="1636" xr3:uid="{00000000-0010-0000-0400-000064060000}" name="Colonne1604" dataDxfId="14777"/>
    <tableColumn id="1637" xr3:uid="{00000000-0010-0000-0400-000065060000}" name="Colonne1605" dataDxfId="14776"/>
    <tableColumn id="1638" xr3:uid="{00000000-0010-0000-0400-000066060000}" name="Colonne1606" dataDxfId="14775"/>
    <tableColumn id="1639" xr3:uid="{00000000-0010-0000-0400-000067060000}" name="Colonne1607" dataDxfId="14774"/>
    <tableColumn id="1640" xr3:uid="{00000000-0010-0000-0400-000068060000}" name="Colonne1608" dataDxfId="14773"/>
    <tableColumn id="1641" xr3:uid="{00000000-0010-0000-0400-000069060000}" name="Colonne1609" dataDxfId="14772"/>
    <tableColumn id="1642" xr3:uid="{00000000-0010-0000-0400-00006A060000}" name="Colonne1610" dataDxfId="14771"/>
    <tableColumn id="1643" xr3:uid="{00000000-0010-0000-0400-00006B060000}" name="Colonne1611" dataDxfId="14770"/>
    <tableColumn id="1644" xr3:uid="{00000000-0010-0000-0400-00006C060000}" name="Colonne1612" dataDxfId="14769"/>
    <tableColumn id="1645" xr3:uid="{00000000-0010-0000-0400-00006D060000}" name="Colonne1613" dataDxfId="14768"/>
    <tableColumn id="1646" xr3:uid="{00000000-0010-0000-0400-00006E060000}" name="Colonne1614" dataDxfId="14767"/>
    <tableColumn id="1647" xr3:uid="{00000000-0010-0000-0400-00006F060000}" name="Colonne1615" dataDxfId="14766"/>
    <tableColumn id="1648" xr3:uid="{00000000-0010-0000-0400-000070060000}" name="Colonne1616" dataDxfId="14765"/>
    <tableColumn id="1649" xr3:uid="{00000000-0010-0000-0400-000071060000}" name="Colonne1617" dataDxfId="14764"/>
    <tableColumn id="1650" xr3:uid="{00000000-0010-0000-0400-000072060000}" name="Colonne1618" dataDxfId="14763"/>
    <tableColumn id="1651" xr3:uid="{00000000-0010-0000-0400-000073060000}" name="Colonne1619" dataDxfId="14762"/>
    <tableColumn id="1652" xr3:uid="{00000000-0010-0000-0400-000074060000}" name="Colonne1620" dataDxfId="14761"/>
    <tableColumn id="1653" xr3:uid="{00000000-0010-0000-0400-000075060000}" name="Colonne1621" dataDxfId="14760"/>
    <tableColumn id="1654" xr3:uid="{00000000-0010-0000-0400-000076060000}" name="Colonne1622" dataDxfId="14759"/>
    <tableColumn id="1655" xr3:uid="{00000000-0010-0000-0400-000077060000}" name="Colonne1623" dataDxfId="14758"/>
    <tableColumn id="1656" xr3:uid="{00000000-0010-0000-0400-000078060000}" name="Colonne1624" dataDxfId="14757"/>
    <tableColumn id="1657" xr3:uid="{00000000-0010-0000-0400-000079060000}" name="Colonne1625" dataDxfId="14756"/>
    <tableColumn id="1658" xr3:uid="{00000000-0010-0000-0400-00007A060000}" name="Colonne1626" dataDxfId="14755"/>
    <tableColumn id="1659" xr3:uid="{00000000-0010-0000-0400-00007B060000}" name="Colonne1627" dataDxfId="14754"/>
    <tableColumn id="1660" xr3:uid="{00000000-0010-0000-0400-00007C060000}" name="Colonne1628" dataDxfId="14753"/>
    <tableColumn id="1661" xr3:uid="{00000000-0010-0000-0400-00007D060000}" name="Colonne1629" dataDxfId="14752"/>
    <tableColumn id="1662" xr3:uid="{00000000-0010-0000-0400-00007E060000}" name="Colonne1630" dataDxfId="14751"/>
    <tableColumn id="1663" xr3:uid="{00000000-0010-0000-0400-00007F060000}" name="Colonne1631" dataDxfId="14750"/>
    <tableColumn id="1664" xr3:uid="{00000000-0010-0000-0400-000080060000}" name="Colonne1632" dataDxfId="14749"/>
    <tableColumn id="1665" xr3:uid="{00000000-0010-0000-0400-000081060000}" name="Colonne1633" dataDxfId="14748"/>
    <tableColumn id="1666" xr3:uid="{00000000-0010-0000-0400-000082060000}" name="Colonne1634" dataDxfId="14747"/>
    <tableColumn id="1667" xr3:uid="{00000000-0010-0000-0400-000083060000}" name="Colonne1635" dataDxfId="14746"/>
    <tableColumn id="1668" xr3:uid="{00000000-0010-0000-0400-000084060000}" name="Colonne1636" dataDxfId="14745"/>
    <tableColumn id="1669" xr3:uid="{00000000-0010-0000-0400-000085060000}" name="Colonne1637" dataDxfId="14744"/>
    <tableColumn id="1670" xr3:uid="{00000000-0010-0000-0400-000086060000}" name="Colonne1638" dataDxfId="14743"/>
    <tableColumn id="1671" xr3:uid="{00000000-0010-0000-0400-000087060000}" name="Colonne1639" dataDxfId="14742"/>
    <tableColumn id="1672" xr3:uid="{00000000-0010-0000-0400-000088060000}" name="Colonne1640" dataDxfId="14741"/>
    <tableColumn id="1673" xr3:uid="{00000000-0010-0000-0400-000089060000}" name="Colonne1641" dataDxfId="14740"/>
    <tableColumn id="1674" xr3:uid="{00000000-0010-0000-0400-00008A060000}" name="Colonne1642" dataDxfId="14739"/>
    <tableColumn id="1675" xr3:uid="{00000000-0010-0000-0400-00008B060000}" name="Colonne1643" dataDxfId="14738"/>
    <tableColumn id="1676" xr3:uid="{00000000-0010-0000-0400-00008C060000}" name="Colonne1644" dataDxfId="14737"/>
    <tableColumn id="1677" xr3:uid="{00000000-0010-0000-0400-00008D060000}" name="Colonne1645" dataDxfId="14736"/>
    <tableColumn id="1678" xr3:uid="{00000000-0010-0000-0400-00008E060000}" name="Colonne1646" dataDxfId="14735"/>
    <tableColumn id="1679" xr3:uid="{00000000-0010-0000-0400-00008F060000}" name="Colonne1647" dataDxfId="14734"/>
    <tableColumn id="1680" xr3:uid="{00000000-0010-0000-0400-000090060000}" name="Colonne1648" dataDxfId="14733"/>
    <tableColumn id="1681" xr3:uid="{00000000-0010-0000-0400-000091060000}" name="Colonne1649" dataDxfId="14732"/>
    <tableColumn id="1682" xr3:uid="{00000000-0010-0000-0400-000092060000}" name="Colonne1650" dataDxfId="14731"/>
    <tableColumn id="1683" xr3:uid="{00000000-0010-0000-0400-000093060000}" name="Colonne1651" dataDxfId="14730"/>
    <tableColumn id="1684" xr3:uid="{00000000-0010-0000-0400-000094060000}" name="Colonne1652" dataDxfId="14729"/>
    <tableColumn id="1685" xr3:uid="{00000000-0010-0000-0400-000095060000}" name="Colonne1653" dataDxfId="14728"/>
    <tableColumn id="1686" xr3:uid="{00000000-0010-0000-0400-000096060000}" name="Colonne1654" dataDxfId="14727"/>
    <tableColumn id="1687" xr3:uid="{00000000-0010-0000-0400-000097060000}" name="Colonne1655" dataDxfId="14726"/>
    <tableColumn id="1688" xr3:uid="{00000000-0010-0000-0400-000098060000}" name="Colonne1656" dataDxfId="14725"/>
    <tableColumn id="1689" xr3:uid="{00000000-0010-0000-0400-000099060000}" name="Colonne1657" dataDxfId="14724"/>
    <tableColumn id="1690" xr3:uid="{00000000-0010-0000-0400-00009A060000}" name="Colonne1658" dataDxfId="14723"/>
    <tableColumn id="1691" xr3:uid="{00000000-0010-0000-0400-00009B060000}" name="Colonne1659" dataDxfId="14722"/>
    <tableColumn id="1692" xr3:uid="{00000000-0010-0000-0400-00009C060000}" name="Colonne1660" dataDxfId="14721"/>
    <tableColumn id="1693" xr3:uid="{00000000-0010-0000-0400-00009D060000}" name="Colonne1661" dataDxfId="14720"/>
    <tableColumn id="1694" xr3:uid="{00000000-0010-0000-0400-00009E060000}" name="Colonne1662" dataDxfId="14719"/>
    <tableColumn id="1695" xr3:uid="{00000000-0010-0000-0400-00009F060000}" name="Colonne1663" dataDxfId="14718"/>
    <tableColumn id="1696" xr3:uid="{00000000-0010-0000-0400-0000A0060000}" name="Colonne1664" dataDxfId="14717"/>
    <tableColumn id="1697" xr3:uid="{00000000-0010-0000-0400-0000A1060000}" name="Colonne1665" dataDxfId="14716"/>
    <tableColumn id="1698" xr3:uid="{00000000-0010-0000-0400-0000A2060000}" name="Colonne1666" dataDxfId="14715"/>
    <tableColumn id="1699" xr3:uid="{00000000-0010-0000-0400-0000A3060000}" name="Colonne1667" dataDxfId="14714"/>
    <tableColumn id="1700" xr3:uid="{00000000-0010-0000-0400-0000A4060000}" name="Colonne1668" dataDxfId="14713"/>
    <tableColumn id="1701" xr3:uid="{00000000-0010-0000-0400-0000A5060000}" name="Colonne1669" dataDxfId="14712"/>
    <tableColumn id="1702" xr3:uid="{00000000-0010-0000-0400-0000A6060000}" name="Colonne1670" dataDxfId="14711"/>
    <tableColumn id="1703" xr3:uid="{00000000-0010-0000-0400-0000A7060000}" name="Colonne1671" dataDxfId="14710"/>
    <tableColumn id="1704" xr3:uid="{00000000-0010-0000-0400-0000A8060000}" name="Colonne1672" dataDxfId="14709"/>
    <tableColumn id="1705" xr3:uid="{00000000-0010-0000-0400-0000A9060000}" name="Colonne1673" dataDxfId="14708"/>
    <tableColumn id="1706" xr3:uid="{00000000-0010-0000-0400-0000AA060000}" name="Colonne1674" dataDxfId="14707"/>
    <tableColumn id="1707" xr3:uid="{00000000-0010-0000-0400-0000AB060000}" name="Colonne1675" dataDxfId="14706"/>
    <tableColumn id="1708" xr3:uid="{00000000-0010-0000-0400-0000AC060000}" name="Colonne1676" dataDxfId="14705"/>
    <tableColumn id="1709" xr3:uid="{00000000-0010-0000-0400-0000AD060000}" name="Colonne1677" dataDxfId="14704"/>
    <tableColumn id="1710" xr3:uid="{00000000-0010-0000-0400-0000AE060000}" name="Colonne1678" dataDxfId="14703"/>
    <tableColumn id="1711" xr3:uid="{00000000-0010-0000-0400-0000AF060000}" name="Colonne1679" dataDxfId="14702"/>
    <tableColumn id="1712" xr3:uid="{00000000-0010-0000-0400-0000B0060000}" name="Colonne1680" dataDxfId="14701"/>
    <tableColumn id="1713" xr3:uid="{00000000-0010-0000-0400-0000B1060000}" name="Colonne1681" dataDxfId="14700"/>
    <tableColumn id="1714" xr3:uid="{00000000-0010-0000-0400-0000B2060000}" name="Colonne1682" dataDxfId="14699"/>
    <tableColumn id="1715" xr3:uid="{00000000-0010-0000-0400-0000B3060000}" name="Colonne1683" dataDxfId="14698"/>
    <tableColumn id="1716" xr3:uid="{00000000-0010-0000-0400-0000B4060000}" name="Colonne1684" dataDxfId="14697"/>
    <tableColumn id="1717" xr3:uid="{00000000-0010-0000-0400-0000B5060000}" name="Colonne1685" dataDxfId="14696"/>
    <tableColumn id="1718" xr3:uid="{00000000-0010-0000-0400-0000B6060000}" name="Colonne1686" dataDxfId="14695"/>
    <tableColumn id="1719" xr3:uid="{00000000-0010-0000-0400-0000B7060000}" name="Colonne1687" dataDxfId="14694"/>
    <tableColumn id="1720" xr3:uid="{00000000-0010-0000-0400-0000B8060000}" name="Colonne1688" dataDxfId="14693"/>
    <tableColumn id="1721" xr3:uid="{00000000-0010-0000-0400-0000B9060000}" name="Colonne1689" dataDxfId="14692"/>
    <tableColumn id="1722" xr3:uid="{00000000-0010-0000-0400-0000BA060000}" name="Colonne1690" dataDxfId="14691"/>
    <tableColumn id="1723" xr3:uid="{00000000-0010-0000-0400-0000BB060000}" name="Colonne1691" dataDxfId="14690"/>
    <tableColumn id="1724" xr3:uid="{00000000-0010-0000-0400-0000BC060000}" name="Colonne1692" dataDxfId="14689"/>
    <tableColumn id="1725" xr3:uid="{00000000-0010-0000-0400-0000BD060000}" name="Colonne1693" dataDxfId="14688"/>
    <tableColumn id="1726" xr3:uid="{00000000-0010-0000-0400-0000BE060000}" name="Colonne1694" dataDxfId="14687"/>
    <tableColumn id="1727" xr3:uid="{00000000-0010-0000-0400-0000BF060000}" name="Colonne1695" dataDxfId="14686"/>
    <tableColumn id="1728" xr3:uid="{00000000-0010-0000-0400-0000C0060000}" name="Colonne1696" dataDxfId="14685"/>
    <tableColumn id="1729" xr3:uid="{00000000-0010-0000-0400-0000C1060000}" name="Colonne1697" dataDxfId="14684"/>
    <tableColumn id="1730" xr3:uid="{00000000-0010-0000-0400-0000C2060000}" name="Colonne1698" dataDxfId="14683"/>
    <tableColumn id="1731" xr3:uid="{00000000-0010-0000-0400-0000C3060000}" name="Colonne1699" dataDxfId="14682"/>
    <tableColumn id="1732" xr3:uid="{00000000-0010-0000-0400-0000C4060000}" name="Colonne1700" dataDxfId="14681"/>
    <tableColumn id="1733" xr3:uid="{00000000-0010-0000-0400-0000C5060000}" name="Colonne1701" dataDxfId="14680"/>
    <tableColumn id="1734" xr3:uid="{00000000-0010-0000-0400-0000C6060000}" name="Colonne1702" dataDxfId="14679"/>
    <tableColumn id="1735" xr3:uid="{00000000-0010-0000-0400-0000C7060000}" name="Colonne1703" dataDxfId="14678"/>
    <tableColumn id="1736" xr3:uid="{00000000-0010-0000-0400-0000C8060000}" name="Colonne1704" dataDxfId="14677"/>
    <tableColumn id="1737" xr3:uid="{00000000-0010-0000-0400-0000C9060000}" name="Colonne1705" dataDxfId="14676"/>
    <tableColumn id="1738" xr3:uid="{00000000-0010-0000-0400-0000CA060000}" name="Colonne1706" dataDxfId="14675"/>
    <tableColumn id="1739" xr3:uid="{00000000-0010-0000-0400-0000CB060000}" name="Colonne1707" dataDxfId="14674"/>
    <tableColumn id="1740" xr3:uid="{00000000-0010-0000-0400-0000CC060000}" name="Colonne1708" dataDxfId="14673"/>
    <tableColumn id="1741" xr3:uid="{00000000-0010-0000-0400-0000CD060000}" name="Colonne1709" dataDxfId="14672"/>
    <tableColumn id="1742" xr3:uid="{00000000-0010-0000-0400-0000CE060000}" name="Colonne1710" dataDxfId="14671"/>
    <tableColumn id="1743" xr3:uid="{00000000-0010-0000-0400-0000CF060000}" name="Colonne1711" dataDxfId="14670"/>
    <tableColumn id="1744" xr3:uid="{00000000-0010-0000-0400-0000D0060000}" name="Colonne1712" dataDxfId="14669"/>
    <tableColumn id="1745" xr3:uid="{00000000-0010-0000-0400-0000D1060000}" name="Colonne1713" dataDxfId="14668"/>
    <tableColumn id="1746" xr3:uid="{00000000-0010-0000-0400-0000D2060000}" name="Colonne1714" dataDxfId="14667"/>
    <tableColumn id="1747" xr3:uid="{00000000-0010-0000-0400-0000D3060000}" name="Colonne1715" dataDxfId="14666"/>
    <tableColumn id="1748" xr3:uid="{00000000-0010-0000-0400-0000D4060000}" name="Colonne1716" dataDxfId="14665"/>
    <tableColumn id="1749" xr3:uid="{00000000-0010-0000-0400-0000D5060000}" name="Colonne1717" dataDxfId="14664"/>
    <tableColumn id="1750" xr3:uid="{00000000-0010-0000-0400-0000D6060000}" name="Colonne1718" dataDxfId="14663"/>
    <tableColumn id="1751" xr3:uid="{00000000-0010-0000-0400-0000D7060000}" name="Colonne1719" dataDxfId="14662"/>
    <tableColumn id="1752" xr3:uid="{00000000-0010-0000-0400-0000D8060000}" name="Colonne1720" dataDxfId="14661"/>
    <tableColumn id="1753" xr3:uid="{00000000-0010-0000-0400-0000D9060000}" name="Colonne1721" dataDxfId="14660"/>
    <tableColumn id="1754" xr3:uid="{00000000-0010-0000-0400-0000DA060000}" name="Colonne1722" dataDxfId="14659"/>
    <tableColumn id="1755" xr3:uid="{00000000-0010-0000-0400-0000DB060000}" name="Colonne1723" dataDxfId="14658"/>
    <tableColumn id="1756" xr3:uid="{00000000-0010-0000-0400-0000DC060000}" name="Colonne1724" dataDxfId="14657"/>
    <tableColumn id="1757" xr3:uid="{00000000-0010-0000-0400-0000DD060000}" name="Colonne1725" dataDxfId="14656"/>
    <tableColumn id="1758" xr3:uid="{00000000-0010-0000-0400-0000DE060000}" name="Colonne1726" dataDxfId="14655"/>
    <tableColumn id="1759" xr3:uid="{00000000-0010-0000-0400-0000DF060000}" name="Colonne1727" dataDxfId="14654"/>
    <tableColumn id="1760" xr3:uid="{00000000-0010-0000-0400-0000E0060000}" name="Colonne1728" dataDxfId="14653"/>
    <tableColumn id="1761" xr3:uid="{00000000-0010-0000-0400-0000E1060000}" name="Colonne1729" dataDxfId="14652"/>
    <tableColumn id="1762" xr3:uid="{00000000-0010-0000-0400-0000E2060000}" name="Colonne1730" dataDxfId="14651"/>
    <tableColumn id="1763" xr3:uid="{00000000-0010-0000-0400-0000E3060000}" name="Colonne1731" dataDxfId="14650"/>
    <tableColumn id="1764" xr3:uid="{00000000-0010-0000-0400-0000E4060000}" name="Colonne1732" dataDxfId="14649"/>
    <tableColumn id="1765" xr3:uid="{00000000-0010-0000-0400-0000E5060000}" name="Colonne1733" dataDxfId="14648"/>
    <tableColumn id="1766" xr3:uid="{00000000-0010-0000-0400-0000E6060000}" name="Colonne1734" dataDxfId="14647"/>
    <tableColumn id="1767" xr3:uid="{00000000-0010-0000-0400-0000E7060000}" name="Colonne1735" dataDxfId="14646"/>
    <tableColumn id="1768" xr3:uid="{00000000-0010-0000-0400-0000E8060000}" name="Colonne1736" dataDxfId="14645"/>
    <tableColumn id="1769" xr3:uid="{00000000-0010-0000-0400-0000E9060000}" name="Colonne1737" dataDxfId="14644"/>
    <tableColumn id="1770" xr3:uid="{00000000-0010-0000-0400-0000EA060000}" name="Colonne1738" dataDxfId="14643"/>
    <tableColumn id="1771" xr3:uid="{00000000-0010-0000-0400-0000EB060000}" name="Colonne1739" dataDxfId="14642"/>
    <tableColumn id="1772" xr3:uid="{00000000-0010-0000-0400-0000EC060000}" name="Colonne1740" dataDxfId="14641"/>
    <tableColumn id="1773" xr3:uid="{00000000-0010-0000-0400-0000ED060000}" name="Colonne1741" dataDxfId="14640"/>
    <tableColumn id="1774" xr3:uid="{00000000-0010-0000-0400-0000EE060000}" name="Colonne1742" dataDxfId="14639"/>
    <tableColumn id="1775" xr3:uid="{00000000-0010-0000-0400-0000EF060000}" name="Colonne1743" dataDxfId="14638"/>
    <tableColumn id="1776" xr3:uid="{00000000-0010-0000-0400-0000F0060000}" name="Colonne1744" dataDxfId="14637"/>
    <tableColumn id="1777" xr3:uid="{00000000-0010-0000-0400-0000F1060000}" name="Colonne1745" dataDxfId="14636"/>
    <tableColumn id="1778" xr3:uid="{00000000-0010-0000-0400-0000F2060000}" name="Colonne1746" dataDxfId="14635"/>
    <tableColumn id="1779" xr3:uid="{00000000-0010-0000-0400-0000F3060000}" name="Colonne1747" dataDxfId="14634"/>
    <tableColumn id="1780" xr3:uid="{00000000-0010-0000-0400-0000F4060000}" name="Colonne1748" dataDxfId="14633"/>
    <tableColumn id="1781" xr3:uid="{00000000-0010-0000-0400-0000F5060000}" name="Colonne1749" dataDxfId="14632"/>
    <tableColumn id="1782" xr3:uid="{00000000-0010-0000-0400-0000F6060000}" name="Colonne1750" dataDxfId="14631"/>
    <tableColumn id="1783" xr3:uid="{00000000-0010-0000-0400-0000F7060000}" name="Colonne1751" dataDxfId="14630"/>
    <tableColumn id="1784" xr3:uid="{00000000-0010-0000-0400-0000F8060000}" name="Colonne1752" dataDxfId="14629"/>
    <tableColumn id="1785" xr3:uid="{00000000-0010-0000-0400-0000F9060000}" name="Colonne1753" dataDxfId="14628"/>
    <tableColumn id="1786" xr3:uid="{00000000-0010-0000-0400-0000FA060000}" name="Colonne1754" dataDxfId="14627"/>
    <tableColumn id="1787" xr3:uid="{00000000-0010-0000-0400-0000FB060000}" name="Colonne1755" dataDxfId="14626"/>
    <tableColumn id="1788" xr3:uid="{00000000-0010-0000-0400-0000FC060000}" name="Colonne1756" dataDxfId="14625"/>
    <tableColumn id="1789" xr3:uid="{00000000-0010-0000-0400-0000FD060000}" name="Colonne1757" dataDxfId="14624"/>
    <tableColumn id="1790" xr3:uid="{00000000-0010-0000-0400-0000FE060000}" name="Colonne1758" dataDxfId="14623"/>
    <tableColumn id="1791" xr3:uid="{00000000-0010-0000-0400-0000FF060000}" name="Colonne1759" dataDxfId="14622"/>
    <tableColumn id="1792" xr3:uid="{00000000-0010-0000-0400-000000070000}" name="Colonne1760" dataDxfId="14621"/>
    <tableColumn id="1793" xr3:uid="{00000000-0010-0000-0400-000001070000}" name="Colonne1761" dataDxfId="14620"/>
    <tableColumn id="1794" xr3:uid="{00000000-0010-0000-0400-000002070000}" name="Colonne1762" dataDxfId="14619"/>
    <tableColumn id="1795" xr3:uid="{00000000-0010-0000-0400-000003070000}" name="Colonne1763" dataDxfId="14618"/>
    <tableColumn id="1796" xr3:uid="{00000000-0010-0000-0400-000004070000}" name="Colonne1764" dataDxfId="14617"/>
    <tableColumn id="1797" xr3:uid="{00000000-0010-0000-0400-000005070000}" name="Colonne1765" dataDxfId="14616"/>
    <tableColumn id="1798" xr3:uid="{00000000-0010-0000-0400-000006070000}" name="Colonne1766" dataDxfId="14615"/>
    <tableColumn id="1799" xr3:uid="{00000000-0010-0000-0400-000007070000}" name="Colonne1767" dataDxfId="14614"/>
    <tableColumn id="1800" xr3:uid="{00000000-0010-0000-0400-000008070000}" name="Colonne1768" dataDxfId="14613"/>
    <tableColumn id="1801" xr3:uid="{00000000-0010-0000-0400-000009070000}" name="Colonne1769" dataDxfId="14612"/>
    <tableColumn id="1802" xr3:uid="{00000000-0010-0000-0400-00000A070000}" name="Colonne1770" dataDxfId="14611"/>
    <tableColumn id="1803" xr3:uid="{00000000-0010-0000-0400-00000B070000}" name="Colonne1771" dataDxfId="14610"/>
    <tableColumn id="1804" xr3:uid="{00000000-0010-0000-0400-00000C070000}" name="Colonne1772" dataDxfId="14609"/>
    <tableColumn id="1805" xr3:uid="{00000000-0010-0000-0400-00000D070000}" name="Colonne1773" dataDxfId="14608"/>
    <tableColumn id="1806" xr3:uid="{00000000-0010-0000-0400-00000E070000}" name="Colonne1774" dataDxfId="14607"/>
    <tableColumn id="1807" xr3:uid="{00000000-0010-0000-0400-00000F070000}" name="Colonne1775" dataDxfId="14606"/>
    <tableColumn id="1808" xr3:uid="{00000000-0010-0000-0400-000010070000}" name="Colonne1776" dataDxfId="14605"/>
    <tableColumn id="1809" xr3:uid="{00000000-0010-0000-0400-000011070000}" name="Colonne1777" dataDxfId="14604"/>
    <tableColumn id="1810" xr3:uid="{00000000-0010-0000-0400-000012070000}" name="Colonne1778" dataDxfId="14603"/>
    <tableColumn id="1811" xr3:uid="{00000000-0010-0000-0400-000013070000}" name="Colonne1779" dataDxfId="14602"/>
    <tableColumn id="1812" xr3:uid="{00000000-0010-0000-0400-000014070000}" name="Colonne1780" dataDxfId="14601"/>
    <tableColumn id="1813" xr3:uid="{00000000-0010-0000-0400-000015070000}" name="Colonne1781" dataDxfId="14600"/>
    <tableColumn id="1814" xr3:uid="{00000000-0010-0000-0400-000016070000}" name="Colonne1782" dataDxfId="14599"/>
    <tableColumn id="1815" xr3:uid="{00000000-0010-0000-0400-000017070000}" name="Colonne1783" dataDxfId="14598"/>
    <tableColumn id="1816" xr3:uid="{00000000-0010-0000-0400-000018070000}" name="Colonne1784" dataDxfId="14597"/>
    <tableColumn id="1817" xr3:uid="{00000000-0010-0000-0400-000019070000}" name="Colonne1785" dataDxfId="14596"/>
    <tableColumn id="1818" xr3:uid="{00000000-0010-0000-0400-00001A070000}" name="Colonne1786" dataDxfId="14595"/>
    <tableColumn id="1819" xr3:uid="{00000000-0010-0000-0400-00001B070000}" name="Colonne1787" dataDxfId="14594"/>
    <tableColumn id="1820" xr3:uid="{00000000-0010-0000-0400-00001C070000}" name="Colonne1788" dataDxfId="14593"/>
    <tableColumn id="1821" xr3:uid="{00000000-0010-0000-0400-00001D070000}" name="Colonne1789" dataDxfId="14592"/>
    <tableColumn id="1822" xr3:uid="{00000000-0010-0000-0400-00001E070000}" name="Colonne1790" dataDxfId="14591"/>
    <tableColumn id="1823" xr3:uid="{00000000-0010-0000-0400-00001F070000}" name="Colonne1791" dataDxfId="14590"/>
    <tableColumn id="1824" xr3:uid="{00000000-0010-0000-0400-000020070000}" name="Colonne1792" dataDxfId="14589"/>
    <tableColumn id="1825" xr3:uid="{00000000-0010-0000-0400-000021070000}" name="Colonne1793" dataDxfId="14588"/>
    <tableColumn id="1826" xr3:uid="{00000000-0010-0000-0400-000022070000}" name="Colonne1794" dataDxfId="14587"/>
    <tableColumn id="1827" xr3:uid="{00000000-0010-0000-0400-000023070000}" name="Colonne1795" dataDxfId="14586"/>
    <tableColumn id="1828" xr3:uid="{00000000-0010-0000-0400-000024070000}" name="Colonne1796" dataDxfId="14585"/>
    <tableColumn id="1829" xr3:uid="{00000000-0010-0000-0400-000025070000}" name="Colonne1797" dataDxfId="14584"/>
    <tableColumn id="1830" xr3:uid="{00000000-0010-0000-0400-000026070000}" name="Colonne1798" dataDxfId="14583"/>
    <tableColumn id="1831" xr3:uid="{00000000-0010-0000-0400-000027070000}" name="Colonne1799" dataDxfId="14582"/>
    <tableColumn id="1832" xr3:uid="{00000000-0010-0000-0400-000028070000}" name="Colonne1800" dataDxfId="14581"/>
    <tableColumn id="1833" xr3:uid="{00000000-0010-0000-0400-000029070000}" name="Colonne1801" dataDxfId="14580"/>
    <tableColumn id="1834" xr3:uid="{00000000-0010-0000-0400-00002A070000}" name="Colonne1802" dataDxfId="14579"/>
    <tableColumn id="1835" xr3:uid="{00000000-0010-0000-0400-00002B070000}" name="Colonne1803" dataDxfId="14578"/>
    <tableColumn id="1836" xr3:uid="{00000000-0010-0000-0400-00002C070000}" name="Colonne1804" dataDxfId="14577"/>
    <tableColumn id="1837" xr3:uid="{00000000-0010-0000-0400-00002D070000}" name="Colonne1805" dataDxfId="14576"/>
    <tableColumn id="1838" xr3:uid="{00000000-0010-0000-0400-00002E070000}" name="Colonne1806" dataDxfId="14575"/>
    <tableColumn id="1839" xr3:uid="{00000000-0010-0000-0400-00002F070000}" name="Colonne1807" dataDxfId="14574"/>
    <tableColumn id="1840" xr3:uid="{00000000-0010-0000-0400-000030070000}" name="Colonne1808" dataDxfId="14573"/>
    <tableColumn id="1841" xr3:uid="{00000000-0010-0000-0400-000031070000}" name="Colonne1809" dataDxfId="14572"/>
    <tableColumn id="1842" xr3:uid="{00000000-0010-0000-0400-000032070000}" name="Colonne1810" dataDxfId="14571"/>
    <tableColumn id="1843" xr3:uid="{00000000-0010-0000-0400-000033070000}" name="Colonne1811" dataDxfId="14570"/>
    <tableColumn id="1844" xr3:uid="{00000000-0010-0000-0400-000034070000}" name="Colonne1812" dataDxfId="14569"/>
    <tableColumn id="1845" xr3:uid="{00000000-0010-0000-0400-000035070000}" name="Colonne1813" dataDxfId="14568"/>
    <tableColumn id="1846" xr3:uid="{00000000-0010-0000-0400-000036070000}" name="Colonne1814" dataDxfId="14567"/>
    <tableColumn id="1847" xr3:uid="{00000000-0010-0000-0400-000037070000}" name="Colonne1815" dataDxfId="14566"/>
    <tableColumn id="1848" xr3:uid="{00000000-0010-0000-0400-000038070000}" name="Colonne1816" dataDxfId="14565"/>
    <tableColumn id="1849" xr3:uid="{00000000-0010-0000-0400-000039070000}" name="Colonne1817" dataDxfId="14564"/>
    <tableColumn id="1850" xr3:uid="{00000000-0010-0000-0400-00003A070000}" name="Colonne1818" dataDxfId="14563"/>
    <tableColumn id="1851" xr3:uid="{00000000-0010-0000-0400-00003B070000}" name="Colonne1819" dataDxfId="14562"/>
    <tableColumn id="1852" xr3:uid="{00000000-0010-0000-0400-00003C070000}" name="Colonne1820" dataDxfId="14561"/>
    <tableColumn id="1853" xr3:uid="{00000000-0010-0000-0400-00003D070000}" name="Colonne1821" dataDxfId="14560"/>
    <tableColumn id="1854" xr3:uid="{00000000-0010-0000-0400-00003E070000}" name="Colonne1822" dataDxfId="14559"/>
    <tableColumn id="1855" xr3:uid="{00000000-0010-0000-0400-00003F070000}" name="Colonne1823" dataDxfId="14558"/>
    <tableColumn id="1856" xr3:uid="{00000000-0010-0000-0400-000040070000}" name="Colonne1824" dataDxfId="14557"/>
    <tableColumn id="1857" xr3:uid="{00000000-0010-0000-0400-000041070000}" name="Colonne1825" dataDxfId="14556"/>
    <tableColumn id="1858" xr3:uid="{00000000-0010-0000-0400-000042070000}" name="Colonne1826" dataDxfId="14555"/>
    <tableColumn id="1859" xr3:uid="{00000000-0010-0000-0400-000043070000}" name="Colonne1827" dataDxfId="14554"/>
    <tableColumn id="1860" xr3:uid="{00000000-0010-0000-0400-000044070000}" name="Colonne1828" dataDxfId="14553"/>
    <tableColumn id="1861" xr3:uid="{00000000-0010-0000-0400-000045070000}" name="Colonne1829" dataDxfId="14552"/>
    <tableColumn id="1862" xr3:uid="{00000000-0010-0000-0400-000046070000}" name="Colonne1830" dataDxfId="14551"/>
    <tableColumn id="1863" xr3:uid="{00000000-0010-0000-0400-000047070000}" name="Colonne1831" dataDxfId="14550"/>
    <tableColumn id="1864" xr3:uid="{00000000-0010-0000-0400-000048070000}" name="Colonne1832" dataDxfId="14549"/>
    <tableColumn id="1865" xr3:uid="{00000000-0010-0000-0400-000049070000}" name="Colonne1833" dataDxfId="14548"/>
    <tableColumn id="1866" xr3:uid="{00000000-0010-0000-0400-00004A070000}" name="Colonne1834" dataDxfId="14547"/>
    <tableColumn id="1867" xr3:uid="{00000000-0010-0000-0400-00004B070000}" name="Colonne1835" dataDxfId="14546"/>
    <tableColumn id="1868" xr3:uid="{00000000-0010-0000-0400-00004C070000}" name="Colonne1836" dataDxfId="14545"/>
    <tableColumn id="1869" xr3:uid="{00000000-0010-0000-0400-00004D070000}" name="Colonne1837" dataDxfId="14544"/>
    <tableColumn id="1870" xr3:uid="{00000000-0010-0000-0400-00004E070000}" name="Colonne1838" dataDxfId="14543"/>
    <tableColumn id="1871" xr3:uid="{00000000-0010-0000-0400-00004F070000}" name="Colonne1839" dataDxfId="14542"/>
    <tableColumn id="1872" xr3:uid="{00000000-0010-0000-0400-000050070000}" name="Colonne1840" dataDxfId="14541"/>
    <tableColumn id="1873" xr3:uid="{00000000-0010-0000-0400-000051070000}" name="Colonne1841" dataDxfId="14540"/>
    <tableColumn id="1874" xr3:uid="{00000000-0010-0000-0400-000052070000}" name="Colonne1842" dataDxfId="14539"/>
    <tableColumn id="1875" xr3:uid="{00000000-0010-0000-0400-000053070000}" name="Colonne1843" dataDxfId="14538"/>
    <tableColumn id="1876" xr3:uid="{00000000-0010-0000-0400-000054070000}" name="Colonne1844" dataDxfId="14537"/>
    <tableColumn id="1877" xr3:uid="{00000000-0010-0000-0400-000055070000}" name="Colonne1845" dataDxfId="14536"/>
    <tableColumn id="1878" xr3:uid="{00000000-0010-0000-0400-000056070000}" name="Colonne1846" dataDxfId="14535"/>
    <tableColumn id="1879" xr3:uid="{00000000-0010-0000-0400-000057070000}" name="Colonne1847" dataDxfId="14534"/>
    <tableColumn id="1880" xr3:uid="{00000000-0010-0000-0400-000058070000}" name="Colonne1848" dataDxfId="14533"/>
    <tableColumn id="1881" xr3:uid="{00000000-0010-0000-0400-000059070000}" name="Colonne1849" dataDxfId="14532"/>
    <tableColumn id="1882" xr3:uid="{00000000-0010-0000-0400-00005A070000}" name="Colonne1850" dataDxfId="14531"/>
    <tableColumn id="1883" xr3:uid="{00000000-0010-0000-0400-00005B070000}" name="Colonne1851" dataDxfId="14530"/>
    <tableColumn id="1884" xr3:uid="{00000000-0010-0000-0400-00005C070000}" name="Colonne1852" dataDxfId="14529"/>
    <tableColumn id="1885" xr3:uid="{00000000-0010-0000-0400-00005D070000}" name="Colonne1853" dataDxfId="14528"/>
    <tableColumn id="1886" xr3:uid="{00000000-0010-0000-0400-00005E070000}" name="Colonne1854" dataDxfId="14527"/>
    <tableColumn id="1887" xr3:uid="{00000000-0010-0000-0400-00005F070000}" name="Colonne1855" dataDxfId="14526"/>
    <tableColumn id="1888" xr3:uid="{00000000-0010-0000-0400-000060070000}" name="Colonne1856" dataDxfId="14525"/>
    <tableColumn id="1889" xr3:uid="{00000000-0010-0000-0400-000061070000}" name="Colonne1857" dataDxfId="14524"/>
    <tableColumn id="1890" xr3:uid="{00000000-0010-0000-0400-000062070000}" name="Colonne1858" dataDxfId="14523"/>
    <tableColumn id="1891" xr3:uid="{00000000-0010-0000-0400-000063070000}" name="Colonne1859" dataDxfId="14522"/>
    <tableColumn id="1892" xr3:uid="{00000000-0010-0000-0400-000064070000}" name="Colonne1860" dataDxfId="14521"/>
    <tableColumn id="1893" xr3:uid="{00000000-0010-0000-0400-000065070000}" name="Colonne1861" dataDxfId="14520"/>
    <tableColumn id="1894" xr3:uid="{00000000-0010-0000-0400-000066070000}" name="Colonne1862" dataDxfId="14519"/>
    <tableColumn id="1895" xr3:uid="{00000000-0010-0000-0400-000067070000}" name="Colonne1863" dataDxfId="14518"/>
    <tableColumn id="1896" xr3:uid="{00000000-0010-0000-0400-000068070000}" name="Colonne1864" dataDxfId="14517"/>
    <tableColumn id="1897" xr3:uid="{00000000-0010-0000-0400-000069070000}" name="Colonne1865" dataDxfId="14516"/>
    <tableColumn id="1898" xr3:uid="{00000000-0010-0000-0400-00006A070000}" name="Colonne1866" dataDxfId="14515"/>
    <tableColumn id="1899" xr3:uid="{00000000-0010-0000-0400-00006B070000}" name="Colonne1867" dataDxfId="14514"/>
    <tableColumn id="1900" xr3:uid="{00000000-0010-0000-0400-00006C070000}" name="Colonne1868" dataDxfId="14513"/>
    <tableColumn id="1901" xr3:uid="{00000000-0010-0000-0400-00006D070000}" name="Colonne1869" dataDxfId="14512"/>
    <tableColumn id="1902" xr3:uid="{00000000-0010-0000-0400-00006E070000}" name="Colonne1870" dataDxfId="14511"/>
    <tableColumn id="1903" xr3:uid="{00000000-0010-0000-0400-00006F070000}" name="Colonne1871" dataDxfId="14510"/>
    <tableColumn id="1904" xr3:uid="{00000000-0010-0000-0400-000070070000}" name="Colonne1872" dataDxfId="14509"/>
    <tableColumn id="1905" xr3:uid="{00000000-0010-0000-0400-000071070000}" name="Colonne1873" dataDxfId="14508"/>
    <tableColumn id="1906" xr3:uid="{00000000-0010-0000-0400-000072070000}" name="Colonne1874" dataDxfId="14507"/>
    <tableColumn id="1907" xr3:uid="{00000000-0010-0000-0400-000073070000}" name="Colonne1875" dataDxfId="14506"/>
    <tableColumn id="1908" xr3:uid="{00000000-0010-0000-0400-000074070000}" name="Colonne1876" dataDxfId="14505"/>
    <tableColumn id="1909" xr3:uid="{00000000-0010-0000-0400-000075070000}" name="Colonne1877" dataDxfId="14504"/>
    <tableColumn id="1910" xr3:uid="{00000000-0010-0000-0400-000076070000}" name="Colonne1878" dataDxfId="14503"/>
    <tableColumn id="1911" xr3:uid="{00000000-0010-0000-0400-000077070000}" name="Colonne1879" dataDxfId="14502"/>
    <tableColumn id="1912" xr3:uid="{00000000-0010-0000-0400-000078070000}" name="Colonne1880" dataDxfId="14501"/>
    <tableColumn id="1913" xr3:uid="{00000000-0010-0000-0400-000079070000}" name="Colonne1881" dataDxfId="14500"/>
    <tableColumn id="1914" xr3:uid="{00000000-0010-0000-0400-00007A070000}" name="Colonne1882" dataDxfId="14499"/>
    <tableColumn id="1915" xr3:uid="{00000000-0010-0000-0400-00007B070000}" name="Colonne1883" dataDxfId="14498"/>
    <tableColumn id="1916" xr3:uid="{00000000-0010-0000-0400-00007C070000}" name="Colonne1884" dataDxfId="14497"/>
    <tableColumn id="1917" xr3:uid="{00000000-0010-0000-0400-00007D070000}" name="Colonne1885" dataDxfId="14496"/>
    <tableColumn id="1918" xr3:uid="{00000000-0010-0000-0400-00007E070000}" name="Colonne1886" dataDxfId="14495"/>
    <tableColumn id="1919" xr3:uid="{00000000-0010-0000-0400-00007F070000}" name="Colonne1887" dataDxfId="14494"/>
    <tableColumn id="1920" xr3:uid="{00000000-0010-0000-0400-000080070000}" name="Colonne1888" dataDxfId="14493"/>
    <tableColumn id="1921" xr3:uid="{00000000-0010-0000-0400-000081070000}" name="Colonne1889" dataDxfId="14492"/>
    <tableColumn id="1922" xr3:uid="{00000000-0010-0000-0400-000082070000}" name="Colonne1890" dataDxfId="14491"/>
    <tableColumn id="1923" xr3:uid="{00000000-0010-0000-0400-000083070000}" name="Colonne1891" dataDxfId="14490"/>
    <tableColumn id="1924" xr3:uid="{00000000-0010-0000-0400-000084070000}" name="Colonne1892" dataDxfId="14489"/>
    <tableColumn id="1925" xr3:uid="{00000000-0010-0000-0400-000085070000}" name="Colonne1893" dataDxfId="14488"/>
    <tableColumn id="1926" xr3:uid="{00000000-0010-0000-0400-000086070000}" name="Colonne1894" dataDxfId="14487"/>
    <tableColumn id="1927" xr3:uid="{00000000-0010-0000-0400-000087070000}" name="Colonne1895" dataDxfId="14486"/>
    <tableColumn id="1928" xr3:uid="{00000000-0010-0000-0400-000088070000}" name="Colonne1896" dataDxfId="14485"/>
    <tableColumn id="1929" xr3:uid="{00000000-0010-0000-0400-000089070000}" name="Colonne1897" dataDxfId="14484"/>
    <tableColumn id="1930" xr3:uid="{00000000-0010-0000-0400-00008A070000}" name="Colonne1898" dataDxfId="14483"/>
    <tableColumn id="1931" xr3:uid="{00000000-0010-0000-0400-00008B070000}" name="Colonne1899" dataDxfId="14482"/>
    <tableColumn id="1932" xr3:uid="{00000000-0010-0000-0400-00008C070000}" name="Colonne1900" dataDxfId="14481"/>
    <tableColumn id="1933" xr3:uid="{00000000-0010-0000-0400-00008D070000}" name="Colonne1901" dataDxfId="14480"/>
    <tableColumn id="1934" xr3:uid="{00000000-0010-0000-0400-00008E070000}" name="Colonne1902" dataDxfId="14479"/>
    <tableColumn id="1935" xr3:uid="{00000000-0010-0000-0400-00008F070000}" name="Colonne1903" dataDxfId="14478"/>
    <tableColumn id="1936" xr3:uid="{00000000-0010-0000-0400-000090070000}" name="Colonne1904" dataDxfId="14477"/>
    <tableColumn id="1937" xr3:uid="{00000000-0010-0000-0400-000091070000}" name="Colonne1905" dataDxfId="14476"/>
    <tableColumn id="1938" xr3:uid="{00000000-0010-0000-0400-000092070000}" name="Colonne1906" dataDxfId="14475"/>
    <tableColumn id="1939" xr3:uid="{00000000-0010-0000-0400-000093070000}" name="Colonne1907" dataDxfId="14474"/>
    <tableColumn id="1940" xr3:uid="{00000000-0010-0000-0400-000094070000}" name="Colonne1908" dataDxfId="14473"/>
    <tableColumn id="1941" xr3:uid="{00000000-0010-0000-0400-000095070000}" name="Colonne1909" dataDxfId="14472"/>
    <tableColumn id="1942" xr3:uid="{00000000-0010-0000-0400-000096070000}" name="Colonne1910" dataDxfId="14471"/>
    <tableColumn id="1943" xr3:uid="{00000000-0010-0000-0400-000097070000}" name="Colonne1911" dataDxfId="14470"/>
    <tableColumn id="1944" xr3:uid="{00000000-0010-0000-0400-000098070000}" name="Colonne1912" dataDxfId="14469"/>
    <tableColumn id="1945" xr3:uid="{00000000-0010-0000-0400-000099070000}" name="Colonne1913" dataDxfId="14468"/>
    <tableColumn id="1946" xr3:uid="{00000000-0010-0000-0400-00009A070000}" name="Colonne1914" dataDxfId="14467"/>
    <tableColumn id="1947" xr3:uid="{00000000-0010-0000-0400-00009B070000}" name="Colonne1915" dataDxfId="14466"/>
    <tableColumn id="1948" xr3:uid="{00000000-0010-0000-0400-00009C070000}" name="Colonne1916" dataDxfId="14465"/>
    <tableColumn id="1949" xr3:uid="{00000000-0010-0000-0400-00009D070000}" name="Colonne1917" dataDxfId="14464"/>
    <tableColumn id="1950" xr3:uid="{00000000-0010-0000-0400-00009E070000}" name="Colonne1918" dataDxfId="14463"/>
    <tableColumn id="1951" xr3:uid="{00000000-0010-0000-0400-00009F070000}" name="Colonne1919" dataDxfId="14462"/>
    <tableColumn id="1952" xr3:uid="{00000000-0010-0000-0400-0000A0070000}" name="Colonne1920" dataDxfId="14461"/>
    <tableColumn id="1953" xr3:uid="{00000000-0010-0000-0400-0000A1070000}" name="Colonne1921" dataDxfId="14460"/>
    <tableColumn id="1954" xr3:uid="{00000000-0010-0000-0400-0000A2070000}" name="Colonne1922" dataDxfId="14459"/>
    <tableColumn id="1955" xr3:uid="{00000000-0010-0000-0400-0000A3070000}" name="Colonne1923" dataDxfId="14458"/>
    <tableColumn id="1956" xr3:uid="{00000000-0010-0000-0400-0000A4070000}" name="Colonne1924" dataDxfId="14457"/>
    <tableColumn id="1957" xr3:uid="{00000000-0010-0000-0400-0000A5070000}" name="Colonne1925" dataDxfId="14456"/>
    <tableColumn id="1958" xr3:uid="{00000000-0010-0000-0400-0000A6070000}" name="Colonne1926" dataDxfId="14455"/>
    <tableColumn id="1959" xr3:uid="{00000000-0010-0000-0400-0000A7070000}" name="Colonne1927" dataDxfId="14454"/>
    <tableColumn id="1960" xr3:uid="{00000000-0010-0000-0400-0000A8070000}" name="Colonne1928" dataDxfId="14453"/>
    <tableColumn id="1961" xr3:uid="{00000000-0010-0000-0400-0000A9070000}" name="Colonne1929" dataDxfId="14452"/>
    <tableColumn id="1962" xr3:uid="{00000000-0010-0000-0400-0000AA070000}" name="Colonne1930" dataDxfId="14451"/>
    <tableColumn id="1963" xr3:uid="{00000000-0010-0000-0400-0000AB070000}" name="Colonne1931" dataDxfId="14450"/>
    <tableColumn id="1964" xr3:uid="{00000000-0010-0000-0400-0000AC070000}" name="Colonne1932" dataDxfId="14449"/>
    <tableColumn id="1965" xr3:uid="{00000000-0010-0000-0400-0000AD070000}" name="Colonne1933" dataDxfId="14448"/>
    <tableColumn id="1966" xr3:uid="{00000000-0010-0000-0400-0000AE070000}" name="Colonne1934" dataDxfId="14447"/>
    <tableColumn id="1967" xr3:uid="{00000000-0010-0000-0400-0000AF070000}" name="Colonne1935" dataDxfId="14446"/>
    <tableColumn id="1968" xr3:uid="{00000000-0010-0000-0400-0000B0070000}" name="Colonne1936" dataDxfId="14445"/>
    <tableColumn id="1969" xr3:uid="{00000000-0010-0000-0400-0000B1070000}" name="Colonne1937" dataDxfId="14444"/>
    <tableColumn id="1970" xr3:uid="{00000000-0010-0000-0400-0000B2070000}" name="Colonne1938" dataDxfId="14443"/>
    <tableColumn id="1971" xr3:uid="{00000000-0010-0000-0400-0000B3070000}" name="Colonne1939" dataDxfId="14442"/>
    <tableColumn id="1972" xr3:uid="{00000000-0010-0000-0400-0000B4070000}" name="Colonne1940" dataDxfId="14441"/>
    <tableColumn id="1973" xr3:uid="{00000000-0010-0000-0400-0000B5070000}" name="Colonne1941" dataDxfId="14440"/>
    <tableColumn id="1974" xr3:uid="{00000000-0010-0000-0400-0000B6070000}" name="Colonne1942" dataDxfId="14439"/>
    <tableColumn id="1975" xr3:uid="{00000000-0010-0000-0400-0000B7070000}" name="Colonne1943" dataDxfId="14438"/>
    <tableColumn id="1976" xr3:uid="{00000000-0010-0000-0400-0000B8070000}" name="Colonne1944" dataDxfId="14437"/>
    <tableColumn id="1977" xr3:uid="{00000000-0010-0000-0400-0000B9070000}" name="Colonne1945" dataDxfId="14436"/>
    <tableColumn id="1978" xr3:uid="{00000000-0010-0000-0400-0000BA070000}" name="Colonne1946" dataDxfId="14435"/>
    <tableColumn id="1979" xr3:uid="{00000000-0010-0000-0400-0000BB070000}" name="Colonne1947" dataDxfId="14434"/>
    <tableColumn id="1980" xr3:uid="{00000000-0010-0000-0400-0000BC070000}" name="Colonne1948" dataDxfId="14433"/>
    <tableColumn id="1981" xr3:uid="{00000000-0010-0000-0400-0000BD070000}" name="Colonne1949" dataDxfId="14432"/>
    <tableColumn id="1982" xr3:uid="{00000000-0010-0000-0400-0000BE070000}" name="Colonne1950" dataDxfId="14431"/>
    <tableColumn id="1983" xr3:uid="{00000000-0010-0000-0400-0000BF070000}" name="Colonne1951" dataDxfId="14430"/>
    <tableColumn id="1984" xr3:uid="{00000000-0010-0000-0400-0000C0070000}" name="Colonne1952" dataDxfId="14429"/>
    <tableColumn id="1985" xr3:uid="{00000000-0010-0000-0400-0000C1070000}" name="Colonne1953" dataDxfId="14428"/>
    <tableColumn id="1986" xr3:uid="{00000000-0010-0000-0400-0000C2070000}" name="Colonne1954" dataDxfId="14427"/>
    <tableColumn id="1987" xr3:uid="{00000000-0010-0000-0400-0000C3070000}" name="Colonne1955" dataDxfId="14426"/>
    <tableColumn id="1988" xr3:uid="{00000000-0010-0000-0400-0000C4070000}" name="Colonne1956" dataDxfId="14425"/>
    <tableColumn id="1989" xr3:uid="{00000000-0010-0000-0400-0000C5070000}" name="Colonne1957" dataDxfId="14424"/>
    <tableColumn id="1990" xr3:uid="{00000000-0010-0000-0400-0000C6070000}" name="Colonne1958" dataDxfId="14423"/>
    <tableColumn id="1991" xr3:uid="{00000000-0010-0000-0400-0000C7070000}" name="Colonne1959" dataDxfId="14422"/>
    <tableColumn id="1992" xr3:uid="{00000000-0010-0000-0400-0000C8070000}" name="Colonne1960" dataDxfId="14421"/>
    <tableColumn id="1993" xr3:uid="{00000000-0010-0000-0400-0000C9070000}" name="Colonne1961" dataDxfId="14420"/>
    <tableColumn id="1994" xr3:uid="{00000000-0010-0000-0400-0000CA070000}" name="Colonne1962" dataDxfId="14419"/>
    <tableColumn id="1995" xr3:uid="{00000000-0010-0000-0400-0000CB070000}" name="Colonne1963" dataDxfId="14418"/>
    <tableColumn id="1996" xr3:uid="{00000000-0010-0000-0400-0000CC070000}" name="Colonne1964" dataDxfId="14417"/>
    <tableColumn id="1997" xr3:uid="{00000000-0010-0000-0400-0000CD070000}" name="Colonne1965" dataDxfId="14416"/>
    <tableColumn id="1998" xr3:uid="{00000000-0010-0000-0400-0000CE070000}" name="Colonne1966" dataDxfId="14415"/>
    <tableColumn id="1999" xr3:uid="{00000000-0010-0000-0400-0000CF070000}" name="Colonne1967" dataDxfId="14414"/>
    <tableColumn id="2000" xr3:uid="{00000000-0010-0000-0400-0000D0070000}" name="Colonne1968" dataDxfId="14413"/>
    <tableColumn id="2001" xr3:uid="{00000000-0010-0000-0400-0000D1070000}" name="Colonne1969" dataDxfId="14412"/>
    <tableColumn id="2002" xr3:uid="{00000000-0010-0000-0400-0000D2070000}" name="Colonne1970" dataDxfId="14411"/>
    <tableColumn id="2003" xr3:uid="{00000000-0010-0000-0400-0000D3070000}" name="Colonne1971" dataDxfId="14410"/>
    <tableColumn id="2004" xr3:uid="{00000000-0010-0000-0400-0000D4070000}" name="Colonne1972" dataDxfId="14409"/>
    <tableColumn id="2005" xr3:uid="{00000000-0010-0000-0400-0000D5070000}" name="Colonne1973" dataDxfId="14408"/>
    <tableColumn id="2006" xr3:uid="{00000000-0010-0000-0400-0000D6070000}" name="Colonne1974" dataDxfId="14407"/>
    <tableColumn id="2007" xr3:uid="{00000000-0010-0000-0400-0000D7070000}" name="Colonne1975" dataDxfId="14406"/>
    <tableColumn id="2008" xr3:uid="{00000000-0010-0000-0400-0000D8070000}" name="Colonne1976" dataDxfId="14405"/>
    <tableColumn id="2009" xr3:uid="{00000000-0010-0000-0400-0000D9070000}" name="Colonne1977" dataDxfId="14404"/>
    <tableColumn id="2010" xr3:uid="{00000000-0010-0000-0400-0000DA070000}" name="Colonne1978" dataDxfId="14403"/>
    <tableColumn id="2011" xr3:uid="{00000000-0010-0000-0400-0000DB070000}" name="Colonne1979" dataDxfId="14402"/>
    <tableColumn id="2012" xr3:uid="{00000000-0010-0000-0400-0000DC070000}" name="Colonne1980" dataDxfId="14401"/>
    <tableColumn id="2013" xr3:uid="{00000000-0010-0000-0400-0000DD070000}" name="Colonne1981" dataDxfId="14400"/>
    <tableColumn id="2014" xr3:uid="{00000000-0010-0000-0400-0000DE070000}" name="Colonne1982" dataDxfId="14399"/>
    <tableColumn id="2015" xr3:uid="{00000000-0010-0000-0400-0000DF070000}" name="Colonne1983" dataDxfId="14398"/>
    <tableColumn id="2016" xr3:uid="{00000000-0010-0000-0400-0000E0070000}" name="Colonne1984" dataDxfId="14397"/>
    <tableColumn id="2017" xr3:uid="{00000000-0010-0000-0400-0000E1070000}" name="Colonne1985" dataDxfId="14396"/>
    <tableColumn id="2018" xr3:uid="{00000000-0010-0000-0400-0000E2070000}" name="Colonne1986" dataDxfId="14395"/>
    <tableColumn id="2019" xr3:uid="{00000000-0010-0000-0400-0000E3070000}" name="Colonne1987" dataDxfId="14394"/>
    <tableColumn id="2020" xr3:uid="{00000000-0010-0000-0400-0000E4070000}" name="Colonne1988" dataDxfId="14393"/>
    <tableColumn id="2021" xr3:uid="{00000000-0010-0000-0400-0000E5070000}" name="Colonne1989" dataDxfId="14392"/>
    <tableColumn id="2022" xr3:uid="{00000000-0010-0000-0400-0000E6070000}" name="Colonne1990" dataDxfId="14391"/>
    <tableColumn id="2023" xr3:uid="{00000000-0010-0000-0400-0000E7070000}" name="Colonne1991" dataDxfId="14390"/>
    <tableColumn id="2024" xr3:uid="{00000000-0010-0000-0400-0000E8070000}" name="Colonne1992" dataDxfId="14389"/>
    <tableColumn id="2025" xr3:uid="{00000000-0010-0000-0400-0000E9070000}" name="Colonne1993" dataDxfId="14388"/>
    <tableColumn id="2026" xr3:uid="{00000000-0010-0000-0400-0000EA070000}" name="Colonne1994" dataDxfId="14387"/>
    <tableColumn id="2027" xr3:uid="{00000000-0010-0000-0400-0000EB070000}" name="Colonne1995" dataDxfId="14386"/>
    <tableColumn id="2028" xr3:uid="{00000000-0010-0000-0400-0000EC070000}" name="Colonne1996" dataDxfId="14385"/>
    <tableColumn id="2029" xr3:uid="{00000000-0010-0000-0400-0000ED070000}" name="Colonne1997" dataDxfId="14384"/>
    <tableColumn id="2030" xr3:uid="{00000000-0010-0000-0400-0000EE070000}" name="Colonne1998" dataDxfId="14383"/>
    <tableColumn id="2031" xr3:uid="{00000000-0010-0000-0400-0000EF070000}" name="Colonne1999" dataDxfId="14382"/>
    <tableColumn id="2032" xr3:uid="{00000000-0010-0000-0400-0000F0070000}" name="Colonne2000" dataDxfId="14381"/>
    <tableColumn id="2033" xr3:uid="{00000000-0010-0000-0400-0000F1070000}" name="Colonne2001" dataDxfId="14380"/>
    <tableColumn id="2034" xr3:uid="{00000000-0010-0000-0400-0000F2070000}" name="Colonne2002" dataDxfId="14379"/>
    <tableColumn id="2035" xr3:uid="{00000000-0010-0000-0400-0000F3070000}" name="Colonne2003" dataDxfId="14378"/>
    <tableColumn id="2036" xr3:uid="{00000000-0010-0000-0400-0000F4070000}" name="Colonne2004" dataDxfId="14377"/>
    <tableColumn id="2037" xr3:uid="{00000000-0010-0000-0400-0000F5070000}" name="Colonne2005" dataDxfId="14376"/>
    <tableColumn id="2038" xr3:uid="{00000000-0010-0000-0400-0000F6070000}" name="Colonne2006" dataDxfId="14375"/>
    <tableColumn id="2039" xr3:uid="{00000000-0010-0000-0400-0000F7070000}" name="Colonne2007" dataDxfId="14374"/>
    <tableColumn id="2040" xr3:uid="{00000000-0010-0000-0400-0000F8070000}" name="Colonne2008" dataDxfId="14373"/>
    <tableColumn id="2041" xr3:uid="{00000000-0010-0000-0400-0000F9070000}" name="Colonne2009" dataDxfId="14372"/>
    <tableColumn id="2042" xr3:uid="{00000000-0010-0000-0400-0000FA070000}" name="Colonne2010" dataDxfId="14371"/>
    <tableColumn id="2043" xr3:uid="{00000000-0010-0000-0400-0000FB070000}" name="Colonne2011" dataDxfId="14370"/>
    <tableColumn id="2044" xr3:uid="{00000000-0010-0000-0400-0000FC070000}" name="Colonne2012" dataDxfId="14369"/>
    <tableColumn id="2045" xr3:uid="{00000000-0010-0000-0400-0000FD070000}" name="Colonne2013" dataDxfId="14368"/>
    <tableColumn id="2046" xr3:uid="{00000000-0010-0000-0400-0000FE070000}" name="Colonne2014" dataDxfId="14367"/>
    <tableColumn id="2047" xr3:uid="{00000000-0010-0000-0400-0000FF070000}" name="Colonne2015" dataDxfId="14366"/>
    <tableColumn id="2048" xr3:uid="{00000000-0010-0000-0400-000000080000}" name="Colonne2016" dataDxfId="14365"/>
    <tableColumn id="2049" xr3:uid="{00000000-0010-0000-0400-000001080000}" name="Colonne2017" dataDxfId="14364"/>
    <tableColumn id="2050" xr3:uid="{00000000-0010-0000-0400-000002080000}" name="Colonne2018" dataDxfId="14363"/>
    <tableColumn id="2051" xr3:uid="{00000000-0010-0000-0400-000003080000}" name="Colonne2019" dataDxfId="14362"/>
    <tableColumn id="2052" xr3:uid="{00000000-0010-0000-0400-000004080000}" name="Colonne2020" dataDxfId="14361"/>
    <tableColumn id="2053" xr3:uid="{00000000-0010-0000-0400-000005080000}" name="Colonne2021" dataDxfId="14360"/>
    <tableColumn id="2054" xr3:uid="{00000000-0010-0000-0400-000006080000}" name="Colonne2022" dataDxfId="14359"/>
    <tableColumn id="2055" xr3:uid="{00000000-0010-0000-0400-000007080000}" name="Colonne2023" dataDxfId="14358"/>
    <tableColumn id="2056" xr3:uid="{00000000-0010-0000-0400-000008080000}" name="Colonne2024" dataDxfId="14357"/>
    <tableColumn id="2057" xr3:uid="{00000000-0010-0000-0400-000009080000}" name="Colonne2025" dataDxfId="14356"/>
    <tableColumn id="2058" xr3:uid="{00000000-0010-0000-0400-00000A080000}" name="Colonne2026" dataDxfId="14355"/>
    <tableColumn id="2059" xr3:uid="{00000000-0010-0000-0400-00000B080000}" name="Colonne2027" dataDxfId="14354"/>
    <tableColumn id="2060" xr3:uid="{00000000-0010-0000-0400-00000C080000}" name="Colonne2028" dataDxfId="14353"/>
    <tableColumn id="2061" xr3:uid="{00000000-0010-0000-0400-00000D080000}" name="Colonne2029" dataDxfId="14352"/>
    <tableColumn id="2062" xr3:uid="{00000000-0010-0000-0400-00000E080000}" name="Colonne2030" dataDxfId="14351"/>
    <tableColumn id="2063" xr3:uid="{00000000-0010-0000-0400-00000F080000}" name="Colonne2031" dataDxfId="14350"/>
    <tableColumn id="2064" xr3:uid="{00000000-0010-0000-0400-000010080000}" name="Colonne2032" dataDxfId="14349"/>
    <tableColumn id="2065" xr3:uid="{00000000-0010-0000-0400-000011080000}" name="Colonne2033" dataDxfId="14348"/>
    <tableColumn id="2066" xr3:uid="{00000000-0010-0000-0400-000012080000}" name="Colonne2034" dataDxfId="14347"/>
    <tableColumn id="2067" xr3:uid="{00000000-0010-0000-0400-000013080000}" name="Colonne2035" dataDxfId="14346"/>
    <tableColumn id="2068" xr3:uid="{00000000-0010-0000-0400-000014080000}" name="Colonne2036" dataDxfId="14345"/>
    <tableColumn id="2069" xr3:uid="{00000000-0010-0000-0400-000015080000}" name="Colonne2037" dataDxfId="14344"/>
    <tableColumn id="2070" xr3:uid="{00000000-0010-0000-0400-000016080000}" name="Colonne2038" dataDxfId="14343"/>
    <tableColumn id="2071" xr3:uid="{00000000-0010-0000-0400-000017080000}" name="Colonne2039" dataDxfId="14342"/>
    <tableColumn id="2072" xr3:uid="{00000000-0010-0000-0400-000018080000}" name="Colonne2040" dataDxfId="14341"/>
    <tableColumn id="2073" xr3:uid="{00000000-0010-0000-0400-000019080000}" name="Colonne2041" dataDxfId="14340"/>
    <tableColumn id="2074" xr3:uid="{00000000-0010-0000-0400-00001A080000}" name="Colonne2042" dataDxfId="14339"/>
    <tableColumn id="2075" xr3:uid="{00000000-0010-0000-0400-00001B080000}" name="Colonne2043" dataDxfId="14338"/>
    <tableColumn id="2076" xr3:uid="{00000000-0010-0000-0400-00001C080000}" name="Colonne2044" dataDxfId="14337"/>
    <tableColumn id="2077" xr3:uid="{00000000-0010-0000-0400-00001D080000}" name="Colonne2045" dataDxfId="14336"/>
    <tableColumn id="2078" xr3:uid="{00000000-0010-0000-0400-00001E080000}" name="Colonne2046" dataDxfId="14335"/>
    <tableColumn id="2079" xr3:uid="{00000000-0010-0000-0400-00001F080000}" name="Colonne2047" dataDxfId="14334"/>
    <tableColumn id="2080" xr3:uid="{00000000-0010-0000-0400-000020080000}" name="Colonne2048" dataDxfId="14333"/>
    <tableColumn id="2081" xr3:uid="{00000000-0010-0000-0400-000021080000}" name="Colonne2049" dataDxfId="14332"/>
    <tableColumn id="2082" xr3:uid="{00000000-0010-0000-0400-000022080000}" name="Colonne2050" dataDxfId="14331"/>
    <tableColumn id="2083" xr3:uid="{00000000-0010-0000-0400-000023080000}" name="Colonne2051" dataDxfId="14330"/>
    <tableColumn id="2084" xr3:uid="{00000000-0010-0000-0400-000024080000}" name="Colonne2052" dataDxfId="14329"/>
    <tableColumn id="2085" xr3:uid="{00000000-0010-0000-0400-000025080000}" name="Colonne2053" dataDxfId="14328"/>
    <tableColumn id="2086" xr3:uid="{00000000-0010-0000-0400-000026080000}" name="Colonne2054" dataDxfId="14327"/>
    <tableColumn id="2087" xr3:uid="{00000000-0010-0000-0400-000027080000}" name="Colonne2055" dataDxfId="14326"/>
    <tableColumn id="2088" xr3:uid="{00000000-0010-0000-0400-000028080000}" name="Colonne2056" dataDxfId="14325"/>
    <tableColumn id="2089" xr3:uid="{00000000-0010-0000-0400-000029080000}" name="Colonne2057" dataDxfId="14324"/>
    <tableColumn id="2090" xr3:uid="{00000000-0010-0000-0400-00002A080000}" name="Colonne2058" dataDxfId="14323"/>
    <tableColumn id="2091" xr3:uid="{00000000-0010-0000-0400-00002B080000}" name="Colonne2059" dataDxfId="14322"/>
    <tableColumn id="2092" xr3:uid="{00000000-0010-0000-0400-00002C080000}" name="Colonne2060" dataDxfId="14321"/>
    <tableColumn id="2093" xr3:uid="{00000000-0010-0000-0400-00002D080000}" name="Colonne2061" dataDxfId="14320"/>
    <tableColumn id="2094" xr3:uid="{00000000-0010-0000-0400-00002E080000}" name="Colonne2062" dataDxfId="14319"/>
    <tableColumn id="2095" xr3:uid="{00000000-0010-0000-0400-00002F080000}" name="Colonne2063" dataDxfId="14318"/>
    <tableColumn id="2096" xr3:uid="{00000000-0010-0000-0400-000030080000}" name="Colonne2064" dataDxfId="14317"/>
    <tableColumn id="2097" xr3:uid="{00000000-0010-0000-0400-000031080000}" name="Colonne2065" dataDxfId="14316"/>
    <tableColumn id="2098" xr3:uid="{00000000-0010-0000-0400-000032080000}" name="Colonne2066" dataDxfId="14315"/>
    <tableColumn id="2099" xr3:uid="{00000000-0010-0000-0400-000033080000}" name="Colonne2067" dataDxfId="14314"/>
    <tableColumn id="2100" xr3:uid="{00000000-0010-0000-0400-000034080000}" name="Colonne2068" dataDxfId="14313"/>
    <tableColumn id="2101" xr3:uid="{00000000-0010-0000-0400-000035080000}" name="Colonne2069" dataDxfId="14312"/>
    <tableColumn id="2102" xr3:uid="{00000000-0010-0000-0400-000036080000}" name="Colonne2070" dataDxfId="14311"/>
    <tableColumn id="2103" xr3:uid="{00000000-0010-0000-0400-000037080000}" name="Colonne2071" dataDxfId="14310"/>
    <tableColumn id="2104" xr3:uid="{00000000-0010-0000-0400-000038080000}" name="Colonne2072" dataDxfId="14309"/>
    <tableColumn id="2105" xr3:uid="{00000000-0010-0000-0400-000039080000}" name="Colonne2073" dataDxfId="14308"/>
    <tableColumn id="2106" xr3:uid="{00000000-0010-0000-0400-00003A080000}" name="Colonne2074" dataDxfId="14307"/>
    <tableColumn id="2107" xr3:uid="{00000000-0010-0000-0400-00003B080000}" name="Colonne2075" dataDxfId="14306"/>
    <tableColumn id="2108" xr3:uid="{00000000-0010-0000-0400-00003C080000}" name="Colonne2076" dataDxfId="14305"/>
    <tableColumn id="2109" xr3:uid="{00000000-0010-0000-0400-00003D080000}" name="Colonne2077" dataDxfId="14304"/>
    <tableColumn id="2110" xr3:uid="{00000000-0010-0000-0400-00003E080000}" name="Colonne2078" dataDxfId="14303"/>
    <tableColumn id="2111" xr3:uid="{00000000-0010-0000-0400-00003F080000}" name="Colonne2079" dataDxfId="14302"/>
    <tableColumn id="2112" xr3:uid="{00000000-0010-0000-0400-000040080000}" name="Colonne2080" dataDxfId="14301"/>
    <tableColumn id="2113" xr3:uid="{00000000-0010-0000-0400-000041080000}" name="Colonne2081" dataDxfId="14300"/>
    <tableColumn id="2114" xr3:uid="{00000000-0010-0000-0400-000042080000}" name="Colonne2082" dataDxfId="14299"/>
    <tableColumn id="2115" xr3:uid="{00000000-0010-0000-0400-000043080000}" name="Colonne2083" dataDxfId="14298"/>
    <tableColumn id="2116" xr3:uid="{00000000-0010-0000-0400-000044080000}" name="Colonne2084" dataDxfId="14297"/>
    <tableColumn id="2117" xr3:uid="{00000000-0010-0000-0400-000045080000}" name="Colonne2085" dataDxfId="14296"/>
    <tableColumn id="2118" xr3:uid="{00000000-0010-0000-0400-000046080000}" name="Colonne2086" dataDxfId="14295"/>
    <tableColumn id="2119" xr3:uid="{00000000-0010-0000-0400-000047080000}" name="Colonne2087" dataDxfId="14294"/>
    <tableColumn id="2120" xr3:uid="{00000000-0010-0000-0400-000048080000}" name="Colonne2088" dataDxfId="14293"/>
    <tableColumn id="2121" xr3:uid="{00000000-0010-0000-0400-000049080000}" name="Colonne2089" dataDxfId="14292"/>
    <tableColumn id="2122" xr3:uid="{00000000-0010-0000-0400-00004A080000}" name="Colonne2090" dataDxfId="14291"/>
    <tableColumn id="2123" xr3:uid="{00000000-0010-0000-0400-00004B080000}" name="Colonne2091" dataDxfId="14290"/>
    <tableColumn id="2124" xr3:uid="{00000000-0010-0000-0400-00004C080000}" name="Colonne2092" dataDxfId="14289"/>
    <tableColumn id="2125" xr3:uid="{00000000-0010-0000-0400-00004D080000}" name="Colonne2093" dataDxfId="14288"/>
    <tableColumn id="2126" xr3:uid="{00000000-0010-0000-0400-00004E080000}" name="Colonne2094" dataDxfId="14287"/>
    <tableColumn id="2127" xr3:uid="{00000000-0010-0000-0400-00004F080000}" name="Colonne2095" dataDxfId="14286"/>
    <tableColumn id="2128" xr3:uid="{00000000-0010-0000-0400-000050080000}" name="Colonne2096" dataDxfId="14285"/>
    <tableColumn id="2129" xr3:uid="{00000000-0010-0000-0400-000051080000}" name="Colonne2097" dataDxfId="14284"/>
    <tableColumn id="2130" xr3:uid="{00000000-0010-0000-0400-000052080000}" name="Colonne2098" dataDxfId="14283"/>
    <tableColumn id="2131" xr3:uid="{00000000-0010-0000-0400-000053080000}" name="Colonne2099" dataDxfId="14282"/>
    <tableColumn id="2132" xr3:uid="{00000000-0010-0000-0400-000054080000}" name="Colonne2100" dataDxfId="14281"/>
    <tableColumn id="2133" xr3:uid="{00000000-0010-0000-0400-000055080000}" name="Colonne2101" dataDxfId="14280"/>
    <tableColumn id="2134" xr3:uid="{00000000-0010-0000-0400-000056080000}" name="Colonne2102" dataDxfId="14279"/>
    <tableColumn id="2135" xr3:uid="{00000000-0010-0000-0400-000057080000}" name="Colonne2103" dataDxfId="14278"/>
    <tableColumn id="2136" xr3:uid="{00000000-0010-0000-0400-000058080000}" name="Colonne2104" dataDxfId="14277"/>
    <tableColumn id="2137" xr3:uid="{00000000-0010-0000-0400-000059080000}" name="Colonne2105" dataDxfId="14276"/>
    <tableColumn id="2138" xr3:uid="{00000000-0010-0000-0400-00005A080000}" name="Colonne2106" dataDxfId="14275"/>
    <tableColumn id="2139" xr3:uid="{00000000-0010-0000-0400-00005B080000}" name="Colonne2107" dataDxfId="14274"/>
    <tableColumn id="2140" xr3:uid="{00000000-0010-0000-0400-00005C080000}" name="Colonne2108" dataDxfId="14273"/>
    <tableColumn id="2141" xr3:uid="{00000000-0010-0000-0400-00005D080000}" name="Colonne2109" dataDxfId="14272"/>
    <tableColumn id="2142" xr3:uid="{00000000-0010-0000-0400-00005E080000}" name="Colonne2110" dataDxfId="14271"/>
    <tableColumn id="2143" xr3:uid="{00000000-0010-0000-0400-00005F080000}" name="Colonne2111" dataDxfId="14270"/>
    <tableColumn id="2144" xr3:uid="{00000000-0010-0000-0400-000060080000}" name="Colonne2112" dataDxfId="14269"/>
    <tableColumn id="2145" xr3:uid="{00000000-0010-0000-0400-000061080000}" name="Colonne2113" dataDxfId="14268"/>
    <tableColumn id="2146" xr3:uid="{00000000-0010-0000-0400-000062080000}" name="Colonne2114" dataDxfId="14267"/>
    <tableColumn id="2147" xr3:uid="{00000000-0010-0000-0400-000063080000}" name="Colonne2115" dataDxfId="14266"/>
    <tableColumn id="2148" xr3:uid="{00000000-0010-0000-0400-000064080000}" name="Colonne2116" dataDxfId="14265"/>
    <tableColumn id="2149" xr3:uid="{00000000-0010-0000-0400-000065080000}" name="Colonne2117" dataDxfId="14264"/>
    <tableColumn id="2150" xr3:uid="{00000000-0010-0000-0400-000066080000}" name="Colonne2118" dataDxfId="14263"/>
    <tableColumn id="2151" xr3:uid="{00000000-0010-0000-0400-000067080000}" name="Colonne2119" dataDxfId="14262"/>
    <tableColumn id="2152" xr3:uid="{00000000-0010-0000-0400-000068080000}" name="Colonne2120" dataDxfId="14261"/>
    <tableColumn id="2153" xr3:uid="{00000000-0010-0000-0400-000069080000}" name="Colonne2121" dataDxfId="14260"/>
    <tableColumn id="2154" xr3:uid="{00000000-0010-0000-0400-00006A080000}" name="Colonne2122" dataDxfId="14259"/>
    <tableColumn id="2155" xr3:uid="{00000000-0010-0000-0400-00006B080000}" name="Colonne2123" dataDxfId="14258"/>
    <tableColumn id="2156" xr3:uid="{00000000-0010-0000-0400-00006C080000}" name="Colonne2124" dataDxfId="14257"/>
    <tableColumn id="2157" xr3:uid="{00000000-0010-0000-0400-00006D080000}" name="Colonne2125" dataDxfId="14256"/>
    <tableColumn id="2158" xr3:uid="{00000000-0010-0000-0400-00006E080000}" name="Colonne2126" dataDxfId="14255"/>
    <tableColumn id="2159" xr3:uid="{00000000-0010-0000-0400-00006F080000}" name="Colonne2127" dataDxfId="14254"/>
    <tableColumn id="2160" xr3:uid="{00000000-0010-0000-0400-000070080000}" name="Colonne2128" dataDxfId="14253"/>
    <tableColumn id="2161" xr3:uid="{00000000-0010-0000-0400-000071080000}" name="Colonne2129" dataDxfId="14252"/>
    <tableColumn id="2162" xr3:uid="{00000000-0010-0000-0400-000072080000}" name="Colonne2130" dataDxfId="14251"/>
    <tableColumn id="2163" xr3:uid="{00000000-0010-0000-0400-000073080000}" name="Colonne2131" dataDxfId="14250"/>
    <tableColumn id="2164" xr3:uid="{00000000-0010-0000-0400-000074080000}" name="Colonne2132" dataDxfId="14249"/>
    <tableColumn id="2165" xr3:uid="{00000000-0010-0000-0400-000075080000}" name="Colonne2133" dataDxfId="14248"/>
    <tableColumn id="2166" xr3:uid="{00000000-0010-0000-0400-000076080000}" name="Colonne2134" dataDxfId="14247"/>
    <tableColumn id="2167" xr3:uid="{00000000-0010-0000-0400-000077080000}" name="Colonne2135" dataDxfId="14246"/>
    <tableColumn id="2168" xr3:uid="{00000000-0010-0000-0400-000078080000}" name="Colonne2136" dataDxfId="14245"/>
    <tableColumn id="2169" xr3:uid="{00000000-0010-0000-0400-000079080000}" name="Colonne2137" dataDxfId="14244"/>
    <tableColumn id="2170" xr3:uid="{00000000-0010-0000-0400-00007A080000}" name="Colonne2138" dataDxfId="14243"/>
    <tableColumn id="2171" xr3:uid="{00000000-0010-0000-0400-00007B080000}" name="Colonne2139" dataDxfId="14242"/>
    <tableColumn id="2172" xr3:uid="{00000000-0010-0000-0400-00007C080000}" name="Colonne2140" dataDxfId="14241"/>
    <tableColumn id="2173" xr3:uid="{00000000-0010-0000-0400-00007D080000}" name="Colonne2141" dataDxfId="14240"/>
    <tableColumn id="2174" xr3:uid="{00000000-0010-0000-0400-00007E080000}" name="Colonne2142" dataDxfId="14239"/>
    <tableColumn id="2175" xr3:uid="{00000000-0010-0000-0400-00007F080000}" name="Colonne2143" dataDxfId="14238"/>
    <tableColumn id="2176" xr3:uid="{00000000-0010-0000-0400-000080080000}" name="Colonne2144" dataDxfId="14237"/>
    <tableColumn id="2177" xr3:uid="{00000000-0010-0000-0400-000081080000}" name="Colonne2145" dataDxfId="14236"/>
    <tableColumn id="2178" xr3:uid="{00000000-0010-0000-0400-000082080000}" name="Colonne2146" dataDxfId="14235"/>
    <tableColumn id="2179" xr3:uid="{00000000-0010-0000-0400-000083080000}" name="Colonne2147" dataDxfId="14234"/>
    <tableColumn id="2180" xr3:uid="{00000000-0010-0000-0400-000084080000}" name="Colonne2148" dataDxfId="14233"/>
    <tableColumn id="2181" xr3:uid="{00000000-0010-0000-0400-000085080000}" name="Colonne2149" dataDxfId="14232"/>
    <tableColumn id="2182" xr3:uid="{00000000-0010-0000-0400-000086080000}" name="Colonne2150" dataDxfId="14231"/>
    <tableColumn id="2183" xr3:uid="{00000000-0010-0000-0400-000087080000}" name="Colonne2151" dataDxfId="14230"/>
    <tableColumn id="2184" xr3:uid="{00000000-0010-0000-0400-000088080000}" name="Colonne2152" dataDxfId="14229"/>
    <tableColumn id="2185" xr3:uid="{00000000-0010-0000-0400-000089080000}" name="Colonne2153" dataDxfId="14228"/>
    <tableColumn id="2186" xr3:uid="{00000000-0010-0000-0400-00008A080000}" name="Colonne2154" dataDxfId="14227"/>
    <tableColumn id="2187" xr3:uid="{00000000-0010-0000-0400-00008B080000}" name="Colonne2155" dataDxfId="14226"/>
    <tableColumn id="2188" xr3:uid="{00000000-0010-0000-0400-00008C080000}" name="Colonne2156" dataDxfId="14225"/>
    <tableColumn id="2189" xr3:uid="{00000000-0010-0000-0400-00008D080000}" name="Colonne2157" dataDxfId="14224"/>
    <tableColumn id="2190" xr3:uid="{00000000-0010-0000-0400-00008E080000}" name="Colonne2158" dataDxfId="14223"/>
    <tableColumn id="2191" xr3:uid="{00000000-0010-0000-0400-00008F080000}" name="Colonne2159" dataDxfId="14222"/>
    <tableColumn id="2192" xr3:uid="{00000000-0010-0000-0400-000090080000}" name="Colonne2160" dataDxfId="14221"/>
    <tableColumn id="2193" xr3:uid="{00000000-0010-0000-0400-000091080000}" name="Colonne2161" dataDxfId="14220"/>
    <tableColumn id="2194" xr3:uid="{00000000-0010-0000-0400-000092080000}" name="Colonne2162" dataDxfId="14219"/>
    <tableColumn id="2195" xr3:uid="{00000000-0010-0000-0400-000093080000}" name="Colonne2163" dataDxfId="14218"/>
    <tableColumn id="2196" xr3:uid="{00000000-0010-0000-0400-000094080000}" name="Colonne2164" dataDxfId="14217"/>
    <tableColumn id="2197" xr3:uid="{00000000-0010-0000-0400-000095080000}" name="Colonne2165" dataDxfId="14216"/>
    <tableColumn id="2198" xr3:uid="{00000000-0010-0000-0400-000096080000}" name="Colonne2166" dataDxfId="14215"/>
    <tableColumn id="2199" xr3:uid="{00000000-0010-0000-0400-000097080000}" name="Colonne2167" dataDxfId="14214"/>
    <tableColumn id="2200" xr3:uid="{00000000-0010-0000-0400-000098080000}" name="Colonne2168" dataDxfId="14213"/>
    <tableColumn id="2201" xr3:uid="{00000000-0010-0000-0400-000099080000}" name="Colonne2169" dataDxfId="14212"/>
    <tableColumn id="2202" xr3:uid="{00000000-0010-0000-0400-00009A080000}" name="Colonne2170" dataDxfId="14211"/>
    <tableColumn id="2203" xr3:uid="{00000000-0010-0000-0400-00009B080000}" name="Colonne2171" dataDxfId="14210"/>
    <tableColumn id="2204" xr3:uid="{00000000-0010-0000-0400-00009C080000}" name="Colonne2172" dataDxfId="14209"/>
    <tableColumn id="2205" xr3:uid="{00000000-0010-0000-0400-00009D080000}" name="Colonne2173" dataDxfId="14208"/>
    <tableColumn id="2206" xr3:uid="{00000000-0010-0000-0400-00009E080000}" name="Colonne2174" dataDxfId="14207"/>
    <tableColumn id="2207" xr3:uid="{00000000-0010-0000-0400-00009F080000}" name="Colonne2175" dataDxfId="14206"/>
    <tableColumn id="2208" xr3:uid="{00000000-0010-0000-0400-0000A0080000}" name="Colonne2176" dataDxfId="14205"/>
    <tableColumn id="2209" xr3:uid="{00000000-0010-0000-0400-0000A1080000}" name="Colonne2177" dataDxfId="14204"/>
    <tableColumn id="2210" xr3:uid="{00000000-0010-0000-0400-0000A2080000}" name="Colonne2178" dataDxfId="14203"/>
    <tableColumn id="2211" xr3:uid="{00000000-0010-0000-0400-0000A3080000}" name="Colonne2179" dataDxfId="14202"/>
    <tableColumn id="2212" xr3:uid="{00000000-0010-0000-0400-0000A4080000}" name="Colonne2180" dataDxfId="14201"/>
    <tableColumn id="2213" xr3:uid="{00000000-0010-0000-0400-0000A5080000}" name="Colonne2181" dataDxfId="14200"/>
    <tableColumn id="2214" xr3:uid="{00000000-0010-0000-0400-0000A6080000}" name="Colonne2182" dataDxfId="14199"/>
    <tableColumn id="2215" xr3:uid="{00000000-0010-0000-0400-0000A7080000}" name="Colonne2183" dataDxfId="14198"/>
    <tableColumn id="2216" xr3:uid="{00000000-0010-0000-0400-0000A8080000}" name="Colonne2184" dataDxfId="14197"/>
    <tableColumn id="2217" xr3:uid="{00000000-0010-0000-0400-0000A9080000}" name="Colonne2185" dataDxfId="14196"/>
    <tableColumn id="2218" xr3:uid="{00000000-0010-0000-0400-0000AA080000}" name="Colonne2186" dataDxfId="14195"/>
    <tableColumn id="2219" xr3:uid="{00000000-0010-0000-0400-0000AB080000}" name="Colonne2187" dataDxfId="14194"/>
    <tableColumn id="2220" xr3:uid="{00000000-0010-0000-0400-0000AC080000}" name="Colonne2188" dataDxfId="14193"/>
    <tableColumn id="2221" xr3:uid="{00000000-0010-0000-0400-0000AD080000}" name="Colonne2189" dataDxfId="14192"/>
    <tableColumn id="2222" xr3:uid="{00000000-0010-0000-0400-0000AE080000}" name="Colonne2190" dataDxfId="14191"/>
    <tableColumn id="2223" xr3:uid="{00000000-0010-0000-0400-0000AF080000}" name="Colonne2191" dataDxfId="14190"/>
    <tableColumn id="2224" xr3:uid="{00000000-0010-0000-0400-0000B0080000}" name="Colonne2192" dataDxfId="14189"/>
    <tableColumn id="2225" xr3:uid="{00000000-0010-0000-0400-0000B1080000}" name="Colonne2193" dataDxfId="14188"/>
    <tableColumn id="2226" xr3:uid="{00000000-0010-0000-0400-0000B2080000}" name="Colonne2194" dataDxfId="14187"/>
    <tableColumn id="2227" xr3:uid="{00000000-0010-0000-0400-0000B3080000}" name="Colonne2195" dataDxfId="14186"/>
    <tableColumn id="2228" xr3:uid="{00000000-0010-0000-0400-0000B4080000}" name="Colonne2196" dataDxfId="14185"/>
    <tableColumn id="2229" xr3:uid="{00000000-0010-0000-0400-0000B5080000}" name="Colonne2197" dataDxfId="14184"/>
    <tableColumn id="2230" xr3:uid="{00000000-0010-0000-0400-0000B6080000}" name="Colonne2198" dataDxfId="14183"/>
    <tableColumn id="2231" xr3:uid="{00000000-0010-0000-0400-0000B7080000}" name="Colonne2199" dataDxfId="14182"/>
    <tableColumn id="2232" xr3:uid="{00000000-0010-0000-0400-0000B8080000}" name="Colonne2200" dataDxfId="14181"/>
    <tableColumn id="2233" xr3:uid="{00000000-0010-0000-0400-0000B9080000}" name="Colonne2201" dataDxfId="14180"/>
    <tableColumn id="2234" xr3:uid="{00000000-0010-0000-0400-0000BA080000}" name="Colonne2202" dataDxfId="14179"/>
    <tableColumn id="2235" xr3:uid="{00000000-0010-0000-0400-0000BB080000}" name="Colonne2203" dataDxfId="14178"/>
    <tableColumn id="2236" xr3:uid="{00000000-0010-0000-0400-0000BC080000}" name="Colonne2204" dataDxfId="14177"/>
    <tableColumn id="2237" xr3:uid="{00000000-0010-0000-0400-0000BD080000}" name="Colonne2205" dataDxfId="14176"/>
    <tableColumn id="2238" xr3:uid="{00000000-0010-0000-0400-0000BE080000}" name="Colonne2206" dataDxfId="14175"/>
    <tableColumn id="2239" xr3:uid="{00000000-0010-0000-0400-0000BF080000}" name="Colonne2207" dataDxfId="14174"/>
    <tableColumn id="2240" xr3:uid="{00000000-0010-0000-0400-0000C0080000}" name="Colonne2208" dataDxfId="14173"/>
    <tableColumn id="2241" xr3:uid="{00000000-0010-0000-0400-0000C1080000}" name="Colonne2209" dataDxfId="14172"/>
    <tableColumn id="2242" xr3:uid="{00000000-0010-0000-0400-0000C2080000}" name="Colonne2210" dataDxfId="14171"/>
    <tableColumn id="2243" xr3:uid="{00000000-0010-0000-0400-0000C3080000}" name="Colonne2211" dataDxfId="14170"/>
    <tableColumn id="2244" xr3:uid="{00000000-0010-0000-0400-0000C4080000}" name="Colonne2212" dataDxfId="14169"/>
    <tableColumn id="2245" xr3:uid="{00000000-0010-0000-0400-0000C5080000}" name="Colonne2213" dataDxfId="14168"/>
    <tableColumn id="2246" xr3:uid="{00000000-0010-0000-0400-0000C6080000}" name="Colonne2214" dataDxfId="14167"/>
    <tableColumn id="2247" xr3:uid="{00000000-0010-0000-0400-0000C7080000}" name="Colonne2215" dataDxfId="14166"/>
    <tableColumn id="2248" xr3:uid="{00000000-0010-0000-0400-0000C8080000}" name="Colonne2216" dataDxfId="14165"/>
    <tableColumn id="2249" xr3:uid="{00000000-0010-0000-0400-0000C9080000}" name="Colonne2217" dataDxfId="14164"/>
    <tableColumn id="2250" xr3:uid="{00000000-0010-0000-0400-0000CA080000}" name="Colonne2218" dataDxfId="14163"/>
    <tableColumn id="2251" xr3:uid="{00000000-0010-0000-0400-0000CB080000}" name="Colonne2219" dataDxfId="14162"/>
    <tableColumn id="2252" xr3:uid="{00000000-0010-0000-0400-0000CC080000}" name="Colonne2220" dataDxfId="14161"/>
    <tableColumn id="2253" xr3:uid="{00000000-0010-0000-0400-0000CD080000}" name="Colonne2221" dataDxfId="14160"/>
    <tableColumn id="2254" xr3:uid="{00000000-0010-0000-0400-0000CE080000}" name="Colonne2222" dataDxfId="14159"/>
    <tableColumn id="2255" xr3:uid="{00000000-0010-0000-0400-0000CF080000}" name="Colonne2223" dataDxfId="14158"/>
    <tableColumn id="2256" xr3:uid="{00000000-0010-0000-0400-0000D0080000}" name="Colonne2224" dataDxfId="14157"/>
    <tableColumn id="2257" xr3:uid="{00000000-0010-0000-0400-0000D1080000}" name="Colonne2225" dataDxfId="14156"/>
    <tableColumn id="2258" xr3:uid="{00000000-0010-0000-0400-0000D2080000}" name="Colonne2226" dataDxfId="14155"/>
    <tableColumn id="2259" xr3:uid="{00000000-0010-0000-0400-0000D3080000}" name="Colonne2227" dataDxfId="14154"/>
    <tableColumn id="2260" xr3:uid="{00000000-0010-0000-0400-0000D4080000}" name="Colonne2228" dataDxfId="14153"/>
    <tableColumn id="2261" xr3:uid="{00000000-0010-0000-0400-0000D5080000}" name="Colonne2229" dataDxfId="14152"/>
    <tableColumn id="2262" xr3:uid="{00000000-0010-0000-0400-0000D6080000}" name="Colonne2230" dataDxfId="14151"/>
    <tableColumn id="2263" xr3:uid="{00000000-0010-0000-0400-0000D7080000}" name="Colonne2231" dataDxfId="14150"/>
    <tableColumn id="2264" xr3:uid="{00000000-0010-0000-0400-0000D8080000}" name="Colonne2232" dataDxfId="14149"/>
    <tableColumn id="2265" xr3:uid="{00000000-0010-0000-0400-0000D9080000}" name="Colonne2233" dataDxfId="14148"/>
    <tableColumn id="2266" xr3:uid="{00000000-0010-0000-0400-0000DA080000}" name="Colonne2234" dataDxfId="14147"/>
    <tableColumn id="2267" xr3:uid="{00000000-0010-0000-0400-0000DB080000}" name="Colonne2235" dataDxfId="14146"/>
    <tableColumn id="2268" xr3:uid="{00000000-0010-0000-0400-0000DC080000}" name="Colonne2236" dataDxfId="14145"/>
    <tableColumn id="2269" xr3:uid="{00000000-0010-0000-0400-0000DD080000}" name="Colonne2237" dataDxfId="14144"/>
    <tableColumn id="2270" xr3:uid="{00000000-0010-0000-0400-0000DE080000}" name="Colonne2238" dataDxfId="14143"/>
    <tableColumn id="2271" xr3:uid="{00000000-0010-0000-0400-0000DF080000}" name="Colonne2239" dataDxfId="14142"/>
    <tableColumn id="2272" xr3:uid="{00000000-0010-0000-0400-0000E0080000}" name="Colonne2240" dataDxfId="14141"/>
    <tableColumn id="2273" xr3:uid="{00000000-0010-0000-0400-0000E1080000}" name="Colonne2241" dataDxfId="14140"/>
    <tableColumn id="2274" xr3:uid="{00000000-0010-0000-0400-0000E2080000}" name="Colonne2242" dataDxfId="14139"/>
    <tableColumn id="2275" xr3:uid="{00000000-0010-0000-0400-0000E3080000}" name="Colonne2243" dataDxfId="14138"/>
    <tableColumn id="2276" xr3:uid="{00000000-0010-0000-0400-0000E4080000}" name="Colonne2244" dataDxfId="14137"/>
    <tableColumn id="2277" xr3:uid="{00000000-0010-0000-0400-0000E5080000}" name="Colonne2245" dataDxfId="14136"/>
    <tableColumn id="2278" xr3:uid="{00000000-0010-0000-0400-0000E6080000}" name="Colonne2246" dataDxfId="14135"/>
    <tableColumn id="2279" xr3:uid="{00000000-0010-0000-0400-0000E7080000}" name="Colonne2247" dataDxfId="14134"/>
    <tableColumn id="2280" xr3:uid="{00000000-0010-0000-0400-0000E8080000}" name="Colonne2248" dataDxfId="14133"/>
    <tableColumn id="2281" xr3:uid="{00000000-0010-0000-0400-0000E9080000}" name="Colonne2249" dataDxfId="14132"/>
    <tableColumn id="2282" xr3:uid="{00000000-0010-0000-0400-0000EA080000}" name="Colonne2250" dataDxfId="14131"/>
    <tableColumn id="2283" xr3:uid="{00000000-0010-0000-0400-0000EB080000}" name="Colonne2251" dataDxfId="14130"/>
    <tableColumn id="2284" xr3:uid="{00000000-0010-0000-0400-0000EC080000}" name="Colonne2252" dataDxfId="14129"/>
    <tableColumn id="2285" xr3:uid="{00000000-0010-0000-0400-0000ED080000}" name="Colonne2253" dataDxfId="14128"/>
    <tableColumn id="2286" xr3:uid="{00000000-0010-0000-0400-0000EE080000}" name="Colonne2254" dataDxfId="14127"/>
    <tableColumn id="2287" xr3:uid="{00000000-0010-0000-0400-0000EF080000}" name="Colonne2255" dataDxfId="14126"/>
    <tableColumn id="2288" xr3:uid="{00000000-0010-0000-0400-0000F0080000}" name="Colonne2256" dataDxfId="14125"/>
    <tableColumn id="2289" xr3:uid="{00000000-0010-0000-0400-0000F1080000}" name="Colonne2257" dataDxfId="14124"/>
    <tableColumn id="2290" xr3:uid="{00000000-0010-0000-0400-0000F2080000}" name="Colonne2258" dataDxfId="14123"/>
    <tableColumn id="2291" xr3:uid="{00000000-0010-0000-0400-0000F3080000}" name="Colonne2259" dataDxfId="14122"/>
    <tableColumn id="2292" xr3:uid="{00000000-0010-0000-0400-0000F4080000}" name="Colonne2260" dataDxfId="14121"/>
    <tableColumn id="2293" xr3:uid="{00000000-0010-0000-0400-0000F5080000}" name="Colonne2261" dataDxfId="14120"/>
    <tableColumn id="2294" xr3:uid="{00000000-0010-0000-0400-0000F6080000}" name="Colonne2262" dataDxfId="14119"/>
    <tableColumn id="2295" xr3:uid="{00000000-0010-0000-0400-0000F7080000}" name="Colonne2263" dataDxfId="14118"/>
    <tableColumn id="2296" xr3:uid="{00000000-0010-0000-0400-0000F8080000}" name="Colonne2264" dataDxfId="14117"/>
    <tableColumn id="2297" xr3:uid="{00000000-0010-0000-0400-0000F9080000}" name="Colonne2265" dataDxfId="14116"/>
    <tableColumn id="2298" xr3:uid="{00000000-0010-0000-0400-0000FA080000}" name="Colonne2266" dataDxfId="14115"/>
    <tableColumn id="2299" xr3:uid="{00000000-0010-0000-0400-0000FB080000}" name="Colonne2267" dataDxfId="14114"/>
    <tableColumn id="2300" xr3:uid="{00000000-0010-0000-0400-0000FC080000}" name="Colonne2268" dataDxfId="14113"/>
    <tableColumn id="2301" xr3:uid="{00000000-0010-0000-0400-0000FD080000}" name="Colonne2269" dataDxfId="14112"/>
    <tableColumn id="2302" xr3:uid="{00000000-0010-0000-0400-0000FE080000}" name="Colonne2270" dataDxfId="14111"/>
    <tableColumn id="2303" xr3:uid="{00000000-0010-0000-0400-0000FF080000}" name="Colonne2271" dataDxfId="14110"/>
    <tableColumn id="2304" xr3:uid="{00000000-0010-0000-0400-000000090000}" name="Colonne2272" dataDxfId="14109"/>
    <tableColumn id="2305" xr3:uid="{00000000-0010-0000-0400-000001090000}" name="Colonne2273" dataDxfId="14108"/>
    <tableColumn id="2306" xr3:uid="{00000000-0010-0000-0400-000002090000}" name="Colonne2274" dataDxfId="14107"/>
    <tableColumn id="2307" xr3:uid="{00000000-0010-0000-0400-000003090000}" name="Colonne2275" dataDxfId="14106"/>
    <tableColumn id="2308" xr3:uid="{00000000-0010-0000-0400-000004090000}" name="Colonne2276" dataDxfId="14105"/>
    <tableColumn id="2309" xr3:uid="{00000000-0010-0000-0400-000005090000}" name="Colonne2277" dataDxfId="14104"/>
    <tableColumn id="2310" xr3:uid="{00000000-0010-0000-0400-000006090000}" name="Colonne2278" dataDxfId="14103"/>
    <tableColumn id="2311" xr3:uid="{00000000-0010-0000-0400-000007090000}" name="Colonne2279" dataDxfId="14102"/>
    <tableColumn id="2312" xr3:uid="{00000000-0010-0000-0400-000008090000}" name="Colonne2280" dataDxfId="14101"/>
    <tableColumn id="2313" xr3:uid="{00000000-0010-0000-0400-000009090000}" name="Colonne2281" dataDxfId="14100"/>
    <tableColumn id="2314" xr3:uid="{00000000-0010-0000-0400-00000A090000}" name="Colonne2282" dataDxfId="14099"/>
    <tableColumn id="2315" xr3:uid="{00000000-0010-0000-0400-00000B090000}" name="Colonne2283" dataDxfId="14098"/>
    <tableColumn id="2316" xr3:uid="{00000000-0010-0000-0400-00000C090000}" name="Colonne2284" dataDxfId="14097"/>
    <tableColumn id="2317" xr3:uid="{00000000-0010-0000-0400-00000D090000}" name="Colonne2285" dataDxfId="14096"/>
    <tableColumn id="2318" xr3:uid="{00000000-0010-0000-0400-00000E090000}" name="Colonne2286" dataDxfId="14095"/>
    <tableColumn id="2319" xr3:uid="{00000000-0010-0000-0400-00000F090000}" name="Colonne2287" dataDxfId="14094"/>
    <tableColumn id="2320" xr3:uid="{00000000-0010-0000-0400-000010090000}" name="Colonne2288" dataDxfId="14093"/>
    <tableColumn id="2321" xr3:uid="{00000000-0010-0000-0400-000011090000}" name="Colonne2289" dataDxfId="14092"/>
    <tableColumn id="2322" xr3:uid="{00000000-0010-0000-0400-000012090000}" name="Colonne2290" dataDxfId="14091"/>
    <tableColumn id="2323" xr3:uid="{00000000-0010-0000-0400-000013090000}" name="Colonne2291" dataDxfId="14090"/>
    <tableColumn id="2324" xr3:uid="{00000000-0010-0000-0400-000014090000}" name="Colonne2292" dataDxfId="14089"/>
    <tableColumn id="2325" xr3:uid="{00000000-0010-0000-0400-000015090000}" name="Colonne2293" dataDxfId="14088"/>
    <tableColumn id="2326" xr3:uid="{00000000-0010-0000-0400-000016090000}" name="Colonne2294" dataDxfId="14087"/>
    <tableColumn id="2327" xr3:uid="{00000000-0010-0000-0400-000017090000}" name="Colonne2295" dataDxfId="14086"/>
    <tableColumn id="2328" xr3:uid="{00000000-0010-0000-0400-000018090000}" name="Colonne2296" dataDxfId="14085"/>
    <tableColumn id="2329" xr3:uid="{00000000-0010-0000-0400-000019090000}" name="Colonne2297" dataDxfId="14084"/>
    <tableColumn id="2330" xr3:uid="{00000000-0010-0000-0400-00001A090000}" name="Colonne2298" dataDxfId="14083"/>
    <tableColumn id="2331" xr3:uid="{00000000-0010-0000-0400-00001B090000}" name="Colonne2299" dataDxfId="14082"/>
    <tableColumn id="2332" xr3:uid="{00000000-0010-0000-0400-00001C090000}" name="Colonne2300" dataDxfId="14081"/>
    <tableColumn id="2333" xr3:uid="{00000000-0010-0000-0400-00001D090000}" name="Colonne2301" dataDxfId="14080"/>
    <tableColumn id="2334" xr3:uid="{00000000-0010-0000-0400-00001E090000}" name="Colonne2302" dataDxfId="14079"/>
    <tableColumn id="2335" xr3:uid="{00000000-0010-0000-0400-00001F090000}" name="Colonne2303" dataDxfId="14078"/>
    <tableColumn id="2336" xr3:uid="{00000000-0010-0000-0400-000020090000}" name="Colonne2304" dataDxfId="14077"/>
    <tableColumn id="2337" xr3:uid="{00000000-0010-0000-0400-000021090000}" name="Colonne2305" dataDxfId="14076"/>
    <tableColumn id="2338" xr3:uid="{00000000-0010-0000-0400-000022090000}" name="Colonne2306" dataDxfId="14075"/>
    <tableColumn id="2339" xr3:uid="{00000000-0010-0000-0400-000023090000}" name="Colonne2307" dataDxfId="14074"/>
    <tableColumn id="2340" xr3:uid="{00000000-0010-0000-0400-000024090000}" name="Colonne2308" dataDxfId="14073"/>
    <tableColumn id="2341" xr3:uid="{00000000-0010-0000-0400-000025090000}" name="Colonne2309" dataDxfId="14072"/>
    <tableColumn id="2342" xr3:uid="{00000000-0010-0000-0400-000026090000}" name="Colonne2310" dataDxfId="14071"/>
    <tableColumn id="2343" xr3:uid="{00000000-0010-0000-0400-000027090000}" name="Colonne2311" dataDxfId="14070"/>
    <tableColumn id="2344" xr3:uid="{00000000-0010-0000-0400-000028090000}" name="Colonne2312" dataDxfId="14069"/>
    <tableColumn id="2345" xr3:uid="{00000000-0010-0000-0400-000029090000}" name="Colonne2313" dataDxfId="14068"/>
    <tableColumn id="2346" xr3:uid="{00000000-0010-0000-0400-00002A090000}" name="Colonne2314" dataDxfId="14067"/>
    <tableColumn id="2347" xr3:uid="{00000000-0010-0000-0400-00002B090000}" name="Colonne2315" dataDxfId="14066"/>
    <tableColumn id="2348" xr3:uid="{00000000-0010-0000-0400-00002C090000}" name="Colonne2316" dataDxfId="14065"/>
    <tableColumn id="2349" xr3:uid="{00000000-0010-0000-0400-00002D090000}" name="Colonne2317" dataDxfId="14064"/>
    <tableColumn id="2350" xr3:uid="{00000000-0010-0000-0400-00002E090000}" name="Colonne2318" dataDxfId="14063"/>
    <tableColumn id="2351" xr3:uid="{00000000-0010-0000-0400-00002F090000}" name="Colonne2319" dataDxfId="14062"/>
    <tableColumn id="2352" xr3:uid="{00000000-0010-0000-0400-000030090000}" name="Colonne2320" dataDxfId="14061"/>
    <tableColumn id="2353" xr3:uid="{00000000-0010-0000-0400-000031090000}" name="Colonne2321" dataDxfId="14060"/>
    <tableColumn id="2354" xr3:uid="{00000000-0010-0000-0400-000032090000}" name="Colonne2322" dataDxfId="14059"/>
    <tableColumn id="2355" xr3:uid="{00000000-0010-0000-0400-000033090000}" name="Colonne2323" dataDxfId="14058"/>
    <tableColumn id="2356" xr3:uid="{00000000-0010-0000-0400-000034090000}" name="Colonne2324" dataDxfId="14057"/>
    <tableColumn id="2357" xr3:uid="{00000000-0010-0000-0400-000035090000}" name="Colonne2325" dataDxfId="14056"/>
    <tableColumn id="2358" xr3:uid="{00000000-0010-0000-0400-000036090000}" name="Colonne2326" dataDxfId="14055"/>
    <tableColumn id="2359" xr3:uid="{00000000-0010-0000-0400-000037090000}" name="Colonne2327" dataDxfId="14054"/>
    <tableColumn id="2360" xr3:uid="{00000000-0010-0000-0400-000038090000}" name="Colonne2328" dataDxfId="14053"/>
    <tableColumn id="2361" xr3:uid="{00000000-0010-0000-0400-000039090000}" name="Colonne2329" dataDxfId="14052"/>
    <tableColumn id="2362" xr3:uid="{00000000-0010-0000-0400-00003A090000}" name="Colonne2330" dataDxfId="14051"/>
    <tableColumn id="2363" xr3:uid="{00000000-0010-0000-0400-00003B090000}" name="Colonne2331" dataDxfId="14050"/>
    <tableColumn id="2364" xr3:uid="{00000000-0010-0000-0400-00003C090000}" name="Colonne2332" dataDxfId="14049"/>
    <tableColumn id="2365" xr3:uid="{00000000-0010-0000-0400-00003D090000}" name="Colonne2333" dataDxfId="14048"/>
    <tableColumn id="2366" xr3:uid="{00000000-0010-0000-0400-00003E090000}" name="Colonne2334" dataDxfId="14047"/>
    <tableColumn id="2367" xr3:uid="{00000000-0010-0000-0400-00003F090000}" name="Colonne2335" dataDxfId="14046"/>
    <tableColumn id="2368" xr3:uid="{00000000-0010-0000-0400-000040090000}" name="Colonne2336" dataDxfId="14045"/>
    <tableColumn id="2369" xr3:uid="{00000000-0010-0000-0400-000041090000}" name="Colonne2337" dataDxfId="14044"/>
    <tableColumn id="2370" xr3:uid="{00000000-0010-0000-0400-000042090000}" name="Colonne2338" dataDxfId="14043"/>
    <tableColumn id="2371" xr3:uid="{00000000-0010-0000-0400-000043090000}" name="Colonne2339" dataDxfId="14042"/>
    <tableColumn id="2372" xr3:uid="{00000000-0010-0000-0400-000044090000}" name="Colonne2340" dataDxfId="14041"/>
    <tableColumn id="2373" xr3:uid="{00000000-0010-0000-0400-000045090000}" name="Colonne2341" dataDxfId="14040"/>
    <tableColumn id="2374" xr3:uid="{00000000-0010-0000-0400-000046090000}" name="Colonne2342" dataDxfId="14039"/>
    <tableColumn id="2375" xr3:uid="{00000000-0010-0000-0400-000047090000}" name="Colonne2343" dataDxfId="14038"/>
    <tableColumn id="2376" xr3:uid="{00000000-0010-0000-0400-000048090000}" name="Colonne2344" dataDxfId="14037"/>
    <tableColumn id="2377" xr3:uid="{00000000-0010-0000-0400-000049090000}" name="Colonne2345" dataDxfId="14036"/>
    <tableColumn id="2378" xr3:uid="{00000000-0010-0000-0400-00004A090000}" name="Colonne2346" dataDxfId="14035"/>
    <tableColumn id="2379" xr3:uid="{00000000-0010-0000-0400-00004B090000}" name="Colonne2347" dataDxfId="14034"/>
    <tableColumn id="2380" xr3:uid="{00000000-0010-0000-0400-00004C090000}" name="Colonne2348" dataDxfId="14033"/>
    <tableColumn id="2381" xr3:uid="{00000000-0010-0000-0400-00004D090000}" name="Colonne2349" dataDxfId="14032"/>
    <tableColumn id="2382" xr3:uid="{00000000-0010-0000-0400-00004E090000}" name="Colonne2350" dataDxfId="14031"/>
    <tableColumn id="2383" xr3:uid="{00000000-0010-0000-0400-00004F090000}" name="Colonne2351" dataDxfId="14030"/>
    <tableColumn id="2384" xr3:uid="{00000000-0010-0000-0400-000050090000}" name="Colonne2352" dataDxfId="14029"/>
    <tableColumn id="2385" xr3:uid="{00000000-0010-0000-0400-000051090000}" name="Colonne2353" dataDxfId="14028"/>
    <tableColumn id="2386" xr3:uid="{00000000-0010-0000-0400-000052090000}" name="Colonne2354" dataDxfId="14027"/>
    <tableColumn id="2387" xr3:uid="{00000000-0010-0000-0400-000053090000}" name="Colonne2355" dataDxfId="14026"/>
    <tableColumn id="2388" xr3:uid="{00000000-0010-0000-0400-000054090000}" name="Colonne2356" dataDxfId="14025"/>
    <tableColumn id="2389" xr3:uid="{00000000-0010-0000-0400-000055090000}" name="Colonne2357" dataDxfId="14024"/>
    <tableColumn id="2390" xr3:uid="{00000000-0010-0000-0400-000056090000}" name="Colonne2358" dataDxfId="14023"/>
    <tableColumn id="2391" xr3:uid="{00000000-0010-0000-0400-000057090000}" name="Colonne2359" dataDxfId="14022"/>
    <tableColumn id="2392" xr3:uid="{00000000-0010-0000-0400-000058090000}" name="Colonne2360" dataDxfId="14021"/>
    <tableColumn id="2393" xr3:uid="{00000000-0010-0000-0400-000059090000}" name="Colonne2361" dataDxfId="14020"/>
    <tableColumn id="2394" xr3:uid="{00000000-0010-0000-0400-00005A090000}" name="Colonne2362" dataDxfId="14019"/>
    <tableColumn id="2395" xr3:uid="{00000000-0010-0000-0400-00005B090000}" name="Colonne2363" dataDxfId="14018"/>
    <tableColumn id="2396" xr3:uid="{00000000-0010-0000-0400-00005C090000}" name="Colonne2364" dataDxfId="14017"/>
    <tableColumn id="2397" xr3:uid="{00000000-0010-0000-0400-00005D090000}" name="Colonne2365" dataDxfId="14016"/>
    <tableColumn id="2398" xr3:uid="{00000000-0010-0000-0400-00005E090000}" name="Colonne2366" dataDxfId="14015"/>
    <tableColumn id="2399" xr3:uid="{00000000-0010-0000-0400-00005F090000}" name="Colonne2367" dataDxfId="14014"/>
    <tableColumn id="2400" xr3:uid="{00000000-0010-0000-0400-000060090000}" name="Colonne2368" dataDxfId="14013"/>
    <tableColumn id="2401" xr3:uid="{00000000-0010-0000-0400-000061090000}" name="Colonne2369" dataDxfId="14012"/>
    <tableColumn id="2402" xr3:uid="{00000000-0010-0000-0400-000062090000}" name="Colonne2370" dataDxfId="14011"/>
    <tableColumn id="2403" xr3:uid="{00000000-0010-0000-0400-000063090000}" name="Colonne2371" dataDxfId="14010"/>
    <tableColumn id="2404" xr3:uid="{00000000-0010-0000-0400-000064090000}" name="Colonne2372" dataDxfId="14009"/>
    <tableColumn id="2405" xr3:uid="{00000000-0010-0000-0400-000065090000}" name="Colonne2373" dataDxfId="14008"/>
    <tableColumn id="2406" xr3:uid="{00000000-0010-0000-0400-000066090000}" name="Colonne2374" dataDxfId="14007"/>
    <tableColumn id="2407" xr3:uid="{00000000-0010-0000-0400-000067090000}" name="Colonne2375" dataDxfId="14006"/>
    <tableColumn id="2408" xr3:uid="{00000000-0010-0000-0400-000068090000}" name="Colonne2376" dataDxfId="14005"/>
    <tableColumn id="2409" xr3:uid="{00000000-0010-0000-0400-000069090000}" name="Colonne2377" dataDxfId="14004"/>
    <tableColumn id="2410" xr3:uid="{00000000-0010-0000-0400-00006A090000}" name="Colonne2378" dataDxfId="14003"/>
    <tableColumn id="2411" xr3:uid="{00000000-0010-0000-0400-00006B090000}" name="Colonne2379" dataDxfId="14002"/>
    <tableColumn id="2412" xr3:uid="{00000000-0010-0000-0400-00006C090000}" name="Colonne2380" dataDxfId="14001"/>
    <tableColumn id="2413" xr3:uid="{00000000-0010-0000-0400-00006D090000}" name="Colonne2381" dataDxfId="14000"/>
    <tableColumn id="2414" xr3:uid="{00000000-0010-0000-0400-00006E090000}" name="Colonne2382" dataDxfId="13999"/>
    <tableColumn id="2415" xr3:uid="{00000000-0010-0000-0400-00006F090000}" name="Colonne2383" dataDxfId="13998"/>
    <tableColumn id="2416" xr3:uid="{00000000-0010-0000-0400-000070090000}" name="Colonne2384" dataDxfId="13997"/>
    <tableColumn id="2417" xr3:uid="{00000000-0010-0000-0400-000071090000}" name="Colonne2385" dataDxfId="13996"/>
    <tableColumn id="2418" xr3:uid="{00000000-0010-0000-0400-000072090000}" name="Colonne2386" dataDxfId="13995"/>
    <tableColumn id="2419" xr3:uid="{00000000-0010-0000-0400-000073090000}" name="Colonne2387" dataDxfId="13994"/>
    <tableColumn id="2420" xr3:uid="{00000000-0010-0000-0400-000074090000}" name="Colonne2388" dataDxfId="13993"/>
    <tableColumn id="2421" xr3:uid="{00000000-0010-0000-0400-000075090000}" name="Colonne2389" dataDxfId="13992"/>
    <tableColumn id="2422" xr3:uid="{00000000-0010-0000-0400-000076090000}" name="Colonne2390" dataDxfId="13991"/>
    <tableColumn id="2423" xr3:uid="{00000000-0010-0000-0400-000077090000}" name="Colonne2391" dataDxfId="13990"/>
    <tableColumn id="2424" xr3:uid="{00000000-0010-0000-0400-000078090000}" name="Colonne2392" dataDxfId="13989"/>
    <tableColumn id="2425" xr3:uid="{00000000-0010-0000-0400-000079090000}" name="Colonne2393" dataDxfId="13988"/>
    <tableColumn id="2426" xr3:uid="{00000000-0010-0000-0400-00007A090000}" name="Colonne2394" dataDxfId="13987"/>
    <tableColumn id="2427" xr3:uid="{00000000-0010-0000-0400-00007B090000}" name="Colonne2395" dataDxfId="13986"/>
    <tableColumn id="2428" xr3:uid="{00000000-0010-0000-0400-00007C090000}" name="Colonne2396" dataDxfId="13985"/>
    <tableColumn id="2429" xr3:uid="{00000000-0010-0000-0400-00007D090000}" name="Colonne2397" dataDxfId="13984"/>
    <tableColumn id="2430" xr3:uid="{00000000-0010-0000-0400-00007E090000}" name="Colonne2398" dataDxfId="13983"/>
    <tableColumn id="2431" xr3:uid="{00000000-0010-0000-0400-00007F090000}" name="Colonne2399" dataDxfId="13982"/>
    <tableColumn id="2432" xr3:uid="{00000000-0010-0000-0400-000080090000}" name="Colonne2400" dataDxfId="13981"/>
    <tableColumn id="2433" xr3:uid="{00000000-0010-0000-0400-000081090000}" name="Colonne2401" dataDxfId="13980"/>
    <tableColumn id="2434" xr3:uid="{00000000-0010-0000-0400-000082090000}" name="Colonne2402" dataDxfId="13979"/>
    <tableColumn id="2435" xr3:uid="{00000000-0010-0000-0400-000083090000}" name="Colonne2403" dataDxfId="13978"/>
    <tableColumn id="2436" xr3:uid="{00000000-0010-0000-0400-000084090000}" name="Colonne2404" dataDxfId="13977"/>
    <tableColumn id="2437" xr3:uid="{00000000-0010-0000-0400-000085090000}" name="Colonne2405" dataDxfId="13976"/>
    <tableColumn id="2438" xr3:uid="{00000000-0010-0000-0400-000086090000}" name="Colonne2406" dataDxfId="13975"/>
    <tableColumn id="2439" xr3:uid="{00000000-0010-0000-0400-000087090000}" name="Colonne2407" dataDxfId="13974"/>
    <tableColumn id="2440" xr3:uid="{00000000-0010-0000-0400-000088090000}" name="Colonne2408" dataDxfId="13973"/>
    <tableColumn id="2441" xr3:uid="{00000000-0010-0000-0400-000089090000}" name="Colonne2409" dataDxfId="13972"/>
    <tableColumn id="2442" xr3:uid="{00000000-0010-0000-0400-00008A090000}" name="Colonne2410" dataDxfId="13971"/>
    <tableColumn id="2443" xr3:uid="{00000000-0010-0000-0400-00008B090000}" name="Colonne2411" dataDxfId="13970"/>
    <tableColumn id="2444" xr3:uid="{00000000-0010-0000-0400-00008C090000}" name="Colonne2412" dataDxfId="13969"/>
    <tableColumn id="2445" xr3:uid="{00000000-0010-0000-0400-00008D090000}" name="Colonne2413" dataDxfId="13968"/>
    <tableColumn id="2446" xr3:uid="{00000000-0010-0000-0400-00008E090000}" name="Colonne2414" dataDxfId="13967"/>
    <tableColumn id="2447" xr3:uid="{00000000-0010-0000-0400-00008F090000}" name="Colonne2415" dataDxfId="13966"/>
    <tableColumn id="2448" xr3:uid="{00000000-0010-0000-0400-000090090000}" name="Colonne2416" dataDxfId="13965"/>
    <tableColumn id="2449" xr3:uid="{00000000-0010-0000-0400-000091090000}" name="Colonne2417" dataDxfId="13964"/>
    <tableColumn id="2450" xr3:uid="{00000000-0010-0000-0400-000092090000}" name="Colonne2418" dataDxfId="13963"/>
    <tableColumn id="2451" xr3:uid="{00000000-0010-0000-0400-000093090000}" name="Colonne2419" dataDxfId="13962"/>
    <tableColumn id="2452" xr3:uid="{00000000-0010-0000-0400-000094090000}" name="Colonne2420" dataDxfId="13961"/>
    <tableColumn id="2453" xr3:uid="{00000000-0010-0000-0400-000095090000}" name="Colonne2421" dataDxfId="13960"/>
    <tableColumn id="2454" xr3:uid="{00000000-0010-0000-0400-000096090000}" name="Colonne2422" dataDxfId="13959"/>
    <tableColumn id="2455" xr3:uid="{00000000-0010-0000-0400-000097090000}" name="Colonne2423" dataDxfId="13958"/>
    <tableColumn id="2456" xr3:uid="{00000000-0010-0000-0400-000098090000}" name="Colonne2424" dataDxfId="13957"/>
    <tableColumn id="2457" xr3:uid="{00000000-0010-0000-0400-000099090000}" name="Colonne2425" dataDxfId="13956"/>
    <tableColumn id="2458" xr3:uid="{00000000-0010-0000-0400-00009A090000}" name="Colonne2426" dataDxfId="13955"/>
    <tableColumn id="2459" xr3:uid="{00000000-0010-0000-0400-00009B090000}" name="Colonne2427" dataDxfId="13954"/>
    <tableColumn id="2460" xr3:uid="{00000000-0010-0000-0400-00009C090000}" name="Colonne2428" dataDxfId="13953"/>
    <tableColumn id="2461" xr3:uid="{00000000-0010-0000-0400-00009D090000}" name="Colonne2429" dataDxfId="13952"/>
    <tableColumn id="2462" xr3:uid="{00000000-0010-0000-0400-00009E090000}" name="Colonne2430" dataDxfId="13951"/>
    <tableColumn id="2463" xr3:uid="{00000000-0010-0000-0400-00009F090000}" name="Colonne2431" dataDxfId="13950"/>
    <tableColumn id="2464" xr3:uid="{00000000-0010-0000-0400-0000A0090000}" name="Colonne2432" dataDxfId="13949"/>
    <tableColumn id="2465" xr3:uid="{00000000-0010-0000-0400-0000A1090000}" name="Colonne2433" dataDxfId="13948"/>
    <tableColumn id="2466" xr3:uid="{00000000-0010-0000-0400-0000A2090000}" name="Colonne2434" dataDxfId="13947"/>
    <tableColumn id="2467" xr3:uid="{00000000-0010-0000-0400-0000A3090000}" name="Colonne2435" dataDxfId="13946"/>
    <tableColumn id="2468" xr3:uid="{00000000-0010-0000-0400-0000A4090000}" name="Colonne2436" dataDxfId="13945"/>
    <tableColumn id="2469" xr3:uid="{00000000-0010-0000-0400-0000A5090000}" name="Colonne2437" dataDxfId="13944"/>
    <tableColumn id="2470" xr3:uid="{00000000-0010-0000-0400-0000A6090000}" name="Colonne2438" dataDxfId="13943"/>
    <tableColumn id="2471" xr3:uid="{00000000-0010-0000-0400-0000A7090000}" name="Colonne2439" dataDxfId="13942"/>
    <tableColumn id="2472" xr3:uid="{00000000-0010-0000-0400-0000A8090000}" name="Colonne2440" dataDxfId="13941"/>
    <tableColumn id="2473" xr3:uid="{00000000-0010-0000-0400-0000A9090000}" name="Colonne2441" dataDxfId="13940"/>
    <tableColumn id="2474" xr3:uid="{00000000-0010-0000-0400-0000AA090000}" name="Colonne2442" dataDxfId="13939"/>
    <tableColumn id="2475" xr3:uid="{00000000-0010-0000-0400-0000AB090000}" name="Colonne2443" dataDxfId="13938"/>
    <tableColumn id="2476" xr3:uid="{00000000-0010-0000-0400-0000AC090000}" name="Colonne2444" dataDxfId="13937"/>
    <tableColumn id="2477" xr3:uid="{00000000-0010-0000-0400-0000AD090000}" name="Colonne2445" dataDxfId="13936"/>
    <tableColumn id="2478" xr3:uid="{00000000-0010-0000-0400-0000AE090000}" name="Colonne2446" dataDxfId="13935"/>
    <tableColumn id="2479" xr3:uid="{00000000-0010-0000-0400-0000AF090000}" name="Colonne2447" dataDxfId="13934"/>
    <tableColumn id="2480" xr3:uid="{00000000-0010-0000-0400-0000B0090000}" name="Colonne2448" dataDxfId="13933"/>
    <tableColumn id="2481" xr3:uid="{00000000-0010-0000-0400-0000B1090000}" name="Colonne2449" dataDxfId="13932"/>
    <tableColumn id="2482" xr3:uid="{00000000-0010-0000-0400-0000B2090000}" name="Colonne2450" dataDxfId="13931"/>
    <tableColumn id="2483" xr3:uid="{00000000-0010-0000-0400-0000B3090000}" name="Colonne2451" dataDxfId="13930"/>
    <tableColumn id="2484" xr3:uid="{00000000-0010-0000-0400-0000B4090000}" name="Colonne2452" dataDxfId="13929"/>
    <tableColumn id="2485" xr3:uid="{00000000-0010-0000-0400-0000B5090000}" name="Colonne2453" dataDxfId="13928"/>
    <tableColumn id="2486" xr3:uid="{00000000-0010-0000-0400-0000B6090000}" name="Colonne2454" dataDxfId="13927"/>
    <tableColumn id="2487" xr3:uid="{00000000-0010-0000-0400-0000B7090000}" name="Colonne2455" dataDxfId="13926"/>
    <tableColumn id="2488" xr3:uid="{00000000-0010-0000-0400-0000B8090000}" name="Colonne2456" dataDxfId="13925"/>
    <tableColumn id="2489" xr3:uid="{00000000-0010-0000-0400-0000B9090000}" name="Colonne2457" dataDxfId="13924"/>
    <tableColumn id="2490" xr3:uid="{00000000-0010-0000-0400-0000BA090000}" name="Colonne2458" dataDxfId="13923"/>
    <tableColumn id="2491" xr3:uid="{00000000-0010-0000-0400-0000BB090000}" name="Colonne2459" dataDxfId="13922"/>
    <tableColumn id="2492" xr3:uid="{00000000-0010-0000-0400-0000BC090000}" name="Colonne2460" dataDxfId="13921"/>
    <tableColumn id="2493" xr3:uid="{00000000-0010-0000-0400-0000BD090000}" name="Colonne2461" dataDxfId="13920"/>
    <tableColumn id="2494" xr3:uid="{00000000-0010-0000-0400-0000BE090000}" name="Colonne2462" dataDxfId="13919"/>
    <tableColumn id="2495" xr3:uid="{00000000-0010-0000-0400-0000BF090000}" name="Colonne2463" dataDxfId="13918"/>
    <tableColumn id="2496" xr3:uid="{00000000-0010-0000-0400-0000C0090000}" name="Colonne2464" dataDxfId="13917"/>
    <tableColumn id="2497" xr3:uid="{00000000-0010-0000-0400-0000C1090000}" name="Colonne2465" dataDxfId="13916"/>
    <tableColumn id="2498" xr3:uid="{00000000-0010-0000-0400-0000C2090000}" name="Colonne2466" dataDxfId="13915"/>
    <tableColumn id="2499" xr3:uid="{00000000-0010-0000-0400-0000C3090000}" name="Colonne2467" dataDxfId="13914"/>
    <tableColumn id="2500" xr3:uid="{00000000-0010-0000-0400-0000C4090000}" name="Colonne2468" dataDxfId="13913"/>
    <tableColumn id="2501" xr3:uid="{00000000-0010-0000-0400-0000C5090000}" name="Colonne2469" dataDxfId="13912"/>
    <tableColumn id="2502" xr3:uid="{00000000-0010-0000-0400-0000C6090000}" name="Colonne2470" dataDxfId="13911"/>
    <tableColumn id="2503" xr3:uid="{00000000-0010-0000-0400-0000C7090000}" name="Colonne2471" dataDxfId="13910"/>
    <tableColumn id="2504" xr3:uid="{00000000-0010-0000-0400-0000C8090000}" name="Colonne2472" dataDxfId="13909"/>
    <tableColumn id="2505" xr3:uid="{00000000-0010-0000-0400-0000C9090000}" name="Colonne2473" dataDxfId="13908"/>
    <tableColumn id="2506" xr3:uid="{00000000-0010-0000-0400-0000CA090000}" name="Colonne2474" dataDxfId="13907"/>
    <tableColumn id="2507" xr3:uid="{00000000-0010-0000-0400-0000CB090000}" name="Colonne2475" dataDxfId="13906"/>
    <tableColumn id="2508" xr3:uid="{00000000-0010-0000-0400-0000CC090000}" name="Colonne2476" dataDxfId="13905"/>
    <tableColumn id="2509" xr3:uid="{00000000-0010-0000-0400-0000CD090000}" name="Colonne2477" dataDxfId="13904"/>
    <tableColumn id="2510" xr3:uid="{00000000-0010-0000-0400-0000CE090000}" name="Colonne2478" dataDxfId="13903"/>
    <tableColumn id="2511" xr3:uid="{00000000-0010-0000-0400-0000CF090000}" name="Colonne2479" dataDxfId="13902"/>
    <tableColumn id="2512" xr3:uid="{00000000-0010-0000-0400-0000D0090000}" name="Colonne2480" dataDxfId="13901"/>
    <tableColumn id="2513" xr3:uid="{00000000-0010-0000-0400-0000D1090000}" name="Colonne2481" dataDxfId="13900"/>
    <tableColumn id="2514" xr3:uid="{00000000-0010-0000-0400-0000D2090000}" name="Colonne2482" dataDxfId="13899"/>
    <tableColumn id="2515" xr3:uid="{00000000-0010-0000-0400-0000D3090000}" name="Colonne2483" dataDxfId="13898"/>
    <tableColumn id="2516" xr3:uid="{00000000-0010-0000-0400-0000D4090000}" name="Colonne2484" dataDxfId="13897"/>
    <tableColumn id="2517" xr3:uid="{00000000-0010-0000-0400-0000D5090000}" name="Colonne2485" dataDxfId="13896"/>
    <tableColumn id="2518" xr3:uid="{00000000-0010-0000-0400-0000D6090000}" name="Colonne2486" dataDxfId="13895"/>
    <tableColumn id="2519" xr3:uid="{00000000-0010-0000-0400-0000D7090000}" name="Colonne2487" dataDxfId="13894"/>
    <tableColumn id="2520" xr3:uid="{00000000-0010-0000-0400-0000D8090000}" name="Colonne2488" dataDxfId="13893"/>
    <tableColumn id="2521" xr3:uid="{00000000-0010-0000-0400-0000D9090000}" name="Colonne2489" dataDxfId="13892"/>
    <tableColumn id="2522" xr3:uid="{00000000-0010-0000-0400-0000DA090000}" name="Colonne2490" dataDxfId="13891"/>
    <tableColumn id="2523" xr3:uid="{00000000-0010-0000-0400-0000DB090000}" name="Colonne2491" dataDxfId="13890"/>
    <tableColumn id="2524" xr3:uid="{00000000-0010-0000-0400-0000DC090000}" name="Colonne2492" dataDxfId="13889"/>
    <tableColumn id="2525" xr3:uid="{00000000-0010-0000-0400-0000DD090000}" name="Colonne2493" dataDxfId="13888"/>
    <tableColumn id="2526" xr3:uid="{00000000-0010-0000-0400-0000DE090000}" name="Colonne2494" dataDxfId="13887"/>
    <tableColumn id="2527" xr3:uid="{00000000-0010-0000-0400-0000DF090000}" name="Colonne2495" dataDxfId="13886"/>
    <tableColumn id="2528" xr3:uid="{00000000-0010-0000-0400-0000E0090000}" name="Colonne2496" dataDxfId="13885"/>
    <tableColumn id="2529" xr3:uid="{00000000-0010-0000-0400-0000E1090000}" name="Colonne2497" dataDxfId="13884"/>
    <tableColumn id="2530" xr3:uid="{00000000-0010-0000-0400-0000E2090000}" name="Colonne2498" dataDxfId="13883"/>
    <tableColumn id="2531" xr3:uid="{00000000-0010-0000-0400-0000E3090000}" name="Colonne2499" dataDxfId="13882"/>
    <tableColumn id="2532" xr3:uid="{00000000-0010-0000-0400-0000E4090000}" name="Colonne2500" dataDxfId="13881"/>
    <tableColumn id="2533" xr3:uid="{00000000-0010-0000-0400-0000E5090000}" name="Colonne2501" dataDxfId="13880"/>
    <tableColumn id="2534" xr3:uid="{00000000-0010-0000-0400-0000E6090000}" name="Colonne2502" dataDxfId="13879"/>
    <tableColumn id="2535" xr3:uid="{00000000-0010-0000-0400-0000E7090000}" name="Colonne2503" dataDxfId="13878"/>
    <tableColumn id="2536" xr3:uid="{00000000-0010-0000-0400-0000E8090000}" name="Colonne2504" dataDxfId="13877"/>
    <tableColumn id="2537" xr3:uid="{00000000-0010-0000-0400-0000E9090000}" name="Colonne2505" dataDxfId="13876"/>
    <tableColumn id="2538" xr3:uid="{00000000-0010-0000-0400-0000EA090000}" name="Colonne2506" dataDxfId="13875"/>
    <tableColumn id="2539" xr3:uid="{00000000-0010-0000-0400-0000EB090000}" name="Colonne2507" dataDxfId="13874"/>
    <tableColumn id="2540" xr3:uid="{00000000-0010-0000-0400-0000EC090000}" name="Colonne2508" dataDxfId="13873"/>
    <tableColumn id="2541" xr3:uid="{00000000-0010-0000-0400-0000ED090000}" name="Colonne2509" dataDxfId="13872"/>
    <tableColumn id="2542" xr3:uid="{00000000-0010-0000-0400-0000EE090000}" name="Colonne2510" dataDxfId="13871"/>
    <tableColumn id="2543" xr3:uid="{00000000-0010-0000-0400-0000EF090000}" name="Colonne2511" dataDxfId="13870"/>
    <tableColumn id="2544" xr3:uid="{00000000-0010-0000-0400-0000F0090000}" name="Colonne2512" dataDxfId="13869"/>
    <tableColumn id="2545" xr3:uid="{00000000-0010-0000-0400-0000F1090000}" name="Colonne2513" dataDxfId="13868"/>
    <tableColumn id="2546" xr3:uid="{00000000-0010-0000-0400-0000F2090000}" name="Colonne2514" dataDxfId="13867"/>
    <tableColumn id="2547" xr3:uid="{00000000-0010-0000-0400-0000F3090000}" name="Colonne2515" dataDxfId="13866"/>
    <tableColumn id="2548" xr3:uid="{00000000-0010-0000-0400-0000F4090000}" name="Colonne2516" dataDxfId="13865"/>
    <tableColumn id="2549" xr3:uid="{00000000-0010-0000-0400-0000F5090000}" name="Colonne2517" dataDxfId="13864"/>
    <tableColumn id="2550" xr3:uid="{00000000-0010-0000-0400-0000F6090000}" name="Colonne2518" dataDxfId="13863"/>
    <tableColumn id="2551" xr3:uid="{00000000-0010-0000-0400-0000F7090000}" name="Colonne2519" dataDxfId="13862"/>
    <tableColumn id="2552" xr3:uid="{00000000-0010-0000-0400-0000F8090000}" name="Colonne2520" dataDxfId="13861"/>
    <tableColumn id="2553" xr3:uid="{00000000-0010-0000-0400-0000F9090000}" name="Colonne2521" dataDxfId="13860"/>
    <tableColumn id="2554" xr3:uid="{00000000-0010-0000-0400-0000FA090000}" name="Colonne2522" dataDxfId="13859"/>
    <tableColumn id="2555" xr3:uid="{00000000-0010-0000-0400-0000FB090000}" name="Colonne2523" dataDxfId="13858"/>
    <tableColumn id="2556" xr3:uid="{00000000-0010-0000-0400-0000FC090000}" name="Colonne2524" dataDxfId="13857"/>
    <tableColumn id="2557" xr3:uid="{00000000-0010-0000-0400-0000FD090000}" name="Colonne2525" dataDxfId="13856"/>
    <tableColumn id="2558" xr3:uid="{00000000-0010-0000-0400-0000FE090000}" name="Colonne2526" dataDxfId="13855"/>
    <tableColumn id="2559" xr3:uid="{00000000-0010-0000-0400-0000FF090000}" name="Colonne2527" dataDxfId="13854"/>
    <tableColumn id="2560" xr3:uid="{00000000-0010-0000-0400-0000000A0000}" name="Colonne2528" dataDxfId="13853"/>
    <tableColumn id="2561" xr3:uid="{00000000-0010-0000-0400-0000010A0000}" name="Colonne2529" dataDxfId="13852"/>
    <tableColumn id="2562" xr3:uid="{00000000-0010-0000-0400-0000020A0000}" name="Colonne2530" dataDxfId="13851"/>
    <tableColumn id="2563" xr3:uid="{00000000-0010-0000-0400-0000030A0000}" name="Colonne2531" dataDxfId="13850"/>
    <tableColumn id="2564" xr3:uid="{00000000-0010-0000-0400-0000040A0000}" name="Colonne2532" dataDxfId="13849"/>
    <tableColumn id="2565" xr3:uid="{00000000-0010-0000-0400-0000050A0000}" name="Colonne2533" dataDxfId="13848"/>
    <tableColumn id="2566" xr3:uid="{00000000-0010-0000-0400-0000060A0000}" name="Colonne2534" dataDxfId="13847"/>
    <tableColumn id="2567" xr3:uid="{00000000-0010-0000-0400-0000070A0000}" name="Colonne2535" dataDxfId="13846"/>
    <tableColumn id="2568" xr3:uid="{00000000-0010-0000-0400-0000080A0000}" name="Colonne2536" dataDxfId="13845"/>
    <tableColumn id="2569" xr3:uid="{00000000-0010-0000-0400-0000090A0000}" name="Colonne2537" dataDxfId="13844"/>
    <tableColumn id="2570" xr3:uid="{00000000-0010-0000-0400-00000A0A0000}" name="Colonne2538" dataDxfId="13843"/>
    <tableColumn id="2571" xr3:uid="{00000000-0010-0000-0400-00000B0A0000}" name="Colonne2539" dataDxfId="13842"/>
    <tableColumn id="2572" xr3:uid="{00000000-0010-0000-0400-00000C0A0000}" name="Colonne2540" dataDxfId="13841"/>
    <tableColumn id="2573" xr3:uid="{00000000-0010-0000-0400-00000D0A0000}" name="Colonne2541" dataDxfId="13840"/>
    <tableColumn id="2574" xr3:uid="{00000000-0010-0000-0400-00000E0A0000}" name="Colonne2542" dataDxfId="13839"/>
    <tableColumn id="2575" xr3:uid="{00000000-0010-0000-0400-00000F0A0000}" name="Colonne2543" dataDxfId="13838"/>
    <tableColumn id="2576" xr3:uid="{00000000-0010-0000-0400-0000100A0000}" name="Colonne2544" dataDxfId="13837"/>
    <tableColumn id="2577" xr3:uid="{00000000-0010-0000-0400-0000110A0000}" name="Colonne2545" dataDxfId="13836"/>
    <tableColumn id="2578" xr3:uid="{00000000-0010-0000-0400-0000120A0000}" name="Colonne2546" dataDxfId="13835"/>
    <tableColumn id="2579" xr3:uid="{00000000-0010-0000-0400-0000130A0000}" name="Colonne2547" dataDxfId="13834"/>
    <tableColumn id="2580" xr3:uid="{00000000-0010-0000-0400-0000140A0000}" name="Colonne2548" dataDxfId="13833"/>
    <tableColumn id="2581" xr3:uid="{00000000-0010-0000-0400-0000150A0000}" name="Colonne2549" dataDxfId="13832"/>
    <tableColumn id="2582" xr3:uid="{00000000-0010-0000-0400-0000160A0000}" name="Colonne2550" dataDxfId="13831"/>
    <tableColumn id="2583" xr3:uid="{00000000-0010-0000-0400-0000170A0000}" name="Colonne2551" dataDxfId="13830"/>
    <tableColumn id="2584" xr3:uid="{00000000-0010-0000-0400-0000180A0000}" name="Colonne2552" dataDxfId="13829"/>
    <tableColumn id="2585" xr3:uid="{00000000-0010-0000-0400-0000190A0000}" name="Colonne2553" dataDxfId="13828"/>
    <tableColumn id="2586" xr3:uid="{00000000-0010-0000-0400-00001A0A0000}" name="Colonne2554" dataDxfId="13827"/>
    <tableColumn id="2587" xr3:uid="{00000000-0010-0000-0400-00001B0A0000}" name="Colonne2555" dataDxfId="13826"/>
    <tableColumn id="2588" xr3:uid="{00000000-0010-0000-0400-00001C0A0000}" name="Colonne2556" dataDxfId="13825"/>
    <tableColumn id="2589" xr3:uid="{00000000-0010-0000-0400-00001D0A0000}" name="Colonne2557" dataDxfId="13824"/>
    <tableColumn id="2590" xr3:uid="{00000000-0010-0000-0400-00001E0A0000}" name="Colonne2558" dataDxfId="13823"/>
    <tableColumn id="2591" xr3:uid="{00000000-0010-0000-0400-00001F0A0000}" name="Colonne2559" dataDxfId="13822"/>
    <tableColumn id="2592" xr3:uid="{00000000-0010-0000-0400-0000200A0000}" name="Colonne2560" dataDxfId="13821"/>
    <tableColumn id="2593" xr3:uid="{00000000-0010-0000-0400-0000210A0000}" name="Colonne2561" dataDxfId="13820"/>
    <tableColumn id="2594" xr3:uid="{00000000-0010-0000-0400-0000220A0000}" name="Colonne2562" dataDxfId="13819"/>
    <tableColumn id="2595" xr3:uid="{00000000-0010-0000-0400-0000230A0000}" name="Colonne2563" dataDxfId="13818"/>
    <tableColumn id="2596" xr3:uid="{00000000-0010-0000-0400-0000240A0000}" name="Colonne2564" dataDxfId="13817"/>
    <tableColumn id="2597" xr3:uid="{00000000-0010-0000-0400-0000250A0000}" name="Colonne2565" dataDxfId="13816"/>
    <tableColumn id="2598" xr3:uid="{00000000-0010-0000-0400-0000260A0000}" name="Colonne2566" dataDxfId="13815"/>
    <tableColumn id="2599" xr3:uid="{00000000-0010-0000-0400-0000270A0000}" name="Colonne2567" dataDxfId="13814"/>
    <tableColumn id="2600" xr3:uid="{00000000-0010-0000-0400-0000280A0000}" name="Colonne2568" dataDxfId="13813"/>
    <tableColumn id="2601" xr3:uid="{00000000-0010-0000-0400-0000290A0000}" name="Colonne2569" dataDxfId="13812"/>
    <tableColumn id="2602" xr3:uid="{00000000-0010-0000-0400-00002A0A0000}" name="Colonne2570" dataDxfId="13811"/>
    <tableColumn id="2603" xr3:uid="{00000000-0010-0000-0400-00002B0A0000}" name="Colonne2571" dataDxfId="13810"/>
    <tableColumn id="2604" xr3:uid="{00000000-0010-0000-0400-00002C0A0000}" name="Colonne2572" dataDxfId="13809"/>
    <tableColumn id="2605" xr3:uid="{00000000-0010-0000-0400-00002D0A0000}" name="Colonne2573" dataDxfId="13808"/>
    <tableColumn id="2606" xr3:uid="{00000000-0010-0000-0400-00002E0A0000}" name="Colonne2574" dataDxfId="13807"/>
    <tableColumn id="2607" xr3:uid="{00000000-0010-0000-0400-00002F0A0000}" name="Colonne2575" dataDxfId="13806"/>
    <tableColumn id="2608" xr3:uid="{00000000-0010-0000-0400-0000300A0000}" name="Colonne2576" dataDxfId="13805"/>
    <tableColumn id="2609" xr3:uid="{00000000-0010-0000-0400-0000310A0000}" name="Colonne2577" dataDxfId="13804"/>
    <tableColumn id="2610" xr3:uid="{00000000-0010-0000-0400-0000320A0000}" name="Colonne2578" dataDxfId="13803"/>
    <tableColumn id="2611" xr3:uid="{00000000-0010-0000-0400-0000330A0000}" name="Colonne2579" dataDxfId="13802"/>
    <tableColumn id="2612" xr3:uid="{00000000-0010-0000-0400-0000340A0000}" name="Colonne2580" dataDxfId="13801"/>
    <tableColumn id="2613" xr3:uid="{00000000-0010-0000-0400-0000350A0000}" name="Colonne2581" dataDxfId="13800"/>
    <tableColumn id="2614" xr3:uid="{00000000-0010-0000-0400-0000360A0000}" name="Colonne2582" dataDxfId="13799"/>
    <tableColumn id="2615" xr3:uid="{00000000-0010-0000-0400-0000370A0000}" name="Colonne2583" dataDxfId="13798"/>
    <tableColumn id="2616" xr3:uid="{00000000-0010-0000-0400-0000380A0000}" name="Colonne2584" dataDxfId="13797"/>
    <tableColumn id="2617" xr3:uid="{00000000-0010-0000-0400-0000390A0000}" name="Colonne2585" dataDxfId="13796"/>
    <tableColumn id="2618" xr3:uid="{00000000-0010-0000-0400-00003A0A0000}" name="Colonne2586" dataDxfId="13795"/>
    <tableColumn id="2619" xr3:uid="{00000000-0010-0000-0400-00003B0A0000}" name="Colonne2587" dataDxfId="13794"/>
    <tableColumn id="2620" xr3:uid="{00000000-0010-0000-0400-00003C0A0000}" name="Colonne2588" dataDxfId="13793"/>
    <tableColumn id="2621" xr3:uid="{00000000-0010-0000-0400-00003D0A0000}" name="Colonne2589" dataDxfId="13792"/>
    <tableColumn id="2622" xr3:uid="{00000000-0010-0000-0400-00003E0A0000}" name="Colonne2590" dataDxfId="13791"/>
    <tableColumn id="2623" xr3:uid="{00000000-0010-0000-0400-00003F0A0000}" name="Colonne2591" dataDxfId="13790"/>
    <tableColumn id="2624" xr3:uid="{00000000-0010-0000-0400-0000400A0000}" name="Colonne2592" dataDxfId="13789"/>
    <tableColumn id="2625" xr3:uid="{00000000-0010-0000-0400-0000410A0000}" name="Colonne2593" dataDxfId="13788"/>
    <tableColumn id="2626" xr3:uid="{00000000-0010-0000-0400-0000420A0000}" name="Colonne2594" dataDxfId="13787"/>
    <tableColumn id="2627" xr3:uid="{00000000-0010-0000-0400-0000430A0000}" name="Colonne2595" dataDxfId="13786"/>
    <tableColumn id="2628" xr3:uid="{00000000-0010-0000-0400-0000440A0000}" name="Colonne2596" dataDxfId="13785"/>
    <tableColumn id="2629" xr3:uid="{00000000-0010-0000-0400-0000450A0000}" name="Colonne2597" dataDxfId="13784"/>
    <tableColumn id="2630" xr3:uid="{00000000-0010-0000-0400-0000460A0000}" name="Colonne2598" dataDxfId="13783"/>
    <tableColumn id="2631" xr3:uid="{00000000-0010-0000-0400-0000470A0000}" name="Colonne2599" dataDxfId="13782"/>
    <tableColumn id="2632" xr3:uid="{00000000-0010-0000-0400-0000480A0000}" name="Colonne2600" dataDxfId="13781"/>
    <tableColumn id="2633" xr3:uid="{00000000-0010-0000-0400-0000490A0000}" name="Colonne2601" dataDxfId="13780"/>
    <tableColumn id="2634" xr3:uid="{00000000-0010-0000-0400-00004A0A0000}" name="Colonne2602" dataDxfId="13779"/>
    <tableColumn id="2635" xr3:uid="{00000000-0010-0000-0400-00004B0A0000}" name="Colonne2603" dataDxfId="13778"/>
    <tableColumn id="2636" xr3:uid="{00000000-0010-0000-0400-00004C0A0000}" name="Colonne2604" dataDxfId="13777"/>
    <tableColumn id="2637" xr3:uid="{00000000-0010-0000-0400-00004D0A0000}" name="Colonne2605" dataDxfId="13776"/>
    <tableColumn id="2638" xr3:uid="{00000000-0010-0000-0400-00004E0A0000}" name="Colonne2606" dataDxfId="13775"/>
    <tableColumn id="2639" xr3:uid="{00000000-0010-0000-0400-00004F0A0000}" name="Colonne2607" dataDxfId="13774"/>
    <tableColumn id="2640" xr3:uid="{00000000-0010-0000-0400-0000500A0000}" name="Colonne2608" dataDxfId="13773"/>
    <tableColumn id="2641" xr3:uid="{00000000-0010-0000-0400-0000510A0000}" name="Colonne2609" dataDxfId="13772"/>
    <tableColumn id="2642" xr3:uid="{00000000-0010-0000-0400-0000520A0000}" name="Colonne2610" dataDxfId="13771"/>
    <tableColumn id="2643" xr3:uid="{00000000-0010-0000-0400-0000530A0000}" name="Colonne2611" dataDxfId="13770"/>
    <tableColumn id="2644" xr3:uid="{00000000-0010-0000-0400-0000540A0000}" name="Colonne2612" dataDxfId="13769"/>
    <tableColumn id="2645" xr3:uid="{00000000-0010-0000-0400-0000550A0000}" name="Colonne2613" dataDxfId="13768"/>
    <tableColumn id="2646" xr3:uid="{00000000-0010-0000-0400-0000560A0000}" name="Colonne2614" dataDxfId="13767"/>
    <tableColumn id="2647" xr3:uid="{00000000-0010-0000-0400-0000570A0000}" name="Colonne2615" dataDxfId="13766"/>
    <tableColumn id="2648" xr3:uid="{00000000-0010-0000-0400-0000580A0000}" name="Colonne2616" dataDxfId="13765"/>
    <tableColumn id="2649" xr3:uid="{00000000-0010-0000-0400-0000590A0000}" name="Colonne2617" dataDxfId="13764"/>
    <tableColumn id="2650" xr3:uid="{00000000-0010-0000-0400-00005A0A0000}" name="Colonne2618" dataDxfId="13763"/>
    <tableColumn id="2651" xr3:uid="{00000000-0010-0000-0400-00005B0A0000}" name="Colonne2619" dataDxfId="13762"/>
    <tableColumn id="2652" xr3:uid="{00000000-0010-0000-0400-00005C0A0000}" name="Colonne2620" dataDxfId="13761"/>
    <tableColumn id="2653" xr3:uid="{00000000-0010-0000-0400-00005D0A0000}" name="Colonne2621" dataDxfId="13760"/>
    <tableColumn id="2654" xr3:uid="{00000000-0010-0000-0400-00005E0A0000}" name="Colonne2622" dataDxfId="13759"/>
    <tableColumn id="2655" xr3:uid="{00000000-0010-0000-0400-00005F0A0000}" name="Colonne2623" dataDxfId="13758"/>
    <tableColumn id="2656" xr3:uid="{00000000-0010-0000-0400-0000600A0000}" name="Colonne2624" dataDxfId="13757"/>
    <tableColumn id="2657" xr3:uid="{00000000-0010-0000-0400-0000610A0000}" name="Colonne2625" dataDxfId="13756"/>
    <tableColumn id="2658" xr3:uid="{00000000-0010-0000-0400-0000620A0000}" name="Colonne2626" dataDxfId="13755"/>
    <tableColumn id="2659" xr3:uid="{00000000-0010-0000-0400-0000630A0000}" name="Colonne2627" dataDxfId="13754"/>
    <tableColumn id="2660" xr3:uid="{00000000-0010-0000-0400-0000640A0000}" name="Colonne2628" dataDxfId="13753"/>
    <tableColumn id="2661" xr3:uid="{00000000-0010-0000-0400-0000650A0000}" name="Colonne2629" dataDxfId="13752"/>
    <tableColumn id="2662" xr3:uid="{00000000-0010-0000-0400-0000660A0000}" name="Colonne2630" dataDxfId="13751"/>
    <tableColumn id="2663" xr3:uid="{00000000-0010-0000-0400-0000670A0000}" name="Colonne2631" dataDxfId="13750"/>
    <tableColumn id="2664" xr3:uid="{00000000-0010-0000-0400-0000680A0000}" name="Colonne2632" dataDxfId="13749"/>
    <tableColumn id="2665" xr3:uid="{00000000-0010-0000-0400-0000690A0000}" name="Colonne2633" dataDxfId="13748"/>
    <tableColumn id="2666" xr3:uid="{00000000-0010-0000-0400-00006A0A0000}" name="Colonne2634" dataDxfId="13747"/>
    <tableColumn id="2667" xr3:uid="{00000000-0010-0000-0400-00006B0A0000}" name="Colonne2635" dataDxfId="13746"/>
    <tableColumn id="2668" xr3:uid="{00000000-0010-0000-0400-00006C0A0000}" name="Colonne2636" dataDxfId="13745"/>
    <tableColumn id="2669" xr3:uid="{00000000-0010-0000-0400-00006D0A0000}" name="Colonne2637" dataDxfId="13744"/>
    <tableColumn id="2670" xr3:uid="{00000000-0010-0000-0400-00006E0A0000}" name="Colonne2638" dataDxfId="13743"/>
    <tableColumn id="2671" xr3:uid="{00000000-0010-0000-0400-00006F0A0000}" name="Colonne2639" dataDxfId="13742"/>
    <tableColumn id="2672" xr3:uid="{00000000-0010-0000-0400-0000700A0000}" name="Colonne2640" dataDxfId="13741"/>
    <tableColumn id="2673" xr3:uid="{00000000-0010-0000-0400-0000710A0000}" name="Colonne2641" dataDxfId="13740"/>
    <tableColumn id="2674" xr3:uid="{00000000-0010-0000-0400-0000720A0000}" name="Colonne2642" dataDxfId="13739"/>
    <tableColumn id="2675" xr3:uid="{00000000-0010-0000-0400-0000730A0000}" name="Colonne2643" dataDxfId="13738"/>
    <tableColumn id="2676" xr3:uid="{00000000-0010-0000-0400-0000740A0000}" name="Colonne2644" dataDxfId="13737"/>
    <tableColumn id="2677" xr3:uid="{00000000-0010-0000-0400-0000750A0000}" name="Colonne2645" dataDxfId="13736"/>
    <tableColumn id="2678" xr3:uid="{00000000-0010-0000-0400-0000760A0000}" name="Colonne2646" dataDxfId="13735"/>
    <tableColumn id="2679" xr3:uid="{00000000-0010-0000-0400-0000770A0000}" name="Colonne2647" dataDxfId="13734"/>
    <tableColumn id="2680" xr3:uid="{00000000-0010-0000-0400-0000780A0000}" name="Colonne2648" dataDxfId="13733"/>
    <tableColumn id="2681" xr3:uid="{00000000-0010-0000-0400-0000790A0000}" name="Colonne2649" dataDxfId="13732"/>
    <tableColumn id="2682" xr3:uid="{00000000-0010-0000-0400-00007A0A0000}" name="Colonne2650" dataDxfId="13731"/>
    <tableColumn id="2683" xr3:uid="{00000000-0010-0000-0400-00007B0A0000}" name="Colonne2651" dataDxfId="13730"/>
    <tableColumn id="2684" xr3:uid="{00000000-0010-0000-0400-00007C0A0000}" name="Colonne2652" dataDxfId="13729"/>
    <tableColumn id="2685" xr3:uid="{00000000-0010-0000-0400-00007D0A0000}" name="Colonne2653" dataDxfId="13728"/>
    <tableColumn id="2686" xr3:uid="{00000000-0010-0000-0400-00007E0A0000}" name="Colonne2654" dataDxfId="13727"/>
    <tableColumn id="2687" xr3:uid="{00000000-0010-0000-0400-00007F0A0000}" name="Colonne2655" dataDxfId="13726"/>
    <tableColumn id="2688" xr3:uid="{00000000-0010-0000-0400-0000800A0000}" name="Colonne2656" dataDxfId="13725"/>
    <tableColumn id="2689" xr3:uid="{00000000-0010-0000-0400-0000810A0000}" name="Colonne2657" dataDxfId="13724"/>
    <tableColumn id="2690" xr3:uid="{00000000-0010-0000-0400-0000820A0000}" name="Colonne2658" dataDxfId="13723"/>
    <tableColumn id="2691" xr3:uid="{00000000-0010-0000-0400-0000830A0000}" name="Colonne2659" dataDxfId="13722"/>
    <tableColumn id="2692" xr3:uid="{00000000-0010-0000-0400-0000840A0000}" name="Colonne2660" dataDxfId="13721"/>
    <tableColumn id="2693" xr3:uid="{00000000-0010-0000-0400-0000850A0000}" name="Colonne2661" dataDxfId="13720"/>
    <tableColumn id="2694" xr3:uid="{00000000-0010-0000-0400-0000860A0000}" name="Colonne2662" dataDxfId="13719"/>
    <tableColumn id="2695" xr3:uid="{00000000-0010-0000-0400-0000870A0000}" name="Colonne2663" dataDxfId="13718"/>
    <tableColumn id="2696" xr3:uid="{00000000-0010-0000-0400-0000880A0000}" name="Colonne2664" dataDxfId="13717"/>
    <tableColumn id="2697" xr3:uid="{00000000-0010-0000-0400-0000890A0000}" name="Colonne2665" dataDxfId="13716"/>
    <tableColumn id="2698" xr3:uid="{00000000-0010-0000-0400-00008A0A0000}" name="Colonne2666" dataDxfId="13715"/>
    <tableColumn id="2699" xr3:uid="{00000000-0010-0000-0400-00008B0A0000}" name="Colonne2667" dataDxfId="13714"/>
    <tableColumn id="2700" xr3:uid="{00000000-0010-0000-0400-00008C0A0000}" name="Colonne2668" dataDxfId="13713"/>
    <tableColumn id="2701" xr3:uid="{00000000-0010-0000-0400-00008D0A0000}" name="Colonne2669" dataDxfId="13712"/>
    <tableColumn id="2702" xr3:uid="{00000000-0010-0000-0400-00008E0A0000}" name="Colonne2670" dataDxfId="13711"/>
    <tableColumn id="2703" xr3:uid="{00000000-0010-0000-0400-00008F0A0000}" name="Colonne2671" dataDxfId="13710"/>
    <tableColumn id="2704" xr3:uid="{00000000-0010-0000-0400-0000900A0000}" name="Colonne2672" dataDxfId="13709"/>
    <tableColumn id="2705" xr3:uid="{00000000-0010-0000-0400-0000910A0000}" name="Colonne2673" dataDxfId="13708"/>
    <tableColumn id="2706" xr3:uid="{00000000-0010-0000-0400-0000920A0000}" name="Colonne2674" dataDxfId="13707"/>
    <tableColumn id="2707" xr3:uid="{00000000-0010-0000-0400-0000930A0000}" name="Colonne2675" dataDxfId="13706"/>
    <tableColumn id="2708" xr3:uid="{00000000-0010-0000-0400-0000940A0000}" name="Colonne2676" dataDxfId="13705"/>
    <tableColumn id="2709" xr3:uid="{00000000-0010-0000-0400-0000950A0000}" name="Colonne2677" dataDxfId="13704"/>
    <tableColumn id="2710" xr3:uid="{00000000-0010-0000-0400-0000960A0000}" name="Colonne2678" dataDxfId="13703"/>
    <tableColumn id="2711" xr3:uid="{00000000-0010-0000-0400-0000970A0000}" name="Colonne2679" dataDxfId="13702"/>
    <tableColumn id="2712" xr3:uid="{00000000-0010-0000-0400-0000980A0000}" name="Colonne2680" dataDxfId="13701"/>
    <tableColumn id="2713" xr3:uid="{00000000-0010-0000-0400-0000990A0000}" name="Colonne2681" dataDxfId="13700"/>
    <tableColumn id="2714" xr3:uid="{00000000-0010-0000-0400-00009A0A0000}" name="Colonne2682" dataDxfId="13699"/>
    <tableColumn id="2715" xr3:uid="{00000000-0010-0000-0400-00009B0A0000}" name="Colonne2683" dataDxfId="13698"/>
    <tableColumn id="2716" xr3:uid="{00000000-0010-0000-0400-00009C0A0000}" name="Colonne2684" dataDxfId="13697"/>
    <tableColumn id="2717" xr3:uid="{00000000-0010-0000-0400-00009D0A0000}" name="Colonne2685" dataDxfId="13696"/>
    <tableColumn id="2718" xr3:uid="{00000000-0010-0000-0400-00009E0A0000}" name="Colonne2686" dataDxfId="13695"/>
    <tableColumn id="2719" xr3:uid="{00000000-0010-0000-0400-00009F0A0000}" name="Colonne2687" dataDxfId="13694"/>
    <tableColumn id="2720" xr3:uid="{00000000-0010-0000-0400-0000A00A0000}" name="Colonne2688" dataDxfId="13693"/>
    <tableColumn id="2721" xr3:uid="{00000000-0010-0000-0400-0000A10A0000}" name="Colonne2689" dataDxfId="13692"/>
    <tableColumn id="2722" xr3:uid="{00000000-0010-0000-0400-0000A20A0000}" name="Colonne2690" dataDxfId="13691"/>
    <tableColumn id="2723" xr3:uid="{00000000-0010-0000-0400-0000A30A0000}" name="Colonne2691" dataDxfId="13690"/>
    <tableColumn id="2724" xr3:uid="{00000000-0010-0000-0400-0000A40A0000}" name="Colonne2692" dataDxfId="13689"/>
    <tableColumn id="2725" xr3:uid="{00000000-0010-0000-0400-0000A50A0000}" name="Colonne2693" dataDxfId="13688"/>
    <tableColumn id="2726" xr3:uid="{00000000-0010-0000-0400-0000A60A0000}" name="Colonne2694" dataDxfId="13687"/>
    <tableColumn id="2727" xr3:uid="{00000000-0010-0000-0400-0000A70A0000}" name="Colonne2695" dataDxfId="13686"/>
    <tableColumn id="2728" xr3:uid="{00000000-0010-0000-0400-0000A80A0000}" name="Colonne2696" dataDxfId="13685"/>
    <tableColumn id="2729" xr3:uid="{00000000-0010-0000-0400-0000A90A0000}" name="Colonne2697" dataDxfId="13684"/>
    <tableColumn id="2730" xr3:uid="{00000000-0010-0000-0400-0000AA0A0000}" name="Colonne2698" dataDxfId="13683"/>
    <tableColumn id="2731" xr3:uid="{00000000-0010-0000-0400-0000AB0A0000}" name="Colonne2699" dataDxfId="13682"/>
    <tableColumn id="2732" xr3:uid="{00000000-0010-0000-0400-0000AC0A0000}" name="Colonne2700" dataDxfId="13681"/>
    <tableColumn id="2733" xr3:uid="{00000000-0010-0000-0400-0000AD0A0000}" name="Colonne2701" dataDxfId="13680"/>
    <tableColumn id="2734" xr3:uid="{00000000-0010-0000-0400-0000AE0A0000}" name="Colonne2702" dataDxfId="13679"/>
    <tableColumn id="2735" xr3:uid="{00000000-0010-0000-0400-0000AF0A0000}" name="Colonne2703" dataDxfId="13678"/>
    <tableColumn id="2736" xr3:uid="{00000000-0010-0000-0400-0000B00A0000}" name="Colonne2704" dataDxfId="13677"/>
    <tableColumn id="2737" xr3:uid="{00000000-0010-0000-0400-0000B10A0000}" name="Colonne2705" dataDxfId="13676"/>
    <tableColumn id="2738" xr3:uid="{00000000-0010-0000-0400-0000B20A0000}" name="Colonne2706" dataDxfId="13675"/>
    <tableColumn id="2739" xr3:uid="{00000000-0010-0000-0400-0000B30A0000}" name="Colonne2707" dataDxfId="13674"/>
    <tableColumn id="2740" xr3:uid="{00000000-0010-0000-0400-0000B40A0000}" name="Colonne2708" dataDxfId="13673"/>
    <tableColumn id="2741" xr3:uid="{00000000-0010-0000-0400-0000B50A0000}" name="Colonne2709" dataDxfId="13672"/>
    <tableColumn id="2742" xr3:uid="{00000000-0010-0000-0400-0000B60A0000}" name="Colonne2710" dataDxfId="13671"/>
    <tableColumn id="2743" xr3:uid="{00000000-0010-0000-0400-0000B70A0000}" name="Colonne2711" dataDxfId="13670"/>
    <tableColumn id="2744" xr3:uid="{00000000-0010-0000-0400-0000B80A0000}" name="Colonne2712" dataDxfId="13669"/>
    <tableColumn id="2745" xr3:uid="{00000000-0010-0000-0400-0000B90A0000}" name="Colonne2713" dataDxfId="13668"/>
    <tableColumn id="2746" xr3:uid="{00000000-0010-0000-0400-0000BA0A0000}" name="Colonne2714" dataDxfId="13667"/>
    <tableColumn id="2747" xr3:uid="{00000000-0010-0000-0400-0000BB0A0000}" name="Colonne2715" dataDxfId="13666"/>
    <tableColumn id="2748" xr3:uid="{00000000-0010-0000-0400-0000BC0A0000}" name="Colonne2716" dataDxfId="13665"/>
    <tableColumn id="2749" xr3:uid="{00000000-0010-0000-0400-0000BD0A0000}" name="Colonne2717" dataDxfId="13664"/>
    <tableColumn id="2750" xr3:uid="{00000000-0010-0000-0400-0000BE0A0000}" name="Colonne2718" dataDxfId="13663"/>
    <tableColumn id="2751" xr3:uid="{00000000-0010-0000-0400-0000BF0A0000}" name="Colonne2719" dataDxfId="13662"/>
    <tableColumn id="2752" xr3:uid="{00000000-0010-0000-0400-0000C00A0000}" name="Colonne2720" dataDxfId="13661"/>
    <tableColumn id="2753" xr3:uid="{00000000-0010-0000-0400-0000C10A0000}" name="Colonne2721" dataDxfId="13660"/>
    <tableColumn id="2754" xr3:uid="{00000000-0010-0000-0400-0000C20A0000}" name="Colonne2722" dataDxfId="13659"/>
    <tableColumn id="2755" xr3:uid="{00000000-0010-0000-0400-0000C30A0000}" name="Colonne2723" dataDxfId="13658"/>
    <tableColumn id="2756" xr3:uid="{00000000-0010-0000-0400-0000C40A0000}" name="Colonne2724" dataDxfId="13657"/>
    <tableColumn id="2757" xr3:uid="{00000000-0010-0000-0400-0000C50A0000}" name="Colonne2725" dataDxfId="13656"/>
    <tableColumn id="2758" xr3:uid="{00000000-0010-0000-0400-0000C60A0000}" name="Colonne2726" dataDxfId="13655"/>
    <tableColumn id="2759" xr3:uid="{00000000-0010-0000-0400-0000C70A0000}" name="Colonne2727" dataDxfId="13654"/>
    <tableColumn id="2760" xr3:uid="{00000000-0010-0000-0400-0000C80A0000}" name="Colonne2728" dataDxfId="13653"/>
    <tableColumn id="2761" xr3:uid="{00000000-0010-0000-0400-0000C90A0000}" name="Colonne2729" dataDxfId="13652"/>
    <tableColumn id="2762" xr3:uid="{00000000-0010-0000-0400-0000CA0A0000}" name="Colonne2730" dataDxfId="13651"/>
    <tableColumn id="2763" xr3:uid="{00000000-0010-0000-0400-0000CB0A0000}" name="Colonne2731" dataDxfId="13650"/>
    <tableColumn id="2764" xr3:uid="{00000000-0010-0000-0400-0000CC0A0000}" name="Colonne2732" dataDxfId="13649"/>
    <tableColumn id="2765" xr3:uid="{00000000-0010-0000-0400-0000CD0A0000}" name="Colonne2733" dataDxfId="13648"/>
    <tableColumn id="2766" xr3:uid="{00000000-0010-0000-0400-0000CE0A0000}" name="Colonne2734" dataDxfId="13647"/>
    <tableColumn id="2767" xr3:uid="{00000000-0010-0000-0400-0000CF0A0000}" name="Colonne2735" dataDxfId="13646"/>
    <tableColumn id="2768" xr3:uid="{00000000-0010-0000-0400-0000D00A0000}" name="Colonne2736" dataDxfId="13645"/>
    <tableColumn id="2769" xr3:uid="{00000000-0010-0000-0400-0000D10A0000}" name="Colonne2737" dataDxfId="13644"/>
    <tableColumn id="2770" xr3:uid="{00000000-0010-0000-0400-0000D20A0000}" name="Colonne2738" dataDxfId="13643"/>
    <tableColumn id="2771" xr3:uid="{00000000-0010-0000-0400-0000D30A0000}" name="Colonne2739" dataDxfId="13642"/>
    <tableColumn id="2772" xr3:uid="{00000000-0010-0000-0400-0000D40A0000}" name="Colonne2740" dataDxfId="13641"/>
    <tableColumn id="2773" xr3:uid="{00000000-0010-0000-0400-0000D50A0000}" name="Colonne2741" dataDxfId="13640"/>
    <tableColumn id="2774" xr3:uid="{00000000-0010-0000-0400-0000D60A0000}" name="Colonne2742" dataDxfId="13639"/>
    <tableColumn id="2775" xr3:uid="{00000000-0010-0000-0400-0000D70A0000}" name="Colonne2743" dataDxfId="13638"/>
    <tableColumn id="2776" xr3:uid="{00000000-0010-0000-0400-0000D80A0000}" name="Colonne2744" dataDxfId="13637"/>
    <tableColumn id="2777" xr3:uid="{00000000-0010-0000-0400-0000D90A0000}" name="Colonne2745" dataDxfId="13636"/>
    <tableColumn id="2778" xr3:uid="{00000000-0010-0000-0400-0000DA0A0000}" name="Colonne2746" dataDxfId="13635"/>
    <tableColumn id="2779" xr3:uid="{00000000-0010-0000-0400-0000DB0A0000}" name="Colonne2747" dataDxfId="13634"/>
    <tableColumn id="2780" xr3:uid="{00000000-0010-0000-0400-0000DC0A0000}" name="Colonne2748" dataDxfId="13633"/>
    <tableColumn id="2781" xr3:uid="{00000000-0010-0000-0400-0000DD0A0000}" name="Colonne2749" dataDxfId="13632"/>
    <tableColumn id="2782" xr3:uid="{00000000-0010-0000-0400-0000DE0A0000}" name="Colonne2750" dataDxfId="13631"/>
    <tableColumn id="2783" xr3:uid="{00000000-0010-0000-0400-0000DF0A0000}" name="Colonne2751" dataDxfId="13630"/>
    <tableColumn id="2784" xr3:uid="{00000000-0010-0000-0400-0000E00A0000}" name="Colonne2752" dataDxfId="13629"/>
    <tableColumn id="2785" xr3:uid="{00000000-0010-0000-0400-0000E10A0000}" name="Colonne2753" dataDxfId="13628"/>
    <tableColumn id="2786" xr3:uid="{00000000-0010-0000-0400-0000E20A0000}" name="Colonne2754" dataDxfId="13627"/>
    <tableColumn id="2787" xr3:uid="{00000000-0010-0000-0400-0000E30A0000}" name="Colonne2755" dataDxfId="13626"/>
    <tableColumn id="2788" xr3:uid="{00000000-0010-0000-0400-0000E40A0000}" name="Colonne2756" dataDxfId="13625"/>
    <tableColumn id="2789" xr3:uid="{00000000-0010-0000-0400-0000E50A0000}" name="Colonne2757" dataDxfId="13624"/>
    <tableColumn id="2790" xr3:uid="{00000000-0010-0000-0400-0000E60A0000}" name="Colonne2758" dataDxfId="13623"/>
    <tableColumn id="2791" xr3:uid="{00000000-0010-0000-0400-0000E70A0000}" name="Colonne2759" dataDxfId="13622"/>
    <tableColumn id="2792" xr3:uid="{00000000-0010-0000-0400-0000E80A0000}" name="Colonne2760" dataDxfId="13621"/>
    <tableColumn id="2793" xr3:uid="{00000000-0010-0000-0400-0000E90A0000}" name="Colonne2761" dataDxfId="13620"/>
    <tableColumn id="2794" xr3:uid="{00000000-0010-0000-0400-0000EA0A0000}" name="Colonne2762" dataDxfId="13619"/>
    <tableColumn id="2795" xr3:uid="{00000000-0010-0000-0400-0000EB0A0000}" name="Colonne2763" dataDxfId="13618"/>
    <tableColumn id="2796" xr3:uid="{00000000-0010-0000-0400-0000EC0A0000}" name="Colonne2764" dataDxfId="13617"/>
    <tableColumn id="2797" xr3:uid="{00000000-0010-0000-0400-0000ED0A0000}" name="Colonne2765" dataDxfId="13616"/>
    <tableColumn id="2798" xr3:uid="{00000000-0010-0000-0400-0000EE0A0000}" name="Colonne2766" dataDxfId="13615"/>
    <tableColumn id="2799" xr3:uid="{00000000-0010-0000-0400-0000EF0A0000}" name="Colonne2767" dataDxfId="13614"/>
    <tableColumn id="2800" xr3:uid="{00000000-0010-0000-0400-0000F00A0000}" name="Colonne2768" dataDxfId="13613"/>
    <tableColumn id="2801" xr3:uid="{00000000-0010-0000-0400-0000F10A0000}" name="Colonne2769" dataDxfId="13612"/>
    <tableColumn id="2802" xr3:uid="{00000000-0010-0000-0400-0000F20A0000}" name="Colonne2770" dataDxfId="13611"/>
    <tableColumn id="2803" xr3:uid="{00000000-0010-0000-0400-0000F30A0000}" name="Colonne2771" dataDxfId="13610"/>
    <tableColumn id="2804" xr3:uid="{00000000-0010-0000-0400-0000F40A0000}" name="Colonne2772" dataDxfId="13609"/>
    <tableColumn id="2805" xr3:uid="{00000000-0010-0000-0400-0000F50A0000}" name="Colonne2773" dataDxfId="13608"/>
    <tableColumn id="2806" xr3:uid="{00000000-0010-0000-0400-0000F60A0000}" name="Colonne2774" dataDxfId="13607"/>
    <tableColumn id="2807" xr3:uid="{00000000-0010-0000-0400-0000F70A0000}" name="Colonne2775" dataDxfId="13606"/>
    <tableColumn id="2808" xr3:uid="{00000000-0010-0000-0400-0000F80A0000}" name="Colonne2776" dataDxfId="13605"/>
    <tableColumn id="2809" xr3:uid="{00000000-0010-0000-0400-0000F90A0000}" name="Colonne2777" dataDxfId="13604"/>
    <tableColumn id="2810" xr3:uid="{00000000-0010-0000-0400-0000FA0A0000}" name="Colonne2778" dataDxfId="13603"/>
    <tableColumn id="2811" xr3:uid="{00000000-0010-0000-0400-0000FB0A0000}" name="Colonne2779" dataDxfId="13602"/>
    <tableColumn id="2812" xr3:uid="{00000000-0010-0000-0400-0000FC0A0000}" name="Colonne2780" dataDxfId="13601"/>
    <tableColumn id="2813" xr3:uid="{00000000-0010-0000-0400-0000FD0A0000}" name="Colonne2781" dataDxfId="13600"/>
    <tableColumn id="2814" xr3:uid="{00000000-0010-0000-0400-0000FE0A0000}" name="Colonne2782" dataDxfId="13599"/>
    <tableColumn id="2815" xr3:uid="{00000000-0010-0000-0400-0000FF0A0000}" name="Colonne2783" dataDxfId="13598"/>
    <tableColumn id="2816" xr3:uid="{00000000-0010-0000-0400-0000000B0000}" name="Colonne2784" dataDxfId="13597"/>
    <tableColumn id="2817" xr3:uid="{00000000-0010-0000-0400-0000010B0000}" name="Colonne2785" dataDxfId="13596"/>
    <tableColumn id="2818" xr3:uid="{00000000-0010-0000-0400-0000020B0000}" name="Colonne2786" dataDxfId="13595"/>
    <tableColumn id="2819" xr3:uid="{00000000-0010-0000-0400-0000030B0000}" name="Colonne2787" dataDxfId="13594"/>
    <tableColumn id="2820" xr3:uid="{00000000-0010-0000-0400-0000040B0000}" name="Colonne2788" dataDxfId="13593"/>
    <tableColumn id="2821" xr3:uid="{00000000-0010-0000-0400-0000050B0000}" name="Colonne2789" dataDxfId="13592"/>
    <tableColumn id="2822" xr3:uid="{00000000-0010-0000-0400-0000060B0000}" name="Colonne2790" dataDxfId="13591"/>
    <tableColumn id="2823" xr3:uid="{00000000-0010-0000-0400-0000070B0000}" name="Colonne2791" dataDxfId="13590"/>
    <tableColumn id="2824" xr3:uid="{00000000-0010-0000-0400-0000080B0000}" name="Colonne2792" dataDxfId="13589"/>
    <tableColumn id="2825" xr3:uid="{00000000-0010-0000-0400-0000090B0000}" name="Colonne2793" dataDxfId="13588"/>
    <tableColumn id="2826" xr3:uid="{00000000-0010-0000-0400-00000A0B0000}" name="Colonne2794" dataDxfId="13587"/>
    <tableColumn id="2827" xr3:uid="{00000000-0010-0000-0400-00000B0B0000}" name="Colonne2795" dataDxfId="13586"/>
    <tableColumn id="2828" xr3:uid="{00000000-0010-0000-0400-00000C0B0000}" name="Colonne2796" dataDxfId="13585"/>
    <tableColumn id="2829" xr3:uid="{00000000-0010-0000-0400-00000D0B0000}" name="Colonne2797" dataDxfId="13584"/>
    <tableColumn id="2830" xr3:uid="{00000000-0010-0000-0400-00000E0B0000}" name="Colonne2798" dataDxfId="13583"/>
    <tableColumn id="2831" xr3:uid="{00000000-0010-0000-0400-00000F0B0000}" name="Colonne2799" dataDxfId="13582"/>
    <tableColumn id="2832" xr3:uid="{00000000-0010-0000-0400-0000100B0000}" name="Colonne2800" dataDxfId="13581"/>
    <tableColumn id="2833" xr3:uid="{00000000-0010-0000-0400-0000110B0000}" name="Colonne2801" dataDxfId="13580"/>
    <tableColumn id="2834" xr3:uid="{00000000-0010-0000-0400-0000120B0000}" name="Colonne2802" dataDxfId="13579"/>
    <tableColumn id="2835" xr3:uid="{00000000-0010-0000-0400-0000130B0000}" name="Colonne2803" dataDxfId="13578"/>
    <tableColumn id="2836" xr3:uid="{00000000-0010-0000-0400-0000140B0000}" name="Colonne2804" dataDxfId="13577"/>
    <tableColumn id="2837" xr3:uid="{00000000-0010-0000-0400-0000150B0000}" name="Colonne2805" dataDxfId="13576"/>
    <tableColumn id="2838" xr3:uid="{00000000-0010-0000-0400-0000160B0000}" name="Colonne2806" dataDxfId="13575"/>
    <tableColumn id="2839" xr3:uid="{00000000-0010-0000-0400-0000170B0000}" name="Colonne2807" dataDxfId="13574"/>
    <tableColumn id="2840" xr3:uid="{00000000-0010-0000-0400-0000180B0000}" name="Colonne2808" dataDxfId="13573"/>
    <tableColumn id="2841" xr3:uid="{00000000-0010-0000-0400-0000190B0000}" name="Colonne2809" dataDxfId="13572"/>
    <tableColumn id="2842" xr3:uid="{00000000-0010-0000-0400-00001A0B0000}" name="Colonne2810" dataDxfId="13571"/>
    <tableColumn id="2843" xr3:uid="{00000000-0010-0000-0400-00001B0B0000}" name="Colonne2811" dataDxfId="13570"/>
    <tableColumn id="2844" xr3:uid="{00000000-0010-0000-0400-00001C0B0000}" name="Colonne2812" dataDxfId="13569"/>
    <tableColumn id="2845" xr3:uid="{00000000-0010-0000-0400-00001D0B0000}" name="Colonne2813" dataDxfId="13568"/>
    <tableColumn id="2846" xr3:uid="{00000000-0010-0000-0400-00001E0B0000}" name="Colonne2814" dataDxfId="13567"/>
    <tableColumn id="2847" xr3:uid="{00000000-0010-0000-0400-00001F0B0000}" name="Colonne2815" dataDxfId="13566"/>
    <tableColumn id="2848" xr3:uid="{00000000-0010-0000-0400-0000200B0000}" name="Colonne2816" dataDxfId="13565"/>
    <tableColumn id="2849" xr3:uid="{00000000-0010-0000-0400-0000210B0000}" name="Colonne2817" dataDxfId="13564"/>
    <tableColumn id="2850" xr3:uid="{00000000-0010-0000-0400-0000220B0000}" name="Colonne2818" dataDxfId="13563"/>
    <tableColumn id="2851" xr3:uid="{00000000-0010-0000-0400-0000230B0000}" name="Colonne2819" dataDxfId="13562"/>
    <tableColumn id="2852" xr3:uid="{00000000-0010-0000-0400-0000240B0000}" name="Colonne2820" dataDxfId="13561"/>
    <tableColumn id="2853" xr3:uid="{00000000-0010-0000-0400-0000250B0000}" name="Colonne2821" dataDxfId="13560"/>
    <tableColumn id="2854" xr3:uid="{00000000-0010-0000-0400-0000260B0000}" name="Colonne2822" dataDxfId="13559"/>
    <tableColumn id="2855" xr3:uid="{00000000-0010-0000-0400-0000270B0000}" name="Colonne2823" dataDxfId="13558"/>
    <tableColumn id="2856" xr3:uid="{00000000-0010-0000-0400-0000280B0000}" name="Colonne2824" dataDxfId="13557"/>
    <tableColumn id="2857" xr3:uid="{00000000-0010-0000-0400-0000290B0000}" name="Colonne2825" dataDxfId="13556"/>
    <tableColumn id="2858" xr3:uid="{00000000-0010-0000-0400-00002A0B0000}" name="Colonne2826" dataDxfId="13555"/>
    <tableColumn id="2859" xr3:uid="{00000000-0010-0000-0400-00002B0B0000}" name="Colonne2827" dataDxfId="13554"/>
    <tableColumn id="2860" xr3:uid="{00000000-0010-0000-0400-00002C0B0000}" name="Colonne2828" dataDxfId="13553"/>
    <tableColumn id="2861" xr3:uid="{00000000-0010-0000-0400-00002D0B0000}" name="Colonne2829" dataDxfId="13552"/>
    <tableColumn id="2862" xr3:uid="{00000000-0010-0000-0400-00002E0B0000}" name="Colonne2830" dataDxfId="13551"/>
    <tableColumn id="2863" xr3:uid="{00000000-0010-0000-0400-00002F0B0000}" name="Colonne2831" dataDxfId="13550"/>
    <tableColumn id="2864" xr3:uid="{00000000-0010-0000-0400-0000300B0000}" name="Colonne2832" dataDxfId="13549"/>
    <tableColumn id="2865" xr3:uid="{00000000-0010-0000-0400-0000310B0000}" name="Colonne2833" dataDxfId="13548"/>
    <tableColumn id="2866" xr3:uid="{00000000-0010-0000-0400-0000320B0000}" name="Colonne2834" dataDxfId="13547"/>
    <tableColumn id="2867" xr3:uid="{00000000-0010-0000-0400-0000330B0000}" name="Colonne2835" dataDxfId="13546"/>
    <tableColumn id="2868" xr3:uid="{00000000-0010-0000-0400-0000340B0000}" name="Colonne2836" dataDxfId="13545"/>
    <tableColumn id="2869" xr3:uid="{00000000-0010-0000-0400-0000350B0000}" name="Colonne2837" dataDxfId="13544"/>
    <tableColumn id="2870" xr3:uid="{00000000-0010-0000-0400-0000360B0000}" name="Colonne2838" dataDxfId="13543"/>
    <tableColumn id="2871" xr3:uid="{00000000-0010-0000-0400-0000370B0000}" name="Colonne2839" dataDxfId="13542"/>
    <tableColumn id="2872" xr3:uid="{00000000-0010-0000-0400-0000380B0000}" name="Colonne2840" dataDxfId="13541"/>
    <tableColumn id="2873" xr3:uid="{00000000-0010-0000-0400-0000390B0000}" name="Colonne2841" dataDxfId="13540"/>
    <tableColumn id="2874" xr3:uid="{00000000-0010-0000-0400-00003A0B0000}" name="Colonne2842" dataDxfId="13539"/>
    <tableColumn id="2875" xr3:uid="{00000000-0010-0000-0400-00003B0B0000}" name="Colonne2843" dataDxfId="13538"/>
    <tableColumn id="2876" xr3:uid="{00000000-0010-0000-0400-00003C0B0000}" name="Colonne2844" dataDxfId="13537"/>
    <tableColumn id="2877" xr3:uid="{00000000-0010-0000-0400-00003D0B0000}" name="Colonne2845" dataDxfId="13536"/>
    <tableColumn id="2878" xr3:uid="{00000000-0010-0000-0400-00003E0B0000}" name="Colonne2846" dataDxfId="13535"/>
    <tableColumn id="2879" xr3:uid="{00000000-0010-0000-0400-00003F0B0000}" name="Colonne2847" dataDxfId="13534"/>
    <tableColumn id="2880" xr3:uid="{00000000-0010-0000-0400-0000400B0000}" name="Colonne2848" dataDxfId="13533"/>
    <tableColumn id="2881" xr3:uid="{00000000-0010-0000-0400-0000410B0000}" name="Colonne2849" dataDxfId="13532"/>
    <tableColumn id="2882" xr3:uid="{00000000-0010-0000-0400-0000420B0000}" name="Colonne2850" dataDxfId="13531"/>
    <tableColumn id="2883" xr3:uid="{00000000-0010-0000-0400-0000430B0000}" name="Colonne2851" dataDxfId="13530"/>
    <tableColumn id="2884" xr3:uid="{00000000-0010-0000-0400-0000440B0000}" name="Colonne2852" dataDxfId="13529"/>
    <tableColumn id="2885" xr3:uid="{00000000-0010-0000-0400-0000450B0000}" name="Colonne2853" dataDxfId="13528"/>
    <tableColumn id="2886" xr3:uid="{00000000-0010-0000-0400-0000460B0000}" name="Colonne2854" dataDxfId="13527"/>
    <tableColumn id="2887" xr3:uid="{00000000-0010-0000-0400-0000470B0000}" name="Colonne2855" dataDxfId="13526"/>
    <tableColumn id="2888" xr3:uid="{00000000-0010-0000-0400-0000480B0000}" name="Colonne2856" dataDxfId="13525"/>
    <tableColumn id="2889" xr3:uid="{00000000-0010-0000-0400-0000490B0000}" name="Colonne2857" dataDxfId="13524"/>
    <tableColumn id="2890" xr3:uid="{00000000-0010-0000-0400-00004A0B0000}" name="Colonne2858" dataDxfId="13523"/>
    <tableColumn id="2891" xr3:uid="{00000000-0010-0000-0400-00004B0B0000}" name="Colonne2859" dataDxfId="13522"/>
    <tableColumn id="2892" xr3:uid="{00000000-0010-0000-0400-00004C0B0000}" name="Colonne2860" dataDxfId="13521"/>
    <tableColumn id="2893" xr3:uid="{00000000-0010-0000-0400-00004D0B0000}" name="Colonne2861" dataDxfId="13520"/>
    <tableColumn id="2894" xr3:uid="{00000000-0010-0000-0400-00004E0B0000}" name="Colonne2862" dataDxfId="13519"/>
    <tableColumn id="2895" xr3:uid="{00000000-0010-0000-0400-00004F0B0000}" name="Colonne2863" dataDxfId="13518"/>
    <tableColumn id="2896" xr3:uid="{00000000-0010-0000-0400-0000500B0000}" name="Colonne2864" dataDxfId="13517"/>
    <tableColumn id="2897" xr3:uid="{00000000-0010-0000-0400-0000510B0000}" name="Colonne2865" dataDxfId="13516"/>
    <tableColumn id="2898" xr3:uid="{00000000-0010-0000-0400-0000520B0000}" name="Colonne2866" dataDxfId="13515"/>
    <tableColumn id="2899" xr3:uid="{00000000-0010-0000-0400-0000530B0000}" name="Colonne2867" dataDxfId="13514"/>
    <tableColumn id="2900" xr3:uid="{00000000-0010-0000-0400-0000540B0000}" name="Colonne2868" dataDxfId="13513"/>
    <tableColumn id="2901" xr3:uid="{00000000-0010-0000-0400-0000550B0000}" name="Colonne2869" dataDxfId="13512"/>
    <tableColumn id="2902" xr3:uid="{00000000-0010-0000-0400-0000560B0000}" name="Colonne2870" dataDxfId="13511"/>
    <tableColumn id="2903" xr3:uid="{00000000-0010-0000-0400-0000570B0000}" name="Colonne2871" dataDxfId="13510"/>
    <tableColumn id="2904" xr3:uid="{00000000-0010-0000-0400-0000580B0000}" name="Colonne2872" dataDxfId="13509"/>
    <tableColumn id="2905" xr3:uid="{00000000-0010-0000-0400-0000590B0000}" name="Colonne2873" dataDxfId="13508"/>
    <tableColumn id="2906" xr3:uid="{00000000-0010-0000-0400-00005A0B0000}" name="Colonne2874" dataDxfId="13507"/>
    <tableColumn id="2907" xr3:uid="{00000000-0010-0000-0400-00005B0B0000}" name="Colonne2875" dataDxfId="13506"/>
    <tableColumn id="2908" xr3:uid="{00000000-0010-0000-0400-00005C0B0000}" name="Colonne2876" dataDxfId="13505"/>
    <tableColumn id="2909" xr3:uid="{00000000-0010-0000-0400-00005D0B0000}" name="Colonne2877" dataDxfId="13504"/>
    <tableColumn id="2910" xr3:uid="{00000000-0010-0000-0400-00005E0B0000}" name="Colonne2878" dataDxfId="13503"/>
    <tableColumn id="2911" xr3:uid="{00000000-0010-0000-0400-00005F0B0000}" name="Colonne2879" dataDxfId="13502"/>
    <tableColumn id="2912" xr3:uid="{00000000-0010-0000-0400-0000600B0000}" name="Colonne2880" dataDxfId="13501"/>
    <tableColumn id="2913" xr3:uid="{00000000-0010-0000-0400-0000610B0000}" name="Colonne2881" dataDxfId="13500"/>
    <tableColumn id="2914" xr3:uid="{00000000-0010-0000-0400-0000620B0000}" name="Colonne2882" dataDxfId="13499"/>
    <tableColumn id="2915" xr3:uid="{00000000-0010-0000-0400-0000630B0000}" name="Colonne2883" dataDxfId="13498"/>
    <tableColumn id="2916" xr3:uid="{00000000-0010-0000-0400-0000640B0000}" name="Colonne2884" dataDxfId="13497"/>
    <tableColumn id="2917" xr3:uid="{00000000-0010-0000-0400-0000650B0000}" name="Colonne2885" dataDxfId="13496"/>
    <tableColumn id="2918" xr3:uid="{00000000-0010-0000-0400-0000660B0000}" name="Colonne2886" dataDxfId="13495"/>
    <tableColumn id="2919" xr3:uid="{00000000-0010-0000-0400-0000670B0000}" name="Colonne2887" dataDxfId="13494"/>
    <tableColumn id="2920" xr3:uid="{00000000-0010-0000-0400-0000680B0000}" name="Colonne2888" dataDxfId="13493"/>
    <tableColumn id="2921" xr3:uid="{00000000-0010-0000-0400-0000690B0000}" name="Colonne2889" dataDxfId="13492"/>
    <tableColumn id="2922" xr3:uid="{00000000-0010-0000-0400-00006A0B0000}" name="Colonne2890" dataDxfId="13491"/>
    <tableColumn id="2923" xr3:uid="{00000000-0010-0000-0400-00006B0B0000}" name="Colonne2891" dataDxfId="13490"/>
    <tableColumn id="2924" xr3:uid="{00000000-0010-0000-0400-00006C0B0000}" name="Colonne2892" dataDxfId="13489"/>
    <tableColumn id="2925" xr3:uid="{00000000-0010-0000-0400-00006D0B0000}" name="Colonne2893" dataDxfId="13488"/>
    <tableColumn id="2926" xr3:uid="{00000000-0010-0000-0400-00006E0B0000}" name="Colonne2894" dataDxfId="13487"/>
    <tableColumn id="2927" xr3:uid="{00000000-0010-0000-0400-00006F0B0000}" name="Colonne2895" dataDxfId="13486"/>
    <tableColumn id="2928" xr3:uid="{00000000-0010-0000-0400-0000700B0000}" name="Colonne2896" dataDxfId="13485"/>
    <tableColumn id="2929" xr3:uid="{00000000-0010-0000-0400-0000710B0000}" name="Colonne2897" dataDxfId="13484"/>
    <tableColumn id="2930" xr3:uid="{00000000-0010-0000-0400-0000720B0000}" name="Colonne2898" dataDxfId="13483"/>
    <tableColumn id="2931" xr3:uid="{00000000-0010-0000-0400-0000730B0000}" name="Colonne2899" dataDxfId="13482"/>
    <tableColumn id="2932" xr3:uid="{00000000-0010-0000-0400-0000740B0000}" name="Colonne2900" dataDxfId="13481"/>
    <tableColumn id="2933" xr3:uid="{00000000-0010-0000-0400-0000750B0000}" name="Colonne2901" dataDxfId="13480"/>
    <tableColumn id="2934" xr3:uid="{00000000-0010-0000-0400-0000760B0000}" name="Colonne2902" dataDxfId="13479"/>
    <tableColumn id="2935" xr3:uid="{00000000-0010-0000-0400-0000770B0000}" name="Colonne2903" dataDxfId="13478"/>
    <tableColumn id="2936" xr3:uid="{00000000-0010-0000-0400-0000780B0000}" name="Colonne2904" dataDxfId="13477"/>
    <tableColumn id="2937" xr3:uid="{00000000-0010-0000-0400-0000790B0000}" name="Colonne2905" dataDxfId="13476"/>
    <tableColumn id="2938" xr3:uid="{00000000-0010-0000-0400-00007A0B0000}" name="Colonne2906" dataDxfId="13475"/>
    <tableColumn id="2939" xr3:uid="{00000000-0010-0000-0400-00007B0B0000}" name="Colonne2907" dataDxfId="13474"/>
    <tableColumn id="2940" xr3:uid="{00000000-0010-0000-0400-00007C0B0000}" name="Colonne2908" dataDxfId="13473"/>
    <tableColumn id="2941" xr3:uid="{00000000-0010-0000-0400-00007D0B0000}" name="Colonne2909" dataDxfId="13472"/>
    <tableColumn id="2942" xr3:uid="{00000000-0010-0000-0400-00007E0B0000}" name="Colonne2910" dataDxfId="13471"/>
    <tableColumn id="2943" xr3:uid="{00000000-0010-0000-0400-00007F0B0000}" name="Colonne2911" dataDxfId="13470"/>
    <tableColumn id="2944" xr3:uid="{00000000-0010-0000-0400-0000800B0000}" name="Colonne2912" dataDxfId="13469"/>
    <tableColumn id="2945" xr3:uid="{00000000-0010-0000-0400-0000810B0000}" name="Colonne2913" dataDxfId="13468"/>
    <tableColumn id="2946" xr3:uid="{00000000-0010-0000-0400-0000820B0000}" name="Colonne2914" dataDxfId="13467"/>
    <tableColumn id="2947" xr3:uid="{00000000-0010-0000-0400-0000830B0000}" name="Colonne2915" dataDxfId="13466"/>
    <tableColumn id="2948" xr3:uid="{00000000-0010-0000-0400-0000840B0000}" name="Colonne2916" dataDxfId="13465"/>
    <tableColumn id="2949" xr3:uid="{00000000-0010-0000-0400-0000850B0000}" name="Colonne2917" dataDxfId="13464"/>
    <tableColumn id="2950" xr3:uid="{00000000-0010-0000-0400-0000860B0000}" name="Colonne2918" dataDxfId="13463"/>
    <tableColumn id="2951" xr3:uid="{00000000-0010-0000-0400-0000870B0000}" name="Colonne2919" dataDxfId="13462"/>
    <tableColumn id="2952" xr3:uid="{00000000-0010-0000-0400-0000880B0000}" name="Colonne2920" dataDxfId="13461"/>
    <tableColumn id="2953" xr3:uid="{00000000-0010-0000-0400-0000890B0000}" name="Colonne2921" dataDxfId="13460"/>
    <tableColumn id="2954" xr3:uid="{00000000-0010-0000-0400-00008A0B0000}" name="Colonne2922" dataDxfId="13459"/>
    <tableColumn id="2955" xr3:uid="{00000000-0010-0000-0400-00008B0B0000}" name="Colonne2923" dataDxfId="13458"/>
    <tableColumn id="2956" xr3:uid="{00000000-0010-0000-0400-00008C0B0000}" name="Colonne2924" dataDxfId="13457"/>
    <tableColumn id="2957" xr3:uid="{00000000-0010-0000-0400-00008D0B0000}" name="Colonne2925" dataDxfId="13456"/>
    <tableColumn id="2958" xr3:uid="{00000000-0010-0000-0400-00008E0B0000}" name="Colonne2926" dataDxfId="13455"/>
    <tableColumn id="2959" xr3:uid="{00000000-0010-0000-0400-00008F0B0000}" name="Colonne2927" dataDxfId="13454"/>
    <tableColumn id="2960" xr3:uid="{00000000-0010-0000-0400-0000900B0000}" name="Colonne2928" dataDxfId="13453"/>
    <tableColumn id="2961" xr3:uid="{00000000-0010-0000-0400-0000910B0000}" name="Colonne2929" dataDxfId="13452"/>
    <tableColumn id="2962" xr3:uid="{00000000-0010-0000-0400-0000920B0000}" name="Colonne2930" dataDxfId="13451"/>
    <tableColumn id="2963" xr3:uid="{00000000-0010-0000-0400-0000930B0000}" name="Colonne2931" dataDxfId="13450"/>
    <tableColumn id="2964" xr3:uid="{00000000-0010-0000-0400-0000940B0000}" name="Colonne2932" dataDxfId="13449"/>
    <tableColumn id="2965" xr3:uid="{00000000-0010-0000-0400-0000950B0000}" name="Colonne2933" dataDxfId="13448"/>
    <tableColumn id="2966" xr3:uid="{00000000-0010-0000-0400-0000960B0000}" name="Colonne2934" dataDxfId="13447"/>
    <tableColumn id="2967" xr3:uid="{00000000-0010-0000-0400-0000970B0000}" name="Colonne2935" dataDxfId="13446"/>
    <tableColumn id="2968" xr3:uid="{00000000-0010-0000-0400-0000980B0000}" name="Colonne2936" dataDxfId="13445"/>
    <tableColumn id="2969" xr3:uid="{00000000-0010-0000-0400-0000990B0000}" name="Colonne2937" dataDxfId="13444"/>
    <tableColumn id="2970" xr3:uid="{00000000-0010-0000-0400-00009A0B0000}" name="Colonne2938" dataDxfId="13443"/>
    <tableColumn id="2971" xr3:uid="{00000000-0010-0000-0400-00009B0B0000}" name="Colonne2939" dataDxfId="13442"/>
    <tableColumn id="2972" xr3:uid="{00000000-0010-0000-0400-00009C0B0000}" name="Colonne2940" dataDxfId="13441"/>
    <tableColumn id="2973" xr3:uid="{00000000-0010-0000-0400-00009D0B0000}" name="Colonne2941" dataDxfId="13440"/>
    <tableColumn id="2974" xr3:uid="{00000000-0010-0000-0400-00009E0B0000}" name="Colonne2942" dataDxfId="13439"/>
    <tableColumn id="2975" xr3:uid="{00000000-0010-0000-0400-00009F0B0000}" name="Colonne2943" dataDxfId="13438"/>
    <tableColumn id="2976" xr3:uid="{00000000-0010-0000-0400-0000A00B0000}" name="Colonne2944" dataDxfId="13437"/>
    <tableColumn id="2977" xr3:uid="{00000000-0010-0000-0400-0000A10B0000}" name="Colonne2945" dataDxfId="13436"/>
    <tableColumn id="2978" xr3:uid="{00000000-0010-0000-0400-0000A20B0000}" name="Colonne2946" dataDxfId="13435"/>
    <tableColumn id="2979" xr3:uid="{00000000-0010-0000-0400-0000A30B0000}" name="Colonne2947" dataDxfId="13434"/>
    <tableColumn id="2980" xr3:uid="{00000000-0010-0000-0400-0000A40B0000}" name="Colonne2948" dataDxfId="13433"/>
    <tableColumn id="2981" xr3:uid="{00000000-0010-0000-0400-0000A50B0000}" name="Colonne2949" dataDxfId="13432"/>
    <tableColumn id="2982" xr3:uid="{00000000-0010-0000-0400-0000A60B0000}" name="Colonne2950" dataDxfId="13431"/>
    <tableColumn id="2983" xr3:uid="{00000000-0010-0000-0400-0000A70B0000}" name="Colonne2951" dataDxfId="13430"/>
    <tableColumn id="2984" xr3:uid="{00000000-0010-0000-0400-0000A80B0000}" name="Colonne2952" dataDxfId="13429"/>
    <tableColumn id="2985" xr3:uid="{00000000-0010-0000-0400-0000A90B0000}" name="Colonne2953" dataDxfId="13428"/>
    <tableColumn id="2986" xr3:uid="{00000000-0010-0000-0400-0000AA0B0000}" name="Colonne2954" dataDxfId="13427"/>
    <tableColumn id="2987" xr3:uid="{00000000-0010-0000-0400-0000AB0B0000}" name="Colonne2955" dataDxfId="13426"/>
    <tableColumn id="2988" xr3:uid="{00000000-0010-0000-0400-0000AC0B0000}" name="Colonne2956" dataDxfId="13425"/>
    <tableColumn id="2989" xr3:uid="{00000000-0010-0000-0400-0000AD0B0000}" name="Colonne2957" dataDxfId="13424"/>
    <tableColumn id="2990" xr3:uid="{00000000-0010-0000-0400-0000AE0B0000}" name="Colonne2958" dataDxfId="13423"/>
    <tableColumn id="2991" xr3:uid="{00000000-0010-0000-0400-0000AF0B0000}" name="Colonne2959" dataDxfId="13422"/>
    <tableColumn id="2992" xr3:uid="{00000000-0010-0000-0400-0000B00B0000}" name="Colonne2960" dataDxfId="13421"/>
    <tableColumn id="2993" xr3:uid="{00000000-0010-0000-0400-0000B10B0000}" name="Colonne2961" dataDxfId="13420"/>
    <tableColumn id="2994" xr3:uid="{00000000-0010-0000-0400-0000B20B0000}" name="Colonne2962" dataDxfId="13419"/>
    <tableColumn id="2995" xr3:uid="{00000000-0010-0000-0400-0000B30B0000}" name="Colonne2963" dataDxfId="13418"/>
    <tableColumn id="2996" xr3:uid="{00000000-0010-0000-0400-0000B40B0000}" name="Colonne2964" dataDxfId="13417"/>
    <tableColumn id="2997" xr3:uid="{00000000-0010-0000-0400-0000B50B0000}" name="Colonne2965" dataDxfId="13416"/>
    <tableColumn id="2998" xr3:uid="{00000000-0010-0000-0400-0000B60B0000}" name="Colonne2966" dataDxfId="13415"/>
    <tableColumn id="2999" xr3:uid="{00000000-0010-0000-0400-0000B70B0000}" name="Colonne2967" dataDxfId="13414"/>
    <tableColumn id="3000" xr3:uid="{00000000-0010-0000-0400-0000B80B0000}" name="Colonne2968" dataDxfId="13413"/>
    <tableColumn id="3001" xr3:uid="{00000000-0010-0000-0400-0000B90B0000}" name="Colonne2969" dataDxfId="13412"/>
    <tableColumn id="3002" xr3:uid="{00000000-0010-0000-0400-0000BA0B0000}" name="Colonne2970" dataDxfId="13411"/>
    <tableColumn id="3003" xr3:uid="{00000000-0010-0000-0400-0000BB0B0000}" name="Colonne2971" dataDxfId="13410"/>
    <tableColumn id="3004" xr3:uid="{00000000-0010-0000-0400-0000BC0B0000}" name="Colonne2972" dataDxfId="13409"/>
    <tableColumn id="3005" xr3:uid="{00000000-0010-0000-0400-0000BD0B0000}" name="Colonne2973" dataDxfId="13408"/>
    <tableColumn id="3006" xr3:uid="{00000000-0010-0000-0400-0000BE0B0000}" name="Colonne2974" dataDxfId="13407"/>
    <tableColumn id="3007" xr3:uid="{00000000-0010-0000-0400-0000BF0B0000}" name="Colonne2975" dataDxfId="13406"/>
    <tableColumn id="3008" xr3:uid="{00000000-0010-0000-0400-0000C00B0000}" name="Colonne2976" dataDxfId="13405"/>
    <tableColumn id="3009" xr3:uid="{00000000-0010-0000-0400-0000C10B0000}" name="Colonne2977" dataDxfId="13404"/>
    <tableColumn id="3010" xr3:uid="{00000000-0010-0000-0400-0000C20B0000}" name="Colonne2978" dataDxfId="13403"/>
    <tableColumn id="3011" xr3:uid="{00000000-0010-0000-0400-0000C30B0000}" name="Colonne2979" dataDxfId="13402"/>
    <tableColumn id="3012" xr3:uid="{00000000-0010-0000-0400-0000C40B0000}" name="Colonne2980" dataDxfId="13401"/>
    <tableColumn id="3013" xr3:uid="{00000000-0010-0000-0400-0000C50B0000}" name="Colonne2981" dataDxfId="13400"/>
    <tableColumn id="3014" xr3:uid="{00000000-0010-0000-0400-0000C60B0000}" name="Colonne2982" dataDxfId="13399"/>
    <tableColumn id="3015" xr3:uid="{00000000-0010-0000-0400-0000C70B0000}" name="Colonne2983" dataDxfId="13398"/>
    <tableColumn id="3016" xr3:uid="{00000000-0010-0000-0400-0000C80B0000}" name="Colonne2984" dataDxfId="13397"/>
    <tableColumn id="3017" xr3:uid="{00000000-0010-0000-0400-0000C90B0000}" name="Colonne2985" dataDxfId="13396"/>
    <tableColumn id="3018" xr3:uid="{00000000-0010-0000-0400-0000CA0B0000}" name="Colonne2986" dataDxfId="13395"/>
    <tableColumn id="3019" xr3:uid="{00000000-0010-0000-0400-0000CB0B0000}" name="Colonne2987" dataDxfId="13394"/>
    <tableColumn id="3020" xr3:uid="{00000000-0010-0000-0400-0000CC0B0000}" name="Colonne2988" dataDxfId="13393"/>
    <tableColumn id="3021" xr3:uid="{00000000-0010-0000-0400-0000CD0B0000}" name="Colonne2989" dataDxfId="13392"/>
    <tableColumn id="3022" xr3:uid="{00000000-0010-0000-0400-0000CE0B0000}" name="Colonne2990" dataDxfId="13391"/>
    <tableColumn id="3023" xr3:uid="{00000000-0010-0000-0400-0000CF0B0000}" name="Colonne2991" dataDxfId="13390"/>
    <tableColumn id="3024" xr3:uid="{00000000-0010-0000-0400-0000D00B0000}" name="Colonne2992" dataDxfId="13389"/>
    <tableColumn id="3025" xr3:uid="{00000000-0010-0000-0400-0000D10B0000}" name="Colonne2993" dataDxfId="13388"/>
    <tableColumn id="3026" xr3:uid="{00000000-0010-0000-0400-0000D20B0000}" name="Colonne2994" dataDxfId="13387"/>
    <tableColumn id="3027" xr3:uid="{00000000-0010-0000-0400-0000D30B0000}" name="Colonne2995" dataDxfId="13386"/>
    <tableColumn id="3028" xr3:uid="{00000000-0010-0000-0400-0000D40B0000}" name="Colonne2996" dataDxfId="13385"/>
    <tableColumn id="3029" xr3:uid="{00000000-0010-0000-0400-0000D50B0000}" name="Colonne2997" dataDxfId="13384"/>
    <tableColumn id="3030" xr3:uid="{00000000-0010-0000-0400-0000D60B0000}" name="Colonne2998" dataDxfId="13383"/>
    <tableColumn id="3031" xr3:uid="{00000000-0010-0000-0400-0000D70B0000}" name="Colonne2999" dataDxfId="13382"/>
    <tableColumn id="3032" xr3:uid="{00000000-0010-0000-0400-0000D80B0000}" name="Colonne3000" dataDxfId="13381"/>
    <tableColumn id="3033" xr3:uid="{00000000-0010-0000-0400-0000D90B0000}" name="Colonne3001" dataDxfId="13380"/>
    <tableColumn id="3034" xr3:uid="{00000000-0010-0000-0400-0000DA0B0000}" name="Colonne3002" dataDxfId="13379"/>
    <tableColumn id="3035" xr3:uid="{00000000-0010-0000-0400-0000DB0B0000}" name="Colonne3003" dataDxfId="13378"/>
    <tableColumn id="3036" xr3:uid="{00000000-0010-0000-0400-0000DC0B0000}" name="Colonne3004" dataDxfId="13377"/>
    <tableColumn id="3037" xr3:uid="{00000000-0010-0000-0400-0000DD0B0000}" name="Colonne3005" dataDxfId="13376"/>
    <tableColumn id="3038" xr3:uid="{00000000-0010-0000-0400-0000DE0B0000}" name="Colonne3006" dataDxfId="13375"/>
    <tableColumn id="3039" xr3:uid="{00000000-0010-0000-0400-0000DF0B0000}" name="Colonne3007" dataDxfId="13374"/>
    <tableColumn id="3040" xr3:uid="{00000000-0010-0000-0400-0000E00B0000}" name="Colonne3008" dataDxfId="13373"/>
    <tableColumn id="3041" xr3:uid="{00000000-0010-0000-0400-0000E10B0000}" name="Colonne3009" dataDxfId="13372"/>
    <tableColumn id="3042" xr3:uid="{00000000-0010-0000-0400-0000E20B0000}" name="Colonne3010" dataDxfId="13371"/>
    <tableColumn id="3043" xr3:uid="{00000000-0010-0000-0400-0000E30B0000}" name="Colonne3011" dataDxfId="13370"/>
    <tableColumn id="3044" xr3:uid="{00000000-0010-0000-0400-0000E40B0000}" name="Colonne3012" dataDxfId="13369"/>
    <tableColumn id="3045" xr3:uid="{00000000-0010-0000-0400-0000E50B0000}" name="Colonne3013" dataDxfId="13368"/>
    <tableColumn id="3046" xr3:uid="{00000000-0010-0000-0400-0000E60B0000}" name="Colonne3014" dataDxfId="13367"/>
    <tableColumn id="3047" xr3:uid="{00000000-0010-0000-0400-0000E70B0000}" name="Colonne3015" dataDxfId="13366"/>
    <tableColumn id="3048" xr3:uid="{00000000-0010-0000-0400-0000E80B0000}" name="Colonne3016" dataDxfId="13365"/>
    <tableColumn id="3049" xr3:uid="{00000000-0010-0000-0400-0000E90B0000}" name="Colonne3017" dataDxfId="13364"/>
    <tableColumn id="3050" xr3:uid="{00000000-0010-0000-0400-0000EA0B0000}" name="Colonne3018" dataDxfId="13363"/>
    <tableColumn id="3051" xr3:uid="{00000000-0010-0000-0400-0000EB0B0000}" name="Colonne3019" dataDxfId="13362"/>
    <tableColumn id="3052" xr3:uid="{00000000-0010-0000-0400-0000EC0B0000}" name="Colonne3020" dataDxfId="13361"/>
    <tableColumn id="3053" xr3:uid="{00000000-0010-0000-0400-0000ED0B0000}" name="Colonne3021" dataDxfId="13360"/>
    <tableColumn id="3054" xr3:uid="{00000000-0010-0000-0400-0000EE0B0000}" name="Colonne3022" dataDxfId="13359"/>
    <tableColumn id="3055" xr3:uid="{00000000-0010-0000-0400-0000EF0B0000}" name="Colonne3023" dataDxfId="13358"/>
    <tableColumn id="3056" xr3:uid="{00000000-0010-0000-0400-0000F00B0000}" name="Colonne3024" dataDxfId="13357"/>
    <tableColumn id="3057" xr3:uid="{00000000-0010-0000-0400-0000F10B0000}" name="Colonne3025" dataDxfId="13356"/>
    <tableColumn id="3058" xr3:uid="{00000000-0010-0000-0400-0000F20B0000}" name="Colonne3026" dataDxfId="13355"/>
    <tableColumn id="3059" xr3:uid="{00000000-0010-0000-0400-0000F30B0000}" name="Colonne3027" dataDxfId="13354"/>
    <tableColumn id="3060" xr3:uid="{00000000-0010-0000-0400-0000F40B0000}" name="Colonne3028" dataDxfId="13353"/>
    <tableColumn id="3061" xr3:uid="{00000000-0010-0000-0400-0000F50B0000}" name="Colonne3029" dataDxfId="13352"/>
    <tableColumn id="3062" xr3:uid="{00000000-0010-0000-0400-0000F60B0000}" name="Colonne3030" dataDxfId="13351"/>
    <tableColumn id="3063" xr3:uid="{00000000-0010-0000-0400-0000F70B0000}" name="Colonne3031" dataDxfId="13350"/>
    <tableColumn id="3064" xr3:uid="{00000000-0010-0000-0400-0000F80B0000}" name="Colonne3032" dataDxfId="13349"/>
    <tableColumn id="3065" xr3:uid="{00000000-0010-0000-0400-0000F90B0000}" name="Colonne3033" dataDxfId="13348"/>
    <tableColumn id="3066" xr3:uid="{00000000-0010-0000-0400-0000FA0B0000}" name="Colonne3034" dataDxfId="13347"/>
    <tableColumn id="3067" xr3:uid="{00000000-0010-0000-0400-0000FB0B0000}" name="Colonne3035" dataDxfId="13346"/>
    <tableColumn id="3068" xr3:uid="{00000000-0010-0000-0400-0000FC0B0000}" name="Colonne3036" dataDxfId="13345"/>
    <tableColumn id="3069" xr3:uid="{00000000-0010-0000-0400-0000FD0B0000}" name="Colonne3037" dataDxfId="13344"/>
    <tableColumn id="3070" xr3:uid="{00000000-0010-0000-0400-0000FE0B0000}" name="Colonne3038" dataDxfId="13343"/>
    <tableColumn id="3071" xr3:uid="{00000000-0010-0000-0400-0000FF0B0000}" name="Colonne3039" dataDxfId="13342"/>
    <tableColumn id="3072" xr3:uid="{00000000-0010-0000-0400-0000000C0000}" name="Colonne3040" dataDxfId="13341"/>
    <tableColumn id="3073" xr3:uid="{00000000-0010-0000-0400-0000010C0000}" name="Colonne3041" dataDxfId="13340"/>
    <tableColumn id="3074" xr3:uid="{00000000-0010-0000-0400-0000020C0000}" name="Colonne3042" dataDxfId="13339"/>
    <tableColumn id="3075" xr3:uid="{00000000-0010-0000-0400-0000030C0000}" name="Colonne3043" dataDxfId="13338"/>
    <tableColumn id="3076" xr3:uid="{00000000-0010-0000-0400-0000040C0000}" name="Colonne3044" dataDxfId="13337"/>
    <tableColumn id="3077" xr3:uid="{00000000-0010-0000-0400-0000050C0000}" name="Colonne3045" dataDxfId="13336"/>
    <tableColumn id="3078" xr3:uid="{00000000-0010-0000-0400-0000060C0000}" name="Colonne3046" dataDxfId="13335"/>
    <tableColumn id="3079" xr3:uid="{00000000-0010-0000-0400-0000070C0000}" name="Colonne3047" dataDxfId="13334"/>
    <tableColumn id="3080" xr3:uid="{00000000-0010-0000-0400-0000080C0000}" name="Colonne3048" dataDxfId="13333"/>
    <tableColumn id="3081" xr3:uid="{00000000-0010-0000-0400-0000090C0000}" name="Colonne3049" dataDxfId="13332"/>
    <tableColumn id="3082" xr3:uid="{00000000-0010-0000-0400-00000A0C0000}" name="Colonne3050" dataDxfId="13331"/>
    <tableColumn id="3083" xr3:uid="{00000000-0010-0000-0400-00000B0C0000}" name="Colonne3051" dataDxfId="13330"/>
    <tableColumn id="3084" xr3:uid="{00000000-0010-0000-0400-00000C0C0000}" name="Colonne3052" dataDxfId="13329"/>
    <tableColumn id="3085" xr3:uid="{00000000-0010-0000-0400-00000D0C0000}" name="Colonne3053" dataDxfId="13328"/>
    <tableColumn id="3086" xr3:uid="{00000000-0010-0000-0400-00000E0C0000}" name="Colonne3054" dataDxfId="13327"/>
    <tableColumn id="3087" xr3:uid="{00000000-0010-0000-0400-00000F0C0000}" name="Colonne3055" dataDxfId="13326"/>
    <tableColumn id="3088" xr3:uid="{00000000-0010-0000-0400-0000100C0000}" name="Colonne3056" dataDxfId="13325"/>
    <tableColumn id="3089" xr3:uid="{00000000-0010-0000-0400-0000110C0000}" name="Colonne3057" dataDxfId="13324"/>
    <tableColumn id="3090" xr3:uid="{00000000-0010-0000-0400-0000120C0000}" name="Colonne3058" dataDxfId="13323"/>
    <tableColumn id="3091" xr3:uid="{00000000-0010-0000-0400-0000130C0000}" name="Colonne3059" dataDxfId="13322"/>
    <tableColumn id="3092" xr3:uid="{00000000-0010-0000-0400-0000140C0000}" name="Colonne3060" dataDxfId="13321"/>
    <tableColumn id="3093" xr3:uid="{00000000-0010-0000-0400-0000150C0000}" name="Colonne3061" dataDxfId="13320"/>
    <tableColumn id="3094" xr3:uid="{00000000-0010-0000-0400-0000160C0000}" name="Colonne3062" dataDxfId="13319"/>
    <tableColumn id="3095" xr3:uid="{00000000-0010-0000-0400-0000170C0000}" name="Colonne3063" dataDxfId="13318"/>
    <tableColumn id="3096" xr3:uid="{00000000-0010-0000-0400-0000180C0000}" name="Colonne3064" dataDxfId="13317"/>
    <tableColumn id="3097" xr3:uid="{00000000-0010-0000-0400-0000190C0000}" name="Colonne3065" dataDxfId="13316"/>
    <tableColumn id="3098" xr3:uid="{00000000-0010-0000-0400-00001A0C0000}" name="Colonne3066" dataDxfId="13315"/>
    <tableColumn id="3099" xr3:uid="{00000000-0010-0000-0400-00001B0C0000}" name="Colonne3067" dataDxfId="13314"/>
    <tableColumn id="3100" xr3:uid="{00000000-0010-0000-0400-00001C0C0000}" name="Colonne3068" dataDxfId="13313"/>
    <tableColumn id="3101" xr3:uid="{00000000-0010-0000-0400-00001D0C0000}" name="Colonne3069" dataDxfId="13312"/>
    <tableColumn id="3102" xr3:uid="{00000000-0010-0000-0400-00001E0C0000}" name="Colonne3070" dataDxfId="13311"/>
    <tableColumn id="3103" xr3:uid="{00000000-0010-0000-0400-00001F0C0000}" name="Colonne3071" dataDxfId="13310"/>
    <tableColumn id="3104" xr3:uid="{00000000-0010-0000-0400-0000200C0000}" name="Colonne3072" dataDxfId="13309"/>
    <tableColumn id="3105" xr3:uid="{00000000-0010-0000-0400-0000210C0000}" name="Colonne3073" dataDxfId="13308"/>
    <tableColumn id="3106" xr3:uid="{00000000-0010-0000-0400-0000220C0000}" name="Colonne3074" dataDxfId="13307"/>
    <tableColumn id="3107" xr3:uid="{00000000-0010-0000-0400-0000230C0000}" name="Colonne3075" dataDxfId="13306"/>
    <tableColumn id="3108" xr3:uid="{00000000-0010-0000-0400-0000240C0000}" name="Colonne3076" dataDxfId="13305"/>
    <tableColumn id="3109" xr3:uid="{00000000-0010-0000-0400-0000250C0000}" name="Colonne3077" dataDxfId="13304"/>
    <tableColumn id="3110" xr3:uid="{00000000-0010-0000-0400-0000260C0000}" name="Colonne3078" dataDxfId="13303"/>
    <tableColumn id="3111" xr3:uid="{00000000-0010-0000-0400-0000270C0000}" name="Colonne3079" dataDxfId="13302"/>
    <tableColumn id="3112" xr3:uid="{00000000-0010-0000-0400-0000280C0000}" name="Colonne3080" dataDxfId="13301"/>
    <tableColumn id="3113" xr3:uid="{00000000-0010-0000-0400-0000290C0000}" name="Colonne3081" dataDxfId="13300"/>
    <tableColumn id="3114" xr3:uid="{00000000-0010-0000-0400-00002A0C0000}" name="Colonne3082" dataDxfId="13299"/>
    <tableColumn id="3115" xr3:uid="{00000000-0010-0000-0400-00002B0C0000}" name="Colonne3083" dataDxfId="13298"/>
    <tableColumn id="3116" xr3:uid="{00000000-0010-0000-0400-00002C0C0000}" name="Colonne3084" dataDxfId="13297"/>
    <tableColumn id="3117" xr3:uid="{00000000-0010-0000-0400-00002D0C0000}" name="Colonne3085" dataDxfId="13296"/>
    <tableColumn id="3118" xr3:uid="{00000000-0010-0000-0400-00002E0C0000}" name="Colonne3086" dataDxfId="13295"/>
    <tableColumn id="3119" xr3:uid="{00000000-0010-0000-0400-00002F0C0000}" name="Colonne3087" dataDxfId="13294"/>
    <tableColumn id="3120" xr3:uid="{00000000-0010-0000-0400-0000300C0000}" name="Colonne3088" dataDxfId="13293"/>
    <tableColumn id="3121" xr3:uid="{00000000-0010-0000-0400-0000310C0000}" name="Colonne3089" dataDxfId="13292"/>
    <tableColumn id="3122" xr3:uid="{00000000-0010-0000-0400-0000320C0000}" name="Colonne3090" dataDxfId="13291"/>
    <tableColumn id="3123" xr3:uid="{00000000-0010-0000-0400-0000330C0000}" name="Colonne3091" dataDxfId="13290"/>
    <tableColumn id="3124" xr3:uid="{00000000-0010-0000-0400-0000340C0000}" name="Colonne3092" dataDxfId="13289"/>
    <tableColumn id="3125" xr3:uid="{00000000-0010-0000-0400-0000350C0000}" name="Colonne3093" dataDxfId="13288"/>
    <tableColumn id="3126" xr3:uid="{00000000-0010-0000-0400-0000360C0000}" name="Colonne3094" dataDxfId="13287"/>
    <tableColumn id="3127" xr3:uid="{00000000-0010-0000-0400-0000370C0000}" name="Colonne3095" dataDxfId="13286"/>
    <tableColumn id="3128" xr3:uid="{00000000-0010-0000-0400-0000380C0000}" name="Colonne3096" dataDxfId="13285"/>
    <tableColumn id="3129" xr3:uid="{00000000-0010-0000-0400-0000390C0000}" name="Colonne3097" dataDxfId="13284"/>
    <tableColumn id="3130" xr3:uid="{00000000-0010-0000-0400-00003A0C0000}" name="Colonne3098" dataDxfId="13283"/>
    <tableColumn id="3131" xr3:uid="{00000000-0010-0000-0400-00003B0C0000}" name="Colonne3099" dataDxfId="13282"/>
    <tableColumn id="3132" xr3:uid="{00000000-0010-0000-0400-00003C0C0000}" name="Colonne3100" dataDxfId="13281"/>
    <tableColumn id="3133" xr3:uid="{00000000-0010-0000-0400-00003D0C0000}" name="Colonne3101" dataDxfId="13280"/>
    <tableColumn id="3134" xr3:uid="{00000000-0010-0000-0400-00003E0C0000}" name="Colonne3102" dataDxfId="13279"/>
    <tableColumn id="3135" xr3:uid="{00000000-0010-0000-0400-00003F0C0000}" name="Colonne3103" dataDxfId="13278"/>
    <tableColumn id="3136" xr3:uid="{00000000-0010-0000-0400-0000400C0000}" name="Colonne3104" dataDxfId="13277"/>
    <tableColumn id="3137" xr3:uid="{00000000-0010-0000-0400-0000410C0000}" name="Colonne3105" dataDxfId="13276"/>
    <tableColumn id="3138" xr3:uid="{00000000-0010-0000-0400-0000420C0000}" name="Colonne3106" dataDxfId="13275"/>
    <tableColumn id="3139" xr3:uid="{00000000-0010-0000-0400-0000430C0000}" name="Colonne3107" dataDxfId="13274"/>
    <tableColumn id="3140" xr3:uid="{00000000-0010-0000-0400-0000440C0000}" name="Colonne3108" dataDxfId="13273"/>
    <tableColumn id="3141" xr3:uid="{00000000-0010-0000-0400-0000450C0000}" name="Colonne3109" dataDxfId="13272"/>
    <tableColumn id="3142" xr3:uid="{00000000-0010-0000-0400-0000460C0000}" name="Colonne3110" dataDxfId="13271"/>
    <tableColumn id="3143" xr3:uid="{00000000-0010-0000-0400-0000470C0000}" name="Colonne3111" dataDxfId="13270"/>
    <tableColumn id="3144" xr3:uid="{00000000-0010-0000-0400-0000480C0000}" name="Colonne3112" dataDxfId="13269"/>
    <tableColumn id="3145" xr3:uid="{00000000-0010-0000-0400-0000490C0000}" name="Colonne3113" dataDxfId="13268"/>
    <tableColumn id="3146" xr3:uid="{00000000-0010-0000-0400-00004A0C0000}" name="Colonne3114" dataDxfId="13267"/>
    <tableColumn id="3147" xr3:uid="{00000000-0010-0000-0400-00004B0C0000}" name="Colonne3115" dataDxfId="13266"/>
    <tableColumn id="3148" xr3:uid="{00000000-0010-0000-0400-00004C0C0000}" name="Colonne3116" dataDxfId="13265"/>
    <tableColumn id="3149" xr3:uid="{00000000-0010-0000-0400-00004D0C0000}" name="Colonne3117" dataDxfId="13264"/>
    <tableColumn id="3150" xr3:uid="{00000000-0010-0000-0400-00004E0C0000}" name="Colonne3118" dataDxfId="13263"/>
    <tableColumn id="3151" xr3:uid="{00000000-0010-0000-0400-00004F0C0000}" name="Colonne3119" dataDxfId="13262"/>
    <tableColumn id="3152" xr3:uid="{00000000-0010-0000-0400-0000500C0000}" name="Colonne3120" dataDxfId="13261"/>
    <tableColumn id="3153" xr3:uid="{00000000-0010-0000-0400-0000510C0000}" name="Colonne3121" dataDxfId="13260"/>
    <tableColumn id="3154" xr3:uid="{00000000-0010-0000-0400-0000520C0000}" name="Colonne3122" dataDxfId="13259"/>
    <tableColumn id="3155" xr3:uid="{00000000-0010-0000-0400-0000530C0000}" name="Colonne3123" dataDxfId="13258"/>
    <tableColumn id="3156" xr3:uid="{00000000-0010-0000-0400-0000540C0000}" name="Colonne3124" dataDxfId="13257"/>
    <tableColumn id="3157" xr3:uid="{00000000-0010-0000-0400-0000550C0000}" name="Colonne3125" dataDxfId="13256"/>
    <tableColumn id="3158" xr3:uid="{00000000-0010-0000-0400-0000560C0000}" name="Colonne3126" dataDxfId="13255"/>
    <tableColumn id="3159" xr3:uid="{00000000-0010-0000-0400-0000570C0000}" name="Colonne3127" dataDxfId="13254"/>
    <tableColumn id="3160" xr3:uid="{00000000-0010-0000-0400-0000580C0000}" name="Colonne3128" dataDxfId="13253"/>
    <tableColumn id="3161" xr3:uid="{00000000-0010-0000-0400-0000590C0000}" name="Colonne3129" dataDxfId="13252"/>
    <tableColumn id="3162" xr3:uid="{00000000-0010-0000-0400-00005A0C0000}" name="Colonne3130" dataDxfId="13251"/>
    <tableColumn id="3163" xr3:uid="{00000000-0010-0000-0400-00005B0C0000}" name="Colonne3131" dataDxfId="13250"/>
    <tableColumn id="3164" xr3:uid="{00000000-0010-0000-0400-00005C0C0000}" name="Colonne3132" dataDxfId="13249"/>
    <tableColumn id="3165" xr3:uid="{00000000-0010-0000-0400-00005D0C0000}" name="Colonne3133" dataDxfId="13248"/>
    <tableColumn id="3166" xr3:uid="{00000000-0010-0000-0400-00005E0C0000}" name="Colonne3134" dataDxfId="13247"/>
    <tableColumn id="3167" xr3:uid="{00000000-0010-0000-0400-00005F0C0000}" name="Colonne3135" dataDxfId="13246"/>
    <tableColumn id="3168" xr3:uid="{00000000-0010-0000-0400-0000600C0000}" name="Colonne3136" dataDxfId="13245"/>
    <tableColumn id="3169" xr3:uid="{00000000-0010-0000-0400-0000610C0000}" name="Colonne3137" dataDxfId="13244"/>
    <tableColumn id="3170" xr3:uid="{00000000-0010-0000-0400-0000620C0000}" name="Colonne3138" dataDxfId="13243"/>
    <tableColumn id="3171" xr3:uid="{00000000-0010-0000-0400-0000630C0000}" name="Colonne3139" dataDxfId="13242"/>
    <tableColumn id="3172" xr3:uid="{00000000-0010-0000-0400-0000640C0000}" name="Colonne3140" dataDxfId="13241"/>
    <tableColumn id="3173" xr3:uid="{00000000-0010-0000-0400-0000650C0000}" name="Colonne3141" dataDxfId="13240"/>
    <tableColumn id="3174" xr3:uid="{00000000-0010-0000-0400-0000660C0000}" name="Colonne3142" dataDxfId="13239"/>
    <tableColumn id="3175" xr3:uid="{00000000-0010-0000-0400-0000670C0000}" name="Colonne3143" dataDxfId="13238"/>
    <tableColumn id="3176" xr3:uid="{00000000-0010-0000-0400-0000680C0000}" name="Colonne3144" dataDxfId="13237"/>
    <tableColumn id="3177" xr3:uid="{00000000-0010-0000-0400-0000690C0000}" name="Colonne3145" dataDxfId="13236"/>
    <tableColumn id="3178" xr3:uid="{00000000-0010-0000-0400-00006A0C0000}" name="Colonne3146" dataDxfId="13235"/>
    <tableColumn id="3179" xr3:uid="{00000000-0010-0000-0400-00006B0C0000}" name="Colonne3147" dataDxfId="13234"/>
    <tableColumn id="3180" xr3:uid="{00000000-0010-0000-0400-00006C0C0000}" name="Colonne3148" dataDxfId="13233"/>
    <tableColumn id="3181" xr3:uid="{00000000-0010-0000-0400-00006D0C0000}" name="Colonne3149" dataDxfId="13232"/>
    <tableColumn id="3182" xr3:uid="{00000000-0010-0000-0400-00006E0C0000}" name="Colonne3150" dataDxfId="13231"/>
    <tableColumn id="3183" xr3:uid="{00000000-0010-0000-0400-00006F0C0000}" name="Colonne3151" dataDxfId="13230"/>
    <tableColumn id="3184" xr3:uid="{00000000-0010-0000-0400-0000700C0000}" name="Colonne3152" dataDxfId="13229"/>
    <tableColumn id="3185" xr3:uid="{00000000-0010-0000-0400-0000710C0000}" name="Colonne3153" dataDxfId="13228"/>
    <tableColumn id="3186" xr3:uid="{00000000-0010-0000-0400-0000720C0000}" name="Colonne3154" dataDxfId="13227"/>
    <tableColumn id="3187" xr3:uid="{00000000-0010-0000-0400-0000730C0000}" name="Colonne3155" dataDxfId="13226"/>
    <tableColumn id="3188" xr3:uid="{00000000-0010-0000-0400-0000740C0000}" name="Colonne3156" dataDxfId="13225"/>
    <tableColumn id="3189" xr3:uid="{00000000-0010-0000-0400-0000750C0000}" name="Colonne3157" dataDxfId="13224"/>
    <tableColumn id="3190" xr3:uid="{00000000-0010-0000-0400-0000760C0000}" name="Colonne3158" dataDxfId="13223"/>
    <tableColumn id="3191" xr3:uid="{00000000-0010-0000-0400-0000770C0000}" name="Colonne3159" dataDxfId="13222"/>
    <tableColumn id="3192" xr3:uid="{00000000-0010-0000-0400-0000780C0000}" name="Colonne3160" dataDxfId="13221"/>
    <tableColumn id="3193" xr3:uid="{00000000-0010-0000-0400-0000790C0000}" name="Colonne3161" dataDxfId="13220"/>
    <tableColumn id="3194" xr3:uid="{00000000-0010-0000-0400-00007A0C0000}" name="Colonne3162" dataDxfId="13219"/>
    <tableColumn id="3195" xr3:uid="{00000000-0010-0000-0400-00007B0C0000}" name="Colonne3163" dataDxfId="13218"/>
    <tableColumn id="3196" xr3:uid="{00000000-0010-0000-0400-00007C0C0000}" name="Colonne3164" dataDxfId="13217"/>
    <tableColumn id="3197" xr3:uid="{00000000-0010-0000-0400-00007D0C0000}" name="Colonne3165" dataDxfId="13216"/>
    <tableColumn id="3198" xr3:uid="{00000000-0010-0000-0400-00007E0C0000}" name="Colonne3166" dataDxfId="13215"/>
    <tableColumn id="3199" xr3:uid="{00000000-0010-0000-0400-00007F0C0000}" name="Colonne3167" dataDxfId="13214"/>
    <tableColumn id="3200" xr3:uid="{00000000-0010-0000-0400-0000800C0000}" name="Colonne3168" dataDxfId="13213"/>
    <tableColumn id="3201" xr3:uid="{00000000-0010-0000-0400-0000810C0000}" name="Colonne3169" dataDxfId="13212"/>
    <tableColumn id="3202" xr3:uid="{00000000-0010-0000-0400-0000820C0000}" name="Colonne3170" dataDxfId="13211"/>
    <tableColumn id="3203" xr3:uid="{00000000-0010-0000-0400-0000830C0000}" name="Colonne3171" dataDxfId="13210"/>
    <tableColumn id="3204" xr3:uid="{00000000-0010-0000-0400-0000840C0000}" name="Colonne3172" dataDxfId="13209"/>
    <tableColumn id="3205" xr3:uid="{00000000-0010-0000-0400-0000850C0000}" name="Colonne3173" dataDxfId="13208"/>
    <tableColumn id="3206" xr3:uid="{00000000-0010-0000-0400-0000860C0000}" name="Colonne3174" dataDxfId="13207"/>
    <tableColumn id="3207" xr3:uid="{00000000-0010-0000-0400-0000870C0000}" name="Colonne3175" dataDxfId="13206"/>
    <tableColumn id="3208" xr3:uid="{00000000-0010-0000-0400-0000880C0000}" name="Colonne3176" dataDxfId="13205"/>
    <tableColumn id="3209" xr3:uid="{00000000-0010-0000-0400-0000890C0000}" name="Colonne3177" dataDxfId="13204"/>
    <tableColumn id="3210" xr3:uid="{00000000-0010-0000-0400-00008A0C0000}" name="Colonne3178" dataDxfId="13203"/>
    <tableColumn id="3211" xr3:uid="{00000000-0010-0000-0400-00008B0C0000}" name="Colonne3179" dataDxfId="13202"/>
    <tableColumn id="3212" xr3:uid="{00000000-0010-0000-0400-00008C0C0000}" name="Colonne3180" dataDxfId="13201"/>
    <tableColumn id="3213" xr3:uid="{00000000-0010-0000-0400-00008D0C0000}" name="Colonne3181" dataDxfId="13200"/>
    <tableColumn id="3214" xr3:uid="{00000000-0010-0000-0400-00008E0C0000}" name="Colonne3182" dataDxfId="13199"/>
    <tableColumn id="3215" xr3:uid="{00000000-0010-0000-0400-00008F0C0000}" name="Colonne3183" dataDxfId="13198"/>
    <tableColumn id="3216" xr3:uid="{00000000-0010-0000-0400-0000900C0000}" name="Colonne3184" dataDxfId="13197"/>
    <tableColumn id="3217" xr3:uid="{00000000-0010-0000-0400-0000910C0000}" name="Colonne3185" dataDxfId="13196"/>
    <tableColumn id="3218" xr3:uid="{00000000-0010-0000-0400-0000920C0000}" name="Colonne3186" dataDxfId="13195"/>
    <tableColumn id="3219" xr3:uid="{00000000-0010-0000-0400-0000930C0000}" name="Colonne3187" dataDxfId="13194"/>
    <tableColumn id="3220" xr3:uid="{00000000-0010-0000-0400-0000940C0000}" name="Colonne3188" dataDxfId="13193"/>
    <tableColumn id="3221" xr3:uid="{00000000-0010-0000-0400-0000950C0000}" name="Colonne3189" dataDxfId="13192"/>
    <tableColumn id="3222" xr3:uid="{00000000-0010-0000-0400-0000960C0000}" name="Colonne3190" dataDxfId="13191"/>
    <tableColumn id="3223" xr3:uid="{00000000-0010-0000-0400-0000970C0000}" name="Colonne3191" dataDxfId="13190"/>
    <tableColumn id="3224" xr3:uid="{00000000-0010-0000-0400-0000980C0000}" name="Colonne3192" dataDxfId="13189"/>
    <tableColumn id="3225" xr3:uid="{00000000-0010-0000-0400-0000990C0000}" name="Colonne3193" dataDxfId="13188"/>
    <tableColumn id="3226" xr3:uid="{00000000-0010-0000-0400-00009A0C0000}" name="Colonne3194" dataDxfId="13187"/>
    <tableColumn id="3227" xr3:uid="{00000000-0010-0000-0400-00009B0C0000}" name="Colonne3195" dataDxfId="13186"/>
    <tableColumn id="3228" xr3:uid="{00000000-0010-0000-0400-00009C0C0000}" name="Colonne3196" dataDxfId="13185"/>
    <tableColumn id="3229" xr3:uid="{00000000-0010-0000-0400-00009D0C0000}" name="Colonne3197" dataDxfId="13184"/>
    <tableColumn id="3230" xr3:uid="{00000000-0010-0000-0400-00009E0C0000}" name="Colonne3198" dataDxfId="13183"/>
    <tableColumn id="3231" xr3:uid="{00000000-0010-0000-0400-00009F0C0000}" name="Colonne3199" dataDxfId="13182"/>
    <tableColumn id="3232" xr3:uid="{00000000-0010-0000-0400-0000A00C0000}" name="Colonne3200" dataDxfId="13181"/>
    <tableColumn id="3233" xr3:uid="{00000000-0010-0000-0400-0000A10C0000}" name="Colonne3201" dataDxfId="13180"/>
    <tableColumn id="3234" xr3:uid="{00000000-0010-0000-0400-0000A20C0000}" name="Colonne3202" dataDxfId="13179"/>
    <tableColumn id="3235" xr3:uid="{00000000-0010-0000-0400-0000A30C0000}" name="Colonne3203" dataDxfId="13178"/>
    <tableColumn id="3236" xr3:uid="{00000000-0010-0000-0400-0000A40C0000}" name="Colonne3204" dataDxfId="13177"/>
    <tableColumn id="3237" xr3:uid="{00000000-0010-0000-0400-0000A50C0000}" name="Colonne3205" dataDxfId="13176"/>
    <tableColumn id="3238" xr3:uid="{00000000-0010-0000-0400-0000A60C0000}" name="Colonne3206" dataDxfId="13175"/>
    <tableColumn id="3239" xr3:uid="{00000000-0010-0000-0400-0000A70C0000}" name="Colonne3207" dataDxfId="13174"/>
    <tableColumn id="3240" xr3:uid="{00000000-0010-0000-0400-0000A80C0000}" name="Colonne3208" dataDxfId="13173"/>
    <tableColumn id="3241" xr3:uid="{00000000-0010-0000-0400-0000A90C0000}" name="Colonne3209" dataDxfId="13172"/>
    <tableColumn id="3242" xr3:uid="{00000000-0010-0000-0400-0000AA0C0000}" name="Colonne3210" dataDxfId="13171"/>
    <tableColumn id="3243" xr3:uid="{00000000-0010-0000-0400-0000AB0C0000}" name="Colonne3211" dataDxfId="13170"/>
    <tableColumn id="3244" xr3:uid="{00000000-0010-0000-0400-0000AC0C0000}" name="Colonne3212" dataDxfId="13169"/>
    <tableColumn id="3245" xr3:uid="{00000000-0010-0000-0400-0000AD0C0000}" name="Colonne3213" dataDxfId="13168"/>
    <tableColumn id="3246" xr3:uid="{00000000-0010-0000-0400-0000AE0C0000}" name="Colonne3214" dataDxfId="13167"/>
    <tableColumn id="3247" xr3:uid="{00000000-0010-0000-0400-0000AF0C0000}" name="Colonne3215" dataDxfId="13166"/>
    <tableColumn id="3248" xr3:uid="{00000000-0010-0000-0400-0000B00C0000}" name="Colonne3216" dataDxfId="13165"/>
    <tableColumn id="3249" xr3:uid="{00000000-0010-0000-0400-0000B10C0000}" name="Colonne3217" dataDxfId="13164"/>
    <tableColumn id="3250" xr3:uid="{00000000-0010-0000-0400-0000B20C0000}" name="Colonne3218" dataDxfId="13163"/>
    <tableColumn id="3251" xr3:uid="{00000000-0010-0000-0400-0000B30C0000}" name="Colonne3219" dataDxfId="13162"/>
    <tableColumn id="3252" xr3:uid="{00000000-0010-0000-0400-0000B40C0000}" name="Colonne3220" dataDxfId="13161"/>
    <tableColumn id="3253" xr3:uid="{00000000-0010-0000-0400-0000B50C0000}" name="Colonne3221" dataDxfId="13160"/>
    <tableColumn id="3254" xr3:uid="{00000000-0010-0000-0400-0000B60C0000}" name="Colonne3222" dataDxfId="13159"/>
    <tableColumn id="3255" xr3:uid="{00000000-0010-0000-0400-0000B70C0000}" name="Colonne3223" dataDxfId="13158"/>
    <tableColumn id="3256" xr3:uid="{00000000-0010-0000-0400-0000B80C0000}" name="Colonne3224" dataDxfId="13157"/>
    <tableColumn id="3257" xr3:uid="{00000000-0010-0000-0400-0000B90C0000}" name="Colonne3225" dataDxfId="13156"/>
    <tableColumn id="3258" xr3:uid="{00000000-0010-0000-0400-0000BA0C0000}" name="Colonne3226" dataDxfId="13155"/>
    <tableColumn id="3259" xr3:uid="{00000000-0010-0000-0400-0000BB0C0000}" name="Colonne3227" dataDxfId="13154"/>
    <tableColumn id="3260" xr3:uid="{00000000-0010-0000-0400-0000BC0C0000}" name="Colonne3228" dataDxfId="13153"/>
    <tableColumn id="3261" xr3:uid="{00000000-0010-0000-0400-0000BD0C0000}" name="Colonne3229" dataDxfId="13152"/>
    <tableColumn id="3262" xr3:uid="{00000000-0010-0000-0400-0000BE0C0000}" name="Colonne3230" dataDxfId="13151"/>
    <tableColumn id="3263" xr3:uid="{00000000-0010-0000-0400-0000BF0C0000}" name="Colonne3231" dataDxfId="13150"/>
    <tableColumn id="3264" xr3:uid="{00000000-0010-0000-0400-0000C00C0000}" name="Colonne3232" dataDxfId="13149"/>
    <tableColumn id="3265" xr3:uid="{00000000-0010-0000-0400-0000C10C0000}" name="Colonne3233" dataDxfId="13148"/>
    <tableColumn id="3266" xr3:uid="{00000000-0010-0000-0400-0000C20C0000}" name="Colonne3234" dataDxfId="13147"/>
    <tableColumn id="3267" xr3:uid="{00000000-0010-0000-0400-0000C30C0000}" name="Colonne3235" dataDxfId="13146"/>
    <tableColumn id="3268" xr3:uid="{00000000-0010-0000-0400-0000C40C0000}" name="Colonne3236" dataDxfId="13145"/>
    <tableColumn id="3269" xr3:uid="{00000000-0010-0000-0400-0000C50C0000}" name="Colonne3237" dataDxfId="13144"/>
    <tableColumn id="3270" xr3:uid="{00000000-0010-0000-0400-0000C60C0000}" name="Colonne3238" dataDxfId="13143"/>
    <tableColumn id="3271" xr3:uid="{00000000-0010-0000-0400-0000C70C0000}" name="Colonne3239" dataDxfId="13142"/>
    <tableColumn id="3272" xr3:uid="{00000000-0010-0000-0400-0000C80C0000}" name="Colonne3240" dataDxfId="13141"/>
    <tableColumn id="3273" xr3:uid="{00000000-0010-0000-0400-0000C90C0000}" name="Colonne3241" dataDxfId="13140"/>
    <tableColumn id="3274" xr3:uid="{00000000-0010-0000-0400-0000CA0C0000}" name="Colonne3242" dataDxfId="13139"/>
    <tableColumn id="3275" xr3:uid="{00000000-0010-0000-0400-0000CB0C0000}" name="Colonne3243" dataDxfId="13138"/>
    <tableColumn id="3276" xr3:uid="{00000000-0010-0000-0400-0000CC0C0000}" name="Colonne3244" dataDxfId="13137"/>
    <tableColumn id="3277" xr3:uid="{00000000-0010-0000-0400-0000CD0C0000}" name="Colonne3245" dataDxfId="13136"/>
    <tableColumn id="3278" xr3:uid="{00000000-0010-0000-0400-0000CE0C0000}" name="Colonne3246" dataDxfId="13135"/>
    <tableColumn id="3279" xr3:uid="{00000000-0010-0000-0400-0000CF0C0000}" name="Colonne3247" dataDxfId="13134"/>
    <tableColumn id="3280" xr3:uid="{00000000-0010-0000-0400-0000D00C0000}" name="Colonne3248" dataDxfId="13133"/>
    <tableColumn id="3281" xr3:uid="{00000000-0010-0000-0400-0000D10C0000}" name="Colonne3249" dataDxfId="13132"/>
    <tableColumn id="3282" xr3:uid="{00000000-0010-0000-0400-0000D20C0000}" name="Colonne3250" dataDxfId="13131"/>
    <tableColumn id="3283" xr3:uid="{00000000-0010-0000-0400-0000D30C0000}" name="Colonne3251" dataDxfId="13130"/>
    <tableColumn id="3284" xr3:uid="{00000000-0010-0000-0400-0000D40C0000}" name="Colonne3252" dataDxfId="13129"/>
    <tableColumn id="3285" xr3:uid="{00000000-0010-0000-0400-0000D50C0000}" name="Colonne3253" dataDxfId="13128"/>
    <tableColumn id="3286" xr3:uid="{00000000-0010-0000-0400-0000D60C0000}" name="Colonne3254" dataDxfId="13127"/>
    <tableColumn id="3287" xr3:uid="{00000000-0010-0000-0400-0000D70C0000}" name="Colonne3255" dataDxfId="13126"/>
    <tableColumn id="3288" xr3:uid="{00000000-0010-0000-0400-0000D80C0000}" name="Colonne3256" dataDxfId="13125"/>
    <tableColumn id="3289" xr3:uid="{00000000-0010-0000-0400-0000D90C0000}" name="Colonne3257" dataDxfId="13124"/>
    <tableColumn id="3290" xr3:uid="{00000000-0010-0000-0400-0000DA0C0000}" name="Colonne3258" dataDxfId="13123"/>
    <tableColumn id="3291" xr3:uid="{00000000-0010-0000-0400-0000DB0C0000}" name="Colonne3259" dataDxfId="13122"/>
    <tableColumn id="3292" xr3:uid="{00000000-0010-0000-0400-0000DC0C0000}" name="Colonne3260" dataDxfId="13121"/>
    <tableColumn id="3293" xr3:uid="{00000000-0010-0000-0400-0000DD0C0000}" name="Colonne3261" dataDxfId="13120"/>
    <tableColumn id="3294" xr3:uid="{00000000-0010-0000-0400-0000DE0C0000}" name="Colonne3262" dataDxfId="13119"/>
    <tableColumn id="3295" xr3:uid="{00000000-0010-0000-0400-0000DF0C0000}" name="Colonne3263" dataDxfId="13118"/>
    <tableColumn id="3296" xr3:uid="{00000000-0010-0000-0400-0000E00C0000}" name="Colonne3264" dataDxfId="13117"/>
    <tableColumn id="3297" xr3:uid="{00000000-0010-0000-0400-0000E10C0000}" name="Colonne3265" dataDxfId="13116"/>
    <tableColumn id="3298" xr3:uid="{00000000-0010-0000-0400-0000E20C0000}" name="Colonne3266" dataDxfId="13115"/>
    <tableColumn id="3299" xr3:uid="{00000000-0010-0000-0400-0000E30C0000}" name="Colonne3267" dataDxfId="13114"/>
    <tableColumn id="3300" xr3:uid="{00000000-0010-0000-0400-0000E40C0000}" name="Colonne3268" dataDxfId="13113"/>
    <tableColumn id="3301" xr3:uid="{00000000-0010-0000-0400-0000E50C0000}" name="Colonne3269" dataDxfId="13112"/>
    <tableColumn id="3302" xr3:uid="{00000000-0010-0000-0400-0000E60C0000}" name="Colonne3270" dataDxfId="13111"/>
    <tableColumn id="3303" xr3:uid="{00000000-0010-0000-0400-0000E70C0000}" name="Colonne3271" dataDxfId="13110"/>
    <tableColumn id="3304" xr3:uid="{00000000-0010-0000-0400-0000E80C0000}" name="Colonne3272" dataDxfId="13109"/>
    <tableColumn id="3305" xr3:uid="{00000000-0010-0000-0400-0000E90C0000}" name="Colonne3273" dataDxfId="13108"/>
    <tableColumn id="3306" xr3:uid="{00000000-0010-0000-0400-0000EA0C0000}" name="Colonne3274" dataDxfId="13107"/>
    <tableColumn id="3307" xr3:uid="{00000000-0010-0000-0400-0000EB0C0000}" name="Colonne3275" dataDxfId="13106"/>
    <tableColumn id="3308" xr3:uid="{00000000-0010-0000-0400-0000EC0C0000}" name="Colonne3276" dataDxfId="13105"/>
    <tableColumn id="3309" xr3:uid="{00000000-0010-0000-0400-0000ED0C0000}" name="Colonne3277" dataDxfId="13104"/>
    <tableColumn id="3310" xr3:uid="{00000000-0010-0000-0400-0000EE0C0000}" name="Colonne3278" dataDxfId="13103"/>
    <tableColumn id="3311" xr3:uid="{00000000-0010-0000-0400-0000EF0C0000}" name="Colonne3279" dataDxfId="13102"/>
    <tableColumn id="3312" xr3:uid="{00000000-0010-0000-0400-0000F00C0000}" name="Colonne3280" dataDxfId="13101"/>
    <tableColumn id="3313" xr3:uid="{00000000-0010-0000-0400-0000F10C0000}" name="Colonne3281" dataDxfId="13100"/>
    <tableColumn id="3314" xr3:uid="{00000000-0010-0000-0400-0000F20C0000}" name="Colonne3282" dataDxfId="13099"/>
    <tableColumn id="3315" xr3:uid="{00000000-0010-0000-0400-0000F30C0000}" name="Colonne3283" dataDxfId="13098"/>
    <tableColumn id="3316" xr3:uid="{00000000-0010-0000-0400-0000F40C0000}" name="Colonne3284" dataDxfId="13097"/>
    <tableColumn id="3317" xr3:uid="{00000000-0010-0000-0400-0000F50C0000}" name="Colonne3285" dataDxfId="13096"/>
    <tableColumn id="3318" xr3:uid="{00000000-0010-0000-0400-0000F60C0000}" name="Colonne3286" dataDxfId="13095"/>
    <tableColumn id="3319" xr3:uid="{00000000-0010-0000-0400-0000F70C0000}" name="Colonne3287" dataDxfId="13094"/>
    <tableColumn id="3320" xr3:uid="{00000000-0010-0000-0400-0000F80C0000}" name="Colonne3288" dataDxfId="13093"/>
    <tableColumn id="3321" xr3:uid="{00000000-0010-0000-0400-0000F90C0000}" name="Colonne3289" dataDxfId="13092"/>
    <tableColumn id="3322" xr3:uid="{00000000-0010-0000-0400-0000FA0C0000}" name="Colonne3290" dataDxfId="13091"/>
    <tableColumn id="3323" xr3:uid="{00000000-0010-0000-0400-0000FB0C0000}" name="Colonne3291" dataDxfId="13090"/>
    <tableColumn id="3324" xr3:uid="{00000000-0010-0000-0400-0000FC0C0000}" name="Colonne3292" dataDxfId="13089"/>
    <tableColumn id="3325" xr3:uid="{00000000-0010-0000-0400-0000FD0C0000}" name="Colonne3293" dataDxfId="13088"/>
    <tableColumn id="3326" xr3:uid="{00000000-0010-0000-0400-0000FE0C0000}" name="Colonne3294" dataDxfId="13087"/>
    <tableColumn id="3327" xr3:uid="{00000000-0010-0000-0400-0000FF0C0000}" name="Colonne3295" dataDxfId="13086"/>
    <tableColumn id="3328" xr3:uid="{00000000-0010-0000-0400-0000000D0000}" name="Colonne3296" dataDxfId="13085"/>
    <tableColumn id="3329" xr3:uid="{00000000-0010-0000-0400-0000010D0000}" name="Colonne3297" dataDxfId="13084"/>
    <tableColumn id="3330" xr3:uid="{00000000-0010-0000-0400-0000020D0000}" name="Colonne3298" dataDxfId="13083"/>
    <tableColumn id="3331" xr3:uid="{00000000-0010-0000-0400-0000030D0000}" name="Colonne3299" dataDxfId="13082"/>
    <tableColumn id="3332" xr3:uid="{00000000-0010-0000-0400-0000040D0000}" name="Colonne3300" dataDxfId="13081"/>
    <tableColumn id="3333" xr3:uid="{00000000-0010-0000-0400-0000050D0000}" name="Colonne3301" dataDxfId="13080"/>
    <tableColumn id="3334" xr3:uid="{00000000-0010-0000-0400-0000060D0000}" name="Colonne3302" dataDxfId="13079"/>
    <tableColumn id="3335" xr3:uid="{00000000-0010-0000-0400-0000070D0000}" name="Colonne3303" dataDxfId="13078"/>
    <tableColumn id="3336" xr3:uid="{00000000-0010-0000-0400-0000080D0000}" name="Colonne3304" dataDxfId="13077"/>
    <tableColumn id="3337" xr3:uid="{00000000-0010-0000-0400-0000090D0000}" name="Colonne3305" dataDxfId="13076"/>
    <tableColumn id="3338" xr3:uid="{00000000-0010-0000-0400-00000A0D0000}" name="Colonne3306" dataDxfId="13075"/>
    <tableColumn id="3339" xr3:uid="{00000000-0010-0000-0400-00000B0D0000}" name="Colonne3307" dataDxfId="13074"/>
    <tableColumn id="3340" xr3:uid="{00000000-0010-0000-0400-00000C0D0000}" name="Colonne3308" dataDxfId="13073"/>
    <tableColumn id="3341" xr3:uid="{00000000-0010-0000-0400-00000D0D0000}" name="Colonne3309" dataDxfId="13072"/>
    <tableColumn id="3342" xr3:uid="{00000000-0010-0000-0400-00000E0D0000}" name="Colonne3310" dataDxfId="13071"/>
    <tableColumn id="3343" xr3:uid="{00000000-0010-0000-0400-00000F0D0000}" name="Colonne3311" dataDxfId="13070"/>
    <tableColumn id="3344" xr3:uid="{00000000-0010-0000-0400-0000100D0000}" name="Colonne3312" dataDxfId="13069"/>
    <tableColumn id="3345" xr3:uid="{00000000-0010-0000-0400-0000110D0000}" name="Colonne3313" dataDxfId="13068"/>
    <tableColumn id="3346" xr3:uid="{00000000-0010-0000-0400-0000120D0000}" name="Colonne3314" dataDxfId="13067"/>
    <tableColumn id="3347" xr3:uid="{00000000-0010-0000-0400-0000130D0000}" name="Colonne3315" dataDxfId="13066"/>
    <tableColumn id="3348" xr3:uid="{00000000-0010-0000-0400-0000140D0000}" name="Colonne3316" dataDxfId="13065"/>
    <tableColumn id="3349" xr3:uid="{00000000-0010-0000-0400-0000150D0000}" name="Colonne3317" dataDxfId="13064"/>
    <tableColumn id="3350" xr3:uid="{00000000-0010-0000-0400-0000160D0000}" name="Colonne3318" dataDxfId="13063"/>
    <tableColumn id="3351" xr3:uid="{00000000-0010-0000-0400-0000170D0000}" name="Colonne3319" dataDxfId="13062"/>
    <tableColumn id="3352" xr3:uid="{00000000-0010-0000-0400-0000180D0000}" name="Colonne3320" dataDxfId="13061"/>
    <tableColumn id="3353" xr3:uid="{00000000-0010-0000-0400-0000190D0000}" name="Colonne3321" dataDxfId="13060"/>
    <tableColumn id="3354" xr3:uid="{00000000-0010-0000-0400-00001A0D0000}" name="Colonne3322" dataDxfId="13059"/>
    <tableColumn id="3355" xr3:uid="{00000000-0010-0000-0400-00001B0D0000}" name="Colonne3323" dataDxfId="13058"/>
    <tableColumn id="3356" xr3:uid="{00000000-0010-0000-0400-00001C0D0000}" name="Colonne3324" dataDxfId="13057"/>
    <tableColumn id="3357" xr3:uid="{00000000-0010-0000-0400-00001D0D0000}" name="Colonne3325" dataDxfId="13056"/>
    <tableColumn id="3358" xr3:uid="{00000000-0010-0000-0400-00001E0D0000}" name="Colonne3326" dataDxfId="13055"/>
    <tableColumn id="3359" xr3:uid="{00000000-0010-0000-0400-00001F0D0000}" name="Colonne3327" dataDxfId="13054"/>
    <tableColumn id="3360" xr3:uid="{00000000-0010-0000-0400-0000200D0000}" name="Colonne3328" dataDxfId="13053"/>
    <tableColumn id="3361" xr3:uid="{00000000-0010-0000-0400-0000210D0000}" name="Colonne3329" dataDxfId="13052"/>
    <tableColumn id="3362" xr3:uid="{00000000-0010-0000-0400-0000220D0000}" name="Colonne3330" dataDxfId="13051"/>
    <tableColumn id="3363" xr3:uid="{00000000-0010-0000-0400-0000230D0000}" name="Colonne3331" dataDxfId="13050"/>
    <tableColumn id="3364" xr3:uid="{00000000-0010-0000-0400-0000240D0000}" name="Colonne3332" dataDxfId="13049"/>
    <tableColumn id="3365" xr3:uid="{00000000-0010-0000-0400-0000250D0000}" name="Colonne3333" dataDxfId="13048"/>
    <tableColumn id="3366" xr3:uid="{00000000-0010-0000-0400-0000260D0000}" name="Colonne3334" dataDxfId="13047"/>
    <tableColumn id="3367" xr3:uid="{00000000-0010-0000-0400-0000270D0000}" name="Colonne3335" dataDxfId="13046"/>
    <tableColumn id="3368" xr3:uid="{00000000-0010-0000-0400-0000280D0000}" name="Colonne3336" dataDxfId="13045"/>
    <tableColumn id="3369" xr3:uid="{00000000-0010-0000-0400-0000290D0000}" name="Colonne3337" dataDxfId="13044"/>
    <tableColumn id="3370" xr3:uid="{00000000-0010-0000-0400-00002A0D0000}" name="Colonne3338" dataDxfId="13043"/>
    <tableColumn id="3371" xr3:uid="{00000000-0010-0000-0400-00002B0D0000}" name="Colonne3339" dataDxfId="13042"/>
    <tableColumn id="3372" xr3:uid="{00000000-0010-0000-0400-00002C0D0000}" name="Colonne3340" dataDxfId="13041"/>
    <tableColumn id="3373" xr3:uid="{00000000-0010-0000-0400-00002D0D0000}" name="Colonne3341" dataDxfId="13040"/>
    <tableColumn id="3374" xr3:uid="{00000000-0010-0000-0400-00002E0D0000}" name="Colonne3342" dataDxfId="13039"/>
    <tableColumn id="3375" xr3:uid="{00000000-0010-0000-0400-00002F0D0000}" name="Colonne3343" dataDxfId="13038"/>
    <tableColumn id="3376" xr3:uid="{00000000-0010-0000-0400-0000300D0000}" name="Colonne3344" dataDxfId="13037"/>
    <tableColumn id="3377" xr3:uid="{00000000-0010-0000-0400-0000310D0000}" name="Colonne3345" dataDxfId="13036"/>
    <tableColumn id="3378" xr3:uid="{00000000-0010-0000-0400-0000320D0000}" name="Colonne3346" dataDxfId="13035"/>
    <tableColumn id="3379" xr3:uid="{00000000-0010-0000-0400-0000330D0000}" name="Colonne3347" dataDxfId="13034"/>
    <tableColumn id="3380" xr3:uid="{00000000-0010-0000-0400-0000340D0000}" name="Colonne3348" dataDxfId="13033"/>
    <tableColumn id="3381" xr3:uid="{00000000-0010-0000-0400-0000350D0000}" name="Colonne3349" dataDxfId="13032"/>
    <tableColumn id="3382" xr3:uid="{00000000-0010-0000-0400-0000360D0000}" name="Colonne3350" dataDxfId="13031"/>
    <tableColumn id="3383" xr3:uid="{00000000-0010-0000-0400-0000370D0000}" name="Colonne3351" dataDxfId="13030"/>
    <tableColumn id="3384" xr3:uid="{00000000-0010-0000-0400-0000380D0000}" name="Colonne3352" dataDxfId="13029"/>
    <tableColumn id="3385" xr3:uid="{00000000-0010-0000-0400-0000390D0000}" name="Colonne3353" dataDxfId="13028"/>
    <tableColumn id="3386" xr3:uid="{00000000-0010-0000-0400-00003A0D0000}" name="Colonne3354" dataDxfId="13027"/>
    <tableColumn id="3387" xr3:uid="{00000000-0010-0000-0400-00003B0D0000}" name="Colonne3355" dataDxfId="13026"/>
    <tableColumn id="3388" xr3:uid="{00000000-0010-0000-0400-00003C0D0000}" name="Colonne3356" dataDxfId="13025"/>
    <tableColumn id="3389" xr3:uid="{00000000-0010-0000-0400-00003D0D0000}" name="Colonne3357" dataDxfId="13024"/>
    <tableColumn id="3390" xr3:uid="{00000000-0010-0000-0400-00003E0D0000}" name="Colonne3358" dataDxfId="13023"/>
    <tableColumn id="3391" xr3:uid="{00000000-0010-0000-0400-00003F0D0000}" name="Colonne3359" dataDxfId="13022"/>
    <tableColumn id="3392" xr3:uid="{00000000-0010-0000-0400-0000400D0000}" name="Colonne3360" dataDxfId="13021"/>
    <tableColumn id="3393" xr3:uid="{00000000-0010-0000-0400-0000410D0000}" name="Colonne3361" dataDxfId="13020"/>
    <tableColumn id="3394" xr3:uid="{00000000-0010-0000-0400-0000420D0000}" name="Colonne3362" dataDxfId="13019"/>
    <tableColumn id="3395" xr3:uid="{00000000-0010-0000-0400-0000430D0000}" name="Colonne3363" dataDxfId="13018"/>
    <tableColumn id="3396" xr3:uid="{00000000-0010-0000-0400-0000440D0000}" name="Colonne3364" dataDxfId="13017"/>
    <tableColumn id="3397" xr3:uid="{00000000-0010-0000-0400-0000450D0000}" name="Colonne3365" dataDxfId="13016"/>
    <tableColumn id="3398" xr3:uid="{00000000-0010-0000-0400-0000460D0000}" name="Colonne3366" dataDxfId="13015"/>
    <tableColumn id="3399" xr3:uid="{00000000-0010-0000-0400-0000470D0000}" name="Colonne3367" dataDxfId="13014"/>
    <tableColumn id="3400" xr3:uid="{00000000-0010-0000-0400-0000480D0000}" name="Colonne3368" dataDxfId="13013"/>
    <tableColumn id="3401" xr3:uid="{00000000-0010-0000-0400-0000490D0000}" name="Colonne3369" dataDxfId="13012"/>
    <tableColumn id="3402" xr3:uid="{00000000-0010-0000-0400-00004A0D0000}" name="Colonne3370" dataDxfId="13011"/>
    <tableColumn id="3403" xr3:uid="{00000000-0010-0000-0400-00004B0D0000}" name="Colonne3371" dataDxfId="13010"/>
    <tableColumn id="3404" xr3:uid="{00000000-0010-0000-0400-00004C0D0000}" name="Colonne3372" dataDxfId="13009"/>
    <tableColumn id="3405" xr3:uid="{00000000-0010-0000-0400-00004D0D0000}" name="Colonne3373" dataDxfId="13008"/>
    <tableColumn id="3406" xr3:uid="{00000000-0010-0000-0400-00004E0D0000}" name="Colonne3374" dataDxfId="13007"/>
    <tableColumn id="3407" xr3:uid="{00000000-0010-0000-0400-00004F0D0000}" name="Colonne3375" dataDxfId="13006"/>
    <tableColumn id="3408" xr3:uid="{00000000-0010-0000-0400-0000500D0000}" name="Colonne3376" dataDxfId="13005"/>
    <tableColumn id="3409" xr3:uid="{00000000-0010-0000-0400-0000510D0000}" name="Colonne3377" dataDxfId="13004"/>
    <tableColumn id="3410" xr3:uid="{00000000-0010-0000-0400-0000520D0000}" name="Colonne3378" dataDxfId="13003"/>
    <tableColumn id="3411" xr3:uid="{00000000-0010-0000-0400-0000530D0000}" name="Colonne3379" dataDxfId="13002"/>
    <tableColumn id="3412" xr3:uid="{00000000-0010-0000-0400-0000540D0000}" name="Colonne3380" dataDxfId="13001"/>
    <tableColumn id="3413" xr3:uid="{00000000-0010-0000-0400-0000550D0000}" name="Colonne3381" dataDxfId="13000"/>
    <tableColumn id="3414" xr3:uid="{00000000-0010-0000-0400-0000560D0000}" name="Colonne3382" dataDxfId="12999"/>
    <tableColumn id="3415" xr3:uid="{00000000-0010-0000-0400-0000570D0000}" name="Colonne3383" dataDxfId="12998"/>
    <tableColumn id="3416" xr3:uid="{00000000-0010-0000-0400-0000580D0000}" name="Colonne3384" dataDxfId="12997"/>
    <tableColumn id="3417" xr3:uid="{00000000-0010-0000-0400-0000590D0000}" name="Colonne3385" dataDxfId="12996"/>
    <tableColumn id="3418" xr3:uid="{00000000-0010-0000-0400-00005A0D0000}" name="Colonne3386" dataDxfId="12995"/>
    <tableColumn id="3419" xr3:uid="{00000000-0010-0000-0400-00005B0D0000}" name="Colonne3387" dataDxfId="12994"/>
    <tableColumn id="3420" xr3:uid="{00000000-0010-0000-0400-00005C0D0000}" name="Colonne3388" dataDxfId="12993"/>
    <tableColumn id="3421" xr3:uid="{00000000-0010-0000-0400-00005D0D0000}" name="Colonne3389" dataDxfId="12992"/>
    <tableColumn id="3422" xr3:uid="{00000000-0010-0000-0400-00005E0D0000}" name="Colonne3390" dataDxfId="12991"/>
    <tableColumn id="3423" xr3:uid="{00000000-0010-0000-0400-00005F0D0000}" name="Colonne3391" dataDxfId="12990"/>
    <tableColumn id="3424" xr3:uid="{00000000-0010-0000-0400-0000600D0000}" name="Colonne3392" dataDxfId="12989"/>
    <tableColumn id="3425" xr3:uid="{00000000-0010-0000-0400-0000610D0000}" name="Colonne3393" dataDxfId="12988"/>
    <tableColumn id="3426" xr3:uid="{00000000-0010-0000-0400-0000620D0000}" name="Colonne3394" dataDxfId="12987"/>
    <tableColumn id="3427" xr3:uid="{00000000-0010-0000-0400-0000630D0000}" name="Colonne3395" dataDxfId="12986"/>
    <tableColumn id="3428" xr3:uid="{00000000-0010-0000-0400-0000640D0000}" name="Colonne3396" dataDxfId="12985"/>
    <tableColumn id="3429" xr3:uid="{00000000-0010-0000-0400-0000650D0000}" name="Colonne3397" dataDxfId="12984"/>
    <tableColumn id="3430" xr3:uid="{00000000-0010-0000-0400-0000660D0000}" name="Colonne3398" dataDxfId="12983"/>
    <tableColumn id="3431" xr3:uid="{00000000-0010-0000-0400-0000670D0000}" name="Colonne3399" dataDxfId="12982"/>
    <tableColumn id="3432" xr3:uid="{00000000-0010-0000-0400-0000680D0000}" name="Colonne3400" dataDxfId="12981"/>
    <tableColumn id="3433" xr3:uid="{00000000-0010-0000-0400-0000690D0000}" name="Colonne3401" dataDxfId="12980"/>
    <tableColumn id="3434" xr3:uid="{00000000-0010-0000-0400-00006A0D0000}" name="Colonne3402" dataDxfId="12979"/>
    <tableColumn id="3435" xr3:uid="{00000000-0010-0000-0400-00006B0D0000}" name="Colonne3403" dataDxfId="12978"/>
    <tableColumn id="3436" xr3:uid="{00000000-0010-0000-0400-00006C0D0000}" name="Colonne3404" dataDxfId="12977"/>
    <tableColumn id="3437" xr3:uid="{00000000-0010-0000-0400-00006D0D0000}" name="Colonne3405" dataDxfId="12976"/>
    <tableColumn id="3438" xr3:uid="{00000000-0010-0000-0400-00006E0D0000}" name="Colonne3406" dataDxfId="12975"/>
    <tableColumn id="3439" xr3:uid="{00000000-0010-0000-0400-00006F0D0000}" name="Colonne3407" dataDxfId="12974"/>
    <tableColumn id="3440" xr3:uid="{00000000-0010-0000-0400-0000700D0000}" name="Colonne3408" dataDxfId="12973"/>
    <tableColumn id="3441" xr3:uid="{00000000-0010-0000-0400-0000710D0000}" name="Colonne3409" dataDxfId="12972"/>
    <tableColumn id="3442" xr3:uid="{00000000-0010-0000-0400-0000720D0000}" name="Colonne3410" dataDxfId="12971"/>
    <tableColumn id="3443" xr3:uid="{00000000-0010-0000-0400-0000730D0000}" name="Colonne3411" dataDxfId="12970"/>
    <tableColumn id="3444" xr3:uid="{00000000-0010-0000-0400-0000740D0000}" name="Colonne3412" dataDxfId="12969"/>
    <tableColumn id="3445" xr3:uid="{00000000-0010-0000-0400-0000750D0000}" name="Colonne3413" dataDxfId="12968"/>
    <tableColumn id="3446" xr3:uid="{00000000-0010-0000-0400-0000760D0000}" name="Colonne3414" dataDxfId="12967"/>
    <tableColumn id="3447" xr3:uid="{00000000-0010-0000-0400-0000770D0000}" name="Colonne3415" dataDxfId="12966"/>
    <tableColumn id="3448" xr3:uid="{00000000-0010-0000-0400-0000780D0000}" name="Colonne3416" dataDxfId="12965"/>
    <tableColumn id="3449" xr3:uid="{00000000-0010-0000-0400-0000790D0000}" name="Colonne3417" dataDxfId="12964"/>
    <tableColumn id="3450" xr3:uid="{00000000-0010-0000-0400-00007A0D0000}" name="Colonne3418" dataDxfId="12963"/>
    <tableColumn id="3451" xr3:uid="{00000000-0010-0000-0400-00007B0D0000}" name="Colonne3419" dataDxfId="12962"/>
    <tableColumn id="3452" xr3:uid="{00000000-0010-0000-0400-00007C0D0000}" name="Colonne3420" dataDxfId="12961"/>
    <tableColumn id="3453" xr3:uid="{00000000-0010-0000-0400-00007D0D0000}" name="Colonne3421" dataDxfId="12960"/>
    <tableColumn id="3454" xr3:uid="{00000000-0010-0000-0400-00007E0D0000}" name="Colonne3422" dataDxfId="12959"/>
    <tableColumn id="3455" xr3:uid="{00000000-0010-0000-0400-00007F0D0000}" name="Colonne3423" dataDxfId="12958"/>
    <tableColumn id="3456" xr3:uid="{00000000-0010-0000-0400-0000800D0000}" name="Colonne3424" dataDxfId="12957"/>
    <tableColumn id="3457" xr3:uid="{00000000-0010-0000-0400-0000810D0000}" name="Colonne3425" dataDxfId="12956"/>
    <tableColumn id="3458" xr3:uid="{00000000-0010-0000-0400-0000820D0000}" name="Colonne3426" dataDxfId="12955"/>
    <tableColumn id="3459" xr3:uid="{00000000-0010-0000-0400-0000830D0000}" name="Colonne3427" dataDxfId="12954"/>
    <tableColumn id="3460" xr3:uid="{00000000-0010-0000-0400-0000840D0000}" name="Colonne3428" dataDxfId="12953"/>
    <tableColumn id="3461" xr3:uid="{00000000-0010-0000-0400-0000850D0000}" name="Colonne3429" dataDxfId="12952"/>
    <tableColumn id="3462" xr3:uid="{00000000-0010-0000-0400-0000860D0000}" name="Colonne3430" dataDxfId="12951"/>
    <tableColumn id="3463" xr3:uid="{00000000-0010-0000-0400-0000870D0000}" name="Colonne3431" dataDxfId="12950"/>
    <tableColumn id="3464" xr3:uid="{00000000-0010-0000-0400-0000880D0000}" name="Colonne3432" dataDxfId="12949"/>
    <tableColumn id="3465" xr3:uid="{00000000-0010-0000-0400-0000890D0000}" name="Colonne3433" dataDxfId="12948"/>
    <tableColumn id="3466" xr3:uid="{00000000-0010-0000-0400-00008A0D0000}" name="Colonne3434" dataDxfId="12947"/>
    <tableColumn id="3467" xr3:uid="{00000000-0010-0000-0400-00008B0D0000}" name="Colonne3435" dataDxfId="12946"/>
    <tableColumn id="3468" xr3:uid="{00000000-0010-0000-0400-00008C0D0000}" name="Colonne3436" dataDxfId="12945"/>
    <tableColumn id="3469" xr3:uid="{00000000-0010-0000-0400-00008D0D0000}" name="Colonne3437" dataDxfId="12944"/>
    <tableColumn id="3470" xr3:uid="{00000000-0010-0000-0400-00008E0D0000}" name="Colonne3438" dataDxfId="12943"/>
    <tableColumn id="3471" xr3:uid="{00000000-0010-0000-0400-00008F0D0000}" name="Colonne3439" dataDxfId="12942"/>
    <tableColumn id="3472" xr3:uid="{00000000-0010-0000-0400-0000900D0000}" name="Colonne3440" dataDxfId="12941"/>
    <tableColumn id="3473" xr3:uid="{00000000-0010-0000-0400-0000910D0000}" name="Colonne3441" dataDxfId="12940"/>
    <tableColumn id="3474" xr3:uid="{00000000-0010-0000-0400-0000920D0000}" name="Colonne3442" dataDxfId="12939"/>
    <tableColumn id="3475" xr3:uid="{00000000-0010-0000-0400-0000930D0000}" name="Colonne3443" dataDxfId="12938"/>
    <tableColumn id="3476" xr3:uid="{00000000-0010-0000-0400-0000940D0000}" name="Colonne3444" dataDxfId="12937"/>
    <tableColumn id="3477" xr3:uid="{00000000-0010-0000-0400-0000950D0000}" name="Colonne3445" dataDxfId="12936"/>
    <tableColumn id="3478" xr3:uid="{00000000-0010-0000-0400-0000960D0000}" name="Colonne3446" dataDxfId="12935"/>
    <tableColumn id="3479" xr3:uid="{00000000-0010-0000-0400-0000970D0000}" name="Colonne3447" dataDxfId="12934"/>
    <tableColumn id="3480" xr3:uid="{00000000-0010-0000-0400-0000980D0000}" name="Colonne3448" dataDxfId="12933"/>
    <tableColumn id="3481" xr3:uid="{00000000-0010-0000-0400-0000990D0000}" name="Colonne3449" dataDxfId="12932"/>
    <tableColumn id="3482" xr3:uid="{00000000-0010-0000-0400-00009A0D0000}" name="Colonne3450" dataDxfId="12931"/>
    <tableColumn id="3483" xr3:uid="{00000000-0010-0000-0400-00009B0D0000}" name="Colonne3451" dataDxfId="12930"/>
    <tableColumn id="3484" xr3:uid="{00000000-0010-0000-0400-00009C0D0000}" name="Colonne3452" dataDxfId="12929"/>
    <tableColumn id="3485" xr3:uid="{00000000-0010-0000-0400-00009D0D0000}" name="Colonne3453" dataDxfId="12928"/>
    <tableColumn id="3486" xr3:uid="{00000000-0010-0000-0400-00009E0D0000}" name="Colonne3454" dataDxfId="12927"/>
    <tableColumn id="3487" xr3:uid="{00000000-0010-0000-0400-00009F0D0000}" name="Colonne3455" dataDxfId="12926"/>
    <tableColumn id="3488" xr3:uid="{00000000-0010-0000-0400-0000A00D0000}" name="Colonne3456" dataDxfId="12925"/>
    <tableColumn id="3489" xr3:uid="{00000000-0010-0000-0400-0000A10D0000}" name="Colonne3457" dataDxfId="12924"/>
    <tableColumn id="3490" xr3:uid="{00000000-0010-0000-0400-0000A20D0000}" name="Colonne3458" dataDxfId="12923"/>
    <tableColumn id="3491" xr3:uid="{00000000-0010-0000-0400-0000A30D0000}" name="Colonne3459" dataDxfId="12922"/>
    <tableColumn id="3492" xr3:uid="{00000000-0010-0000-0400-0000A40D0000}" name="Colonne3460" dataDxfId="12921"/>
    <tableColumn id="3493" xr3:uid="{00000000-0010-0000-0400-0000A50D0000}" name="Colonne3461" dataDxfId="12920"/>
    <tableColumn id="3494" xr3:uid="{00000000-0010-0000-0400-0000A60D0000}" name="Colonne3462" dataDxfId="12919"/>
    <tableColumn id="3495" xr3:uid="{00000000-0010-0000-0400-0000A70D0000}" name="Colonne3463" dataDxfId="12918"/>
    <tableColumn id="3496" xr3:uid="{00000000-0010-0000-0400-0000A80D0000}" name="Colonne3464" dataDxfId="12917"/>
    <tableColumn id="3497" xr3:uid="{00000000-0010-0000-0400-0000A90D0000}" name="Colonne3465" dataDxfId="12916"/>
    <tableColumn id="3498" xr3:uid="{00000000-0010-0000-0400-0000AA0D0000}" name="Colonne3466" dataDxfId="12915"/>
    <tableColumn id="3499" xr3:uid="{00000000-0010-0000-0400-0000AB0D0000}" name="Colonne3467" dataDxfId="12914"/>
    <tableColumn id="3500" xr3:uid="{00000000-0010-0000-0400-0000AC0D0000}" name="Colonne3468" dataDxfId="12913"/>
    <tableColumn id="3501" xr3:uid="{00000000-0010-0000-0400-0000AD0D0000}" name="Colonne3469" dataDxfId="12912"/>
    <tableColumn id="3502" xr3:uid="{00000000-0010-0000-0400-0000AE0D0000}" name="Colonne3470" dataDxfId="12911"/>
    <tableColumn id="3503" xr3:uid="{00000000-0010-0000-0400-0000AF0D0000}" name="Colonne3471" dataDxfId="12910"/>
    <tableColumn id="3504" xr3:uid="{00000000-0010-0000-0400-0000B00D0000}" name="Colonne3472" dataDxfId="12909"/>
    <tableColumn id="3505" xr3:uid="{00000000-0010-0000-0400-0000B10D0000}" name="Colonne3473" dataDxfId="12908"/>
    <tableColumn id="3506" xr3:uid="{00000000-0010-0000-0400-0000B20D0000}" name="Colonne3474" dataDxfId="12907"/>
    <tableColumn id="3507" xr3:uid="{00000000-0010-0000-0400-0000B30D0000}" name="Colonne3475" dataDxfId="12906"/>
    <tableColumn id="3508" xr3:uid="{00000000-0010-0000-0400-0000B40D0000}" name="Colonne3476" dataDxfId="12905"/>
    <tableColumn id="3509" xr3:uid="{00000000-0010-0000-0400-0000B50D0000}" name="Colonne3477" dataDxfId="12904"/>
    <tableColumn id="3510" xr3:uid="{00000000-0010-0000-0400-0000B60D0000}" name="Colonne3478" dataDxfId="12903"/>
    <tableColumn id="3511" xr3:uid="{00000000-0010-0000-0400-0000B70D0000}" name="Colonne3479" dataDxfId="12902"/>
    <tableColumn id="3512" xr3:uid="{00000000-0010-0000-0400-0000B80D0000}" name="Colonne3480" dataDxfId="12901"/>
    <tableColumn id="3513" xr3:uid="{00000000-0010-0000-0400-0000B90D0000}" name="Colonne3481" dataDxfId="12900"/>
    <tableColumn id="3514" xr3:uid="{00000000-0010-0000-0400-0000BA0D0000}" name="Colonne3482" dataDxfId="12899"/>
    <tableColumn id="3515" xr3:uid="{00000000-0010-0000-0400-0000BB0D0000}" name="Colonne3483" dataDxfId="12898"/>
    <tableColumn id="3516" xr3:uid="{00000000-0010-0000-0400-0000BC0D0000}" name="Colonne3484" dataDxfId="12897"/>
    <tableColumn id="3517" xr3:uid="{00000000-0010-0000-0400-0000BD0D0000}" name="Colonne3485" dataDxfId="12896"/>
    <tableColumn id="3518" xr3:uid="{00000000-0010-0000-0400-0000BE0D0000}" name="Colonne3486" dataDxfId="12895"/>
    <tableColumn id="3519" xr3:uid="{00000000-0010-0000-0400-0000BF0D0000}" name="Colonne3487" dataDxfId="12894"/>
    <tableColumn id="3520" xr3:uid="{00000000-0010-0000-0400-0000C00D0000}" name="Colonne3488" dataDxfId="12893"/>
    <tableColumn id="3521" xr3:uid="{00000000-0010-0000-0400-0000C10D0000}" name="Colonne3489" dataDxfId="12892"/>
    <tableColumn id="3522" xr3:uid="{00000000-0010-0000-0400-0000C20D0000}" name="Colonne3490" dataDxfId="12891"/>
    <tableColumn id="3523" xr3:uid="{00000000-0010-0000-0400-0000C30D0000}" name="Colonne3491" dataDxfId="12890"/>
    <tableColumn id="3524" xr3:uid="{00000000-0010-0000-0400-0000C40D0000}" name="Colonne3492" dataDxfId="12889"/>
    <tableColumn id="3525" xr3:uid="{00000000-0010-0000-0400-0000C50D0000}" name="Colonne3493" dataDxfId="12888"/>
    <tableColumn id="3526" xr3:uid="{00000000-0010-0000-0400-0000C60D0000}" name="Colonne3494" dataDxfId="12887"/>
    <tableColumn id="3527" xr3:uid="{00000000-0010-0000-0400-0000C70D0000}" name="Colonne3495" dataDxfId="12886"/>
    <tableColumn id="3528" xr3:uid="{00000000-0010-0000-0400-0000C80D0000}" name="Colonne3496" dataDxfId="12885"/>
    <tableColumn id="3529" xr3:uid="{00000000-0010-0000-0400-0000C90D0000}" name="Colonne3497" dataDxfId="12884"/>
    <tableColumn id="3530" xr3:uid="{00000000-0010-0000-0400-0000CA0D0000}" name="Colonne3498" dataDxfId="12883"/>
    <tableColumn id="3531" xr3:uid="{00000000-0010-0000-0400-0000CB0D0000}" name="Colonne3499" dataDxfId="12882"/>
    <tableColumn id="3532" xr3:uid="{00000000-0010-0000-0400-0000CC0D0000}" name="Colonne3500" dataDxfId="12881"/>
    <tableColumn id="3533" xr3:uid="{00000000-0010-0000-0400-0000CD0D0000}" name="Colonne3501" dataDxfId="12880"/>
    <tableColumn id="3534" xr3:uid="{00000000-0010-0000-0400-0000CE0D0000}" name="Colonne3502" dataDxfId="12879"/>
    <tableColumn id="3535" xr3:uid="{00000000-0010-0000-0400-0000CF0D0000}" name="Colonne3503" dataDxfId="12878"/>
    <tableColumn id="3536" xr3:uid="{00000000-0010-0000-0400-0000D00D0000}" name="Colonne3504" dataDxfId="12877"/>
    <tableColumn id="3537" xr3:uid="{00000000-0010-0000-0400-0000D10D0000}" name="Colonne3505" dataDxfId="12876"/>
    <tableColumn id="3538" xr3:uid="{00000000-0010-0000-0400-0000D20D0000}" name="Colonne3506" dataDxfId="12875"/>
    <tableColumn id="3539" xr3:uid="{00000000-0010-0000-0400-0000D30D0000}" name="Colonne3507" dataDxfId="12874"/>
    <tableColumn id="3540" xr3:uid="{00000000-0010-0000-0400-0000D40D0000}" name="Colonne3508" dataDxfId="12873"/>
    <tableColumn id="3541" xr3:uid="{00000000-0010-0000-0400-0000D50D0000}" name="Colonne3509" dataDxfId="12872"/>
    <tableColumn id="3542" xr3:uid="{00000000-0010-0000-0400-0000D60D0000}" name="Colonne3510" dataDxfId="12871"/>
    <tableColumn id="3543" xr3:uid="{00000000-0010-0000-0400-0000D70D0000}" name="Colonne3511" dataDxfId="12870"/>
    <tableColumn id="3544" xr3:uid="{00000000-0010-0000-0400-0000D80D0000}" name="Colonne3512" dataDxfId="12869"/>
    <tableColumn id="3545" xr3:uid="{00000000-0010-0000-0400-0000D90D0000}" name="Colonne3513" dataDxfId="12868"/>
    <tableColumn id="3546" xr3:uid="{00000000-0010-0000-0400-0000DA0D0000}" name="Colonne3514" dataDxfId="12867"/>
    <tableColumn id="3547" xr3:uid="{00000000-0010-0000-0400-0000DB0D0000}" name="Colonne3515" dataDxfId="12866"/>
    <tableColumn id="3548" xr3:uid="{00000000-0010-0000-0400-0000DC0D0000}" name="Colonne3516" dataDxfId="12865"/>
    <tableColumn id="3549" xr3:uid="{00000000-0010-0000-0400-0000DD0D0000}" name="Colonne3517" dataDxfId="12864"/>
    <tableColumn id="3550" xr3:uid="{00000000-0010-0000-0400-0000DE0D0000}" name="Colonne3518" dataDxfId="12863"/>
    <tableColumn id="3551" xr3:uid="{00000000-0010-0000-0400-0000DF0D0000}" name="Colonne3519" dataDxfId="12862"/>
    <tableColumn id="3552" xr3:uid="{00000000-0010-0000-0400-0000E00D0000}" name="Colonne3520" dataDxfId="12861"/>
    <tableColumn id="3553" xr3:uid="{00000000-0010-0000-0400-0000E10D0000}" name="Colonne3521" dataDxfId="12860"/>
    <tableColumn id="3554" xr3:uid="{00000000-0010-0000-0400-0000E20D0000}" name="Colonne3522" dataDxfId="12859"/>
    <tableColumn id="3555" xr3:uid="{00000000-0010-0000-0400-0000E30D0000}" name="Colonne3523" dataDxfId="12858"/>
    <tableColumn id="3556" xr3:uid="{00000000-0010-0000-0400-0000E40D0000}" name="Colonne3524" dataDxfId="12857"/>
    <tableColumn id="3557" xr3:uid="{00000000-0010-0000-0400-0000E50D0000}" name="Colonne3525" dataDxfId="12856"/>
    <tableColumn id="3558" xr3:uid="{00000000-0010-0000-0400-0000E60D0000}" name="Colonne3526" dataDxfId="12855"/>
    <tableColumn id="3559" xr3:uid="{00000000-0010-0000-0400-0000E70D0000}" name="Colonne3527" dataDxfId="12854"/>
    <tableColumn id="3560" xr3:uid="{00000000-0010-0000-0400-0000E80D0000}" name="Colonne3528" dataDxfId="12853"/>
    <tableColumn id="3561" xr3:uid="{00000000-0010-0000-0400-0000E90D0000}" name="Colonne3529" dataDxfId="12852"/>
    <tableColumn id="3562" xr3:uid="{00000000-0010-0000-0400-0000EA0D0000}" name="Colonne3530" dataDxfId="12851"/>
    <tableColumn id="3563" xr3:uid="{00000000-0010-0000-0400-0000EB0D0000}" name="Colonne3531" dataDxfId="12850"/>
    <tableColumn id="3564" xr3:uid="{00000000-0010-0000-0400-0000EC0D0000}" name="Colonne3532" dataDxfId="12849"/>
    <tableColumn id="3565" xr3:uid="{00000000-0010-0000-0400-0000ED0D0000}" name="Colonne3533" dataDxfId="12848"/>
    <tableColumn id="3566" xr3:uid="{00000000-0010-0000-0400-0000EE0D0000}" name="Colonne3534" dataDxfId="12847"/>
    <tableColumn id="3567" xr3:uid="{00000000-0010-0000-0400-0000EF0D0000}" name="Colonne3535" dataDxfId="12846"/>
    <tableColumn id="3568" xr3:uid="{00000000-0010-0000-0400-0000F00D0000}" name="Colonne3536" dataDxfId="12845"/>
    <tableColumn id="3569" xr3:uid="{00000000-0010-0000-0400-0000F10D0000}" name="Colonne3537" dataDxfId="12844"/>
    <tableColumn id="3570" xr3:uid="{00000000-0010-0000-0400-0000F20D0000}" name="Colonne3538" dataDxfId="12843"/>
    <tableColumn id="3571" xr3:uid="{00000000-0010-0000-0400-0000F30D0000}" name="Colonne3539" dataDxfId="12842"/>
    <tableColumn id="3572" xr3:uid="{00000000-0010-0000-0400-0000F40D0000}" name="Colonne3540" dataDxfId="12841"/>
    <tableColumn id="3573" xr3:uid="{00000000-0010-0000-0400-0000F50D0000}" name="Colonne3541" dataDxfId="12840"/>
    <tableColumn id="3574" xr3:uid="{00000000-0010-0000-0400-0000F60D0000}" name="Colonne3542" dataDxfId="12839"/>
    <tableColumn id="3575" xr3:uid="{00000000-0010-0000-0400-0000F70D0000}" name="Colonne3543" dataDxfId="12838"/>
    <tableColumn id="3576" xr3:uid="{00000000-0010-0000-0400-0000F80D0000}" name="Colonne3544" dataDxfId="12837"/>
    <tableColumn id="3577" xr3:uid="{00000000-0010-0000-0400-0000F90D0000}" name="Colonne3545" dataDxfId="12836"/>
    <tableColumn id="3578" xr3:uid="{00000000-0010-0000-0400-0000FA0D0000}" name="Colonne3546" dataDxfId="12835"/>
    <tableColumn id="3579" xr3:uid="{00000000-0010-0000-0400-0000FB0D0000}" name="Colonne3547" dataDxfId="12834"/>
    <tableColumn id="3580" xr3:uid="{00000000-0010-0000-0400-0000FC0D0000}" name="Colonne3548" dataDxfId="12833"/>
    <tableColumn id="3581" xr3:uid="{00000000-0010-0000-0400-0000FD0D0000}" name="Colonne3549" dataDxfId="12832"/>
    <tableColumn id="3582" xr3:uid="{00000000-0010-0000-0400-0000FE0D0000}" name="Colonne3550" dataDxfId="12831"/>
    <tableColumn id="3583" xr3:uid="{00000000-0010-0000-0400-0000FF0D0000}" name="Colonne3551" dataDxfId="12830"/>
    <tableColumn id="3584" xr3:uid="{00000000-0010-0000-0400-0000000E0000}" name="Colonne3552" dataDxfId="12829"/>
    <tableColumn id="3585" xr3:uid="{00000000-0010-0000-0400-0000010E0000}" name="Colonne3553" dataDxfId="12828"/>
    <tableColumn id="3586" xr3:uid="{00000000-0010-0000-0400-0000020E0000}" name="Colonne3554" dataDxfId="12827"/>
    <tableColumn id="3587" xr3:uid="{00000000-0010-0000-0400-0000030E0000}" name="Colonne3555" dataDxfId="12826"/>
    <tableColumn id="3588" xr3:uid="{00000000-0010-0000-0400-0000040E0000}" name="Colonne3556" dataDxfId="12825"/>
    <tableColumn id="3589" xr3:uid="{00000000-0010-0000-0400-0000050E0000}" name="Colonne3557" dataDxfId="12824"/>
    <tableColumn id="3590" xr3:uid="{00000000-0010-0000-0400-0000060E0000}" name="Colonne3558" dataDxfId="12823"/>
    <tableColumn id="3591" xr3:uid="{00000000-0010-0000-0400-0000070E0000}" name="Colonne3559" dataDxfId="12822"/>
    <tableColumn id="3592" xr3:uid="{00000000-0010-0000-0400-0000080E0000}" name="Colonne3560" dataDxfId="12821"/>
    <tableColumn id="3593" xr3:uid="{00000000-0010-0000-0400-0000090E0000}" name="Colonne3561" dataDxfId="12820"/>
    <tableColumn id="3594" xr3:uid="{00000000-0010-0000-0400-00000A0E0000}" name="Colonne3562" dataDxfId="12819"/>
    <tableColumn id="3595" xr3:uid="{00000000-0010-0000-0400-00000B0E0000}" name="Colonne3563" dataDxfId="12818"/>
    <tableColumn id="3596" xr3:uid="{00000000-0010-0000-0400-00000C0E0000}" name="Colonne3564" dataDxfId="12817"/>
    <tableColumn id="3597" xr3:uid="{00000000-0010-0000-0400-00000D0E0000}" name="Colonne3565" dataDxfId="12816"/>
    <tableColumn id="3598" xr3:uid="{00000000-0010-0000-0400-00000E0E0000}" name="Colonne3566" dataDxfId="12815"/>
    <tableColumn id="3599" xr3:uid="{00000000-0010-0000-0400-00000F0E0000}" name="Colonne3567" dataDxfId="12814"/>
    <tableColumn id="3600" xr3:uid="{00000000-0010-0000-0400-0000100E0000}" name="Colonne3568" dataDxfId="12813"/>
    <tableColumn id="3601" xr3:uid="{00000000-0010-0000-0400-0000110E0000}" name="Colonne3569" dataDxfId="12812"/>
    <tableColumn id="3602" xr3:uid="{00000000-0010-0000-0400-0000120E0000}" name="Colonne3570" dataDxfId="12811"/>
    <tableColumn id="3603" xr3:uid="{00000000-0010-0000-0400-0000130E0000}" name="Colonne3571" dataDxfId="12810"/>
    <tableColumn id="3604" xr3:uid="{00000000-0010-0000-0400-0000140E0000}" name="Colonne3572" dataDxfId="12809"/>
    <tableColumn id="3605" xr3:uid="{00000000-0010-0000-0400-0000150E0000}" name="Colonne3573" dataDxfId="12808"/>
    <tableColumn id="3606" xr3:uid="{00000000-0010-0000-0400-0000160E0000}" name="Colonne3574" dataDxfId="12807"/>
    <tableColumn id="3607" xr3:uid="{00000000-0010-0000-0400-0000170E0000}" name="Colonne3575" dataDxfId="12806"/>
    <tableColumn id="3608" xr3:uid="{00000000-0010-0000-0400-0000180E0000}" name="Colonne3576" dataDxfId="12805"/>
    <tableColumn id="3609" xr3:uid="{00000000-0010-0000-0400-0000190E0000}" name="Colonne3577" dataDxfId="12804"/>
    <tableColumn id="3610" xr3:uid="{00000000-0010-0000-0400-00001A0E0000}" name="Colonne3578" dataDxfId="12803"/>
    <tableColumn id="3611" xr3:uid="{00000000-0010-0000-0400-00001B0E0000}" name="Colonne3579" dataDxfId="12802"/>
    <tableColumn id="3612" xr3:uid="{00000000-0010-0000-0400-00001C0E0000}" name="Colonne3580" dataDxfId="12801"/>
    <tableColumn id="3613" xr3:uid="{00000000-0010-0000-0400-00001D0E0000}" name="Colonne3581" dataDxfId="12800"/>
    <tableColumn id="3614" xr3:uid="{00000000-0010-0000-0400-00001E0E0000}" name="Colonne3582" dataDxfId="12799"/>
    <tableColumn id="3615" xr3:uid="{00000000-0010-0000-0400-00001F0E0000}" name="Colonne3583" dataDxfId="12798"/>
    <tableColumn id="3616" xr3:uid="{00000000-0010-0000-0400-0000200E0000}" name="Colonne3584" dataDxfId="12797"/>
    <tableColumn id="3617" xr3:uid="{00000000-0010-0000-0400-0000210E0000}" name="Colonne3585" dataDxfId="12796"/>
    <tableColumn id="3618" xr3:uid="{00000000-0010-0000-0400-0000220E0000}" name="Colonne3586" dataDxfId="12795"/>
    <tableColumn id="3619" xr3:uid="{00000000-0010-0000-0400-0000230E0000}" name="Colonne3587" dataDxfId="12794"/>
    <tableColumn id="3620" xr3:uid="{00000000-0010-0000-0400-0000240E0000}" name="Colonne3588" dataDxfId="12793"/>
    <tableColumn id="3621" xr3:uid="{00000000-0010-0000-0400-0000250E0000}" name="Colonne3589" dataDxfId="12792"/>
    <tableColumn id="3622" xr3:uid="{00000000-0010-0000-0400-0000260E0000}" name="Colonne3590" dataDxfId="12791"/>
    <tableColumn id="3623" xr3:uid="{00000000-0010-0000-0400-0000270E0000}" name="Colonne3591" dataDxfId="12790"/>
    <tableColumn id="3624" xr3:uid="{00000000-0010-0000-0400-0000280E0000}" name="Colonne3592" dataDxfId="12789"/>
    <tableColumn id="3625" xr3:uid="{00000000-0010-0000-0400-0000290E0000}" name="Colonne3593" dataDxfId="12788"/>
    <tableColumn id="3626" xr3:uid="{00000000-0010-0000-0400-00002A0E0000}" name="Colonne3594" dataDxfId="12787"/>
    <tableColumn id="3627" xr3:uid="{00000000-0010-0000-0400-00002B0E0000}" name="Colonne3595" dataDxfId="12786"/>
    <tableColumn id="3628" xr3:uid="{00000000-0010-0000-0400-00002C0E0000}" name="Colonne3596" dataDxfId="12785"/>
    <tableColumn id="3629" xr3:uid="{00000000-0010-0000-0400-00002D0E0000}" name="Colonne3597" dataDxfId="12784"/>
    <tableColumn id="3630" xr3:uid="{00000000-0010-0000-0400-00002E0E0000}" name="Colonne3598" dataDxfId="12783"/>
    <tableColumn id="3631" xr3:uid="{00000000-0010-0000-0400-00002F0E0000}" name="Colonne3599" dataDxfId="12782"/>
    <tableColumn id="3632" xr3:uid="{00000000-0010-0000-0400-0000300E0000}" name="Colonne3600" dataDxfId="12781"/>
    <tableColumn id="3633" xr3:uid="{00000000-0010-0000-0400-0000310E0000}" name="Colonne3601" dataDxfId="12780"/>
    <tableColumn id="3634" xr3:uid="{00000000-0010-0000-0400-0000320E0000}" name="Colonne3602" dataDxfId="12779"/>
    <tableColumn id="3635" xr3:uid="{00000000-0010-0000-0400-0000330E0000}" name="Colonne3603" dataDxfId="12778"/>
    <tableColumn id="3636" xr3:uid="{00000000-0010-0000-0400-0000340E0000}" name="Colonne3604" dataDxfId="12777"/>
    <tableColumn id="3637" xr3:uid="{00000000-0010-0000-0400-0000350E0000}" name="Colonne3605" dataDxfId="12776"/>
    <tableColumn id="3638" xr3:uid="{00000000-0010-0000-0400-0000360E0000}" name="Colonne3606" dataDxfId="12775"/>
    <tableColumn id="3639" xr3:uid="{00000000-0010-0000-0400-0000370E0000}" name="Colonne3607" dataDxfId="12774"/>
    <tableColumn id="3640" xr3:uid="{00000000-0010-0000-0400-0000380E0000}" name="Colonne3608" dataDxfId="12773"/>
    <tableColumn id="3641" xr3:uid="{00000000-0010-0000-0400-0000390E0000}" name="Colonne3609" dataDxfId="12772"/>
    <tableColumn id="3642" xr3:uid="{00000000-0010-0000-0400-00003A0E0000}" name="Colonne3610" dataDxfId="12771"/>
    <tableColumn id="3643" xr3:uid="{00000000-0010-0000-0400-00003B0E0000}" name="Colonne3611" dataDxfId="12770"/>
    <tableColumn id="3644" xr3:uid="{00000000-0010-0000-0400-00003C0E0000}" name="Colonne3612" dataDxfId="12769"/>
    <tableColumn id="3645" xr3:uid="{00000000-0010-0000-0400-00003D0E0000}" name="Colonne3613" dataDxfId="12768"/>
    <tableColumn id="3646" xr3:uid="{00000000-0010-0000-0400-00003E0E0000}" name="Colonne3614" dataDxfId="12767"/>
    <tableColumn id="3647" xr3:uid="{00000000-0010-0000-0400-00003F0E0000}" name="Colonne3615" dataDxfId="12766"/>
    <tableColumn id="3648" xr3:uid="{00000000-0010-0000-0400-0000400E0000}" name="Colonne3616" dataDxfId="12765"/>
    <tableColumn id="3649" xr3:uid="{00000000-0010-0000-0400-0000410E0000}" name="Colonne3617" dataDxfId="12764"/>
    <tableColumn id="3650" xr3:uid="{00000000-0010-0000-0400-0000420E0000}" name="Colonne3618" dataDxfId="12763"/>
    <tableColumn id="3651" xr3:uid="{00000000-0010-0000-0400-0000430E0000}" name="Colonne3619" dataDxfId="12762"/>
    <tableColumn id="3652" xr3:uid="{00000000-0010-0000-0400-0000440E0000}" name="Colonne3620" dataDxfId="12761"/>
    <tableColumn id="3653" xr3:uid="{00000000-0010-0000-0400-0000450E0000}" name="Colonne3621" dataDxfId="12760"/>
    <tableColumn id="3654" xr3:uid="{00000000-0010-0000-0400-0000460E0000}" name="Colonne3622" dataDxfId="12759"/>
    <tableColumn id="3655" xr3:uid="{00000000-0010-0000-0400-0000470E0000}" name="Colonne3623" dataDxfId="12758"/>
    <tableColumn id="3656" xr3:uid="{00000000-0010-0000-0400-0000480E0000}" name="Colonne3624" dataDxfId="12757"/>
    <tableColumn id="3657" xr3:uid="{00000000-0010-0000-0400-0000490E0000}" name="Colonne3625" dataDxfId="12756"/>
    <tableColumn id="3658" xr3:uid="{00000000-0010-0000-0400-00004A0E0000}" name="Colonne3626" dataDxfId="12755"/>
    <tableColumn id="3659" xr3:uid="{00000000-0010-0000-0400-00004B0E0000}" name="Colonne3627" dataDxfId="12754"/>
    <tableColumn id="3660" xr3:uid="{00000000-0010-0000-0400-00004C0E0000}" name="Colonne3628" dataDxfId="12753"/>
    <tableColumn id="3661" xr3:uid="{00000000-0010-0000-0400-00004D0E0000}" name="Colonne3629" dataDxfId="12752"/>
    <tableColumn id="3662" xr3:uid="{00000000-0010-0000-0400-00004E0E0000}" name="Colonne3630" dataDxfId="12751"/>
    <tableColumn id="3663" xr3:uid="{00000000-0010-0000-0400-00004F0E0000}" name="Colonne3631" dataDxfId="12750"/>
    <tableColumn id="3664" xr3:uid="{00000000-0010-0000-0400-0000500E0000}" name="Colonne3632" dataDxfId="12749"/>
    <tableColumn id="3665" xr3:uid="{00000000-0010-0000-0400-0000510E0000}" name="Colonne3633" dataDxfId="12748"/>
    <tableColumn id="3666" xr3:uid="{00000000-0010-0000-0400-0000520E0000}" name="Colonne3634" dataDxfId="12747"/>
    <tableColumn id="3667" xr3:uid="{00000000-0010-0000-0400-0000530E0000}" name="Colonne3635" dataDxfId="12746"/>
    <tableColumn id="3668" xr3:uid="{00000000-0010-0000-0400-0000540E0000}" name="Colonne3636" dataDxfId="12745"/>
    <tableColumn id="3669" xr3:uid="{00000000-0010-0000-0400-0000550E0000}" name="Colonne3637" dataDxfId="12744"/>
    <tableColumn id="3670" xr3:uid="{00000000-0010-0000-0400-0000560E0000}" name="Colonne3638" dataDxfId="12743"/>
    <tableColumn id="3671" xr3:uid="{00000000-0010-0000-0400-0000570E0000}" name="Colonne3639" dataDxfId="12742"/>
    <tableColumn id="3672" xr3:uid="{00000000-0010-0000-0400-0000580E0000}" name="Colonne3640" dataDxfId="12741"/>
    <tableColumn id="3673" xr3:uid="{00000000-0010-0000-0400-0000590E0000}" name="Colonne3641" dataDxfId="12740"/>
    <tableColumn id="3674" xr3:uid="{00000000-0010-0000-0400-00005A0E0000}" name="Colonne3642" dataDxfId="12739"/>
    <tableColumn id="3675" xr3:uid="{00000000-0010-0000-0400-00005B0E0000}" name="Colonne3643" dataDxfId="12738"/>
    <tableColumn id="3676" xr3:uid="{00000000-0010-0000-0400-00005C0E0000}" name="Colonne3644" dataDxfId="12737"/>
    <tableColumn id="3677" xr3:uid="{00000000-0010-0000-0400-00005D0E0000}" name="Colonne3645" dataDxfId="12736"/>
    <tableColumn id="3678" xr3:uid="{00000000-0010-0000-0400-00005E0E0000}" name="Colonne3646" dataDxfId="12735"/>
    <tableColumn id="3679" xr3:uid="{00000000-0010-0000-0400-00005F0E0000}" name="Colonne3647" dataDxfId="12734"/>
    <tableColumn id="3680" xr3:uid="{00000000-0010-0000-0400-0000600E0000}" name="Colonne3648" dataDxfId="12733"/>
    <tableColumn id="3681" xr3:uid="{00000000-0010-0000-0400-0000610E0000}" name="Colonne3649" dataDxfId="12732"/>
    <tableColumn id="3682" xr3:uid="{00000000-0010-0000-0400-0000620E0000}" name="Colonne3650" dataDxfId="12731"/>
    <tableColumn id="3683" xr3:uid="{00000000-0010-0000-0400-0000630E0000}" name="Colonne3651" dataDxfId="12730"/>
    <tableColumn id="3684" xr3:uid="{00000000-0010-0000-0400-0000640E0000}" name="Colonne3652" dataDxfId="12729"/>
    <tableColumn id="3685" xr3:uid="{00000000-0010-0000-0400-0000650E0000}" name="Colonne3653" dataDxfId="12728"/>
    <tableColumn id="3686" xr3:uid="{00000000-0010-0000-0400-0000660E0000}" name="Colonne3654" dataDxfId="12727"/>
    <tableColumn id="3687" xr3:uid="{00000000-0010-0000-0400-0000670E0000}" name="Colonne3655" dataDxfId="12726"/>
    <tableColumn id="3688" xr3:uid="{00000000-0010-0000-0400-0000680E0000}" name="Colonne3656" dataDxfId="12725"/>
    <tableColumn id="3689" xr3:uid="{00000000-0010-0000-0400-0000690E0000}" name="Colonne3657" dataDxfId="12724"/>
    <tableColumn id="3690" xr3:uid="{00000000-0010-0000-0400-00006A0E0000}" name="Colonne3658" dataDxfId="12723"/>
    <tableColumn id="3691" xr3:uid="{00000000-0010-0000-0400-00006B0E0000}" name="Colonne3659" dataDxfId="12722"/>
    <tableColumn id="3692" xr3:uid="{00000000-0010-0000-0400-00006C0E0000}" name="Colonne3660" dataDxfId="12721"/>
    <tableColumn id="3693" xr3:uid="{00000000-0010-0000-0400-00006D0E0000}" name="Colonne3661" dataDxfId="12720"/>
    <tableColumn id="3694" xr3:uid="{00000000-0010-0000-0400-00006E0E0000}" name="Colonne3662" dataDxfId="12719"/>
    <tableColumn id="3695" xr3:uid="{00000000-0010-0000-0400-00006F0E0000}" name="Colonne3663" dataDxfId="12718"/>
    <tableColumn id="3696" xr3:uid="{00000000-0010-0000-0400-0000700E0000}" name="Colonne3664" dataDxfId="12717"/>
    <tableColumn id="3697" xr3:uid="{00000000-0010-0000-0400-0000710E0000}" name="Colonne3665" dataDxfId="12716"/>
    <tableColumn id="3698" xr3:uid="{00000000-0010-0000-0400-0000720E0000}" name="Colonne3666" dataDxfId="12715"/>
    <tableColumn id="3699" xr3:uid="{00000000-0010-0000-0400-0000730E0000}" name="Colonne3667" dataDxfId="12714"/>
    <tableColumn id="3700" xr3:uid="{00000000-0010-0000-0400-0000740E0000}" name="Colonne3668" dataDxfId="12713"/>
    <tableColumn id="3701" xr3:uid="{00000000-0010-0000-0400-0000750E0000}" name="Colonne3669" dataDxfId="12712"/>
    <tableColumn id="3702" xr3:uid="{00000000-0010-0000-0400-0000760E0000}" name="Colonne3670" dataDxfId="12711"/>
    <tableColumn id="3703" xr3:uid="{00000000-0010-0000-0400-0000770E0000}" name="Colonne3671" dataDxfId="12710"/>
    <tableColumn id="3704" xr3:uid="{00000000-0010-0000-0400-0000780E0000}" name="Colonne3672" dataDxfId="12709"/>
    <tableColumn id="3705" xr3:uid="{00000000-0010-0000-0400-0000790E0000}" name="Colonne3673" dataDxfId="12708"/>
    <tableColumn id="3706" xr3:uid="{00000000-0010-0000-0400-00007A0E0000}" name="Colonne3674" dataDxfId="12707"/>
    <tableColumn id="3707" xr3:uid="{00000000-0010-0000-0400-00007B0E0000}" name="Colonne3675" dataDxfId="12706"/>
    <tableColumn id="3708" xr3:uid="{00000000-0010-0000-0400-00007C0E0000}" name="Colonne3676" dataDxfId="12705"/>
    <tableColumn id="3709" xr3:uid="{00000000-0010-0000-0400-00007D0E0000}" name="Colonne3677" dataDxfId="12704"/>
    <tableColumn id="3710" xr3:uid="{00000000-0010-0000-0400-00007E0E0000}" name="Colonne3678" dataDxfId="12703"/>
    <tableColumn id="3711" xr3:uid="{00000000-0010-0000-0400-00007F0E0000}" name="Colonne3679" dataDxfId="12702"/>
    <tableColumn id="3712" xr3:uid="{00000000-0010-0000-0400-0000800E0000}" name="Colonne3680" dataDxfId="12701"/>
    <tableColumn id="3713" xr3:uid="{00000000-0010-0000-0400-0000810E0000}" name="Colonne3681" dataDxfId="12700"/>
    <tableColumn id="3714" xr3:uid="{00000000-0010-0000-0400-0000820E0000}" name="Colonne3682" dataDxfId="12699"/>
    <tableColumn id="3715" xr3:uid="{00000000-0010-0000-0400-0000830E0000}" name="Colonne3683" dataDxfId="12698"/>
    <tableColumn id="3716" xr3:uid="{00000000-0010-0000-0400-0000840E0000}" name="Colonne3684" dataDxfId="12697"/>
    <tableColumn id="3717" xr3:uid="{00000000-0010-0000-0400-0000850E0000}" name="Colonne3685" dataDxfId="12696"/>
    <tableColumn id="3718" xr3:uid="{00000000-0010-0000-0400-0000860E0000}" name="Colonne3686" dataDxfId="12695"/>
    <tableColumn id="3719" xr3:uid="{00000000-0010-0000-0400-0000870E0000}" name="Colonne3687" dataDxfId="12694"/>
    <tableColumn id="3720" xr3:uid="{00000000-0010-0000-0400-0000880E0000}" name="Colonne3688" dataDxfId="12693"/>
    <tableColumn id="3721" xr3:uid="{00000000-0010-0000-0400-0000890E0000}" name="Colonne3689" dataDxfId="12692"/>
    <tableColumn id="3722" xr3:uid="{00000000-0010-0000-0400-00008A0E0000}" name="Colonne3690" dataDxfId="12691"/>
    <tableColumn id="3723" xr3:uid="{00000000-0010-0000-0400-00008B0E0000}" name="Colonne3691" dataDxfId="12690"/>
    <tableColumn id="3724" xr3:uid="{00000000-0010-0000-0400-00008C0E0000}" name="Colonne3692" dataDxfId="12689"/>
    <tableColumn id="3725" xr3:uid="{00000000-0010-0000-0400-00008D0E0000}" name="Colonne3693" dataDxfId="12688"/>
    <tableColumn id="3726" xr3:uid="{00000000-0010-0000-0400-00008E0E0000}" name="Colonne3694" dataDxfId="12687"/>
    <tableColumn id="3727" xr3:uid="{00000000-0010-0000-0400-00008F0E0000}" name="Colonne3695" dataDxfId="12686"/>
    <tableColumn id="3728" xr3:uid="{00000000-0010-0000-0400-0000900E0000}" name="Colonne3696" dataDxfId="12685"/>
    <tableColumn id="3729" xr3:uid="{00000000-0010-0000-0400-0000910E0000}" name="Colonne3697" dataDxfId="12684"/>
    <tableColumn id="3730" xr3:uid="{00000000-0010-0000-0400-0000920E0000}" name="Colonne3698" dataDxfId="12683"/>
    <tableColumn id="3731" xr3:uid="{00000000-0010-0000-0400-0000930E0000}" name="Colonne3699" dataDxfId="12682"/>
    <tableColumn id="3732" xr3:uid="{00000000-0010-0000-0400-0000940E0000}" name="Colonne3700" dataDxfId="12681"/>
    <tableColumn id="3733" xr3:uid="{00000000-0010-0000-0400-0000950E0000}" name="Colonne3701" dataDxfId="12680"/>
    <tableColumn id="3734" xr3:uid="{00000000-0010-0000-0400-0000960E0000}" name="Colonne3702" dataDxfId="12679"/>
    <tableColumn id="3735" xr3:uid="{00000000-0010-0000-0400-0000970E0000}" name="Colonne3703" dataDxfId="12678"/>
    <tableColumn id="3736" xr3:uid="{00000000-0010-0000-0400-0000980E0000}" name="Colonne3704" dataDxfId="12677"/>
    <tableColumn id="3737" xr3:uid="{00000000-0010-0000-0400-0000990E0000}" name="Colonne3705" dataDxfId="12676"/>
    <tableColumn id="3738" xr3:uid="{00000000-0010-0000-0400-00009A0E0000}" name="Colonne3706" dataDxfId="12675"/>
    <tableColumn id="3739" xr3:uid="{00000000-0010-0000-0400-00009B0E0000}" name="Colonne3707" dataDxfId="12674"/>
    <tableColumn id="3740" xr3:uid="{00000000-0010-0000-0400-00009C0E0000}" name="Colonne3708" dataDxfId="12673"/>
    <tableColumn id="3741" xr3:uid="{00000000-0010-0000-0400-00009D0E0000}" name="Colonne3709" dataDxfId="12672"/>
    <tableColumn id="3742" xr3:uid="{00000000-0010-0000-0400-00009E0E0000}" name="Colonne3710" dataDxfId="12671"/>
    <tableColumn id="3743" xr3:uid="{00000000-0010-0000-0400-00009F0E0000}" name="Colonne3711" dataDxfId="12670"/>
    <tableColumn id="3744" xr3:uid="{00000000-0010-0000-0400-0000A00E0000}" name="Colonne3712" dataDxfId="12669"/>
    <tableColumn id="3745" xr3:uid="{00000000-0010-0000-0400-0000A10E0000}" name="Colonne3713" dataDxfId="12668"/>
    <tableColumn id="3746" xr3:uid="{00000000-0010-0000-0400-0000A20E0000}" name="Colonne3714" dataDxfId="12667"/>
    <tableColumn id="3747" xr3:uid="{00000000-0010-0000-0400-0000A30E0000}" name="Colonne3715" dataDxfId="12666"/>
    <tableColumn id="3748" xr3:uid="{00000000-0010-0000-0400-0000A40E0000}" name="Colonne3716" dataDxfId="12665"/>
    <tableColumn id="3749" xr3:uid="{00000000-0010-0000-0400-0000A50E0000}" name="Colonne3717" dataDxfId="12664"/>
    <tableColumn id="3750" xr3:uid="{00000000-0010-0000-0400-0000A60E0000}" name="Colonne3718" dataDxfId="12663"/>
    <tableColumn id="3751" xr3:uid="{00000000-0010-0000-0400-0000A70E0000}" name="Colonne3719" dataDxfId="12662"/>
    <tableColumn id="3752" xr3:uid="{00000000-0010-0000-0400-0000A80E0000}" name="Colonne3720" dataDxfId="12661"/>
    <tableColumn id="3753" xr3:uid="{00000000-0010-0000-0400-0000A90E0000}" name="Colonne3721" dataDxfId="12660"/>
    <tableColumn id="3754" xr3:uid="{00000000-0010-0000-0400-0000AA0E0000}" name="Colonne3722" dataDxfId="12659"/>
    <tableColumn id="3755" xr3:uid="{00000000-0010-0000-0400-0000AB0E0000}" name="Colonne3723" dataDxfId="12658"/>
    <tableColumn id="3756" xr3:uid="{00000000-0010-0000-0400-0000AC0E0000}" name="Colonne3724" dataDxfId="12657"/>
    <tableColumn id="3757" xr3:uid="{00000000-0010-0000-0400-0000AD0E0000}" name="Colonne3725" dataDxfId="12656"/>
    <tableColumn id="3758" xr3:uid="{00000000-0010-0000-0400-0000AE0E0000}" name="Colonne3726" dataDxfId="12655"/>
    <tableColumn id="3759" xr3:uid="{00000000-0010-0000-0400-0000AF0E0000}" name="Colonne3727" dataDxfId="12654"/>
    <tableColumn id="3760" xr3:uid="{00000000-0010-0000-0400-0000B00E0000}" name="Colonne3728" dataDxfId="12653"/>
    <tableColumn id="3761" xr3:uid="{00000000-0010-0000-0400-0000B10E0000}" name="Colonne3729" dataDxfId="12652"/>
    <tableColumn id="3762" xr3:uid="{00000000-0010-0000-0400-0000B20E0000}" name="Colonne3730" dataDxfId="12651"/>
    <tableColumn id="3763" xr3:uid="{00000000-0010-0000-0400-0000B30E0000}" name="Colonne3731" dataDxfId="12650"/>
    <tableColumn id="3764" xr3:uid="{00000000-0010-0000-0400-0000B40E0000}" name="Colonne3732" dataDxfId="12649"/>
    <tableColumn id="3765" xr3:uid="{00000000-0010-0000-0400-0000B50E0000}" name="Colonne3733" dataDxfId="12648"/>
    <tableColumn id="3766" xr3:uid="{00000000-0010-0000-0400-0000B60E0000}" name="Colonne3734" dataDxfId="12647"/>
    <tableColumn id="3767" xr3:uid="{00000000-0010-0000-0400-0000B70E0000}" name="Colonne3735" dataDxfId="12646"/>
    <tableColumn id="3768" xr3:uid="{00000000-0010-0000-0400-0000B80E0000}" name="Colonne3736" dataDxfId="12645"/>
    <tableColumn id="3769" xr3:uid="{00000000-0010-0000-0400-0000B90E0000}" name="Colonne3737" dataDxfId="12644"/>
    <tableColumn id="3770" xr3:uid="{00000000-0010-0000-0400-0000BA0E0000}" name="Colonne3738" dataDxfId="12643"/>
    <tableColumn id="3771" xr3:uid="{00000000-0010-0000-0400-0000BB0E0000}" name="Colonne3739" dataDxfId="12642"/>
    <tableColumn id="3772" xr3:uid="{00000000-0010-0000-0400-0000BC0E0000}" name="Colonne3740" dataDxfId="12641"/>
    <tableColumn id="3773" xr3:uid="{00000000-0010-0000-0400-0000BD0E0000}" name="Colonne3741" dataDxfId="12640"/>
    <tableColumn id="3774" xr3:uid="{00000000-0010-0000-0400-0000BE0E0000}" name="Colonne3742" dataDxfId="12639"/>
    <tableColumn id="3775" xr3:uid="{00000000-0010-0000-0400-0000BF0E0000}" name="Colonne3743" dataDxfId="12638"/>
    <tableColumn id="3776" xr3:uid="{00000000-0010-0000-0400-0000C00E0000}" name="Colonne3744" dataDxfId="12637"/>
    <tableColumn id="3777" xr3:uid="{00000000-0010-0000-0400-0000C10E0000}" name="Colonne3745" dataDxfId="12636"/>
    <tableColumn id="3778" xr3:uid="{00000000-0010-0000-0400-0000C20E0000}" name="Colonne3746" dataDxfId="12635"/>
    <tableColumn id="3779" xr3:uid="{00000000-0010-0000-0400-0000C30E0000}" name="Colonne3747" dataDxfId="12634"/>
    <tableColumn id="3780" xr3:uid="{00000000-0010-0000-0400-0000C40E0000}" name="Colonne3748" dataDxfId="12633"/>
    <tableColumn id="3781" xr3:uid="{00000000-0010-0000-0400-0000C50E0000}" name="Colonne3749" dataDxfId="12632"/>
    <tableColumn id="3782" xr3:uid="{00000000-0010-0000-0400-0000C60E0000}" name="Colonne3750" dataDxfId="12631"/>
    <tableColumn id="3783" xr3:uid="{00000000-0010-0000-0400-0000C70E0000}" name="Colonne3751" dataDxfId="12630"/>
    <tableColumn id="3784" xr3:uid="{00000000-0010-0000-0400-0000C80E0000}" name="Colonne3752" dataDxfId="12629"/>
    <tableColumn id="3785" xr3:uid="{00000000-0010-0000-0400-0000C90E0000}" name="Colonne3753" dataDxfId="12628"/>
    <tableColumn id="3786" xr3:uid="{00000000-0010-0000-0400-0000CA0E0000}" name="Colonne3754" dataDxfId="12627"/>
    <tableColumn id="3787" xr3:uid="{00000000-0010-0000-0400-0000CB0E0000}" name="Colonne3755" dataDxfId="12626"/>
    <tableColumn id="3788" xr3:uid="{00000000-0010-0000-0400-0000CC0E0000}" name="Colonne3756" dataDxfId="12625"/>
    <tableColumn id="3789" xr3:uid="{00000000-0010-0000-0400-0000CD0E0000}" name="Colonne3757" dataDxfId="12624"/>
    <tableColumn id="3790" xr3:uid="{00000000-0010-0000-0400-0000CE0E0000}" name="Colonne3758" dataDxfId="12623"/>
    <tableColumn id="3791" xr3:uid="{00000000-0010-0000-0400-0000CF0E0000}" name="Colonne3759" dataDxfId="12622"/>
    <tableColumn id="3792" xr3:uid="{00000000-0010-0000-0400-0000D00E0000}" name="Colonne3760" dataDxfId="12621"/>
    <tableColumn id="3793" xr3:uid="{00000000-0010-0000-0400-0000D10E0000}" name="Colonne3761" dataDxfId="12620"/>
    <tableColumn id="3794" xr3:uid="{00000000-0010-0000-0400-0000D20E0000}" name="Colonne3762" dataDxfId="12619"/>
    <tableColumn id="3795" xr3:uid="{00000000-0010-0000-0400-0000D30E0000}" name="Colonne3763" dataDxfId="12618"/>
    <tableColumn id="3796" xr3:uid="{00000000-0010-0000-0400-0000D40E0000}" name="Colonne3764" dataDxfId="12617"/>
    <tableColumn id="3797" xr3:uid="{00000000-0010-0000-0400-0000D50E0000}" name="Colonne3765" dataDxfId="12616"/>
    <tableColumn id="3798" xr3:uid="{00000000-0010-0000-0400-0000D60E0000}" name="Colonne3766" dataDxfId="12615"/>
    <tableColumn id="3799" xr3:uid="{00000000-0010-0000-0400-0000D70E0000}" name="Colonne3767" dataDxfId="12614"/>
    <tableColumn id="3800" xr3:uid="{00000000-0010-0000-0400-0000D80E0000}" name="Colonne3768" dataDxfId="12613"/>
    <tableColumn id="3801" xr3:uid="{00000000-0010-0000-0400-0000D90E0000}" name="Colonne3769" dataDxfId="12612"/>
    <tableColumn id="3802" xr3:uid="{00000000-0010-0000-0400-0000DA0E0000}" name="Colonne3770" dataDxfId="12611"/>
    <tableColumn id="3803" xr3:uid="{00000000-0010-0000-0400-0000DB0E0000}" name="Colonne3771" dataDxfId="12610"/>
    <tableColumn id="3804" xr3:uid="{00000000-0010-0000-0400-0000DC0E0000}" name="Colonne3772" dataDxfId="12609"/>
    <tableColumn id="3805" xr3:uid="{00000000-0010-0000-0400-0000DD0E0000}" name="Colonne3773" dataDxfId="12608"/>
    <tableColumn id="3806" xr3:uid="{00000000-0010-0000-0400-0000DE0E0000}" name="Colonne3774" dataDxfId="12607"/>
    <tableColumn id="3807" xr3:uid="{00000000-0010-0000-0400-0000DF0E0000}" name="Colonne3775" dataDxfId="12606"/>
    <tableColumn id="3808" xr3:uid="{00000000-0010-0000-0400-0000E00E0000}" name="Colonne3776" dataDxfId="12605"/>
    <tableColumn id="3809" xr3:uid="{00000000-0010-0000-0400-0000E10E0000}" name="Colonne3777" dataDxfId="12604"/>
    <tableColumn id="3810" xr3:uid="{00000000-0010-0000-0400-0000E20E0000}" name="Colonne3778" dataDxfId="12603"/>
    <tableColumn id="3811" xr3:uid="{00000000-0010-0000-0400-0000E30E0000}" name="Colonne3779" dataDxfId="12602"/>
    <tableColumn id="3812" xr3:uid="{00000000-0010-0000-0400-0000E40E0000}" name="Colonne3780" dataDxfId="12601"/>
    <tableColumn id="3813" xr3:uid="{00000000-0010-0000-0400-0000E50E0000}" name="Colonne3781" dataDxfId="12600"/>
    <tableColumn id="3814" xr3:uid="{00000000-0010-0000-0400-0000E60E0000}" name="Colonne3782" dataDxfId="12599"/>
    <tableColumn id="3815" xr3:uid="{00000000-0010-0000-0400-0000E70E0000}" name="Colonne3783" dataDxfId="12598"/>
    <tableColumn id="3816" xr3:uid="{00000000-0010-0000-0400-0000E80E0000}" name="Colonne3784" dataDxfId="12597"/>
    <tableColumn id="3817" xr3:uid="{00000000-0010-0000-0400-0000E90E0000}" name="Colonne3785" dataDxfId="12596"/>
    <tableColumn id="3818" xr3:uid="{00000000-0010-0000-0400-0000EA0E0000}" name="Colonne3786" dataDxfId="12595"/>
    <tableColumn id="3819" xr3:uid="{00000000-0010-0000-0400-0000EB0E0000}" name="Colonne3787" dataDxfId="12594"/>
    <tableColumn id="3820" xr3:uid="{00000000-0010-0000-0400-0000EC0E0000}" name="Colonne3788" dataDxfId="12593"/>
    <tableColumn id="3821" xr3:uid="{00000000-0010-0000-0400-0000ED0E0000}" name="Colonne3789" dataDxfId="12592"/>
    <tableColumn id="3822" xr3:uid="{00000000-0010-0000-0400-0000EE0E0000}" name="Colonne3790" dataDxfId="12591"/>
    <tableColumn id="3823" xr3:uid="{00000000-0010-0000-0400-0000EF0E0000}" name="Colonne3791" dataDxfId="12590"/>
    <tableColumn id="3824" xr3:uid="{00000000-0010-0000-0400-0000F00E0000}" name="Colonne3792" dataDxfId="12589"/>
    <tableColumn id="3825" xr3:uid="{00000000-0010-0000-0400-0000F10E0000}" name="Colonne3793" dataDxfId="12588"/>
    <tableColumn id="3826" xr3:uid="{00000000-0010-0000-0400-0000F20E0000}" name="Colonne3794" dataDxfId="12587"/>
    <tableColumn id="3827" xr3:uid="{00000000-0010-0000-0400-0000F30E0000}" name="Colonne3795" dataDxfId="12586"/>
    <tableColumn id="3828" xr3:uid="{00000000-0010-0000-0400-0000F40E0000}" name="Colonne3796" dataDxfId="12585"/>
    <tableColumn id="3829" xr3:uid="{00000000-0010-0000-0400-0000F50E0000}" name="Colonne3797" dataDxfId="12584"/>
    <tableColumn id="3830" xr3:uid="{00000000-0010-0000-0400-0000F60E0000}" name="Colonne3798" dataDxfId="12583"/>
    <tableColumn id="3831" xr3:uid="{00000000-0010-0000-0400-0000F70E0000}" name="Colonne3799" dataDxfId="12582"/>
    <tableColumn id="3832" xr3:uid="{00000000-0010-0000-0400-0000F80E0000}" name="Colonne3800" dataDxfId="12581"/>
    <tableColumn id="3833" xr3:uid="{00000000-0010-0000-0400-0000F90E0000}" name="Colonne3801" dataDxfId="12580"/>
    <tableColumn id="3834" xr3:uid="{00000000-0010-0000-0400-0000FA0E0000}" name="Colonne3802" dataDxfId="12579"/>
    <tableColumn id="3835" xr3:uid="{00000000-0010-0000-0400-0000FB0E0000}" name="Colonne3803" dataDxfId="12578"/>
    <tableColumn id="3836" xr3:uid="{00000000-0010-0000-0400-0000FC0E0000}" name="Colonne3804" dataDxfId="12577"/>
    <tableColumn id="3837" xr3:uid="{00000000-0010-0000-0400-0000FD0E0000}" name="Colonne3805" dataDxfId="12576"/>
    <tableColumn id="3838" xr3:uid="{00000000-0010-0000-0400-0000FE0E0000}" name="Colonne3806" dataDxfId="12575"/>
    <tableColumn id="3839" xr3:uid="{00000000-0010-0000-0400-0000FF0E0000}" name="Colonne3807" dataDxfId="12574"/>
    <tableColumn id="3840" xr3:uid="{00000000-0010-0000-0400-0000000F0000}" name="Colonne3808" dataDxfId="12573"/>
    <tableColumn id="3841" xr3:uid="{00000000-0010-0000-0400-0000010F0000}" name="Colonne3809" dataDxfId="12572"/>
    <tableColumn id="3842" xr3:uid="{00000000-0010-0000-0400-0000020F0000}" name="Colonne3810" dataDxfId="12571"/>
    <tableColumn id="3843" xr3:uid="{00000000-0010-0000-0400-0000030F0000}" name="Colonne3811" dataDxfId="12570"/>
    <tableColumn id="3844" xr3:uid="{00000000-0010-0000-0400-0000040F0000}" name="Colonne3812" dataDxfId="12569"/>
    <tableColumn id="3845" xr3:uid="{00000000-0010-0000-0400-0000050F0000}" name="Colonne3813" dataDxfId="12568"/>
    <tableColumn id="3846" xr3:uid="{00000000-0010-0000-0400-0000060F0000}" name="Colonne3814" dataDxfId="12567"/>
    <tableColumn id="3847" xr3:uid="{00000000-0010-0000-0400-0000070F0000}" name="Colonne3815" dataDxfId="12566"/>
    <tableColumn id="3848" xr3:uid="{00000000-0010-0000-0400-0000080F0000}" name="Colonne3816" dataDxfId="12565"/>
    <tableColumn id="3849" xr3:uid="{00000000-0010-0000-0400-0000090F0000}" name="Colonne3817" dataDxfId="12564"/>
    <tableColumn id="3850" xr3:uid="{00000000-0010-0000-0400-00000A0F0000}" name="Colonne3818" dataDxfId="12563"/>
    <tableColumn id="3851" xr3:uid="{00000000-0010-0000-0400-00000B0F0000}" name="Colonne3819" dataDxfId="12562"/>
    <tableColumn id="3852" xr3:uid="{00000000-0010-0000-0400-00000C0F0000}" name="Colonne3820" dataDxfId="12561"/>
    <tableColumn id="3853" xr3:uid="{00000000-0010-0000-0400-00000D0F0000}" name="Colonne3821" dataDxfId="12560"/>
    <tableColumn id="3854" xr3:uid="{00000000-0010-0000-0400-00000E0F0000}" name="Colonne3822" dataDxfId="12559"/>
    <tableColumn id="3855" xr3:uid="{00000000-0010-0000-0400-00000F0F0000}" name="Colonne3823" dataDxfId="12558"/>
    <tableColumn id="3856" xr3:uid="{00000000-0010-0000-0400-0000100F0000}" name="Colonne3824" dataDxfId="12557"/>
    <tableColumn id="3857" xr3:uid="{00000000-0010-0000-0400-0000110F0000}" name="Colonne3825" dataDxfId="12556"/>
    <tableColumn id="3858" xr3:uid="{00000000-0010-0000-0400-0000120F0000}" name="Colonne3826" dataDxfId="12555"/>
    <tableColumn id="3859" xr3:uid="{00000000-0010-0000-0400-0000130F0000}" name="Colonne3827" dataDxfId="12554"/>
    <tableColumn id="3860" xr3:uid="{00000000-0010-0000-0400-0000140F0000}" name="Colonne3828" dataDxfId="12553"/>
    <tableColumn id="3861" xr3:uid="{00000000-0010-0000-0400-0000150F0000}" name="Colonne3829" dataDxfId="12552"/>
    <tableColumn id="3862" xr3:uid="{00000000-0010-0000-0400-0000160F0000}" name="Colonne3830" dataDxfId="12551"/>
    <tableColumn id="3863" xr3:uid="{00000000-0010-0000-0400-0000170F0000}" name="Colonne3831" dataDxfId="12550"/>
    <tableColumn id="3864" xr3:uid="{00000000-0010-0000-0400-0000180F0000}" name="Colonne3832" dataDxfId="12549"/>
    <tableColumn id="3865" xr3:uid="{00000000-0010-0000-0400-0000190F0000}" name="Colonne3833" dataDxfId="12548"/>
    <tableColumn id="3866" xr3:uid="{00000000-0010-0000-0400-00001A0F0000}" name="Colonne3834" dataDxfId="12547"/>
    <tableColumn id="3867" xr3:uid="{00000000-0010-0000-0400-00001B0F0000}" name="Colonne3835" dataDxfId="12546"/>
    <tableColumn id="3868" xr3:uid="{00000000-0010-0000-0400-00001C0F0000}" name="Colonne3836" dataDxfId="12545"/>
    <tableColumn id="3869" xr3:uid="{00000000-0010-0000-0400-00001D0F0000}" name="Colonne3837" dataDxfId="12544"/>
    <tableColumn id="3870" xr3:uid="{00000000-0010-0000-0400-00001E0F0000}" name="Colonne3838" dataDxfId="12543"/>
    <tableColumn id="3871" xr3:uid="{00000000-0010-0000-0400-00001F0F0000}" name="Colonne3839" dataDxfId="12542"/>
    <tableColumn id="3872" xr3:uid="{00000000-0010-0000-0400-0000200F0000}" name="Colonne3840" dataDxfId="12541"/>
    <tableColumn id="3873" xr3:uid="{00000000-0010-0000-0400-0000210F0000}" name="Colonne3841" dataDxfId="12540"/>
    <tableColumn id="3874" xr3:uid="{00000000-0010-0000-0400-0000220F0000}" name="Colonne3842" dataDxfId="12539"/>
    <tableColumn id="3875" xr3:uid="{00000000-0010-0000-0400-0000230F0000}" name="Colonne3843" dataDxfId="12538"/>
    <tableColumn id="3876" xr3:uid="{00000000-0010-0000-0400-0000240F0000}" name="Colonne3844" dataDxfId="12537"/>
    <tableColumn id="3877" xr3:uid="{00000000-0010-0000-0400-0000250F0000}" name="Colonne3845" dataDxfId="12536"/>
    <tableColumn id="3878" xr3:uid="{00000000-0010-0000-0400-0000260F0000}" name="Colonne3846" dataDxfId="12535"/>
    <tableColumn id="3879" xr3:uid="{00000000-0010-0000-0400-0000270F0000}" name="Colonne3847" dataDxfId="12534"/>
    <tableColumn id="3880" xr3:uid="{00000000-0010-0000-0400-0000280F0000}" name="Colonne3848" dataDxfId="12533"/>
    <tableColumn id="3881" xr3:uid="{00000000-0010-0000-0400-0000290F0000}" name="Colonne3849" dataDxfId="12532"/>
    <tableColumn id="3882" xr3:uid="{00000000-0010-0000-0400-00002A0F0000}" name="Colonne3850" dataDxfId="12531"/>
    <tableColumn id="3883" xr3:uid="{00000000-0010-0000-0400-00002B0F0000}" name="Colonne3851" dataDxfId="12530"/>
    <tableColumn id="3884" xr3:uid="{00000000-0010-0000-0400-00002C0F0000}" name="Colonne3852" dataDxfId="12529"/>
    <tableColumn id="3885" xr3:uid="{00000000-0010-0000-0400-00002D0F0000}" name="Colonne3853" dataDxfId="12528"/>
    <tableColumn id="3886" xr3:uid="{00000000-0010-0000-0400-00002E0F0000}" name="Colonne3854" dataDxfId="12527"/>
    <tableColumn id="3887" xr3:uid="{00000000-0010-0000-0400-00002F0F0000}" name="Colonne3855" dataDxfId="12526"/>
    <tableColumn id="3888" xr3:uid="{00000000-0010-0000-0400-0000300F0000}" name="Colonne3856" dataDxfId="12525"/>
    <tableColumn id="3889" xr3:uid="{00000000-0010-0000-0400-0000310F0000}" name="Colonne3857" dataDxfId="12524"/>
    <tableColumn id="3890" xr3:uid="{00000000-0010-0000-0400-0000320F0000}" name="Colonne3858" dataDxfId="12523"/>
    <tableColumn id="3891" xr3:uid="{00000000-0010-0000-0400-0000330F0000}" name="Colonne3859" dataDxfId="12522"/>
    <tableColumn id="3892" xr3:uid="{00000000-0010-0000-0400-0000340F0000}" name="Colonne3860" dataDxfId="12521"/>
    <tableColumn id="3893" xr3:uid="{00000000-0010-0000-0400-0000350F0000}" name="Colonne3861" dataDxfId="12520"/>
    <tableColumn id="3894" xr3:uid="{00000000-0010-0000-0400-0000360F0000}" name="Colonne3862" dataDxfId="12519"/>
    <tableColumn id="3895" xr3:uid="{00000000-0010-0000-0400-0000370F0000}" name="Colonne3863" dataDxfId="12518"/>
    <tableColumn id="3896" xr3:uid="{00000000-0010-0000-0400-0000380F0000}" name="Colonne3864" dataDxfId="12517"/>
    <tableColumn id="3897" xr3:uid="{00000000-0010-0000-0400-0000390F0000}" name="Colonne3865" dataDxfId="12516"/>
    <tableColumn id="3898" xr3:uid="{00000000-0010-0000-0400-00003A0F0000}" name="Colonne3866" dataDxfId="12515"/>
    <tableColumn id="3899" xr3:uid="{00000000-0010-0000-0400-00003B0F0000}" name="Colonne3867" dataDxfId="12514"/>
    <tableColumn id="3900" xr3:uid="{00000000-0010-0000-0400-00003C0F0000}" name="Colonne3868" dataDxfId="12513"/>
    <tableColumn id="3901" xr3:uid="{00000000-0010-0000-0400-00003D0F0000}" name="Colonne3869" dataDxfId="12512"/>
    <tableColumn id="3902" xr3:uid="{00000000-0010-0000-0400-00003E0F0000}" name="Colonne3870" dataDxfId="12511"/>
    <tableColumn id="3903" xr3:uid="{00000000-0010-0000-0400-00003F0F0000}" name="Colonne3871" dataDxfId="12510"/>
    <tableColumn id="3904" xr3:uid="{00000000-0010-0000-0400-0000400F0000}" name="Colonne3872" dataDxfId="12509"/>
    <tableColumn id="3905" xr3:uid="{00000000-0010-0000-0400-0000410F0000}" name="Colonne3873" dataDxfId="12508"/>
    <tableColumn id="3906" xr3:uid="{00000000-0010-0000-0400-0000420F0000}" name="Colonne3874" dataDxfId="12507"/>
    <tableColumn id="3907" xr3:uid="{00000000-0010-0000-0400-0000430F0000}" name="Colonne3875" dataDxfId="12506"/>
    <tableColumn id="3908" xr3:uid="{00000000-0010-0000-0400-0000440F0000}" name="Colonne3876" dataDxfId="12505"/>
    <tableColumn id="3909" xr3:uid="{00000000-0010-0000-0400-0000450F0000}" name="Colonne3877" dataDxfId="12504"/>
    <tableColumn id="3910" xr3:uid="{00000000-0010-0000-0400-0000460F0000}" name="Colonne3878" dataDxfId="12503"/>
    <tableColumn id="3911" xr3:uid="{00000000-0010-0000-0400-0000470F0000}" name="Colonne3879" dataDxfId="12502"/>
    <tableColumn id="3912" xr3:uid="{00000000-0010-0000-0400-0000480F0000}" name="Colonne3880" dataDxfId="12501"/>
    <tableColumn id="3913" xr3:uid="{00000000-0010-0000-0400-0000490F0000}" name="Colonne3881" dataDxfId="12500"/>
    <tableColumn id="3914" xr3:uid="{00000000-0010-0000-0400-00004A0F0000}" name="Colonne3882" dataDxfId="12499"/>
    <tableColumn id="3915" xr3:uid="{00000000-0010-0000-0400-00004B0F0000}" name="Colonne3883" dataDxfId="12498"/>
    <tableColumn id="3916" xr3:uid="{00000000-0010-0000-0400-00004C0F0000}" name="Colonne3884" dataDxfId="12497"/>
    <tableColumn id="3917" xr3:uid="{00000000-0010-0000-0400-00004D0F0000}" name="Colonne3885" dataDxfId="12496"/>
    <tableColumn id="3918" xr3:uid="{00000000-0010-0000-0400-00004E0F0000}" name="Colonne3886" dataDxfId="12495"/>
    <tableColumn id="3919" xr3:uid="{00000000-0010-0000-0400-00004F0F0000}" name="Colonne3887" dataDxfId="12494"/>
    <tableColumn id="3920" xr3:uid="{00000000-0010-0000-0400-0000500F0000}" name="Colonne3888" dataDxfId="12493"/>
    <tableColumn id="3921" xr3:uid="{00000000-0010-0000-0400-0000510F0000}" name="Colonne3889" dataDxfId="12492"/>
    <tableColumn id="3922" xr3:uid="{00000000-0010-0000-0400-0000520F0000}" name="Colonne3890" dataDxfId="12491"/>
    <tableColumn id="3923" xr3:uid="{00000000-0010-0000-0400-0000530F0000}" name="Colonne3891" dataDxfId="12490"/>
    <tableColumn id="3924" xr3:uid="{00000000-0010-0000-0400-0000540F0000}" name="Colonne3892" dataDxfId="12489"/>
    <tableColumn id="3925" xr3:uid="{00000000-0010-0000-0400-0000550F0000}" name="Colonne3893" dataDxfId="12488"/>
    <tableColumn id="3926" xr3:uid="{00000000-0010-0000-0400-0000560F0000}" name="Colonne3894" dataDxfId="12487"/>
    <tableColumn id="3927" xr3:uid="{00000000-0010-0000-0400-0000570F0000}" name="Colonne3895" dataDxfId="12486"/>
    <tableColumn id="3928" xr3:uid="{00000000-0010-0000-0400-0000580F0000}" name="Colonne3896" dataDxfId="12485"/>
    <tableColumn id="3929" xr3:uid="{00000000-0010-0000-0400-0000590F0000}" name="Colonne3897" dataDxfId="12484"/>
    <tableColumn id="3930" xr3:uid="{00000000-0010-0000-0400-00005A0F0000}" name="Colonne3898" dataDxfId="12483"/>
    <tableColumn id="3931" xr3:uid="{00000000-0010-0000-0400-00005B0F0000}" name="Colonne3899" dataDxfId="12482"/>
    <tableColumn id="3932" xr3:uid="{00000000-0010-0000-0400-00005C0F0000}" name="Colonne3900" dataDxfId="12481"/>
    <tableColumn id="3933" xr3:uid="{00000000-0010-0000-0400-00005D0F0000}" name="Colonne3901" dataDxfId="12480"/>
    <tableColumn id="3934" xr3:uid="{00000000-0010-0000-0400-00005E0F0000}" name="Colonne3902" dataDxfId="12479"/>
    <tableColumn id="3935" xr3:uid="{00000000-0010-0000-0400-00005F0F0000}" name="Colonne3903" dataDxfId="12478"/>
    <tableColumn id="3936" xr3:uid="{00000000-0010-0000-0400-0000600F0000}" name="Colonne3904" dataDxfId="12477"/>
    <tableColumn id="3937" xr3:uid="{00000000-0010-0000-0400-0000610F0000}" name="Colonne3905" dataDxfId="12476"/>
    <tableColumn id="3938" xr3:uid="{00000000-0010-0000-0400-0000620F0000}" name="Colonne3906" dataDxfId="12475"/>
    <tableColumn id="3939" xr3:uid="{00000000-0010-0000-0400-0000630F0000}" name="Colonne3907" dataDxfId="12474"/>
    <tableColumn id="3940" xr3:uid="{00000000-0010-0000-0400-0000640F0000}" name="Colonne3908" dataDxfId="12473"/>
    <tableColumn id="3941" xr3:uid="{00000000-0010-0000-0400-0000650F0000}" name="Colonne3909" dataDxfId="12472"/>
    <tableColumn id="3942" xr3:uid="{00000000-0010-0000-0400-0000660F0000}" name="Colonne3910" dataDxfId="12471"/>
    <tableColumn id="3943" xr3:uid="{00000000-0010-0000-0400-0000670F0000}" name="Colonne3911" dataDxfId="12470"/>
    <tableColumn id="3944" xr3:uid="{00000000-0010-0000-0400-0000680F0000}" name="Colonne3912" dataDxfId="12469"/>
    <tableColumn id="3945" xr3:uid="{00000000-0010-0000-0400-0000690F0000}" name="Colonne3913" dataDxfId="12468"/>
    <tableColumn id="3946" xr3:uid="{00000000-0010-0000-0400-00006A0F0000}" name="Colonne3914" dataDxfId="12467"/>
    <tableColumn id="3947" xr3:uid="{00000000-0010-0000-0400-00006B0F0000}" name="Colonne3915" dataDxfId="12466"/>
    <tableColumn id="3948" xr3:uid="{00000000-0010-0000-0400-00006C0F0000}" name="Colonne3916" dataDxfId="12465"/>
    <tableColumn id="3949" xr3:uid="{00000000-0010-0000-0400-00006D0F0000}" name="Colonne3917" dataDxfId="12464"/>
    <tableColumn id="3950" xr3:uid="{00000000-0010-0000-0400-00006E0F0000}" name="Colonne3918" dataDxfId="12463"/>
    <tableColumn id="3951" xr3:uid="{00000000-0010-0000-0400-00006F0F0000}" name="Colonne3919" dataDxfId="12462"/>
    <tableColumn id="3952" xr3:uid="{00000000-0010-0000-0400-0000700F0000}" name="Colonne3920" dataDxfId="12461"/>
    <tableColumn id="3953" xr3:uid="{00000000-0010-0000-0400-0000710F0000}" name="Colonne3921" dataDxfId="12460"/>
    <tableColumn id="3954" xr3:uid="{00000000-0010-0000-0400-0000720F0000}" name="Colonne3922" dataDxfId="12459"/>
    <tableColumn id="3955" xr3:uid="{00000000-0010-0000-0400-0000730F0000}" name="Colonne3923" dataDxfId="12458"/>
    <tableColumn id="3956" xr3:uid="{00000000-0010-0000-0400-0000740F0000}" name="Colonne3924" dataDxfId="12457"/>
    <tableColumn id="3957" xr3:uid="{00000000-0010-0000-0400-0000750F0000}" name="Colonne3925" dataDxfId="12456"/>
    <tableColumn id="3958" xr3:uid="{00000000-0010-0000-0400-0000760F0000}" name="Colonne3926" dataDxfId="12455"/>
    <tableColumn id="3959" xr3:uid="{00000000-0010-0000-0400-0000770F0000}" name="Colonne3927" dataDxfId="12454"/>
    <tableColumn id="3960" xr3:uid="{00000000-0010-0000-0400-0000780F0000}" name="Colonne3928" dataDxfId="12453"/>
    <tableColumn id="3961" xr3:uid="{00000000-0010-0000-0400-0000790F0000}" name="Colonne3929" dataDxfId="12452"/>
    <tableColumn id="3962" xr3:uid="{00000000-0010-0000-0400-00007A0F0000}" name="Colonne3930" dataDxfId="12451"/>
    <tableColumn id="3963" xr3:uid="{00000000-0010-0000-0400-00007B0F0000}" name="Colonne3931" dataDxfId="12450"/>
    <tableColumn id="3964" xr3:uid="{00000000-0010-0000-0400-00007C0F0000}" name="Colonne3932" dataDxfId="12449"/>
    <tableColumn id="3965" xr3:uid="{00000000-0010-0000-0400-00007D0F0000}" name="Colonne3933" dataDxfId="12448"/>
    <tableColumn id="3966" xr3:uid="{00000000-0010-0000-0400-00007E0F0000}" name="Colonne3934" dataDxfId="12447"/>
    <tableColumn id="3967" xr3:uid="{00000000-0010-0000-0400-00007F0F0000}" name="Colonne3935" dataDxfId="12446"/>
    <tableColumn id="3968" xr3:uid="{00000000-0010-0000-0400-0000800F0000}" name="Colonne3936" dataDxfId="12445"/>
    <tableColumn id="3969" xr3:uid="{00000000-0010-0000-0400-0000810F0000}" name="Colonne3937" dataDxfId="12444"/>
    <tableColumn id="3970" xr3:uid="{00000000-0010-0000-0400-0000820F0000}" name="Colonne3938" dataDxfId="12443"/>
    <tableColumn id="3971" xr3:uid="{00000000-0010-0000-0400-0000830F0000}" name="Colonne3939" dataDxfId="12442"/>
    <tableColumn id="3972" xr3:uid="{00000000-0010-0000-0400-0000840F0000}" name="Colonne3940" dataDxfId="12441"/>
    <tableColumn id="3973" xr3:uid="{00000000-0010-0000-0400-0000850F0000}" name="Colonne3941" dataDxfId="12440"/>
    <tableColumn id="3974" xr3:uid="{00000000-0010-0000-0400-0000860F0000}" name="Colonne3942" dataDxfId="12439"/>
    <tableColumn id="3975" xr3:uid="{00000000-0010-0000-0400-0000870F0000}" name="Colonne3943" dataDxfId="12438"/>
    <tableColumn id="3976" xr3:uid="{00000000-0010-0000-0400-0000880F0000}" name="Colonne3944" dataDxfId="12437"/>
    <tableColumn id="3977" xr3:uid="{00000000-0010-0000-0400-0000890F0000}" name="Colonne3945" dataDxfId="12436"/>
    <tableColumn id="3978" xr3:uid="{00000000-0010-0000-0400-00008A0F0000}" name="Colonne3946" dataDxfId="12435"/>
    <tableColumn id="3979" xr3:uid="{00000000-0010-0000-0400-00008B0F0000}" name="Colonne3947" dataDxfId="12434"/>
    <tableColumn id="3980" xr3:uid="{00000000-0010-0000-0400-00008C0F0000}" name="Colonne3948" dataDxfId="12433"/>
    <tableColumn id="3981" xr3:uid="{00000000-0010-0000-0400-00008D0F0000}" name="Colonne3949" dataDxfId="12432"/>
    <tableColumn id="3982" xr3:uid="{00000000-0010-0000-0400-00008E0F0000}" name="Colonne3950" dataDxfId="12431"/>
    <tableColumn id="3983" xr3:uid="{00000000-0010-0000-0400-00008F0F0000}" name="Colonne3951" dataDxfId="12430"/>
    <tableColumn id="3984" xr3:uid="{00000000-0010-0000-0400-0000900F0000}" name="Colonne3952" dataDxfId="12429"/>
    <tableColumn id="3985" xr3:uid="{00000000-0010-0000-0400-0000910F0000}" name="Colonne3953" dataDxfId="12428"/>
    <tableColumn id="3986" xr3:uid="{00000000-0010-0000-0400-0000920F0000}" name="Colonne3954" dataDxfId="12427"/>
    <tableColumn id="3987" xr3:uid="{00000000-0010-0000-0400-0000930F0000}" name="Colonne3955" dataDxfId="12426"/>
    <tableColumn id="3988" xr3:uid="{00000000-0010-0000-0400-0000940F0000}" name="Colonne3956" dataDxfId="12425"/>
    <tableColumn id="3989" xr3:uid="{00000000-0010-0000-0400-0000950F0000}" name="Colonne3957" dataDxfId="12424"/>
    <tableColumn id="3990" xr3:uid="{00000000-0010-0000-0400-0000960F0000}" name="Colonne3958" dataDxfId="12423"/>
    <tableColumn id="3991" xr3:uid="{00000000-0010-0000-0400-0000970F0000}" name="Colonne3959" dataDxfId="12422"/>
    <tableColumn id="3992" xr3:uid="{00000000-0010-0000-0400-0000980F0000}" name="Colonne3960" dataDxfId="12421"/>
    <tableColumn id="3993" xr3:uid="{00000000-0010-0000-0400-0000990F0000}" name="Colonne3961" dataDxfId="12420"/>
    <tableColumn id="3994" xr3:uid="{00000000-0010-0000-0400-00009A0F0000}" name="Colonne3962" dataDxfId="12419"/>
    <tableColumn id="3995" xr3:uid="{00000000-0010-0000-0400-00009B0F0000}" name="Colonne3963" dataDxfId="12418"/>
    <tableColumn id="3996" xr3:uid="{00000000-0010-0000-0400-00009C0F0000}" name="Colonne3964" dataDxfId="12417"/>
    <tableColumn id="3997" xr3:uid="{00000000-0010-0000-0400-00009D0F0000}" name="Colonne3965" dataDxfId="12416"/>
    <tableColumn id="3998" xr3:uid="{00000000-0010-0000-0400-00009E0F0000}" name="Colonne3966" dataDxfId="12415"/>
    <tableColumn id="3999" xr3:uid="{00000000-0010-0000-0400-00009F0F0000}" name="Colonne3967" dataDxfId="12414"/>
    <tableColumn id="4000" xr3:uid="{00000000-0010-0000-0400-0000A00F0000}" name="Colonne3968" dataDxfId="12413"/>
    <tableColumn id="4001" xr3:uid="{00000000-0010-0000-0400-0000A10F0000}" name="Colonne3969" dataDxfId="12412"/>
    <tableColumn id="4002" xr3:uid="{00000000-0010-0000-0400-0000A20F0000}" name="Colonne3970" dataDxfId="12411"/>
    <tableColumn id="4003" xr3:uid="{00000000-0010-0000-0400-0000A30F0000}" name="Colonne3971" dataDxfId="12410"/>
    <tableColumn id="4004" xr3:uid="{00000000-0010-0000-0400-0000A40F0000}" name="Colonne3972" dataDxfId="12409"/>
    <tableColumn id="4005" xr3:uid="{00000000-0010-0000-0400-0000A50F0000}" name="Colonne3973" dataDxfId="12408"/>
    <tableColumn id="4006" xr3:uid="{00000000-0010-0000-0400-0000A60F0000}" name="Colonne3974" dataDxfId="12407"/>
    <tableColumn id="4007" xr3:uid="{00000000-0010-0000-0400-0000A70F0000}" name="Colonne3975" dataDxfId="12406"/>
    <tableColumn id="4008" xr3:uid="{00000000-0010-0000-0400-0000A80F0000}" name="Colonne3976" dataDxfId="12405"/>
    <tableColumn id="4009" xr3:uid="{00000000-0010-0000-0400-0000A90F0000}" name="Colonne3977" dataDxfId="12404"/>
    <tableColumn id="4010" xr3:uid="{00000000-0010-0000-0400-0000AA0F0000}" name="Colonne3978" dataDxfId="12403"/>
    <tableColumn id="4011" xr3:uid="{00000000-0010-0000-0400-0000AB0F0000}" name="Colonne3979" dataDxfId="12402"/>
    <tableColumn id="4012" xr3:uid="{00000000-0010-0000-0400-0000AC0F0000}" name="Colonne3980" dataDxfId="12401"/>
    <tableColumn id="4013" xr3:uid="{00000000-0010-0000-0400-0000AD0F0000}" name="Colonne3981" dataDxfId="12400"/>
    <tableColumn id="4014" xr3:uid="{00000000-0010-0000-0400-0000AE0F0000}" name="Colonne3982" dataDxfId="12399"/>
    <tableColumn id="4015" xr3:uid="{00000000-0010-0000-0400-0000AF0F0000}" name="Colonne3983" dataDxfId="12398"/>
    <tableColumn id="4016" xr3:uid="{00000000-0010-0000-0400-0000B00F0000}" name="Colonne3984" dataDxfId="12397"/>
    <tableColumn id="4017" xr3:uid="{00000000-0010-0000-0400-0000B10F0000}" name="Colonne3985" dataDxfId="12396"/>
    <tableColumn id="4018" xr3:uid="{00000000-0010-0000-0400-0000B20F0000}" name="Colonne3986" dataDxfId="12395"/>
    <tableColumn id="4019" xr3:uid="{00000000-0010-0000-0400-0000B30F0000}" name="Colonne3987" dataDxfId="12394"/>
    <tableColumn id="4020" xr3:uid="{00000000-0010-0000-0400-0000B40F0000}" name="Colonne3988" dataDxfId="12393"/>
    <tableColumn id="4021" xr3:uid="{00000000-0010-0000-0400-0000B50F0000}" name="Colonne3989" dataDxfId="12392"/>
    <tableColumn id="4022" xr3:uid="{00000000-0010-0000-0400-0000B60F0000}" name="Colonne3990" dataDxfId="12391"/>
    <tableColumn id="4023" xr3:uid="{00000000-0010-0000-0400-0000B70F0000}" name="Colonne3991" dataDxfId="12390"/>
    <tableColumn id="4024" xr3:uid="{00000000-0010-0000-0400-0000B80F0000}" name="Colonne3992" dataDxfId="12389"/>
    <tableColumn id="4025" xr3:uid="{00000000-0010-0000-0400-0000B90F0000}" name="Colonne3993" dataDxfId="12388"/>
    <tableColumn id="4026" xr3:uid="{00000000-0010-0000-0400-0000BA0F0000}" name="Colonne3994" dataDxfId="12387"/>
    <tableColumn id="4027" xr3:uid="{00000000-0010-0000-0400-0000BB0F0000}" name="Colonne3995" dataDxfId="12386"/>
    <tableColumn id="4028" xr3:uid="{00000000-0010-0000-0400-0000BC0F0000}" name="Colonne3996" dataDxfId="12385"/>
    <tableColumn id="4029" xr3:uid="{00000000-0010-0000-0400-0000BD0F0000}" name="Colonne3997" dataDxfId="12384"/>
    <tableColumn id="4030" xr3:uid="{00000000-0010-0000-0400-0000BE0F0000}" name="Colonne3998" dataDxfId="12383"/>
    <tableColumn id="4031" xr3:uid="{00000000-0010-0000-0400-0000BF0F0000}" name="Colonne3999" dataDxfId="12382"/>
    <tableColumn id="4032" xr3:uid="{00000000-0010-0000-0400-0000C00F0000}" name="Colonne4000" dataDxfId="12381"/>
    <tableColumn id="4033" xr3:uid="{00000000-0010-0000-0400-0000C10F0000}" name="Colonne4001" dataDxfId="12380"/>
    <tableColumn id="4034" xr3:uid="{00000000-0010-0000-0400-0000C20F0000}" name="Colonne4002" dataDxfId="12379"/>
    <tableColumn id="4035" xr3:uid="{00000000-0010-0000-0400-0000C30F0000}" name="Colonne4003" dataDxfId="12378"/>
    <tableColumn id="4036" xr3:uid="{00000000-0010-0000-0400-0000C40F0000}" name="Colonne4004" dataDxfId="12377"/>
    <tableColumn id="4037" xr3:uid="{00000000-0010-0000-0400-0000C50F0000}" name="Colonne4005" dataDxfId="12376"/>
    <tableColumn id="4038" xr3:uid="{00000000-0010-0000-0400-0000C60F0000}" name="Colonne4006" dataDxfId="12375"/>
    <tableColumn id="4039" xr3:uid="{00000000-0010-0000-0400-0000C70F0000}" name="Colonne4007" dataDxfId="12374"/>
    <tableColumn id="4040" xr3:uid="{00000000-0010-0000-0400-0000C80F0000}" name="Colonne4008" dataDxfId="12373"/>
    <tableColumn id="4041" xr3:uid="{00000000-0010-0000-0400-0000C90F0000}" name="Colonne4009" dataDxfId="12372"/>
    <tableColumn id="4042" xr3:uid="{00000000-0010-0000-0400-0000CA0F0000}" name="Colonne4010" dataDxfId="12371"/>
    <tableColumn id="4043" xr3:uid="{00000000-0010-0000-0400-0000CB0F0000}" name="Colonne4011" dataDxfId="12370"/>
    <tableColumn id="4044" xr3:uid="{00000000-0010-0000-0400-0000CC0F0000}" name="Colonne4012" dataDxfId="12369"/>
    <tableColumn id="4045" xr3:uid="{00000000-0010-0000-0400-0000CD0F0000}" name="Colonne4013" dataDxfId="12368"/>
    <tableColumn id="4046" xr3:uid="{00000000-0010-0000-0400-0000CE0F0000}" name="Colonne4014" dataDxfId="12367"/>
    <tableColumn id="4047" xr3:uid="{00000000-0010-0000-0400-0000CF0F0000}" name="Colonne4015" dataDxfId="12366"/>
    <tableColumn id="4048" xr3:uid="{00000000-0010-0000-0400-0000D00F0000}" name="Colonne4016" dataDxfId="12365"/>
    <tableColumn id="4049" xr3:uid="{00000000-0010-0000-0400-0000D10F0000}" name="Colonne4017" dataDxfId="12364"/>
    <tableColumn id="4050" xr3:uid="{00000000-0010-0000-0400-0000D20F0000}" name="Colonne4018" dataDxfId="12363"/>
    <tableColumn id="4051" xr3:uid="{00000000-0010-0000-0400-0000D30F0000}" name="Colonne4019" dataDxfId="12362"/>
    <tableColumn id="4052" xr3:uid="{00000000-0010-0000-0400-0000D40F0000}" name="Colonne4020" dataDxfId="12361"/>
    <tableColumn id="4053" xr3:uid="{00000000-0010-0000-0400-0000D50F0000}" name="Colonne4021" dataDxfId="12360"/>
    <tableColumn id="4054" xr3:uid="{00000000-0010-0000-0400-0000D60F0000}" name="Colonne4022" dataDxfId="12359"/>
    <tableColumn id="4055" xr3:uid="{00000000-0010-0000-0400-0000D70F0000}" name="Colonne4023" dataDxfId="12358"/>
    <tableColumn id="4056" xr3:uid="{00000000-0010-0000-0400-0000D80F0000}" name="Colonne4024" dataDxfId="12357"/>
    <tableColumn id="4057" xr3:uid="{00000000-0010-0000-0400-0000D90F0000}" name="Colonne4025" dataDxfId="12356"/>
    <tableColumn id="4058" xr3:uid="{00000000-0010-0000-0400-0000DA0F0000}" name="Colonne4026" dataDxfId="12355"/>
    <tableColumn id="4059" xr3:uid="{00000000-0010-0000-0400-0000DB0F0000}" name="Colonne4027" dataDxfId="12354"/>
    <tableColumn id="4060" xr3:uid="{00000000-0010-0000-0400-0000DC0F0000}" name="Colonne4028" dataDxfId="12353"/>
    <tableColumn id="4061" xr3:uid="{00000000-0010-0000-0400-0000DD0F0000}" name="Colonne4029" dataDxfId="12352"/>
    <tableColumn id="4062" xr3:uid="{00000000-0010-0000-0400-0000DE0F0000}" name="Colonne4030" dataDxfId="12351"/>
    <tableColumn id="4063" xr3:uid="{00000000-0010-0000-0400-0000DF0F0000}" name="Colonne4031" dataDxfId="12350"/>
    <tableColumn id="4064" xr3:uid="{00000000-0010-0000-0400-0000E00F0000}" name="Colonne4032" dataDxfId="12349"/>
    <tableColumn id="4065" xr3:uid="{00000000-0010-0000-0400-0000E10F0000}" name="Colonne4033" dataDxfId="12348"/>
    <tableColumn id="4066" xr3:uid="{00000000-0010-0000-0400-0000E20F0000}" name="Colonne4034" dataDxfId="12347"/>
    <tableColumn id="4067" xr3:uid="{00000000-0010-0000-0400-0000E30F0000}" name="Colonne4035" dataDxfId="12346"/>
    <tableColumn id="4068" xr3:uid="{00000000-0010-0000-0400-0000E40F0000}" name="Colonne4036" dataDxfId="12345"/>
    <tableColumn id="4069" xr3:uid="{00000000-0010-0000-0400-0000E50F0000}" name="Colonne4037" dataDxfId="12344"/>
    <tableColumn id="4070" xr3:uid="{00000000-0010-0000-0400-0000E60F0000}" name="Colonne4038" dataDxfId="12343"/>
    <tableColumn id="4071" xr3:uid="{00000000-0010-0000-0400-0000E70F0000}" name="Colonne4039" dataDxfId="12342"/>
    <tableColumn id="4072" xr3:uid="{00000000-0010-0000-0400-0000E80F0000}" name="Colonne4040" dataDxfId="12341"/>
    <tableColumn id="4073" xr3:uid="{00000000-0010-0000-0400-0000E90F0000}" name="Colonne4041" dataDxfId="12340"/>
    <tableColumn id="4074" xr3:uid="{00000000-0010-0000-0400-0000EA0F0000}" name="Colonne4042" dataDxfId="12339"/>
    <tableColumn id="4075" xr3:uid="{00000000-0010-0000-0400-0000EB0F0000}" name="Colonne4043" dataDxfId="12338"/>
    <tableColumn id="4076" xr3:uid="{00000000-0010-0000-0400-0000EC0F0000}" name="Colonne4044" dataDxfId="12337"/>
    <tableColumn id="4077" xr3:uid="{00000000-0010-0000-0400-0000ED0F0000}" name="Colonne4045" dataDxfId="12336"/>
    <tableColumn id="4078" xr3:uid="{00000000-0010-0000-0400-0000EE0F0000}" name="Colonne4046" dataDxfId="12335"/>
    <tableColumn id="4079" xr3:uid="{00000000-0010-0000-0400-0000EF0F0000}" name="Colonne4047" dataDxfId="12334"/>
    <tableColumn id="4080" xr3:uid="{00000000-0010-0000-0400-0000F00F0000}" name="Colonne4048" dataDxfId="12333"/>
    <tableColumn id="4081" xr3:uid="{00000000-0010-0000-0400-0000F10F0000}" name="Colonne4049" dataDxfId="12332"/>
    <tableColumn id="4082" xr3:uid="{00000000-0010-0000-0400-0000F20F0000}" name="Colonne4050" dataDxfId="12331"/>
    <tableColumn id="4083" xr3:uid="{00000000-0010-0000-0400-0000F30F0000}" name="Colonne4051" dataDxfId="12330"/>
    <tableColumn id="4084" xr3:uid="{00000000-0010-0000-0400-0000F40F0000}" name="Colonne4052" dataDxfId="12329"/>
    <tableColumn id="4085" xr3:uid="{00000000-0010-0000-0400-0000F50F0000}" name="Colonne4053" dataDxfId="12328"/>
    <tableColumn id="4086" xr3:uid="{00000000-0010-0000-0400-0000F60F0000}" name="Colonne4054" dataDxfId="12327"/>
    <tableColumn id="4087" xr3:uid="{00000000-0010-0000-0400-0000F70F0000}" name="Colonne4055" dataDxfId="12326"/>
    <tableColumn id="4088" xr3:uid="{00000000-0010-0000-0400-0000F80F0000}" name="Colonne4056" dataDxfId="12325"/>
    <tableColumn id="4089" xr3:uid="{00000000-0010-0000-0400-0000F90F0000}" name="Colonne4057" dataDxfId="12324"/>
    <tableColumn id="4090" xr3:uid="{00000000-0010-0000-0400-0000FA0F0000}" name="Colonne4058" dataDxfId="12323"/>
    <tableColumn id="4091" xr3:uid="{00000000-0010-0000-0400-0000FB0F0000}" name="Colonne4059" dataDxfId="12322"/>
    <tableColumn id="4092" xr3:uid="{00000000-0010-0000-0400-0000FC0F0000}" name="Colonne4060" dataDxfId="12321"/>
    <tableColumn id="4093" xr3:uid="{00000000-0010-0000-0400-0000FD0F0000}" name="Colonne4061" dataDxfId="12320"/>
    <tableColumn id="4094" xr3:uid="{00000000-0010-0000-0400-0000FE0F0000}" name="Colonne4062" dataDxfId="12319"/>
    <tableColumn id="4095" xr3:uid="{00000000-0010-0000-0400-0000FF0F0000}" name="Colonne4063" dataDxfId="12318"/>
    <tableColumn id="4096" xr3:uid="{00000000-0010-0000-0400-000000100000}" name="Colonne4064" dataDxfId="12317"/>
    <tableColumn id="4097" xr3:uid="{00000000-0010-0000-0400-000001100000}" name="Colonne4065" dataDxfId="12316"/>
    <tableColumn id="4098" xr3:uid="{00000000-0010-0000-0400-000002100000}" name="Colonne4066" dataDxfId="12315"/>
    <tableColumn id="4099" xr3:uid="{00000000-0010-0000-0400-000003100000}" name="Colonne4067" dataDxfId="12314"/>
    <tableColumn id="4100" xr3:uid="{00000000-0010-0000-0400-000004100000}" name="Colonne4068" dataDxfId="12313"/>
    <tableColumn id="4101" xr3:uid="{00000000-0010-0000-0400-000005100000}" name="Colonne4069" dataDxfId="12312"/>
    <tableColumn id="4102" xr3:uid="{00000000-0010-0000-0400-000006100000}" name="Colonne4070" dataDxfId="12311"/>
    <tableColumn id="4103" xr3:uid="{00000000-0010-0000-0400-000007100000}" name="Colonne4071" dataDxfId="12310"/>
    <tableColumn id="4104" xr3:uid="{00000000-0010-0000-0400-000008100000}" name="Colonne4072" dataDxfId="12309"/>
    <tableColumn id="4105" xr3:uid="{00000000-0010-0000-0400-000009100000}" name="Colonne4073" dataDxfId="12308"/>
    <tableColumn id="4106" xr3:uid="{00000000-0010-0000-0400-00000A100000}" name="Colonne4074" dataDxfId="12307"/>
    <tableColumn id="4107" xr3:uid="{00000000-0010-0000-0400-00000B100000}" name="Colonne4075" dataDxfId="12306"/>
    <tableColumn id="4108" xr3:uid="{00000000-0010-0000-0400-00000C100000}" name="Colonne4076" dataDxfId="12305"/>
    <tableColumn id="4109" xr3:uid="{00000000-0010-0000-0400-00000D100000}" name="Colonne4077" dataDxfId="12304"/>
    <tableColumn id="4110" xr3:uid="{00000000-0010-0000-0400-00000E100000}" name="Colonne4078" dataDxfId="12303"/>
    <tableColumn id="4111" xr3:uid="{00000000-0010-0000-0400-00000F100000}" name="Colonne4079" dataDxfId="12302"/>
    <tableColumn id="4112" xr3:uid="{00000000-0010-0000-0400-000010100000}" name="Colonne4080" dataDxfId="12301"/>
    <tableColumn id="4113" xr3:uid="{00000000-0010-0000-0400-000011100000}" name="Colonne4081" dataDxfId="12300"/>
    <tableColumn id="4114" xr3:uid="{00000000-0010-0000-0400-000012100000}" name="Colonne4082" dataDxfId="12299"/>
    <tableColumn id="4115" xr3:uid="{00000000-0010-0000-0400-000013100000}" name="Colonne4083" dataDxfId="12298"/>
    <tableColumn id="4116" xr3:uid="{00000000-0010-0000-0400-000014100000}" name="Colonne4084" dataDxfId="12297"/>
    <tableColumn id="4117" xr3:uid="{00000000-0010-0000-0400-000015100000}" name="Colonne4085" dataDxfId="12296"/>
    <tableColumn id="4118" xr3:uid="{00000000-0010-0000-0400-000016100000}" name="Colonne4086" dataDxfId="12295"/>
    <tableColumn id="4119" xr3:uid="{00000000-0010-0000-0400-000017100000}" name="Colonne4087" dataDxfId="12294"/>
    <tableColumn id="4120" xr3:uid="{00000000-0010-0000-0400-000018100000}" name="Colonne4088" dataDxfId="12293"/>
    <tableColumn id="4121" xr3:uid="{00000000-0010-0000-0400-000019100000}" name="Colonne4089" dataDxfId="12292"/>
    <tableColumn id="4122" xr3:uid="{00000000-0010-0000-0400-00001A100000}" name="Colonne4090" dataDxfId="12291"/>
    <tableColumn id="4123" xr3:uid="{00000000-0010-0000-0400-00001B100000}" name="Colonne4091" dataDxfId="12290"/>
    <tableColumn id="4124" xr3:uid="{00000000-0010-0000-0400-00001C100000}" name="Colonne4092" dataDxfId="12289"/>
    <tableColumn id="4125" xr3:uid="{00000000-0010-0000-0400-00001D100000}" name="Colonne4093" dataDxfId="12288"/>
    <tableColumn id="4126" xr3:uid="{00000000-0010-0000-0400-00001E100000}" name="Colonne4094" dataDxfId="12287"/>
    <tableColumn id="4127" xr3:uid="{00000000-0010-0000-0400-00001F100000}" name="Colonne4095" dataDxfId="12286"/>
    <tableColumn id="4128" xr3:uid="{00000000-0010-0000-0400-000020100000}" name="Colonne4096" dataDxfId="12285"/>
    <tableColumn id="4129" xr3:uid="{00000000-0010-0000-0400-000021100000}" name="Colonne4097" dataDxfId="12284"/>
    <tableColumn id="4130" xr3:uid="{00000000-0010-0000-0400-000022100000}" name="Colonne4098" dataDxfId="12283"/>
    <tableColumn id="4131" xr3:uid="{00000000-0010-0000-0400-000023100000}" name="Colonne4099" dataDxfId="12282"/>
    <tableColumn id="4132" xr3:uid="{00000000-0010-0000-0400-000024100000}" name="Colonne4100" dataDxfId="12281"/>
    <tableColumn id="4133" xr3:uid="{00000000-0010-0000-0400-000025100000}" name="Colonne4101" dataDxfId="12280"/>
    <tableColumn id="4134" xr3:uid="{00000000-0010-0000-0400-000026100000}" name="Colonne4102" dataDxfId="12279"/>
    <tableColumn id="4135" xr3:uid="{00000000-0010-0000-0400-000027100000}" name="Colonne4103" dataDxfId="12278"/>
    <tableColumn id="4136" xr3:uid="{00000000-0010-0000-0400-000028100000}" name="Colonne4104" dataDxfId="12277"/>
    <tableColumn id="4137" xr3:uid="{00000000-0010-0000-0400-000029100000}" name="Colonne4105" dataDxfId="12276"/>
    <tableColumn id="4138" xr3:uid="{00000000-0010-0000-0400-00002A100000}" name="Colonne4106" dataDxfId="12275"/>
    <tableColumn id="4139" xr3:uid="{00000000-0010-0000-0400-00002B100000}" name="Colonne4107" dataDxfId="12274"/>
    <tableColumn id="4140" xr3:uid="{00000000-0010-0000-0400-00002C100000}" name="Colonne4108" dataDxfId="12273"/>
    <tableColumn id="4141" xr3:uid="{00000000-0010-0000-0400-00002D100000}" name="Colonne4109" dataDxfId="12272"/>
    <tableColumn id="4142" xr3:uid="{00000000-0010-0000-0400-00002E100000}" name="Colonne4110" dataDxfId="12271"/>
    <tableColumn id="4143" xr3:uid="{00000000-0010-0000-0400-00002F100000}" name="Colonne4111" dataDxfId="12270"/>
    <tableColumn id="4144" xr3:uid="{00000000-0010-0000-0400-000030100000}" name="Colonne4112" dataDxfId="12269"/>
    <tableColumn id="4145" xr3:uid="{00000000-0010-0000-0400-000031100000}" name="Colonne4113" dataDxfId="12268"/>
    <tableColumn id="4146" xr3:uid="{00000000-0010-0000-0400-000032100000}" name="Colonne4114" dataDxfId="12267"/>
    <tableColumn id="4147" xr3:uid="{00000000-0010-0000-0400-000033100000}" name="Colonne4115" dataDxfId="12266"/>
    <tableColumn id="4148" xr3:uid="{00000000-0010-0000-0400-000034100000}" name="Colonne4116" dataDxfId="12265"/>
    <tableColumn id="4149" xr3:uid="{00000000-0010-0000-0400-000035100000}" name="Colonne4117" dataDxfId="12264"/>
    <tableColumn id="4150" xr3:uid="{00000000-0010-0000-0400-000036100000}" name="Colonne4118" dataDxfId="12263"/>
    <tableColumn id="4151" xr3:uid="{00000000-0010-0000-0400-000037100000}" name="Colonne4119" dataDxfId="12262"/>
    <tableColumn id="4152" xr3:uid="{00000000-0010-0000-0400-000038100000}" name="Colonne4120" dataDxfId="12261"/>
    <tableColumn id="4153" xr3:uid="{00000000-0010-0000-0400-000039100000}" name="Colonne4121" dataDxfId="12260"/>
    <tableColumn id="4154" xr3:uid="{00000000-0010-0000-0400-00003A100000}" name="Colonne4122" dataDxfId="12259"/>
    <tableColumn id="4155" xr3:uid="{00000000-0010-0000-0400-00003B100000}" name="Colonne4123" dataDxfId="12258"/>
    <tableColumn id="4156" xr3:uid="{00000000-0010-0000-0400-00003C100000}" name="Colonne4124" dataDxfId="12257"/>
    <tableColumn id="4157" xr3:uid="{00000000-0010-0000-0400-00003D100000}" name="Colonne4125" dataDxfId="12256"/>
    <tableColumn id="4158" xr3:uid="{00000000-0010-0000-0400-00003E100000}" name="Colonne4126" dataDxfId="12255"/>
    <tableColumn id="4159" xr3:uid="{00000000-0010-0000-0400-00003F100000}" name="Colonne4127" dataDxfId="12254"/>
    <tableColumn id="4160" xr3:uid="{00000000-0010-0000-0400-000040100000}" name="Colonne4128" dataDxfId="12253"/>
    <tableColumn id="4161" xr3:uid="{00000000-0010-0000-0400-000041100000}" name="Colonne4129" dataDxfId="12252"/>
    <tableColumn id="4162" xr3:uid="{00000000-0010-0000-0400-000042100000}" name="Colonne4130" dataDxfId="12251"/>
    <tableColumn id="4163" xr3:uid="{00000000-0010-0000-0400-000043100000}" name="Colonne4131" dataDxfId="12250"/>
    <tableColumn id="4164" xr3:uid="{00000000-0010-0000-0400-000044100000}" name="Colonne4132" dataDxfId="12249"/>
    <tableColumn id="4165" xr3:uid="{00000000-0010-0000-0400-000045100000}" name="Colonne4133" dataDxfId="12248"/>
    <tableColumn id="4166" xr3:uid="{00000000-0010-0000-0400-000046100000}" name="Colonne4134" dataDxfId="12247"/>
    <tableColumn id="4167" xr3:uid="{00000000-0010-0000-0400-000047100000}" name="Colonne4135" dataDxfId="12246"/>
    <tableColumn id="4168" xr3:uid="{00000000-0010-0000-0400-000048100000}" name="Colonne4136" dataDxfId="12245"/>
    <tableColumn id="4169" xr3:uid="{00000000-0010-0000-0400-000049100000}" name="Colonne4137" dataDxfId="12244"/>
    <tableColumn id="4170" xr3:uid="{00000000-0010-0000-0400-00004A100000}" name="Colonne4138" dataDxfId="12243"/>
    <tableColumn id="4171" xr3:uid="{00000000-0010-0000-0400-00004B100000}" name="Colonne4139" dataDxfId="12242"/>
    <tableColumn id="4172" xr3:uid="{00000000-0010-0000-0400-00004C100000}" name="Colonne4140" dataDxfId="12241"/>
    <tableColumn id="4173" xr3:uid="{00000000-0010-0000-0400-00004D100000}" name="Colonne4141" dataDxfId="12240"/>
    <tableColumn id="4174" xr3:uid="{00000000-0010-0000-0400-00004E100000}" name="Colonne4142" dataDxfId="12239"/>
    <tableColumn id="4175" xr3:uid="{00000000-0010-0000-0400-00004F100000}" name="Colonne4143" dataDxfId="12238"/>
    <tableColumn id="4176" xr3:uid="{00000000-0010-0000-0400-000050100000}" name="Colonne4144" dataDxfId="12237"/>
    <tableColumn id="4177" xr3:uid="{00000000-0010-0000-0400-000051100000}" name="Colonne4145" dataDxfId="12236"/>
    <tableColumn id="4178" xr3:uid="{00000000-0010-0000-0400-000052100000}" name="Colonne4146" dataDxfId="12235"/>
    <tableColumn id="4179" xr3:uid="{00000000-0010-0000-0400-000053100000}" name="Colonne4147" dataDxfId="12234"/>
    <tableColumn id="4180" xr3:uid="{00000000-0010-0000-0400-000054100000}" name="Colonne4148" dataDxfId="12233"/>
    <tableColumn id="4181" xr3:uid="{00000000-0010-0000-0400-000055100000}" name="Colonne4149" dataDxfId="12232"/>
    <tableColumn id="4182" xr3:uid="{00000000-0010-0000-0400-000056100000}" name="Colonne4150" dataDxfId="12231"/>
    <tableColumn id="4183" xr3:uid="{00000000-0010-0000-0400-000057100000}" name="Colonne4151" dataDxfId="12230"/>
    <tableColumn id="4184" xr3:uid="{00000000-0010-0000-0400-000058100000}" name="Colonne4152" dataDxfId="12229"/>
    <tableColumn id="4185" xr3:uid="{00000000-0010-0000-0400-000059100000}" name="Colonne4153" dataDxfId="12228"/>
    <tableColumn id="4186" xr3:uid="{00000000-0010-0000-0400-00005A100000}" name="Colonne4154" dataDxfId="12227"/>
    <tableColumn id="4187" xr3:uid="{00000000-0010-0000-0400-00005B100000}" name="Colonne4155" dataDxfId="12226"/>
    <tableColumn id="4188" xr3:uid="{00000000-0010-0000-0400-00005C100000}" name="Colonne4156" dataDxfId="12225"/>
    <tableColumn id="4189" xr3:uid="{00000000-0010-0000-0400-00005D100000}" name="Colonne4157" dataDxfId="12224"/>
    <tableColumn id="4190" xr3:uid="{00000000-0010-0000-0400-00005E100000}" name="Colonne4158" dataDxfId="12223"/>
    <tableColumn id="4191" xr3:uid="{00000000-0010-0000-0400-00005F100000}" name="Colonne4159" dataDxfId="12222"/>
    <tableColumn id="4192" xr3:uid="{00000000-0010-0000-0400-000060100000}" name="Colonne4160" dataDxfId="12221"/>
    <tableColumn id="4193" xr3:uid="{00000000-0010-0000-0400-000061100000}" name="Colonne4161" dataDxfId="12220"/>
    <tableColumn id="4194" xr3:uid="{00000000-0010-0000-0400-000062100000}" name="Colonne4162" dataDxfId="12219"/>
    <tableColumn id="4195" xr3:uid="{00000000-0010-0000-0400-000063100000}" name="Colonne4163" dataDxfId="12218"/>
    <tableColumn id="4196" xr3:uid="{00000000-0010-0000-0400-000064100000}" name="Colonne4164" dataDxfId="12217"/>
    <tableColumn id="4197" xr3:uid="{00000000-0010-0000-0400-000065100000}" name="Colonne4165" dataDxfId="12216"/>
    <tableColumn id="4198" xr3:uid="{00000000-0010-0000-0400-000066100000}" name="Colonne4166" dataDxfId="12215"/>
    <tableColumn id="4199" xr3:uid="{00000000-0010-0000-0400-000067100000}" name="Colonne4167" dataDxfId="12214"/>
    <tableColumn id="4200" xr3:uid="{00000000-0010-0000-0400-000068100000}" name="Colonne4168" dataDxfId="12213"/>
    <tableColumn id="4201" xr3:uid="{00000000-0010-0000-0400-000069100000}" name="Colonne4169" dataDxfId="12212"/>
    <tableColumn id="4202" xr3:uid="{00000000-0010-0000-0400-00006A100000}" name="Colonne4170" dataDxfId="12211"/>
    <tableColumn id="4203" xr3:uid="{00000000-0010-0000-0400-00006B100000}" name="Colonne4171" dataDxfId="12210"/>
    <tableColumn id="4204" xr3:uid="{00000000-0010-0000-0400-00006C100000}" name="Colonne4172" dataDxfId="12209"/>
    <tableColumn id="4205" xr3:uid="{00000000-0010-0000-0400-00006D100000}" name="Colonne4173" dataDxfId="12208"/>
    <tableColumn id="4206" xr3:uid="{00000000-0010-0000-0400-00006E100000}" name="Colonne4174" dataDxfId="12207"/>
    <tableColumn id="4207" xr3:uid="{00000000-0010-0000-0400-00006F100000}" name="Colonne4175" dataDxfId="12206"/>
    <tableColumn id="4208" xr3:uid="{00000000-0010-0000-0400-000070100000}" name="Colonne4176" dataDxfId="12205"/>
    <tableColumn id="4209" xr3:uid="{00000000-0010-0000-0400-000071100000}" name="Colonne4177" dataDxfId="12204"/>
    <tableColumn id="4210" xr3:uid="{00000000-0010-0000-0400-000072100000}" name="Colonne4178" dataDxfId="12203"/>
    <tableColumn id="4211" xr3:uid="{00000000-0010-0000-0400-000073100000}" name="Colonne4179" dataDxfId="12202"/>
    <tableColumn id="4212" xr3:uid="{00000000-0010-0000-0400-000074100000}" name="Colonne4180" dataDxfId="12201"/>
    <tableColumn id="4213" xr3:uid="{00000000-0010-0000-0400-000075100000}" name="Colonne4181" dataDxfId="12200"/>
    <tableColumn id="4214" xr3:uid="{00000000-0010-0000-0400-000076100000}" name="Colonne4182" dataDxfId="12199"/>
    <tableColumn id="4215" xr3:uid="{00000000-0010-0000-0400-000077100000}" name="Colonne4183" dataDxfId="12198"/>
    <tableColumn id="4216" xr3:uid="{00000000-0010-0000-0400-000078100000}" name="Colonne4184" dataDxfId="12197"/>
    <tableColumn id="4217" xr3:uid="{00000000-0010-0000-0400-000079100000}" name="Colonne4185" dataDxfId="12196"/>
    <tableColumn id="4218" xr3:uid="{00000000-0010-0000-0400-00007A100000}" name="Colonne4186" dataDxfId="12195"/>
    <tableColumn id="4219" xr3:uid="{00000000-0010-0000-0400-00007B100000}" name="Colonne4187" dataDxfId="12194"/>
    <tableColumn id="4220" xr3:uid="{00000000-0010-0000-0400-00007C100000}" name="Colonne4188" dataDxfId="12193"/>
    <tableColumn id="4221" xr3:uid="{00000000-0010-0000-0400-00007D100000}" name="Colonne4189" dataDxfId="12192"/>
    <tableColumn id="4222" xr3:uid="{00000000-0010-0000-0400-00007E100000}" name="Colonne4190" dataDxfId="12191"/>
    <tableColumn id="4223" xr3:uid="{00000000-0010-0000-0400-00007F100000}" name="Colonne4191" dataDxfId="12190"/>
    <tableColumn id="4224" xr3:uid="{00000000-0010-0000-0400-000080100000}" name="Colonne4192" dataDxfId="12189"/>
    <tableColumn id="4225" xr3:uid="{00000000-0010-0000-0400-000081100000}" name="Colonne4193" dataDxfId="12188"/>
    <tableColumn id="4226" xr3:uid="{00000000-0010-0000-0400-000082100000}" name="Colonne4194" dataDxfId="12187"/>
    <tableColumn id="4227" xr3:uid="{00000000-0010-0000-0400-000083100000}" name="Colonne4195" dataDxfId="12186"/>
    <tableColumn id="4228" xr3:uid="{00000000-0010-0000-0400-000084100000}" name="Colonne4196" dataDxfId="12185"/>
    <tableColumn id="4229" xr3:uid="{00000000-0010-0000-0400-000085100000}" name="Colonne4197" dataDxfId="12184"/>
    <tableColumn id="4230" xr3:uid="{00000000-0010-0000-0400-000086100000}" name="Colonne4198" dataDxfId="12183"/>
    <tableColumn id="4231" xr3:uid="{00000000-0010-0000-0400-000087100000}" name="Colonne4199" dataDxfId="12182"/>
    <tableColumn id="4232" xr3:uid="{00000000-0010-0000-0400-000088100000}" name="Colonne4200" dataDxfId="12181"/>
    <tableColumn id="4233" xr3:uid="{00000000-0010-0000-0400-000089100000}" name="Colonne4201" dataDxfId="12180"/>
    <tableColumn id="4234" xr3:uid="{00000000-0010-0000-0400-00008A100000}" name="Colonne4202" dataDxfId="12179"/>
    <tableColumn id="4235" xr3:uid="{00000000-0010-0000-0400-00008B100000}" name="Colonne4203" dataDxfId="12178"/>
    <tableColumn id="4236" xr3:uid="{00000000-0010-0000-0400-00008C100000}" name="Colonne4204" dataDxfId="12177"/>
    <tableColumn id="4237" xr3:uid="{00000000-0010-0000-0400-00008D100000}" name="Colonne4205" dataDxfId="12176"/>
    <tableColumn id="4238" xr3:uid="{00000000-0010-0000-0400-00008E100000}" name="Colonne4206" dataDxfId="12175"/>
    <tableColumn id="4239" xr3:uid="{00000000-0010-0000-0400-00008F100000}" name="Colonne4207" dataDxfId="12174"/>
    <tableColumn id="4240" xr3:uid="{00000000-0010-0000-0400-000090100000}" name="Colonne4208" dataDxfId="12173"/>
    <tableColumn id="4241" xr3:uid="{00000000-0010-0000-0400-000091100000}" name="Colonne4209" dataDxfId="12172"/>
    <tableColumn id="4242" xr3:uid="{00000000-0010-0000-0400-000092100000}" name="Colonne4210" dataDxfId="12171"/>
    <tableColumn id="4243" xr3:uid="{00000000-0010-0000-0400-000093100000}" name="Colonne4211" dataDxfId="12170"/>
    <tableColumn id="4244" xr3:uid="{00000000-0010-0000-0400-000094100000}" name="Colonne4212" dataDxfId="12169"/>
    <tableColumn id="4245" xr3:uid="{00000000-0010-0000-0400-000095100000}" name="Colonne4213" dataDxfId="12168"/>
    <tableColumn id="4246" xr3:uid="{00000000-0010-0000-0400-000096100000}" name="Colonne4214" dataDxfId="12167"/>
    <tableColumn id="4247" xr3:uid="{00000000-0010-0000-0400-000097100000}" name="Colonne4215" dataDxfId="12166"/>
    <tableColumn id="4248" xr3:uid="{00000000-0010-0000-0400-000098100000}" name="Colonne4216" dataDxfId="12165"/>
    <tableColumn id="4249" xr3:uid="{00000000-0010-0000-0400-000099100000}" name="Colonne4217" dataDxfId="12164"/>
    <tableColumn id="4250" xr3:uid="{00000000-0010-0000-0400-00009A100000}" name="Colonne4218" dataDxfId="12163"/>
    <tableColumn id="4251" xr3:uid="{00000000-0010-0000-0400-00009B100000}" name="Colonne4219" dataDxfId="12162"/>
    <tableColumn id="4252" xr3:uid="{00000000-0010-0000-0400-00009C100000}" name="Colonne4220" dataDxfId="12161"/>
    <tableColumn id="4253" xr3:uid="{00000000-0010-0000-0400-00009D100000}" name="Colonne4221" dataDxfId="12160"/>
    <tableColumn id="4254" xr3:uid="{00000000-0010-0000-0400-00009E100000}" name="Colonne4222" dataDxfId="12159"/>
    <tableColumn id="4255" xr3:uid="{00000000-0010-0000-0400-00009F100000}" name="Colonne4223" dataDxfId="12158"/>
    <tableColumn id="4256" xr3:uid="{00000000-0010-0000-0400-0000A0100000}" name="Colonne4224" dataDxfId="12157"/>
    <tableColumn id="4257" xr3:uid="{00000000-0010-0000-0400-0000A1100000}" name="Colonne4225" dataDxfId="12156"/>
    <tableColumn id="4258" xr3:uid="{00000000-0010-0000-0400-0000A2100000}" name="Colonne4226" dataDxfId="12155"/>
    <tableColumn id="4259" xr3:uid="{00000000-0010-0000-0400-0000A3100000}" name="Colonne4227" dataDxfId="12154"/>
    <tableColumn id="4260" xr3:uid="{00000000-0010-0000-0400-0000A4100000}" name="Colonne4228" dataDxfId="12153"/>
    <tableColumn id="4261" xr3:uid="{00000000-0010-0000-0400-0000A5100000}" name="Colonne4229" dataDxfId="12152"/>
    <tableColumn id="4262" xr3:uid="{00000000-0010-0000-0400-0000A6100000}" name="Colonne4230" dataDxfId="12151"/>
    <tableColumn id="4263" xr3:uid="{00000000-0010-0000-0400-0000A7100000}" name="Colonne4231" dataDxfId="12150"/>
    <tableColumn id="4264" xr3:uid="{00000000-0010-0000-0400-0000A8100000}" name="Colonne4232" dataDxfId="12149"/>
    <tableColumn id="4265" xr3:uid="{00000000-0010-0000-0400-0000A9100000}" name="Colonne4233" dataDxfId="12148"/>
    <tableColumn id="4266" xr3:uid="{00000000-0010-0000-0400-0000AA100000}" name="Colonne4234" dataDxfId="12147"/>
    <tableColumn id="4267" xr3:uid="{00000000-0010-0000-0400-0000AB100000}" name="Colonne4235" dataDxfId="12146"/>
    <tableColumn id="4268" xr3:uid="{00000000-0010-0000-0400-0000AC100000}" name="Colonne4236" dataDxfId="12145"/>
    <tableColumn id="4269" xr3:uid="{00000000-0010-0000-0400-0000AD100000}" name="Colonne4237" dataDxfId="12144"/>
    <tableColumn id="4270" xr3:uid="{00000000-0010-0000-0400-0000AE100000}" name="Colonne4238" dataDxfId="12143"/>
    <tableColumn id="4271" xr3:uid="{00000000-0010-0000-0400-0000AF100000}" name="Colonne4239" dataDxfId="12142"/>
    <tableColumn id="4272" xr3:uid="{00000000-0010-0000-0400-0000B0100000}" name="Colonne4240" dataDxfId="12141"/>
    <tableColumn id="4273" xr3:uid="{00000000-0010-0000-0400-0000B1100000}" name="Colonne4241" dataDxfId="12140"/>
    <tableColumn id="4274" xr3:uid="{00000000-0010-0000-0400-0000B2100000}" name="Colonne4242" dataDxfId="12139"/>
    <tableColumn id="4275" xr3:uid="{00000000-0010-0000-0400-0000B3100000}" name="Colonne4243" dataDxfId="12138"/>
    <tableColumn id="4276" xr3:uid="{00000000-0010-0000-0400-0000B4100000}" name="Colonne4244" dataDxfId="12137"/>
    <tableColumn id="4277" xr3:uid="{00000000-0010-0000-0400-0000B5100000}" name="Colonne4245" dataDxfId="12136"/>
    <tableColumn id="4278" xr3:uid="{00000000-0010-0000-0400-0000B6100000}" name="Colonne4246" dataDxfId="12135"/>
    <tableColumn id="4279" xr3:uid="{00000000-0010-0000-0400-0000B7100000}" name="Colonne4247" dataDxfId="12134"/>
    <tableColumn id="4280" xr3:uid="{00000000-0010-0000-0400-0000B8100000}" name="Colonne4248" dataDxfId="12133"/>
    <tableColumn id="4281" xr3:uid="{00000000-0010-0000-0400-0000B9100000}" name="Colonne4249" dataDxfId="12132"/>
    <tableColumn id="4282" xr3:uid="{00000000-0010-0000-0400-0000BA100000}" name="Colonne4250" dataDxfId="12131"/>
    <tableColumn id="4283" xr3:uid="{00000000-0010-0000-0400-0000BB100000}" name="Colonne4251" dataDxfId="12130"/>
    <tableColumn id="4284" xr3:uid="{00000000-0010-0000-0400-0000BC100000}" name="Colonne4252" dataDxfId="12129"/>
    <tableColumn id="4285" xr3:uid="{00000000-0010-0000-0400-0000BD100000}" name="Colonne4253" dataDxfId="12128"/>
    <tableColumn id="4286" xr3:uid="{00000000-0010-0000-0400-0000BE100000}" name="Colonne4254" dataDxfId="12127"/>
    <tableColumn id="4287" xr3:uid="{00000000-0010-0000-0400-0000BF100000}" name="Colonne4255" dataDxfId="12126"/>
    <tableColumn id="4288" xr3:uid="{00000000-0010-0000-0400-0000C0100000}" name="Colonne4256" dataDxfId="12125"/>
    <tableColumn id="4289" xr3:uid="{00000000-0010-0000-0400-0000C1100000}" name="Colonne4257" dataDxfId="12124"/>
    <tableColumn id="4290" xr3:uid="{00000000-0010-0000-0400-0000C2100000}" name="Colonne4258" dataDxfId="12123"/>
    <tableColumn id="4291" xr3:uid="{00000000-0010-0000-0400-0000C3100000}" name="Colonne4259" dataDxfId="12122"/>
    <tableColumn id="4292" xr3:uid="{00000000-0010-0000-0400-0000C4100000}" name="Colonne4260" dataDxfId="12121"/>
    <tableColumn id="4293" xr3:uid="{00000000-0010-0000-0400-0000C5100000}" name="Colonne4261" dataDxfId="12120"/>
    <tableColumn id="4294" xr3:uid="{00000000-0010-0000-0400-0000C6100000}" name="Colonne4262" dataDxfId="12119"/>
    <tableColumn id="4295" xr3:uid="{00000000-0010-0000-0400-0000C7100000}" name="Colonne4263" dataDxfId="12118"/>
    <tableColumn id="4296" xr3:uid="{00000000-0010-0000-0400-0000C8100000}" name="Colonne4264" dataDxfId="12117"/>
    <tableColumn id="4297" xr3:uid="{00000000-0010-0000-0400-0000C9100000}" name="Colonne4265" dataDxfId="12116"/>
    <tableColumn id="4298" xr3:uid="{00000000-0010-0000-0400-0000CA100000}" name="Colonne4266" dataDxfId="12115"/>
    <tableColumn id="4299" xr3:uid="{00000000-0010-0000-0400-0000CB100000}" name="Colonne4267" dataDxfId="12114"/>
    <tableColumn id="4300" xr3:uid="{00000000-0010-0000-0400-0000CC100000}" name="Colonne4268" dataDxfId="12113"/>
    <tableColumn id="4301" xr3:uid="{00000000-0010-0000-0400-0000CD100000}" name="Colonne4269" dataDxfId="12112"/>
    <tableColumn id="4302" xr3:uid="{00000000-0010-0000-0400-0000CE100000}" name="Colonne4270" dataDxfId="12111"/>
    <tableColumn id="4303" xr3:uid="{00000000-0010-0000-0400-0000CF100000}" name="Colonne4271" dataDxfId="12110"/>
    <tableColumn id="4304" xr3:uid="{00000000-0010-0000-0400-0000D0100000}" name="Colonne4272" dataDxfId="12109"/>
    <tableColumn id="4305" xr3:uid="{00000000-0010-0000-0400-0000D1100000}" name="Colonne4273" dataDxfId="12108"/>
    <tableColumn id="4306" xr3:uid="{00000000-0010-0000-0400-0000D2100000}" name="Colonne4274" dataDxfId="12107"/>
    <tableColumn id="4307" xr3:uid="{00000000-0010-0000-0400-0000D3100000}" name="Colonne4275" dataDxfId="12106"/>
    <tableColumn id="4308" xr3:uid="{00000000-0010-0000-0400-0000D4100000}" name="Colonne4276" dataDxfId="12105"/>
    <tableColumn id="4309" xr3:uid="{00000000-0010-0000-0400-0000D5100000}" name="Colonne4277" dataDxfId="12104"/>
    <tableColumn id="4310" xr3:uid="{00000000-0010-0000-0400-0000D6100000}" name="Colonne4278" dataDxfId="12103"/>
    <tableColumn id="4311" xr3:uid="{00000000-0010-0000-0400-0000D7100000}" name="Colonne4279" dataDxfId="12102"/>
    <tableColumn id="4312" xr3:uid="{00000000-0010-0000-0400-0000D8100000}" name="Colonne4280" dataDxfId="12101"/>
    <tableColumn id="4313" xr3:uid="{00000000-0010-0000-0400-0000D9100000}" name="Colonne4281" dataDxfId="12100"/>
    <tableColumn id="4314" xr3:uid="{00000000-0010-0000-0400-0000DA100000}" name="Colonne4282" dataDxfId="12099"/>
    <tableColumn id="4315" xr3:uid="{00000000-0010-0000-0400-0000DB100000}" name="Colonne4283" dataDxfId="12098"/>
    <tableColumn id="4316" xr3:uid="{00000000-0010-0000-0400-0000DC100000}" name="Colonne4284" dataDxfId="12097"/>
    <tableColumn id="4317" xr3:uid="{00000000-0010-0000-0400-0000DD100000}" name="Colonne4285" dataDxfId="12096"/>
    <tableColumn id="4318" xr3:uid="{00000000-0010-0000-0400-0000DE100000}" name="Colonne4286" dataDxfId="12095"/>
    <tableColumn id="4319" xr3:uid="{00000000-0010-0000-0400-0000DF100000}" name="Colonne4287" dataDxfId="12094"/>
    <tableColumn id="4320" xr3:uid="{00000000-0010-0000-0400-0000E0100000}" name="Colonne4288" dataDxfId="12093"/>
    <tableColumn id="4321" xr3:uid="{00000000-0010-0000-0400-0000E1100000}" name="Colonne4289" dataDxfId="12092"/>
    <tableColumn id="4322" xr3:uid="{00000000-0010-0000-0400-0000E2100000}" name="Colonne4290" dataDxfId="12091"/>
    <tableColumn id="4323" xr3:uid="{00000000-0010-0000-0400-0000E3100000}" name="Colonne4291" dataDxfId="12090"/>
    <tableColumn id="4324" xr3:uid="{00000000-0010-0000-0400-0000E4100000}" name="Colonne4292" dataDxfId="12089"/>
    <tableColumn id="4325" xr3:uid="{00000000-0010-0000-0400-0000E5100000}" name="Colonne4293" dataDxfId="12088"/>
    <tableColumn id="4326" xr3:uid="{00000000-0010-0000-0400-0000E6100000}" name="Colonne4294" dataDxfId="12087"/>
    <tableColumn id="4327" xr3:uid="{00000000-0010-0000-0400-0000E7100000}" name="Colonne4295" dataDxfId="12086"/>
    <tableColumn id="4328" xr3:uid="{00000000-0010-0000-0400-0000E8100000}" name="Colonne4296" dataDxfId="12085"/>
    <tableColumn id="4329" xr3:uid="{00000000-0010-0000-0400-0000E9100000}" name="Colonne4297" dataDxfId="12084"/>
    <tableColumn id="4330" xr3:uid="{00000000-0010-0000-0400-0000EA100000}" name="Colonne4298" dataDxfId="12083"/>
    <tableColumn id="4331" xr3:uid="{00000000-0010-0000-0400-0000EB100000}" name="Colonne4299" dataDxfId="12082"/>
    <tableColumn id="4332" xr3:uid="{00000000-0010-0000-0400-0000EC100000}" name="Colonne4300" dataDxfId="12081"/>
    <tableColumn id="4333" xr3:uid="{00000000-0010-0000-0400-0000ED100000}" name="Colonne4301" dataDxfId="12080"/>
    <tableColumn id="4334" xr3:uid="{00000000-0010-0000-0400-0000EE100000}" name="Colonne4302" dataDxfId="12079"/>
    <tableColumn id="4335" xr3:uid="{00000000-0010-0000-0400-0000EF100000}" name="Colonne4303" dataDxfId="12078"/>
    <tableColumn id="4336" xr3:uid="{00000000-0010-0000-0400-0000F0100000}" name="Colonne4304" dataDxfId="12077"/>
    <tableColumn id="4337" xr3:uid="{00000000-0010-0000-0400-0000F1100000}" name="Colonne4305" dataDxfId="12076"/>
    <tableColumn id="4338" xr3:uid="{00000000-0010-0000-0400-0000F2100000}" name="Colonne4306" dataDxfId="12075"/>
    <tableColumn id="4339" xr3:uid="{00000000-0010-0000-0400-0000F3100000}" name="Colonne4307" dataDxfId="12074"/>
    <tableColumn id="4340" xr3:uid="{00000000-0010-0000-0400-0000F4100000}" name="Colonne4308" dataDxfId="12073"/>
    <tableColumn id="4341" xr3:uid="{00000000-0010-0000-0400-0000F5100000}" name="Colonne4309" dataDxfId="12072"/>
    <tableColumn id="4342" xr3:uid="{00000000-0010-0000-0400-0000F6100000}" name="Colonne4310" dataDxfId="12071"/>
    <tableColumn id="4343" xr3:uid="{00000000-0010-0000-0400-0000F7100000}" name="Colonne4311" dataDxfId="12070"/>
    <tableColumn id="4344" xr3:uid="{00000000-0010-0000-0400-0000F8100000}" name="Colonne4312" dataDxfId="12069"/>
    <tableColumn id="4345" xr3:uid="{00000000-0010-0000-0400-0000F9100000}" name="Colonne4313" dataDxfId="12068"/>
    <tableColumn id="4346" xr3:uid="{00000000-0010-0000-0400-0000FA100000}" name="Colonne4314" dataDxfId="12067"/>
    <tableColumn id="4347" xr3:uid="{00000000-0010-0000-0400-0000FB100000}" name="Colonne4315" dataDxfId="12066"/>
    <tableColumn id="4348" xr3:uid="{00000000-0010-0000-0400-0000FC100000}" name="Colonne4316" dataDxfId="12065"/>
    <tableColumn id="4349" xr3:uid="{00000000-0010-0000-0400-0000FD100000}" name="Colonne4317" dataDxfId="12064"/>
    <tableColumn id="4350" xr3:uid="{00000000-0010-0000-0400-0000FE100000}" name="Colonne4318" dataDxfId="12063"/>
    <tableColumn id="4351" xr3:uid="{00000000-0010-0000-0400-0000FF100000}" name="Colonne4319" dataDxfId="12062"/>
    <tableColumn id="4352" xr3:uid="{00000000-0010-0000-0400-000000110000}" name="Colonne4320" dataDxfId="12061"/>
    <tableColumn id="4353" xr3:uid="{00000000-0010-0000-0400-000001110000}" name="Colonne4321" dataDxfId="12060"/>
    <tableColumn id="4354" xr3:uid="{00000000-0010-0000-0400-000002110000}" name="Colonne4322" dataDxfId="12059"/>
    <tableColumn id="4355" xr3:uid="{00000000-0010-0000-0400-000003110000}" name="Colonne4323" dataDxfId="12058"/>
    <tableColumn id="4356" xr3:uid="{00000000-0010-0000-0400-000004110000}" name="Colonne4324" dataDxfId="12057"/>
    <tableColumn id="4357" xr3:uid="{00000000-0010-0000-0400-000005110000}" name="Colonne4325" dataDxfId="12056"/>
    <tableColumn id="4358" xr3:uid="{00000000-0010-0000-0400-000006110000}" name="Colonne4326" dataDxfId="12055"/>
    <tableColumn id="4359" xr3:uid="{00000000-0010-0000-0400-000007110000}" name="Colonne4327" dataDxfId="12054"/>
    <tableColumn id="4360" xr3:uid="{00000000-0010-0000-0400-000008110000}" name="Colonne4328" dataDxfId="12053"/>
    <tableColumn id="4361" xr3:uid="{00000000-0010-0000-0400-000009110000}" name="Colonne4329" dataDxfId="12052"/>
    <tableColumn id="4362" xr3:uid="{00000000-0010-0000-0400-00000A110000}" name="Colonne4330" dataDxfId="12051"/>
    <tableColumn id="4363" xr3:uid="{00000000-0010-0000-0400-00000B110000}" name="Colonne4331" dataDxfId="12050"/>
    <tableColumn id="4364" xr3:uid="{00000000-0010-0000-0400-00000C110000}" name="Colonne4332" dataDxfId="12049"/>
    <tableColumn id="4365" xr3:uid="{00000000-0010-0000-0400-00000D110000}" name="Colonne4333" dataDxfId="12048"/>
    <tableColumn id="4366" xr3:uid="{00000000-0010-0000-0400-00000E110000}" name="Colonne4334" dataDxfId="12047"/>
    <tableColumn id="4367" xr3:uid="{00000000-0010-0000-0400-00000F110000}" name="Colonne4335" dataDxfId="12046"/>
    <tableColumn id="4368" xr3:uid="{00000000-0010-0000-0400-000010110000}" name="Colonne4336" dataDxfId="12045"/>
    <tableColumn id="4369" xr3:uid="{00000000-0010-0000-0400-000011110000}" name="Colonne4337" dataDxfId="12044"/>
    <tableColumn id="4370" xr3:uid="{00000000-0010-0000-0400-000012110000}" name="Colonne4338" dataDxfId="12043"/>
    <tableColumn id="4371" xr3:uid="{00000000-0010-0000-0400-000013110000}" name="Colonne4339" dataDxfId="12042"/>
    <tableColumn id="4372" xr3:uid="{00000000-0010-0000-0400-000014110000}" name="Colonne4340" dataDxfId="12041"/>
    <tableColumn id="4373" xr3:uid="{00000000-0010-0000-0400-000015110000}" name="Colonne4341" dataDxfId="12040"/>
    <tableColumn id="4374" xr3:uid="{00000000-0010-0000-0400-000016110000}" name="Colonne4342" dataDxfId="12039"/>
    <tableColumn id="4375" xr3:uid="{00000000-0010-0000-0400-000017110000}" name="Colonne4343" dataDxfId="12038"/>
    <tableColumn id="4376" xr3:uid="{00000000-0010-0000-0400-000018110000}" name="Colonne4344" dataDxfId="12037"/>
    <tableColumn id="4377" xr3:uid="{00000000-0010-0000-0400-000019110000}" name="Colonne4345" dataDxfId="12036"/>
    <tableColumn id="4378" xr3:uid="{00000000-0010-0000-0400-00001A110000}" name="Colonne4346" dataDxfId="12035"/>
    <tableColumn id="4379" xr3:uid="{00000000-0010-0000-0400-00001B110000}" name="Colonne4347" dataDxfId="12034"/>
    <tableColumn id="4380" xr3:uid="{00000000-0010-0000-0400-00001C110000}" name="Colonne4348" dataDxfId="12033"/>
    <tableColumn id="4381" xr3:uid="{00000000-0010-0000-0400-00001D110000}" name="Colonne4349" dataDxfId="12032"/>
    <tableColumn id="4382" xr3:uid="{00000000-0010-0000-0400-00001E110000}" name="Colonne4350" dataDxfId="12031"/>
    <tableColumn id="4383" xr3:uid="{00000000-0010-0000-0400-00001F110000}" name="Colonne4351" dataDxfId="12030"/>
    <tableColumn id="4384" xr3:uid="{00000000-0010-0000-0400-000020110000}" name="Colonne4352" dataDxfId="12029"/>
    <tableColumn id="4385" xr3:uid="{00000000-0010-0000-0400-000021110000}" name="Colonne4353" dataDxfId="12028"/>
    <tableColumn id="4386" xr3:uid="{00000000-0010-0000-0400-000022110000}" name="Colonne4354" dataDxfId="12027"/>
    <tableColumn id="4387" xr3:uid="{00000000-0010-0000-0400-000023110000}" name="Colonne4355" dataDxfId="12026"/>
    <tableColumn id="4388" xr3:uid="{00000000-0010-0000-0400-000024110000}" name="Colonne4356" dataDxfId="12025"/>
    <tableColumn id="4389" xr3:uid="{00000000-0010-0000-0400-000025110000}" name="Colonne4357" dataDxfId="12024"/>
    <tableColumn id="4390" xr3:uid="{00000000-0010-0000-0400-000026110000}" name="Colonne4358" dataDxfId="12023"/>
    <tableColumn id="4391" xr3:uid="{00000000-0010-0000-0400-000027110000}" name="Colonne4359" dataDxfId="12022"/>
    <tableColumn id="4392" xr3:uid="{00000000-0010-0000-0400-000028110000}" name="Colonne4360" dataDxfId="12021"/>
    <tableColumn id="4393" xr3:uid="{00000000-0010-0000-0400-000029110000}" name="Colonne4361" dataDxfId="12020"/>
    <tableColumn id="4394" xr3:uid="{00000000-0010-0000-0400-00002A110000}" name="Colonne4362" dataDxfId="12019"/>
    <tableColumn id="4395" xr3:uid="{00000000-0010-0000-0400-00002B110000}" name="Colonne4363" dataDxfId="12018"/>
    <tableColumn id="4396" xr3:uid="{00000000-0010-0000-0400-00002C110000}" name="Colonne4364" dataDxfId="12017"/>
    <tableColumn id="4397" xr3:uid="{00000000-0010-0000-0400-00002D110000}" name="Colonne4365" dataDxfId="12016"/>
    <tableColumn id="4398" xr3:uid="{00000000-0010-0000-0400-00002E110000}" name="Colonne4366" dataDxfId="12015"/>
    <tableColumn id="4399" xr3:uid="{00000000-0010-0000-0400-00002F110000}" name="Colonne4367" dataDxfId="12014"/>
    <tableColumn id="4400" xr3:uid="{00000000-0010-0000-0400-000030110000}" name="Colonne4368" dataDxfId="12013"/>
    <tableColumn id="4401" xr3:uid="{00000000-0010-0000-0400-000031110000}" name="Colonne4369" dataDxfId="12012"/>
    <tableColumn id="4402" xr3:uid="{00000000-0010-0000-0400-000032110000}" name="Colonne4370" dataDxfId="12011"/>
    <tableColumn id="4403" xr3:uid="{00000000-0010-0000-0400-000033110000}" name="Colonne4371" dataDxfId="12010"/>
    <tableColumn id="4404" xr3:uid="{00000000-0010-0000-0400-000034110000}" name="Colonne4372" dataDxfId="12009"/>
    <tableColumn id="4405" xr3:uid="{00000000-0010-0000-0400-000035110000}" name="Colonne4373" dataDxfId="12008"/>
    <tableColumn id="4406" xr3:uid="{00000000-0010-0000-0400-000036110000}" name="Colonne4374" dataDxfId="12007"/>
    <tableColumn id="4407" xr3:uid="{00000000-0010-0000-0400-000037110000}" name="Colonne4375" dataDxfId="12006"/>
    <tableColumn id="4408" xr3:uid="{00000000-0010-0000-0400-000038110000}" name="Colonne4376" dataDxfId="12005"/>
    <tableColumn id="4409" xr3:uid="{00000000-0010-0000-0400-000039110000}" name="Colonne4377" dataDxfId="12004"/>
    <tableColumn id="4410" xr3:uid="{00000000-0010-0000-0400-00003A110000}" name="Colonne4378" dataDxfId="12003"/>
    <tableColumn id="4411" xr3:uid="{00000000-0010-0000-0400-00003B110000}" name="Colonne4379" dataDxfId="12002"/>
    <tableColumn id="4412" xr3:uid="{00000000-0010-0000-0400-00003C110000}" name="Colonne4380" dataDxfId="12001"/>
    <tableColumn id="4413" xr3:uid="{00000000-0010-0000-0400-00003D110000}" name="Colonne4381" dataDxfId="12000"/>
    <tableColumn id="4414" xr3:uid="{00000000-0010-0000-0400-00003E110000}" name="Colonne4382" dataDxfId="11999"/>
    <tableColumn id="4415" xr3:uid="{00000000-0010-0000-0400-00003F110000}" name="Colonne4383" dataDxfId="11998"/>
    <tableColumn id="4416" xr3:uid="{00000000-0010-0000-0400-000040110000}" name="Colonne4384" dataDxfId="11997"/>
    <tableColumn id="4417" xr3:uid="{00000000-0010-0000-0400-000041110000}" name="Colonne4385" dataDxfId="11996"/>
    <tableColumn id="4418" xr3:uid="{00000000-0010-0000-0400-000042110000}" name="Colonne4386" dataDxfId="11995"/>
    <tableColumn id="4419" xr3:uid="{00000000-0010-0000-0400-000043110000}" name="Colonne4387" dataDxfId="11994"/>
    <tableColumn id="4420" xr3:uid="{00000000-0010-0000-0400-000044110000}" name="Colonne4388" dataDxfId="11993"/>
    <tableColumn id="4421" xr3:uid="{00000000-0010-0000-0400-000045110000}" name="Colonne4389" dataDxfId="11992"/>
    <tableColumn id="4422" xr3:uid="{00000000-0010-0000-0400-000046110000}" name="Colonne4390" dataDxfId="11991"/>
    <tableColumn id="4423" xr3:uid="{00000000-0010-0000-0400-000047110000}" name="Colonne4391" dataDxfId="11990"/>
    <tableColumn id="4424" xr3:uid="{00000000-0010-0000-0400-000048110000}" name="Colonne4392" dataDxfId="11989"/>
    <tableColumn id="4425" xr3:uid="{00000000-0010-0000-0400-000049110000}" name="Colonne4393" dataDxfId="11988"/>
    <tableColumn id="4426" xr3:uid="{00000000-0010-0000-0400-00004A110000}" name="Colonne4394" dataDxfId="11987"/>
    <tableColumn id="4427" xr3:uid="{00000000-0010-0000-0400-00004B110000}" name="Colonne4395" dataDxfId="11986"/>
    <tableColumn id="4428" xr3:uid="{00000000-0010-0000-0400-00004C110000}" name="Colonne4396" dataDxfId="11985"/>
    <tableColumn id="4429" xr3:uid="{00000000-0010-0000-0400-00004D110000}" name="Colonne4397" dataDxfId="11984"/>
    <tableColumn id="4430" xr3:uid="{00000000-0010-0000-0400-00004E110000}" name="Colonne4398" dataDxfId="11983"/>
    <tableColumn id="4431" xr3:uid="{00000000-0010-0000-0400-00004F110000}" name="Colonne4399" dataDxfId="11982"/>
    <tableColumn id="4432" xr3:uid="{00000000-0010-0000-0400-000050110000}" name="Colonne4400" dataDxfId="11981"/>
    <tableColumn id="4433" xr3:uid="{00000000-0010-0000-0400-000051110000}" name="Colonne4401" dataDxfId="11980"/>
    <tableColumn id="4434" xr3:uid="{00000000-0010-0000-0400-000052110000}" name="Colonne4402" dataDxfId="11979"/>
    <tableColumn id="4435" xr3:uid="{00000000-0010-0000-0400-000053110000}" name="Colonne4403" dataDxfId="11978"/>
    <tableColumn id="4436" xr3:uid="{00000000-0010-0000-0400-000054110000}" name="Colonne4404" dataDxfId="11977"/>
    <tableColumn id="4437" xr3:uid="{00000000-0010-0000-0400-000055110000}" name="Colonne4405" dataDxfId="11976"/>
    <tableColumn id="4438" xr3:uid="{00000000-0010-0000-0400-000056110000}" name="Colonne4406" dataDxfId="11975"/>
    <tableColumn id="4439" xr3:uid="{00000000-0010-0000-0400-000057110000}" name="Colonne4407" dataDxfId="11974"/>
    <tableColumn id="4440" xr3:uid="{00000000-0010-0000-0400-000058110000}" name="Colonne4408" dataDxfId="11973"/>
    <tableColumn id="4441" xr3:uid="{00000000-0010-0000-0400-000059110000}" name="Colonne4409" dataDxfId="11972"/>
    <tableColumn id="4442" xr3:uid="{00000000-0010-0000-0400-00005A110000}" name="Colonne4410" dataDxfId="11971"/>
    <tableColumn id="4443" xr3:uid="{00000000-0010-0000-0400-00005B110000}" name="Colonne4411" dataDxfId="11970"/>
    <tableColumn id="4444" xr3:uid="{00000000-0010-0000-0400-00005C110000}" name="Colonne4412" dataDxfId="11969"/>
    <tableColumn id="4445" xr3:uid="{00000000-0010-0000-0400-00005D110000}" name="Colonne4413" dataDxfId="11968"/>
    <tableColumn id="4446" xr3:uid="{00000000-0010-0000-0400-00005E110000}" name="Colonne4414" dataDxfId="11967"/>
    <tableColumn id="4447" xr3:uid="{00000000-0010-0000-0400-00005F110000}" name="Colonne4415" dataDxfId="11966"/>
    <tableColumn id="4448" xr3:uid="{00000000-0010-0000-0400-000060110000}" name="Colonne4416" dataDxfId="11965"/>
    <tableColumn id="4449" xr3:uid="{00000000-0010-0000-0400-000061110000}" name="Colonne4417" dataDxfId="11964"/>
    <tableColumn id="4450" xr3:uid="{00000000-0010-0000-0400-000062110000}" name="Colonne4418" dataDxfId="11963"/>
    <tableColumn id="4451" xr3:uid="{00000000-0010-0000-0400-000063110000}" name="Colonne4419" dataDxfId="11962"/>
    <tableColumn id="4452" xr3:uid="{00000000-0010-0000-0400-000064110000}" name="Colonne4420" dataDxfId="11961"/>
    <tableColumn id="4453" xr3:uid="{00000000-0010-0000-0400-000065110000}" name="Colonne4421" dataDxfId="11960"/>
    <tableColumn id="4454" xr3:uid="{00000000-0010-0000-0400-000066110000}" name="Colonne4422" dataDxfId="11959"/>
    <tableColumn id="4455" xr3:uid="{00000000-0010-0000-0400-000067110000}" name="Colonne4423" dataDxfId="11958"/>
    <tableColumn id="4456" xr3:uid="{00000000-0010-0000-0400-000068110000}" name="Colonne4424" dataDxfId="11957"/>
    <tableColumn id="4457" xr3:uid="{00000000-0010-0000-0400-000069110000}" name="Colonne4425" dataDxfId="11956"/>
    <tableColumn id="4458" xr3:uid="{00000000-0010-0000-0400-00006A110000}" name="Colonne4426" dataDxfId="11955"/>
    <tableColumn id="4459" xr3:uid="{00000000-0010-0000-0400-00006B110000}" name="Colonne4427" dataDxfId="11954"/>
    <tableColumn id="4460" xr3:uid="{00000000-0010-0000-0400-00006C110000}" name="Colonne4428" dataDxfId="11953"/>
    <tableColumn id="4461" xr3:uid="{00000000-0010-0000-0400-00006D110000}" name="Colonne4429" dataDxfId="11952"/>
    <tableColumn id="4462" xr3:uid="{00000000-0010-0000-0400-00006E110000}" name="Colonne4430" dataDxfId="11951"/>
    <tableColumn id="4463" xr3:uid="{00000000-0010-0000-0400-00006F110000}" name="Colonne4431" dataDxfId="11950"/>
    <tableColumn id="4464" xr3:uid="{00000000-0010-0000-0400-000070110000}" name="Colonne4432" dataDxfId="11949"/>
    <tableColumn id="4465" xr3:uid="{00000000-0010-0000-0400-000071110000}" name="Colonne4433" dataDxfId="11948"/>
    <tableColumn id="4466" xr3:uid="{00000000-0010-0000-0400-000072110000}" name="Colonne4434" dataDxfId="11947"/>
    <tableColumn id="4467" xr3:uid="{00000000-0010-0000-0400-000073110000}" name="Colonne4435" dataDxfId="11946"/>
    <tableColumn id="4468" xr3:uid="{00000000-0010-0000-0400-000074110000}" name="Colonne4436" dataDxfId="11945"/>
    <tableColumn id="4469" xr3:uid="{00000000-0010-0000-0400-000075110000}" name="Colonne4437" dataDxfId="11944"/>
    <tableColumn id="4470" xr3:uid="{00000000-0010-0000-0400-000076110000}" name="Colonne4438" dataDxfId="11943"/>
    <tableColumn id="4471" xr3:uid="{00000000-0010-0000-0400-000077110000}" name="Colonne4439" dataDxfId="11942"/>
    <tableColumn id="4472" xr3:uid="{00000000-0010-0000-0400-000078110000}" name="Colonne4440" dataDxfId="11941"/>
    <tableColumn id="4473" xr3:uid="{00000000-0010-0000-0400-000079110000}" name="Colonne4441" dataDxfId="11940"/>
    <tableColumn id="4474" xr3:uid="{00000000-0010-0000-0400-00007A110000}" name="Colonne4442" dataDxfId="11939"/>
    <tableColumn id="4475" xr3:uid="{00000000-0010-0000-0400-00007B110000}" name="Colonne4443" dataDxfId="11938"/>
    <tableColumn id="4476" xr3:uid="{00000000-0010-0000-0400-00007C110000}" name="Colonne4444" dataDxfId="11937"/>
    <tableColumn id="4477" xr3:uid="{00000000-0010-0000-0400-00007D110000}" name="Colonne4445" dataDxfId="11936"/>
    <tableColumn id="4478" xr3:uid="{00000000-0010-0000-0400-00007E110000}" name="Colonne4446" dataDxfId="11935"/>
    <tableColumn id="4479" xr3:uid="{00000000-0010-0000-0400-00007F110000}" name="Colonne4447" dataDxfId="11934"/>
    <tableColumn id="4480" xr3:uid="{00000000-0010-0000-0400-000080110000}" name="Colonne4448" dataDxfId="11933"/>
    <tableColumn id="4481" xr3:uid="{00000000-0010-0000-0400-000081110000}" name="Colonne4449" dataDxfId="11932"/>
    <tableColumn id="4482" xr3:uid="{00000000-0010-0000-0400-000082110000}" name="Colonne4450" dataDxfId="11931"/>
    <tableColumn id="4483" xr3:uid="{00000000-0010-0000-0400-000083110000}" name="Colonne4451" dataDxfId="11930"/>
    <tableColumn id="4484" xr3:uid="{00000000-0010-0000-0400-000084110000}" name="Colonne4452" dataDxfId="11929"/>
    <tableColumn id="4485" xr3:uid="{00000000-0010-0000-0400-000085110000}" name="Colonne4453" dataDxfId="11928"/>
    <tableColumn id="4486" xr3:uid="{00000000-0010-0000-0400-000086110000}" name="Colonne4454" dataDxfId="11927"/>
    <tableColumn id="4487" xr3:uid="{00000000-0010-0000-0400-000087110000}" name="Colonne4455" dataDxfId="11926"/>
    <tableColumn id="4488" xr3:uid="{00000000-0010-0000-0400-000088110000}" name="Colonne4456" dataDxfId="11925"/>
    <tableColumn id="4489" xr3:uid="{00000000-0010-0000-0400-000089110000}" name="Colonne4457" dataDxfId="11924"/>
    <tableColumn id="4490" xr3:uid="{00000000-0010-0000-0400-00008A110000}" name="Colonne4458" dataDxfId="11923"/>
    <tableColumn id="4491" xr3:uid="{00000000-0010-0000-0400-00008B110000}" name="Colonne4459" dataDxfId="11922"/>
    <tableColumn id="4492" xr3:uid="{00000000-0010-0000-0400-00008C110000}" name="Colonne4460" dataDxfId="11921"/>
    <tableColumn id="4493" xr3:uid="{00000000-0010-0000-0400-00008D110000}" name="Colonne4461" dataDxfId="11920"/>
    <tableColumn id="4494" xr3:uid="{00000000-0010-0000-0400-00008E110000}" name="Colonne4462" dataDxfId="11919"/>
    <tableColumn id="4495" xr3:uid="{00000000-0010-0000-0400-00008F110000}" name="Colonne4463" dataDxfId="11918"/>
    <tableColumn id="4496" xr3:uid="{00000000-0010-0000-0400-000090110000}" name="Colonne4464" dataDxfId="11917"/>
    <tableColumn id="4497" xr3:uid="{00000000-0010-0000-0400-000091110000}" name="Colonne4465" dataDxfId="11916"/>
    <tableColumn id="4498" xr3:uid="{00000000-0010-0000-0400-000092110000}" name="Colonne4466" dataDxfId="11915"/>
    <tableColumn id="4499" xr3:uid="{00000000-0010-0000-0400-000093110000}" name="Colonne4467" dataDxfId="11914"/>
    <tableColumn id="4500" xr3:uid="{00000000-0010-0000-0400-000094110000}" name="Colonne4468" dataDxfId="11913"/>
    <tableColumn id="4501" xr3:uid="{00000000-0010-0000-0400-000095110000}" name="Colonne4469" dataDxfId="11912"/>
    <tableColumn id="4502" xr3:uid="{00000000-0010-0000-0400-000096110000}" name="Colonne4470" dataDxfId="11911"/>
    <tableColumn id="4503" xr3:uid="{00000000-0010-0000-0400-000097110000}" name="Colonne4471" dataDxfId="11910"/>
    <tableColumn id="4504" xr3:uid="{00000000-0010-0000-0400-000098110000}" name="Colonne4472" dataDxfId="11909"/>
    <tableColumn id="4505" xr3:uid="{00000000-0010-0000-0400-000099110000}" name="Colonne4473" dataDxfId="11908"/>
    <tableColumn id="4506" xr3:uid="{00000000-0010-0000-0400-00009A110000}" name="Colonne4474" dataDxfId="11907"/>
    <tableColumn id="4507" xr3:uid="{00000000-0010-0000-0400-00009B110000}" name="Colonne4475" dataDxfId="11906"/>
    <tableColumn id="4508" xr3:uid="{00000000-0010-0000-0400-00009C110000}" name="Colonne4476" dataDxfId="11905"/>
    <tableColumn id="4509" xr3:uid="{00000000-0010-0000-0400-00009D110000}" name="Colonne4477" dataDxfId="11904"/>
    <tableColumn id="4510" xr3:uid="{00000000-0010-0000-0400-00009E110000}" name="Colonne4478" dataDxfId="11903"/>
    <tableColumn id="4511" xr3:uid="{00000000-0010-0000-0400-00009F110000}" name="Colonne4479" dataDxfId="11902"/>
    <tableColumn id="4512" xr3:uid="{00000000-0010-0000-0400-0000A0110000}" name="Colonne4480" dataDxfId="11901"/>
    <tableColumn id="4513" xr3:uid="{00000000-0010-0000-0400-0000A1110000}" name="Colonne4481" dataDxfId="11900"/>
    <tableColumn id="4514" xr3:uid="{00000000-0010-0000-0400-0000A2110000}" name="Colonne4482" dataDxfId="11899"/>
    <tableColumn id="4515" xr3:uid="{00000000-0010-0000-0400-0000A3110000}" name="Colonne4483" dataDxfId="11898"/>
    <tableColumn id="4516" xr3:uid="{00000000-0010-0000-0400-0000A4110000}" name="Colonne4484" dataDxfId="11897"/>
    <tableColumn id="4517" xr3:uid="{00000000-0010-0000-0400-0000A5110000}" name="Colonne4485" dataDxfId="11896"/>
    <tableColumn id="4518" xr3:uid="{00000000-0010-0000-0400-0000A6110000}" name="Colonne4486" dataDxfId="11895"/>
    <tableColumn id="4519" xr3:uid="{00000000-0010-0000-0400-0000A7110000}" name="Colonne4487" dataDxfId="11894"/>
    <tableColumn id="4520" xr3:uid="{00000000-0010-0000-0400-0000A8110000}" name="Colonne4488" dataDxfId="11893"/>
    <tableColumn id="4521" xr3:uid="{00000000-0010-0000-0400-0000A9110000}" name="Colonne4489" dataDxfId="11892"/>
    <tableColumn id="4522" xr3:uid="{00000000-0010-0000-0400-0000AA110000}" name="Colonne4490" dataDxfId="11891"/>
    <tableColumn id="4523" xr3:uid="{00000000-0010-0000-0400-0000AB110000}" name="Colonne4491" dataDxfId="11890"/>
    <tableColumn id="4524" xr3:uid="{00000000-0010-0000-0400-0000AC110000}" name="Colonne4492" dataDxfId="11889"/>
    <tableColumn id="4525" xr3:uid="{00000000-0010-0000-0400-0000AD110000}" name="Colonne4493" dataDxfId="11888"/>
    <tableColumn id="4526" xr3:uid="{00000000-0010-0000-0400-0000AE110000}" name="Colonne4494" dataDxfId="11887"/>
    <tableColumn id="4527" xr3:uid="{00000000-0010-0000-0400-0000AF110000}" name="Colonne4495" dataDxfId="11886"/>
    <tableColumn id="4528" xr3:uid="{00000000-0010-0000-0400-0000B0110000}" name="Colonne4496" dataDxfId="11885"/>
    <tableColumn id="4529" xr3:uid="{00000000-0010-0000-0400-0000B1110000}" name="Colonne4497" dataDxfId="11884"/>
    <tableColumn id="4530" xr3:uid="{00000000-0010-0000-0400-0000B2110000}" name="Colonne4498" dataDxfId="11883"/>
    <tableColumn id="4531" xr3:uid="{00000000-0010-0000-0400-0000B3110000}" name="Colonne4499" dataDxfId="11882"/>
    <tableColumn id="4532" xr3:uid="{00000000-0010-0000-0400-0000B4110000}" name="Colonne4500" dataDxfId="11881"/>
    <tableColumn id="4533" xr3:uid="{00000000-0010-0000-0400-0000B5110000}" name="Colonne4501" dataDxfId="11880"/>
    <tableColumn id="4534" xr3:uid="{00000000-0010-0000-0400-0000B6110000}" name="Colonne4502" dataDxfId="11879"/>
    <tableColumn id="4535" xr3:uid="{00000000-0010-0000-0400-0000B7110000}" name="Colonne4503" dataDxfId="11878"/>
    <tableColumn id="4536" xr3:uid="{00000000-0010-0000-0400-0000B8110000}" name="Colonne4504" dataDxfId="11877"/>
    <tableColumn id="4537" xr3:uid="{00000000-0010-0000-0400-0000B9110000}" name="Colonne4505" dataDxfId="11876"/>
    <tableColumn id="4538" xr3:uid="{00000000-0010-0000-0400-0000BA110000}" name="Colonne4506" dataDxfId="11875"/>
    <tableColumn id="4539" xr3:uid="{00000000-0010-0000-0400-0000BB110000}" name="Colonne4507" dataDxfId="11874"/>
    <tableColumn id="4540" xr3:uid="{00000000-0010-0000-0400-0000BC110000}" name="Colonne4508" dataDxfId="11873"/>
    <tableColumn id="4541" xr3:uid="{00000000-0010-0000-0400-0000BD110000}" name="Colonne4509" dataDxfId="11872"/>
    <tableColumn id="4542" xr3:uid="{00000000-0010-0000-0400-0000BE110000}" name="Colonne4510" dataDxfId="11871"/>
    <tableColumn id="4543" xr3:uid="{00000000-0010-0000-0400-0000BF110000}" name="Colonne4511" dataDxfId="11870"/>
    <tableColumn id="4544" xr3:uid="{00000000-0010-0000-0400-0000C0110000}" name="Colonne4512" dataDxfId="11869"/>
    <tableColumn id="4545" xr3:uid="{00000000-0010-0000-0400-0000C1110000}" name="Colonne4513" dataDxfId="11868"/>
    <tableColumn id="4546" xr3:uid="{00000000-0010-0000-0400-0000C2110000}" name="Colonne4514" dataDxfId="11867"/>
    <tableColumn id="4547" xr3:uid="{00000000-0010-0000-0400-0000C3110000}" name="Colonne4515" dataDxfId="11866"/>
    <tableColumn id="4548" xr3:uid="{00000000-0010-0000-0400-0000C4110000}" name="Colonne4516" dataDxfId="11865"/>
    <tableColumn id="4549" xr3:uid="{00000000-0010-0000-0400-0000C5110000}" name="Colonne4517" dataDxfId="11864"/>
    <tableColumn id="4550" xr3:uid="{00000000-0010-0000-0400-0000C6110000}" name="Colonne4518" dataDxfId="11863"/>
    <tableColumn id="4551" xr3:uid="{00000000-0010-0000-0400-0000C7110000}" name="Colonne4519" dataDxfId="11862"/>
    <tableColumn id="4552" xr3:uid="{00000000-0010-0000-0400-0000C8110000}" name="Colonne4520" dataDxfId="11861"/>
    <tableColumn id="4553" xr3:uid="{00000000-0010-0000-0400-0000C9110000}" name="Colonne4521" dataDxfId="11860"/>
    <tableColumn id="4554" xr3:uid="{00000000-0010-0000-0400-0000CA110000}" name="Colonne4522" dataDxfId="11859"/>
    <tableColumn id="4555" xr3:uid="{00000000-0010-0000-0400-0000CB110000}" name="Colonne4523" dataDxfId="11858"/>
    <tableColumn id="4556" xr3:uid="{00000000-0010-0000-0400-0000CC110000}" name="Colonne4524" dataDxfId="11857"/>
    <tableColumn id="4557" xr3:uid="{00000000-0010-0000-0400-0000CD110000}" name="Colonne4525" dataDxfId="11856"/>
    <tableColumn id="4558" xr3:uid="{00000000-0010-0000-0400-0000CE110000}" name="Colonne4526" dataDxfId="11855"/>
    <tableColumn id="4559" xr3:uid="{00000000-0010-0000-0400-0000CF110000}" name="Colonne4527" dataDxfId="11854"/>
    <tableColumn id="4560" xr3:uid="{00000000-0010-0000-0400-0000D0110000}" name="Colonne4528" dataDxfId="11853"/>
    <tableColumn id="4561" xr3:uid="{00000000-0010-0000-0400-0000D1110000}" name="Colonne4529" dataDxfId="11852"/>
    <tableColumn id="4562" xr3:uid="{00000000-0010-0000-0400-0000D2110000}" name="Colonne4530" dataDxfId="11851"/>
    <tableColumn id="4563" xr3:uid="{00000000-0010-0000-0400-0000D3110000}" name="Colonne4531" dataDxfId="11850"/>
    <tableColumn id="4564" xr3:uid="{00000000-0010-0000-0400-0000D4110000}" name="Colonne4532" dataDxfId="11849"/>
    <tableColumn id="4565" xr3:uid="{00000000-0010-0000-0400-0000D5110000}" name="Colonne4533" dataDxfId="11848"/>
    <tableColumn id="4566" xr3:uid="{00000000-0010-0000-0400-0000D6110000}" name="Colonne4534" dataDxfId="11847"/>
    <tableColumn id="4567" xr3:uid="{00000000-0010-0000-0400-0000D7110000}" name="Colonne4535" dataDxfId="11846"/>
    <tableColumn id="4568" xr3:uid="{00000000-0010-0000-0400-0000D8110000}" name="Colonne4536" dataDxfId="11845"/>
    <tableColumn id="4569" xr3:uid="{00000000-0010-0000-0400-0000D9110000}" name="Colonne4537" dataDxfId="11844"/>
    <tableColumn id="4570" xr3:uid="{00000000-0010-0000-0400-0000DA110000}" name="Colonne4538" dataDxfId="11843"/>
    <tableColumn id="4571" xr3:uid="{00000000-0010-0000-0400-0000DB110000}" name="Colonne4539" dataDxfId="11842"/>
    <tableColumn id="4572" xr3:uid="{00000000-0010-0000-0400-0000DC110000}" name="Colonne4540" dataDxfId="11841"/>
    <tableColumn id="4573" xr3:uid="{00000000-0010-0000-0400-0000DD110000}" name="Colonne4541" dataDxfId="11840"/>
    <tableColumn id="4574" xr3:uid="{00000000-0010-0000-0400-0000DE110000}" name="Colonne4542" dataDxfId="11839"/>
    <tableColumn id="4575" xr3:uid="{00000000-0010-0000-0400-0000DF110000}" name="Colonne4543" dataDxfId="11838"/>
    <tableColumn id="4576" xr3:uid="{00000000-0010-0000-0400-0000E0110000}" name="Colonne4544" dataDxfId="11837"/>
    <tableColumn id="4577" xr3:uid="{00000000-0010-0000-0400-0000E1110000}" name="Colonne4545" dataDxfId="11836"/>
    <tableColumn id="4578" xr3:uid="{00000000-0010-0000-0400-0000E2110000}" name="Colonne4546" dataDxfId="11835"/>
    <tableColumn id="4579" xr3:uid="{00000000-0010-0000-0400-0000E3110000}" name="Colonne4547" dataDxfId="11834"/>
    <tableColumn id="4580" xr3:uid="{00000000-0010-0000-0400-0000E4110000}" name="Colonne4548" dataDxfId="11833"/>
    <tableColumn id="4581" xr3:uid="{00000000-0010-0000-0400-0000E5110000}" name="Colonne4549" dataDxfId="11832"/>
    <tableColumn id="4582" xr3:uid="{00000000-0010-0000-0400-0000E6110000}" name="Colonne4550" dataDxfId="11831"/>
    <tableColumn id="4583" xr3:uid="{00000000-0010-0000-0400-0000E7110000}" name="Colonne4551" dataDxfId="11830"/>
    <tableColumn id="4584" xr3:uid="{00000000-0010-0000-0400-0000E8110000}" name="Colonne4552" dataDxfId="11829"/>
    <tableColumn id="4585" xr3:uid="{00000000-0010-0000-0400-0000E9110000}" name="Colonne4553" dataDxfId="11828"/>
    <tableColumn id="4586" xr3:uid="{00000000-0010-0000-0400-0000EA110000}" name="Colonne4554" dataDxfId="11827"/>
    <tableColumn id="4587" xr3:uid="{00000000-0010-0000-0400-0000EB110000}" name="Colonne4555" dataDxfId="11826"/>
    <tableColumn id="4588" xr3:uid="{00000000-0010-0000-0400-0000EC110000}" name="Colonne4556" dataDxfId="11825"/>
    <tableColumn id="4589" xr3:uid="{00000000-0010-0000-0400-0000ED110000}" name="Colonne4557" dataDxfId="11824"/>
    <tableColumn id="4590" xr3:uid="{00000000-0010-0000-0400-0000EE110000}" name="Colonne4558" dataDxfId="11823"/>
    <tableColumn id="4591" xr3:uid="{00000000-0010-0000-0400-0000EF110000}" name="Colonne4559" dataDxfId="11822"/>
    <tableColumn id="4592" xr3:uid="{00000000-0010-0000-0400-0000F0110000}" name="Colonne4560" dataDxfId="11821"/>
    <tableColumn id="4593" xr3:uid="{00000000-0010-0000-0400-0000F1110000}" name="Colonne4561" dataDxfId="11820"/>
    <tableColumn id="4594" xr3:uid="{00000000-0010-0000-0400-0000F2110000}" name="Colonne4562" dataDxfId="11819"/>
    <tableColumn id="4595" xr3:uid="{00000000-0010-0000-0400-0000F3110000}" name="Colonne4563" dataDxfId="11818"/>
    <tableColumn id="4596" xr3:uid="{00000000-0010-0000-0400-0000F4110000}" name="Colonne4564" dataDxfId="11817"/>
    <tableColumn id="4597" xr3:uid="{00000000-0010-0000-0400-0000F5110000}" name="Colonne4565" dataDxfId="11816"/>
    <tableColumn id="4598" xr3:uid="{00000000-0010-0000-0400-0000F6110000}" name="Colonne4566" dataDxfId="11815"/>
    <tableColumn id="4599" xr3:uid="{00000000-0010-0000-0400-0000F7110000}" name="Colonne4567" dataDxfId="11814"/>
    <tableColumn id="4600" xr3:uid="{00000000-0010-0000-0400-0000F8110000}" name="Colonne4568" dataDxfId="11813"/>
    <tableColumn id="4601" xr3:uid="{00000000-0010-0000-0400-0000F9110000}" name="Colonne4569" dataDxfId="11812"/>
    <tableColumn id="4602" xr3:uid="{00000000-0010-0000-0400-0000FA110000}" name="Colonne4570" dataDxfId="11811"/>
    <tableColumn id="4603" xr3:uid="{00000000-0010-0000-0400-0000FB110000}" name="Colonne4571" dataDxfId="11810"/>
    <tableColumn id="4604" xr3:uid="{00000000-0010-0000-0400-0000FC110000}" name="Colonne4572" dataDxfId="11809"/>
    <tableColumn id="4605" xr3:uid="{00000000-0010-0000-0400-0000FD110000}" name="Colonne4573" dataDxfId="11808"/>
    <tableColumn id="4606" xr3:uid="{00000000-0010-0000-0400-0000FE110000}" name="Colonne4574" dataDxfId="11807"/>
    <tableColumn id="4607" xr3:uid="{00000000-0010-0000-0400-0000FF110000}" name="Colonne4575" dataDxfId="11806"/>
    <tableColumn id="4608" xr3:uid="{00000000-0010-0000-0400-000000120000}" name="Colonne4576" dataDxfId="11805"/>
    <tableColumn id="4609" xr3:uid="{00000000-0010-0000-0400-000001120000}" name="Colonne4577" dataDxfId="11804"/>
    <tableColumn id="4610" xr3:uid="{00000000-0010-0000-0400-000002120000}" name="Colonne4578" dataDxfId="11803"/>
    <tableColumn id="4611" xr3:uid="{00000000-0010-0000-0400-000003120000}" name="Colonne4579" dataDxfId="11802"/>
    <tableColumn id="4612" xr3:uid="{00000000-0010-0000-0400-000004120000}" name="Colonne4580" dataDxfId="11801"/>
    <tableColumn id="4613" xr3:uid="{00000000-0010-0000-0400-000005120000}" name="Colonne4581" dataDxfId="11800"/>
    <tableColumn id="4614" xr3:uid="{00000000-0010-0000-0400-000006120000}" name="Colonne4582" dataDxfId="11799"/>
    <tableColumn id="4615" xr3:uid="{00000000-0010-0000-0400-000007120000}" name="Colonne4583" dataDxfId="11798"/>
    <tableColumn id="4616" xr3:uid="{00000000-0010-0000-0400-000008120000}" name="Colonne4584" dataDxfId="11797"/>
    <tableColumn id="4617" xr3:uid="{00000000-0010-0000-0400-000009120000}" name="Colonne4585" dataDxfId="11796"/>
    <tableColumn id="4618" xr3:uid="{00000000-0010-0000-0400-00000A120000}" name="Colonne4586" dataDxfId="11795"/>
    <tableColumn id="4619" xr3:uid="{00000000-0010-0000-0400-00000B120000}" name="Colonne4587" dataDxfId="11794"/>
    <tableColumn id="4620" xr3:uid="{00000000-0010-0000-0400-00000C120000}" name="Colonne4588" dataDxfId="11793"/>
    <tableColumn id="4621" xr3:uid="{00000000-0010-0000-0400-00000D120000}" name="Colonne4589" dataDxfId="11792"/>
    <tableColumn id="4622" xr3:uid="{00000000-0010-0000-0400-00000E120000}" name="Colonne4590" dataDxfId="11791"/>
    <tableColumn id="4623" xr3:uid="{00000000-0010-0000-0400-00000F120000}" name="Colonne4591" dataDxfId="11790"/>
    <tableColumn id="4624" xr3:uid="{00000000-0010-0000-0400-000010120000}" name="Colonne4592" dataDxfId="11789"/>
    <tableColumn id="4625" xr3:uid="{00000000-0010-0000-0400-000011120000}" name="Colonne4593" dataDxfId="11788"/>
    <tableColumn id="4626" xr3:uid="{00000000-0010-0000-0400-000012120000}" name="Colonne4594" dataDxfId="11787"/>
    <tableColumn id="4627" xr3:uid="{00000000-0010-0000-0400-000013120000}" name="Colonne4595" dataDxfId="11786"/>
    <tableColumn id="4628" xr3:uid="{00000000-0010-0000-0400-000014120000}" name="Colonne4596" dataDxfId="11785"/>
    <tableColumn id="4629" xr3:uid="{00000000-0010-0000-0400-000015120000}" name="Colonne4597" dataDxfId="11784"/>
    <tableColumn id="4630" xr3:uid="{00000000-0010-0000-0400-000016120000}" name="Colonne4598" dataDxfId="11783"/>
    <tableColumn id="4631" xr3:uid="{00000000-0010-0000-0400-000017120000}" name="Colonne4599" dataDxfId="11782"/>
    <tableColumn id="4632" xr3:uid="{00000000-0010-0000-0400-000018120000}" name="Colonne4600" dataDxfId="11781"/>
    <tableColumn id="4633" xr3:uid="{00000000-0010-0000-0400-000019120000}" name="Colonne4601" dataDxfId="11780"/>
    <tableColumn id="4634" xr3:uid="{00000000-0010-0000-0400-00001A120000}" name="Colonne4602" dataDxfId="11779"/>
    <tableColumn id="4635" xr3:uid="{00000000-0010-0000-0400-00001B120000}" name="Colonne4603" dataDxfId="11778"/>
    <tableColumn id="4636" xr3:uid="{00000000-0010-0000-0400-00001C120000}" name="Colonne4604" dataDxfId="11777"/>
    <tableColumn id="4637" xr3:uid="{00000000-0010-0000-0400-00001D120000}" name="Colonne4605" dataDxfId="11776"/>
    <tableColumn id="4638" xr3:uid="{00000000-0010-0000-0400-00001E120000}" name="Colonne4606" dataDxfId="11775"/>
    <tableColumn id="4639" xr3:uid="{00000000-0010-0000-0400-00001F120000}" name="Colonne4607" dataDxfId="11774"/>
    <tableColumn id="4640" xr3:uid="{00000000-0010-0000-0400-000020120000}" name="Colonne4608" dataDxfId="11773"/>
    <tableColumn id="4641" xr3:uid="{00000000-0010-0000-0400-000021120000}" name="Colonne4609" dataDxfId="11772"/>
    <tableColumn id="4642" xr3:uid="{00000000-0010-0000-0400-000022120000}" name="Colonne4610" dataDxfId="11771"/>
    <tableColumn id="4643" xr3:uid="{00000000-0010-0000-0400-000023120000}" name="Colonne4611" dataDxfId="11770"/>
    <tableColumn id="4644" xr3:uid="{00000000-0010-0000-0400-000024120000}" name="Colonne4612" dataDxfId="11769"/>
    <tableColumn id="4645" xr3:uid="{00000000-0010-0000-0400-000025120000}" name="Colonne4613" dataDxfId="11768"/>
    <tableColumn id="4646" xr3:uid="{00000000-0010-0000-0400-000026120000}" name="Colonne4614" dataDxfId="11767"/>
    <tableColumn id="4647" xr3:uid="{00000000-0010-0000-0400-000027120000}" name="Colonne4615" dataDxfId="11766"/>
    <tableColumn id="4648" xr3:uid="{00000000-0010-0000-0400-000028120000}" name="Colonne4616" dataDxfId="11765"/>
    <tableColumn id="4649" xr3:uid="{00000000-0010-0000-0400-000029120000}" name="Colonne4617" dataDxfId="11764"/>
    <tableColumn id="4650" xr3:uid="{00000000-0010-0000-0400-00002A120000}" name="Colonne4618" dataDxfId="11763"/>
    <tableColumn id="4651" xr3:uid="{00000000-0010-0000-0400-00002B120000}" name="Colonne4619" dataDxfId="11762"/>
    <tableColumn id="4652" xr3:uid="{00000000-0010-0000-0400-00002C120000}" name="Colonne4620" dataDxfId="11761"/>
    <tableColumn id="4653" xr3:uid="{00000000-0010-0000-0400-00002D120000}" name="Colonne4621" dataDxfId="11760"/>
    <tableColumn id="4654" xr3:uid="{00000000-0010-0000-0400-00002E120000}" name="Colonne4622" dataDxfId="11759"/>
    <tableColumn id="4655" xr3:uid="{00000000-0010-0000-0400-00002F120000}" name="Colonne4623" dataDxfId="11758"/>
    <tableColumn id="4656" xr3:uid="{00000000-0010-0000-0400-000030120000}" name="Colonne4624" dataDxfId="11757"/>
    <tableColumn id="4657" xr3:uid="{00000000-0010-0000-0400-000031120000}" name="Colonne4625" dataDxfId="11756"/>
    <tableColumn id="4658" xr3:uid="{00000000-0010-0000-0400-000032120000}" name="Colonne4626" dataDxfId="11755"/>
    <tableColumn id="4659" xr3:uid="{00000000-0010-0000-0400-000033120000}" name="Colonne4627" dataDxfId="11754"/>
    <tableColumn id="4660" xr3:uid="{00000000-0010-0000-0400-000034120000}" name="Colonne4628" dataDxfId="11753"/>
    <tableColumn id="4661" xr3:uid="{00000000-0010-0000-0400-000035120000}" name="Colonne4629" dataDxfId="11752"/>
    <tableColumn id="4662" xr3:uid="{00000000-0010-0000-0400-000036120000}" name="Colonne4630" dataDxfId="11751"/>
    <tableColumn id="4663" xr3:uid="{00000000-0010-0000-0400-000037120000}" name="Colonne4631" dataDxfId="11750"/>
    <tableColumn id="4664" xr3:uid="{00000000-0010-0000-0400-000038120000}" name="Colonne4632" dataDxfId="11749"/>
    <tableColumn id="4665" xr3:uid="{00000000-0010-0000-0400-000039120000}" name="Colonne4633" dataDxfId="11748"/>
    <tableColumn id="4666" xr3:uid="{00000000-0010-0000-0400-00003A120000}" name="Colonne4634" dataDxfId="11747"/>
    <tableColumn id="4667" xr3:uid="{00000000-0010-0000-0400-00003B120000}" name="Colonne4635" dataDxfId="11746"/>
    <tableColumn id="4668" xr3:uid="{00000000-0010-0000-0400-00003C120000}" name="Colonne4636" dataDxfId="11745"/>
    <tableColumn id="4669" xr3:uid="{00000000-0010-0000-0400-00003D120000}" name="Colonne4637" dataDxfId="11744"/>
    <tableColumn id="4670" xr3:uid="{00000000-0010-0000-0400-00003E120000}" name="Colonne4638" dataDxfId="11743"/>
    <tableColumn id="4671" xr3:uid="{00000000-0010-0000-0400-00003F120000}" name="Colonne4639" dataDxfId="11742"/>
    <tableColumn id="4672" xr3:uid="{00000000-0010-0000-0400-000040120000}" name="Colonne4640" dataDxfId="11741"/>
    <tableColumn id="4673" xr3:uid="{00000000-0010-0000-0400-000041120000}" name="Colonne4641" dataDxfId="11740"/>
    <tableColumn id="4674" xr3:uid="{00000000-0010-0000-0400-000042120000}" name="Colonne4642" dataDxfId="11739"/>
    <tableColumn id="4675" xr3:uid="{00000000-0010-0000-0400-000043120000}" name="Colonne4643" dataDxfId="11738"/>
    <tableColumn id="4676" xr3:uid="{00000000-0010-0000-0400-000044120000}" name="Colonne4644" dataDxfId="11737"/>
    <tableColumn id="4677" xr3:uid="{00000000-0010-0000-0400-000045120000}" name="Colonne4645" dataDxfId="11736"/>
    <tableColumn id="4678" xr3:uid="{00000000-0010-0000-0400-000046120000}" name="Colonne4646" dataDxfId="11735"/>
    <tableColumn id="4679" xr3:uid="{00000000-0010-0000-0400-000047120000}" name="Colonne4647" dataDxfId="11734"/>
    <tableColumn id="4680" xr3:uid="{00000000-0010-0000-0400-000048120000}" name="Colonne4648" dataDxfId="11733"/>
    <tableColumn id="4681" xr3:uid="{00000000-0010-0000-0400-000049120000}" name="Colonne4649" dataDxfId="11732"/>
    <tableColumn id="4682" xr3:uid="{00000000-0010-0000-0400-00004A120000}" name="Colonne4650" dataDxfId="11731"/>
    <tableColumn id="4683" xr3:uid="{00000000-0010-0000-0400-00004B120000}" name="Colonne4651" dataDxfId="11730"/>
    <tableColumn id="4684" xr3:uid="{00000000-0010-0000-0400-00004C120000}" name="Colonne4652" dataDxfId="11729"/>
    <tableColumn id="4685" xr3:uid="{00000000-0010-0000-0400-00004D120000}" name="Colonne4653" dataDxfId="11728"/>
    <tableColumn id="4686" xr3:uid="{00000000-0010-0000-0400-00004E120000}" name="Colonne4654" dataDxfId="11727"/>
    <tableColumn id="4687" xr3:uid="{00000000-0010-0000-0400-00004F120000}" name="Colonne4655" dataDxfId="11726"/>
    <tableColumn id="4688" xr3:uid="{00000000-0010-0000-0400-000050120000}" name="Colonne4656" dataDxfId="11725"/>
    <tableColumn id="4689" xr3:uid="{00000000-0010-0000-0400-000051120000}" name="Colonne4657" dataDxfId="11724"/>
    <tableColumn id="4690" xr3:uid="{00000000-0010-0000-0400-000052120000}" name="Colonne4658" dataDxfId="11723"/>
    <tableColumn id="4691" xr3:uid="{00000000-0010-0000-0400-000053120000}" name="Colonne4659" dataDxfId="11722"/>
    <tableColumn id="4692" xr3:uid="{00000000-0010-0000-0400-000054120000}" name="Colonne4660" dataDxfId="11721"/>
    <tableColumn id="4693" xr3:uid="{00000000-0010-0000-0400-000055120000}" name="Colonne4661" dataDxfId="11720"/>
    <tableColumn id="4694" xr3:uid="{00000000-0010-0000-0400-000056120000}" name="Colonne4662" dataDxfId="11719"/>
    <tableColumn id="4695" xr3:uid="{00000000-0010-0000-0400-000057120000}" name="Colonne4663" dataDxfId="11718"/>
    <tableColumn id="4696" xr3:uid="{00000000-0010-0000-0400-000058120000}" name="Colonne4664" dataDxfId="11717"/>
    <tableColumn id="4697" xr3:uid="{00000000-0010-0000-0400-000059120000}" name="Colonne4665" dataDxfId="11716"/>
    <tableColumn id="4698" xr3:uid="{00000000-0010-0000-0400-00005A120000}" name="Colonne4666" dataDxfId="11715"/>
    <tableColumn id="4699" xr3:uid="{00000000-0010-0000-0400-00005B120000}" name="Colonne4667" dataDxfId="11714"/>
    <tableColumn id="4700" xr3:uid="{00000000-0010-0000-0400-00005C120000}" name="Colonne4668" dataDxfId="11713"/>
    <tableColumn id="4701" xr3:uid="{00000000-0010-0000-0400-00005D120000}" name="Colonne4669" dataDxfId="11712"/>
    <tableColumn id="4702" xr3:uid="{00000000-0010-0000-0400-00005E120000}" name="Colonne4670" dataDxfId="11711"/>
    <tableColumn id="4703" xr3:uid="{00000000-0010-0000-0400-00005F120000}" name="Colonne4671" dataDxfId="11710"/>
    <tableColumn id="4704" xr3:uid="{00000000-0010-0000-0400-000060120000}" name="Colonne4672" dataDxfId="11709"/>
    <tableColumn id="4705" xr3:uid="{00000000-0010-0000-0400-000061120000}" name="Colonne4673" dataDxfId="11708"/>
    <tableColumn id="4706" xr3:uid="{00000000-0010-0000-0400-000062120000}" name="Colonne4674" dataDxfId="11707"/>
    <tableColumn id="4707" xr3:uid="{00000000-0010-0000-0400-000063120000}" name="Colonne4675" dataDxfId="11706"/>
    <tableColumn id="4708" xr3:uid="{00000000-0010-0000-0400-000064120000}" name="Colonne4676" dataDxfId="11705"/>
    <tableColumn id="4709" xr3:uid="{00000000-0010-0000-0400-000065120000}" name="Colonne4677" dataDxfId="11704"/>
    <tableColumn id="4710" xr3:uid="{00000000-0010-0000-0400-000066120000}" name="Colonne4678" dataDxfId="11703"/>
    <tableColumn id="4711" xr3:uid="{00000000-0010-0000-0400-000067120000}" name="Colonne4679" dataDxfId="11702"/>
    <tableColumn id="4712" xr3:uid="{00000000-0010-0000-0400-000068120000}" name="Colonne4680" dataDxfId="11701"/>
    <tableColumn id="4713" xr3:uid="{00000000-0010-0000-0400-000069120000}" name="Colonne4681" dataDxfId="11700"/>
    <tableColumn id="4714" xr3:uid="{00000000-0010-0000-0400-00006A120000}" name="Colonne4682" dataDxfId="11699"/>
    <tableColumn id="4715" xr3:uid="{00000000-0010-0000-0400-00006B120000}" name="Colonne4683" dataDxfId="11698"/>
    <tableColumn id="4716" xr3:uid="{00000000-0010-0000-0400-00006C120000}" name="Colonne4684" dataDxfId="11697"/>
    <tableColumn id="4717" xr3:uid="{00000000-0010-0000-0400-00006D120000}" name="Colonne4685" dataDxfId="11696"/>
    <tableColumn id="4718" xr3:uid="{00000000-0010-0000-0400-00006E120000}" name="Colonne4686" dataDxfId="11695"/>
    <tableColumn id="4719" xr3:uid="{00000000-0010-0000-0400-00006F120000}" name="Colonne4687" dataDxfId="11694"/>
    <tableColumn id="4720" xr3:uid="{00000000-0010-0000-0400-000070120000}" name="Colonne4688" dataDxfId="11693"/>
    <tableColumn id="4721" xr3:uid="{00000000-0010-0000-0400-000071120000}" name="Colonne4689" dataDxfId="11692"/>
    <tableColumn id="4722" xr3:uid="{00000000-0010-0000-0400-000072120000}" name="Colonne4690" dataDxfId="11691"/>
    <tableColumn id="4723" xr3:uid="{00000000-0010-0000-0400-000073120000}" name="Colonne4691" dataDxfId="11690"/>
    <tableColumn id="4724" xr3:uid="{00000000-0010-0000-0400-000074120000}" name="Colonne4692" dataDxfId="11689"/>
    <tableColumn id="4725" xr3:uid="{00000000-0010-0000-0400-000075120000}" name="Colonne4693" dataDxfId="11688"/>
    <tableColumn id="4726" xr3:uid="{00000000-0010-0000-0400-000076120000}" name="Colonne4694" dataDxfId="11687"/>
    <tableColumn id="4727" xr3:uid="{00000000-0010-0000-0400-000077120000}" name="Colonne4695" dataDxfId="11686"/>
    <tableColumn id="4728" xr3:uid="{00000000-0010-0000-0400-000078120000}" name="Colonne4696" dataDxfId="11685"/>
    <tableColumn id="4729" xr3:uid="{00000000-0010-0000-0400-000079120000}" name="Colonne4697" dataDxfId="11684"/>
    <tableColumn id="4730" xr3:uid="{00000000-0010-0000-0400-00007A120000}" name="Colonne4698" dataDxfId="11683"/>
    <tableColumn id="4731" xr3:uid="{00000000-0010-0000-0400-00007B120000}" name="Colonne4699" dataDxfId="11682"/>
    <tableColumn id="4732" xr3:uid="{00000000-0010-0000-0400-00007C120000}" name="Colonne4700" dataDxfId="11681"/>
    <tableColumn id="4733" xr3:uid="{00000000-0010-0000-0400-00007D120000}" name="Colonne4701" dataDxfId="11680"/>
    <tableColumn id="4734" xr3:uid="{00000000-0010-0000-0400-00007E120000}" name="Colonne4702" dataDxfId="11679"/>
    <tableColumn id="4735" xr3:uid="{00000000-0010-0000-0400-00007F120000}" name="Colonne4703" dataDxfId="11678"/>
    <tableColumn id="4736" xr3:uid="{00000000-0010-0000-0400-000080120000}" name="Colonne4704" dataDxfId="11677"/>
    <tableColumn id="4737" xr3:uid="{00000000-0010-0000-0400-000081120000}" name="Colonne4705" dataDxfId="11676"/>
    <tableColumn id="4738" xr3:uid="{00000000-0010-0000-0400-000082120000}" name="Colonne4706" dataDxfId="11675"/>
    <tableColumn id="4739" xr3:uid="{00000000-0010-0000-0400-000083120000}" name="Colonne4707" dataDxfId="11674"/>
    <tableColumn id="4740" xr3:uid="{00000000-0010-0000-0400-000084120000}" name="Colonne4708" dataDxfId="11673"/>
    <tableColumn id="4741" xr3:uid="{00000000-0010-0000-0400-000085120000}" name="Colonne4709" dataDxfId="11672"/>
    <tableColumn id="4742" xr3:uid="{00000000-0010-0000-0400-000086120000}" name="Colonne4710" dataDxfId="11671"/>
    <tableColumn id="4743" xr3:uid="{00000000-0010-0000-0400-000087120000}" name="Colonne4711" dataDxfId="11670"/>
    <tableColumn id="4744" xr3:uid="{00000000-0010-0000-0400-000088120000}" name="Colonne4712" dataDxfId="11669"/>
    <tableColumn id="4745" xr3:uid="{00000000-0010-0000-0400-000089120000}" name="Colonne4713" dataDxfId="11668"/>
    <tableColumn id="4746" xr3:uid="{00000000-0010-0000-0400-00008A120000}" name="Colonne4714" dataDxfId="11667"/>
    <tableColumn id="4747" xr3:uid="{00000000-0010-0000-0400-00008B120000}" name="Colonne4715" dataDxfId="11666"/>
    <tableColumn id="4748" xr3:uid="{00000000-0010-0000-0400-00008C120000}" name="Colonne4716" dataDxfId="11665"/>
    <tableColumn id="4749" xr3:uid="{00000000-0010-0000-0400-00008D120000}" name="Colonne4717" dataDxfId="11664"/>
    <tableColumn id="4750" xr3:uid="{00000000-0010-0000-0400-00008E120000}" name="Colonne4718" dataDxfId="11663"/>
    <tableColumn id="4751" xr3:uid="{00000000-0010-0000-0400-00008F120000}" name="Colonne4719" dataDxfId="11662"/>
    <tableColumn id="4752" xr3:uid="{00000000-0010-0000-0400-000090120000}" name="Colonne4720" dataDxfId="11661"/>
    <tableColumn id="4753" xr3:uid="{00000000-0010-0000-0400-000091120000}" name="Colonne4721" dataDxfId="11660"/>
    <tableColumn id="4754" xr3:uid="{00000000-0010-0000-0400-000092120000}" name="Colonne4722" dataDxfId="11659"/>
    <tableColumn id="4755" xr3:uid="{00000000-0010-0000-0400-000093120000}" name="Colonne4723" dataDxfId="11658"/>
    <tableColumn id="4756" xr3:uid="{00000000-0010-0000-0400-000094120000}" name="Colonne4724" dataDxfId="11657"/>
    <tableColumn id="4757" xr3:uid="{00000000-0010-0000-0400-000095120000}" name="Colonne4725" dataDxfId="11656"/>
    <tableColumn id="4758" xr3:uid="{00000000-0010-0000-0400-000096120000}" name="Colonne4726" dataDxfId="11655"/>
    <tableColumn id="4759" xr3:uid="{00000000-0010-0000-0400-000097120000}" name="Colonne4727" dataDxfId="11654"/>
    <tableColumn id="4760" xr3:uid="{00000000-0010-0000-0400-000098120000}" name="Colonne4728" dataDxfId="11653"/>
    <tableColumn id="4761" xr3:uid="{00000000-0010-0000-0400-000099120000}" name="Colonne4729" dataDxfId="11652"/>
    <tableColumn id="4762" xr3:uid="{00000000-0010-0000-0400-00009A120000}" name="Colonne4730" dataDxfId="11651"/>
    <tableColumn id="4763" xr3:uid="{00000000-0010-0000-0400-00009B120000}" name="Colonne4731" dataDxfId="11650"/>
    <tableColumn id="4764" xr3:uid="{00000000-0010-0000-0400-00009C120000}" name="Colonne4732" dataDxfId="11649"/>
    <tableColumn id="4765" xr3:uid="{00000000-0010-0000-0400-00009D120000}" name="Colonne4733" dataDxfId="11648"/>
    <tableColumn id="4766" xr3:uid="{00000000-0010-0000-0400-00009E120000}" name="Colonne4734" dataDxfId="11647"/>
    <tableColumn id="4767" xr3:uid="{00000000-0010-0000-0400-00009F120000}" name="Colonne4735" dataDxfId="11646"/>
    <tableColumn id="4768" xr3:uid="{00000000-0010-0000-0400-0000A0120000}" name="Colonne4736" dataDxfId="11645"/>
    <tableColumn id="4769" xr3:uid="{00000000-0010-0000-0400-0000A1120000}" name="Colonne4737" dataDxfId="11644"/>
    <tableColumn id="4770" xr3:uid="{00000000-0010-0000-0400-0000A2120000}" name="Colonne4738" dataDxfId="11643"/>
    <tableColumn id="4771" xr3:uid="{00000000-0010-0000-0400-0000A3120000}" name="Colonne4739" dataDxfId="11642"/>
    <tableColumn id="4772" xr3:uid="{00000000-0010-0000-0400-0000A4120000}" name="Colonne4740" dataDxfId="11641"/>
    <tableColumn id="4773" xr3:uid="{00000000-0010-0000-0400-0000A5120000}" name="Colonne4741" dataDxfId="11640"/>
    <tableColumn id="4774" xr3:uid="{00000000-0010-0000-0400-0000A6120000}" name="Colonne4742" dataDxfId="11639"/>
    <tableColumn id="4775" xr3:uid="{00000000-0010-0000-0400-0000A7120000}" name="Colonne4743" dataDxfId="11638"/>
    <tableColumn id="4776" xr3:uid="{00000000-0010-0000-0400-0000A8120000}" name="Colonne4744" dataDxfId="11637"/>
    <tableColumn id="4777" xr3:uid="{00000000-0010-0000-0400-0000A9120000}" name="Colonne4745" dataDxfId="11636"/>
    <tableColumn id="4778" xr3:uid="{00000000-0010-0000-0400-0000AA120000}" name="Colonne4746" dataDxfId="11635"/>
    <tableColumn id="4779" xr3:uid="{00000000-0010-0000-0400-0000AB120000}" name="Colonne4747" dataDxfId="11634"/>
    <tableColumn id="4780" xr3:uid="{00000000-0010-0000-0400-0000AC120000}" name="Colonne4748" dataDxfId="11633"/>
    <tableColumn id="4781" xr3:uid="{00000000-0010-0000-0400-0000AD120000}" name="Colonne4749" dataDxfId="11632"/>
    <tableColumn id="4782" xr3:uid="{00000000-0010-0000-0400-0000AE120000}" name="Colonne4750" dataDxfId="11631"/>
    <tableColumn id="4783" xr3:uid="{00000000-0010-0000-0400-0000AF120000}" name="Colonne4751" dataDxfId="11630"/>
    <tableColumn id="4784" xr3:uid="{00000000-0010-0000-0400-0000B0120000}" name="Colonne4752" dataDxfId="11629"/>
    <tableColumn id="4785" xr3:uid="{00000000-0010-0000-0400-0000B1120000}" name="Colonne4753" dataDxfId="11628"/>
    <tableColumn id="4786" xr3:uid="{00000000-0010-0000-0400-0000B2120000}" name="Colonne4754" dataDxfId="11627"/>
    <tableColumn id="4787" xr3:uid="{00000000-0010-0000-0400-0000B3120000}" name="Colonne4755" dataDxfId="11626"/>
    <tableColumn id="4788" xr3:uid="{00000000-0010-0000-0400-0000B4120000}" name="Colonne4756" dataDxfId="11625"/>
    <tableColumn id="4789" xr3:uid="{00000000-0010-0000-0400-0000B5120000}" name="Colonne4757" dataDxfId="11624"/>
    <tableColumn id="4790" xr3:uid="{00000000-0010-0000-0400-0000B6120000}" name="Colonne4758" dataDxfId="11623"/>
    <tableColumn id="4791" xr3:uid="{00000000-0010-0000-0400-0000B7120000}" name="Colonne4759" dataDxfId="11622"/>
    <tableColumn id="4792" xr3:uid="{00000000-0010-0000-0400-0000B8120000}" name="Colonne4760" dataDxfId="11621"/>
    <tableColumn id="4793" xr3:uid="{00000000-0010-0000-0400-0000B9120000}" name="Colonne4761" dataDxfId="11620"/>
    <tableColumn id="4794" xr3:uid="{00000000-0010-0000-0400-0000BA120000}" name="Colonne4762" dataDxfId="11619"/>
    <tableColumn id="4795" xr3:uid="{00000000-0010-0000-0400-0000BB120000}" name="Colonne4763" dataDxfId="11618"/>
    <tableColumn id="4796" xr3:uid="{00000000-0010-0000-0400-0000BC120000}" name="Colonne4764" dataDxfId="11617"/>
    <tableColumn id="4797" xr3:uid="{00000000-0010-0000-0400-0000BD120000}" name="Colonne4765" dataDxfId="11616"/>
    <tableColumn id="4798" xr3:uid="{00000000-0010-0000-0400-0000BE120000}" name="Colonne4766" dataDxfId="11615"/>
    <tableColumn id="4799" xr3:uid="{00000000-0010-0000-0400-0000BF120000}" name="Colonne4767" dataDxfId="11614"/>
    <tableColumn id="4800" xr3:uid="{00000000-0010-0000-0400-0000C0120000}" name="Colonne4768" dataDxfId="11613"/>
    <tableColumn id="4801" xr3:uid="{00000000-0010-0000-0400-0000C1120000}" name="Colonne4769" dataDxfId="11612"/>
    <tableColumn id="4802" xr3:uid="{00000000-0010-0000-0400-0000C2120000}" name="Colonne4770" dataDxfId="11611"/>
    <tableColumn id="4803" xr3:uid="{00000000-0010-0000-0400-0000C3120000}" name="Colonne4771" dataDxfId="11610"/>
    <tableColumn id="4804" xr3:uid="{00000000-0010-0000-0400-0000C4120000}" name="Colonne4772" dataDxfId="11609"/>
    <tableColumn id="4805" xr3:uid="{00000000-0010-0000-0400-0000C5120000}" name="Colonne4773" dataDxfId="11608"/>
    <tableColumn id="4806" xr3:uid="{00000000-0010-0000-0400-0000C6120000}" name="Colonne4774" dataDxfId="11607"/>
    <tableColumn id="4807" xr3:uid="{00000000-0010-0000-0400-0000C7120000}" name="Colonne4775" dataDxfId="11606"/>
    <tableColumn id="4808" xr3:uid="{00000000-0010-0000-0400-0000C8120000}" name="Colonne4776" dataDxfId="11605"/>
    <tableColumn id="4809" xr3:uid="{00000000-0010-0000-0400-0000C9120000}" name="Colonne4777" dataDxfId="11604"/>
    <tableColumn id="4810" xr3:uid="{00000000-0010-0000-0400-0000CA120000}" name="Colonne4778" dataDxfId="11603"/>
    <tableColumn id="4811" xr3:uid="{00000000-0010-0000-0400-0000CB120000}" name="Colonne4779" dataDxfId="11602"/>
    <tableColumn id="4812" xr3:uid="{00000000-0010-0000-0400-0000CC120000}" name="Colonne4780" dataDxfId="11601"/>
    <tableColumn id="4813" xr3:uid="{00000000-0010-0000-0400-0000CD120000}" name="Colonne4781" dataDxfId="11600"/>
    <tableColumn id="4814" xr3:uid="{00000000-0010-0000-0400-0000CE120000}" name="Colonne4782" dataDxfId="11599"/>
    <tableColumn id="4815" xr3:uid="{00000000-0010-0000-0400-0000CF120000}" name="Colonne4783" dataDxfId="11598"/>
    <tableColumn id="4816" xr3:uid="{00000000-0010-0000-0400-0000D0120000}" name="Colonne4784" dataDxfId="11597"/>
    <tableColumn id="4817" xr3:uid="{00000000-0010-0000-0400-0000D1120000}" name="Colonne4785" dataDxfId="11596"/>
    <tableColumn id="4818" xr3:uid="{00000000-0010-0000-0400-0000D2120000}" name="Colonne4786" dataDxfId="11595"/>
    <tableColumn id="4819" xr3:uid="{00000000-0010-0000-0400-0000D3120000}" name="Colonne4787" dataDxfId="11594"/>
    <tableColumn id="4820" xr3:uid="{00000000-0010-0000-0400-0000D4120000}" name="Colonne4788" dataDxfId="11593"/>
    <tableColumn id="4821" xr3:uid="{00000000-0010-0000-0400-0000D5120000}" name="Colonne4789" dataDxfId="11592"/>
    <tableColumn id="4822" xr3:uid="{00000000-0010-0000-0400-0000D6120000}" name="Colonne4790" dataDxfId="11591"/>
    <tableColumn id="4823" xr3:uid="{00000000-0010-0000-0400-0000D7120000}" name="Colonne4791" dataDxfId="11590"/>
    <tableColumn id="4824" xr3:uid="{00000000-0010-0000-0400-0000D8120000}" name="Colonne4792" dataDxfId="11589"/>
    <tableColumn id="4825" xr3:uid="{00000000-0010-0000-0400-0000D9120000}" name="Colonne4793" dataDxfId="11588"/>
    <tableColumn id="4826" xr3:uid="{00000000-0010-0000-0400-0000DA120000}" name="Colonne4794" dataDxfId="11587"/>
    <tableColumn id="4827" xr3:uid="{00000000-0010-0000-0400-0000DB120000}" name="Colonne4795" dataDxfId="11586"/>
    <tableColumn id="4828" xr3:uid="{00000000-0010-0000-0400-0000DC120000}" name="Colonne4796" dataDxfId="11585"/>
    <tableColumn id="4829" xr3:uid="{00000000-0010-0000-0400-0000DD120000}" name="Colonne4797" dataDxfId="11584"/>
    <tableColumn id="4830" xr3:uid="{00000000-0010-0000-0400-0000DE120000}" name="Colonne4798" dataDxfId="11583"/>
    <tableColumn id="4831" xr3:uid="{00000000-0010-0000-0400-0000DF120000}" name="Colonne4799" dataDxfId="11582"/>
    <tableColumn id="4832" xr3:uid="{00000000-0010-0000-0400-0000E0120000}" name="Colonne4800" dataDxfId="11581"/>
    <tableColumn id="4833" xr3:uid="{00000000-0010-0000-0400-0000E1120000}" name="Colonne4801" dataDxfId="11580"/>
    <tableColumn id="4834" xr3:uid="{00000000-0010-0000-0400-0000E2120000}" name="Colonne4802" dataDxfId="11579"/>
    <tableColumn id="4835" xr3:uid="{00000000-0010-0000-0400-0000E3120000}" name="Colonne4803" dataDxfId="11578"/>
    <tableColumn id="4836" xr3:uid="{00000000-0010-0000-0400-0000E4120000}" name="Colonne4804" dataDxfId="11577"/>
    <tableColumn id="4837" xr3:uid="{00000000-0010-0000-0400-0000E5120000}" name="Colonne4805" dataDxfId="11576"/>
    <tableColumn id="4838" xr3:uid="{00000000-0010-0000-0400-0000E6120000}" name="Colonne4806" dataDxfId="11575"/>
    <tableColumn id="4839" xr3:uid="{00000000-0010-0000-0400-0000E7120000}" name="Colonne4807" dataDxfId="11574"/>
    <tableColumn id="4840" xr3:uid="{00000000-0010-0000-0400-0000E8120000}" name="Colonne4808" dataDxfId="11573"/>
    <tableColumn id="4841" xr3:uid="{00000000-0010-0000-0400-0000E9120000}" name="Colonne4809" dataDxfId="11572"/>
    <tableColumn id="4842" xr3:uid="{00000000-0010-0000-0400-0000EA120000}" name="Colonne4810" dataDxfId="11571"/>
    <tableColumn id="4843" xr3:uid="{00000000-0010-0000-0400-0000EB120000}" name="Colonne4811" dataDxfId="11570"/>
    <tableColumn id="4844" xr3:uid="{00000000-0010-0000-0400-0000EC120000}" name="Colonne4812" dataDxfId="11569"/>
    <tableColumn id="4845" xr3:uid="{00000000-0010-0000-0400-0000ED120000}" name="Colonne4813" dataDxfId="11568"/>
    <tableColumn id="4846" xr3:uid="{00000000-0010-0000-0400-0000EE120000}" name="Colonne4814" dataDxfId="11567"/>
    <tableColumn id="4847" xr3:uid="{00000000-0010-0000-0400-0000EF120000}" name="Colonne4815" dataDxfId="11566"/>
    <tableColumn id="4848" xr3:uid="{00000000-0010-0000-0400-0000F0120000}" name="Colonne4816" dataDxfId="11565"/>
    <tableColumn id="4849" xr3:uid="{00000000-0010-0000-0400-0000F1120000}" name="Colonne4817" dataDxfId="11564"/>
    <tableColumn id="4850" xr3:uid="{00000000-0010-0000-0400-0000F2120000}" name="Colonne4818" dataDxfId="11563"/>
    <tableColumn id="4851" xr3:uid="{00000000-0010-0000-0400-0000F3120000}" name="Colonne4819" dataDxfId="11562"/>
    <tableColumn id="4852" xr3:uid="{00000000-0010-0000-0400-0000F4120000}" name="Colonne4820" dataDxfId="11561"/>
    <tableColumn id="4853" xr3:uid="{00000000-0010-0000-0400-0000F5120000}" name="Colonne4821" dataDxfId="11560"/>
    <tableColumn id="4854" xr3:uid="{00000000-0010-0000-0400-0000F6120000}" name="Colonne4822" dataDxfId="11559"/>
    <tableColumn id="4855" xr3:uid="{00000000-0010-0000-0400-0000F7120000}" name="Colonne4823" dataDxfId="11558"/>
    <tableColumn id="4856" xr3:uid="{00000000-0010-0000-0400-0000F8120000}" name="Colonne4824" dataDxfId="11557"/>
    <tableColumn id="4857" xr3:uid="{00000000-0010-0000-0400-0000F9120000}" name="Colonne4825" dataDxfId="11556"/>
    <tableColumn id="4858" xr3:uid="{00000000-0010-0000-0400-0000FA120000}" name="Colonne4826" dataDxfId="11555"/>
    <tableColumn id="4859" xr3:uid="{00000000-0010-0000-0400-0000FB120000}" name="Colonne4827" dataDxfId="11554"/>
    <tableColumn id="4860" xr3:uid="{00000000-0010-0000-0400-0000FC120000}" name="Colonne4828" dataDxfId="11553"/>
    <tableColumn id="4861" xr3:uid="{00000000-0010-0000-0400-0000FD120000}" name="Colonne4829" dataDxfId="11552"/>
    <tableColumn id="4862" xr3:uid="{00000000-0010-0000-0400-0000FE120000}" name="Colonne4830" dataDxfId="11551"/>
    <tableColumn id="4863" xr3:uid="{00000000-0010-0000-0400-0000FF120000}" name="Colonne4831" dataDxfId="11550"/>
    <tableColumn id="4864" xr3:uid="{00000000-0010-0000-0400-000000130000}" name="Colonne4832" dataDxfId="11549"/>
    <tableColumn id="4865" xr3:uid="{00000000-0010-0000-0400-000001130000}" name="Colonne4833" dataDxfId="11548"/>
    <tableColumn id="4866" xr3:uid="{00000000-0010-0000-0400-000002130000}" name="Colonne4834" dataDxfId="11547"/>
    <tableColumn id="4867" xr3:uid="{00000000-0010-0000-0400-000003130000}" name="Colonne4835" dataDxfId="11546"/>
    <tableColumn id="4868" xr3:uid="{00000000-0010-0000-0400-000004130000}" name="Colonne4836" dataDxfId="11545"/>
    <tableColumn id="4869" xr3:uid="{00000000-0010-0000-0400-000005130000}" name="Colonne4837" dataDxfId="11544"/>
    <tableColumn id="4870" xr3:uid="{00000000-0010-0000-0400-000006130000}" name="Colonne4838" dataDxfId="11543"/>
    <tableColumn id="4871" xr3:uid="{00000000-0010-0000-0400-000007130000}" name="Colonne4839" dataDxfId="11542"/>
    <tableColumn id="4872" xr3:uid="{00000000-0010-0000-0400-000008130000}" name="Colonne4840" dataDxfId="11541"/>
    <tableColumn id="4873" xr3:uid="{00000000-0010-0000-0400-000009130000}" name="Colonne4841" dataDxfId="11540"/>
    <tableColumn id="4874" xr3:uid="{00000000-0010-0000-0400-00000A130000}" name="Colonne4842" dataDxfId="11539"/>
    <tableColumn id="4875" xr3:uid="{00000000-0010-0000-0400-00000B130000}" name="Colonne4843" dataDxfId="11538"/>
    <tableColumn id="4876" xr3:uid="{00000000-0010-0000-0400-00000C130000}" name="Colonne4844" dataDxfId="11537"/>
    <tableColumn id="4877" xr3:uid="{00000000-0010-0000-0400-00000D130000}" name="Colonne4845" dataDxfId="11536"/>
    <tableColumn id="4878" xr3:uid="{00000000-0010-0000-0400-00000E130000}" name="Colonne4846" dataDxfId="11535"/>
    <tableColumn id="4879" xr3:uid="{00000000-0010-0000-0400-00000F130000}" name="Colonne4847" dataDxfId="11534"/>
    <tableColumn id="4880" xr3:uid="{00000000-0010-0000-0400-000010130000}" name="Colonne4848" dataDxfId="11533"/>
    <tableColumn id="4881" xr3:uid="{00000000-0010-0000-0400-000011130000}" name="Colonne4849" dataDxfId="11532"/>
    <tableColumn id="4882" xr3:uid="{00000000-0010-0000-0400-000012130000}" name="Colonne4850" dataDxfId="11531"/>
    <tableColumn id="4883" xr3:uid="{00000000-0010-0000-0400-000013130000}" name="Colonne4851" dataDxfId="11530"/>
    <tableColumn id="4884" xr3:uid="{00000000-0010-0000-0400-000014130000}" name="Colonne4852" dataDxfId="11529"/>
    <tableColumn id="4885" xr3:uid="{00000000-0010-0000-0400-000015130000}" name="Colonne4853" dataDxfId="11528"/>
    <tableColumn id="4886" xr3:uid="{00000000-0010-0000-0400-000016130000}" name="Colonne4854" dataDxfId="11527"/>
    <tableColumn id="4887" xr3:uid="{00000000-0010-0000-0400-000017130000}" name="Colonne4855" dataDxfId="11526"/>
    <tableColumn id="4888" xr3:uid="{00000000-0010-0000-0400-000018130000}" name="Colonne4856" dataDxfId="11525"/>
    <tableColumn id="4889" xr3:uid="{00000000-0010-0000-0400-000019130000}" name="Colonne4857" dataDxfId="11524"/>
    <tableColumn id="4890" xr3:uid="{00000000-0010-0000-0400-00001A130000}" name="Colonne4858" dataDxfId="11523"/>
    <tableColumn id="4891" xr3:uid="{00000000-0010-0000-0400-00001B130000}" name="Colonne4859" dataDxfId="11522"/>
    <tableColumn id="4892" xr3:uid="{00000000-0010-0000-0400-00001C130000}" name="Colonne4860" dataDxfId="11521"/>
    <tableColumn id="4893" xr3:uid="{00000000-0010-0000-0400-00001D130000}" name="Colonne4861" dataDxfId="11520"/>
    <tableColumn id="4894" xr3:uid="{00000000-0010-0000-0400-00001E130000}" name="Colonne4862" dataDxfId="11519"/>
    <tableColumn id="4895" xr3:uid="{00000000-0010-0000-0400-00001F130000}" name="Colonne4863" dataDxfId="11518"/>
    <tableColumn id="4896" xr3:uid="{00000000-0010-0000-0400-000020130000}" name="Colonne4864" dataDxfId="11517"/>
    <tableColumn id="4897" xr3:uid="{00000000-0010-0000-0400-000021130000}" name="Colonne4865" dataDxfId="11516"/>
    <tableColumn id="4898" xr3:uid="{00000000-0010-0000-0400-000022130000}" name="Colonne4866" dataDxfId="11515"/>
    <tableColumn id="4899" xr3:uid="{00000000-0010-0000-0400-000023130000}" name="Colonne4867" dataDxfId="11514"/>
    <tableColumn id="4900" xr3:uid="{00000000-0010-0000-0400-000024130000}" name="Colonne4868" dataDxfId="11513"/>
    <tableColumn id="4901" xr3:uid="{00000000-0010-0000-0400-000025130000}" name="Colonne4869" dataDxfId="11512"/>
    <tableColumn id="4902" xr3:uid="{00000000-0010-0000-0400-000026130000}" name="Colonne4870" dataDxfId="11511"/>
    <tableColumn id="4903" xr3:uid="{00000000-0010-0000-0400-000027130000}" name="Colonne4871" dataDxfId="11510"/>
    <tableColumn id="4904" xr3:uid="{00000000-0010-0000-0400-000028130000}" name="Colonne4872" dataDxfId="11509"/>
    <tableColumn id="4905" xr3:uid="{00000000-0010-0000-0400-000029130000}" name="Colonne4873" dataDxfId="11508"/>
    <tableColumn id="4906" xr3:uid="{00000000-0010-0000-0400-00002A130000}" name="Colonne4874" dataDxfId="11507"/>
    <tableColumn id="4907" xr3:uid="{00000000-0010-0000-0400-00002B130000}" name="Colonne4875" dataDxfId="11506"/>
    <tableColumn id="4908" xr3:uid="{00000000-0010-0000-0400-00002C130000}" name="Colonne4876" dataDxfId="11505"/>
    <tableColumn id="4909" xr3:uid="{00000000-0010-0000-0400-00002D130000}" name="Colonne4877" dataDxfId="11504"/>
    <tableColumn id="4910" xr3:uid="{00000000-0010-0000-0400-00002E130000}" name="Colonne4878" dataDxfId="11503"/>
    <tableColumn id="4911" xr3:uid="{00000000-0010-0000-0400-00002F130000}" name="Colonne4879" dataDxfId="11502"/>
    <tableColumn id="4912" xr3:uid="{00000000-0010-0000-0400-000030130000}" name="Colonne4880" dataDxfId="11501"/>
    <tableColumn id="4913" xr3:uid="{00000000-0010-0000-0400-000031130000}" name="Colonne4881" dataDxfId="11500"/>
    <tableColumn id="4914" xr3:uid="{00000000-0010-0000-0400-000032130000}" name="Colonne4882" dataDxfId="11499"/>
    <tableColumn id="4915" xr3:uid="{00000000-0010-0000-0400-000033130000}" name="Colonne4883" dataDxfId="11498"/>
    <tableColumn id="4916" xr3:uid="{00000000-0010-0000-0400-000034130000}" name="Colonne4884" dataDxfId="11497"/>
    <tableColumn id="4917" xr3:uid="{00000000-0010-0000-0400-000035130000}" name="Colonne4885" dataDxfId="11496"/>
    <tableColumn id="4918" xr3:uid="{00000000-0010-0000-0400-000036130000}" name="Colonne4886" dataDxfId="11495"/>
    <tableColumn id="4919" xr3:uid="{00000000-0010-0000-0400-000037130000}" name="Colonne4887" dataDxfId="11494"/>
    <tableColumn id="4920" xr3:uid="{00000000-0010-0000-0400-000038130000}" name="Colonne4888" dataDxfId="11493"/>
    <tableColumn id="4921" xr3:uid="{00000000-0010-0000-0400-000039130000}" name="Colonne4889" dataDxfId="11492"/>
    <tableColumn id="4922" xr3:uid="{00000000-0010-0000-0400-00003A130000}" name="Colonne4890" dataDxfId="11491"/>
    <tableColumn id="4923" xr3:uid="{00000000-0010-0000-0400-00003B130000}" name="Colonne4891" dataDxfId="11490"/>
    <tableColumn id="4924" xr3:uid="{00000000-0010-0000-0400-00003C130000}" name="Colonne4892" dataDxfId="11489"/>
    <tableColumn id="4925" xr3:uid="{00000000-0010-0000-0400-00003D130000}" name="Colonne4893" dataDxfId="11488"/>
    <tableColumn id="4926" xr3:uid="{00000000-0010-0000-0400-00003E130000}" name="Colonne4894" dataDxfId="11487"/>
    <tableColumn id="4927" xr3:uid="{00000000-0010-0000-0400-00003F130000}" name="Colonne4895" dataDxfId="11486"/>
    <tableColumn id="4928" xr3:uid="{00000000-0010-0000-0400-000040130000}" name="Colonne4896" dataDxfId="11485"/>
    <tableColumn id="4929" xr3:uid="{00000000-0010-0000-0400-000041130000}" name="Colonne4897" dataDxfId="11484"/>
    <tableColumn id="4930" xr3:uid="{00000000-0010-0000-0400-000042130000}" name="Colonne4898" dataDxfId="11483"/>
    <tableColumn id="4931" xr3:uid="{00000000-0010-0000-0400-000043130000}" name="Colonne4899" dataDxfId="11482"/>
    <tableColumn id="4932" xr3:uid="{00000000-0010-0000-0400-000044130000}" name="Colonne4900" dataDxfId="11481"/>
    <tableColumn id="4933" xr3:uid="{00000000-0010-0000-0400-000045130000}" name="Colonne4901" dataDxfId="11480"/>
    <tableColumn id="4934" xr3:uid="{00000000-0010-0000-0400-000046130000}" name="Colonne4902" dataDxfId="11479"/>
    <tableColumn id="4935" xr3:uid="{00000000-0010-0000-0400-000047130000}" name="Colonne4903" dataDxfId="11478"/>
    <tableColumn id="4936" xr3:uid="{00000000-0010-0000-0400-000048130000}" name="Colonne4904" dataDxfId="11477"/>
    <tableColumn id="4937" xr3:uid="{00000000-0010-0000-0400-000049130000}" name="Colonne4905" dataDxfId="11476"/>
    <tableColumn id="4938" xr3:uid="{00000000-0010-0000-0400-00004A130000}" name="Colonne4906" dataDxfId="11475"/>
    <tableColumn id="4939" xr3:uid="{00000000-0010-0000-0400-00004B130000}" name="Colonne4907" dataDxfId="11474"/>
    <tableColumn id="4940" xr3:uid="{00000000-0010-0000-0400-00004C130000}" name="Colonne4908" dataDxfId="11473"/>
    <tableColumn id="4941" xr3:uid="{00000000-0010-0000-0400-00004D130000}" name="Colonne4909" dataDxfId="11472"/>
    <tableColumn id="4942" xr3:uid="{00000000-0010-0000-0400-00004E130000}" name="Colonne4910" dataDxfId="11471"/>
    <tableColumn id="4943" xr3:uid="{00000000-0010-0000-0400-00004F130000}" name="Colonne4911" dataDxfId="11470"/>
    <tableColumn id="4944" xr3:uid="{00000000-0010-0000-0400-000050130000}" name="Colonne4912" dataDxfId="11469"/>
    <tableColumn id="4945" xr3:uid="{00000000-0010-0000-0400-000051130000}" name="Colonne4913" dataDxfId="11468"/>
    <tableColumn id="4946" xr3:uid="{00000000-0010-0000-0400-000052130000}" name="Colonne4914" dataDxfId="11467"/>
    <tableColumn id="4947" xr3:uid="{00000000-0010-0000-0400-000053130000}" name="Colonne4915" dataDxfId="11466"/>
    <tableColumn id="4948" xr3:uid="{00000000-0010-0000-0400-000054130000}" name="Colonne4916" dataDxfId="11465"/>
    <tableColumn id="4949" xr3:uid="{00000000-0010-0000-0400-000055130000}" name="Colonne4917" dataDxfId="11464"/>
    <tableColumn id="4950" xr3:uid="{00000000-0010-0000-0400-000056130000}" name="Colonne4918" dataDxfId="11463"/>
    <tableColumn id="4951" xr3:uid="{00000000-0010-0000-0400-000057130000}" name="Colonne4919" dataDxfId="11462"/>
    <tableColumn id="4952" xr3:uid="{00000000-0010-0000-0400-000058130000}" name="Colonne4920" dataDxfId="11461"/>
    <tableColumn id="4953" xr3:uid="{00000000-0010-0000-0400-000059130000}" name="Colonne4921" dataDxfId="11460"/>
    <tableColumn id="4954" xr3:uid="{00000000-0010-0000-0400-00005A130000}" name="Colonne4922" dataDxfId="11459"/>
    <tableColumn id="4955" xr3:uid="{00000000-0010-0000-0400-00005B130000}" name="Colonne4923" dataDxfId="11458"/>
    <tableColumn id="4956" xr3:uid="{00000000-0010-0000-0400-00005C130000}" name="Colonne4924" dataDxfId="11457"/>
    <tableColumn id="4957" xr3:uid="{00000000-0010-0000-0400-00005D130000}" name="Colonne4925" dataDxfId="11456"/>
    <tableColumn id="4958" xr3:uid="{00000000-0010-0000-0400-00005E130000}" name="Colonne4926" dataDxfId="11455"/>
    <tableColumn id="4959" xr3:uid="{00000000-0010-0000-0400-00005F130000}" name="Colonne4927" dataDxfId="11454"/>
    <tableColumn id="4960" xr3:uid="{00000000-0010-0000-0400-000060130000}" name="Colonne4928" dataDxfId="11453"/>
    <tableColumn id="4961" xr3:uid="{00000000-0010-0000-0400-000061130000}" name="Colonne4929" dataDxfId="11452"/>
    <tableColumn id="4962" xr3:uid="{00000000-0010-0000-0400-000062130000}" name="Colonne4930" dataDxfId="11451"/>
    <tableColumn id="4963" xr3:uid="{00000000-0010-0000-0400-000063130000}" name="Colonne4931" dataDxfId="11450"/>
    <tableColumn id="4964" xr3:uid="{00000000-0010-0000-0400-000064130000}" name="Colonne4932" dataDxfId="11449"/>
    <tableColumn id="4965" xr3:uid="{00000000-0010-0000-0400-000065130000}" name="Colonne4933" dataDxfId="11448"/>
    <tableColumn id="4966" xr3:uid="{00000000-0010-0000-0400-000066130000}" name="Colonne4934" dataDxfId="11447"/>
    <tableColumn id="4967" xr3:uid="{00000000-0010-0000-0400-000067130000}" name="Colonne4935" dataDxfId="11446"/>
    <tableColumn id="4968" xr3:uid="{00000000-0010-0000-0400-000068130000}" name="Colonne4936" dataDxfId="11445"/>
    <tableColumn id="4969" xr3:uid="{00000000-0010-0000-0400-000069130000}" name="Colonne4937" dataDxfId="11444"/>
    <tableColumn id="4970" xr3:uid="{00000000-0010-0000-0400-00006A130000}" name="Colonne4938" dataDxfId="11443"/>
    <tableColumn id="4971" xr3:uid="{00000000-0010-0000-0400-00006B130000}" name="Colonne4939" dataDxfId="11442"/>
    <tableColumn id="4972" xr3:uid="{00000000-0010-0000-0400-00006C130000}" name="Colonne4940" dataDxfId="11441"/>
    <tableColumn id="4973" xr3:uid="{00000000-0010-0000-0400-00006D130000}" name="Colonne4941" dataDxfId="11440"/>
    <tableColumn id="4974" xr3:uid="{00000000-0010-0000-0400-00006E130000}" name="Colonne4942" dataDxfId="11439"/>
    <tableColumn id="4975" xr3:uid="{00000000-0010-0000-0400-00006F130000}" name="Colonne4943" dataDxfId="11438"/>
    <tableColumn id="4976" xr3:uid="{00000000-0010-0000-0400-000070130000}" name="Colonne4944" dataDxfId="11437"/>
    <tableColumn id="4977" xr3:uid="{00000000-0010-0000-0400-000071130000}" name="Colonne4945" dataDxfId="11436"/>
    <tableColumn id="4978" xr3:uid="{00000000-0010-0000-0400-000072130000}" name="Colonne4946" dataDxfId="11435"/>
    <tableColumn id="4979" xr3:uid="{00000000-0010-0000-0400-000073130000}" name="Colonne4947" dataDxfId="11434"/>
    <tableColumn id="4980" xr3:uid="{00000000-0010-0000-0400-000074130000}" name="Colonne4948" dataDxfId="11433"/>
    <tableColumn id="4981" xr3:uid="{00000000-0010-0000-0400-000075130000}" name="Colonne4949" dataDxfId="11432"/>
    <tableColumn id="4982" xr3:uid="{00000000-0010-0000-0400-000076130000}" name="Colonne4950" dataDxfId="11431"/>
    <tableColumn id="4983" xr3:uid="{00000000-0010-0000-0400-000077130000}" name="Colonne4951" dataDxfId="11430"/>
    <tableColumn id="4984" xr3:uid="{00000000-0010-0000-0400-000078130000}" name="Colonne4952" dataDxfId="11429"/>
    <tableColumn id="4985" xr3:uid="{00000000-0010-0000-0400-000079130000}" name="Colonne4953" dataDxfId="11428"/>
    <tableColumn id="4986" xr3:uid="{00000000-0010-0000-0400-00007A130000}" name="Colonne4954" dataDxfId="11427"/>
    <tableColumn id="4987" xr3:uid="{00000000-0010-0000-0400-00007B130000}" name="Colonne4955" dataDxfId="11426"/>
    <tableColumn id="4988" xr3:uid="{00000000-0010-0000-0400-00007C130000}" name="Colonne4956" dataDxfId="11425"/>
    <tableColumn id="4989" xr3:uid="{00000000-0010-0000-0400-00007D130000}" name="Colonne4957" dataDxfId="11424"/>
    <tableColumn id="4990" xr3:uid="{00000000-0010-0000-0400-00007E130000}" name="Colonne4958" dataDxfId="11423"/>
    <tableColumn id="4991" xr3:uid="{00000000-0010-0000-0400-00007F130000}" name="Colonne4959" dataDxfId="11422"/>
    <tableColumn id="4992" xr3:uid="{00000000-0010-0000-0400-000080130000}" name="Colonne4960" dataDxfId="11421"/>
    <tableColumn id="4993" xr3:uid="{00000000-0010-0000-0400-000081130000}" name="Colonne4961" dataDxfId="11420"/>
    <tableColumn id="4994" xr3:uid="{00000000-0010-0000-0400-000082130000}" name="Colonne4962" dataDxfId="11419"/>
    <tableColumn id="4995" xr3:uid="{00000000-0010-0000-0400-000083130000}" name="Colonne4963" dataDxfId="11418"/>
    <tableColumn id="4996" xr3:uid="{00000000-0010-0000-0400-000084130000}" name="Colonne4964" dataDxfId="11417"/>
    <tableColumn id="4997" xr3:uid="{00000000-0010-0000-0400-000085130000}" name="Colonne4965" dataDxfId="11416"/>
    <tableColumn id="4998" xr3:uid="{00000000-0010-0000-0400-000086130000}" name="Colonne4966" dataDxfId="11415"/>
    <tableColumn id="4999" xr3:uid="{00000000-0010-0000-0400-000087130000}" name="Colonne4967" dataDxfId="11414"/>
    <tableColumn id="5000" xr3:uid="{00000000-0010-0000-0400-000088130000}" name="Colonne4968" dataDxfId="11413"/>
    <tableColumn id="5001" xr3:uid="{00000000-0010-0000-0400-000089130000}" name="Colonne4969" dataDxfId="11412"/>
    <tableColumn id="5002" xr3:uid="{00000000-0010-0000-0400-00008A130000}" name="Colonne4970" dataDxfId="11411"/>
    <tableColumn id="5003" xr3:uid="{00000000-0010-0000-0400-00008B130000}" name="Colonne4971" dataDxfId="11410"/>
    <tableColumn id="5004" xr3:uid="{00000000-0010-0000-0400-00008C130000}" name="Colonne4972" dataDxfId="11409"/>
    <tableColumn id="5005" xr3:uid="{00000000-0010-0000-0400-00008D130000}" name="Colonne4973" dataDxfId="11408"/>
    <tableColumn id="5006" xr3:uid="{00000000-0010-0000-0400-00008E130000}" name="Colonne4974" dataDxfId="11407"/>
    <tableColumn id="5007" xr3:uid="{00000000-0010-0000-0400-00008F130000}" name="Colonne4975" dataDxfId="11406"/>
    <tableColumn id="5008" xr3:uid="{00000000-0010-0000-0400-000090130000}" name="Colonne4976" dataDxfId="11405"/>
    <tableColumn id="5009" xr3:uid="{00000000-0010-0000-0400-000091130000}" name="Colonne4977" dataDxfId="11404"/>
    <tableColumn id="5010" xr3:uid="{00000000-0010-0000-0400-000092130000}" name="Colonne4978" dataDxfId="11403"/>
    <tableColumn id="5011" xr3:uid="{00000000-0010-0000-0400-000093130000}" name="Colonne4979" dataDxfId="11402"/>
    <tableColumn id="5012" xr3:uid="{00000000-0010-0000-0400-000094130000}" name="Colonne4980" dataDxfId="11401"/>
    <tableColumn id="5013" xr3:uid="{00000000-0010-0000-0400-000095130000}" name="Colonne4981" dataDxfId="11400"/>
    <tableColumn id="5014" xr3:uid="{00000000-0010-0000-0400-000096130000}" name="Colonne4982" dataDxfId="11399"/>
    <tableColumn id="5015" xr3:uid="{00000000-0010-0000-0400-000097130000}" name="Colonne4983" dataDxfId="11398"/>
    <tableColumn id="5016" xr3:uid="{00000000-0010-0000-0400-000098130000}" name="Colonne4984" dataDxfId="11397"/>
    <tableColumn id="5017" xr3:uid="{00000000-0010-0000-0400-000099130000}" name="Colonne4985" dataDxfId="11396"/>
    <tableColumn id="5018" xr3:uid="{00000000-0010-0000-0400-00009A130000}" name="Colonne4986" dataDxfId="11395"/>
    <tableColumn id="5019" xr3:uid="{00000000-0010-0000-0400-00009B130000}" name="Colonne4987" dataDxfId="11394"/>
    <tableColumn id="5020" xr3:uid="{00000000-0010-0000-0400-00009C130000}" name="Colonne4988" dataDxfId="11393"/>
    <tableColumn id="5021" xr3:uid="{00000000-0010-0000-0400-00009D130000}" name="Colonne4989" dataDxfId="11392"/>
    <tableColumn id="5022" xr3:uid="{00000000-0010-0000-0400-00009E130000}" name="Colonne4990" dataDxfId="11391"/>
    <tableColumn id="5023" xr3:uid="{00000000-0010-0000-0400-00009F130000}" name="Colonne4991" dataDxfId="11390"/>
    <tableColumn id="5024" xr3:uid="{00000000-0010-0000-0400-0000A0130000}" name="Colonne4992" dataDxfId="11389"/>
    <tableColumn id="5025" xr3:uid="{00000000-0010-0000-0400-0000A1130000}" name="Colonne4993" dataDxfId="11388"/>
    <tableColumn id="5026" xr3:uid="{00000000-0010-0000-0400-0000A2130000}" name="Colonne4994" dataDxfId="11387"/>
    <tableColumn id="5027" xr3:uid="{00000000-0010-0000-0400-0000A3130000}" name="Colonne4995" dataDxfId="11386"/>
    <tableColumn id="5028" xr3:uid="{00000000-0010-0000-0400-0000A4130000}" name="Colonne4996" dataDxfId="11385"/>
    <tableColumn id="5029" xr3:uid="{00000000-0010-0000-0400-0000A5130000}" name="Colonne4997" dataDxfId="11384"/>
    <tableColumn id="5030" xr3:uid="{00000000-0010-0000-0400-0000A6130000}" name="Colonne4998" dataDxfId="11383"/>
    <tableColumn id="5031" xr3:uid="{00000000-0010-0000-0400-0000A7130000}" name="Colonne4999" dataDxfId="11382"/>
    <tableColumn id="5032" xr3:uid="{00000000-0010-0000-0400-0000A8130000}" name="Colonne5000" dataDxfId="11381"/>
    <tableColumn id="5033" xr3:uid="{00000000-0010-0000-0400-0000A9130000}" name="Colonne5001" dataDxfId="11380"/>
    <tableColumn id="5034" xr3:uid="{00000000-0010-0000-0400-0000AA130000}" name="Colonne5002" dataDxfId="11379"/>
    <tableColumn id="5035" xr3:uid="{00000000-0010-0000-0400-0000AB130000}" name="Colonne5003" dataDxfId="11378"/>
    <tableColumn id="5036" xr3:uid="{00000000-0010-0000-0400-0000AC130000}" name="Colonne5004" dataDxfId="11377"/>
    <tableColumn id="5037" xr3:uid="{00000000-0010-0000-0400-0000AD130000}" name="Colonne5005" dataDxfId="11376"/>
    <tableColumn id="5038" xr3:uid="{00000000-0010-0000-0400-0000AE130000}" name="Colonne5006" dataDxfId="11375"/>
    <tableColumn id="5039" xr3:uid="{00000000-0010-0000-0400-0000AF130000}" name="Colonne5007" dataDxfId="11374"/>
    <tableColumn id="5040" xr3:uid="{00000000-0010-0000-0400-0000B0130000}" name="Colonne5008" dataDxfId="11373"/>
    <tableColumn id="5041" xr3:uid="{00000000-0010-0000-0400-0000B1130000}" name="Colonne5009" dataDxfId="11372"/>
    <tableColumn id="5042" xr3:uid="{00000000-0010-0000-0400-0000B2130000}" name="Colonne5010" dataDxfId="11371"/>
    <tableColumn id="5043" xr3:uid="{00000000-0010-0000-0400-0000B3130000}" name="Colonne5011" dataDxfId="11370"/>
    <tableColumn id="5044" xr3:uid="{00000000-0010-0000-0400-0000B4130000}" name="Colonne5012" dataDxfId="11369"/>
    <tableColumn id="5045" xr3:uid="{00000000-0010-0000-0400-0000B5130000}" name="Colonne5013" dataDxfId="11368"/>
    <tableColumn id="5046" xr3:uid="{00000000-0010-0000-0400-0000B6130000}" name="Colonne5014" dataDxfId="11367"/>
    <tableColumn id="5047" xr3:uid="{00000000-0010-0000-0400-0000B7130000}" name="Colonne5015" dataDxfId="11366"/>
    <tableColumn id="5048" xr3:uid="{00000000-0010-0000-0400-0000B8130000}" name="Colonne5016" dataDxfId="11365"/>
    <tableColumn id="5049" xr3:uid="{00000000-0010-0000-0400-0000B9130000}" name="Colonne5017" dataDxfId="11364"/>
    <tableColumn id="5050" xr3:uid="{00000000-0010-0000-0400-0000BA130000}" name="Colonne5018" dataDxfId="11363"/>
    <tableColumn id="5051" xr3:uid="{00000000-0010-0000-0400-0000BB130000}" name="Colonne5019" dataDxfId="11362"/>
    <tableColumn id="5052" xr3:uid="{00000000-0010-0000-0400-0000BC130000}" name="Colonne5020" dataDxfId="11361"/>
    <tableColumn id="5053" xr3:uid="{00000000-0010-0000-0400-0000BD130000}" name="Colonne5021" dataDxfId="11360"/>
    <tableColumn id="5054" xr3:uid="{00000000-0010-0000-0400-0000BE130000}" name="Colonne5022" dataDxfId="11359"/>
    <tableColumn id="5055" xr3:uid="{00000000-0010-0000-0400-0000BF130000}" name="Colonne5023" dataDxfId="11358"/>
    <tableColumn id="5056" xr3:uid="{00000000-0010-0000-0400-0000C0130000}" name="Colonne5024" dataDxfId="11357"/>
    <tableColumn id="5057" xr3:uid="{00000000-0010-0000-0400-0000C1130000}" name="Colonne5025" dataDxfId="11356"/>
    <tableColumn id="5058" xr3:uid="{00000000-0010-0000-0400-0000C2130000}" name="Colonne5026" dataDxfId="11355"/>
    <tableColumn id="5059" xr3:uid="{00000000-0010-0000-0400-0000C3130000}" name="Colonne5027" dataDxfId="11354"/>
    <tableColumn id="5060" xr3:uid="{00000000-0010-0000-0400-0000C4130000}" name="Colonne5028" dataDxfId="11353"/>
    <tableColumn id="5061" xr3:uid="{00000000-0010-0000-0400-0000C5130000}" name="Colonne5029" dataDxfId="11352"/>
    <tableColumn id="5062" xr3:uid="{00000000-0010-0000-0400-0000C6130000}" name="Colonne5030" dataDxfId="11351"/>
    <tableColumn id="5063" xr3:uid="{00000000-0010-0000-0400-0000C7130000}" name="Colonne5031" dataDxfId="11350"/>
    <tableColumn id="5064" xr3:uid="{00000000-0010-0000-0400-0000C8130000}" name="Colonne5032" dataDxfId="11349"/>
    <tableColumn id="5065" xr3:uid="{00000000-0010-0000-0400-0000C9130000}" name="Colonne5033" dataDxfId="11348"/>
    <tableColumn id="5066" xr3:uid="{00000000-0010-0000-0400-0000CA130000}" name="Colonne5034" dataDxfId="11347"/>
    <tableColumn id="5067" xr3:uid="{00000000-0010-0000-0400-0000CB130000}" name="Colonne5035" dataDxfId="11346"/>
    <tableColumn id="5068" xr3:uid="{00000000-0010-0000-0400-0000CC130000}" name="Colonne5036" dataDxfId="11345"/>
    <tableColumn id="5069" xr3:uid="{00000000-0010-0000-0400-0000CD130000}" name="Colonne5037" dataDxfId="11344"/>
    <tableColumn id="5070" xr3:uid="{00000000-0010-0000-0400-0000CE130000}" name="Colonne5038" dataDxfId="11343"/>
    <tableColumn id="5071" xr3:uid="{00000000-0010-0000-0400-0000CF130000}" name="Colonne5039" dataDxfId="11342"/>
    <tableColumn id="5072" xr3:uid="{00000000-0010-0000-0400-0000D0130000}" name="Colonne5040" dataDxfId="11341"/>
    <tableColumn id="5073" xr3:uid="{00000000-0010-0000-0400-0000D1130000}" name="Colonne5041" dataDxfId="11340"/>
    <tableColumn id="5074" xr3:uid="{00000000-0010-0000-0400-0000D2130000}" name="Colonne5042" dataDxfId="11339"/>
    <tableColumn id="5075" xr3:uid="{00000000-0010-0000-0400-0000D3130000}" name="Colonne5043" dataDxfId="11338"/>
    <tableColumn id="5076" xr3:uid="{00000000-0010-0000-0400-0000D4130000}" name="Colonne5044" dataDxfId="11337"/>
    <tableColumn id="5077" xr3:uid="{00000000-0010-0000-0400-0000D5130000}" name="Colonne5045" dataDxfId="11336"/>
    <tableColumn id="5078" xr3:uid="{00000000-0010-0000-0400-0000D6130000}" name="Colonne5046" dataDxfId="11335"/>
    <tableColumn id="5079" xr3:uid="{00000000-0010-0000-0400-0000D7130000}" name="Colonne5047" dataDxfId="11334"/>
    <tableColumn id="5080" xr3:uid="{00000000-0010-0000-0400-0000D8130000}" name="Colonne5048" dataDxfId="11333"/>
    <tableColumn id="5081" xr3:uid="{00000000-0010-0000-0400-0000D9130000}" name="Colonne5049" dataDxfId="11332"/>
    <tableColumn id="5082" xr3:uid="{00000000-0010-0000-0400-0000DA130000}" name="Colonne5050" dataDxfId="11331"/>
    <tableColumn id="5083" xr3:uid="{00000000-0010-0000-0400-0000DB130000}" name="Colonne5051" dataDxfId="11330"/>
    <tableColumn id="5084" xr3:uid="{00000000-0010-0000-0400-0000DC130000}" name="Colonne5052" dataDxfId="11329"/>
    <tableColumn id="5085" xr3:uid="{00000000-0010-0000-0400-0000DD130000}" name="Colonne5053" dataDxfId="11328"/>
    <tableColumn id="5086" xr3:uid="{00000000-0010-0000-0400-0000DE130000}" name="Colonne5054" dataDxfId="11327"/>
    <tableColumn id="5087" xr3:uid="{00000000-0010-0000-0400-0000DF130000}" name="Colonne5055" dataDxfId="11326"/>
    <tableColumn id="5088" xr3:uid="{00000000-0010-0000-0400-0000E0130000}" name="Colonne5056" dataDxfId="11325"/>
    <tableColumn id="5089" xr3:uid="{00000000-0010-0000-0400-0000E1130000}" name="Colonne5057" dataDxfId="11324"/>
    <tableColumn id="5090" xr3:uid="{00000000-0010-0000-0400-0000E2130000}" name="Colonne5058" dataDxfId="11323"/>
    <tableColumn id="5091" xr3:uid="{00000000-0010-0000-0400-0000E3130000}" name="Colonne5059" dataDxfId="11322"/>
    <tableColumn id="5092" xr3:uid="{00000000-0010-0000-0400-0000E4130000}" name="Colonne5060" dataDxfId="11321"/>
    <tableColumn id="5093" xr3:uid="{00000000-0010-0000-0400-0000E5130000}" name="Colonne5061" dataDxfId="11320"/>
    <tableColumn id="5094" xr3:uid="{00000000-0010-0000-0400-0000E6130000}" name="Colonne5062" dataDxfId="11319"/>
    <tableColumn id="5095" xr3:uid="{00000000-0010-0000-0400-0000E7130000}" name="Colonne5063" dataDxfId="11318"/>
    <tableColumn id="5096" xr3:uid="{00000000-0010-0000-0400-0000E8130000}" name="Colonne5064" dataDxfId="11317"/>
    <tableColumn id="5097" xr3:uid="{00000000-0010-0000-0400-0000E9130000}" name="Colonne5065" dataDxfId="11316"/>
    <tableColumn id="5098" xr3:uid="{00000000-0010-0000-0400-0000EA130000}" name="Colonne5066" dataDxfId="11315"/>
    <tableColumn id="5099" xr3:uid="{00000000-0010-0000-0400-0000EB130000}" name="Colonne5067" dataDxfId="11314"/>
    <tableColumn id="5100" xr3:uid="{00000000-0010-0000-0400-0000EC130000}" name="Colonne5068" dataDxfId="11313"/>
    <tableColumn id="5101" xr3:uid="{00000000-0010-0000-0400-0000ED130000}" name="Colonne5069" dataDxfId="11312"/>
    <tableColumn id="5102" xr3:uid="{00000000-0010-0000-0400-0000EE130000}" name="Colonne5070" dataDxfId="11311"/>
    <tableColumn id="5103" xr3:uid="{00000000-0010-0000-0400-0000EF130000}" name="Colonne5071" dataDxfId="11310"/>
    <tableColumn id="5104" xr3:uid="{00000000-0010-0000-0400-0000F0130000}" name="Colonne5072" dataDxfId="11309"/>
    <tableColumn id="5105" xr3:uid="{00000000-0010-0000-0400-0000F1130000}" name="Colonne5073" dataDxfId="11308"/>
    <tableColumn id="5106" xr3:uid="{00000000-0010-0000-0400-0000F2130000}" name="Colonne5074" dataDxfId="11307"/>
    <tableColumn id="5107" xr3:uid="{00000000-0010-0000-0400-0000F3130000}" name="Colonne5075" dataDxfId="11306"/>
    <tableColumn id="5108" xr3:uid="{00000000-0010-0000-0400-0000F4130000}" name="Colonne5076" dataDxfId="11305"/>
    <tableColumn id="5109" xr3:uid="{00000000-0010-0000-0400-0000F5130000}" name="Colonne5077" dataDxfId="11304"/>
    <tableColumn id="5110" xr3:uid="{00000000-0010-0000-0400-0000F6130000}" name="Colonne5078" dataDxfId="11303"/>
    <tableColumn id="5111" xr3:uid="{00000000-0010-0000-0400-0000F7130000}" name="Colonne5079" dataDxfId="11302"/>
    <tableColumn id="5112" xr3:uid="{00000000-0010-0000-0400-0000F8130000}" name="Colonne5080" dataDxfId="11301"/>
    <tableColumn id="5113" xr3:uid="{00000000-0010-0000-0400-0000F9130000}" name="Colonne5081" dataDxfId="11300"/>
    <tableColumn id="5114" xr3:uid="{00000000-0010-0000-0400-0000FA130000}" name="Colonne5082" dataDxfId="11299"/>
    <tableColumn id="5115" xr3:uid="{00000000-0010-0000-0400-0000FB130000}" name="Colonne5083" dataDxfId="11298"/>
    <tableColumn id="5116" xr3:uid="{00000000-0010-0000-0400-0000FC130000}" name="Colonne5084" dataDxfId="11297"/>
    <tableColumn id="5117" xr3:uid="{00000000-0010-0000-0400-0000FD130000}" name="Colonne5085" dataDxfId="11296"/>
    <tableColumn id="5118" xr3:uid="{00000000-0010-0000-0400-0000FE130000}" name="Colonne5086" dataDxfId="11295"/>
    <tableColumn id="5119" xr3:uid="{00000000-0010-0000-0400-0000FF130000}" name="Colonne5087" dataDxfId="11294"/>
    <tableColumn id="5120" xr3:uid="{00000000-0010-0000-0400-000000140000}" name="Colonne5088" dataDxfId="11293"/>
    <tableColumn id="5121" xr3:uid="{00000000-0010-0000-0400-000001140000}" name="Colonne5089" dataDxfId="11292"/>
    <tableColumn id="5122" xr3:uid="{00000000-0010-0000-0400-000002140000}" name="Colonne5090" dataDxfId="11291"/>
    <tableColumn id="5123" xr3:uid="{00000000-0010-0000-0400-000003140000}" name="Colonne5091" dataDxfId="11290"/>
    <tableColumn id="5124" xr3:uid="{00000000-0010-0000-0400-000004140000}" name="Colonne5092" dataDxfId="11289"/>
    <tableColumn id="5125" xr3:uid="{00000000-0010-0000-0400-000005140000}" name="Colonne5093" dataDxfId="11288"/>
    <tableColumn id="5126" xr3:uid="{00000000-0010-0000-0400-000006140000}" name="Colonne5094" dataDxfId="11287"/>
    <tableColumn id="5127" xr3:uid="{00000000-0010-0000-0400-000007140000}" name="Colonne5095" dataDxfId="11286"/>
    <tableColumn id="5128" xr3:uid="{00000000-0010-0000-0400-000008140000}" name="Colonne5096" dataDxfId="11285"/>
    <tableColumn id="5129" xr3:uid="{00000000-0010-0000-0400-000009140000}" name="Colonne5097" dataDxfId="11284"/>
    <tableColumn id="5130" xr3:uid="{00000000-0010-0000-0400-00000A140000}" name="Colonne5098" dataDxfId="11283"/>
    <tableColumn id="5131" xr3:uid="{00000000-0010-0000-0400-00000B140000}" name="Colonne5099" dataDxfId="11282"/>
    <tableColumn id="5132" xr3:uid="{00000000-0010-0000-0400-00000C140000}" name="Colonne5100" dataDxfId="11281"/>
    <tableColumn id="5133" xr3:uid="{00000000-0010-0000-0400-00000D140000}" name="Colonne5101" dataDxfId="11280"/>
    <tableColumn id="5134" xr3:uid="{00000000-0010-0000-0400-00000E140000}" name="Colonne5102" dataDxfId="11279"/>
    <tableColumn id="5135" xr3:uid="{00000000-0010-0000-0400-00000F140000}" name="Colonne5103" dataDxfId="11278"/>
    <tableColumn id="5136" xr3:uid="{00000000-0010-0000-0400-000010140000}" name="Colonne5104" dataDxfId="11277"/>
    <tableColumn id="5137" xr3:uid="{00000000-0010-0000-0400-000011140000}" name="Colonne5105" dataDxfId="11276"/>
    <tableColumn id="5138" xr3:uid="{00000000-0010-0000-0400-000012140000}" name="Colonne5106" dataDxfId="11275"/>
    <tableColumn id="5139" xr3:uid="{00000000-0010-0000-0400-000013140000}" name="Colonne5107" dataDxfId="11274"/>
    <tableColumn id="5140" xr3:uid="{00000000-0010-0000-0400-000014140000}" name="Colonne5108" dataDxfId="11273"/>
    <tableColumn id="5141" xr3:uid="{00000000-0010-0000-0400-000015140000}" name="Colonne5109" dataDxfId="11272"/>
    <tableColumn id="5142" xr3:uid="{00000000-0010-0000-0400-000016140000}" name="Colonne5110" dataDxfId="11271"/>
    <tableColumn id="5143" xr3:uid="{00000000-0010-0000-0400-000017140000}" name="Colonne5111" dataDxfId="11270"/>
    <tableColumn id="5144" xr3:uid="{00000000-0010-0000-0400-000018140000}" name="Colonne5112" dataDxfId="11269"/>
    <tableColumn id="5145" xr3:uid="{00000000-0010-0000-0400-000019140000}" name="Colonne5113" dataDxfId="11268"/>
    <tableColumn id="5146" xr3:uid="{00000000-0010-0000-0400-00001A140000}" name="Colonne5114" dataDxfId="11267"/>
    <tableColumn id="5147" xr3:uid="{00000000-0010-0000-0400-00001B140000}" name="Colonne5115" dataDxfId="11266"/>
    <tableColumn id="5148" xr3:uid="{00000000-0010-0000-0400-00001C140000}" name="Colonne5116" dataDxfId="11265"/>
    <tableColumn id="5149" xr3:uid="{00000000-0010-0000-0400-00001D140000}" name="Colonne5117" dataDxfId="11264"/>
    <tableColumn id="5150" xr3:uid="{00000000-0010-0000-0400-00001E140000}" name="Colonne5118" dataDxfId="11263"/>
    <tableColumn id="5151" xr3:uid="{00000000-0010-0000-0400-00001F140000}" name="Colonne5119" dataDxfId="11262"/>
    <tableColumn id="5152" xr3:uid="{00000000-0010-0000-0400-000020140000}" name="Colonne5120" dataDxfId="11261"/>
    <tableColumn id="5153" xr3:uid="{00000000-0010-0000-0400-000021140000}" name="Colonne5121" dataDxfId="11260"/>
    <tableColumn id="5154" xr3:uid="{00000000-0010-0000-0400-000022140000}" name="Colonne5122" dataDxfId="11259"/>
    <tableColumn id="5155" xr3:uid="{00000000-0010-0000-0400-000023140000}" name="Colonne5123" dataDxfId="11258"/>
    <tableColumn id="5156" xr3:uid="{00000000-0010-0000-0400-000024140000}" name="Colonne5124" dataDxfId="11257"/>
    <tableColumn id="5157" xr3:uid="{00000000-0010-0000-0400-000025140000}" name="Colonne5125" dataDxfId="11256"/>
    <tableColumn id="5158" xr3:uid="{00000000-0010-0000-0400-000026140000}" name="Colonne5126" dataDxfId="11255"/>
    <tableColumn id="5159" xr3:uid="{00000000-0010-0000-0400-000027140000}" name="Colonne5127" dataDxfId="11254"/>
    <tableColumn id="5160" xr3:uid="{00000000-0010-0000-0400-000028140000}" name="Colonne5128" dataDxfId="11253"/>
    <tableColumn id="5161" xr3:uid="{00000000-0010-0000-0400-000029140000}" name="Colonne5129" dataDxfId="11252"/>
    <tableColumn id="5162" xr3:uid="{00000000-0010-0000-0400-00002A140000}" name="Colonne5130" dataDxfId="11251"/>
    <tableColumn id="5163" xr3:uid="{00000000-0010-0000-0400-00002B140000}" name="Colonne5131" dataDxfId="11250"/>
    <tableColumn id="5164" xr3:uid="{00000000-0010-0000-0400-00002C140000}" name="Colonne5132" dataDxfId="11249"/>
    <tableColumn id="5165" xr3:uid="{00000000-0010-0000-0400-00002D140000}" name="Colonne5133" dataDxfId="11248"/>
    <tableColumn id="5166" xr3:uid="{00000000-0010-0000-0400-00002E140000}" name="Colonne5134" dataDxfId="11247"/>
    <tableColumn id="5167" xr3:uid="{00000000-0010-0000-0400-00002F140000}" name="Colonne5135" dataDxfId="11246"/>
    <tableColumn id="5168" xr3:uid="{00000000-0010-0000-0400-000030140000}" name="Colonne5136" dataDxfId="11245"/>
    <tableColumn id="5169" xr3:uid="{00000000-0010-0000-0400-000031140000}" name="Colonne5137" dataDxfId="11244"/>
    <tableColumn id="5170" xr3:uid="{00000000-0010-0000-0400-000032140000}" name="Colonne5138" dataDxfId="11243"/>
    <tableColumn id="5171" xr3:uid="{00000000-0010-0000-0400-000033140000}" name="Colonne5139" dataDxfId="11242"/>
    <tableColumn id="5172" xr3:uid="{00000000-0010-0000-0400-000034140000}" name="Colonne5140" dataDxfId="11241"/>
    <tableColumn id="5173" xr3:uid="{00000000-0010-0000-0400-000035140000}" name="Colonne5141" dataDxfId="11240"/>
    <tableColumn id="5174" xr3:uid="{00000000-0010-0000-0400-000036140000}" name="Colonne5142" dataDxfId="11239"/>
    <tableColumn id="5175" xr3:uid="{00000000-0010-0000-0400-000037140000}" name="Colonne5143" dataDxfId="11238"/>
    <tableColumn id="5176" xr3:uid="{00000000-0010-0000-0400-000038140000}" name="Colonne5144" dataDxfId="11237"/>
    <tableColumn id="5177" xr3:uid="{00000000-0010-0000-0400-000039140000}" name="Colonne5145" dataDxfId="11236"/>
    <tableColumn id="5178" xr3:uid="{00000000-0010-0000-0400-00003A140000}" name="Colonne5146" dataDxfId="11235"/>
    <tableColumn id="5179" xr3:uid="{00000000-0010-0000-0400-00003B140000}" name="Colonne5147" dataDxfId="11234"/>
    <tableColumn id="5180" xr3:uid="{00000000-0010-0000-0400-00003C140000}" name="Colonne5148" dataDxfId="11233"/>
    <tableColumn id="5181" xr3:uid="{00000000-0010-0000-0400-00003D140000}" name="Colonne5149" dataDxfId="11232"/>
    <tableColumn id="5182" xr3:uid="{00000000-0010-0000-0400-00003E140000}" name="Colonne5150" dataDxfId="11231"/>
    <tableColumn id="5183" xr3:uid="{00000000-0010-0000-0400-00003F140000}" name="Colonne5151" dataDxfId="11230"/>
    <tableColumn id="5184" xr3:uid="{00000000-0010-0000-0400-000040140000}" name="Colonne5152" dataDxfId="11229"/>
    <tableColumn id="5185" xr3:uid="{00000000-0010-0000-0400-000041140000}" name="Colonne5153" dataDxfId="11228"/>
    <tableColumn id="5186" xr3:uid="{00000000-0010-0000-0400-000042140000}" name="Colonne5154" dataDxfId="11227"/>
    <tableColumn id="5187" xr3:uid="{00000000-0010-0000-0400-000043140000}" name="Colonne5155" dataDxfId="11226"/>
    <tableColumn id="5188" xr3:uid="{00000000-0010-0000-0400-000044140000}" name="Colonne5156" dataDxfId="11225"/>
    <tableColumn id="5189" xr3:uid="{00000000-0010-0000-0400-000045140000}" name="Colonne5157" dataDxfId="11224"/>
    <tableColumn id="5190" xr3:uid="{00000000-0010-0000-0400-000046140000}" name="Colonne5158" dataDxfId="11223"/>
    <tableColumn id="5191" xr3:uid="{00000000-0010-0000-0400-000047140000}" name="Colonne5159" dataDxfId="11222"/>
    <tableColumn id="5192" xr3:uid="{00000000-0010-0000-0400-000048140000}" name="Colonne5160" dataDxfId="11221"/>
    <tableColumn id="5193" xr3:uid="{00000000-0010-0000-0400-000049140000}" name="Colonne5161" dataDxfId="11220"/>
    <tableColumn id="5194" xr3:uid="{00000000-0010-0000-0400-00004A140000}" name="Colonne5162" dataDxfId="11219"/>
    <tableColumn id="5195" xr3:uid="{00000000-0010-0000-0400-00004B140000}" name="Colonne5163" dataDxfId="11218"/>
    <tableColumn id="5196" xr3:uid="{00000000-0010-0000-0400-00004C140000}" name="Colonne5164" dataDxfId="11217"/>
    <tableColumn id="5197" xr3:uid="{00000000-0010-0000-0400-00004D140000}" name="Colonne5165" dataDxfId="11216"/>
    <tableColumn id="5198" xr3:uid="{00000000-0010-0000-0400-00004E140000}" name="Colonne5166" dataDxfId="11215"/>
    <tableColumn id="5199" xr3:uid="{00000000-0010-0000-0400-00004F140000}" name="Colonne5167" dataDxfId="11214"/>
    <tableColumn id="5200" xr3:uid="{00000000-0010-0000-0400-000050140000}" name="Colonne5168" dataDxfId="11213"/>
    <tableColumn id="5201" xr3:uid="{00000000-0010-0000-0400-000051140000}" name="Colonne5169" dataDxfId="11212"/>
    <tableColumn id="5202" xr3:uid="{00000000-0010-0000-0400-000052140000}" name="Colonne5170" dataDxfId="11211"/>
    <tableColumn id="5203" xr3:uid="{00000000-0010-0000-0400-000053140000}" name="Colonne5171" dataDxfId="11210"/>
    <tableColumn id="5204" xr3:uid="{00000000-0010-0000-0400-000054140000}" name="Colonne5172" dataDxfId="11209"/>
    <tableColumn id="5205" xr3:uid="{00000000-0010-0000-0400-000055140000}" name="Colonne5173" dataDxfId="11208"/>
    <tableColumn id="5206" xr3:uid="{00000000-0010-0000-0400-000056140000}" name="Colonne5174" dataDxfId="11207"/>
    <tableColumn id="5207" xr3:uid="{00000000-0010-0000-0400-000057140000}" name="Colonne5175" dataDxfId="11206"/>
    <tableColumn id="5208" xr3:uid="{00000000-0010-0000-0400-000058140000}" name="Colonne5176" dataDxfId="11205"/>
    <tableColumn id="5209" xr3:uid="{00000000-0010-0000-0400-000059140000}" name="Colonne5177" dataDxfId="11204"/>
    <tableColumn id="5210" xr3:uid="{00000000-0010-0000-0400-00005A140000}" name="Colonne5178" dataDxfId="11203"/>
    <tableColumn id="5211" xr3:uid="{00000000-0010-0000-0400-00005B140000}" name="Colonne5179" dataDxfId="11202"/>
    <tableColumn id="5212" xr3:uid="{00000000-0010-0000-0400-00005C140000}" name="Colonne5180" dataDxfId="11201"/>
    <tableColumn id="5213" xr3:uid="{00000000-0010-0000-0400-00005D140000}" name="Colonne5181" dataDxfId="11200"/>
    <tableColumn id="5214" xr3:uid="{00000000-0010-0000-0400-00005E140000}" name="Colonne5182" dataDxfId="11199"/>
    <tableColumn id="5215" xr3:uid="{00000000-0010-0000-0400-00005F140000}" name="Colonne5183" dataDxfId="11198"/>
    <tableColumn id="5216" xr3:uid="{00000000-0010-0000-0400-000060140000}" name="Colonne5184" dataDxfId="11197"/>
    <tableColumn id="5217" xr3:uid="{00000000-0010-0000-0400-000061140000}" name="Colonne5185" dataDxfId="11196"/>
    <tableColumn id="5218" xr3:uid="{00000000-0010-0000-0400-000062140000}" name="Colonne5186" dataDxfId="11195"/>
    <tableColumn id="5219" xr3:uid="{00000000-0010-0000-0400-000063140000}" name="Colonne5187" dataDxfId="11194"/>
    <tableColumn id="5220" xr3:uid="{00000000-0010-0000-0400-000064140000}" name="Colonne5188" dataDxfId="11193"/>
    <tableColumn id="5221" xr3:uid="{00000000-0010-0000-0400-000065140000}" name="Colonne5189" dataDxfId="11192"/>
    <tableColumn id="5222" xr3:uid="{00000000-0010-0000-0400-000066140000}" name="Colonne5190" dataDxfId="11191"/>
    <tableColumn id="5223" xr3:uid="{00000000-0010-0000-0400-000067140000}" name="Colonne5191" dataDxfId="11190"/>
    <tableColumn id="5224" xr3:uid="{00000000-0010-0000-0400-000068140000}" name="Colonne5192" dataDxfId="11189"/>
    <tableColumn id="5225" xr3:uid="{00000000-0010-0000-0400-000069140000}" name="Colonne5193" dataDxfId="11188"/>
    <tableColumn id="5226" xr3:uid="{00000000-0010-0000-0400-00006A140000}" name="Colonne5194" dataDxfId="11187"/>
    <tableColumn id="5227" xr3:uid="{00000000-0010-0000-0400-00006B140000}" name="Colonne5195" dataDxfId="11186"/>
    <tableColumn id="5228" xr3:uid="{00000000-0010-0000-0400-00006C140000}" name="Colonne5196" dataDxfId="11185"/>
    <tableColumn id="5229" xr3:uid="{00000000-0010-0000-0400-00006D140000}" name="Colonne5197" dataDxfId="11184"/>
    <tableColumn id="5230" xr3:uid="{00000000-0010-0000-0400-00006E140000}" name="Colonne5198" dataDxfId="11183"/>
    <tableColumn id="5231" xr3:uid="{00000000-0010-0000-0400-00006F140000}" name="Colonne5199" dataDxfId="11182"/>
    <tableColumn id="5232" xr3:uid="{00000000-0010-0000-0400-000070140000}" name="Colonne5200" dataDxfId="11181"/>
    <tableColumn id="5233" xr3:uid="{00000000-0010-0000-0400-000071140000}" name="Colonne5201" dataDxfId="11180"/>
    <tableColumn id="5234" xr3:uid="{00000000-0010-0000-0400-000072140000}" name="Colonne5202" dataDxfId="11179"/>
    <tableColumn id="5235" xr3:uid="{00000000-0010-0000-0400-000073140000}" name="Colonne5203" dataDxfId="11178"/>
    <tableColumn id="5236" xr3:uid="{00000000-0010-0000-0400-000074140000}" name="Colonne5204" dataDxfId="11177"/>
    <tableColumn id="5237" xr3:uid="{00000000-0010-0000-0400-000075140000}" name="Colonne5205" dataDxfId="11176"/>
    <tableColumn id="5238" xr3:uid="{00000000-0010-0000-0400-000076140000}" name="Colonne5206" dataDxfId="11175"/>
    <tableColumn id="5239" xr3:uid="{00000000-0010-0000-0400-000077140000}" name="Colonne5207" dataDxfId="11174"/>
    <tableColumn id="5240" xr3:uid="{00000000-0010-0000-0400-000078140000}" name="Colonne5208" dataDxfId="11173"/>
    <tableColumn id="5241" xr3:uid="{00000000-0010-0000-0400-000079140000}" name="Colonne5209" dataDxfId="11172"/>
    <tableColumn id="5242" xr3:uid="{00000000-0010-0000-0400-00007A140000}" name="Colonne5210" dataDxfId="11171"/>
    <tableColumn id="5243" xr3:uid="{00000000-0010-0000-0400-00007B140000}" name="Colonne5211" dataDxfId="11170"/>
    <tableColumn id="5244" xr3:uid="{00000000-0010-0000-0400-00007C140000}" name="Colonne5212" dataDxfId="11169"/>
    <tableColumn id="5245" xr3:uid="{00000000-0010-0000-0400-00007D140000}" name="Colonne5213" dataDxfId="11168"/>
    <tableColumn id="5246" xr3:uid="{00000000-0010-0000-0400-00007E140000}" name="Colonne5214" dataDxfId="11167"/>
    <tableColumn id="5247" xr3:uid="{00000000-0010-0000-0400-00007F140000}" name="Colonne5215" dataDxfId="11166"/>
    <tableColumn id="5248" xr3:uid="{00000000-0010-0000-0400-000080140000}" name="Colonne5216" dataDxfId="11165"/>
    <tableColumn id="5249" xr3:uid="{00000000-0010-0000-0400-000081140000}" name="Colonne5217" dataDxfId="11164"/>
    <tableColumn id="5250" xr3:uid="{00000000-0010-0000-0400-000082140000}" name="Colonne5218" dataDxfId="11163"/>
    <tableColumn id="5251" xr3:uid="{00000000-0010-0000-0400-000083140000}" name="Colonne5219" dataDxfId="11162"/>
    <tableColumn id="5252" xr3:uid="{00000000-0010-0000-0400-000084140000}" name="Colonne5220" dataDxfId="11161"/>
    <tableColumn id="5253" xr3:uid="{00000000-0010-0000-0400-000085140000}" name="Colonne5221" dataDxfId="11160"/>
    <tableColumn id="5254" xr3:uid="{00000000-0010-0000-0400-000086140000}" name="Colonne5222" dataDxfId="11159"/>
    <tableColumn id="5255" xr3:uid="{00000000-0010-0000-0400-000087140000}" name="Colonne5223" dataDxfId="11158"/>
    <tableColumn id="5256" xr3:uid="{00000000-0010-0000-0400-000088140000}" name="Colonne5224" dataDxfId="11157"/>
    <tableColumn id="5257" xr3:uid="{00000000-0010-0000-0400-000089140000}" name="Colonne5225" dataDxfId="11156"/>
    <tableColumn id="5258" xr3:uid="{00000000-0010-0000-0400-00008A140000}" name="Colonne5226" dataDxfId="11155"/>
    <tableColumn id="5259" xr3:uid="{00000000-0010-0000-0400-00008B140000}" name="Colonne5227" dataDxfId="11154"/>
    <tableColumn id="5260" xr3:uid="{00000000-0010-0000-0400-00008C140000}" name="Colonne5228" dataDxfId="11153"/>
    <tableColumn id="5261" xr3:uid="{00000000-0010-0000-0400-00008D140000}" name="Colonne5229" dataDxfId="11152"/>
    <tableColumn id="5262" xr3:uid="{00000000-0010-0000-0400-00008E140000}" name="Colonne5230" dataDxfId="11151"/>
    <tableColumn id="5263" xr3:uid="{00000000-0010-0000-0400-00008F140000}" name="Colonne5231" dataDxfId="11150"/>
    <tableColumn id="5264" xr3:uid="{00000000-0010-0000-0400-000090140000}" name="Colonne5232" dataDxfId="11149"/>
    <tableColumn id="5265" xr3:uid="{00000000-0010-0000-0400-000091140000}" name="Colonne5233" dataDxfId="11148"/>
    <tableColumn id="5266" xr3:uid="{00000000-0010-0000-0400-000092140000}" name="Colonne5234" dataDxfId="11147"/>
    <tableColumn id="5267" xr3:uid="{00000000-0010-0000-0400-000093140000}" name="Colonne5235" dataDxfId="11146"/>
    <tableColumn id="5268" xr3:uid="{00000000-0010-0000-0400-000094140000}" name="Colonne5236" dataDxfId="11145"/>
    <tableColumn id="5269" xr3:uid="{00000000-0010-0000-0400-000095140000}" name="Colonne5237" dataDxfId="11144"/>
    <tableColumn id="5270" xr3:uid="{00000000-0010-0000-0400-000096140000}" name="Colonne5238" dataDxfId="11143"/>
    <tableColumn id="5271" xr3:uid="{00000000-0010-0000-0400-000097140000}" name="Colonne5239" dataDxfId="11142"/>
    <tableColumn id="5272" xr3:uid="{00000000-0010-0000-0400-000098140000}" name="Colonne5240" dataDxfId="11141"/>
    <tableColumn id="5273" xr3:uid="{00000000-0010-0000-0400-000099140000}" name="Colonne5241" dataDxfId="11140"/>
    <tableColumn id="5274" xr3:uid="{00000000-0010-0000-0400-00009A140000}" name="Colonne5242" dataDxfId="11139"/>
    <tableColumn id="5275" xr3:uid="{00000000-0010-0000-0400-00009B140000}" name="Colonne5243" dataDxfId="11138"/>
    <tableColumn id="5276" xr3:uid="{00000000-0010-0000-0400-00009C140000}" name="Colonne5244" dataDxfId="11137"/>
    <tableColumn id="5277" xr3:uid="{00000000-0010-0000-0400-00009D140000}" name="Colonne5245" dataDxfId="11136"/>
    <tableColumn id="5278" xr3:uid="{00000000-0010-0000-0400-00009E140000}" name="Colonne5246" dataDxfId="11135"/>
    <tableColumn id="5279" xr3:uid="{00000000-0010-0000-0400-00009F140000}" name="Colonne5247" dataDxfId="11134"/>
    <tableColumn id="5280" xr3:uid="{00000000-0010-0000-0400-0000A0140000}" name="Colonne5248" dataDxfId="11133"/>
    <tableColumn id="5281" xr3:uid="{00000000-0010-0000-0400-0000A1140000}" name="Colonne5249" dataDxfId="11132"/>
    <tableColumn id="5282" xr3:uid="{00000000-0010-0000-0400-0000A2140000}" name="Colonne5250" dataDxfId="11131"/>
    <tableColumn id="5283" xr3:uid="{00000000-0010-0000-0400-0000A3140000}" name="Colonne5251" dataDxfId="11130"/>
    <tableColumn id="5284" xr3:uid="{00000000-0010-0000-0400-0000A4140000}" name="Colonne5252" dataDxfId="11129"/>
    <tableColumn id="5285" xr3:uid="{00000000-0010-0000-0400-0000A5140000}" name="Colonne5253" dataDxfId="11128"/>
    <tableColumn id="5286" xr3:uid="{00000000-0010-0000-0400-0000A6140000}" name="Colonne5254" dataDxfId="11127"/>
    <tableColumn id="5287" xr3:uid="{00000000-0010-0000-0400-0000A7140000}" name="Colonne5255" dataDxfId="11126"/>
    <tableColumn id="5288" xr3:uid="{00000000-0010-0000-0400-0000A8140000}" name="Colonne5256" dataDxfId="11125"/>
    <tableColumn id="5289" xr3:uid="{00000000-0010-0000-0400-0000A9140000}" name="Colonne5257" dataDxfId="11124"/>
    <tableColumn id="5290" xr3:uid="{00000000-0010-0000-0400-0000AA140000}" name="Colonne5258" dataDxfId="11123"/>
    <tableColumn id="5291" xr3:uid="{00000000-0010-0000-0400-0000AB140000}" name="Colonne5259" dataDxfId="11122"/>
    <tableColumn id="5292" xr3:uid="{00000000-0010-0000-0400-0000AC140000}" name="Colonne5260" dataDxfId="11121"/>
    <tableColumn id="5293" xr3:uid="{00000000-0010-0000-0400-0000AD140000}" name="Colonne5261" dataDxfId="11120"/>
    <tableColumn id="5294" xr3:uid="{00000000-0010-0000-0400-0000AE140000}" name="Colonne5262" dataDxfId="11119"/>
    <tableColumn id="5295" xr3:uid="{00000000-0010-0000-0400-0000AF140000}" name="Colonne5263" dataDxfId="11118"/>
    <tableColumn id="5296" xr3:uid="{00000000-0010-0000-0400-0000B0140000}" name="Colonne5264" dataDxfId="11117"/>
    <tableColumn id="5297" xr3:uid="{00000000-0010-0000-0400-0000B1140000}" name="Colonne5265" dataDxfId="11116"/>
    <tableColumn id="5298" xr3:uid="{00000000-0010-0000-0400-0000B2140000}" name="Colonne5266" dataDxfId="11115"/>
    <tableColumn id="5299" xr3:uid="{00000000-0010-0000-0400-0000B3140000}" name="Colonne5267" dataDxfId="11114"/>
    <tableColumn id="5300" xr3:uid="{00000000-0010-0000-0400-0000B4140000}" name="Colonne5268" dataDxfId="11113"/>
    <tableColumn id="5301" xr3:uid="{00000000-0010-0000-0400-0000B5140000}" name="Colonne5269" dataDxfId="11112"/>
    <tableColumn id="5302" xr3:uid="{00000000-0010-0000-0400-0000B6140000}" name="Colonne5270" dataDxfId="11111"/>
    <tableColumn id="5303" xr3:uid="{00000000-0010-0000-0400-0000B7140000}" name="Colonne5271" dataDxfId="11110"/>
    <tableColumn id="5304" xr3:uid="{00000000-0010-0000-0400-0000B8140000}" name="Colonne5272" dataDxfId="11109"/>
    <tableColumn id="5305" xr3:uid="{00000000-0010-0000-0400-0000B9140000}" name="Colonne5273" dataDxfId="11108"/>
    <tableColumn id="5306" xr3:uid="{00000000-0010-0000-0400-0000BA140000}" name="Colonne5274" dataDxfId="11107"/>
    <tableColumn id="5307" xr3:uid="{00000000-0010-0000-0400-0000BB140000}" name="Colonne5275" dataDxfId="11106"/>
    <tableColumn id="5308" xr3:uid="{00000000-0010-0000-0400-0000BC140000}" name="Colonne5276" dataDxfId="11105"/>
    <tableColumn id="5309" xr3:uid="{00000000-0010-0000-0400-0000BD140000}" name="Colonne5277" dataDxfId="11104"/>
    <tableColumn id="5310" xr3:uid="{00000000-0010-0000-0400-0000BE140000}" name="Colonne5278" dataDxfId="11103"/>
    <tableColumn id="5311" xr3:uid="{00000000-0010-0000-0400-0000BF140000}" name="Colonne5279" dataDxfId="11102"/>
    <tableColumn id="5312" xr3:uid="{00000000-0010-0000-0400-0000C0140000}" name="Colonne5280" dataDxfId="11101"/>
    <tableColumn id="5313" xr3:uid="{00000000-0010-0000-0400-0000C1140000}" name="Colonne5281" dataDxfId="11100"/>
    <tableColumn id="5314" xr3:uid="{00000000-0010-0000-0400-0000C2140000}" name="Colonne5282" dataDxfId="11099"/>
    <tableColumn id="5315" xr3:uid="{00000000-0010-0000-0400-0000C3140000}" name="Colonne5283" dataDxfId="11098"/>
    <tableColumn id="5316" xr3:uid="{00000000-0010-0000-0400-0000C4140000}" name="Colonne5284" dataDxfId="11097"/>
    <tableColumn id="5317" xr3:uid="{00000000-0010-0000-0400-0000C5140000}" name="Colonne5285" dataDxfId="11096"/>
    <tableColumn id="5318" xr3:uid="{00000000-0010-0000-0400-0000C6140000}" name="Colonne5286" dataDxfId="11095"/>
    <tableColumn id="5319" xr3:uid="{00000000-0010-0000-0400-0000C7140000}" name="Colonne5287" dataDxfId="11094"/>
    <tableColumn id="5320" xr3:uid="{00000000-0010-0000-0400-0000C8140000}" name="Colonne5288" dataDxfId="11093"/>
    <tableColumn id="5321" xr3:uid="{00000000-0010-0000-0400-0000C9140000}" name="Colonne5289" dataDxfId="11092"/>
    <tableColumn id="5322" xr3:uid="{00000000-0010-0000-0400-0000CA140000}" name="Colonne5290" dataDxfId="11091"/>
    <tableColumn id="5323" xr3:uid="{00000000-0010-0000-0400-0000CB140000}" name="Colonne5291" dataDxfId="11090"/>
    <tableColumn id="5324" xr3:uid="{00000000-0010-0000-0400-0000CC140000}" name="Colonne5292" dataDxfId="11089"/>
    <tableColumn id="5325" xr3:uid="{00000000-0010-0000-0400-0000CD140000}" name="Colonne5293" dataDxfId="11088"/>
    <tableColumn id="5326" xr3:uid="{00000000-0010-0000-0400-0000CE140000}" name="Colonne5294" dataDxfId="11087"/>
    <tableColumn id="5327" xr3:uid="{00000000-0010-0000-0400-0000CF140000}" name="Colonne5295" dataDxfId="11086"/>
    <tableColumn id="5328" xr3:uid="{00000000-0010-0000-0400-0000D0140000}" name="Colonne5296" dataDxfId="11085"/>
    <tableColumn id="5329" xr3:uid="{00000000-0010-0000-0400-0000D1140000}" name="Colonne5297" dataDxfId="11084"/>
    <tableColumn id="5330" xr3:uid="{00000000-0010-0000-0400-0000D2140000}" name="Colonne5298" dataDxfId="11083"/>
    <tableColumn id="5331" xr3:uid="{00000000-0010-0000-0400-0000D3140000}" name="Colonne5299" dataDxfId="11082"/>
    <tableColumn id="5332" xr3:uid="{00000000-0010-0000-0400-0000D4140000}" name="Colonne5300" dataDxfId="11081"/>
    <tableColumn id="5333" xr3:uid="{00000000-0010-0000-0400-0000D5140000}" name="Colonne5301" dataDxfId="11080"/>
    <tableColumn id="5334" xr3:uid="{00000000-0010-0000-0400-0000D6140000}" name="Colonne5302" dataDxfId="11079"/>
    <tableColumn id="5335" xr3:uid="{00000000-0010-0000-0400-0000D7140000}" name="Colonne5303" dataDxfId="11078"/>
    <tableColumn id="5336" xr3:uid="{00000000-0010-0000-0400-0000D8140000}" name="Colonne5304" dataDxfId="11077"/>
    <tableColumn id="5337" xr3:uid="{00000000-0010-0000-0400-0000D9140000}" name="Colonne5305" dataDxfId="11076"/>
    <tableColumn id="5338" xr3:uid="{00000000-0010-0000-0400-0000DA140000}" name="Colonne5306" dataDxfId="11075"/>
    <tableColumn id="5339" xr3:uid="{00000000-0010-0000-0400-0000DB140000}" name="Colonne5307" dataDxfId="11074"/>
    <tableColumn id="5340" xr3:uid="{00000000-0010-0000-0400-0000DC140000}" name="Colonne5308" dataDxfId="11073"/>
    <tableColumn id="5341" xr3:uid="{00000000-0010-0000-0400-0000DD140000}" name="Colonne5309" dataDxfId="11072"/>
    <tableColumn id="5342" xr3:uid="{00000000-0010-0000-0400-0000DE140000}" name="Colonne5310" dataDxfId="11071"/>
    <tableColumn id="5343" xr3:uid="{00000000-0010-0000-0400-0000DF140000}" name="Colonne5311" dataDxfId="11070"/>
    <tableColumn id="5344" xr3:uid="{00000000-0010-0000-0400-0000E0140000}" name="Colonne5312" dataDxfId="11069"/>
    <tableColumn id="5345" xr3:uid="{00000000-0010-0000-0400-0000E1140000}" name="Colonne5313" dataDxfId="11068"/>
    <tableColumn id="5346" xr3:uid="{00000000-0010-0000-0400-0000E2140000}" name="Colonne5314" dataDxfId="11067"/>
    <tableColumn id="5347" xr3:uid="{00000000-0010-0000-0400-0000E3140000}" name="Colonne5315" dataDxfId="11066"/>
    <tableColumn id="5348" xr3:uid="{00000000-0010-0000-0400-0000E4140000}" name="Colonne5316" dataDxfId="11065"/>
    <tableColumn id="5349" xr3:uid="{00000000-0010-0000-0400-0000E5140000}" name="Colonne5317" dataDxfId="11064"/>
    <tableColumn id="5350" xr3:uid="{00000000-0010-0000-0400-0000E6140000}" name="Colonne5318" dataDxfId="11063"/>
    <tableColumn id="5351" xr3:uid="{00000000-0010-0000-0400-0000E7140000}" name="Colonne5319" dataDxfId="11062"/>
    <tableColumn id="5352" xr3:uid="{00000000-0010-0000-0400-0000E8140000}" name="Colonne5320" dataDxfId="11061"/>
    <tableColumn id="5353" xr3:uid="{00000000-0010-0000-0400-0000E9140000}" name="Colonne5321" dataDxfId="11060"/>
    <tableColumn id="5354" xr3:uid="{00000000-0010-0000-0400-0000EA140000}" name="Colonne5322" dataDxfId="11059"/>
    <tableColumn id="5355" xr3:uid="{00000000-0010-0000-0400-0000EB140000}" name="Colonne5323" dataDxfId="11058"/>
    <tableColumn id="5356" xr3:uid="{00000000-0010-0000-0400-0000EC140000}" name="Colonne5324" dataDxfId="11057"/>
    <tableColumn id="5357" xr3:uid="{00000000-0010-0000-0400-0000ED140000}" name="Colonne5325" dataDxfId="11056"/>
    <tableColumn id="5358" xr3:uid="{00000000-0010-0000-0400-0000EE140000}" name="Colonne5326" dataDxfId="11055"/>
    <tableColumn id="5359" xr3:uid="{00000000-0010-0000-0400-0000EF140000}" name="Colonne5327" dataDxfId="11054"/>
    <tableColumn id="5360" xr3:uid="{00000000-0010-0000-0400-0000F0140000}" name="Colonne5328" dataDxfId="11053"/>
    <tableColumn id="5361" xr3:uid="{00000000-0010-0000-0400-0000F1140000}" name="Colonne5329" dataDxfId="11052"/>
    <tableColumn id="5362" xr3:uid="{00000000-0010-0000-0400-0000F2140000}" name="Colonne5330" dataDxfId="11051"/>
    <tableColumn id="5363" xr3:uid="{00000000-0010-0000-0400-0000F3140000}" name="Colonne5331" dataDxfId="11050"/>
    <tableColumn id="5364" xr3:uid="{00000000-0010-0000-0400-0000F4140000}" name="Colonne5332" dataDxfId="11049"/>
    <tableColumn id="5365" xr3:uid="{00000000-0010-0000-0400-0000F5140000}" name="Colonne5333" dataDxfId="11048"/>
    <tableColumn id="5366" xr3:uid="{00000000-0010-0000-0400-0000F6140000}" name="Colonne5334" dataDxfId="11047"/>
    <tableColumn id="5367" xr3:uid="{00000000-0010-0000-0400-0000F7140000}" name="Colonne5335" dataDxfId="11046"/>
    <tableColumn id="5368" xr3:uid="{00000000-0010-0000-0400-0000F8140000}" name="Colonne5336" dataDxfId="11045"/>
    <tableColumn id="5369" xr3:uid="{00000000-0010-0000-0400-0000F9140000}" name="Colonne5337" dataDxfId="11044"/>
    <tableColumn id="5370" xr3:uid="{00000000-0010-0000-0400-0000FA140000}" name="Colonne5338" dataDxfId="11043"/>
    <tableColumn id="5371" xr3:uid="{00000000-0010-0000-0400-0000FB140000}" name="Colonne5339" dataDxfId="11042"/>
    <tableColumn id="5372" xr3:uid="{00000000-0010-0000-0400-0000FC140000}" name="Colonne5340" dataDxfId="11041"/>
    <tableColumn id="5373" xr3:uid="{00000000-0010-0000-0400-0000FD140000}" name="Colonne5341" dataDxfId="11040"/>
    <tableColumn id="5374" xr3:uid="{00000000-0010-0000-0400-0000FE140000}" name="Colonne5342" dataDxfId="11039"/>
    <tableColumn id="5375" xr3:uid="{00000000-0010-0000-0400-0000FF140000}" name="Colonne5343" dataDxfId="11038"/>
    <tableColumn id="5376" xr3:uid="{00000000-0010-0000-0400-000000150000}" name="Colonne5344" dataDxfId="11037"/>
    <tableColumn id="5377" xr3:uid="{00000000-0010-0000-0400-000001150000}" name="Colonne5345" dataDxfId="11036"/>
    <tableColumn id="5378" xr3:uid="{00000000-0010-0000-0400-000002150000}" name="Colonne5346" dataDxfId="11035"/>
    <tableColumn id="5379" xr3:uid="{00000000-0010-0000-0400-000003150000}" name="Colonne5347" dataDxfId="11034"/>
    <tableColumn id="5380" xr3:uid="{00000000-0010-0000-0400-000004150000}" name="Colonne5348" dataDxfId="11033"/>
    <tableColumn id="5381" xr3:uid="{00000000-0010-0000-0400-000005150000}" name="Colonne5349" dataDxfId="11032"/>
    <tableColumn id="5382" xr3:uid="{00000000-0010-0000-0400-000006150000}" name="Colonne5350" dataDxfId="11031"/>
    <tableColumn id="5383" xr3:uid="{00000000-0010-0000-0400-000007150000}" name="Colonne5351" dataDxfId="11030"/>
    <tableColumn id="5384" xr3:uid="{00000000-0010-0000-0400-000008150000}" name="Colonne5352" dataDxfId="11029"/>
    <tableColumn id="5385" xr3:uid="{00000000-0010-0000-0400-000009150000}" name="Colonne5353" dataDxfId="11028"/>
    <tableColumn id="5386" xr3:uid="{00000000-0010-0000-0400-00000A150000}" name="Colonne5354" dataDxfId="11027"/>
    <tableColumn id="5387" xr3:uid="{00000000-0010-0000-0400-00000B150000}" name="Colonne5355" dataDxfId="11026"/>
    <tableColumn id="5388" xr3:uid="{00000000-0010-0000-0400-00000C150000}" name="Colonne5356" dataDxfId="11025"/>
    <tableColumn id="5389" xr3:uid="{00000000-0010-0000-0400-00000D150000}" name="Colonne5357" dataDxfId="11024"/>
    <tableColumn id="5390" xr3:uid="{00000000-0010-0000-0400-00000E150000}" name="Colonne5358" dataDxfId="11023"/>
    <tableColumn id="5391" xr3:uid="{00000000-0010-0000-0400-00000F150000}" name="Colonne5359" dataDxfId="11022"/>
    <tableColumn id="5392" xr3:uid="{00000000-0010-0000-0400-000010150000}" name="Colonne5360" dataDxfId="11021"/>
    <tableColumn id="5393" xr3:uid="{00000000-0010-0000-0400-000011150000}" name="Colonne5361" dataDxfId="11020"/>
    <tableColumn id="5394" xr3:uid="{00000000-0010-0000-0400-000012150000}" name="Colonne5362" dataDxfId="11019"/>
    <tableColumn id="5395" xr3:uid="{00000000-0010-0000-0400-000013150000}" name="Colonne5363" dataDxfId="11018"/>
    <tableColumn id="5396" xr3:uid="{00000000-0010-0000-0400-000014150000}" name="Colonne5364" dataDxfId="11017"/>
    <tableColumn id="5397" xr3:uid="{00000000-0010-0000-0400-000015150000}" name="Colonne5365" dataDxfId="11016"/>
    <tableColumn id="5398" xr3:uid="{00000000-0010-0000-0400-000016150000}" name="Colonne5366" dataDxfId="11015"/>
    <tableColumn id="5399" xr3:uid="{00000000-0010-0000-0400-000017150000}" name="Colonne5367" dataDxfId="11014"/>
    <tableColumn id="5400" xr3:uid="{00000000-0010-0000-0400-000018150000}" name="Colonne5368" dataDxfId="11013"/>
    <tableColumn id="5401" xr3:uid="{00000000-0010-0000-0400-000019150000}" name="Colonne5369" dataDxfId="11012"/>
    <tableColumn id="5402" xr3:uid="{00000000-0010-0000-0400-00001A150000}" name="Colonne5370" dataDxfId="11011"/>
    <tableColumn id="5403" xr3:uid="{00000000-0010-0000-0400-00001B150000}" name="Colonne5371" dataDxfId="11010"/>
    <tableColumn id="5404" xr3:uid="{00000000-0010-0000-0400-00001C150000}" name="Colonne5372" dataDxfId="11009"/>
    <tableColumn id="5405" xr3:uid="{00000000-0010-0000-0400-00001D150000}" name="Colonne5373" dataDxfId="11008"/>
    <tableColumn id="5406" xr3:uid="{00000000-0010-0000-0400-00001E150000}" name="Colonne5374" dataDxfId="11007"/>
    <tableColumn id="5407" xr3:uid="{00000000-0010-0000-0400-00001F150000}" name="Colonne5375" dataDxfId="11006"/>
    <tableColumn id="5408" xr3:uid="{00000000-0010-0000-0400-000020150000}" name="Colonne5376" dataDxfId="11005"/>
    <tableColumn id="5409" xr3:uid="{00000000-0010-0000-0400-000021150000}" name="Colonne5377" dataDxfId="11004"/>
    <tableColumn id="5410" xr3:uid="{00000000-0010-0000-0400-000022150000}" name="Colonne5378" dataDxfId="11003"/>
    <tableColumn id="5411" xr3:uid="{00000000-0010-0000-0400-000023150000}" name="Colonne5379" dataDxfId="11002"/>
    <tableColumn id="5412" xr3:uid="{00000000-0010-0000-0400-000024150000}" name="Colonne5380" dataDxfId="11001"/>
    <tableColumn id="5413" xr3:uid="{00000000-0010-0000-0400-000025150000}" name="Colonne5381" dataDxfId="11000"/>
    <tableColumn id="5414" xr3:uid="{00000000-0010-0000-0400-000026150000}" name="Colonne5382" dataDxfId="10999"/>
    <tableColumn id="5415" xr3:uid="{00000000-0010-0000-0400-000027150000}" name="Colonne5383" dataDxfId="10998"/>
    <tableColumn id="5416" xr3:uid="{00000000-0010-0000-0400-000028150000}" name="Colonne5384" dataDxfId="10997"/>
    <tableColumn id="5417" xr3:uid="{00000000-0010-0000-0400-000029150000}" name="Colonne5385" dataDxfId="10996"/>
    <tableColumn id="5418" xr3:uid="{00000000-0010-0000-0400-00002A150000}" name="Colonne5386" dataDxfId="10995"/>
    <tableColumn id="5419" xr3:uid="{00000000-0010-0000-0400-00002B150000}" name="Colonne5387" dataDxfId="10994"/>
    <tableColumn id="5420" xr3:uid="{00000000-0010-0000-0400-00002C150000}" name="Colonne5388" dataDxfId="10993"/>
    <tableColumn id="5421" xr3:uid="{00000000-0010-0000-0400-00002D150000}" name="Colonne5389" dataDxfId="10992"/>
    <tableColumn id="5422" xr3:uid="{00000000-0010-0000-0400-00002E150000}" name="Colonne5390" dataDxfId="10991"/>
    <tableColumn id="5423" xr3:uid="{00000000-0010-0000-0400-00002F150000}" name="Colonne5391" dataDxfId="10990"/>
    <tableColumn id="5424" xr3:uid="{00000000-0010-0000-0400-000030150000}" name="Colonne5392" dataDxfId="10989"/>
    <tableColumn id="5425" xr3:uid="{00000000-0010-0000-0400-000031150000}" name="Colonne5393" dataDxfId="10988"/>
    <tableColumn id="5426" xr3:uid="{00000000-0010-0000-0400-000032150000}" name="Colonne5394" dataDxfId="10987"/>
    <tableColumn id="5427" xr3:uid="{00000000-0010-0000-0400-000033150000}" name="Colonne5395" dataDxfId="10986"/>
    <tableColumn id="5428" xr3:uid="{00000000-0010-0000-0400-000034150000}" name="Colonne5396" dataDxfId="10985"/>
    <tableColumn id="5429" xr3:uid="{00000000-0010-0000-0400-000035150000}" name="Colonne5397" dataDxfId="10984"/>
    <tableColumn id="5430" xr3:uid="{00000000-0010-0000-0400-000036150000}" name="Colonne5398" dataDxfId="10983"/>
    <tableColumn id="5431" xr3:uid="{00000000-0010-0000-0400-000037150000}" name="Colonne5399" dataDxfId="10982"/>
    <tableColumn id="5432" xr3:uid="{00000000-0010-0000-0400-000038150000}" name="Colonne5400" dataDxfId="10981"/>
    <tableColumn id="5433" xr3:uid="{00000000-0010-0000-0400-000039150000}" name="Colonne5401" dataDxfId="10980"/>
    <tableColumn id="5434" xr3:uid="{00000000-0010-0000-0400-00003A150000}" name="Colonne5402" dataDxfId="10979"/>
    <tableColumn id="5435" xr3:uid="{00000000-0010-0000-0400-00003B150000}" name="Colonne5403" dataDxfId="10978"/>
    <tableColumn id="5436" xr3:uid="{00000000-0010-0000-0400-00003C150000}" name="Colonne5404" dataDxfId="10977"/>
    <tableColumn id="5437" xr3:uid="{00000000-0010-0000-0400-00003D150000}" name="Colonne5405" dataDxfId="10976"/>
    <tableColumn id="5438" xr3:uid="{00000000-0010-0000-0400-00003E150000}" name="Colonne5406" dataDxfId="10975"/>
    <tableColumn id="5439" xr3:uid="{00000000-0010-0000-0400-00003F150000}" name="Colonne5407" dataDxfId="10974"/>
    <tableColumn id="5440" xr3:uid="{00000000-0010-0000-0400-000040150000}" name="Colonne5408" dataDxfId="10973"/>
    <tableColumn id="5441" xr3:uid="{00000000-0010-0000-0400-000041150000}" name="Colonne5409" dataDxfId="10972"/>
    <tableColumn id="5442" xr3:uid="{00000000-0010-0000-0400-000042150000}" name="Colonne5410" dataDxfId="10971"/>
    <tableColumn id="5443" xr3:uid="{00000000-0010-0000-0400-000043150000}" name="Colonne5411" dataDxfId="10970"/>
    <tableColumn id="5444" xr3:uid="{00000000-0010-0000-0400-000044150000}" name="Colonne5412" dataDxfId="10969"/>
    <tableColumn id="5445" xr3:uid="{00000000-0010-0000-0400-000045150000}" name="Colonne5413" dataDxfId="10968"/>
    <tableColumn id="5446" xr3:uid="{00000000-0010-0000-0400-000046150000}" name="Colonne5414" dataDxfId="10967"/>
    <tableColumn id="5447" xr3:uid="{00000000-0010-0000-0400-000047150000}" name="Colonne5415" dataDxfId="10966"/>
    <tableColumn id="5448" xr3:uid="{00000000-0010-0000-0400-000048150000}" name="Colonne5416" dataDxfId="10965"/>
    <tableColumn id="5449" xr3:uid="{00000000-0010-0000-0400-000049150000}" name="Colonne5417" dataDxfId="10964"/>
    <tableColumn id="5450" xr3:uid="{00000000-0010-0000-0400-00004A150000}" name="Colonne5418" dataDxfId="10963"/>
    <tableColumn id="5451" xr3:uid="{00000000-0010-0000-0400-00004B150000}" name="Colonne5419" dataDxfId="10962"/>
    <tableColumn id="5452" xr3:uid="{00000000-0010-0000-0400-00004C150000}" name="Colonne5420" dataDxfId="10961"/>
    <tableColumn id="5453" xr3:uid="{00000000-0010-0000-0400-00004D150000}" name="Colonne5421" dataDxfId="10960"/>
    <tableColumn id="5454" xr3:uid="{00000000-0010-0000-0400-00004E150000}" name="Colonne5422" dataDxfId="10959"/>
    <tableColumn id="5455" xr3:uid="{00000000-0010-0000-0400-00004F150000}" name="Colonne5423" dataDxfId="10958"/>
    <tableColumn id="5456" xr3:uid="{00000000-0010-0000-0400-000050150000}" name="Colonne5424" dataDxfId="10957"/>
    <tableColumn id="5457" xr3:uid="{00000000-0010-0000-0400-000051150000}" name="Colonne5425" dataDxfId="10956"/>
    <tableColumn id="5458" xr3:uid="{00000000-0010-0000-0400-000052150000}" name="Colonne5426" dataDxfId="10955"/>
    <tableColumn id="5459" xr3:uid="{00000000-0010-0000-0400-000053150000}" name="Colonne5427" dataDxfId="10954"/>
    <tableColumn id="5460" xr3:uid="{00000000-0010-0000-0400-000054150000}" name="Colonne5428" dataDxfId="10953"/>
    <tableColumn id="5461" xr3:uid="{00000000-0010-0000-0400-000055150000}" name="Colonne5429" dataDxfId="10952"/>
    <tableColumn id="5462" xr3:uid="{00000000-0010-0000-0400-000056150000}" name="Colonne5430" dataDxfId="10951"/>
    <tableColumn id="5463" xr3:uid="{00000000-0010-0000-0400-000057150000}" name="Colonne5431" dataDxfId="10950"/>
    <tableColumn id="5464" xr3:uid="{00000000-0010-0000-0400-000058150000}" name="Colonne5432" dataDxfId="10949"/>
    <tableColumn id="5465" xr3:uid="{00000000-0010-0000-0400-000059150000}" name="Colonne5433" dataDxfId="10948"/>
    <tableColumn id="5466" xr3:uid="{00000000-0010-0000-0400-00005A150000}" name="Colonne5434" dataDxfId="10947"/>
    <tableColumn id="5467" xr3:uid="{00000000-0010-0000-0400-00005B150000}" name="Colonne5435" dataDxfId="10946"/>
    <tableColumn id="5468" xr3:uid="{00000000-0010-0000-0400-00005C150000}" name="Colonne5436" dataDxfId="10945"/>
    <tableColumn id="5469" xr3:uid="{00000000-0010-0000-0400-00005D150000}" name="Colonne5437" dataDxfId="10944"/>
    <tableColumn id="5470" xr3:uid="{00000000-0010-0000-0400-00005E150000}" name="Colonne5438" dataDxfId="10943"/>
    <tableColumn id="5471" xr3:uid="{00000000-0010-0000-0400-00005F150000}" name="Colonne5439" dataDxfId="10942"/>
    <tableColumn id="5472" xr3:uid="{00000000-0010-0000-0400-000060150000}" name="Colonne5440" dataDxfId="10941"/>
    <tableColumn id="5473" xr3:uid="{00000000-0010-0000-0400-000061150000}" name="Colonne5441" dataDxfId="10940"/>
    <tableColumn id="5474" xr3:uid="{00000000-0010-0000-0400-000062150000}" name="Colonne5442" dataDxfId="10939"/>
    <tableColumn id="5475" xr3:uid="{00000000-0010-0000-0400-000063150000}" name="Colonne5443" dataDxfId="10938"/>
    <tableColumn id="5476" xr3:uid="{00000000-0010-0000-0400-000064150000}" name="Colonne5444" dataDxfId="10937"/>
    <tableColumn id="5477" xr3:uid="{00000000-0010-0000-0400-000065150000}" name="Colonne5445" dataDxfId="10936"/>
    <tableColumn id="5478" xr3:uid="{00000000-0010-0000-0400-000066150000}" name="Colonne5446" dataDxfId="10935"/>
    <tableColumn id="5479" xr3:uid="{00000000-0010-0000-0400-000067150000}" name="Colonne5447" dataDxfId="10934"/>
    <tableColumn id="5480" xr3:uid="{00000000-0010-0000-0400-000068150000}" name="Colonne5448" dataDxfId="10933"/>
    <tableColumn id="5481" xr3:uid="{00000000-0010-0000-0400-000069150000}" name="Colonne5449" dataDxfId="10932"/>
    <tableColumn id="5482" xr3:uid="{00000000-0010-0000-0400-00006A150000}" name="Colonne5450" dataDxfId="10931"/>
    <tableColumn id="5483" xr3:uid="{00000000-0010-0000-0400-00006B150000}" name="Colonne5451" dataDxfId="10930"/>
    <tableColumn id="5484" xr3:uid="{00000000-0010-0000-0400-00006C150000}" name="Colonne5452" dataDxfId="10929"/>
    <tableColumn id="5485" xr3:uid="{00000000-0010-0000-0400-00006D150000}" name="Colonne5453" dataDxfId="10928"/>
    <tableColumn id="5486" xr3:uid="{00000000-0010-0000-0400-00006E150000}" name="Colonne5454" dataDxfId="10927"/>
    <tableColumn id="5487" xr3:uid="{00000000-0010-0000-0400-00006F150000}" name="Colonne5455" dataDxfId="10926"/>
    <tableColumn id="5488" xr3:uid="{00000000-0010-0000-0400-000070150000}" name="Colonne5456" dataDxfId="10925"/>
    <tableColumn id="5489" xr3:uid="{00000000-0010-0000-0400-000071150000}" name="Colonne5457" dataDxfId="10924"/>
    <tableColumn id="5490" xr3:uid="{00000000-0010-0000-0400-000072150000}" name="Colonne5458" dataDxfId="10923"/>
    <tableColumn id="5491" xr3:uid="{00000000-0010-0000-0400-000073150000}" name="Colonne5459" dataDxfId="10922"/>
    <tableColumn id="5492" xr3:uid="{00000000-0010-0000-0400-000074150000}" name="Colonne5460" dataDxfId="10921"/>
    <tableColumn id="5493" xr3:uid="{00000000-0010-0000-0400-000075150000}" name="Colonne5461" dataDxfId="10920"/>
    <tableColumn id="5494" xr3:uid="{00000000-0010-0000-0400-000076150000}" name="Colonne5462" dataDxfId="10919"/>
    <tableColumn id="5495" xr3:uid="{00000000-0010-0000-0400-000077150000}" name="Colonne5463" dataDxfId="10918"/>
    <tableColumn id="5496" xr3:uid="{00000000-0010-0000-0400-000078150000}" name="Colonne5464" dataDxfId="10917"/>
    <tableColumn id="5497" xr3:uid="{00000000-0010-0000-0400-000079150000}" name="Colonne5465" dataDxfId="10916"/>
    <tableColumn id="5498" xr3:uid="{00000000-0010-0000-0400-00007A150000}" name="Colonne5466" dataDxfId="10915"/>
    <tableColumn id="5499" xr3:uid="{00000000-0010-0000-0400-00007B150000}" name="Colonne5467" dataDxfId="10914"/>
    <tableColumn id="5500" xr3:uid="{00000000-0010-0000-0400-00007C150000}" name="Colonne5468" dataDxfId="10913"/>
    <tableColumn id="5501" xr3:uid="{00000000-0010-0000-0400-00007D150000}" name="Colonne5469" dataDxfId="10912"/>
    <tableColumn id="5502" xr3:uid="{00000000-0010-0000-0400-00007E150000}" name="Colonne5470" dataDxfId="10911"/>
    <tableColumn id="5503" xr3:uid="{00000000-0010-0000-0400-00007F150000}" name="Colonne5471" dataDxfId="10910"/>
    <tableColumn id="5504" xr3:uid="{00000000-0010-0000-0400-000080150000}" name="Colonne5472" dataDxfId="10909"/>
    <tableColumn id="5505" xr3:uid="{00000000-0010-0000-0400-000081150000}" name="Colonne5473" dataDxfId="10908"/>
    <tableColumn id="5506" xr3:uid="{00000000-0010-0000-0400-000082150000}" name="Colonne5474" dataDxfId="10907"/>
    <tableColumn id="5507" xr3:uid="{00000000-0010-0000-0400-000083150000}" name="Colonne5475" dataDxfId="10906"/>
    <tableColumn id="5508" xr3:uid="{00000000-0010-0000-0400-000084150000}" name="Colonne5476" dataDxfId="10905"/>
    <tableColumn id="5509" xr3:uid="{00000000-0010-0000-0400-000085150000}" name="Colonne5477" dataDxfId="10904"/>
    <tableColumn id="5510" xr3:uid="{00000000-0010-0000-0400-000086150000}" name="Colonne5478" dataDxfId="10903"/>
    <tableColumn id="5511" xr3:uid="{00000000-0010-0000-0400-000087150000}" name="Colonne5479" dataDxfId="10902"/>
    <tableColumn id="5512" xr3:uid="{00000000-0010-0000-0400-000088150000}" name="Colonne5480" dataDxfId="10901"/>
    <tableColumn id="5513" xr3:uid="{00000000-0010-0000-0400-000089150000}" name="Colonne5481" dataDxfId="10900"/>
    <tableColumn id="5514" xr3:uid="{00000000-0010-0000-0400-00008A150000}" name="Colonne5482" dataDxfId="10899"/>
    <tableColumn id="5515" xr3:uid="{00000000-0010-0000-0400-00008B150000}" name="Colonne5483" dataDxfId="10898"/>
    <tableColumn id="5516" xr3:uid="{00000000-0010-0000-0400-00008C150000}" name="Colonne5484" dataDxfId="10897"/>
    <tableColumn id="5517" xr3:uid="{00000000-0010-0000-0400-00008D150000}" name="Colonne5485" dataDxfId="10896"/>
    <tableColumn id="5518" xr3:uid="{00000000-0010-0000-0400-00008E150000}" name="Colonne5486" dataDxfId="10895"/>
    <tableColumn id="5519" xr3:uid="{00000000-0010-0000-0400-00008F150000}" name="Colonne5487" dataDxfId="10894"/>
    <tableColumn id="5520" xr3:uid="{00000000-0010-0000-0400-000090150000}" name="Colonne5488" dataDxfId="10893"/>
    <tableColumn id="5521" xr3:uid="{00000000-0010-0000-0400-000091150000}" name="Colonne5489" dataDxfId="10892"/>
    <tableColumn id="5522" xr3:uid="{00000000-0010-0000-0400-000092150000}" name="Colonne5490" dataDxfId="10891"/>
    <tableColumn id="5523" xr3:uid="{00000000-0010-0000-0400-000093150000}" name="Colonne5491" dataDxfId="10890"/>
    <tableColumn id="5524" xr3:uid="{00000000-0010-0000-0400-000094150000}" name="Colonne5492" dataDxfId="10889"/>
    <tableColumn id="5525" xr3:uid="{00000000-0010-0000-0400-000095150000}" name="Colonne5493" dataDxfId="10888"/>
    <tableColumn id="5526" xr3:uid="{00000000-0010-0000-0400-000096150000}" name="Colonne5494" dataDxfId="10887"/>
    <tableColumn id="5527" xr3:uid="{00000000-0010-0000-0400-000097150000}" name="Colonne5495" dataDxfId="10886"/>
    <tableColumn id="5528" xr3:uid="{00000000-0010-0000-0400-000098150000}" name="Colonne5496" dataDxfId="10885"/>
    <tableColumn id="5529" xr3:uid="{00000000-0010-0000-0400-000099150000}" name="Colonne5497" dataDxfId="10884"/>
    <tableColumn id="5530" xr3:uid="{00000000-0010-0000-0400-00009A150000}" name="Colonne5498" dataDxfId="10883"/>
    <tableColumn id="5531" xr3:uid="{00000000-0010-0000-0400-00009B150000}" name="Colonne5499" dataDxfId="10882"/>
    <tableColumn id="5532" xr3:uid="{00000000-0010-0000-0400-00009C150000}" name="Colonne5500" dataDxfId="10881"/>
    <tableColumn id="5533" xr3:uid="{00000000-0010-0000-0400-00009D150000}" name="Colonne5501" dataDxfId="10880"/>
    <tableColumn id="5534" xr3:uid="{00000000-0010-0000-0400-00009E150000}" name="Colonne5502" dataDxfId="10879"/>
    <tableColumn id="5535" xr3:uid="{00000000-0010-0000-0400-00009F150000}" name="Colonne5503" dataDxfId="10878"/>
    <tableColumn id="5536" xr3:uid="{00000000-0010-0000-0400-0000A0150000}" name="Colonne5504" dataDxfId="10877"/>
    <tableColumn id="5537" xr3:uid="{00000000-0010-0000-0400-0000A1150000}" name="Colonne5505" dataDxfId="10876"/>
    <tableColumn id="5538" xr3:uid="{00000000-0010-0000-0400-0000A2150000}" name="Colonne5506" dataDxfId="10875"/>
    <tableColumn id="5539" xr3:uid="{00000000-0010-0000-0400-0000A3150000}" name="Colonne5507" dataDxfId="10874"/>
    <tableColumn id="5540" xr3:uid="{00000000-0010-0000-0400-0000A4150000}" name="Colonne5508" dataDxfId="10873"/>
    <tableColumn id="5541" xr3:uid="{00000000-0010-0000-0400-0000A5150000}" name="Colonne5509" dataDxfId="10872"/>
    <tableColumn id="5542" xr3:uid="{00000000-0010-0000-0400-0000A6150000}" name="Colonne5510" dataDxfId="10871"/>
    <tableColumn id="5543" xr3:uid="{00000000-0010-0000-0400-0000A7150000}" name="Colonne5511" dataDxfId="10870"/>
    <tableColumn id="5544" xr3:uid="{00000000-0010-0000-0400-0000A8150000}" name="Colonne5512" dataDxfId="10869"/>
    <tableColumn id="5545" xr3:uid="{00000000-0010-0000-0400-0000A9150000}" name="Colonne5513" dataDxfId="10868"/>
    <tableColumn id="5546" xr3:uid="{00000000-0010-0000-0400-0000AA150000}" name="Colonne5514" dataDxfId="10867"/>
    <tableColumn id="5547" xr3:uid="{00000000-0010-0000-0400-0000AB150000}" name="Colonne5515" dataDxfId="10866"/>
    <tableColumn id="5548" xr3:uid="{00000000-0010-0000-0400-0000AC150000}" name="Colonne5516" dataDxfId="10865"/>
    <tableColumn id="5549" xr3:uid="{00000000-0010-0000-0400-0000AD150000}" name="Colonne5517" dataDxfId="10864"/>
    <tableColumn id="5550" xr3:uid="{00000000-0010-0000-0400-0000AE150000}" name="Colonne5518" dataDxfId="10863"/>
    <tableColumn id="5551" xr3:uid="{00000000-0010-0000-0400-0000AF150000}" name="Colonne5519" dataDxfId="10862"/>
    <tableColumn id="5552" xr3:uid="{00000000-0010-0000-0400-0000B0150000}" name="Colonne5520" dataDxfId="10861"/>
    <tableColumn id="5553" xr3:uid="{00000000-0010-0000-0400-0000B1150000}" name="Colonne5521" dataDxfId="10860"/>
    <tableColumn id="5554" xr3:uid="{00000000-0010-0000-0400-0000B2150000}" name="Colonne5522" dataDxfId="10859"/>
    <tableColumn id="5555" xr3:uid="{00000000-0010-0000-0400-0000B3150000}" name="Colonne5523" dataDxfId="10858"/>
    <tableColumn id="5556" xr3:uid="{00000000-0010-0000-0400-0000B4150000}" name="Colonne5524" dataDxfId="10857"/>
    <tableColumn id="5557" xr3:uid="{00000000-0010-0000-0400-0000B5150000}" name="Colonne5525" dataDxfId="10856"/>
    <tableColumn id="5558" xr3:uid="{00000000-0010-0000-0400-0000B6150000}" name="Colonne5526" dataDxfId="10855"/>
    <tableColumn id="5559" xr3:uid="{00000000-0010-0000-0400-0000B7150000}" name="Colonne5527" dataDxfId="10854"/>
    <tableColumn id="5560" xr3:uid="{00000000-0010-0000-0400-0000B8150000}" name="Colonne5528" dataDxfId="10853"/>
    <tableColumn id="5561" xr3:uid="{00000000-0010-0000-0400-0000B9150000}" name="Colonne5529" dataDxfId="10852"/>
    <tableColumn id="5562" xr3:uid="{00000000-0010-0000-0400-0000BA150000}" name="Colonne5530" dataDxfId="10851"/>
    <tableColumn id="5563" xr3:uid="{00000000-0010-0000-0400-0000BB150000}" name="Colonne5531" dataDxfId="10850"/>
    <tableColumn id="5564" xr3:uid="{00000000-0010-0000-0400-0000BC150000}" name="Colonne5532" dataDxfId="10849"/>
    <tableColumn id="5565" xr3:uid="{00000000-0010-0000-0400-0000BD150000}" name="Colonne5533" dataDxfId="10848"/>
    <tableColumn id="5566" xr3:uid="{00000000-0010-0000-0400-0000BE150000}" name="Colonne5534" dataDxfId="10847"/>
    <tableColumn id="5567" xr3:uid="{00000000-0010-0000-0400-0000BF150000}" name="Colonne5535" dataDxfId="10846"/>
    <tableColumn id="5568" xr3:uid="{00000000-0010-0000-0400-0000C0150000}" name="Colonne5536" dataDxfId="10845"/>
    <tableColumn id="5569" xr3:uid="{00000000-0010-0000-0400-0000C1150000}" name="Colonne5537" dataDxfId="10844"/>
    <tableColumn id="5570" xr3:uid="{00000000-0010-0000-0400-0000C2150000}" name="Colonne5538" dataDxfId="10843"/>
    <tableColumn id="5571" xr3:uid="{00000000-0010-0000-0400-0000C3150000}" name="Colonne5539" dataDxfId="10842"/>
    <tableColumn id="5572" xr3:uid="{00000000-0010-0000-0400-0000C4150000}" name="Colonne5540" dataDxfId="10841"/>
    <tableColumn id="5573" xr3:uid="{00000000-0010-0000-0400-0000C5150000}" name="Colonne5541" dataDxfId="10840"/>
    <tableColumn id="5574" xr3:uid="{00000000-0010-0000-0400-0000C6150000}" name="Colonne5542" dataDxfId="10839"/>
    <tableColumn id="5575" xr3:uid="{00000000-0010-0000-0400-0000C7150000}" name="Colonne5543" dataDxfId="10838"/>
    <tableColumn id="5576" xr3:uid="{00000000-0010-0000-0400-0000C8150000}" name="Colonne5544" dataDxfId="10837"/>
    <tableColumn id="5577" xr3:uid="{00000000-0010-0000-0400-0000C9150000}" name="Colonne5545" dataDxfId="10836"/>
    <tableColumn id="5578" xr3:uid="{00000000-0010-0000-0400-0000CA150000}" name="Colonne5546" dataDxfId="10835"/>
    <tableColumn id="5579" xr3:uid="{00000000-0010-0000-0400-0000CB150000}" name="Colonne5547" dataDxfId="10834"/>
    <tableColumn id="5580" xr3:uid="{00000000-0010-0000-0400-0000CC150000}" name="Colonne5548" dataDxfId="10833"/>
    <tableColumn id="5581" xr3:uid="{00000000-0010-0000-0400-0000CD150000}" name="Colonne5549" dataDxfId="10832"/>
    <tableColumn id="5582" xr3:uid="{00000000-0010-0000-0400-0000CE150000}" name="Colonne5550" dataDxfId="10831"/>
    <tableColumn id="5583" xr3:uid="{00000000-0010-0000-0400-0000CF150000}" name="Colonne5551" dataDxfId="10830"/>
    <tableColumn id="5584" xr3:uid="{00000000-0010-0000-0400-0000D0150000}" name="Colonne5552" dataDxfId="10829"/>
    <tableColumn id="5585" xr3:uid="{00000000-0010-0000-0400-0000D1150000}" name="Colonne5553" dataDxfId="10828"/>
    <tableColumn id="5586" xr3:uid="{00000000-0010-0000-0400-0000D2150000}" name="Colonne5554" dataDxfId="10827"/>
    <tableColumn id="5587" xr3:uid="{00000000-0010-0000-0400-0000D3150000}" name="Colonne5555" dataDxfId="10826"/>
    <tableColumn id="5588" xr3:uid="{00000000-0010-0000-0400-0000D4150000}" name="Colonne5556" dataDxfId="10825"/>
    <tableColumn id="5589" xr3:uid="{00000000-0010-0000-0400-0000D5150000}" name="Colonne5557" dataDxfId="10824"/>
    <tableColumn id="5590" xr3:uid="{00000000-0010-0000-0400-0000D6150000}" name="Colonne5558" dataDxfId="10823"/>
    <tableColumn id="5591" xr3:uid="{00000000-0010-0000-0400-0000D7150000}" name="Colonne5559" dataDxfId="10822"/>
    <tableColumn id="5592" xr3:uid="{00000000-0010-0000-0400-0000D8150000}" name="Colonne5560" dataDxfId="10821"/>
    <tableColumn id="5593" xr3:uid="{00000000-0010-0000-0400-0000D9150000}" name="Colonne5561" dataDxfId="10820"/>
    <tableColumn id="5594" xr3:uid="{00000000-0010-0000-0400-0000DA150000}" name="Colonne5562" dataDxfId="10819"/>
    <tableColumn id="5595" xr3:uid="{00000000-0010-0000-0400-0000DB150000}" name="Colonne5563" dataDxfId="10818"/>
    <tableColumn id="5596" xr3:uid="{00000000-0010-0000-0400-0000DC150000}" name="Colonne5564" dataDxfId="10817"/>
    <tableColumn id="5597" xr3:uid="{00000000-0010-0000-0400-0000DD150000}" name="Colonne5565" dataDxfId="10816"/>
    <tableColumn id="5598" xr3:uid="{00000000-0010-0000-0400-0000DE150000}" name="Colonne5566" dataDxfId="10815"/>
    <tableColumn id="5599" xr3:uid="{00000000-0010-0000-0400-0000DF150000}" name="Colonne5567" dataDxfId="10814"/>
    <tableColumn id="5600" xr3:uid="{00000000-0010-0000-0400-0000E0150000}" name="Colonne5568" dataDxfId="10813"/>
    <tableColumn id="5601" xr3:uid="{00000000-0010-0000-0400-0000E1150000}" name="Colonne5569" dataDxfId="10812"/>
    <tableColumn id="5602" xr3:uid="{00000000-0010-0000-0400-0000E2150000}" name="Colonne5570" dataDxfId="10811"/>
    <tableColumn id="5603" xr3:uid="{00000000-0010-0000-0400-0000E3150000}" name="Colonne5571" dataDxfId="10810"/>
    <tableColumn id="5604" xr3:uid="{00000000-0010-0000-0400-0000E4150000}" name="Colonne5572" dataDxfId="10809"/>
    <tableColumn id="5605" xr3:uid="{00000000-0010-0000-0400-0000E5150000}" name="Colonne5573" dataDxfId="10808"/>
    <tableColumn id="5606" xr3:uid="{00000000-0010-0000-0400-0000E6150000}" name="Colonne5574" dataDxfId="10807"/>
    <tableColumn id="5607" xr3:uid="{00000000-0010-0000-0400-0000E7150000}" name="Colonne5575" dataDxfId="10806"/>
    <tableColumn id="5608" xr3:uid="{00000000-0010-0000-0400-0000E8150000}" name="Colonne5576" dataDxfId="10805"/>
    <tableColumn id="5609" xr3:uid="{00000000-0010-0000-0400-0000E9150000}" name="Colonne5577" dataDxfId="10804"/>
    <tableColumn id="5610" xr3:uid="{00000000-0010-0000-0400-0000EA150000}" name="Colonne5578" dataDxfId="10803"/>
    <tableColumn id="5611" xr3:uid="{00000000-0010-0000-0400-0000EB150000}" name="Colonne5579" dataDxfId="10802"/>
    <tableColumn id="5612" xr3:uid="{00000000-0010-0000-0400-0000EC150000}" name="Colonne5580" dataDxfId="10801"/>
    <tableColumn id="5613" xr3:uid="{00000000-0010-0000-0400-0000ED150000}" name="Colonne5581" dataDxfId="10800"/>
    <tableColumn id="5614" xr3:uid="{00000000-0010-0000-0400-0000EE150000}" name="Colonne5582" dataDxfId="10799"/>
    <tableColumn id="5615" xr3:uid="{00000000-0010-0000-0400-0000EF150000}" name="Colonne5583" dataDxfId="10798"/>
    <tableColumn id="5616" xr3:uid="{00000000-0010-0000-0400-0000F0150000}" name="Colonne5584" dataDxfId="10797"/>
    <tableColumn id="5617" xr3:uid="{00000000-0010-0000-0400-0000F1150000}" name="Colonne5585" dataDxfId="10796"/>
    <tableColumn id="5618" xr3:uid="{00000000-0010-0000-0400-0000F2150000}" name="Colonne5586" dataDxfId="10795"/>
    <tableColumn id="5619" xr3:uid="{00000000-0010-0000-0400-0000F3150000}" name="Colonne5587" dataDxfId="10794"/>
    <tableColumn id="5620" xr3:uid="{00000000-0010-0000-0400-0000F4150000}" name="Colonne5588" dataDxfId="10793"/>
    <tableColumn id="5621" xr3:uid="{00000000-0010-0000-0400-0000F5150000}" name="Colonne5589" dataDxfId="10792"/>
    <tableColumn id="5622" xr3:uid="{00000000-0010-0000-0400-0000F6150000}" name="Colonne5590" dataDxfId="10791"/>
    <tableColumn id="5623" xr3:uid="{00000000-0010-0000-0400-0000F7150000}" name="Colonne5591" dataDxfId="10790"/>
    <tableColumn id="5624" xr3:uid="{00000000-0010-0000-0400-0000F8150000}" name="Colonne5592" dataDxfId="10789"/>
    <tableColumn id="5625" xr3:uid="{00000000-0010-0000-0400-0000F9150000}" name="Colonne5593" dataDxfId="10788"/>
    <tableColumn id="5626" xr3:uid="{00000000-0010-0000-0400-0000FA150000}" name="Colonne5594" dataDxfId="10787"/>
    <tableColumn id="5627" xr3:uid="{00000000-0010-0000-0400-0000FB150000}" name="Colonne5595" dataDxfId="10786"/>
    <tableColumn id="5628" xr3:uid="{00000000-0010-0000-0400-0000FC150000}" name="Colonne5596" dataDxfId="10785"/>
    <tableColumn id="5629" xr3:uid="{00000000-0010-0000-0400-0000FD150000}" name="Colonne5597" dataDxfId="10784"/>
    <tableColumn id="5630" xr3:uid="{00000000-0010-0000-0400-0000FE150000}" name="Colonne5598" dataDxfId="10783"/>
    <tableColumn id="5631" xr3:uid="{00000000-0010-0000-0400-0000FF150000}" name="Colonne5599" dataDxfId="10782"/>
    <tableColumn id="5632" xr3:uid="{00000000-0010-0000-0400-000000160000}" name="Colonne5600" dataDxfId="10781"/>
    <tableColumn id="5633" xr3:uid="{00000000-0010-0000-0400-000001160000}" name="Colonne5601" dataDxfId="10780"/>
    <tableColumn id="5634" xr3:uid="{00000000-0010-0000-0400-000002160000}" name="Colonne5602" dataDxfId="10779"/>
    <tableColumn id="5635" xr3:uid="{00000000-0010-0000-0400-000003160000}" name="Colonne5603" dataDxfId="10778"/>
    <tableColumn id="5636" xr3:uid="{00000000-0010-0000-0400-000004160000}" name="Colonne5604" dataDxfId="10777"/>
    <tableColumn id="5637" xr3:uid="{00000000-0010-0000-0400-000005160000}" name="Colonne5605" dataDxfId="10776"/>
    <tableColumn id="5638" xr3:uid="{00000000-0010-0000-0400-000006160000}" name="Colonne5606" dataDxfId="10775"/>
    <tableColumn id="5639" xr3:uid="{00000000-0010-0000-0400-000007160000}" name="Colonne5607" dataDxfId="10774"/>
    <tableColumn id="5640" xr3:uid="{00000000-0010-0000-0400-000008160000}" name="Colonne5608" dataDxfId="10773"/>
    <tableColumn id="5641" xr3:uid="{00000000-0010-0000-0400-000009160000}" name="Colonne5609" dataDxfId="10772"/>
    <tableColumn id="5642" xr3:uid="{00000000-0010-0000-0400-00000A160000}" name="Colonne5610" dataDxfId="10771"/>
    <tableColumn id="5643" xr3:uid="{00000000-0010-0000-0400-00000B160000}" name="Colonne5611" dataDxfId="10770"/>
    <tableColumn id="5644" xr3:uid="{00000000-0010-0000-0400-00000C160000}" name="Colonne5612" dataDxfId="10769"/>
    <tableColumn id="5645" xr3:uid="{00000000-0010-0000-0400-00000D160000}" name="Colonne5613" dataDxfId="10768"/>
    <tableColumn id="5646" xr3:uid="{00000000-0010-0000-0400-00000E160000}" name="Colonne5614" dataDxfId="10767"/>
    <tableColumn id="5647" xr3:uid="{00000000-0010-0000-0400-00000F160000}" name="Colonne5615" dataDxfId="10766"/>
    <tableColumn id="5648" xr3:uid="{00000000-0010-0000-0400-000010160000}" name="Colonne5616" dataDxfId="10765"/>
    <tableColumn id="5649" xr3:uid="{00000000-0010-0000-0400-000011160000}" name="Colonne5617" dataDxfId="10764"/>
    <tableColumn id="5650" xr3:uid="{00000000-0010-0000-0400-000012160000}" name="Colonne5618" dataDxfId="10763"/>
    <tableColumn id="5651" xr3:uid="{00000000-0010-0000-0400-000013160000}" name="Colonne5619" dataDxfId="10762"/>
    <tableColumn id="5652" xr3:uid="{00000000-0010-0000-0400-000014160000}" name="Colonne5620" dataDxfId="10761"/>
    <tableColumn id="5653" xr3:uid="{00000000-0010-0000-0400-000015160000}" name="Colonne5621" dataDxfId="10760"/>
    <tableColumn id="5654" xr3:uid="{00000000-0010-0000-0400-000016160000}" name="Colonne5622" dataDxfId="10759"/>
    <tableColumn id="5655" xr3:uid="{00000000-0010-0000-0400-000017160000}" name="Colonne5623" dataDxfId="10758"/>
    <tableColumn id="5656" xr3:uid="{00000000-0010-0000-0400-000018160000}" name="Colonne5624" dataDxfId="10757"/>
    <tableColumn id="5657" xr3:uid="{00000000-0010-0000-0400-000019160000}" name="Colonne5625" dataDxfId="10756"/>
    <tableColumn id="5658" xr3:uid="{00000000-0010-0000-0400-00001A160000}" name="Colonne5626" dataDxfId="10755"/>
    <tableColumn id="5659" xr3:uid="{00000000-0010-0000-0400-00001B160000}" name="Colonne5627" dataDxfId="10754"/>
    <tableColumn id="5660" xr3:uid="{00000000-0010-0000-0400-00001C160000}" name="Colonne5628" dataDxfId="10753"/>
    <tableColumn id="5661" xr3:uid="{00000000-0010-0000-0400-00001D160000}" name="Colonne5629" dataDxfId="10752"/>
    <tableColumn id="5662" xr3:uid="{00000000-0010-0000-0400-00001E160000}" name="Colonne5630" dataDxfId="10751"/>
    <tableColumn id="5663" xr3:uid="{00000000-0010-0000-0400-00001F160000}" name="Colonne5631" dataDxfId="10750"/>
    <tableColumn id="5664" xr3:uid="{00000000-0010-0000-0400-000020160000}" name="Colonne5632" dataDxfId="10749"/>
    <tableColumn id="5665" xr3:uid="{00000000-0010-0000-0400-000021160000}" name="Colonne5633" dataDxfId="10748"/>
    <tableColumn id="5666" xr3:uid="{00000000-0010-0000-0400-000022160000}" name="Colonne5634" dataDxfId="10747"/>
    <tableColumn id="5667" xr3:uid="{00000000-0010-0000-0400-000023160000}" name="Colonne5635" dataDxfId="10746"/>
    <tableColumn id="5668" xr3:uid="{00000000-0010-0000-0400-000024160000}" name="Colonne5636" dataDxfId="10745"/>
    <tableColumn id="5669" xr3:uid="{00000000-0010-0000-0400-000025160000}" name="Colonne5637" dataDxfId="10744"/>
    <tableColumn id="5670" xr3:uid="{00000000-0010-0000-0400-000026160000}" name="Colonne5638" dataDxfId="10743"/>
    <tableColumn id="5671" xr3:uid="{00000000-0010-0000-0400-000027160000}" name="Colonne5639" dataDxfId="10742"/>
    <tableColumn id="5672" xr3:uid="{00000000-0010-0000-0400-000028160000}" name="Colonne5640" dataDxfId="10741"/>
    <tableColumn id="5673" xr3:uid="{00000000-0010-0000-0400-000029160000}" name="Colonne5641" dataDxfId="10740"/>
    <tableColumn id="5674" xr3:uid="{00000000-0010-0000-0400-00002A160000}" name="Colonne5642" dataDxfId="10739"/>
    <tableColumn id="5675" xr3:uid="{00000000-0010-0000-0400-00002B160000}" name="Colonne5643" dataDxfId="10738"/>
    <tableColumn id="5676" xr3:uid="{00000000-0010-0000-0400-00002C160000}" name="Colonne5644" dataDxfId="10737"/>
    <tableColumn id="5677" xr3:uid="{00000000-0010-0000-0400-00002D160000}" name="Colonne5645" dataDxfId="10736"/>
    <tableColumn id="5678" xr3:uid="{00000000-0010-0000-0400-00002E160000}" name="Colonne5646" dataDxfId="10735"/>
    <tableColumn id="5679" xr3:uid="{00000000-0010-0000-0400-00002F160000}" name="Colonne5647" dataDxfId="10734"/>
    <tableColumn id="5680" xr3:uid="{00000000-0010-0000-0400-000030160000}" name="Colonne5648" dataDxfId="10733"/>
    <tableColumn id="5681" xr3:uid="{00000000-0010-0000-0400-000031160000}" name="Colonne5649" dataDxfId="10732"/>
    <tableColumn id="5682" xr3:uid="{00000000-0010-0000-0400-000032160000}" name="Colonne5650" dataDxfId="10731"/>
    <tableColumn id="5683" xr3:uid="{00000000-0010-0000-0400-000033160000}" name="Colonne5651" dataDxfId="10730"/>
    <tableColumn id="5684" xr3:uid="{00000000-0010-0000-0400-000034160000}" name="Colonne5652" dataDxfId="10729"/>
    <tableColumn id="5685" xr3:uid="{00000000-0010-0000-0400-000035160000}" name="Colonne5653" dataDxfId="10728"/>
    <tableColumn id="5686" xr3:uid="{00000000-0010-0000-0400-000036160000}" name="Colonne5654" dataDxfId="10727"/>
    <tableColumn id="5687" xr3:uid="{00000000-0010-0000-0400-000037160000}" name="Colonne5655" dataDxfId="10726"/>
    <tableColumn id="5688" xr3:uid="{00000000-0010-0000-0400-000038160000}" name="Colonne5656" dataDxfId="10725"/>
    <tableColumn id="5689" xr3:uid="{00000000-0010-0000-0400-000039160000}" name="Colonne5657" dataDxfId="10724"/>
    <tableColumn id="5690" xr3:uid="{00000000-0010-0000-0400-00003A160000}" name="Colonne5658" dataDxfId="10723"/>
    <tableColumn id="5691" xr3:uid="{00000000-0010-0000-0400-00003B160000}" name="Colonne5659" dataDxfId="10722"/>
    <tableColumn id="5692" xr3:uid="{00000000-0010-0000-0400-00003C160000}" name="Colonne5660" dataDxfId="10721"/>
    <tableColumn id="5693" xr3:uid="{00000000-0010-0000-0400-00003D160000}" name="Colonne5661" dataDxfId="10720"/>
    <tableColumn id="5694" xr3:uid="{00000000-0010-0000-0400-00003E160000}" name="Colonne5662" dataDxfId="10719"/>
    <tableColumn id="5695" xr3:uid="{00000000-0010-0000-0400-00003F160000}" name="Colonne5663" dataDxfId="10718"/>
    <tableColumn id="5696" xr3:uid="{00000000-0010-0000-0400-000040160000}" name="Colonne5664" dataDxfId="10717"/>
    <tableColumn id="5697" xr3:uid="{00000000-0010-0000-0400-000041160000}" name="Colonne5665" dataDxfId="10716"/>
    <tableColumn id="5698" xr3:uid="{00000000-0010-0000-0400-000042160000}" name="Colonne5666" dataDxfId="10715"/>
    <tableColumn id="5699" xr3:uid="{00000000-0010-0000-0400-000043160000}" name="Colonne5667" dataDxfId="10714"/>
    <tableColumn id="5700" xr3:uid="{00000000-0010-0000-0400-000044160000}" name="Colonne5668" dataDxfId="10713"/>
    <tableColumn id="5701" xr3:uid="{00000000-0010-0000-0400-000045160000}" name="Colonne5669" dataDxfId="10712"/>
    <tableColumn id="5702" xr3:uid="{00000000-0010-0000-0400-000046160000}" name="Colonne5670" dataDxfId="10711"/>
    <tableColumn id="5703" xr3:uid="{00000000-0010-0000-0400-000047160000}" name="Colonne5671" dataDxfId="10710"/>
    <tableColumn id="5704" xr3:uid="{00000000-0010-0000-0400-000048160000}" name="Colonne5672" dataDxfId="10709"/>
    <tableColumn id="5705" xr3:uid="{00000000-0010-0000-0400-000049160000}" name="Colonne5673" dataDxfId="10708"/>
    <tableColumn id="5706" xr3:uid="{00000000-0010-0000-0400-00004A160000}" name="Colonne5674" dataDxfId="10707"/>
    <tableColumn id="5707" xr3:uid="{00000000-0010-0000-0400-00004B160000}" name="Colonne5675" dataDxfId="10706"/>
    <tableColumn id="5708" xr3:uid="{00000000-0010-0000-0400-00004C160000}" name="Colonne5676" dataDxfId="10705"/>
    <tableColumn id="5709" xr3:uid="{00000000-0010-0000-0400-00004D160000}" name="Colonne5677" dataDxfId="10704"/>
    <tableColumn id="5710" xr3:uid="{00000000-0010-0000-0400-00004E160000}" name="Colonne5678" dataDxfId="10703"/>
    <tableColumn id="5711" xr3:uid="{00000000-0010-0000-0400-00004F160000}" name="Colonne5679" dataDxfId="10702"/>
    <tableColumn id="5712" xr3:uid="{00000000-0010-0000-0400-000050160000}" name="Colonne5680" dataDxfId="10701"/>
    <tableColumn id="5713" xr3:uid="{00000000-0010-0000-0400-000051160000}" name="Colonne5681" dataDxfId="10700"/>
    <tableColumn id="5714" xr3:uid="{00000000-0010-0000-0400-000052160000}" name="Colonne5682" dataDxfId="10699"/>
    <tableColumn id="5715" xr3:uid="{00000000-0010-0000-0400-000053160000}" name="Colonne5683" dataDxfId="10698"/>
    <tableColumn id="5716" xr3:uid="{00000000-0010-0000-0400-000054160000}" name="Colonne5684" dataDxfId="10697"/>
    <tableColumn id="5717" xr3:uid="{00000000-0010-0000-0400-000055160000}" name="Colonne5685" dataDxfId="10696"/>
    <tableColumn id="5718" xr3:uid="{00000000-0010-0000-0400-000056160000}" name="Colonne5686" dataDxfId="10695"/>
    <tableColumn id="5719" xr3:uid="{00000000-0010-0000-0400-000057160000}" name="Colonne5687" dataDxfId="10694"/>
    <tableColumn id="5720" xr3:uid="{00000000-0010-0000-0400-000058160000}" name="Colonne5688" dataDxfId="10693"/>
    <tableColumn id="5721" xr3:uid="{00000000-0010-0000-0400-000059160000}" name="Colonne5689" dataDxfId="10692"/>
    <tableColumn id="5722" xr3:uid="{00000000-0010-0000-0400-00005A160000}" name="Colonne5690" dataDxfId="10691"/>
    <tableColumn id="5723" xr3:uid="{00000000-0010-0000-0400-00005B160000}" name="Colonne5691" dataDxfId="10690"/>
    <tableColumn id="5724" xr3:uid="{00000000-0010-0000-0400-00005C160000}" name="Colonne5692" dataDxfId="10689"/>
    <tableColumn id="5725" xr3:uid="{00000000-0010-0000-0400-00005D160000}" name="Colonne5693" dataDxfId="10688"/>
    <tableColumn id="5726" xr3:uid="{00000000-0010-0000-0400-00005E160000}" name="Colonne5694" dataDxfId="10687"/>
    <tableColumn id="5727" xr3:uid="{00000000-0010-0000-0400-00005F160000}" name="Colonne5695" dataDxfId="10686"/>
    <tableColumn id="5728" xr3:uid="{00000000-0010-0000-0400-000060160000}" name="Colonne5696" dataDxfId="10685"/>
    <tableColumn id="5729" xr3:uid="{00000000-0010-0000-0400-000061160000}" name="Colonne5697" dataDxfId="10684"/>
    <tableColumn id="5730" xr3:uid="{00000000-0010-0000-0400-000062160000}" name="Colonne5698" dataDxfId="10683"/>
    <tableColumn id="5731" xr3:uid="{00000000-0010-0000-0400-000063160000}" name="Colonne5699" dataDxfId="10682"/>
    <tableColumn id="5732" xr3:uid="{00000000-0010-0000-0400-000064160000}" name="Colonne5700" dataDxfId="10681"/>
    <tableColumn id="5733" xr3:uid="{00000000-0010-0000-0400-000065160000}" name="Colonne5701" dataDxfId="10680"/>
    <tableColumn id="5734" xr3:uid="{00000000-0010-0000-0400-000066160000}" name="Colonne5702" dataDxfId="10679"/>
    <tableColumn id="5735" xr3:uid="{00000000-0010-0000-0400-000067160000}" name="Colonne5703" dataDxfId="10678"/>
    <tableColumn id="5736" xr3:uid="{00000000-0010-0000-0400-000068160000}" name="Colonne5704" dataDxfId="10677"/>
    <tableColumn id="5737" xr3:uid="{00000000-0010-0000-0400-000069160000}" name="Colonne5705" dataDxfId="10676"/>
    <tableColumn id="5738" xr3:uid="{00000000-0010-0000-0400-00006A160000}" name="Colonne5706" dataDxfId="10675"/>
    <tableColumn id="5739" xr3:uid="{00000000-0010-0000-0400-00006B160000}" name="Colonne5707" dataDxfId="10674"/>
    <tableColumn id="5740" xr3:uid="{00000000-0010-0000-0400-00006C160000}" name="Colonne5708" dataDxfId="10673"/>
    <tableColumn id="5741" xr3:uid="{00000000-0010-0000-0400-00006D160000}" name="Colonne5709" dataDxfId="10672"/>
    <tableColumn id="5742" xr3:uid="{00000000-0010-0000-0400-00006E160000}" name="Colonne5710" dataDxfId="10671"/>
    <tableColumn id="5743" xr3:uid="{00000000-0010-0000-0400-00006F160000}" name="Colonne5711" dataDxfId="10670"/>
    <tableColumn id="5744" xr3:uid="{00000000-0010-0000-0400-000070160000}" name="Colonne5712" dataDxfId="10669"/>
    <tableColumn id="5745" xr3:uid="{00000000-0010-0000-0400-000071160000}" name="Colonne5713" dataDxfId="10668"/>
    <tableColumn id="5746" xr3:uid="{00000000-0010-0000-0400-000072160000}" name="Colonne5714" dataDxfId="10667"/>
    <tableColumn id="5747" xr3:uid="{00000000-0010-0000-0400-000073160000}" name="Colonne5715" dataDxfId="10666"/>
    <tableColumn id="5748" xr3:uid="{00000000-0010-0000-0400-000074160000}" name="Colonne5716" dataDxfId="10665"/>
    <tableColumn id="5749" xr3:uid="{00000000-0010-0000-0400-000075160000}" name="Colonne5717" dataDxfId="10664"/>
    <tableColumn id="5750" xr3:uid="{00000000-0010-0000-0400-000076160000}" name="Colonne5718" dataDxfId="10663"/>
    <tableColumn id="5751" xr3:uid="{00000000-0010-0000-0400-000077160000}" name="Colonne5719" dataDxfId="10662"/>
    <tableColumn id="5752" xr3:uid="{00000000-0010-0000-0400-000078160000}" name="Colonne5720" dataDxfId="10661"/>
    <tableColumn id="5753" xr3:uid="{00000000-0010-0000-0400-000079160000}" name="Colonne5721" dataDxfId="10660"/>
    <tableColumn id="5754" xr3:uid="{00000000-0010-0000-0400-00007A160000}" name="Colonne5722" dataDxfId="10659"/>
    <tableColumn id="5755" xr3:uid="{00000000-0010-0000-0400-00007B160000}" name="Colonne5723" dataDxfId="10658"/>
    <tableColumn id="5756" xr3:uid="{00000000-0010-0000-0400-00007C160000}" name="Colonne5724" dataDxfId="10657"/>
    <tableColumn id="5757" xr3:uid="{00000000-0010-0000-0400-00007D160000}" name="Colonne5725" dataDxfId="10656"/>
    <tableColumn id="5758" xr3:uid="{00000000-0010-0000-0400-00007E160000}" name="Colonne5726" dataDxfId="10655"/>
    <tableColumn id="5759" xr3:uid="{00000000-0010-0000-0400-00007F160000}" name="Colonne5727" dataDxfId="10654"/>
    <tableColumn id="5760" xr3:uid="{00000000-0010-0000-0400-000080160000}" name="Colonne5728" dataDxfId="10653"/>
    <tableColumn id="5761" xr3:uid="{00000000-0010-0000-0400-000081160000}" name="Colonne5729" dataDxfId="10652"/>
    <tableColumn id="5762" xr3:uid="{00000000-0010-0000-0400-000082160000}" name="Colonne5730" dataDxfId="10651"/>
    <tableColumn id="5763" xr3:uid="{00000000-0010-0000-0400-000083160000}" name="Colonne5731" dataDxfId="10650"/>
    <tableColumn id="5764" xr3:uid="{00000000-0010-0000-0400-000084160000}" name="Colonne5732" dataDxfId="10649"/>
    <tableColumn id="5765" xr3:uid="{00000000-0010-0000-0400-000085160000}" name="Colonne5733" dataDxfId="10648"/>
    <tableColumn id="5766" xr3:uid="{00000000-0010-0000-0400-000086160000}" name="Colonne5734" dataDxfId="10647"/>
    <tableColumn id="5767" xr3:uid="{00000000-0010-0000-0400-000087160000}" name="Colonne5735" dataDxfId="10646"/>
    <tableColumn id="5768" xr3:uid="{00000000-0010-0000-0400-000088160000}" name="Colonne5736" dataDxfId="10645"/>
    <tableColumn id="5769" xr3:uid="{00000000-0010-0000-0400-000089160000}" name="Colonne5737" dataDxfId="10644"/>
    <tableColumn id="5770" xr3:uid="{00000000-0010-0000-0400-00008A160000}" name="Colonne5738" dataDxfId="10643"/>
    <tableColumn id="5771" xr3:uid="{00000000-0010-0000-0400-00008B160000}" name="Colonne5739" dataDxfId="10642"/>
    <tableColumn id="5772" xr3:uid="{00000000-0010-0000-0400-00008C160000}" name="Colonne5740" dataDxfId="10641"/>
    <tableColumn id="5773" xr3:uid="{00000000-0010-0000-0400-00008D160000}" name="Colonne5741" dataDxfId="10640"/>
    <tableColumn id="5774" xr3:uid="{00000000-0010-0000-0400-00008E160000}" name="Colonne5742" dataDxfId="10639"/>
    <tableColumn id="5775" xr3:uid="{00000000-0010-0000-0400-00008F160000}" name="Colonne5743" dataDxfId="10638"/>
    <tableColumn id="5776" xr3:uid="{00000000-0010-0000-0400-000090160000}" name="Colonne5744" dataDxfId="10637"/>
    <tableColumn id="5777" xr3:uid="{00000000-0010-0000-0400-000091160000}" name="Colonne5745" dataDxfId="10636"/>
    <tableColumn id="5778" xr3:uid="{00000000-0010-0000-0400-000092160000}" name="Colonne5746" dataDxfId="10635"/>
    <tableColumn id="5779" xr3:uid="{00000000-0010-0000-0400-000093160000}" name="Colonne5747" dataDxfId="10634"/>
    <tableColumn id="5780" xr3:uid="{00000000-0010-0000-0400-000094160000}" name="Colonne5748" dataDxfId="10633"/>
    <tableColumn id="5781" xr3:uid="{00000000-0010-0000-0400-000095160000}" name="Colonne5749" dataDxfId="10632"/>
    <tableColumn id="5782" xr3:uid="{00000000-0010-0000-0400-000096160000}" name="Colonne5750" dataDxfId="10631"/>
    <tableColumn id="5783" xr3:uid="{00000000-0010-0000-0400-000097160000}" name="Colonne5751" dataDxfId="10630"/>
    <tableColumn id="5784" xr3:uid="{00000000-0010-0000-0400-000098160000}" name="Colonne5752" dataDxfId="10629"/>
    <tableColumn id="5785" xr3:uid="{00000000-0010-0000-0400-000099160000}" name="Colonne5753" dataDxfId="10628"/>
    <tableColumn id="5786" xr3:uid="{00000000-0010-0000-0400-00009A160000}" name="Colonne5754" dataDxfId="10627"/>
    <tableColumn id="5787" xr3:uid="{00000000-0010-0000-0400-00009B160000}" name="Colonne5755" dataDxfId="10626"/>
    <tableColumn id="5788" xr3:uid="{00000000-0010-0000-0400-00009C160000}" name="Colonne5756" dataDxfId="10625"/>
    <tableColumn id="5789" xr3:uid="{00000000-0010-0000-0400-00009D160000}" name="Colonne5757" dataDxfId="10624"/>
    <tableColumn id="5790" xr3:uid="{00000000-0010-0000-0400-00009E160000}" name="Colonne5758" dataDxfId="10623"/>
    <tableColumn id="5791" xr3:uid="{00000000-0010-0000-0400-00009F160000}" name="Colonne5759" dataDxfId="10622"/>
    <tableColumn id="5792" xr3:uid="{00000000-0010-0000-0400-0000A0160000}" name="Colonne5760" dataDxfId="10621"/>
    <tableColumn id="5793" xr3:uid="{00000000-0010-0000-0400-0000A1160000}" name="Colonne5761" dataDxfId="10620"/>
    <tableColumn id="5794" xr3:uid="{00000000-0010-0000-0400-0000A2160000}" name="Colonne5762" dataDxfId="10619"/>
    <tableColumn id="5795" xr3:uid="{00000000-0010-0000-0400-0000A3160000}" name="Colonne5763" dataDxfId="10618"/>
    <tableColumn id="5796" xr3:uid="{00000000-0010-0000-0400-0000A4160000}" name="Colonne5764" dataDxfId="10617"/>
    <tableColumn id="5797" xr3:uid="{00000000-0010-0000-0400-0000A5160000}" name="Colonne5765" dataDxfId="10616"/>
    <tableColumn id="5798" xr3:uid="{00000000-0010-0000-0400-0000A6160000}" name="Colonne5766" dataDxfId="10615"/>
    <tableColumn id="5799" xr3:uid="{00000000-0010-0000-0400-0000A7160000}" name="Colonne5767" dataDxfId="10614"/>
    <tableColumn id="5800" xr3:uid="{00000000-0010-0000-0400-0000A8160000}" name="Colonne5768" dataDxfId="10613"/>
    <tableColumn id="5801" xr3:uid="{00000000-0010-0000-0400-0000A9160000}" name="Colonne5769" dataDxfId="10612"/>
    <tableColumn id="5802" xr3:uid="{00000000-0010-0000-0400-0000AA160000}" name="Colonne5770" dataDxfId="10611"/>
    <tableColumn id="5803" xr3:uid="{00000000-0010-0000-0400-0000AB160000}" name="Colonne5771" dataDxfId="10610"/>
    <tableColumn id="5804" xr3:uid="{00000000-0010-0000-0400-0000AC160000}" name="Colonne5772" dataDxfId="10609"/>
    <tableColumn id="5805" xr3:uid="{00000000-0010-0000-0400-0000AD160000}" name="Colonne5773" dataDxfId="10608"/>
    <tableColumn id="5806" xr3:uid="{00000000-0010-0000-0400-0000AE160000}" name="Colonne5774" dataDxfId="10607"/>
    <tableColumn id="5807" xr3:uid="{00000000-0010-0000-0400-0000AF160000}" name="Colonne5775" dataDxfId="10606"/>
    <tableColumn id="5808" xr3:uid="{00000000-0010-0000-0400-0000B0160000}" name="Colonne5776" dataDxfId="10605"/>
    <tableColumn id="5809" xr3:uid="{00000000-0010-0000-0400-0000B1160000}" name="Colonne5777" dataDxfId="10604"/>
    <tableColumn id="5810" xr3:uid="{00000000-0010-0000-0400-0000B2160000}" name="Colonne5778" dataDxfId="10603"/>
    <tableColumn id="5811" xr3:uid="{00000000-0010-0000-0400-0000B3160000}" name="Colonne5779" dataDxfId="10602"/>
    <tableColumn id="5812" xr3:uid="{00000000-0010-0000-0400-0000B4160000}" name="Colonne5780" dataDxfId="10601"/>
    <tableColumn id="5813" xr3:uid="{00000000-0010-0000-0400-0000B5160000}" name="Colonne5781" dataDxfId="10600"/>
    <tableColumn id="5814" xr3:uid="{00000000-0010-0000-0400-0000B6160000}" name="Colonne5782" dataDxfId="10599"/>
    <tableColumn id="5815" xr3:uid="{00000000-0010-0000-0400-0000B7160000}" name="Colonne5783" dataDxfId="10598"/>
    <tableColumn id="5816" xr3:uid="{00000000-0010-0000-0400-0000B8160000}" name="Colonne5784" dataDxfId="10597"/>
    <tableColumn id="5817" xr3:uid="{00000000-0010-0000-0400-0000B9160000}" name="Colonne5785" dataDxfId="10596"/>
    <tableColumn id="5818" xr3:uid="{00000000-0010-0000-0400-0000BA160000}" name="Colonne5786" dataDxfId="10595"/>
    <tableColumn id="5819" xr3:uid="{00000000-0010-0000-0400-0000BB160000}" name="Colonne5787" dataDxfId="10594"/>
    <tableColumn id="5820" xr3:uid="{00000000-0010-0000-0400-0000BC160000}" name="Colonne5788" dataDxfId="10593"/>
    <tableColumn id="5821" xr3:uid="{00000000-0010-0000-0400-0000BD160000}" name="Colonne5789" dataDxfId="10592"/>
    <tableColumn id="5822" xr3:uid="{00000000-0010-0000-0400-0000BE160000}" name="Colonne5790" dataDxfId="10591"/>
    <tableColumn id="5823" xr3:uid="{00000000-0010-0000-0400-0000BF160000}" name="Colonne5791" dataDxfId="10590"/>
    <tableColumn id="5824" xr3:uid="{00000000-0010-0000-0400-0000C0160000}" name="Colonne5792" dataDxfId="10589"/>
    <tableColumn id="5825" xr3:uid="{00000000-0010-0000-0400-0000C1160000}" name="Colonne5793" dataDxfId="10588"/>
    <tableColumn id="5826" xr3:uid="{00000000-0010-0000-0400-0000C2160000}" name="Colonne5794" dataDxfId="10587"/>
    <tableColumn id="5827" xr3:uid="{00000000-0010-0000-0400-0000C3160000}" name="Colonne5795" dataDxfId="10586"/>
    <tableColumn id="5828" xr3:uid="{00000000-0010-0000-0400-0000C4160000}" name="Colonne5796" dataDxfId="10585"/>
    <tableColumn id="5829" xr3:uid="{00000000-0010-0000-0400-0000C5160000}" name="Colonne5797" dataDxfId="10584"/>
    <tableColumn id="5830" xr3:uid="{00000000-0010-0000-0400-0000C6160000}" name="Colonne5798" dataDxfId="10583"/>
    <tableColumn id="5831" xr3:uid="{00000000-0010-0000-0400-0000C7160000}" name="Colonne5799" dataDxfId="10582"/>
    <tableColumn id="5832" xr3:uid="{00000000-0010-0000-0400-0000C8160000}" name="Colonne5800" dataDxfId="10581"/>
    <tableColumn id="5833" xr3:uid="{00000000-0010-0000-0400-0000C9160000}" name="Colonne5801" dataDxfId="10580"/>
    <tableColumn id="5834" xr3:uid="{00000000-0010-0000-0400-0000CA160000}" name="Colonne5802" dataDxfId="10579"/>
    <tableColumn id="5835" xr3:uid="{00000000-0010-0000-0400-0000CB160000}" name="Colonne5803" dataDxfId="10578"/>
    <tableColumn id="5836" xr3:uid="{00000000-0010-0000-0400-0000CC160000}" name="Colonne5804" dataDxfId="10577"/>
    <tableColumn id="5837" xr3:uid="{00000000-0010-0000-0400-0000CD160000}" name="Colonne5805" dataDxfId="10576"/>
    <tableColumn id="5838" xr3:uid="{00000000-0010-0000-0400-0000CE160000}" name="Colonne5806" dataDxfId="10575"/>
    <tableColumn id="5839" xr3:uid="{00000000-0010-0000-0400-0000CF160000}" name="Colonne5807" dataDxfId="10574"/>
    <tableColumn id="5840" xr3:uid="{00000000-0010-0000-0400-0000D0160000}" name="Colonne5808" dataDxfId="10573"/>
    <tableColumn id="5841" xr3:uid="{00000000-0010-0000-0400-0000D1160000}" name="Colonne5809" dataDxfId="10572"/>
    <tableColumn id="5842" xr3:uid="{00000000-0010-0000-0400-0000D2160000}" name="Colonne5810" dataDxfId="10571"/>
    <tableColumn id="5843" xr3:uid="{00000000-0010-0000-0400-0000D3160000}" name="Colonne5811" dataDxfId="10570"/>
    <tableColumn id="5844" xr3:uid="{00000000-0010-0000-0400-0000D4160000}" name="Colonne5812" dataDxfId="10569"/>
    <tableColumn id="5845" xr3:uid="{00000000-0010-0000-0400-0000D5160000}" name="Colonne5813" dataDxfId="10568"/>
    <tableColumn id="5846" xr3:uid="{00000000-0010-0000-0400-0000D6160000}" name="Colonne5814" dataDxfId="10567"/>
    <tableColumn id="5847" xr3:uid="{00000000-0010-0000-0400-0000D7160000}" name="Colonne5815" dataDxfId="10566"/>
    <tableColumn id="5848" xr3:uid="{00000000-0010-0000-0400-0000D8160000}" name="Colonne5816" dataDxfId="10565"/>
    <tableColumn id="5849" xr3:uid="{00000000-0010-0000-0400-0000D9160000}" name="Colonne5817" dataDxfId="10564"/>
    <tableColumn id="5850" xr3:uid="{00000000-0010-0000-0400-0000DA160000}" name="Colonne5818" dataDxfId="10563"/>
    <tableColumn id="5851" xr3:uid="{00000000-0010-0000-0400-0000DB160000}" name="Colonne5819" dataDxfId="10562"/>
    <tableColumn id="5852" xr3:uid="{00000000-0010-0000-0400-0000DC160000}" name="Colonne5820" dataDxfId="10561"/>
    <tableColumn id="5853" xr3:uid="{00000000-0010-0000-0400-0000DD160000}" name="Colonne5821" dataDxfId="10560"/>
    <tableColumn id="5854" xr3:uid="{00000000-0010-0000-0400-0000DE160000}" name="Colonne5822" dataDxfId="10559"/>
    <tableColumn id="5855" xr3:uid="{00000000-0010-0000-0400-0000DF160000}" name="Colonne5823" dataDxfId="10558"/>
    <tableColumn id="5856" xr3:uid="{00000000-0010-0000-0400-0000E0160000}" name="Colonne5824" dataDxfId="10557"/>
    <tableColumn id="5857" xr3:uid="{00000000-0010-0000-0400-0000E1160000}" name="Colonne5825" dataDxfId="10556"/>
    <tableColumn id="5858" xr3:uid="{00000000-0010-0000-0400-0000E2160000}" name="Colonne5826" dataDxfId="10555"/>
    <tableColumn id="5859" xr3:uid="{00000000-0010-0000-0400-0000E3160000}" name="Colonne5827" dataDxfId="10554"/>
    <tableColumn id="5860" xr3:uid="{00000000-0010-0000-0400-0000E4160000}" name="Colonne5828" dataDxfId="10553"/>
    <tableColumn id="5861" xr3:uid="{00000000-0010-0000-0400-0000E5160000}" name="Colonne5829" dataDxfId="10552"/>
    <tableColumn id="5862" xr3:uid="{00000000-0010-0000-0400-0000E6160000}" name="Colonne5830" dataDxfId="10551"/>
    <tableColumn id="5863" xr3:uid="{00000000-0010-0000-0400-0000E7160000}" name="Colonne5831" dataDxfId="10550"/>
    <tableColumn id="5864" xr3:uid="{00000000-0010-0000-0400-0000E8160000}" name="Colonne5832" dataDxfId="10549"/>
    <tableColumn id="5865" xr3:uid="{00000000-0010-0000-0400-0000E9160000}" name="Colonne5833" dataDxfId="10548"/>
    <tableColumn id="5866" xr3:uid="{00000000-0010-0000-0400-0000EA160000}" name="Colonne5834" dataDxfId="10547"/>
    <tableColumn id="5867" xr3:uid="{00000000-0010-0000-0400-0000EB160000}" name="Colonne5835" dataDxfId="10546"/>
    <tableColumn id="5868" xr3:uid="{00000000-0010-0000-0400-0000EC160000}" name="Colonne5836" dataDxfId="10545"/>
    <tableColumn id="5869" xr3:uid="{00000000-0010-0000-0400-0000ED160000}" name="Colonne5837" dataDxfId="10544"/>
    <tableColumn id="5870" xr3:uid="{00000000-0010-0000-0400-0000EE160000}" name="Colonne5838" dataDxfId="10543"/>
    <tableColumn id="5871" xr3:uid="{00000000-0010-0000-0400-0000EF160000}" name="Colonne5839" dataDxfId="10542"/>
    <tableColumn id="5872" xr3:uid="{00000000-0010-0000-0400-0000F0160000}" name="Colonne5840" dataDxfId="10541"/>
    <tableColumn id="5873" xr3:uid="{00000000-0010-0000-0400-0000F1160000}" name="Colonne5841" dataDxfId="10540"/>
    <tableColumn id="5874" xr3:uid="{00000000-0010-0000-0400-0000F2160000}" name="Colonne5842" dataDxfId="10539"/>
    <tableColumn id="5875" xr3:uid="{00000000-0010-0000-0400-0000F3160000}" name="Colonne5843" dataDxfId="10538"/>
    <tableColumn id="5876" xr3:uid="{00000000-0010-0000-0400-0000F4160000}" name="Colonne5844" dataDxfId="10537"/>
    <tableColumn id="5877" xr3:uid="{00000000-0010-0000-0400-0000F5160000}" name="Colonne5845" dataDxfId="10536"/>
    <tableColumn id="5878" xr3:uid="{00000000-0010-0000-0400-0000F6160000}" name="Colonne5846" dataDxfId="10535"/>
    <tableColumn id="5879" xr3:uid="{00000000-0010-0000-0400-0000F7160000}" name="Colonne5847" dataDxfId="10534"/>
    <tableColumn id="5880" xr3:uid="{00000000-0010-0000-0400-0000F8160000}" name="Colonne5848" dataDxfId="10533"/>
    <tableColumn id="5881" xr3:uid="{00000000-0010-0000-0400-0000F9160000}" name="Colonne5849" dataDxfId="10532"/>
    <tableColumn id="5882" xr3:uid="{00000000-0010-0000-0400-0000FA160000}" name="Colonne5850" dataDxfId="10531"/>
    <tableColumn id="5883" xr3:uid="{00000000-0010-0000-0400-0000FB160000}" name="Colonne5851" dataDxfId="10530"/>
    <tableColumn id="5884" xr3:uid="{00000000-0010-0000-0400-0000FC160000}" name="Colonne5852" dataDxfId="10529"/>
    <tableColumn id="5885" xr3:uid="{00000000-0010-0000-0400-0000FD160000}" name="Colonne5853" dataDxfId="10528"/>
    <tableColumn id="5886" xr3:uid="{00000000-0010-0000-0400-0000FE160000}" name="Colonne5854" dataDxfId="10527"/>
    <tableColumn id="5887" xr3:uid="{00000000-0010-0000-0400-0000FF160000}" name="Colonne5855" dataDxfId="10526"/>
    <tableColumn id="5888" xr3:uid="{00000000-0010-0000-0400-000000170000}" name="Colonne5856" dataDxfId="10525"/>
    <tableColumn id="5889" xr3:uid="{00000000-0010-0000-0400-000001170000}" name="Colonne5857" dataDxfId="10524"/>
    <tableColumn id="5890" xr3:uid="{00000000-0010-0000-0400-000002170000}" name="Colonne5858" dataDxfId="10523"/>
    <tableColumn id="5891" xr3:uid="{00000000-0010-0000-0400-000003170000}" name="Colonne5859" dataDxfId="10522"/>
    <tableColumn id="5892" xr3:uid="{00000000-0010-0000-0400-000004170000}" name="Colonne5860" dataDxfId="10521"/>
    <tableColumn id="5893" xr3:uid="{00000000-0010-0000-0400-000005170000}" name="Colonne5861" dataDxfId="10520"/>
    <tableColumn id="5894" xr3:uid="{00000000-0010-0000-0400-000006170000}" name="Colonne5862" dataDxfId="10519"/>
    <tableColumn id="5895" xr3:uid="{00000000-0010-0000-0400-000007170000}" name="Colonne5863" dataDxfId="10518"/>
    <tableColumn id="5896" xr3:uid="{00000000-0010-0000-0400-000008170000}" name="Colonne5864" dataDxfId="10517"/>
    <tableColumn id="5897" xr3:uid="{00000000-0010-0000-0400-000009170000}" name="Colonne5865" dataDxfId="10516"/>
    <tableColumn id="5898" xr3:uid="{00000000-0010-0000-0400-00000A170000}" name="Colonne5866" dataDxfId="10515"/>
    <tableColumn id="5899" xr3:uid="{00000000-0010-0000-0400-00000B170000}" name="Colonne5867" dataDxfId="10514"/>
    <tableColumn id="5900" xr3:uid="{00000000-0010-0000-0400-00000C170000}" name="Colonne5868" dataDxfId="10513"/>
    <tableColumn id="5901" xr3:uid="{00000000-0010-0000-0400-00000D170000}" name="Colonne5869" dataDxfId="10512"/>
    <tableColumn id="5902" xr3:uid="{00000000-0010-0000-0400-00000E170000}" name="Colonne5870" dataDxfId="10511"/>
    <tableColumn id="5903" xr3:uid="{00000000-0010-0000-0400-00000F170000}" name="Colonne5871" dataDxfId="10510"/>
    <tableColumn id="5904" xr3:uid="{00000000-0010-0000-0400-000010170000}" name="Colonne5872" dataDxfId="10509"/>
    <tableColumn id="5905" xr3:uid="{00000000-0010-0000-0400-000011170000}" name="Colonne5873" dataDxfId="10508"/>
    <tableColumn id="5906" xr3:uid="{00000000-0010-0000-0400-000012170000}" name="Colonne5874" dataDxfId="10507"/>
    <tableColumn id="5907" xr3:uid="{00000000-0010-0000-0400-000013170000}" name="Colonne5875" dataDxfId="10506"/>
    <tableColumn id="5908" xr3:uid="{00000000-0010-0000-0400-000014170000}" name="Colonne5876" dataDxfId="10505"/>
    <tableColumn id="5909" xr3:uid="{00000000-0010-0000-0400-000015170000}" name="Colonne5877" dataDxfId="10504"/>
    <tableColumn id="5910" xr3:uid="{00000000-0010-0000-0400-000016170000}" name="Colonne5878" dataDxfId="10503"/>
    <tableColumn id="5911" xr3:uid="{00000000-0010-0000-0400-000017170000}" name="Colonne5879" dataDxfId="10502"/>
    <tableColumn id="5912" xr3:uid="{00000000-0010-0000-0400-000018170000}" name="Colonne5880" dataDxfId="10501"/>
    <tableColumn id="5913" xr3:uid="{00000000-0010-0000-0400-000019170000}" name="Colonne5881" dataDxfId="10500"/>
    <tableColumn id="5914" xr3:uid="{00000000-0010-0000-0400-00001A170000}" name="Colonne5882" dataDxfId="10499"/>
    <tableColumn id="5915" xr3:uid="{00000000-0010-0000-0400-00001B170000}" name="Colonne5883" dataDxfId="10498"/>
    <tableColumn id="5916" xr3:uid="{00000000-0010-0000-0400-00001C170000}" name="Colonne5884" dataDxfId="10497"/>
    <tableColumn id="5917" xr3:uid="{00000000-0010-0000-0400-00001D170000}" name="Colonne5885" dataDxfId="10496"/>
    <tableColumn id="5918" xr3:uid="{00000000-0010-0000-0400-00001E170000}" name="Colonne5886" dataDxfId="10495"/>
    <tableColumn id="5919" xr3:uid="{00000000-0010-0000-0400-00001F170000}" name="Colonne5887" dataDxfId="10494"/>
    <tableColumn id="5920" xr3:uid="{00000000-0010-0000-0400-000020170000}" name="Colonne5888" dataDxfId="10493"/>
    <tableColumn id="5921" xr3:uid="{00000000-0010-0000-0400-000021170000}" name="Colonne5889" dataDxfId="10492"/>
    <tableColumn id="5922" xr3:uid="{00000000-0010-0000-0400-000022170000}" name="Colonne5890" dataDxfId="10491"/>
    <tableColumn id="5923" xr3:uid="{00000000-0010-0000-0400-000023170000}" name="Colonne5891" dataDxfId="10490"/>
    <tableColumn id="5924" xr3:uid="{00000000-0010-0000-0400-000024170000}" name="Colonne5892" dataDxfId="10489"/>
    <tableColumn id="5925" xr3:uid="{00000000-0010-0000-0400-000025170000}" name="Colonne5893" dataDxfId="10488"/>
    <tableColumn id="5926" xr3:uid="{00000000-0010-0000-0400-000026170000}" name="Colonne5894" dataDxfId="10487"/>
    <tableColumn id="5927" xr3:uid="{00000000-0010-0000-0400-000027170000}" name="Colonne5895" dataDxfId="10486"/>
    <tableColumn id="5928" xr3:uid="{00000000-0010-0000-0400-000028170000}" name="Colonne5896" dataDxfId="10485"/>
    <tableColumn id="5929" xr3:uid="{00000000-0010-0000-0400-000029170000}" name="Colonne5897" dataDxfId="10484"/>
    <tableColumn id="5930" xr3:uid="{00000000-0010-0000-0400-00002A170000}" name="Colonne5898" dataDxfId="10483"/>
    <tableColumn id="5931" xr3:uid="{00000000-0010-0000-0400-00002B170000}" name="Colonne5899" dataDxfId="10482"/>
    <tableColumn id="5932" xr3:uid="{00000000-0010-0000-0400-00002C170000}" name="Colonne5900" dataDxfId="10481"/>
    <tableColumn id="5933" xr3:uid="{00000000-0010-0000-0400-00002D170000}" name="Colonne5901" dataDxfId="10480"/>
    <tableColumn id="5934" xr3:uid="{00000000-0010-0000-0400-00002E170000}" name="Colonne5902" dataDxfId="10479"/>
    <tableColumn id="5935" xr3:uid="{00000000-0010-0000-0400-00002F170000}" name="Colonne5903" dataDxfId="10478"/>
    <tableColumn id="5936" xr3:uid="{00000000-0010-0000-0400-000030170000}" name="Colonne5904" dataDxfId="10477"/>
    <tableColumn id="5937" xr3:uid="{00000000-0010-0000-0400-000031170000}" name="Colonne5905" dataDxfId="10476"/>
    <tableColumn id="5938" xr3:uid="{00000000-0010-0000-0400-000032170000}" name="Colonne5906" dataDxfId="10475"/>
    <tableColumn id="5939" xr3:uid="{00000000-0010-0000-0400-000033170000}" name="Colonne5907" dataDxfId="10474"/>
    <tableColumn id="5940" xr3:uid="{00000000-0010-0000-0400-000034170000}" name="Colonne5908" dataDxfId="10473"/>
    <tableColumn id="5941" xr3:uid="{00000000-0010-0000-0400-000035170000}" name="Colonne5909" dataDxfId="10472"/>
    <tableColumn id="5942" xr3:uid="{00000000-0010-0000-0400-000036170000}" name="Colonne5910" dataDxfId="10471"/>
    <tableColumn id="5943" xr3:uid="{00000000-0010-0000-0400-000037170000}" name="Colonne5911" dataDxfId="10470"/>
    <tableColumn id="5944" xr3:uid="{00000000-0010-0000-0400-000038170000}" name="Colonne5912" dataDxfId="10469"/>
    <tableColumn id="5945" xr3:uid="{00000000-0010-0000-0400-000039170000}" name="Colonne5913" dataDxfId="10468"/>
    <tableColumn id="5946" xr3:uid="{00000000-0010-0000-0400-00003A170000}" name="Colonne5914" dataDxfId="10467"/>
    <tableColumn id="5947" xr3:uid="{00000000-0010-0000-0400-00003B170000}" name="Colonne5915" dataDxfId="10466"/>
    <tableColumn id="5948" xr3:uid="{00000000-0010-0000-0400-00003C170000}" name="Colonne5916" dataDxfId="10465"/>
    <tableColumn id="5949" xr3:uid="{00000000-0010-0000-0400-00003D170000}" name="Colonne5917" dataDxfId="10464"/>
    <tableColumn id="5950" xr3:uid="{00000000-0010-0000-0400-00003E170000}" name="Colonne5918" dataDxfId="10463"/>
    <tableColumn id="5951" xr3:uid="{00000000-0010-0000-0400-00003F170000}" name="Colonne5919" dataDxfId="10462"/>
    <tableColumn id="5952" xr3:uid="{00000000-0010-0000-0400-000040170000}" name="Colonne5920" dataDxfId="10461"/>
    <tableColumn id="5953" xr3:uid="{00000000-0010-0000-0400-000041170000}" name="Colonne5921" dataDxfId="10460"/>
    <tableColumn id="5954" xr3:uid="{00000000-0010-0000-0400-000042170000}" name="Colonne5922" dataDxfId="10459"/>
    <tableColumn id="5955" xr3:uid="{00000000-0010-0000-0400-000043170000}" name="Colonne5923" dataDxfId="10458"/>
    <tableColumn id="5956" xr3:uid="{00000000-0010-0000-0400-000044170000}" name="Colonne5924" dataDxfId="10457"/>
    <tableColumn id="5957" xr3:uid="{00000000-0010-0000-0400-000045170000}" name="Colonne5925" dataDxfId="10456"/>
    <tableColumn id="5958" xr3:uid="{00000000-0010-0000-0400-000046170000}" name="Colonne5926" dataDxfId="10455"/>
    <tableColumn id="5959" xr3:uid="{00000000-0010-0000-0400-000047170000}" name="Colonne5927" dataDxfId="10454"/>
    <tableColumn id="5960" xr3:uid="{00000000-0010-0000-0400-000048170000}" name="Colonne5928" dataDxfId="10453"/>
    <tableColumn id="5961" xr3:uid="{00000000-0010-0000-0400-000049170000}" name="Colonne5929" dataDxfId="10452"/>
    <tableColumn id="5962" xr3:uid="{00000000-0010-0000-0400-00004A170000}" name="Colonne5930" dataDxfId="10451"/>
    <tableColumn id="5963" xr3:uid="{00000000-0010-0000-0400-00004B170000}" name="Colonne5931" dataDxfId="10450"/>
    <tableColumn id="5964" xr3:uid="{00000000-0010-0000-0400-00004C170000}" name="Colonne5932" dataDxfId="10449"/>
    <tableColumn id="5965" xr3:uid="{00000000-0010-0000-0400-00004D170000}" name="Colonne5933" dataDxfId="10448"/>
    <tableColumn id="5966" xr3:uid="{00000000-0010-0000-0400-00004E170000}" name="Colonne5934" dataDxfId="10447"/>
    <tableColumn id="5967" xr3:uid="{00000000-0010-0000-0400-00004F170000}" name="Colonne5935" dataDxfId="10446"/>
    <tableColumn id="5968" xr3:uid="{00000000-0010-0000-0400-000050170000}" name="Colonne5936" dataDxfId="10445"/>
    <tableColumn id="5969" xr3:uid="{00000000-0010-0000-0400-000051170000}" name="Colonne5937" dataDxfId="10444"/>
    <tableColumn id="5970" xr3:uid="{00000000-0010-0000-0400-000052170000}" name="Colonne5938" dataDxfId="10443"/>
    <tableColumn id="5971" xr3:uid="{00000000-0010-0000-0400-000053170000}" name="Colonne5939" dataDxfId="10442"/>
    <tableColumn id="5972" xr3:uid="{00000000-0010-0000-0400-000054170000}" name="Colonne5940" dataDxfId="10441"/>
    <tableColumn id="5973" xr3:uid="{00000000-0010-0000-0400-000055170000}" name="Colonne5941" dataDxfId="10440"/>
    <tableColumn id="5974" xr3:uid="{00000000-0010-0000-0400-000056170000}" name="Colonne5942" dataDxfId="10439"/>
    <tableColumn id="5975" xr3:uid="{00000000-0010-0000-0400-000057170000}" name="Colonne5943" dataDxfId="10438"/>
    <tableColumn id="5976" xr3:uid="{00000000-0010-0000-0400-000058170000}" name="Colonne5944" dataDxfId="10437"/>
    <tableColumn id="5977" xr3:uid="{00000000-0010-0000-0400-000059170000}" name="Colonne5945" dataDxfId="10436"/>
    <tableColumn id="5978" xr3:uid="{00000000-0010-0000-0400-00005A170000}" name="Colonne5946" dataDxfId="10435"/>
    <tableColumn id="5979" xr3:uid="{00000000-0010-0000-0400-00005B170000}" name="Colonne5947" dataDxfId="10434"/>
    <tableColumn id="5980" xr3:uid="{00000000-0010-0000-0400-00005C170000}" name="Colonne5948" dataDxfId="10433"/>
    <tableColumn id="5981" xr3:uid="{00000000-0010-0000-0400-00005D170000}" name="Colonne5949" dataDxfId="10432"/>
    <tableColumn id="5982" xr3:uid="{00000000-0010-0000-0400-00005E170000}" name="Colonne5950" dataDxfId="10431"/>
    <tableColumn id="5983" xr3:uid="{00000000-0010-0000-0400-00005F170000}" name="Colonne5951" dataDxfId="10430"/>
    <tableColumn id="5984" xr3:uid="{00000000-0010-0000-0400-000060170000}" name="Colonne5952" dataDxfId="10429"/>
    <tableColumn id="5985" xr3:uid="{00000000-0010-0000-0400-000061170000}" name="Colonne5953" dataDxfId="10428"/>
    <tableColumn id="5986" xr3:uid="{00000000-0010-0000-0400-000062170000}" name="Colonne5954" dataDxfId="10427"/>
    <tableColumn id="5987" xr3:uid="{00000000-0010-0000-0400-000063170000}" name="Colonne5955" dataDxfId="10426"/>
    <tableColumn id="5988" xr3:uid="{00000000-0010-0000-0400-000064170000}" name="Colonne5956" dataDxfId="10425"/>
    <tableColumn id="5989" xr3:uid="{00000000-0010-0000-0400-000065170000}" name="Colonne5957" dataDxfId="10424"/>
    <tableColumn id="5990" xr3:uid="{00000000-0010-0000-0400-000066170000}" name="Colonne5958" dataDxfId="10423"/>
    <tableColumn id="5991" xr3:uid="{00000000-0010-0000-0400-000067170000}" name="Colonne5959" dataDxfId="10422"/>
    <tableColumn id="5992" xr3:uid="{00000000-0010-0000-0400-000068170000}" name="Colonne5960" dataDxfId="10421"/>
    <tableColumn id="5993" xr3:uid="{00000000-0010-0000-0400-000069170000}" name="Colonne5961" dataDxfId="10420"/>
    <tableColumn id="5994" xr3:uid="{00000000-0010-0000-0400-00006A170000}" name="Colonne5962" dataDxfId="10419"/>
    <tableColumn id="5995" xr3:uid="{00000000-0010-0000-0400-00006B170000}" name="Colonne5963" dataDxfId="10418"/>
    <tableColumn id="5996" xr3:uid="{00000000-0010-0000-0400-00006C170000}" name="Colonne5964" dataDxfId="10417"/>
    <tableColumn id="5997" xr3:uid="{00000000-0010-0000-0400-00006D170000}" name="Colonne5965" dataDxfId="10416"/>
    <tableColumn id="5998" xr3:uid="{00000000-0010-0000-0400-00006E170000}" name="Colonne5966" dataDxfId="10415"/>
    <tableColumn id="5999" xr3:uid="{00000000-0010-0000-0400-00006F170000}" name="Colonne5967" dataDxfId="10414"/>
    <tableColumn id="6000" xr3:uid="{00000000-0010-0000-0400-000070170000}" name="Colonne5968" dataDxfId="10413"/>
    <tableColumn id="6001" xr3:uid="{00000000-0010-0000-0400-000071170000}" name="Colonne5969" dataDxfId="10412"/>
    <tableColumn id="6002" xr3:uid="{00000000-0010-0000-0400-000072170000}" name="Colonne5970" dataDxfId="10411"/>
    <tableColumn id="6003" xr3:uid="{00000000-0010-0000-0400-000073170000}" name="Colonne5971" dataDxfId="10410"/>
    <tableColumn id="6004" xr3:uid="{00000000-0010-0000-0400-000074170000}" name="Colonne5972" dataDxfId="10409"/>
    <tableColumn id="6005" xr3:uid="{00000000-0010-0000-0400-000075170000}" name="Colonne5973" dataDxfId="10408"/>
    <tableColumn id="6006" xr3:uid="{00000000-0010-0000-0400-000076170000}" name="Colonne5974" dataDxfId="10407"/>
    <tableColumn id="6007" xr3:uid="{00000000-0010-0000-0400-000077170000}" name="Colonne5975" dataDxfId="10406"/>
    <tableColumn id="6008" xr3:uid="{00000000-0010-0000-0400-000078170000}" name="Colonne5976" dataDxfId="10405"/>
    <tableColumn id="6009" xr3:uid="{00000000-0010-0000-0400-000079170000}" name="Colonne5977" dataDxfId="10404"/>
    <tableColumn id="6010" xr3:uid="{00000000-0010-0000-0400-00007A170000}" name="Colonne5978" dataDxfId="10403"/>
    <tableColumn id="6011" xr3:uid="{00000000-0010-0000-0400-00007B170000}" name="Colonne5979" dataDxfId="10402"/>
    <tableColumn id="6012" xr3:uid="{00000000-0010-0000-0400-00007C170000}" name="Colonne5980" dataDxfId="10401"/>
    <tableColumn id="6013" xr3:uid="{00000000-0010-0000-0400-00007D170000}" name="Colonne5981" dataDxfId="10400"/>
    <tableColumn id="6014" xr3:uid="{00000000-0010-0000-0400-00007E170000}" name="Colonne5982" dataDxfId="10399"/>
    <tableColumn id="6015" xr3:uid="{00000000-0010-0000-0400-00007F170000}" name="Colonne5983" dataDxfId="10398"/>
    <tableColumn id="6016" xr3:uid="{00000000-0010-0000-0400-000080170000}" name="Colonne5984" dataDxfId="10397"/>
    <tableColumn id="6017" xr3:uid="{00000000-0010-0000-0400-000081170000}" name="Colonne5985" dataDxfId="10396"/>
    <tableColumn id="6018" xr3:uid="{00000000-0010-0000-0400-000082170000}" name="Colonne5986" dataDxfId="10395"/>
    <tableColumn id="6019" xr3:uid="{00000000-0010-0000-0400-000083170000}" name="Colonne5987" dataDxfId="10394"/>
    <tableColumn id="6020" xr3:uid="{00000000-0010-0000-0400-000084170000}" name="Colonne5988" dataDxfId="10393"/>
    <tableColumn id="6021" xr3:uid="{00000000-0010-0000-0400-000085170000}" name="Colonne5989" dataDxfId="10392"/>
    <tableColumn id="6022" xr3:uid="{00000000-0010-0000-0400-000086170000}" name="Colonne5990" dataDxfId="10391"/>
    <tableColumn id="6023" xr3:uid="{00000000-0010-0000-0400-000087170000}" name="Colonne5991" dataDxfId="10390"/>
    <tableColumn id="6024" xr3:uid="{00000000-0010-0000-0400-000088170000}" name="Colonne5992" dataDxfId="10389"/>
    <tableColumn id="6025" xr3:uid="{00000000-0010-0000-0400-000089170000}" name="Colonne5993" dataDxfId="10388"/>
    <tableColumn id="6026" xr3:uid="{00000000-0010-0000-0400-00008A170000}" name="Colonne5994" dataDxfId="10387"/>
    <tableColumn id="6027" xr3:uid="{00000000-0010-0000-0400-00008B170000}" name="Colonne5995" dataDxfId="10386"/>
    <tableColumn id="6028" xr3:uid="{00000000-0010-0000-0400-00008C170000}" name="Colonne5996" dataDxfId="10385"/>
    <tableColumn id="6029" xr3:uid="{00000000-0010-0000-0400-00008D170000}" name="Colonne5997" dataDxfId="10384"/>
    <tableColumn id="6030" xr3:uid="{00000000-0010-0000-0400-00008E170000}" name="Colonne5998" dataDxfId="10383"/>
    <tableColumn id="6031" xr3:uid="{00000000-0010-0000-0400-00008F170000}" name="Colonne5999" dataDxfId="10382"/>
    <tableColumn id="6032" xr3:uid="{00000000-0010-0000-0400-000090170000}" name="Colonne6000" dataDxfId="10381"/>
    <tableColumn id="6033" xr3:uid="{00000000-0010-0000-0400-000091170000}" name="Colonne6001" dataDxfId="10380"/>
    <tableColumn id="6034" xr3:uid="{00000000-0010-0000-0400-000092170000}" name="Colonne6002" dataDxfId="10379"/>
    <tableColumn id="6035" xr3:uid="{00000000-0010-0000-0400-000093170000}" name="Colonne6003" dataDxfId="10378"/>
    <tableColumn id="6036" xr3:uid="{00000000-0010-0000-0400-000094170000}" name="Colonne6004" dataDxfId="10377"/>
    <tableColumn id="6037" xr3:uid="{00000000-0010-0000-0400-000095170000}" name="Colonne6005" dataDxfId="10376"/>
    <tableColumn id="6038" xr3:uid="{00000000-0010-0000-0400-000096170000}" name="Colonne6006" dataDxfId="10375"/>
    <tableColumn id="6039" xr3:uid="{00000000-0010-0000-0400-000097170000}" name="Colonne6007" dataDxfId="10374"/>
    <tableColumn id="6040" xr3:uid="{00000000-0010-0000-0400-000098170000}" name="Colonne6008" dataDxfId="10373"/>
    <tableColumn id="6041" xr3:uid="{00000000-0010-0000-0400-000099170000}" name="Colonne6009" dataDxfId="10372"/>
    <tableColumn id="6042" xr3:uid="{00000000-0010-0000-0400-00009A170000}" name="Colonne6010" dataDxfId="10371"/>
    <tableColumn id="6043" xr3:uid="{00000000-0010-0000-0400-00009B170000}" name="Colonne6011" dataDxfId="10370"/>
    <tableColumn id="6044" xr3:uid="{00000000-0010-0000-0400-00009C170000}" name="Colonne6012" dataDxfId="10369"/>
    <tableColumn id="6045" xr3:uid="{00000000-0010-0000-0400-00009D170000}" name="Colonne6013" dataDxfId="10368"/>
    <tableColumn id="6046" xr3:uid="{00000000-0010-0000-0400-00009E170000}" name="Colonne6014" dataDxfId="10367"/>
    <tableColumn id="6047" xr3:uid="{00000000-0010-0000-0400-00009F170000}" name="Colonne6015" dataDxfId="10366"/>
    <tableColumn id="6048" xr3:uid="{00000000-0010-0000-0400-0000A0170000}" name="Colonne6016" dataDxfId="10365"/>
    <tableColumn id="6049" xr3:uid="{00000000-0010-0000-0400-0000A1170000}" name="Colonne6017" dataDxfId="10364"/>
    <tableColumn id="6050" xr3:uid="{00000000-0010-0000-0400-0000A2170000}" name="Colonne6018" dataDxfId="10363"/>
    <tableColumn id="6051" xr3:uid="{00000000-0010-0000-0400-0000A3170000}" name="Colonne6019" dataDxfId="10362"/>
    <tableColumn id="6052" xr3:uid="{00000000-0010-0000-0400-0000A4170000}" name="Colonne6020" dataDxfId="10361"/>
    <tableColumn id="6053" xr3:uid="{00000000-0010-0000-0400-0000A5170000}" name="Colonne6021" dataDxfId="10360"/>
    <tableColumn id="6054" xr3:uid="{00000000-0010-0000-0400-0000A6170000}" name="Colonne6022" dataDxfId="10359"/>
    <tableColumn id="6055" xr3:uid="{00000000-0010-0000-0400-0000A7170000}" name="Colonne6023" dataDxfId="10358"/>
    <tableColumn id="6056" xr3:uid="{00000000-0010-0000-0400-0000A8170000}" name="Colonne6024" dataDxfId="10357"/>
    <tableColumn id="6057" xr3:uid="{00000000-0010-0000-0400-0000A9170000}" name="Colonne6025" dataDxfId="10356"/>
    <tableColumn id="6058" xr3:uid="{00000000-0010-0000-0400-0000AA170000}" name="Colonne6026" dataDxfId="10355"/>
    <tableColumn id="6059" xr3:uid="{00000000-0010-0000-0400-0000AB170000}" name="Colonne6027" dataDxfId="10354"/>
    <tableColumn id="6060" xr3:uid="{00000000-0010-0000-0400-0000AC170000}" name="Colonne6028" dataDxfId="10353"/>
    <tableColumn id="6061" xr3:uid="{00000000-0010-0000-0400-0000AD170000}" name="Colonne6029" dataDxfId="10352"/>
    <tableColumn id="6062" xr3:uid="{00000000-0010-0000-0400-0000AE170000}" name="Colonne6030" dataDxfId="10351"/>
    <tableColumn id="6063" xr3:uid="{00000000-0010-0000-0400-0000AF170000}" name="Colonne6031" dataDxfId="10350"/>
    <tableColumn id="6064" xr3:uid="{00000000-0010-0000-0400-0000B0170000}" name="Colonne6032" dataDxfId="10349"/>
    <tableColumn id="6065" xr3:uid="{00000000-0010-0000-0400-0000B1170000}" name="Colonne6033" dataDxfId="10348"/>
    <tableColumn id="6066" xr3:uid="{00000000-0010-0000-0400-0000B2170000}" name="Colonne6034" dataDxfId="10347"/>
    <tableColumn id="6067" xr3:uid="{00000000-0010-0000-0400-0000B3170000}" name="Colonne6035" dataDxfId="10346"/>
    <tableColumn id="6068" xr3:uid="{00000000-0010-0000-0400-0000B4170000}" name="Colonne6036" dataDxfId="10345"/>
    <tableColumn id="6069" xr3:uid="{00000000-0010-0000-0400-0000B5170000}" name="Colonne6037" dataDxfId="10344"/>
    <tableColumn id="6070" xr3:uid="{00000000-0010-0000-0400-0000B6170000}" name="Colonne6038" dataDxfId="10343"/>
    <tableColumn id="6071" xr3:uid="{00000000-0010-0000-0400-0000B7170000}" name="Colonne6039" dataDxfId="10342"/>
    <tableColumn id="6072" xr3:uid="{00000000-0010-0000-0400-0000B8170000}" name="Colonne6040" dataDxfId="10341"/>
    <tableColumn id="6073" xr3:uid="{00000000-0010-0000-0400-0000B9170000}" name="Colonne6041" dataDxfId="10340"/>
    <tableColumn id="6074" xr3:uid="{00000000-0010-0000-0400-0000BA170000}" name="Colonne6042" dataDxfId="10339"/>
    <tableColumn id="6075" xr3:uid="{00000000-0010-0000-0400-0000BB170000}" name="Colonne6043" dataDxfId="10338"/>
    <tableColumn id="6076" xr3:uid="{00000000-0010-0000-0400-0000BC170000}" name="Colonne6044" dataDxfId="10337"/>
    <tableColumn id="6077" xr3:uid="{00000000-0010-0000-0400-0000BD170000}" name="Colonne6045" dataDxfId="10336"/>
    <tableColumn id="6078" xr3:uid="{00000000-0010-0000-0400-0000BE170000}" name="Colonne6046" dataDxfId="10335"/>
    <tableColumn id="6079" xr3:uid="{00000000-0010-0000-0400-0000BF170000}" name="Colonne6047" dataDxfId="10334"/>
    <tableColumn id="6080" xr3:uid="{00000000-0010-0000-0400-0000C0170000}" name="Colonne6048" dataDxfId="10333"/>
    <tableColumn id="6081" xr3:uid="{00000000-0010-0000-0400-0000C1170000}" name="Colonne6049" dataDxfId="10332"/>
    <tableColumn id="6082" xr3:uid="{00000000-0010-0000-0400-0000C2170000}" name="Colonne6050" dataDxfId="10331"/>
    <tableColumn id="6083" xr3:uid="{00000000-0010-0000-0400-0000C3170000}" name="Colonne6051" dataDxfId="10330"/>
    <tableColumn id="6084" xr3:uid="{00000000-0010-0000-0400-0000C4170000}" name="Colonne6052" dataDxfId="10329"/>
    <tableColumn id="6085" xr3:uid="{00000000-0010-0000-0400-0000C5170000}" name="Colonne6053" dataDxfId="10328"/>
    <tableColumn id="6086" xr3:uid="{00000000-0010-0000-0400-0000C6170000}" name="Colonne6054" dataDxfId="10327"/>
    <tableColumn id="6087" xr3:uid="{00000000-0010-0000-0400-0000C7170000}" name="Colonne6055" dataDxfId="10326"/>
    <tableColumn id="6088" xr3:uid="{00000000-0010-0000-0400-0000C8170000}" name="Colonne6056" dataDxfId="10325"/>
    <tableColumn id="6089" xr3:uid="{00000000-0010-0000-0400-0000C9170000}" name="Colonne6057" dataDxfId="10324"/>
    <tableColumn id="6090" xr3:uid="{00000000-0010-0000-0400-0000CA170000}" name="Colonne6058" dataDxfId="10323"/>
    <tableColumn id="6091" xr3:uid="{00000000-0010-0000-0400-0000CB170000}" name="Colonne6059" dataDxfId="10322"/>
    <tableColumn id="6092" xr3:uid="{00000000-0010-0000-0400-0000CC170000}" name="Colonne6060" dataDxfId="10321"/>
    <tableColumn id="6093" xr3:uid="{00000000-0010-0000-0400-0000CD170000}" name="Colonne6061" dataDxfId="10320"/>
    <tableColumn id="6094" xr3:uid="{00000000-0010-0000-0400-0000CE170000}" name="Colonne6062" dataDxfId="10319"/>
    <tableColumn id="6095" xr3:uid="{00000000-0010-0000-0400-0000CF170000}" name="Colonne6063" dataDxfId="10318"/>
    <tableColumn id="6096" xr3:uid="{00000000-0010-0000-0400-0000D0170000}" name="Colonne6064" dataDxfId="10317"/>
    <tableColumn id="6097" xr3:uid="{00000000-0010-0000-0400-0000D1170000}" name="Colonne6065" dataDxfId="10316"/>
    <tableColumn id="6098" xr3:uid="{00000000-0010-0000-0400-0000D2170000}" name="Colonne6066" dataDxfId="10315"/>
    <tableColumn id="6099" xr3:uid="{00000000-0010-0000-0400-0000D3170000}" name="Colonne6067" dataDxfId="10314"/>
    <tableColumn id="6100" xr3:uid="{00000000-0010-0000-0400-0000D4170000}" name="Colonne6068" dataDxfId="10313"/>
    <tableColumn id="6101" xr3:uid="{00000000-0010-0000-0400-0000D5170000}" name="Colonne6069" dataDxfId="10312"/>
    <tableColumn id="6102" xr3:uid="{00000000-0010-0000-0400-0000D6170000}" name="Colonne6070" dataDxfId="10311"/>
    <tableColumn id="6103" xr3:uid="{00000000-0010-0000-0400-0000D7170000}" name="Colonne6071" dataDxfId="10310"/>
    <tableColumn id="6104" xr3:uid="{00000000-0010-0000-0400-0000D8170000}" name="Colonne6072" dataDxfId="10309"/>
    <tableColumn id="6105" xr3:uid="{00000000-0010-0000-0400-0000D9170000}" name="Colonne6073" dataDxfId="10308"/>
    <tableColumn id="6106" xr3:uid="{00000000-0010-0000-0400-0000DA170000}" name="Colonne6074" dataDxfId="10307"/>
    <tableColumn id="6107" xr3:uid="{00000000-0010-0000-0400-0000DB170000}" name="Colonne6075" dataDxfId="10306"/>
    <tableColumn id="6108" xr3:uid="{00000000-0010-0000-0400-0000DC170000}" name="Colonne6076" dataDxfId="10305"/>
    <tableColumn id="6109" xr3:uid="{00000000-0010-0000-0400-0000DD170000}" name="Colonne6077" dataDxfId="10304"/>
    <tableColumn id="6110" xr3:uid="{00000000-0010-0000-0400-0000DE170000}" name="Colonne6078" dataDxfId="10303"/>
    <tableColumn id="6111" xr3:uid="{00000000-0010-0000-0400-0000DF170000}" name="Colonne6079" dataDxfId="10302"/>
    <tableColumn id="6112" xr3:uid="{00000000-0010-0000-0400-0000E0170000}" name="Colonne6080" dataDxfId="10301"/>
    <tableColumn id="6113" xr3:uid="{00000000-0010-0000-0400-0000E1170000}" name="Colonne6081" dataDxfId="10300"/>
    <tableColumn id="6114" xr3:uid="{00000000-0010-0000-0400-0000E2170000}" name="Colonne6082" dataDxfId="10299"/>
    <tableColumn id="6115" xr3:uid="{00000000-0010-0000-0400-0000E3170000}" name="Colonne6083" dataDxfId="10298"/>
    <tableColumn id="6116" xr3:uid="{00000000-0010-0000-0400-0000E4170000}" name="Colonne6084" dataDxfId="10297"/>
    <tableColumn id="6117" xr3:uid="{00000000-0010-0000-0400-0000E5170000}" name="Colonne6085" dataDxfId="10296"/>
    <tableColumn id="6118" xr3:uid="{00000000-0010-0000-0400-0000E6170000}" name="Colonne6086" dataDxfId="10295"/>
    <tableColumn id="6119" xr3:uid="{00000000-0010-0000-0400-0000E7170000}" name="Colonne6087" dataDxfId="10294"/>
    <tableColumn id="6120" xr3:uid="{00000000-0010-0000-0400-0000E8170000}" name="Colonne6088" dataDxfId="10293"/>
    <tableColumn id="6121" xr3:uid="{00000000-0010-0000-0400-0000E9170000}" name="Colonne6089" dataDxfId="10292"/>
    <tableColumn id="6122" xr3:uid="{00000000-0010-0000-0400-0000EA170000}" name="Colonne6090" dataDxfId="10291"/>
    <tableColumn id="6123" xr3:uid="{00000000-0010-0000-0400-0000EB170000}" name="Colonne6091" dataDxfId="10290"/>
    <tableColumn id="6124" xr3:uid="{00000000-0010-0000-0400-0000EC170000}" name="Colonne6092" dataDxfId="10289"/>
    <tableColumn id="6125" xr3:uid="{00000000-0010-0000-0400-0000ED170000}" name="Colonne6093" dataDxfId="10288"/>
    <tableColumn id="6126" xr3:uid="{00000000-0010-0000-0400-0000EE170000}" name="Colonne6094" dataDxfId="10287"/>
    <tableColumn id="6127" xr3:uid="{00000000-0010-0000-0400-0000EF170000}" name="Colonne6095" dataDxfId="10286"/>
    <tableColumn id="6128" xr3:uid="{00000000-0010-0000-0400-0000F0170000}" name="Colonne6096" dataDxfId="10285"/>
    <tableColumn id="6129" xr3:uid="{00000000-0010-0000-0400-0000F1170000}" name="Colonne6097" dataDxfId="10284"/>
    <tableColumn id="6130" xr3:uid="{00000000-0010-0000-0400-0000F2170000}" name="Colonne6098" dataDxfId="10283"/>
    <tableColumn id="6131" xr3:uid="{00000000-0010-0000-0400-0000F3170000}" name="Colonne6099" dataDxfId="10282"/>
    <tableColumn id="6132" xr3:uid="{00000000-0010-0000-0400-0000F4170000}" name="Colonne6100" dataDxfId="10281"/>
    <tableColumn id="6133" xr3:uid="{00000000-0010-0000-0400-0000F5170000}" name="Colonne6101" dataDxfId="10280"/>
    <tableColumn id="6134" xr3:uid="{00000000-0010-0000-0400-0000F6170000}" name="Colonne6102" dataDxfId="10279"/>
    <tableColumn id="6135" xr3:uid="{00000000-0010-0000-0400-0000F7170000}" name="Colonne6103" dataDxfId="10278"/>
    <tableColumn id="6136" xr3:uid="{00000000-0010-0000-0400-0000F8170000}" name="Colonne6104" dataDxfId="10277"/>
    <tableColumn id="6137" xr3:uid="{00000000-0010-0000-0400-0000F9170000}" name="Colonne6105" dataDxfId="10276"/>
    <tableColumn id="6138" xr3:uid="{00000000-0010-0000-0400-0000FA170000}" name="Colonne6106" dataDxfId="10275"/>
    <tableColumn id="6139" xr3:uid="{00000000-0010-0000-0400-0000FB170000}" name="Colonne6107" dataDxfId="10274"/>
    <tableColumn id="6140" xr3:uid="{00000000-0010-0000-0400-0000FC170000}" name="Colonne6108" dataDxfId="10273"/>
    <tableColumn id="6141" xr3:uid="{00000000-0010-0000-0400-0000FD170000}" name="Colonne6109" dataDxfId="10272"/>
    <tableColumn id="6142" xr3:uid="{00000000-0010-0000-0400-0000FE170000}" name="Colonne6110" dataDxfId="10271"/>
    <tableColumn id="6143" xr3:uid="{00000000-0010-0000-0400-0000FF170000}" name="Colonne6111" dataDxfId="10270"/>
    <tableColumn id="6144" xr3:uid="{00000000-0010-0000-0400-000000180000}" name="Colonne6112" dataDxfId="10269"/>
    <tableColumn id="6145" xr3:uid="{00000000-0010-0000-0400-000001180000}" name="Colonne6113" dataDxfId="10268"/>
    <tableColumn id="6146" xr3:uid="{00000000-0010-0000-0400-000002180000}" name="Colonne6114" dataDxfId="10267"/>
    <tableColumn id="6147" xr3:uid="{00000000-0010-0000-0400-000003180000}" name="Colonne6115" dataDxfId="10266"/>
    <tableColumn id="6148" xr3:uid="{00000000-0010-0000-0400-000004180000}" name="Colonne6116" dataDxfId="10265"/>
    <tableColumn id="6149" xr3:uid="{00000000-0010-0000-0400-000005180000}" name="Colonne6117" dataDxfId="10264"/>
    <tableColumn id="6150" xr3:uid="{00000000-0010-0000-0400-000006180000}" name="Colonne6118" dataDxfId="10263"/>
    <tableColumn id="6151" xr3:uid="{00000000-0010-0000-0400-000007180000}" name="Colonne6119" dataDxfId="10262"/>
    <tableColumn id="6152" xr3:uid="{00000000-0010-0000-0400-000008180000}" name="Colonne6120" dataDxfId="10261"/>
    <tableColumn id="6153" xr3:uid="{00000000-0010-0000-0400-000009180000}" name="Colonne6121" dataDxfId="10260"/>
    <tableColumn id="6154" xr3:uid="{00000000-0010-0000-0400-00000A180000}" name="Colonne6122" dataDxfId="10259"/>
    <tableColumn id="6155" xr3:uid="{00000000-0010-0000-0400-00000B180000}" name="Colonne6123" dataDxfId="10258"/>
    <tableColumn id="6156" xr3:uid="{00000000-0010-0000-0400-00000C180000}" name="Colonne6124" dataDxfId="10257"/>
    <tableColumn id="6157" xr3:uid="{00000000-0010-0000-0400-00000D180000}" name="Colonne6125" dataDxfId="10256"/>
    <tableColumn id="6158" xr3:uid="{00000000-0010-0000-0400-00000E180000}" name="Colonne6126" dataDxfId="10255"/>
    <tableColumn id="6159" xr3:uid="{00000000-0010-0000-0400-00000F180000}" name="Colonne6127" dataDxfId="10254"/>
    <tableColumn id="6160" xr3:uid="{00000000-0010-0000-0400-000010180000}" name="Colonne6128" dataDxfId="10253"/>
    <tableColumn id="6161" xr3:uid="{00000000-0010-0000-0400-000011180000}" name="Colonne6129" dataDxfId="10252"/>
    <tableColumn id="6162" xr3:uid="{00000000-0010-0000-0400-000012180000}" name="Colonne6130" dataDxfId="10251"/>
    <tableColumn id="6163" xr3:uid="{00000000-0010-0000-0400-000013180000}" name="Colonne6131" dataDxfId="10250"/>
    <tableColumn id="6164" xr3:uid="{00000000-0010-0000-0400-000014180000}" name="Colonne6132" dataDxfId="10249"/>
    <tableColumn id="6165" xr3:uid="{00000000-0010-0000-0400-000015180000}" name="Colonne6133" dataDxfId="10248"/>
    <tableColumn id="6166" xr3:uid="{00000000-0010-0000-0400-000016180000}" name="Colonne6134" dataDxfId="10247"/>
    <tableColumn id="6167" xr3:uid="{00000000-0010-0000-0400-000017180000}" name="Colonne6135" dataDxfId="10246"/>
    <tableColumn id="6168" xr3:uid="{00000000-0010-0000-0400-000018180000}" name="Colonne6136" dataDxfId="10245"/>
    <tableColumn id="6169" xr3:uid="{00000000-0010-0000-0400-000019180000}" name="Colonne6137" dataDxfId="10244"/>
    <tableColumn id="6170" xr3:uid="{00000000-0010-0000-0400-00001A180000}" name="Colonne6138" dataDxfId="10243"/>
    <tableColumn id="6171" xr3:uid="{00000000-0010-0000-0400-00001B180000}" name="Colonne6139" dataDxfId="10242"/>
    <tableColumn id="6172" xr3:uid="{00000000-0010-0000-0400-00001C180000}" name="Colonne6140" dataDxfId="10241"/>
    <tableColumn id="6173" xr3:uid="{00000000-0010-0000-0400-00001D180000}" name="Colonne6141" dataDxfId="10240"/>
    <tableColumn id="6174" xr3:uid="{00000000-0010-0000-0400-00001E180000}" name="Colonne6142" dataDxfId="10239"/>
    <tableColumn id="6175" xr3:uid="{00000000-0010-0000-0400-00001F180000}" name="Colonne6143" dataDxfId="10238"/>
    <tableColumn id="6176" xr3:uid="{00000000-0010-0000-0400-000020180000}" name="Colonne6144" dataDxfId="10237"/>
    <tableColumn id="6177" xr3:uid="{00000000-0010-0000-0400-000021180000}" name="Colonne6145" dataDxfId="10236"/>
    <tableColumn id="6178" xr3:uid="{00000000-0010-0000-0400-000022180000}" name="Colonne6146" dataDxfId="10235"/>
    <tableColumn id="6179" xr3:uid="{00000000-0010-0000-0400-000023180000}" name="Colonne6147" dataDxfId="10234"/>
    <tableColumn id="6180" xr3:uid="{00000000-0010-0000-0400-000024180000}" name="Colonne6148" dataDxfId="10233"/>
    <tableColumn id="6181" xr3:uid="{00000000-0010-0000-0400-000025180000}" name="Colonne6149" dataDxfId="10232"/>
    <tableColumn id="6182" xr3:uid="{00000000-0010-0000-0400-000026180000}" name="Colonne6150" dataDxfId="10231"/>
    <tableColumn id="6183" xr3:uid="{00000000-0010-0000-0400-000027180000}" name="Colonne6151" dataDxfId="10230"/>
    <tableColumn id="6184" xr3:uid="{00000000-0010-0000-0400-000028180000}" name="Colonne6152" dataDxfId="10229"/>
    <tableColumn id="6185" xr3:uid="{00000000-0010-0000-0400-000029180000}" name="Colonne6153" dataDxfId="10228"/>
    <tableColumn id="6186" xr3:uid="{00000000-0010-0000-0400-00002A180000}" name="Colonne6154" dataDxfId="10227"/>
    <tableColumn id="6187" xr3:uid="{00000000-0010-0000-0400-00002B180000}" name="Colonne6155" dataDxfId="10226"/>
    <tableColumn id="6188" xr3:uid="{00000000-0010-0000-0400-00002C180000}" name="Colonne6156" dataDxfId="10225"/>
    <tableColumn id="6189" xr3:uid="{00000000-0010-0000-0400-00002D180000}" name="Colonne6157" dataDxfId="10224"/>
    <tableColumn id="6190" xr3:uid="{00000000-0010-0000-0400-00002E180000}" name="Colonne6158" dataDxfId="10223"/>
    <tableColumn id="6191" xr3:uid="{00000000-0010-0000-0400-00002F180000}" name="Colonne6159" dataDxfId="10222"/>
    <tableColumn id="6192" xr3:uid="{00000000-0010-0000-0400-000030180000}" name="Colonne6160" dataDxfId="10221"/>
    <tableColumn id="6193" xr3:uid="{00000000-0010-0000-0400-000031180000}" name="Colonne6161" dataDxfId="10220"/>
    <tableColumn id="6194" xr3:uid="{00000000-0010-0000-0400-000032180000}" name="Colonne6162" dataDxfId="10219"/>
    <tableColumn id="6195" xr3:uid="{00000000-0010-0000-0400-000033180000}" name="Colonne6163" dataDxfId="10218"/>
    <tableColumn id="6196" xr3:uid="{00000000-0010-0000-0400-000034180000}" name="Colonne6164" dataDxfId="10217"/>
    <tableColumn id="6197" xr3:uid="{00000000-0010-0000-0400-000035180000}" name="Colonne6165" dataDxfId="10216"/>
    <tableColumn id="6198" xr3:uid="{00000000-0010-0000-0400-000036180000}" name="Colonne6166" dataDxfId="10215"/>
    <tableColumn id="6199" xr3:uid="{00000000-0010-0000-0400-000037180000}" name="Colonne6167" dataDxfId="10214"/>
    <tableColumn id="6200" xr3:uid="{00000000-0010-0000-0400-000038180000}" name="Colonne6168" dataDxfId="10213"/>
    <tableColumn id="6201" xr3:uid="{00000000-0010-0000-0400-000039180000}" name="Colonne6169" dataDxfId="10212"/>
    <tableColumn id="6202" xr3:uid="{00000000-0010-0000-0400-00003A180000}" name="Colonne6170" dataDxfId="10211"/>
    <tableColumn id="6203" xr3:uid="{00000000-0010-0000-0400-00003B180000}" name="Colonne6171" dataDxfId="10210"/>
    <tableColumn id="6204" xr3:uid="{00000000-0010-0000-0400-00003C180000}" name="Colonne6172" dataDxfId="10209"/>
    <tableColumn id="6205" xr3:uid="{00000000-0010-0000-0400-00003D180000}" name="Colonne6173" dataDxfId="10208"/>
    <tableColumn id="6206" xr3:uid="{00000000-0010-0000-0400-00003E180000}" name="Colonne6174" dataDxfId="10207"/>
    <tableColumn id="6207" xr3:uid="{00000000-0010-0000-0400-00003F180000}" name="Colonne6175" dataDxfId="10206"/>
    <tableColumn id="6208" xr3:uid="{00000000-0010-0000-0400-000040180000}" name="Colonne6176" dataDxfId="10205"/>
    <tableColumn id="6209" xr3:uid="{00000000-0010-0000-0400-000041180000}" name="Colonne6177" dataDxfId="10204"/>
    <tableColumn id="6210" xr3:uid="{00000000-0010-0000-0400-000042180000}" name="Colonne6178" dataDxfId="10203"/>
    <tableColumn id="6211" xr3:uid="{00000000-0010-0000-0400-000043180000}" name="Colonne6179" dataDxfId="10202"/>
    <tableColumn id="6212" xr3:uid="{00000000-0010-0000-0400-000044180000}" name="Colonne6180" dataDxfId="10201"/>
    <tableColumn id="6213" xr3:uid="{00000000-0010-0000-0400-000045180000}" name="Colonne6181" dataDxfId="10200"/>
    <tableColumn id="6214" xr3:uid="{00000000-0010-0000-0400-000046180000}" name="Colonne6182" dataDxfId="10199"/>
    <tableColumn id="6215" xr3:uid="{00000000-0010-0000-0400-000047180000}" name="Colonne6183" dataDxfId="10198"/>
    <tableColumn id="6216" xr3:uid="{00000000-0010-0000-0400-000048180000}" name="Colonne6184" dataDxfId="10197"/>
    <tableColumn id="6217" xr3:uid="{00000000-0010-0000-0400-000049180000}" name="Colonne6185" dataDxfId="10196"/>
    <tableColumn id="6218" xr3:uid="{00000000-0010-0000-0400-00004A180000}" name="Colonne6186" dataDxfId="10195"/>
    <tableColumn id="6219" xr3:uid="{00000000-0010-0000-0400-00004B180000}" name="Colonne6187" dataDxfId="10194"/>
    <tableColumn id="6220" xr3:uid="{00000000-0010-0000-0400-00004C180000}" name="Colonne6188" dataDxfId="10193"/>
    <tableColumn id="6221" xr3:uid="{00000000-0010-0000-0400-00004D180000}" name="Colonne6189" dataDxfId="10192"/>
    <tableColumn id="6222" xr3:uid="{00000000-0010-0000-0400-00004E180000}" name="Colonne6190" dataDxfId="10191"/>
    <tableColumn id="6223" xr3:uid="{00000000-0010-0000-0400-00004F180000}" name="Colonne6191" dataDxfId="10190"/>
    <tableColumn id="6224" xr3:uid="{00000000-0010-0000-0400-000050180000}" name="Colonne6192" dataDxfId="10189"/>
    <tableColumn id="6225" xr3:uid="{00000000-0010-0000-0400-000051180000}" name="Colonne6193" dataDxfId="10188"/>
    <tableColumn id="6226" xr3:uid="{00000000-0010-0000-0400-000052180000}" name="Colonne6194" dataDxfId="10187"/>
    <tableColumn id="6227" xr3:uid="{00000000-0010-0000-0400-000053180000}" name="Colonne6195" dataDxfId="10186"/>
    <tableColumn id="6228" xr3:uid="{00000000-0010-0000-0400-000054180000}" name="Colonne6196" dataDxfId="10185"/>
    <tableColumn id="6229" xr3:uid="{00000000-0010-0000-0400-000055180000}" name="Colonne6197" dataDxfId="10184"/>
    <tableColumn id="6230" xr3:uid="{00000000-0010-0000-0400-000056180000}" name="Colonne6198" dataDxfId="10183"/>
    <tableColumn id="6231" xr3:uid="{00000000-0010-0000-0400-000057180000}" name="Colonne6199" dataDxfId="10182"/>
    <tableColumn id="6232" xr3:uid="{00000000-0010-0000-0400-000058180000}" name="Colonne6200" dataDxfId="10181"/>
    <tableColumn id="6233" xr3:uid="{00000000-0010-0000-0400-000059180000}" name="Colonne6201" dataDxfId="10180"/>
    <tableColumn id="6234" xr3:uid="{00000000-0010-0000-0400-00005A180000}" name="Colonne6202" dataDxfId="10179"/>
    <tableColumn id="6235" xr3:uid="{00000000-0010-0000-0400-00005B180000}" name="Colonne6203" dataDxfId="10178"/>
    <tableColumn id="6236" xr3:uid="{00000000-0010-0000-0400-00005C180000}" name="Colonne6204" dataDxfId="10177"/>
    <tableColumn id="6237" xr3:uid="{00000000-0010-0000-0400-00005D180000}" name="Colonne6205" dataDxfId="10176"/>
    <tableColumn id="6238" xr3:uid="{00000000-0010-0000-0400-00005E180000}" name="Colonne6206" dataDxfId="10175"/>
    <tableColumn id="6239" xr3:uid="{00000000-0010-0000-0400-00005F180000}" name="Colonne6207" dataDxfId="10174"/>
    <tableColumn id="6240" xr3:uid="{00000000-0010-0000-0400-000060180000}" name="Colonne6208" dataDxfId="10173"/>
    <tableColumn id="6241" xr3:uid="{00000000-0010-0000-0400-000061180000}" name="Colonne6209" dataDxfId="10172"/>
    <tableColumn id="6242" xr3:uid="{00000000-0010-0000-0400-000062180000}" name="Colonne6210" dataDxfId="10171"/>
    <tableColumn id="6243" xr3:uid="{00000000-0010-0000-0400-000063180000}" name="Colonne6211" dataDxfId="10170"/>
    <tableColumn id="6244" xr3:uid="{00000000-0010-0000-0400-000064180000}" name="Colonne6212" dataDxfId="10169"/>
    <tableColumn id="6245" xr3:uid="{00000000-0010-0000-0400-000065180000}" name="Colonne6213" dataDxfId="10168"/>
    <tableColumn id="6246" xr3:uid="{00000000-0010-0000-0400-000066180000}" name="Colonne6214" dataDxfId="10167"/>
    <tableColumn id="6247" xr3:uid="{00000000-0010-0000-0400-000067180000}" name="Colonne6215" dataDxfId="10166"/>
    <tableColumn id="6248" xr3:uid="{00000000-0010-0000-0400-000068180000}" name="Colonne6216" dataDxfId="10165"/>
    <tableColumn id="6249" xr3:uid="{00000000-0010-0000-0400-000069180000}" name="Colonne6217" dataDxfId="10164"/>
    <tableColumn id="6250" xr3:uid="{00000000-0010-0000-0400-00006A180000}" name="Colonne6218" dataDxfId="10163"/>
    <tableColumn id="6251" xr3:uid="{00000000-0010-0000-0400-00006B180000}" name="Colonne6219" dataDxfId="10162"/>
    <tableColumn id="6252" xr3:uid="{00000000-0010-0000-0400-00006C180000}" name="Colonne6220" dataDxfId="10161"/>
    <tableColumn id="6253" xr3:uid="{00000000-0010-0000-0400-00006D180000}" name="Colonne6221" dataDxfId="10160"/>
    <tableColumn id="6254" xr3:uid="{00000000-0010-0000-0400-00006E180000}" name="Colonne6222" dataDxfId="10159"/>
    <tableColumn id="6255" xr3:uid="{00000000-0010-0000-0400-00006F180000}" name="Colonne6223" dataDxfId="10158"/>
    <tableColumn id="6256" xr3:uid="{00000000-0010-0000-0400-000070180000}" name="Colonne6224" dataDxfId="10157"/>
    <tableColumn id="6257" xr3:uid="{00000000-0010-0000-0400-000071180000}" name="Colonne6225" dataDxfId="10156"/>
    <tableColumn id="6258" xr3:uid="{00000000-0010-0000-0400-000072180000}" name="Colonne6226" dataDxfId="10155"/>
    <tableColumn id="6259" xr3:uid="{00000000-0010-0000-0400-000073180000}" name="Colonne6227" dataDxfId="10154"/>
    <tableColumn id="6260" xr3:uid="{00000000-0010-0000-0400-000074180000}" name="Colonne6228" dataDxfId="10153"/>
    <tableColumn id="6261" xr3:uid="{00000000-0010-0000-0400-000075180000}" name="Colonne6229" dataDxfId="10152"/>
    <tableColumn id="6262" xr3:uid="{00000000-0010-0000-0400-000076180000}" name="Colonne6230" dataDxfId="10151"/>
    <tableColumn id="6263" xr3:uid="{00000000-0010-0000-0400-000077180000}" name="Colonne6231" dataDxfId="10150"/>
    <tableColumn id="6264" xr3:uid="{00000000-0010-0000-0400-000078180000}" name="Colonne6232" dataDxfId="10149"/>
    <tableColumn id="6265" xr3:uid="{00000000-0010-0000-0400-000079180000}" name="Colonne6233" dataDxfId="10148"/>
    <tableColumn id="6266" xr3:uid="{00000000-0010-0000-0400-00007A180000}" name="Colonne6234" dataDxfId="10147"/>
    <tableColumn id="6267" xr3:uid="{00000000-0010-0000-0400-00007B180000}" name="Colonne6235" dataDxfId="10146"/>
    <tableColumn id="6268" xr3:uid="{00000000-0010-0000-0400-00007C180000}" name="Colonne6236" dataDxfId="10145"/>
    <tableColumn id="6269" xr3:uid="{00000000-0010-0000-0400-00007D180000}" name="Colonne6237" dataDxfId="10144"/>
    <tableColumn id="6270" xr3:uid="{00000000-0010-0000-0400-00007E180000}" name="Colonne6238" dataDxfId="10143"/>
    <tableColumn id="6271" xr3:uid="{00000000-0010-0000-0400-00007F180000}" name="Colonne6239" dataDxfId="10142"/>
    <tableColumn id="6272" xr3:uid="{00000000-0010-0000-0400-000080180000}" name="Colonne6240" dataDxfId="10141"/>
    <tableColumn id="6273" xr3:uid="{00000000-0010-0000-0400-000081180000}" name="Colonne6241" dataDxfId="10140"/>
    <tableColumn id="6274" xr3:uid="{00000000-0010-0000-0400-000082180000}" name="Colonne6242" dataDxfId="10139"/>
    <tableColumn id="6275" xr3:uid="{00000000-0010-0000-0400-000083180000}" name="Colonne6243" dataDxfId="10138"/>
    <tableColumn id="6276" xr3:uid="{00000000-0010-0000-0400-000084180000}" name="Colonne6244" dataDxfId="10137"/>
    <tableColumn id="6277" xr3:uid="{00000000-0010-0000-0400-000085180000}" name="Colonne6245" dataDxfId="10136"/>
    <tableColumn id="6278" xr3:uid="{00000000-0010-0000-0400-000086180000}" name="Colonne6246" dataDxfId="10135"/>
    <tableColumn id="6279" xr3:uid="{00000000-0010-0000-0400-000087180000}" name="Colonne6247" dataDxfId="10134"/>
    <tableColumn id="6280" xr3:uid="{00000000-0010-0000-0400-000088180000}" name="Colonne6248" dataDxfId="10133"/>
    <tableColumn id="6281" xr3:uid="{00000000-0010-0000-0400-000089180000}" name="Colonne6249" dataDxfId="10132"/>
    <tableColumn id="6282" xr3:uid="{00000000-0010-0000-0400-00008A180000}" name="Colonne6250" dataDxfId="10131"/>
    <tableColumn id="6283" xr3:uid="{00000000-0010-0000-0400-00008B180000}" name="Colonne6251" dataDxfId="10130"/>
    <tableColumn id="6284" xr3:uid="{00000000-0010-0000-0400-00008C180000}" name="Colonne6252" dataDxfId="10129"/>
    <tableColumn id="6285" xr3:uid="{00000000-0010-0000-0400-00008D180000}" name="Colonne6253" dataDxfId="10128"/>
    <tableColumn id="6286" xr3:uid="{00000000-0010-0000-0400-00008E180000}" name="Colonne6254" dataDxfId="10127"/>
    <tableColumn id="6287" xr3:uid="{00000000-0010-0000-0400-00008F180000}" name="Colonne6255" dataDxfId="10126"/>
    <tableColumn id="6288" xr3:uid="{00000000-0010-0000-0400-000090180000}" name="Colonne6256" dataDxfId="10125"/>
    <tableColumn id="6289" xr3:uid="{00000000-0010-0000-0400-000091180000}" name="Colonne6257" dataDxfId="10124"/>
    <tableColumn id="6290" xr3:uid="{00000000-0010-0000-0400-000092180000}" name="Colonne6258" dataDxfId="10123"/>
    <tableColumn id="6291" xr3:uid="{00000000-0010-0000-0400-000093180000}" name="Colonne6259" dataDxfId="10122"/>
    <tableColumn id="6292" xr3:uid="{00000000-0010-0000-0400-000094180000}" name="Colonne6260" dataDxfId="10121"/>
    <tableColumn id="6293" xr3:uid="{00000000-0010-0000-0400-000095180000}" name="Colonne6261" dataDxfId="10120"/>
    <tableColumn id="6294" xr3:uid="{00000000-0010-0000-0400-000096180000}" name="Colonne6262" dataDxfId="10119"/>
    <tableColumn id="6295" xr3:uid="{00000000-0010-0000-0400-000097180000}" name="Colonne6263" dataDxfId="10118"/>
    <tableColumn id="6296" xr3:uid="{00000000-0010-0000-0400-000098180000}" name="Colonne6264" dataDxfId="10117"/>
    <tableColumn id="6297" xr3:uid="{00000000-0010-0000-0400-000099180000}" name="Colonne6265" dataDxfId="10116"/>
    <tableColumn id="6298" xr3:uid="{00000000-0010-0000-0400-00009A180000}" name="Colonne6266" dataDxfId="10115"/>
    <tableColumn id="6299" xr3:uid="{00000000-0010-0000-0400-00009B180000}" name="Colonne6267" dataDxfId="10114"/>
    <tableColumn id="6300" xr3:uid="{00000000-0010-0000-0400-00009C180000}" name="Colonne6268" dataDxfId="10113"/>
    <tableColumn id="6301" xr3:uid="{00000000-0010-0000-0400-00009D180000}" name="Colonne6269" dataDxfId="10112"/>
    <tableColumn id="6302" xr3:uid="{00000000-0010-0000-0400-00009E180000}" name="Colonne6270" dataDxfId="10111"/>
    <tableColumn id="6303" xr3:uid="{00000000-0010-0000-0400-00009F180000}" name="Colonne6271" dataDxfId="10110"/>
    <tableColumn id="6304" xr3:uid="{00000000-0010-0000-0400-0000A0180000}" name="Colonne6272" dataDxfId="10109"/>
    <tableColumn id="6305" xr3:uid="{00000000-0010-0000-0400-0000A1180000}" name="Colonne6273" dataDxfId="10108"/>
    <tableColumn id="6306" xr3:uid="{00000000-0010-0000-0400-0000A2180000}" name="Colonne6274" dataDxfId="10107"/>
    <tableColumn id="6307" xr3:uid="{00000000-0010-0000-0400-0000A3180000}" name="Colonne6275" dataDxfId="10106"/>
    <tableColumn id="6308" xr3:uid="{00000000-0010-0000-0400-0000A4180000}" name="Colonne6276" dataDxfId="10105"/>
    <tableColumn id="6309" xr3:uid="{00000000-0010-0000-0400-0000A5180000}" name="Colonne6277" dataDxfId="10104"/>
    <tableColumn id="6310" xr3:uid="{00000000-0010-0000-0400-0000A6180000}" name="Colonne6278" dataDxfId="10103"/>
    <tableColumn id="6311" xr3:uid="{00000000-0010-0000-0400-0000A7180000}" name="Colonne6279" dataDxfId="10102"/>
    <tableColumn id="6312" xr3:uid="{00000000-0010-0000-0400-0000A8180000}" name="Colonne6280" dataDxfId="10101"/>
    <tableColumn id="6313" xr3:uid="{00000000-0010-0000-0400-0000A9180000}" name="Colonne6281" dataDxfId="10100"/>
    <tableColumn id="6314" xr3:uid="{00000000-0010-0000-0400-0000AA180000}" name="Colonne6282" dataDxfId="10099"/>
    <tableColumn id="6315" xr3:uid="{00000000-0010-0000-0400-0000AB180000}" name="Colonne6283" dataDxfId="10098"/>
    <tableColumn id="6316" xr3:uid="{00000000-0010-0000-0400-0000AC180000}" name="Colonne6284" dataDxfId="10097"/>
    <tableColumn id="6317" xr3:uid="{00000000-0010-0000-0400-0000AD180000}" name="Colonne6285" dataDxfId="10096"/>
    <tableColumn id="6318" xr3:uid="{00000000-0010-0000-0400-0000AE180000}" name="Colonne6286" dataDxfId="10095"/>
    <tableColumn id="6319" xr3:uid="{00000000-0010-0000-0400-0000AF180000}" name="Colonne6287" dataDxfId="10094"/>
    <tableColumn id="6320" xr3:uid="{00000000-0010-0000-0400-0000B0180000}" name="Colonne6288" dataDxfId="10093"/>
    <tableColumn id="6321" xr3:uid="{00000000-0010-0000-0400-0000B1180000}" name="Colonne6289" dataDxfId="10092"/>
    <tableColumn id="6322" xr3:uid="{00000000-0010-0000-0400-0000B2180000}" name="Colonne6290" dataDxfId="10091"/>
    <tableColumn id="6323" xr3:uid="{00000000-0010-0000-0400-0000B3180000}" name="Colonne6291" dataDxfId="10090"/>
    <tableColumn id="6324" xr3:uid="{00000000-0010-0000-0400-0000B4180000}" name="Colonne6292" dataDxfId="10089"/>
    <tableColumn id="6325" xr3:uid="{00000000-0010-0000-0400-0000B5180000}" name="Colonne6293" dataDxfId="10088"/>
    <tableColumn id="6326" xr3:uid="{00000000-0010-0000-0400-0000B6180000}" name="Colonne6294" dataDxfId="10087"/>
    <tableColumn id="6327" xr3:uid="{00000000-0010-0000-0400-0000B7180000}" name="Colonne6295" dataDxfId="10086"/>
    <tableColumn id="6328" xr3:uid="{00000000-0010-0000-0400-0000B8180000}" name="Colonne6296" dataDxfId="10085"/>
    <tableColumn id="6329" xr3:uid="{00000000-0010-0000-0400-0000B9180000}" name="Colonne6297" dataDxfId="10084"/>
    <tableColumn id="6330" xr3:uid="{00000000-0010-0000-0400-0000BA180000}" name="Colonne6298" dataDxfId="10083"/>
    <tableColumn id="6331" xr3:uid="{00000000-0010-0000-0400-0000BB180000}" name="Colonne6299" dataDxfId="10082"/>
    <tableColumn id="6332" xr3:uid="{00000000-0010-0000-0400-0000BC180000}" name="Colonne6300" dataDxfId="10081"/>
    <tableColumn id="6333" xr3:uid="{00000000-0010-0000-0400-0000BD180000}" name="Colonne6301" dataDxfId="10080"/>
    <tableColumn id="6334" xr3:uid="{00000000-0010-0000-0400-0000BE180000}" name="Colonne6302" dataDxfId="10079"/>
    <tableColumn id="6335" xr3:uid="{00000000-0010-0000-0400-0000BF180000}" name="Colonne6303" dataDxfId="10078"/>
    <tableColumn id="6336" xr3:uid="{00000000-0010-0000-0400-0000C0180000}" name="Colonne6304" dataDxfId="10077"/>
    <tableColumn id="6337" xr3:uid="{00000000-0010-0000-0400-0000C1180000}" name="Colonne6305" dataDxfId="10076"/>
    <tableColumn id="6338" xr3:uid="{00000000-0010-0000-0400-0000C2180000}" name="Colonne6306" dataDxfId="10075"/>
    <tableColumn id="6339" xr3:uid="{00000000-0010-0000-0400-0000C3180000}" name="Colonne6307" dataDxfId="10074"/>
    <tableColumn id="6340" xr3:uid="{00000000-0010-0000-0400-0000C4180000}" name="Colonne6308" dataDxfId="10073"/>
    <tableColumn id="6341" xr3:uid="{00000000-0010-0000-0400-0000C5180000}" name="Colonne6309" dataDxfId="10072"/>
    <tableColumn id="6342" xr3:uid="{00000000-0010-0000-0400-0000C6180000}" name="Colonne6310" dataDxfId="10071"/>
    <tableColumn id="6343" xr3:uid="{00000000-0010-0000-0400-0000C7180000}" name="Colonne6311" dataDxfId="10070"/>
    <tableColumn id="6344" xr3:uid="{00000000-0010-0000-0400-0000C8180000}" name="Colonne6312" dataDxfId="10069"/>
    <tableColumn id="6345" xr3:uid="{00000000-0010-0000-0400-0000C9180000}" name="Colonne6313" dataDxfId="10068"/>
    <tableColumn id="6346" xr3:uid="{00000000-0010-0000-0400-0000CA180000}" name="Colonne6314" dataDxfId="10067"/>
    <tableColumn id="6347" xr3:uid="{00000000-0010-0000-0400-0000CB180000}" name="Colonne6315" dataDxfId="10066"/>
    <tableColumn id="6348" xr3:uid="{00000000-0010-0000-0400-0000CC180000}" name="Colonne6316" dataDxfId="10065"/>
    <tableColumn id="6349" xr3:uid="{00000000-0010-0000-0400-0000CD180000}" name="Colonne6317" dataDxfId="10064"/>
    <tableColumn id="6350" xr3:uid="{00000000-0010-0000-0400-0000CE180000}" name="Colonne6318" dataDxfId="10063"/>
    <tableColumn id="6351" xr3:uid="{00000000-0010-0000-0400-0000CF180000}" name="Colonne6319" dataDxfId="10062"/>
    <tableColumn id="6352" xr3:uid="{00000000-0010-0000-0400-0000D0180000}" name="Colonne6320" dataDxfId="10061"/>
    <tableColumn id="6353" xr3:uid="{00000000-0010-0000-0400-0000D1180000}" name="Colonne6321" dataDxfId="10060"/>
    <tableColumn id="6354" xr3:uid="{00000000-0010-0000-0400-0000D2180000}" name="Colonne6322" dataDxfId="10059"/>
    <tableColumn id="6355" xr3:uid="{00000000-0010-0000-0400-0000D3180000}" name="Colonne6323" dataDxfId="10058"/>
    <tableColumn id="6356" xr3:uid="{00000000-0010-0000-0400-0000D4180000}" name="Colonne6324" dataDxfId="10057"/>
    <tableColumn id="6357" xr3:uid="{00000000-0010-0000-0400-0000D5180000}" name="Colonne6325" dataDxfId="10056"/>
    <tableColumn id="6358" xr3:uid="{00000000-0010-0000-0400-0000D6180000}" name="Colonne6326" dataDxfId="10055"/>
    <tableColumn id="6359" xr3:uid="{00000000-0010-0000-0400-0000D7180000}" name="Colonne6327" dataDxfId="10054"/>
    <tableColumn id="6360" xr3:uid="{00000000-0010-0000-0400-0000D8180000}" name="Colonne6328" dataDxfId="10053"/>
    <tableColumn id="6361" xr3:uid="{00000000-0010-0000-0400-0000D9180000}" name="Colonne6329" dataDxfId="10052"/>
    <tableColumn id="6362" xr3:uid="{00000000-0010-0000-0400-0000DA180000}" name="Colonne6330" dataDxfId="10051"/>
    <tableColumn id="6363" xr3:uid="{00000000-0010-0000-0400-0000DB180000}" name="Colonne6331" dataDxfId="10050"/>
    <tableColumn id="6364" xr3:uid="{00000000-0010-0000-0400-0000DC180000}" name="Colonne6332" dataDxfId="10049"/>
    <tableColumn id="6365" xr3:uid="{00000000-0010-0000-0400-0000DD180000}" name="Colonne6333" dataDxfId="10048"/>
    <tableColumn id="6366" xr3:uid="{00000000-0010-0000-0400-0000DE180000}" name="Colonne6334" dataDxfId="10047"/>
    <tableColumn id="6367" xr3:uid="{00000000-0010-0000-0400-0000DF180000}" name="Colonne6335" dataDxfId="10046"/>
    <tableColumn id="6368" xr3:uid="{00000000-0010-0000-0400-0000E0180000}" name="Colonne6336" dataDxfId="10045"/>
    <tableColumn id="6369" xr3:uid="{00000000-0010-0000-0400-0000E1180000}" name="Colonne6337" dataDxfId="10044"/>
    <tableColumn id="6370" xr3:uid="{00000000-0010-0000-0400-0000E2180000}" name="Colonne6338" dataDxfId="10043"/>
    <tableColumn id="6371" xr3:uid="{00000000-0010-0000-0400-0000E3180000}" name="Colonne6339" dataDxfId="10042"/>
    <tableColumn id="6372" xr3:uid="{00000000-0010-0000-0400-0000E4180000}" name="Colonne6340" dataDxfId="10041"/>
    <tableColumn id="6373" xr3:uid="{00000000-0010-0000-0400-0000E5180000}" name="Colonne6341" dataDxfId="10040"/>
    <tableColumn id="6374" xr3:uid="{00000000-0010-0000-0400-0000E6180000}" name="Colonne6342" dataDxfId="10039"/>
    <tableColumn id="6375" xr3:uid="{00000000-0010-0000-0400-0000E7180000}" name="Colonne6343" dataDxfId="10038"/>
    <tableColumn id="6376" xr3:uid="{00000000-0010-0000-0400-0000E8180000}" name="Colonne6344" dataDxfId="10037"/>
    <tableColumn id="6377" xr3:uid="{00000000-0010-0000-0400-0000E9180000}" name="Colonne6345" dataDxfId="10036"/>
    <tableColumn id="6378" xr3:uid="{00000000-0010-0000-0400-0000EA180000}" name="Colonne6346" dataDxfId="10035"/>
    <tableColumn id="6379" xr3:uid="{00000000-0010-0000-0400-0000EB180000}" name="Colonne6347" dataDxfId="10034"/>
    <tableColumn id="6380" xr3:uid="{00000000-0010-0000-0400-0000EC180000}" name="Colonne6348" dataDxfId="10033"/>
    <tableColumn id="6381" xr3:uid="{00000000-0010-0000-0400-0000ED180000}" name="Colonne6349" dataDxfId="10032"/>
    <tableColumn id="6382" xr3:uid="{00000000-0010-0000-0400-0000EE180000}" name="Colonne6350" dataDxfId="10031"/>
    <tableColumn id="6383" xr3:uid="{00000000-0010-0000-0400-0000EF180000}" name="Colonne6351" dataDxfId="10030"/>
    <tableColumn id="6384" xr3:uid="{00000000-0010-0000-0400-0000F0180000}" name="Colonne6352" dataDxfId="10029"/>
    <tableColumn id="6385" xr3:uid="{00000000-0010-0000-0400-0000F1180000}" name="Colonne6353" dataDxfId="10028"/>
    <tableColumn id="6386" xr3:uid="{00000000-0010-0000-0400-0000F2180000}" name="Colonne6354" dataDxfId="10027"/>
    <tableColumn id="6387" xr3:uid="{00000000-0010-0000-0400-0000F3180000}" name="Colonne6355" dataDxfId="10026"/>
    <tableColumn id="6388" xr3:uid="{00000000-0010-0000-0400-0000F4180000}" name="Colonne6356" dataDxfId="10025"/>
    <tableColumn id="6389" xr3:uid="{00000000-0010-0000-0400-0000F5180000}" name="Colonne6357" dataDxfId="10024"/>
    <tableColumn id="6390" xr3:uid="{00000000-0010-0000-0400-0000F6180000}" name="Colonne6358" dataDxfId="10023"/>
    <tableColumn id="6391" xr3:uid="{00000000-0010-0000-0400-0000F7180000}" name="Colonne6359" dataDxfId="10022"/>
    <tableColumn id="6392" xr3:uid="{00000000-0010-0000-0400-0000F8180000}" name="Colonne6360" dataDxfId="10021"/>
    <tableColumn id="6393" xr3:uid="{00000000-0010-0000-0400-0000F9180000}" name="Colonne6361" dataDxfId="10020"/>
    <tableColumn id="6394" xr3:uid="{00000000-0010-0000-0400-0000FA180000}" name="Colonne6362" dataDxfId="10019"/>
    <tableColumn id="6395" xr3:uid="{00000000-0010-0000-0400-0000FB180000}" name="Colonne6363" dataDxfId="10018"/>
    <tableColumn id="6396" xr3:uid="{00000000-0010-0000-0400-0000FC180000}" name="Colonne6364" dataDxfId="10017"/>
    <tableColumn id="6397" xr3:uid="{00000000-0010-0000-0400-0000FD180000}" name="Colonne6365" dataDxfId="10016"/>
    <tableColumn id="6398" xr3:uid="{00000000-0010-0000-0400-0000FE180000}" name="Colonne6366" dataDxfId="10015"/>
    <tableColumn id="6399" xr3:uid="{00000000-0010-0000-0400-0000FF180000}" name="Colonne6367" dataDxfId="10014"/>
    <tableColumn id="6400" xr3:uid="{00000000-0010-0000-0400-000000190000}" name="Colonne6368" dataDxfId="10013"/>
    <tableColumn id="6401" xr3:uid="{00000000-0010-0000-0400-000001190000}" name="Colonne6369" dataDxfId="10012"/>
    <tableColumn id="6402" xr3:uid="{00000000-0010-0000-0400-000002190000}" name="Colonne6370" dataDxfId="10011"/>
    <tableColumn id="6403" xr3:uid="{00000000-0010-0000-0400-000003190000}" name="Colonne6371" dataDxfId="10010"/>
    <tableColumn id="6404" xr3:uid="{00000000-0010-0000-0400-000004190000}" name="Colonne6372" dataDxfId="10009"/>
    <tableColumn id="6405" xr3:uid="{00000000-0010-0000-0400-000005190000}" name="Colonne6373" dataDxfId="10008"/>
    <tableColumn id="6406" xr3:uid="{00000000-0010-0000-0400-000006190000}" name="Colonne6374" dataDxfId="10007"/>
    <tableColumn id="6407" xr3:uid="{00000000-0010-0000-0400-000007190000}" name="Colonne6375" dataDxfId="10006"/>
    <tableColumn id="6408" xr3:uid="{00000000-0010-0000-0400-000008190000}" name="Colonne6376" dataDxfId="10005"/>
    <tableColumn id="6409" xr3:uid="{00000000-0010-0000-0400-000009190000}" name="Colonne6377" dataDxfId="10004"/>
    <tableColumn id="6410" xr3:uid="{00000000-0010-0000-0400-00000A190000}" name="Colonne6378" dataDxfId="10003"/>
    <tableColumn id="6411" xr3:uid="{00000000-0010-0000-0400-00000B190000}" name="Colonne6379" dataDxfId="10002"/>
    <tableColumn id="6412" xr3:uid="{00000000-0010-0000-0400-00000C190000}" name="Colonne6380" dataDxfId="10001"/>
    <tableColumn id="6413" xr3:uid="{00000000-0010-0000-0400-00000D190000}" name="Colonne6381" dataDxfId="10000"/>
    <tableColumn id="6414" xr3:uid="{00000000-0010-0000-0400-00000E190000}" name="Colonne6382" dataDxfId="9999"/>
    <tableColumn id="6415" xr3:uid="{00000000-0010-0000-0400-00000F190000}" name="Colonne6383" dataDxfId="9998"/>
    <tableColumn id="6416" xr3:uid="{00000000-0010-0000-0400-000010190000}" name="Colonne6384" dataDxfId="9997"/>
    <tableColumn id="6417" xr3:uid="{00000000-0010-0000-0400-000011190000}" name="Colonne6385" dataDxfId="9996"/>
    <tableColumn id="6418" xr3:uid="{00000000-0010-0000-0400-000012190000}" name="Colonne6386" dataDxfId="9995"/>
    <tableColumn id="6419" xr3:uid="{00000000-0010-0000-0400-000013190000}" name="Colonne6387" dataDxfId="9994"/>
    <tableColumn id="6420" xr3:uid="{00000000-0010-0000-0400-000014190000}" name="Colonne6388" dataDxfId="9993"/>
    <tableColumn id="6421" xr3:uid="{00000000-0010-0000-0400-000015190000}" name="Colonne6389" dataDxfId="9992"/>
    <tableColumn id="6422" xr3:uid="{00000000-0010-0000-0400-000016190000}" name="Colonne6390" dataDxfId="9991"/>
    <tableColumn id="6423" xr3:uid="{00000000-0010-0000-0400-000017190000}" name="Colonne6391" dataDxfId="9990"/>
    <tableColumn id="6424" xr3:uid="{00000000-0010-0000-0400-000018190000}" name="Colonne6392" dataDxfId="9989"/>
    <tableColumn id="6425" xr3:uid="{00000000-0010-0000-0400-000019190000}" name="Colonne6393" dataDxfId="9988"/>
    <tableColumn id="6426" xr3:uid="{00000000-0010-0000-0400-00001A190000}" name="Colonne6394" dataDxfId="9987"/>
    <tableColumn id="6427" xr3:uid="{00000000-0010-0000-0400-00001B190000}" name="Colonne6395" dataDxfId="9986"/>
    <tableColumn id="6428" xr3:uid="{00000000-0010-0000-0400-00001C190000}" name="Colonne6396" dataDxfId="9985"/>
    <tableColumn id="6429" xr3:uid="{00000000-0010-0000-0400-00001D190000}" name="Colonne6397" dataDxfId="9984"/>
    <tableColumn id="6430" xr3:uid="{00000000-0010-0000-0400-00001E190000}" name="Colonne6398" dataDxfId="9983"/>
    <tableColumn id="6431" xr3:uid="{00000000-0010-0000-0400-00001F190000}" name="Colonne6399" dataDxfId="9982"/>
    <tableColumn id="6432" xr3:uid="{00000000-0010-0000-0400-000020190000}" name="Colonne6400" dataDxfId="9981"/>
    <tableColumn id="6433" xr3:uid="{00000000-0010-0000-0400-000021190000}" name="Colonne6401" dataDxfId="9980"/>
    <tableColumn id="6434" xr3:uid="{00000000-0010-0000-0400-000022190000}" name="Colonne6402" dataDxfId="9979"/>
    <tableColumn id="6435" xr3:uid="{00000000-0010-0000-0400-000023190000}" name="Colonne6403" dataDxfId="9978"/>
    <tableColumn id="6436" xr3:uid="{00000000-0010-0000-0400-000024190000}" name="Colonne6404" dataDxfId="9977"/>
    <tableColumn id="6437" xr3:uid="{00000000-0010-0000-0400-000025190000}" name="Colonne6405" dataDxfId="9976"/>
    <tableColumn id="6438" xr3:uid="{00000000-0010-0000-0400-000026190000}" name="Colonne6406" dataDxfId="9975"/>
    <tableColumn id="6439" xr3:uid="{00000000-0010-0000-0400-000027190000}" name="Colonne6407" dataDxfId="9974"/>
    <tableColumn id="6440" xr3:uid="{00000000-0010-0000-0400-000028190000}" name="Colonne6408" dataDxfId="9973"/>
    <tableColumn id="6441" xr3:uid="{00000000-0010-0000-0400-000029190000}" name="Colonne6409" dataDxfId="9972"/>
    <tableColumn id="6442" xr3:uid="{00000000-0010-0000-0400-00002A190000}" name="Colonne6410" dataDxfId="9971"/>
    <tableColumn id="6443" xr3:uid="{00000000-0010-0000-0400-00002B190000}" name="Colonne6411" dataDxfId="9970"/>
    <tableColumn id="6444" xr3:uid="{00000000-0010-0000-0400-00002C190000}" name="Colonne6412" dataDxfId="9969"/>
    <tableColumn id="6445" xr3:uid="{00000000-0010-0000-0400-00002D190000}" name="Colonne6413" dataDxfId="9968"/>
    <tableColumn id="6446" xr3:uid="{00000000-0010-0000-0400-00002E190000}" name="Colonne6414" dataDxfId="9967"/>
    <tableColumn id="6447" xr3:uid="{00000000-0010-0000-0400-00002F190000}" name="Colonne6415" dataDxfId="9966"/>
    <tableColumn id="6448" xr3:uid="{00000000-0010-0000-0400-000030190000}" name="Colonne6416" dataDxfId="9965"/>
    <tableColumn id="6449" xr3:uid="{00000000-0010-0000-0400-000031190000}" name="Colonne6417" dataDxfId="9964"/>
    <tableColumn id="6450" xr3:uid="{00000000-0010-0000-0400-000032190000}" name="Colonne6418" dataDxfId="9963"/>
    <tableColumn id="6451" xr3:uid="{00000000-0010-0000-0400-000033190000}" name="Colonne6419" dataDxfId="9962"/>
    <tableColumn id="6452" xr3:uid="{00000000-0010-0000-0400-000034190000}" name="Colonne6420" dataDxfId="9961"/>
    <tableColumn id="6453" xr3:uid="{00000000-0010-0000-0400-000035190000}" name="Colonne6421" dataDxfId="9960"/>
    <tableColumn id="6454" xr3:uid="{00000000-0010-0000-0400-000036190000}" name="Colonne6422" dataDxfId="9959"/>
    <tableColumn id="6455" xr3:uid="{00000000-0010-0000-0400-000037190000}" name="Colonne6423" dataDxfId="9958"/>
    <tableColumn id="6456" xr3:uid="{00000000-0010-0000-0400-000038190000}" name="Colonne6424" dataDxfId="9957"/>
    <tableColumn id="6457" xr3:uid="{00000000-0010-0000-0400-000039190000}" name="Colonne6425" dataDxfId="9956"/>
    <tableColumn id="6458" xr3:uid="{00000000-0010-0000-0400-00003A190000}" name="Colonne6426" dataDxfId="9955"/>
    <tableColumn id="6459" xr3:uid="{00000000-0010-0000-0400-00003B190000}" name="Colonne6427" dataDxfId="9954"/>
    <tableColumn id="6460" xr3:uid="{00000000-0010-0000-0400-00003C190000}" name="Colonne6428" dataDxfId="9953"/>
    <tableColumn id="6461" xr3:uid="{00000000-0010-0000-0400-00003D190000}" name="Colonne6429" dataDxfId="9952"/>
    <tableColumn id="6462" xr3:uid="{00000000-0010-0000-0400-00003E190000}" name="Colonne6430" dataDxfId="9951"/>
    <tableColumn id="6463" xr3:uid="{00000000-0010-0000-0400-00003F190000}" name="Colonne6431" dataDxfId="9950"/>
    <tableColumn id="6464" xr3:uid="{00000000-0010-0000-0400-000040190000}" name="Colonne6432" dataDxfId="9949"/>
    <tableColumn id="6465" xr3:uid="{00000000-0010-0000-0400-000041190000}" name="Colonne6433" dataDxfId="9948"/>
    <tableColumn id="6466" xr3:uid="{00000000-0010-0000-0400-000042190000}" name="Colonne6434" dataDxfId="9947"/>
    <tableColumn id="6467" xr3:uid="{00000000-0010-0000-0400-000043190000}" name="Colonne6435" dataDxfId="9946"/>
    <tableColumn id="6468" xr3:uid="{00000000-0010-0000-0400-000044190000}" name="Colonne6436" dataDxfId="9945"/>
    <tableColumn id="6469" xr3:uid="{00000000-0010-0000-0400-000045190000}" name="Colonne6437" dataDxfId="9944"/>
    <tableColumn id="6470" xr3:uid="{00000000-0010-0000-0400-000046190000}" name="Colonne6438" dataDxfId="9943"/>
    <tableColumn id="6471" xr3:uid="{00000000-0010-0000-0400-000047190000}" name="Colonne6439" dataDxfId="9942"/>
    <tableColumn id="6472" xr3:uid="{00000000-0010-0000-0400-000048190000}" name="Colonne6440" dataDxfId="9941"/>
    <tableColumn id="6473" xr3:uid="{00000000-0010-0000-0400-000049190000}" name="Colonne6441" dataDxfId="9940"/>
    <tableColumn id="6474" xr3:uid="{00000000-0010-0000-0400-00004A190000}" name="Colonne6442" dataDxfId="9939"/>
    <tableColumn id="6475" xr3:uid="{00000000-0010-0000-0400-00004B190000}" name="Colonne6443" dataDxfId="9938"/>
    <tableColumn id="6476" xr3:uid="{00000000-0010-0000-0400-00004C190000}" name="Colonne6444" dataDxfId="9937"/>
    <tableColumn id="6477" xr3:uid="{00000000-0010-0000-0400-00004D190000}" name="Colonne6445" dataDxfId="9936"/>
    <tableColumn id="6478" xr3:uid="{00000000-0010-0000-0400-00004E190000}" name="Colonne6446" dataDxfId="9935"/>
    <tableColumn id="6479" xr3:uid="{00000000-0010-0000-0400-00004F190000}" name="Colonne6447" dataDxfId="9934"/>
    <tableColumn id="6480" xr3:uid="{00000000-0010-0000-0400-000050190000}" name="Colonne6448" dataDxfId="9933"/>
    <tableColumn id="6481" xr3:uid="{00000000-0010-0000-0400-000051190000}" name="Colonne6449" dataDxfId="9932"/>
    <tableColumn id="6482" xr3:uid="{00000000-0010-0000-0400-000052190000}" name="Colonne6450" dataDxfId="9931"/>
    <tableColumn id="6483" xr3:uid="{00000000-0010-0000-0400-000053190000}" name="Colonne6451" dataDxfId="9930"/>
    <tableColumn id="6484" xr3:uid="{00000000-0010-0000-0400-000054190000}" name="Colonne6452" dataDxfId="9929"/>
    <tableColumn id="6485" xr3:uid="{00000000-0010-0000-0400-000055190000}" name="Colonne6453" dataDxfId="9928"/>
    <tableColumn id="6486" xr3:uid="{00000000-0010-0000-0400-000056190000}" name="Colonne6454" dataDxfId="9927"/>
    <tableColumn id="6487" xr3:uid="{00000000-0010-0000-0400-000057190000}" name="Colonne6455" dataDxfId="9926"/>
    <tableColumn id="6488" xr3:uid="{00000000-0010-0000-0400-000058190000}" name="Colonne6456" dataDxfId="9925"/>
    <tableColumn id="6489" xr3:uid="{00000000-0010-0000-0400-000059190000}" name="Colonne6457" dataDxfId="9924"/>
    <tableColumn id="6490" xr3:uid="{00000000-0010-0000-0400-00005A190000}" name="Colonne6458" dataDxfId="9923"/>
    <tableColumn id="6491" xr3:uid="{00000000-0010-0000-0400-00005B190000}" name="Colonne6459" dataDxfId="9922"/>
    <tableColumn id="6492" xr3:uid="{00000000-0010-0000-0400-00005C190000}" name="Colonne6460" dataDxfId="9921"/>
    <tableColumn id="6493" xr3:uid="{00000000-0010-0000-0400-00005D190000}" name="Colonne6461" dataDxfId="9920"/>
    <tableColumn id="6494" xr3:uid="{00000000-0010-0000-0400-00005E190000}" name="Colonne6462" dataDxfId="9919"/>
    <tableColumn id="6495" xr3:uid="{00000000-0010-0000-0400-00005F190000}" name="Colonne6463" dataDxfId="9918"/>
    <tableColumn id="6496" xr3:uid="{00000000-0010-0000-0400-000060190000}" name="Colonne6464" dataDxfId="9917"/>
    <tableColumn id="6497" xr3:uid="{00000000-0010-0000-0400-000061190000}" name="Colonne6465" dataDxfId="9916"/>
    <tableColumn id="6498" xr3:uid="{00000000-0010-0000-0400-000062190000}" name="Colonne6466" dataDxfId="9915"/>
    <tableColumn id="6499" xr3:uid="{00000000-0010-0000-0400-000063190000}" name="Colonne6467" dataDxfId="9914"/>
    <tableColumn id="6500" xr3:uid="{00000000-0010-0000-0400-000064190000}" name="Colonne6468" dataDxfId="9913"/>
    <tableColumn id="6501" xr3:uid="{00000000-0010-0000-0400-000065190000}" name="Colonne6469" dataDxfId="9912"/>
    <tableColumn id="6502" xr3:uid="{00000000-0010-0000-0400-000066190000}" name="Colonne6470" dataDxfId="9911"/>
    <tableColumn id="6503" xr3:uid="{00000000-0010-0000-0400-000067190000}" name="Colonne6471" dataDxfId="9910"/>
    <tableColumn id="6504" xr3:uid="{00000000-0010-0000-0400-000068190000}" name="Colonne6472" dataDxfId="9909"/>
    <tableColumn id="6505" xr3:uid="{00000000-0010-0000-0400-000069190000}" name="Colonne6473" dataDxfId="9908"/>
    <tableColumn id="6506" xr3:uid="{00000000-0010-0000-0400-00006A190000}" name="Colonne6474" dataDxfId="9907"/>
    <tableColumn id="6507" xr3:uid="{00000000-0010-0000-0400-00006B190000}" name="Colonne6475" dataDxfId="9906"/>
    <tableColumn id="6508" xr3:uid="{00000000-0010-0000-0400-00006C190000}" name="Colonne6476" dataDxfId="9905"/>
    <tableColumn id="6509" xr3:uid="{00000000-0010-0000-0400-00006D190000}" name="Colonne6477" dataDxfId="9904"/>
    <tableColumn id="6510" xr3:uid="{00000000-0010-0000-0400-00006E190000}" name="Colonne6478" dataDxfId="9903"/>
    <tableColumn id="6511" xr3:uid="{00000000-0010-0000-0400-00006F190000}" name="Colonne6479" dataDxfId="9902"/>
    <tableColumn id="6512" xr3:uid="{00000000-0010-0000-0400-000070190000}" name="Colonne6480" dataDxfId="9901"/>
    <tableColumn id="6513" xr3:uid="{00000000-0010-0000-0400-000071190000}" name="Colonne6481" dataDxfId="9900"/>
    <tableColumn id="6514" xr3:uid="{00000000-0010-0000-0400-000072190000}" name="Colonne6482" dataDxfId="9899"/>
    <tableColumn id="6515" xr3:uid="{00000000-0010-0000-0400-000073190000}" name="Colonne6483" dataDxfId="9898"/>
    <tableColumn id="6516" xr3:uid="{00000000-0010-0000-0400-000074190000}" name="Colonne6484" dataDxfId="9897"/>
    <tableColumn id="6517" xr3:uid="{00000000-0010-0000-0400-000075190000}" name="Colonne6485" dataDxfId="9896"/>
    <tableColumn id="6518" xr3:uid="{00000000-0010-0000-0400-000076190000}" name="Colonne6486" dataDxfId="9895"/>
    <tableColumn id="6519" xr3:uid="{00000000-0010-0000-0400-000077190000}" name="Colonne6487" dataDxfId="9894"/>
    <tableColumn id="6520" xr3:uid="{00000000-0010-0000-0400-000078190000}" name="Colonne6488" dataDxfId="9893"/>
    <tableColumn id="6521" xr3:uid="{00000000-0010-0000-0400-000079190000}" name="Colonne6489" dataDxfId="9892"/>
    <tableColumn id="6522" xr3:uid="{00000000-0010-0000-0400-00007A190000}" name="Colonne6490" dataDxfId="9891"/>
    <tableColumn id="6523" xr3:uid="{00000000-0010-0000-0400-00007B190000}" name="Colonne6491" dataDxfId="9890"/>
    <tableColumn id="6524" xr3:uid="{00000000-0010-0000-0400-00007C190000}" name="Colonne6492" dataDxfId="9889"/>
    <tableColumn id="6525" xr3:uid="{00000000-0010-0000-0400-00007D190000}" name="Colonne6493" dataDxfId="9888"/>
    <tableColumn id="6526" xr3:uid="{00000000-0010-0000-0400-00007E190000}" name="Colonne6494" dataDxfId="9887"/>
    <tableColumn id="6527" xr3:uid="{00000000-0010-0000-0400-00007F190000}" name="Colonne6495" dataDxfId="9886"/>
    <tableColumn id="6528" xr3:uid="{00000000-0010-0000-0400-000080190000}" name="Colonne6496" dataDxfId="9885"/>
    <tableColumn id="6529" xr3:uid="{00000000-0010-0000-0400-000081190000}" name="Colonne6497" dataDxfId="9884"/>
    <tableColumn id="6530" xr3:uid="{00000000-0010-0000-0400-000082190000}" name="Colonne6498" dataDxfId="9883"/>
    <tableColumn id="6531" xr3:uid="{00000000-0010-0000-0400-000083190000}" name="Colonne6499" dataDxfId="9882"/>
    <tableColumn id="6532" xr3:uid="{00000000-0010-0000-0400-000084190000}" name="Colonne6500" dataDxfId="9881"/>
    <tableColumn id="6533" xr3:uid="{00000000-0010-0000-0400-000085190000}" name="Colonne6501" dataDxfId="9880"/>
    <tableColumn id="6534" xr3:uid="{00000000-0010-0000-0400-000086190000}" name="Colonne6502" dataDxfId="9879"/>
    <tableColumn id="6535" xr3:uid="{00000000-0010-0000-0400-000087190000}" name="Colonne6503" dataDxfId="9878"/>
    <tableColumn id="6536" xr3:uid="{00000000-0010-0000-0400-000088190000}" name="Colonne6504" dataDxfId="9877"/>
    <tableColumn id="6537" xr3:uid="{00000000-0010-0000-0400-000089190000}" name="Colonne6505" dataDxfId="9876"/>
    <tableColumn id="6538" xr3:uid="{00000000-0010-0000-0400-00008A190000}" name="Colonne6506" dataDxfId="9875"/>
    <tableColumn id="6539" xr3:uid="{00000000-0010-0000-0400-00008B190000}" name="Colonne6507" dataDxfId="9874"/>
    <tableColumn id="6540" xr3:uid="{00000000-0010-0000-0400-00008C190000}" name="Colonne6508" dataDxfId="9873"/>
    <tableColumn id="6541" xr3:uid="{00000000-0010-0000-0400-00008D190000}" name="Colonne6509" dataDxfId="9872"/>
    <tableColumn id="6542" xr3:uid="{00000000-0010-0000-0400-00008E190000}" name="Colonne6510" dataDxfId="9871"/>
    <tableColumn id="6543" xr3:uid="{00000000-0010-0000-0400-00008F190000}" name="Colonne6511" dataDxfId="9870"/>
    <tableColumn id="6544" xr3:uid="{00000000-0010-0000-0400-000090190000}" name="Colonne6512" dataDxfId="9869"/>
    <tableColumn id="6545" xr3:uid="{00000000-0010-0000-0400-000091190000}" name="Colonne6513" dataDxfId="9868"/>
    <tableColumn id="6546" xr3:uid="{00000000-0010-0000-0400-000092190000}" name="Colonne6514" dataDxfId="9867"/>
    <tableColumn id="6547" xr3:uid="{00000000-0010-0000-0400-000093190000}" name="Colonne6515" dataDxfId="9866"/>
    <tableColumn id="6548" xr3:uid="{00000000-0010-0000-0400-000094190000}" name="Colonne6516" dataDxfId="9865"/>
    <tableColumn id="6549" xr3:uid="{00000000-0010-0000-0400-000095190000}" name="Colonne6517" dataDxfId="9864"/>
    <tableColumn id="6550" xr3:uid="{00000000-0010-0000-0400-000096190000}" name="Colonne6518" dataDxfId="9863"/>
    <tableColumn id="6551" xr3:uid="{00000000-0010-0000-0400-000097190000}" name="Colonne6519" dataDxfId="9862"/>
    <tableColumn id="6552" xr3:uid="{00000000-0010-0000-0400-000098190000}" name="Colonne6520" dataDxfId="9861"/>
    <tableColumn id="6553" xr3:uid="{00000000-0010-0000-0400-000099190000}" name="Colonne6521" dataDxfId="9860"/>
    <tableColumn id="6554" xr3:uid="{00000000-0010-0000-0400-00009A190000}" name="Colonne6522" dataDxfId="9859"/>
    <tableColumn id="6555" xr3:uid="{00000000-0010-0000-0400-00009B190000}" name="Colonne6523" dataDxfId="9858"/>
    <tableColumn id="6556" xr3:uid="{00000000-0010-0000-0400-00009C190000}" name="Colonne6524" dataDxfId="9857"/>
    <tableColumn id="6557" xr3:uid="{00000000-0010-0000-0400-00009D190000}" name="Colonne6525" dataDxfId="9856"/>
    <tableColumn id="6558" xr3:uid="{00000000-0010-0000-0400-00009E190000}" name="Colonne6526" dataDxfId="9855"/>
    <tableColumn id="6559" xr3:uid="{00000000-0010-0000-0400-00009F190000}" name="Colonne6527" dataDxfId="9854"/>
    <tableColumn id="6560" xr3:uid="{00000000-0010-0000-0400-0000A0190000}" name="Colonne6528" dataDxfId="9853"/>
    <tableColumn id="6561" xr3:uid="{00000000-0010-0000-0400-0000A1190000}" name="Colonne6529" dataDxfId="9852"/>
    <tableColumn id="6562" xr3:uid="{00000000-0010-0000-0400-0000A2190000}" name="Colonne6530" dataDxfId="9851"/>
    <tableColumn id="6563" xr3:uid="{00000000-0010-0000-0400-0000A3190000}" name="Colonne6531" dataDxfId="9850"/>
    <tableColumn id="6564" xr3:uid="{00000000-0010-0000-0400-0000A4190000}" name="Colonne6532" dataDxfId="9849"/>
    <tableColumn id="6565" xr3:uid="{00000000-0010-0000-0400-0000A5190000}" name="Colonne6533" dataDxfId="9848"/>
    <tableColumn id="6566" xr3:uid="{00000000-0010-0000-0400-0000A6190000}" name="Colonne6534" dataDxfId="9847"/>
    <tableColumn id="6567" xr3:uid="{00000000-0010-0000-0400-0000A7190000}" name="Colonne6535" dataDxfId="9846"/>
    <tableColumn id="6568" xr3:uid="{00000000-0010-0000-0400-0000A8190000}" name="Colonne6536" dataDxfId="9845"/>
    <tableColumn id="6569" xr3:uid="{00000000-0010-0000-0400-0000A9190000}" name="Colonne6537" dataDxfId="9844"/>
    <tableColumn id="6570" xr3:uid="{00000000-0010-0000-0400-0000AA190000}" name="Colonne6538" dataDxfId="9843"/>
    <tableColumn id="6571" xr3:uid="{00000000-0010-0000-0400-0000AB190000}" name="Colonne6539" dataDxfId="9842"/>
    <tableColumn id="6572" xr3:uid="{00000000-0010-0000-0400-0000AC190000}" name="Colonne6540" dataDxfId="9841"/>
    <tableColumn id="6573" xr3:uid="{00000000-0010-0000-0400-0000AD190000}" name="Colonne6541" dataDxfId="9840"/>
    <tableColumn id="6574" xr3:uid="{00000000-0010-0000-0400-0000AE190000}" name="Colonne6542" dataDxfId="9839"/>
    <tableColumn id="6575" xr3:uid="{00000000-0010-0000-0400-0000AF190000}" name="Colonne6543" dataDxfId="9838"/>
    <tableColumn id="6576" xr3:uid="{00000000-0010-0000-0400-0000B0190000}" name="Colonne6544" dataDxfId="9837"/>
    <tableColumn id="6577" xr3:uid="{00000000-0010-0000-0400-0000B1190000}" name="Colonne6545" dataDxfId="9836"/>
    <tableColumn id="6578" xr3:uid="{00000000-0010-0000-0400-0000B2190000}" name="Colonne6546" dataDxfId="9835"/>
    <tableColumn id="6579" xr3:uid="{00000000-0010-0000-0400-0000B3190000}" name="Colonne6547" dataDxfId="9834"/>
    <tableColumn id="6580" xr3:uid="{00000000-0010-0000-0400-0000B4190000}" name="Colonne6548" dataDxfId="9833"/>
    <tableColumn id="6581" xr3:uid="{00000000-0010-0000-0400-0000B5190000}" name="Colonne6549" dataDxfId="9832"/>
    <tableColumn id="6582" xr3:uid="{00000000-0010-0000-0400-0000B6190000}" name="Colonne6550" dataDxfId="9831"/>
    <tableColumn id="6583" xr3:uid="{00000000-0010-0000-0400-0000B7190000}" name="Colonne6551" dataDxfId="9830"/>
    <tableColumn id="6584" xr3:uid="{00000000-0010-0000-0400-0000B8190000}" name="Colonne6552" dataDxfId="9829"/>
    <tableColumn id="6585" xr3:uid="{00000000-0010-0000-0400-0000B9190000}" name="Colonne6553" dataDxfId="9828"/>
    <tableColumn id="6586" xr3:uid="{00000000-0010-0000-0400-0000BA190000}" name="Colonne6554" dataDxfId="9827"/>
    <tableColumn id="6587" xr3:uid="{00000000-0010-0000-0400-0000BB190000}" name="Colonne6555" dataDxfId="9826"/>
    <tableColumn id="6588" xr3:uid="{00000000-0010-0000-0400-0000BC190000}" name="Colonne6556" dataDxfId="9825"/>
    <tableColumn id="6589" xr3:uid="{00000000-0010-0000-0400-0000BD190000}" name="Colonne6557" dataDxfId="9824"/>
    <tableColumn id="6590" xr3:uid="{00000000-0010-0000-0400-0000BE190000}" name="Colonne6558" dataDxfId="9823"/>
    <tableColumn id="6591" xr3:uid="{00000000-0010-0000-0400-0000BF190000}" name="Colonne6559" dataDxfId="9822"/>
    <tableColumn id="6592" xr3:uid="{00000000-0010-0000-0400-0000C0190000}" name="Colonne6560" dataDxfId="9821"/>
    <tableColumn id="6593" xr3:uid="{00000000-0010-0000-0400-0000C1190000}" name="Colonne6561" dataDxfId="9820"/>
    <tableColumn id="6594" xr3:uid="{00000000-0010-0000-0400-0000C2190000}" name="Colonne6562" dataDxfId="9819"/>
    <tableColumn id="6595" xr3:uid="{00000000-0010-0000-0400-0000C3190000}" name="Colonne6563" dataDxfId="9818"/>
    <tableColumn id="6596" xr3:uid="{00000000-0010-0000-0400-0000C4190000}" name="Colonne6564" dataDxfId="9817"/>
    <tableColumn id="6597" xr3:uid="{00000000-0010-0000-0400-0000C5190000}" name="Colonne6565" dataDxfId="9816"/>
    <tableColumn id="6598" xr3:uid="{00000000-0010-0000-0400-0000C6190000}" name="Colonne6566" dataDxfId="9815"/>
    <tableColumn id="6599" xr3:uid="{00000000-0010-0000-0400-0000C7190000}" name="Colonne6567" dataDxfId="9814"/>
    <tableColumn id="6600" xr3:uid="{00000000-0010-0000-0400-0000C8190000}" name="Colonne6568" dataDxfId="9813"/>
    <tableColumn id="6601" xr3:uid="{00000000-0010-0000-0400-0000C9190000}" name="Colonne6569" dataDxfId="9812"/>
    <tableColumn id="6602" xr3:uid="{00000000-0010-0000-0400-0000CA190000}" name="Colonne6570" dataDxfId="9811"/>
    <tableColumn id="6603" xr3:uid="{00000000-0010-0000-0400-0000CB190000}" name="Colonne6571" dataDxfId="9810"/>
    <tableColumn id="6604" xr3:uid="{00000000-0010-0000-0400-0000CC190000}" name="Colonne6572" dataDxfId="9809"/>
    <tableColumn id="6605" xr3:uid="{00000000-0010-0000-0400-0000CD190000}" name="Colonne6573" dataDxfId="9808"/>
    <tableColumn id="6606" xr3:uid="{00000000-0010-0000-0400-0000CE190000}" name="Colonne6574" dataDxfId="9807"/>
    <tableColumn id="6607" xr3:uid="{00000000-0010-0000-0400-0000CF190000}" name="Colonne6575" dataDxfId="9806"/>
    <tableColumn id="6608" xr3:uid="{00000000-0010-0000-0400-0000D0190000}" name="Colonne6576" dataDxfId="9805"/>
    <tableColumn id="6609" xr3:uid="{00000000-0010-0000-0400-0000D1190000}" name="Colonne6577" dataDxfId="9804"/>
    <tableColumn id="6610" xr3:uid="{00000000-0010-0000-0400-0000D2190000}" name="Colonne6578" dataDxfId="9803"/>
    <tableColumn id="6611" xr3:uid="{00000000-0010-0000-0400-0000D3190000}" name="Colonne6579" dataDxfId="9802"/>
    <tableColumn id="6612" xr3:uid="{00000000-0010-0000-0400-0000D4190000}" name="Colonne6580" dataDxfId="9801"/>
    <tableColumn id="6613" xr3:uid="{00000000-0010-0000-0400-0000D5190000}" name="Colonne6581" dataDxfId="9800"/>
    <tableColumn id="6614" xr3:uid="{00000000-0010-0000-0400-0000D6190000}" name="Colonne6582" dataDxfId="9799"/>
    <tableColumn id="6615" xr3:uid="{00000000-0010-0000-0400-0000D7190000}" name="Colonne6583" dataDxfId="9798"/>
    <tableColumn id="6616" xr3:uid="{00000000-0010-0000-0400-0000D8190000}" name="Colonne6584" dataDxfId="9797"/>
    <tableColumn id="6617" xr3:uid="{00000000-0010-0000-0400-0000D9190000}" name="Colonne6585" dataDxfId="9796"/>
    <tableColumn id="6618" xr3:uid="{00000000-0010-0000-0400-0000DA190000}" name="Colonne6586" dataDxfId="9795"/>
    <tableColumn id="6619" xr3:uid="{00000000-0010-0000-0400-0000DB190000}" name="Colonne6587" dataDxfId="9794"/>
    <tableColumn id="6620" xr3:uid="{00000000-0010-0000-0400-0000DC190000}" name="Colonne6588" dataDxfId="9793"/>
    <tableColumn id="6621" xr3:uid="{00000000-0010-0000-0400-0000DD190000}" name="Colonne6589" dataDxfId="9792"/>
    <tableColumn id="6622" xr3:uid="{00000000-0010-0000-0400-0000DE190000}" name="Colonne6590" dataDxfId="9791"/>
    <tableColumn id="6623" xr3:uid="{00000000-0010-0000-0400-0000DF190000}" name="Colonne6591" dataDxfId="9790"/>
    <tableColumn id="6624" xr3:uid="{00000000-0010-0000-0400-0000E0190000}" name="Colonne6592" dataDxfId="9789"/>
    <tableColumn id="6625" xr3:uid="{00000000-0010-0000-0400-0000E1190000}" name="Colonne6593" dataDxfId="9788"/>
    <tableColumn id="6626" xr3:uid="{00000000-0010-0000-0400-0000E2190000}" name="Colonne6594" dataDxfId="9787"/>
    <tableColumn id="6627" xr3:uid="{00000000-0010-0000-0400-0000E3190000}" name="Colonne6595" dataDxfId="9786"/>
    <tableColumn id="6628" xr3:uid="{00000000-0010-0000-0400-0000E4190000}" name="Colonne6596" dataDxfId="9785"/>
    <tableColumn id="6629" xr3:uid="{00000000-0010-0000-0400-0000E5190000}" name="Colonne6597" dataDxfId="9784"/>
    <tableColumn id="6630" xr3:uid="{00000000-0010-0000-0400-0000E6190000}" name="Colonne6598" dataDxfId="9783"/>
    <tableColumn id="6631" xr3:uid="{00000000-0010-0000-0400-0000E7190000}" name="Colonne6599" dataDxfId="9782"/>
    <tableColumn id="6632" xr3:uid="{00000000-0010-0000-0400-0000E8190000}" name="Colonne6600" dataDxfId="9781"/>
    <tableColumn id="6633" xr3:uid="{00000000-0010-0000-0400-0000E9190000}" name="Colonne6601" dataDxfId="9780"/>
    <tableColumn id="6634" xr3:uid="{00000000-0010-0000-0400-0000EA190000}" name="Colonne6602" dataDxfId="9779"/>
    <tableColumn id="6635" xr3:uid="{00000000-0010-0000-0400-0000EB190000}" name="Colonne6603" dataDxfId="9778"/>
    <tableColumn id="6636" xr3:uid="{00000000-0010-0000-0400-0000EC190000}" name="Colonne6604" dataDxfId="9777"/>
    <tableColumn id="6637" xr3:uid="{00000000-0010-0000-0400-0000ED190000}" name="Colonne6605" dataDxfId="9776"/>
    <tableColumn id="6638" xr3:uid="{00000000-0010-0000-0400-0000EE190000}" name="Colonne6606" dataDxfId="9775"/>
    <tableColumn id="6639" xr3:uid="{00000000-0010-0000-0400-0000EF190000}" name="Colonne6607" dataDxfId="9774"/>
    <tableColumn id="6640" xr3:uid="{00000000-0010-0000-0400-0000F0190000}" name="Colonne6608" dataDxfId="9773"/>
    <tableColumn id="6641" xr3:uid="{00000000-0010-0000-0400-0000F1190000}" name="Colonne6609" dataDxfId="9772"/>
    <tableColumn id="6642" xr3:uid="{00000000-0010-0000-0400-0000F2190000}" name="Colonne6610" dataDxfId="9771"/>
    <tableColumn id="6643" xr3:uid="{00000000-0010-0000-0400-0000F3190000}" name="Colonne6611" dataDxfId="9770"/>
    <tableColumn id="6644" xr3:uid="{00000000-0010-0000-0400-0000F4190000}" name="Colonne6612" dataDxfId="9769"/>
    <tableColumn id="6645" xr3:uid="{00000000-0010-0000-0400-0000F5190000}" name="Colonne6613" dataDxfId="9768"/>
    <tableColumn id="6646" xr3:uid="{00000000-0010-0000-0400-0000F6190000}" name="Colonne6614" dataDxfId="9767"/>
    <tableColumn id="6647" xr3:uid="{00000000-0010-0000-0400-0000F7190000}" name="Colonne6615" dataDxfId="9766"/>
    <tableColumn id="6648" xr3:uid="{00000000-0010-0000-0400-0000F8190000}" name="Colonne6616" dataDxfId="9765"/>
    <tableColumn id="6649" xr3:uid="{00000000-0010-0000-0400-0000F9190000}" name="Colonne6617" dataDxfId="9764"/>
    <tableColumn id="6650" xr3:uid="{00000000-0010-0000-0400-0000FA190000}" name="Colonne6618" dataDxfId="9763"/>
    <tableColumn id="6651" xr3:uid="{00000000-0010-0000-0400-0000FB190000}" name="Colonne6619" dataDxfId="9762"/>
    <tableColumn id="6652" xr3:uid="{00000000-0010-0000-0400-0000FC190000}" name="Colonne6620" dataDxfId="9761"/>
    <tableColumn id="6653" xr3:uid="{00000000-0010-0000-0400-0000FD190000}" name="Colonne6621" dataDxfId="9760"/>
    <tableColumn id="6654" xr3:uid="{00000000-0010-0000-0400-0000FE190000}" name="Colonne6622" dataDxfId="9759"/>
    <tableColumn id="6655" xr3:uid="{00000000-0010-0000-0400-0000FF190000}" name="Colonne6623" dataDxfId="9758"/>
    <tableColumn id="6656" xr3:uid="{00000000-0010-0000-0400-0000001A0000}" name="Colonne6624" dataDxfId="9757"/>
    <tableColumn id="6657" xr3:uid="{00000000-0010-0000-0400-0000011A0000}" name="Colonne6625" dataDxfId="9756"/>
    <tableColumn id="6658" xr3:uid="{00000000-0010-0000-0400-0000021A0000}" name="Colonne6626" dataDxfId="9755"/>
    <tableColumn id="6659" xr3:uid="{00000000-0010-0000-0400-0000031A0000}" name="Colonne6627" dataDxfId="9754"/>
    <tableColumn id="6660" xr3:uid="{00000000-0010-0000-0400-0000041A0000}" name="Colonne6628" dataDxfId="9753"/>
    <tableColumn id="6661" xr3:uid="{00000000-0010-0000-0400-0000051A0000}" name="Colonne6629" dataDxfId="9752"/>
    <tableColumn id="6662" xr3:uid="{00000000-0010-0000-0400-0000061A0000}" name="Colonne6630" dataDxfId="9751"/>
    <tableColumn id="6663" xr3:uid="{00000000-0010-0000-0400-0000071A0000}" name="Colonne6631" dataDxfId="9750"/>
    <tableColumn id="6664" xr3:uid="{00000000-0010-0000-0400-0000081A0000}" name="Colonne6632" dataDxfId="9749"/>
    <tableColumn id="6665" xr3:uid="{00000000-0010-0000-0400-0000091A0000}" name="Colonne6633" dataDxfId="9748"/>
    <tableColumn id="6666" xr3:uid="{00000000-0010-0000-0400-00000A1A0000}" name="Colonne6634" dataDxfId="9747"/>
    <tableColumn id="6667" xr3:uid="{00000000-0010-0000-0400-00000B1A0000}" name="Colonne6635" dataDxfId="9746"/>
    <tableColumn id="6668" xr3:uid="{00000000-0010-0000-0400-00000C1A0000}" name="Colonne6636" dataDxfId="9745"/>
    <tableColumn id="6669" xr3:uid="{00000000-0010-0000-0400-00000D1A0000}" name="Colonne6637" dataDxfId="9744"/>
    <tableColumn id="6670" xr3:uid="{00000000-0010-0000-0400-00000E1A0000}" name="Colonne6638" dataDxfId="9743"/>
    <tableColumn id="6671" xr3:uid="{00000000-0010-0000-0400-00000F1A0000}" name="Colonne6639" dataDxfId="9742"/>
    <tableColumn id="6672" xr3:uid="{00000000-0010-0000-0400-0000101A0000}" name="Colonne6640" dataDxfId="9741"/>
    <tableColumn id="6673" xr3:uid="{00000000-0010-0000-0400-0000111A0000}" name="Colonne6641" dataDxfId="9740"/>
    <tableColumn id="6674" xr3:uid="{00000000-0010-0000-0400-0000121A0000}" name="Colonne6642" dataDxfId="9739"/>
    <tableColumn id="6675" xr3:uid="{00000000-0010-0000-0400-0000131A0000}" name="Colonne6643" dataDxfId="9738"/>
    <tableColumn id="6676" xr3:uid="{00000000-0010-0000-0400-0000141A0000}" name="Colonne6644" dataDxfId="9737"/>
    <tableColumn id="6677" xr3:uid="{00000000-0010-0000-0400-0000151A0000}" name="Colonne6645" dataDxfId="9736"/>
    <tableColumn id="6678" xr3:uid="{00000000-0010-0000-0400-0000161A0000}" name="Colonne6646" dataDxfId="9735"/>
    <tableColumn id="6679" xr3:uid="{00000000-0010-0000-0400-0000171A0000}" name="Colonne6647" dataDxfId="9734"/>
    <tableColumn id="6680" xr3:uid="{00000000-0010-0000-0400-0000181A0000}" name="Colonne6648" dataDxfId="9733"/>
    <tableColumn id="6681" xr3:uid="{00000000-0010-0000-0400-0000191A0000}" name="Colonne6649" dataDxfId="9732"/>
    <tableColumn id="6682" xr3:uid="{00000000-0010-0000-0400-00001A1A0000}" name="Colonne6650" dataDxfId="9731"/>
    <tableColumn id="6683" xr3:uid="{00000000-0010-0000-0400-00001B1A0000}" name="Colonne6651" dataDxfId="9730"/>
    <tableColumn id="6684" xr3:uid="{00000000-0010-0000-0400-00001C1A0000}" name="Colonne6652" dataDxfId="9729"/>
    <tableColumn id="6685" xr3:uid="{00000000-0010-0000-0400-00001D1A0000}" name="Colonne6653" dataDxfId="9728"/>
    <tableColumn id="6686" xr3:uid="{00000000-0010-0000-0400-00001E1A0000}" name="Colonne6654" dataDxfId="9727"/>
    <tableColumn id="6687" xr3:uid="{00000000-0010-0000-0400-00001F1A0000}" name="Colonne6655" dataDxfId="9726"/>
    <tableColumn id="6688" xr3:uid="{00000000-0010-0000-0400-0000201A0000}" name="Colonne6656" dataDxfId="9725"/>
    <tableColumn id="6689" xr3:uid="{00000000-0010-0000-0400-0000211A0000}" name="Colonne6657" dataDxfId="9724"/>
    <tableColumn id="6690" xr3:uid="{00000000-0010-0000-0400-0000221A0000}" name="Colonne6658" dataDxfId="9723"/>
    <tableColumn id="6691" xr3:uid="{00000000-0010-0000-0400-0000231A0000}" name="Colonne6659" dataDxfId="9722"/>
    <tableColumn id="6692" xr3:uid="{00000000-0010-0000-0400-0000241A0000}" name="Colonne6660" dataDxfId="9721"/>
    <tableColumn id="6693" xr3:uid="{00000000-0010-0000-0400-0000251A0000}" name="Colonne6661" dataDxfId="9720"/>
    <tableColumn id="6694" xr3:uid="{00000000-0010-0000-0400-0000261A0000}" name="Colonne6662" dataDxfId="9719"/>
    <tableColumn id="6695" xr3:uid="{00000000-0010-0000-0400-0000271A0000}" name="Colonne6663" dataDxfId="9718"/>
    <tableColumn id="6696" xr3:uid="{00000000-0010-0000-0400-0000281A0000}" name="Colonne6664" dataDxfId="9717"/>
    <tableColumn id="6697" xr3:uid="{00000000-0010-0000-0400-0000291A0000}" name="Colonne6665" dataDxfId="9716"/>
    <tableColumn id="6698" xr3:uid="{00000000-0010-0000-0400-00002A1A0000}" name="Colonne6666" dataDxfId="9715"/>
    <tableColumn id="6699" xr3:uid="{00000000-0010-0000-0400-00002B1A0000}" name="Colonne6667" dataDxfId="9714"/>
    <tableColumn id="6700" xr3:uid="{00000000-0010-0000-0400-00002C1A0000}" name="Colonne6668" dataDxfId="9713"/>
    <tableColumn id="6701" xr3:uid="{00000000-0010-0000-0400-00002D1A0000}" name="Colonne6669" dataDxfId="9712"/>
    <tableColumn id="6702" xr3:uid="{00000000-0010-0000-0400-00002E1A0000}" name="Colonne6670" dataDxfId="9711"/>
    <tableColumn id="6703" xr3:uid="{00000000-0010-0000-0400-00002F1A0000}" name="Colonne6671" dataDxfId="9710"/>
    <tableColumn id="6704" xr3:uid="{00000000-0010-0000-0400-0000301A0000}" name="Colonne6672" dataDxfId="9709"/>
    <tableColumn id="6705" xr3:uid="{00000000-0010-0000-0400-0000311A0000}" name="Colonne6673" dataDxfId="9708"/>
    <tableColumn id="6706" xr3:uid="{00000000-0010-0000-0400-0000321A0000}" name="Colonne6674" dataDxfId="9707"/>
    <tableColumn id="6707" xr3:uid="{00000000-0010-0000-0400-0000331A0000}" name="Colonne6675" dataDxfId="9706"/>
    <tableColumn id="6708" xr3:uid="{00000000-0010-0000-0400-0000341A0000}" name="Colonne6676" dataDxfId="9705"/>
    <tableColumn id="6709" xr3:uid="{00000000-0010-0000-0400-0000351A0000}" name="Colonne6677" dataDxfId="9704"/>
    <tableColumn id="6710" xr3:uid="{00000000-0010-0000-0400-0000361A0000}" name="Colonne6678" dataDxfId="9703"/>
    <tableColumn id="6711" xr3:uid="{00000000-0010-0000-0400-0000371A0000}" name="Colonne6679" dataDxfId="9702"/>
    <tableColumn id="6712" xr3:uid="{00000000-0010-0000-0400-0000381A0000}" name="Colonne6680" dataDxfId="9701"/>
    <tableColumn id="6713" xr3:uid="{00000000-0010-0000-0400-0000391A0000}" name="Colonne6681" dataDxfId="9700"/>
    <tableColumn id="6714" xr3:uid="{00000000-0010-0000-0400-00003A1A0000}" name="Colonne6682" dataDxfId="9699"/>
    <tableColumn id="6715" xr3:uid="{00000000-0010-0000-0400-00003B1A0000}" name="Colonne6683" dataDxfId="9698"/>
    <tableColumn id="6716" xr3:uid="{00000000-0010-0000-0400-00003C1A0000}" name="Colonne6684" dataDxfId="9697"/>
    <tableColumn id="6717" xr3:uid="{00000000-0010-0000-0400-00003D1A0000}" name="Colonne6685" dataDxfId="9696"/>
    <tableColumn id="6718" xr3:uid="{00000000-0010-0000-0400-00003E1A0000}" name="Colonne6686" dataDxfId="9695"/>
    <tableColumn id="6719" xr3:uid="{00000000-0010-0000-0400-00003F1A0000}" name="Colonne6687" dataDxfId="9694"/>
    <tableColumn id="6720" xr3:uid="{00000000-0010-0000-0400-0000401A0000}" name="Colonne6688" dataDxfId="9693"/>
    <tableColumn id="6721" xr3:uid="{00000000-0010-0000-0400-0000411A0000}" name="Colonne6689" dataDxfId="9692"/>
    <tableColumn id="6722" xr3:uid="{00000000-0010-0000-0400-0000421A0000}" name="Colonne6690" dataDxfId="9691"/>
    <tableColumn id="6723" xr3:uid="{00000000-0010-0000-0400-0000431A0000}" name="Colonne6691" dataDxfId="9690"/>
    <tableColumn id="6724" xr3:uid="{00000000-0010-0000-0400-0000441A0000}" name="Colonne6692" dataDxfId="9689"/>
    <tableColumn id="6725" xr3:uid="{00000000-0010-0000-0400-0000451A0000}" name="Colonne6693" dataDxfId="9688"/>
    <tableColumn id="6726" xr3:uid="{00000000-0010-0000-0400-0000461A0000}" name="Colonne6694" dataDxfId="9687"/>
    <tableColumn id="6727" xr3:uid="{00000000-0010-0000-0400-0000471A0000}" name="Colonne6695" dataDxfId="9686"/>
    <tableColumn id="6728" xr3:uid="{00000000-0010-0000-0400-0000481A0000}" name="Colonne6696" dataDxfId="9685"/>
    <tableColumn id="6729" xr3:uid="{00000000-0010-0000-0400-0000491A0000}" name="Colonne6697" dataDxfId="9684"/>
    <tableColumn id="6730" xr3:uid="{00000000-0010-0000-0400-00004A1A0000}" name="Colonne6698" dataDxfId="9683"/>
    <tableColumn id="6731" xr3:uid="{00000000-0010-0000-0400-00004B1A0000}" name="Colonne6699" dataDxfId="9682"/>
    <tableColumn id="6732" xr3:uid="{00000000-0010-0000-0400-00004C1A0000}" name="Colonne6700" dataDxfId="9681"/>
    <tableColumn id="6733" xr3:uid="{00000000-0010-0000-0400-00004D1A0000}" name="Colonne6701" dataDxfId="9680"/>
    <tableColumn id="6734" xr3:uid="{00000000-0010-0000-0400-00004E1A0000}" name="Colonne6702" dataDxfId="9679"/>
    <tableColumn id="6735" xr3:uid="{00000000-0010-0000-0400-00004F1A0000}" name="Colonne6703" dataDxfId="9678"/>
    <tableColumn id="6736" xr3:uid="{00000000-0010-0000-0400-0000501A0000}" name="Colonne6704" dataDxfId="9677"/>
    <tableColumn id="6737" xr3:uid="{00000000-0010-0000-0400-0000511A0000}" name="Colonne6705" dataDxfId="9676"/>
    <tableColumn id="6738" xr3:uid="{00000000-0010-0000-0400-0000521A0000}" name="Colonne6706" dataDxfId="9675"/>
    <tableColumn id="6739" xr3:uid="{00000000-0010-0000-0400-0000531A0000}" name="Colonne6707" dataDxfId="9674"/>
    <tableColumn id="6740" xr3:uid="{00000000-0010-0000-0400-0000541A0000}" name="Colonne6708" dataDxfId="9673"/>
    <tableColumn id="6741" xr3:uid="{00000000-0010-0000-0400-0000551A0000}" name="Colonne6709" dataDxfId="9672"/>
    <tableColumn id="6742" xr3:uid="{00000000-0010-0000-0400-0000561A0000}" name="Colonne6710" dataDxfId="9671"/>
    <tableColumn id="6743" xr3:uid="{00000000-0010-0000-0400-0000571A0000}" name="Colonne6711" dataDxfId="9670"/>
    <tableColumn id="6744" xr3:uid="{00000000-0010-0000-0400-0000581A0000}" name="Colonne6712" dataDxfId="9669"/>
    <tableColumn id="6745" xr3:uid="{00000000-0010-0000-0400-0000591A0000}" name="Colonne6713" dataDxfId="9668"/>
    <tableColumn id="6746" xr3:uid="{00000000-0010-0000-0400-00005A1A0000}" name="Colonne6714" dataDxfId="9667"/>
    <tableColumn id="6747" xr3:uid="{00000000-0010-0000-0400-00005B1A0000}" name="Colonne6715" dataDxfId="9666"/>
    <tableColumn id="6748" xr3:uid="{00000000-0010-0000-0400-00005C1A0000}" name="Colonne6716" dataDxfId="9665"/>
    <tableColumn id="6749" xr3:uid="{00000000-0010-0000-0400-00005D1A0000}" name="Colonne6717" dataDxfId="9664"/>
    <tableColumn id="6750" xr3:uid="{00000000-0010-0000-0400-00005E1A0000}" name="Colonne6718" dataDxfId="9663"/>
    <tableColumn id="6751" xr3:uid="{00000000-0010-0000-0400-00005F1A0000}" name="Colonne6719" dataDxfId="9662"/>
    <tableColumn id="6752" xr3:uid="{00000000-0010-0000-0400-0000601A0000}" name="Colonne6720" dataDxfId="9661"/>
    <tableColumn id="6753" xr3:uid="{00000000-0010-0000-0400-0000611A0000}" name="Colonne6721" dataDxfId="9660"/>
    <tableColumn id="6754" xr3:uid="{00000000-0010-0000-0400-0000621A0000}" name="Colonne6722" dataDxfId="9659"/>
    <tableColumn id="6755" xr3:uid="{00000000-0010-0000-0400-0000631A0000}" name="Colonne6723" dataDxfId="9658"/>
    <tableColumn id="6756" xr3:uid="{00000000-0010-0000-0400-0000641A0000}" name="Colonne6724" dataDxfId="9657"/>
    <tableColumn id="6757" xr3:uid="{00000000-0010-0000-0400-0000651A0000}" name="Colonne6725" dataDxfId="9656"/>
    <tableColumn id="6758" xr3:uid="{00000000-0010-0000-0400-0000661A0000}" name="Colonne6726" dataDxfId="9655"/>
    <tableColumn id="6759" xr3:uid="{00000000-0010-0000-0400-0000671A0000}" name="Colonne6727" dataDxfId="9654"/>
    <tableColumn id="6760" xr3:uid="{00000000-0010-0000-0400-0000681A0000}" name="Colonne6728" dataDxfId="9653"/>
    <tableColumn id="6761" xr3:uid="{00000000-0010-0000-0400-0000691A0000}" name="Colonne6729" dataDxfId="9652"/>
    <tableColumn id="6762" xr3:uid="{00000000-0010-0000-0400-00006A1A0000}" name="Colonne6730" dataDxfId="9651"/>
    <tableColumn id="6763" xr3:uid="{00000000-0010-0000-0400-00006B1A0000}" name="Colonne6731" dataDxfId="9650"/>
    <tableColumn id="6764" xr3:uid="{00000000-0010-0000-0400-00006C1A0000}" name="Colonne6732" dataDxfId="9649"/>
    <tableColumn id="6765" xr3:uid="{00000000-0010-0000-0400-00006D1A0000}" name="Colonne6733" dataDxfId="9648"/>
    <tableColumn id="6766" xr3:uid="{00000000-0010-0000-0400-00006E1A0000}" name="Colonne6734" dataDxfId="9647"/>
    <tableColumn id="6767" xr3:uid="{00000000-0010-0000-0400-00006F1A0000}" name="Colonne6735" dataDxfId="9646"/>
    <tableColumn id="6768" xr3:uid="{00000000-0010-0000-0400-0000701A0000}" name="Colonne6736" dataDxfId="9645"/>
    <tableColumn id="6769" xr3:uid="{00000000-0010-0000-0400-0000711A0000}" name="Colonne6737" dataDxfId="9644"/>
    <tableColumn id="6770" xr3:uid="{00000000-0010-0000-0400-0000721A0000}" name="Colonne6738" dataDxfId="9643"/>
    <tableColumn id="6771" xr3:uid="{00000000-0010-0000-0400-0000731A0000}" name="Colonne6739" dataDxfId="9642"/>
    <tableColumn id="6772" xr3:uid="{00000000-0010-0000-0400-0000741A0000}" name="Colonne6740" dataDxfId="9641"/>
    <tableColumn id="6773" xr3:uid="{00000000-0010-0000-0400-0000751A0000}" name="Colonne6741" dataDxfId="9640"/>
    <tableColumn id="6774" xr3:uid="{00000000-0010-0000-0400-0000761A0000}" name="Colonne6742" dataDxfId="9639"/>
    <tableColumn id="6775" xr3:uid="{00000000-0010-0000-0400-0000771A0000}" name="Colonne6743" dataDxfId="9638"/>
    <tableColumn id="6776" xr3:uid="{00000000-0010-0000-0400-0000781A0000}" name="Colonne6744" dataDxfId="9637"/>
    <tableColumn id="6777" xr3:uid="{00000000-0010-0000-0400-0000791A0000}" name="Colonne6745" dataDxfId="9636"/>
    <tableColumn id="6778" xr3:uid="{00000000-0010-0000-0400-00007A1A0000}" name="Colonne6746" dataDxfId="9635"/>
    <tableColumn id="6779" xr3:uid="{00000000-0010-0000-0400-00007B1A0000}" name="Colonne6747" dataDxfId="9634"/>
    <tableColumn id="6780" xr3:uid="{00000000-0010-0000-0400-00007C1A0000}" name="Colonne6748" dataDxfId="9633"/>
    <tableColumn id="6781" xr3:uid="{00000000-0010-0000-0400-00007D1A0000}" name="Colonne6749" dataDxfId="9632"/>
    <tableColumn id="6782" xr3:uid="{00000000-0010-0000-0400-00007E1A0000}" name="Colonne6750" dataDxfId="9631"/>
    <tableColumn id="6783" xr3:uid="{00000000-0010-0000-0400-00007F1A0000}" name="Colonne6751" dataDxfId="9630"/>
    <tableColumn id="6784" xr3:uid="{00000000-0010-0000-0400-0000801A0000}" name="Colonne6752" dataDxfId="9629"/>
    <tableColumn id="6785" xr3:uid="{00000000-0010-0000-0400-0000811A0000}" name="Colonne6753" dataDxfId="9628"/>
    <tableColumn id="6786" xr3:uid="{00000000-0010-0000-0400-0000821A0000}" name="Colonne6754" dataDxfId="9627"/>
    <tableColumn id="6787" xr3:uid="{00000000-0010-0000-0400-0000831A0000}" name="Colonne6755" dataDxfId="9626"/>
    <tableColumn id="6788" xr3:uid="{00000000-0010-0000-0400-0000841A0000}" name="Colonne6756" dataDxfId="9625"/>
    <tableColumn id="6789" xr3:uid="{00000000-0010-0000-0400-0000851A0000}" name="Colonne6757" dataDxfId="9624"/>
    <tableColumn id="6790" xr3:uid="{00000000-0010-0000-0400-0000861A0000}" name="Colonne6758" dataDxfId="9623"/>
    <tableColumn id="6791" xr3:uid="{00000000-0010-0000-0400-0000871A0000}" name="Colonne6759" dataDxfId="9622"/>
    <tableColumn id="6792" xr3:uid="{00000000-0010-0000-0400-0000881A0000}" name="Colonne6760" dataDxfId="9621"/>
    <tableColumn id="6793" xr3:uid="{00000000-0010-0000-0400-0000891A0000}" name="Colonne6761" dataDxfId="9620"/>
    <tableColumn id="6794" xr3:uid="{00000000-0010-0000-0400-00008A1A0000}" name="Colonne6762" dataDxfId="9619"/>
    <tableColumn id="6795" xr3:uid="{00000000-0010-0000-0400-00008B1A0000}" name="Colonne6763" dataDxfId="9618"/>
    <tableColumn id="6796" xr3:uid="{00000000-0010-0000-0400-00008C1A0000}" name="Colonne6764" dataDxfId="9617"/>
    <tableColumn id="6797" xr3:uid="{00000000-0010-0000-0400-00008D1A0000}" name="Colonne6765" dataDxfId="9616"/>
    <tableColumn id="6798" xr3:uid="{00000000-0010-0000-0400-00008E1A0000}" name="Colonne6766" dataDxfId="9615"/>
    <tableColumn id="6799" xr3:uid="{00000000-0010-0000-0400-00008F1A0000}" name="Colonne6767" dataDxfId="9614"/>
    <tableColumn id="6800" xr3:uid="{00000000-0010-0000-0400-0000901A0000}" name="Colonne6768" dataDxfId="9613"/>
    <tableColumn id="6801" xr3:uid="{00000000-0010-0000-0400-0000911A0000}" name="Colonne6769" dataDxfId="9612"/>
    <tableColumn id="6802" xr3:uid="{00000000-0010-0000-0400-0000921A0000}" name="Colonne6770" dataDxfId="9611"/>
    <tableColumn id="6803" xr3:uid="{00000000-0010-0000-0400-0000931A0000}" name="Colonne6771" dataDxfId="9610"/>
    <tableColumn id="6804" xr3:uid="{00000000-0010-0000-0400-0000941A0000}" name="Colonne6772" dataDxfId="9609"/>
    <tableColumn id="6805" xr3:uid="{00000000-0010-0000-0400-0000951A0000}" name="Colonne6773" dataDxfId="9608"/>
    <tableColumn id="6806" xr3:uid="{00000000-0010-0000-0400-0000961A0000}" name="Colonne6774" dataDxfId="9607"/>
    <tableColumn id="6807" xr3:uid="{00000000-0010-0000-0400-0000971A0000}" name="Colonne6775" dataDxfId="9606"/>
    <tableColumn id="6808" xr3:uid="{00000000-0010-0000-0400-0000981A0000}" name="Colonne6776" dataDxfId="9605"/>
    <tableColumn id="6809" xr3:uid="{00000000-0010-0000-0400-0000991A0000}" name="Colonne6777" dataDxfId="9604"/>
    <tableColumn id="6810" xr3:uid="{00000000-0010-0000-0400-00009A1A0000}" name="Colonne6778" dataDxfId="9603"/>
    <tableColumn id="6811" xr3:uid="{00000000-0010-0000-0400-00009B1A0000}" name="Colonne6779" dataDxfId="9602"/>
    <tableColumn id="6812" xr3:uid="{00000000-0010-0000-0400-00009C1A0000}" name="Colonne6780" dataDxfId="9601"/>
    <tableColumn id="6813" xr3:uid="{00000000-0010-0000-0400-00009D1A0000}" name="Colonne6781" dataDxfId="9600"/>
    <tableColumn id="6814" xr3:uid="{00000000-0010-0000-0400-00009E1A0000}" name="Colonne6782" dataDxfId="9599"/>
    <tableColumn id="6815" xr3:uid="{00000000-0010-0000-0400-00009F1A0000}" name="Colonne6783" dataDxfId="9598"/>
    <tableColumn id="6816" xr3:uid="{00000000-0010-0000-0400-0000A01A0000}" name="Colonne6784" dataDxfId="9597"/>
    <tableColumn id="6817" xr3:uid="{00000000-0010-0000-0400-0000A11A0000}" name="Colonne6785" dataDxfId="9596"/>
    <tableColumn id="6818" xr3:uid="{00000000-0010-0000-0400-0000A21A0000}" name="Colonne6786" dataDxfId="9595"/>
    <tableColumn id="6819" xr3:uid="{00000000-0010-0000-0400-0000A31A0000}" name="Colonne6787" dataDxfId="9594"/>
    <tableColumn id="6820" xr3:uid="{00000000-0010-0000-0400-0000A41A0000}" name="Colonne6788" dataDxfId="9593"/>
    <tableColumn id="6821" xr3:uid="{00000000-0010-0000-0400-0000A51A0000}" name="Colonne6789" dataDxfId="9592"/>
    <tableColumn id="6822" xr3:uid="{00000000-0010-0000-0400-0000A61A0000}" name="Colonne6790" dataDxfId="9591"/>
    <tableColumn id="6823" xr3:uid="{00000000-0010-0000-0400-0000A71A0000}" name="Colonne6791" dataDxfId="9590"/>
    <tableColumn id="6824" xr3:uid="{00000000-0010-0000-0400-0000A81A0000}" name="Colonne6792" dataDxfId="9589"/>
    <tableColumn id="6825" xr3:uid="{00000000-0010-0000-0400-0000A91A0000}" name="Colonne6793" dataDxfId="9588"/>
    <tableColumn id="6826" xr3:uid="{00000000-0010-0000-0400-0000AA1A0000}" name="Colonne6794" dataDxfId="9587"/>
    <tableColumn id="6827" xr3:uid="{00000000-0010-0000-0400-0000AB1A0000}" name="Colonne6795" dataDxfId="9586"/>
    <tableColumn id="6828" xr3:uid="{00000000-0010-0000-0400-0000AC1A0000}" name="Colonne6796" dataDxfId="9585"/>
    <tableColumn id="6829" xr3:uid="{00000000-0010-0000-0400-0000AD1A0000}" name="Colonne6797" dataDxfId="9584"/>
    <tableColumn id="6830" xr3:uid="{00000000-0010-0000-0400-0000AE1A0000}" name="Colonne6798" dataDxfId="9583"/>
    <tableColumn id="6831" xr3:uid="{00000000-0010-0000-0400-0000AF1A0000}" name="Colonne6799" dataDxfId="9582"/>
    <tableColumn id="6832" xr3:uid="{00000000-0010-0000-0400-0000B01A0000}" name="Colonne6800" dataDxfId="9581"/>
    <tableColumn id="6833" xr3:uid="{00000000-0010-0000-0400-0000B11A0000}" name="Colonne6801" dataDxfId="9580"/>
    <tableColumn id="6834" xr3:uid="{00000000-0010-0000-0400-0000B21A0000}" name="Colonne6802" dataDxfId="9579"/>
    <tableColumn id="6835" xr3:uid="{00000000-0010-0000-0400-0000B31A0000}" name="Colonne6803" dataDxfId="9578"/>
    <tableColumn id="6836" xr3:uid="{00000000-0010-0000-0400-0000B41A0000}" name="Colonne6804" dataDxfId="9577"/>
    <tableColumn id="6837" xr3:uid="{00000000-0010-0000-0400-0000B51A0000}" name="Colonne6805" dataDxfId="9576"/>
    <tableColumn id="6838" xr3:uid="{00000000-0010-0000-0400-0000B61A0000}" name="Colonne6806" dataDxfId="9575"/>
    <tableColumn id="6839" xr3:uid="{00000000-0010-0000-0400-0000B71A0000}" name="Colonne6807" dataDxfId="9574"/>
    <tableColumn id="6840" xr3:uid="{00000000-0010-0000-0400-0000B81A0000}" name="Colonne6808" dataDxfId="9573"/>
    <tableColumn id="6841" xr3:uid="{00000000-0010-0000-0400-0000B91A0000}" name="Colonne6809" dataDxfId="9572"/>
    <tableColumn id="6842" xr3:uid="{00000000-0010-0000-0400-0000BA1A0000}" name="Colonne6810" dataDxfId="9571"/>
    <tableColumn id="6843" xr3:uid="{00000000-0010-0000-0400-0000BB1A0000}" name="Colonne6811" dataDxfId="9570"/>
    <tableColumn id="6844" xr3:uid="{00000000-0010-0000-0400-0000BC1A0000}" name="Colonne6812" dataDxfId="9569"/>
    <tableColumn id="6845" xr3:uid="{00000000-0010-0000-0400-0000BD1A0000}" name="Colonne6813" dataDxfId="9568"/>
    <tableColumn id="6846" xr3:uid="{00000000-0010-0000-0400-0000BE1A0000}" name="Colonne6814" dataDxfId="9567"/>
    <tableColumn id="6847" xr3:uid="{00000000-0010-0000-0400-0000BF1A0000}" name="Colonne6815" dataDxfId="9566"/>
    <tableColumn id="6848" xr3:uid="{00000000-0010-0000-0400-0000C01A0000}" name="Colonne6816" dataDxfId="9565"/>
    <tableColumn id="6849" xr3:uid="{00000000-0010-0000-0400-0000C11A0000}" name="Colonne6817" dataDxfId="9564"/>
    <tableColumn id="6850" xr3:uid="{00000000-0010-0000-0400-0000C21A0000}" name="Colonne6818" dataDxfId="9563"/>
    <tableColumn id="6851" xr3:uid="{00000000-0010-0000-0400-0000C31A0000}" name="Colonne6819" dataDxfId="9562"/>
    <tableColumn id="6852" xr3:uid="{00000000-0010-0000-0400-0000C41A0000}" name="Colonne6820" dataDxfId="9561"/>
    <tableColumn id="6853" xr3:uid="{00000000-0010-0000-0400-0000C51A0000}" name="Colonne6821" dataDxfId="9560"/>
    <tableColumn id="6854" xr3:uid="{00000000-0010-0000-0400-0000C61A0000}" name="Colonne6822" dataDxfId="9559"/>
    <tableColumn id="6855" xr3:uid="{00000000-0010-0000-0400-0000C71A0000}" name="Colonne6823" dataDxfId="9558"/>
    <tableColumn id="6856" xr3:uid="{00000000-0010-0000-0400-0000C81A0000}" name="Colonne6824" dataDxfId="9557"/>
    <tableColumn id="6857" xr3:uid="{00000000-0010-0000-0400-0000C91A0000}" name="Colonne6825" dataDxfId="9556"/>
    <tableColumn id="6858" xr3:uid="{00000000-0010-0000-0400-0000CA1A0000}" name="Colonne6826" dataDxfId="9555"/>
    <tableColumn id="6859" xr3:uid="{00000000-0010-0000-0400-0000CB1A0000}" name="Colonne6827" dataDxfId="9554"/>
    <tableColumn id="6860" xr3:uid="{00000000-0010-0000-0400-0000CC1A0000}" name="Colonne6828" dataDxfId="9553"/>
    <tableColumn id="6861" xr3:uid="{00000000-0010-0000-0400-0000CD1A0000}" name="Colonne6829" dataDxfId="9552"/>
    <tableColumn id="6862" xr3:uid="{00000000-0010-0000-0400-0000CE1A0000}" name="Colonne6830" dataDxfId="9551"/>
    <tableColumn id="6863" xr3:uid="{00000000-0010-0000-0400-0000CF1A0000}" name="Colonne6831" dataDxfId="9550"/>
    <tableColumn id="6864" xr3:uid="{00000000-0010-0000-0400-0000D01A0000}" name="Colonne6832" dataDxfId="9549"/>
    <tableColumn id="6865" xr3:uid="{00000000-0010-0000-0400-0000D11A0000}" name="Colonne6833" dataDxfId="9548"/>
    <tableColumn id="6866" xr3:uid="{00000000-0010-0000-0400-0000D21A0000}" name="Colonne6834" dataDxfId="9547"/>
    <tableColumn id="6867" xr3:uid="{00000000-0010-0000-0400-0000D31A0000}" name="Colonne6835" dataDxfId="9546"/>
    <tableColumn id="6868" xr3:uid="{00000000-0010-0000-0400-0000D41A0000}" name="Colonne6836" dataDxfId="9545"/>
    <tableColumn id="6869" xr3:uid="{00000000-0010-0000-0400-0000D51A0000}" name="Colonne6837" dataDxfId="9544"/>
    <tableColumn id="6870" xr3:uid="{00000000-0010-0000-0400-0000D61A0000}" name="Colonne6838" dataDxfId="9543"/>
    <tableColumn id="6871" xr3:uid="{00000000-0010-0000-0400-0000D71A0000}" name="Colonne6839" dataDxfId="9542"/>
    <tableColumn id="6872" xr3:uid="{00000000-0010-0000-0400-0000D81A0000}" name="Colonne6840" dataDxfId="9541"/>
    <tableColumn id="6873" xr3:uid="{00000000-0010-0000-0400-0000D91A0000}" name="Colonne6841" dataDxfId="9540"/>
    <tableColumn id="6874" xr3:uid="{00000000-0010-0000-0400-0000DA1A0000}" name="Colonne6842" dataDxfId="9539"/>
    <tableColumn id="6875" xr3:uid="{00000000-0010-0000-0400-0000DB1A0000}" name="Colonne6843" dataDxfId="9538"/>
    <tableColumn id="6876" xr3:uid="{00000000-0010-0000-0400-0000DC1A0000}" name="Colonne6844" dataDxfId="9537"/>
    <tableColumn id="6877" xr3:uid="{00000000-0010-0000-0400-0000DD1A0000}" name="Colonne6845" dataDxfId="9536"/>
    <tableColumn id="6878" xr3:uid="{00000000-0010-0000-0400-0000DE1A0000}" name="Colonne6846" dataDxfId="9535"/>
    <tableColumn id="6879" xr3:uid="{00000000-0010-0000-0400-0000DF1A0000}" name="Colonne6847" dataDxfId="9534"/>
    <tableColumn id="6880" xr3:uid="{00000000-0010-0000-0400-0000E01A0000}" name="Colonne6848" dataDxfId="9533"/>
    <tableColumn id="6881" xr3:uid="{00000000-0010-0000-0400-0000E11A0000}" name="Colonne6849" dataDxfId="9532"/>
    <tableColumn id="6882" xr3:uid="{00000000-0010-0000-0400-0000E21A0000}" name="Colonne6850" dataDxfId="9531"/>
    <tableColumn id="6883" xr3:uid="{00000000-0010-0000-0400-0000E31A0000}" name="Colonne6851" dataDxfId="9530"/>
    <tableColumn id="6884" xr3:uid="{00000000-0010-0000-0400-0000E41A0000}" name="Colonne6852" dataDxfId="9529"/>
    <tableColumn id="6885" xr3:uid="{00000000-0010-0000-0400-0000E51A0000}" name="Colonne6853" dataDxfId="9528"/>
    <tableColumn id="6886" xr3:uid="{00000000-0010-0000-0400-0000E61A0000}" name="Colonne6854" dataDxfId="9527"/>
    <tableColumn id="6887" xr3:uid="{00000000-0010-0000-0400-0000E71A0000}" name="Colonne6855" dataDxfId="9526"/>
    <tableColumn id="6888" xr3:uid="{00000000-0010-0000-0400-0000E81A0000}" name="Colonne6856" dataDxfId="9525"/>
    <tableColumn id="6889" xr3:uid="{00000000-0010-0000-0400-0000E91A0000}" name="Colonne6857" dataDxfId="9524"/>
    <tableColumn id="6890" xr3:uid="{00000000-0010-0000-0400-0000EA1A0000}" name="Colonne6858" dataDxfId="9523"/>
    <tableColumn id="6891" xr3:uid="{00000000-0010-0000-0400-0000EB1A0000}" name="Colonne6859" dataDxfId="9522"/>
    <tableColumn id="6892" xr3:uid="{00000000-0010-0000-0400-0000EC1A0000}" name="Colonne6860" dataDxfId="9521"/>
    <tableColumn id="6893" xr3:uid="{00000000-0010-0000-0400-0000ED1A0000}" name="Colonne6861" dataDxfId="9520"/>
    <tableColumn id="6894" xr3:uid="{00000000-0010-0000-0400-0000EE1A0000}" name="Colonne6862" dataDxfId="9519"/>
    <tableColumn id="6895" xr3:uid="{00000000-0010-0000-0400-0000EF1A0000}" name="Colonne6863" dataDxfId="9518"/>
    <tableColumn id="6896" xr3:uid="{00000000-0010-0000-0400-0000F01A0000}" name="Colonne6864" dataDxfId="9517"/>
    <tableColumn id="6897" xr3:uid="{00000000-0010-0000-0400-0000F11A0000}" name="Colonne6865" dataDxfId="9516"/>
    <tableColumn id="6898" xr3:uid="{00000000-0010-0000-0400-0000F21A0000}" name="Colonne6866" dataDxfId="9515"/>
    <tableColumn id="6899" xr3:uid="{00000000-0010-0000-0400-0000F31A0000}" name="Colonne6867" dataDxfId="9514"/>
    <tableColumn id="6900" xr3:uid="{00000000-0010-0000-0400-0000F41A0000}" name="Colonne6868" dataDxfId="9513"/>
    <tableColumn id="6901" xr3:uid="{00000000-0010-0000-0400-0000F51A0000}" name="Colonne6869" dataDxfId="9512"/>
    <tableColumn id="6902" xr3:uid="{00000000-0010-0000-0400-0000F61A0000}" name="Colonne6870" dataDxfId="9511"/>
    <tableColumn id="6903" xr3:uid="{00000000-0010-0000-0400-0000F71A0000}" name="Colonne6871" dataDxfId="9510"/>
    <tableColumn id="6904" xr3:uid="{00000000-0010-0000-0400-0000F81A0000}" name="Colonne6872" dataDxfId="9509"/>
    <tableColumn id="6905" xr3:uid="{00000000-0010-0000-0400-0000F91A0000}" name="Colonne6873" dataDxfId="9508"/>
    <tableColumn id="6906" xr3:uid="{00000000-0010-0000-0400-0000FA1A0000}" name="Colonne6874" dataDxfId="9507"/>
    <tableColumn id="6907" xr3:uid="{00000000-0010-0000-0400-0000FB1A0000}" name="Colonne6875" dataDxfId="9506"/>
    <tableColumn id="6908" xr3:uid="{00000000-0010-0000-0400-0000FC1A0000}" name="Colonne6876" dataDxfId="9505"/>
    <tableColumn id="6909" xr3:uid="{00000000-0010-0000-0400-0000FD1A0000}" name="Colonne6877" dataDxfId="9504"/>
    <tableColumn id="6910" xr3:uid="{00000000-0010-0000-0400-0000FE1A0000}" name="Colonne6878" dataDxfId="9503"/>
    <tableColumn id="6911" xr3:uid="{00000000-0010-0000-0400-0000FF1A0000}" name="Colonne6879" dataDxfId="9502"/>
    <tableColumn id="6912" xr3:uid="{00000000-0010-0000-0400-0000001B0000}" name="Colonne6880" dataDxfId="9501"/>
    <tableColumn id="6913" xr3:uid="{00000000-0010-0000-0400-0000011B0000}" name="Colonne6881" dataDxfId="9500"/>
    <tableColumn id="6914" xr3:uid="{00000000-0010-0000-0400-0000021B0000}" name="Colonne6882" dataDxfId="9499"/>
    <tableColumn id="6915" xr3:uid="{00000000-0010-0000-0400-0000031B0000}" name="Colonne6883" dataDxfId="9498"/>
    <tableColumn id="6916" xr3:uid="{00000000-0010-0000-0400-0000041B0000}" name="Colonne6884" dataDxfId="9497"/>
    <tableColumn id="6917" xr3:uid="{00000000-0010-0000-0400-0000051B0000}" name="Colonne6885" dataDxfId="9496"/>
    <tableColumn id="6918" xr3:uid="{00000000-0010-0000-0400-0000061B0000}" name="Colonne6886" dataDxfId="9495"/>
    <tableColumn id="6919" xr3:uid="{00000000-0010-0000-0400-0000071B0000}" name="Colonne6887" dataDxfId="9494"/>
    <tableColumn id="6920" xr3:uid="{00000000-0010-0000-0400-0000081B0000}" name="Colonne6888" dataDxfId="9493"/>
    <tableColumn id="6921" xr3:uid="{00000000-0010-0000-0400-0000091B0000}" name="Colonne6889" dataDxfId="9492"/>
    <tableColumn id="6922" xr3:uid="{00000000-0010-0000-0400-00000A1B0000}" name="Colonne6890" dataDxfId="9491"/>
    <tableColumn id="6923" xr3:uid="{00000000-0010-0000-0400-00000B1B0000}" name="Colonne6891" dataDxfId="9490"/>
    <tableColumn id="6924" xr3:uid="{00000000-0010-0000-0400-00000C1B0000}" name="Colonne6892" dataDxfId="9489"/>
    <tableColumn id="6925" xr3:uid="{00000000-0010-0000-0400-00000D1B0000}" name="Colonne6893" dataDxfId="9488"/>
    <tableColumn id="6926" xr3:uid="{00000000-0010-0000-0400-00000E1B0000}" name="Colonne6894" dataDxfId="9487"/>
    <tableColumn id="6927" xr3:uid="{00000000-0010-0000-0400-00000F1B0000}" name="Colonne6895" dataDxfId="9486"/>
    <tableColumn id="6928" xr3:uid="{00000000-0010-0000-0400-0000101B0000}" name="Colonne6896" dataDxfId="9485"/>
    <tableColumn id="6929" xr3:uid="{00000000-0010-0000-0400-0000111B0000}" name="Colonne6897" dataDxfId="9484"/>
    <tableColumn id="6930" xr3:uid="{00000000-0010-0000-0400-0000121B0000}" name="Colonne6898" dataDxfId="9483"/>
    <tableColumn id="6931" xr3:uid="{00000000-0010-0000-0400-0000131B0000}" name="Colonne6899" dataDxfId="9482"/>
    <tableColumn id="6932" xr3:uid="{00000000-0010-0000-0400-0000141B0000}" name="Colonne6900" dataDxfId="9481"/>
    <tableColumn id="6933" xr3:uid="{00000000-0010-0000-0400-0000151B0000}" name="Colonne6901" dataDxfId="9480"/>
    <tableColumn id="6934" xr3:uid="{00000000-0010-0000-0400-0000161B0000}" name="Colonne6902" dataDxfId="9479"/>
    <tableColumn id="6935" xr3:uid="{00000000-0010-0000-0400-0000171B0000}" name="Colonne6903" dataDxfId="9478"/>
    <tableColumn id="6936" xr3:uid="{00000000-0010-0000-0400-0000181B0000}" name="Colonne6904" dataDxfId="9477"/>
    <tableColumn id="6937" xr3:uid="{00000000-0010-0000-0400-0000191B0000}" name="Colonne6905" dataDxfId="9476"/>
    <tableColumn id="6938" xr3:uid="{00000000-0010-0000-0400-00001A1B0000}" name="Colonne6906" dataDxfId="9475"/>
    <tableColumn id="6939" xr3:uid="{00000000-0010-0000-0400-00001B1B0000}" name="Colonne6907" dataDxfId="9474"/>
    <tableColumn id="6940" xr3:uid="{00000000-0010-0000-0400-00001C1B0000}" name="Colonne6908" dataDxfId="9473"/>
    <tableColumn id="6941" xr3:uid="{00000000-0010-0000-0400-00001D1B0000}" name="Colonne6909" dataDxfId="9472"/>
    <tableColumn id="6942" xr3:uid="{00000000-0010-0000-0400-00001E1B0000}" name="Colonne6910" dataDxfId="9471"/>
    <tableColumn id="6943" xr3:uid="{00000000-0010-0000-0400-00001F1B0000}" name="Colonne6911" dataDxfId="9470"/>
    <tableColumn id="6944" xr3:uid="{00000000-0010-0000-0400-0000201B0000}" name="Colonne6912" dataDxfId="9469"/>
    <tableColumn id="6945" xr3:uid="{00000000-0010-0000-0400-0000211B0000}" name="Colonne6913" dataDxfId="9468"/>
    <tableColumn id="6946" xr3:uid="{00000000-0010-0000-0400-0000221B0000}" name="Colonne6914" dataDxfId="9467"/>
    <tableColumn id="6947" xr3:uid="{00000000-0010-0000-0400-0000231B0000}" name="Colonne6915" dataDxfId="9466"/>
    <tableColumn id="6948" xr3:uid="{00000000-0010-0000-0400-0000241B0000}" name="Colonne6916" dataDxfId="9465"/>
    <tableColumn id="6949" xr3:uid="{00000000-0010-0000-0400-0000251B0000}" name="Colonne6917" dataDxfId="9464"/>
    <tableColumn id="6950" xr3:uid="{00000000-0010-0000-0400-0000261B0000}" name="Colonne6918" dataDxfId="9463"/>
    <tableColumn id="6951" xr3:uid="{00000000-0010-0000-0400-0000271B0000}" name="Colonne6919" dataDxfId="9462"/>
    <tableColumn id="6952" xr3:uid="{00000000-0010-0000-0400-0000281B0000}" name="Colonne6920" dataDxfId="9461"/>
    <tableColumn id="6953" xr3:uid="{00000000-0010-0000-0400-0000291B0000}" name="Colonne6921" dataDxfId="9460"/>
    <tableColumn id="6954" xr3:uid="{00000000-0010-0000-0400-00002A1B0000}" name="Colonne6922" dataDxfId="9459"/>
    <tableColumn id="6955" xr3:uid="{00000000-0010-0000-0400-00002B1B0000}" name="Colonne6923" dataDxfId="9458"/>
    <tableColumn id="6956" xr3:uid="{00000000-0010-0000-0400-00002C1B0000}" name="Colonne6924" dataDxfId="9457"/>
    <tableColumn id="6957" xr3:uid="{00000000-0010-0000-0400-00002D1B0000}" name="Colonne6925" dataDxfId="9456"/>
    <tableColumn id="6958" xr3:uid="{00000000-0010-0000-0400-00002E1B0000}" name="Colonne6926" dataDxfId="9455"/>
    <tableColumn id="6959" xr3:uid="{00000000-0010-0000-0400-00002F1B0000}" name="Colonne6927" dataDxfId="9454"/>
    <tableColumn id="6960" xr3:uid="{00000000-0010-0000-0400-0000301B0000}" name="Colonne6928" dataDxfId="9453"/>
    <tableColumn id="6961" xr3:uid="{00000000-0010-0000-0400-0000311B0000}" name="Colonne6929" dataDxfId="9452"/>
    <tableColumn id="6962" xr3:uid="{00000000-0010-0000-0400-0000321B0000}" name="Colonne6930" dataDxfId="9451"/>
    <tableColumn id="6963" xr3:uid="{00000000-0010-0000-0400-0000331B0000}" name="Colonne6931" dataDxfId="9450"/>
    <tableColumn id="6964" xr3:uid="{00000000-0010-0000-0400-0000341B0000}" name="Colonne6932" dataDxfId="9449"/>
    <tableColumn id="6965" xr3:uid="{00000000-0010-0000-0400-0000351B0000}" name="Colonne6933" dataDxfId="9448"/>
    <tableColumn id="6966" xr3:uid="{00000000-0010-0000-0400-0000361B0000}" name="Colonne6934" dataDxfId="9447"/>
    <tableColumn id="6967" xr3:uid="{00000000-0010-0000-0400-0000371B0000}" name="Colonne6935" dataDxfId="9446"/>
    <tableColumn id="6968" xr3:uid="{00000000-0010-0000-0400-0000381B0000}" name="Colonne6936" dataDxfId="9445"/>
    <tableColumn id="6969" xr3:uid="{00000000-0010-0000-0400-0000391B0000}" name="Colonne6937" dataDxfId="9444"/>
    <tableColumn id="6970" xr3:uid="{00000000-0010-0000-0400-00003A1B0000}" name="Colonne6938" dataDxfId="9443"/>
    <tableColumn id="6971" xr3:uid="{00000000-0010-0000-0400-00003B1B0000}" name="Colonne6939" dataDxfId="9442"/>
    <tableColumn id="6972" xr3:uid="{00000000-0010-0000-0400-00003C1B0000}" name="Colonne6940" dataDxfId="9441"/>
    <tableColumn id="6973" xr3:uid="{00000000-0010-0000-0400-00003D1B0000}" name="Colonne6941" dataDxfId="9440"/>
    <tableColumn id="6974" xr3:uid="{00000000-0010-0000-0400-00003E1B0000}" name="Colonne6942" dataDxfId="9439"/>
    <tableColumn id="6975" xr3:uid="{00000000-0010-0000-0400-00003F1B0000}" name="Colonne6943" dataDxfId="9438"/>
    <tableColumn id="6976" xr3:uid="{00000000-0010-0000-0400-0000401B0000}" name="Colonne6944" dataDxfId="9437"/>
    <tableColumn id="6977" xr3:uid="{00000000-0010-0000-0400-0000411B0000}" name="Colonne6945" dataDxfId="9436"/>
    <tableColumn id="6978" xr3:uid="{00000000-0010-0000-0400-0000421B0000}" name="Colonne6946" dataDxfId="9435"/>
    <tableColumn id="6979" xr3:uid="{00000000-0010-0000-0400-0000431B0000}" name="Colonne6947" dataDxfId="9434"/>
    <tableColumn id="6980" xr3:uid="{00000000-0010-0000-0400-0000441B0000}" name="Colonne6948" dataDxfId="9433"/>
    <tableColumn id="6981" xr3:uid="{00000000-0010-0000-0400-0000451B0000}" name="Colonne6949" dataDxfId="9432"/>
    <tableColumn id="6982" xr3:uid="{00000000-0010-0000-0400-0000461B0000}" name="Colonne6950" dataDxfId="9431"/>
    <tableColumn id="6983" xr3:uid="{00000000-0010-0000-0400-0000471B0000}" name="Colonne6951" dataDxfId="9430"/>
    <tableColumn id="6984" xr3:uid="{00000000-0010-0000-0400-0000481B0000}" name="Colonne6952" dataDxfId="9429"/>
    <tableColumn id="6985" xr3:uid="{00000000-0010-0000-0400-0000491B0000}" name="Colonne6953" dataDxfId="9428"/>
    <tableColumn id="6986" xr3:uid="{00000000-0010-0000-0400-00004A1B0000}" name="Colonne6954" dataDxfId="9427"/>
    <tableColumn id="6987" xr3:uid="{00000000-0010-0000-0400-00004B1B0000}" name="Colonne6955" dataDxfId="9426"/>
    <tableColumn id="6988" xr3:uid="{00000000-0010-0000-0400-00004C1B0000}" name="Colonne6956" dataDxfId="9425"/>
    <tableColumn id="6989" xr3:uid="{00000000-0010-0000-0400-00004D1B0000}" name="Colonne6957" dataDxfId="9424"/>
    <tableColumn id="6990" xr3:uid="{00000000-0010-0000-0400-00004E1B0000}" name="Colonne6958" dataDxfId="9423"/>
    <tableColumn id="6991" xr3:uid="{00000000-0010-0000-0400-00004F1B0000}" name="Colonne6959" dataDxfId="9422"/>
    <tableColumn id="6992" xr3:uid="{00000000-0010-0000-0400-0000501B0000}" name="Colonne6960" dataDxfId="9421"/>
    <tableColumn id="6993" xr3:uid="{00000000-0010-0000-0400-0000511B0000}" name="Colonne6961" dataDxfId="9420"/>
    <tableColumn id="6994" xr3:uid="{00000000-0010-0000-0400-0000521B0000}" name="Colonne6962" dataDxfId="9419"/>
    <tableColumn id="6995" xr3:uid="{00000000-0010-0000-0400-0000531B0000}" name="Colonne6963" dataDxfId="9418"/>
    <tableColumn id="6996" xr3:uid="{00000000-0010-0000-0400-0000541B0000}" name="Colonne6964" dataDxfId="9417"/>
    <tableColumn id="6997" xr3:uid="{00000000-0010-0000-0400-0000551B0000}" name="Colonne6965" dataDxfId="9416"/>
    <tableColumn id="6998" xr3:uid="{00000000-0010-0000-0400-0000561B0000}" name="Colonne6966" dataDxfId="9415"/>
    <tableColumn id="6999" xr3:uid="{00000000-0010-0000-0400-0000571B0000}" name="Colonne6967" dataDxfId="9414"/>
    <tableColumn id="7000" xr3:uid="{00000000-0010-0000-0400-0000581B0000}" name="Colonne6968" dataDxfId="9413"/>
    <tableColumn id="7001" xr3:uid="{00000000-0010-0000-0400-0000591B0000}" name="Colonne6969" dataDxfId="9412"/>
    <tableColumn id="7002" xr3:uid="{00000000-0010-0000-0400-00005A1B0000}" name="Colonne6970" dataDxfId="9411"/>
    <tableColumn id="7003" xr3:uid="{00000000-0010-0000-0400-00005B1B0000}" name="Colonne6971" dataDxfId="9410"/>
    <tableColumn id="7004" xr3:uid="{00000000-0010-0000-0400-00005C1B0000}" name="Colonne6972" dataDxfId="9409"/>
    <tableColumn id="7005" xr3:uid="{00000000-0010-0000-0400-00005D1B0000}" name="Colonne6973" dataDxfId="9408"/>
    <tableColumn id="7006" xr3:uid="{00000000-0010-0000-0400-00005E1B0000}" name="Colonne6974" dataDxfId="9407"/>
    <tableColumn id="7007" xr3:uid="{00000000-0010-0000-0400-00005F1B0000}" name="Colonne6975" dataDxfId="9406"/>
    <tableColumn id="7008" xr3:uid="{00000000-0010-0000-0400-0000601B0000}" name="Colonne6976" dataDxfId="9405"/>
    <tableColumn id="7009" xr3:uid="{00000000-0010-0000-0400-0000611B0000}" name="Colonne6977" dataDxfId="9404"/>
    <tableColumn id="7010" xr3:uid="{00000000-0010-0000-0400-0000621B0000}" name="Colonne6978" dataDxfId="9403"/>
    <tableColumn id="7011" xr3:uid="{00000000-0010-0000-0400-0000631B0000}" name="Colonne6979" dataDxfId="9402"/>
    <tableColumn id="7012" xr3:uid="{00000000-0010-0000-0400-0000641B0000}" name="Colonne6980" dataDxfId="9401"/>
    <tableColumn id="7013" xr3:uid="{00000000-0010-0000-0400-0000651B0000}" name="Colonne6981" dataDxfId="9400"/>
    <tableColumn id="7014" xr3:uid="{00000000-0010-0000-0400-0000661B0000}" name="Colonne6982" dataDxfId="9399"/>
    <tableColumn id="7015" xr3:uid="{00000000-0010-0000-0400-0000671B0000}" name="Colonne6983" dataDxfId="9398"/>
    <tableColumn id="7016" xr3:uid="{00000000-0010-0000-0400-0000681B0000}" name="Colonne6984" dataDxfId="9397"/>
    <tableColumn id="7017" xr3:uid="{00000000-0010-0000-0400-0000691B0000}" name="Colonne6985" dataDxfId="9396"/>
    <tableColumn id="7018" xr3:uid="{00000000-0010-0000-0400-00006A1B0000}" name="Colonne6986" dataDxfId="9395"/>
    <tableColumn id="7019" xr3:uid="{00000000-0010-0000-0400-00006B1B0000}" name="Colonne6987" dataDxfId="9394"/>
    <tableColumn id="7020" xr3:uid="{00000000-0010-0000-0400-00006C1B0000}" name="Colonne6988" dataDxfId="9393"/>
    <tableColumn id="7021" xr3:uid="{00000000-0010-0000-0400-00006D1B0000}" name="Colonne6989" dataDxfId="9392"/>
    <tableColumn id="7022" xr3:uid="{00000000-0010-0000-0400-00006E1B0000}" name="Colonne6990" dataDxfId="9391"/>
    <tableColumn id="7023" xr3:uid="{00000000-0010-0000-0400-00006F1B0000}" name="Colonne6991" dataDxfId="9390"/>
    <tableColumn id="7024" xr3:uid="{00000000-0010-0000-0400-0000701B0000}" name="Colonne6992" dataDxfId="9389"/>
    <tableColumn id="7025" xr3:uid="{00000000-0010-0000-0400-0000711B0000}" name="Colonne6993" dataDxfId="9388"/>
    <tableColumn id="7026" xr3:uid="{00000000-0010-0000-0400-0000721B0000}" name="Colonne6994" dataDxfId="9387"/>
    <tableColumn id="7027" xr3:uid="{00000000-0010-0000-0400-0000731B0000}" name="Colonne6995" dataDxfId="9386"/>
    <tableColumn id="7028" xr3:uid="{00000000-0010-0000-0400-0000741B0000}" name="Colonne6996" dataDxfId="9385"/>
    <tableColumn id="7029" xr3:uid="{00000000-0010-0000-0400-0000751B0000}" name="Colonne6997" dataDxfId="9384"/>
    <tableColumn id="7030" xr3:uid="{00000000-0010-0000-0400-0000761B0000}" name="Colonne6998" dataDxfId="9383"/>
    <tableColumn id="7031" xr3:uid="{00000000-0010-0000-0400-0000771B0000}" name="Colonne6999" dataDxfId="9382"/>
    <tableColumn id="7032" xr3:uid="{00000000-0010-0000-0400-0000781B0000}" name="Colonne7000" dataDxfId="9381"/>
    <tableColumn id="7033" xr3:uid="{00000000-0010-0000-0400-0000791B0000}" name="Colonne7001" dataDxfId="9380"/>
    <tableColumn id="7034" xr3:uid="{00000000-0010-0000-0400-00007A1B0000}" name="Colonne7002" dataDxfId="9379"/>
    <tableColumn id="7035" xr3:uid="{00000000-0010-0000-0400-00007B1B0000}" name="Colonne7003" dataDxfId="9378"/>
    <tableColumn id="7036" xr3:uid="{00000000-0010-0000-0400-00007C1B0000}" name="Colonne7004" dataDxfId="9377"/>
    <tableColumn id="7037" xr3:uid="{00000000-0010-0000-0400-00007D1B0000}" name="Colonne7005" dataDxfId="9376"/>
    <tableColumn id="7038" xr3:uid="{00000000-0010-0000-0400-00007E1B0000}" name="Colonne7006" dataDxfId="9375"/>
    <tableColumn id="7039" xr3:uid="{00000000-0010-0000-0400-00007F1B0000}" name="Colonne7007" dataDxfId="9374"/>
    <tableColumn id="7040" xr3:uid="{00000000-0010-0000-0400-0000801B0000}" name="Colonne7008" dataDxfId="9373"/>
    <tableColumn id="7041" xr3:uid="{00000000-0010-0000-0400-0000811B0000}" name="Colonne7009" dataDxfId="9372"/>
    <tableColumn id="7042" xr3:uid="{00000000-0010-0000-0400-0000821B0000}" name="Colonne7010" dataDxfId="9371"/>
    <tableColumn id="7043" xr3:uid="{00000000-0010-0000-0400-0000831B0000}" name="Colonne7011" dataDxfId="9370"/>
    <tableColumn id="7044" xr3:uid="{00000000-0010-0000-0400-0000841B0000}" name="Colonne7012" dataDxfId="9369"/>
    <tableColumn id="7045" xr3:uid="{00000000-0010-0000-0400-0000851B0000}" name="Colonne7013" dataDxfId="9368"/>
    <tableColumn id="7046" xr3:uid="{00000000-0010-0000-0400-0000861B0000}" name="Colonne7014" dataDxfId="9367"/>
    <tableColumn id="7047" xr3:uid="{00000000-0010-0000-0400-0000871B0000}" name="Colonne7015" dataDxfId="9366"/>
    <tableColumn id="7048" xr3:uid="{00000000-0010-0000-0400-0000881B0000}" name="Colonne7016" dataDxfId="9365"/>
    <tableColumn id="7049" xr3:uid="{00000000-0010-0000-0400-0000891B0000}" name="Colonne7017" dataDxfId="9364"/>
    <tableColumn id="7050" xr3:uid="{00000000-0010-0000-0400-00008A1B0000}" name="Colonne7018" dataDxfId="9363"/>
    <tableColumn id="7051" xr3:uid="{00000000-0010-0000-0400-00008B1B0000}" name="Colonne7019" dataDxfId="9362"/>
    <tableColumn id="7052" xr3:uid="{00000000-0010-0000-0400-00008C1B0000}" name="Colonne7020" dataDxfId="9361"/>
    <tableColumn id="7053" xr3:uid="{00000000-0010-0000-0400-00008D1B0000}" name="Colonne7021" dataDxfId="9360"/>
    <tableColumn id="7054" xr3:uid="{00000000-0010-0000-0400-00008E1B0000}" name="Colonne7022" dataDxfId="9359"/>
    <tableColumn id="7055" xr3:uid="{00000000-0010-0000-0400-00008F1B0000}" name="Colonne7023" dataDxfId="9358"/>
    <tableColumn id="7056" xr3:uid="{00000000-0010-0000-0400-0000901B0000}" name="Colonne7024" dataDxfId="9357"/>
    <tableColumn id="7057" xr3:uid="{00000000-0010-0000-0400-0000911B0000}" name="Colonne7025" dataDxfId="9356"/>
    <tableColumn id="7058" xr3:uid="{00000000-0010-0000-0400-0000921B0000}" name="Colonne7026" dataDxfId="9355"/>
    <tableColumn id="7059" xr3:uid="{00000000-0010-0000-0400-0000931B0000}" name="Colonne7027" dataDxfId="9354"/>
    <tableColumn id="7060" xr3:uid="{00000000-0010-0000-0400-0000941B0000}" name="Colonne7028" dataDxfId="9353"/>
    <tableColumn id="7061" xr3:uid="{00000000-0010-0000-0400-0000951B0000}" name="Colonne7029" dataDxfId="9352"/>
    <tableColumn id="7062" xr3:uid="{00000000-0010-0000-0400-0000961B0000}" name="Colonne7030" dataDxfId="9351"/>
    <tableColumn id="7063" xr3:uid="{00000000-0010-0000-0400-0000971B0000}" name="Colonne7031" dataDxfId="9350"/>
    <tableColumn id="7064" xr3:uid="{00000000-0010-0000-0400-0000981B0000}" name="Colonne7032" dataDxfId="9349"/>
    <tableColumn id="7065" xr3:uid="{00000000-0010-0000-0400-0000991B0000}" name="Colonne7033" dataDxfId="9348"/>
    <tableColumn id="7066" xr3:uid="{00000000-0010-0000-0400-00009A1B0000}" name="Colonne7034" dataDxfId="9347"/>
    <tableColumn id="7067" xr3:uid="{00000000-0010-0000-0400-00009B1B0000}" name="Colonne7035" dataDxfId="9346"/>
    <tableColumn id="7068" xr3:uid="{00000000-0010-0000-0400-00009C1B0000}" name="Colonne7036" dataDxfId="9345"/>
    <tableColumn id="7069" xr3:uid="{00000000-0010-0000-0400-00009D1B0000}" name="Colonne7037" dataDxfId="9344"/>
    <tableColumn id="7070" xr3:uid="{00000000-0010-0000-0400-00009E1B0000}" name="Colonne7038" dataDxfId="9343"/>
    <tableColumn id="7071" xr3:uid="{00000000-0010-0000-0400-00009F1B0000}" name="Colonne7039" dataDxfId="9342"/>
    <tableColumn id="7072" xr3:uid="{00000000-0010-0000-0400-0000A01B0000}" name="Colonne7040" dataDxfId="9341"/>
    <tableColumn id="7073" xr3:uid="{00000000-0010-0000-0400-0000A11B0000}" name="Colonne7041" dataDxfId="9340"/>
    <tableColumn id="7074" xr3:uid="{00000000-0010-0000-0400-0000A21B0000}" name="Colonne7042" dataDxfId="9339"/>
    <tableColumn id="7075" xr3:uid="{00000000-0010-0000-0400-0000A31B0000}" name="Colonne7043" dataDxfId="9338"/>
    <tableColumn id="7076" xr3:uid="{00000000-0010-0000-0400-0000A41B0000}" name="Colonne7044" dataDxfId="9337"/>
    <tableColumn id="7077" xr3:uid="{00000000-0010-0000-0400-0000A51B0000}" name="Colonne7045" dataDxfId="9336"/>
    <tableColumn id="7078" xr3:uid="{00000000-0010-0000-0400-0000A61B0000}" name="Colonne7046" dataDxfId="9335"/>
    <tableColumn id="7079" xr3:uid="{00000000-0010-0000-0400-0000A71B0000}" name="Colonne7047" dataDxfId="9334"/>
    <tableColumn id="7080" xr3:uid="{00000000-0010-0000-0400-0000A81B0000}" name="Colonne7048" dataDxfId="9333"/>
    <tableColumn id="7081" xr3:uid="{00000000-0010-0000-0400-0000A91B0000}" name="Colonne7049" dataDxfId="9332"/>
    <tableColumn id="7082" xr3:uid="{00000000-0010-0000-0400-0000AA1B0000}" name="Colonne7050" dataDxfId="9331"/>
    <tableColumn id="7083" xr3:uid="{00000000-0010-0000-0400-0000AB1B0000}" name="Colonne7051" dataDxfId="9330"/>
    <tableColumn id="7084" xr3:uid="{00000000-0010-0000-0400-0000AC1B0000}" name="Colonne7052" dataDxfId="9329"/>
    <tableColumn id="7085" xr3:uid="{00000000-0010-0000-0400-0000AD1B0000}" name="Colonne7053" dataDxfId="9328"/>
    <tableColumn id="7086" xr3:uid="{00000000-0010-0000-0400-0000AE1B0000}" name="Colonne7054" dataDxfId="9327"/>
    <tableColumn id="7087" xr3:uid="{00000000-0010-0000-0400-0000AF1B0000}" name="Colonne7055" dataDxfId="9326"/>
    <tableColumn id="7088" xr3:uid="{00000000-0010-0000-0400-0000B01B0000}" name="Colonne7056" dataDxfId="9325"/>
    <tableColumn id="7089" xr3:uid="{00000000-0010-0000-0400-0000B11B0000}" name="Colonne7057" dataDxfId="9324"/>
    <tableColumn id="7090" xr3:uid="{00000000-0010-0000-0400-0000B21B0000}" name="Colonne7058" dataDxfId="9323"/>
    <tableColumn id="7091" xr3:uid="{00000000-0010-0000-0400-0000B31B0000}" name="Colonne7059" dataDxfId="9322"/>
    <tableColumn id="7092" xr3:uid="{00000000-0010-0000-0400-0000B41B0000}" name="Colonne7060" dataDxfId="9321"/>
    <tableColumn id="7093" xr3:uid="{00000000-0010-0000-0400-0000B51B0000}" name="Colonne7061" dataDxfId="9320"/>
    <tableColumn id="7094" xr3:uid="{00000000-0010-0000-0400-0000B61B0000}" name="Colonne7062" dataDxfId="9319"/>
    <tableColumn id="7095" xr3:uid="{00000000-0010-0000-0400-0000B71B0000}" name="Colonne7063" dataDxfId="9318"/>
    <tableColumn id="7096" xr3:uid="{00000000-0010-0000-0400-0000B81B0000}" name="Colonne7064" dataDxfId="9317"/>
    <tableColumn id="7097" xr3:uid="{00000000-0010-0000-0400-0000B91B0000}" name="Colonne7065" dataDxfId="9316"/>
    <tableColumn id="7098" xr3:uid="{00000000-0010-0000-0400-0000BA1B0000}" name="Colonne7066" dataDxfId="9315"/>
    <tableColumn id="7099" xr3:uid="{00000000-0010-0000-0400-0000BB1B0000}" name="Colonne7067" dataDxfId="9314"/>
    <tableColumn id="7100" xr3:uid="{00000000-0010-0000-0400-0000BC1B0000}" name="Colonne7068" dataDxfId="9313"/>
    <tableColumn id="7101" xr3:uid="{00000000-0010-0000-0400-0000BD1B0000}" name="Colonne7069" dataDxfId="9312"/>
    <tableColumn id="7102" xr3:uid="{00000000-0010-0000-0400-0000BE1B0000}" name="Colonne7070" dataDxfId="9311"/>
    <tableColumn id="7103" xr3:uid="{00000000-0010-0000-0400-0000BF1B0000}" name="Colonne7071" dataDxfId="9310"/>
    <tableColumn id="7104" xr3:uid="{00000000-0010-0000-0400-0000C01B0000}" name="Colonne7072" dataDxfId="9309"/>
    <tableColumn id="7105" xr3:uid="{00000000-0010-0000-0400-0000C11B0000}" name="Colonne7073" dataDxfId="9308"/>
    <tableColumn id="7106" xr3:uid="{00000000-0010-0000-0400-0000C21B0000}" name="Colonne7074" dataDxfId="9307"/>
    <tableColumn id="7107" xr3:uid="{00000000-0010-0000-0400-0000C31B0000}" name="Colonne7075" dataDxfId="9306"/>
    <tableColumn id="7108" xr3:uid="{00000000-0010-0000-0400-0000C41B0000}" name="Colonne7076" dataDxfId="9305"/>
    <tableColumn id="7109" xr3:uid="{00000000-0010-0000-0400-0000C51B0000}" name="Colonne7077" dataDxfId="9304"/>
    <tableColumn id="7110" xr3:uid="{00000000-0010-0000-0400-0000C61B0000}" name="Colonne7078" dataDxfId="9303"/>
    <tableColumn id="7111" xr3:uid="{00000000-0010-0000-0400-0000C71B0000}" name="Colonne7079" dataDxfId="9302"/>
    <tableColumn id="7112" xr3:uid="{00000000-0010-0000-0400-0000C81B0000}" name="Colonne7080" dataDxfId="9301"/>
    <tableColumn id="7113" xr3:uid="{00000000-0010-0000-0400-0000C91B0000}" name="Colonne7081" dataDxfId="9300"/>
    <tableColumn id="7114" xr3:uid="{00000000-0010-0000-0400-0000CA1B0000}" name="Colonne7082" dataDxfId="9299"/>
    <tableColumn id="7115" xr3:uid="{00000000-0010-0000-0400-0000CB1B0000}" name="Colonne7083" dataDxfId="9298"/>
    <tableColumn id="7116" xr3:uid="{00000000-0010-0000-0400-0000CC1B0000}" name="Colonne7084" dataDxfId="9297"/>
    <tableColumn id="7117" xr3:uid="{00000000-0010-0000-0400-0000CD1B0000}" name="Colonne7085" dataDxfId="9296"/>
    <tableColumn id="7118" xr3:uid="{00000000-0010-0000-0400-0000CE1B0000}" name="Colonne7086" dataDxfId="9295"/>
    <tableColumn id="7119" xr3:uid="{00000000-0010-0000-0400-0000CF1B0000}" name="Colonne7087" dataDxfId="9294"/>
    <tableColumn id="7120" xr3:uid="{00000000-0010-0000-0400-0000D01B0000}" name="Colonne7088" dataDxfId="9293"/>
    <tableColumn id="7121" xr3:uid="{00000000-0010-0000-0400-0000D11B0000}" name="Colonne7089" dataDxfId="9292"/>
    <tableColumn id="7122" xr3:uid="{00000000-0010-0000-0400-0000D21B0000}" name="Colonne7090" dataDxfId="9291"/>
    <tableColumn id="7123" xr3:uid="{00000000-0010-0000-0400-0000D31B0000}" name="Colonne7091" dataDxfId="9290"/>
    <tableColumn id="7124" xr3:uid="{00000000-0010-0000-0400-0000D41B0000}" name="Colonne7092" dataDxfId="9289"/>
    <tableColumn id="7125" xr3:uid="{00000000-0010-0000-0400-0000D51B0000}" name="Colonne7093" dataDxfId="9288"/>
    <tableColumn id="7126" xr3:uid="{00000000-0010-0000-0400-0000D61B0000}" name="Colonne7094" dataDxfId="9287"/>
    <tableColumn id="7127" xr3:uid="{00000000-0010-0000-0400-0000D71B0000}" name="Colonne7095" dataDxfId="9286"/>
    <tableColumn id="7128" xr3:uid="{00000000-0010-0000-0400-0000D81B0000}" name="Colonne7096" dataDxfId="9285"/>
    <tableColumn id="7129" xr3:uid="{00000000-0010-0000-0400-0000D91B0000}" name="Colonne7097" dataDxfId="9284"/>
    <tableColumn id="7130" xr3:uid="{00000000-0010-0000-0400-0000DA1B0000}" name="Colonne7098" dataDxfId="9283"/>
    <tableColumn id="7131" xr3:uid="{00000000-0010-0000-0400-0000DB1B0000}" name="Colonne7099" dataDxfId="9282"/>
    <tableColumn id="7132" xr3:uid="{00000000-0010-0000-0400-0000DC1B0000}" name="Colonne7100" dataDxfId="9281"/>
    <tableColumn id="7133" xr3:uid="{00000000-0010-0000-0400-0000DD1B0000}" name="Colonne7101" dataDxfId="9280"/>
    <tableColumn id="7134" xr3:uid="{00000000-0010-0000-0400-0000DE1B0000}" name="Colonne7102" dataDxfId="9279"/>
    <tableColumn id="7135" xr3:uid="{00000000-0010-0000-0400-0000DF1B0000}" name="Colonne7103" dataDxfId="9278"/>
    <tableColumn id="7136" xr3:uid="{00000000-0010-0000-0400-0000E01B0000}" name="Colonne7104" dataDxfId="9277"/>
    <tableColumn id="7137" xr3:uid="{00000000-0010-0000-0400-0000E11B0000}" name="Colonne7105" dataDxfId="9276"/>
    <tableColumn id="7138" xr3:uid="{00000000-0010-0000-0400-0000E21B0000}" name="Colonne7106" dataDxfId="9275"/>
    <tableColumn id="7139" xr3:uid="{00000000-0010-0000-0400-0000E31B0000}" name="Colonne7107" dataDxfId="9274"/>
    <tableColumn id="7140" xr3:uid="{00000000-0010-0000-0400-0000E41B0000}" name="Colonne7108" dataDxfId="9273"/>
    <tableColumn id="7141" xr3:uid="{00000000-0010-0000-0400-0000E51B0000}" name="Colonne7109" dataDxfId="9272"/>
    <tableColumn id="7142" xr3:uid="{00000000-0010-0000-0400-0000E61B0000}" name="Colonne7110" dataDxfId="9271"/>
    <tableColumn id="7143" xr3:uid="{00000000-0010-0000-0400-0000E71B0000}" name="Colonne7111" dataDxfId="9270"/>
    <tableColumn id="7144" xr3:uid="{00000000-0010-0000-0400-0000E81B0000}" name="Colonne7112" dataDxfId="9269"/>
    <tableColumn id="7145" xr3:uid="{00000000-0010-0000-0400-0000E91B0000}" name="Colonne7113" dataDxfId="9268"/>
    <tableColumn id="7146" xr3:uid="{00000000-0010-0000-0400-0000EA1B0000}" name="Colonne7114" dataDxfId="9267"/>
    <tableColumn id="7147" xr3:uid="{00000000-0010-0000-0400-0000EB1B0000}" name="Colonne7115" dataDxfId="9266"/>
    <tableColumn id="7148" xr3:uid="{00000000-0010-0000-0400-0000EC1B0000}" name="Colonne7116" dataDxfId="9265"/>
    <tableColumn id="7149" xr3:uid="{00000000-0010-0000-0400-0000ED1B0000}" name="Colonne7117" dataDxfId="9264"/>
    <tableColumn id="7150" xr3:uid="{00000000-0010-0000-0400-0000EE1B0000}" name="Colonne7118" dataDxfId="9263"/>
    <tableColumn id="7151" xr3:uid="{00000000-0010-0000-0400-0000EF1B0000}" name="Colonne7119" dataDxfId="9262"/>
    <tableColumn id="7152" xr3:uid="{00000000-0010-0000-0400-0000F01B0000}" name="Colonne7120" dataDxfId="9261"/>
    <tableColumn id="7153" xr3:uid="{00000000-0010-0000-0400-0000F11B0000}" name="Colonne7121" dataDxfId="9260"/>
    <tableColumn id="7154" xr3:uid="{00000000-0010-0000-0400-0000F21B0000}" name="Colonne7122" dataDxfId="9259"/>
    <tableColumn id="7155" xr3:uid="{00000000-0010-0000-0400-0000F31B0000}" name="Colonne7123" dataDxfId="9258"/>
    <tableColumn id="7156" xr3:uid="{00000000-0010-0000-0400-0000F41B0000}" name="Colonne7124" dataDxfId="9257"/>
    <tableColumn id="7157" xr3:uid="{00000000-0010-0000-0400-0000F51B0000}" name="Colonne7125" dataDxfId="9256"/>
    <tableColumn id="7158" xr3:uid="{00000000-0010-0000-0400-0000F61B0000}" name="Colonne7126" dataDxfId="9255"/>
    <tableColumn id="7159" xr3:uid="{00000000-0010-0000-0400-0000F71B0000}" name="Colonne7127" dataDxfId="9254"/>
    <tableColumn id="7160" xr3:uid="{00000000-0010-0000-0400-0000F81B0000}" name="Colonne7128" dataDxfId="9253"/>
    <tableColumn id="7161" xr3:uid="{00000000-0010-0000-0400-0000F91B0000}" name="Colonne7129" dataDxfId="9252"/>
    <tableColumn id="7162" xr3:uid="{00000000-0010-0000-0400-0000FA1B0000}" name="Colonne7130" dataDxfId="9251"/>
    <tableColumn id="7163" xr3:uid="{00000000-0010-0000-0400-0000FB1B0000}" name="Colonne7131" dataDxfId="9250"/>
    <tableColumn id="7164" xr3:uid="{00000000-0010-0000-0400-0000FC1B0000}" name="Colonne7132" dataDxfId="9249"/>
    <tableColumn id="7165" xr3:uid="{00000000-0010-0000-0400-0000FD1B0000}" name="Colonne7133" dataDxfId="9248"/>
    <tableColumn id="7166" xr3:uid="{00000000-0010-0000-0400-0000FE1B0000}" name="Colonne7134" dataDxfId="9247"/>
    <tableColumn id="7167" xr3:uid="{00000000-0010-0000-0400-0000FF1B0000}" name="Colonne7135" dataDxfId="9246"/>
    <tableColumn id="7168" xr3:uid="{00000000-0010-0000-0400-0000001C0000}" name="Colonne7136" dataDxfId="9245"/>
    <tableColumn id="7169" xr3:uid="{00000000-0010-0000-0400-0000011C0000}" name="Colonne7137" dataDxfId="9244"/>
    <tableColumn id="7170" xr3:uid="{00000000-0010-0000-0400-0000021C0000}" name="Colonne7138" dataDxfId="9243"/>
    <tableColumn id="7171" xr3:uid="{00000000-0010-0000-0400-0000031C0000}" name="Colonne7139" dataDxfId="9242"/>
    <tableColumn id="7172" xr3:uid="{00000000-0010-0000-0400-0000041C0000}" name="Colonne7140" dataDxfId="9241"/>
    <tableColumn id="7173" xr3:uid="{00000000-0010-0000-0400-0000051C0000}" name="Colonne7141" dataDxfId="9240"/>
    <tableColumn id="7174" xr3:uid="{00000000-0010-0000-0400-0000061C0000}" name="Colonne7142" dataDxfId="9239"/>
    <tableColumn id="7175" xr3:uid="{00000000-0010-0000-0400-0000071C0000}" name="Colonne7143" dataDxfId="9238"/>
    <tableColumn id="7176" xr3:uid="{00000000-0010-0000-0400-0000081C0000}" name="Colonne7144" dataDxfId="9237"/>
    <tableColumn id="7177" xr3:uid="{00000000-0010-0000-0400-0000091C0000}" name="Colonne7145" dataDxfId="9236"/>
    <tableColumn id="7178" xr3:uid="{00000000-0010-0000-0400-00000A1C0000}" name="Colonne7146" dataDxfId="9235"/>
    <tableColumn id="7179" xr3:uid="{00000000-0010-0000-0400-00000B1C0000}" name="Colonne7147" dataDxfId="9234"/>
    <tableColumn id="7180" xr3:uid="{00000000-0010-0000-0400-00000C1C0000}" name="Colonne7148" dataDxfId="9233"/>
    <tableColumn id="7181" xr3:uid="{00000000-0010-0000-0400-00000D1C0000}" name="Colonne7149" dataDxfId="9232"/>
    <tableColumn id="7182" xr3:uid="{00000000-0010-0000-0400-00000E1C0000}" name="Colonne7150" dataDxfId="9231"/>
    <tableColumn id="7183" xr3:uid="{00000000-0010-0000-0400-00000F1C0000}" name="Colonne7151" dataDxfId="9230"/>
    <tableColumn id="7184" xr3:uid="{00000000-0010-0000-0400-0000101C0000}" name="Colonne7152" dataDxfId="9229"/>
    <tableColumn id="7185" xr3:uid="{00000000-0010-0000-0400-0000111C0000}" name="Colonne7153" dataDxfId="9228"/>
    <tableColumn id="7186" xr3:uid="{00000000-0010-0000-0400-0000121C0000}" name="Colonne7154" dataDxfId="9227"/>
    <tableColumn id="7187" xr3:uid="{00000000-0010-0000-0400-0000131C0000}" name="Colonne7155" dataDxfId="9226"/>
    <tableColumn id="7188" xr3:uid="{00000000-0010-0000-0400-0000141C0000}" name="Colonne7156" dataDxfId="9225"/>
    <tableColumn id="7189" xr3:uid="{00000000-0010-0000-0400-0000151C0000}" name="Colonne7157" dataDxfId="9224"/>
    <tableColumn id="7190" xr3:uid="{00000000-0010-0000-0400-0000161C0000}" name="Colonne7158" dataDxfId="9223"/>
    <tableColumn id="7191" xr3:uid="{00000000-0010-0000-0400-0000171C0000}" name="Colonne7159" dataDxfId="9222"/>
    <tableColumn id="7192" xr3:uid="{00000000-0010-0000-0400-0000181C0000}" name="Colonne7160" dataDxfId="9221"/>
    <tableColumn id="7193" xr3:uid="{00000000-0010-0000-0400-0000191C0000}" name="Colonne7161" dataDxfId="9220"/>
    <tableColumn id="7194" xr3:uid="{00000000-0010-0000-0400-00001A1C0000}" name="Colonne7162" dataDxfId="9219"/>
    <tableColumn id="7195" xr3:uid="{00000000-0010-0000-0400-00001B1C0000}" name="Colonne7163" dataDxfId="9218"/>
    <tableColumn id="7196" xr3:uid="{00000000-0010-0000-0400-00001C1C0000}" name="Colonne7164" dataDxfId="9217"/>
    <tableColumn id="7197" xr3:uid="{00000000-0010-0000-0400-00001D1C0000}" name="Colonne7165" dataDxfId="9216"/>
    <tableColumn id="7198" xr3:uid="{00000000-0010-0000-0400-00001E1C0000}" name="Colonne7166" dataDxfId="9215"/>
    <tableColumn id="7199" xr3:uid="{00000000-0010-0000-0400-00001F1C0000}" name="Colonne7167" dataDxfId="9214"/>
    <tableColumn id="7200" xr3:uid="{00000000-0010-0000-0400-0000201C0000}" name="Colonne7168" dataDxfId="9213"/>
    <tableColumn id="7201" xr3:uid="{00000000-0010-0000-0400-0000211C0000}" name="Colonne7169" dataDxfId="9212"/>
    <tableColumn id="7202" xr3:uid="{00000000-0010-0000-0400-0000221C0000}" name="Colonne7170" dataDxfId="9211"/>
    <tableColumn id="7203" xr3:uid="{00000000-0010-0000-0400-0000231C0000}" name="Colonne7171" dataDxfId="9210"/>
    <tableColumn id="7204" xr3:uid="{00000000-0010-0000-0400-0000241C0000}" name="Colonne7172" dataDxfId="9209"/>
    <tableColumn id="7205" xr3:uid="{00000000-0010-0000-0400-0000251C0000}" name="Colonne7173" dataDxfId="9208"/>
    <tableColumn id="7206" xr3:uid="{00000000-0010-0000-0400-0000261C0000}" name="Colonne7174" dataDxfId="9207"/>
    <tableColumn id="7207" xr3:uid="{00000000-0010-0000-0400-0000271C0000}" name="Colonne7175" dataDxfId="9206"/>
    <tableColumn id="7208" xr3:uid="{00000000-0010-0000-0400-0000281C0000}" name="Colonne7176" dataDxfId="9205"/>
    <tableColumn id="7209" xr3:uid="{00000000-0010-0000-0400-0000291C0000}" name="Colonne7177" dataDxfId="9204"/>
    <tableColumn id="7210" xr3:uid="{00000000-0010-0000-0400-00002A1C0000}" name="Colonne7178" dataDxfId="9203"/>
    <tableColumn id="7211" xr3:uid="{00000000-0010-0000-0400-00002B1C0000}" name="Colonne7179" dataDxfId="9202"/>
    <tableColumn id="7212" xr3:uid="{00000000-0010-0000-0400-00002C1C0000}" name="Colonne7180" dataDxfId="9201"/>
    <tableColumn id="7213" xr3:uid="{00000000-0010-0000-0400-00002D1C0000}" name="Colonne7181" dataDxfId="9200"/>
    <tableColumn id="7214" xr3:uid="{00000000-0010-0000-0400-00002E1C0000}" name="Colonne7182" dataDxfId="9199"/>
    <tableColumn id="7215" xr3:uid="{00000000-0010-0000-0400-00002F1C0000}" name="Colonne7183" dataDxfId="9198"/>
    <tableColumn id="7216" xr3:uid="{00000000-0010-0000-0400-0000301C0000}" name="Colonne7184" dataDxfId="9197"/>
    <tableColumn id="7217" xr3:uid="{00000000-0010-0000-0400-0000311C0000}" name="Colonne7185" dataDxfId="9196"/>
    <tableColumn id="7218" xr3:uid="{00000000-0010-0000-0400-0000321C0000}" name="Colonne7186" dataDxfId="9195"/>
    <tableColumn id="7219" xr3:uid="{00000000-0010-0000-0400-0000331C0000}" name="Colonne7187" dataDxfId="9194"/>
    <tableColumn id="7220" xr3:uid="{00000000-0010-0000-0400-0000341C0000}" name="Colonne7188" dataDxfId="9193"/>
    <tableColumn id="7221" xr3:uid="{00000000-0010-0000-0400-0000351C0000}" name="Colonne7189" dataDxfId="9192"/>
    <tableColumn id="7222" xr3:uid="{00000000-0010-0000-0400-0000361C0000}" name="Colonne7190" dataDxfId="9191"/>
    <tableColumn id="7223" xr3:uid="{00000000-0010-0000-0400-0000371C0000}" name="Colonne7191" dataDxfId="9190"/>
    <tableColumn id="7224" xr3:uid="{00000000-0010-0000-0400-0000381C0000}" name="Colonne7192" dataDxfId="9189"/>
    <tableColumn id="7225" xr3:uid="{00000000-0010-0000-0400-0000391C0000}" name="Colonne7193" dataDxfId="9188"/>
    <tableColumn id="7226" xr3:uid="{00000000-0010-0000-0400-00003A1C0000}" name="Colonne7194" dataDxfId="9187"/>
    <tableColumn id="7227" xr3:uid="{00000000-0010-0000-0400-00003B1C0000}" name="Colonne7195" dataDxfId="9186"/>
    <tableColumn id="7228" xr3:uid="{00000000-0010-0000-0400-00003C1C0000}" name="Colonne7196" dataDxfId="9185"/>
    <tableColumn id="7229" xr3:uid="{00000000-0010-0000-0400-00003D1C0000}" name="Colonne7197" dataDxfId="9184"/>
    <tableColumn id="7230" xr3:uid="{00000000-0010-0000-0400-00003E1C0000}" name="Colonne7198" dataDxfId="9183"/>
    <tableColumn id="7231" xr3:uid="{00000000-0010-0000-0400-00003F1C0000}" name="Colonne7199" dataDxfId="9182"/>
    <tableColumn id="7232" xr3:uid="{00000000-0010-0000-0400-0000401C0000}" name="Colonne7200" dataDxfId="9181"/>
    <tableColumn id="7233" xr3:uid="{00000000-0010-0000-0400-0000411C0000}" name="Colonne7201" dataDxfId="9180"/>
    <tableColumn id="7234" xr3:uid="{00000000-0010-0000-0400-0000421C0000}" name="Colonne7202" dataDxfId="9179"/>
    <tableColumn id="7235" xr3:uid="{00000000-0010-0000-0400-0000431C0000}" name="Colonne7203" dataDxfId="9178"/>
    <tableColumn id="7236" xr3:uid="{00000000-0010-0000-0400-0000441C0000}" name="Colonne7204" dataDxfId="9177"/>
    <tableColumn id="7237" xr3:uid="{00000000-0010-0000-0400-0000451C0000}" name="Colonne7205" dataDxfId="9176"/>
    <tableColumn id="7238" xr3:uid="{00000000-0010-0000-0400-0000461C0000}" name="Colonne7206" dataDxfId="9175"/>
    <tableColumn id="7239" xr3:uid="{00000000-0010-0000-0400-0000471C0000}" name="Colonne7207" dataDxfId="9174"/>
    <tableColumn id="7240" xr3:uid="{00000000-0010-0000-0400-0000481C0000}" name="Colonne7208" dataDxfId="9173"/>
    <tableColumn id="7241" xr3:uid="{00000000-0010-0000-0400-0000491C0000}" name="Colonne7209" dataDxfId="9172"/>
    <tableColumn id="7242" xr3:uid="{00000000-0010-0000-0400-00004A1C0000}" name="Colonne7210" dataDxfId="9171"/>
    <tableColumn id="7243" xr3:uid="{00000000-0010-0000-0400-00004B1C0000}" name="Colonne7211" dataDxfId="9170"/>
    <tableColumn id="7244" xr3:uid="{00000000-0010-0000-0400-00004C1C0000}" name="Colonne7212" dataDxfId="9169"/>
    <tableColumn id="7245" xr3:uid="{00000000-0010-0000-0400-00004D1C0000}" name="Colonne7213" dataDxfId="9168"/>
    <tableColumn id="7246" xr3:uid="{00000000-0010-0000-0400-00004E1C0000}" name="Colonne7214" dataDxfId="9167"/>
    <tableColumn id="7247" xr3:uid="{00000000-0010-0000-0400-00004F1C0000}" name="Colonne7215" dataDxfId="9166"/>
    <tableColumn id="7248" xr3:uid="{00000000-0010-0000-0400-0000501C0000}" name="Colonne7216" dataDxfId="9165"/>
    <tableColumn id="7249" xr3:uid="{00000000-0010-0000-0400-0000511C0000}" name="Colonne7217" dataDxfId="9164"/>
    <tableColumn id="7250" xr3:uid="{00000000-0010-0000-0400-0000521C0000}" name="Colonne7218" dataDxfId="9163"/>
    <tableColumn id="7251" xr3:uid="{00000000-0010-0000-0400-0000531C0000}" name="Colonne7219" dataDxfId="9162"/>
    <tableColumn id="7252" xr3:uid="{00000000-0010-0000-0400-0000541C0000}" name="Colonne7220" dataDxfId="9161"/>
    <tableColumn id="7253" xr3:uid="{00000000-0010-0000-0400-0000551C0000}" name="Colonne7221" dataDxfId="9160"/>
    <tableColumn id="7254" xr3:uid="{00000000-0010-0000-0400-0000561C0000}" name="Colonne7222" dataDxfId="9159"/>
    <tableColumn id="7255" xr3:uid="{00000000-0010-0000-0400-0000571C0000}" name="Colonne7223" dataDxfId="9158"/>
    <tableColumn id="7256" xr3:uid="{00000000-0010-0000-0400-0000581C0000}" name="Colonne7224" dataDxfId="9157"/>
    <tableColumn id="7257" xr3:uid="{00000000-0010-0000-0400-0000591C0000}" name="Colonne7225" dataDxfId="9156"/>
    <tableColumn id="7258" xr3:uid="{00000000-0010-0000-0400-00005A1C0000}" name="Colonne7226" dataDxfId="9155"/>
    <tableColumn id="7259" xr3:uid="{00000000-0010-0000-0400-00005B1C0000}" name="Colonne7227" dataDxfId="9154"/>
    <tableColumn id="7260" xr3:uid="{00000000-0010-0000-0400-00005C1C0000}" name="Colonne7228" dataDxfId="9153"/>
    <tableColumn id="7261" xr3:uid="{00000000-0010-0000-0400-00005D1C0000}" name="Colonne7229" dataDxfId="9152"/>
    <tableColumn id="7262" xr3:uid="{00000000-0010-0000-0400-00005E1C0000}" name="Colonne7230" dataDxfId="9151"/>
    <tableColumn id="7263" xr3:uid="{00000000-0010-0000-0400-00005F1C0000}" name="Colonne7231" dataDxfId="9150"/>
    <tableColumn id="7264" xr3:uid="{00000000-0010-0000-0400-0000601C0000}" name="Colonne7232" dataDxfId="9149"/>
    <tableColumn id="7265" xr3:uid="{00000000-0010-0000-0400-0000611C0000}" name="Colonne7233" dataDxfId="9148"/>
    <tableColumn id="7266" xr3:uid="{00000000-0010-0000-0400-0000621C0000}" name="Colonne7234" dataDxfId="9147"/>
    <tableColumn id="7267" xr3:uid="{00000000-0010-0000-0400-0000631C0000}" name="Colonne7235" dataDxfId="9146"/>
    <tableColumn id="7268" xr3:uid="{00000000-0010-0000-0400-0000641C0000}" name="Colonne7236" dataDxfId="9145"/>
    <tableColumn id="7269" xr3:uid="{00000000-0010-0000-0400-0000651C0000}" name="Colonne7237" dataDxfId="9144"/>
    <tableColumn id="7270" xr3:uid="{00000000-0010-0000-0400-0000661C0000}" name="Colonne7238" dataDxfId="9143"/>
    <tableColumn id="7271" xr3:uid="{00000000-0010-0000-0400-0000671C0000}" name="Colonne7239" dataDxfId="9142"/>
    <tableColumn id="7272" xr3:uid="{00000000-0010-0000-0400-0000681C0000}" name="Colonne7240" dataDxfId="9141"/>
    <tableColumn id="7273" xr3:uid="{00000000-0010-0000-0400-0000691C0000}" name="Colonne7241" dataDxfId="9140"/>
    <tableColumn id="7274" xr3:uid="{00000000-0010-0000-0400-00006A1C0000}" name="Colonne7242" dataDxfId="9139"/>
    <tableColumn id="7275" xr3:uid="{00000000-0010-0000-0400-00006B1C0000}" name="Colonne7243" dataDxfId="9138"/>
    <tableColumn id="7276" xr3:uid="{00000000-0010-0000-0400-00006C1C0000}" name="Colonne7244" dataDxfId="9137"/>
    <tableColumn id="7277" xr3:uid="{00000000-0010-0000-0400-00006D1C0000}" name="Colonne7245" dataDxfId="9136"/>
    <tableColumn id="7278" xr3:uid="{00000000-0010-0000-0400-00006E1C0000}" name="Colonne7246" dataDxfId="9135"/>
    <tableColumn id="7279" xr3:uid="{00000000-0010-0000-0400-00006F1C0000}" name="Colonne7247" dataDxfId="9134"/>
    <tableColumn id="7280" xr3:uid="{00000000-0010-0000-0400-0000701C0000}" name="Colonne7248" dataDxfId="9133"/>
    <tableColumn id="7281" xr3:uid="{00000000-0010-0000-0400-0000711C0000}" name="Colonne7249" dataDxfId="9132"/>
    <tableColumn id="7282" xr3:uid="{00000000-0010-0000-0400-0000721C0000}" name="Colonne7250" dataDxfId="9131"/>
    <tableColumn id="7283" xr3:uid="{00000000-0010-0000-0400-0000731C0000}" name="Colonne7251" dataDxfId="9130"/>
    <tableColumn id="7284" xr3:uid="{00000000-0010-0000-0400-0000741C0000}" name="Colonne7252" dataDxfId="9129"/>
    <tableColumn id="7285" xr3:uid="{00000000-0010-0000-0400-0000751C0000}" name="Colonne7253" dataDxfId="9128"/>
    <tableColumn id="7286" xr3:uid="{00000000-0010-0000-0400-0000761C0000}" name="Colonne7254" dataDxfId="9127"/>
    <tableColumn id="7287" xr3:uid="{00000000-0010-0000-0400-0000771C0000}" name="Colonne7255" dataDxfId="9126"/>
    <tableColumn id="7288" xr3:uid="{00000000-0010-0000-0400-0000781C0000}" name="Colonne7256" dataDxfId="9125"/>
    <tableColumn id="7289" xr3:uid="{00000000-0010-0000-0400-0000791C0000}" name="Colonne7257" dataDxfId="9124"/>
    <tableColumn id="7290" xr3:uid="{00000000-0010-0000-0400-00007A1C0000}" name="Colonne7258" dataDxfId="9123"/>
    <tableColumn id="7291" xr3:uid="{00000000-0010-0000-0400-00007B1C0000}" name="Colonne7259" dataDxfId="9122"/>
    <tableColumn id="7292" xr3:uid="{00000000-0010-0000-0400-00007C1C0000}" name="Colonne7260" dataDxfId="9121"/>
    <tableColumn id="7293" xr3:uid="{00000000-0010-0000-0400-00007D1C0000}" name="Colonne7261" dataDxfId="9120"/>
    <tableColumn id="7294" xr3:uid="{00000000-0010-0000-0400-00007E1C0000}" name="Colonne7262" dataDxfId="9119"/>
    <tableColumn id="7295" xr3:uid="{00000000-0010-0000-0400-00007F1C0000}" name="Colonne7263" dataDxfId="9118"/>
    <tableColumn id="7296" xr3:uid="{00000000-0010-0000-0400-0000801C0000}" name="Colonne7264" dataDxfId="9117"/>
    <tableColumn id="7297" xr3:uid="{00000000-0010-0000-0400-0000811C0000}" name="Colonne7265" dataDxfId="9116"/>
    <tableColumn id="7298" xr3:uid="{00000000-0010-0000-0400-0000821C0000}" name="Colonne7266" dataDxfId="9115"/>
    <tableColumn id="7299" xr3:uid="{00000000-0010-0000-0400-0000831C0000}" name="Colonne7267" dataDxfId="9114"/>
    <tableColumn id="7300" xr3:uid="{00000000-0010-0000-0400-0000841C0000}" name="Colonne7268" dataDxfId="9113"/>
    <tableColumn id="7301" xr3:uid="{00000000-0010-0000-0400-0000851C0000}" name="Colonne7269" dataDxfId="9112"/>
    <tableColumn id="7302" xr3:uid="{00000000-0010-0000-0400-0000861C0000}" name="Colonne7270" dataDxfId="9111"/>
    <tableColumn id="7303" xr3:uid="{00000000-0010-0000-0400-0000871C0000}" name="Colonne7271" dataDxfId="9110"/>
    <tableColumn id="7304" xr3:uid="{00000000-0010-0000-0400-0000881C0000}" name="Colonne7272" dataDxfId="9109"/>
    <tableColumn id="7305" xr3:uid="{00000000-0010-0000-0400-0000891C0000}" name="Colonne7273" dataDxfId="9108"/>
    <tableColumn id="7306" xr3:uid="{00000000-0010-0000-0400-00008A1C0000}" name="Colonne7274" dataDxfId="9107"/>
    <tableColumn id="7307" xr3:uid="{00000000-0010-0000-0400-00008B1C0000}" name="Colonne7275" dataDxfId="9106"/>
    <tableColumn id="7308" xr3:uid="{00000000-0010-0000-0400-00008C1C0000}" name="Colonne7276" dataDxfId="9105"/>
    <tableColumn id="7309" xr3:uid="{00000000-0010-0000-0400-00008D1C0000}" name="Colonne7277" dataDxfId="9104"/>
    <tableColumn id="7310" xr3:uid="{00000000-0010-0000-0400-00008E1C0000}" name="Colonne7278" dataDxfId="9103"/>
    <tableColumn id="7311" xr3:uid="{00000000-0010-0000-0400-00008F1C0000}" name="Colonne7279" dataDxfId="9102"/>
    <tableColumn id="7312" xr3:uid="{00000000-0010-0000-0400-0000901C0000}" name="Colonne7280" dataDxfId="9101"/>
    <tableColumn id="7313" xr3:uid="{00000000-0010-0000-0400-0000911C0000}" name="Colonne7281" dataDxfId="9100"/>
    <tableColumn id="7314" xr3:uid="{00000000-0010-0000-0400-0000921C0000}" name="Colonne7282" dataDxfId="9099"/>
    <tableColumn id="7315" xr3:uid="{00000000-0010-0000-0400-0000931C0000}" name="Colonne7283" dataDxfId="9098"/>
    <tableColumn id="7316" xr3:uid="{00000000-0010-0000-0400-0000941C0000}" name="Colonne7284" dataDxfId="9097"/>
    <tableColumn id="7317" xr3:uid="{00000000-0010-0000-0400-0000951C0000}" name="Colonne7285" dataDxfId="9096"/>
    <tableColumn id="7318" xr3:uid="{00000000-0010-0000-0400-0000961C0000}" name="Colonne7286" dataDxfId="9095"/>
    <tableColumn id="7319" xr3:uid="{00000000-0010-0000-0400-0000971C0000}" name="Colonne7287" dataDxfId="9094"/>
    <tableColumn id="7320" xr3:uid="{00000000-0010-0000-0400-0000981C0000}" name="Colonne7288" dataDxfId="9093"/>
    <tableColumn id="7321" xr3:uid="{00000000-0010-0000-0400-0000991C0000}" name="Colonne7289" dataDxfId="9092"/>
    <tableColumn id="7322" xr3:uid="{00000000-0010-0000-0400-00009A1C0000}" name="Colonne7290" dataDxfId="9091"/>
    <tableColumn id="7323" xr3:uid="{00000000-0010-0000-0400-00009B1C0000}" name="Colonne7291" dataDxfId="9090"/>
    <tableColumn id="7324" xr3:uid="{00000000-0010-0000-0400-00009C1C0000}" name="Colonne7292" dataDxfId="9089"/>
    <tableColumn id="7325" xr3:uid="{00000000-0010-0000-0400-00009D1C0000}" name="Colonne7293" dataDxfId="9088"/>
    <tableColumn id="7326" xr3:uid="{00000000-0010-0000-0400-00009E1C0000}" name="Colonne7294" dataDxfId="9087"/>
    <tableColumn id="7327" xr3:uid="{00000000-0010-0000-0400-00009F1C0000}" name="Colonne7295" dataDxfId="9086"/>
    <tableColumn id="7328" xr3:uid="{00000000-0010-0000-0400-0000A01C0000}" name="Colonne7296" dataDxfId="9085"/>
    <tableColumn id="7329" xr3:uid="{00000000-0010-0000-0400-0000A11C0000}" name="Colonne7297" dataDxfId="9084"/>
    <tableColumn id="7330" xr3:uid="{00000000-0010-0000-0400-0000A21C0000}" name="Colonne7298" dataDxfId="9083"/>
    <tableColumn id="7331" xr3:uid="{00000000-0010-0000-0400-0000A31C0000}" name="Colonne7299" dataDxfId="9082"/>
    <tableColumn id="7332" xr3:uid="{00000000-0010-0000-0400-0000A41C0000}" name="Colonne7300" dataDxfId="9081"/>
    <tableColumn id="7333" xr3:uid="{00000000-0010-0000-0400-0000A51C0000}" name="Colonne7301" dataDxfId="9080"/>
    <tableColumn id="7334" xr3:uid="{00000000-0010-0000-0400-0000A61C0000}" name="Colonne7302" dataDxfId="9079"/>
    <tableColumn id="7335" xr3:uid="{00000000-0010-0000-0400-0000A71C0000}" name="Colonne7303" dataDxfId="9078"/>
    <tableColumn id="7336" xr3:uid="{00000000-0010-0000-0400-0000A81C0000}" name="Colonne7304" dataDxfId="9077"/>
    <tableColumn id="7337" xr3:uid="{00000000-0010-0000-0400-0000A91C0000}" name="Colonne7305" dataDxfId="9076"/>
    <tableColumn id="7338" xr3:uid="{00000000-0010-0000-0400-0000AA1C0000}" name="Colonne7306" dataDxfId="9075"/>
    <tableColumn id="7339" xr3:uid="{00000000-0010-0000-0400-0000AB1C0000}" name="Colonne7307" dataDxfId="9074"/>
    <tableColumn id="7340" xr3:uid="{00000000-0010-0000-0400-0000AC1C0000}" name="Colonne7308" dataDxfId="9073"/>
    <tableColumn id="7341" xr3:uid="{00000000-0010-0000-0400-0000AD1C0000}" name="Colonne7309" dataDxfId="9072"/>
    <tableColumn id="7342" xr3:uid="{00000000-0010-0000-0400-0000AE1C0000}" name="Colonne7310" dataDxfId="9071"/>
    <tableColumn id="7343" xr3:uid="{00000000-0010-0000-0400-0000AF1C0000}" name="Colonne7311" dataDxfId="9070"/>
    <tableColumn id="7344" xr3:uid="{00000000-0010-0000-0400-0000B01C0000}" name="Colonne7312" dataDxfId="9069"/>
    <tableColumn id="7345" xr3:uid="{00000000-0010-0000-0400-0000B11C0000}" name="Colonne7313" dataDxfId="9068"/>
    <tableColumn id="7346" xr3:uid="{00000000-0010-0000-0400-0000B21C0000}" name="Colonne7314" dataDxfId="9067"/>
    <tableColumn id="7347" xr3:uid="{00000000-0010-0000-0400-0000B31C0000}" name="Colonne7315" dataDxfId="9066"/>
    <tableColumn id="7348" xr3:uid="{00000000-0010-0000-0400-0000B41C0000}" name="Colonne7316" dataDxfId="9065"/>
    <tableColumn id="7349" xr3:uid="{00000000-0010-0000-0400-0000B51C0000}" name="Colonne7317" dataDxfId="9064"/>
    <tableColumn id="7350" xr3:uid="{00000000-0010-0000-0400-0000B61C0000}" name="Colonne7318" dataDxfId="9063"/>
    <tableColumn id="7351" xr3:uid="{00000000-0010-0000-0400-0000B71C0000}" name="Colonne7319" dataDxfId="9062"/>
    <tableColumn id="7352" xr3:uid="{00000000-0010-0000-0400-0000B81C0000}" name="Colonne7320" dataDxfId="9061"/>
    <tableColumn id="7353" xr3:uid="{00000000-0010-0000-0400-0000B91C0000}" name="Colonne7321" dataDxfId="9060"/>
    <tableColumn id="7354" xr3:uid="{00000000-0010-0000-0400-0000BA1C0000}" name="Colonne7322" dataDxfId="9059"/>
    <tableColumn id="7355" xr3:uid="{00000000-0010-0000-0400-0000BB1C0000}" name="Colonne7323" dataDxfId="9058"/>
    <tableColumn id="7356" xr3:uid="{00000000-0010-0000-0400-0000BC1C0000}" name="Colonne7324" dataDxfId="9057"/>
    <tableColumn id="7357" xr3:uid="{00000000-0010-0000-0400-0000BD1C0000}" name="Colonne7325" dataDxfId="9056"/>
    <tableColumn id="7358" xr3:uid="{00000000-0010-0000-0400-0000BE1C0000}" name="Colonne7326" dataDxfId="9055"/>
    <tableColumn id="7359" xr3:uid="{00000000-0010-0000-0400-0000BF1C0000}" name="Colonne7327" dataDxfId="9054"/>
    <tableColumn id="7360" xr3:uid="{00000000-0010-0000-0400-0000C01C0000}" name="Colonne7328" dataDxfId="9053"/>
    <tableColumn id="7361" xr3:uid="{00000000-0010-0000-0400-0000C11C0000}" name="Colonne7329" dataDxfId="9052"/>
    <tableColumn id="7362" xr3:uid="{00000000-0010-0000-0400-0000C21C0000}" name="Colonne7330" dataDxfId="9051"/>
    <tableColumn id="7363" xr3:uid="{00000000-0010-0000-0400-0000C31C0000}" name="Colonne7331" dataDxfId="9050"/>
    <tableColumn id="7364" xr3:uid="{00000000-0010-0000-0400-0000C41C0000}" name="Colonne7332" dataDxfId="9049"/>
    <tableColumn id="7365" xr3:uid="{00000000-0010-0000-0400-0000C51C0000}" name="Colonne7333" dataDxfId="9048"/>
    <tableColumn id="7366" xr3:uid="{00000000-0010-0000-0400-0000C61C0000}" name="Colonne7334" dataDxfId="9047"/>
    <tableColumn id="7367" xr3:uid="{00000000-0010-0000-0400-0000C71C0000}" name="Colonne7335" dataDxfId="9046"/>
    <tableColumn id="7368" xr3:uid="{00000000-0010-0000-0400-0000C81C0000}" name="Colonne7336" dataDxfId="9045"/>
    <tableColumn id="7369" xr3:uid="{00000000-0010-0000-0400-0000C91C0000}" name="Colonne7337" dataDxfId="9044"/>
    <tableColumn id="7370" xr3:uid="{00000000-0010-0000-0400-0000CA1C0000}" name="Colonne7338" dataDxfId="9043"/>
    <tableColumn id="7371" xr3:uid="{00000000-0010-0000-0400-0000CB1C0000}" name="Colonne7339" dataDxfId="9042"/>
    <tableColumn id="7372" xr3:uid="{00000000-0010-0000-0400-0000CC1C0000}" name="Colonne7340" dataDxfId="9041"/>
    <tableColumn id="7373" xr3:uid="{00000000-0010-0000-0400-0000CD1C0000}" name="Colonne7341" dataDxfId="9040"/>
    <tableColumn id="7374" xr3:uid="{00000000-0010-0000-0400-0000CE1C0000}" name="Colonne7342" dataDxfId="9039"/>
    <tableColumn id="7375" xr3:uid="{00000000-0010-0000-0400-0000CF1C0000}" name="Colonne7343" dataDxfId="9038"/>
    <tableColumn id="7376" xr3:uid="{00000000-0010-0000-0400-0000D01C0000}" name="Colonne7344" dataDxfId="9037"/>
    <tableColumn id="7377" xr3:uid="{00000000-0010-0000-0400-0000D11C0000}" name="Colonne7345" dataDxfId="9036"/>
    <tableColumn id="7378" xr3:uid="{00000000-0010-0000-0400-0000D21C0000}" name="Colonne7346" dataDxfId="9035"/>
    <tableColumn id="7379" xr3:uid="{00000000-0010-0000-0400-0000D31C0000}" name="Colonne7347" dataDxfId="9034"/>
    <tableColumn id="7380" xr3:uid="{00000000-0010-0000-0400-0000D41C0000}" name="Colonne7348" dataDxfId="9033"/>
    <tableColumn id="7381" xr3:uid="{00000000-0010-0000-0400-0000D51C0000}" name="Colonne7349" dataDxfId="9032"/>
    <tableColumn id="7382" xr3:uid="{00000000-0010-0000-0400-0000D61C0000}" name="Colonne7350" dataDxfId="9031"/>
    <tableColumn id="7383" xr3:uid="{00000000-0010-0000-0400-0000D71C0000}" name="Colonne7351" dataDxfId="9030"/>
    <tableColumn id="7384" xr3:uid="{00000000-0010-0000-0400-0000D81C0000}" name="Colonne7352" dataDxfId="9029"/>
    <tableColumn id="7385" xr3:uid="{00000000-0010-0000-0400-0000D91C0000}" name="Colonne7353" dataDxfId="9028"/>
    <tableColumn id="7386" xr3:uid="{00000000-0010-0000-0400-0000DA1C0000}" name="Colonne7354" dataDxfId="9027"/>
    <tableColumn id="7387" xr3:uid="{00000000-0010-0000-0400-0000DB1C0000}" name="Colonne7355" dataDxfId="9026"/>
    <tableColumn id="7388" xr3:uid="{00000000-0010-0000-0400-0000DC1C0000}" name="Colonne7356" dataDxfId="9025"/>
    <tableColumn id="7389" xr3:uid="{00000000-0010-0000-0400-0000DD1C0000}" name="Colonne7357" dataDxfId="9024"/>
    <tableColumn id="7390" xr3:uid="{00000000-0010-0000-0400-0000DE1C0000}" name="Colonne7358" dataDxfId="9023"/>
    <tableColumn id="7391" xr3:uid="{00000000-0010-0000-0400-0000DF1C0000}" name="Colonne7359" dataDxfId="9022"/>
    <tableColumn id="7392" xr3:uid="{00000000-0010-0000-0400-0000E01C0000}" name="Colonne7360" dataDxfId="9021"/>
    <tableColumn id="7393" xr3:uid="{00000000-0010-0000-0400-0000E11C0000}" name="Colonne7361" dataDxfId="9020"/>
    <tableColumn id="7394" xr3:uid="{00000000-0010-0000-0400-0000E21C0000}" name="Colonne7362" dataDxfId="9019"/>
    <tableColumn id="7395" xr3:uid="{00000000-0010-0000-0400-0000E31C0000}" name="Colonne7363" dataDxfId="9018"/>
    <tableColumn id="7396" xr3:uid="{00000000-0010-0000-0400-0000E41C0000}" name="Colonne7364" dataDxfId="9017"/>
    <tableColumn id="7397" xr3:uid="{00000000-0010-0000-0400-0000E51C0000}" name="Colonne7365" dataDxfId="9016"/>
    <tableColumn id="7398" xr3:uid="{00000000-0010-0000-0400-0000E61C0000}" name="Colonne7366" dataDxfId="9015"/>
    <tableColumn id="7399" xr3:uid="{00000000-0010-0000-0400-0000E71C0000}" name="Colonne7367" dataDxfId="9014"/>
    <tableColumn id="7400" xr3:uid="{00000000-0010-0000-0400-0000E81C0000}" name="Colonne7368" dataDxfId="9013"/>
    <tableColumn id="7401" xr3:uid="{00000000-0010-0000-0400-0000E91C0000}" name="Colonne7369" dataDxfId="9012"/>
    <tableColumn id="7402" xr3:uid="{00000000-0010-0000-0400-0000EA1C0000}" name="Colonne7370" dataDxfId="9011"/>
    <tableColumn id="7403" xr3:uid="{00000000-0010-0000-0400-0000EB1C0000}" name="Colonne7371" dataDxfId="9010"/>
    <tableColumn id="7404" xr3:uid="{00000000-0010-0000-0400-0000EC1C0000}" name="Colonne7372" dataDxfId="9009"/>
    <tableColumn id="7405" xr3:uid="{00000000-0010-0000-0400-0000ED1C0000}" name="Colonne7373" dataDxfId="9008"/>
    <tableColumn id="7406" xr3:uid="{00000000-0010-0000-0400-0000EE1C0000}" name="Colonne7374" dataDxfId="9007"/>
    <tableColumn id="7407" xr3:uid="{00000000-0010-0000-0400-0000EF1C0000}" name="Colonne7375" dataDxfId="9006"/>
    <tableColumn id="7408" xr3:uid="{00000000-0010-0000-0400-0000F01C0000}" name="Colonne7376" dataDxfId="9005"/>
    <tableColumn id="7409" xr3:uid="{00000000-0010-0000-0400-0000F11C0000}" name="Colonne7377" dataDxfId="9004"/>
    <tableColumn id="7410" xr3:uid="{00000000-0010-0000-0400-0000F21C0000}" name="Colonne7378" dataDxfId="9003"/>
    <tableColumn id="7411" xr3:uid="{00000000-0010-0000-0400-0000F31C0000}" name="Colonne7379" dataDxfId="9002"/>
    <tableColumn id="7412" xr3:uid="{00000000-0010-0000-0400-0000F41C0000}" name="Colonne7380" dataDxfId="9001"/>
    <tableColumn id="7413" xr3:uid="{00000000-0010-0000-0400-0000F51C0000}" name="Colonne7381" dataDxfId="9000"/>
    <tableColumn id="7414" xr3:uid="{00000000-0010-0000-0400-0000F61C0000}" name="Colonne7382" dataDxfId="8999"/>
    <tableColumn id="7415" xr3:uid="{00000000-0010-0000-0400-0000F71C0000}" name="Colonne7383" dataDxfId="8998"/>
    <tableColumn id="7416" xr3:uid="{00000000-0010-0000-0400-0000F81C0000}" name="Colonne7384" dataDxfId="8997"/>
    <tableColumn id="7417" xr3:uid="{00000000-0010-0000-0400-0000F91C0000}" name="Colonne7385" dataDxfId="8996"/>
    <tableColumn id="7418" xr3:uid="{00000000-0010-0000-0400-0000FA1C0000}" name="Colonne7386" dataDxfId="8995"/>
    <tableColumn id="7419" xr3:uid="{00000000-0010-0000-0400-0000FB1C0000}" name="Colonne7387" dataDxfId="8994"/>
    <tableColumn id="7420" xr3:uid="{00000000-0010-0000-0400-0000FC1C0000}" name="Colonne7388" dataDxfId="8993"/>
    <tableColumn id="7421" xr3:uid="{00000000-0010-0000-0400-0000FD1C0000}" name="Colonne7389" dataDxfId="8992"/>
    <tableColumn id="7422" xr3:uid="{00000000-0010-0000-0400-0000FE1C0000}" name="Colonne7390" dataDxfId="8991"/>
    <tableColumn id="7423" xr3:uid="{00000000-0010-0000-0400-0000FF1C0000}" name="Colonne7391" dataDxfId="8990"/>
    <tableColumn id="7424" xr3:uid="{00000000-0010-0000-0400-0000001D0000}" name="Colonne7392" dataDxfId="8989"/>
    <tableColumn id="7425" xr3:uid="{00000000-0010-0000-0400-0000011D0000}" name="Colonne7393" dataDxfId="8988"/>
    <tableColumn id="7426" xr3:uid="{00000000-0010-0000-0400-0000021D0000}" name="Colonne7394" dataDxfId="8987"/>
    <tableColumn id="7427" xr3:uid="{00000000-0010-0000-0400-0000031D0000}" name="Colonne7395" dataDxfId="8986"/>
    <tableColumn id="7428" xr3:uid="{00000000-0010-0000-0400-0000041D0000}" name="Colonne7396" dataDxfId="8985"/>
    <tableColumn id="7429" xr3:uid="{00000000-0010-0000-0400-0000051D0000}" name="Colonne7397" dataDxfId="8984"/>
    <tableColumn id="7430" xr3:uid="{00000000-0010-0000-0400-0000061D0000}" name="Colonne7398" dataDxfId="8983"/>
    <tableColumn id="7431" xr3:uid="{00000000-0010-0000-0400-0000071D0000}" name="Colonne7399" dataDxfId="8982"/>
    <tableColumn id="7432" xr3:uid="{00000000-0010-0000-0400-0000081D0000}" name="Colonne7400" dataDxfId="8981"/>
    <tableColumn id="7433" xr3:uid="{00000000-0010-0000-0400-0000091D0000}" name="Colonne7401" dataDxfId="8980"/>
    <tableColumn id="7434" xr3:uid="{00000000-0010-0000-0400-00000A1D0000}" name="Colonne7402" dataDxfId="8979"/>
    <tableColumn id="7435" xr3:uid="{00000000-0010-0000-0400-00000B1D0000}" name="Colonne7403" dataDxfId="8978"/>
    <tableColumn id="7436" xr3:uid="{00000000-0010-0000-0400-00000C1D0000}" name="Colonne7404" dataDxfId="8977"/>
    <tableColumn id="7437" xr3:uid="{00000000-0010-0000-0400-00000D1D0000}" name="Colonne7405" dataDxfId="8976"/>
    <tableColumn id="7438" xr3:uid="{00000000-0010-0000-0400-00000E1D0000}" name="Colonne7406" dataDxfId="8975"/>
    <tableColumn id="7439" xr3:uid="{00000000-0010-0000-0400-00000F1D0000}" name="Colonne7407" dataDxfId="8974"/>
    <tableColumn id="7440" xr3:uid="{00000000-0010-0000-0400-0000101D0000}" name="Colonne7408" dataDxfId="8973"/>
    <tableColumn id="7441" xr3:uid="{00000000-0010-0000-0400-0000111D0000}" name="Colonne7409" dataDxfId="8972"/>
    <tableColumn id="7442" xr3:uid="{00000000-0010-0000-0400-0000121D0000}" name="Colonne7410" dataDxfId="8971"/>
    <tableColumn id="7443" xr3:uid="{00000000-0010-0000-0400-0000131D0000}" name="Colonne7411" dataDxfId="8970"/>
    <tableColumn id="7444" xr3:uid="{00000000-0010-0000-0400-0000141D0000}" name="Colonne7412" dataDxfId="8969"/>
    <tableColumn id="7445" xr3:uid="{00000000-0010-0000-0400-0000151D0000}" name="Colonne7413" dataDxfId="8968"/>
    <tableColumn id="7446" xr3:uid="{00000000-0010-0000-0400-0000161D0000}" name="Colonne7414" dataDxfId="8967"/>
    <tableColumn id="7447" xr3:uid="{00000000-0010-0000-0400-0000171D0000}" name="Colonne7415" dataDxfId="8966"/>
    <tableColumn id="7448" xr3:uid="{00000000-0010-0000-0400-0000181D0000}" name="Colonne7416" dataDxfId="8965"/>
    <tableColumn id="7449" xr3:uid="{00000000-0010-0000-0400-0000191D0000}" name="Colonne7417" dataDxfId="8964"/>
    <tableColumn id="7450" xr3:uid="{00000000-0010-0000-0400-00001A1D0000}" name="Colonne7418" dataDxfId="8963"/>
    <tableColumn id="7451" xr3:uid="{00000000-0010-0000-0400-00001B1D0000}" name="Colonne7419" dataDxfId="8962"/>
    <tableColumn id="7452" xr3:uid="{00000000-0010-0000-0400-00001C1D0000}" name="Colonne7420" dataDxfId="8961"/>
    <tableColumn id="7453" xr3:uid="{00000000-0010-0000-0400-00001D1D0000}" name="Colonne7421" dataDxfId="8960"/>
    <tableColumn id="7454" xr3:uid="{00000000-0010-0000-0400-00001E1D0000}" name="Colonne7422" dataDxfId="8959"/>
    <tableColumn id="7455" xr3:uid="{00000000-0010-0000-0400-00001F1D0000}" name="Colonne7423" dataDxfId="8958"/>
    <tableColumn id="7456" xr3:uid="{00000000-0010-0000-0400-0000201D0000}" name="Colonne7424" dataDxfId="8957"/>
    <tableColumn id="7457" xr3:uid="{00000000-0010-0000-0400-0000211D0000}" name="Colonne7425" dataDxfId="8956"/>
    <tableColumn id="7458" xr3:uid="{00000000-0010-0000-0400-0000221D0000}" name="Colonne7426" dataDxfId="8955"/>
    <tableColumn id="7459" xr3:uid="{00000000-0010-0000-0400-0000231D0000}" name="Colonne7427" dataDxfId="8954"/>
    <tableColumn id="7460" xr3:uid="{00000000-0010-0000-0400-0000241D0000}" name="Colonne7428" dataDxfId="8953"/>
    <tableColumn id="7461" xr3:uid="{00000000-0010-0000-0400-0000251D0000}" name="Colonne7429" dataDxfId="8952"/>
    <tableColumn id="7462" xr3:uid="{00000000-0010-0000-0400-0000261D0000}" name="Colonne7430" dataDxfId="8951"/>
    <tableColumn id="7463" xr3:uid="{00000000-0010-0000-0400-0000271D0000}" name="Colonne7431" dataDxfId="8950"/>
    <tableColumn id="7464" xr3:uid="{00000000-0010-0000-0400-0000281D0000}" name="Colonne7432" dataDxfId="8949"/>
    <tableColumn id="7465" xr3:uid="{00000000-0010-0000-0400-0000291D0000}" name="Colonne7433" dataDxfId="8948"/>
    <tableColumn id="7466" xr3:uid="{00000000-0010-0000-0400-00002A1D0000}" name="Colonne7434" dataDxfId="8947"/>
    <tableColumn id="7467" xr3:uid="{00000000-0010-0000-0400-00002B1D0000}" name="Colonne7435" dataDxfId="8946"/>
    <tableColumn id="7468" xr3:uid="{00000000-0010-0000-0400-00002C1D0000}" name="Colonne7436" dataDxfId="8945"/>
    <tableColumn id="7469" xr3:uid="{00000000-0010-0000-0400-00002D1D0000}" name="Colonne7437" dataDxfId="8944"/>
    <tableColumn id="7470" xr3:uid="{00000000-0010-0000-0400-00002E1D0000}" name="Colonne7438" dataDxfId="8943"/>
    <tableColumn id="7471" xr3:uid="{00000000-0010-0000-0400-00002F1D0000}" name="Colonne7439" dataDxfId="8942"/>
    <tableColumn id="7472" xr3:uid="{00000000-0010-0000-0400-0000301D0000}" name="Colonne7440" dataDxfId="8941"/>
    <tableColumn id="7473" xr3:uid="{00000000-0010-0000-0400-0000311D0000}" name="Colonne7441" dataDxfId="8940"/>
    <tableColumn id="7474" xr3:uid="{00000000-0010-0000-0400-0000321D0000}" name="Colonne7442" dataDxfId="8939"/>
    <tableColumn id="7475" xr3:uid="{00000000-0010-0000-0400-0000331D0000}" name="Colonne7443" dataDxfId="8938"/>
    <tableColumn id="7476" xr3:uid="{00000000-0010-0000-0400-0000341D0000}" name="Colonne7444" dataDxfId="8937"/>
    <tableColumn id="7477" xr3:uid="{00000000-0010-0000-0400-0000351D0000}" name="Colonne7445" dataDxfId="8936"/>
    <tableColumn id="7478" xr3:uid="{00000000-0010-0000-0400-0000361D0000}" name="Colonne7446" dataDxfId="8935"/>
    <tableColumn id="7479" xr3:uid="{00000000-0010-0000-0400-0000371D0000}" name="Colonne7447" dataDxfId="8934"/>
    <tableColumn id="7480" xr3:uid="{00000000-0010-0000-0400-0000381D0000}" name="Colonne7448" dataDxfId="8933"/>
    <tableColumn id="7481" xr3:uid="{00000000-0010-0000-0400-0000391D0000}" name="Colonne7449" dataDxfId="8932"/>
    <tableColumn id="7482" xr3:uid="{00000000-0010-0000-0400-00003A1D0000}" name="Colonne7450" dataDxfId="8931"/>
    <tableColumn id="7483" xr3:uid="{00000000-0010-0000-0400-00003B1D0000}" name="Colonne7451" dataDxfId="8930"/>
    <tableColumn id="7484" xr3:uid="{00000000-0010-0000-0400-00003C1D0000}" name="Colonne7452" dataDxfId="8929"/>
    <tableColumn id="7485" xr3:uid="{00000000-0010-0000-0400-00003D1D0000}" name="Colonne7453" dataDxfId="8928"/>
    <tableColumn id="7486" xr3:uid="{00000000-0010-0000-0400-00003E1D0000}" name="Colonne7454" dataDxfId="8927"/>
    <tableColumn id="7487" xr3:uid="{00000000-0010-0000-0400-00003F1D0000}" name="Colonne7455" dataDxfId="8926"/>
    <tableColumn id="7488" xr3:uid="{00000000-0010-0000-0400-0000401D0000}" name="Colonne7456" dataDxfId="8925"/>
    <tableColumn id="7489" xr3:uid="{00000000-0010-0000-0400-0000411D0000}" name="Colonne7457" dataDxfId="8924"/>
    <tableColumn id="7490" xr3:uid="{00000000-0010-0000-0400-0000421D0000}" name="Colonne7458" dataDxfId="8923"/>
    <tableColumn id="7491" xr3:uid="{00000000-0010-0000-0400-0000431D0000}" name="Colonne7459" dataDxfId="8922"/>
    <tableColumn id="7492" xr3:uid="{00000000-0010-0000-0400-0000441D0000}" name="Colonne7460" dataDxfId="8921"/>
    <tableColumn id="7493" xr3:uid="{00000000-0010-0000-0400-0000451D0000}" name="Colonne7461" dataDxfId="8920"/>
    <tableColumn id="7494" xr3:uid="{00000000-0010-0000-0400-0000461D0000}" name="Colonne7462" dataDxfId="8919"/>
    <tableColumn id="7495" xr3:uid="{00000000-0010-0000-0400-0000471D0000}" name="Colonne7463" dataDxfId="8918"/>
    <tableColumn id="7496" xr3:uid="{00000000-0010-0000-0400-0000481D0000}" name="Colonne7464" dataDxfId="8917"/>
    <tableColumn id="7497" xr3:uid="{00000000-0010-0000-0400-0000491D0000}" name="Colonne7465" dataDxfId="8916"/>
    <tableColumn id="7498" xr3:uid="{00000000-0010-0000-0400-00004A1D0000}" name="Colonne7466" dataDxfId="8915"/>
    <tableColumn id="7499" xr3:uid="{00000000-0010-0000-0400-00004B1D0000}" name="Colonne7467" dataDxfId="8914"/>
    <tableColumn id="7500" xr3:uid="{00000000-0010-0000-0400-00004C1D0000}" name="Colonne7468" dataDxfId="8913"/>
    <tableColumn id="7501" xr3:uid="{00000000-0010-0000-0400-00004D1D0000}" name="Colonne7469" dataDxfId="8912"/>
    <tableColumn id="7502" xr3:uid="{00000000-0010-0000-0400-00004E1D0000}" name="Colonne7470" dataDxfId="8911"/>
    <tableColumn id="7503" xr3:uid="{00000000-0010-0000-0400-00004F1D0000}" name="Colonne7471" dataDxfId="8910"/>
    <tableColumn id="7504" xr3:uid="{00000000-0010-0000-0400-0000501D0000}" name="Colonne7472" dataDxfId="8909"/>
    <tableColumn id="7505" xr3:uid="{00000000-0010-0000-0400-0000511D0000}" name="Colonne7473" dataDxfId="8908"/>
    <tableColumn id="7506" xr3:uid="{00000000-0010-0000-0400-0000521D0000}" name="Colonne7474" dataDxfId="8907"/>
    <tableColumn id="7507" xr3:uid="{00000000-0010-0000-0400-0000531D0000}" name="Colonne7475" dataDxfId="8906"/>
    <tableColumn id="7508" xr3:uid="{00000000-0010-0000-0400-0000541D0000}" name="Colonne7476" dataDxfId="8905"/>
    <tableColumn id="7509" xr3:uid="{00000000-0010-0000-0400-0000551D0000}" name="Colonne7477" dataDxfId="8904"/>
    <tableColumn id="7510" xr3:uid="{00000000-0010-0000-0400-0000561D0000}" name="Colonne7478" dataDxfId="8903"/>
    <tableColumn id="7511" xr3:uid="{00000000-0010-0000-0400-0000571D0000}" name="Colonne7479" dataDxfId="8902"/>
    <tableColumn id="7512" xr3:uid="{00000000-0010-0000-0400-0000581D0000}" name="Colonne7480" dataDxfId="8901"/>
    <tableColumn id="7513" xr3:uid="{00000000-0010-0000-0400-0000591D0000}" name="Colonne7481" dataDxfId="8900"/>
    <tableColumn id="7514" xr3:uid="{00000000-0010-0000-0400-00005A1D0000}" name="Colonne7482" dataDxfId="8899"/>
    <tableColumn id="7515" xr3:uid="{00000000-0010-0000-0400-00005B1D0000}" name="Colonne7483" dataDxfId="8898"/>
    <tableColumn id="7516" xr3:uid="{00000000-0010-0000-0400-00005C1D0000}" name="Colonne7484" dataDxfId="8897"/>
    <tableColumn id="7517" xr3:uid="{00000000-0010-0000-0400-00005D1D0000}" name="Colonne7485" dataDxfId="8896"/>
    <tableColumn id="7518" xr3:uid="{00000000-0010-0000-0400-00005E1D0000}" name="Colonne7486" dataDxfId="8895"/>
    <tableColumn id="7519" xr3:uid="{00000000-0010-0000-0400-00005F1D0000}" name="Colonne7487" dataDxfId="8894"/>
    <tableColumn id="7520" xr3:uid="{00000000-0010-0000-0400-0000601D0000}" name="Colonne7488" dataDxfId="8893"/>
    <tableColumn id="7521" xr3:uid="{00000000-0010-0000-0400-0000611D0000}" name="Colonne7489" dataDxfId="8892"/>
    <tableColumn id="7522" xr3:uid="{00000000-0010-0000-0400-0000621D0000}" name="Colonne7490" dataDxfId="8891"/>
    <tableColumn id="7523" xr3:uid="{00000000-0010-0000-0400-0000631D0000}" name="Colonne7491" dataDxfId="8890"/>
    <tableColumn id="7524" xr3:uid="{00000000-0010-0000-0400-0000641D0000}" name="Colonne7492" dataDxfId="8889"/>
    <tableColumn id="7525" xr3:uid="{00000000-0010-0000-0400-0000651D0000}" name="Colonne7493" dataDxfId="8888"/>
    <tableColumn id="7526" xr3:uid="{00000000-0010-0000-0400-0000661D0000}" name="Colonne7494" dataDxfId="8887"/>
    <tableColumn id="7527" xr3:uid="{00000000-0010-0000-0400-0000671D0000}" name="Colonne7495" dataDxfId="8886"/>
    <tableColumn id="7528" xr3:uid="{00000000-0010-0000-0400-0000681D0000}" name="Colonne7496" dataDxfId="8885"/>
    <tableColumn id="7529" xr3:uid="{00000000-0010-0000-0400-0000691D0000}" name="Colonne7497" dataDxfId="8884"/>
    <tableColumn id="7530" xr3:uid="{00000000-0010-0000-0400-00006A1D0000}" name="Colonne7498" dataDxfId="8883"/>
    <tableColumn id="7531" xr3:uid="{00000000-0010-0000-0400-00006B1D0000}" name="Colonne7499" dataDxfId="8882"/>
    <tableColumn id="7532" xr3:uid="{00000000-0010-0000-0400-00006C1D0000}" name="Colonne7500" dataDxfId="8881"/>
    <tableColumn id="7533" xr3:uid="{00000000-0010-0000-0400-00006D1D0000}" name="Colonne7501" dataDxfId="8880"/>
    <tableColumn id="7534" xr3:uid="{00000000-0010-0000-0400-00006E1D0000}" name="Colonne7502" dataDxfId="8879"/>
    <tableColumn id="7535" xr3:uid="{00000000-0010-0000-0400-00006F1D0000}" name="Colonne7503" dataDxfId="8878"/>
    <tableColumn id="7536" xr3:uid="{00000000-0010-0000-0400-0000701D0000}" name="Colonne7504" dataDxfId="8877"/>
    <tableColumn id="7537" xr3:uid="{00000000-0010-0000-0400-0000711D0000}" name="Colonne7505" dataDxfId="8876"/>
    <tableColumn id="7538" xr3:uid="{00000000-0010-0000-0400-0000721D0000}" name="Colonne7506" dataDxfId="8875"/>
    <tableColumn id="7539" xr3:uid="{00000000-0010-0000-0400-0000731D0000}" name="Colonne7507" dataDxfId="8874"/>
    <tableColumn id="7540" xr3:uid="{00000000-0010-0000-0400-0000741D0000}" name="Colonne7508" dataDxfId="8873"/>
    <tableColumn id="7541" xr3:uid="{00000000-0010-0000-0400-0000751D0000}" name="Colonne7509" dataDxfId="8872"/>
    <tableColumn id="7542" xr3:uid="{00000000-0010-0000-0400-0000761D0000}" name="Colonne7510" dataDxfId="8871"/>
    <tableColumn id="7543" xr3:uid="{00000000-0010-0000-0400-0000771D0000}" name="Colonne7511" dataDxfId="8870"/>
    <tableColumn id="7544" xr3:uid="{00000000-0010-0000-0400-0000781D0000}" name="Colonne7512" dataDxfId="8869"/>
    <tableColumn id="7545" xr3:uid="{00000000-0010-0000-0400-0000791D0000}" name="Colonne7513" dataDxfId="8868"/>
    <tableColumn id="7546" xr3:uid="{00000000-0010-0000-0400-00007A1D0000}" name="Colonne7514" dataDxfId="8867"/>
    <tableColumn id="7547" xr3:uid="{00000000-0010-0000-0400-00007B1D0000}" name="Colonne7515" dataDxfId="8866"/>
    <tableColumn id="7548" xr3:uid="{00000000-0010-0000-0400-00007C1D0000}" name="Colonne7516" dataDxfId="8865"/>
    <tableColumn id="7549" xr3:uid="{00000000-0010-0000-0400-00007D1D0000}" name="Colonne7517" dataDxfId="8864"/>
    <tableColumn id="7550" xr3:uid="{00000000-0010-0000-0400-00007E1D0000}" name="Colonne7518" dataDxfId="8863"/>
    <tableColumn id="7551" xr3:uid="{00000000-0010-0000-0400-00007F1D0000}" name="Colonne7519" dataDxfId="8862"/>
    <tableColumn id="7552" xr3:uid="{00000000-0010-0000-0400-0000801D0000}" name="Colonne7520" dataDxfId="8861"/>
    <tableColumn id="7553" xr3:uid="{00000000-0010-0000-0400-0000811D0000}" name="Colonne7521" dataDxfId="8860"/>
    <tableColumn id="7554" xr3:uid="{00000000-0010-0000-0400-0000821D0000}" name="Colonne7522" dataDxfId="8859"/>
    <tableColumn id="7555" xr3:uid="{00000000-0010-0000-0400-0000831D0000}" name="Colonne7523" dataDxfId="8858"/>
    <tableColumn id="7556" xr3:uid="{00000000-0010-0000-0400-0000841D0000}" name="Colonne7524" dataDxfId="8857"/>
    <tableColumn id="7557" xr3:uid="{00000000-0010-0000-0400-0000851D0000}" name="Colonne7525" dataDxfId="8856"/>
    <tableColumn id="7558" xr3:uid="{00000000-0010-0000-0400-0000861D0000}" name="Colonne7526" dataDxfId="8855"/>
    <tableColumn id="7559" xr3:uid="{00000000-0010-0000-0400-0000871D0000}" name="Colonne7527" dataDxfId="8854"/>
    <tableColumn id="7560" xr3:uid="{00000000-0010-0000-0400-0000881D0000}" name="Colonne7528" dataDxfId="8853"/>
    <tableColumn id="7561" xr3:uid="{00000000-0010-0000-0400-0000891D0000}" name="Colonne7529" dataDxfId="8852"/>
    <tableColumn id="7562" xr3:uid="{00000000-0010-0000-0400-00008A1D0000}" name="Colonne7530" dataDxfId="8851"/>
    <tableColumn id="7563" xr3:uid="{00000000-0010-0000-0400-00008B1D0000}" name="Colonne7531" dataDxfId="8850"/>
    <tableColumn id="7564" xr3:uid="{00000000-0010-0000-0400-00008C1D0000}" name="Colonne7532" dataDxfId="8849"/>
    <tableColumn id="7565" xr3:uid="{00000000-0010-0000-0400-00008D1D0000}" name="Colonne7533" dataDxfId="8848"/>
    <tableColumn id="7566" xr3:uid="{00000000-0010-0000-0400-00008E1D0000}" name="Colonne7534" dataDxfId="8847"/>
    <tableColumn id="7567" xr3:uid="{00000000-0010-0000-0400-00008F1D0000}" name="Colonne7535" dataDxfId="8846"/>
    <tableColumn id="7568" xr3:uid="{00000000-0010-0000-0400-0000901D0000}" name="Colonne7536" dataDxfId="8845"/>
    <tableColumn id="7569" xr3:uid="{00000000-0010-0000-0400-0000911D0000}" name="Colonne7537" dataDxfId="8844"/>
    <tableColumn id="7570" xr3:uid="{00000000-0010-0000-0400-0000921D0000}" name="Colonne7538" dataDxfId="8843"/>
    <tableColumn id="7571" xr3:uid="{00000000-0010-0000-0400-0000931D0000}" name="Colonne7539" dataDxfId="8842"/>
    <tableColumn id="7572" xr3:uid="{00000000-0010-0000-0400-0000941D0000}" name="Colonne7540" dataDxfId="8841"/>
    <tableColumn id="7573" xr3:uid="{00000000-0010-0000-0400-0000951D0000}" name="Colonne7541" dataDxfId="8840"/>
    <tableColumn id="7574" xr3:uid="{00000000-0010-0000-0400-0000961D0000}" name="Colonne7542" dataDxfId="8839"/>
    <tableColumn id="7575" xr3:uid="{00000000-0010-0000-0400-0000971D0000}" name="Colonne7543" dataDxfId="8838"/>
    <tableColumn id="7576" xr3:uid="{00000000-0010-0000-0400-0000981D0000}" name="Colonne7544" dataDxfId="8837"/>
    <tableColumn id="7577" xr3:uid="{00000000-0010-0000-0400-0000991D0000}" name="Colonne7545" dataDxfId="8836"/>
    <tableColumn id="7578" xr3:uid="{00000000-0010-0000-0400-00009A1D0000}" name="Colonne7546" dataDxfId="8835"/>
    <tableColumn id="7579" xr3:uid="{00000000-0010-0000-0400-00009B1D0000}" name="Colonne7547" dataDxfId="8834"/>
    <tableColumn id="7580" xr3:uid="{00000000-0010-0000-0400-00009C1D0000}" name="Colonne7548" dataDxfId="8833"/>
    <tableColumn id="7581" xr3:uid="{00000000-0010-0000-0400-00009D1D0000}" name="Colonne7549" dataDxfId="8832"/>
    <tableColumn id="7582" xr3:uid="{00000000-0010-0000-0400-00009E1D0000}" name="Colonne7550" dataDxfId="8831"/>
    <tableColumn id="7583" xr3:uid="{00000000-0010-0000-0400-00009F1D0000}" name="Colonne7551" dataDxfId="8830"/>
    <tableColumn id="7584" xr3:uid="{00000000-0010-0000-0400-0000A01D0000}" name="Colonne7552" dataDxfId="8829"/>
    <tableColumn id="7585" xr3:uid="{00000000-0010-0000-0400-0000A11D0000}" name="Colonne7553" dataDxfId="8828"/>
    <tableColumn id="7586" xr3:uid="{00000000-0010-0000-0400-0000A21D0000}" name="Colonne7554" dataDxfId="8827"/>
    <tableColumn id="7587" xr3:uid="{00000000-0010-0000-0400-0000A31D0000}" name="Colonne7555" dataDxfId="8826"/>
    <tableColumn id="7588" xr3:uid="{00000000-0010-0000-0400-0000A41D0000}" name="Colonne7556" dataDxfId="8825"/>
    <tableColumn id="7589" xr3:uid="{00000000-0010-0000-0400-0000A51D0000}" name="Colonne7557" dataDxfId="8824"/>
    <tableColumn id="7590" xr3:uid="{00000000-0010-0000-0400-0000A61D0000}" name="Colonne7558" dataDxfId="8823"/>
    <tableColumn id="7591" xr3:uid="{00000000-0010-0000-0400-0000A71D0000}" name="Colonne7559" dataDxfId="8822"/>
    <tableColumn id="7592" xr3:uid="{00000000-0010-0000-0400-0000A81D0000}" name="Colonne7560" dataDxfId="8821"/>
    <tableColumn id="7593" xr3:uid="{00000000-0010-0000-0400-0000A91D0000}" name="Colonne7561" dataDxfId="8820"/>
    <tableColumn id="7594" xr3:uid="{00000000-0010-0000-0400-0000AA1D0000}" name="Colonne7562" dataDxfId="8819"/>
    <tableColumn id="7595" xr3:uid="{00000000-0010-0000-0400-0000AB1D0000}" name="Colonne7563" dataDxfId="8818"/>
    <tableColumn id="7596" xr3:uid="{00000000-0010-0000-0400-0000AC1D0000}" name="Colonne7564" dataDxfId="8817"/>
    <tableColumn id="7597" xr3:uid="{00000000-0010-0000-0400-0000AD1D0000}" name="Colonne7565" dataDxfId="8816"/>
    <tableColumn id="7598" xr3:uid="{00000000-0010-0000-0400-0000AE1D0000}" name="Colonne7566" dataDxfId="8815"/>
    <tableColumn id="7599" xr3:uid="{00000000-0010-0000-0400-0000AF1D0000}" name="Colonne7567" dataDxfId="8814"/>
    <tableColumn id="7600" xr3:uid="{00000000-0010-0000-0400-0000B01D0000}" name="Colonne7568" dataDxfId="8813"/>
    <tableColumn id="7601" xr3:uid="{00000000-0010-0000-0400-0000B11D0000}" name="Colonne7569" dataDxfId="8812"/>
    <tableColumn id="7602" xr3:uid="{00000000-0010-0000-0400-0000B21D0000}" name="Colonne7570" dataDxfId="8811"/>
    <tableColumn id="7603" xr3:uid="{00000000-0010-0000-0400-0000B31D0000}" name="Colonne7571" dataDxfId="8810"/>
    <tableColumn id="7604" xr3:uid="{00000000-0010-0000-0400-0000B41D0000}" name="Colonne7572" dataDxfId="8809"/>
    <tableColumn id="7605" xr3:uid="{00000000-0010-0000-0400-0000B51D0000}" name="Colonne7573" dataDxfId="8808"/>
    <tableColumn id="7606" xr3:uid="{00000000-0010-0000-0400-0000B61D0000}" name="Colonne7574" dataDxfId="8807"/>
    <tableColumn id="7607" xr3:uid="{00000000-0010-0000-0400-0000B71D0000}" name="Colonne7575" dataDxfId="8806"/>
    <tableColumn id="7608" xr3:uid="{00000000-0010-0000-0400-0000B81D0000}" name="Colonne7576" dataDxfId="8805"/>
    <tableColumn id="7609" xr3:uid="{00000000-0010-0000-0400-0000B91D0000}" name="Colonne7577" dataDxfId="8804"/>
    <tableColumn id="7610" xr3:uid="{00000000-0010-0000-0400-0000BA1D0000}" name="Colonne7578" dataDxfId="8803"/>
    <tableColumn id="7611" xr3:uid="{00000000-0010-0000-0400-0000BB1D0000}" name="Colonne7579" dataDxfId="8802"/>
    <tableColumn id="7612" xr3:uid="{00000000-0010-0000-0400-0000BC1D0000}" name="Colonne7580" dataDxfId="8801"/>
    <tableColumn id="7613" xr3:uid="{00000000-0010-0000-0400-0000BD1D0000}" name="Colonne7581" dataDxfId="8800"/>
    <tableColumn id="7614" xr3:uid="{00000000-0010-0000-0400-0000BE1D0000}" name="Colonne7582" dataDxfId="8799"/>
    <tableColumn id="7615" xr3:uid="{00000000-0010-0000-0400-0000BF1D0000}" name="Colonne7583" dataDxfId="8798"/>
    <tableColumn id="7616" xr3:uid="{00000000-0010-0000-0400-0000C01D0000}" name="Colonne7584" dataDxfId="8797"/>
    <tableColumn id="7617" xr3:uid="{00000000-0010-0000-0400-0000C11D0000}" name="Colonne7585" dataDxfId="8796"/>
    <tableColumn id="7618" xr3:uid="{00000000-0010-0000-0400-0000C21D0000}" name="Colonne7586" dataDxfId="8795"/>
    <tableColumn id="7619" xr3:uid="{00000000-0010-0000-0400-0000C31D0000}" name="Colonne7587" dataDxfId="8794"/>
    <tableColumn id="7620" xr3:uid="{00000000-0010-0000-0400-0000C41D0000}" name="Colonne7588" dataDxfId="8793"/>
    <tableColumn id="7621" xr3:uid="{00000000-0010-0000-0400-0000C51D0000}" name="Colonne7589" dataDxfId="8792"/>
    <tableColumn id="7622" xr3:uid="{00000000-0010-0000-0400-0000C61D0000}" name="Colonne7590" dataDxfId="8791"/>
    <tableColumn id="7623" xr3:uid="{00000000-0010-0000-0400-0000C71D0000}" name="Colonne7591" dataDxfId="8790"/>
    <tableColumn id="7624" xr3:uid="{00000000-0010-0000-0400-0000C81D0000}" name="Colonne7592" dataDxfId="8789"/>
    <tableColumn id="7625" xr3:uid="{00000000-0010-0000-0400-0000C91D0000}" name="Colonne7593" dataDxfId="8788"/>
    <tableColumn id="7626" xr3:uid="{00000000-0010-0000-0400-0000CA1D0000}" name="Colonne7594" dataDxfId="8787"/>
    <tableColumn id="7627" xr3:uid="{00000000-0010-0000-0400-0000CB1D0000}" name="Colonne7595" dataDxfId="8786"/>
    <tableColumn id="7628" xr3:uid="{00000000-0010-0000-0400-0000CC1D0000}" name="Colonne7596" dataDxfId="8785"/>
    <tableColumn id="7629" xr3:uid="{00000000-0010-0000-0400-0000CD1D0000}" name="Colonne7597" dataDxfId="8784"/>
    <tableColumn id="7630" xr3:uid="{00000000-0010-0000-0400-0000CE1D0000}" name="Colonne7598" dataDxfId="8783"/>
    <tableColumn id="7631" xr3:uid="{00000000-0010-0000-0400-0000CF1D0000}" name="Colonne7599" dataDxfId="8782"/>
    <tableColumn id="7632" xr3:uid="{00000000-0010-0000-0400-0000D01D0000}" name="Colonne7600" dataDxfId="8781"/>
    <tableColumn id="7633" xr3:uid="{00000000-0010-0000-0400-0000D11D0000}" name="Colonne7601" dataDxfId="8780"/>
    <tableColumn id="7634" xr3:uid="{00000000-0010-0000-0400-0000D21D0000}" name="Colonne7602" dataDxfId="8779"/>
    <tableColumn id="7635" xr3:uid="{00000000-0010-0000-0400-0000D31D0000}" name="Colonne7603" dataDxfId="8778"/>
    <tableColumn id="7636" xr3:uid="{00000000-0010-0000-0400-0000D41D0000}" name="Colonne7604" dataDxfId="8777"/>
    <tableColumn id="7637" xr3:uid="{00000000-0010-0000-0400-0000D51D0000}" name="Colonne7605" dataDxfId="8776"/>
    <tableColumn id="7638" xr3:uid="{00000000-0010-0000-0400-0000D61D0000}" name="Colonne7606" dataDxfId="8775"/>
    <tableColumn id="7639" xr3:uid="{00000000-0010-0000-0400-0000D71D0000}" name="Colonne7607" dataDxfId="8774"/>
    <tableColumn id="7640" xr3:uid="{00000000-0010-0000-0400-0000D81D0000}" name="Colonne7608" dataDxfId="8773"/>
    <tableColumn id="7641" xr3:uid="{00000000-0010-0000-0400-0000D91D0000}" name="Colonne7609" dataDxfId="8772"/>
    <tableColumn id="7642" xr3:uid="{00000000-0010-0000-0400-0000DA1D0000}" name="Colonne7610" dataDxfId="8771"/>
    <tableColumn id="7643" xr3:uid="{00000000-0010-0000-0400-0000DB1D0000}" name="Colonne7611" dataDxfId="8770"/>
    <tableColumn id="7644" xr3:uid="{00000000-0010-0000-0400-0000DC1D0000}" name="Colonne7612" dataDxfId="8769"/>
    <tableColumn id="7645" xr3:uid="{00000000-0010-0000-0400-0000DD1D0000}" name="Colonne7613" dataDxfId="8768"/>
    <tableColumn id="7646" xr3:uid="{00000000-0010-0000-0400-0000DE1D0000}" name="Colonne7614" dataDxfId="8767"/>
    <tableColumn id="7647" xr3:uid="{00000000-0010-0000-0400-0000DF1D0000}" name="Colonne7615" dataDxfId="8766"/>
    <tableColumn id="7648" xr3:uid="{00000000-0010-0000-0400-0000E01D0000}" name="Colonne7616" dataDxfId="8765"/>
    <tableColumn id="7649" xr3:uid="{00000000-0010-0000-0400-0000E11D0000}" name="Colonne7617" dataDxfId="8764"/>
    <tableColumn id="7650" xr3:uid="{00000000-0010-0000-0400-0000E21D0000}" name="Colonne7618" dataDxfId="8763"/>
    <tableColumn id="7651" xr3:uid="{00000000-0010-0000-0400-0000E31D0000}" name="Colonne7619" dataDxfId="8762"/>
    <tableColumn id="7652" xr3:uid="{00000000-0010-0000-0400-0000E41D0000}" name="Colonne7620" dataDxfId="8761"/>
    <tableColumn id="7653" xr3:uid="{00000000-0010-0000-0400-0000E51D0000}" name="Colonne7621" dataDxfId="8760"/>
    <tableColumn id="7654" xr3:uid="{00000000-0010-0000-0400-0000E61D0000}" name="Colonne7622" dataDxfId="8759"/>
    <tableColumn id="7655" xr3:uid="{00000000-0010-0000-0400-0000E71D0000}" name="Colonne7623" dataDxfId="8758"/>
    <tableColumn id="7656" xr3:uid="{00000000-0010-0000-0400-0000E81D0000}" name="Colonne7624" dataDxfId="8757"/>
    <tableColumn id="7657" xr3:uid="{00000000-0010-0000-0400-0000E91D0000}" name="Colonne7625" dataDxfId="8756"/>
    <tableColumn id="7658" xr3:uid="{00000000-0010-0000-0400-0000EA1D0000}" name="Colonne7626" dataDxfId="8755"/>
    <tableColumn id="7659" xr3:uid="{00000000-0010-0000-0400-0000EB1D0000}" name="Colonne7627" dataDxfId="8754"/>
    <tableColumn id="7660" xr3:uid="{00000000-0010-0000-0400-0000EC1D0000}" name="Colonne7628" dataDxfId="8753"/>
    <tableColumn id="7661" xr3:uid="{00000000-0010-0000-0400-0000ED1D0000}" name="Colonne7629" dataDxfId="8752"/>
    <tableColumn id="7662" xr3:uid="{00000000-0010-0000-0400-0000EE1D0000}" name="Colonne7630" dataDxfId="8751"/>
    <tableColumn id="7663" xr3:uid="{00000000-0010-0000-0400-0000EF1D0000}" name="Colonne7631" dataDxfId="8750"/>
    <tableColumn id="7664" xr3:uid="{00000000-0010-0000-0400-0000F01D0000}" name="Colonne7632" dataDxfId="8749"/>
    <tableColumn id="7665" xr3:uid="{00000000-0010-0000-0400-0000F11D0000}" name="Colonne7633" dataDxfId="8748"/>
    <tableColumn id="7666" xr3:uid="{00000000-0010-0000-0400-0000F21D0000}" name="Colonne7634" dataDxfId="8747"/>
    <tableColumn id="7667" xr3:uid="{00000000-0010-0000-0400-0000F31D0000}" name="Colonne7635" dataDxfId="8746"/>
    <tableColumn id="7668" xr3:uid="{00000000-0010-0000-0400-0000F41D0000}" name="Colonne7636" dataDxfId="8745"/>
    <tableColumn id="7669" xr3:uid="{00000000-0010-0000-0400-0000F51D0000}" name="Colonne7637" dataDxfId="8744"/>
    <tableColumn id="7670" xr3:uid="{00000000-0010-0000-0400-0000F61D0000}" name="Colonne7638" dataDxfId="8743"/>
    <tableColumn id="7671" xr3:uid="{00000000-0010-0000-0400-0000F71D0000}" name="Colonne7639" dataDxfId="8742"/>
    <tableColumn id="7672" xr3:uid="{00000000-0010-0000-0400-0000F81D0000}" name="Colonne7640" dataDxfId="8741"/>
    <tableColumn id="7673" xr3:uid="{00000000-0010-0000-0400-0000F91D0000}" name="Colonne7641" dataDxfId="8740"/>
    <tableColumn id="7674" xr3:uid="{00000000-0010-0000-0400-0000FA1D0000}" name="Colonne7642" dataDxfId="8739"/>
    <tableColumn id="7675" xr3:uid="{00000000-0010-0000-0400-0000FB1D0000}" name="Colonne7643" dataDxfId="8738"/>
    <tableColumn id="7676" xr3:uid="{00000000-0010-0000-0400-0000FC1D0000}" name="Colonne7644" dataDxfId="8737"/>
    <tableColumn id="7677" xr3:uid="{00000000-0010-0000-0400-0000FD1D0000}" name="Colonne7645" dataDxfId="8736"/>
    <tableColumn id="7678" xr3:uid="{00000000-0010-0000-0400-0000FE1D0000}" name="Colonne7646" dataDxfId="8735"/>
    <tableColumn id="7679" xr3:uid="{00000000-0010-0000-0400-0000FF1D0000}" name="Colonne7647" dataDxfId="8734"/>
    <tableColumn id="7680" xr3:uid="{00000000-0010-0000-0400-0000001E0000}" name="Colonne7648" dataDxfId="8733"/>
    <tableColumn id="7681" xr3:uid="{00000000-0010-0000-0400-0000011E0000}" name="Colonne7649" dataDxfId="8732"/>
    <tableColumn id="7682" xr3:uid="{00000000-0010-0000-0400-0000021E0000}" name="Colonne7650" dataDxfId="8731"/>
    <tableColumn id="7683" xr3:uid="{00000000-0010-0000-0400-0000031E0000}" name="Colonne7651" dataDxfId="8730"/>
    <tableColumn id="7684" xr3:uid="{00000000-0010-0000-0400-0000041E0000}" name="Colonne7652" dataDxfId="8729"/>
    <tableColumn id="7685" xr3:uid="{00000000-0010-0000-0400-0000051E0000}" name="Colonne7653" dataDxfId="8728"/>
    <tableColumn id="7686" xr3:uid="{00000000-0010-0000-0400-0000061E0000}" name="Colonne7654" dataDxfId="8727"/>
    <tableColumn id="7687" xr3:uid="{00000000-0010-0000-0400-0000071E0000}" name="Colonne7655" dataDxfId="8726"/>
    <tableColumn id="7688" xr3:uid="{00000000-0010-0000-0400-0000081E0000}" name="Colonne7656" dataDxfId="8725"/>
    <tableColumn id="7689" xr3:uid="{00000000-0010-0000-0400-0000091E0000}" name="Colonne7657" dataDxfId="8724"/>
    <tableColumn id="7690" xr3:uid="{00000000-0010-0000-0400-00000A1E0000}" name="Colonne7658" dataDxfId="8723"/>
    <tableColumn id="7691" xr3:uid="{00000000-0010-0000-0400-00000B1E0000}" name="Colonne7659" dataDxfId="8722"/>
    <tableColumn id="7692" xr3:uid="{00000000-0010-0000-0400-00000C1E0000}" name="Colonne7660" dataDxfId="8721"/>
    <tableColumn id="7693" xr3:uid="{00000000-0010-0000-0400-00000D1E0000}" name="Colonne7661" dataDxfId="8720"/>
    <tableColumn id="7694" xr3:uid="{00000000-0010-0000-0400-00000E1E0000}" name="Colonne7662" dataDxfId="8719"/>
    <tableColumn id="7695" xr3:uid="{00000000-0010-0000-0400-00000F1E0000}" name="Colonne7663" dataDxfId="8718"/>
    <tableColumn id="7696" xr3:uid="{00000000-0010-0000-0400-0000101E0000}" name="Colonne7664" dataDxfId="8717"/>
    <tableColumn id="7697" xr3:uid="{00000000-0010-0000-0400-0000111E0000}" name="Colonne7665" dataDxfId="8716"/>
    <tableColumn id="7698" xr3:uid="{00000000-0010-0000-0400-0000121E0000}" name="Colonne7666" dataDxfId="8715"/>
    <tableColumn id="7699" xr3:uid="{00000000-0010-0000-0400-0000131E0000}" name="Colonne7667" dataDxfId="8714"/>
    <tableColumn id="7700" xr3:uid="{00000000-0010-0000-0400-0000141E0000}" name="Colonne7668" dataDxfId="8713"/>
    <tableColumn id="7701" xr3:uid="{00000000-0010-0000-0400-0000151E0000}" name="Colonne7669" dataDxfId="8712"/>
    <tableColumn id="7702" xr3:uid="{00000000-0010-0000-0400-0000161E0000}" name="Colonne7670" dataDxfId="8711"/>
    <tableColumn id="7703" xr3:uid="{00000000-0010-0000-0400-0000171E0000}" name="Colonne7671" dataDxfId="8710"/>
    <tableColumn id="7704" xr3:uid="{00000000-0010-0000-0400-0000181E0000}" name="Colonne7672" dataDxfId="8709"/>
    <tableColumn id="7705" xr3:uid="{00000000-0010-0000-0400-0000191E0000}" name="Colonne7673" dataDxfId="8708"/>
    <tableColumn id="7706" xr3:uid="{00000000-0010-0000-0400-00001A1E0000}" name="Colonne7674" dataDxfId="8707"/>
    <tableColumn id="7707" xr3:uid="{00000000-0010-0000-0400-00001B1E0000}" name="Colonne7675" dataDxfId="8706"/>
    <tableColumn id="7708" xr3:uid="{00000000-0010-0000-0400-00001C1E0000}" name="Colonne7676" dataDxfId="8705"/>
    <tableColumn id="7709" xr3:uid="{00000000-0010-0000-0400-00001D1E0000}" name="Colonne7677" dataDxfId="8704"/>
    <tableColumn id="7710" xr3:uid="{00000000-0010-0000-0400-00001E1E0000}" name="Colonne7678" dataDxfId="8703"/>
    <tableColumn id="7711" xr3:uid="{00000000-0010-0000-0400-00001F1E0000}" name="Colonne7679" dataDxfId="8702"/>
    <tableColumn id="7712" xr3:uid="{00000000-0010-0000-0400-0000201E0000}" name="Colonne7680" dataDxfId="8701"/>
    <tableColumn id="7713" xr3:uid="{00000000-0010-0000-0400-0000211E0000}" name="Colonne7681" dataDxfId="8700"/>
    <tableColumn id="7714" xr3:uid="{00000000-0010-0000-0400-0000221E0000}" name="Colonne7682" dataDxfId="8699"/>
    <tableColumn id="7715" xr3:uid="{00000000-0010-0000-0400-0000231E0000}" name="Colonne7683" dataDxfId="8698"/>
    <tableColumn id="7716" xr3:uid="{00000000-0010-0000-0400-0000241E0000}" name="Colonne7684" dataDxfId="8697"/>
    <tableColumn id="7717" xr3:uid="{00000000-0010-0000-0400-0000251E0000}" name="Colonne7685" dataDxfId="8696"/>
    <tableColumn id="7718" xr3:uid="{00000000-0010-0000-0400-0000261E0000}" name="Colonne7686" dataDxfId="8695"/>
    <tableColumn id="7719" xr3:uid="{00000000-0010-0000-0400-0000271E0000}" name="Colonne7687" dataDxfId="8694"/>
    <tableColumn id="7720" xr3:uid="{00000000-0010-0000-0400-0000281E0000}" name="Colonne7688" dataDxfId="8693"/>
    <tableColumn id="7721" xr3:uid="{00000000-0010-0000-0400-0000291E0000}" name="Colonne7689" dataDxfId="8692"/>
    <tableColumn id="7722" xr3:uid="{00000000-0010-0000-0400-00002A1E0000}" name="Colonne7690" dataDxfId="8691"/>
    <tableColumn id="7723" xr3:uid="{00000000-0010-0000-0400-00002B1E0000}" name="Colonne7691" dataDxfId="8690"/>
    <tableColumn id="7724" xr3:uid="{00000000-0010-0000-0400-00002C1E0000}" name="Colonne7692" dataDxfId="8689"/>
    <tableColumn id="7725" xr3:uid="{00000000-0010-0000-0400-00002D1E0000}" name="Colonne7693" dataDxfId="8688"/>
    <tableColumn id="7726" xr3:uid="{00000000-0010-0000-0400-00002E1E0000}" name="Colonne7694" dataDxfId="8687"/>
    <tableColumn id="7727" xr3:uid="{00000000-0010-0000-0400-00002F1E0000}" name="Colonne7695" dataDxfId="8686"/>
    <tableColumn id="7728" xr3:uid="{00000000-0010-0000-0400-0000301E0000}" name="Colonne7696" dataDxfId="8685"/>
    <tableColumn id="7729" xr3:uid="{00000000-0010-0000-0400-0000311E0000}" name="Colonne7697" dataDxfId="8684"/>
    <tableColumn id="7730" xr3:uid="{00000000-0010-0000-0400-0000321E0000}" name="Colonne7698" dataDxfId="8683"/>
    <tableColumn id="7731" xr3:uid="{00000000-0010-0000-0400-0000331E0000}" name="Colonne7699" dataDxfId="8682"/>
    <tableColumn id="7732" xr3:uid="{00000000-0010-0000-0400-0000341E0000}" name="Colonne7700" dataDxfId="8681"/>
    <tableColumn id="7733" xr3:uid="{00000000-0010-0000-0400-0000351E0000}" name="Colonne7701" dataDxfId="8680"/>
    <tableColumn id="7734" xr3:uid="{00000000-0010-0000-0400-0000361E0000}" name="Colonne7702" dataDxfId="8679"/>
    <tableColumn id="7735" xr3:uid="{00000000-0010-0000-0400-0000371E0000}" name="Colonne7703" dataDxfId="8678"/>
    <tableColumn id="7736" xr3:uid="{00000000-0010-0000-0400-0000381E0000}" name="Colonne7704" dataDxfId="8677"/>
    <tableColumn id="7737" xr3:uid="{00000000-0010-0000-0400-0000391E0000}" name="Colonne7705" dataDxfId="8676"/>
    <tableColumn id="7738" xr3:uid="{00000000-0010-0000-0400-00003A1E0000}" name="Colonne7706" dataDxfId="8675"/>
    <tableColumn id="7739" xr3:uid="{00000000-0010-0000-0400-00003B1E0000}" name="Colonne7707" dataDxfId="8674"/>
    <tableColumn id="7740" xr3:uid="{00000000-0010-0000-0400-00003C1E0000}" name="Colonne7708" dataDxfId="8673"/>
    <tableColumn id="7741" xr3:uid="{00000000-0010-0000-0400-00003D1E0000}" name="Colonne7709" dataDxfId="8672"/>
    <tableColumn id="7742" xr3:uid="{00000000-0010-0000-0400-00003E1E0000}" name="Colonne7710" dataDxfId="8671"/>
    <tableColumn id="7743" xr3:uid="{00000000-0010-0000-0400-00003F1E0000}" name="Colonne7711" dataDxfId="8670"/>
    <tableColumn id="7744" xr3:uid="{00000000-0010-0000-0400-0000401E0000}" name="Colonne7712" dataDxfId="8669"/>
    <tableColumn id="7745" xr3:uid="{00000000-0010-0000-0400-0000411E0000}" name="Colonne7713" dataDxfId="8668"/>
    <tableColumn id="7746" xr3:uid="{00000000-0010-0000-0400-0000421E0000}" name="Colonne7714" dataDxfId="8667"/>
    <tableColumn id="7747" xr3:uid="{00000000-0010-0000-0400-0000431E0000}" name="Colonne7715" dataDxfId="8666"/>
    <tableColumn id="7748" xr3:uid="{00000000-0010-0000-0400-0000441E0000}" name="Colonne7716" dataDxfId="8665"/>
    <tableColumn id="7749" xr3:uid="{00000000-0010-0000-0400-0000451E0000}" name="Colonne7717" dataDxfId="8664"/>
    <tableColumn id="7750" xr3:uid="{00000000-0010-0000-0400-0000461E0000}" name="Colonne7718" dataDxfId="8663"/>
    <tableColumn id="7751" xr3:uid="{00000000-0010-0000-0400-0000471E0000}" name="Colonne7719" dataDxfId="8662"/>
    <tableColumn id="7752" xr3:uid="{00000000-0010-0000-0400-0000481E0000}" name="Colonne7720" dataDxfId="8661"/>
    <tableColumn id="7753" xr3:uid="{00000000-0010-0000-0400-0000491E0000}" name="Colonne7721" dataDxfId="8660"/>
    <tableColumn id="7754" xr3:uid="{00000000-0010-0000-0400-00004A1E0000}" name="Colonne7722" dataDxfId="8659"/>
    <tableColumn id="7755" xr3:uid="{00000000-0010-0000-0400-00004B1E0000}" name="Colonne7723" dataDxfId="8658"/>
    <tableColumn id="7756" xr3:uid="{00000000-0010-0000-0400-00004C1E0000}" name="Colonne7724" dataDxfId="8657"/>
    <tableColumn id="7757" xr3:uid="{00000000-0010-0000-0400-00004D1E0000}" name="Colonne7725" dataDxfId="8656"/>
    <tableColumn id="7758" xr3:uid="{00000000-0010-0000-0400-00004E1E0000}" name="Colonne7726" dataDxfId="8655"/>
    <tableColumn id="7759" xr3:uid="{00000000-0010-0000-0400-00004F1E0000}" name="Colonne7727" dataDxfId="8654"/>
    <tableColumn id="7760" xr3:uid="{00000000-0010-0000-0400-0000501E0000}" name="Colonne7728" dataDxfId="8653"/>
    <tableColumn id="7761" xr3:uid="{00000000-0010-0000-0400-0000511E0000}" name="Colonne7729" dataDxfId="8652"/>
    <tableColumn id="7762" xr3:uid="{00000000-0010-0000-0400-0000521E0000}" name="Colonne7730" dataDxfId="8651"/>
    <tableColumn id="7763" xr3:uid="{00000000-0010-0000-0400-0000531E0000}" name="Colonne7731" dataDxfId="8650"/>
    <tableColumn id="7764" xr3:uid="{00000000-0010-0000-0400-0000541E0000}" name="Colonne7732" dataDxfId="8649"/>
    <tableColumn id="7765" xr3:uid="{00000000-0010-0000-0400-0000551E0000}" name="Colonne7733" dataDxfId="8648"/>
    <tableColumn id="7766" xr3:uid="{00000000-0010-0000-0400-0000561E0000}" name="Colonne7734" dataDxfId="8647"/>
    <tableColumn id="7767" xr3:uid="{00000000-0010-0000-0400-0000571E0000}" name="Colonne7735" dataDxfId="8646"/>
    <tableColumn id="7768" xr3:uid="{00000000-0010-0000-0400-0000581E0000}" name="Colonne7736" dataDxfId="8645"/>
    <tableColumn id="7769" xr3:uid="{00000000-0010-0000-0400-0000591E0000}" name="Colonne7737" dataDxfId="8644"/>
    <tableColumn id="7770" xr3:uid="{00000000-0010-0000-0400-00005A1E0000}" name="Colonne7738" dataDxfId="8643"/>
    <tableColumn id="7771" xr3:uid="{00000000-0010-0000-0400-00005B1E0000}" name="Colonne7739" dataDxfId="8642"/>
    <tableColumn id="7772" xr3:uid="{00000000-0010-0000-0400-00005C1E0000}" name="Colonne7740" dataDxfId="8641"/>
    <tableColumn id="7773" xr3:uid="{00000000-0010-0000-0400-00005D1E0000}" name="Colonne7741" dataDxfId="8640"/>
    <tableColumn id="7774" xr3:uid="{00000000-0010-0000-0400-00005E1E0000}" name="Colonne7742" dataDxfId="8639"/>
    <tableColumn id="7775" xr3:uid="{00000000-0010-0000-0400-00005F1E0000}" name="Colonne7743" dataDxfId="8638"/>
    <tableColumn id="7776" xr3:uid="{00000000-0010-0000-0400-0000601E0000}" name="Colonne7744" dataDxfId="8637"/>
    <tableColumn id="7777" xr3:uid="{00000000-0010-0000-0400-0000611E0000}" name="Colonne7745" dataDxfId="8636"/>
    <tableColumn id="7778" xr3:uid="{00000000-0010-0000-0400-0000621E0000}" name="Colonne7746" dataDxfId="8635"/>
    <tableColumn id="7779" xr3:uid="{00000000-0010-0000-0400-0000631E0000}" name="Colonne7747" dataDxfId="8634"/>
    <tableColumn id="7780" xr3:uid="{00000000-0010-0000-0400-0000641E0000}" name="Colonne7748" dataDxfId="8633"/>
    <tableColumn id="7781" xr3:uid="{00000000-0010-0000-0400-0000651E0000}" name="Colonne7749" dataDxfId="8632"/>
    <tableColumn id="7782" xr3:uid="{00000000-0010-0000-0400-0000661E0000}" name="Colonne7750" dataDxfId="8631"/>
    <tableColumn id="7783" xr3:uid="{00000000-0010-0000-0400-0000671E0000}" name="Colonne7751" dataDxfId="8630"/>
    <tableColumn id="7784" xr3:uid="{00000000-0010-0000-0400-0000681E0000}" name="Colonne7752" dataDxfId="8629"/>
    <tableColumn id="7785" xr3:uid="{00000000-0010-0000-0400-0000691E0000}" name="Colonne7753" dataDxfId="8628"/>
    <tableColumn id="7786" xr3:uid="{00000000-0010-0000-0400-00006A1E0000}" name="Colonne7754" dataDxfId="8627"/>
    <tableColumn id="7787" xr3:uid="{00000000-0010-0000-0400-00006B1E0000}" name="Colonne7755" dataDxfId="8626"/>
    <tableColumn id="7788" xr3:uid="{00000000-0010-0000-0400-00006C1E0000}" name="Colonne7756" dataDxfId="8625"/>
    <tableColumn id="7789" xr3:uid="{00000000-0010-0000-0400-00006D1E0000}" name="Colonne7757" dataDxfId="8624"/>
    <tableColumn id="7790" xr3:uid="{00000000-0010-0000-0400-00006E1E0000}" name="Colonne7758" dataDxfId="8623"/>
    <tableColumn id="7791" xr3:uid="{00000000-0010-0000-0400-00006F1E0000}" name="Colonne7759" dataDxfId="8622"/>
    <tableColumn id="7792" xr3:uid="{00000000-0010-0000-0400-0000701E0000}" name="Colonne7760" dataDxfId="8621"/>
    <tableColumn id="7793" xr3:uid="{00000000-0010-0000-0400-0000711E0000}" name="Colonne7761" dataDxfId="8620"/>
    <tableColumn id="7794" xr3:uid="{00000000-0010-0000-0400-0000721E0000}" name="Colonne7762" dataDxfId="8619"/>
    <tableColumn id="7795" xr3:uid="{00000000-0010-0000-0400-0000731E0000}" name="Colonne7763" dataDxfId="8618"/>
    <tableColumn id="7796" xr3:uid="{00000000-0010-0000-0400-0000741E0000}" name="Colonne7764" dataDxfId="8617"/>
    <tableColumn id="7797" xr3:uid="{00000000-0010-0000-0400-0000751E0000}" name="Colonne7765" dataDxfId="8616"/>
    <tableColumn id="7798" xr3:uid="{00000000-0010-0000-0400-0000761E0000}" name="Colonne7766" dataDxfId="8615"/>
    <tableColumn id="7799" xr3:uid="{00000000-0010-0000-0400-0000771E0000}" name="Colonne7767" dataDxfId="8614"/>
    <tableColumn id="7800" xr3:uid="{00000000-0010-0000-0400-0000781E0000}" name="Colonne7768" dataDxfId="8613"/>
    <tableColumn id="7801" xr3:uid="{00000000-0010-0000-0400-0000791E0000}" name="Colonne7769" dataDxfId="8612"/>
    <tableColumn id="7802" xr3:uid="{00000000-0010-0000-0400-00007A1E0000}" name="Colonne7770" dataDxfId="8611"/>
    <tableColumn id="7803" xr3:uid="{00000000-0010-0000-0400-00007B1E0000}" name="Colonne7771" dataDxfId="8610"/>
    <tableColumn id="7804" xr3:uid="{00000000-0010-0000-0400-00007C1E0000}" name="Colonne7772" dataDxfId="8609"/>
    <tableColumn id="7805" xr3:uid="{00000000-0010-0000-0400-00007D1E0000}" name="Colonne7773" dataDxfId="8608"/>
    <tableColumn id="7806" xr3:uid="{00000000-0010-0000-0400-00007E1E0000}" name="Colonne7774" dataDxfId="8607"/>
    <tableColumn id="7807" xr3:uid="{00000000-0010-0000-0400-00007F1E0000}" name="Colonne7775" dataDxfId="8606"/>
    <tableColumn id="7808" xr3:uid="{00000000-0010-0000-0400-0000801E0000}" name="Colonne7776" dataDxfId="8605"/>
    <tableColumn id="7809" xr3:uid="{00000000-0010-0000-0400-0000811E0000}" name="Colonne7777" dataDxfId="8604"/>
    <tableColumn id="7810" xr3:uid="{00000000-0010-0000-0400-0000821E0000}" name="Colonne7778" dataDxfId="8603"/>
    <tableColumn id="7811" xr3:uid="{00000000-0010-0000-0400-0000831E0000}" name="Colonne7779" dataDxfId="8602"/>
    <tableColumn id="7812" xr3:uid="{00000000-0010-0000-0400-0000841E0000}" name="Colonne7780" dataDxfId="8601"/>
    <tableColumn id="7813" xr3:uid="{00000000-0010-0000-0400-0000851E0000}" name="Colonne7781" dataDxfId="8600"/>
    <tableColumn id="7814" xr3:uid="{00000000-0010-0000-0400-0000861E0000}" name="Colonne7782" dataDxfId="8599"/>
    <tableColumn id="7815" xr3:uid="{00000000-0010-0000-0400-0000871E0000}" name="Colonne7783" dataDxfId="8598"/>
    <tableColumn id="7816" xr3:uid="{00000000-0010-0000-0400-0000881E0000}" name="Colonne7784" dataDxfId="8597"/>
    <tableColumn id="7817" xr3:uid="{00000000-0010-0000-0400-0000891E0000}" name="Colonne7785" dataDxfId="8596"/>
    <tableColumn id="7818" xr3:uid="{00000000-0010-0000-0400-00008A1E0000}" name="Colonne7786" dataDxfId="8595"/>
    <tableColumn id="7819" xr3:uid="{00000000-0010-0000-0400-00008B1E0000}" name="Colonne7787" dataDxfId="8594"/>
    <tableColumn id="7820" xr3:uid="{00000000-0010-0000-0400-00008C1E0000}" name="Colonne7788" dataDxfId="8593"/>
    <tableColumn id="7821" xr3:uid="{00000000-0010-0000-0400-00008D1E0000}" name="Colonne7789" dataDxfId="8592"/>
    <tableColumn id="7822" xr3:uid="{00000000-0010-0000-0400-00008E1E0000}" name="Colonne7790" dataDxfId="8591"/>
    <tableColumn id="7823" xr3:uid="{00000000-0010-0000-0400-00008F1E0000}" name="Colonne7791" dataDxfId="8590"/>
    <tableColumn id="7824" xr3:uid="{00000000-0010-0000-0400-0000901E0000}" name="Colonne7792" dataDxfId="8589"/>
    <tableColumn id="7825" xr3:uid="{00000000-0010-0000-0400-0000911E0000}" name="Colonne7793" dataDxfId="8588"/>
    <tableColumn id="7826" xr3:uid="{00000000-0010-0000-0400-0000921E0000}" name="Colonne7794" dataDxfId="8587"/>
    <tableColumn id="7827" xr3:uid="{00000000-0010-0000-0400-0000931E0000}" name="Colonne7795" dataDxfId="8586"/>
    <tableColumn id="7828" xr3:uid="{00000000-0010-0000-0400-0000941E0000}" name="Colonne7796" dataDxfId="8585"/>
    <tableColumn id="7829" xr3:uid="{00000000-0010-0000-0400-0000951E0000}" name="Colonne7797" dataDxfId="8584"/>
    <tableColumn id="7830" xr3:uid="{00000000-0010-0000-0400-0000961E0000}" name="Colonne7798" dataDxfId="8583"/>
    <tableColumn id="7831" xr3:uid="{00000000-0010-0000-0400-0000971E0000}" name="Colonne7799" dataDxfId="8582"/>
    <tableColumn id="7832" xr3:uid="{00000000-0010-0000-0400-0000981E0000}" name="Colonne7800" dataDxfId="8581"/>
    <tableColumn id="7833" xr3:uid="{00000000-0010-0000-0400-0000991E0000}" name="Colonne7801" dataDxfId="8580"/>
    <tableColumn id="7834" xr3:uid="{00000000-0010-0000-0400-00009A1E0000}" name="Colonne7802" dataDxfId="8579"/>
    <tableColumn id="7835" xr3:uid="{00000000-0010-0000-0400-00009B1E0000}" name="Colonne7803" dataDxfId="8578"/>
    <tableColumn id="7836" xr3:uid="{00000000-0010-0000-0400-00009C1E0000}" name="Colonne7804" dataDxfId="8577"/>
    <tableColumn id="7837" xr3:uid="{00000000-0010-0000-0400-00009D1E0000}" name="Colonne7805" dataDxfId="8576"/>
    <tableColumn id="7838" xr3:uid="{00000000-0010-0000-0400-00009E1E0000}" name="Colonne7806" dataDxfId="8575"/>
    <tableColumn id="7839" xr3:uid="{00000000-0010-0000-0400-00009F1E0000}" name="Colonne7807" dataDxfId="8574"/>
    <tableColumn id="7840" xr3:uid="{00000000-0010-0000-0400-0000A01E0000}" name="Colonne7808" dataDxfId="8573"/>
    <tableColumn id="7841" xr3:uid="{00000000-0010-0000-0400-0000A11E0000}" name="Colonne7809" dataDxfId="8572"/>
    <tableColumn id="7842" xr3:uid="{00000000-0010-0000-0400-0000A21E0000}" name="Colonne7810" dataDxfId="8571"/>
    <tableColumn id="7843" xr3:uid="{00000000-0010-0000-0400-0000A31E0000}" name="Colonne7811" dataDxfId="8570"/>
    <tableColumn id="7844" xr3:uid="{00000000-0010-0000-0400-0000A41E0000}" name="Colonne7812" dataDxfId="8569"/>
    <tableColumn id="7845" xr3:uid="{00000000-0010-0000-0400-0000A51E0000}" name="Colonne7813" dataDxfId="8568"/>
    <tableColumn id="7846" xr3:uid="{00000000-0010-0000-0400-0000A61E0000}" name="Colonne7814" dataDxfId="8567"/>
    <tableColumn id="7847" xr3:uid="{00000000-0010-0000-0400-0000A71E0000}" name="Colonne7815" dataDxfId="8566"/>
    <tableColumn id="7848" xr3:uid="{00000000-0010-0000-0400-0000A81E0000}" name="Colonne7816" dataDxfId="8565"/>
    <tableColumn id="7849" xr3:uid="{00000000-0010-0000-0400-0000A91E0000}" name="Colonne7817" dataDxfId="8564"/>
    <tableColumn id="7850" xr3:uid="{00000000-0010-0000-0400-0000AA1E0000}" name="Colonne7818" dataDxfId="8563"/>
    <tableColumn id="7851" xr3:uid="{00000000-0010-0000-0400-0000AB1E0000}" name="Colonne7819" dataDxfId="8562"/>
    <tableColumn id="7852" xr3:uid="{00000000-0010-0000-0400-0000AC1E0000}" name="Colonne7820" dataDxfId="8561"/>
    <tableColumn id="7853" xr3:uid="{00000000-0010-0000-0400-0000AD1E0000}" name="Colonne7821" dataDxfId="8560"/>
    <tableColumn id="7854" xr3:uid="{00000000-0010-0000-0400-0000AE1E0000}" name="Colonne7822" dataDxfId="8559"/>
    <tableColumn id="7855" xr3:uid="{00000000-0010-0000-0400-0000AF1E0000}" name="Colonne7823" dataDxfId="8558"/>
    <tableColumn id="7856" xr3:uid="{00000000-0010-0000-0400-0000B01E0000}" name="Colonne7824" dataDxfId="8557"/>
    <tableColumn id="7857" xr3:uid="{00000000-0010-0000-0400-0000B11E0000}" name="Colonne7825" dataDxfId="8556"/>
    <tableColumn id="7858" xr3:uid="{00000000-0010-0000-0400-0000B21E0000}" name="Colonne7826" dataDxfId="8555"/>
    <tableColumn id="7859" xr3:uid="{00000000-0010-0000-0400-0000B31E0000}" name="Colonne7827" dataDxfId="8554"/>
    <tableColumn id="7860" xr3:uid="{00000000-0010-0000-0400-0000B41E0000}" name="Colonne7828" dataDxfId="8553"/>
    <tableColumn id="7861" xr3:uid="{00000000-0010-0000-0400-0000B51E0000}" name="Colonne7829" dataDxfId="8552"/>
    <tableColumn id="7862" xr3:uid="{00000000-0010-0000-0400-0000B61E0000}" name="Colonne7830" dataDxfId="8551"/>
    <tableColumn id="7863" xr3:uid="{00000000-0010-0000-0400-0000B71E0000}" name="Colonne7831" dataDxfId="8550"/>
    <tableColumn id="7864" xr3:uid="{00000000-0010-0000-0400-0000B81E0000}" name="Colonne7832" dataDxfId="8549"/>
    <tableColumn id="7865" xr3:uid="{00000000-0010-0000-0400-0000B91E0000}" name="Colonne7833" dataDxfId="8548"/>
    <tableColumn id="7866" xr3:uid="{00000000-0010-0000-0400-0000BA1E0000}" name="Colonne7834" dataDxfId="8547"/>
    <tableColumn id="7867" xr3:uid="{00000000-0010-0000-0400-0000BB1E0000}" name="Colonne7835" dataDxfId="8546"/>
    <tableColumn id="7868" xr3:uid="{00000000-0010-0000-0400-0000BC1E0000}" name="Colonne7836" dataDxfId="8545"/>
    <tableColumn id="7869" xr3:uid="{00000000-0010-0000-0400-0000BD1E0000}" name="Colonne7837" dataDxfId="8544"/>
    <tableColumn id="7870" xr3:uid="{00000000-0010-0000-0400-0000BE1E0000}" name="Colonne7838" dataDxfId="8543"/>
    <tableColumn id="7871" xr3:uid="{00000000-0010-0000-0400-0000BF1E0000}" name="Colonne7839" dataDxfId="8542"/>
    <tableColumn id="7872" xr3:uid="{00000000-0010-0000-0400-0000C01E0000}" name="Colonne7840" dataDxfId="8541"/>
    <tableColumn id="7873" xr3:uid="{00000000-0010-0000-0400-0000C11E0000}" name="Colonne7841" dataDxfId="8540"/>
    <tableColumn id="7874" xr3:uid="{00000000-0010-0000-0400-0000C21E0000}" name="Colonne7842" dataDxfId="8539"/>
    <tableColumn id="7875" xr3:uid="{00000000-0010-0000-0400-0000C31E0000}" name="Colonne7843" dataDxfId="8538"/>
    <tableColumn id="7876" xr3:uid="{00000000-0010-0000-0400-0000C41E0000}" name="Colonne7844" dataDxfId="8537"/>
    <tableColumn id="7877" xr3:uid="{00000000-0010-0000-0400-0000C51E0000}" name="Colonne7845" dataDxfId="8536"/>
    <tableColumn id="7878" xr3:uid="{00000000-0010-0000-0400-0000C61E0000}" name="Colonne7846" dataDxfId="8535"/>
    <tableColumn id="7879" xr3:uid="{00000000-0010-0000-0400-0000C71E0000}" name="Colonne7847" dataDxfId="8534"/>
    <tableColumn id="7880" xr3:uid="{00000000-0010-0000-0400-0000C81E0000}" name="Colonne7848" dataDxfId="8533"/>
    <tableColumn id="7881" xr3:uid="{00000000-0010-0000-0400-0000C91E0000}" name="Colonne7849" dataDxfId="8532"/>
    <tableColumn id="7882" xr3:uid="{00000000-0010-0000-0400-0000CA1E0000}" name="Colonne7850" dataDxfId="8531"/>
    <tableColumn id="7883" xr3:uid="{00000000-0010-0000-0400-0000CB1E0000}" name="Colonne7851" dataDxfId="8530"/>
    <tableColumn id="7884" xr3:uid="{00000000-0010-0000-0400-0000CC1E0000}" name="Colonne7852" dataDxfId="8529"/>
    <tableColumn id="7885" xr3:uid="{00000000-0010-0000-0400-0000CD1E0000}" name="Colonne7853" dataDxfId="8528"/>
    <tableColumn id="7886" xr3:uid="{00000000-0010-0000-0400-0000CE1E0000}" name="Colonne7854" dataDxfId="8527"/>
    <tableColumn id="7887" xr3:uid="{00000000-0010-0000-0400-0000CF1E0000}" name="Colonne7855" dataDxfId="8526"/>
    <tableColumn id="7888" xr3:uid="{00000000-0010-0000-0400-0000D01E0000}" name="Colonne7856" dataDxfId="8525"/>
    <tableColumn id="7889" xr3:uid="{00000000-0010-0000-0400-0000D11E0000}" name="Colonne7857" dataDxfId="8524"/>
    <tableColumn id="7890" xr3:uid="{00000000-0010-0000-0400-0000D21E0000}" name="Colonne7858" dataDxfId="8523"/>
    <tableColumn id="7891" xr3:uid="{00000000-0010-0000-0400-0000D31E0000}" name="Colonne7859" dataDxfId="8522"/>
    <tableColumn id="7892" xr3:uid="{00000000-0010-0000-0400-0000D41E0000}" name="Colonne7860" dataDxfId="8521"/>
    <tableColumn id="7893" xr3:uid="{00000000-0010-0000-0400-0000D51E0000}" name="Colonne7861" dataDxfId="8520"/>
    <tableColumn id="7894" xr3:uid="{00000000-0010-0000-0400-0000D61E0000}" name="Colonne7862" dataDxfId="8519"/>
    <tableColumn id="7895" xr3:uid="{00000000-0010-0000-0400-0000D71E0000}" name="Colonne7863" dataDxfId="8518"/>
    <tableColumn id="7896" xr3:uid="{00000000-0010-0000-0400-0000D81E0000}" name="Colonne7864" dataDxfId="8517"/>
    <tableColumn id="7897" xr3:uid="{00000000-0010-0000-0400-0000D91E0000}" name="Colonne7865" dataDxfId="8516"/>
    <tableColumn id="7898" xr3:uid="{00000000-0010-0000-0400-0000DA1E0000}" name="Colonne7866" dataDxfId="8515"/>
    <tableColumn id="7899" xr3:uid="{00000000-0010-0000-0400-0000DB1E0000}" name="Colonne7867" dataDxfId="8514"/>
    <tableColumn id="7900" xr3:uid="{00000000-0010-0000-0400-0000DC1E0000}" name="Colonne7868" dataDxfId="8513"/>
    <tableColumn id="7901" xr3:uid="{00000000-0010-0000-0400-0000DD1E0000}" name="Colonne7869" dataDxfId="8512"/>
    <tableColumn id="7902" xr3:uid="{00000000-0010-0000-0400-0000DE1E0000}" name="Colonne7870" dataDxfId="8511"/>
    <tableColumn id="7903" xr3:uid="{00000000-0010-0000-0400-0000DF1E0000}" name="Colonne7871" dataDxfId="8510"/>
    <tableColumn id="7904" xr3:uid="{00000000-0010-0000-0400-0000E01E0000}" name="Colonne7872" dataDxfId="8509"/>
    <tableColumn id="7905" xr3:uid="{00000000-0010-0000-0400-0000E11E0000}" name="Colonne7873" dataDxfId="8508"/>
    <tableColumn id="7906" xr3:uid="{00000000-0010-0000-0400-0000E21E0000}" name="Colonne7874" dataDxfId="8507"/>
    <tableColumn id="7907" xr3:uid="{00000000-0010-0000-0400-0000E31E0000}" name="Colonne7875" dataDxfId="8506"/>
    <tableColumn id="7908" xr3:uid="{00000000-0010-0000-0400-0000E41E0000}" name="Colonne7876" dataDxfId="8505"/>
    <tableColumn id="7909" xr3:uid="{00000000-0010-0000-0400-0000E51E0000}" name="Colonne7877" dataDxfId="8504"/>
    <tableColumn id="7910" xr3:uid="{00000000-0010-0000-0400-0000E61E0000}" name="Colonne7878" dataDxfId="8503"/>
    <tableColumn id="7911" xr3:uid="{00000000-0010-0000-0400-0000E71E0000}" name="Colonne7879" dataDxfId="8502"/>
    <tableColumn id="7912" xr3:uid="{00000000-0010-0000-0400-0000E81E0000}" name="Colonne7880" dataDxfId="8501"/>
    <tableColumn id="7913" xr3:uid="{00000000-0010-0000-0400-0000E91E0000}" name="Colonne7881" dataDxfId="8500"/>
    <tableColumn id="7914" xr3:uid="{00000000-0010-0000-0400-0000EA1E0000}" name="Colonne7882" dataDxfId="8499"/>
    <tableColumn id="7915" xr3:uid="{00000000-0010-0000-0400-0000EB1E0000}" name="Colonne7883" dataDxfId="8498"/>
    <tableColumn id="7916" xr3:uid="{00000000-0010-0000-0400-0000EC1E0000}" name="Colonne7884" dataDxfId="8497"/>
    <tableColumn id="7917" xr3:uid="{00000000-0010-0000-0400-0000ED1E0000}" name="Colonne7885" dataDxfId="8496"/>
    <tableColumn id="7918" xr3:uid="{00000000-0010-0000-0400-0000EE1E0000}" name="Colonne7886" dataDxfId="8495"/>
    <tableColumn id="7919" xr3:uid="{00000000-0010-0000-0400-0000EF1E0000}" name="Colonne7887" dataDxfId="8494"/>
    <tableColumn id="7920" xr3:uid="{00000000-0010-0000-0400-0000F01E0000}" name="Colonne7888" dataDxfId="8493"/>
    <tableColumn id="7921" xr3:uid="{00000000-0010-0000-0400-0000F11E0000}" name="Colonne7889" dataDxfId="8492"/>
    <tableColumn id="7922" xr3:uid="{00000000-0010-0000-0400-0000F21E0000}" name="Colonne7890" dataDxfId="8491"/>
    <tableColumn id="7923" xr3:uid="{00000000-0010-0000-0400-0000F31E0000}" name="Colonne7891" dataDxfId="8490"/>
    <tableColumn id="7924" xr3:uid="{00000000-0010-0000-0400-0000F41E0000}" name="Colonne7892" dataDxfId="8489"/>
    <tableColumn id="7925" xr3:uid="{00000000-0010-0000-0400-0000F51E0000}" name="Colonne7893" dataDxfId="8488"/>
    <tableColumn id="7926" xr3:uid="{00000000-0010-0000-0400-0000F61E0000}" name="Colonne7894" dataDxfId="8487"/>
    <tableColumn id="7927" xr3:uid="{00000000-0010-0000-0400-0000F71E0000}" name="Colonne7895" dataDxfId="8486"/>
    <tableColumn id="7928" xr3:uid="{00000000-0010-0000-0400-0000F81E0000}" name="Colonne7896" dataDxfId="8485"/>
    <tableColumn id="7929" xr3:uid="{00000000-0010-0000-0400-0000F91E0000}" name="Colonne7897" dataDxfId="8484"/>
    <tableColumn id="7930" xr3:uid="{00000000-0010-0000-0400-0000FA1E0000}" name="Colonne7898" dataDxfId="8483"/>
    <tableColumn id="7931" xr3:uid="{00000000-0010-0000-0400-0000FB1E0000}" name="Colonne7899" dataDxfId="8482"/>
    <tableColumn id="7932" xr3:uid="{00000000-0010-0000-0400-0000FC1E0000}" name="Colonne7900" dataDxfId="8481"/>
    <tableColumn id="7933" xr3:uid="{00000000-0010-0000-0400-0000FD1E0000}" name="Colonne7901" dataDxfId="8480"/>
    <tableColumn id="7934" xr3:uid="{00000000-0010-0000-0400-0000FE1E0000}" name="Colonne7902" dataDxfId="8479"/>
    <tableColumn id="7935" xr3:uid="{00000000-0010-0000-0400-0000FF1E0000}" name="Colonne7903" dataDxfId="8478"/>
    <tableColumn id="7936" xr3:uid="{00000000-0010-0000-0400-0000001F0000}" name="Colonne7904" dataDxfId="8477"/>
    <tableColumn id="7937" xr3:uid="{00000000-0010-0000-0400-0000011F0000}" name="Colonne7905" dataDxfId="8476"/>
    <tableColumn id="7938" xr3:uid="{00000000-0010-0000-0400-0000021F0000}" name="Colonne7906" dataDxfId="8475"/>
    <tableColumn id="7939" xr3:uid="{00000000-0010-0000-0400-0000031F0000}" name="Colonne7907" dataDxfId="8474"/>
    <tableColumn id="7940" xr3:uid="{00000000-0010-0000-0400-0000041F0000}" name="Colonne7908" dataDxfId="8473"/>
    <tableColumn id="7941" xr3:uid="{00000000-0010-0000-0400-0000051F0000}" name="Colonne7909" dataDxfId="8472"/>
    <tableColumn id="7942" xr3:uid="{00000000-0010-0000-0400-0000061F0000}" name="Colonne7910" dataDxfId="8471"/>
    <tableColumn id="7943" xr3:uid="{00000000-0010-0000-0400-0000071F0000}" name="Colonne7911" dataDxfId="8470"/>
    <tableColumn id="7944" xr3:uid="{00000000-0010-0000-0400-0000081F0000}" name="Colonne7912" dataDxfId="8469"/>
    <tableColumn id="7945" xr3:uid="{00000000-0010-0000-0400-0000091F0000}" name="Colonne7913" dataDxfId="8468"/>
    <tableColumn id="7946" xr3:uid="{00000000-0010-0000-0400-00000A1F0000}" name="Colonne7914" dataDxfId="8467"/>
    <tableColumn id="7947" xr3:uid="{00000000-0010-0000-0400-00000B1F0000}" name="Colonne7915" dataDxfId="8466"/>
    <tableColumn id="7948" xr3:uid="{00000000-0010-0000-0400-00000C1F0000}" name="Colonne7916" dataDxfId="8465"/>
    <tableColumn id="7949" xr3:uid="{00000000-0010-0000-0400-00000D1F0000}" name="Colonne7917" dataDxfId="8464"/>
    <tableColumn id="7950" xr3:uid="{00000000-0010-0000-0400-00000E1F0000}" name="Colonne7918" dataDxfId="8463"/>
    <tableColumn id="7951" xr3:uid="{00000000-0010-0000-0400-00000F1F0000}" name="Colonne7919" dataDxfId="8462"/>
    <tableColumn id="7952" xr3:uid="{00000000-0010-0000-0400-0000101F0000}" name="Colonne7920" dataDxfId="8461"/>
    <tableColumn id="7953" xr3:uid="{00000000-0010-0000-0400-0000111F0000}" name="Colonne7921" dataDxfId="8460"/>
    <tableColumn id="7954" xr3:uid="{00000000-0010-0000-0400-0000121F0000}" name="Colonne7922" dataDxfId="8459"/>
    <tableColumn id="7955" xr3:uid="{00000000-0010-0000-0400-0000131F0000}" name="Colonne7923" dataDxfId="8458"/>
    <tableColumn id="7956" xr3:uid="{00000000-0010-0000-0400-0000141F0000}" name="Colonne7924" dataDxfId="8457"/>
    <tableColumn id="7957" xr3:uid="{00000000-0010-0000-0400-0000151F0000}" name="Colonne7925" dataDxfId="8456"/>
    <tableColumn id="7958" xr3:uid="{00000000-0010-0000-0400-0000161F0000}" name="Colonne7926" dataDxfId="8455"/>
    <tableColumn id="7959" xr3:uid="{00000000-0010-0000-0400-0000171F0000}" name="Colonne7927" dataDxfId="8454"/>
    <tableColumn id="7960" xr3:uid="{00000000-0010-0000-0400-0000181F0000}" name="Colonne7928" dataDxfId="8453"/>
    <tableColumn id="7961" xr3:uid="{00000000-0010-0000-0400-0000191F0000}" name="Colonne7929" dataDxfId="8452"/>
    <tableColumn id="7962" xr3:uid="{00000000-0010-0000-0400-00001A1F0000}" name="Colonne7930" dataDxfId="8451"/>
    <tableColumn id="7963" xr3:uid="{00000000-0010-0000-0400-00001B1F0000}" name="Colonne7931" dataDxfId="8450"/>
    <tableColumn id="7964" xr3:uid="{00000000-0010-0000-0400-00001C1F0000}" name="Colonne7932" dataDxfId="8449"/>
    <tableColumn id="7965" xr3:uid="{00000000-0010-0000-0400-00001D1F0000}" name="Colonne7933" dataDxfId="8448"/>
    <tableColumn id="7966" xr3:uid="{00000000-0010-0000-0400-00001E1F0000}" name="Colonne7934" dataDxfId="8447"/>
    <tableColumn id="7967" xr3:uid="{00000000-0010-0000-0400-00001F1F0000}" name="Colonne7935" dataDxfId="8446"/>
    <tableColumn id="7968" xr3:uid="{00000000-0010-0000-0400-0000201F0000}" name="Colonne7936" dataDxfId="8445"/>
    <tableColumn id="7969" xr3:uid="{00000000-0010-0000-0400-0000211F0000}" name="Colonne7937" dataDxfId="8444"/>
    <tableColumn id="7970" xr3:uid="{00000000-0010-0000-0400-0000221F0000}" name="Colonne7938" dataDxfId="8443"/>
    <tableColumn id="7971" xr3:uid="{00000000-0010-0000-0400-0000231F0000}" name="Colonne7939" dataDxfId="8442"/>
    <tableColumn id="7972" xr3:uid="{00000000-0010-0000-0400-0000241F0000}" name="Colonne7940" dataDxfId="8441"/>
    <tableColumn id="7973" xr3:uid="{00000000-0010-0000-0400-0000251F0000}" name="Colonne7941" dataDxfId="8440"/>
    <tableColumn id="7974" xr3:uid="{00000000-0010-0000-0400-0000261F0000}" name="Colonne7942" dataDxfId="8439"/>
    <tableColumn id="7975" xr3:uid="{00000000-0010-0000-0400-0000271F0000}" name="Colonne7943" dataDxfId="8438"/>
    <tableColumn id="7976" xr3:uid="{00000000-0010-0000-0400-0000281F0000}" name="Colonne7944" dataDxfId="8437"/>
    <tableColumn id="7977" xr3:uid="{00000000-0010-0000-0400-0000291F0000}" name="Colonne7945" dataDxfId="8436"/>
    <tableColumn id="7978" xr3:uid="{00000000-0010-0000-0400-00002A1F0000}" name="Colonne7946" dataDxfId="8435"/>
    <tableColumn id="7979" xr3:uid="{00000000-0010-0000-0400-00002B1F0000}" name="Colonne7947" dataDxfId="8434"/>
    <tableColumn id="7980" xr3:uid="{00000000-0010-0000-0400-00002C1F0000}" name="Colonne7948" dataDxfId="8433"/>
    <tableColumn id="7981" xr3:uid="{00000000-0010-0000-0400-00002D1F0000}" name="Colonne7949" dataDxfId="8432"/>
    <tableColumn id="7982" xr3:uid="{00000000-0010-0000-0400-00002E1F0000}" name="Colonne7950" dataDxfId="8431"/>
    <tableColumn id="7983" xr3:uid="{00000000-0010-0000-0400-00002F1F0000}" name="Colonne7951" dataDxfId="8430"/>
    <tableColumn id="7984" xr3:uid="{00000000-0010-0000-0400-0000301F0000}" name="Colonne7952" dataDxfId="8429"/>
    <tableColumn id="7985" xr3:uid="{00000000-0010-0000-0400-0000311F0000}" name="Colonne7953" dataDxfId="8428"/>
    <tableColumn id="7986" xr3:uid="{00000000-0010-0000-0400-0000321F0000}" name="Colonne7954" dataDxfId="8427"/>
    <tableColumn id="7987" xr3:uid="{00000000-0010-0000-0400-0000331F0000}" name="Colonne7955" dataDxfId="8426"/>
    <tableColumn id="7988" xr3:uid="{00000000-0010-0000-0400-0000341F0000}" name="Colonne7956" dataDxfId="8425"/>
    <tableColumn id="7989" xr3:uid="{00000000-0010-0000-0400-0000351F0000}" name="Colonne7957" dataDxfId="8424"/>
    <tableColumn id="7990" xr3:uid="{00000000-0010-0000-0400-0000361F0000}" name="Colonne7958" dataDxfId="8423"/>
    <tableColumn id="7991" xr3:uid="{00000000-0010-0000-0400-0000371F0000}" name="Colonne7959" dataDxfId="8422"/>
    <tableColumn id="7992" xr3:uid="{00000000-0010-0000-0400-0000381F0000}" name="Colonne7960" dataDxfId="8421"/>
    <tableColumn id="7993" xr3:uid="{00000000-0010-0000-0400-0000391F0000}" name="Colonne7961" dataDxfId="8420"/>
    <tableColumn id="7994" xr3:uid="{00000000-0010-0000-0400-00003A1F0000}" name="Colonne7962" dataDxfId="8419"/>
    <tableColumn id="7995" xr3:uid="{00000000-0010-0000-0400-00003B1F0000}" name="Colonne7963" dataDxfId="8418"/>
    <tableColumn id="7996" xr3:uid="{00000000-0010-0000-0400-00003C1F0000}" name="Colonne7964" dataDxfId="8417"/>
    <tableColumn id="7997" xr3:uid="{00000000-0010-0000-0400-00003D1F0000}" name="Colonne7965" dataDxfId="8416"/>
    <tableColumn id="7998" xr3:uid="{00000000-0010-0000-0400-00003E1F0000}" name="Colonne7966" dataDxfId="8415"/>
    <tableColumn id="7999" xr3:uid="{00000000-0010-0000-0400-00003F1F0000}" name="Colonne7967" dataDxfId="8414"/>
    <tableColumn id="8000" xr3:uid="{00000000-0010-0000-0400-0000401F0000}" name="Colonne7968" dataDxfId="8413"/>
    <tableColumn id="8001" xr3:uid="{00000000-0010-0000-0400-0000411F0000}" name="Colonne7969" dataDxfId="8412"/>
    <tableColumn id="8002" xr3:uid="{00000000-0010-0000-0400-0000421F0000}" name="Colonne7970" dataDxfId="8411"/>
    <tableColumn id="8003" xr3:uid="{00000000-0010-0000-0400-0000431F0000}" name="Colonne7971" dataDxfId="8410"/>
    <tableColumn id="8004" xr3:uid="{00000000-0010-0000-0400-0000441F0000}" name="Colonne7972" dataDxfId="8409"/>
    <tableColumn id="8005" xr3:uid="{00000000-0010-0000-0400-0000451F0000}" name="Colonne7973" dataDxfId="8408"/>
    <tableColumn id="8006" xr3:uid="{00000000-0010-0000-0400-0000461F0000}" name="Colonne7974" dataDxfId="8407"/>
    <tableColumn id="8007" xr3:uid="{00000000-0010-0000-0400-0000471F0000}" name="Colonne7975" dataDxfId="8406"/>
    <tableColumn id="8008" xr3:uid="{00000000-0010-0000-0400-0000481F0000}" name="Colonne7976" dataDxfId="8405"/>
    <tableColumn id="8009" xr3:uid="{00000000-0010-0000-0400-0000491F0000}" name="Colonne7977" dataDxfId="8404"/>
    <tableColumn id="8010" xr3:uid="{00000000-0010-0000-0400-00004A1F0000}" name="Colonne7978" dataDxfId="8403"/>
    <tableColumn id="8011" xr3:uid="{00000000-0010-0000-0400-00004B1F0000}" name="Colonne7979" dataDxfId="8402"/>
    <tableColumn id="8012" xr3:uid="{00000000-0010-0000-0400-00004C1F0000}" name="Colonne7980" dataDxfId="8401"/>
    <tableColumn id="8013" xr3:uid="{00000000-0010-0000-0400-00004D1F0000}" name="Colonne7981" dataDxfId="8400"/>
    <tableColumn id="8014" xr3:uid="{00000000-0010-0000-0400-00004E1F0000}" name="Colonne7982" dataDxfId="8399"/>
    <tableColumn id="8015" xr3:uid="{00000000-0010-0000-0400-00004F1F0000}" name="Colonne7983" dataDxfId="8398"/>
    <tableColumn id="8016" xr3:uid="{00000000-0010-0000-0400-0000501F0000}" name="Colonne7984" dataDxfId="8397"/>
    <tableColumn id="8017" xr3:uid="{00000000-0010-0000-0400-0000511F0000}" name="Colonne7985" dataDxfId="8396"/>
    <tableColumn id="8018" xr3:uid="{00000000-0010-0000-0400-0000521F0000}" name="Colonne7986" dataDxfId="8395"/>
    <tableColumn id="8019" xr3:uid="{00000000-0010-0000-0400-0000531F0000}" name="Colonne7987" dataDxfId="8394"/>
    <tableColumn id="8020" xr3:uid="{00000000-0010-0000-0400-0000541F0000}" name="Colonne7988" dataDxfId="8393"/>
    <tableColumn id="8021" xr3:uid="{00000000-0010-0000-0400-0000551F0000}" name="Colonne7989" dataDxfId="8392"/>
    <tableColumn id="8022" xr3:uid="{00000000-0010-0000-0400-0000561F0000}" name="Colonne7990" dataDxfId="8391"/>
    <tableColumn id="8023" xr3:uid="{00000000-0010-0000-0400-0000571F0000}" name="Colonne7991" dataDxfId="8390"/>
    <tableColumn id="8024" xr3:uid="{00000000-0010-0000-0400-0000581F0000}" name="Colonne7992" dataDxfId="8389"/>
    <tableColumn id="8025" xr3:uid="{00000000-0010-0000-0400-0000591F0000}" name="Colonne7993" dataDxfId="8388"/>
    <tableColumn id="8026" xr3:uid="{00000000-0010-0000-0400-00005A1F0000}" name="Colonne7994" dataDxfId="8387"/>
    <tableColumn id="8027" xr3:uid="{00000000-0010-0000-0400-00005B1F0000}" name="Colonne7995" dataDxfId="8386"/>
    <tableColumn id="8028" xr3:uid="{00000000-0010-0000-0400-00005C1F0000}" name="Colonne7996" dataDxfId="8385"/>
    <tableColumn id="8029" xr3:uid="{00000000-0010-0000-0400-00005D1F0000}" name="Colonne7997" dataDxfId="8384"/>
    <tableColumn id="8030" xr3:uid="{00000000-0010-0000-0400-00005E1F0000}" name="Colonne7998" dataDxfId="8383"/>
    <tableColumn id="8031" xr3:uid="{00000000-0010-0000-0400-00005F1F0000}" name="Colonne7999" dataDxfId="8382"/>
    <tableColumn id="8032" xr3:uid="{00000000-0010-0000-0400-0000601F0000}" name="Colonne8000" dataDxfId="8381"/>
    <tableColumn id="8033" xr3:uid="{00000000-0010-0000-0400-0000611F0000}" name="Colonne8001" dataDxfId="8380"/>
    <tableColumn id="8034" xr3:uid="{00000000-0010-0000-0400-0000621F0000}" name="Colonne8002" dataDxfId="8379"/>
    <tableColumn id="8035" xr3:uid="{00000000-0010-0000-0400-0000631F0000}" name="Colonne8003" dataDxfId="8378"/>
    <tableColumn id="8036" xr3:uid="{00000000-0010-0000-0400-0000641F0000}" name="Colonne8004" dataDxfId="8377"/>
    <tableColumn id="8037" xr3:uid="{00000000-0010-0000-0400-0000651F0000}" name="Colonne8005" dataDxfId="8376"/>
    <tableColumn id="8038" xr3:uid="{00000000-0010-0000-0400-0000661F0000}" name="Colonne8006" dataDxfId="8375"/>
    <tableColumn id="8039" xr3:uid="{00000000-0010-0000-0400-0000671F0000}" name="Colonne8007" dataDxfId="8374"/>
    <tableColumn id="8040" xr3:uid="{00000000-0010-0000-0400-0000681F0000}" name="Colonne8008" dataDxfId="8373"/>
    <tableColumn id="8041" xr3:uid="{00000000-0010-0000-0400-0000691F0000}" name="Colonne8009" dataDxfId="8372"/>
    <tableColumn id="8042" xr3:uid="{00000000-0010-0000-0400-00006A1F0000}" name="Colonne8010" dataDxfId="8371"/>
    <tableColumn id="8043" xr3:uid="{00000000-0010-0000-0400-00006B1F0000}" name="Colonne8011" dataDxfId="8370"/>
    <tableColumn id="8044" xr3:uid="{00000000-0010-0000-0400-00006C1F0000}" name="Colonne8012" dataDxfId="8369"/>
    <tableColumn id="8045" xr3:uid="{00000000-0010-0000-0400-00006D1F0000}" name="Colonne8013" dataDxfId="8368"/>
    <tableColumn id="8046" xr3:uid="{00000000-0010-0000-0400-00006E1F0000}" name="Colonne8014" dataDxfId="8367"/>
    <tableColumn id="8047" xr3:uid="{00000000-0010-0000-0400-00006F1F0000}" name="Colonne8015" dataDxfId="8366"/>
    <tableColumn id="8048" xr3:uid="{00000000-0010-0000-0400-0000701F0000}" name="Colonne8016" dataDxfId="8365"/>
    <tableColumn id="8049" xr3:uid="{00000000-0010-0000-0400-0000711F0000}" name="Colonne8017" dataDxfId="8364"/>
    <tableColumn id="8050" xr3:uid="{00000000-0010-0000-0400-0000721F0000}" name="Colonne8018" dataDxfId="8363"/>
    <tableColumn id="8051" xr3:uid="{00000000-0010-0000-0400-0000731F0000}" name="Colonne8019" dataDxfId="8362"/>
    <tableColumn id="8052" xr3:uid="{00000000-0010-0000-0400-0000741F0000}" name="Colonne8020" dataDxfId="8361"/>
    <tableColumn id="8053" xr3:uid="{00000000-0010-0000-0400-0000751F0000}" name="Colonne8021" dataDxfId="8360"/>
    <tableColumn id="8054" xr3:uid="{00000000-0010-0000-0400-0000761F0000}" name="Colonne8022" dataDxfId="8359"/>
    <tableColumn id="8055" xr3:uid="{00000000-0010-0000-0400-0000771F0000}" name="Colonne8023" dataDxfId="8358"/>
    <tableColumn id="8056" xr3:uid="{00000000-0010-0000-0400-0000781F0000}" name="Colonne8024" dataDxfId="8357"/>
    <tableColumn id="8057" xr3:uid="{00000000-0010-0000-0400-0000791F0000}" name="Colonne8025" dataDxfId="8356"/>
    <tableColumn id="8058" xr3:uid="{00000000-0010-0000-0400-00007A1F0000}" name="Colonne8026" dataDxfId="8355"/>
    <tableColumn id="8059" xr3:uid="{00000000-0010-0000-0400-00007B1F0000}" name="Colonne8027" dataDxfId="8354"/>
    <tableColumn id="8060" xr3:uid="{00000000-0010-0000-0400-00007C1F0000}" name="Colonne8028" dataDxfId="8353"/>
    <tableColumn id="8061" xr3:uid="{00000000-0010-0000-0400-00007D1F0000}" name="Colonne8029" dataDxfId="8352"/>
    <tableColumn id="8062" xr3:uid="{00000000-0010-0000-0400-00007E1F0000}" name="Colonne8030" dataDxfId="8351"/>
    <tableColumn id="8063" xr3:uid="{00000000-0010-0000-0400-00007F1F0000}" name="Colonne8031" dataDxfId="8350"/>
    <tableColumn id="8064" xr3:uid="{00000000-0010-0000-0400-0000801F0000}" name="Colonne8032" dataDxfId="8349"/>
    <tableColumn id="8065" xr3:uid="{00000000-0010-0000-0400-0000811F0000}" name="Colonne8033" dataDxfId="8348"/>
    <tableColumn id="8066" xr3:uid="{00000000-0010-0000-0400-0000821F0000}" name="Colonne8034" dataDxfId="8347"/>
    <tableColumn id="8067" xr3:uid="{00000000-0010-0000-0400-0000831F0000}" name="Colonne8035" dataDxfId="8346"/>
    <tableColumn id="8068" xr3:uid="{00000000-0010-0000-0400-0000841F0000}" name="Colonne8036" dataDxfId="8345"/>
    <tableColumn id="8069" xr3:uid="{00000000-0010-0000-0400-0000851F0000}" name="Colonne8037" dataDxfId="8344"/>
    <tableColumn id="8070" xr3:uid="{00000000-0010-0000-0400-0000861F0000}" name="Colonne8038" dataDxfId="8343"/>
    <tableColumn id="8071" xr3:uid="{00000000-0010-0000-0400-0000871F0000}" name="Colonne8039" dataDxfId="8342"/>
    <tableColumn id="8072" xr3:uid="{00000000-0010-0000-0400-0000881F0000}" name="Colonne8040" dataDxfId="8341"/>
    <tableColumn id="8073" xr3:uid="{00000000-0010-0000-0400-0000891F0000}" name="Colonne8041" dataDxfId="8340"/>
    <tableColumn id="8074" xr3:uid="{00000000-0010-0000-0400-00008A1F0000}" name="Colonne8042" dataDxfId="8339"/>
    <tableColumn id="8075" xr3:uid="{00000000-0010-0000-0400-00008B1F0000}" name="Colonne8043" dataDxfId="8338"/>
    <tableColumn id="8076" xr3:uid="{00000000-0010-0000-0400-00008C1F0000}" name="Colonne8044" dataDxfId="8337"/>
    <tableColumn id="8077" xr3:uid="{00000000-0010-0000-0400-00008D1F0000}" name="Colonne8045" dataDxfId="8336"/>
    <tableColumn id="8078" xr3:uid="{00000000-0010-0000-0400-00008E1F0000}" name="Colonne8046" dataDxfId="8335"/>
    <tableColumn id="8079" xr3:uid="{00000000-0010-0000-0400-00008F1F0000}" name="Colonne8047" dataDxfId="8334"/>
    <tableColumn id="8080" xr3:uid="{00000000-0010-0000-0400-0000901F0000}" name="Colonne8048" dataDxfId="8333"/>
    <tableColumn id="8081" xr3:uid="{00000000-0010-0000-0400-0000911F0000}" name="Colonne8049" dataDxfId="8332"/>
    <tableColumn id="8082" xr3:uid="{00000000-0010-0000-0400-0000921F0000}" name="Colonne8050" dataDxfId="8331"/>
    <tableColumn id="8083" xr3:uid="{00000000-0010-0000-0400-0000931F0000}" name="Colonne8051" dataDxfId="8330"/>
    <tableColumn id="8084" xr3:uid="{00000000-0010-0000-0400-0000941F0000}" name="Colonne8052" dataDxfId="8329"/>
    <tableColumn id="8085" xr3:uid="{00000000-0010-0000-0400-0000951F0000}" name="Colonne8053" dataDxfId="8328"/>
    <tableColumn id="8086" xr3:uid="{00000000-0010-0000-0400-0000961F0000}" name="Colonne8054" dataDxfId="8327"/>
    <tableColumn id="8087" xr3:uid="{00000000-0010-0000-0400-0000971F0000}" name="Colonne8055" dataDxfId="8326"/>
    <tableColumn id="8088" xr3:uid="{00000000-0010-0000-0400-0000981F0000}" name="Colonne8056" dataDxfId="8325"/>
    <tableColumn id="8089" xr3:uid="{00000000-0010-0000-0400-0000991F0000}" name="Colonne8057" dataDxfId="8324"/>
    <tableColumn id="8090" xr3:uid="{00000000-0010-0000-0400-00009A1F0000}" name="Colonne8058" dataDxfId="8323"/>
    <tableColumn id="8091" xr3:uid="{00000000-0010-0000-0400-00009B1F0000}" name="Colonne8059" dataDxfId="8322"/>
    <tableColumn id="8092" xr3:uid="{00000000-0010-0000-0400-00009C1F0000}" name="Colonne8060" dataDxfId="8321"/>
    <tableColumn id="8093" xr3:uid="{00000000-0010-0000-0400-00009D1F0000}" name="Colonne8061" dataDxfId="8320"/>
    <tableColumn id="8094" xr3:uid="{00000000-0010-0000-0400-00009E1F0000}" name="Colonne8062" dataDxfId="8319"/>
    <tableColumn id="8095" xr3:uid="{00000000-0010-0000-0400-00009F1F0000}" name="Colonne8063" dataDxfId="8318"/>
    <tableColumn id="8096" xr3:uid="{00000000-0010-0000-0400-0000A01F0000}" name="Colonne8064" dataDxfId="8317"/>
    <tableColumn id="8097" xr3:uid="{00000000-0010-0000-0400-0000A11F0000}" name="Colonne8065" dataDxfId="8316"/>
    <tableColumn id="8098" xr3:uid="{00000000-0010-0000-0400-0000A21F0000}" name="Colonne8066" dataDxfId="8315"/>
    <tableColumn id="8099" xr3:uid="{00000000-0010-0000-0400-0000A31F0000}" name="Colonne8067" dataDxfId="8314"/>
    <tableColumn id="8100" xr3:uid="{00000000-0010-0000-0400-0000A41F0000}" name="Colonne8068" dataDxfId="8313"/>
    <tableColumn id="8101" xr3:uid="{00000000-0010-0000-0400-0000A51F0000}" name="Colonne8069" dataDxfId="8312"/>
    <tableColumn id="8102" xr3:uid="{00000000-0010-0000-0400-0000A61F0000}" name="Colonne8070" dataDxfId="8311"/>
    <tableColumn id="8103" xr3:uid="{00000000-0010-0000-0400-0000A71F0000}" name="Colonne8071" dataDxfId="8310"/>
    <tableColumn id="8104" xr3:uid="{00000000-0010-0000-0400-0000A81F0000}" name="Colonne8072" dataDxfId="8309"/>
    <tableColumn id="8105" xr3:uid="{00000000-0010-0000-0400-0000A91F0000}" name="Colonne8073" dataDxfId="8308"/>
    <tableColumn id="8106" xr3:uid="{00000000-0010-0000-0400-0000AA1F0000}" name="Colonne8074" dataDxfId="8307"/>
    <tableColumn id="8107" xr3:uid="{00000000-0010-0000-0400-0000AB1F0000}" name="Colonne8075" dataDxfId="8306"/>
    <tableColumn id="8108" xr3:uid="{00000000-0010-0000-0400-0000AC1F0000}" name="Colonne8076" dataDxfId="8305"/>
    <tableColumn id="8109" xr3:uid="{00000000-0010-0000-0400-0000AD1F0000}" name="Colonne8077" dataDxfId="8304"/>
    <tableColumn id="8110" xr3:uid="{00000000-0010-0000-0400-0000AE1F0000}" name="Colonne8078" dataDxfId="8303"/>
    <tableColumn id="8111" xr3:uid="{00000000-0010-0000-0400-0000AF1F0000}" name="Colonne8079" dataDxfId="8302"/>
    <tableColumn id="8112" xr3:uid="{00000000-0010-0000-0400-0000B01F0000}" name="Colonne8080" dataDxfId="8301"/>
    <tableColumn id="8113" xr3:uid="{00000000-0010-0000-0400-0000B11F0000}" name="Colonne8081" dataDxfId="8300"/>
    <tableColumn id="8114" xr3:uid="{00000000-0010-0000-0400-0000B21F0000}" name="Colonne8082" dataDxfId="8299"/>
    <tableColumn id="8115" xr3:uid="{00000000-0010-0000-0400-0000B31F0000}" name="Colonne8083" dataDxfId="8298"/>
    <tableColumn id="8116" xr3:uid="{00000000-0010-0000-0400-0000B41F0000}" name="Colonne8084" dataDxfId="8297"/>
    <tableColumn id="8117" xr3:uid="{00000000-0010-0000-0400-0000B51F0000}" name="Colonne8085" dataDxfId="8296"/>
    <tableColumn id="8118" xr3:uid="{00000000-0010-0000-0400-0000B61F0000}" name="Colonne8086" dataDxfId="8295"/>
    <tableColumn id="8119" xr3:uid="{00000000-0010-0000-0400-0000B71F0000}" name="Colonne8087" dataDxfId="8294"/>
    <tableColumn id="8120" xr3:uid="{00000000-0010-0000-0400-0000B81F0000}" name="Colonne8088" dataDxfId="8293"/>
    <tableColumn id="8121" xr3:uid="{00000000-0010-0000-0400-0000B91F0000}" name="Colonne8089" dataDxfId="8292"/>
    <tableColumn id="8122" xr3:uid="{00000000-0010-0000-0400-0000BA1F0000}" name="Colonne8090" dataDxfId="8291"/>
    <tableColumn id="8123" xr3:uid="{00000000-0010-0000-0400-0000BB1F0000}" name="Colonne8091" dataDxfId="8290"/>
    <tableColumn id="8124" xr3:uid="{00000000-0010-0000-0400-0000BC1F0000}" name="Colonne8092" dataDxfId="8289"/>
    <tableColumn id="8125" xr3:uid="{00000000-0010-0000-0400-0000BD1F0000}" name="Colonne8093" dataDxfId="8288"/>
    <tableColumn id="8126" xr3:uid="{00000000-0010-0000-0400-0000BE1F0000}" name="Colonne8094" dataDxfId="8287"/>
    <tableColumn id="8127" xr3:uid="{00000000-0010-0000-0400-0000BF1F0000}" name="Colonne8095" dataDxfId="8286"/>
    <tableColumn id="8128" xr3:uid="{00000000-0010-0000-0400-0000C01F0000}" name="Colonne8096" dataDxfId="8285"/>
    <tableColumn id="8129" xr3:uid="{00000000-0010-0000-0400-0000C11F0000}" name="Colonne8097" dataDxfId="8284"/>
    <tableColumn id="8130" xr3:uid="{00000000-0010-0000-0400-0000C21F0000}" name="Colonne8098" dataDxfId="8283"/>
    <tableColumn id="8131" xr3:uid="{00000000-0010-0000-0400-0000C31F0000}" name="Colonne8099" dataDxfId="8282"/>
    <tableColumn id="8132" xr3:uid="{00000000-0010-0000-0400-0000C41F0000}" name="Colonne8100" dataDxfId="8281"/>
    <tableColumn id="8133" xr3:uid="{00000000-0010-0000-0400-0000C51F0000}" name="Colonne8101" dataDxfId="8280"/>
    <tableColumn id="8134" xr3:uid="{00000000-0010-0000-0400-0000C61F0000}" name="Colonne8102" dataDxfId="8279"/>
    <tableColumn id="8135" xr3:uid="{00000000-0010-0000-0400-0000C71F0000}" name="Colonne8103" dataDxfId="8278"/>
    <tableColumn id="8136" xr3:uid="{00000000-0010-0000-0400-0000C81F0000}" name="Colonne8104" dataDxfId="8277"/>
    <tableColumn id="8137" xr3:uid="{00000000-0010-0000-0400-0000C91F0000}" name="Colonne8105" dataDxfId="8276"/>
    <tableColumn id="8138" xr3:uid="{00000000-0010-0000-0400-0000CA1F0000}" name="Colonne8106" dataDxfId="8275"/>
    <tableColumn id="8139" xr3:uid="{00000000-0010-0000-0400-0000CB1F0000}" name="Colonne8107" dataDxfId="8274"/>
    <tableColumn id="8140" xr3:uid="{00000000-0010-0000-0400-0000CC1F0000}" name="Colonne8108" dataDxfId="8273"/>
    <tableColumn id="8141" xr3:uid="{00000000-0010-0000-0400-0000CD1F0000}" name="Colonne8109" dataDxfId="8272"/>
    <tableColumn id="8142" xr3:uid="{00000000-0010-0000-0400-0000CE1F0000}" name="Colonne8110" dataDxfId="8271"/>
    <tableColumn id="8143" xr3:uid="{00000000-0010-0000-0400-0000CF1F0000}" name="Colonne8111" dataDxfId="8270"/>
    <tableColumn id="8144" xr3:uid="{00000000-0010-0000-0400-0000D01F0000}" name="Colonne8112" dataDxfId="8269"/>
    <tableColumn id="8145" xr3:uid="{00000000-0010-0000-0400-0000D11F0000}" name="Colonne8113" dataDxfId="8268"/>
    <tableColumn id="8146" xr3:uid="{00000000-0010-0000-0400-0000D21F0000}" name="Colonne8114" dataDxfId="8267"/>
    <tableColumn id="8147" xr3:uid="{00000000-0010-0000-0400-0000D31F0000}" name="Colonne8115" dataDxfId="8266"/>
    <tableColumn id="8148" xr3:uid="{00000000-0010-0000-0400-0000D41F0000}" name="Colonne8116" dataDxfId="8265"/>
    <tableColumn id="8149" xr3:uid="{00000000-0010-0000-0400-0000D51F0000}" name="Colonne8117" dataDxfId="8264"/>
    <tableColumn id="8150" xr3:uid="{00000000-0010-0000-0400-0000D61F0000}" name="Colonne8118" dataDxfId="8263"/>
    <tableColumn id="8151" xr3:uid="{00000000-0010-0000-0400-0000D71F0000}" name="Colonne8119" dataDxfId="8262"/>
    <tableColumn id="8152" xr3:uid="{00000000-0010-0000-0400-0000D81F0000}" name="Colonne8120" dataDxfId="8261"/>
    <tableColumn id="8153" xr3:uid="{00000000-0010-0000-0400-0000D91F0000}" name="Colonne8121" dataDxfId="8260"/>
    <tableColumn id="8154" xr3:uid="{00000000-0010-0000-0400-0000DA1F0000}" name="Colonne8122" dataDxfId="8259"/>
    <tableColumn id="8155" xr3:uid="{00000000-0010-0000-0400-0000DB1F0000}" name="Colonne8123" dataDxfId="8258"/>
    <tableColumn id="8156" xr3:uid="{00000000-0010-0000-0400-0000DC1F0000}" name="Colonne8124" dataDxfId="8257"/>
    <tableColumn id="8157" xr3:uid="{00000000-0010-0000-0400-0000DD1F0000}" name="Colonne8125" dataDxfId="8256"/>
    <tableColumn id="8158" xr3:uid="{00000000-0010-0000-0400-0000DE1F0000}" name="Colonne8126" dataDxfId="8255"/>
    <tableColumn id="8159" xr3:uid="{00000000-0010-0000-0400-0000DF1F0000}" name="Colonne8127" dataDxfId="8254"/>
    <tableColumn id="8160" xr3:uid="{00000000-0010-0000-0400-0000E01F0000}" name="Colonne8128" dataDxfId="8253"/>
    <tableColumn id="8161" xr3:uid="{00000000-0010-0000-0400-0000E11F0000}" name="Colonne8129" dataDxfId="8252"/>
    <tableColumn id="8162" xr3:uid="{00000000-0010-0000-0400-0000E21F0000}" name="Colonne8130" dataDxfId="8251"/>
    <tableColumn id="8163" xr3:uid="{00000000-0010-0000-0400-0000E31F0000}" name="Colonne8131" dataDxfId="8250"/>
    <tableColumn id="8164" xr3:uid="{00000000-0010-0000-0400-0000E41F0000}" name="Colonne8132" dataDxfId="8249"/>
    <tableColumn id="8165" xr3:uid="{00000000-0010-0000-0400-0000E51F0000}" name="Colonne8133" dataDxfId="8248"/>
    <tableColumn id="8166" xr3:uid="{00000000-0010-0000-0400-0000E61F0000}" name="Colonne8134" dataDxfId="8247"/>
    <tableColumn id="8167" xr3:uid="{00000000-0010-0000-0400-0000E71F0000}" name="Colonne8135" dataDxfId="8246"/>
    <tableColumn id="8168" xr3:uid="{00000000-0010-0000-0400-0000E81F0000}" name="Colonne8136" dataDxfId="8245"/>
    <tableColumn id="8169" xr3:uid="{00000000-0010-0000-0400-0000E91F0000}" name="Colonne8137" dataDxfId="8244"/>
    <tableColumn id="8170" xr3:uid="{00000000-0010-0000-0400-0000EA1F0000}" name="Colonne8138" dataDxfId="8243"/>
    <tableColumn id="8171" xr3:uid="{00000000-0010-0000-0400-0000EB1F0000}" name="Colonne8139" dataDxfId="8242"/>
    <tableColumn id="8172" xr3:uid="{00000000-0010-0000-0400-0000EC1F0000}" name="Colonne8140" dataDxfId="8241"/>
    <tableColumn id="8173" xr3:uid="{00000000-0010-0000-0400-0000ED1F0000}" name="Colonne8141" dataDxfId="8240"/>
    <tableColumn id="8174" xr3:uid="{00000000-0010-0000-0400-0000EE1F0000}" name="Colonne8142" dataDxfId="8239"/>
    <tableColumn id="8175" xr3:uid="{00000000-0010-0000-0400-0000EF1F0000}" name="Colonne8143" dataDxfId="8238"/>
    <tableColumn id="8176" xr3:uid="{00000000-0010-0000-0400-0000F01F0000}" name="Colonne8144" dataDxfId="8237"/>
    <tableColumn id="8177" xr3:uid="{00000000-0010-0000-0400-0000F11F0000}" name="Colonne8145" dataDxfId="8236"/>
    <tableColumn id="8178" xr3:uid="{00000000-0010-0000-0400-0000F21F0000}" name="Colonne8146" dataDxfId="8235"/>
    <tableColumn id="8179" xr3:uid="{00000000-0010-0000-0400-0000F31F0000}" name="Colonne8147" dataDxfId="8234"/>
    <tableColumn id="8180" xr3:uid="{00000000-0010-0000-0400-0000F41F0000}" name="Colonne8148" dataDxfId="8233"/>
    <tableColumn id="8181" xr3:uid="{00000000-0010-0000-0400-0000F51F0000}" name="Colonne8149" dataDxfId="8232"/>
    <tableColumn id="8182" xr3:uid="{00000000-0010-0000-0400-0000F61F0000}" name="Colonne8150" dataDxfId="8231"/>
    <tableColumn id="8183" xr3:uid="{00000000-0010-0000-0400-0000F71F0000}" name="Colonne8151" dataDxfId="8230"/>
    <tableColumn id="8184" xr3:uid="{00000000-0010-0000-0400-0000F81F0000}" name="Colonne8152" dataDxfId="8229"/>
    <tableColumn id="8185" xr3:uid="{00000000-0010-0000-0400-0000F91F0000}" name="Colonne8153" dataDxfId="8228"/>
    <tableColumn id="8186" xr3:uid="{00000000-0010-0000-0400-0000FA1F0000}" name="Colonne8154" dataDxfId="8227"/>
    <tableColumn id="8187" xr3:uid="{00000000-0010-0000-0400-0000FB1F0000}" name="Colonne8155" dataDxfId="8226"/>
    <tableColumn id="8188" xr3:uid="{00000000-0010-0000-0400-0000FC1F0000}" name="Colonne8156" dataDxfId="8225"/>
    <tableColumn id="8189" xr3:uid="{00000000-0010-0000-0400-0000FD1F0000}" name="Colonne8157" dataDxfId="8224"/>
    <tableColumn id="8190" xr3:uid="{00000000-0010-0000-0400-0000FE1F0000}" name="Colonne8158" dataDxfId="8223"/>
    <tableColumn id="8191" xr3:uid="{00000000-0010-0000-0400-0000FF1F0000}" name="Colonne8159" dataDxfId="8222"/>
    <tableColumn id="8192" xr3:uid="{00000000-0010-0000-0400-000000200000}" name="Colonne8160" dataDxfId="8221"/>
    <tableColumn id="8193" xr3:uid="{00000000-0010-0000-0400-000001200000}" name="Colonne8161" dataDxfId="8220"/>
    <tableColumn id="8194" xr3:uid="{00000000-0010-0000-0400-000002200000}" name="Colonne8162" dataDxfId="8219"/>
    <tableColumn id="8195" xr3:uid="{00000000-0010-0000-0400-000003200000}" name="Colonne8163" dataDxfId="8218"/>
    <tableColumn id="8196" xr3:uid="{00000000-0010-0000-0400-000004200000}" name="Colonne8164" dataDxfId="8217"/>
    <tableColumn id="8197" xr3:uid="{00000000-0010-0000-0400-000005200000}" name="Colonne8165" dataDxfId="8216"/>
    <tableColumn id="8198" xr3:uid="{00000000-0010-0000-0400-000006200000}" name="Colonne8166" dataDxfId="8215"/>
    <tableColumn id="8199" xr3:uid="{00000000-0010-0000-0400-000007200000}" name="Colonne8167" dataDxfId="8214"/>
    <tableColumn id="8200" xr3:uid="{00000000-0010-0000-0400-000008200000}" name="Colonne8168" dataDxfId="8213"/>
    <tableColumn id="8201" xr3:uid="{00000000-0010-0000-0400-000009200000}" name="Colonne8169" dataDxfId="8212"/>
    <tableColumn id="8202" xr3:uid="{00000000-0010-0000-0400-00000A200000}" name="Colonne8170" dataDxfId="8211"/>
    <tableColumn id="8203" xr3:uid="{00000000-0010-0000-0400-00000B200000}" name="Colonne8171" dataDxfId="8210"/>
    <tableColumn id="8204" xr3:uid="{00000000-0010-0000-0400-00000C200000}" name="Colonne8172" dataDxfId="8209"/>
    <tableColumn id="8205" xr3:uid="{00000000-0010-0000-0400-00000D200000}" name="Colonne8173" dataDxfId="8208"/>
    <tableColumn id="8206" xr3:uid="{00000000-0010-0000-0400-00000E200000}" name="Colonne8174" dataDxfId="8207"/>
    <tableColumn id="8207" xr3:uid="{00000000-0010-0000-0400-00000F200000}" name="Colonne8175" dataDxfId="8206"/>
    <tableColumn id="8208" xr3:uid="{00000000-0010-0000-0400-000010200000}" name="Colonne8176" dataDxfId="8205"/>
    <tableColumn id="8209" xr3:uid="{00000000-0010-0000-0400-000011200000}" name="Colonne8177" dataDxfId="8204"/>
    <tableColumn id="8210" xr3:uid="{00000000-0010-0000-0400-000012200000}" name="Colonne8178" dataDxfId="8203"/>
    <tableColumn id="8211" xr3:uid="{00000000-0010-0000-0400-000013200000}" name="Colonne8179" dataDxfId="8202"/>
    <tableColumn id="8212" xr3:uid="{00000000-0010-0000-0400-000014200000}" name="Colonne8180" dataDxfId="8201"/>
    <tableColumn id="8213" xr3:uid="{00000000-0010-0000-0400-000015200000}" name="Colonne8181" dataDxfId="8200"/>
    <tableColumn id="8214" xr3:uid="{00000000-0010-0000-0400-000016200000}" name="Colonne8182" dataDxfId="8199"/>
    <tableColumn id="8215" xr3:uid="{00000000-0010-0000-0400-000017200000}" name="Colonne8183" dataDxfId="8198"/>
    <tableColumn id="8216" xr3:uid="{00000000-0010-0000-0400-000018200000}" name="Colonne8184" dataDxfId="8197"/>
    <tableColumn id="8217" xr3:uid="{00000000-0010-0000-0400-000019200000}" name="Colonne8185" dataDxfId="8196"/>
    <tableColumn id="8218" xr3:uid="{00000000-0010-0000-0400-00001A200000}" name="Colonne8186" dataDxfId="8195"/>
    <tableColumn id="8219" xr3:uid="{00000000-0010-0000-0400-00001B200000}" name="Colonne8187" dataDxfId="8194"/>
    <tableColumn id="8220" xr3:uid="{00000000-0010-0000-0400-00001C200000}" name="Colonne8188" dataDxfId="8193"/>
    <tableColumn id="8221" xr3:uid="{00000000-0010-0000-0400-00001D200000}" name="Colonne8189" dataDxfId="8192"/>
    <tableColumn id="8222" xr3:uid="{00000000-0010-0000-0400-00001E200000}" name="Colonne8190" dataDxfId="8191"/>
    <tableColumn id="8223" xr3:uid="{00000000-0010-0000-0400-00001F200000}" name="Colonne8191" dataDxfId="8190"/>
    <tableColumn id="8224" xr3:uid="{00000000-0010-0000-0400-000020200000}" name="Colonne8192" dataDxfId="8189"/>
    <tableColumn id="8225" xr3:uid="{00000000-0010-0000-0400-000021200000}" name="Colonne8193" dataDxfId="8188"/>
    <tableColumn id="8226" xr3:uid="{00000000-0010-0000-0400-000022200000}" name="Colonne8194" dataDxfId="8187"/>
    <tableColumn id="8227" xr3:uid="{00000000-0010-0000-0400-000023200000}" name="Colonne8195" dataDxfId="8186"/>
    <tableColumn id="8228" xr3:uid="{00000000-0010-0000-0400-000024200000}" name="Colonne8196" dataDxfId="8185"/>
    <tableColumn id="8229" xr3:uid="{00000000-0010-0000-0400-000025200000}" name="Colonne8197" dataDxfId="8184"/>
    <tableColumn id="8230" xr3:uid="{00000000-0010-0000-0400-000026200000}" name="Colonne8198" dataDxfId="8183"/>
    <tableColumn id="8231" xr3:uid="{00000000-0010-0000-0400-000027200000}" name="Colonne8199" dataDxfId="8182"/>
    <tableColumn id="8232" xr3:uid="{00000000-0010-0000-0400-000028200000}" name="Colonne8200" dataDxfId="8181"/>
    <tableColumn id="8233" xr3:uid="{00000000-0010-0000-0400-000029200000}" name="Colonne8201" dataDxfId="8180"/>
    <tableColumn id="8234" xr3:uid="{00000000-0010-0000-0400-00002A200000}" name="Colonne8202" dataDxfId="8179"/>
    <tableColumn id="8235" xr3:uid="{00000000-0010-0000-0400-00002B200000}" name="Colonne8203" dataDxfId="8178"/>
    <tableColumn id="8236" xr3:uid="{00000000-0010-0000-0400-00002C200000}" name="Colonne8204" dataDxfId="8177"/>
    <tableColumn id="8237" xr3:uid="{00000000-0010-0000-0400-00002D200000}" name="Colonne8205" dataDxfId="8176"/>
    <tableColumn id="8238" xr3:uid="{00000000-0010-0000-0400-00002E200000}" name="Colonne8206" dataDxfId="8175"/>
    <tableColumn id="8239" xr3:uid="{00000000-0010-0000-0400-00002F200000}" name="Colonne8207" dataDxfId="8174"/>
    <tableColumn id="8240" xr3:uid="{00000000-0010-0000-0400-000030200000}" name="Colonne8208" dataDxfId="8173"/>
    <tableColumn id="8241" xr3:uid="{00000000-0010-0000-0400-000031200000}" name="Colonne8209" dataDxfId="8172"/>
    <tableColumn id="8242" xr3:uid="{00000000-0010-0000-0400-000032200000}" name="Colonne8210" dataDxfId="8171"/>
    <tableColumn id="8243" xr3:uid="{00000000-0010-0000-0400-000033200000}" name="Colonne8211" dataDxfId="8170"/>
    <tableColumn id="8244" xr3:uid="{00000000-0010-0000-0400-000034200000}" name="Colonne8212" dataDxfId="8169"/>
    <tableColumn id="8245" xr3:uid="{00000000-0010-0000-0400-000035200000}" name="Colonne8213" dataDxfId="8168"/>
    <tableColumn id="8246" xr3:uid="{00000000-0010-0000-0400-000036200000}" name="Colonne8214" dataDxfId="8167"/>
    <tableColumn id="8247" xr3:uid="{00000000-0010-0000-0400-000037200000}" name="Colonne8215" dataDxfId="8166"/>
    <tableColumn id="8248" xr3:uid="{00000000-0010-0000-0400-000038200000}" name="Colonne8216" dataDxfId="8165"/>
    <tableColumn id="8249" xr3:uid="{00000000-0010-0000-0400-000039200000}" name="Colonne8217" dataDxfId="8164"/>
    <tableColumn id="8250" xr3:uid="{00000000-0010-0000-0400-00003A200000}" name="Colonne8218" dataDxfId="8163"/>
    <tableColumn id="8251" xr3:uid="{00000000-0010-0000-0400-00003B200000}" name="Colonne8219" dataDxfId="8162"/>
    <tableColumn id="8252" xr3:uid="{00000000-0010-0000-0400-00003C200000}" name="Colonne8220" dataDxfId="8161"/>
    <tableColumn id="8253" xr3:uid="{00000000-0010-0000-0400-00003D200000}" name="Colonne8221" dataDxfId="8160"/>
    <tableColumn id="8254" xr3:uid="{00000000-0010-0000-0400-00003E200000}" name="Colonne8222" dataDxfId="8159"/>
    <tableColumn id="8255" xr3:uid="{00000000-0010-0000-0400-00003F200000}" name="Colonne8223" dataDxfId="8158"/>
    <tableColumn id="8256" xr3:uid="{00000000-0010-0000-0400-000040200000}" name="Colonne8224" dataDxfId="8157"/>
    <tableColumn id="8257" xr3:uid="{00000000-0010-0000-0400-000041200000}" name="Colonne8225" dataDxfId="8156"/>
    <tableColumn id="8258" xr3:uid="{00000000-0010-0000-0400-000042200000}" name="Colonne8226" dataDxfId="8155"/>
    <tableColumn id="8259" xr3:uid="{00000000-0010-0000-0400-000043200000}" name="Colonne8227" dataDxfId="8154"/>
    <tableColumn id="8260" xr3:uid="{00000000-0010-0000-0400-000044200000}" name="Colonne8228" dataDxfId="8153"/>
    <tableColumn id="8261" xr3:uid="{00000000-0010-0000-0400-000045200000}" name="Colonne8229" dataDxfId="8152"/>
    <tableColumn id="8262" xr3:uid="{00000000-0010-0000-0400-000046200000}" name="Colonne8230" dataDxfId="8151"/>
    <tableColumn id="8263" xr3:uid="{00000000-0010-0000-0400-000047200000}" name="Colonne8231" dataDxfId="8150"/>
    <tableColumn id="8264" xr3:uid="{00000000-0010-0000-0400-000048200000}" name="Colonne8232" dataDxfId="8149"/>
    <tableColumn id="8265" xr3:uid="{00000000-0010-0000-0400-000049200000}" name="Colonne8233" dataDxfId="8148"/>
    <tableColumn id="8266" xr3:uid="{00000000-0010-0000-0400-00004A200000}" name="Colonne8234" dataDxfId="8147"/>
    <tableColumn id="8267" xr3:uid="{00000000-0010-0000-0400-00004B200000}" name="Colonne8235" dataDxfId="8146"/>
    <tableColumn id="8268" xr3:uid="{00000000-0010-0000-0400-00004C200000}" name="Colonne8236" dataDxfId="8145"/>
    <tableColumn id="8269" xr3:uid="{00000000-0010-0000-0400-00004D200000}" name="Colonne8237" dataDxfId="8144"/>
    <tableColumn id="8270" xr3:uid="{00000000-0010-0000-0400-00004E200000}" name="Colonne8238" dataDxfId="8143"/>
    <tableColumn id="8271" xr3:uid="{00000000-0010-0000-0400-00004F200000}" name="Colonne8239" dataDxfId="8142"/>
    <tableColumn id="8272" xr3:uid="{00000000-0010-0000-0400-000050200000}" name="Colonne8240" dataDxfId="8141"/>
    <tableColumn id="8273" xr3:uid="{00000000-0010-0000-0400-000051200000}" name="Colonne8241" dataDxfId="8140"/>
    <tableColumn id="8274" xr3:uid="{00000000-0010-0000-0400-000052200000}" name="Colonne8242" dataDxfId="8139"/>
    <tableColumn id="8275" xr3:uid="{00000000-0010-0000-0400-000053200000}" name="Colonne8243" dataDxfId="8138"/>
    <tableColumn id="8276" xr3:uid="{00000000-0010-0000-0400-000054200000}" name="Colonne8244" dataDxfId="8137"/>
    <tableColumn id="8277" xr3:uid="{00000000-0010-0000-0400-000055200000}" name="Colonne8245" dataDxfId="8136"/>
    <tableColumn id="8278" xr3:uid="{00000000-0010-0000-0400-000056200000}" name="Colonne8246" dataDxfId="8135"/>
    <tableColumn id="8279" xr3:uid="{00000000-0010-0000-0400-000057200000}" name="Colonne8247" dataDxfId="8134"/>
    <tableColumn id="8280" xr3:uid="{00000000-0010-0000-0400-000058200000}" name="Colonne8248" dataDxfId="8133"/>
    <tableColumn id="8281" xr3:uid="{00000000-0010-0000-0400-000059200000}" name="Colonne8249" dataDxfId="8132"/>
    <tableColumn id="8282" xr3:uid="{00000000-0010-0000-0400-00005A200000}" name="Colonne8250" dataDxfId="8131"/>
    <tableColumn id="8283" xr3:uid="{00000000-0010-0000-0400-00005B200000}" name="Colonne8251" dataDxfId="8130"/>
    <tableColumn id="8284" xr3:uid="{00000000-0010-0000-0400-00005C200000}" name="Colonne8252" dataDxfId="8129"/>
    <tableColumn id="8285" xr3:uid="{00000000-0010-0000-0400-00005D200000}" name="Colonne8253" dataDxfId="8128"/>
    <tableColumn id="8286" xr3:uid="{00000000-0010-0000-0400-00005E200000}" name="Colonne8254" dataDxfId="8127"/>
    <tableColumn id="8287" xr3:uid="{00000000-0010-0000-0400-00005F200000}" name="Colonne8255" dataDxfId="8126"/>
    <tableColumn id="8288" xr3:uid="{00000000-0010-0000-0400-000060200000}" name="Colonne8256" dataDxfId="8125"/>
    <tableColumn id="8289" xr3:uid="{00000000-0010-0000-0400-000061200000}" name="Colonne8257" dataDxfId="8124"/>
    <tableColumn id="8290" xr3:uid="{00000000-0010-0000-0400-000062200000}" name="Colonne8258" dataDxfId="8123"/>
    <tableColumn id="8291" xr3:uid="{00000000-0010-0000-0400-000063200000}" name="Colonne8259" dataDxfId="8122"/>
    <tableColumn id="8292" xr3:uid="{00000000-0010-0000-0400-000064200000}" name="Colonne8260" dataDxfId="8121"/>
    <tableColumn id="8293" xr3:uid="{00000000-0010-0000-0400-000065200000}" name="Colonne8261" dataDxfId="8120"/>
    <tableColumn id="8294" xr3:uid="{00000000-0010-0000-0400-000066200000}" name="Colonne8262" dataDxfId="8119"/>
    <tableColumn id="8295" xr3:uid="{00000000-0010-0000-0400-000067200000}" name="Colonne8263" dataDxfId="8118"/>
    <tableColumn id="8296" xr3:uid="{00000000-0010-0000-0400-000068200000}" name="Colonne8264" dataDxfId="8117"/>
    <tableColumn id="8297" xr3:uid="{00000000-0010-0000-0400-000069200000}" name="Colonne8265" dataDxfId="8116"/>
    <tableColumn id="8298" xr3:uid="{00000000-0010-0000-0400-00006A200000}" name="Colonne8266" dataDxfId="8115"/>
    <tableColumn id="8299" xr3:uid="{00000000-0010-0000-0400-00006B200000}" name="Colonne8267" dataDxfId="8114"/>
    <tableColumn id="8300" xr3:uid="{00000000-0010-0000-0400-00006C200000}" name="Colonne8268" dataDxfId="8113"/>
    <tableColumn id="8301" xr3:uid="{00000000-0010-0000-0400-00006D200000}" name="Colonne8269" dataDxfId="8112"/>
    <tableColumn id="8302" xr3:uid="{00000000-0010-0000-0400-00006E200000}" name="Colonne8270" dataDxfId="8111"/>
    <tableColumn id="8303" xr3:uid="{00000000-0010-0000-0400-00006F200000}" name="Colonne8271" dataDxfId="8110"/>
    <tableColumn id="8304" xr3:uid="{00000000-0010-0000-0400-000070200000}" name="Colonne8272" dataDxfId="8109"/>
    <tableColumn id="8305" xr3:uid="{00000000-0010-0000-0400-000071200000}" name="Colonne8273" dataDxfId="8108"/>
    <tableColumn id="8306" xr3:uid="{00000000-0010-0000-0400-000072200000}" name="Colonne8274" dataDxfId="8107"/>
    <tableColumn id="8307" xr3:uid="{00000000-0010-0000-0400-000073200000}" name="Colonne8275" dataDxfId="8106"/>
    <tableColumn id="8308" xr3:uid="{00000000-0010-0000-0400-000074200000}" name="Colonne8276" dataDxfId="8105"/>
    <tableColumn id="8309" xr3:uid="{00000000-0010-0000-0400-000075200000}" name="Colonne8277" dataDxfId="8104"/>
    <tableColumn id="8310" xr3:uid="{00000000-0010-0000-0400-000076200000}" name="Colonne8278" dataDxfId="8103"/>
    <tableColumn id="8311" xr3:uid="{00000000-0010-0000-0400-000077200000}" name="Colonne8279" dataDxfId="8102"/>
    <tableColumn id="8312" xr3:uid="{00000000-0010-0000-0400-000078200000}" name="Colonne8280" dataDxfId="8101"/>
    <tableColumn id="8313" xr3:uid="{00000000-0010-0000-0400-000079200000}" name="Colonne8281" dataDxfId="8100"/>
    <tableColumn id="8314" xr3:uid="{00000000-0010-0000-0400-00007A200000}" name="Colonne8282" dataDxfId="8099"/>
    <tableColumn id="8315" xr3:uid="{00000000-0010-0000-0400-00007B200000}" name="Colonne8283" dataDxfId="8098"/>
    <tableColumn id="8316" xr3:uid="{00000000-0010-0000-0400-00007C200000}" name="Colonne8284" dataDxfId="8097"/>
    <tableColumn id="8317" xr3:uid="{00000000-0010-0000-0400-00007D200000}" name="Colonne8285" dataDxfId="8096"/>
    <tableColumn id="8318" xr3:uid="{00000000-0010-0000-0400-00007E200000}" name="Colonne8286" dataDxfId="8095"/>
    <tableColumn id="8319" xr3:uid="{00000000-0010-0000-0400-00007F200000}" name="Colonne8287" dataDxfId="8094"/>
    <tableColumn id="8320" xr3:uid="{00000000-0010-0000-0400-000080200000}" name="Colonne8288" dataDxfId="8093"/>
    <tableColumn id="8321" xr3:uid="{00000000-0010-0000-0400-000081200000}" name="Colonne8289" dataDxfId="8092"/>
    <tableColumn id="8322" xr3:uid="{00000000-0010-0000-0400-000082200000}" name="Colonne8290" dataDxfId="8091"/>
    <tableColumn id="8323" xr3:uid="{00000000-0010-0000-0400-000083200000}" name="Colonne8291" dataDxfId="8090"/>
    <tableColumn id="8324" xr3:uid="{00000000-0010-0000-0400-000084200000}" name="Colonne8292" dataDxfId="8089"/>
    <tableColumn id="8325" xr3:uid="{00000000-0010-0000-0400-000085200000}" name="Colonne8293" dataDxfId="8088"/>
    <tableColumn id="8326" xr3:uid="{00000000-0010-0000-0400-000086200000}" name="Colonne8294" dataDxfId="8087"/>
    <tableColumn id="8327" xr3:uid="{00000000-0010-0000-0400-000087200000}" name="Colonne8295" dataDxfId="8086"/>
    <tableColumn id="8328" xr3:uid="{00000000-0010-0000-0400-000088200000}" name="Colonne8296" dataDxfId="8085"/>
    <tableColumn id="8329" xr3:uid="{00000000-0010-0000-0400-000089200000}" name="Colonne8297" dataDxfId="8084"/>
    <tableColumn id="8330" xr3:uid="{00000000-0010-0000-0400-00008A200000}" name="Colonne8298" dataDxfId="8083"/>
    <tableColumn id="8331" xr3:uid="{00000000-0010-0000-0400-00008B200000}" name="Colonne8299" dataDxfId="8082"/>
    <tableColumn id="8332" xr3:uid="{00000000-0010-0000-0400-00008C200000}" name="Colonne8300" dataDxfId="8081"/>
    <tableColumn id="8333" xr3:uid="{00000000-0010-0000-0400-00008D200000}" name="Colonne8301" dataDxfId="8080"/>
    <tableColumn id="8334" xr3:uid="{00000000-0010-0000-0400-00008E200000}" name="Colonne8302" dataDxfId="8079"/>
    <tableColumn id="8335" xr3:uid="{00000000-0010-0000-0400-00008F200000}" name="Colonne8303" dataDxfId="8078"/>
    <tableColumn id="8336" xr3:uid="{00000000-0010-0000-0400-000090200000}" name="Colonne8304" dataDxfId="8077"/>
    <tableColumn id="8337" xr3:uid="{00000000-0010-0000-0400-000091200000}" name="Colonne8305" dataDxfId="8076"/>
    <tableColumn id="8338" xr3:uid="{00000000-0010-0000-0400-000092200000}" name="Colonne8306" dataDxfId="8075"/>
    <tableColumn id="8339" xr3:uid="{00000000-0010-0000-0400-000093200000}" name="Colonne8307" dataDxfId="8074"/>
    <tableColumn id="8340" xr3:uid="{00000000-0010-0000-0400-000094200000}" name="Colonne8308" dataDxfId="8073"/>
    <tableColumn id="8341" xr3:uid="{00000000-0010-0000-0400-000095200000}" name="Colonne8309" dataDxfId="8072"/>
    <tableColumn id="8342" xr3:uid="{00000000-0010-0000-0400-000096200000}" name="Colonne8310" dataDxfId="8071"/>
    <tableColumn id="8343" xr3:uid="{00000000-0010-0000-0400-000097200000}" name="Colonne8311" dataDxfId="8070"/>
    <tableColumn id="8344" xr3:uid="{00000000-0010-0000-0400-000098200000}" name="Colonne8312" dataDxfId="8069"/>
    <tableColumn id="8345" xr3:uid="{00000000-0010-0000-0400-000099200000}" name="Colonne8313" dataDxfId="8068"/>
    <tableColumn id="8346" xr3:uid="{00000000-0010-0000-0400-00009A200000}" name="Colonne8314" dataDxfId="8067"/>
    <tableColumn id="8347" xr3:uid="{00000000-0010-0000-0400-00009B200000}" name="Colonne8315" dataDxfId="8066"/>
    <tableColumn id="8348" xr3:uid="{00000000-0010-0000-0400-00009C200000}" name="Colonne8316" dataDxfId="8065"/>
    <tableColumn id="8349" xr3:uid="{00000000-0010-0000-0400-00009D200000}" name="Colonne8317" dataDxfId="8064"/>
    <tableColumn id="8350" xr3:uid="{00000000-0010-0000-0400-00009E200000}" name="Colonne8318" dataDxfId="8063"/>
    <tableColumn id="8351" xr3:uid="{00000000-0010-0000-0400-00009F200000}" name="Colonne8319" dataDxfId="8062"/>
    <tableColumn id="8352" xr3:uid="{00000000-0010-0000-0400-0000A0200000}" name="Colonne8320" dataDxfId="8061"/>
    <tableColumn id="8353" xr3:uid="{00000000-0010-0000-0400-0000A1200000}" name="Colonne8321" dataDxfId="8060"/>
    <tableColumn id="8354" xr3:uid="{00000000-0010-0000-0400-0000A2200000}" name="Colonne8322" dataDxfId="8059"/>
    <tableColumn id="8355" xr3:uid="{00000000-0010-0000-0400-0000A3200000}" name="Colonne8323" dataDxfId="8058"/>
    <tableColumn id="8356" xr3:uid="{00000000-0010-0000-0400-0000A4200000}" name="Colonne8324" dataDxfId="8057"/>
    <tableColumn id="8357" xr3:uid="{00000000-0010-0000-0400-0000A5200000}" name="Colonne8325" dataDxfId="8056"/>
    <tableColumn id="8358" xr3:uid="{00000000-0010-0000-0400-0000A6200000}" name="Colonne8326" dataDxfId="8055"/>
    <tableColumn id="8359" xr3:uid="{00000000-0010-0000-0400-0000A7200000}" name="Colonne8327" dataDxfId="8054"/>
    <tableColumn id="8360" xr3:uid="{00000000-0010-0000-0400-0000A8200000}" name="Colonne8328" dataDxfId="8053"/>
    <tableColumn id="8361" xr3:uid="{00000000-0010-0000-0400-0000A9200000}" name="Colonne8329" dataDxfId="8052"/>
    <tableColumn id="8362" xr3:uid="{00000000-0010-0000-0400-0000AA200000}" name="Colonne8330" dataDxfId="8051"/>
    <tableColumn id="8363" xr3:uid="{00000000-0010-0000-0400-0000AB200000}" name="Colonne8331" dataDxfId="8050"/>
    <tableColumn id="8364" xr3:uid="{00000000-0010-0000-0400-0000AC200000}" name="Colonne8332" dataDxfId="8049"/>
    <tableColumn id="8365" xr3:uid="{00000000-0010-0000-0400-0000AD200000}" name="Colonne8333" dataDxfId="8048"/>
    <tableColumn id="8366" xr3:uid="{00000000-0010-0000-0400-0000AE200000}" name="Colonne8334" dataDxfId="8047"/>
    <tableColumn id="8367" xr3:uid="{00000000-0010-0000-0400-0000AF200000}" name="Colonne8335" dataDxfId="8046"/>
    <tableColumn id="8368" xr3:uid="{00000000-0010-0000-0400-0000B0200000}" name="Colonne8336" dataDxfId="8045"/>
    <tableColumn id="8369" xr3:uid="{00000000-0010-0000-0400-0000B1200000}" name="Colonne8337" dataDxfId="8044"/>
    <tableColumn id="8370" xr3:uid="{00000000-0010-0000-0400-0000B2200000}" name="Colonne8338" dataDxfId="8043"/>
    <tableColumn id="8371" xr3:uid="{00000000-0010-0000-0400-0000B3200000}" name="Colonne8339" dataDxfId="8042"/>
    <tableColumn id="8372" xr3:uid="{00000000-0010-0000-0400-0000B4200000}" name="Colonne8340" dataDxfId="8041"/>
    <tableColumn id="8373" xr3:uid="{00000000-0010-0000-0400-0000B5200000}" name="Colonne8341" dataDxfId="8040"/>
    <tableColumn id="8374" xr3:uid="{00000000-0010-0000-0400-0000B6200000}" name="Colonne8342" dataDxfId="8039"/>
    <tableColumn id="8375" xr3:uid="{00000000-0010-0000-0400-0000B7200000}" name="Colonne8343" dataDxfId="8038"/>
    <tableColumn id="8376" xr3:uid="{00000000-0010-0000-0400-0000B8200000}" name="Colonne8344" dataDxfId="8037"/>
    <tableColumn id="8377" xr3:uid="{00000000-0010-0000-0400-0000B9200000}" name="Colonne8345" dataDxfId="8036"/>
    <tableColumn id="8378" xr3:uid="{00000000-0010-0000-0400-0000BA200000}" name="Colonne8346" dataDxfId="8035"/>
    <tableColumn id="8379" xr3:uid="{00000000-0010-0000-0400-0000BB200000}" name="Colonne8347" dataDxfId="8034"/>
    <tableColumn id="8380" xr3:uid="{00000000-0010-0000-0400-0000BC200000}" name="Colonne8348" dataDxfId="8033"/>
    <tableColumn id="8381" xr3:uid="{00000000-0010-0000-0400-0000BD200000}" name="Colonne8349" dataDxfId="8032"/>
    <tableColumn id="8382" xr3:uid="{00000000-0010-0000-0400-0000BE200000}" name="Colonne8350" dataDxfId="8031"/>
    <tableColumn id="8383" xr3:uid="{00000000-0010-0000-0400-0000BF200000}" name="Colonne8351" dataDxfId="8030"/>
    <tableColumn id="8384" xr3:uid="{00000000-0010-0000-0400-0000C0200000}" name="Colonne8352" dataDxfId="8029"/>
    <tableColumn id="8385" xr3:uid="{00000000-0010-0000-0400-0000C1200000}" name="Colonne8353" dataDxfId="8028"/>
    <tableColumn id="8386" xr3:uid="{00000000-0010-0000-0400-0000C2200000}" name="Colonne8354" dataDxfId="8027"/>
    <tableColumn id="8387" xr3:uid="{00000000-0010-0000-0400-0000C3200000}" name="Colonne8355" dataDxfId="8026"/>
    <tableColumn id="8388" xr3:uid="{00000000-0010-0000-0400-0000C4200000}" name="Colonne8356" dataDxfId="8025"/>
    <tableColumn id="8389" xr3:uid="{00000000-0010-0000-0400-0000C5200000}" name="Colonne8357" dataDxfId="8024"/>
    <tableColumn id="8390" xr3:uid="{00000000-0010-0000-0400-0000C6200000}" name="Colonne8358" dataDxfId="8023"/>
    <tableColumn id="8391" xr3:uid="{00000000-0010-0000-0400-0000C7200000}" name="Colonne8359" dataDxfId="8022"/>
    <tableColumn id="8392" xr3:uid="{00000000-0010-0000-0400-0000C8200000}" name="Colonne8360" dataDxfId="8021"/>
    <tableColumn id="8393" xr3:uid="{00000000-0010-0000-0400-0000C9200000}" name="Colonne8361" dataDxfId="8020"/>
    <tableColumn id="8394" xr3:uid="{00000000-0010-0000-0400-0000CA200000}" name="Colonne8362" dataDxfId="8019"/>
    <tableColumn id="8395" xr3:uid="{00000000-0010-0000-0400-0000CB200000}" name="Colonne8363" dataDxfId="8018"/>
    <tableColumn id="8396" xr3:uid="{00000000-0010-0000-0400-0000CC200000}" name="Colonne8364" dataDxfId="8017"/>
    <tableColumn id="8397" xr3:uid="{00000000-0010-0000-0400-0000CD200000}" name="Colonne8365" dataDxfId="8016"/>
    <tableColumn id="8398" xr3:uid="{00000000-0010-0000-0400-0000CE200000}" name="Colonne8366" dataDxfId="8015"/>
    <tableColumn id="8399" xr3:uid="{00000000-0010-0000-0400-0000CF200000}" name="Colonne8367" dataDxfId="8014"/>
    <tableColumn id="8400" xr3:uid="{00000000-0010-0000-0400-0000D0200000}" name="Colonne8368" dataDxfId="8013"/>
    <tableColumn id="8401" xr3:uid="{00000000-0010-0000-0400-0000D1200000}" name="Colonne8369" dataDxfId="8012"/>
    <tableColumn id="8402" xr3:uid="{00000000-0010-0000-0400-0000D2200000}" name="Colonne8370" dataDxfId="8011"/>
    <tableColumn id="8403" xr3:uid="{00000000-0010-0000-0400-0000D3200000}" name="Colonne8371" dataDxfId="8010"/>
    <tableColumn id="8404" xr3:uid="{00000000-0010-0000-0400-0000D4200000}" name="Colonne8372" dataDxfId="8009"/>
    <tableColumn id="8405" xr3:uid="{00000000-0010-0000-0400-0000D5200000}" name="Colonne8373" dataDxfId="8008"/>
    <tableColumn id="8406" xr3:uid="{00000000-0010-0000-0400-0000D6200000}" name="Colonne8374" dataDxfId="8007"/>
    <tableColumn id="8407" xr3:uid="{00000000-0010-0000-0400-0000D7200000}" name="Colonne8375" dataDxfId="8006"/>
    <tableColumn id="8408" xr3:uid="{00000000-0010-0000-0400-0000D8200000}" name="Colonne8376" dataDxfId="8005"/>
    <tableColumn id="8409" xr3:uid="{00000000-0010-0000-0400-0000D9200000}" name="Colonne8377" dataDxfId="8004"/>
    <tableColumn id="8410" xr3:uid="{00000000-0010-0000-0400-0000DA200000}" name="Colonne8378" dataDxfId="8003"/>
    <tableColumn id="8411" xr3:uid="{00000000-0010-0000-0400-0000DB200000}" name="Colonne8379" dataDxfId="8002"/>
    <tableColumn id="8412" xr3:uid="{00000000-0010-0000-0400-0000DC200000}" name="Colonne8380" dataDxfId="8001"/>
    <tableColumn id="8413" xr3:uid="{00000000-0010-0000-0400-0000DD200000}" name="Colonne8381" dataDxfId="8000"/>
    <tableColumn id="8414" xr3:uid="{00000000-0010-0000-0400-0000DE200000}" name="Colonne8382" dataDxfId="7999"/>
    <tableColumn id="8415" xr3:uid="{00000000-0010-0000-0400-0000DF200000}" name="Colonne8383" dataDxfId="7998"/>
    <tableColumn id="8416" xr3:uid="{00000000-0010-0000-0400-0000E0200000}" name="Colonne8384" dataDxfId="7997"/>
    <tableColumn id="8417" xr3:uid="{00000000-0010-0000-0400-0000E1200000}" name="Colonne8385" dataDxfId="7996"/>
    <tableColumn id="8418" xr3:uid="{00000000-0010-0000-0400-0000E2200000}" name="Colonne8386" dataDxfId="7995"/>
    <tableColumn id="8419" xr3:uid="{00000000-0010-0000-0400-0000E3200000}" name="Colonne8387" dataDxfId="7994"/>
    <tableColumn id="8420" xr3:uid="{00000000-0010-0000-0400-0000E4200000}" name="Colonne8388" dataDxfId="7993"/>
    <tableColumn id="8421" xr3:uid="{00000000-0010-0000-0400-0000E5200000}" name="Colonne8389" dataDxfId="7992"/>
    <tableColumn id="8422" xr3:uid="{00000000-0010-0000-0400-0000E6200000}" name="Colonne8390" dataDxfId="7991"/>
    <tableColumn id="8423" xr3:uid="{00000000-0010-0000-0400-0000E7200000}" name="Colonne8391" dataDxfId="7990"/>
    <tableColumn id="8424" xr3:uid="{00000000-0010-0000-0400-0000E8200000}" name="Colonne8392" dataDxfId="7989"/>
    <tableColumn id="8425" xr3:uid="{00000000-0010-0000-0400-0000E9200000}" name="Colonne8393" dataDxfId="7988"/>
    <tableColumn id="8426" xr3:uid="{00000000-0010-0000-0400-0000EA200000}" name="Colonne8394" dataDxfId="7987"/>
    <tableColumn id="8427" xr3:uid="{00000000-0010-0000-0400-0000EB200000}" name="Colonne8395" dataDxfId="7986"/>
    <tableColumn id="8428" xr3:uid="{00000000-0010-0000-0400-0000EC200000}" name="Colonne8396" dataDxfId="7985"/>
    <tableColumn id="8429" xr3:uid="{00000000-0010-0000-0400-0000ED200000}" name="Colonne8397" dataDxfId="7984"/>
    <tableColumn id="8430" xr3:uid="{00000000-0010-0000-0400-0000EE200000}" name="Colonne8398" dataDxfId="7983"/>
    <tableColumn id="8431" xr3:uid="{00000000-0010-0000-0400-0000EF200000}" name="Colonne8399" dataDxfId="7982"/>
    <tableColumn id="8432" xr3:uid="{00000000-0010-0000-0400-0000F0200000}" name="Colonne8400" dataDxfId="7981"/>
    <tableColumn id="8433" xr3:uid="{00000000-0010-0000-0400-0000F1200000}" name="Colonne8401" dataDxfId="7980"/>
    <tableColumn id="8434" xr3:uid="{00000000-0010-0000-0400-0000F2200000}" name="Colonne8402" dataDxfId="7979"/>
    <tableColumn id="8435" xr3:uid="{00000000-0010-0000-0400-0000F3200000}" name="Colonne8403" dataDxfId="7978"/>
    <tableColumn id="8436" xr3:uid="{00000000-0010-0000-0400-0000F4200000}" name="Colonne8404" dataDxfId="7977"/>
    <tableColumn id="8437" xr3:uid="{00000000-0010-0000-0400-0000F5200000}" name="Colonne8405" dataDxfId="7976"/>
    <tableColumn id="8438" xr3:uid="{00000000-0010-0000-0400-0000F6200000}" name="Colonne8406" dataDxfId="7975"/>
    <tableColumn id="8439" xr3:uid="{00000000-0010-0000-0400-0000F7200000}" name="Colonne8407" dataDxfId="7974"/>
    <tableColumn id="8440" xr3:uid="{00000000-0010-0000-0400-0000F8200000}" name="Colonne8408" dataDxfId="7973"/>
    <tableColumn id="8441" xr3:uid="{00000000-0010-0000-0400-0000F9200000}" name="Colonne8409" dataDxfId="7972"/>
    <tableColumn id="8442" xr3:uid="{00000000-0010-0000-0400-0000FA200000}" name="Colonne8410" dataDxfId="7971"/>
    <tableColumn id="8443" xr3:uid="{00000000-0010-0000-0400-0000FB200000}" name="Colonne8411" dataDxfId="7970"/>
    <tableColumn id="8444" xr3:uid="{00000000-0010-0000-0400-0000FC200000}" name="Colonne8412" dataDxfId="7969"/>
    <tableColumn id="8445" xr3:uid="{00000000-0010-0000-0400-0000FD200000}" name="Colonne8413" dataDxfId="7968"/>
    <tableColumn id="8446" xr3:uid="{00000000-0010-0000-0400-0000FE200000}" name="Colonne8414" dataDxfId="7967"/>
    <tableColumn id="8447" xr3:uid="{00000000-0010-0000-0400-0000FF200000}" name="Colonne8415" dataDxfId="7966"/>
    <tableColumn id="8448" xr3:uid="{00000000-0010-0000-0400-000000210000}" name="Colonne8416" dataDxfId="7965"/>
    <tableColumn id="8449" xr3:uid="{00000000-0010-0000-0400-000001210000}" name="Colonne8417" dataDxfId="7964"/>
    <tableColumn id="8450" xr3:uid="{00000000-0010-0000-0400-000002210000}" name="Colonne8418" dataDxfId="7963"/>
    <tableColumn id="8451" xr3:uid="{00000000-0010-0000-0400-000003210000}" name="Colonne8419" dataDxfId="7962"/>
    <tableColumn id="8452" xr3:uid="{00000000-0010-0000-0400-000004210000}" name="Colonne8420" dataDxfId="7961"/>
    <tableColumn id="8453" xr3:uid="{00000000-0010-0000-0400-000005210000}" name="Colonne8421" dataDxfId="7960"/>
    <tableColumn id="8454" xr3:uid="{00000000-0010-0000-0400-000006210000}" name="Colonne8422" dataDxfId="7959"/>
    <tableColumn id="8455" xr3:uid="{00000000-0010-0000-0400-000007210000}" name="Colonne8423" dataDxfId="7958"/>
    <tableColumn id="8456" xr3:uid="{00000000-0010-0000-0400-000008210000}" name="Colonne8424" dataDxfId="7957"/>
    <tableColumn id="8457" xr3:uid="{00000000-0010-0000-0400-000009210000}" name="Colonne8425" dataDxfId="7956"/>
    <tableColumn id="8458" xr3:uid="{00000000-0010-0000-0400-00000A210000}" name="Colonne8426" dataDxfId="7955"/>
    <tableColumn id="8459" xr3:uid="{00000000-0010-0000-0400-00000B210000}" name="Colonne8427" dataDxfId="7954"/>
    <tableColumn id="8460" xr3:uid="{00000000-0010-0000-0400-00000C210000}" name="Colonne8428" dataDxfId="7953"/>
    <tableColumn id="8461" xr3:uid="{00000000-0010-0000-0400-00000D210000}" name="Colonne8429" dataDxfId="7952"/>
    <tableColumn id="8462" xr3:uid="{00000000-0010-0000-0400-00000E210000}" name="Colonne8430" dataDxfId="7951"/>
    <tableColumn id="8463" xr3:uid="{00000000-0010-0000-0400-00000F210000}" name="Colonne8431" dataDxfId="7950"/>
    <tableColumn id="8464" xr3:uid="{00000000-0010-0000-0400-000010210000}" name="Colonne8432" dataDxfId="7949"/>
    <tableColumn id="8465" xr3:uid="{00000000-0010-0000-0400-000011210000}" name="Colonne8433" dataDxfId="7948"/>
    <tableColumn id="8466" xr3:uid="{00000000-0010-0000-0400-000012210000}" name="Colonne8434" dataDxfId="7947"/>
    <tableColumn id="8467" xr3:uid="{00000000-0010-0000-0400-000013210000}" name="Colonne8435" dataDxfId="7946"/>
    <tableColumn id="8468" xr3:uid="{00000000-0010-0000-0400-000014210000}" name="Colonne8436" dataDxfId="7945"/>
    <tableColumn id="8469" xr3:uid="{00000000-0010-0000-0400-000015210000}" name="Colonne8437" dataDxfId="7944"/>
    <tableColumn id="8470" xr3:uid="{00000000-0010-0000-0400-000016210000}" name="Colonne8438" dataDxfId="7943"/>
    <tableColumn id="8471" xr3:uid="{00000000-0010-0000-0400-000017210000}" name="Colonne8439" dataDxfId="7942"/>
    <tableColumn id="8472" xr3:uid="{00000000-0010-0000-0400-000018210000}" name="Colonne8440" dataDxfId="7941"/>
    <tableColumn id="8473" xr3:uid="{00000000-0010-0000-0400-000019210000}" name="Colonne8441" dataDxfId="7940"/>
    <tableColumn id="8474" xr3:uid="{00000000-0010-0000-0400-00001A210000}" name="Colonne8442" dataDxfId="7939"/>
    <tableColumn id="8475" xr3:uid="{00000000-0010-0000-0400-00001B210000}" name="Colonne8443" dataDxfId="7938"/>
    <tableColumn id="8476" xr3:uid="{00000000-0010-0000-0400-00001C210000}" name="Colonne8444" dataDxfId="7937"/>
    <tableColumn id="8477" xr3:uid="{00000000-0010-0000-0400-00001D210000}" name="Colonne8445" dataDxfId="7936"/>
    <tableColumn id="8478" xr3:uid="{00000000-0010-0000-0400-00001E210000}" name="Colonne8446" dataDxfId="7935"/>
    <tableColumn id="8479" xr3:uid="{00000000-0010-0000-0400-00001F210000}" name="Colonne8447" dataDxfId="7934"/>
    <tableColumn id="8480" xr3:uid="{00000000-0010-0000-0400-000020210000}" name="Colonne8448" dataDxfId="7933"/>
    <tableColumn id="8481" xr3:uid="{00000000-0010-0000-0400-000021210000}" name="Colonne8449" dataDxfId="7932"/>
    <tableColumn id="8482" xr3:uid="{00000000-0010-0000-0400-000022210000}" name="Colonne8450" dataDxfId="7931"/>
    <tableColumn id="8483" xr3:uid="{00000000-0010-0000-0400-000023210000}" name="Colonne8451" dataDxfId="7930"/>
    <tableColumn id="8484" xr3:uid="{00000000-0010-0000-0400-000024210000}" name="Colonne8452" dataDxfId="7929"/>
    <tableColumn id="8485" xr3:uid="{00000000-0010-0000-0400-000025210000}" name="Colonne8453" dataDxfId="7928"/>
    <tableColumn id="8486" xr3:uid="{00000000-0010-0000-0400-000026210000}" name="Colonne8454" dataDxfId="7927"/>
    <tableColumn id="8487" xr3:uid="{00000000-0010-0000-0400-000027210000}" name="Colonne8455" dataDxfId="7926"/>
    <tableColumn id="8488" xr3:uid="{00000000-0010-0000-0400-000028210000}" name="Colonne8456" dataDxfId="7925"/>
    <tableColumn id="8489" xr3:uid="{00000000-0010-0000-0400-000029210000}" name="Colonne8457" dataDxfId="7924"/>
    <tableColumn id="8490" xr3:uid="{00000000-0010-0000-0400-00002A210000}" name="Colonne8458" dataDxfId="7923"/>
    <tableColumn id="8491" xr3:uid="{00000000-0010-0000-0400-00002B210000}" name="Colonne8459" dataDxfId="7922"/>
    <tableColumn id="8492" xr3:uid="{00000000-0010-0000-0400-00002C210000}" name="Colonne8460" dataDxfId="7921"/>
    <tableColumn id="8493" xr3:uid="{00000000-0010-0000-0400-00002D210000}" name="Colonne8461" dataDxfId="7920"/>
    <tableColumn id="8494" xr3:uid="{00000000-0010-0000-0400-00002E210000}" name="Colonne8462" dataDxfId="7919"/>
    <tableColumn id="8495" xr3:uid="{00000000-0010-0000-0400-00002F210000}" name="Colonne8463" dataDxfId="7918"/>
    <tableColumn id="8496" xr3:uid="{00000000-0010-0000-0400-000030210000}" name="Colonne8464" dataDxfId="7917"/>
    <tableColumn id="8497" xr3:uid="{00000000-0010-0000-0400-000031210000}" name="Colonne8465" dataDxfId="7916"/>
    <tableColumn id="8498" xr3:uid="{00000000-0010-0000-0400-000032210000}" name="Colonne8466" dataDxfId="7915"/>
    <tableColumn id="8499" xr3:uid="{00000000-0010-0000-0400-000033210000}" name="Colonne8467" dataDxfId="7914"/>
    <tableColumn id="8500" xr3:uid="{00000000-0010-0000-0400-000034210000}" name="Colonne8468" dataDxfId="7913"/>
    <tableColumn id="8501" xr3:uid="{00000000-0010-0000-0400-000035210000}" name="Colonne8469" dataDxfId="7912"/>
    <tableColumn id="8502" xr3:uid="{00000000-0010-0000-0400-000036210000}" name="Colonne8470" dataDxfId="7911"/>
    <tableColumn id="8503" xr3:uid="{00000000-0010-0000-0400-000037210000}" name="Colonne8471" dataDxfId="7910"/>
    <tableColumn id="8504" xr3:uid="{00000000-0010-0000-0400-000038210000}" name="Colonne8472" dataDxfId="7909"/>
    <tableColumn id="8505" xr3:uid="{00000000-0010-0000-0400-000039210000}" name="Colonne8473" dataDxfId="7908"/>
    <tableColumn id="8506" xr3:uid="{00000000-0010-0000-0400-00003A210000}" name="Colonne8474" dataDxfId="7907"/>
    <tableColumn id="8507" xr3:uid="{00000000-0010-0000-0400-00003B210000}" name="Colonne8475" dataDxfId="7906"/>
    <tableColumn id="8508" xr3:uid="{00000000-0010-0000-0400-00003C210000}" name="Colonne8476" dataDxfId="7905"/>
    <tableColumn id="8509" xr3:uid="{00000000-0010-0000-0400-00003D210000}" name="Colonne8477" dataDxfId="7904"/>
    <tableColumn id="8510" xr3:uid="{00000000-0010-0000-0400-00003E210000}" name="Colonne8478" dataDxfId="7903"/>
    <tableColumn id="8511" xr3:uid="{00000000-0010-0000-0400-00003F210000}" name="Colonne8479" dataDxfId="7902"/>
    <tableColumn id="8512" xr3:uid="{00000000-0010-0000-0400-000040210000}" name="Colonne8480" dataDxfId="7901"/>
    <tableColumn id="8513" xr3:uid="{00000000-0010-0000-0400-000041210000}" name="Colonne8481" dataDxfId="7900"/>
    <tableColumn id="8514" xr3:uid="{00000000-0010-0000-0400-000042210000}" name="Colonne8482" dataDxfId="7899"/>
    <tableColumn id="8515" xr3:uid="{00000000-0010-0000-0400-000043210000}" name="Colonne8483" dataDxfId="7898"/>
    <tableColumn id="8516" xr3:uid="{00000000-0010-0000-0400-000044210000}" name="Colonne8484" dataDxfId="7897"/>
    <tableColumn id="8517" xr3:uid="{00000000-0010-0000-0400-000045210000}" name="Colonne8485" dataDxfId="7896"/>
    <tableColumn id="8518" xr3:uid="{00000000-0010-0000-0400-000046210000}" name="Colonne8486" dataDxfId="7895"/>
    <tableColumn id="8519" xr3:uid="{00000000-0010-0000-0400-000047210000}" name="Colonne8487" dataDxfId="7894"/>
    <tableColumn id="8520" xr3:uid="{00000000-0010-0000-0400-000048210000}" name="Colonne8488" dataDxfId="7893"/>
    <tableColumn id="8521" xr3:uid="{00000000-0010-0000-0400-000049210000}" name="Colonne8489" dataDxfId="7892"/>
    <tableColumn id="8522" xr3:uid="{00000000-0010-0000-0400-00004A210000}" name="Colonne8490" dataDxfId="7891"/>
    <tableColumn id="8523" xr3:uid="{00000000-0010-0000-0400-00004B210000}" name="Colonne8491" dataDxfId="7890"/>
    <tableColumn id="8524" xr3:uid="{00000000-0010-0000-0400-00004C210000}" name="Colonne8492" dataDxfId="7889"/>
    <tableColumn id="8525" xr3:uid="{00000000-0010-0000-0400-00004D210000}" name="Colonne8493" dataDxfId="7888"/>
    <tableColumn id="8526" xr3:uid="{00000000-0010-0000-0400-00004E210000}" name="Colonne8494" dataDxfId="7887"/>
    <tableColumn id="8527" xr3:uid="{00000000-0010-0000-0400-00004F210000}" name="Colonne8495" dataDxfId="7886"/>
    <tableColumn id="8528" xr3:uid="{00000000-0010-0000-0400-000050210000}" name="Colonne8496" dataDxfId="7885"/>
    <tableColumn id="8529" xr3:uid="{00000000-0010-0000-0400-000051210000}" name="Colonne8497" dataDxfId="7884"/>
    <tableColumn id="8530" xr3:uid="{00000000-0010-0000-0400-000052210000}" name="Colonne8498" dataDxfId="7883"/>
    <tableColumn id="8531" xr3:uid="{00000000-0010-0000-0400-000053210000}" name="Colonne8499" dataDxfId="7882"/>
    <tableColumn id="8532" xr3:uid="{00000000-0010-0000-0400-000054210000}" name="Colonne8500" dataDxfId="7881"/>
    <tableColumn id="8533" xr3:uid="{00000000-0010-0000-0400-000055210000}" name="Colonne8501" dataDxfId="7880"/>
    <tableColumn id="8534" xr3:uid="{00000000-0010-0000-0400-000056210000}" name="Colonne8502" dataDxfId="7879"/>
    <tableColumn id="8535" xr3:uid="{00000000-0010-0000-0400-000057210000}" name="Colonne8503" dataDxfId="7878"/>
    <tableColumn id="8536" xr3:uid="{00000000-0010-0000-0400-000058210000}" name="Colonne8504" dataDxfId="7877"/>
    <tableColumn id="8537" xr3:uid="{00000000-0010-0000-0400-000059210000}" name="Colonne8505" dataDxfId="7876"/>
    <tableColumn id="8538" xr3:uid="{00000000-0010-0000-0400-00005A210000}" name="Colonne8506" dataDxfId="7875"/>
    <tableColumn id="8539" xr3:uid="{00000000-0010-0000-0400-00005B210000}" name="Colonne8507" dataDxfId="7874"/>
    <tableColumn id="8540" xr3:uid="{00000000-0010-0000-0400-00005C210000}" name="Colonne8508" dataDxfId="7873"/>
    <tableColumn id="8541" xr3:uid="{00000000-0010-0000-0400-00005D210000}" name="Colonne8509" dataDxfId="7872"/>
    <tableColumn id="8542" xr3:uid="{00000000-0010-0000-0400-00005E210000}" name="Colonne8510" dataDxfId="7871"/>
    <tableColumn id="8543" xr3:uid="{00000000-0010-0000-0400-00005F210000}" name="Colonne8511" dataDxfId="7870"/>
    <tableColumn id="8544" xr3:uid="{00000000-0010-0000-0400-000060210000}" name="Colonne8512" dataDxfId="7869"/>
    <tableColumn id="8545" xr3:uid="{00000000-0010-0000-0400-000061210000}" name="Colonne8513" dataDxfId="7868"/>
    <tableColumn id="8546" xr3:uid="{00000000-0010-0000-0400-000062210000}" name="Colonne8514" dataDxfId="7867"/>
    <tableColumn id="8547" xr3:uid="{00000000-0010-0000-0400-000063210000}" name="Colonne8515" dataDxfId="7866"/>
    <tableColumn id="8548" xr3:uid="{00000000-0010-0000-0400-000064210000}" name="Colonne8516" dataDxfId="7865"/>
    <tableColumn id="8549" xr3:uid="{00000000-0010-0000-0400-000065210000}" name="Colonne8517" dataDxfId="7864"/>
    <tableColumn id="8550" xr3:uid="{00000000-0010-0000-0400-000066210000}" name="Colonne8518" dataDxfId="7863"/>
    <tableColumn id="8551" xr3:uid="{00000000-0010-0000-0400-000067210000}" name="Colonne8519" dataDxfId="7862"/>
    <tableColumn id="8552" xr3:uid="{00000000-0010-0000-0400-000068210000}" name="Colonne8520" dataDxfId="7861"/>
    <tableColumn id="8553" xr3:uid="{00000000-0010-0000-0400-000069210000}" name="Colonne8521" dataDxfId="7860"/>
    <tableColumn id="8554" xr3:uid="{00000000-0010-0000-0400-00006A210000}" name="Colonne8522" dataDxfId="7859"/>
    <tableColumn id="8555" xr3:uid="{00000000-0010-0000-0400-00006B210000}" name="Colonne8523" dataDxfId="7858"/>
    <tableColumn id="8556" xr3:uid="{00000000-0010-0000-0400-00006C210000}" name="Colonne8524" dataDxfId="7857"/>
    <tableColumn id="8557" xr3:uid="{00000000-0010-0000-0400-00006D210000}" name="Colonne8525" dataDxfId="7856"/>
    <tableColumn id="8558" xr3:uid="{00000000-0010-0000-0400-00006E210000}" name="Colonne8526" dataDxfId="7855"/>
    <tableColumn id="8559" xr3:uid="{00000000-0010-0000-0400-00006F210000}" name="Colonne8527" dataDxfId="7854"/>
    <tableColumn id="8560" xr3:uid="{00000000-0010-0000-0400-000070210000}" name="Colonne8528" dataDxfId="7853"/>
    <tableColumn id="8561" xr3:uid="{00000000-0010-0000-0400-000071210000}" name="Colonne8529" dataDxfId="7852"/>
    <tableColumn id="8562" xr3:uid="{00000000-0010-0000-0400-000072210000}" name="Colonne8530" dataDxfId="7851"/>
    <tableColumn id="8563" xr3:uid="{00000000-0010-0000-0400-000073210000}" name="Colonne8531" dataDxfId="7850"/>
    <tableColumn id="8564" xr3:uid="{00000000-0010-0000-0400-000074210000}" name="Colonne8532" dataDxfId="7849"/>
    <tableColumn id="8565" xr3:uid="{00000000-0010-0000-0400-000075210000}" name="Colonne8533" dataDxfId="7848"/>
    <tableColumn id="8566" xr3:uid="{00000000-0010-0000-0400-000076210000}" name="Colonne8534" dataDxfId="7847"/>
    <tableColumn id="8567" xr3:uid="{00000000-0010-0000-0400-000077210000}" name="Colonne8535" dataDxfId="7846"/>
    <tableColumn id="8568" xr3:uid="{00000000-0010-0000-0400-000078210000}" name="Colonne8536" dataDxfId="7845"/>
    <tableColumn id="8569" xr3:uid="{00000000-0010-0000-0400-000079210000}" name="Colonne8537" dataDxfId="7844"/>
    <tableColumn id="8570" xr3:uid="{00000000-0010-0000-0400-00007A210000}" name="Colonne8538" dataDxfId="7843"/>
    <tableColumn id="8571" xr3:uid="{00000000-0010-0000-0400-00007B210000}" name="Colonne8539" dataDxfId="7842"/>
    <tableColumn id="8572" xr3:uid="{00000000-0010-0000-0400-00007C210000}" name="Colonne8540" dataDxfId="7841"/>
    <tableColumn id="8573" xr3:uid="{00000000-0010-0000-0400-00007D210000}" name="Colonne8541" dataDxfId="7840"/>
    <tableColumn id="8574" xr3:uid="{00000000-0010-0000-0400-00007E210000}" name="Colonne8542" dataDxfId="7839"/>
    <tableColumn id="8575" xr3:uid="{00000000-0010-0000-0400-00007F210000}" name="Colonne8543" dataDxfId="7838"/>
    <tableColumn id="8576" xr3:uid="{00000000-0010-0000-0400-000080210000}" name="Colonne8544" dataDxfId="7837"/>
    <tableColumn id="8577" xr3:uid="{00000000-0010-0000-0400-000081210000}" name="Colonne8545" dataDxfId="7836"/>
    <tableColumn id="8578" xr3:uid="{00000000-0010-0000-0400-000082210000}" name="Colonne8546" dataDxfId="7835"/>
    <tableColumn id="8579" xr3:uid="{00000000-0010-0000-0400-000083210000}" name="Colonne8547" dataDxfId="7834"/>
    <tableColumn id="8580" xr3:uid="{00000000-0010-0000-0400-000084210000}" name="Colonne8548" dataDxfId="7833"/>
    <tableColumn id="8581" xr3:uid="{00000000-0010-0000-0400-000085210000}" name="Colonne8549" dataDxfId="7832"/>
    <tableColumn id="8582" xr3:uid="{00000000-0010-0000-0400-000086210000}" name="Colonne8550" dataDxfId="7831"/>
    <tableColumn id="8583" xr3:uid="{00000000-0010-0000-0400-000087210000}" name="Colonne8551" dataDxfId="7830"/>
    <tableColumn id="8584" xr3:uid="{00000000-0010-0000-0400-000088210000}" name="Colonne8552" dataDxfId="7829"/>
    <tableColumn id="8585" xr3:uid="{00000000-0010-0000-0400-000089210000}" name="Colonne8553" dataDxfId="7828"/>
    <tableColumn id="8586" xr3:uid="{00000000-0010-0000-0400-00008A210000}" name="Colonne8554" dataDxfId="7827"/>
    <tableColumn id="8587" xr3:uid="{00000000-0010-0000-0400-00008B210000}" name="Colonne8555" dataDxfId="7826"/>
    <tableColumn id="8588" xr3:uid="{00000000-0010-0000-0400-00008C210000}" name="Colonne8556" dataDxfId="7825"/>
    <tableColumn id="8589" xr3:uid="{00000000-0010-0000-0400-00008D210000}" name="Colonne8557" dataDxfId="7824"/>
    <tableColumn id="8590" xr3:uid="{00000000-0010-0000-0400-00008E210000}" name="Colonne8558" dataDxfId="7823"/>
    <tableColumn id="8591" xr3:uid="{00000000-0010-0000-0400-00008F210000}" name="Colonne8559" dataDxfId="7822"/>
    <tableColumn id="8592" xr3:uid="{00000000-0010-0000-0400-000090210000}" name="Colonne8560" dataDxfId="7821"/>
    <tableColumn id="8593" xr3:uid="{00000000-0010-0000-0400-000091210000}" name="Colonne8561" dataDxfId="7820"/>
    <tableColumn id="8594" xr3:uid="{00000000-0010-0000-0400-000092210000}" name="Colonne8562" dataDxfId="7819"/>
    <tableColumn id="8595" xr3:uid="{00000000-0010-0000-0400-000093210000}" name="Colonne8563" dataDxfId="7818"/>
    <tableColumn id="8596" xr3:uid="{00000000-0010-0000-0400-000094210000}" name="Colonne8564" dataDxfId="7817"/>
    <tableColumn id="8597" xr3:uid="{00000000-0010-0000-0400-000095210000}" name="Colonne8565" dataDxfId="7816"/>
    <tableColumn id="8598" xr3:uid="{00000000-0010-0000-0400-000096210000}" name="Colonne8566" dataDxfId="7815"/>
    <tableColumn id="8599" xr3:uid="{00000000-0010-0000-0400-000097210000}" name="Colonne8567" dataDxfId="7814"/>
    <tableColumn id="8600" xr3:uid="{00000000-0010-0000-0400-000098210000}" name="Colonne8568" dataDxfId="7813"/>
    <tableColumn id="8601" xr3:uid="{00000000-0010-0000-0400-000099210000}" name="Colonne8569" dataDxfId="7812"/>
    <tableColumn id="8602" xr3:uid="{00000000-0010-0000-0400-00009A210000}" name="Colonne8570" dataDxfId="7811"/>
    <tableColumn id="8603" xr3:uid="{00000000-0010-0000-0400-00009B210000}" name="Colonne8571" dataDxfId="7810"/>
    <tableColumn id="8604" xr3:uid="{00000000-0010-0000-0400-00009C210000}" name="Colonne8572" dataDxfId="7809"/>
    <tableColumn id="8605" xr3:uid="{00000000-0010-0000-0400-00009D210000}" name="Colonne8573" dataDxfId="7808"/>
    <tableColumn id="8606" xr3:uid="{00000000-0010-0000-0400-00009E210000}" name="Colonne8574" dataDxfId="7807"/>
    <tableColumn id="8607" xr3:uid="{00000000-0010-0000-0400-00009F210000}" name="Colonne8575" dataDxfId="7806"/>
    <tableColumn id="8608" xr3:uid="{00000000-0010-0000-0400-0000A0210000}" name="Colonne8576" dataDxfId="7805"/>
    <tableColumn id="8609" xr3:uid="{00000000-0010-0000-0400-0000A1210000}" name="Colonne8577" dataDxfId="7804"/>
    <tableColumn id="8610" xr3:uid="{00000000-0010-0000-0400-0000A2210000}" name="Colonne8578" dataDxfId="7803"/>
    <tableColumn id="8611" xr3:uid="{00000000-0010-0000-0400-0000A3210000}" name="Colonne8579" dataDxfId="7802"/>
    <tableColumn id="8612" xr3:uid="{00000000-0010-0000-0400-0000A4210000}" name="Colonne8580" dataDxfId="7801"/>
    <tableColumn id="8613" xr3:uid="{00000000-0010-0000-0400-0000A5210000}" name="Colonne8581" dataDxfId="7800"/>
    <tableColumn id="8614" xr3:uid="{00000000-0010-0000-0400-0000A6210000}" name="Colonne8582" dataDxfId="7799"/>
    <tableColumn id="8615" xr3:uid="{00000000-0010-0000-0400-0000A7210000}" name="Colonne8583" dataDxfId="7798"/>
    <tableColumn id="8616" xr3:uid="{00000000-0010-0000-0400-0000A8210000}" name="Colonne8584" dataDxfId="7797"/>
    <tableColumn id="8617" xr3:uid="{00000000-0010-0000-0400-0000A9210000}" name="Colonne8585" dataDxfId="7796"/>
    <tableColumn id="8618" xr3:uid="{00000000-0010-0000-0400-0000AA210000}" name="Colonne8586" dataDxfId="7795"/>
    <tableColumn id="8619" xr3:uid="{00000000-0010-0000-0400-0000AB210000}" name="Colonne8587" dataDxfId="7794"/>
    <tableColumn id="8620" xr3:uid="{00000000-0010-0000-0400-0000AC210000}" name="Colonne8588" dataDxfId="7793"/>
    <tableColumn id="8621" xr3:uid="{00000000-0010-0000-0400-0000AD210000}" name="Colonne8589" dataDxfId="7792"/>
    <tableColumn id="8622" xr3:uid="{00000000-0010-0000-0400-0000AE210000}" name="Colonne8590" dataDxfId="7791"/>
    <tableColumn id="8623" xr3:uid="{00000000-0010-0000-0400-0000AF210000}" name="Colonne8591" dataDxfId="7790"/>
    <tableColumn id="8624" xr3:uid="{00000000-0010-0000-0400-0000B0210000}" name="Colonne8592" dataDxfId="7789"/>
    <tableColumn id="8625" xr3:uid="{00000000-0010-0000-0400-0000B1210000}" name="Colonne8593" dataDxfId="7788"/>
    <tableColumn id="8626" xr3:uid="{00000000-0010-0000-0400-0000B2210000}" name="Colonne8594" dataDxfId="7787"/>
    <tableColumn id="8627" xr3:uid="{00000000-0010-0000-0400-0000B3210000}" name="Colonne8595" dataDxfId="7786"/>
    <tableColumn id="8628" xr3:uid="{00000000-0010-0000-0400-0000B4210000}" name="Colonne8596" dataDxfId="7785"/>
    <tableColumn id="8629" xr3:uid="{00000000-0010-0000-0400-0000B5210000}" name="Colonne8597" dataDxfId="7784"/>
    <tableColumn id="8630" xr3:uid="{00000000-0010-0000-0400-0000B6210000}" name="Colonne8598" dataDxfId="7783"/>
    <tableColumn id="8631" xr3:uid="{00000000-0010-0000-0400-0000B7210000}" name="Colonne8599" dataDxfId="7782"/>
    <tableColumn id="8632" xr3:uid="{00000000-0010-0000-0400-0000B8210000}" name="Colonne8600" dataDxfId="7781"/>
    <tableColumn id="8633" xr3:uid="{00000000-0010-0000-0400-0000B9210000}" name="Colonne8601" dataDxfId="7780"/>
    <tableColumn id="8634" xr3:uid="{00000000-0010-0000-0400-0000BA210000}" name="Colonne8602" dataDxfId="7779"/>
    <tableColumn id="8635" xr3:uid="{00000000-0010-0000-0400-0000BB210000}" name="Colonne8603" dataDxfId="7778"/>
    <tableColumn id="8636" xr3:uid="{00000000-0010-0000-0400-0000BC210000}" name="Colonne8604" dataDxfId="7777"/>
    <tableColumn id="8637" xr3:uid="{00000000-0010-0000-0400-0000BD210000}" name="Colonne8605" dataDxfId="7776"/>
    <tableColumn id="8638" xr3:uid="{00000000-0010-0000-0400-0000BE210000}" name="Colonne8606" dataDxfId="7775"/>
    <tableColumn id="8639" xr3:uid="{00000000-0010-0000-0400-0000BF210000}" name="Colonne8607" dataDxfId="7774"/>
    <tableColumn id="8640" xr3:uid="{00000000-0010-0000-0400-0000C0210000}" name="Colonne8608" dataDxfId="7773"/>
    <tableColumn id="8641" xr3:uid="{00000000-0010-0000-0400-0000C1210000}" name="Colonne8609" dataDxfId="7772"/>
    <tableColumn id="8642" xr3:uid="{00000000-0010-0000-0400-0000C2210000}" name="Colonne8610" dataDxfId="7771"/>
    <tableColumn id="8643" xr3:uid="{00000000-0010-0000-0400-0000C3210000}" name="Colonne8611" dataDxfId="7770"/>
    <tableColumn id="8644" xr3:uid="{00000000-0010-0000-0400-0000C4210000}" name="Colonne8612" dataDxfId="7769"/>
    <tableColumn id="8645" xr3:uid="{00000000-0010-0000-0400-0000C5210000}" name="Colonne8613" dataDxfId="7768"/>
    <tableColumn id="8646" xr3:uid="{00000000-0010-0000-0400-0000C6210000}" name="Colonne8614" dataDxfId="7767"/>
    <tableColumn id="8647" xr3:uid="{00000000-0010-0000-0400-0000C7210000}" name="Colonne8615" dataDxfId="7766"/>
    <tableColumn id="8648" xr3:uid="{00000000-0010-0000-0400-0000C8210000}" name="Colonne8616" dataDxfId="7765"/>
    <tableColumn id="8649" xr3:uid="{00000000-0010-0000-0400-0000C9210000}" name="Colonne8617" dataDxfId="7764"/>
    <tableColumn id="8650" xr3:uid="{00000000-0010-0000-0400-0000CA210000}" name="Colonne8618" dataDxfId="7763"/>
    <tableColumn id="8651" xr3:uid="{00000000-0010-0000-0400-0000CB210000}" name="Colonne8619" dataDxfId="7762"/>
    <tableColumn id="8652" xr3:uid="{00000000-0010-0000-0400-0000CC210000}" name="Colonne8620" dataDxfId="7761"/>
    <tableColumn id="8653" xr3:uid="{00000000-0010-0000-0400-0000CD210000}" name="Colonne8621" dataDxfId="7760"/>
    <tableColumn id="8654" xr3:uid="{00000000-0010-0000-0400-0000CE210000}" name="Colonne8622" dataDxfId="7759"/>
    <tableColumn id="8655" xr3:uid="{00000000-0010-0000-0400-0000CF210000}" name="Colonne8623" dataDxfId="7758"/>
    <tableColumn id="8656" xr3:uid="{00000000-0010-0000-0400-0000D0210000}" name="Colonne8624" dataDxfId="7757"/>
    <tableColumn id="8657" xr3:uid="{00000000-0010-0000-0400-0000D1210000}" name="Colonne8625" dataDxfId="7756"/>
    <tableColumn id="8658" xr3:uid="{00000000-0010-0000-0400-0000D2210000}" name="Colonne8626" dataDxfId="7755"/>
    <tableColumn id="8659" xr3:uid="{00000000-0010-0000-0400-0000D3210000}" name="Colonne8627" dataDxfId="7754"/>
    <tableColumn id="8660" xr3:uid="{00000000-0010-0000-0400-0000D4210000}" name="Colonne8628" dataDxfId="7753"/>
    <tableColumn id="8661" xr3:uid="{00000000-0010-0000-0400-0000D5210000}" name="Colonne8629" dataDxfId="7752"/>
    <tableColumn id="8662" xr3:uid="{00000000-0010-0000-0400-0000D6210000}" name="Colonne8630" dataDxfId="7751"/>
    <tableColumn id="8663" xr3:uid="{00000000-0010-0000-0400-0000D7210000}" name="Colonne8631" dataDxfId="7750"/>
    <tableColumn id="8664" xr3:uid="{00000000-0010-0000-0400-0000D8210000}" name="Colonne8632" dataDxfId="7749"/>
    <tableColumn id="8665" xr3:uid="{00000000-0010-0000-0400-0000D9210000}" name="Colonne8633" dataDxfId="7748"/>
    <tableColumn id="8666" xr3:uid="{00000000-0010-0000-0400-0000DA210000}" name="Colonne8634" dataDxfId="7747"/>
    <tableColumn id="8667" xr3:uid="{00000000-0010-0000-0400-0000DB210000}" name="Colonne8635" dataDxfId="7746"/>
    <tableColumn id="8668" xr3:uid="{00000000-0010-0000-0400-0000DC210000}" name="Colonne8636" dataDxfId="7745"/>
    <tableColumn id="8669" xr3:uid="{00000000-0010-0000-0400-0000DD210000}" name="Colonne8637" dataDxfId="7744"/>
    <tableColumn id="8670" xr3:uid="{00000000-0010-0000-0400-0000DE210000}" name="Colonne8638" dataDxfId="7743"/>
    <tableColumn id="8671" xr3:uid="{00000000-0010-0000-0400-0000DF210000}" name="Colonne8639" dataDxfId="7742"/>
    <tableColumn id="8672" xr3:uid="{00000000-0010-0000-0400-0000E0210000}" name="Colonne8640" dataDxfId="7741"/>
    <tableColumn id="8673" xr3:uid="{00000000-0010-0000-0400-0000E1210000}" name="Colonne8641" dataDxfId="7740"/>
    <tableColumn id="8674" xr3:uid="{00000000-0010-0000-0400-0000E2210000}" name="Colonne8642" dataDxfId="7739"/>
    <tableColumn id="8675" xr3:uid="{00000000-0010-0000-0400-0000E3210000}" name="Colonne8643" dataDxfId="7738"/>
    <tableColumn id="8676" xr3:uid="{00000000-0010-0000-0400-0000E4210000}" name="Colonne8644" dataDxfId="7737"/>
    <tableColumn id="8677" xr3:uid="{00000000-0010-0000-0400-0000E5210000}" name="Colonne8645" dataDxfId="7736"/>
    <tableColumn id="8678" xr3:uid="{00000000-0010-0000-0400-0000E6210000}" name="Colonne8646" dataDxfId="7735"/>
    <tableColumn id="8679" xr3:uid="{00000000-0010-0000-0400-0000E7210000}" name="Colonne8647" dataDxfId="7734"/>
    <tableColumn id="8680" xr3:uid="{00000000-0010-0000-0400-0000E8210000}" name="Colonne8648" dataDxfId="7733"/>
    <tableColumn id="8681" xr3:uid="{00000000-0010-0000-0400-0000E9210000}" name="Colonne8649" dataDxfId="7732"/>
    <tableColumn id="8682" xr3:uid="{00000000-0010-0000-0400-0000EA210000}" name="Colonne8650" dataDxfId="7731"/>
    <tableColumn id="8683" xr3:uid="{00000000-0010-0000-0400-0000EB210000}" name="Colonne8651" dataDxfId="7730"/>
    <tableColumn id="8684" xr3:uid="{00000000-0010-0000-0400-0000EC210000}" name="Colonne8652" dataDxfId="7729"/>
    <tableColumn id="8685" xr3:uid="{00000000-0010-0000-0400-0000ED210000}" name="Colonne8653" dataDxfId="7728"/>
    <tableColumn id="8686" xr3:uid="{00000000-0010-0000-0400-0000EE210000}" name="Colonne8654" dataDxfId="7727"/>
    <tableColumn id="8687" xr3:uid="{00000000-0010-0000-0400-0000EF210000}" name="Colonne8655" dataDxfId="7726"/>
    <tableColumn id="8688" xr3:uid="{00000000-0010-0000-0400-0000F0210000}" name="Colonne8656" dataDxfId="7725"/>
    <tableColumn id="8689" xr3:uid="{00000000-0010-0000-0400-0000F1210000}" name="Colonne8657" dataDxfId="7724"/>
    <tableColumn id="8690" xr3:uid="{00000000-0010-0000-0400-0000F2210000}" name="Colonne8658" dataDxfId="7723"/>
    <tableColumn id="8691" xr3:uid="{00000000-0010-0000-0400-0000F3210000}" name="Colonne8659" dataDxfId="7722"/>
    <tableColumn id="8692" xr3:uid="{00000000-0010-0000-0400-0000F4210000}" name="Colonne8660" dataDxfId="7721"/>
    <tableColumn id="8693" xr3:uid="{00000000-0010-0000-0400-0000F5210000}" name="Colonne8661" dataDxfId="7720"/>
    <tableColumn id="8694" xr3:uid="{00000000-0010-0000-0400-0000F6210000}" name="Colonne8662" dataDxfId="7719"/>
    <tableColumn id="8695" xr3:uid="{00000000-0010-0000-0400-0000F7210000}" name="Colonne8663" dataDxfId="7718"/>
    <tableColumn id="8696" xr3:uid="{00000000-0010-0000-0400-0000F8210000}" name="Colonne8664" dataDxfId="7717"/>
    <tableColumn id="8697" xr3:uid="{00000000-0010-0000-0400-0000F9210000}" name="Colonne8665" dataDxfId="7716"/>
    <tableColumn id="8698" xr3:uid="{00000000-0010-0000-0400-0000FA210000}" name="Colonne8666" dataDxfId="7715"/>
    <tableColumn id="8699" xr3:uid="{00000000-0010-0000-0400-0000FB210000}" name="Colonne8667" dataDxfId="7714"/>
    <tableColumn id="8700" xr3:uid="{00000000-0010-0000-0400-0000FC210000}" name="Colonne8668" dataDxfId="7713"/>
    <tableColumn id="8701" xr3:uid="{00000000-0010-0000-0400-0000FD210000}" name="Colonne8669" dataDxfId="7712"/>
    <tableColumn id="8702" xr3:uid="{00000000-0010-0000-0400-0000FE210000}" name="Colonne8670" dataDxfId="7711"/>
    <tableColumn id="8703" xr3:uid="{00000000-0010-0000-0400-0000FF210000}" name="Colonne8671" dataDxfId="7710"/>
    <tableColumn id="8704" xr3:uid="{00000000-0010-0000-0400-000000220000}" name="Colonne8672" dataDxfId="7709"/>
    <tableColumn id="8705" xr3:uid="{00000000-0010-0000-0400-000001220000}" name="Colonne8673" dataDxfId="7708"/>
    <tableColumn id="8706" xr3:uid="{00000000-0010-0000-0400-000002220000}" name="Colonne8674" dataDxfId="7707"/>
    <tableColumn id="8707" xr3:uid="{00000000-0010-0000-0400-000003220000}" name="Colonne8675" dataDxfId="7706"/>
    <tableColumn id="8708" xr3:uid="{00000000-0010-0000-0400-000004220000}" name="Colonne8676" dataDxfId="7705"/>
    <tableColumn id="8709" xr3:uid="{00000000-0010-0000-0400-000005220000}" name="Colonne8677" dataDxfId="7704"/>
    <tableColumn id="8710" xr3:uid="{00000000-0010-0000-0400-000006220000}" name="Colonne8678" dataDxfId="7703"/>
    <tableColumn id="8711" xr3:uid="{00000000-0010-0000-0400-000007220000}" name="Colonne8679" dataDxfId="7702"/>
    <tableColumn id="8712" xr3:uid="{00000000-0010-0000-0400-000008220000}" name="Colonne8680" dataDxfId="7701"/>
    <tableColumn id="8713" xr3:uid="{00000000-0010-0000-0400-000009220000}" name="Colonne8681" dataDxfId="7700"/>
    <tableColumn id="8714" xr3:uid="{00000000-0010-0000-0400-00000A220000}" name="Colonne8682" dataDxfId="7699"/>
    <tableColumn id="8715" xr3:uid="{00000000-0010-0000-0400-00000B220000}" name="Colonne8683" dataDxfId="7698"/>
    <tableColumn id="8716" xr3:uid="{00000000-0010-0000-0400-00000C220000}" name="Colonne8684" dataDxfId="7697"/>
    <tableColumn id="8717" xr3:uid="{00000000-0010-0000-0400-00000D220000}" name="Colonne8685" dataDxfId="7696"/>
    <tableColumn id="8718" xr3:uid="{00000000-0010-0000-0400-00000E220000}" name="Colonne8686" dataDxfId="7695"/>
    <tableColumn id="8719" xr3:uid="{00000000-0010-0000-0400-00000F220000}" name="Colonne8687" dataDxfId="7694"/>
    <tableColumn id="8720" xr3:uid="{00000000-0010-0000-0400-000010220000}" name="Colonne8688" dataDxfId="7693"/>
    <tableColumn id="8721" xr3:uid="{00000000-0010-0000-0400-000011220000}" name="Colonne8689" dataDxfId="7692"/>
    <tableColumn id="8722" xr3:uid="{00000000-0010-0000-0400-000012220000}" name="Colonne8690" dataDxfId="7691"/>
    <tableColumn id="8723" xr3:uid="{00000000-0010-0000-0400-000013220000}" name="Colonne8691" dataDxfId="7690"/>
    <tableColumn id="8724" xr3:uid="{00000000-0010-0000-0400-000014220000}" name="Colonne8692" dataDxfId="7689"/>
    <tableColumn id="8725" xr3:uid="{00000000-0010-0000-0400-000015220000}" name="Colonne8693" dataDxfId="7688"/>
    <tableColumn id="8726" xr3:uid="{00000000-0010-0000-0400-000016220000}" name="Colonne8694" dataDxfId="7687"/>
    <tableColumn id="8727" xr3:uid="{00000000-0010-0000-0400-000017220000}" name="Colonne8695" dataDxfId="7686"/>
    <tableColumn id="8728" xr3:uid="{00000000-0010-0000-0400-000018220000}" name="Colonne8696" dataDxfId="7685"/>
    <tableColumn id="8729" xr3:uid="{00000000-0010-0000-0400-000019220000}" name="Colonne8697" dataDxfId="7684"/>
    <tableColumn id="8730" xr3:uid="{00000000-0010-0000-0400-00001A220000}" name="Colonne8698" dataDxfId="7683"/>
    <tableColumn id="8731" xr3:uid="{00000000-0010-0000-0400-00001B220000}" name="Colonne8699" dataDxfId="7682"/>
    <tableColumn id="8732" xr3:uid="{00000000-0010-0000-0400-00001C220000}" name="Colonne8700" dataDxfId="7681"/>
    <tableColumn id="8733" xr3:uid="{00000000-0010-0000-0400-00001D220000}" name="Colonne8701" dataDxfId="7680"/>
    <tableColumn id="8734" xr3:uid="{00000000-0010-0000-0400-00001E220000}" name="Colonne8702" dataDxfId="7679"/>
    <tableColumn id="8735" xr3:uid="{00000000-0010-0000-0400-00001F220000}" name="Colonne8703" dataDxfId="7678"/>
    <tableColumn id="8736" xr3:uid="{00000000-0010-0000-0400-000020220000}" name="Colonne8704" dataDxfId="7677"/>
    <tableColumn id="8737" xr3:uid="{00000000-0010-0000-0400-000021220000}" name="Colonne8705" dataDxfId="7676"/>
    <tableColumn id="8738" xr3:uid="{00000000-0010-0000-0400-000022220000}" name="Colonne8706" dataDxfId="7675"/>
    <tableColumn id="8739" xr3:uid="{00000000-0010-0000-0400-000023220000}" name="Colonne8707" dataDxfId="7674"/>
    <tableColumn id="8740" xr3:uid="{00000000-0010-0000-0400-000024220000}" name="Colonne8708" dataDxfId="7673"/>
    <tableColumn id="8741" xr3:uid="{00000000-0010-0000-0400-000025220000}" name="Colonne8709" dataDxfId="7672"/>
    <tableColumn id="8742" xr3:uid="{00000000-0010-0000-0400-000026220000}" name="Colonne8710" dataDxfId="7671"/>
    <tableColumn id="8743" xr3:uid="{00000000-0010-0000-0400-000027220000}" name="Colonne8711" dataDxfId="7670"/>
    <tableColumn id="8744" xr3:uid="{00000000-0010-0000-0400-000028220000}" name="Colonne8712" dataDxfId="7669"/>
    <tableColumn id="8745" xr3:uid="{00000000-0010-0000-0400-000029220000}" name="Colonne8713" dataDxfId="7668"/>
    <tableColumn id="8746" xr3:uid="{00000000-0010-0000-0400-00002A220000}" name="Colonne8714" dataDxfId="7667"/>
    <tableColumn id="8747" xr3:uid="{00000000-0010-0000-0400-00002B220000}" name="Colonne8715" dataDxfId="7666"/>
    <tableColumn id="8748" xr3:uid="{00000000-0010-0000-0400-00002C220000}" name="Colonne8716" dataDxfId="7665"/>
    <tableColumn id="8749" xr3:uid="{00000000-0010-0000-0400-00002D220000}" name="Colonne8717" dataDxfId="7664"/>
    <tableColumn id="8750" xr3:uid="{00000000-0010-0000-0400-00002E220000}" name="Colonne8718" dataDxfId="7663"/>
    <tableColumn id="8751" xr3:uid="{00000000-0010-0000-0400-00002F220000}" name="Colonne8719" dataDxfId="7662"/>
    <tableColumn id="8752" xr3:uid="{00000000-0010-0000-0400-000030220000}" name="Colonne8720" dataDxfId="7661"/>
    <tableColumn id="8753" xr3:uid="{00000000-0010-0000-0400-000031220000}" name="Colonne8721" dataDxfId="7660"/>
    <tableColumn id="8754" xr3:uid="{00000000-0010-0000-0400-000032220000}" name="Colonne8722" dataDxfId="7659"/>
    <tableColumn id="8755" xr3:uid="{00000000-0010-0000-0400-000033220000}" name="Colonne8723" dataDxfId="7658"/>
    <tableColumn id="8756" xr3:uid="{00000000-0010-0000-0400-000034220000}" name="Colonne8724" dataDxfId="7657"/>
    <tableColumn id="8757" xr3:uid="{00000000-0010-0000-0400-000035220000}" name="Colonne8725" dataDxfId="7656"/>
    <tableColumn id="8758" xr3:uid="{00000000-0010-0000-0400-000036220000}" name="Colonne8726" dataDxfId="7655"/>
    <tableColumn id="8759" xr3:uid="{00000000-0010-0000-0400-000037220000}" name="Colonne8727" dataDxfId="7654"/>
    <tableColumn id="8760" xr3:uid="{00000000-0010-0000-0400-000038220000}" name="Colonne8728" dataDxfId="7653"/>
    <tableColumn id="8761" xr3:uid="{00000000-0010-0000-0400-000039220000}" name="Colonne8729" dataDxfId="7652"/>
    <tableColumn id="8762" xr3:uid="{00000000-0010-0000-0400-00003A220000}" name="Colonne8730" dataDxfId="7651"/>
    <tableColumn id="8763" xr3:uid="{00000000-0010-0000-0400-00003B220000}" name="Colonne8731" dataDxfId="7650"/>
    <tableColumn id="8764" xr3:uid="{00000000-0010-0000-0400-00003C220000}" name="Colonne8732" dataDxfId="7649"/>
    <tableColumn id="8765" xr3:uid="{00000000-0010-0000-0400-00003D220000}" name="Colonne8733" dataDxfId="7648"/>
    <tableColumn id="8766" xr3:uid="{00000000-0010-0000-0400-00003E220000}" name="Colonne8734" dataDxfId="7647"/>
    <tableColumn id="8767" xr3:uid="{00000000-0010-0000-0400-00003F220000}" name="Colonne8735" dataDxfId="7646"/>
    <tableColumn id="8768" xr3:uid="{00000000-0010-0000-0400-000040220000}" name="Colonne8736" dataDxfId="7645"/>
    <tableColumn id="8769" xr3:uid="{00000000-0010-0000-0400-000041220000}" name="Colonne8737" dataDxfId="7644"/>
    <tableColumn id="8770" xr3:uid="{00000000-0010-0000-0400-000042220000}" name="Colonne8738" dataDxfId="7643"/>
    <tableColumn id="8771" xr3:uid="{00000000-0010-0000-0400-000043220000}" name="Colonne8739" dataDxfId="7642"/>
    <tableColumn id="8772" xr3:uid="{00000000-0010-0000-0400-000044220000}" name="Colonne8740" dataDxfId="7641"/>
    <tableColumn id="8773" xr3:uid="{00000000-0010-0000-0400-000045220000}" name="Colonne8741" dataDxfId="7640"/>
    <tableColumn id="8774" xr3:uid="{00000000-0010-0000-0400-000046220000}" name="Colonne8742" dataDxfId="7639"/>
    <tableColumn id="8775" xr3:uid="{00000000-0010-0000-0400-000047220000}" name="Colonne8743" dataDxfId="7638"/>
    <tableColumn id="8776" xr3:uid="{00000000-0010-0000-0400-000048220000}" name="Colonne8744" dataDxfId="7637"/>
    <tableColumn id="8777" xr3:uid="{00000000-0010-0000-0400-000049220000}" name="Colonne8745" dataDxfId="7636"/>
    <tableColumn id="8778" xr3:uid="{00000000-0010-0000-0400-00004A220000}" name="Colonne8746" dataDxfId="7635"/>
    <tableColumn id="8779" xr3:uid="{00000000-0010-0000-0400-00004B220000}" name="Colonne8747" dataDxfId="7634"/>
    <tableColumn id="8780" xr3:uid="{00000000-0010-0000-0400-00004C220000}" name="Colonne8748" dataDxfId="7633"/>
    <tableColumn id="8781" xr3:uid="{00000000-0010-0000-0400-00004D220000}" name="Colonne8749" dataDxfId="7632"/>
    <tableColumn id="8782" xr3:uid="{00000000-0010-0000-0400-00004E220000}" name="Colonne8750" dataDxfId="7631"/>
    <tableColumn id="8783" xr3:uid="{00000000-0010-0000-0400-00004F220000}" name="Colonne8751" dataDxfId="7630"/>
    <tableColumn id="8784" xr3:uid="{00000000-0010-0000-0400-000050220000}" name="Colonne8752" dataDxfId="7629"/>
    <tableColumn id="8785" xr3:uid="{00000000-0010-0000-0400-000051220000}" name="Colonne8753" dataDxfId="7628"/>
    <tableColumn id="8786" xr3:uid="{00000000-0010-0000-0400-000052220000}" name="Colonne8754" dataDxfId="7627"/>
    <tableColumn id="8787" xr3:uid="{00000000-0010-0000-0400-000053220000}" name="Colonne8755" dataDxfId="7626"/>
    <tableColumn id="8788" xr3:uid="{00000000-0010-0000-0400-000054220000}" name="Colonne8756" dataDxfId="7625"/>
    <tableColumn id="8789" xr3:uid="{00000000-0010-0000-0400-000055220000}" name="Colonne8757" dataDxfId="7624"/>
    <tableColumn id="8790" xr3:uid="{00000000-0010-0000-0400-000056220000}" name="Colonne8758" dataDxfId="7623"/>
    <tableColumn id="8791" xr3:uid="{00000000-0010-0000-0400-000057220000}" name="Colonne8759" dataDxfId="7622"/>
    <tableColumn id="8792" xr3:uid="{00000000-0010-0000-0400-000058220000}" name="Colonne8760" dataDxfId="7621"/>
    <tableColumn id="8793" xr3:uid="{00000000-0010-0000-0400-000059220000}" name="Colonne8761" dataDxfId="7620"/>
    <tableColumn id="8794" xr3:uid="{00000000-0010-0000-0400-00005A220000}" name="Colonne8762" dataDxfId="7619"/>
    <tableColumn id="8795" xr3:uid="{00000000-0010-0000-0400-00005B220000}" name="Colonne8763" dataDxfId="7618"/>
    <tableColumn id="8796" xr3:uid="{00000000-0010-0000-0400-00005C220000}" name="Colonne8764" dataDxfId="7617"/>
    <tableColumn id="8797" xr3:uid="{00000000-0010-0000-0400-00005D220000}" name="Colonne8765" dataDxfId="7616"/>
    <tableColumn id="8798" xr3:uid="{00000000-0010-0000-0400-00005E220000}" name="Colonne8766" dataDxfId="7615"/>
    <tableColumn id="8799" xr3:uid="{00000000-0010-0000-0400-00005F220000}" name="Colonne8767" dataDxfId="7614"/>
    <tableColumn id="8800" xr3:uid="{00000000-0010-0000-0400-000060220000}" name="Colonne8768" dataDxfId="7613"/>
    <tableColumn id="8801" xr3:uid="{00000000-0010-0000-0400-000061220000}" name="Colonne8769" dataDxfId="7612"/>
    <tableColumn id="8802" xr3:uid="{00000000-0010-0000-0400-000062220000}" name="Colonne8770" dataDxfId="7611"/>
    <tableColumn id="8803" xr3:uid="{00000000-0010-0000-0400-000063220000}" name="Colonne8771" dataDxfId="7610"/>
    <tableColumn id="8804" xr3:uid="{00000000-0010-0000-0400-000064220000}" name="Colonne8772" dataDxfId="7609"/>
    <tableColumn id="8805" xr3:uid="{00000000-0010-0000-0400-000065220000}" name="Colonne8773" dataDxfId="7608"/>
    <tableColumn id="8806" xr3:uid="{00000000-0010-0000-0400-000066220000}" name="Colonne8774" dataDxfId="7607"/>
    <tableColumn id="8807" xr3:uid="{00000000-0010-0000-0400-000067220000}" name="Colonne8775" dataDxfId="7606"/>
    <tableColumn id="8808" xr3:uid="{00000000-0010-0000-0400-000068220000}" name="Colonne8776" dataDxfId="7605"/>
    <tableColumn id="8809" xr3:uid="{00000000-0010-0000-0400-000069220000}" name="Colonne8777" dataDxfId="7604"/>
    <tableColumn id="8810" xr3:uid="{00000000-0010-0000-0400-00006A220000}" name="Colonne8778" dataDxfId="7603"/>
    <tableColumn id="8811" xr3:uid="{00000000-0010-0000-0400-00006B220000}" name="Colonne8779" dataDxfId="7602"/>
    <tableColumn id="8812" xr3:uid="{00000000-0010-0000-0400-00006C220000}" name="Colonne8780" dataDxfId="7601"/>
    <tableColumn id="8813" xr3:uid="{00000000-0010-0000-0400-00006D220000}" name="Colonne8781" dataDxfId="7600"/>
    <tableColumn id="8814" xr3:uid="{00000000-0010-0000-0400-00006E220000}" name="Colonne8782" dataDxfId="7599"/>
    <tableColumn id="8815" xr3:uid="{00000000-0010-0000-0400-00006F220000}" name="Colonne8783" dataDxfId="7598"/>
    <tableColumn id="8816" xr3:uid="{00000000-0010-0000-0400-000070220000}" name="Colonne8784" dataDxfId="7597"/>
    <tableColumn id="8817" xr3:uid="{00000000-0010-0000-0400-000071220000}" name="Colonne8785" dataDxfId="7596"/>
    <tableColumn id="8818" xr3:uid="{00000000-0010-0000-0400-000072220000}" name="Colonne8786" dataDxfId="7595"/>
    <tableColumn id="8819" xr3:uid="{00000000-0010-0000-0400-000073220000}" name="Colonne8787" dataDxfId="7594"/>
    <tableColumn id="8820" xr3:uid="{00000000-0010-0000-0400-000074220000}" name="Colonne8788" dataDxfId="7593"/>
    <tableColumn id="8821" xr3:uid="{00000000-0010-0000-0400-000075220000}" name="Colonne8789" dataDxfId="7592"/>
    <tableColumn id="8822" xr3:uid="{00000000-0010-0000-0400-000076220000}" name="Colonne8790" dataDxfId="7591"/>
    <tableColumn id="8823" xr3:uid="{00000000-0010-0000-0400-000077220000}" name="Colonne8791" dataDxfId="7590"/>
    <tableColumn id="8824" xr3:uid="{00000000-0010-0000-0400-000078220000}" name="Colonne8792" dataDxfId="7589"/>
    <tableColumn id="8825" xr3:uid="{00000000-0010-0000-0400-000079220000}" name="Colonne8793" dataDxfId="7588"/>
    <tableColumn id="8826" xr3:uid="{00000000-0010-0000-0400-00007A220000}" name="Colonne8794" dataDxfId="7587"/>
    <tableColumn id="8827" xr3:uid="{00000000-0010-0000-0400-00007B220000}" name="Colonne8795" dataDxfId="7586"/>
    <tableColumn id="8828" xr3:uid="{00000000-0010-0000-0400-00007C220000}" name="Colonne8796" dataDxfId="7585"/>
    <tableColumn id="8829" xr3:uid="{00000000-0010-0000-0400-00007D220000}" name="Colonne8797" dataDxfId="7584"/>
    <tableColumn id="8830" xr3:uid="{00000000-0010-0000-0400-00007E220000}" name="Colonne8798" dataDxfId="7583"/>
    <tableColumn id="8831" xr3:uid="{00000000-0010-0000-0400-00007F220000}" name="Colonne8799" dataDxfId="7582"/>
    <tableColumn id="8832" xr3:uid="{00000000-0010-0000-0400-000080220000}" name="Colonne8800" dataDxfId="7581"/>
    <tableColumn id="8833" xr3:uid="{00000000-0010-0000-0400-000081220000}" name="Colonne8801" dataDxfId="7580"/>
    <tableColumn id="8834" xr3:uid="{00000000-0010-0000-0400-000082220000}" name="Colonne8802" dataDxfId="7579"/>
    <tableColumn id="8835" xr3:uid="{00000000-0010-0000-0400-000083220000}" name="Colonne8803" dataDxfId="7578"/>
    <tableColumn id="8836" xr3:uid="{00000000-0010-0000-0400-000084220000}" name="Colonne8804" dataDxfId="7577"/>
    <tableColumn id="8837" xr3:uid="{00000000-0010-0000-0400-000085220000}" name="Colonne8805" dataDxfId="7576"/>
    <tableColumn id="8838" xr3:uid="{00000000-0010-0000-0400-000086220000}" name="Colonne8806" dataDxfId="7575"/>
    <tableColumn id="8839" xr3:uid="{00000000-0010-0000-0400-000087220000}" name="Colonne8807" dataDxfId="7574"/>
    <tableColumn id="8840" xr3:uid="{00000000-0010-0000-0400-000088220000}" name="Colonne8808" dataDxfId="7573"/>
    <tableColumn id="8841" xr3:uid="{00000000-0010-0000-0400-000089220000}" name="Colonne8809" dataDxfId="7572"/>
    <tableColumn id="8842" xr3:uid="{00000000-0010-0000-0400-00008A220000}" name="Colonne8810" dataDxfId="7571"/>
    <tableColumn id="8843" xr3:uid="{00000000-0010-0000-0400-00008B220000}" name="Colonne8811" dataDxfId="7570"/>
    <tableColumn id="8844" xr3:uid="{00000000-0010-0000-0400-00008C220000}" name="Colonne8812" dataDxfId="7569"/>
    <tableColumn id="8845" xr3:uid="{00000000-0010-0000-0400-00008D220000}" name="Colonne8813" dataDxfId="7568"/>
    <tableColumn id="8846" xr3:uid="{00000000-0010-0000-0400-00008E220000}" name="Colonne8814" dataDxfId="7567"/>
    <tableColumn id="8847" xr3:uid="{00000000-0010-0000-0400-00008F220000}" name="Colonne8815" dataDxfId="7566"/>
    <tableColumn id="8848" xr3:uid="{00000000-0010-0000-0400-000090220000}" name="Colonne8816" dataDxfId="7565"/>
    <tableColumn id="8849" xr3:uid="{00000000-0010-0000-0400-000091220000}" name="Colonne8817" dataDxfId="7564"/>
    <tableColumn id="8850" xr3:uid="{00000000-0010-0000-0400-000092220000}" name="Colonne8818" dataDxfId="7563"/>
    <tableColumn id="8851" xr3:uid="{00000000-0010-0000-0400-000093220000}" name="Colonne8819" dataDxfId="7562"/>
    <tableColumn id="8852" xr3:uid="{00000000-0010-0000-0400-000094220000}" name="Colonne8820" dataDxfId="7561"/>
    <tableColumn id="8853" xr3:uid="{00000000-0010-0000-0400-000095220000}" name="Colonne8821" dataDxfId="7560"/>
    <tableColumn id="8854" xr3:uid="{00000000-0010-0000-0400-000096220000}" name="Colonne8822" dataDxfId="7559"/>
    <tableColumn id="8855" xr3:uid="{00000000-0010-0000-0400-000097220000}" name="Colonne8823" dataDxfId="7558"/>
    <tableColumn id="8856" xr3:uid="{00000000-0010-0000-0400-000098220000}" name="Colonne8824" dataDxfId="7557"/>
    <tableColumn id="8857" xr3:uid="{00000000-0010-0000-0400-000099220000}" name="Colonne8825" dataDxfId="7556"/>
    <tableColumn id="8858" xr3:uid="{00000000-0010-0000-0400-00009A220000}" name="Colonne8826" dataDxfId="7555"/>
    <tableColumn id="8859" xr3:uid="{00000000-0010-0000-0400-00009B220000}" name="Colonne8827" dataDxfId="7554"/>
    <tableColumn id="8860" xr3:uid="{00000000-0010-0000-0400-00009C220000}" name="Colonne8828" dataDxfId="7553"/>
    <tableColumn id="8861" xr3:uid="{00000000-0010-0000-0400-00009D220000}" name="Colonne8829" dataDxfId="7552"/>
    <tableColumn id="8862" xr3:uid="{00000000-0010-0000-0400-00009E220000}" name="Colonne8830" dataDxfId="7551"/>
    <tableColumn id="8863" xr3:uid="{00000000-0010-0000-0400-00009F220000}" name="Colonne8831" dataDxfId="7550"/>
    <tableColumn id="8864" xr3:uid="{00000000-0010-0000-0400-0000A0220000}" name="Colonne8832" dataDxfId="7549"/>
    <tableColumn id="8865" xr3:uid="{00000000-0010-0000-0400-0000A1220000}" name="Colonne8833" dataDxfId="7548"/>
    <tableColumn id="8866" xr3:uid="{00000000-0010-0000-0400-0000A2220000}" name="Colonne8834" dataDxfId="7547"/>
    <tableColumn id="8867" xr3:uid="{00000000-0010-0000-0400-0000A3220000}" name="Colonne8835" dataDxfId="7546"/>
    <tableColumn id="8868" xr3:uid="{00000000-0010-0000-0400-0000A4220000}" name="Colonne8836" dataDxfId="7545"/>
    <tableColumn id="8869" xr3:uid="{00000000-0010-0000-0400-0000A5220000}" name="Colonne8837" dataDxfId="7544"/>
    <tableColumn id="8870" xr3:uid="{00000000-0010-0000-0400-0000A6220000}" name="Colonne8838" dataDxfId="7543"/>
    <tableColumn id="8871" xr3:uid="{00000000-0010-0000-0400-0000A7220000}" name="Colonne8839" dataDxfId="7542"/>
    <tableColumn id="8872" xr3:uid="{00000000-0010-0000-0400-0000A8220000}" name="Colonne8840" dataDxfId="7541"/>
    <tableColumn id="8873" xr3:uid="{00000000-0010-0000-0400-0000A9220000}" name="Colonne8841" dataDxfId="7540"/>
    <tableColumn id="8874" xr3:uid="{00000000-0010-0000-0400-0000AA220000}" name="Colonne8842" dataDxfId="7539"/>
    <tableColumn id="8875" xr3:uid="{00000000-0010-0000-0400-0000AB220000}" name="Colonne8843" dataDxfId="7538"/>
    <tableColumn id="8876" xr3:uid="{00000000-0010-0000-0400-0000AC220000}" name="Colonne8844" dataDxfId="7537"/>
    <tableColumn id="8877" xr3:uid="{00000000-0010-0000-0400-0000AD220000}" name="Colonne8845" dataDxfId="7536"/>
    <tableColumn id="8878" xr3:uid="{00000000-0010-0000-0400-0000AE220000}" name="Colonne8846" dataDxfId="7535"/>
    <tableColumn id="8879" xr3:uid="{00000000-0010-0000-0400-0000AF220000}" name="Colonne8847" dataDxfId="7534"/>
    <tableColumn id="8880" xr3:uid="{00000000-0010-0000-0400-0000B0220000}" name="Colonne8848" dataDxfId="7533"/>
    <tableColumn id="8881" xr3:uid="{00000000-0010-0000-0400-0000B1220000}" name="Colonne8849" dataDxfId="7532"/>
    <tableColumn id="8882" xr3:uid="{00000000-0010-0000-0400-0000B2220000}" name="Colonne8850" dataDxfId="7531"/>
    <tableColumn id="8883" xr3:uid="{00000000-0010-0000-0400-0000B3220000}" name="Colonne8851" dataDxfId="7530"/>
    <tableColumn id="8884" xr3:uid="{00000000-0010-0000-0400-0000B4220000}" name="Colonne8852" dataDxfId="7529"/>
    <tableColumn id="8885" xr3:uid="{00000000-0010-0000-0400-0000B5220000}" name="Colonne8853" dataDxfId="7528"/>
    <tableColumn id="8886" xr3:uid="{00000000-0010-0000-0400-0000B6220000}" name="Colonne8854" dataDxfId="7527"/>
    <tableColumn id="8887" xr3:uid="{00000000-0010-0000-0400-0000B7220000}" name="Colonne8855" dataDxfId="7526"/>
    <tableColumn id="8888" xr3:uid="{00000000-0010-0000-0400-0000B8220000}" name="Colonne8856" dataDxfId="7525"/>
    <tableColumn id="8889" xr3:uid="{00000000-0010-0000-0400-0000B9220000}" name="Colonne8857" dataDxfId="7524"/>
    <tableColumn id="8890" xr3:uid="{00000000-0010-0000-0400-0000BA220000}" name="Colonne8858" dataDxfId="7523"/>
    <tableColumn id="8891" xr3:uid="{00000000-0010-0000-0400-0000BB220000}" name="Colonne8859" dataDxfId="7522"/>
    <tableColumn id="8892" xr3:uid="{00000000-0010-0000-0400-0000BC220000}" name="Colonne8860" dataDxfId="7521"/>
    <tableColumn id="8893" xr3:uid="{00000000-0010-0000-0400-0000BD220000}" name="Colonne8861" dataDxfId="7520"/>
    <tableColumn id="8894" xr3:uid="{00000000-0010-0000-0400-0000BE220000}" name="Colonne8862" dataDxfId="7519"/>
    <tableColumn id="8895" xr3:uid="{00000000-0010-0000-0400-0000BF220000}" name="Colonne8863" dataDxfId="7518"/>
    <tableColumn id="8896" xr3:uid="{00000000-0010-0000-0400-0000C0220000}" name="Colonne8864" dataDxfId="7517"/>
    <tableColumn id="8897" xr3:uid="{00000000-0010-0000-0400-0000C1220000}" name="Colonne8865" dataDxfId="7516"/>
    <tableColumn id="8898" xr3:uid="{00000000-0010-0000-0400-0000C2220000}" name="Colonne8866" dataDxfId="7515"/>
    <tableColumn id="8899" xr3:uid="{00000000-0010-0000-0400-0000C3220000}" name="Colonne8867" dataDxfId="7514"/>
    <tableColumn id="8900" xr3:uid="{00000000-0010-0000-0400-0000C4220000}" name="Colonne8868" dataDxfId="7513"/>
    <tableColumn id="8901" xr3:uid="{00000000-0010-0000-0400-0000C5220000}" name="Colonne8869" dataDxfId="7512"/>
    <tableColumn id="8902" xr3:uid="{00000000-0010-0000-0400-0000C6220000}" name="Colonne8870" dataDxfId="7511"/>
    <tableColumn id="8903" xr3:uid="{00000000-0010-0000-0400-0000C7220000}" name="Colonne8871" dataDxfId="7510"/>
    <tableColumn id="8904" xr3:uid="{00000000-0010-0000-0400-0000C8220000}" name="Colonne8872" dataDxfId="7509"/>
    <tableColumn id="8905" xr3:uid="{00000000-0010-0000-0400-0000C9220000}" name="Colonne8873" dataDxfId="7508"/>
    <tableColumn id="8906" xr3:uid="{00000000-0010-0000-0400-0000CA220000}" name="Colonne8874" dataDxfId="7507"/>
    <tableColumn id="8907" xr3:uid="{00000000-0010-0000-0400-0000CB220000}" name="Colonne8875" dataDxfId="7506"/>
    <tableColumn id="8908" xr3:uid="{00000000-0010-0000-0400-0000CC220000}" name="Colonne8876" dataDxfId="7505"/>
    <tableColumn id="8909" xr3:uid="{00000000-0010-0000-0400-0000CD220000}" name="Colonne8877" dataDxfId="7504"/>
    <tableColumn id="8910" xr3:uid="{00000000-0010-0000-0400-0000CE220000}" name="Colonne8878" dataDxfId="7503"/>
    <tableColumn id="8911" xr3:uid="{00000000-0010-0000-0400-0000CF220000}" name="Colonne8879" dataDxfId="7502"/>
    <tableColumn id="8912" xr3:uid="{00000000-0010-0000-0400-0000D0220000}" name="Colonne8880" dataDxfId="7501"/>
    <tableColumn id="8913" xr3:uid="{00000000-0010-0000-0400-0000D1220000}" name="Colonne8881" dataDxfId="7500"/>
    <tableColumn id="8914" xr3:uid="{00000000-0010-0000-0400-0000D2220000}" name="Colonne8882" dataDxfId="7499"/>
    <tableColumn id="8915" xr3:uid="{00000000-0010-0000-0400-0000D3220000}" name="Colonne8883" dataDxfId="7498"/>
    <tableColumn id="8916" xr3:uid="{00000000-0010-0000-0400-0000D4220000}" name="Colonne8884" dataDxfId="7497"/>
    <tableColumn id="8917" xr3:uid="{00000000-0010-0000-0400-0000D5220000}" name="Colonne8885" dataDxfId="7496"/>
    <tableColumn id="8918" xr3:uid="{00000000-0010-0000-0400-0000D6220000}" name="Colonne8886" dataDxfId="7495"/>
    <tableColumn id="8919" xr3:uid="{00000000-0010-0000-0400-0000D7220000}" name="Colonne8887" dataDxfId="7494"/>
    <tableColumn id="8920" xr3:uid="{00000000-0010-0000-0400-0000D8220000}" name="Colonne8888" dataDxfId="7493"/>
    <tableColumn id="8921" xr3:uid="{00000000-0010-0000-0400-0000D9220000}" name="Colonne8889" dataDxfId="7492"/>
    <tableColumn id="8922" xr3:uid="{00000000-0010-0000-0400-0000DA220000}" name="Colonne8890" dataDxfId="7491"/>
    <tableColumn id="8923" xr3:uid="{00000000-0010-0000-0400-0000DB220000}" name="Colonne8891" dataDxfId="7490"/>
    <tableColumn id="8924" xr3:uid="{00000000-0010-0000-0400-0000DC220000}" name="Colonne8892" dataDxfId="7489"/>
    <tableColumn id="8925" xr3:uid="{00000000-0010-0000-0400-0000DD220000}" name="Colonne8893" dataDxfId="7488"/>
    <tableColumn id="8926" xr3:uid="{00000000-0010-0000-0400-0000DE220000}" name="Colonne8894" dataDxfId="7487"/>
    <tableColumn id="8927" xr3:uid="{00000000-0010-0000-0400-0000DF220000}" name="Colonne8895" dataDxfId="7486"/>
    <tableColumn id="8928" xr3:uid="{00000000-0010-0000-0400-0000E0220000}" name="Colonne8896" dataDxfId="7485"/>
    <tableColumn id="8929" xr3:uid="{00000000-0010-0000-0400-0000E1220000}" name="Colonne8897" dataDxfId="7484"/>
    <tableColumn id="8930" xr3:uid="{00000000-0010-0000-0400-0000E2220000}" name="Colonne8898" dataDxfId="7483"/>
    <tableColumn id="8931" xr3:uid="{00000000-0010-0000-0400-0000E3220000}" name="Colonne8899" dataDxfId="7482"/>
    <tableColumn id="8932" xr3:uid="{00000000-0010-0000-0400-0000E4220000}" name="Colonne8900" dataDxfId="7481"/>
    <tableColumn id="8933" xr3:uid="{00000000-0010-0000-0400-0000E5220000}" name="Colonne8901" dataDxfId="7480"/>
    <tableColumn id="8934" xr3:uid="{00000000-0010-0000-0400-0000E6220000}" name="Colonne8902" dataDxfId="7479"/>
    <tableColumn id="8935" xr3:uid="{00000000-0010-0000-0400-0000E7220000}" name="Colonne8903" dataDxfId="7478"/>
    <tableColumn id="8936" xr3:uid="{00000000-0010-0000-0400-0000E8220000}" name="Colonne8904" dataDxfId="7477"/>
    <tableColumn id="8937" xr3:uid="{00000000-0010-0000-0400-0000E9220000}" name="Colonne8905" dataDxfId="7476"/>
    <tableColumn id="8938" xr3:uid="{00000000-0010-0000-0400-0000EA220000}" name="Colonne8906" dataDxfId="7475"/>
    <tableColumn id="8939" xr3:uid="{00000000-0010-0000-0400-0000EB220000}" name="Colonne8907" dataDxfId="7474"/>
    <tableColumn id="8940" xr3:uid="{00000000-0010-0000-0400-0000EC220000}" name="Colonne8908" dataDxfId="7473"/>
    <tableColumn id="8941" xr3:uid="{00000000-0010-0000-0400-0000ED220000}" name="Colonne8909" dataDxfId="7472"/>
    <tableColumn id="8942" xr3:uid="{00000000-0010-0000-0400-0000EE220000}" name="Colonne8910" dataDxfId="7471"/>
    <tableColumn id="8943" xr3:uid="{00000000-0010-0000-0400-0000EF220000}" name="Colonne8911" dataDxfId="7470"/>
    <tableColumn id="8944" xr3:uid="{00000000-0010-0000-0400-0000F0220000}" name="Colonne8912" dataDxfId="7469"/>
    <tableColumn id="8945" xr3:uid="{00000000-0010-0000-0400-0000F1220000}" name="Colonne8913" dataDxfId="7468"/>
    <tableColumn id="8946" xr3:uid="{00000000-0010-0000-0400-0000F2220000}" name="Colonne8914" dataDxfId="7467"/>
    <tableColumn id="8947" xr3:uid="{00000000-0010-0000-0400-0000F3220000}" name="Colonne8915" dataDxfId="7466"/>
    <tableColumn id="8948" xr3:uid="{00000000-0010-0000-0400-0000F4220000}" name="Colonne8916" dataDxfId="7465"/>
    <tableColumn id="8949" xr3:uid="{00000000-0010-0000-0400-0000F5220000}" name="Colonne8917" dataDxfId="7464"/>
    <tableColumn id="8950" xr3:uid="{00000000-0010-0000-0400-0000F6220000}" name="Colonne8918" dataDxfId="7463"/>
    <tableColumn id="8951" xr3:uid="{00000000-0010-0000-0400-0000F7220000}" name="Colonne8919" dataDxfId="7462"/>
    <tableColumn id="8952" xr3:uid="{00000000-0010-0000-0400-0000F8220000}" name="Colonne8920" dataDxfId="7461"/>
    <tableColumn id="8953" xr3:uid="{00000000-0010-0000-0400-0000F9220000}" name="Colonne8921" dataDxfId="7460"/>
    <tableColumn id="8954" xr3:uid="{00000000-0010-0000-0400-0000FA220000}" name="Colonne8922" dataDxfId="7459"/>
    <tableColumn id="8955" xr3:uid="{00000000-0010-0000-0400-0000FB220000}" name="Colonne8923" dataDxfId="7458"/>
    <tableColumn id="8956" xr3:uid="{00000000-0010-0000-0400-0000FC220000}" name="Colonne8924" dataDxfId="7457"/>
    <tableColumn id="8957" xr3:uid="{00000000-0010-0000-0400-0000FD220000}" name="Colonne8925" dataDxfId="7456"/>
    <tableColumn id="8958" xr3:uid="{00000000-0010-0000-0400-0000FE220000}" name="Colonne8926" dataDxfId="7455"/>
    <tableColumn id="8959" xr3:uid="{00000000-0010-0000-0400-0000FF220000}" name="Colonne8927" dataDxfId="7454"/>
    <tableColumn id="8960" xr3:uid="{00000000-0010-0000-0400-000000230000}" name="Colonne8928" dataDxfId="7453"/>
    <tableColumn id="8961" xr3:uid="{00000000-0010-0000-0400-000001230000}" name="Colonne8929" dataDxfId="7452"/>
    <tableColumn id="8962" xr3:uid="{00000000-0010-0000-0400-000002230000}" name="Colonne8930" dataDxfId="7451"/>
    <tableColumn id="8963" xr3:uid="{00000000-0010-0000-0400-000003230000}" name="Colonne8931" dataDxfId="7450"/>
    <tableColumn id="8964" xr3:uid="{00000000-0010-0000-0400-000004230000}" name="Colonne8932" dataDxfId="7449"/>
    <tableColumn id="8965" xr3:uid="{00000000-0010-0000-0400-000005230000}" name="Colonne8933" dataDxfId="7448"/>
    <tableColumn id="8966" xr3:uid="{00000000-0010-0000-0400-000006230000}" name="Colonne8934" dataDxfId="7447"/>
    <tableColumn id="8967" xr3:uid="{00000000-0010-0000-0400-000007230000}" name="Colonne8935" dataDxfId="7446"/>
    <tableColumn id="8968" xr3:uid="{00000000-0010-0000-0400-000008230000}" name="Colonne8936" dataDxfId="7445"/>
    <tableColumn id="8969" xr3:uid="{00000000-0010-0000-0400-000009230000}" name="Colonne8937" dataDxfId="7444"/>
    <tableColumn id="8970" xr3:uid="{00000000-0010-0000-0400-00000A230000}" name="Colonne8938" dataDxfId="7443"/>
    <tableColumn id="8971" xr3:uid="{00000000-0010-0000-0400-00000B230000}" name="Colonne8939" dataDxfId="7442"/>
    <tableColumn id="8972" xr3:uid="{00000000-0010-0000-0400-00000C230000}" name="Colonne8940" dataDxfId="7441"/>
    <tableColumn id="8973" xr3:uid="{00000000-0010-0000-0400-00000D230000}" name="Colonne8941" dataDxfId="7440"/>
    <tableColumn id="8974" xr3:uid="{00000000-0010-0000-0400-00000E230000}" name="Colonne8942" dataDxfId="7439"/>
    <tableColumn id="8975" xr3:uid="{00000000-0010-0000-0400-00000F230000}" name="Colonne8943" dataDxfId="7438"/>
    <tableColumn id="8976" xr3:uid="{00000000-0010-0000-0400-000010230000}" name="Colonne8944" dataDxfId="7437"/>
    <tableColumn id="8977" xr3:uid="{00000000-0010-0000-0400-000011230000}" name="Colonne8945" dataDxfId="7436"/>
    <tableColumn id="8978" xr3:uid="{00000000-0010-0000-0400-000012230000}" name="Colonne8946" dataDxfId="7435"/>
    <tableColumn id="8979" xr3:uid="{00000000-0010-0000-0400-000013230000}" name="Colonne8947" dataDxfId="7434"/>
    <tableColumn id="8980" xr3:uid="{00000000-0010-0000-0400-000014230000}" name="Colonne8948" dataDxfId="7433"/>
    <tableColumn id="8981" xr3:uid="{00000000-0010-0000-0400-000015230000}" name="Colonne8949" dataDxfId="7432"/>
    <tableColumn id="8982" xr3:uid="{00000000-0010-0000-0400-000016230000}" name="Colonne8950" dataDxfId="7431"/>
    <tableColumn id="8983" xr3:uid="{00000000-0010-0000-0400-000017230000}" name="Colonne8951" dataDxfId="7430"/>
    <tableColumn id="8984" xr3:uid="{00000000-0010-0000-0400-000018230000}" name="Colonne8952" dataDxfId="7429"/>
    <tableColumn id="8985" xr3:uid="{00000000-0010-0000-0400-000019230000}" name="Colonne8953" dataDxfId="7428"/>
    <tableColumn id="8986" xr3:uid="{00000000-0010-0000-0400-00001A230000}" name="Colonne8954" dataDxfId="7427"/>
    <tableColumn id="8987" xr3:uid="{00000000-0010-0000-0400-00001B230000}" name="Colonne8955" dataDxfId="7426"/>
    <tableColumn id="8988" xr3:uid="{00000000-0010-0000-0400-00001C230000}" name="Colonne8956" dataDxfId="7425"/>
    <tableColumn id="8989" xr3:uid="{00000000-0010-0000-0400-00001D230000}" name="Colonne8957" dataDxfId="7424"/>
    <tableColumn id="8990" xr3:uid="{00000000-0010-0000-0400-00001E230000}" name="Colonne8958" dataDxfId="7423"/>
    <tableColumn id="8991" xr3:uid="{00000000-0010-0000-0400-00001F230000}" name="Colonne8959" dataDxfId="7422"/>
    <tableColumn id="8992" xr3:uid="{00000000-0010-0000-0400-000020230000}" name="Colonne8960" dataDxfId="7421"/>
    <tableColumn id="8993" xr3:uid="{00000000-0010-0000-0400-000021230000}" name="Colonne8961" dataDxfId="7420"/>
    <tableColumn id="8994" xr3:uid="{00000000-0010-0000-0400-000022230000}" name="Colonne8962" dataDxfId="7419"/>
    <tableColumn id="8995" xr3:uid="{00000000-0010-0000-0400-000023230000}" name="Colonne8963" dataDxfId="7418"/>
    <tableColumn id="8996" xr3:uid="{00000000-0010-0000-0400-000024230000}" name="Colonne8964" dataDxfId="7417"/>
    <tableColumn id="8997" xr3:uid="{00000000-0010-0000-0400-000025230000}" name="Colonne8965" dataDxfId="7416"/>
    <tableColumn id="8998" xr3:uid="{00000000-0010-0000-0400-000026230000}" name="Colonne8966" dataDxfId="7415"/>
    <tableColumn id="8999" xr3:uid="{00000000-0010-0000-0400-000027230000}" name="Colonne8967" dataDxfId="7414"/>
    <tableColumn id="9000" xr3:uid="{00000000-0010-0000-0400-000028230000}" name="Colonne8968" dataDxfId="7413"/>
    <tableColumn id="9001" xr3:uid="{00000000-0010-0000-0400-000029230000}" name="Colonne8969" dataDxfId="7412"/>
    <tableColumn id="9002" xr3:uid="{00000000-0010-0000-0400-00002A230000}" name="Colonne8970" dataDxfId="7411"/>
    <tableColumn id="9003" xr3:uid="{00000000-0010-0000-0400-00002B230000}" name="Colonne8971" dataDxfId="7410"/>
    <tableColumn id="9004" xr3:uid="{00000000-0010-0000-0400-00002C230000}" name="Colonne8972" dataDxfId="7409"/>
    <tableColumn id="9005" xr3:uid="{00000000-0010-0000-0400-00002D230000}" name="Colonne8973" dataDxfId="7408"/>
    <tableColumn id="9006" xr3:uid="{00000000-0010-0000-0400-00002E230000}" name="Colonne8974" dataDxfId="7407"/>
    <tableColumn id="9007" xr3:uid="{00000000-0010-0000-0400-00002F230000}" name="Colonne8975" dataDxfId="7406"/>
    <tableColumn id="9008" xr3:uid="{00000000-0010-0000-0400-000030230000}" name="Colonne8976" dataDxfId="7405"/>
    <tableColumn id="9009" xr3:uid="{00000000-0010-0000-0400-000031230000}" name="Colonne8977" dataDxfId="7404"/>
    <tableColumn id="9010" xr3:uid="{00000000-0010-0000-0400-000032230000}" name="Colonne8978" dataDxfId="7403"/>
    <tableColumn id="9011" xr3:uid="{00000000-0010-0000-0400-000033230000}" name="Colonne8979" dataDxfId="7402"/>
    <tableColumn id="9012" xr3:uid="{00000000-0010-0000-0400-000034230000}" name="Colonne8980" dataDxfId="7401"/>
    <tableColumn id="9013" xr3:uid="{00000000-0010-0000-0400-000035230000}" name="Colonne8981" dataDxfId="7400"/>
    <tableColumn id="9014" xr3:uid="{00000000-0010-0000-0400-000036230000}" name="Colonne8982" dataDxfId="7399"/>
    <tableColumn id="9015" xr3:uid="{00000000-0010-0000-0400-000037230000}" name="Colonne8983" dataDxfId="7398"/>
    <tableColumn id="9016" xr3:uid="{00000000-0010-0000-0400-000038230000}" name="Colonne8984" dataDxfId="7397"/>
    <tableColumn id="9017" xr3:uid="{00000000-0010-0000-0400-000039230000}" name="Colonne8985" dataDxfId="7396"/>
    <tableColumn id="9018" xr3:uid="{00000000-0010-0000-0400-00003A230000}" name="Colonne8986" dataDxfId="7395"/>
    <tableColumn id="9019" xr3:uid="{00000000-0010-0000-0400-00003B230000}" name="Colonne8987" dataDxfId="7394"/>
    <tableColumn id="9020" xr3:uid="{00000000-0010-0000-0400-00003C230000}" name="Colonne8988" dataDxfId="7393"/>
    <tableColumn id="9021" xr3:uid="{00000000-0010-0000-0400-00003D230000}" name="Colonne8989" dataDxfId="7392"/>
    <tableColumn id="9022" xr3:uid="{00000000-0010-0000-0400-00003E230000}" name="Colonne8990" dataDxfId="7391"/>
    <tableColumn id="9023" xr3:uid="{00000000-0010-0000-0400-00003F230000}" name="Colonne8991" dataDxfId="7390"/>
    <tableColumn id="9024" xr3:uid="{00000000-0010-0000-0400-000040230000}" name="Colonne8992" dataDxfId="7389"/>
    <tableColumn id="9025" xr3:uid="{00000000-0010-0000-0400-000041230000}" name="Colonne8993" dataDxfId="7388"/>
    <tableColumn id="9026" xr3:uid="{00000000-0010-0000-0400-000042230000}" name="Colonne8994" dataDxfId="7387"/>
    <tableColumn id="9027" xr3:uid="{00000000-0010-0000-0400-000043230000}" name="Colonne8995" dataDxfId="7386"/>
    <tableColumn id="9028" xr3:uid="{00000000-0010-0000-0400-000044230000}" name="Colonne8996" dataDxfId="7385"/>
    <tableColumn id="9029" xr3:uid="{00000000-0010-0000-0400-000045230000}" name="Colonne8997" dataDxfId="7384"/>
    <tableColumn id="9030" xr3:uid="{00000000-0010-0000-0400-000046230000}" name="Colonne8998" dataDxfId="7383"/>
    <tableColumn id="9031" xr3:uid="{00000000-0010-0000-0400-000047230000}" name="Colonne8999" dataDxfId="7382"/>
    <tableColumn id="9032" xr3:uid="{00000000-0010-0000-0400-000048230000}" name="Colonne9000" dataDxfId="7381"/>
    <tableColumn id="9033" xr3:uid="{00000000-0010-0000-0400-000049230000}" name="Colonne9001" dataDxfId="7380"/>
    <tableColumn id="9034" xr3:uid="{00000000-0010-0000-0400-00004A230000}" name="Colonne9002" dataDxfId="7379"/>
    <tableColumn id="9035" xr3:uid="{00000000-0010-0000-0400-00004B230000}" name="Colonne9003" dataDxfId="7378"/>
    <tableColumn id="9036" xr3:uid="{00000000-0010-0000-0400-00004C230000}" name="Colonne9004" dataDxfId="7377"/>
    <tableColumn id="9037" xr3:uid="{00000000-0010-0000-0400-00004D230000}" name="Colonne9005" dataDxfId="7376"/>
    <tableColumn id="9038" xr3:uid="{00000000-0010-0000-0400-00004E230000}" name="Colonne9006" dataDxfId="7375"/>
    <tableColumn id="9039" xr3:uid="{00000000-0010-0000-0400-00004F230000}" name="Colonne9007" dataDxfId="7374"/>
    <tableColumn id="9040" xr3:uid="{00000000-0010-0000-0400-000050230000}" name="Colonne9008" dataDxfId="7373"/>
    <tableColumn id="9041" xr3:uid="{00000000-0010-0000-0400-000051230000}" name="Colonne9009" dataDxfId="7372"/>
    <tableColumn id="9042" xr3:uid="{00000000-0010-0000-0400-000052230000}" name="Colonne9010" dataDxfId="7371"/>
    <tableColumn id="9043" xr3:uid="{00000000-0010-0000-0400-000053230000}" name="Colonne9011" dataDxfId="7370"/>
    <tableColumn id="9044" xr3:uid="{00000000-0010-0000-0400-000054230000}" name="Colonne9012" dataDxfId="7369"/>
    <tableColumn id="9045" xr3:uid="{00000000-0010-0000-0400-000055230000}" name="Colonne9013" dataDxfId="7368"/>
    <tableColumn id="9046" xr3:uid="{00000000-0010-0000-0400-000056230000}" name="Colonne9014" dataDxfId="7367"/>
    <tableColumn id="9047" xr3:uid="{00000000-0010-0000-0400-000057230000}" name="Colonne9015" dataDxfId="7366"/>
    <tableColumn id="9048" xr3:uid="{00000000-0010-0000-0400-000058230000}" name="Colonne9016" dataDxfId="7365"/>
    <tableColumn id="9049" xr3:uid="{00000000-0010-0000-0400-000059230000}" name="Colonne9017" dataDxfId="7364"/>
    <tableColumn id="9050" xr3:uid="{00000000-0010-0000-0400-00005A230000}" name="Colonne9018" dataDxfId="7363"/>
    <tableColumn id="9051" xr3:uid="{00000000-0010-0000-0400-00005B230000}" name="Colonne9019" dataDxfId="7362"/>
    <tableColumn id="9052" xr3:uid="{00000000-0010-0000-0400-00005C230000}" name="Colonne9020" dataDxfId="7361"/>
    <tableColumn id="9053" xr3:uid="{00000000-0010-0000-0400-00005D230000}" name="Colonne9021" dataDxfId="7360"/>
    <tableColumn id="9054" xr3:uid="{00000000-0010-0000-0400-00005E230000}" name="Colonne9022" dataDxfId="7359"/>
    <tableColumn id="9055" xr3:uid="{00000000-0010-0000-0400-00005F230000}" name="Colonne9023" dataDxfId="7358"/>
    <tableColumn id="9056" xr3:uid="{00000000-0010-0000-0400-000060230000}" name="Colonne9024" dataDxfId="7357"/>
    <tableColumn id="9057" xr3:uid="{00000000-0010-0000-0400-000061230000}" name="Colonne9025" dataDxfId="7356"/>
    <tableColumn id="9058" xr3:uid="{00000000-0010-0000-0400-000062230000}" name="Colonne9026" dataDxfId="7355"/>
    <tableColumn id="9059" xr3:uid="{00000000-0010-0000-0400-000063230000}" name="Colonne9027" dataDxfId="7354"/>
    <tableColumn id="9060" xr3:uid="{00000000-0010-0000-0400-000064230000}" name="Colonne9028" dataDxfId="7353"/>
    <tableColumn id="9061" xr3:uid="{00000000-0010-0000-0400-000065230000}" name="Colonne9029" dataDxfId="7352"/>
    <tableColumn id="9062" xr3:uid="{00000000-0010-0000-0400-000066230000}" name="Colonne9030" dataDxfId="7351"/>
    <tableColumn id="9063" xr3:uid="{00000000-0010-0000-0400-000067230000}" name="Colonne9031" dataDxfId="7350"/>
    <tableColumn id="9064" xr3:uid="{00000000-0010-0000-0400-000068230000}" name="Colonne9032" dataDxfId="7349"/>
    <tableColumn id="9065" xr3:uid="{00000000-0010-0000-0400-000069230000}" name="Colonne9033" dataDxfId="7348"/>
    <tableColumn id="9066" xr3:uid="{00000000-0010-0000-0400-00006A230000}" name="Colonne9034" dataDxfId="7347"/>
    <tableColumn id="9067" xr3:uid="{00000000-0010-0000-0400-00006B230000}" name="Colonne9035" dataDxfId="7346"/>
    <tableColumn id="9068" xr3:uid="{00000000-0010-0000-0400-00006C230000}" name="Colonne9036" dataDxfId="7345"/>
    <tableColumn id="9069" xr3:uid="{00000000-0010-0000-0400-00006D230000}" name="Colonne9037" dataDxfId="7344"/>
    <tableColumn id="9070" xr3:uid="{00000000-0010-0000-0400-00006E230000}" name="Colonne9038" dataDxfId="7343"/>
    <tableColumn id="9071" xr3:uid="{00000000-0010-0000-0400-00006F230000}" name="Colonne9039" dataDxfId="7342"/>
    <tableColumn id="9072" xr3:uid="{00000000-0010-0000-0400-000070230000}" name="Colonne9040" dataDxfId="7341"/>
    <tableColumn id="9073" xr3:uid="{00000000-0010-0000-0400-000071230000}" name="Colonne9041" dataDxfId="7340"/>
    <tableColumn id="9074" xr3:uid="{00000000-0010-0000-0400-000072230000}" name="Colonne9042" dataDxfId="7339"/>
    <tableColumn id="9075" xr3:uid="{00000000-0010-0000-0400-000073230000}" name="Colonne9043" dataDxfId="7338"/>
    <tableColumn id="9076" xr3:uid="{00000000-0010-0000-0400-000074230000}" name="Colonne9044" dataDxfId="7337"/>
    <tableColumn id="9077" xr3:uid="{00000000-0010-0000-0400-000075230000}" name="Colonne9045" dataDxfId="7336"/>
    <tableColumn id="9078" xr3:uid="{00000000-0010-0000-0400-000076230000}" name="Colonne9046" dataDxfId="7335"/>
    <tableColumn id="9079" xr3:uid="{00000000-0010-0000-0400-000077230000}" name="Colonne9047" dataDxfId="7334"/>
    <tableColumn id="9080" xr3:uid="{00000000-0010-0000-0400-000078230000}" name="Colonne9048" dataDxfId="7333"/>
    <tableColumn id="9081" xr3:uid="{00000000-0010-0000-0400-000079230000}" name="Colonne9049" dataDxfId="7332"/>
    <tableColumn id="9082" xr3:uid="{00000000-0010-0000-0400-00007A230000}" name="Colonne9050" dataDxfId="7331"/>
    <tableColumn id="9083" xr3:uid="{00000000-0010-0000-0400-00007B230000}" name="Colonne9051" dataDxfId="7330"/>
    <tableColumn id="9084" xr3:uid="{00000000-0010-0000-0400-00007C230000}" name="Colonne9052" dataDxfId="7329"/>
    <tableColumn id="9085" xr3:uid="{00000000-0010-0000-0400-00007D230000}" name="Colonne9053" dataDxfId="7328"/>
    <tableColumn id="9086" xr3:uid="{00000000-0010-0000-0400-00007E230000}" name="Colonne9054" dataDxfId="7327"/>
    <tableColumn id="9087" xr3:uid="{00000000-0010-0000-0400-00007F230000}" name="Colonne9055" dataDxfId="7326"/>
    <tableColumn id="9088" xr3:uid="{00000000-0010-0000-0400-000080230000}" name="Colonne9056" dataDxfId="7325"/>
    <tableColumn id="9089" xr3:uid="{00000000-0010-0000-0400-000081230000}" name="Colonne9057" dataDxfId="7324"/>
    <tableColumn id="9090" xr3:uid="{00000000-0010-0000-0400-000082230000}" name="Colonne9058" dataDxfId="7323"/>
    <tableColumn id="9091" xr3:uid="{00000000-0010-0000-0400-000083230000}" name="Colonne9059" dataDxfId="7322"/>
    <tableColumn id="9092" xr3:uid="{00000000-0010-0000-0400-000084230000}" name="Colonne9060" dataDxfId="7321"/>
    <tableColumn id="9093" xr3:uid="{00000000-0010-0000-0400-000085230000}" name="Colonne9061" dataDxfId="7320"/>
    <tableColumn id="9094" xr3:uid="{00000000-0010-0000-0400-000086230000}" name="Colonne9062" dataDxfId="7319"/>
    <tableColumn id="9095" xr3:uid="{00000000-0010-0000-0400-000087230000}" name="Colonne9063" dataDxfId="7318"/>
    <tableColumn id="9096" xr3:uid="{00000000-0010-0000-0400-000088230000}" name="Colonne9064" dataDxfId="7317"/>
    <tableColumn id="9097" xr3:uid="{00000000-0010-0000-0400-000089230000}" name="Colonne9065" dataDxfId="7316"/>
    <tableColumn id="9098" xr3:uid="{00000000-0010-0000-0400-00008A230000}" name="Colonne9066" dataDxfId="7315"/>
    <tableColumn id="9099" xr3:uid="{00000000-0010-0000-0400-00008B230000}" name="Colonne9067" dataDxfId="7314"/>
    <tableColumn id="9100" xr3:uid="{00000000-0010-0000-0400-00008C230000}" name="Colonne9068" dataDxfId="7313"/>
    <tableColumn id="9101" xr3:uid="{00000000-0010-0000-0400-00008D230000}" name="Colonne9069" dataDxfId="7312"/>
    <tableColumn id="9102" xr3:uid="{00000000-0010-0000-0400-00008E230000}" name="Colonne9070" dataDxfId="7311"/>
    <tableColumn id="9103" xr3:uid="{00000000-0010-0000-0400-00008F230000}" name="Colonne9071" dataDxfId="7310"/>
    <tableColumn id="9104" xr3:uid="{00000000-0010-0000-0400-000090230000}" name="Colonne9072" dataDxfId="7309"/>
    <tableColumn id="9105" xr3:uid="{00000000-0010-0000-0400-000091230000}" name="Colonne9073" dataDxfId="7308"/>
    <tableColumn id="9106" xr3:uid="{00000000-0010-0000-0400-000092230000}" name="Colonne9074" dataDxfId="7307"/>
    <tableColumn id="9107" xr3:uid="{00000000-0010-0000-0400-000093230000}" name="Colonne9075" dataDxfId="7306"/>
    <tableColumn id="9108" xr3:uid="{00000000-0010-0000-0400-000094230000}" name="Colonne9076" dataDxfId="7305"/>
    <tableColumn id="9109" xr3:uid="{00000000-0010-0000-0400-000095230000}" name="Colonne9077" dataDxfId="7304"/>
    <tableColumn id="9110" xr3:uid="{00000000-0010-0000-0400-000096230000}" name="Colonne9078" dataDxfId="7303"/>
    <tableColumn id="9111" xr3:uid="{00000000-0010-0000-0400-000097230000}" name="Colonne9079" dataDxfId="7302"/>
    <tableColumn id="9112" xr3:uid="{00000000-0010-0000-0400-000098230000}" name="Colonne9080" dataDxfId="7301"/>
    <tableColumn id="9113" xr3:uid="{00000000-0010-0000-0400-000099230000}" name="Colonne9081" dataDxfId="7300"/>
    <tableColumn id="9114" xr3:uid="{00000000-0010-0000-0400-00009A230000}" name="Colonne9082" dataDxfId="7299"/>
    <tableColumn id="9115" xr3:uid="{00000000-0010-0000-0400-00009B230000}" name="Colonne9083" dataDxfId="7298"/>
    <tableColumn id="9116" xr3:uid="{00000000-0010-0000-0400-00009C230000}" name="Colonne9084" dataDxfId="7297"/>
    <tableColumn id="9117" xr3:uid="{00000000-0010-0000-0400-00009D230000}" name="Colonne9085" dataDxfId="7296"/>
    <tableColumn id="9118" xr3:uid="{00000000-0010-0000-0400-00009E230000}" name="Colonne9086" dataDxfId="7295"/>
    <tableColumn id="9119" xr3:uid="{00000000-0010-0000-0400-00009F230000}" name="Colonne9087" dataDxfId="7294"/>
    <tableColumn id="9120" xr3:uid="{00000000-0010-0000-0400-0000A0230000}" name="Colonne9088" dataDxfId="7293"/>
    <tableColumn id="9121" xr3:uid="{00000000-0010-0000-0400-0000A1230000}" name="Colonne9089" dataDxfId="7292"/>
    <tableColumn id="9122" xr3:uid="{00000000-0010-0000-0400-0000A2230000}" name="Colonne9090" dataDxfId="7291"/>
    <tableColumn id="9123" xr3:uid="{00000000-0010-0000-0400-0000A3230000}" name="Colonne9091" dataDxfId="7290"/>
    <tableColumn id="9124" xr3:uid="{00000000-0010-0000-0400-0000A4230000}" name="Colonne9092" dataDxfId="7289"/>
    <tableColumn id="9125" xr3:uid="{00000000-0010-0000-0400-0000A5230000}" name="Colonne9093" dataDxfId="7288"/>
    <tableColumn id="9126" xr3:uid="{00000000-0010-0000-0400-0000A6230000}" name="Colonne9094" dataDxfId="7287"/>
    <tableColumn id="9127" xr3:uid="{00000000-0010-0000-0400-0000A7230000}" name="Colonne9095" dataDxfId="7286"/>
    <tableColumn id="9128" xr3:uid="{00000000-0010-0000-0400-0000A8230000}" name="Colonne9096" dataDxfId="7285"/>
    <tableColumn id="9129" xr3:uid="{00000000-0010-0000-0400-0000A9230000}" name="Colonne9097" dataDxfId="7284"/>
    <tableColumn id="9130" xr3:uid="{00000000-0010-0000-0400-0000AA230000}" name="Colonne9098" dataDxfId="7283"/>
    <tableColumn id="9131" xr3:uid="{00000000-0010-0000-0400-0000AB230000}" name="Colonne9099" dataDxfId="7282"/>
    <tableColumn id="9132" xr3:uid="{00000000-0010-0000-0400-0000AC230000}" name="Colonne9100" dataDxfId="7281"/>
    <tableColumn id="9133" xr3:uid="{00000000-0010-0000-0400-0000AD230000}" name="Colonne9101" dataDxfId="7280"/>
    <tableColumn id="9134" xr3:uid="{00000000-0010-0000-0400-0000AE230000}" name="Colonne9102" dataDxfId="7279"/>
    <tableColumn id="9135" xr3:uid="{00000000-0010-0000-0400-0000AF230000}" name="Colonne9103" dataDxfId="7278"/>
    <tableColumn id="9136" xr3:uid="{00000000-0010-0000-0400-0000B0230000}" name="Colonne9104" dataDxfId="7277"/>
    <tableColumn id="9137" xr3:uid="{00000000-0010-0000-0400-0000B1230000}" name="Colonne9105" dataDxfId="7276"/>
    <tableColumn id="9138" xr3:uid="{00000000-0010-0000-0400-0000B2230000}" name="Colonne9106" dataDxfId="7275"/>
    <tableColumn id="9139" xr3:uid="{00000000-0010-0000-0400-0000B3230000}" name="Colonne9107" dataDxfId="7274"/>
    <tableColumn id="9140" xr3:uid="{00000000-0010-0000-0400-0000B4230000}" name="Colonne9108" dataDxfId="7273"/>
    <tableColumn id="9141" xr3:uid="{00000000-0010-0000-0400-0000B5230000}" name="Colonne9109" dataDxfId="7272"/>
    <tableColumn id="9142" xr3:uid="{00000000-0010-0000-0400-0000B6230000}" name="Colonne9110" dataDxfId="7271"/>
    <tableColumn id="9143" xr3:uid="{00000000-0010-0000-0400-0000B7230000}" name="Colonne9111" dataDxfId="7270"/>
    <tableColumn id="9144" xr3:uid="{00000000-0010-0000-0400-0000B8230000}" name="Colonne9112" dataDxfId="7269"/>
    <tableColumn id="9145" xr3:uid="{00000000-0010-0000-0400-0000B9230000}" name="Colonne9113" dataDxfId="7268"/>
    <tableColumn id="9146" xr3:uid="{00000000-0010-0000-0400-0000BA230000}" name="Colonne9114" dataDxfId="7267"/>
    <tableColumn id="9147" xr3:uid="{00000000-0010-0000-0400-0000BB230000}" name="Colonne9115" dataDxfId="7266"/>
    <tableColumn id="9148" xr3:uid="{00000000-0010-0000-0400-0000BC230000}" name="Colonne9116" dataDxfId="7265"/>
    <tableColumn id="9149" xr3:uid="{00000000-0010-0000-0400-0000BD230000}" name="Colonne9117" dataDxfId="7264"/>
    <tableColumn id="9150" xr3:uid="{00000000-0010-0000-0400-0000BE230000}" name="Colonne9118" dataDxfId="7263"/>
    <tableColumn id="9151" xr3:uid="{00000000-0010-0000-0400-0000BF230000}" name="Colonne9119" dataDxfId="7262"/>
    <tableColumn id="9152" xr3:uid="{00000000-0010-0000-0400-0000C0230000}" name="Colonne9120" dataDxfId="7261"/>
    <tableColumn id="9153" xr3:uid="{00000000-0010-0000-0400-0000C1230000}" name="Colonne9121" dataDxfId="7260"/>
    <tableColumn id="9154" xr3:uid="{00000000-0010-0000-0400-0000C2230000}" name="Colonne9122" dataDxfId="7259"/>
    <tableColumn id="9155" xr3:uid="{00000000-0010-0000-0400-0000C3230000}" name="Colonne9123" dataDxfId="7258"/>
    <tableColumn id="9156" xr3:uid="{00000000-0010-0000-0400-0000C4230000}" name="Colonne9124" dataDxfId="7257"/>
    <tableColumn id="9157" xr3:uid="{00000000-0010-0000-0400-0000C5230000}" name="Colonne9125" dataDxfId="7256"/>
    <tableColumn id="9158" xr3:uid="{00000000-0010-0000-0400-0000C6230000}" name="Colonne9126" dataDxfId="7255"/>
    <tableColumn id="9159" xr3:uid="{00000000-0010-0000-0400-0000C7230000}" name="Colonne9127" dataDxfId="7254"/>
    <tableColumn id="9160" xr3:uid="{00000000-0010-0000-0400-0000C8230000}" name="Colonne9128" dataDxfId="7253"/>
    <tableColumn id="9161" xr3:uid="{00000000-0010-0000-0400-0000C9230000}" name="Colonne9129" dataDxfId="7252"/>
    <tableColumn id="9162" xr3:uid="{00000000-0010-0000-0400-0000CA230000}" name="Colonne9130" dataDxfId="7251"/>
    <tableColumn id="9163" xr3:uid="{00000000-0010-0000-0400-0000CB230000}" name="Colonne9131" dataDxfId="7250"/>
    <tableColumn id="9164" xr3:uid="{00000000-0010-0000-0400-0000CC230000}" name="Colonne9132" dataDxfId="7249"/>
    <tableColumn id="9165" xr3:uid="{00000000-0010-0000-0400-0000CD230000}" name="Colonne9133" dataDxfId="7248"/>
    <tableColumn id="9166" xr3:uid="{00000000-0010-0000-0400-0000CE230000}" name="Colonne9134" dataDxfId="7247"/>
    <tableColumn id="9167" xr3:uid="{00000000-0010-0000-0400-0000CF230000}" name="Colonne9135" dataDxfId="7246"/>
    <tableColumn id="9168" xr3:uid="{00000000-0010-0000-0400-0000D0230000}" name="Colonne9136" dataDxfId="7245"/>
    <tableColumn id="9169" xr3:uid="{00000000-0010-0000-0400-0000D1230000}" name="Colonne9137" dataDxfId="7244"/>
    <tableColumn id="9170" xr3:uid="{00000000-0010-0000-0400-0000D2230000}" name="Colonne9138" dataDxfId="7243"/>
    <tableColumn id="9171" xr3:uid="{00000000-0010-0000-0400-0000D3230000}" name="Colonne9139" dataDxfId="7242"/>
    <tableColumn id="9172" xr3:uid="{00000000-0010-0000-0400-0000D4230000}" name="Colonne9140" dataDxfId="7241"/>
    <tableColumn id="9173" xr3:uid="{00000000-0010-0000-0400-0000D5230000}" name="Colonne9141" dataDxfId="7240"/>
    <tableColumn id="9174" xr3:uid="{00000000-0010-0000-0400-0000D6230000}" name="Colonne9142" dataDxfId="7239"/>
    <tableColumn id="9175" xr3:uid="{00000000-0010-0000-0400-0000D7230000}" name="Colonne9143" dataDxfId="7238"/>
    <tableColumn id="9176" xr3:uid="{00000000-0010-0000-0400-0000D8230000}" name="Colonne9144" dataDxfId="7237"/>
    <tableColumn id="9177" xr3:uid="{00000000-0010-0000-0400-0000D9230000}" name="Colonne9145" dataDxfId="7236"/>
    <tableColumn id="9178" xr3:uid="{00000000-0010-0000-0400-0000DA230000}" name="Colonne9146" dataDxfId="7235"/>
    <tableColumn id="9179" xr3:uid="{00000000-0010-0000-0400-0000DB230000}" name="Colonne9147" dataDxfId="7234"/>
    <tableColumn id="9180" xr3:uid="{00000000-0010-0000-0400-0000DC230000}" name="Colonne9148" dataDxfId="7233"/>
    <tableColumn id="9181" xr3:uid="{00000000-0010-0000-0400-0000DD230000}" name="Colonne9149" dataDxfId="7232"/>
    <tableColumn id="9182" xr3:uid="{00000000-0010-0000-0400-0000DE230000}" name="Colonne9150" dataDxfId="7231"/>
    <tableColumn id="9183" xr3:uid="{00000000-0010-0000-0400-0000DF230000}" name="Colonne9151" dataDxfId="7230"/>
    <tableColumn id="9184" xr3:uid="{00000000-0010-0000-0400-0000E0230000}" name="Colonne9152" dataDxfId="7229"/>
    <tableColumn id="9185" xr3:uid="{00000000-0010-0000-0400-0000E1230000}" name="Colonne9153" dataDxfId="7228"/>
    <tableColumn id="9186" xr3:uid="{00000000-0010-0000-0400-0000E2230000}" name="Colonne9154" dataDxfId="7227"/>
    <tableColumn id="9187" xr3:uid="{00000000-0010-0000-0400-0000E3230000}" name="Colonne9155" dataDxfId="7226"/>
    <tableColumn id="9188" xr3:uid="{00000000-0010-0000-0400-0000E4230000}" name="Colonne9156" dataDxfId="7225"/>
    <tableColumn id="9189" xr3:uid="{00000000-0010-0000-0400-0000E5230000}" name="Colonne9157" dataDxfId="7224"/>
    <tableColumn id="9190" xr3:uid="{00000000-0010-0000-0400-0000E6230000}" name="Colonne9158" dataDxfId="7223"/>
    <tableColumn id="9191" xr3:uid="{00000000-0010-0000-0400-0000E7230000}" name="Colonne9159" dataDxfId="7222"/>
    <tableColumn id="9192" xr3:uid="{00000000-0010-0000-0400-0000E8230000}" name="Colonne9160" dataDxfId="7221"/>
    <tableColumn id="9193" xr3:uid="{00000000-0010-0000-0400-0000E9230000}" name="Colonne9161" dataDxfId="7220"/>
    <tableColumn id="9194" xr3:uid="{00000000-0010-0000-0400-0000EA230000}" name="Colonne9162" dataDxfId="7219"/>
    <tableColumn id="9195" xr3:uid="{00000000-0010-0000-0400-0000EB230000}" name="Colonne9163" dataDxfId="7218"/>
    <tableColumn id="9196" xr3:uid="{00000000-0010-0000-0400-0000EC230000}" name="Colonne9164" dataDxfId="7217"/>
    <tableColumn id="9197" xr3:uid="{00000000-0010-0000-0400-0000ED230000}" name="Colonne9165" dataDxfId="7216"/>
    <tableColumn id="9198" xr3:uid="{00000000-0010-0000-0400-0000EE230000}" name="Colonne9166" dataDxfId="7215"/>
    <tableColumn id="9199" xr3:uid="{00000000-0010-0000-0400-0000EF230000}" name="Colonne9167" dataDxfId="7214"/>
    <tableColumn id="9200" xr3:uid="{00000000-0010-0000-0400-0000F0230000}" name="Colonne9168" dataDxfId="7213"/>
    <tableColumn id="9201" xr3:uid="{00000000-0010-0000-0400-0000F1230000}" name="Colonne9169" dataDxfId="7212"/>
    <tableColumn id="9202" xr3:uid="{00000000-0010-0000-0400-0000F2230000}" name="Colonne9170" dataDxfId="7211"/>
    <tableColumn id="9203" xr3:uid="{00000000-0010-0000-0400-0000F3230000}" name="Colonne9171" dataDxfId="7210"/>
    <tableColumn id="9204" xr3:uid="{00000000-0010-0000-0400-0000F4230000}" name="Colonne9172" dataDxfId="7209"/>
    <tableColumn id="9205" xr3:uid="{00000000-0010-0000-0400-0000F5230000}" name="Colonne9173" dataDxfId="7208"/>
    <tableColumn id="9206" xr3:uid="{00000000-0010-0000-0400-0000F6230000}" name="Colonne9174" dataDxfId="7207"/>
    <tableColumn id="9207" xr3:uid="{00000000-0010-0000-0400-0000F7230000}" name="Colonne9175" dataDxfId="7206"/>
    <tableColumn id="9208" xr3:uid="{00000000-0010-0000-0400-0000F8230000}" name="Colonne9176" dataDxfId="7205"/>
    <tableColumn id="9209" xr3:uid="{00000000-0010-0000-0400-0000F9230000}" name="Colonne9177" dataDxfId="7204"/>
    <tableColumn id="9210" xr3:uid="{00000000-0010-0000-0400-0000FA230000}" name="Colonne9178" dataDxfId="7203"/>
    <tableColumn id="9211" xr3:uid="{00000000-0010-0000-0400-0000FB230000}" name="Colonne9179" dataDxfId="7202"/>
    <tableColumn id="9212" xr3:uid="{00000000-0010-0000-0400-0000FC230000}" name="Colonne9180" dataDxfId="7201"/>
    <tableColumn id="9213" xr3:uid="{00000000-0010-0000-0400-0000FD230000}" name="Colonne9181" dataDxfId="7200"/>
    <tableColumn id="9214" xr3:uid="{00000000-0010-0000-0400-0000FE230000}" name="Colonne9182" dataDxfId="7199"/>
    <tableColumn id="9215" xr3:uid="{00000000-0010-0000-0400-0000FF230000}" name="Colonne9183" dataDxfId="7198"/>
    <tableColumn id="9216" xr3:uid="{00000000-0010-0000-0400-000000240000}" name="Colonne9184" dataDxfId="7197"/>
    <tableColumn id="9217" xr3:uid="{00000000-0010-0000-0400-000001240000}" name="Colonne9185" dataDxfId="7196"/>
    <tableColumn id="9218" xr3:uid="{00000000-0010-0000-0400-000002240000}" name="Colonne9186" dataDxfId="7195"/>
    <tableColumn id="9219" xr3:uid="{00000000-0010-0000-0400-000003240000}" name="Colonne9187" dataDxfId="7194"/>
    <tableColumn id="9220" xr3:uid="{00000000-0010-0000-0400-000004240000}" name="Colonne9188" dataDxfId="7193"/>
    <tableColumn id="9221" xr3:uid="{00000000-0010-0000-0400-000005240000}" name="Colonne9189" dataDxfId="7192"/>
    <tableColumn id="9222" xr3:uid="{00000000-0010-0000-0400-000006240000}" name="Colonne9190" dataDxfId="7191"/>
    <tableColumn id="9223" xr3:uid="{00000000-0010-0000-0400-000007240000}" name="Colonne9191" dataDxfId="7190"/>
    <tableColumn id="9224" xr3:uid="{00000000-0010-0000-0400-000008240000}" name="Colonne9192" dataDxfId="7189"/>
    <tableColumn id="9225" xr3:uid="{00000000-0010-0000-0400-000009240000}" name="Colonne9193" dataDxfId="7188"/>
    <tableColumn id="9226" xr3:uid="{00000000-0010-0000-0400-00000A240000}" name="Colonne9194" dataDxfId="7187"/>
    <tableColumn id="9227" xr3:uid="{00000000-0010-0000-0400-00000B240000}" name="Colonne9195" dataDxfId="7186"/>
    <tableColumn id="9228" xr3:uid="{00000000-0010-0000-0400-00000C240000}" name="Colonne9196" dataDxfId="7185"/>
    <tableColumn id="9229" xr3:uid="{00000000-0010-0000-0400-00000D240000}" name="Colonne9197" dataDxfId="7184"/>
    <tableColumn id="9230" xr3:uid="{00000000-0010-0000-0400-00000E240000}" name="Colonne9198" dataDxfId="7183"/>
    <tableColumn id="9231" xr3:uid="{00000000-0010-0000-0400-00000F240000}" name="Colonne9199" dataDxfId="7182"/>
    <tableColumn id="9232" xr3:uid="{00000000-0010-0000-0400-000010240000}" name="Colonne9200" dataDxfId="7181"/>
    <tableColumn id="9233" xr3:uid="{00000000-0010-0000-0400-000011240000}" name="Colonne9201" dataDxfId="7180"/>
    <tableColumn id="9234" xr3:uid="{00000000-0010-0000-0400-000012240000}" name="Colonne9202" dataDxfId="7179"/>
    <tableColumn id="9235" xr3:uid="{00000000-0010-0000-0400-000013240000}" name="Colonne9203" dataDxfId="7178"/>
    <tableColumn id="9236" xr3:uid="{00000000-0010-0000-0400-000014240000}" name="Colonne9204" dataDxfId="7177"/>
    <tableColumn id="9237" xr3:uid="{00000000-0010-0000-0400-000015240000}" name="Colonne9205" dataDxfId="7176"/>
    <tableColumn id="9238" xr3:uid="{00000000-0010-0000-0400-000016240000}" name="Colonne9206" dataDxfId="7175"/>
    <tableColumn id="9239" xr3:uid="{00000000-0010-0000-0400-000017240000}" name="Colonne9207" dataDxfId="7174"/>
    <tableColumn id="9240" xr3:uid="{00000000-0010-0000-0400-000018240000}" name="Colonne9208" dataDxfId="7173"/>
    <tableColumn id="9241" xr3:uid="{00000000-0010-0000-0400-000019240000}" name="Colonne9209" dataDxfId="7172"/>
    <tableColumn id="9242" xr3:uid="{00000000-0010-0000-0400-00001A240000}" name="Colonne9210" dataDxfId="7171"/>
    <tableColumn id="9243" xr3:uid="{00000000-0010-0000-0400-00001B240000}" name="Colonne9211" dataDxfId="7170"/>
    <tableColumn id="9244" xr3:uid="{00000000-0010-0000-0400-00001C240000}" name="Colonne9212" dataDxfId="7169"/>
    <tableColumn id="9245" xr3:uid="{00000000-0010-0000-0400-00001D240000}" name="Colonne9213" dataDxfId="7168"/>
    <tableColumn id="9246" xr3:uid="{00000000-0010-0000-0400-00001E240000}" name="Colonne9214" dataDxfId="7167"/>
    <tableColumn id="9247" xr3:uid="{00000000-0010-0000-0400-00001F240000}" name="Colonne9215" dataDxfId="7166"/>
    <tableColumn id="9248" xr3:uid="{00000000-0010-0000-0400-000020240000}" name="Colonne9216" dataDxfId="7165"/>
    <tableColumn id="9249" xr3:uid="{00000000-0010-0000-0400-000021240000}" name="Colonne9217" dataDxfId="7164"/>
    <tableColumn id="9250" xr3:uid="{00000000-0010-0000-0400-000022240000}" name="Colonne9218" dataDxfId="7163"/>
    <tableColumn id="9251" xr3:uid="{00000000-0010-0000-0400-000023240000}" name="Colonne9219" dataDxfId="7162"/>
    <tableColumn id="9252" xr3:uid="{00000000-0010-0000-0400-000024240000}" name="Colonne9220" dataDxfId="7161"/>
    <tableColumn id="9253" xr3:uid="{00000000-0010-0000-0400-000025240000}" name="Colonne9221" dataDxfId="7160"/>
    <tableColumn id="9254" xr3:uid="{00000000-0010-0000-0400-000026240000}" name="Colonne9222" dataDxfId="7159"/>
    <tableColumn id="9255" xr3:uid="{00000000-0010-0000-0400-000027240000}" name="Colonne9223" dataDxfId="7158"/>
    <tableColumn id="9256" xr3:uid="{00000000-0010-0000-0400-000028240000}" name="Colonne9224" dataDxfId="7157"/>
    <tableColumn id="9257" xr3:uid="{00000000-0010-0000-0400-000029240000}" name="Colonne9225" dataDxfId="7156"/>
    <tableColumn id="9258" xr3:uid="{00000000-0010-0000-0400-00002A240000}" name="Colonne9226" dataDxfId="7155"/>
    <tableColumn id="9259" xr3:uid="{00000000-0010-0000-0400-00002B240000}" name="Colonne9227" dataDxfId="7154"/>
    <tableColumn id="9260" xr3:uid="{00000000-0010-0000-0400-00002C240000}" name="Colonne9228" dataDxfId="7153"/>
    <tableColumn id="9261" xr3:uid="{00000000-0010-0000-0400-00002D240000}" name="Colonne9229" dataDxfId="7152"/>
    <tableColumn id="9262" xr3:uid="{00000000-0010-0000-0400-00002E240000}" name="Colonne9230" dataDxfId="7151"/>
    <tableColumn id="9263" xr3:uid="{00000000-0010-0000-0400-00002F240000}" name="Colonne9231" dataDxfId="7150"/>
    <tableColumn id="9264" xr3:uid="{00000000-0010-0000-0400-000030240000}" name="Colonne9232" dataDxfId="7149"/>
    <tableColumn id="9265" xr3:uid="{00000000-0010-0000-0400-000031240000}" name="Colonne9233" dataDxfId="7148"/>
    <tableColumn id="9266" xr3:uid="{00000000-0010-0000-0400-000032240000}" name="Colonne9234" dataDxfId="7147"/>
    <tableColumn id="9267" xr3:uid="{00000000-0010-0000-0400-000033240000}" name="Colonne9235" dataDxfId="7146"/>
    <tableColumn id="9268" xr3:uid="{00000000-0010-0000-0400-000034240000}" name="Colonne9236" dataDxfId="7145"/>
    <tableColumn id="9269" xr3:uid="{00000000-0010-0000-0400-000035240000}" name="Colonne9237" dataDxfId="7144"/>
    <tableColumn id="9270" xr3:uid="{00000000-0010-0000-0400-000036240000}" name="Colonne9238" dataDxfId="7143"/>
    <tableColumn id="9271" xr3:uid="{00000000-0010-0000-0400-000037240000}" name="Colonne9239" dataDxfId="7142"/>
    <tableColumn id="9272" xr3:uid="{00000000-0010-0000-0400-000038240000}" name="Colonne9240" dataDxfId="7141"/>
    <tableColumn id="9273" xr3:uid="{00000000-0010-0000-0400-000039240000}" name="Colonne9241" dataDxfId="7140"/>
    <tableColumn id="9274" xr3:uid="{00000000-0010-0000-0400-00003A240000}" name="Colonne9242" dataDxfId="7139"/>
    <tableColumn id="9275" xr3:uid="{00000000-0010-0000-0400-00003B240000}" name="Colonne9243" dataDxfId="7138"/>
    <tableColumn id="9276" xr3:uid="{00000000-0010-0000-0400-00003C240000}" name="Colonne9244" dataDxfId="7137"/>
    <tableColumn id="9277" xr3:uid="{00000000-0010-0000-0400-00003D240000}" name="Colonne9245" dataDxfId="7136"/>
    <tableColumn id="9278" xr3:uid="{00000000-0010-0000-0400-00003E240000}" name="Colonne9246" dataDxfId="7135"/>
    <tableColumn id="9279" xr3:uid="{00000000-0010-0000-0400-00003F240000}" name="Colonne9247" dataDxfId="7134"/>
    <tableColumn id="9280" xr3:uid="{00000000-0010-0000-0400-000040240000}" name="Colonne9248" dataDxfId="7133"/>
    <tableColumn id="9281" xr3:uid="{00000000-0010-0000-0400-000041240000}" name="Colonne9249" dataDxfId="7132"/>
    <tableColumn id="9282" xr3:uid="{00000000-0010-0000-0400-000042240000}" name="Colonne9250" dataDxfId="7131"/>
    <tableColumn id="9283" xr3:uid="{00000000-0010-0000-0400-000043240000}" name="Colonne9251" dataDxfId="7130"/>
    <tableColumn id="9284" xr3:uid="{00000000-0010-0000-0400-000044240000}" name="Colonne9252" dataDxfId="7129"/>
    <tableColumn id="9285" xr3:uid="{00000000-0010-0000-0400-000045240000}" name="Colonne9253" dataDxfId="7128"/>
    <tableColumn id="9286" xr3:uid="{00000000-0010-0000-0400-000046240000}" name="Colonne9254" dataDxfId="7127"/>
    <tableColumn id="9287" xr3:uid="{00000000-0010-0000-0400-000047240000}" name="Colonne9255" dataDxfId="7126"/>
    <tableColumn id="9288" xr3:uid="{00000000-0010-0000-0400-000048240000}" name="Colonne9256" dataDxfId="7125"/>
    <tableColumn id="9289" xr3:uid="{00000000-0010-0000-0400-000049240000}" name="Colonne9257" dataDxfId="7124"/>
    <tableColumn id="9290" xr3:uid="{00000000-0010-0000-0400-00004A240000}" name="Colonne9258" dataDxfId="7123"/>
    <tableColumn id="9291" xr3:uid="{00000000-0010-0000-0400-00004B240000}" name="Colonne9259" dataDxfId="7122"/>
    <tableColumn id="9292" xr3:uid="{00000000-0010-0000-0400-00004C240000}" name="Colonne9260" dataDxfId="7121"/>
    <tableColumn id="9293" xr3:uid="{00000000-0010-0000-0400-00004D240000}" name="Colonne9261" dataDxfId="7120"/>
    <tableColumn id="9294" xr3:uid="{00000000-0010-0000-0400-00004E240000}" name="Colonne9262" dataDxfId="7119"/>
    <tableColumn id="9295" xr3:uid="{00000000-0010-0000-0400-00004F240000}" name="Colonne9263" dataDxfId="7118"/>
    <tableColumn id="9296" xr3:uid="{00000000-0010-0000-0400-000050240000}" name="Colonne9264" dataDxfId="7117"/>
    <tableColumn id="9297" xr3:uid="{00000000-0010-0000-0400-000051240000}" name="Colonne9265" dataDxfId="7116"/>
    <tableColumn id="9298" xr3:uid="{00000000-0010-0000-0400-000052240000}" name="Colonne9266" dataDxfId="7115"/>
    <tableColumn id="9299" xr3:uid="{00000000-0010-0000-0400-000053240000}" name="Colonne9267" dataDxfId="7114"/>
    <tableColumn id="9300" xr3:uid="{00000000-0010-0000-0400-000054240000}" name="Colonne9268" dataDxfId="7113"/>
    <tableColumn id="9301" xr3:uid="{00000000-0010-0000-0400-000055240000}" name="Colonne9269" dataDxfId="7112"/>
    <tableColumn id="9302" xr3:uid="{00000000-0010-0000-0400-000056240000}" name="Colonne9270" dataDxfId="7111"/>
    <tableColumn id="9303" xr3:uid="{00000000-0010-0000-0400-000057240000}" name="Colonne9271" dataDxfId="7110"/>
    <tableColumn id="9304" xr3:uid="{00000000-0010-0000-0400-000058240000}" name="Colonne9272" dataDxfId="7109"/>
    <tableColumn id="9305" xr3:uid="{00000000-0010-0000-0400-000059240000}" name="Colonne9273" dataDxfId="7108"/>
    <tableColumn id="9306" xr3:uid="{00000000-0010-0000-0400-00005A240000}" name="Colonne9274" dataDxfId="7107"/>
    <tableColumn id="9307" xr3:uid="{00000000-0010-0000-0400-00005B240000}" name="Colonne9275" dataDxfId="7106"/>
    <tableColumn id="9308" xr3:uid="{00000000-0010-0000-0400-00005C240000}" name="Colonne9276" dataDxfId="7105"/>
    <tableColumn id="9309" xr3:uid="{00000000-0010-0000-0400-00005D240000}" name="Colonne9277" dataDxfId="7104"/>
    <tableColumn id="9310" xr3:uid="{00000000-0010-0000-0400-00005E240000}" name="Colonne9278" dataDxfId="7103"/>
    <tableColumn id="9311" xr3:uid="{00000000-0010-0000-0400-00005F240000}" name="Colonne9279" dataDxfId="7102"/>
    <tableColumn id="9312" xr3:uid="{00000000-0010-0000-0400-000060240000}" name="Colonne9280" dataDxfId="7101"/>
    <tableColumn id="9313" xr3:uid="{00000000-0010-0000-0400-000061240000}" name="Colonne9281" dataDxfId="7100"/>
    <tableColumn id="9314" xr3:uid="{00000000-0010-0000-0400-000062240000}" name="Colonne9282" dataDxfId="7099"/>
    <tableColumn id="9315" xr3:uid="{00000000-0010-0000-0400-000063240000}" name="Colonne9283" dataDxfId="7098"/>
    <tableColumn id="9316" xr3:uid="{00000000-0010-0000-0400-000064240000}" name="Colonne9284" dataDxfId="7097"/>
    <tableColumn id="9317" xr3:uid="{00000000-0010-0000-0400-000065240000}" name="Colonne9285" dataDxfId="7096"/>
    <tableColumn id="9318" xr3:uid="{00000000-0010-0000-0400-000066240000}" name="Colonne9286" dataDxfId="7095"/>
    <tableColumn id="9319" xr3:uid="{00000000-0010-0000-0400-000067240000}" name="Colonne9287" dataDxfId="7094"/>
    <tableColumn id="9320" xr3:uid="{00000000-0010-0000-0400-000068240000}" name="Colonne9288" dataDxfId="7093"/>
    <tableColumn id="9321" xr3:uid="{00000000-0010-0000-0400-000069240000}" name="Colonne9289" dataDxfId="7092"/>
    <tableColumn id="9322" xr3:uid="{00000000-0010-0000-0400-00006A240000}" name="Colonne9290" dataDxfId="7091"/>
    <tableColumn id="9323" xr3:uid="{00000000-0010-0000-0400-00006B240000}" name="Colonne9291" dataDxfId="7090"/>
    <tableColumn id="9324" xr3:uid="{00000000-0010-0000-0400-00006C240000}" name="Colonne9292" dataDxfId="7089"/>
    <tableColumn id="9325" xr3:uid="{00000000-0010-0000-0400-00006D240000}" name="Colonne9293" dataDxfId="7088"/>
    <tableColumn id="9326" xr3:uid="{00000000-0010-0000-0400-00006E240000}" name="Colonne9294" dataDxfId="7087"/>
    <tableColumn id="9327" xr3:uid="{00000000-0010-0000-0400-00006F240000}" name="Colonne9295" dataDxfId="7086"/>
    <tableColumn id="9328" xr3:uid="{00000000-0010-0000-0400-000070240000}" name="Colonne9296" dataDxfId="7085"/>
    <tableColumn id="9329" xr3:uid="{00000000-0010-0000-0400-000071240000}" name="Colonne9297" dataDxfId="7084"/>
    <tableColumn id="9330" xr3:uid="{00000000-0010-0000-0400-000072240000}" name="Colonne9298" dataDxfId="7083"/>
    <tableColumn id="9331" xr3:uid="{00000000-0010-0000-0400-000073240000}" name="Colonne9299" dataDxfId="7082"/>
    <tableColumn id="9332" xr3:uid="{00000000-0010-0000-0400-000074240000}" name="Colonne9300" dataDxfId="7081"/>
    <tableColumn id="9333" xr3:uid="{00000000-0010-0000-0400-000075240000}" name="Colonne9301" dataDxfId="7080"/>
    <tableColumn id="9334" xr3:uid="{00000000-0010-0000-0400-000076240000}" name="Colonne9302" dataDxfId="7079"/>
    <tableColumn id="9335" xr3:uid="{00000000-0010-0000-0400-000077240000}" name="Colonne9303" dataDxfId="7078"/>
    <tableColumn id="9336" xr3:uid="{00000000-0010-0000-0400-000078240000}" name="Colonne9304" dataDxfId="7077"/>
    <tableColumn id="9337" xr3:uid="{00000000-0010-0000-0400-000079240000}" name="Colonne9305" dataDxfId="7076"/>
    <tableColumn id="9338" xr3:uid="{00000000-0010-0000-0400-00007A240000}" name="Colonne9306" dataDxfId="7075"/>
    <tableColumn id="9339" xr3:uid="{00000000-0010-0000-0400-00007B240000}" name="Colonne9307" dataDxfId="7074"/>
    <tableColumn id="9340" xr3:uid="{00000000-0010-0000-0400-00007C240000}" name="Colonne9308" dataDxfId="7073"/>
    <tableColumn id="9341" xr3:uid="{00000000-0010-0000-0400-00007D240000}" name="Colonne9309" dataDxfId="7072"/>
    <tableColumn id="9342" xr3:uid="{00000000-0010-0000-0400-00007E240000}" name="Colonne9310" dataDxfId="7071"/>
    <tableColumn id="9343" xr3:uid="{00000000-0010-0000-0400-00007F240000}" name="Colonne9311" dataDxfId="7070"/>
    <tableColumn id="9344" xr3:uid="{00000000-0010-0000-0400-000080240000}" name="Colonne9312" dataDxfId="7069"/>
    <tableColumn id="9345" xr3:uid="{00000000-0010-0000-0400-000081240000}" name="Colonne9313" dataDxfId="7068"/>
    <tableColumn id="9346" xr3:uid="{00000000-0010-0000-0400-000082240000}" name="Colonne9314" dataDxfId="7067"/>
    <tableColumn id="9347" xr3:uid="{00000000-0010-0000-0400-000083240000}" name="Colonne9315" dataDxfId="7066"/>
    <tableColumn id="9348" xr3:uid="{00000000-0010-0000-0400-000084240000}" name="Colonne9316" dataDxfId="7065"/>
    <tableColumn id="9349" xr3:uid="{00000000-0010-0000-0400-000085240000}" name="Colonne9317" dataDxfId="7064"/>
    <tableColumn id="9350" xr3:uid="{00000000-0010-0000-0400-000086240000}" name="Colonne9318" dataDxfId="7063"/>
    <tableColumn id="9351" xr3:uid="{00000000-0010-0000-0400-000087240000}" name="Colonne9319" dataDxfId="7062"/>
    <tableColumn id="9352" xr3:uid="{00000000-0010-0000-0400-000088240000}" name="Colonne9320" dataDxfId="7061"/>
    <tableColumn id="9353" xr3:uid="{00000000-0010-0000-0400-000089240000}" name="Colonne9321" dataDxfId="7060"/>
    <tableColumn id="9354" xr3:uid="{00000000-0010-0000-0400-00008A240000}" name="Colonne9322" dataDxfId="7059"/>
    <tableColumn id="9355" xr3:uid="{00000000-0010-0000-0400-00008B240000}" name="Colonne9323" dataDxfId="7058"/>
    <tableColumn id="9356" xr3:uid="{00000000-0010-0000-0400-00008C240000}" name="Colonne9324" dataDxfId="7057"/>
    <tableColumn id="9357" xr3:uid="{00000000-0010-0000-0400-00008D240000}" name="Colonne9325" dataDxfId="7056"/>
    <tableColumn id="9358" xr3:uid="{00000000-0010-0000-0400-00008E240000}" name="Colonne9326" dataDxfId="7055"/>
    <tableColumn id="9359" xr3:uid="{00000000-0010-0000-0400-00008F240000}" name="Colonne9327" dataDxfId="7054"/>
    <tableColumn id="9360" xr3:uid="{00000000-0010-0000-0400-000090240000}" name="Colonne9328" dataDxfId="7053"/>
    <tableColumn id="9361" xr3:uid="{00000000-0010-0000-0400-000091240000}" name="Colonne9329" dataDxfId="7052"/>
    <tableColumn id="9362" xr3:uid="{00000000-0010-0000-0400-000092240000}" name="Colonne9330" dataDxfId="7051"/>
    <tableColumn id="9363" xr3:uid="{00000000-0010-0000-0400-000093240000}" name="Colonne9331" dataDxfId="7050"/>
    <tableColumn id="9364" xr3:uid="{00000000-0010-0000-0400-000094240000}" name="Colonne9332" dataDxfId="7049"/>
    <tableColumn id="9365" xr3:uid="{00000000-0010-0000-0400-000095240000}" name="Colonne9333" dataDxfId="7048"/>
    <tableColumn id="9366" xr3:uid="{00000000-0010-0000-0400-000096240000}" name="Colonne9334" dataDxfId="7047"/>
    <tableColumn id="9367" xr3:uid="{00000000-0010-0000-0400-000097240000}" name="Colonne9335" dataDxfId="7046"/>
    <tableColumn id="9368" xr3:uid="{00000000-0010-0000-0400-000098240000}" name="Colonne9336" dataDxfId="7045"/>
    <tableColumn id="9369" xr3:uid="{00000000-0010-0000-0400-000099240000}" name="Colonne9337" dataDxfId="7044"/>
    <tableColumn id="9370" xr3:uid="{00000000-0010-0000-0400-00009A240000}" name="Colonne9338" dataDxfId="7043"/>
    <tableColumn id="9371" xr3:uid="{00000000-0010-0000-0400-00009B240000}" name="Colonne9339" dataDxfId="7042"/>
    <tableColumn id="9372" xr3:uid="{00000000-0010-0000-0400-00009C240000}" name="Colonne9340" dataDxfId="7041"/>
    <tableColumn id="9373" xr3:uid="{00000000-0010-0000-0400-00009D240000}" name="Colonne9341" dataDxfId="7040"/>
    <tableColumn id="9374" xr3:uid="{00000000-0010-0000-0400-00009E240000}" name="Colonne9342" dataDxfId="7039"/>
    <tableColumn id="9375" xr3:uid="{00000000-0010-0000-0400-00009F240000}" name="Colonne9343" dataDxfId="7038"/>
    <tableColumn id="9376" xr3:uid="{00000000-0010-0000-0400-0000A0240000}" name="Colonne9344" dataDxfId="7037"/>
    <tableColumn id="9377" xr3:uid="{00000000-0010-0000-0400-0000A1240000}" name="Colonne9345" dataDxfId="7036"/>
    <tableColumn id="9378" xr3:uid="{00000000-0010-0000-0400-0000A2240000}" name="Colonne9346" dataDxfId="7035"/>
    <tableColumn id="9379" xr3:uid="{00000000-0010-0000-0400-0000A3240000}" name="Colonne9347" dataDxfId="7034"/>
    <tableColumn id="9380" xr3:uid="{00000000-0010-0000-0400-0000A4240000}" name="Colonne9348" dataDxfId="7033"/>
    <tableColumn id="9381" xr3:uid="{00000000-0010-0000-0400-0000A5240000}" name="Colonne9349" dataDxfId="7032"/>
    <tableColumn id="9382" xr3:uid="{00000000-0010-0000-0400-0000A6240000}" name="Colonne9350" dataDxfId="7031"/>
    <tableColumn id="9383" xr3:uid="{00000000-0010-0000-0400-0000A7240000}" name="Colonne9351" dataDxfId="7030"/>
    <tableColumn id="9384" xr3:uid="{00000000-0010-0000-0400-0000A8240000}" name="Colonne9352" dataDxfId="7029"/>
    <tableColumn id="9385" xr3:uid="{00000000-0010-0000-0400-0000A9240000}" name="Colonne9353" dataDxfId="7028"/>
    <tableColumn id="9386" xr3:uid="{00000000-0010-0000-0400-0000AA240000}" name="Colonne9354" dataDxfId="7027"/>
    <tableColumn id="9387" xr3:uid="{00000000-0010-0000-0400-0000AB240000}" name="Colonne9355" dataDxfId="7026"/>
    <tableColumn id="9388" xr3:uid="{00000000-0010-0000-0400-0000AC240000}" name="Colonne9356" dataDxfId="7025"/>
    <tableColumn id="9389" xr3:uid="{00000000-0010-0000-0400-0000AD240000}" name="Colonne9357" dataDxfId="7024"/>
    <tableColumn id="9390" xr3:uid="{00000000-0010-0000-0400-0000AE240000}" name="Colonne9358" dataDxfId="7023"/>
    <tableColumn id="9391" xr3:uid="{00000000-0010-0000-0400-0000AF240000}" name="Colonne9359" dataDxfId="7022"/>
    <tableColumn id="9392" xr3:uid="{00000000-0010-0000-0400-0000B0240000}" name="Colonne9360" dataDxfId="7021"/>
    <tableColumn id="9393" xr3:uid="{00000000-0010-0000-0400-0000B1240000}" name="Colonne9361" dataDxfId="7020"/>
    <tableColumn id="9394" xr3:uid="{00000000-0010-0000-0400-0000B2240000}" name="Colonne9362" dataDxfId="7019"/>
    <tableColumn id="9395" xr3:uid="{00000000-0010-0000-0400-0000B3240000}" name="Colonne9363" dataDxfId="7018"/>
    <tableColumn id="9396" xr3:uid="{00000000-0010-0000-0400-0000B4240000}" name="Colonne9364" dataDxfId="7017"/>
    <tableColumn id="9397" xr3:uid="{00000000-0010-0000-0400-0000B5240000}" name="Colonne9365" dataDxfId="7016"/>
    <tableColumn id="9398" xr3:uid="{00000000-0010-0000-0400-0000B6240000}" name="Colonne9366" dataDxfId="7015"/>
    <tableColumn id="9399" xr3:uid="{00000000-0010-0000-0400-0000B7240000}" name="Colonne9367" dataDxfId="7014"/>
    <tableColumn id="9400" xr3:uid="{00000000-0010-0000-0400-0000B8240000}" name="Colonne9368" dataDxfId="7013"/>
    <tableColumn id="9401" xr3:uid="{00000000-0010-0000-0400-0000B9240000}" name="Colonne9369" dataDxfId="7012"/>
    <tableColumn id="9402" xr3:uid="{00000000-0010-0000-0400-0000BA240000}" name="Colonne9370" dataDxfId="7011"/>
    <tableColumn id="9403" xr3:uid="{00000000-0010-0000-0400-0000BB240000}" name="Colonne9371" dataDxfId="7010"/>
    <tableColumn id="9404" xr3:uid="{00000000-0010-0000-0400-0000BC240000}" name="Colonne9372" dataDxfId="7009"/>
    <tableColumn id="9405" xr3:uid="{00000000-0010-0000-0400-0000BD240000}" name="Colonne9373" dataDxfId="7008"/>
    <tableColumn id="9406" xr3:uid="{00000000-0010-0000-0400-0000BE240000}" name="Colonne9374" dataDxfId="7007"/>
    <tableColumn id="9407" xr3:uid="{00000000-0010-0000-0400-0000BF240000}" name="Colonne9375" dataDxfId="7006"/>
    <tableColumn id="9408" xr3:uid="{00000000-0010-0000-0400-0000C0240000}" name="Colonne9376" dataDxfId="7005"/>
    <tableColumn id="9409" xr3:uid="{00000000-0010-0000-0400-0000C1240000}" name="Colonne9377" dataDxfId="7004"/>
    <tableColumn id="9410" xr3:uid="{00000000-0010-0000-0400-0000C2240000}" name="Colonne9378" dataDxfId="7003"/>
    <tableColumn id="9411" xr3:uid="{00000000-0010-0000-0400-0000C3240000}" name="Colonne9379" dataDxfId="7002"/>
    <tableColumn id="9412" xr3:uid="{00000000-0010-0000-0400-0000C4240000}" name="Colonne9380" dataDxfId="7001"/>
    <tableColumn id="9413" xr3:uid="{00000000-0010-0000-0400-0000C5240000}" name="Colonne9381" dataDxfId="7000"/>
    <tableColumn id="9414" xr3:uid="{00000000-0010-0000-0400-0000C6240000}" name="Colonne9382" dataDxfId="6999"/>
    <tableColumn id="9415" xr3:uid="{00000000-0010-0000-0400-0000C7240000}" name="Colonne9383" dataDxfId="6998"/>
    <tableColumn id="9416" xr3:uid="{00000000-0010-0000-0400-0000C8240000}" name="Colonne9384" dataDxfId="6997"/>
    <tableColumn id="9417" xr3:uid="{00000000-0010-0000-0400-0000C9240000}" name="Colonne9385" dataDxfId="6996"/>
    <tableColumn id="9418" xr3:uid="{00000000-0010-0000-0400-0000CA240000}" name="Colonne9386" dataDxfId="6995"/>
    <tableColumn id="9419" xr3:uid="{00000000-0010-0000-0400-0000CB240000}" name="Colonne9387" dataDxfId="6994"/>
    <tableColumn id="9420" xr3:uid="{00000000-0010-0000-0400-0000CC240000}" name="Colonne9388" dataDxfId="6993"/>
    <tableColumn id="9421" xr3:uid="{00000000-0010-0000-0400-0000CD240000}" name="Colonne9389" dataDxfId="6992"/>
    <tableColumn id="9422" xr3:uid="{00000000-0010-0000-0400-0000CE240000}" name="Colonne9390" dataDxfId="6991"/>
    <tableColumn id="9423" xr3:uid="{00000000-0010-0000-0400-0000CF240000}" name="Colonne9391" dataDxfId="6990"/>
    <tableColumn id="9424" xr3:uid="{00000000-0010-0000-0400-0000D0240000}" name="Colonne9392" dataDxfId="6989"/>
    <tableColumn id="9425" xr3:uid="{00000000-0010-0000-0400-0000D1240000}" name="Colonne9393" dataDxfId="6988"/>
    <tableColumn id="9426" xr3:uid="{00000000-0010-0000-0400-0000D2240000}" name="Colonne9394" dataDxfId="6987"/>
    <tableColumn id="9427" xr3:uid="{00000000-0010-0000-0400-0000D3240000}" name="Colonne9395" dataDxfId="6986"/>
    <tableColumn id="9428" xr3:uid="{00000000-0010-0000-0400-0000D4240000}" name="Colonne9396" dataDxfId="6985"/>
    <tableColumn id="9429" xr3:uid="{00000000-0010-0000-0400-0000D5240000}" name="Colonne9397" dataDxfId="6984"/>
    <tableColumn id="9430" xr3:uid="{00000000-0010-0000-0400-0000D6240000}" name="Colonne9398" dataDxfId="6983"/>
    <tableColumn id="9431" xr3:uid="{00000000-0010-0000-0400-0000D7240000}" name="Colonne9399" dataDxfId="6982"/>
    <tableColumn id="9432" xr3:uid="{00000000-0010-0000-0400-0000D8240000}" name="Colonne9400" dataDxfId="6981"/>
    <tableColumn id="9433" xr3:uid="{00000000-0010-0000-0400-0000D9240000}" name="Colonne9401" dataDxfId="6980"/>
    <tableColumn id="9434" xr3:uid="{00000000-0010-0000-0400-0000DA240000}" name="Colonne9402" dataDxfId="6979"/>
    <tableColumn id="9435" xr3:uid="{00000000-0010-0000-0400-0000DB240000}" name="Colonne9403" dataDxfId="6978"/>
    <tableColumn id="9436" xr3:uid="{00000000-0010-0000-0400-0000DC240000}" name="Colonne9404" dataDxfId="6977"/>
    <tableColumn id="9437" xr3:uid="{00000000-0010-0000-0400-0000DD240000}" name="Colonne9405" dataDxfId="6976"/>
    <tableColumn id="9438" xr3:uid="{00000000-0010-0000-0400-0000DE240000}" name="Colonne9406" dataDxfId="6975"/>
    <tableColumn id="9439" xr3:uid="{00000000-0010-0000-0400-0000DF240000}" name="Colonne9407" dataDxfId="6974"/>
    <tableColumn id="9440" xr3:uid="{00000000-0010-0000-0400-0000E0240000}" name="Colonne9408" dataDxfId="6973"/>
    <tableColumn id="9441" xr3:uid="{00000000-0010-0000-0400-0000E1240000}" name="Colonne9409" dataDxfId="6972"/>
    <tableColumn id="9442" xr3:uid="{00000000-0010-0000-0400-0000E2240000}" name="Colonne9410" dataDxfId="6971"/>
    <tableColumn id="9443" xr3:uid="{00000000-0010-0000-0400-0000E3240000}" name="Colonne9411" dataDxfId="6970"/>
    <tableColumn id="9444" xr3:uid="{00000000-0010-0000-0400-0000E4240000}" name="Colonne9412" dataDxfId="6969"/>
    <tableColumn id="9445" xr3:uid="{00000000-0010-0000-0400-0000E5240000}" name="Colonne9413" dataDxfId="6968"/>
    <tableColumn id="9446" xr3:uid="{00000000-0010-0000-0400-0000E6240000}" name="Colonne9414" dataDxfId="6967"/>
    <tableColumn id="9447" xr3:uid="{00000000-0010-0000-0400-0000E7240000}" name="Colonne9415" dataDxfId="6966"/>
    <tableColumn id="9448" xr3:uid="{00000000-0010-0000-0400-0000E8240000}" name="Colonne9416" dataDxfId="6965"/>
    <tableColumn id="9449" xr3:uid="{00000000-0010-0000-0400-0000E9240000}" name="Colonne9417" dataDxfId="6964"/>
    <tableColumn id="9450" xr3:uid="{00000000-0010-0000-0400-0000EA240000}" name="Colonne9418" dataDxfId="6963"/>
    <tableColumn id="9451" xr3:uid="{00000000-0010-0000-0400-0000EB240000}" name="Colonne9419" dataDxfId="6962"/>
    <tableColumn id="9452" xr3:uid="{00000000-0010-0000-0400-0000EC240000}" name="Colonne9420" dataDxfId="6961"/>
    <tableColumn id="9453" xr3:uid="{00000000-0010-0000-0400-0000ED240000}" name="Colonne9421" dataDxfId="6960"/>
    <tableColumn id="9454" xr3:uid="{00000000-0010-0000-0400-0000EE240000}" name="Colonne9422" dataDxfId="6959"/>
    <tableColumn id="9455" xr3:uid="{00000000-0010-0000-0400-0000EF240000}" name="Colonne9423" dataDxfId="6958"/>
    <tableColumn id="9456" xr3:uid="{00000000-0010-0000-0400-0000F0240000}" name="Colonne9424" dataDxfId="6957"/>
    <tableColumn id="9457" xr3:uid="{00000000-0010-0000-0400-0000F1240000}" name="Colonne9425" dataDxfId="6956"/>
    <tableColumn id="9458" xr3:uid="{00000000-0010-0000-0400-0000F2240000}" name="Colonne9426" dataDxfId="6955"/>
    <tableColumn id="9459" xr3:uid="{00000000-0010-0000-0400-0000F3240000}" name="Colonne9427" dataDxfId="6954"/>
    <tableColumn id="9460" xr3:uid="{00000000-0010-0000-0400-0000F4240000}" name="Colonne9428" dataDxfId="6953"/>
    <tableColumn id="9461" xr3:uid="{00000000-0010-0000-0400-0000F5240000}" name="Colonne9429" dataDxfId="6952"/>
    <tableColumn id="9462" xr3:uid="{00000000-0010-0000-0400-0000F6240000}" name="Colonne9430" dataDxfId="6951"/>
    <tableColumn id="9463" xr3:uid="{00000000-0010-0000-0400-0000F7240000}" name="Colonne9431" dataDxfId="6950"/>
    <tableColumn id="9464" xr3:uid="{00000000-0010-0000-0400-0000F8240000}" name="Colonne9432" dataDxfId="6949"/>
    <tableColumn id="9465" xr3:uid="{00000000-0010-0000-0400-0000F9240000}" name="Colonne9433" dataDxfId="6948"/>
    <tableColumn id="9466" xr3:uid="{00000000-0010-0000-0400-0000FA240000}" name="Colonne9434" dataDxfId="6947"/>
    <tableColumn id="9467" xr3:uid="{00000000-0010-0000-0400-0000FB240000}" name="Colonne9435" dataDxfId="6946"/>
    <tableColumn id="9468" xr3:uid="{00000000-0010-0000-0400-0000FC240000}" name="Colonne9436" dataDxfId="6945"/>
    <tableColumn id="9469" xr3:uid="{00000000-0010-0000-0400-0000FD240000}" name="Colonne9437" dataDxfId="6944"/>
    <tableColumn id="9470" xr3:uid="{00000000-0010-0000-0400-0000FE240000}" name="Colonne9438" dataDxfId="6943"/>
    <tableColumn id="9471" xr3:uid="{00000000-0010-0000-0400-0000FF240000}" name="Colonne9439" dataDxfId="6942"/>
    <tableColumn id="9472" xr3:uid="{00000000-0010-0000-0400-000000250000}" name="Colonne9440" dataDxfId="6941"/>
    <tableColumn id="9473" xr3:uid="{00000000-0010-0000-0400-000001250000}" name="Colonne9441" dataDxfId="6940"/>
    <tableColumn id="9474" xr3:uid="{00000000-0010-0000-0400-000002250000}" name="Colonne9442" dataDxfId="6939"/>
    <tableColumn id="9475" xr3:uid="{00000000-0010-0000-0400-000003250000}" name="Colonne9443" dataDxfId="6938"/>
    <tableColumn id="9476" xr3:uid="{00000000-0010-0000-0400-000004250000}" name="Colonne9444" dataDxfId="6937"/>
    <tableColumn id="9477" xr3:uid="{00000000-0010-0000-0400-000005250000}" name="Colonne9445" dataDxfId="6936"/>
    <tableColumn id="9478" xr3:uid="{00000000-0010-0000-0400-000006250000}" name="Colonne9446" dataDxfId="6935"/>
    <tableColumn id="9479" xr3:uid="{00000000-0010-0000-0400-000007250000}" name="Colonne9447" dataDxfId="6934"/>
    <tableColumn id="9480" xr3:uid="{00000000-0010-0000-0400-000008250000}" name="Colonne9448" dataDxfId="6933"/>
    <tableColumn id="9481" xr3:uid="{00000000-0010-0000-0400-000009250000}" name="Colonne9449" dataDxfId="6932"/>
    <tableColumn id="9482" xr3:uid="{00000000-0010-0000-0400-00000A250000}" name="Colonne9450" dataDxfId="6931"/>
    <tableColumn id="9483" xr3:uid="{00000000-0010-0000-0400-00000B250000}" name="Colonne9451" dataDxfId="6930"/>
    <tableColumn id="9484" xr3:uid="{00000000-0010-0000-0400-00000C250000}" name="Colonne9452" dataDxfId="6929"/>
    <tableColumn id="9485" xr3:uid="{00000000-0010-0000-0400-00000D250000}" name="Colonne9453" dataDxfId="6928"/>
    <tableColumn id="9486" xr3:uid="{00000000-0010-0000-0400-00000E250000}" name="Colonne9454" dataDxfId="6927"/>
    <tableColumn id="9487" xr3:uid="{00000000-0010-0000-0400-00000F250000}" name="Colonne9455" dataDxfId="6926"/>
    <tableColumn id="9488" xr3:uid="{00000000-0010-0000-0400-000010250000}" name="Colonne9456" dataDxfId="6925"/>
    <tableColumn id="9489" xr3:uid="{00000000-0010-0000-0400-000011250000}" name="Colonne9457" dataDxfId="6924"/>
    <tableColumn id="9490" xr3:uid="{00000000-0010-0000-0400-000012250000}" name="Colonne9458" dataDxfId="6923"/>
    <tableColumn id="9491" xr3:uid="{00000000-0010-0000-0400-000013250000}" name="Colonne9459" dataDxfId="6922"/>
    <tableColumn id="9492" xr3:uid="{00000000-0010-0000-0400-000014250000}" name="Colonne9460" dataDxfId="6921"/>
    <tableColumn id="9493" xr3:uid="{00000000-0010-0000-0400-000015250000}" name="Colonne9461" dataDxfId="6920"/>
    <tableColumn id="9494" xr3:uid="{00000000-0010-0000-0400-000016250000}" name="Colonne9462" dataDxfId="6919"/>
    <tableColumn id="9495" xr3:uid="{00000000-0010-0000-0400-000017250000}" name="Colonne9463" dataDxfId="6918"/>
    <tableColumn id="9496" xr3:uid="{00000000-0010-0000-0400-000018250000}" name="Colonne9464" dataDxfId="6917"/>
    <tableColumn id="9497" xr3:uid="{00000000-0010-0000-0400-000019250000}" name="Colonne9465" dataDxfId="6916"/>
    <tableColumn id="9498" xr3:uid="{00000000-0010-0000-0400-00001A250000}" name="Colonne9466" dataDxfId="6915"/>
    <tableColumn id="9499" xr3:uid="{00000000-0010-0000-0400-00001B250000}" name="Colonne9467" dataDxfId="6914"/>
    <tableColumn id="9500" xr3:uid="{00000000-0010-0000-0400-00001C250000}" name="Colonne9468" dataDxfId="6913"/>
    <tableColumn id="9501" xr3:uid="{00000000-0010-0000-0400-00001D250000}" name="Colonne9469" dataDxfId="6912"/>
    <tableColumn id="9502" xr3:uid="{00000000-0010-0000-0400-00001E250000}" name="Colonne9470" dataDxfId="6911"/>
    <tableColumn id="9503" xr3:uid="{00000000-0010-0000-0400-00001F250000}" name="Colonne9471" dataDxfId="6910"/>
    <tableColumn id="9504" xr3:uid="{00000000-0010-0000-0400-000020250000}" name="Colonne9472" dataDxfId="6909"/>
    <tableColumn id="9505" xr3:uid="{00000000-0010-0000-0400-000021250000}" name="Colonne9473" dataDxfId="6908"/>
    <tableColumn id="9506" xr3:uid="{00000000-0010-0000-0400-000022250000}" name="Colonne9474" dataDxfId="6907"/>
    <tableColumn id="9507" xr3:uid="{00000000-0010-0000-0400-000023250000}" name="Colonne9475" dataDxfId="6906"/>
    <tableColumn id="9508" xr3:uid="{00000000-0010-0000-0400-000024250000}" name="Colonne9476" dataDxfId="6905"/>
    <tableColumn id="9509" xr3:uid="{00000000-0010-0000-0400-000025250000}" name="Colonne9477" dataDxfId="6904"/>
    <tableColumn id="9510" xr3:uid="{00000000-0010-0000-0400-000026250000}" name="Colonne9478" dataDxfId="6903"/>
    <tableColumn id="9511" xr3:uid="{00000000-0010-0000-0400-000027250000}" name="Colonne9479" dataDxfId="6902"/>
    <tableColumn id="9512" xr3:uid="{00000000-0010-0000-0400-000028250000}" name="Colonne9480" dataDxfId="6901"/>
    <tableColumn id="9513" xr3:uid="{00000000-0010-0000-0400-000029250000}" name="Colonne9481" dataDxfId="6900"/>
    <tableColumn id="9514" xr3:uid="{00000000-0010-0000-0400-00002A250000}" name="Colonne9482" dataDxfId="6899"/>
    <tableColumn id="9515" xr3:uid="{00000000-0010-0000-0400-00002B250000}" name="Colonne9483" dataDxfId="6898"/>
    <tableColumn id="9516" xr3:uid="{00000000-0010-0000-0400-00002C250000}" name="Colonne9484" dataDxfId="6897"/>
    <tableColumn id="9517" xr3:uid="{00000000-0010-0000-0400-00002D250000}" name="Colonne9485" dataDxfId="6896"/>
    <tableColumn id="9518" xr3:uid="{00000000-0010-0000-0400-00002E250000}" name="Colonne9486" dataDxfId="6895"/>
    <tableColumn id="9519" xr3:uid="{00000000-0010-0000-0400-00002F250000}" name="Colonne9487" dataDxfId="6894"/>
    <tableColumn id="9520" xr3:uid="{00000000-0010-0000-0400-000030250000}" name="Colonne9488" dataDxfId="6893"/>
    <tableColumn id="9521" xr3:uid="{00000000-0010-0000-0400-000031250000}" name="Colonne9489" dataDxfId="6892"/>
    <tableColumn id="9522" xr3:uid="{00000000-0010-0000-0400-000032250000}" name="Colonne9490" dataDxfId="6891"/>
    <tableColumn id="9523" xr3:uid="{00000000-0010-0000-0400-000033250000}" name="Colonne9491" dataDxfId="6890"/>
    <tableColumn id="9524" xr3:uid="{00000000-0010-0000-0400-000034250000}" name="Colonne9492" dataDxfId="6889"/>
    <tableColumn id="9525" xr3:uid="{00000000-0010-0000-0400-000035250000}" name="Colonne9493" dataDxfId="6888"/>
    <tableColumn id="9526" xr3:uid="{00000000-0010-0000-0400-000036250000}" name="Colonne9494" dataDxfId="6887"/>
    <tableColumn id="9527" xr3:uid="{00000000-0010-0000-0400-000037250000}" name="Colonne9495" dataDxfId="6886"/>
    <tableColumn id="9528" xr3:uid="{00000000-0010-0000-0400-000038250000}" name="Colonne9496" dataDxfId="6885"/>
    <tableColumn id="9529" xr3:uid="{00000000-0010-0000-0400-000039250000}" name="Colonne9497" dataDxfId="6884"/>
    <tableColumn id="9530" xr3:uid="{00000000-0010-0000-0400-00003A250000}" name="Colonne9498" dataDxfId="6883"/>
    <tableColumn id="9531" xr3:uid="{00000000-0010-0000-0400-00003B250000}" name="Colonne9499" dataDxfId="6882"/>
    <tableColumn id="9532" xr3:uid="{00000000-0010-0000-0400-00003C250000}" name="Colonne9500" dataDxfId="6881"/>
    <tableColumn id="9533" xr3:uid="{00000000-0010-0000-0400-00003D250000}" name="Colonne9501" dataDxfId="6880"/>
    <tableColumn id="9534" xr3:uid="{00000000-0010-0000-0400-00003E250000}" name="Colonne9502" dataDxfId="6879"/>
    <tableColumn id="9535" xr3:uid="{00000000-0010-0000-0400-00003F250000}" name="Colonne9503" dataDxfId="6878"/>
    <tableColumn id="9536" xr3:uid="{00000000-0010-0000-0400-000040250000}" name="Colonne9504" dataDxfId="6877"/>
    <tableColumn id="9537" xr3:uid="{00000000-0010-0000-0400-000041250000}" name="Colonne9505" dataDxfId="6876"/>
    <tableColumn id="9538" xr3:uid="{00000000-0010-0000-0400-000042250000}" name="Colonne9506" dataDxfId="6875"/>
    <tableColumn id="9539" xr3:uid="{00000000-0010-0000-0400-000043250000}" name="Colonne9507" dataDxfId="6874"/>
    <tableColumn id="9540" xr3:uid="{00000000-0010-0000-0400-000044250000}" name="Colonne9508" dataDxfId="6873"/>
    <tableColumn id="9541" xr3:uid="{00000000-0010-0000-0400-000045250000}" name="Colonne9509" dataDxfId="6872"/>
    <tableColumn id="9542" xr3:uid="{00000000-0010-0000-0400-000046250000}" name="Colonne9510" dataDxfId="6871"/>
    <tableColumn id="9543" xr3:uid="{00000000-0010-0000-0400-000047250000}" name="Colonne9511" dataDxfId="6870"/>
    <tableColumn id="9544" xr3:uid="{00000000-0010-0000-0400-000048250000}" name="Colonne9512" dataDxfId="6869"/>
    <tableColumn id="9545" xr3:uid="{00000000-0010-0000-0400-000049250000}" name="Colonne9513" dataDxfId="6868"/>
    <tableColumn id="9546" xr3:uid="{00000000-0010-0000-0400-00004A250000}" name="Colonne9514" dataDxfId="6867"/>
    <tableColumn id="9547" xr3:uid="{00000000-0010-0000-0400-00004B250000}" name="Colonne9515" dataDxfId="6866"/>
    <tableColumn id="9548" xr3:uid="{00000000-0010-0000-0400-00004C250000}" name="Colonne9516" dataDxfId="6865"/>
    <tableColumn id="9549" xr3:uid="{00000000-0010-0000-0400-00004D250000}" name="Colonne9517" dataDxfId="6864"/>
    <tableColumn id="9550" xr3:uid="{00000000-0010-0000-0400-00004E250000}" name="Colonne9518" dataDxfId="6863"/>
    <tableColumn id="9551" xr3:uid="{00000000-0010-0000-0400-00004F250000}" name="Colonne9519" dataDxfId="6862"/>
    <tableColumn id="9552" xr3:uid="{00000000-0010-0000-0400-000050250000}" name="Colonne9520" dataDxfId="6861"/>
    <tableColumn id="9553" xr3:uid="{00000000-0010-0000-0400-000051250000}" name="Colonne9521" dataDxfId="6860"/>
    <tableColumn id="9554" xr3:uid="{00000000-0010-0000-0400-000052250000}" name="Colonne9522" dataDxfId="6859"/>
    <tableColumn id="9555" xr3:uid="{00000000-0010-0000-0400-000053250000}" name="Colonne9523" dataDxfId="6858"/>
    <tableColumn id="9556" xr3:uid="{00000000-0010-0000-0400-000054250000}" name="Colonne9524" dataDxfId="6857"/>
    <tableColumn id="9557" xr3:uid="{00000000-0010-0000-0400-000055250000}" name="Colonne9525" dataDxfId="6856"/>
    <tableColumn id="9558" xr3:uid="{00000000-0010-0000-0400-000056250000}" name="Colonne9526" dataDxfId="6855"/>
    <tableColumn id="9559" xr3:uid="{00000000-0010-0000-0400-000057250000}" name="Colonne9527" dataDxfId="6854"/>
    <tableColumn id="9560" xr3:uid="{00000000-0010-0000-0400-000058250000}" name="Colonne9528" dataDxfId="6853"/>
    <tableColumn id="9561" xr3:uid="{00000000-0010-0000-0400-000059250000}" name="Colonne9529" dataDxfId="6852"/>
    <tableColumn id="9562" xr3:uid="{00000000-0010-0000-0400-00005A250000}" name="Colonne9530" dataDxfId="6851"/>
    <tableColumn id="9563" xr3:uid="{00000000-0010-0000-0400-00005B250000}" name="Colonne9531" dataDxfId="6850"/>
    <tableColumn id="9564" xr3:uid="{00000000-0010-0000-0400-00005C250000}" name="Colonne9532" dataDxfId="6849"/>
    <tableColumn id="9565" xr3:uid="{00000000-0010-0000-0400-00005D250000}" name="Colonne9533" dataDxfId="6848"/>
    <tableColumn id="9566" xr3:uid="{00000000-0010-0000-0400-00005E250000}" name="Colonne9534" dataDxfId="6847"/>
    <tableColumn id="9567" xr3:uid="{00000000-0010-0000-0400-00005F250000}" name="Colonne9535" dataDxfId="6846"/>
    <tableColumn id="9568" xr3:uid="{00000000-0010-0000-0400-000060250000}" name="Colonne9536" dataDxfId="6845"/>
    <tableColumn id="9569" xr3:uid="{00000000-0010-0000-0400-000061250000}" name="Colonne9537" dataDxfId="6844"/>
    <tableColumn id="9570" xr3:uid="{00000000-0010-0000-0400-000062250000}" name="Colonne9538" dataDxfId="6843"/>
    <tableColumn id="9571" xr3:uid="{00000000-0010-0000-0400-000063250000}" name="Colonne9539" dataDxfId="6842"/>
    <tableColumn id="9572" xr3:uid="{00000000-0010-0000-0400-000064250000}" name="Colonne9540" dataDxfId="6841"/>
    <tableColumn id="9573" xr3:uid="{00000000-0010-0000-0400-000065250000}" name="Colonne9541" dataDxfId="6840"/>
    <tableColumn id="9574" xr3:uid="{00000000-0010-0000-0400-000066250000}" name="Colonne9542" dataDxfId="6839"/>
    <tableColumn id="9575" xr3:uid="{00000000-0010-0000-0400-000067250000}" name="Colonne9543" dataDxfId="6838"/>
    <tableColumn id="9576" xr3:uid="{00000000-0010-0000-0400-000068250000}" name="Colonne9544" dataDxfId="6837"/>
    <tableColumn id="9577" xr3:uid="{00000000-0010-0000-0400-000069250000}" name="Colonne9545" dataDxfId="6836"/>
    <tableColumn id="9578" xr3:uid="{00000000-0010-0000-0400-00006A250000}" name="Colonne9546" dataDxfId="6835"/>
    <tableColumn id="9579" xr3:uid="{00000000-0010-0000-0400-00006B250000}" name="Colonne9547" dataDxfId="6834"/>
    <tableColumn id="9580" xr3:uid="{00000000-0010-0000-0400-00006C250000}" name="Colonne9548" dataDxfId="6833"/>
    <tableColumn id="9581" xr3:uid="{00000000-0010-0000-0400-00006D250000}" name="Colonne9549" dataDxfId="6832"/>
    <tableColumn id="9582" xr3:uid="{00000000-0010-0000-0400-00006E250000}" name="Colonne9550" dataDxfId="6831"/>
    <tableColumn id="9583" xr3:uid="{00000000-0010-0000-0400-00006F250000}" name="Colonne9551" dataDxfId="6830"/>
    <tableColumn id="9584" xr3:uid="{00000000-0010-0000-0400-000070250000}" name="Colonne9552" dataDxfId="6829"/>
    <tableColumn id="9585" xr3:uid="{00000000-0010-0000-0400-000071250000}" name="Colonne9553" dataDxfId="6828"/>
    <tableColumn id="9586" xr3:uid="{00000000-0010-0000-0400-000072250000}" name="Colonne9554" dataDxfId="6827"/>
    <tableColumn id="9587" xr3:uid="{00000000-0010-0000-0400-000073250000}" name="Colonne9555" dataDxfId="6826"/>
    <tableColumn id="9588" xr3:uid="{00000000-0010-0000-0400-000074250000}" name="Colonne9556" dataDxfId="6825"/>
    <tableColumn id="9589" xr3:uid="{00000000-0010-0000-0400-000075250000}" name="Colonne9557" dataDxfId="6824"/>
    <tableColumn id="9590" xr3:uid="{00000000-0010-0000-0400-000076250000}" name="Colonne9558" dataDxfId="6823"/>
    <tableColumn id="9591" xr3:uid="{00000000-0010-0000-0400-000077250000}" name="Colonne9559" dataDxfId="6822"/>
    <tableColumn id="9592" xr3:uid="{00000000-0010-0000-0400-000078250000}" name="Colonne9560" dataDxfId="6821"/>
    <tableColumn id="9593" xr3:uid="{00000000-0010-0000-0400-000079250000}" name="Colonne9561" dataDxfId="6820"/>
    <tableColumn id="9594" xr3:uid="{00000000-0010-0000-0400-00007A250000}" name="Colonne9562" dataDxfId="6819"/>
    <tableColumn id="9595" xr3:uid="{00000000-0010-0000-0400-00007B250000}" name="Colonne9563" dataDxfId="6818"/>
    <tableColumn id="9596" xr3:uid="{00000000-0010-0000-0400-00007C250000}" name="Colonne9564" dataDxfId="6817"/>
    <tableColumn id="9597" xr3:uid="{00000000-0010-0000-0400-00007D250000}" name="Colonne9565" dataDxfId="6816"/>
    <tableColumn id="9598" xr3:uid="{00000000-0010-0000-0400-00007E250000}" name="Colonne9566" dataDxfId="6815"/>
    <tableColumn id="9599" xr3:uid="{00000000-0010-0000-0400-00007F250000}" name="Colonne9567" dataDxfId="6814"/>
    <tableColumn id="9600" xr3:uid="{00000000-0010-0000-0400-000080250000}" name="Colonne9568" dataDxfId="6813"/>
    <tableColumn id="9601" xr3:uid="{00000000-0010-0000-0400-000081250000}" name="Colonne9569" dataDxfId="6812"/>
    <tableColumn id="9602" xr3:uid="{00000000-0010-0000-0400-000082250000}" name="Colonne9570" dataDxfId="6811"/>
    <tableColumn id="9603" xr3:uid="{00000000-0010-0000-0400-000083250000}" name="Colonne9571" dataDxfId="6810"/>
    <tableColumn id="9604" xr3:uid="{00000000-0010-0000-0400-000084250000}" name="Colonne9572" dataDxfId="6809"/>
    <tableColumn id="9605" xr3:uid="{00000000-0010-0000-0400-000085250000}" name="Colonne9573" dataDxfId="6808"/>
    <tableColumn id="9606" xr3:uid="{00000000-0010-0000-0400-000086250000}" name="Colonne9574" dataDxfId="6807"/>
    <tableColumn id="9607" xr3:uid="{00000000-0010-0000-0400-000087250000}" name="Colonne9575" dataDxfId="6806"/>
    <tableColumn id="9608" xr3:uid="{00000000-0010-0000-0400-000088250000}" name="Colonne9576" dataDxfId="6805"/>
    <tableColumn id="9609" xr3:uid="{00000000-0010-0000-0400-000089250000}" name="Colonne9577" dataDxfId="6804"/>
    <tableColumn id="9610" xr3:uid="{00000000-0010-0000-0400-00008A250000}" name="Colonne9578" dataDxfId="6803"/>
    <tableColumn id="9611" xr3:uid="{00000000-0010-0000-0400-00008B250000}" name="Colonne9579" dataDxfId="6802"/>
    <tableColumn id="9612" xr3:uid="{00000000-0010-0000-0400-00008C250000}" name="Colonne9580" dataDxfId="6801"/>
    <tableColumn id="9613" xr3:uid="{00000000-0010-0000-0400-00008D250000}" name="Colonne9581" dataDxfId="6800"/>
    <tableColumn id="9614" xr3:uid="{00000000-0010-0000-0400-00008E250000}" name="Colonne9582" dataDxfId="6799"/>
    <tableColumn id="9615" xr3:uid="{00000000-0010-0000-0400-00008F250000}" name="Colonne9583" dataDxfId="6798"/>
    <tableColumn id="9616" xr3:uid="{00000000-0010-0000-0400-000090250000}" name="Colonne9584" dataDxfId="6797"/>
    <tableColumn id="9617" xr3:uid="{00000000-0010-0000-0400-000091250000}" name="Colonne9585" dataDxfId="6796"/>
    <tableColumn id="9618" xr3:uid="{00000000-0010-0000-0400-000092250000}" name="Colonne9586" dataDxfId="6795"/>
    <tableColumn id="9619" xr3:uid="{00000000-0010-0000-0400-000093250000}" name="Colonne9587" dataDxfId="6794"/>
    <tableColumn id="9620" xr3:uid="{00000000-0010-0000-0400-000094250000}" name="Colonne9588" dataDxfId="6793"/>
    <tableColumn id="9621" xr3:uid="{00000000-0010-0000-0400-000095250000}" name="Colonne9589" dataDxfId="6792"/>
    <tableColumn id="9622" xr3:uid="{00000000-0010-0000-0400-000096250000}" name="Colonne9590" dataDxfId="6791"/>
    <tableColumn id="9623" xr3:uid="{00000000-0010-0000-0400-000097250000}" name="Colonne9591" dataDxfId="6790"/>
    <tableColumn id="9624" xr3:uid="{00000000-0010-0000-0400-000098250000}" name="Colonne9592" dataDxfId="6789"/>
    <tableColumn id="9625" xr3:uid="{00000000-0010-0000-0400-000099250000}" name="Colonne9593" dataDxfId="6788"/>
    <tableColumn id="9626" xr3:uid="{00000000-0010-0000-0400-00009A250000}" name="Colonne9594" dataDxfId="6787"/>
    <tableColumn id="9627" xr3:uid="{00000000-0010-0000-0400-00009B250000}" name="Colonne9595" dataDxfId="6786"/>
    <tableColumn id="9628" xr3:uid="{00000000-0010-0000-0400-00009C250000}" name="Colonne9596" dataDxfId="6785"/>
    <tableColumn id="9629" xr3:uid="{00000000-0010-0000-0400-00009D250000}" name="Colonne9597" dataDxfId="6784"/>
    <tableColumn id="9630" xr3:uid="{00000000-0010-0000-0400-00009E250000}" name="Colonne9598" dataDxfId="6783"/>
    <tableColumn id="9631" xr3:uid="{00000000-0010-0000-0400-00009F250000}" name="Colonne9599" dataDxfId="6782"/>
    <tableColumn id="9632" xr3:uid="{00000000-0010-0000-0400-0000A0250000}" name="Colonne9600" dataDxfId="6781"/>
    <tableColumn id="9633" xr3:uid="{00000000-0010-0000-0400-0000A1250000}" name="Colonne9601" dataDxfId="6780"/>
    <tableColumn id="9634" xr3:uid="{00000000-0010-0000-0400-0000A2250000}" name="Colonne9602" dataDxfId="6779"/>
    <tableColumn id="9635" xr3:uid="{00000000-0010-0000-0400-0000A3250000}" name="Colonne9603" dataDxfId="6778"/>
    <tableColumn id="9636" xr3:uid="{00000000-0010-0000-0400-0000A4250000}" name="Colonne9604" dataDxfId="6777"/>
    <tableColumn id="9637" xr3:uid="{00000000-0010-0000-0400-0000A5250000}" name="Colonne9605" dataDxfId="6776"/>
    <tableColumn id="9638" xr3:uid="{00000000-0010-0000-0400-0000A6250000}" name="Colonne9606" dataDxfId="6775"/>
    <tableColumn id="9639" xr3:uid="{00000000-0010-0000-0400-0000A7250000}" name="Colonne9607" dataDxfId="6774"/>
    <tableColumn id="9640" xr3:uid="{00000000-0010-0000-0400-0000A8250000}" name="Colonne9608" dataDxfId="6773"/>
    <tableColumn id="9641" xr3:uid="{00000000-0010-0000-0400-0000A9250000}" name="Colonne9609" dataDxfId="6772"/>
    <tableColumn id="9642" xr3:uid="{00000000-0010-0000-0400-0000AA250000}" name="Colonne9610" dataDxfId="6771"/>
    <tableColumn id="9643" xr3:uid="{00000000-0010-0000-0400-0000AB250000}" name="Colonne9611" dataDxfId="6770"/>
    <tableColumn id="9644" xr3:uid="{00000000-0010-0000-0400-0000AC250000}" name="Colonne9612" dataDxfId="6769"/>
    <tableColumn id="9645" xr3:uid="{00000000-0010-0000-0400-0000AD250000}" name="Colonne9613" dataDxfId="6768"/>
    <tableColumn id="9646" xr3:uid="{00000000-0010-0000-0400-0000AE250000}" name="Colonne9614" dataDxfId="6767"/>
    <tableColumn id="9647" xr3:uid="{00000000-0010-0000-0400-0000AF250000}" name="Colonne9615" dataDxfId="6766"/>
    <tableColumn id="9648" xr3:uid="{00000000-0010-0000-0400-0000B0250000}" name="Colonne9616" dataDxfId="6765"/>
    <tableColumn id="9649" xr3:uid="{00000000-0010-0000-0400-0000B1250000}" name="Colonne9617" dataDxfId="6764"/>
    <tableColumn id="9650" xr3:uid="{00000000-0010-0000-0400-0000B2250000}" name="Colonne9618" dataDxfId="6763"/>
    <tableColumn id="9651" xr3:uid="{00000000-0010-0000-0400-0000B3250000}" name="Colonne9619" dataDxfId="6762"/>
    <tableColumn id="9652" xr3:uid="{00000000-0010-0000-0400-0000B4250000}" name="Colonne9620" dataDxfId="6761"/>
    <tableColumn id="9653" xr3:uid="{00000000-0010-0000-0400-0000B5250000}" name="Colonne9621" dataDxfId="6760"/>
    <tableColumn id="9654" xr3:uid="{00000000-0010-0000-0400-0000B6250000}" name="Colonne9622" dataDxfId="6759"/>
    <tableColumn id="9655" xr3:uid="{00000000-0010-0000-0400-0000B7250000}" name="Colonne9623" dataDxfId="6758"/>
    <tableColumn id="9656" xr3:uid="{00000000-0010-0000-0400-0000B8250000}" name="Colonne9624" dataDxfId="6757"/>
    <tableColumn id="9657" xr3:uid="{00000000-0010-0000-0400-0000B9250000}" name="Colonne9625" dataDxfId="6756"/>
    <tableColumn id="9658" xr3:uid="{00000000-0010-0000-0400-0000BA250000}" name="Colonne9626" dataDxfId="6755"/>
    <tableColumn id="9659" xr3:uid="{00000000-0010-0000-0400-0000BB250000}" name="Colonne9627" dataDxfId="6754"/>
    <tableColumn id="9660" xr3:uid="{00000000-0010-0000-0400-0000BC250000}" name="Colonne9628" dataDxfId="6753"/>
    <tableColumn id="9661" xr3:uid="{00000000-0010-0000-0400-0000BD250000}" name="Colonne9629" dataDxfId="6752"/>
    <tableColumn id="9662" xr3:uid="{00000000-0010-0000-0400-0000BE250000}" name="Colonne9630" dataDxfId="6751"/>
    <tableColumn id="9663" xr3:uid="{00000000-0010-0000-0400-0000BF250000}" name="Colonne9631" dataDxfId="6750"/>
    <tableColumn id="9664" xr3:uid="{00000000-0010-0000-0400-0000C0250000}" name="Colonne9632" dataDxfId="6749"/>
    <tableColumn id="9665" xr3:uid="{00000000-0010-0000-0400-0000C1250000}" name="Colonne9633" dataDxfId="6748"/>
    <tableColumn id="9666" xr3:uid="{00000000-0010-0000-0400-0000C2250000}" name="Colonne9634" dataDxfId="6747"/>
    <tableColumn id="9667" xr3:uid="{00000000-0010-0000-0400-0000C3250000}" name="Colonne9635" dataDxfId="6746"/>
    <tableColumn id="9668" xr3:uid="{00000000-0010-0000-0400-0000C4250000}" name="Colonne9636" dataDxfId="6745"/>
    <tableColumn id="9669" xr3:uid="{00000000-0010-0000-0400-0000C5250000}" name="Colonne9637" dataDxfId="6744"/>
    <tableColumn id="9670" xr3:uid="{00000000-0010-0000-0400-0000C6250000}" name="Colonne9638" dataDxfId="6743"/>
    <tableColumn id="9671" xr3:uid="{00000000-0010-0000-0400-0000C7250000}" name="Colonne9639" dataDxfId="6742"/>
    <tableColumn id="9672" xr3:uid="{00000000-0010-0000-0400-0000C8250000}" name="Colonne9640" dataDxfId="6741"/>
    <tableColumn id="9673" xr3:uid="{00000000-0010-0000-0400-0000C9250000}" name="Colonne9641" dataDxfId="6740"/>
    <tableColumn id="9674" xr3:uid="{00000000-0010-0000-0400-0000CA250000}" name="Colonne9642" dataDxfId="6739"/>
    <tableColumn id="9675" xr3:uid="{00000000-0010-0000-0400-0000CB250000}" name="Colonne9643" dataDxfId="6738"/>
    <tableColumn id="9676" xr3:uid="{00000000-0010-0000-0400-0000CC250000}" name="Colonne9644" dataDxfId="6737"/>
    <tableColumn id="9677" xr3:uid="{00000000-0010-0000-0400-0000CD250000}" name="Colonne9645" dataDxfId="6736"/>
    <tableColumn id="9678" xr3:uid="{00000000-0010-0000-0400-0000CE250000}" name="Colonne9646" dataDxfId="6735"/>
    <tableColumn id="9679" xr3:uid="{00000000-0010-0000-0400-0000CF250000}" name="Colonne9647" dataDxfId="6734"/>
    <tableColumn id="9680" xr3:uid="{00000000-0010-0000-0400-0000D0250000}" name="Colonne9648" dataDxfId="6733"/>
    <tableColumn id="9681" xr3:uid="{00000000-0010-0000-0400-0000D1250000}" name="Colonne9649" dataDxfId="6732"/>
    <tableColumn id="9682" xr3:uid="{00000000-0010-0000-0400-0000D2250000}" name="Colonne9650" dataDxfId="6731"/>
    <tableColumn id="9683" xr3:uid="{00000000-0010-0000-0400-0000D3250000}" name="Colonne9651" dataDxfId="6730"/>
    <tableColumn id="9684" xr3:uid="{00000000-0010-0000-0400-0000D4250000}" name="Colonne9652" dataDxfId="6729"/>
    <tableColumn id="9685" xr3:uid="{00000000-0010-0000-0400-0000D5250000}" name="Colonne9653" dataDxfId="6728"/>
    <tableColumn id="9686" xr3:uid="{00000000-0010-0000-0400-0000D6250000}" name="Colonne9654" dataDxfId="6727"/>
    <tableColumn id="9687" xr3:uid="{00000000-0010-0000-0400-0000D7250000}" name="Colonne9655" dataDxfId="6726"/>
    <tableColumn id="9688" xr3:uid="{00000000-0010-0000-0400-0000D8250000}" name="Colonne9656" dataDxfId="6725"/>
    <tableColumn id="9689" xr3:uid="{00000000-0010-0000-0400-0000D9250000}" name="Colonne9657" dataDxfId="6724"/>
    <tableColumn id="9690" xr3:uid="{00000000-0010-0000-0400-0000DA250000}" name="Colonne9658" dataDxfId="6723"/>
    <tableColumn id="9691" xr3:uid="{00000000-0010-0000-0400-0000DB250000}" name="Colonne9659" dataDxfId="6722"/>
    <tableColumn id="9692" xr3:uid="{00000000-0010-0000-0400-0000DC250000}" name="Colonne9660" dataDxfId="6721"/>
    <tableColumn id="9693" xr3:uid="{00000000-0010-0000-0400-0000DD250000}" name="Colonne9661" dataDxfId="6720"/>
    <tableColumn id="9694" xr3:uid="{00000000-0010-0000-0400-0000DE250000}" name="Colonne9662" dataDxfId="6719"/>
    <tableColumn id="9695" xr3:uid="{00000000-0010-0000-0400-0000DF250000}" name="Colonne9663" dataDxfId="6718"/>
    <tableColumn id="9696" xr3:uid="{00000000-0010-0000-0400-0000E0250000}" name="Colonne9664" dataDxfId="6717"/>
    <tableColumn id="9697" xr3:uid="{00000000-0010-0000-0400-0000E1250000}" name="Colonne9665" dataDxfId="6716"/>
    <tableColumn id="9698" xr3:uid="{00000000-0010-0000-0400-0000E2250000}" name="Colonne9666" dataDxfId="6715"/>
    <tableColumn id="9699" xr3:uid="{00000000-0010-0000-0400-0000E3250000}" name="Colonne9667" dataDxfId="6714"/>
    <tableColumn id="9700" xr3:uid="{00000000-0010-0000-0400-0000E4250000}" name="Colonne9668" dataDxfId="6713"/>
    <tableColumn id="9701" xr3:uid="{00000000-0010-0000-0400-0000E5250000}" name="Colonne9669" dataDxfId="6712"/>
    <tableColumn id="9702" xr3:uid="{00000000-0010-0000-0400-0000E6250000}" name="Colonne9670" dataDxfId="6711"/>
    <tableColumn id="9703" xr3:uid="{00000000-0010-0000-0400-0000E7250000}" name="Colonne9671" dataDxfId="6710"/>
    <tableColumn id="9704" xr3:uid="{00000000-0010-0000-0400-0000E8250000}" name="Colonne9672" dataDxfId="6709"/>
    <tableColumn id="9705" xr3:uid="{00000000-0010-0000-0400-0000E9250000}" name="Colonne9673" dataDxfId="6708"/>
    <tableColumn id="9706" xr3:uid="{00000000-0010-0000-0400-0000EA250000}" name="Colonne9674" dataDxfId="6707"/>
    <tableColumn id="9707" xr3:uid="{00000000-0010-0000-0400-0000EB250000}" name="Colonne9675" dataDxfId="6706"/>
    <tableColumn id="9708" xr3:uid="{00000000-0010-0000-0400-0000EC250000}" name="Colonne9676" dataDxfId="6705"/>
    <tableColumn id="9709" xr3:uid="{00000000-0010-0000-0400-0000ED250000}" name="Colonne9677" dataDxfId="6704"/>
    <tableColumn id="9710" xr3:uid="{00000000-0010-0000-0400-0000EE250000}" name="Colonne9678" dataDxfId="6703"/>
    <tableColumn id="9711" xr3:uid="{00000000-0010-0000-0400-0000EF250000}" name="Colonne9679" dataDxfId="6702"/>
    <tableColumn id="9712" xr3:uid="{00000000-0010-0000-0400-0000F0250000}" name="Colonne9680" dataDxfId="6701"/>
    <tableColumn id="9713" xr3:uid="{00000000-0010-0000-0400-0000F1250000}" name="Colonne9681" dataDxfId="6700"/>
    <tableColumn id="9714" xr3:uid="{00000000-0010-0000-0400-0000F2250000}" name="Colonne9682" dataDxfId="6699"/>
    <tableColumn id="9715" xr3:uid="{00000000-0010-0000-0400-0000F3250000}" name="Colonne9683" dataDxfId="6698"/>
    <tableColumn id="9716" xr3:uid="{00000000-0010-0000-0400-0000F4250000}" name="Colonne9684" dataDxfId="6697"/>
    <tableColumn id="9717" xr3:uid="{00000000-0010-0000-0400-0000F5250000}" name="Colonne9685" dataDxfId="6696"/>
    <tableColumn id="9718" xr3:uid="{00000000-0010-0000-0400-0000F6250000}" name="Colonne9686" dataDxfId="6695"/>
    <tableColumn id="9719" xr3:uid="{00000000-0010-0000-0400-0000F7250000}" name="Colonne9687" dataDxfId="6694"/>
    <tableColumn id="9720" xr3:uid="{00000000-0010-0000-0400-0000F8250000}" name="Colonne9688" dataDxfId="6693"/>
    <tableColumn id="9721" xr3:uid="{00000000-0010-0000-0400-0000F9250000}" name="Colonne9689" dataDxfId="6692"/>
    <tableColumn id="9722" xr3:uid="{00000000-0010-0000-0400-0000FA250000}" name="Colonne9690" dataDxfId="6691"/>
    <tableColumn id="9723" xr3:uid="{00000000-0010-0000-0400-0000FB250000}" name="Colonne9691" dataDxfId="6690"/>
    <tableColumn id="9724" xr3:uid="{00000000-0010-0000-0400-0000FC250000}" name="Colonne9692" dataDxfId="6689"/>
    <tableColumn id="9725" xr3:uid="{00000000-0010-0000-0400-0000FD250000}" name="Colonne9693" dataDxfId="6688"/>
    <tableColumn id="9726" xr3:uid="{00000000-0010-0000-0400-0000FE250000}" name="Colonne9694" dataDxfId="6687"/>
    <tableColumn id="9727" xr3:uid="{00000000-0010-0000-0400-0000FF250000}" name="Colonne9695" dataDxfId="6686"/>
    <tableColumn id="9728" xr3:uid="{00000000-0010-0000-0400-000000260000}" name="Colonne9696" dataDxfId="6685"/>
    <tableColumn id="9729" xr3:uid="{00000000-0010-0000-0400-000001260000}" name="Colonne9697" dataDxfId="6684"/>
    <tableColumn id="9730" xr3:uid="{00000000-0010-0000-0400-000002260000}" name="Colonne9698" dataDxfId="6683"/>
    <tableColumn id="9731" xr3:uid="{00000000-0010-0000-0400-000003260000}" name="Colonne9699" dataDxfId="6682"/>
    <tableColumn id="9732" xr3:uid="{00000000-0010-0000-0400-000004260000}" name="Colonne9700" dataDxfId="6681"/>
    <tableColumn id="9733" xr3:uid="{00000000-0010-0000-0400-000005260000}" name="Colonne9701" dataDxfId="6680"/>
    <tableColumn id="9734" xr3:uid="{00000000-0010-0000-0400-000006260000}" name="Colonne9702" dataDxfId="6679"/>
    <tableColumn id="9735" xr3:uid="{00000000-0010-0000-0400-000007260000}" name="Colonne9703" dataDxfId="6678"/>
    <tableColumn id="9736" xr3:uid="{00000000-0010-0000-0400-000008260000}" name="Colonne9704" dataDxfId="6677"/>
    <tableColumn id="9737" xr3:uid="{00000000-0010-0000-0400-000009260000}" name="Colonne9705" dataDxfId="6676"/>
    <tableColumn id="9738" xr3:uid="{00000000-0010-0000-0400-00000A260000}" name="Colonne9706" dataDxfId="6675"/>
    <tableColumn id="9739" xr3:uid="{00000000-0010-0000-0400-00000B260000}" name="Colonne9707" dataDxfId="6674"/>
    <tableColumn id="9740" xr3:uid="{00000000-0010-0000-0400-00000C260000}" name="Colonne9708" dataDxfId="6673"/>
    <tableColumn id="9741" xr3:uid="{00000000-0010-0000-0400-00000D260000}" name="Colonne9709" dataDxfId="6672"/>
    <tableColumn id="9742" xr3:uid="{00000000-0010-0000-0400-00000E260000}" name="Colonne9710" dataDxfId="6671"/>
    <tableColumn id="9743" xr3:uid="{00000000-0010-0000-0400-00000F260000}" name="Colonne9711" dataDxfId="6670"/>
    <tableColumn id="9744" xr3:uid="{00000000-0010-0000-0400-000010260000}" name="Colonne9712" dataDxfId="6669"/>
    <tableColumn id="9745" xr3:uid="{00000000-0010-0000-0400-000011260000}" name="Colonne9713" dataDxfId="6668"/>
    <tableColumn id="9746" xr3:uid="{00000000-0010-0000-0400-000012260000}" name="Colonne9714" dataDxfId="6667"/>
    <tableColumn id="9747" xr3:uid="{00000000-0010-0000-0400-000013260000}" name="Colonne9715" dataDxfId="6666"/>
    <tableColumn id="9748" xr3:uid="{00000000-0010-0000-0400-000014260000}" name="Colonne9716" dataDxfId="6665"/>
    <tableColumn id="9749" xr3:uid="{00000000-0010-0000-0400-000015260000}" name="Colonne9717" dataDxfId="6664"/>
    <tableColumn id="9750" xr3:uid="{00000000-0010-0000-0400-000016260000}" name="Colonne9718" dataDxfId="6663"/>
    <tableColumn id="9751" xr3:uid="{00000000-0010-0000-0400-000017260000}" name="Colonne9719" dataDxfId="6662"/>
    <tableColumn id="9752" xr3:uid="{00000000-0010-0000-0400-000018260000}" name="Colonne9720" dataDxfId="6661"/>
    <tableColumn id="9753" xr3:uid="{00000000-0010-0000-0400-000019260000}" name="Colonne9721" dataDxfId="6660"/>
    <tableColumn id="9754" xr3:uid="{00000000-0010-0000-0400-00001A260000}" name="Colonne9722" dataDxfId="6659"/>
    <tableColumn id="9755" xr3:uid="{00000000-0010-0000-0400-00001B260000}" name="Colonne9723" dataDxfId="6658"/>
    <tableColumn id="9756" xr3:uid="{00000000-0010-0000-0400-00001C260000}" name="Colonne9724" dataDxfId="6657"/>
    <tableColumn id="9757" xr3:uid="{00000000-0010-0000-0400-00001D260000}" name="Colonne9725" dataDxfId="6656"/>
    <tableColumn id="9758" xr3:uid="{00000000-0010-0000-0400-00001E260000}" name="Colonne9726" dataDxfId="6655"/>
    <tableColumn id="9759" xr3:uid="{00000000-0010-0000-0400-00001F260000}" name="Colonne9727" dataDxfId="6654"/>
    <tableColumn id="9760" xr3:uid="{00000000-0010-0000-0400-000020260000}" name="Colonne9728" dataDxfId="6653"/>
    <tableColumn id="9761" xr3:uid="{00000000-0010-0000-0400-000021260000}" name="Colonne9729" dataDxfId="6652"/>
    <tableColumn id="9762" xr3:uid="{00000000-0010-0000-0400-000022260000}" name="Colonne9730" dataDxfId="6651"/>
    <tableColumn id="9763" xr3:uid="{00000000-0010-0000-0400-000023260000}" name="Colonne9731" dataDxfId="6650"/>
    <tableColumn id="9764" xr3:uid="{00000000-0010-0000-0400-000024260000}" name="Colonne9732" dataDxfId="6649"/>
    <tableColumn id="9765" xr3:uid="{00000000-0010-0000-0400-000025260000}" name="Colonne9733" dataDxfId="6648"/>
    <tableColumn id="9766" xr3:uid="{00000000-0010-0000-0400-000026260000}" name="Colonne9734" dataDxfId="6647"/>
    <tableColumn id="9767" xr3:uid="{00000000-0010-0000-0400-000027260000}" name="Colonne9735" dataDxfId="6646"/>
    <tableColumn id="9768" xr3:uid="{00000000-0010-0000-0400-000028260000}" name="Colonne9736" dataDxfId="6645"/>
    <tableColumn id="9769" xr3:uid="{00000000-0010-0000-0400-000029260000}" name="Colonne9737" dataDxfId="6644"/>
    <tableColumn id="9770" xr3:uid="{00000000-0010-0000-0400-00002A260000}" name="Colonne9738" dataDxfId="6643"/>
    <tableColumn id="9771" xr3:uid="{00000000-0010-0000-0400-00002B260000}" name="Colonne9739" dataDxfId="6642"/>
    <tableColumn id="9772" xr3:uid="{00000000-0010-0000-0400-00002C260000}" name="Colonne9740" dataDxfId="6641"/>
    <tableColumn id="9773" xr3:uid="{00000000-0010-0000-0400-00002D260000}" name="Colonne9741" dataDxfId="6640"/>
    <tableColumn id="9774" xr3:uid="{00000000-0010-0000-0400-00002E260000}" name="Colonne9742" dataDxfId="6639"/>
    <tableColumn id="9775" xr3:uid="{00000000-0010-0000-0400-00002F260000}" name="Colonne9743" dataDxfId="6638"/>
    <tableColumn id="9776" xr3:uid="{00000000-0010-0000-0400-000030260000}" name="Colonne9744" dataDxfId="6637"/>
    <tableColumn id="9777" xr3:uid="{00000000-0010-0000-0400-000031260000}" name="Colonne9745" dataDxfId="6636"/>
    <tableColumn id="9778" xr3:uid="{00000000-0010-0000-0400-000032260000}" name="Colonne9746" dataDxfId="6635"/>
    <tableColumn id="9779" xr3:uid="{00000000-0010-0000-0400-000033260000}" name="Colonne9747" dataDxfId="6634"/>
    <tableColumn id="9780" xr3:uid="{00000000-0010-0000-0400-000034260000}" name="Colonne9748" dataDxfId="6633"/>
    <tableColumn id="9781" xr3:uid="{00000000-0010-0000-0400-000035260000}" name="Colonne9749" dataDxfId="6632"/>
    <tableColumn id="9782" xr3:uid="{00000000-0010-0000-0400-000036260000}" name="Colonne9750" dataDxfId="6631"/>
    <tableColumn id="9783" xr3:uid="{00000000-0010-0000-0400-000037260000}" name="Colonne9751" dataDxfId="6630"/>
    <tableColumn id="9784" xr3:uid="{00000000-0010-0000-0400-000038260000}" name="Colonne9752" dataDxfId="6629"/>
    <tableColumn id="9785" xr3:uid="{00000000-0010-0000-0400-000039260000}" name="Colonne9753" dataDxfId="6628"/>
    <tableColumn id="9786" xr3:uid="{00000000-0010-0000-0400-00003A260000}" name="Colonne9754" dataDxfId="6627"/>
    <tableColumn id="9787" xr3:uid="{00000000-0010-0000-0400-00003B260000}" name="Colonne9755" dataDxfId="6626"/>
    <tableColumn id="9788" xr3:uid="{00000000-0010-0000-0400-00003C260000}" name="Colonne9756" dataDxfId="6625"/>
    <tableColumn id="9789" xr3:uid="{00000000-0010-0000-0400-00003D260000}" name="Colonne9757" dataDxfId="6624"/>
    <tableColumn id="9790" xr3:uid="{00000000-0010-0000-0400-00003E260000}" name="Colonne9758" dataDxfId="6623"/>
    <tableColumn id="9791" xr3:uid="{00000000-0010-0000-0400-00003F260000}" name="Colonne9759" dataDxfId="6622"/>
    <tableColumn id="9792" xr3:uid="{00000000-0010-0000-0400-000040260000}" name="Colonne9760" dataDxfId="6621"/>
    <tableColumn id="9793" xr3:uid="{00000000-0010-0000-0400-000041260000}" name="Colonne9761" dataDxfId="6620"/>
    <tableColumn id="9794" xr3:uid="{00000000-0010-0000-0400-000042260000}" name="Colonne9762" dataDxfId="6619"/>
    <tableColumn id="9795" xr3:uid="{00000000-0010-0000-0400-000043260000}" name="Colonne9763" dataDxfId="6618"/>
    <tableColumn id="9796" xr3:uid="{00000000-0010-0000-0400-000044260000}" name="Colonne9764" dataDxfId="6617"/>
    <tableColumn id="9797" xr3:uid="{00000000-0010-0000-0400-000045260000}" name="Colonne9765" dataDxfId="6616"/>
    <tableColumn id="9798" xr3:uid="{00000000-0010-0000-0400-000046260000}" name="Colonne9766" dataDxfId="6615"/>
    <tableColumn id="9799" xr3:uid="{00000000-0010-0000-0400-000047260000}" name="Colonne9767" dataDxfId="6614"/>
    <tableColumn id="9800" xr3:uid="{00000000-0010-0000-0400-000048260000}" name="Colonne9768" dataDxfId="6613"/>
    <tableColumn id="9801" xr3:uid="{00000000-0010-0000-0400-000049260000}" name="Colonne9769" dataDxfId="6612"/>
    <tableColumn id="9802" xr3:uid="{00000000-0010-0000-0400-00004A260000}" name="Colonne9770" dataDxfId="6611"/>
    <tableColumn id="9803" xr3:uid="{00000000-0010-0000-0400-00004B260000}" name="Colonne9771" dataDxfId="6610"/>
    <tableColumn id="9804" xr3:uid="{00000000-0010-0000-0400-00004C260000}" name="Colonne9772" dataDxfId="6609"/>
    <tableColumn id="9805" xr3:uid="{00000000-0010-0000-0400-00004D260000}" name="Colonne9773" dataDxfId="6608"/>
    <tableColumn id="9806" xr3:uid="{00000000-0010-0000-0400-00004E260000}" name="Colonne9774" dataDxfId="6607"/>
    <tableColumn id="9807" xr3:uid="{00000000-0010-0000-0400-00004F260000}" name="Colonne9775" dataDxfId="6606"/>
    <tableColumn id="9808" xr3:uid="{00000000-0010-0000-0400-000050260000}" name="Colonne9776" dataDxfId="6605"/>
    <tableColumn id="9809" xr3:uid="{00000000-0010-0000-0400-000051260000}" name="Colonne9777" dataDxfId="6604"/>
    <tableColumn id="9810" xr3:uid="{00000000-0010-0000-0400-000052260000}" name="Colonne9778" dataDxfId="6603"/>
    <tableColumn id="9811" xr3:uid="{00000000-0010-0000-0400-000053260000}" name="Colonne9779" dataDxfId="6602"/>
    <tableColumn id="9812" xr3:uid="{00000000-0010-0000-0400-000054260000}" name="Colonne9780" dataDxfId="6601"/>
    <tableColumn id="9813" xr3:uid="{00000000-0010-0000-0400-000055260000}" name="Colonne9781" dataDxfId="6600"/>
    <tableColumn id="9814" xr3:uid="{00000000-0010-0000-0400-000056260000}" name="Colonne9782" dataDxfId="6599"/>
    <tableColumn id="9815" xr3:uid="{00000000-0010-0000-0400-000057260000}" name="Colonne9783" dataDxfId="6598"/>
    <tableColumn id="9816" xr3:uid="{00000000-0010-0000-0400-000058260000}" name="Colonne9784" dataDxfId="6597"/>
    <tableColumn id="9817" xr3:uid="{00000000-0010-0000-0400-000059260000}" name="Colonne9785" dataDxfId="6596"/>
    <tableColumn id="9818" xr3:uid="{00000000-0010-0000-0400-00005A260000}" name="Colonne9786" dataDxfId="6595"/>
    <tableColumn id="9819" xr3:uid="{00000000-0010-0000-0400-00005B260000}" name="Colonne9787" dataDxfId="6594"/>
    <tableColumn id="9820" xr3:uid="{00000000-0010-0000-0400-00005C260000}" name="Colonne9788" dataDxfId="6593"/>
    <tableColumn id="9821" xr3:uid="{00000000-0010-0000-0400-00005D260000}" name="Colonne9789" dataDxfId="6592"/>
    <tableColumn id="9822" xr3:uid="{00000000-0010-0000-0400-00005E260000}" name="Colonne9790" dataDxfId="6591"/>
    <tableColumn id="9823" xr3:uid="{00000000-0010-0000-0400-00005F260000}" name="Colonne9791" dataDxfId="6590"/>
    <tableColumn id="9824" xr3:uid="{00000000-0010-0000-0400-000060260000}" name="Colonne9792" dataDxfId="6589"/>
    <tableColumn id="9825" xr3:uid="{00000000-0010-0000-0400-000061260000}" name="Colonne9793" dataDxfId="6588"/>
    <tableColumn id="9826" xr3:uid="{00000000-0010-0000-0400-000062260000}" name="Colonne9794" dataDxfId="6587"/>
    <tableColumn id="9827" xr3:uid="{00000000-0010-0000-0400-000063260000}" name="Colonne9795" dataDxfId="6586"/>
    <tableColumn id="9828" xr3:uid="{00000000-0010-0000-0400-000064260000}" name="Colonne9796" dataDxfId="6585"/>
    <tableColumn id="9829" xr3:uid="{00000000-0010-0000-0400-000065260000}" name="Colonne9797" dataDxfId="6584"/>
    <tableColumn id="9830" xr3:uid="{00000000-0010-0000-0400-000066260000}" name="Colonne9798" dataDxfId="6583"/>
    <tableColumn id="9831" xr3:uid="{00000000-0010-0000-0400-000067260000}" name="Colonne9799" dataDxfId="6582"/>
    <tableColumn id="9832" xr3:uid="{00000000-0010-0000-0400-000068260000}" name="Colonne9800" dataDxfId="6581"/>
    <tableColumn id="9833" xr3:uid="{00000000-0010-0000-0400-000069260000}" name="Colonne9801" dataDxfId="6580"/>
    <tableColumn id="9834" xr3:uid="{00000000-0010-0000-0400-00006A260000}" name="Colonne9802" dataDxfId="6579"/>
    <tableColumn id="9835" xr3:uid="{00000000-0010-0000-0400-00006B260000}" name="Colonne9803" dataDxfId="6578"/>
    <tableColumn id="9836" xr3:uid="{00000000-0010-0000-0400-00006C260000}" name="Colonne9804" dataDxfId="6577"/>
    <tableColumn id="9837" xr3:uid="{00000000-0010-0000-0400-00006D260000}" name="Colonne9805" dataDxfId="6576"/>
    <tableColumn id="9838" xr3:uid="{00000000-0010-0000-0400-00006E260000}" name="Colonne9806" dataDxfId="6575"/>
    <tableColumn id="9839" xr3:uid="{00000000-0010-0000-0400-00006F260000}" name="Colonne9807" dataDxfId="6574"/>
    <tableColumn id="9840" xr3:uid="{00000000-0010-0000-0400-000070260000}" name="Colonne9808" dataDxfId="6573"/>
    <tableColumn id="9841" xr3:uid="{00000000-0010-0000-0400-000071260000}" name="Colonne9809" dataDxfId="6572"/>
    <tableColumn id="9842" xr3:uid="{00000000-0010-0000-0400-000072260000}" name="Colonne9810" dataDxfId="6571"/>
    <tableColumn id="9843" xr3:uid="{00000000-0010-0000-0400-000073260000}" name="Colonne9811" dataDxfId="6570"/>
    <tableColumn id="9844" xr3:uid="{00000000-0010-0000-0400-000074260000}" name="Colonne9812" dataDxfId="6569"/>
    <tableColumn id="9845" xr3:uid="{00000000-0010-0000-0400-000075260000}" name="Colonne9813" dataDxfId="6568"/>
    <tableColumn id="9846" xr3:uid="{00000000-0010-0000-0400-000076260000}" name="Colonne9814" dataDxfId="6567"/>
    <tableColumn id="9847" xr3:uid="{00000000-0010-0000-0400-000077260000}" name="Colonne9815" dataDxfId="6566"/>
    <tableColumn id="9848" xr3:uid="{00000000-0010-0000-0400-000078260000}" name="Colonne9816" dataDxfId="6565"/>
    <tableColumn id="9849" xr3:uid="{00000000-0010-0000-0400-000079260000}" name="Colonne9817" dataDxfId="6564"/>
    <tableColumn id="9850" xr3:uid="{00000000-0010-0000-0400-00007A260000}" name="Colonne9818" dataDxfId="6563"/>
    <tableColumn id="9851" xr3:uid="{00000000-0010-0000-0400-00007B260000}" name="Colonne9819" dataDxfId="6562"/>
    <tableColumn id="9852" xr3:uid="{00000000-0010-0000-0400-00007C260000}" name="Colonne9820" dataDxfId="6561"/>
    <tableColumn id="9853" xr3:uid="{00000000-0010-0000-0400-00007D260000}" name="Colonne9821" dataDxfId="6560"/>
    <tableColumn id="9854" xr3:uid="{00000000-0010-0000-0400-00007E260000}" name="Colonne9822" dataDxfId="6559"/>
    <tableColumn id="9855" xr3:uid="{00000000-0010-0000-0400-00007F260000}" name="Colonne9823" dataDxfId="6558"/>
    <tableColumn id="9856" xr3:uid="{00000000-0010-0000-0400-000080260000}" name="Colonne9824" dataDxfId="6557"/>
    <tableColumn id="9857" xr3:uid="{00000000-0010-0000-0400-000081260000}" name="Colonne9825" dataDxfId="6556"/>
    <tableColumn id="9858" xr3:uid="{00000000-0010-0000-0400-000082260000}" name="Colonne9826" dataDxfId="6555"/>
    <tableColumn id="9859" xr3:uid="{00000000-0010-0000-0400-000083260000}" name="Colonne9827" dataDxfId="6554"/>
    <tableColumn id="9860" xr3:uid="{00000000-0010-0000-0400-000084260000}" name="Colonne9828" dataDxfId="6553"/>
    <tableColumn id="9861" xr3:uid="{00000000-0010-0000-0400-000085260000}" name="Colonne9829" dataDxfId="6552"/>
    <tableColumn id="9862" xr3:uid="{00000000-0010-0000-0400-000086260000}" name="Colonne9830" dataDxfId="6551"/>
    <tableColumn id="9863" xr3:uid="{00000000-0010-0000-0400-000087260000}" name="Colonne9831" dataDxfId="6550"/>
    <tableColumn id="9864" xr3:uid="{00000000-0010-0000-0400-000088260000}" name="Colonne9832" dataDxfId="6549"/>
    <tableColumn id="9865" xr3:uid="{00000000-0010-0000-0400-000089260000}" name="Colonne9833" dataDxfId="6548"/>
    <tableColumn id="9866" xr3:uid="{00000000-0010-0000-0400-00008A260000}" name="Colonne9834" dataDxfId="6547"/>
    <tableColumn id="9867" xr3:uid="{00000000-0010-0000-0400-00008B260000}" name="Colonne9835" dataDxfId="6546"/>
    <tableColumn id="9868" xr3:uid="{00000000-0010-0000-0400-00008C260000}" name="Colonne9836" dataDxfId="6545"/>
    <tableColumn id="9869" xr3:uid="{00000000-0010-0000-0400-00008D260000}" name="Colonne9837" dataDxfId="6544"/>
    <tableColumn id="9870" xr3:uid="{00000000-0010-0000-0400-00008E260000}" name="Colonne9838" dataDxfId="6543"/>
    <tableColumn id="9871" xr3:uid="{00000000-0010-0000-0400-00008F260000}" name="Colonne9839" dataDxfId="6542"/>
    <tableColumn id="9872" xr3:uid="{00000000-0010-0000-0400-000090260000}" name="Colonne9840" dataDxfId="6541"/>
    <tableColumn id="9873" xr3:uid="{00000000-0010-0000-0400-000091260000}" name="Colonne9841" dataDxfId="6540"/>
    <tableColumn id="9874" xr3:uid="{00000000-0010-0000-0400-000092260000}" name="Colonne9842" dataDxfId="6539"/>
    <tableColumn id="9875" xr3:uid="{00000000-0010-0000-0400-000093260000}" name="Colonne9843" dataDxfId="6538"/>
    <tableColumn id="9876" xr3:uid="{00000000-0010-0000-0400-000094260000}" name="Colonne9844" dataDxfId="6537"/>
    <tableColumn id="9877" xr3:uid="{00000000-0010-0000-0400-000095260000}" name="Colonne9845" dataDxfId="6536"/>
    <tableColumn id="9878" xr3:uid="{00000000-0010-0000-0400-000096260000}" name="Colonne9846" dataDxfId="6535"/>
    <tableColumn id="9879" xr3:uid="{00000000-0010-0000-0400-000097260000}" name="Colonne9847" dataDxfId="6534"/>
    <tableColumn id="9880" xr3:uid="{00000000-0010-0000-0400-000098260000}" name="Colonne9848" dataDxfId="6533"/>
    <tableColumn id="9881" xr3:uid="{00000000-0010-0000-0400-000099260000}" name="Colonne9849" dataDxfId="6532"/>
    <tableColumn id="9882" xr3:uid="{00000000-0010-0000-0400-00009A260000}" name="Colonne9850" dataDxfId="6531"/>
    <tableColumn id="9883" xr3:uid="{00000000-0010-0000-0400-00009B260000}" name="Colonne9851" dataDxfId="6530"/>
    <tableColumn id="9884" xr3:uid="{00000000-0010-0000-0400-00009C260000}" name="Colonne9852" dataDxfId="6529"/>
    <tableColumn id="9885" xr3:uid="{00000000-0010-0000-0400-00009D260000}" name="Colonne9853" dataDxfId="6528"/>
    <tableColumn id="9886" xr3:uid="{00000000-0010-0000-0400-00009E260000}" name="Colonne9854" dataDxfId="6527"/>
    <tableColumn id="9887" xr3:uid="{00000000-0010-0000-0400-00009F260000}" name="Colonne9855" dataDxfId="6526"/>
    <tableColumn id="9888" xr3:uid="{00000000-0010-0000-0400-0000A0260000}" name="Colonne9856" dataDxfId="6525"/>
    <tableColumn id="9889" xr3:uid="{00000000-0010-0000-0400-0000A1260000}" name="Colonne9857" dataDxfId="6524"/>
    <tableColumn id="9890" xr3:uid="{00000000-0010-0000-0400-0000A2260000}" name="Colonne9858" dataDxfId="6523"/>
    <tableColumn id="9891" xr3:uid="{00000000-0010-0000-0400-0000A3260000}" name="Colonne9859" dataDxfId="6522"/>
    <tableColumn id="9892" xr3:uid="{00000000-0010-0000-0400-0000A4260000}" name="Colonne9860" dataDxfId="6521"/>
    <tableColumn id="9893" xr3:uid="{00000000-0010-0000-0400-0000A5260000}" name="Colonne9861" dataDxfId="6520"/>
    <tableColumn id="9894" xr3:uid="{00000000-0010-0000-0400-0000A6260000}" name="Colonne9862" dataDxfId="6519"/>
    <tableColumn id="9895" xr3:uid="{00000000-0010-0000-0400-0000A7260000}" name="Colonne9863" dataDxfId="6518"/>
    <tableColumn id="9896" xr3:uid="{00000000-0010-0000-0400-0000A8260000}" name="Colonne9864" dataDxfId="6517"/>
    <tableColumn id="9897" xr3:uid="{00000000-0010-0000-0400-0000A9260000}" name="Colonne9865" dataDxfId="6516"/>
    <tableColumn id="9898" xr3:uid="{00000000-0010-0000-0400-0000AA260000}" name="Colonne9866" dataDxfId="6515"/>
    <tableColumn id="9899" xr3:uid="{00000000-0010-0000-0400-0000AB260000}" name="Colonne9867" dataDxfId="6514"/>
    <tableColumn id="9900" xr3:uid="{00000000-0010-0000-0400-0000AC260000}" name="Colonne9868" dataDxfId="6513"/>
    <tableColumn id="9901" xr3:uid="{00000000-0010-0000-0400-0000AD260000}" name="Colonne9869" dataDxfId="6512"/>
    <tableColumn id="9902" xr3:uid="{00000000-0010-0000-0400-0000AE260000}" name="Colonne9870" dataDxfId="6511"/>
    <tableColumn id="9903" xr3:uid="{00000000-0010-0000-0400-0000AF260000}" name="Colonne9871" dataDxfId="6510"/>
    <tableColumn id="9904" xr3:uid="{00000000-0010-0000-0400-0000B0260000}" name="Colonne9872" dataDxfId="6509"/>
    <tableColumn id="9905" xr3:uid="{00000000-0010-0000-0400-0000B1260000}" name="Colonne9873" dataDxfId="6508"/>
    <tableColumn id="9906" xr3:uid="{00000000-0010-0000-0400-0000B2260000}" name="Colonne9874" dataDxfId="6507"/>
    <tableColumn id="9907" xr3:uid="{00000000-0010-0000-0400-0000B3260000}" name="Colonne9875" dataDxfId="6506"/>
    <tableColumn id="9908" xr3:uid="{00000000-0010-0000-0400-0000B4260000}" name="Colonne9876" dataDxfId="6505"/>
    <tableColumn id="9909" xr3:uid="{00000000-0010-0000-0400-0000B5260000}" name="Colonne9877" dataDxfId="6504"/>
    <tableColumn id="9910" xr3:uid="{00000000-0010-0000-0400-0000B6260000}" name="Colonne9878" dataDxfId="6503"/>
    <tableColumn id="9911" xr3:uid="{00000000-0010-0000-0400-0000B7260000}" name="Colonne9879" dataDxfId="6502"/>
    <tableColumn id="9912" xr3:uid="{00000000-0010-0000-0400-0000B8260000}" name="Colonne9880" dataDxfId="6501"/>
    <tableColumn id="9913" xr3:uid="{00000000-0010-0000-0400-0000B9260000}" name="Colonne9881" dataDxfId="6500"/>
    <tableColumn id="9914" xr3:uid="{00000000-0010-0000-0400-0000BA260000}" name="Colonne9882" dataDxfId="6499"/>
    <tableColumn id="9915" xr3:uid="{00000000-0010-0000-0400-0000BB260000}" name="Colonne9883" dataDxfId="6498"/>
    <tableColumn id="9916" xr3:uid="{00000000-0010-0000-0400-0000BC260000}" name="Colonne9884" dataDxfId="6497"/>
    <tableColumn id="9917" xr3:uid="{00000000-0010-0000-0400-0000BD260000}" name="Colonne9885" dataDxfId="6496"/>
    <tableColumn id="9918" xr3:uid="{00000000-0010-0000-0400-0000BE260000}" name="Colonne9886" dataDxfId="6495"/>
    <tableColumn id="9919" xr3:uid="{00000000-0010-0000-0400-0000BF260000}" name="Colonne9887" dataDxfId="6494"/>
    <tableColumn id="9920" xr3:uid="{00000000-0010-0000-0400-0000C0260000}" name="Colonne9888" dataDxfId="6493"/>
    <tableColumn id="9921" xr3:uid="{00000000-0010-0000-0400-0000C1260000}" name="Colonne9889" dataDxfId="6492"/>
    <tableColumn id="9922" xr3:uid="{00000000-0010-0000-0400-0000C2260000}" name="Colonne9890" dataDxfId="6491"/>
    <tableColumn id="9923" xr3:uid="{00000000-0010-0000-0400-0000C3260000}" name="Colonne9891" dataDxfId="6490"/>
    <tableColumn id="9924" xr3:uid="{00000000-0010-0000-0400-0000C4260000}" name="Colonne9892" dataDxfId="6489"/>
    <tableColumn id="9925" xr3:uid="{00000000-0010-0000-0400-0000C5260000}" name="Colonne9893" dataDxfId="6488"/>
    <tableColumn id="9926" xr3:uid="{00000000-0010-0000-0400-0000C6260000}" name="Colonne9894" dataDxfId="6487"/>
    <tableColumn id="9927" xr3:uid="{00000000-0010-0000-0400-0000C7260000}" name="Colonne9895" dataDxfId="6486"/>
    <tableColumn id="9928" xr3:uid="{00000000-0010-0000-0400-0000C8260000}" name="Colonne9896" dataDxfId="6485"/>
    <tableColumn id="9929" xr3:uid="{00000000-0010-0000-0400-0000C9260000}" name="Colonne9897" dataDxfId="6484"/>
    <tableColumn id="9930" xr3:uid="{00000000-0010-0000-0400-0000CA260000}" name="Colonne9898" dataDxfId="6483"/>
    <tableColumn id="9931" xr3:uid="{00000000-0010-0000-0400-0000CB260000}" name="Colonne9899" dataDxfId="6482"/>
    <tableColumn id="9932" xr3:uid="{00000000-0010-0000-0400-0000CC260000}" name="Colonne9900" dataDxfId="6481"/>
    <tableColumn id="9933" xr3:uid="{00000000-0010-0000-0400-0000CD260000}" name="Colonne9901" dataDxfId="6480"/>
    <tableColumn id="9934" xr3:uid="{00000000-0010-0000-0400-0000CE260000}" name="Colonne9902" dataDxfId="6479"/>
    <tableColumn id="9935" xr3:uid="{00000000-0010-0000-0400-0000CF260000}" name="Colonne9903" dataDxfId="6478"/>
    <tableColumn id="9936" xr3:uid="{00000000-0010-0000-0400-0000D0260000}" name="Colonne9904" dataDxfId="6477"/>
    <tableColumn id="9937" xr3:uid="{00000000-0010-0000-0400-0000D1260000}" name="Colonne9905" dataDxfId="6476"/>
    <tableColumn id="9938" xr3:uid="{00000000-0010-0000-0400-0000D2260000}" name="Colonne9906" dataDxfId="6475"/>
    <tableColumn id="9939" xr3:uid="{00000000-0010-0000-0400-0000D3260000}" name="Colonne9907" dataDxfId="6474"/>
    <tableColumn id="9940" xr3:uid="{00000000-0010-0000-0400-0000D4260000}" name="Colonne9908" dataDxfId="6473"/>
    <tableColumn id="9941" xr3:uid="{00000000-0010-0000-0400-0000D5260000}" name="Colonne9909" dataDxfId="6472"/>
    <tableColumn id="9942" xr3:uid="{00000000-0010-0000-0400-0000D6260000}" name="Colonne9910" dataDxfId="6471"/>
    <tableColumn id="9943" xr3:uid="{00000000-0010-0000-0400-0000D7260000}" name="Colonne9911" dataDxfId="6470"/>
    <tableColumn id="9944" xr3:uid="{00000000-0010-0000-0400-0000D8260000}" name="Colonne9912" dataDxfId="6469"/>
    <tableColumn id="9945" xr3:uid="{00000000-0010-0000-0400-0000D9260000}" name="Colonne9913" dataDxfId="6468"/>
    <tableColumn id="9946" xr3:uid="{00000000-0010-0000-0400-0000DA260000}" name="Colonne9914" dataDxfId="6467"/>
    <tableColumn id="9947" xr3:uid="{00000000-0010-0000-0400-0000DB260000}" name="Colonne9915" dataDxfId="6466"/>
    <tableColumn id="9948" xr3:uid="{00000000-0010-0000-0400-0000DC260000}" name="Colonne9916" dataDxfId="6465"/>
    <tableColumn id="9949" xr3:uid="{00000000-0010-0000-0400-0000DD260000}" name="Colonne9917" dataDxfId="6464"/>
    <tableColumn id="9950" xr3:uid="{00000000-0010-0000-0400-0000DE260000}" name="Colonne9918" dataDxfId="6463"/>
    <tableColumn id="9951" xr3:uid="{00000000-0010-0000-0400-0000DF260000}" name="Colonne9919" dataDxfId="6462"/>
    <tableColumn id="9952" xr3:uid="{00000000-0010-0000-0400-0000E0260000}" name="Colonne9920" dataDxfId="6461"/>
    <tableColumn id="9953" xr3:uid="{00000000-0010-0000-0400-0000E1260000}" name="Colonne9921" dataDxfId="6460"/>
    <tableColumn id="9954" xr3:uid="{00000000-0010-0000-0400-0000E2260000}" name="Colonne9922" dataDxfId="6459"/>
    <tableColumn id="9955" xr3:uid="{00000000-0010-0000-0400-0000E3260000}" name="Colonne9923" dataDxfId="6458"/>
    <tableColumn id="9956" xr3:uid="{00000000-0010-0000-0400-0000E4260000}" name="Colonne9924" dataDxfId="6457"/>
    <tableColumn id="9957" xr3:uid="{00000000-0010-0000-0400-0000E5260000}" name="Colonne9925" dataDxfId="6456"/>
    <tableColumn id="9958" xr3:uid="{00000000-0010-0000-0400-0000E6260000}" name="Colonne9926" dataDxfId="6455"/>
    <tableColumn id="9959" xr3:uid="{00000000-0010-0000-0400-0000E7260000}" name="Colonne9927" dataDxfId="6454"/>
    <tableColumn id="9960" xr3:uid="{00000000-0010-0000-0400-0000E8260000}" name="Colonne9928" dataDxfId="6453"/>
    <tableColumn id="9961" xr3:uid="{00000000-0010-0000-0400-0000E9260000}" name="Colonne9929" dataDxfId="6452"/>
    <tableColumn id="9962" xr3:uid="{00000000-0010-0000-0400-0000EA260000}" name="Colonne9930" dataDxfId="6451"/>
    <tableColumn id="9963" xr3:uid="{00000000-0010-0000-0400-0000EB260000}" name="Colonne9931" dataDxfId="6450"/>
    <tableColumn id="9964" xr3:uid="{00000000-0010-0000-0400-0000EC260000}" name="Colonne9932" dataDxfId="6449"/>
    <tableColumn id="9965" xr3:uid="{00000000-0010-0000-0400-0000ED260000}" name="Colonne9933" dataDxfId="6448"/>
    <tableColumn id="9966" xr3:uid="{00000000-0010-0000-0400-0000EE260000}" name="Colonne9934" dataDxfId="6447"/>
    <tableColumn id="9967" xr3:uid="{00000000-0010-0000-0400-0000EF260000}" name="Colonne9935" dataDxfId="6446"/>
    <tableColumn id="9968" xr3:uid="{00000000-0010-0000-0400-0000F0260000}" name="Colonne9936" dataDxfId="6445"/>
    <tableColumn id="9969" xr3:uid="{00000000-0010-0000-0400-0000F1260000}" name="Colonne9937" dataDxfId="6444"/>
    <tableColumn id="9970" xr3:uid="{00000000-0010-0000-0400-0000F2260000}" name="Colonne9938" dataDxfId="6443"/>
    <tableColumn id="9971" xr3:uid="{00000000-0010-0000-0400-0000F3260000}" name="Colonne9939" dataDxfId="6442"/>
    <tableColumn id="9972" xr3:uid="{00000000-0010-0000-0400-0000F4260000}" name="Colonne9940" dataDxfId="6441"/>
    <tableColumn id="9973" xr3:uid="{00000000-0010-0000-0400-0000F5260000}" name="Colonne9941" dataDxfId="6440"/>
    <tableColumn id="9974" xr3:uid="{00000000-0010-0000-0400-0000F6260000}" name="Colonne9942" dataDxfId="6439"/>
    <tableColumn id="9975" xr3:uid="{00000000-0010-0000-0400-0000F7260000}" name="Colonne9943" dataDxfId="6438"/>
    <tableColumn id="9976" xr3:uid="{00000000-0010-0000-0400-0000F8260000}" name="Colonne9944" dataDxfId="6437"/>
    <tableColumn id="9977" xr3:uid="{00000000-0010-0000-0400-0000F9260000}" name="Colonne9945" dataDxfId="6436"/>
    <tableColumn id="9978" xr3:uid="{00000000-0010-0000-0400-0000FA260000}" name="Colonne9946" dataDxfId="6435"/>
    <tableColumn id="9979" xr3:uid="{00000000-0010-0000-0400-0000FB260000}" name="Colonne9947" dataDxfId="6434"/>
    <tableColumn id="9980" xr3:uid="{00000000-0010-0000-0400-0000FC260000}" name="Colonne9948" dataDxfId="6433"/>
    <tableColumn id="9981" xr3:uid="{00000000-0010-0000-0400-0000FD260000}" name="Colonne9949" dataDxfId="6432"/>
    <tableColumn id="9982" xr3:uid="{00000000-0010-0000-0400-0000FE260000}" name="Colonne9950" dataDxfId="6431"/>
    <tableColumn id="9983" xr3:uid="{00000000-0010-0000-0400-0000FF260000}" name="Colonne9951" dataDxfId="6430"/>
    <tableColumn id="9984" xr3:uid="{00000000-0010-0000-0400-000000270000}" name="Colonne9952" dataDxfId="6429"/>
    <tableColumn id="9985" xr3:uid="{00000000-0010-0000-0400-000001270000}" name="Colonne9953" dataDxfId="6428"/>
    <tableColumn id="9986" xr3:uid="{00000000-0010-0000-0400-000002270000}" name="Colonne9954" dataDxfId="6427"/>
    <tableColumn id="9987" xr3:uid="{00000000-0010-0000-0400-000003270000}" name="Colonne9955" dataDxfId="6426"/>
    <tableColumn id="9988" xr3:uid="{00000000-0010-0000-0400-000004270000}" name="Colonne9956" dataDxfId="6425"/>
    <tableColumn id="9989" xr3:uid="{00000000-0010-0000-0400-000005270000}" name="Colonne9957" dataDxfId="6424"/>
    <tableColumn id="9990" xr3:uid="{00000000-0010-0000-0400-000006270000}" name="Colonne9958" dataDxfId="6423"/>
    <tableColumn id="9991" xr3:uid="{00000000-0010-0000-0400-000007270000}" name="Colonne9959" dataDxfId="6422"/>
    <tableColumn id="9992" xr3:uid="{00000000-0010-0000-0400-000008270000}" name="Colonne9960" dataDxfId="6421"/>
    <tableColumn id="9993" xr3:uid="{00000000-0010-0000-0400-000009270000}" name="Colonne9961" dataDxfId="6420"/>
    <tableColumn id="9994" xr3:uid="{00000000-0010-0000-0400-00000A270000}" name="Colonne9962" dataDxfId="6419"/>
    <tableColumn id="9995" xr3:uid="{00000000-0010-0000-0400-00000B270000}" name="Colonne9963" dataDxfId="6418"/>
    <tableColumn id="9996" xr3:uid="{00000000-0010-0000-0400-00000C270000}" name="Colonne9964" dataDxfId="6417"/>
    <tableColumn id="9997" xr3:uid="{00000000-0010-0000-0400-00000D270000}" name="Colonne9965" dataDxfId="6416"/>
    <tableColumn id="9998" xr3:uid="{00000000-0010-0000-0400-00000E270000}" name="Colonne9966" dataDxfId="6415"/>
    <tableColumn id="9999" xr3:uid="{00000000-0010-0000-0400-00000F270000}" name="Colonne9967" dataDxfId="6414"/>
    <tableColumn id="10000" xr3:uid="{00000000-0010-0000-0400-000010270000}" name="Colonne9968" dataDxfId="6413"/>
    <tableColumn id="10001" xr3:uid="{00000000-0010-0000-0400-000011270000}" name="Colonne9969" dataDxfId="6412"/>
    <tableColumn id="10002" xr3:uid="{00000000-0010-0000-0400-000012270000}" name="Colonne9970" dataDxfId="6411"/>
    <tableColumn id="10003" xr3:uid="{00000000-0010-0000-0400-000013270000}" name="Colonne9971" dataDxfId="6410"/>
    <tableColumn id="10004" xr3:uid="{00000000-0010-0000-0400-000014270000}" name="Colonne9972" dataDxfId="6409"/>
    <tableColumn id="10005" xr3:uid="{00000000-0010-0000-0400-000015270000}" name="Colonne9973" dataDxfId="6408"/>
    <tableColumn id="10006" xr3:uid="{00000000-0010-0000-0400-000016270000}" name="Colonne9974" dataDxfId="6407"/>
    <tableColumn id="10007" xr3:uid="{00000000-0010-0000-0400-000017270000}" name="Colonne9975" dataDxfId="6406"/>
    <tableColumn id="10008" xr3:uid="{00000000-0010-0000-0400-000018270000}" name="Colonne9976" dataDxfId="6405"/>
    <tableColumn id="10009" xr3:uid="{00000000-0010-0000-0400-000019270000}" name="Colonne9977" dataDxfId="6404"/>
    <tableColumn id="10010" xr3:uid="{00000000-0010-0000-0400-00001A270000}" name="Colonne9978" dataDxfId="6403"/>
    <tableColumn id="10011" xr3:uid="{00000000-0010-0000-0400-00001B270000}" name="Colonne9979" dataDxfId="6402"/>
    <tableColumn id="10012" xr3:uid="{00000000-0010-0000-0400-00001C270000}" name="Colonne9980" dataDxfId="6401"/>
    <tableColumn id="10013" xr3:uid="{00000000-0010-0000-0400-00001D270000}" name="Colonne9981" dataDxfId="6400"/>
    <tableColumn id="10014" xr3:uid="{00000000-0010-0000-0400-00001E270000}" name="Colonne9982" dataDxfId="6399"/>
    <tableColumn id="10015" xr3:uid="{00000000-0010-0000-0400-00001F270000}" name="Colonne9983" dataDxfId="6398"/>
    <tableColumn id="10016" xr3:uid="{00000000-0010-0000-0400-000020270000}" name="Colonne9984" dataDxfId="6397"/>
    <tableColumn id="10017" xr3:uid="{00000000-0010-0000-0400-000021270000}" name="Colonne9985" dataDxfId="6396"/>
    <tableColumn id="10018" xr3:uid="{00000000-0010-0000-0400-000022270000}" name="Colonne9986" dataDxfId="6395"/>
    <tableColumn id="10019" xr3:uid="{00000000-0010-0000-0400-000023270000}" name="Colonne9987" dataDxfId="6394"/>
    <tableColumn id="10020" xr3:uid="{00000000-0010-0000-0400-000024270000}" name="Colonne9988" dataDxfId="6393"/>
    <tableColumn id="10021" xr3:uid="{00000000-0010-0000-0400-000025270000}" name="Colonne9989" dataDxfId="6392"/>
    <tableColumn id="10022" xr3:uid="{00000000-0010-0000-0400-000026270000}" name="Colonne9990" dataDxfId="6391"/>
    <tableColumn id="10023" xr3:uid="{00000000-0010-0000-0400-000027270000}" name="Colonne9991" dataDxfId="6390"/>
    <tableColumn id="10024" xr3:uid="{00000000-0010-0000-0400-000028270000}" name="Colonne9992" dataDxfId="6389"/>
    <tableColumn id="10025" xr3:uid="{00000000-0010-0000-0400-000029270000}" name="Colonne9993" dataDxfId="6388"/>
    <tableColumn id="10026" xr3:uid="{00000000-0010-0000-0400-00002A270000}" name="Colonne9994" dataDxfId="6387"/>
    <tableColumn id="10027" xr3:uid="{00000000-0010-0000-0400-00002B270000}" name="Colonne9995" dataDxfId="6386"/>
    <tableColumn id="10028" xr3:uid="{00000000-0010-0000-0400-00002C270000}" name="Colonne9996" dataDxfId="6385"/>
    <tableColumn id="10029" xr3:uid="{00000000-0010-0000-0400-00002D270000}" name="Colonne9997" dataDxfId="6384"/>
    <tableColumn id="10030" xr3:uid="{00000000-0010-0000-0400-00002E270000}" name="Colonne9998" dataDxfId="6383"/>
    <tableColumn id="10031" xr3:uid="{00000000-0010-0000-0400-00002F270000}" name="Colonne9999" dataDxfId="6382"/>
    <tableColumn id="10032" xr3:uid="{00000000-0010-0000-0400-000030270000}" name="Colonne10000" dataDxfId="6381"/>
    <tableColumn id="10033" xr3:uid="{00000000-0010-0000-0400-000031270000}" name="Colonne10001" dataDxfId="6380"/>
    <tableColumn id="10034" xr3:uid="{00000000-0010-0000-0400-000032270000}" name="Colonne10002" dataDxfId="6379"/>
    <tableColumn id="10035" xr3:uid="{00000000-0010-0000-0400-000033270000}" name="Colonne10003" dataDxfId="6378"/>
    <tableColumn id="10036" xr3:uid="{00000000-0010-0000-0400-000034270000}" name="Colonne10004" dataDxfId="6377"/>
    <tableColumn id="10037" xr3:uid="{00000000-0010-0000-0400-000035270000}" name="Colonne10005" dataDxfId="6376"/>
    <tableColumn id="10038" xr3:uid="{00000000-0010-0000-0400-000036270000}" name="Colonne10006" dataDxfId="6375"/>
    <tableColumn id="10039" xr3:uid="{00000000-0010-0000-0400-000037270000}" name="Colonne10007" dataDxfId="6374"/>
    <tableColumn id="10040" xr3:uid="{00000000-0010-0000-0400-000038270000}" name="Colonne10008" dataDxfId="6373"/>
    <tableColumn id="10041" xr3:uid="{00000000-0010-0000-0400-000039270000}" name="Colonne10009" dataDxfId="6372"/>
    <tableColumn id="10042" xr3:uid="{00000000-0010-0000-0400-00003A270000}" name="Colonne10010" dataDxfId="6371"/>
    <tableColumn id="10043" xr3:uid="{00000000-0010-0000-0400-00003B270000}" name="Colonne10011" dataDxfId="6370"/>
    <tableColumn id="10044" xr3:uid="{00000000-0010-0000-0400-00003C270000}" name="Colonne10012" dataDxfId="6369"/>
    <tableColumn id="10045" xr3:uid="{00000000-0010-0000-0400-00003D270000}" name="Colonne10013" dataDxfId="6368"/>
    <tableColumn id="10046" xr3:uid="{00000000-0010-0000-0400-00003E270000}" name="Colonne10014" dataDxfId="6367"/>
    <tableColumn id="10047" xr3:uid="{00000000-0010-0000-0400-00003F270000}" name="Colonne10015" dataDxfId="6366"/>
    <tableColumn id="10048" xr3:uid="{00000000-0010-0000-0400-000040270000}" name="Colonne10016" dataDxfId="6365"/>
    <tableColumn id="10049" xr3:uid="{00000000-0010-0000-0400-000041270000}" name="Colonne10017" dataDxfId="6364"/>
    <tableColumn id="10050" xr3:uid="{00000000-0010-0000-0400-000042270000}" name="Colonne10018" dataDxfId="6363"/>
    <tableColumn id="10051" xr3:uid="{00000000-0010-0000-0400-000043270000}" name="Colonne10019" dataDxfId="6362"/>
    <tableColumn id="10052" xr3:uid="{00000000-0010-0000-0400-000044270000}" name="Colonne10020" dataDxfId="6361"/>
    <tableColumn id="10053" xr3:uid="{00000000-0010-0000-0400-000045270000}" name="Colonne10021" dataDxfId="6360"/>
    <tableColumn id="10054" xr3:uid="{00000000-0010-0000-0400-000046270000}" name="Colonne10022" dataDxfId="6359"/>
    <tableColumn id="10055" xr3:uid="{00000000-0010-0000-0400-000047270000}" name="Colonne10023" dataDxfId="6358"/>
    <tableColumn id="10056" xr3:uid="{00000000-0010-0000-0400-000048270000}" name="Colonne10024" dataDxfId="6357"/>
    <tableColumn id="10057" xr3:uid="{00000000-0010-0000-0400-000049270000}" name="Colonne10025" dataDxfId="6356"/>
    <tableColumn id="10058" xr3:uid="{00000000-0010-0000-0400-00004A270000}" name="Colonne10026" dataDxfId="6355"/>
    <tableColumn id="10059" xr3:uid="{00000000-0010-0000-0400-00004B270000}" name="Colonne10027" dataDxfId="6354"/>
    <tableColumn id="10060" xr3:uid="{00000000-0010-0000-0400-00004C270000}" name="Colonne10028" dataDxfId="6353"/>
    <tableColumn id="10061" xr3:uid="{00000000-0010-0000-0400-00004D270000}" name="Colonne10029" dataDxfId="6352"/>
    <tableColumn id="10062" xr3:uid="{00000000-0010-0000-0400-00004E270000}" name="Colonne10030" dataDxfId="6351"/>
    <tableColumn id="10063" xr3:uid="{00000000-0010-0000-0400-00004F270000}" name="Colonne10031" dataDxfId="6350"/>
    <tableColumn id="10064" xr3:uid="{00000000-0010-0000-0400-000050270000}" name="Colonne10032" dataDxfId="6349"/>
    <tableColumn id="10065" xr3:uid="{00000000-0010-0000-0400-000051270000}" name="Colonne10033" dataDxfId="6348"/>
    <tableColumn id="10066" xr3:uid="{00000000-0010-0000-0400-000052270000}" name="Colonne10034" dataDxfId="6347"/>
    <tableColumn id="10067" xr3:uid="{00000000-0010-0000-0400-000053270000}" name="Colonne10035" dataDxfId="6346"/>
    <tableColumn id="10068" xr3:uid="{00000000-0010-0000-0400-000054270000}" name="Colonne10036" dataDxfId="6345"/>
    <tableColumn id="10069" xr3:uid="{00000000-0010-0000-0400-000055270000}" name="Colonne10037" dataDxfId="6344"/>
    <tableColumn id="10070" xr3:uid="{00000000-0010-0000-0400-000056270000}" name="Colonne10038" dataDxfId="6343"/>
    <tableColumn id="10071" xr3:uid="{00000000-0010-0000-0400-000057270000}" name="Colonne10039" dataDxfId="6342"/>
    <tableColumn id="10072" xr3:uid="{00000000-0010-0000-0400-000058270000}" name="Colonne10040" dataDxfId="6341"/>
    <tableColumn id="10073" xr3:uid="{00000000-0010-0000-0400-000059270000}" name="Colonne10041" dataDxfId="6340"/>
    <tableColumn id="10074" xr3:uid="{00000000-0010-0000-0400-00005A270000}" name="Colonne10042" dataDxfId="6339"/>
    <tableColumn id="10075" xr3:uid="{00000000-0010-0000-0400-00005B270000}" name="Colonne10043" dataDxfId="6338"/>
    <tableColumn id="10076" xr3:uid="{00000000-0010-0000-0400-00005C270000}" name="Colonne10044" dataDxfId="6337"/>
    <tableColumn id="10077" xr3:uid="{00000000-0010-0000-0400-00005D270000}" name="Colonne10045" dataDxfId="6336"/>
    <tableColumn id="10078" xr3:uid="{00000000-0010-0000-0400-00005E270000}" name="Colonne10046" dataDxfId="6335"/>
    <tableColumn id="10079" xr3:uid="{00000000-0010-0000-0400-00005F270000}" name="Colonne10047" dataDxfId="6334"/>
    <tableColumn id="10080" xr3:uid="{00000000-0010-0000-0400-000060270000}" name="Colonne10048" dataDxfId="6333"/>
    <tableColumn id="10081" xr3:uid="{00000000-0010-0000-0400-000061270000}" name="Colonne10049" dataDxfId="6332"/>
    <tableColumn id="10082" xr3:uid="{00000000-0010-0000-0400-000062270000}" name="Colonne10050" dataDxfId="6331"/>
    <tableColumn id="10083" xr3:uid="{00000000-0010-0000-0400-000063270000}" name="Colonne10051" dataDxfId="6330"/>
    <tableColumn id="10084" xr3:uid="{00000000-0010-0000-0400-000064270000}" name="Colonne10052" dataDxfId="6329"/>
    <tableColumn id="10085" xr3:uid="{00000000-0010-0000-0400-000065270000}" name="Colonne10053" dataDxfId="6328"/>
    <tableColumn id="10086" xr3:uid="{00000000-0010-0000-0400-000066270000}" name="Colonne10054" dataDxfId="6327"/>
    <tableColumn id="10087" xr3:uid="{00000000-0010-0000-0400-000067270000}" name="Colonne10055" dataDxfId="6326"/>
    <tableColumn id="10088" xr3:uid="{00000000-0010-0000-0400-000068270000}" name="Colonne10056" dataDxfId="6325"/>
    <tableColumn id="10089" xr3:uid="{00000000-0010-0000-0400-000069270000}" name="Colonne10057" dataDxfId="6324"/>
    <tableColumn id="10090" xr3:uid="{00000000-0010-0000-0400-00006A270000}" name="Colonne10058" dataDxfId="6323"/>
    <tableColumn id="10091" xr3:uid="{00000000-0010-0000-0400-00006B270000}" name="Colonne10059" dataDxfId="6322"/>
    <tableColumn id="10092" xr3:uid="{00000000-0010-0000-0400-00006C270000}" name="Colonne10060" dataDxfId="6321"/>
    <tableColumn id="10093" xr3:uid="{00000000-0010-0000-0400-00006D270000}" name="Colonne10061" dataDxfId="6320"/>
    <tableColumn id="10094" xr3:uid="{00000000-0010-0000-0400-00006E270000}" name="Colonne10062" dataDxfId="6319"/>
    <tableColumn id="10095" xr3:uid="{00000000-0010-0000-0400-00006F270000}" name="Colonne10063" dataDxfId="6318"/>
    <tableColumn id="10096" xr3:uid="{00000000-0010-0000-0400-000070270000}" name="Colonne10064" dataDxfId="6317"/>
    <tableColumn id="10097" xr3:uid="{00000000-0010-0000-0400-000071270000}" name="Colonne10065" dataDxfId="6316"/>
    <tableColumn id="10098" xr3:uid="{00000000-0010-0000-0400-000072270000}" name="Colonne10066" dataDxfId="6315"/>
    <tableColumn id="10099" xr3:uid="{00000000-0010-0000-0400-000073270000}" name="Colonne10067" dataDxfId="6314"/>
    <tableColumn id="10100" xr3:uid="{00000000-0010-0000-0400-000074270000}" name="Colonne10068" dataDxfId="6313"/>
    <tableColumn id="10101" xr3:uid="{00000000-0010-0000-0400-000075270000}" name="Colonne10069" dataDxfId="6312"/>
    <tableColumn id="10102" xr3:uid="{00000000-0010-0000-0400-000076270000}" name="Colonne10070" dataDxfId="6311"/>
    <tableColumn id="10103" xr3:uid="{00000000-0010-0000-0400-000077270000}" name="Colonne10071" dataDxfId="6310"/>
    <tableColumn id="10104" xr3:uid="{00000000-0010-0000-0400-000078270000}" name="Colonne10072" dataDxfId="6309"/>
    <tableColumn id="10105" xr3:uid="{00000000-0010-0000-0400-000079270000}" name="Colonne10073" dataDxfId="6308"/>
    <tableColumn id="10106" xr3:uid="{00000000-0010-0000-0400-00007A270000}" name="Colonne10074" dataDxfId="6307"/>
    <tableColumn id="10107" xr3:uid="{00000000-0010-0000-0400-00007B270000}" name="Colonne10075" dataDxfId="6306"/>
    <tableColumn id="10108" xr3:uid="{00000000-0010-0000-0400-00007C270000}" name="Colonne10076" dataDxfId="6305"/>
    <tableColumn id="10109" xr3:uid="{00000000-0010-0000-0400-00007D270000}" name="Colonne10077" dataDxfId="6304"/>
    <tableColumn id="10110" xr3:uid="{00000000-0010-0000-0400-00007E270000}" name="Colonne10078" dataDxfId="6303"/>
    <tableColumn id="10111" xr3:uid="{00000000-0010-0000-0400-00007F270000}" name="Colonne10079" dataDxfId="6302"/>
    <tableColumn id="10112" xr3:uid="{00000000-0010-0000-0400-000080270000}" name="Colonne10080" dataDxfId="6301"/>
    <tableColumn id="10113" xr3:uid="{00000000-0010-0000-0400-000081270000}" name="Colonne10081" dataDxfId="6300"/>
    <tableColumn id="10114" xr3:uid="{00000000-0010-0000-0400-000082270000}" name="Colonne10082" dataDxfId="6299"/>
    <tableColumn id="10115" xr3:uid="{00000000-0010-0000-0400-000083270000}" name="Colonne10083" dataDxfId="6298"/>
    <tableColumn id="10116" xr3:uid="{00000000-0010-0000-0400-000084270000}" name="Colonne10084" dataDxfId="6297"/>
    <tableColumn id="10117" xr3:uid="{00000000-0010-0000-0400-000085270000}" name="Colonne10085" dataDxfId="6296"/>
    <tableColumn id="10118" xr3:uid="{00000000-0010-0000-0400-000086270000}" name="Colonne10086" dataDxfId="6295"/>
    <tableColumn id="10119" xr3:uid="{00000000-0010-0000-0400-000087270000}" name="Colonne10087" dataDxfId="6294"/>
    <tableColumn id="10120" xr3:uid="{00000000-0010-0000-0400-000088270000}" name="Colonne10088" dataDxfId="6293"/>
    <tableColumn id="10121" xr3:uid="{00000000-0010-0000-0400-000089270000}" name="Colonne10089" dataDxfId="6292"/>
    <tableColumn id="10122" xr3:uid="{00000000-0010-0000-0400-00008A270000}" name="Colonne10090" dataDxfId="6291"/>
    <tableColumn id="10123" xr3:uid="{00000000-0010-0000-0400-00008B270000}" name="Colonne10091" dataDxfId="6290"/>
    <tableColumn id="10124" xr3:uid="{00000000-0010-0000-0400-00008C270000}" name="Colonne10092" dataDxfId="6289"/>
    <tableColumn id="10125" xr3:uid="{00000000-0010-0000-0400-00008D270000}" name="Colonne10093" dataDxfId="6288"/>
    <tableColumn id="10126" xr3:uid="{00000000-0010-0000-0400-00008E270000}" name="Colonne10094" dataDxfId="6287"/>
    <tableColumn id="10127" xr3:uid="{00000000-0010-0000-0400-00008F270000}" name="Colonne10095" dataDxfId="6286"/>
    <tableColumn id="10128" xr3:uid="{00000000-0010-0000-0400-000090270000}" name="Colonne10096" dataDxfId="6285"/>
    <tableColumn id="10129" xr3:uid="{00000000-0010-0000-0400-000091270000}" name="Colonne10097" dataDxfId="6284"/>
    <tableColumn id="10130" xr3:uid="{00000000-0010-0000-0400-000092270000}" name="Colonne10098" dataDxfId="6283"/>
    <tableColumn id="10131" xr3:uid="{00000000-0010-0000-0400-000093270000}" name="Colonne10099" dataDxfId="6282"/>
    <tableColumn id="10132" xr3:uid="{00000000-0010-0000-0400-000094270000}" name="Colonne10100" dataDxfId="6281"/>
    <tableColumn id="10133" xr3:uid="{00000000-0010-0000-0400-000095270000}" name="Colonne10101" dataDxfId="6280"/>
    <tableColumn id="10134" xr3:uid="{00000000-0010-0000-0400-000096270000}" name="Colonne10102" dataDxfId="6279"/>
    <tableColumn id="10135" xr3:uid="{00000000-0010-0000-0400-000097270000}" name="Colonne10103" dataDxfId="6278"/>
    <tableColumn id="10136" xr3:uid="{00000000-0010-0000-0400-000098270000}" name="Colonne10104" dataDxfId="6277"/>
    <tableColumn id="10137" xr3:uid="{00000000-0010-0000-0400-000099270000}" name="Colonne10105" dataDxfId="6276"/>
    <tableColumn id="10138" xr3:uid="{00000000-0010-0000-0400-00009A270000}" name="Colonne10106" dataDxfId="6275"/>
    <tableColumn id="10139" xr3:uid="{00000000-0010-0000-0400-00009B270000}" name="Colonne10107" dataDxfId="6274"/>
    <tableColumn id="10140" xr3:uid="{00000000-0010-0000-0400-00009C270000}" name="Colonne10108" dataDxfId="6273"/>
    <tableColumn id="10141" xr3:uid="{00000000-0010-0000-0400-00009D270000}" name="Colonne10109" dataDxfId="6272"/>
    <tableColumn id="10142" xr3:uid="{00000000-0010-0000-0400-00009E270000}" name="Colonne10110" dataDxfId="6271"/>
    <tableColumn id="10143" xr3:uid="{00000000-0010-0000-0400-00009F270000}" name="Colonne10111" dataDxfId="6270"/>
    <tableColumn id="10144" xr3:uid="{00000000-0010-0000-0400-0000A0270000}" name="Colonne10112" dataDxfId="6269"/>
    <tableColumn id="10145" xr3:uid="{00000000-0010-0000-0400-0000A1270000}" name="Colonne10113" dataDxfId="6268"/>
    <tableColumn id="10146" xr3:uid="{00000000-0010-0000-0400-0000A2270000}" name="Colonne10114" dataDxfId="6267"/>
    <tableColumn id="10147" xr3:uid="{00000000-0010-0000-0400-0000A3270000}" name="Colonne10115" dataDxfId="6266"/>
    <tableColumn id="10148" xr3:uid="{00000000-0010-0000-0400-0000A4270000}" name="Colonne10116" dataDxfId="6265"/>
    <tableColumn id="10149" xr3:uid="{00000000-0010-0000-0400-0000A5270000}" name="Colonne10117" dataDxfId="6264"/>
    <tableColumn id="10150" xr3:uid="{00000000-0010-0000-0400-0000A6270000}" name="Colonne10118" dataDxfId="6263"/>
    <tableColumn id="10151" xr3:uid="{00000000-0010-0000-0400-0000A7270000}" name="Colonne10119" dataDxfId="6262"/>
    <tableColumn id="10152" xr3:uid="{00000000-0010-0000-0400-0000A8270000}" name="Colonne10120" dataDxfId="6261"/>
    <tableColumn id="10153" xr3:uid="{00000000-0010-0000-0400-0000A9270000}" name="Colonne10121" dataDxfId="6260"/>
    <tableColumn id="10154" xr3:uid="{00000000-0010-0000-0400-0000AA270000}" name="Colonne10122" dataDxfId="6259"/>
    <tableColumn id="10155" xr3:uid="{00000000-0010-0000-0400-0000AB270000}" name="Colonne10123" dataDxfId="6258"/>
    <tableColumn id="10156" xr3:uid="{00000000-0010-0000-0400-0000AC270000}" name="Colonne10124" dataDxfId="6257"/>
    <tableColumn id="10157" xr3:uid="{00000000-0010-0000-0400-0000AD270000}" name="Colonne10125" dataDxfId="6256"/>
    <tableColumn id="10158" xr3:uid="{00000000-0010-0000-0400-0000AE270000}" name="Colonne10126" dataDxfId="6255"/>
    <tableColumn id="10159" xr3:uid="{00000000-0010-0000-0400-0000AF270000}" name="Colonne10127" dataDxfId="6254"/>
    <tableColumn id="10160" xr3:uid="{00000000-0010-0000-0400-0000B0270000}" name="Colonne10128" dataDxfId="6253"/>
    <tableColumn id="10161" xr3:uid="{00000000-0010-0000-0400-0000B1270000}" name="Colonne10129" dataDxfId="6252"/>
    <tableColumn id="10162" xr3:uid="{00000000-0010-0000-0400-0000B2270000}" name="Colonne10130" dataDxfId="6251"/>
    <tableColumn id="10163" xr3:uid="{00000000-0010-0000-0400-0000B3270000}" name="Colonne10131" dataDxfId="6250"/>
    <tableColumn id="10164" xr3:uid="{00000000-0010-0000-0400-0000B4270000}" name="Colonne10132" dataDxfId="6249"/>
    <tableColumn id="10165" xr3:uid="{00000000-0010-0000-0400-0000B5270000}" name="Colonne10133" dataDxfId="6248"/>
    <tableColumn id="10166" xr3:uid="{00000000-0010-0000-0400-0000B6270000}" name="Colonne10134" dataDxfId="6247"/>
    <tableColumn id="10167" xr3:uid="{00000000-0010-0000-0400-0000B7270000}" name="Colonne10135" dataDxfId="6246"/>
    <tableColumn id="10168" xr3:uid="{00000000-0010-0000-0400-0000B8270000}" name="Colonne10136" dataDxfId="6245"/>
    <tableColumn id="10169" xr3:uid="{00000000-0010-0000-0400-0000B9270000}" name="Colonne10137" dataDxfId="6244"/>
    <tableColumn id="10170" xr3:uid="{00000000-0010-0000-0400-0000BA270000}" name="Colonne10138" dataDxfId="6243"/>
    <tableColumn id="10171" xr3:uid="{00000000-0010-0000-0400-0000BB270000}" name="Colonne10139" dataDxfId="6242"/>
    <tableColumn id="10172" xr3:uid="{00000000-0010-0000-0400-0000BC270000}" name="Colonne10140" dataDxfId="6241"/>
    <tableColumn id="10173" xr3:uid="{00000000-0010-0000-0400-0000BD270000}" name="Colonne10141" dataDxfId="6240"/>
    <tableColumn id="10174" xr3:uid="{00000000-0010-0000-0400-0000BE270000}" name="Colonne10142" dataDxfId="6239"/>
    <tableColumn id="10175" xr3:uid="{00000000-0010-0000-0400-0000BF270000}" name="Colonne10143" dataDxfId="6238"/>
    <tableColumn id="10176" xr3:uid="{00000000-0010-0000-0400-0000C0270000}" name="Colonne10144" dataDxfId="6237"/>
    <tableColumn id="10177" xr3:uid="{00000000-0010-0000-0400-0000C1270000}" name="Colonne10145" dataDxfId="6236"/>
    <tableColumn id="10178" xr3:uid="{00000000-0010-0000-0400-0000C2270000}" name="Colonne10146" dataDxfId="6235"/>
    <tableColumn id="10179" xr3:uid="{00000000-0010-0000-0400-0000C3270000}" name="Colonne10147" dataDxfId="6234"/>
    <tableColumn id="10180" xr3:uid="{00000000-0010-0000-0400-0000C4270000}" name="Colonne10148" dataDxfId="6233"/>
    <tableColumn id="10181" xr3:uid="{00000000-0010-0000-0400-0000C5270000}" name="Colonne10149" dataDxfId="6232"/>
    <tableColumn id="10182" xr3:uid="{00000000-0010-0000-0400-0000C6270000}" name="Colonne10150" dataDxfId="6231"/>
    <tableColumn id="10183" xr3:uid="{00000000-0010-0000-0400-0000C7270000}" name="Colonne10151" dataDxfId="6230"/>
    <tableColumn id="10184" xr3:uid="{00000000-0010-0000-0400-0000C8270000}" name="Colonne10152" dataDxfId="6229"/>
    <tableColumn id="10185" xr3:uid="{00000000-0010-0000-0400-0000C9270000}" name="Colonne10153" dataDxfId="6228"/>
    <tableColumn id="10186" xr3:uid="{00000000-0010-0000-0400-0000CA270000}" name="Colonne10154" dataDxfId="6227"/>
    <tableColumn id="10187" xr3:uid="{00000000-0010-0000-0400-0000CB270000}" name="Colonne10155" dataDxfId="6226"/>
    <tableColumn id="10188" xr3:uid="{00000000-0010-0000-0400-0000CC270000}" name="Colonne10156" dataDxfId="6225"/>
    <tableColumn id="10189" xr3:uid="{00000000-0010-0000-0400-0000CD270000}" name="Colonne10157" dataDxfId="6224"/>
    <tableColumn id="10190" xr3:uid="{00000000-0010-0000-0400-0000CE270000}" name="Colonne10158" dataDxfId="6223"/>
    <tableColumn id="10191" xr3:uid="{00000000-0010-0000-0400-0000CF270000}" name="Colonne10159" dataDxfId="6222"/>
    <tableColumn id="10192" xr3:uid="{00000000-0010-0000-0400-0000D0270000}" name="Colonne10160" dataDxfId="6221"/>
    <tableColumn id="10193" xr3:uid="{00000000-0010-0000-0400-0000D1270000}" name="Colonne10161" dataDxfId="6220"/>
    <tableColumn id="10194" xr3:uid="{00000000-0010-0000-0400-0000D2270000}" name="Colonne10162" dataDxfId="6219"/>
    <tableColumn id="10195" xr3:uid="{00000000-0010-0000-0400-0000D3270000}" name="Colonne10163" dataDxfId="6218"/>
    <tableColumn id="10196" xr3:uid="{00000000-0010-0000-0400-0000D4270000}" name="Colonne10164" dataDxfId="6217"/>
    <tableColumn id="10197" xr3:uid="{00000000-0010-0000-0400-0000D5270000}" name="Colonne10165" dataDxfId="6216"/>
    <tableColumn id="10198" xr3:uid="{00000000-0010-0000-0400-0000D6270000}" name="Colonne10166" dataDxfId="6215"/>
    <tableColumn id="10199" xr3:uid="{00000000-0010-0000-0400-0000D7270000}" name="Colonne10167" dataDxfId="6214"/>
    <tableColumn id="10200" xr3:uid="{00000000-0010-0000-0400-0000D8270000}" name="Colonne10168" dataDxfId="6213"/>
    <tableColumn id="10201" xr3:uid="{00000000-0010-0000-0400-0000D9270000}" name="Colonne10169" dataDxfId="6212"/>
    <tableColumn id="10202" xr3:uid="{00000000-0010-0000-0400-0000DA270000}" name="Colonne10170" dataDxfId="6211"/>
    <tableColumn id="10203" xr3:uid="{00000000-0010-0000-0400-0000DB270000}" name="Colonne10171" dataDxfId="6210"/>
    <tableColumn id="10204" xr3:uid="{00000000-0010-0000-0400-0000DC270000}" name="Colonne10172" dataDxfId="6209"/>
    <tableColumn id="10205" xr3:uid="{00000000-0010-0000-0400-0000DD270000}" name="Colonne10173" dataDxfId="6208"/>
    <tableColumn id="10206" xr3:uid="{00000000-0010-0000-0400-0000DE270000}" name="Colonne10174" dataDxfId="6207"/>
    <tableColumn id="10207" xr3:uid="{00000000-0010-0000-0400-0000DF270000}" name="Colonne10175" dataDxfId="6206"/>
    <tableColumn id="10208" xr3:uid="{00000000-0010-0000-0400-0000E0270000}" name="Colonne10176" dataDxfId="6205"/>
    <tableColumn id="10209" xr3:uid="{00000000-0010-0000-0400-0000E1270000}" name="Colonne10177" dataDxfId="6204"/>
    <tableColumn id="10210" xr3:uid="{00000000-0010-0000-0400-0000E2270000}" name="Colonne10178" dataDxfId="6203"/>
    <tableColumn id="10211" xr3:uid="{00000000-0010-0000-0400-0000E3270000}" name="Colonne10179" dataDxfId="6202"/>
    <tableColumn id="10212" xr3:uid="{00000000-0010-0000-0400-0000E4270000}" name="Colonne10180" dataDxfId="6201"/>
    <tableColumn id="10213" xr3:uid="{00000000-0010-0000-0400-0000E5270000}" name="Colonne10181" dataDxfId="6200"/>
    <tableColumn id="10214" xr3:uid="{00000000-0010-0000-0400-0000E6270000}" name="Colonne10182" dataDxfId="6199"/>
    <tableColumn id="10215" xr3:uid="{00000000-0010-0000-0400-0000E7270000}" name="Colonne10183" dataDxfId="6198"/>
    <tableColumn id="10216" xr3:uid="{00000000-0010-0000-0400-0000E8270000}" name="Colonne10184" dataDxfId="6197"/>
    <tableColumn id="10217" xr3:uid="{00000000-0010-0000-0400-0000E9270000}" name="Colonne10185" dataDxfId="6196"/>
    <tableColumn id="10218" xr3:uid="{00000000-0010-0000-0400-0000EA270000}" name="Colonne10186" dataDxfId="6195"/>
    <tableColumn id="10219" xr3:uid="{00000000-0010-0000-0400-0000EB270000}" name="Colonne10187" dataDxfId="6194"/>
    <tableColumn id="10220" xr3:uid="{00000000-0010-0000-0400-0000EC270000}" name="Colonne10188" dataDxfId="6193"/>
    <tableColumn id="10221" xr3:uid="{00000000-0010-0000-0400-0000ED270000}" name="Colonne10189" dataDxfId="6192"/>
    <tableColumn id="10222" xr3:uid="{00000000-0010-0000-0400-0000EE270000}" name="Colonne10190" dataDxfId="6191"/>
    <tableColumn id="10223" xr3:uid="{00000000-0010-0000-0400-0000EF270000}" name="Colonne10191" dataDxfId="6190"/>
    <tableColumn id="10224" xr3:uid="{00000000-0010-0000-0400-0000F0270000}" name="Colonne10192" dataDxfId="6189"/>
    <tableColumn id="10225" xr3:uid="{00000000-0010-0000-0400-0000F1270000}" name="Colonne10193" dataDxfId="6188"/>
    <tableColumn id="10226" xr3:uid="{00000000-0010-0000-0400-0000F2270000}" name="Colonne10194" dataDxfId="6187"/>
    <tableColumn id="10227" xr3:uid="{00000000-0010-0000-0400-0000F3270000}" name="Colonne10195" dataDxfId="6186"/>
    <tableColumn id="10228" xr3:uid="{00000000-0010-0000-0400-0000F4270000}" name="Colonne10196" dataDxfId="6185"/>
    <tableColumn id="10229" xr3:uid="{00000000-0010-0000-0400-0000F5270000}" name="Colonne10197" dataDxfId="6184"/>
    <tableColumn id="10230" xr3:uid="{00000000-0010-0000-0400-0000F6270000}" name="Colonne10198" dataDxfId="6183"/>
    <tableColumn id="10231" xr3:uid="{00000000-0010-0000-0400-0000F7270000}" name="Colonne10199" dataDxfId="6182"/>
    <tableColumn id="10232" xr3:uid="{00000000-0010-0000-0400-0000F8270000}" name="Colonne10200" dataDxfId="6181"/>
    <tableColumn id="10233" xr3:uid="{00000000-0010-0000-0400-0000F9270000}" name="Colonne10201" dataDxfId="6180"/>
    <tableColumn id="10234" xr3:uid="{00000000-0010-0000-0400-0000FA270000}" name="Colonne10202" dataDxfId="6179"/>
    <tableColumn id="10235" xr3:uid="{00000000-0010-0000-0400-0000FB270000}" name="Colonne10203" dataDxfId="6178"/>
    <tableColumn id="10236" xr3:uid="{00000000-0010-0000-0400-0000FC270000}" name="Colonne10204" dataDxfId="6177"/>
    <tableColumn id="10237" xr3:uid="{00000000-0010-0000-0400-0000FD270000}" name="Colonne10205" dataDxfId="6176"/>
    <tableColumn id="10238" xr3:uid="{00000000-0010-0000-0400-0000FE270000}" name="Colonne10206" dataDxfId="6175"/>
    <tableColumn id="10239" xr3:uid="{00000000-0010-0000-0400-0000FF270000}" name="Colonne10207" dataDxfId="6174"/>
    <tableColumn id="10240" xr3:uid="{00000000-0010-0000-0400-000000280000}" name="Colonne10208" dataDxfId="6173"/>
    <tableColumn id="10241" xr3:uid="{00000000-0010-0000-0400-000001280000}" name="Colonne10209" dataDxfId="6172"/>
    <tableColumn id="10242" xr3:uid="{00000000-0010-0000-0400-000002280000}" name="Colonne10210" dataDxfId="6171"/>
    <tableColumn id="10243" xr3:uid="{00000000-0010-0000-0400-000003280000}" name="Colonne10211" dataDxfId="6170"/>
    <tableColumn id="10244" xr3:uid="{00000000-0010-0000-0400-000004280000}" name="Colonne10212" dataDxfId="6169"/>
    <tableColumn id="10245" xr3:uid="{00000000-0010-0000-0400-000005280000}" name="Colonne10213" dataDxfId="6168"/>
    <tableColumn id="10246" xr3:uid="{00000000-0010-0000-0400-000006280000}" name="Colonne10214" dataDxfId="6167"/>
    <tableColumn id="10247" xr3:uid="{00000000-0010-0000-0400-000007280000}" name="Colonne10215" dataDxfId="6166"/>
    <tableColumn id="10248" xr3:uid="{00000000-0010-0000-0400-000008280000}" name="Colonne10216" dataDxfId="6165"/>
    <tableColumn id="10249" xr3:uid="{00000000-0010-0000-0400-000009280000}" name="Colonne10217" dataDxfId="6164"/>
    <tableColumn id="10250" xr3:uid="{00000000-0010-0000-0400-00000A280000}" name="Colonne10218" dataDxfId="6163"/>
    <tableColumn id="10251" xr3:uid="{00000000-0010-0000-0400-00000B280000}" name="Colonne10219" dataDxfId="6162"/>
    <tableColumn id="10252" xr3:uid="{00000000-0010-0000-0400-00000C280000}" name="Colonne10220" dataDxfId="6161"/>
    <tableColumn id="10253" xr3:uid="{00000000-0010-0000-0400-00000D280000}" name="Colonne10221" dataDxfId="6160"/>
    <tableColumn id="10254" xr3:uid="{00000000-0010-0000-0400-00000E280000}" name="Colonne10222" dataDxfId="6159"/>
    <tableColumn id="10255" xr3:uid="{00000000-0010-0000-0400-00000F280000}" name="Colonne10223" dataDxfId="6158"/>
    <tableColumn id="10256" xr3:uid="{00000000-0010-0000-0400-000010280000}" name="Colonne10224" dataDxfId="6157"/>
    <tableColumn id="10257" xr3:uid="{00000000-0010-0000-0400-000011280000}" name="Colonne10225" dataDxfId="6156"/>
    <tableColumn id="10258" xr3:uid="{00000000-0010-0000-0400-000012280000}" name="Colonne10226" dataDxfId="6155"/>
    <tableColumn id="10259" xr3:uid="{00000000-0010-0000-0400-000013280000}" name="Colonne10227" dataDxfId="6154"/>
    <tableColumn id="10260" xr3:uid="{00000000-0010-0000-0400-000014280000}" name="Colonne10228" dataDxfId="6153"/>
    <tableColumn id="10261" xr3:uid="{00000000-0010-0000-0400-000015280000}" name="Colonne10229" dataDxfId="6152"/>
    <tableColumn id="10262" xr3:uid="{00000000-0010-0000-0400-000016280000}" name="Colonne10230" dataDxfId="6151"/>
    <tableColumn id="10263" xr3:uid="{00000000-0010-0000-0400-000017280000}" name="Colonne10231" dataDxfId="6150"/>
    <tableColumn id="10264" xr3:uid="{00000000-0010-0000-0400-000018280000}" name="Colonne10232" dataDxfId="6149"/>
    <tableColumn id="10265" xr3:uid="{00000000-0010-0000-0400-000019280000}" name="Colonne10233" dataDxfId="6148"/>
    <tableColumn id="10266" xr3:uid="{00000000-0010-0000-0400-00001A280000}" name="Colonne10234" dataDxfId="6147"/>
    <tableColumn id="10267" xr3:uid="{00000000-0010-0000-0400-00001B280000}" name="Colonne10235" dataDxfId="6146"/>
    <tableColumn id="10268" xr3:uid="{00000000-0010-0000-0400-00001C280000}" name="Colonne10236" dataDxfId="6145"/>
    <tableColumn id="10269" xr3:uid="{00000000-0010-0000-0400-00001D280000}" name="Colonne10237" dataDxfId="6144"/>
    <tableColumn id="10270" xr3:uid="{00000000-0010-0000-0400-00001E280000}" name="Colonne10238" dataDxfId="6143"/>
    <tableColumn id="10271" xr3:uid="{00000000-0010-0000-0400-00001F280000}" name="Colonne10239" dataDxfId="6142"/>
    <tableColumn id="10272" xr3:uid="{00000000-0010-0000-0400-000020280000}" name="Colonne10240" dataDxfId="6141"/>
    <tableColumn id="10273" xr3:uid="{00000000-0010-0000-0400-000021280000}" name="Colonne10241" dataDxfId="6140"/>
    <tableColumn id="10274" xr3:uid="{00000000-0010-0000-0400-000022280000}" name="Colonne10242" dataDxfId="6139"/>
    <tableColumn id="10275" xr3:uid="{00000000-0010-0000-0400-000023280000}" name="Colonne10243" dataDxfId="6138"/>
    <tableColumn id="10276" xr3:uid="{00000000-0010-0000-0400-000024280000}" name="Colonne10244" dataDxfId="6137"/>
    <tableColumn id="10277" xr3:uid="{00000000-0010-0000-0400-000025280000}" name="Colonne10245" dataDxfId="6136"/>
    <tableColumn id="10278" xr3:uid="{00000000-0010-0000-0400-000026280000}" name="Colonne10246" dataDxfId="6135"/>
    <tableColumn id="10279" xr3:uid="{00000000-0010-0000-0400-000027280000}" name="Colonne10247" dataDxfId="6134"/>
    <tableColumn id="10280" xr3:uid="{00000000-0010-0000-0400-000028280000}" name="Colonne10248" dataDxfId="6133"/>
    <tableColumn id="10281" xr3:uid="{00000000-0010-0000-0400-000029280000}" name="Colonne10249" dataDxfId="6132"/>
    <tableColumn id="10282" xr3:uid="{00000000-0010-0000-0400-00002A280000}" name="Colonne10250" dataDxfId="6131"/>
    <tableColumn id="10283" xr3:uid="{00000000-0010-0000-0400-00002B280000}" name="Colonne10251" dataDxfId="6130"/>
    <tableColumn id="10284" xr3:uid="{00000000-0010-0000-0400-00002C280000}" name="Colonne10252" dataDxfId="6129"/>
    <tableColumn id="10285" xr3:uid="{00000000-0010-0000-0400-00002D280000}" name="Colonne10253" dataDxfId="6128"/>
    <tableColumn id="10286" xr3:uid="{00000000-0010-0000-0400-00002E280000}" name="Colonne10254" dataDxfId="6127"/>
    <tableColumn id="10287" xr3:uid="{00000000-0010-0000-0400-00002F280000}" name="Colonne10255" dataDxfId="6126"/>
    <tableColumn id="10288" xr3:uid="{00000000-0010-0000-0400-000030280000}" name="Colonne10256" dataDxfId="6125"/>
    <tableColumn id="10289" xr3:uid="{00000000-0010-0000-0400-000031280000}" name="Colonne10257" dataDxfId="6124"/>
    <tableColumn id="10290" xr3:uid="{00000000-0010-0000-0400-000032280000}" name="Colonne10258" dataDxfId="6123"/>
    <tableColumn id="10291" xr3:uid="{00000000-0010-0000-0400-000033280000}" name="Colonne10259" dataDxfId="6122"/>
    <tableColumn id="10292" xr3:uid="{00000000-0010-0000-0400-000034280000}" name="Colonne10260" dataDxfId="6121"/>
    <tableColumn id="10293" xr3:uid="{00000000-0010-0000-0400-000035280000}" name="Colonne10261" dataDxfId="6120"/>
    <tableColumn id="10294" xr3:uid="{00000000-0010-0000-0400-000036280000}" name="Colonne10262" dataDxfId="6119"/>
    <tableColumn id="10295" xr3:uid="{00000000-0010-0000-0400-000037280000}" name="Colonne10263" dataDxfId="6118"/>
    <tableColumn id="10296" xr3:uid="{00000000-0010-0000-0400-000038280000}" name="Colonne10264" dataDxfId="6117"/>
    <tableColumn id="10297" xr3:uid="{00000000-0010-0000-0400-000039280000}" name="Colonne10265" dataDxfId="6116"/>
    <tableColumn id="10298" xr3:uid="{00000000-0010-0000-0400-00003A280000}" name="Colonne10266" dataDxfId="6115"/>
    <tableColumn id="10299" xr3:uid="{00000000-0010-0000-0400-00003B280000}" name="Colonne10267" dataDxfId="6114"/>
    <tableColumn id="10300" xr3:uid="{00000000-0010-0000-0400-00003C280000}" name="Colonne10268" dataDxfId="6113"/>
    <tableColumn id="10301" xr3:uid="{00000000-0010-0000-0400-00003D280000}" name="Colonne10269" dataDxfId="6112"/>
    <tableColumn id="10302" xr3:uid="{00000000-0010-0000-0400-00003E280000}" name="Colonne10270" dataDxfId="6111"/>
    <tableColumn id="10303" xr3:uid="{00000000-0010-0000-0400-00003F280000}" name="Colonne10271" dataDxfId="6110"/>
    <tableColumn id="10304" xr3:uid="{00000000-0010-0000-0400-000040280000}" name="Colonne10272" dataDxfId="6109"/>
    <tableColumn id="10305" xr3:uid="{00000000-0010-0000-0400-000041280000}" name="Colonne10273" dataDxfId="6108"/>
    <tableColumn id="10306" xr3:uid="{00000000-0010-0000-0400-000042280000}" name="Colonne10274" dataDxfId="6107"/>
    <tableColumn id="10307" xr3:uid="{00000000-0010-0000-0400-000043280000}" name="Colonne10275" dataDxfId="6106"/>
    <tableColumn id="10308" xr3:uid="{00000000-0010-0000-0400-000044280000}" name="Colonne10276" dataDxfId="6105"/>
    <tableColumn id="10309" xr3:uid="{00000000-0010-0000-0400-000045280000}" name="Colonne10277" dataDxfId="6104"/>
    <tableColumn id="10310" xr3:uid="{00000000-0010-0000-0400-000046280000}" name="Colonne10278" dataDxfId="6103"/>
    <tableColumn id="10311" xr3:uid="{00000000-0010-0000-0400-000047280000}" name="Colonne10279" dataDxfId="6102"/>
    <tableColumn id="10312" xr3:uid="{00000000-0010-0000-0400-000048280000}" name="Colonne10280" dataDxfId="6101"/>
    <tableColumn id="10313" xr3:uid="{00000000-0010-0000-0400-000049280000}" name="Colonne10281" dataDxfId="6100"/>
    <tableColumn id="10314" xr3:uid="{00000000-0010-0000-0400-00004A280000}" name="Colonne10282" dataDxfId="6099"/>
    <tableColumn id="10315" xr3:uid="{00000000-0010-0000-0400-00004B280000}" name="Colonne10283" dataDxfId="6098"/>
    <tableColumn id="10316" xr3:uid="{00000000-0010-0000-0400-00004C280000}" name="Colonne10284" dataDxfId="6097"/>
    <tableColumn id="10317" xr3:uid="{00000000-0010-0000-0400-00004D280000}" name="Colonne10285" dataDxfId="6096"/>
    <tableColumn id="10318" xr3:uid="{00000000-0010-0000-0400-00004E280000}" name="Colonne10286" dataDxfId="6095"/>
    <tableColumn id="10319" xr3:uid="{00000000-0010-0000-0400-00004F280000}" name="Colonne10287" dataDxfId="6094"/>
    <tableColumn id="10320" xr3:uid="{00000000-0010-0000-0400-000050280000}" name="Colonne10288" dataDxfId="6093"/>
    <tableColumn id="10321" xr3:uid="{00000000-0010-0000-0400-000051280000}" name="Colonne10289" dataDxfId="6092"/>
    <tableColumn id="10322" xr3:uid="{00000000-0010-0000-0400-000052280000}" name="Colonne10290" dataDxfId="6091"/>
    <tableColumn id="10323" xr3:uid="{00000000-0010-0000-0400-000053280000}" name="Colonne10291" dataDxfId="6090"/>
    <tableColumn id="10324" xr3:uid="{00000000-0010-0000-0400-000054280000}" name="Colonne10292" dataDxfId="6089"/>
    <tableColumn id="10325" xr3:uid="{00000000-0010-0000-0400-000055280000}" name="Colonne10293" dataDxfId="6088"/>
    <tableColumn id="10326" xr3:uid="{00000000-0010-0000-0400-000056280000}" name="Colonne10294" dataDxfId="6087"/>
    <tableColumn id="10327" xr3:uid="{00000000-0010-0000-0400-000057280000}" name="Colonne10295" dataDxfId="6086"/>
    <tableColumn id="10328" xr3:uid="{00000000-0010-0000-0400-000058280000}" name="Colonne10296" dataDxfId="6085"/>
    <tableColumn id="10329" xr3:uid="{00000000-0010-0000-0400-000059280000}" name="Colonne10297" dataDxfId="6084"/>
    <tableColumn id="10330" xr3:uid="{00000000-0010-0000-0400-00005A280000}" name="Colonne10298" dataDxfId="6083"/>
    <tableColumn id="10331" xr3:uid="{00000000-0010-0000-0400-00005B280000}" name="Colonne10299" dataDxfId="6082"/>
    <tableColumn id="10332" xr3:uid="{00000000-0010-0000-0400-00005C280000}" name="Colonne10300" dataDxfId="6081"/>
    <tableColumn id="10333" xr3:uid="{00000000-0010-0000-0400-00005D280000}" name="Colonne10301" dataDxfId="6080"/>
    <tableColumn id="10334" xr3:uid="{00000000-0010-0000-0400-00005E280000}" name="Colonne10302" dataDxfId="6079"/>
    <tableColumn id="10335" xr3:uid="{00000000-0010-0000-0400-00005F280000}" name="Colonne10303" dataDxfId="6078"/>
    <tableColumn id="10336" xr3:uid="{00000000-0010-0000-0400-000060280000}" name="Colonne10304" dataDxfId="6077"/>
    <tableColumn id="10337" xr3:uid="{00000000-0010-0000-0400-000061280000}" name="Colonne10305" dataDxfId="6076"/>
    <tableColumn id="10338" xr3:uid="{00000000-0010-0000-0400-000062280000}" name="Colonne10306" dataDxfId="6075"/>
    <tableColumn id="10339" xr3:uid="{00000000-0010-0000-0400-000063280000}" name="Colonne10307" dataDxfId="6074"/>
    <tableColumn id="10340" xr3:uid="{00000000-0010-0000-0400-000064280000}" name="Colonne10308" dataDxfId="6073"/>
    <tableColumn id="10341" xr3:uid="{00000000-0010-0000-0400-000065280000}" name="Colonne10309" dataDxfId="6072"/>
    <tableColumn id="10342" xr3:uid="{00000000-0010-0000-0400-000066280000}" name="Colonne10310" dataDxfId="6071"/>
    <tableColumn id="10343" xr3:uid="{00000000-0010-0000-0400-000067280000}" name="Colonne10311" dataDxfId="6070"/>
    <tableColumn id="10344" xr3:uid="{00000000-0010-0000-0400-000068280000}" name="Colonne10312" dataDxfId="6069"/>
    <tableColumn id="10345" xr3:uid="{00000000-0010-0000-0400-000069280000}" name="Colonne10313" dataDxfId="6068"/>
    <tableColumn id="10346" xr3:uid="{00000000-0010-0000-0400-00006A280000}" name="Colonne10314" dataDxfId="6067"/>
    <tableColumn id="10347" xr3:uid="{00000000-0010-0000-0400-00006B280000}" name="Colonne10315" dataDxfId="6066"/>
    <tableColumn id="10348" xr3:uid="{00000000-0010-0000-0400-00006C280000}" name="Colonne10316" dataDxfId="6065"/>
    <tableColumn id="10349" xr3:uid="{00000000-0010-0000-0400-00006D280000}" name="Colonne10317" dataDxfId="6064"/>
    <tableColumn id="10350" xr3:uid="{00000000-0010-0000-0400-00006E280000}" name="Colonne10318" dataDxfId="6063"/>
    <tableColumn id="10351" xr3:uid="{00000000-0010-0000-0400-00006F280000}" name="Colonne10319" dataDxfId="6062"/>
    <tableColumn id="10352" xr3:uid="{00000000-0010-0000-0400-000070280000}" name="Colonne10320" dataDxfId="6061"/>
    <tableColumn id="10353" xr3:uid="{00000000-0010-0000-0400-000071280000}" name="Colonne10321" dataDxfId="6060"/>
    <tableColumn id="10354" xr3:uid="{00000000-0010-0000-0400-000072280000}" name="Colonne10322" dataDxfId="6059"/>
    <tableColumn id="10355" xr3:uid="{00000000-0010-0000-0400-000073280000}" name="Colonne10323" dataDxfId="6058"/>
    <tableColumn id="10356" xr3:uid="{00000000-0010-0000-0400-000074280000}" name="Colonne10324" dataDxfId="6057"/>
    <tableColumn id="10357" xr3:uid="{00000000-0010-0000-0400-000075280000}" name="Colonne10325" dataDxfId="6056"/>
    <tableColumn id="10358" xr3:uid="{00000000-0010-0000-0400-000076280000}" name="Colonne10326" dataDxfId="6055"/>
    <tableColumn id="10359" xr3:uid="{00000000-0010-0000-0400-000077280000}" name="Colonne10327" dataDxfId="6054"/>
    <tableColumn id="10360" xr3:uid="{00000000-0010-0000-0400-000078280000}" name="Colonne10328" dataDxfId="6053"/>
    <tableColumn id="10361" xr3:uid="{00000000-0010-0000-0400-000079280000}" name="Colonne10329" dataDxfId="6052"/>
    <tableColumn id="10362" xr3:uid="{00000000-0010-0000-0400-00007A280000}" name="Colonne10330" dataDxfId="6051"/>
    <tableColumn id="10363" xr3:uid="{00000000-0010-0000-0400-00007B280000}" name="Colonne10331" dataDxfId="6050"/>
    <tableColumn id="10364" xr3:uid="{00000000-0010-0000-0400-00007C280000}" name="Colonne10332" dataDxfId="6049"/>
    <tableColumn id="10365" xr3:uid="{00000000-0010-0000-0400-00007D280000}" name="Colonne10333" dataDxfId="6048"/>
    <tableColumn id="10366" xr3:uid="{00000000-0010-0000-0400-00007E280000}" name="Colonne10334" dataDxfId="6047"/>
    <tableColumn id="10367" xr3:uid="{00000000-0010-0000-0400-00007F280000}" name="Colonne10335" dataDxfId="6046"/>
    <tableColumn id="10368" xr3:uid="{00000000-0010-0000-0400-000080280000}" name="Colonne10336" dataDxfId="6045"/>
    <tableColumn id="10369" xr3:uid="{00000000-0010-0000-0400-000081280000}" name="Colonne10337" dataDxfId="6044"/>
    <tableColumn id="10370" xr3:uid="{00000000-0010-0000-0400-000082280000}" name="Colonne10338" dataDxfId="6043"/>
    <tableColumn id="10371" xr3:uid="{00000000-0010-0000-0400-000083280000}" name="Colonne10339" dataDxfId="6042"/>
    <tableColumn id="10372" xr3:uid="{00000000-0010-0000-0400-000084280000}" name="Colonne10340" dataDxfId="6041"/>
    <tableColumn id="10373" xr3:uid="{00000000-0010-0000-0400-000085280000}" name="Colonne10341" dataDxfId="6040"/>
    <tableColumn id="10374" xr3:uid="{00000000-0010-0000-0400-000086280000}" name="Colonne10342" dataDxfId="6039"/>
    <tableColumn id="10375" xr3:uid="{00000000-0010-0000-0400-000087280000}" name="Colonne10343" dataDxfId="6038"/>
    <tableColumn id="10376" xr3:uid="{00000000-0010-0000-0400-000088280000}" name="Colonne10344" dataDxfId="6037"/>
    <tableColumn id="10377" xr3:uid="{00000000-0010-0000-0400-000089280000}" name="Colonne10345" dataDxfId="6036"/>
    <tableColumn id="10378" xr3:uid="{00000000-0010-0000-0400-00008A280000}" name="Colonne10346" dataDxfId="6035"/>
    <tableColumn id="10379" xr3:uid="{00000000-0010-0000-0400-00008B280000}" name="Colonne10347" dataDxfId="6034"/>
    <tableColumn id="10380" xr3:uid="{00000000-0010-0000-0400-00008C280000}" name="Colonne10348" dataDxfId="6033"/>
    <tableColumn id="10381" xr3:uid="{00000000-0010-0000-0400-00008D280000}" name="Colonne10349" dataDxfId="6032"/>
    <tableColumn id="10382" xr3:uid="{00000000-0010-0000-0400-00008E280000}" name="Colonne10350" dataDxfId="6031"/>
    <tableColumn id="10383" xr3:uid="{00000000-0010-0000-0400-00008F280000}" name="Colonne10351" dataDxfId="6030"/>
    <tableColumn id="10384" xr3:uid="{00000000-0010-0000-0400-000090280000}" name="Colonne10352" dataDxfId="6029"/>
    <tableColumn id="10385" xr3:uid="{00000000-0010-0000-0400-000091280000}" name="Colonne10353" dataDxfId="6028"/>
    <tableColumn id="10386" xr3:uid="{00000000-0010-0000-0400-000092280000}" name="Colonne10354" dataDxfId="6027"/>
    <tableColumn id="10387" xr3:uid="{00000000-0010-0000-0400-000093280000}" name="Colonne10355" dataDxfId="6026"/>
    <tableColumn id="10388" xr3:uid="{00000000-0010-0000-0400-000094280000}" name="Colonne10356" dataDxfId="6025"/>
    <tableColumn id="10389" xr3:uid="{00000000-0010-0000-0400-000095280000}" name="Colonne10357" dataDxfId="6024"/>
    <tableColumn id="10390" xr3:uid="{00000000-0010-0000-0400-000096280000}" name="Colonne10358" dataDxfId="6023"/>
    <tableColumn id="10391" xr3:uid="{00000000-0010-0000-0400-000097280000}" name="Colonne10359" dataDxfId="6022"/>
    <tableColumn id="10392" xr3:uid="{00000000-0010-0000-0400-000098280000}" name="Colonne10360" dataDxfId="6021"/>
    <tableColumn id="10393" xr3:uid="{00000000-0010-0000-0400-000099280000}" name="Colonne10361" dataDxfId="6020"/>
    <tableColumn id="10394" xr3:uid="{00000000-0010-0000-0400-00009A280000}" name="Colonne10362" dataDxfId="6019"/>
    <tableColumn id="10395" xr3:uid="{00000000-0010-0000-0400-00009B280000}" name="Colonne10363" dataDxfId="6018"/>
    <tableColumn id="10396" xr3:uid="{00000000-0010-0000-0400-00009C280000}" name="Colonne10364" dataDxfId="6017"/>
    <tableColumn id="10397" xr3:uid="{00000000-0010-0000-0400-00009D280000}" name="Colonne10365" dataDxfId="6016"/>
    <tableColumn id="10398" xr3:uid="{00000000-0010-0000-0400-00009E280000}" name="Colonne10366" dataDxfId="6015"/>
    <tableColumn id="10399" xr3:uid="{00000000-0010-0000-0400-00009F280000}" name="Colonne10367" dataDxfId="6014"/>
    <tableColumn id="10400" xr3:uid="{00000000-0010-0000-0400-0000A0280000}" name="Colonne10368" dataDxfId="6013"/>
    <tableColumn id="10401" xr3:uid="{00000000-0010-0000-0400-0000A1280000}" name="Colonne10369" dataDxfId="6012"/>
    <tableColumn id="10402" xr3:uid="{00000000-0010-0000-0400-0000A2280000}" name="Colonne10370" dataDxfId="6011"/>
    <tableColumn id="10403" xr3:uid="{00000000-0010-0000-0400-0000A3280000}" name="Colonne10371" dataDxfId="6010"/>
    <tableColumn id="10404" xr3:uid="{00000000-0010-0000-0400-0000A4280000}" name="Colonne10372" dataDxfId="6009"/>
    <tableColumn id="10405" xr3:uid="{00000000-0010-0000-0400-0000A5280000}" name="Colonne10373" dataDxfId="6008"/>
    <tableColumn id="10406" xr3:uid="{00000000-0010-0000-0400-0000A6280000}" name="Colonne10374" dataDxfId="6007"/>
    <tableColumn id="10407" xr3:uid="{00000000-0010-0000-0400-0000A7280000}" name="Colonne10375" dataDxfId="6006"/>
    <tableColumn id="10408" xr3:uid="{00000000-0010-0000-0400-0000A8280000}" name="Colonne10376" dataDxfId="6005"/>
    <tableColumn id="10409" xr3:uid="{00000000-0010-0000-0400-0000A9280000}" name="Colonne10377" dataDxfId="6004"/>
    <tableColumn id="10410" xr3:uid="{00000000-0010-0000-0400-0000AA280000}" name="Colonne10378" dataDxfId="6003"/>
    <tableColumn id="10411" xr3:uid="{00000000-0010-0000-0400-0000AB280000}" name="Colonne10379" dataDxfId="6002"/>
    <tableColumn id="10412" xr3:uid="{00000000-0010-0000-0400-0000AC280000}" name="Colonne10380" dataDxfId="6001"/>
    <tableColumn id="10413" xr3:uid="{00000000-0010-0000-0400-0000AD280000}" name="Colonne10381" dataDxfId="6000"/>
    <tableColumn id="10414" xr3:uid="{00000000-0010-0000-0400-0000AE280000}" name="Colonne10382" dataDxfId="5999"/>
    <tableColumn id="10415" xr3:uid="{00000000-0010-0000-0400-0000AF280000}" name="Colonne10383" dataDxfId="5998"/>
    <tableColumn id="10416" xr3:uid="{00000000-0010-0000-0400-0000B0280000}" name="Colonne10384" dataDxfId="5997"/>
    <tableColumn id="10417" xr3:uid="{00000000-0010-0000-0400-0000B1280000}" name="Colonne10385" dataDxfId="5996"/>
    <tableColumn id="10418" xr3:uid="{00000000-0010-0000-0400-0000B2280000}" name="Colonne10386" dataDxfId="5995"/>
    <tableColumn id="10419" xr3:uid="{00000000-0010-0000-0400-0000B3280000}" name="Colonne10387" dataDxfId="5994"/>
    <tableColumn id="10420" xr3:uid="{00000000-0010-0000-0400-0000B4280000}" name="Colonne10388" dataDxfId="5993"/>
    <tableColumn id="10421" xr3:uid="{00000000-0010-0000-0400-0000B5280000}" name="Colonne10389" dataDxfId="5992"/>
    <tableColumn id="10422" xr3:uid="{00000000-0010-0000-0400-0000B6280000}" name="Colonne10390" dataDxfId="5991"/>
    <tableColumn id="10423" xr3:uid="{00000000-0010-0000-0400-0000B7280000}" name="Colonne10391" dataDxfId="5990"/>
    <tableColumn id="10424" xr3:uid="{00000000-0010-0000-0400-0000B8280000}" name="Colonne10392" dataDxfId="5989"/>
    <tableColumn id="10425" xr3:uid="{00000000-0010-0000-0400-0000B9280000}" name="Colonne10393" dataDxfId="5988"/>
    <tableColumn id="10426" xr3:uid="{00000000-0010-0000-0400-0000BA280000}" name="Colonne10394" dataDxfId="5987"/>
    <tableColumn id="10427" xr3:uid="{00000000-0010-0000-0400-0000BB280000}" name="Colonne10395" dataDxfId="5986"/>
    <tableColumn id="10428" xr3:uid="{00000000-0010-0000-0400-0000BC280000}" name="Colonne10396" dataDxfId="5985"/>
    <tableColumn id="10429" xr3:uid="{00000000-0010-0000-0400-0000BD280000}" name="Colonne10397" dataDxfId="5984"/>
    <tableColumn id="10430" xr3:uid="{00000000-0010-0000-0400-0000BE280000}" name="Colonne10398" dataDxfId="5983"/>
    <tableColumn id="10431" xr3:uid="{00000000-0010-0000-0400-0000BF280000}" name="Colonne10399" dataDxfId="5982"/>
    <tableColumn id="10432" xr3:uid="{00000000-0010-0000-0400-0000C0280000}" name="Colonne10400" dataDxfId="5981"/>
    <tableColumn id="10433" xr3:uid="{00000000-0010-0000-0400-0000C1280000}" name="Colonne10401" dataDxfId="5980"/>
    <tableColumn id="10434" xr3:uid="{00000000-0010-0000-0400-0000C2280000}" name="Colonne10402" dataDxfId="5979"/>
    <tableColumn id="10435" xr3:uid="{00000000-0010-0000-0400-0000C3280000}" name="Colonne10403" dataDxfId="5978"/>
    <tableColumn id="10436" xr3:uid="{00000000-0010-0000-0400-0000C4280000}" name="Colonne10404" dataDxfId="5977"/>
    <tableColumn id="10437" xr3:uid="{00000000-0010-0000-0400-0000C5280000}" name="Colonne10405" dataDxfId="5976"/>
    <tableColumn id="10438" xr3:uid="{00000000-0010-0000-0400-0000C6280000}" name="Colonne10406" dataDxfId="5975"/>
    <tableColumn id="10439" xr3:uid="{00000000-0010-0000-0400-0000C7280000}" name="Colonne10407" dataDxfId="5974"/>
    <tableColumn id="10440" xr3:uid="{00000000-0010-0000-0400-0000C8280000}" name="Colonne10408" dataDxfId="5973"/>
    <tableColumn id="10441" xr3:uid="{00000000-0010-0000-0400-0000C9280000}" name="Colonne10409" dataDxfId="5972"/>
    <tableColumn id="10442" xr3:uid="{00000000-0010-0000-0400-0000CA280000}" name="Colonne10410" dataDxfId="5971"/>
    <tableColumn id="10443" xr3:uid="{00000000-0010-0000-0400-0000CB280000}" name="Colonne10411" dataDxfId="5970"/>
    <tableColumn id="10444" xr3:uid="{00000000-0010-0000-0400-0000CC280000}" name="Colonne10412" dataDxfId="5969"/>
    <tableColumn id="10445" xr3:uid="{00000000-0010-0000-0400-0000CD280000}" name="Colonne10413" dataDxfId="5968"/>
    <tableColumn id="10446" xr3:uid="{00000000-0010-0000-0400-0000CE280000}" name="Colonne10414" dataDxfId="5967"/>
    <tableColumn id="10447" xr3:uid="{00000000-0010-0000-0400-0000CF280000}" name="Colonne10415" dataDxfId="5966"/>
    <tableColumn id="10448" xr3:uid="{00000000-0010-0000-0400-0000D0280000}" name="Colonne10416" dataDxfId="5965"/>
    <tableColumn id="10449" xr3:uid="{00000000-0010-0000-0400-0000D1280000}" name="Colonne10417" dataDxfId="5964"/>
    <tableColumn id="10450" xr3:uid="{00000000-0010-0000-0400-0000D2280000}" name="Colonne10418" dataDxfId="5963"/>
    <tableColumn id="10451" xr3:uid="{00000000-0010-0000-0400-0000D3280000}" name="Colonne10419" dataDxfId="5962"/>
    <tableColumn id="10452" xr3:uid="{00000000-0010-0000-0400-0000D4280000}" name="Colonne10420" dataDxfId="5961"/>
    <tableColumn id="10453" xr3:uid="{00000000-0010-0000-0400-0000D5280000}" name="Colonne10421" dataDxfId="5960"/>
    <tableColumn id="10454" xr3:uid="{00000000-0010-0000-0400-0000D6280000}" name="Colonne10422" dataDxfId="5959"/>
    <tableColumn id="10455" xr3:uid="{00000000-0010-0000-0400-0000D7280000}" name="Colonne10423" dataDxfId="5958"/>
    <tableColumn id="10456" xr3:uid="{00000000-0010-0000-0400-0000D8280000}" name="Colonne10424" dataDxfId="5957"/>
    <tableColumn id="10457" xr3:uid="{00000000-0010-0000-0400-0000D9280000}" name="Colonne10425" dataDxfId="5956"/>
    <tableColumn id="10458" xr3:uid="{00000000-0010-0000-0400-0000DA280000}" name="Colonne10426" dataDxfId="5955"/>
    <tableColumn id="10459" xr3:uid="{00000000-0010-0000-0400-0000DB280000}" name="Colonne10427" dataDxfId="5954"/>
    <tableColumn id="10460" xr3:uid="{00000000-0010-0000-0400-0000DC280000}" name="Colonne10428" dataDxfId="5953"/>
    <tableColumn id="10461" xr3:uid="{00000000-0010-0000-0400-0000DD280000}" name="Colonne10429" dataDxfId="5952"/>
    <tableColumn id="10462" xr3:uid="{00000000-0010-0000-0400-0000DE280000}" name="Colonne10430" dataDxfId="5951"/>
    <tableColumn id="10463" xr3:uid="{00000000-0010-0000-0400-0000DF280000}" name="Colonne10431" dataDxfId="5950"/>
    <tableColumn id="10464" xr3:uid="{00000000-0010-0000-0400-0000E0280000}" name="Colonne10432" dataDxfId="5949"/>
    <tableColumn id="10465" xr3:uid="{00000000-0010-0000-0400-0000E1280000}" name="Colonne10433" dataDxfId="5948"/>
    <tableColumn id="10466" xr3:uid="{00000000-0010-0000-0400-0000E2280000}" name="Colonne10434" dataDxfId="5947"/>
    <tableColumn id="10467" xr3:uid="{00000000-0010-0000-0400-0000E3280000}" name="Colonne10435" dataDxfId="5946"/>
    <tableColumn id="10468" xr3:uid="{00000000-0010-0000-0400-0000E4280000}" name="Colonne10436" dataDxfId="5945"/>
    <tableColumn id="10469" xr3:uid="{00000000-0010-0000-0400-0000E5280000}" name="Colonne10437" dataDxfId="5944"/>
    <tableColumn id="10470" xr3:uid="{00000000-0010-0000-0400-0000E6280000}" name="Colonne10438" dataDxfId="5943"/>
    <tableColumn id="10471" xr3:uid="{00000000-0010-0000-0400-0000E7280000}" name="Colonne10439" dataDxfId="5942"/>
    <tableColumn id="10472" xr3:uid="{00000000-0010-0000-0400-0000E8280000}" name="Colonne10440" dataDxfId="5941"/>
    <tableColumn id="10473" xr3:uid="{00000000-0010-0000-0400-0000E9280000}" name="Colonne10441" dataDxfId="5940"/>
    <tableColumn id="10474" xr3:uid="{00000000-0010-0000-0400-0000EA280000}" name="Colonne10442" dataDxfId="5939"/>
    <tableColumn id="10475" xr3:uid="{00000000-0010-0000-0400-0000EB280000}" name="Colonne10443" dataDxfId="5938"/>
    <tableColumn id="10476" xr3:uid="{00000000-0010-0000-0400-0000EC280000}" name="Colonne10444" dataDxfId="5937"/>
    <tableColumn id="10477" xr3:uid="{00000000-0010-0000-0400-0000ED280000}" name="Colonne10445" dataDxfId="5936"/>
    <tableColumn id="10478" xr3:uid="{00000000-0010-0000-0400-0000EE280000}" name="Colonne10446" dataDxfId="5935"/>
    <tableColumn id="10479" xr3:uid="{00000000-0010-0000-0400-0000EF280000}" name="Colonne10447" dataDxfId="5934"/>
    <tableColumn id="10480" xr3:uid="{00000000-0010-0000-0400-0000F0280000}" name="Colonne10448" dataDxfId="5933"/>
    <tableColumn id="10481" xr3:uid="{00000000-0010-0000-0400-0000F1280000}" name="Colonne10449" dataDxfId="5932"/>
    <tableColumn id="10482" xr3:uid="{00000000-0010-0000-0400-0000F2280000}" name="Colonne10450" dataDxfId="5931"/>
    <tableColumn id="10483" xr3:uid="{00000000-0010-0000-0400-0000F3280000}" name="Colonne10451" dataDxfId="5930"/>
    <tableColumn id="10484" xr3:uid="{00000000-0010-0000-0400-0000F4280000}" name="Colonne10452" dataDxfId="5929"/>
    <tableColumn id="10485" xr3:uid="{00000000-0010-0000-0400-0000F5280000}" name="Colonne10453" dataDxfId="5928"/>
    <tableColumn id="10486" xr3:uid="{00000000-0010-0000-0400-0000F6280000}" name="Colonne10454" dataDxfId="5927"/>
    <tableColumn id="10487" xr3:uid="{00000000-0010-0000-0400-0000F7280000}" name="Colonne10455" dataDxfId="5926"/>
    <tableColumn id="10488" xr3:uid="{00000000-0010-0000-0400-0000F8280000}" name="Colonne10456" dataDxfId="5925"/>
    <tableColumn id="10489" xr3:uid="{00000000-0010-0000-0400-0000F9280000}" name="Colonne10457" dataDxfId="5924"/>
    <tableColumn id="10490" xr3:uid="{00000000-0010-0000-0400-0000FA280000}" name="Colonne10458" dataDxfId="5923"/>
    <tableColumn id="10491" xr3:uid="{00000000-0010-0000-0400-0000FB280000}" name="Colonne10459" dataDxfId="5922"/>
    <tableColumn id="10492" xr3:uid="{00000000-0010-0000-0400-0000FC280000}" name="Colonne10460" dataDxfId="5921"/>
    <tableColumn id="10493" xr3:uid="{00000000-0010-0000-0400-0000FD280000}" name="Colonne10461" dataDxfId="5920"/>
    <tableColumn id="10494" xr3:uid="{00000000-0010-0000-0400-0000FE280000}" name="Colonne10462" dataDxfId="5919"/>
    <tableColumn id="10495" xr3:uid="{00000000-0010-0000-0400-0000FF280000}" name="Colonne10463" dataDxfId="5918"/>
    <tableColumn id="10496" xr3:uid="{00000000-0010-0000-0400-000000290000}" name="Colonne10464" dataDxfId="5917"/>
    <tableColumn id="10497" xr3:uid="{00000000-0010-0000-0400-000001290000}" name="Colonne10465" dataDxfId="5916"/>
    <tableColumn id="10498" xr3:uid="{00000000-0010-0000-0400-000002290000}" name="Colonne10466" dataDxfId="5915"/>
    <tableColumn id="10499" xr3:uid="{00000000-0010-0000-0400-000003290000}" name="Colonne10467" dataDxfId="5914"/>
    <tableColumn id="10500" xr3:uid="{00000000-0010-0000-0400-000004290000}" name="Colonne10468" dataDxfId="5913"/>
    <tableColumn id="10501" xr3:uid="{00000000-0010-0000-0400-000005290000}" name="Colonne10469" dataDxfId="5912"/>
    <tableColumn id="10502" xr3:uid="{00000000-0010-0000-0400-000006290000}" name="Colonne10470" dataDxfId="5911"/>
    <tableColumn id="10503" xr3:uid="{00000000-0010-0000-0400-000007290000}" name="Colonne10471" dataDxfId="5910"/>
    <tableColumn id="10504" xr3:uid="{00000000-0010-0000-0400-000008290000}" name="Colonne10472" dataDxfId="5909"/>
    <tableColumn id="10505" xr3:uid="{00000000-0010-0000-0400-000009290000}" name="Colonne10473" dataDxfId="5908"/>
    <tableColumn id="10506" xr3:uid="{00000000-0010-0000-0400-00000A290000}" name="Colonne10474" dataDxfId="5907"/>
    <tableColumn id="10507" xr3:uid="{00000000-0010-0000-0400-00000B290000}" name="Colonne10475" dataDxfId="5906"/>
    <tableColumn id="10508" xr3:uid="{00000000-0010-0000-0400-00000C290000}" name="Colonne10476" dataDxfId="5905"/>
    <tableColumn id="10509" xr3:uid="{00000000-0010-0000-0400-00000D290000}" name="Colonne10477" dataDxfId="5904"/>
    <tableColumn id="10510" xr3:uid="{00000000-0010-0000-0400-00000E290000}" name="Colonne10478" dataDxfId="5903"/>
    <tableColumn id="10511" xr3:uid="{00000000-0010-0000-0400-00000F290000}" name="Colonne10479" dataDxfId="5902"/>
    <tableColumn id="10512" xr3:uid="{00000000-0010-0000-0400-000010290000}" name="Colonne10480" dataDxfId="5901"/>
    <tableColumn id="10513" xr3:uid="{00000000-0010-0000-0400-000011290000}" name="Colonne10481" dataDxfId="5900"/>
    <tableColumn id="10514" xr3:uid="{00000000-0010-0000-0400-000012290000}" name="Colonne10482" dataDxfId="5899"/>
    <tableColumn id="10515" xr3:uid="{00000000-0010-0000-0400-000013290000}" name="Colonne10483" dataDxfId="5898"/>
    <tableColumn id="10516" xr3:uid="{00000000-0010-0000-0400-000014290000}" name="Colonne10484" dataDxfId="5897"/>
    <tableColumn id="10517" xr3:uid="{00000000-0010-0000-0400-000015290000}" name="Colonne10485" dataDxfId="5896"/>
    <tableColumn id="10518" xr3:uid="{00000000-0010-0000-0400-000016290000}" name="Colonne10486" dataDxfId="5895"/>
    <tableColumn id="10519" xr3:uid="{00000000-0010-0000-0400-000017290000}" name="Colonne10487" dataDxfId="5894"/>
    <tableColumn id="10520" xr3:uid="{00000000-0010-0000-0400-000018290000}" name="Colonne10488" dataDxfId="5893"/>
    <tableColumn id="10521" xr3:uid="{00000000-0010-0000-0400-000019290000}" name="Colonne10489" dataDxfId="5892"/>
    <tableColumn id="10522" xr3:uid="{00000000-0010-0000-0400-00001A290000}" name="Colonne10490" dataDxfId="5891"/>
    <tableColumn id="10523" xr3:uid="{00000000-0010-0000-0400-00001B290000}" name="Colonne10491" dataDxfId="5890"/>
    <tableColumn id="10524" xr3:uid="{00000000-0010-0000-0400-00001C290000}" name="Colonne10492" dataDxfId="5889"/>
    <tableColumn id="10525" xr3:uid="{00000000-0010-0000-0400-00001D290000}" name="Colonne10493" dataDxfId="5888"/>
    <tableColumn id="10526" xr3:uid="{00000000-0010-0000-0400-00001E290000}" name="Colonne10494" dataDxfId="5887"/>
    <tableColumn id="10527" xr3:uid="{00000000-0010-0000-0400-00001F290000}" name="Colonne10495" dataDxfId="5886"/>
    <tableColumn id="10528" xr3:uid="{00000000-0010-0000-0400-000020290000}" name="Colonne10496" dataDxfId="5885"/>
    <tableColumn id="10529" xr3:uid="{00000000-0010-0000-0400-000021290000}" name="Colonne10497" dataDxfId="5884"/>
    <tableColumn id="10530" xr3:uid="{00000000-0010-0000-0400-000022290000}" name="Colonne10498" dataDxfId="5883"/>
    <tableColumn id="10531" xr3:uid="{00000000-0010-0000-0400-000023290000}" name="Colonne10499" dataDxfId="5882"/>
    <tableColumn id="10532" xr3:uid="{00000000-0010-0000-0400-000024290000}" name="Colonne10500" dataDxfId="5881"/>
    <tableColumn id="10533" xr3:uid="{00000000-0010-0000-0400-000025290000}" name="Colonne10501" dataDxfId="5880"/>
    <tableColumn id="10534" xr3:uid="{00000000-0010-0000-0400-000026290000}" name="Colonne10502" dataDxfId="5879"/>
    <tableColumn id="10535" xr3:uid="{00000000-0010-0000-0400-000027290000}" name="Colonne10503" dataDxfId="5878"/>
    <tableColumn id="10536" xr3:uid="{00000000-0010-0000-0400-000028290000}" name="Colonne10504" dataDxfId="5877"/>
    <tableColumn id="10537" xr3:uid="{00000000-0010-0000-0400-000029290000}" name="Colonne10505" dataDxfId="5876"/>
    <tableColumn id="10538" xr3:uid="{00000000-0010-0000-0400-00002A290000}" name="Colonne10506" dataDxfId="5875"/>
    <tableColumn id="10539" xr3:uid="{00000000-0010-0000-0400-00002B290000}" name="Colonne10507" dataDxfId="5874"/>
    <tableColumn id="10540" xr3:uid="{00000000-0010-0000-0400-00002C290000}" name="Colonne10508" dataDxfId="5873"/>
    <tableColumn id="10541" xr3:uid="{00000000-0010-0000-0400-00002D290000}" name="Colonne10509" dataDxfId="5872"/>
    <tableColumn id="10542" xr3:uid="{00000000-0010-0000-0400-00002E290000}" name="Colonne10510" dataDxfId="5871"/>
    <tableColumn id="10543" xr3:uid="{00000000-0010-0000-0400-00002F290000}" name="Colonne10511" dataDxfId="5870"/>
    <tableColumn id="10544" xr3:uid="{00000000-0010-0000-0400-000030290000}" name="Colonne10512" dataDxfId="5869"/>
    <tableColumn id="10545" xr3:uid="{00000000-0010-0000-0400-000031290000}" name="Colonne10513" dataDxfId="5868"/>
    <tableColumn id="10546" xr3:uid="{00000000-0010-0000-0400-000032290000}" name="Colonne10514" dataDxfId="5867"/>
    <tableColumn id="10547" xr3:uid="{00000000-0010-0000-0400-000033290000}" name="Colonne10515" dataDxfId="5866"/>
    <tableColumn id="10548" xr3:uid="{00000000-0010-0000-0400-000034290000}" name="Colonne10516" dataDxfId="5865"/>
    <tableColumn id="10549" xr3:uid="{00000000-0010-0000-0400-000035290000}" name="Colonne10517" dataDxfId="5864"/>
    <tableColumn id="10550" xr3:uid="{00000000-0010-0000-0400-000036290000}" name="Colonne10518" dataDxfId="5863"/>
    <tableColumn id="10551" xr3:uid="{00000000-0010-0000-0400-000037290000}" name="Colonne10519" dataDxfId="5862"/>
    <tableColumn id="10552" xr3:uid="{00000000-0010-0000-0400-000038290000}" name="Colonne10520" dataDxfId="5861"/>
    <tableColumn id="10553" xr3:uid="{00000000-0010-0000-0400-000039290000}" name="Colonne10521" dataDxfId="5860"/>
    <tableColumn id="10554" xr3:uid="{00000000-0010-0000-0400-00003A290000}" name="Colonne10522" dataDxfId="5859"/>
    <tableColumn id="10555" xr3:uid="{00000000-0010-0000-0400-00003B290000}" name="Colonne10523" dataDxfId="5858"/>
    <tableColumn id="10556" xr3:uid="{00000000-0010-0000-0400-00003C290000}" name="Colonne10524" dataDxfId="5857"/>
    <tableColumn id="10557" xr3:uid="{00000000-0010-0000-0400-00003D290000}" name="Colonne10525" dataDxfId="5856"/>
    <tableColumn id="10558" xr3:uid="{00000000-0010-0000-0400-00003E290000}" name="Colonne10526" dataDxfId="5855"/>
    <tableColumn id="10559" xr3:uid="{00000000-0010-0000-0400-00003F290000}" name="Colonne10527" dataDxfId="5854"/>
    <tableColumn id="10560" xr3:uid="{00000000-0010-0000-0400-000040290000}" name="Colonne10528" dataDxfId="5853"/>
    <tableColumn id="10561" xr3:uid="{00000000-0010-0000-0400-000041290000}" name="Colonne10529" dataDxfId="5852"/>
    <tableColumn id="10562" xr3:uid="{00000000-0010-0000-0400-000042290000}" name="Colonne10530" dataDxfId="5851"/>
    <tableColumn id="10563" xr3:uid="{00000000-0010-0000-0400-000043290000}" name="Colonne10531" dataDxfId="5850"/>
    <tableColumn id="10564" xr3:uid="{00000000-0010-0000-0400-000044290000}" name="Colonne10532" dataDxfId="5849"/>
    <tableColumn id="10565" xr3:uid="{00000000-0010-0000-0400-000045290000}" name="Colonne10533" dataDxfId="5848"/>
    <tableColumn id="10566" xr3:uid="{00000000-0010-0000-0400-000046290000}" name="Colonne10534" dataDxfId="5847"/>
    <tableColumn id="10567" xr3:uid="{00000000-0010-0000-0400-000047290000}" name="Colonne10535" dataDxfId="5846"/>
    <tableColumn id="10568" xr3:uid="{00000000-0010-0000-0400-000048290000}" name="Colonne10536" dataDxfId="5845"/>
    <tableColumn id="10569" xr3:uid="{00000000-0010-0000-0400-000049290000}" name="Colonne10537" dataDxfId="5844"/>
    <tableColumn id="10570" xr3:uid="{00000000-0010-0000-0400-00004A290000}" name="Colonne10538" dataDxfId="5843"/>
    <tableColumn id="10571" xr3:uid="{00000000-0010-0000-0400-00004B290000}" name="Colonne10539" dataDxfId="5842"/>
    <tableColumn id="10572" xr3:uid="{00000000-0010-0000-0400-00004C290000}" name="Colonne10540" dataDxfId="5841"/>
    <tableColumn id="10573" xr3:uid="{00000000-0010-0000-0400-00004D290000}" name="Colonne10541" dataDxfId="5840"/>
    <tableColumn id="10574" xr3:uid="{00000000-0010-0000-0400-00004E290000}" name="Colonne10542" dataDxfId="5839"/>
    <tableColumn id="10575" xr3:uid="{00000000-0010-0000-0400-00004F290000}" name="Colonne10543" dataDxfId="5838"/>
    <tableColumn id="10576" xr3:uid="{00000000-0010-0000-0400-000050290000}" name="Colonne10544" dataDxfId="5837"/>
    <tableColumn id="10577" xr3:uid="{00000000-0010-0000-0400-000051290000}" name="Colonne10545" dataDxfId="5836"/>
    <tableColumn id="10578" xr3:uid="{00000000-0010-0000-0400-000052290000}" name="Colonne10546" dataDxfId="5835"/>
    <tableColumn id="10579" xr3:uid="{00000000-0010-0000-0400-000053290000}" name="Colonne10547" dataDxfId="5834"/>
    <tableColumn id="10580" xr3:uid="{00000000-0010-0000-0400-000054290000}" name="Colonne10548" dataDxfId="5833"/>
    <tableColumn id="10581" xr3:uid="{00000000-0010-0000-0400-000055290000}" name="Colonne10549" dataDxfId="5832"/>
    <tableColumn id="10582" xr3:uid="{00000000-0010-0000-0400-000056290000}" name="Colonne10550" dataDxfId="5831"/>
    <tableColumn id="10583" xr3:uid="{00000000-0010-0000-0400-000057290000}" name="Colonne10551" dataDxfId="5830"/>
    <tableColumn id="10584" xr3:uid="{00000000-0010-0000-0400-000058290000}" name="Colonne10552" dataDxfId="5829"/>
    <tableColumn id="10585" xr3:uid="{00000000-0010-0000-0400-000059290000}" name="Colonne10553" dataDxfId="5828"/>
    <tableColumn id="10586" xr3:uid="{00000000-0010-0000-0400-00005A290000}" name="Colonne10554" dataDxfId="5827"/>
    <tableColumn id="10587" xr3:uid="{00000000-0010-0000-0400-00005B290000}" name="Colonne10555" dataDxfId="5826"/>
    <tableColumn id="10588" xr3:uid="{00000000-0010-0000-0400-00005C290000}" name="Colonne10556" dataDxfId="5825"/>
    <tableColumn id="10589" xr3:uid="{00000000-0010-0000-0400-00005D290000}" name="Colonne10557" dataDxfId="5824"/>
    <tableColumn id="10590" xr3:uid="{00000000-0010-0000-0400-00005E290000}" name="Colonne10558" dataDxfId="5823"/>
    <tableColumn id="10591" xr3:uid="{00000000-0010-0000-0400-00005F290000}" name="Colonne10559" dataDxfId="5822"/>
    <tableColumn id="10592" xr3:uid="{00000000-0010-0000-0400-000060290000}" name="Colonne10560" dataDxfId="5821"/>
    <tableColumn id="10593" xr3:uid="{00000000-0010-0000-0400-000061290000}" name="Colonne10561" dataDxfId="5820"/>
    <tableColumn id="10594" xr3:uid="{00000000-0010-0000-0400-000062290000}" name="Colonne10562" dataDxfId="5819"/>
    <tableColumn id="10595" xr3:uid="{00000000-0010-0000-0400-000063290000}" name="Colonne10563" dataDxfId="5818"/>
    <tableColumn id="10596" xr3:uid="{00000000-0010-0000-0400-000064290000}" name="Colonne10564" dataDxfId="5817"/>
    <tableColumn id="10597" xr3:uid="{00000000-0010-0000-0400-000065290000}" name="Colonne10565" dataDxfId="5816"/>
    <tableColumn id="10598" xr3:uid="{00000000-0010-0000-0400-000066290000}" name="Colonne10566" dataDxfId="5815"/>
    <tableColumn id="10599" xr3:uid="{00000000-0010-0000-0400-000067290000}" name="Colonne10567" dataDxfId="5814"/>
    <tableColumn id="10600" xr3:uid="{00000000-0010-0000-0400-000068290000}" name="Colonne10568" dataDxfId="5813"/>
    <tableColumn id="10601" xr3:uid="{00000000-0010-0000-0400-000069290000}" name="Colonne10569" dataDxfId="5812"/>
    <tableColumn id="10602" xr3:uid="{00000000-0010-0000-0400-00006A290000}" name="Colonne10570" dataDxfId="5811"/>
    <tableColumn id="10603" xr3:uid="{00000000-0010-0000-0400-00006B290000}" name="Colonne10571" dataDxfId="5810"/>
    <tableColumn id="10604" xr3:uid="{00000000-0010-0000-0400-00006C290000}" name="Colonne10572" dataDxfId="5809"/>
    <tableColumn id="10605" xr3:uid="{00000000-0010-0000-0400-00006D290000}" name="Colonne10573" dataDxfId="5808"/>
    <tableColumn id="10606" xr3:uid="{00000000-0010-0000-0400-00006E290000}" name="Colonne10574" dataDxfId="5807"/>
    <tableColumn id="10607" xr3:uid="{00000000-0010-0000-0400-00006F290000}" name="Colonne10575" dataDxfId="5806"/>
    <tableColumn id="10608" xr3:uid="{00000000-0010-0000-0400-000070290000}" name="Colonne10576" dataDxfId="5805"/>
    <tableColumn id="10609" xr3:uid="{00000000-0010-0000-0400-000071290000}" name="Colonne10577" dataDxfId="5804"/>
    <tableColumn id="10610" xr3:uid="{00000000-0010-0000-0400-000072290000}" name="Colonne10578" dataDxfId="5803"/>
    <tableColumn id="10611" xr3:uid="{00000000-0010-0000-0400-000073290000}" name="Colonne10579" dataDxfId="5802"/>
    <tableColumn id="10612" xr3:uid="{00000000-0010-0000-0400-000074290000}" name="Colonne10580" dataDxfId="5801"/>
    <tableColumn id="10613" xr3:uid="{00000000-0010-0000-0400-000075290000}" name="Colonne10581" dataDxfId="5800"/>
    <tableColumn id="10614" xr3:uid="{00000000-0010-0000-0400-000076290000}" name="Colonne10582" dataDxfId="5799"/>
    <tableColumn id="10615" xr3:uid="{00000000-0010-0000-0400-000077290000}" name="Colonne10583" dataDxfId="5798"/>
    <tableColumn id="10616" xr3:uid="{00000000-0010-0000-0400-000078290000}" name="Colonne10584" dataDxfId="5797"/>
    <tableColumn id="10617" xr3:uid="{00000000-0010-0000-0400-000079290000}" name="Colonne10585" dataDxfId="5796"/>
    <tableColumn id="10618" xr3:uid="{00000000-0010-0000-0400-00007A290000}" name="Colonne10586" dataDxfId="5795"/>
    <tableColumn id="10619" xr3:uid="{00000000-0010-0000-0400-00007B290000}" name="Colonne10587" dataDxfId="5794"/>
    <tableColumn id="10620" xr3:uid="{00000000-0010-0000-0400-00007C290000}" name="Colonne10588" dataDxfId="5793"/>
    <tableColumn id="10621" xr3:uid="{00000000-0010-0000-0400-00007D290000}" name="Colonne10589" dataDxfId="5792"/>
    <tableColumn id="10622" xr3:uid="{00000000-0010-0000-0400-00007E290000}" name="Colonne10590" dataDxfId="5791"/>
    <tableColumn id="10623" xr3:uid="{00000000-0010-0000-0400-00007F290000}" name="Colonne10591" dataDxfId="5790"/>
    <tableColumn id="10624" xr3:uid="{00000000-0010-0000-0400-000080290000}" name="Colonne10592" dataDxfId="5789"/>
    <tableColumn id="10625" xr3:uid="{00000000-0010-0000-0400-000081290000}" name="Colonne10593" dataDxfId="5788"/>
    <tableColumn id="10626" xr3:uid="{00000000-0010-0000-0400-000082290000}" name="Colonne10594" dataDxfId="5787"/>
    <tableColumn id="10627" xr3:uid="{00000000-0010-0000-0400-000083290000}" name="Colonne10595" dataDxfId="5786"/>
    <tableColumn id="10628" xr3:uid="{00000000-0010-0000-0400-000084290000}" name="Colonne10596" dataDxfId="5785"/>
    <tableColumn id="10629" xr3:uid="{00000000-0010-0000-0400-000085290000}" name="Colonne10597" dataDxfId="5784"/>
    <tableColumn id="10630" xr3:uid="{00000000-0010-0000-0400-000086290000}" name="Colonne10598" dataDxfId="5783"/>
    <tableColumn id="10631" xr3:uid="{00000000-0010-0000-0400-000087290000}" name="Colonne10599" dataDxfId="5782"/>
    <tableColumn id="10632" xr3:uid="{00000000-0010-0000-0400-000088290000}" name="Colonne10600" dataDxfId="5781"/>
    <tableColumn id="10633" xr3:uid="{00000000-0010-0000-0400-000089290000}" name="Colonne10601" dataDxfId="5780"/>
    <tableColumn id="10634" xr3:uid="{00000000-0010-0000-0400-00008A290000}" name="Colonne10602" dataDxfId="5779"/>
    <tableColumn id="10635" xr3:uid="{00000000-0010-0000-0400-00008B290000}" name="Colonne10603" dataDxfId="5778"/>
    <tableColumn id="10636" xr3:uid="{00000000-0010-0000-0400-00008C290000}" name="Colonne10604" dataDxfId="5777"/>
    <tableColumn id="10637" xr3:uid="{00000000-0010-0000-0400-00008D290000}" name="Colonne10605" dataDxfId="5776"/>
    <tableColumn id="10638" xr3:uid="{00000000-0010-0000-0400-00008E290000}" name="Colonne10606" dataDxfId="5775"/>
    <tableColumn id="10639" xr3:uid="{00000000-0010-0000-0400-00008F290000}" name="Colonne10607" dataDxfId="5774"/>
    <tableColumn id="10640" xr3:uid="{00000000-0010-0000-0400-000090290000}" name="Colonne10608" dataDxfId="5773"/>
    <tableColumn id="10641" xr3:uid="{00000000-0010-0000-0400-000091290000}" name="Colonne10609" dataDxfId="5772"/>
    <tableColumn id="10642" xr3:uid="{00000000-0010-0000-0400-000092290000}" name="Colonne10610" dataDxfId="5771"/>
    <tableColumn id="10643" xr3:uid="{00000000-0010-0000-0400-000093290000}" name="Colonne10611" dataDxfId="5770"/>
    <tableColumn id="10644" xr3:uid="{00000000-0010-0000-0400-000094290000}" name="Colonne10612" dataDxfId="5769"/>
    <tableColumn id="10645" xr3:uid="{00000000-0010-0000-0400-000095290000}" name="Colonne10613" dataDxfId="5768"/>
    <tableColumn id="10646" xr3:uid="{00000000-0010-0000-0400-000096290000}" name="Colonne10614" dataDxfId="5767"/>
    <tableColumn id="10647" xr3:uid="{00000000-0010-0000-0400-000097290000}" name="Colonne10615" dataDxfId="5766"/>
    <tableColumn id="10648" xr3:uid="{00000000-0010-0000-0400-000098290000}" name="Colonne10616" dataDxfId="5765"/>
    <tableColumn id="10649" xr3:uid="{00000000-0010-0000-0400-000099290000}" name="Colonne10617" dataDxfId="5764"/>
    <tableColumn id="10650" xr3:uid="{00000000-0010-0000-0400-00009A290000}" name="Colonne10618" dataDxfId="5763"/>
    <tableColumn id="10651" xr3:uid="{00000000-0010-0000-0400-00009B290000}" name="Colonne10619" dataDxfId="5762"/>
    <tableColumn id="10652" xr3:uid="{00000000-0010-0000-0400-00009C290000}" name="Colonne10620" dataDxfId="5761"/>
    <tableColumn id="10653" xr3:uid="{00000000-0010-0000-0400-00009D290000}" name="Colonne10621" dataDxfId="5760"/>
    <tableColumn id="10654" xr3:uid="{00000000-0010-0000-0400-00009E290000}" name="Colonne10622" dataDxfId="5759"/>
    <tableColumn id="10655" xr3:uid="{00000000-0010-0000-0400-00009F290000}" name="Colonne10623" dataDxfId="5758"/>
    <tableColumn id="10656" xr3:uid="{00000000-0010-0000-0400-0000A0290000}" name="Colonne10624" dataDxfId="5757"/>
    <tableColumn id="10657" xr3:uid="{00000000-0010-0000-0400-0000A1290000}" name="Colonne10625" dataDxfId="5756"/>
    <tableColumn id="10658" xr3:uid="{00000000-0010-0000-0400-0000A2290000}" name="Colonne10626" dataDxfId="5755"/>
    <tableColumn id="10659" xr3:uid="{00000000-0010-0000-0400-0000A3290000}" name="Colonne10627" dataDxfId="5754"/>
    <tableColumn id="10660" xr3:uid="{00000000-0010-0000-0400-0000A4290000}" name="Colonne10628" dataDxfId="5753"/>
    <tableColumn id="10661" xr3:uid="{00000000-0010-0000-0400-0000A5290000}" name="Colonne10629" dataDxfId="5752"/>
    <tableColumn id="10662" xr3:uid="{00000000-0010-0000-0400-0000A6290000}" name="Colonne10630" dataDxfId="5751"/>
    <tableColumn id="10663" xr3:uid="{00000000-0010-0000-0400-0000A7290000}" name="Colonne10631" dataDxfId="5750"/>
    <tableColumn id="10664" xr3:uid="{00000000-0010-0000-0400-0000A8290000}" name="Colonne10632" dataDxfId="5749"/>
    <tableColumn id="10665" xr3:uid="{00000000-0010-0000-0400-0000A9290000}" name="Colonne10633" dataDxfId="5748"/>
    <tableColumn id="10666" xr3:uid="{00000000-0010-0000-0400-0000AA290000}" name="Colonne10634" dataDxfId="5747"/>
    <tableColumn id="10667" xr3:uid="{00000000-0010-0000-0400-0000AB290000}" name="Colonne10635" dataDxfId="5746"/>
    <tableColumn id="10668" xr3:uid="{00000000-0010-0000-0400-0000AC290000}" name="Colonne10636" dataDxfId="5745"/>
    <tableColumn id="10669" xr3:uid="{00000000-0010-0000-0400-0000AD290000}" name="Colonne10637" dataDxfId="5744"/>
    <tableColumn id="10670" xr3:uid="{00000000-0010-0000-0400-0000AE290000}" name="Colonne10638" dataDxfId="5743"/>
    <tableColumn id="10671" xr3:uid="{00000000-0010-0000-0400-0000AF290000}" name="Colonne10639" dataDxfId="5742"/>
    <tableColumn id="10672" xr3:uid="{00000000-0010-0000-0400-0000B0290000}" name="Colonne10640" dataDxfId="5741"/>
    <tableColumn id="10673" xr3:uid="{00000000-0010-0000-0400-0000B1290000}" name="Colonne10641" dataDxfId="5740"/>
    <tableColumn id="10674" xr3:uid="{00000000-0010-0000-0400-0000B2290000}" name="Colonne10642" dataDxfId="5739"/>
    <tableColumn id="10675" xr3:uid="{00000000-0010-0000-0400-0000B3290000}" name="Colonne10643" dataDxfId="5738"/>
    <tableColumn id="10676" xr3:uid="{00000000-0010-0000-0400-0000B4290000}" name="Colonne10644" dataDxfId="5737"/>
    <tableColumn id="10677" xr3:uid="{00000000-0010-0000-0400-0000B5290000}" name="Colonne10645" dataDxfId="5736"/>
    <tableColumn id="10678" xr3:uid="{00000000-0010-0000-0400-0000B6290000}" name="Colonne10646" dataDxfId="5735"/>
    <tableColumn id="10679" xr3:uid="{00000000-0010-0000-0400-0000B7290000}" name="Colonne10647" dataDxfId="5734"/>
    <tableColumn id="10680" xr3:uid="{00000000-0010-0000-0400-0000B8290000}" name="Colonne10648" dataDxfId="5733"/>
    <tableColumn id="10681" xr3:uid="{00000000-0010-0000-0400-0000B9290000}" name="Colonne10649" dataDxfId="5732"/>
    <tableColumn id="10682" xr3:uid="{00000000-0010-0000-0400-0000BA290000}" name="Colonne10650" dataDxfId="5731"/>
    <tableColumn id="10683" xr3:uid="{00000000-0010-0000-0400-0000BB290000}" name="Colonne10651" dataDxfId="5730"/>
    <tableColumn id="10684" xr3:uid="{00000000-0010-0000-0400-0000BC290000}" name="Colonne10652" dataDxfId="5729"/>
    <tableColumn id="10685" xr3:uid="{00000000-0010-0000-0400-0000BD290000}" name="Colonne10653" dataDxfId="5728"/>
    <tableColumn id="10686" xr3:uid="{00000000-0010-0000-0400-0000BE290000}" name="Colonne10654" dataDxfId="5727"/>
    <tableColumn id="10687" xr3:uid="{00000000-0010-0000-0400-0000BF290000}" name="Colonne10655" dataDxfId="5726"/>
    <tableColumn id="10688" xr3:uid="{00000000-0010-0000-0400-0000C0290000}" name="Colonne10656" dataDxfId="5725"/>
    <tableColumn id="10689" xr3:uid="{00000000-0010-0000-0400-0000C1290000}" name="Colonne10657" dataDxfId="5724"/>
    <tableColumn id="10690" xr3:uid="{00000000-0010-0000-0400-0000C2290000}" name="Colonne10658" dataDxfId="5723"/>
    <tableColumn id="10691" xr3:uid="{00000000-0010-0000-0400-0000C3290000}" name="Colonne10659" dataDxfId="5722"/>
    <tableColumn id="10692" xr3:uid="{00000000-0010-0000-0400-0000C4290000}" name="Colonne10660" dataDxfId="5721"/>
    <tableColumn id="10693" xr3:uid="{00000000-0010-0000-0400-0000C5290000}" name="Colonne10661" dataDxfId="5720"/>
    <tableColumn id="10694" xr3:uid="{00000000-0010-0000-0400-0000C6290000}" name="Colonne10662" dataDxfId="5719"/>
    <tableColumn id="10695" xr3:uid="{00000000-0010-0000-0400-0000C7290000}" name="Colonne10663" dataDxfId="5718"/>
    <tableColumn id="10696" xr3:uid="{00000000-0010-0000-0400-0000C8290000}" name="Colonne10664" dataDxfId="5717"/>
    <tableColumn id="10697" xr3:uid="{00000000-0010-0000-0400-0000C9290000}" name="Colonne10665" dataDxfId="5716"/>
    <tableColumn id="10698" xr3:uid="{00000000-0010-0000-0400-0000CA290000}" name="Colonne10666" dataDxfId="5715"/>
    <tableColumn id="10699" xr3:uid="{00000000-0010-0000-0400-0000CB290000}" name="Colonne10667" dataDxfId="5714"/>
    <tableColumn id="10700" xr3:uid="{00000000-0010-0000-0400-0000CC290000}" name="Colonne10668" dataDxfId="5713"/>
    <tableColumn id="10701" xr3:uid="{00000000-0010-0000-0400-0000CD290000}" name="Colonne10669" dataDxfId="5712"/>
    <tableColumn id="10702" xr3:uid="{00000000-0010-0000-0400-0000CE290000}" name="Colonne10670" dataDxfId="5711"/>
    <tableColumn id="10703" xr3:uid="{00000000-0010-0000-0400-0000CF290000}" name="Colonne10671" dataDxfId="5710"/>
    <tableColumn id="10704" xr3:uid="{00000000-0010-0000-0400-0000D0290000}" name="Colonne10672" dataDxfId="5709"/>
    <tableColumn id="10705" xr3:uid="{00000000-0010-0000-0400-0000D1290000}" name="Colonne10673" dataDxfId="5708"/>
    <tableColumn id="10706" xr3:uid="{00000000-0010-0000-0400-0000D2290000}" name="Colonne10674" dataDxfId="5707"/>
    <tableColumn id="10707" xr3:uid="{00000000-0010-0000-0400-0000D3290000}" name="Colonne10675" dataDxfId="5706"/>
    <tableColumn id="10708" xr3:uid="{00000000-0010-0000-0400-0000D4290000}" name="Colonne10676" dataDxfId="5705"/>
    <tableColumn id="10709" xr3:uid="{00000000-0010-0000-0400-0000D5290000}" name="Colonne10677" dataDxfId="5704"/>
    <tableColumn id="10710" xr3:uid="{00000000-0010-0000-0400-0000D6290000}" name="Colonne10678" dataDxfId="5703"/>
    <tableColumn id="10711" xr3:uid="{00000000-0010-0000-0400-0000D7290000}" name="Colonne10679" dataDxfId="5702"/>
    <tableColumn id="10712" xr3:uid="{00000000-0010-0000-0400-0000D8290000}" name="Colonne10680" dataDxfId="5701"/>
    <tableColumn id="10713" xr3:uid="{00000000-0010-0000-0400-0000D9290000}" name="Colonne10681" dataDxfId="5700"/>
    <tableColumn id="10714" xr3:uid="{00000000-0010-0000-0400-0000DA290000}" name="Colonne10682" dataDxfId="5699"/>
    <tableColumn id="10715" xr3:uid="{00000000-0010-0000-0400-0000DB290000}" name="Colonne10683" dataDxfId="5698"/>
    <tableColumn id="10716" xr3:uid="{00000000-0010-0000-0400-0000DC290000}" name="Colonne10684" dataDxfId="5697"/>
    <tableColumn id="10717" xr3:uid="{00000000-0010-0000-0400-0000DD290000}" name="Colonne10685" dataDxfId="5696"/>
    <tableColumn id="10718" xr3:uid="{00000000-0010-0000-0400-0000DE290000}" name="Colonne10686" dataDxfId="5695"/>
    <tableColumn id="10719" xr3:uid="{00000000-0010-0000-0400-0000DF290000}" name="Colonne10687" dataDxfId="5694"/>
    <tableColumn id="10720" xr3:uid="{00000000-0010-0000-0400-0000E0290000}" name="Colonne10688" dataDxfId="5693"/>
    <tableColumn id="10721" xr3:uid="{00000000-0010-0000-0400-0000E1290000}" name="Colonne10689" dataDxfId="5692"/>
    <tableColumn id="10722" xr3:uid="{00000000-0010-0000-0400-0000E2290000}" name="Colonne10690" dataDxfId="5691"/>
    <tableColumn id="10723" xr3:uid="{00000000-0010-0000-0400-0000E3290000}" name="Colonne10691" dataDxfId="5690"/>
    <tableColumn id="10724" xr3:uid="{00000000-0010-0000-0400-0000E4290000}" name="Colonne10692" dataDxfId="5689"/>
    <tableColumn id="10725" xr3:uid="{00000000-0010-0000-0400-0000E5290000}" name="Colonne10693" dataDxfId="5688"/>
    <tableColumn id="10726" xr3:uid="{00000000-0010-0000-0400-0000E6290000}" name="Colonne10694" dataDxfId="5687"/>
    <tableColumn id="10727" xr3:uid="{00000000-0010-0000-0400-0000E7290000}" name="Colonne10695" dataDxfId="5686"/>
    <tableColumn id="10728" xr3:uid="{00000000-0010-0000-0400-0000E8290000}" name="Colonne10696" dataDxfId="5685"/>
    <tableColumn id="10729" xr3:uid="{00000000-0010-0000-0400-0000E9290000}" name="Colonne10697" dataDxfId="5684"/>
    <tableColumn id="10730" xr3:uid="{00000000-0010-0000-0400-0000EA290000}" name="Colonne10698" dataDxfId="5683"/>
    <tableColumn id="10731" xr3:uid="{00000000-0010-0000-0400-0000EB290000}" name="Colonne10699" dataDxfId="5682"/>
    <tableColumn id="10732" xr3:uid="{00000000-0010-0000-0400-0000EC290000}" name="Colonne10700" dataDxfId="5681"/>
    <tableColumn id="10733" xr3:uid="{00000000-0010-0000-0400-0000ED290000}" name="Colonne10701" dataDxfId="5680"/>
    <tableColumn id="10734" xr3:uid="{00000000-0010-0000-0400-0000EE290000}" name="Colonne10702" dataDxfId="5679"/>
    <tableColumn id="10735" xr3:uid="{00000000-0010-0000-0400-0000EF290000}" name="Colonne10703" dataDxfId="5678"/>
    <tableColumn id="10736" xr3:uid="{00000000-0010-0000-0400-0000F0290000}" name="Colonne10704" dataDxfId="5677"/>
    <tableColumn id="10737" xr3:uid="{00000000-0010-0000-0400-0000F1290000}" name="Colonne10705" dataDxfId="5676"/>
    <tableColumn id="10738" xr3:uid="{00000000-0010-0000-0400-0000F2290000}" name="Colonne10706" dataDxfId="5675"/>
    <tableColumn id="10739" xr3:uid="{00000000-0010-0000-0400-0000F3290000}" name="Colonne10707" dataDxfId="5674"/>
    <tableColumn id="10740" xr3:uid="{00000000-0010-0000-0400-0000F4290000}" name="Colonne10708" dataDxfId="5673"/>
    <tableColumn id="10741" xr3:uid="{00000000-0010-0000-0400-0000F5290000}" name="Colonne10709" dataDxfId="5672"/>
    <tableColumn id="10742" xr3:uid="{00000000-0010-0000-0400-0000F6290000}" name="Colonne10710" dataDxfId="5671"/>
    <tableColumn id="10743" xr3:uid="{00000000-0010-0000-0400-0000F7290000}" name="Colonne10711" dataDxfId="5670"/>
    <tableColumn id="10744" xr3:uid="{00000000-0010-0000-0400-0000F8290000}" name="Colonne10712" dataDxfId="5669"/>
    <tableColumn id="10745" xr3:uid="{00000000-0010-0000-0400-0000F9290000}" name="Colonne10713" dataDxfId="5668"/>
    <tableColumn id="10746" xr3:uid="{00000000-0010-0000-0400-0000FA290000}" name="Colonne10714" dataDxfId="5667"/>
    <tableColumn id="10747" xr3:uid="{00000000-0010-0000-0400-0000FB290000}" name="Colonne10715" dataDxfId="5666"/>
    <tableColumn id="10748" xr3:uid="{00000000-0010-0000-0400-0000FC290000}" name="Colonne10716" dataDxfId="5665"/>
    <tableColumn id="10749" xr3:uid="{00000000-0010-0000-0400-0000FD290000}" name="Colonne10717" dataDxfId="5664"/>
    <tableColumn id="10750" xr3:uid="{00000000-0010-0000-0400-0000FE290000}" name="Colonne10718" dataDxfId="5663"/>
    <tableColumn id="10751" xr3:uid="{00000000-0010-0000-0400-0000FF290000}" name="Colonne10719" dataDxfId="5662"/>
    <tableColumn id="10752" xr3:uid="{00000000-0010-0000-0400-0000002A0000}" name="Colonne10720" dataDxfId="5661"/>
    <tableColumn id="10753" xr3:uid="{00000000-0010-0000-0400-0000012A0000}" name="Colonne10721" dataDxfId="5660"/>
    <tableColumn id="10754" xr3:uid="{00000000-0010-0000-0400-0000022A0000}" name="Colonne10722" dataDxfId="5659"/>
    <tableColumn id="10755" xr3:uid="{00000000-0010-0000-0400-0000032A0000}" name="Colonne10723" dataDxfId="5658"/>
    <tableColumn id="10756" xr3:uid="{00000000-0010-0000-0400-0000042A0000}" name="Colonne10724" dataDxfId="5657"/>
    <tableColumn id="10757" xr3:uid="{00000000-0010-0000-0400-0000052A0000}" name="Colonne10725" dataDxfId="5656"/>
    <tableColumn id="10758" xr3:uid="{00000000-0010-0000-0400-0000062A0000}" name="Colonne10726" dataDxfId="5655"/>
    <tableColumn id="10759" xr3:uid="{00000000-0010-0000-0400-0000072A0000}" name="Colonne10727" dataDxfId="5654"/>
    <tableColumn id="10760" xr3:uid="{00000000-0010-0000-0400-0000082A0000}" name="Colonne10728" dataDxfId="5653"/>
    <tableColumn id="10761" xr3:uid="{00000000-0010-0000-0400-0000092A0000}" name="Colonne10729" dataDxfId="5652"/>
    <tableColumn id="10762" xr3:uid="{00000000-0010-0000-0400-00000A2A0000}" name="Colonne10730" dataDxfId="5651"/>
    <tableColumn id="10763" xr3:uid="{00000000-0010-0000-0400-00000B2A0000}" name="Colonne10731" dataDxfId="5650"/>
    <tableColumn id="10764" xr3:uid="{00000000-0010-0000-0400-00000C2A0000}" name="Colonne10732" dataDxfId="5649"/>
    <tableColumn id="10765" xr3:uid="{00000000-0010-0000-0400-00000D2A0000}" name="Colonne10733" dataDxfId="5648"/>
    <tableColumn id="10766" xr3:uid="{00000000-0010-0000-0400-00000E2A0000}" name="Colonne10734" dataDxfId="5647"/>
    <tableColumn id="10767" xr3:uid="{00000000-0010-0000-0400-00000F2A0000}" name="Colonne10735" dataDxfId="5646"/>
    <tableColumn id="10768" xr3:uid="{00000000-0010-0000-0400-0000102A0000}" name="Colonne10736" dataDxfId="5645"/>
    <tableColumn id="10769" xr3:uid="{00000000-0010-0000-0400-0000112A0000}" name="Colonne10737" dataDxfId="5644"/>
    <tableColumn id="10770" xr3:uid="{00000000-0010-0000-0400-0000122A0000}" name="Colonne10738" dataDxfId="5643"/>
    <tableColumn id="10771" xr3:uid="{00000000-0010-0000-0400-0000132A0000}" name="Colonne10739" dataDxfId="5642"/>
    <tableColumn id="10772" xr3:uid="{00000000-0010-0000-0400-0000142A0000}" name="Colonne10740" dataDxfId="5641"/>
    <tableColumn id="10773" xr3:uid="{00000000-0010-0000-0400-0000152A0000}" name="Colonne10741" dataDxfId="5640"/>
    <tableColumn id="10774" xr3:uid="{00000000-0010-0000-0400-0000162A0000}" name="Colonne10742" dataDxfId="5639"/>
    <tableColumn id="10775" xr3:uid="{00000000-0010-0000-0400-0000172A0000}" name="Colonne10743" dataDxfId="5638"/>
    <tableColumn id="10776" xr3:uid="{00000000-0010-0000-0400-0000182A0000}" name="Colonne10744" dataDxfId="5637"/>
    <tableColumn id="10777" xr3:uid="{00000000-0010-0000-0400-0000192A0000}" name="Colonne10745" dataDxfId="5636"/>
    <tableColumn id="10778" xr3:uid="{00000000-0010-0000-0400-00001A2A0000}" name="Colonne10746" dataDxfId="5635"/>
    <tableColumn id="10779" xr3:uid="{00000000-0010-0000-0400-00001B2A0000}" name="Colonne10747" dataDxfId="5634"/>
    <tableColumn id="10780" xr3:uid="{00000000-0010-0000-0400-00001C2A0000}" name="Colonne10748" dataDxfId="5633"/>
    <tableColumn id="10781" xr3:uid="{00000000-0010-0000-0400-00001D2A0000}" name="Colonne10749" dataDxfId="5632"/>
    <tableColumn id="10782" xr3:uid="{00000000-0010-0000-0400-00001E2A0000}" name="Colonne10750" dataDxfId="5631"/>
    <tableColumn id="10783" xr3:uid="{00000000-0010-0000-0400-00001F2A0000}" name="Colonne10751" dataDxfId="5630"/>
    <tableColumn id="10784" xr3:uid="{00000000-0010-0000-0400-0000202A0000}" name="Colonne10752" dataDxfId="5629"/>
    <tableColumn id="10785" xr3:uid="{00000000-0010-0000-0400-0000212A0000}" name="Colonne10753" dataDxfId="5628"/>
    <tableColumn id="10786" xr3:uid="{00000000-0010-0000-0400-0000222A0000}" name="Colonne10754" dataDxfId="5627"/>
    <tableColumn id="10787" xr3:uid="{00000000-0010-0000-0400-0000232A0000}" name="Colonne10755" dataDxfId="5626"/>
    <tableColumn id="10788" xr3:uid="{00000000-0010-0000-0400-0000242A0000}" name="Colonne10756" dataDxfId="5625"/>
    <tableColumn id="10789" xr3:uid="{00000000-0010-0000-0400-0000252A0000}" name="Colonne10757" dataDxfId="5624"/>
    <tableColumn id="10790" xr3:uid="{00000000-0010-0000-0400-0000262A0000}" name="Colonne10758" dataDxfId="5623"/>
    <tableColumn id="10791" xr3:uid="{00000000-0010-0000-0400-0000272A0000}" name="Colonne10759" dataDxfId="5622"/>
    <tableColumn id="10792" xr3:uid="{00000000-0010-0000-0400-0000282A0000}" name="Colonne10760" dataDxfId="5621"/>
    <tableColumn id="10793" xr3:uid="{00000000-0010-0000-0400-0000292A0000}" name="Colonne10761" dataDxfId="5620"/>
    <tableColumn id="10794" xr3:uid="{00000000-0010-0000-0400-00002A2A0000}" name="Colonne10762" dataDxfId="5619"/>
    <tableColumn id="10795" xr3:uid="{00000000-0010-0000-0400-00002B2A0000}" name="Colonne10763" dataDxfId="5618"/>
    <tableColumn id="10796" xr3:uid="{00000000-0010-0000-0400-00002C2A0000}" name="Colonne10764" dataDxfId="5617"/>
    <tableColumn id="10797" xr3:uid="{00000000-0010-0000-0400-00002D2A0000}" name="Colonne10765" dataDxfId="5616"/>
    <tableColumn id="10798" xr3:uid="{00000000-0010-0000-0400-00002E2A0000}" name="Colonne10766" dataDxfId="5615"/>
    <tableColumn id="10799" xr3:uid="{00000000-0010-0000-0400-00002F2A0000}" name="Colonne10767" dataDxfId="5614"/>
    <tableColumn id="10800" xr3:uid="{00000000-0010-0000-0400-0000302A0000}" name="Colonne10768" dataDxfId="5613"/>
    <tableColumn id="10801" xr3:uid="{00000000-0010-0000-0400-0000312A0000}" name="Colonne10769" dataDxfId="5612"/>
    <tableColumn id="10802" xr3:uid="{00000000-0010-0000-0400-0000322A0000}" name="Colonne10770" dataDxfId="5611"/>
    <tableColumn id="10803" xr3:uid="{00000000-0010-0000-0400-0000332A0000}" name="Colonne10771" dataDxfId="5610"/>
    <tableColumn id="10804" xr3:uid="{00000000-0010-0000-0400-0000342A0000}" name="Colonne10772" dataDxfId="5609"/>
    <tableColumn id="10805" xr3:uid="{00000000-0010-0000-0400-0000352A0000}" name="Colonne10773" dataDxfId="5608"/>
    <tableColumn id="10806" xr3:uid="{00000000-0010-0000-0400-0000362A0000}" name="Colonne10774" dataDxfId="5607"/>
    <tableColumn id="10807" xr3:uid="{00000000-0010-0000-0400-0000372A0000}" name="Colonne10775" dataDxfId="5606"/>
    <tableColumn id="10808" xr3:uid="{00000000-0010-0000-0400-0000382A0000}" name="Colonne10776" dataDxfId="5605"/>
    <tableColumn id="10809" xr3:uid="{00000000-0010-0000-0400-0000392A0000}" name="Colonne10777" dataDxfId="5604"/>
    <tableColumn id="10810" xr3:uid="{00000000-0010-0000-0400-00003A2A0000}" name="Colonne10778" dataDxfId="5603"/>
    <tableColumn id="10811" xr3:uid="{00000000-0010-0000-0400-00003B2A0000}" name="Colonne10779" dataDxfId="5602"/>
    <tableColumn id="10812" xr3:uid="{00000000-0010-0000-0400-00003C2A0000}" name="Colonne10780" dataDxfId="5601"/>
    <tableColumn id="10813" xr3:uid="{00000000-0010-0000-0400-00003D2A0000}" name="Colonne10781" dataDxfId="5600"/>
    <tableColumn id="10814" xr3:uid="{00000000-0010-0000-0400-00003E2A0000}" name="Colonne10782" dataDxfId="5599"/>
    <tableColumn id="10815" xr3:uid="{00000000-0010-0000-0400-00003F2A0000}" name="Colonne10783" dataDxfId="5598"/>
    <tableColumn id="10816" xr3:uid="{00000000-0010-0000-0400-0000402A0000}" name="Colonne10784" dataDxfId="5597"/>
    <tableColumn id="10817" xr3:uid="{00000000-0010-0000-0400-0000412A0000}" name="Colonne10785" dataDxfId="5596"/>
    <tableColumn id="10818" xr3:uid="{00000000-0010-0000-0400-0000422A0000}" name="Colonne10786" dataDxfId="5595"/>
    <tableColumn id="10819" xr3:uid="{00000000-0010-0000-0400-0000432A0000}" name="Colonne10787" dataDxfId="5594"/>
    <tableColumn id="10820" xr3:uid="{00000000-0010-0000-0400-0000442A0000}" name="Colonne10788" dataDxfId="5593"/>
    <tableColumn id="10821" xr3:uid="{00000000-0010-0000-0400-0000452A0000}" name="Colonne10789" dataDxfId="5592"/>
    <tableColumn id="10822" xr3:uid="{00000000-0010-0000-0400-0000462A0000}" name="Colonne10790" dataDxfId="5591"/>
    <tableColumn id="10823" xr3:uid="{00000000-0010-0000-0400-0000472A0000}" name="Colonne10791" dataDxfId="5590"/>
    <tableColumn id="10824" xr3:uid="{00000000-0010-0000-0400-0000482A0000}" name="Colonne10792" dataDxfId="5589"/>
    <tableColumn id="10825" xr3:uid="{00000000-0010-0000-0400-0000492A0000}" name="Colonne10793" dataDxfId="5588"/>
    <tableColumn id="10826" xr3:uid="{00000000-0010-0000-0400-00004A2A0000}" name="Colonne10794" dataDxfId="5587"/>
    <tableColumn id="10827" xr3:uid="{00000000-0010-0000-0400-00004B2A0000}" name="Colonne10795" dataDxfId="5586"/>
    <tableColumn id="10828" xr3:uid="{00000000-0010-0000-0400-00004C2A0000}" name="Colonne10796" dataDxfId="5585"/>
    <tableColumn id="10829" xr3:uid="{00000000-0010-0000-0400-00004D2A0000}" name="Colonne10797" dataDxfId="5584"/>
    <tableColumn id="10830" xr3:uid="{00000000-0010-0000-0400-00004E2A0000}" name="Colonne10798" dataDxfId="5583"/>
    <tableColumn id="10831" xr3:uid="{00000000-0010-0000-0400-00004F2A0000}" name="Colonne10799" dataDxfId="5582"/>
    <tableColumn id="10832" xr3:uid="{00000000-0010-0000-0400-0000502A0000}" name="Colonne10800" dataDxfId="5581"/>
    <tableColumn id="10833" xr3:uid="{00000000-0010-0000-0400-0000512A0000}" name="Colonne10801" dataDxfId="5580"/>
    <tableColumn id="10834" xr3:uid="{00000000-0010-0000-0400-0000522A0000}" name="Colonne10802" dataDxfId="5579"/>
    <tableColumn id="10835" xr3:uid="{00000000-0010-0000-0400-0000532A0000}" name="Colonne10803" dataDxfId="5578"/>
    <tableColumn id="10836" xr3:uid="{00000000-0010-0000-0400-0000542A0000}" name="Colonne10804" dataDxfId="5577"/>
    <tableColumn id="10837" xr3:uid="{00000000-0010-0000-0400-0000552A0000}" name="Colonne10805" dataDxfId="5576"/>
    <tableColumn id="10838" xr3:uid="{00000000-0010-0000-0400-0000562A0000}" name="Colonne10806" dataDxfId="5575"/>
    <tableColumn id="10839" xr3:uid="{00000000-0010-0000-0400-0000572A0000}" name="Colonne10807" dataDxfId="5574"/>
    <tableColumn id="10840" xr3:uid="{00000000-0010-0000-0400-0000582A0000}" name="Colonne10808" dataDxfId="5573"/>
    <tableColumn id="10841" xr3:uid="{00000000-0010-0000-0400-0000592A0000}" name="Colonne10809" dataDxfId="5572"/>
    <tableColumn id="10842" xr3:uid="{00000000-0010-0000-0400-00005A2A0000}" name="Colonne10810" dataDxfId="5571"/>
    <tableColumn id="10843" xr3:uid="{00000000-0010-0000-0400-00005B2A0000}" name="Colonne10811" dataDxfId="5570"/>
    <tableColumn id="10844" xr3:uid="{00000000-0010-0000-0400-00005C2A0000}" name="Colonne10812" dataDxfId="5569"/>
    <tableColumn id="10845" xr3:uid="{00000000-0010-0000-0400-00005D2A0000}" name="Colonne10813" dataDxfId="5568"/>
    <tableColumn id="10846" xr3:uid="{00000000-0010-0000-0400-00005E2A0000}" name="Colonne10814" dataDxfId="5567"/>
    <tableColumn id="10847" xr3:uid="{00000000-0010-0000-0400-00005F2A0000}" name="Colonne10815" dataDxfId="5566"/>
    <tableColumn id="10848" xr3:uid="{00000000-0010-0000-0400-0000602A0000}" name="Colonne10816" dataDxfId="5565"/>
    <tableColumn id="10849" xr3:uid="{00000000-0010-0000-0400-0000612A0000}" name="Colonne10817" dataDxfId="5564"/>
    <tableColumn id="10850" xr3:uid="{00000000-0010-0000-0400-0000622A0000}" name="Colonne10818" dataDxfId="5563"/>
    <tableColumn id="10851" xr3:uid="{00000000-0010-0000-0400-0000632A0000}" name="Colonne10819" dataDxfId="5562"/>
    <tableColumn id="10852" xr3:uid="{00000000-0010-0000-0400-0000642A0000}" name="Colonne10820" dataDxfId="5561"/>
    <tableColumn id="10853" xr3:uid="{00000000-0010-0000-0400-0000652A0000}" name="Colonne10821" dataDxfId="5560"/>
    <tableColumn id="10854" xr3:uid="{00000000-0010-0000-0400-0000662A0000}" name="Colonne10822" dataDxfId="5559"/>
    <tableColumn id="10855" xr3:uid="{00000000-0010-0000-0400-0000672A0000}" name="Colonne10823" dataDxfId="5558"/>
    <tableColumn id="10856" xr3:uid="{00000000-0010-0000-0400-0000682A0000}" name="Colonne10824" dataDxfId="5557"/>
    <tableColumn id="10857" xr3:uid="{00000000-0010-0000-0400-0000692A0000}" name="Colonne10825" dataDxfId="5556"/>
    <tableColumn id="10858" xr3:uid="{00000000-0010-0000-0400-00006A2A0000}" name="Colonne10826" dataDxfId="5555"/>
    <tableColumn id="10859" xr3:uid="{00000000-0010-0000-0400-00006B2A0000}" name="Colonne10827" dataDxfId="5554"/>
    <tableColumn id="10860" xr3:uid="{00000000-0010-0000-0400-00006C2A0000}" name="Colonne10828" dataDxfId="5553"/>
    <tableColumn id="10861" xr3:uid="{00000000-0010-0000-0400-00006D2A0000}" name="Colonne10829" dataDxfId="5552"/>
    <tableColumn id="10862" xr3:uid="{00000000-0010-0000-0400-00006E2A0000}" name="Colonne10830" dataDxfId="5551"/>
    <tableColumn id="10863" xr3:uid="{00000000-0010-0000-0400-00006F2A0000}" name="Colonne10831" dataDxfId="5550"/>
    <tableColumn id="10864" xr3:uid="{00000000-0010-0000-0400-0000702A0000}" name="Colonne10832" dataDxfId="5549"/>
    <tableColumn id="10865" xr3:uid="{00000000-0010-0000-0400-0000712A0000}" name="Colonne10833" dataDxfId="5548"/>
    <tableColumn id="10866" xr3:uid="{00000000-0010-0000-0400-0000722A0000}" name="Colonne10834" dataDxfId="5547"/>
    <tableColumn id="10867" xr3:uid="{00000000-0010-0000-0400-0000732A0000}" name="Colonne10835" dataDxfId="5546"/>
    <tableColumn id="10868" xr3:uid="{00000000-0010-0000-0400-0000742A0000}" name="Colonne10836" dataDxfId="5545"/>
    <tableColumn id="10869" xr3:uid="{00000000-0010-0000-0400-0000752A0000}" name="Colonne10837" dataDxfId="5544"/>
    <tableColumn id="10870" xr3:uid="{00000000-0010-0000-0400-0000762A0000}" name="Colonne10838" dataDxfId="5543"/>
    <tableColumn id="10871" xr3:uid="{00000000-0010-0000-0400-0000772A0000}" name="Colonne10839" dataDxfId="5542"/>
    <tableColumn id="10872" xr3:uid="{00000000-0010-0000-0400-0000782A0000}" name="Colonne10840" dataDxfId="5541"/>
    <tableColumn id="10873" xr3:uid="{00000000-0010-0000-0400-0000792A0000}" name="Colonne10841" dataDxfId="5540"/>
    <tableColumn id="10874" xr3:uid="{00000000-0010-0000-0400-00007A2A0000}" name="Colonne10842" dataDxfId="5539"/>
    <tableColumn id="10875" xr3:uid="{00000000-0010-0000-0400-00007B2A0000}" name="Colonne10843" dataDxfId="5538"/>
    <tableColumn id="10876" xr3:uid="{00000000-0010-0000-0400-00007C2A0000}" name="Colonne10844" dataDxfId="5537"/>
    <tableColumn id="10877" xr3:uid="{00000000-0010-0000-0400-00007D2A0000}" name="Colonne10845" dataDxfId="5536"/>
    <tableColumn id="10878" xr3:uid="{00000000-0010-0000-0400-00007E2A0000}" name="Colonne10846" dataDxfId="5535"/>
    <tableColumn id="10879" xr3:uid="{00000000-0010-0000-0400-00007F2A0000}" name="Colonne10847" dataDxfId="5534"/>
    <tableColumn id="10880" xr3:uid="{00000000-0010-0000-0400-0000802A0000}" name="Colonne10848" dataDxfId="5533"/>
    <tableColumn id="10881" xr3:uid="{00000000-0010-0000-0400-0000812A0000}" name="Colonne10849" dataDxfId="5532"/>
    <tableColumn id="10882" xr3:uid="{00000000-0010-0000-0400-0000822A0000}" name="Colonne10850" dataDxfId="5531"/>
    <tableColumn id="10883" xr3:uid="{00000000-0010-0000-0400-0000832A0000}" name="Colonne10851" dataDxfId="5530"/>
    <tableColumn id="10884" xr3:uid="{00000000-0010-0000-0400-0000842A0000}" name="Colonne10852" dataDxfId="5529"/>
    <tableColumn id="10885" xr3:uid="{00000000-0010-0000-0400-0000852A0000}" name="Colonne10853" dataDxfId="5528"/>
    <tableColumn id="10886" xr3:uid="{00000000-0010-0000-0400-0000862A0000}" name="Colonne10854" dataDxfId="5527"/>
    <tableColumn id="10887" xr3:uid="{00000000-0010-0000-0400-0000872A0000}" name="Colonne10855" dataDxfId="5526"/>
    <tableColumn id="10888" xr3:uid="{00000000-0010-0000-0400-0000882A0000}" name="Colonne10856" dataDxfId="5525"/>
    <tableColumn id="10889" xr3:uid="{00000000-0010-0000-0400-0000892A0000}" name="Colonne10857" dataDxfId="5524"/>
    <tableColumn id="10890" xr3:uid="{00000000-0010-0000-0400-00008A2A0000}" name="Colonne10858" dataDxfId="5523"/>
    <tableColumn id="10891" xr3:uid="{00000000-0010-0000-0400-00008B2A0000}" name="Colonne10859" dataDxfId="5522"/>
    <tableColumn id="10892" xr3:uid="{00000000-0010-0000-0400-00008C2A0000}" name="Colonne10860" dataDxfId="5521"/>
    <tableColumn id="10893" xr3:uid="{00000000-0010-0000-0400-00008D2A0000}" name="Colonne10861" dataDxfId="5520"/>
    <tableColumn id="10894" xr3:uid="{00000000-0010-0000-0400-00008E2A0000}" name="Colonne10862" dataDxfId="5519"/>
    <tableColumn id="10895" xr3:uid="{00000000-0010-0000-0400-00008F2A0000}" name="Colonne10863" dataDxfId="5518"/>
    <tableColumn id="10896" xr3:uid="{00000000-0010-0000-0400-0000902A0000}" name="Colonne10864" dataDxfId="5517"/>
    <tableColumn id="10897" xr3:uid="{00000000-0010-0000-0400-0000912A0000}" name="Colonne10865" dataDxfId="5516"/>
    <tableColumn id="10898" xr3:uid="{00000000-0010-0000-0400-0000922A0000}" name="Colonne10866" dataDxfId="5515"/>
    <tableColumn id="10899" xr3:uid="{00000000-0010-0000-0400-0000932A0000}" name="Colonne10867" dataDxfId="5514"/>
    <tableColumn id="10900" xr3:uid="{00000000-0010-0000-0400-0000942A0000}" name="Colonne10868" dataDxfId="5513"/>
    <tableColumn id="10901" xr3:uid="{00000000-0010-0000-0400-0000952A0000}" name="Colonne10869" dataDxfId="5512"/>
    <tableColumn id="10902" xr3:uid="{00000000-0010-0000-0400-0000962A0000}" name="Colonne10870" dataDxfId="5511"/>
    <tableColumn id="10903" xr3:uid="{00000000-0010-0000-0400-0000972A0000}" name="Colonne10871" dataDxfId="5510"/>
    <tableColumn id="10904" xr3:uid="{00000000-0010-0000-0400-0000982A0000}" name="Colonne10872" dataDxfId="5509"/>
    <tableColumn id="10905" xr3:uid="{00000000-0010-0000-0400-0000992A0000}" name="Colonne10873" dataDxfId="5508"/>
    <tableColumn id="10906" xr3:uid="{00000000-0010-0000-0400-00009A2A0000}" name="Colonne10874" dataDxfId="5507"/>
    <tableColumn id="10907" xr3:uid="{00000000-0010-0000-0400-00009B2A0000}" name="Colonne10875" dataDxfId="5506"/>
    <tableColumn id="10908" xr3:uid="{00000000-0010-0000-0400-00009C2A0000}" name="Colonne10876" dataDxfId="5505"/>
    <tableColumn id="10909" xr3:uid="{00000000-0010-0000-0400-00009D2A0000}" name="Colonne10877" dataDxfId="5504"/>
    <tableColumn id="10910" xr3:uid="{00000000-0010-0000-0400-00009E2A0000}" name="Colonne10878" dataDxfId="5503"/>
    <tableColumn id="10911" xr3:uid="{00000000-0010-0000-0400-00009F2A0000}" name="Colonne10879" dataDxfId="5502"/>
    <tableColumn id="10912" xr3:uid="{00000000-0010-0000-0400-0000A02A0000}" name="Colonne10880" dataDxfId="5501"/>
    <tableColumn id="10913" xr3:uid="{00000000-0010-0000-0400-0000A12A0000}" name="Colonne10881" dataDxfId="5500"/>
    <tableColumn id="10914" xr3:uid="{00000000-0010-0000-0400-0000A22A0000}" name="Colonne10882" dataDxfId="5499"/>
    <tableColumn id="10915" xr3:uid="{00000000-0010-0000-0400-0000A32A0000}" name="Colonne10883" dataDxfId="5498"/>
    <tableColumn id="10916" xr3:uid="{00000000-0010-0000-0400-0000A42A0000}" name="Colonne10884" dataDxfId="5497"/>
    <tableColumn id="10917" xr3:uid="{00000000-0010-0000-0400-0000A52A0000}" name="Colonne10885" dataDxfId="5496"/>
    <tableColumn id="10918" xr3:uid="{00000000-0010-0000-0400-0000A62A0000}" name="Colonne10886" dataDxfId="5495"/>
    <tableColumn id="10919" xr3:uid="{00000000-0010-0000-0400-0000A72A0000}" name="Colonne10887" dataDxfId="5494"/>
    <tableColumn id="10920" xr3:uid="{00000000-0010-0000-0400-0000A82A0000}" name="Colonne10888" dataDxfId="5493"/>
    <tableColumn id="10921" xr3:uid="{00000000-0010-0000-0400-0000A92A0000}" name="Colonne10889" dataDxfId="5492"/>
    <tableColumn id="10922" xr3:uid="{00000000-0010-0000-0400-0000AA2A0000}" name="Colonne10890" dataDxfId="5491"/>
    <tableColumn id="10923" xr3:uid="{00000000-0010-0000-0400-0000AB2A0000}" name="Colonne10891" dataDxfId="5490"/>
    <tableColumn id="10924" xr3:uid="{00000000-0010-0000-0400-0000AC2A0000}" name="Colonne10892" dataDxfId="5489"/>
    <tableColumn id="10925" xr3:uid="{00000000-0010-0000-0400-0000AD2A0000}" name="Colonne10893" dataDxfId="5488"/>
    <tableColumn id="10926" xr3:uid="{00000000-0010-0000-0400-0000AE2A0000}" name="Colonne10894" dataDxfId="5487"/>
    <tableColumn id="10927" xr3:uid="{00000000-0010-0000-0400-0000AF2A0000}" name="Colonne10895" dataDxfId="5486"/>
    <tableColumn id="10928" xr3:uid="{00000000-0010-0000-0400-0000B02A0000}" name="Colonne10896" dataDxfId="5485"/>
    <tableColumn id="10929" xr3:uid="{00000000-0010-0000-0400-0000B12A0000}" name="Colonne10897" dataDxfId="5484"/>
    <tableColumn id="10930" xr3:uid="{00000000-0010-0000-0400-0000B22A0000}" name="Colonne10898" dataDxfId="5483"/>
    <tableColumn id="10931" xr3:uid="{00000000-0010-0000-0400-0000B32A0000}" name="Colonne10899" dataDxfId="5482"/>
    <tableColumn id="10932" xr3:uid="{00000000-0010-0000-0400-0000B42A0000}" name="Colonne10900" dataDxfId="5481"/>
    <tableColumn id="10933" xr3:uid="{00000000-0010-0000-0400-0000B52A0000}" name="Colonne10901" dataDxfId="5480"/>
    <tableColumn id="10934" xr3:uid="{00000000-0010-0000-0400-0000B62A0000}" name="Colonne10902" dataDxfId="5479"/>
    <tableColumn id="10935" xr3:uid="{00000000-0010-0000-0400-0000B72A0000}" name="Colonne10903" dataDxfId="5478"/>
    <tableColumn id="10936" xr3:uid="{00000000-0010-0000-0400-0000B82A0000}" name="Colonne10904" dataDxfId="5477"/>
    <tableColumn id="10937" xr3:uid="{00000000-0010-0000-0400-0000B92A0000}" name="Colonne10905" dataDxfId="5476"/>
    <tableColumn id="10938" xr3:uid="{00000000-0010-0000-0400-0000BA2A0000}" name="Colonne10906" dataDxfId="5475"/>
    <tableColumn id="10939" xr3:uid="{00000000-0010-0000-0400-0000BB2A0000}" name="Colonne10907" dataDxfId="5474"/>
    <tableColumn id="10940" xr3:uid="{00000000-0010-0000-0400-0000BC2A0000}" name="Colonne10908" dataDxfId="5473"/>
    <tableColumn id="10941" xr3:uid="{00000000-0010-0000-0400-0000BD2A0000}" name="Colonne10909" dataDxfId="5472"/>
    <tableColumn id="10942" xr3:uid="{00000000-0010-0000-0400-0000BE2A0000}" name="Colonne10910" dataDxfId="5471"/>
    <tableColumn id="10943" xr3:uid="{00000000-0010-0000-0400-0000BF2A0000}" name="Colonne10911" dataDxfId="5470"/>
    <tableColumn id="10944" xr3:uid="{00000000-0010-0000-0400-0000C02A0000}" name="Colonne10912" dataDxfId="5469"/>
    <tableColumn id="10945" xr3:uid="{00000000-0010-0000-0400-0000C12A0000}" name="Colonne10913" dataDxfId="5468"/>
    <tableColumn id="10946" xr3:uid="{00000000-0010-0000-0400-0000C22A0000}" name="Colonne10914" dataDxfId="5467"/>
    <tableColumn id="10947" xr3:uid="{00000000-0010-0000-0400-0000C32A0000}" name="Colonne10915" dataDxfId="5466"/>
    <tableColumn id="10948" xr3:uid="{00000000-0010-0000-0400-0000C42A0000}" name="Colonne10916" dataDxfId="5465"/>
    <tableColumn id="10949" xr3:uid="{00000000-0010-0000-0400-0000C52A0000}" name="Colonne10917" dataDxfId="5464"/>
    <tableColumn id="10950" xr3:uid="{00000000-0010-0000-0400-0000C62A0000}" name="Colonne10918" dataDxfId="5463"/>
    <tableColumn id="10951" xr3:uid="{00000000-0010-0000-0400-0000C72A0000}" name="Colonne10919" dataDxfId="5462"/>
    <tableColumn id="10952" xr3:uid="{00000000-0010-0000-0400-0000C82A0000}" name="Colonne10920" dataDxfId="5461"/>
    <tableColumn id="10953" xr3:uid="{00000000-0010-0000-0400-0000C92A0000}" name="Colonne10921" dataDxfId="5460"/>
    <tableColumn id="10954" xr3:uid="{00000000-0010-0000-0400-0000CA2A0000}" name="Colonne10922" dataDxfId="5459"/>
    <tableColumn id="10955" xr3:uid="{00000000-0010-0000-0400-0000CB2A0000}" name="Colonne10923" dataDxfId="5458"/>
    <tableColumn id="10956" xr3:uid="{00000000-0010-0000-0400-0000CC2A0000}" name="Colonne10924" dataDxfId="5457"/>
    <tableColumn id="10957" xr3:uid="{00000000-0010-0000-0400-0000CD2A0000}" name="Colonne10925" dataDxfId="5456"/>
    <tableColumn id="10958" xr3:uid="{00000000-0010-0000-0400-0000CE2A0000}" name="Colonne10926" dataDxfId="5455"/>
    <tableColumn id="10959" xr3:uid="{00000000-0010-0000-0400-0000CF2A0000}" name="Colonne10927" dataDxfId="5454"/>
    <tableColumn id="10960" xr3:uid="{00000000-0010-0000-0400-0000D02A0000}" name="Colonne10928" dataDxfId="5453"/>
    <tableColumn id="10961" xr3:uid="{00000000-0010-0000-0400-0000D12A0000}" name="Colonne10929" dataDxfId="5452"/>
    <tableColumn id="10962" xr3:uid="{00000000-0010-0000-0400-0000D22A0000}" name="Colonne10930" dataDxfId="5451"/>
    <tableColumn id="10963" xr3:uid="{00000000-0010-0000-0400-0000D32A0000}" name="Colonne10931" dataDxfId="5450"/>
    <tableColumn id="10964" xr3:uid="{00000000-0010-0000-0400-0000D42A0000}" name="Colonne10932" dataDxfId="5449"/>
    <tableColumn id="10965" xr3:uid="{00000000-0010-0000-0400-0000D52A0000}" name="Colonne10933" dataDxfId="5448"/>
    <tableColumn id="10966" xr3:uid="{00000000-0010-0000-0400-0000D62A0000}" name="Colonne10934" dataDxfId="5447"/>
    <tableColumn id="10967" xr3:uid="{00000000-0010-0000-0400-0000D72A0000}" name="Colonne10935" dataDxfId="5446"/>
    <tableColumn id="10968" xr3:uid="{00000000-0010-0000-0400-0000D82A0000}" name="Colonne10936" dataDxfId="5445"/>
    <tableColumn id="10969" xr3:uid="{00000000-0010-0000-0400-0000D92A0000}" name="Colonne10937" dataDxfId="5444"/>
    <tableColumn id="10970" xr3:uid="{00000000-0010-0000-0400-0000DA2A0000}" name="Colonne10938" dataDxfId="5443"/>
    <tableColumn id="10971" xr3:uid="{00000000-0010-0000-0400-0000DB2A0000}" name="Colonne10939" dataDxfId="5442"/>
    <tableColumn id="10972" xr3:uid="{00000000-0010-0000-0400-0000DC2A0000}" name="Colonne10940" dataDxfId="5441"/>
    <tableColumn id="10973" xr3:uid="{00000000-0010-0000-0400-0000DD2A0000}" name="Colonne10941" dataDxfId="5440"/>
    <tableColumn id="10974" xr3:uid="{00000000-0010-0000-0400-0000DE2A0000}" name="Colonne10942" dataDxfId="5439"/>
    <tableColumn id="10975" xr3:uid="{00000000-0010-0000-0400-0000DF2A0000}" name="Colonne10943" dataDxfId="5438"/>
    <tableColumn id="10976" xr3:uid="{00000000-0010-0000-0400-0000E02A0000}" name="Colonne10944" dataDxfId="5437"/>
    <tableColumn id="10977" xr3:uid="{00000000-0010-0000-0400-0000E12A0000}" name="Colonne10945" dataDxfId="5436"/>
    <tableColumn id="10978" xr3:uid="{00000000-0010-0000-0400-0000E22A0000}" name="Colonne10946" dataDxfId="5435"/>
    <tableColumn id="10979" xr3:uid="{00000000-0010-0000-0400-0000E32A0000}" name="Colonne10947" dataDxfId="5434"/>
    <tableColumn id="10980" xr3:uid="{00000000-0010-0000-0400-0000E42A0000}" name="Colonne10948" dataDxfId="5433"/>
    <tableColumn id="10981" xr3:uid="{00000000-0010-0000-0400-0000E52A0000}" name="Colonne10949" dataDxfId="5432"/>
    <tableColumn id="10982" xr3:uid="{00000000-0010-0000-0400-0000E62A0000}" name="Colonne10950" dataDxfId="5431"/>
    <tableColumn id="10983" xr3:uid="{00000000-0010-0000-0400-0000E72A0000}" name="Colonne10951" dataDxfId="5430"/>
    <tableColumn id="10984" xr3:uid="{00000000-0010-0000-0400-0000E82A0000}" name="Colonne10952" dataDxfId="5429"/>
    <tableColumn id="10985" xr3:uid="{00000000-0010-0000-0400-0000E92A0000}" name="Colonne10953" dataDxfId="5428"/>
    <tableColumn id="10986" xr3:uid="{00000000-0010-0000-0400-0000EA2A0000}" name="Colonne10954" dataDxfId="5427"/>
    <tableColumn id="10987" xr3:uid="{00000000-0010-0000-0400-0000EB2A0000}" name="Colonne10955" dataDxfId="5426"/>
    <tableColumn id="10988" xr3:uid="{00000000-0010-0000-0400-0000EC2A0000}" name="Colonne10956" dataDxfId="5425"/>
    <tableColumn id="10989" xr3:uid="{00000000-0010-0000-0400-0000ED2A0000}" name="Colonne10957" dataDxfId="5424"/>
    <tableColumn id="10990" xr3:uid="{00000000-0010-0000-0400-0000EE2A0000}" name="Colonne10958" dataDxfId="5423"/>
    <tableColumn id="10991" xr3:uid="{00000000-0010-0000-0400-0000EF2A0000}" name="Colonne10959" dataDxfId="5422"/>
    <tableColumn id="10992" xr3:uid="{00000000-0010-0000-0400-0000F02A0000}" name="Colonne10960" dataDxfId="5421"/>
    <tableColumn id="10993" xr3:uid="{00000000-0010-0000-0400-0000F12A0000}" name="Colonne10961" dataDxfId="5420"/>
    <tableColumn id="10994" xr3:uid="{00000000-0010-0000-0400-0000F22A0000}" name="Colonne10962" dataDxfId="5419"/>
    <tableColumn id="10995" xr3:uid="{00000000-0010-0000-0400-0000F32A0000}" name="Colonne10963" dataDxfId="5418"/>
    <tableColumn id="10996" xr3:uid="{00000000-0010-0000-0400-0000F42A0000}" name="Colonne10964" dataDxfId="5417"/>
    <tableColumn id="10997" xr3:uid="{00000000-0010-0000-0400-0000F52A0000}" name="Colonne10965" dataDxfId="5416"/>
    <tableColumn id="10998" xr3:uid="{00000000-0010-0000-0400-0000F62A0000}" name="Colonne10966" dataDxfId="5415"/>
    <tableColumn id="10999" xr3:uid="{00000000-0010-0000-0400-0000F72A0000}" name="Colonne10967" dataDxfId="5414"/>
    <tableColumn id="11000" xr3:uid="{00000000-0010-0000-0400-0000F82A0000}" name="Colonne10968" dataDxfId="5413"/>
    <tableColumn id="11001" xr3:uid="{00000000-0010-0000-0400-0000F92A0000}" name="Colonne10969" dataDxfId="5412"/>
    <tableColumn id="11002" xr3:uid="{00000000-0010-0000-0400-0000FA2A0000}" name="Colonne10970" dataDxfId="5411"/>
    <tableColumn id="11003" xr3:uid="{00000000-0010-0000-0400-0000FB2A0000}" name="Colonne10971" dataDxfId="5410"/>
    <tableColumn id="11004" xr3:uid="{00000000-0010-0000-0400-0000FC2A0000}" name="Colonne10972" dataDxfId="5409"/>
    <tableColumn id="11005" xr3:uid="{00000000-0010-0000-0400-0000FD2A0000}" name="Colonne10973" dataDxfId="5408"/>
    <tableColumn id="11006" xr3:uid="{00000000-0010-0000-0400-0000FE2A0000}" name="Colonne10974" dataDxfId="5407"/>
    <tableColumn id="11007" xr3:uid="{00000000-0010-0000-0400-0000FF2A0000}" name="Colonne10975" dataDxfId="5406"/>
    <tableColumn id="11008" xr3:uid="{00000000-0010-0000-0400-0000002B0000}" name="Colonne10976" dataDxfId="5405"/>
    <tableColumn id="11009" xr3:uid="{00000000-0010-0000-0400-0000012B0000}" name="Colonne10977" dataDxfId="5404"/>
    <tableColumn id="11010" xr3:uid="{00000000-0010-0000-0400-0000022B0000}" name="Colonne10978" dataDxfId="5403"/>
    <tableColumn id="11011" xr3:uid="{00000000-0010-0000-0400-0000032B0000}" name="Colonne10979" dataDxfId="5402"/>
    <tableColumn id="11012" xr3:uid="{00000000-0010-0000-0400-0000042B0000}" name="Colonne10980" dataDxfId="5401"/>
    <tableColumn id="11013" xr3:uid="{00000000-0010-0000-0400-0000052B0000}" name="Colonne10981" dataDxfId="5400"/>
    <tableColumn id="11014" xr3:uid="{00000000-0010-0000-0400-0000062B0000}" name="Colonne10982" dataDxfId="5399"/>
    <tableColumn id="11015" xr3:uid="{00000000-0010-0000-0400-0000072B0000}" name="Colonne10983" dataDxfId="5398"/>
    <tableColumn id="11016" xr3:uid="{00000000-0010-0000-0400-0000082B0000}" name="Colonne10984" dataDxfId="5397"/>
    <tableColumn id="11017" xr3:uid="{00000000-0010-0000-0400-0000092B0000}" name="Colonne10985" dataDxfId="5396"/>
    <tableColumn id="11018" xr3:uid="{00000000-0010-0000-0400-00000A2B0000}" name="Colonne10986" dataDxfId="5395"/>
    <tableColumn id="11019" xr3:uid="{00000000-0010-0000-0400-00000B2B0000}" name="Colonne10987" dataDxfId="5394"/>
    <tableColumn id="11020" xr3:uid="{00000000-0010-0000-0400-00000C2B0000}" name="Colonne10988" dataDxfId="5393"/>
    <tableColumn id="11021" xr3:uid="{00000000-0010-0000-0400-00000D2B0000}" name="Colonne10989" dataDxfId="5392"/>
    <tableColumn id="11022" xr3:uid="{00000000-0010-0000-0400-00000E2B0000}" name="Colonne10990" dataDxfId="5391"/>
    <tableColumn id="11023" xr3:uid="{00000000-0010-0000-0400-00000F2B0000}" name="Colonne10991" dataDxfId="5390"/>
    <tableColumn id="11024" xr3:uid="{00000000-0010-0000-0400-0000102B0000}" name="Colonne10992" dataDxfId="5389"/>
    <tableColumn id="11025" xr3:uid="{00000000-0010-0000-0400-0000112B0000}" name="Colonne10993" dataDxfId="5388"/>
    <tableColumn id="11026" xr3:uid="{00000000-0010-0000-0400-0000122B0000}" name="Colonne10994" dataDxfId="5387"/>
    <tableColumn id="11027" xr3:uid="{00000000-0010-0000-0400-0000132B0000}" name="Colonne10995" dataDxfId="5386"/>
    <tableColumn id="11028" xr3:uid="{00000000-0010-0000-0400-0000142B0000}" name="Colonne10996" dataDxfId="5385"/>
    <tableColumn id="11029" xr3:uid="{00000000-0010-0000-0400-0000152B0000}" name="Colonne10997" dataDxfId="5384"/>
    <tableColumn id="11030" xr3:uid="{00000000-0010-0000-0400-0000162B0000}" name="Colonne10998" dataDxfId="5383"/>
    <tableColumn id="11031" xr3:uid="{00000000-0010-0000-0400-0000172B0000}" name="Colonne10999" dataDxfId="5382"/>
    <tableColumn id="11032" xr3:uid="{00000000-0010-0000-0400-0000182B0000}" name="Colonne11000" dataDxfId="5381"/>
    <tableColumn id="11033" xr3:uid="{00000000-0010-0000-0400-0000192B0000}" name="Colonne11001" dataDxfId="5380"/>
    <tableColumn id="11034" xr3:uid="{00000000-0010-0000-0400-00001A2B0000}" name="Colonne11002" dataDxfId="5379"/>
    <tableColumn id="11035" xr3:uid="{00000000-0010-0000-0400-00001B2B0000}" name="Colonne11003" dataDxfId="5378"/>
    <tableColumn id="11036" xr3:uid="{00000000-0010-0000-0400-00001C2B0000}" name="Colonne11004" dataDxfId="5377"/>
    <tableColumn id="11037" xr3:uid="{00000000-0010-0000-0400-00001D2B0000}" name="Colonne11005" dataDxfId="5376"/>
    <tableColumn id="11038" xr3:uid="{00000000-0010-0000-0400-00001E2B0000}" name="Colonne11006" dataDxfId="5375"/>
    <tableColumn id="11039" xr3:uid="{00000000-0010-0000-0400-00001F2B0000}" name="Colonne11007" dataDxfId="5374"/>
    <tableColumn id="11040" xr3:uid="{00000000-0010-0000-0400-0000202B0000}" name="Colonne11008" dataDxfId="5373"/>
    <tableColumn id="11041" xr3:uid="{00000000-0010-0000-0400-0000212B0000}" name="Colonne11009" dataDxfId="5372"/>
    <tableColumn id="11042" xr3:uid="{00000000-0010-0000-0400-0000222B0000}" name="Colonne11010" dataDxfId="5371"/>
    <tableColumn id="11043" xr3:uid="{00000000-0010-0000-0400-0000232B0000}" name="Colonne11011" dataDxfId="5370"/>
    <tableColumn id="11044" xr3:uid="{00000000-0010-0000-0400-0000242B0000}" name="Colonne11012" dataDxfId="5369"/>
    <tableColumn id="11045" xr3:uid="{00000000-0010-0000-0400-0000252B0000}" name="Colonne11013" dataDxfId="5368"/>
    <tableColumn id="11046" xr3:uid="{00000000-0010-0000-0400-0000262B0000}" name="Colonne11014" dataDxfId="5367"/>
    <tableColumn id="11047" xr3:uid="{00000000-0010-0000-0400-0000272B0000}" name="Colonne11015" dataDxfId="5366"/>
    <tableColumn id="11048" xr3:uid="{00000000-0010-0000-0400-0000282B0000}" name="Colonne11016" dataDxfId="5365"/>
    <tableColumn id="11049" xr3:uid="{00000000-0010-0000-0400-0000292B0000}" name="Colonne11017" dataDxfId="5364"/>
    <tableColumn id="11050" xr3:uid="{00000000-0010-0000-0400-00002A2B0000}" name="Colonne11018" dataDxfId="5363"/>
    <tableColumn id="11051" xr3:uid="{00000000-0010-0000-0400-00002B2B0000}" name="Colonne11019" dataDxfId="5362"/>
    <tableColumn id="11052" xr3:uid="{00000000-0010-0000-0400-00002C2B0000}" name="Colonne11020" dataDxfId="5361"/>
    <tableColumn id="11053" xr3:uid="{00000000-0010-0000-0400-00002D2B0000}" name="Colonne11021" dataDxfId="5360"/>
    <tableColumn id="11054" xr3:uid="{00000000-0010-0000-0400-00002E2B0000}" name="Colonne11022" dataDxfId="5359"/>
    <tableColumn id="11055" xr3:uid="{00000000-0010-0000-0400-00002F2B0000}" name="Colonne11023" dataDxfId="5358"/>
    <tableColumn id="11056" xr3:uid="{00000000-0010-0000-0400-0000302B0000}" name="Colonne11024" dataDxfId="5357"/>
    <tableColumn id="11057" xr3:uid="{00000000-0010-0000-0400-0000312B0000}" name="Colonne11025" dataDxfId="5356"/>
    <tableColumn id="11058" xr3:uid="{00000000-0010-0000-0400-0000322B0000}" name="Colonne11026" dataDxfId="5355"/>
    <tableColumn id="11059" xr3:uid="{00000000-0010-0000-0400-0000332B0000}" name="Colonne11027" dataDxfId="5354"/>
    <tableColumn id="11060" xr3:uid="{00000000-0010-0000-0400-0000342B0000}" name="Colonne11028" dataDxfId="5353"/>
    <tableColumn id="11061" xr3:uid="{00000000-0010-0000-0400-0000352B0000}" name="Colonne11029" dataDxfId="5352"/>
    <tableColumn id="11062" xr3:uid="{00000000-0010-0000-0400-0000362B0000}" name="Colonne11030" dataDxfId="5351"/>
    <tableColumn id="11063" xr3:uid="{00000000-0010-0000-0400-0000372B0000}" name="Colonne11031" dataDxfId="5350"/>
    <tableColumn id="11064" xr3:uid="{00000000-0010-0000-0400-0000382B0000}" name="Colonne11032" dataDxfId="5349"/>
    <tableColumn id="11065" xr3:uid="{00000000-0010-0000-0400-0000392B0000}" name="Colonne11033" dataDxfId="5348"/>
    <tableColumn id="11066" xr3:uid="{00000000-0010-0000-0400-00003A2B0000}" name="Colonne11034" dataDxfId="5347"/>
    <tableColumn id="11067" xr3:uid="{00000000-0010-0000-0400-00003B2B0000}" name="Colonne11035" dataDxfId="5346"/>
    <tableColumn id="11068" xr3:uid="{00000000-0010-0000-0400-00003C2B0000}" name="Colonne11036" dataDxfId="5345"/>
    <tableColumn id="11069" xr3:uid="{00000000-0010-0000-0400-00003D2B0000}" name="Colonne11037" dataDxfId="5344"/>
    <tableColumn id="11070" xr3:uid="{00000000-0010-0000-0400-00003E2B0000}" name="Colonne11038" dataDxfId="5343"/>
    <tableColumn id="11071" xr3:uid="{00000000-0010-0000-0400-00003F2B0000}" name="Colonne11039" dataDxfId="5342"/>
    <tableColumn id="11072" xr3:uid="{00000000-0010-0000-0400-0000402B0000}" name="Colonne11040" dataDxfId="5341"/>
    <tableColumn id="11073" xr3:uid="{00000000-0010-0000-0400-0000412B0000}" name="Colonne11041" dataDxfId="5340"/>
    <tableColumn id="11074" xr3:uid="{00000000-0010-0000-0400-0000422B0000}" name="Colonne11042" dataDxfId="5339"/>
    <tableColumn id="11075" xr3:uid="{00000000-0010-0000-0400-0000432B0000}" name="Colonne11043" dataDxfId="5338"/>
    <tableColumn id="11076" xr3:uid="{00000000-0010-0000-0400-0000442B0000}" name="Colonne11044" dataDxfId="5337"/>
    <tableColumn id="11077" xr3:uid="{00000000-0010-0000-0400-0000452B0000}" name="Colonne11045" dataDxfId="5336"/>
    <tableColumn id="11078" xr3:uid="{00000000-0010-0000-0400-0000462B0000}" name="Colonne11046" dataDxfId="5335"/>
    <tableColumn id="11079" xr3:uid="{00000000-0010-0000-0400-0000472B0000}" name="Colonne11047" dataDxfId="5334"/>
    <tableColumn id="11080" xr3:uid="{00000000-0010-0000-0400-0000482B0000}" name="Colonne11048" dataDxfId="5333"/>
    <tableColumn id="11081" xr3:uid="{00000000-0010-0000-0400-0000492B0000}" name="Colonne11049" dataDxfId="5332"/>
    <tableColumn id="11082" xr3:uid="{00000000-0010-0000-0400-00004A2B0000}" name="Colonne11050" dataDxfId="5331"/>
    <tableColumn id="11083" xr3:uid="{00000000-0010-0000-0400-00004B2B0000}" name="Colonne11051" dataDxfId="5330"/>
    <tableColumn id="11084" xr3:uid="{00000000-0010-0000-0400-00004C2B0000}" name="Colonne11052" dataDxfId="5329"/>
    <tableColumn id="11085" xr3:uid="{00000000-0010-0000-0400-00004D2B0000}" name="Colonne11053" dataDxfId="5328"/>
    <tableColumn id="11086" xr3:uid="{00000000-0010-0000-0400-00004E2B0000}" name="Colonne11054" dataDxfId="5327"/>
    <tableColumn id="11087" xr3:uid="{00000000-0010-0000-0400-00004F2B0000}" name="Colonne11055" dataDxfId="5326"/>
    <tableColumn id="11088" xr3:uid="{00000000-0010-0000-0400-0000502B0000}" name="Colonne11056" dataDxfId="5325"/>
    <tableColumn id="11089" xr3:uid="{00000000-0010-0000-0400-0000512B0000}" name="Colonne11057" dataDxfId="5324"/>
    <tableColumn id="11090" xr3:uid="{00000000-0010-0000-0400-0000522B0000}" name="Colonne11058" dataDxfId="5323"/>
    <tableColumn id="11091" xr3:uid="{00000000-0010-0000-0400-0000532B0000}" name="Colonne11059" dataDxfId="5322"/>
    <tableColumn id="11092" xr3:uid="{00000000-0010-0000-0400-0000542B0000}" name="Colonne11060" dataDxfId="5321"/>
    <tableColumn id="11093" xr3:uid="{00000000-0010-0000-0400-0000552B0000}" name="Colonne11061" dataDxfId="5320"/>
    <tableColumn id="11094" xr3:uid="{00000000-0010-0000-0400-0000562B0000}" name="Colonne11062" dataDxfId="5319"/>
    <tableColumn id="11095" xr3:uid="{00000000-0010-0000-0400-0000572B0000}" name="Colonne11063" dataDxfId="5318"/>
    <tableColumn id="11096" xr3:uid="{00000000-0010-0000-0400-0000582B0000}" name="Colonne11064" dataDxfId="5317"/>
    <tableColumn id="11097" xr3:uid="{00000000-0010-0000-0400-0000592B0000}" name="Colonne11065" dataDxfId="5316"/>
    <tableColumn id="11098" xr3:uid="{00000000-0010-0000-0400-00005A2B0000}" name="Colonne11066" dataDxfId="5315"/>
    <tableColumn id="11099" xr3:uid="{00000000-0010-0000-0400-00005B2B0000}" name="Colonne11067" dataDxfId="5314"/>
    <tableColumn id="11100" xr3:uid="{00000000-0010-0000-0400-00005C2B0000}" name="Colonne11068" dataDxfId="5313"/>
    <tableColumn id="11101" xr3:uid="{00000000-0010-0000-0400-00005D2B0000}" name="Colonne11069" dataDxfId="5312"/>
    <tableColumn id="11102" xr3:uid="{00000000-0010-0000-0400-00005E2B0000}" name="Colonne11070" dataDxfId="5311"/>
    <tableColumn id="11103" xr3:uid="{00000000-0010-0000-0400-00005F2B0000}" name="Colonne11071" dataDxfId="5310"/>
    <tableColumn id="11104" xr3:uid="{00000000-0010-0000-0400-0000602B0000}" name="Colonne11072" dataDxfId="5309"/>
    <tableColumn id="11105" xr3:uid="{00000000-0010-0000-0400-0000612B0000}" name="Colonne11073" dataDxfId="5308"/>
    <tableColumn id="11106" xr3:uid="{00000000-0010-0000-0400-0000622B0000}" name="Colonne11074" dataDxfId="5307"/>
    <tableColumn id="11107" xr3:uid="{00000000-0010-0000-0400-0000632B0000}" name="Colonne11075" dataDxfId="5306"/>
    <tableColumn id="11108" xr3:uid="{00000000-0010-0000-0400-0000642B0000}" name="Colonne11076" dataDxfId="5305"/>
    <tableColumn id="11109" xr3:uid="{00000000-0010-0000-0400-0000652B0000}" name="Colonne11077" dataDxfId="5304"/>
    <tableColumn id="11110" xr3:uid="{00000000-0010-0000-0400-0000662B0000}" name="Colonne11078" dataDxfId="5303"/>
    <tableColumn id="11111" xr3:uid="{00000000-0010-0000-0400-0000672B0000}" name="Colonne11079" dataDxfId="5302"/>
    <tableColumn id="11112" xr3:uid="{00000000-0010-0000-0400-0000682B0000}" name="Colonne11080" dataDxfId="5301"/>
    <tableColumn id="11113" xr3:uid="{00000000-0010-0000-0400-0000692B0000}" name="Colonne11081" dataDxfId="5300"/>
    <tableColumn id="11114" xr3:uid="{00000000-0010-0000-0400-00006A2B0000}" name="Colonne11082" dataDxfId="5299"/>
    <tableColumn id="11115" xr3:uid="{00000000-0010-0000-0400-00006B2B0000}" name="Colonne11083" dataDxfId="5298"/>
    <tableColumn id="11116" xr3:uid="{00000000-0010-0000-0400-00006C2B0000}" name="Colonne11084" dataDxfId="5297"/>
    <tableColumn id="11117" xr3:uid="{00000000-0010-0000-0400-00006D2B0000}" name="Colonne11085" dataDxfId="5296"/>
    <tableColumn id="11118" xr3:uid="{00000000-0010-0000-0400-00006E2B0000}" name="Colonne11086" dataDxfId="5295"/>
    <tableColumn id="11119" xr3:uid="{00000000-0010-0000-0400-00006F2B0000}" name="Colonne11087" dataDxfId="5294"/>
    <tableColumn id="11120" xr3:uid="{00000000-0010-0000-0400-0000702B0000}" name="Colonne11088" dataDxfId="5293"/>
    <tableColumn id="11121" xr3:uid="{00000000-0010-0000-0400-0000712B0000}" name="Colonne11089" dataDxfId="5292"/>
    <tableColumn id="11122" xr3:uid="{00000000-0010-0000-0400-0000722B0000}" name="Colonne11090" dataDxfId="5291"/>
    <tableColumn id="11123" xr3:uid="{00000000-0010-0000-0400-0000732B0000}" name="Colonne11091" dataDxfId="5290"/>
    <tableColumn id="11124" xr3:uid="{00000000-0010-0000-0400-0000742B0000}" name="Colonne11092" dataDxfId="5289"/>
    <tableColumn id="11125" xr3:uid="{00000000-0010-0000-0400-0000752B0000}" name="Colonne11093" dataDxfId="5288"/>
    <tableColumn id="11126" xr3:uid="{00000000-0010-0000-0400-0000762B0000}" name="Colonne11094" dataDxfId="5287"/>
    <tableColumn id="11127" xr3:uid="{00000000-0010-0000-0400-0000772B0000}" name="Colonne11095" dataDxfId="5286"/>
    <tableColumn id="11128" xr3:uid="{00000000-0010-0000-0400-0000782B0000}" name="Colonne11096" dataDxfId="5285"/>
    <tableColumn id="11129" xr3:uid="{00000000-0010-0000-0400-0000792B0000}" name="Colonne11097" dataDxfId="5284"/>
    <tableColumn id="11130" xr3:uid="{00000000-0010-0000-0400-00007A2B0000}" name="Colonne11098" dataDxfId="5283"/>
    <tableColumn id="11131" xr3:uid="{00000000-0010-0000-0400-00007B2B0000}" name="Colonne11099" dataDxfId="5282"/>
    <tableColumn id="11132" xr3:uid="{00000000-0010-0000-0400-00007C2B0000}" name="Colonne11100" dataDxfId="5281"/>
    <tableColumn id="11133" xr3:uid="{00000000-0010-0000-0400-00007D2B0000}" name="Colonne11101" dataDxfId="5280"/>
    <tableColumn id="11134" xr3:uid="{00000000-0010-0000-0400-00007E2B0000}" name="Colonne11102" dataDxfId="5279"/>
    <tableColumn id="11135" xr3:uid="{00000000-0010-0000-0400-00007F2B0000}" name="Colonne11103" dataDxfId="5278"/>
    <tableColumn id="11136" xr3:uid="{00000000-0010-0000-0400-0000802B0000}" name="Colonne11104" dataDxfId="5277"/>
    <tableColumn id="11137" xr3:uid="{00000000-0010-0000-0400-0000812B0000}" name="Colonne11105" dataDxfId="5276"/>
    <tableColumn id="11138" xr3:uid="{00000000-0010-0000-0400-0000822B0000}" name="Colonne11106" dataDxfId="5275"/>
    <tableColumn id="11139" xr3:uid="{00000000-0010-0000-0400-0000832B0000}" name="Colonne11107" dataDxfId="5274"/>
    <tableColumn id="11140" xr3:uid="{00000000-0010-0000-0400-0000842B0000}" name="Colonne11108" dataDxfId="5273"/>
    <tableColumn id="11141" xr3:uid="{00000000-0010-0000-0400-0000852B0000}" name="Colonne11109" dataDxfId="5272"/>
    <tableColumn id="11142" xr3:uid="{00000000-0010-0000-0400-0000862B0000}" name="Colonne11110" dataDxfId="5271"/>
    <tableColumn id="11143" xr3:uid="{00000000-0010-0000-0400-0000872B0000}" name="Colonne11111" dataDxfId="5270"/>
    <tableColumn id="11144" xr3:uid="{00000000-0010-0000-0400-0000882B0000}" name="Colonne11112" dataDxfId="5269"/>
    <tableColumn id="11145" xr3:uid="{00000000-0010-0000-0400-0000892B0000}" name="Colonne11113" dataDxfId="5268"/>
    <tableColumn id="11146" xr3:uid="{00000000-0010-0000-0400-00008A2B0000}" name="Colonne11114" dataDxfId="5267"/>
    <tableColumn id="11147" xr3:uid="{00000000-0010-0000-0400-00008B2B0000}" name="Colonne11115" dataDxfId="5266"/>
    <tableColumn id="11148" xr3:uid="{00000000-0010-0000-0400-00008C2B0000}" name="Colonne11116" dataDxfId="5265"/>
    <tableColumn id="11149" xr3:uid="{00000000-0010-0000-0400-00008D2B0000}" name="Colonne11117" dataDxfId="5264"/>
    <tableColumn id="11150" xr3:uid="{00000000-0010-0000-0400-00008E2B0000}" name="Colonne11118" dataDxfId="5263"/>
    <tableColumn id="11151" xr3:uid="{00000000-0010-0000-0400-00008F2B0000}" name="Colonne11119" dataDxfId="5262"/>
    <tableColumn id="11152" xr3:uid="{00000000-0010-0000-0400-0000902B0000}" name="Colonne11120" dataDxfId="5261"/>
    <tableColumn id="11153" xr3:uid="{00000000-0010-0000-0400-0000912B0000}" name="Colonne11121" dataDxfId="5260"/>
    <tableColumn id="11154" xr3:uid="{00000000-0010-0000-0400-0000922B0000}" name="Colonne11122" dataDxfId="5259"/>
    <tableColumn id="11155" xr3:uid="{00000000-0010-0000-0400-0000932B0000}" name="Colonne11123" dataDxfId="5258"/>
    <tableColumn id="11156" xr3:uid="{00000000-0010-0000-0400-0000942B0000}" name="Colonne11124" dataDxfId="5257"/>
    <tableColumn id="11157" xr3:uid="{00000000-0010-0000-0400-0000952B0000}" name="Colonne11125" dataDxfId="5256"/>
    <tableColumn id="11158" xr3:uid="{00000000-0010-0000-0400-0000962B0000}" name="Colonne11126" dataDxfId="5255"/>
    <tableColumn id="11159" xr3:uid="{00000000-0010-0000-0400-0000972B0000}" name="Colonne11127" dataDxfId="5254"/>
    <tableColumn id="11160" xr3:uid="{00000000-0010-0000-0400-0000982B0000}" name="Colonne11128" dataDxfId="5253"/>
    <tableColumn id="11161" xr3:uid="{00000000-0010-0000-0400-0000992B0000}" name="Colonne11129" dataDxfId="5252"/>
    <tableColumn id="11162" xr3:uid="{00000000-0010-0000-0400-00009A2B0000}" name="Colonne11130" dataDxfId="5251"/>
    <tableColumn id="11163" xr3:uid="{00000000-0010-0000-0400-00009B2B0000}" name="Colonne11131" dataDxfId="5250"/>
    <tableColumn id="11164" xr3:uid="{00000000-0010-0000-0400-00009C2B0000}" name="Colonne11132" dataDxfId="5249"/>
    <tableColumn id="11165" xr3:uid="{00000000-0010-0000-0400-00009D2B0000}" name="Colonne11133" dataDxfId="5248"/>
    <tableColumn id="11166" xr3:uid="{00000000-0010-0000-0400-00009E2B0000}" name="Colonne11134" dataDxfId="5247"/>
    <tableColumn id="11167" xr3:uid="{00000000-0010-0000-0400-00009F2B0000}" name="Colonne11135" dataDxfId="5246"/>
    <tableColumn id="11168" xr3:uid="{00000000-0010-0000-0400-0000A02B0000}" name="Colonne11136" dataDxfId="5245"/>
    <tableColumn id="11169" xr3:uid="{00000000-0010-0000-0400-0000A12B0000}" name="Colonne11137" dataDxfId="5244"/>
    <tableColumn id="11170" xr3:uid="{00000000-0010-0000-0400-0000A22B0000}" name="Colonne11138" dataDxfId="5243"/>
    <tableColumn id="11171" xr3:uid="{00000000-0010-0000-0400-0000A32B0000}" name="Colonne11139" dataDxfId="5242"/>
    <tableColumn id="11172" xr3:uid="{00000000-0010-0000-0400-0000A42B0000}" name="Colonne11140" dataDxfId="5241"/>
    <tableColumn id="11173" xr3:uid="{00000000-0010-0000-0400-0000A52B0000}" name="Colonne11141" dataDxfId="5240"/>
    <tableColumn id="11174" xr3:uid="{00000000-0010-0000-0400-0000A62B0000}" name="Colonne11142" dataDxfId="5239"/>
    <tableColumn id="11175" xr3:uid="{00000000-0010-0000-0400-0000A72B0000}" name="Colonne11143" dataDxfId="5238"/>
    <tableColumn id="11176" xr3:uid="{00000000-0010-0000-0400-0000A82B0000}" name="Colonne11144" dataDxfId="5237"/>
    <tableColumn id="11177" xr3:uid="{00000000-0010-0000-0400-0000A92B0000}" name="Colonne11145" dataDxfId="5236"/>
    <tableColumn id="11178" xr3:uid="{00000000-0010-0000-0400-0000AA2B0000}" name="Colonne11146" dataDxfId="5235"/>
    <tableColumn id="11179" xr3:uid="{00000000-0010-0000-0400-0000AB2B0000}" name="Colonne11147" dataDxfId="5234"/>
    <tableColumn id="11180" xr3:uid="{00000000-0010-0000-0400-0000AC2B0000}" name="Colonne11148" dataDxfId="5233"/>
    <tableColumn id="11181" xr3:uid="{00000000-0010-0000-0400-0000AD2B0000}" name="Colonne11149" dataDxfId="5232"/>
    <tableColumn id="11182" xr3:uid="{00000000-0010-0000-0400-0000AE2B0000}" name="Colonne11150" dataDxfId="5231"/>
    <tableColumn id="11183" xr3:uid="{00000000-0010-0000-0400-0000AF2B0000}" name="Colonne11151" dataDxfId="5230"/>
    <tableColumn id="11184" xr3:uid="{00000000-0010-0000-0400-0000B02B0000}" name="Colonne11152" dataDxfId="5229"/>
    <tableColumn id="11185" xr3:uid="{00000000-0010-0000-0400-0000B12B0000}" name="Colonne11153" dataDxfId="5228"/>
    <tableColumn id="11186" xr3:uid="{00000000-0010-0000-0400-0000B22B0000}" name="Colonne11154" dataDxfId="5227"/>
    <tableColumn id="11187" xr3:uid="{00000000-0010-0000-0400-0000B32B0000}" name="Colonne11155" dataDxfId="5226"/>
    <tableColumn id="11188" xr3:uid="{00000000-0010-0000-0400-0000B42B0000}" name="Colonne11156" dataDxfId="5225"/>
    <tableColumn id="11189" xr3:uid="{00000000-0010-0000-0400-0000B52B0000}" name="Colonne11157" dataDxfId="5224"/>
    <tableColumn id="11190" xr3:uid="{00000000-0010-0000-0400-0000B62B0000}" name="Colonne11158" dataDxfId="5223"/>
    <tableColumn id="11191" xr3:uid="{00000000-0010-0000-0400-0000B72B0000}" name="Colonne11159" dataDxfId="5222"/>
    <tableColumn id="11192" xr3:uid="{00000000-0010-0000-0400-0000B82B0000}" name="Colonne11160" dataDxfId="5221"/>
    <tableColumn id="11193" xr3:uid="{00000000-0010-0000-0400-0000B92B0000}" name="Colonne11161" dataDxfId="5220"/>
    <tableColumn id="11194" xr3:uid="{00000000-0010-0000-0400-0000BA2B0000}" name="Colonne11162" dataDxfId="5219"/>
    <tableColumn id="11195" xr3:uid="{00000000-0010-0000-0400-0000BB2B0000}" name="Colonne11163" dataDxfId="5218"/>
    <tableColumn id="11196" xr3:uid="{00000000-0010-0000-0400-0000BC2B0000}" name="Colonne11164" dataDxfId="5217"/>
    <tableColumn id="11197" xr3:uid="{00000000-0010-0000-0400-0000BD2B0000}" name="Colonne11165" dataDxfId="5216"/>
    <tableColumn id="11198" xr3:uid="{00000000-0010-0000-0400-0000BE2B0000}" name="Colonne11166" dataDxfId="5215"/>
    <tableColumn id="11199" xr3:uid="{00000000-0010-0000-0400-0000BF2B0000}" name="Colonne11167" dataDxfId="5214"/>
    <tableColumn id="11200" xr3:uid="{00000000-0010-0000-0400-0000C02B0000}" name="Colonne11168" dataDxfId="5213"/>
    <tableColumn id="11201" xr3:uid="{00000000-0010-0000-0400-0000C12B0000}" name="Colonne11169" dataDxfId="5212"/>
    <tableColumn id="11202" xr3:uid="{00000000-0010-0000-0400-0000C22B0000}" name="Colonne11170" dataDxfId="5211"/>
    <tableColumn id="11203" xr3:uid="{00000000-0010-0000-0400-0000C32B0000}" name="Colonne11171" dataDxfId="5210"/>
    <tableColumn id="11204" xr3:uid="{00000000-0010-0000-0400-0000C42B0000}" name="Colonne11172" dataDxfId="5209"/>
    <tableColumn id="11205" xr3:uid="{00000000-0010-0000-0400-0000C52B0000}" name="Colonne11173" dataDxfId="5208"/>
    <tableColumn id="11206" xr3:uid="{00000000-0010-0000-0400-0000C62B0000}" name="Colonne11174" dataDxfId="5207"/>
    <tableColumn id="11207" xr3:uid="{00000000-0010-0000-0400-0000C72B0000}" name="Colonne11175" dataDxfId="5206"/>
    <tableColumn id="11208" xr3:uid="{00000000-0010-0000-0400-0000C82B0000}" name="Colonne11176" dataDxfId="5205"/>
    <tableColumn id="11209" xr3:uid="{00000000-0010-0000-0400-0000C92B0000}" name="Colonne11177" dataDxfId="5204"/>
    <tableColumn id="11210" xr3:uid="{00000000-0010-0000-0400-0000CA2B0000}" name="Colonne11178" dataDxfId="5203"/>
    <tableColumn id="11211" xr3:uid="{00000000-0010-0000-0400-0000CB2B0000}" name="Colonne11179" dataDxfId="5202"/>
    <tableColumn id="11212" xr3:uid="{00000000-0010-0000-0400-0000CC2B0000}" name="Colonne11180" dataDxfId="5201"/>
    <tableColumn id="11213" xr3:uid="{00000000-0010-0000-0400-0000CD2B0000}" name="Colonne11181" dataDxfId="5200"/>
    <tableColumn id="11214" xr3:uid="{00000000-0010-0000-0400-0000CE2B0000}" name="Colonne11182" dataDxfId="5199"/>
    <tableColumn id="11215" xr3:uid="{00000000-0010-0000-0400-0000CF2B0000}" name="Colonne11183" dataDxfId="5198"/>
    <tableColumn id="11216" xr3:uid="{00000000-0010-0000-0400-0000D02B0000}" name="Colonne11184" dataDxfId="5197"/>
    <tableColumn id="11217" xr3:uid="{00000000-0010-0000-0400-0000D12B0000}" name="Colonne11185" dataDxfId="5196"/>
    <tableColumn id="11218" xr3:uid="{00000000-0010-0000-0400-0000D22B0000}" name="Colonne11186" dataDxfId="5195"/>
    <tableColumn id="11219" xr3:uid="{00000000-0010-0000-0400-0000D32B0000}" name="Colonne11187" dataDxfId="5194"/>
    <tableColumn id="11220" xr3:uid="{00000000-0010-0000-0400-0000D42B0000}" name="Colonne11188" dataDxfId="5193"/>
    <tableColumn id="11221" xr3:uid="{00000000-0010-0000-0400-0000D52B0000}" name="Colonne11189" dataDxfId="5192"/>
    <tableColumn id="11222" xr3:uid="{00000000-0010-0000-0400-0000D62B0000}" name="Colonne11190" dataDxfId="5191"/>
    <tableColumn id="11223" xr3:uid="{00000000-0010-0000-0400-0000D72B0000}" name="Colonne11191" dataDxfId="5190"/>
    <tableColumn id="11224" xr3:uid="{00000000-0010-0000-0400-0000D82B0000}" name="Colonne11192" dataDxfId="5189"/>
    <tableColumn id="11225" xr3:uid="{00000000-0010-0000-0400-0000D92B0000}" name="Colonne11193" dataDxfId="5188"/>
    <tableColumn id="11226" xr3:uid="{00000000-0010-0000-0400-0000DA2B0000}" name="Colonne11194" dataDxfId="5187"/>
    <tableColumn id="11227" xr3:uid="{00000000-0010-0000-0400-0000DB2B0000}" name="Colonne11195" dataDxfId="5186"/>
    <tableColumn id="11228" xr3:uid="{00000000-0010-0000-0400-0000DC2B0000}" name="Colonne11196" dataDxfId="5185"/>
    <tableColumn id="11229" xr3:uid="{00000000-0010-0000-0400-0000DD2B0000}" name="Colonne11197" dataDxfId="5184"/>
    <tableColumn id="11230" xr3:uid="{00000000-0010-0000-0400-0000DE2B0000}" name="Colonne11198" dataDxfId="5183"/>
    <tableColumn id="11231" xr3:uid="{00000000-0010-0000-0400-0000DF2B0000}" name="Colonne11199" dataDxfId="5182"/>
    <tableColumn id="11232" xr3:uid="{00000000-0010-0000-0400-0000E02B0000}" name="Colonne11200" dataDxfId="5181"/>
    <tableColumn id="11233" xr3:uid="{00000000-0010-0000-0400-0000E12B0000}" name="Colonne11201" dataDxfId="5180"/>
    <tableColumn id="11234" xr3:uid="{00000000-0010-0000-0400-0000E22B0000}" name="Colonne11202" dataDxfId="5179"/>
    <tableColumn id="11235" xr3:uid="{00000000-0010-0000-0400-0000E32B0000}" name="Colonne11203" dataDxfId="5178"/>
    <tableColumn id="11236" xr3:uid="{00000000-0010-0000-0400-0000E42B0000}" name="Colonne11204" dataDxfId="5177"/>
    <tableColumn id="11237" xr3:uid="{00000000-0010-0000-0400-0000E52B0000}" name="Colonne11205" dataDxfId="5176"/>
    <tableColumn id="11238" xr3:uid="{00000000-0010-0000-0400-0000E62B0000}" name="Colonne11206" dataDxfId="5175"/>
    <tableColumn id="11239" xr3:uid="{00000000-0010-0000-0400-0000E72B0000}" name="Colonne11207" dataDxfId="5174"/>
    <tableColumn id="11240" xr3:uid="{00000000-0010-0000-0400-0000E82B0000}" name="Colonne11208" dataDxfId="5173"/>
    <tableColumn id="11241" xr3:uid="{00000000-0010-0000-0400-0000E92B0000}" name="Colonne11209" dataDxfId="5172"/>
    <tableColumn id="11242" xr3:uid="{00000000-0010-0000-0400-0000EA2B0000}" name="Colonne11210" dataDxfId="5171"/>
    <tableColumn id="11243" xr3:uid="{00000000-0010-0000-0400-0000EB2B0000}" name="Colonne11211" dataDxfId="5170"/>
    <tableColumn id="11244" xr3:uid="{00000000-0010-0000-0400-0000EC2B0000}" name="Colonne11212" dataDxfId="5169"/>
    <tableColumn id="11245" xr3:uid="{00000000-0010-0000-0400-0000ED2B0000}" name="Colonne11213" dataDxfId="5168"/>
    <tableColumn id="11246" xr3:uid="{00000000-0010-0000-0400-0000EE2B0000}" name="Colonne11214" dataDxfId="5167"/>
    <tableColumn id="11247" xr3:uid="{00000000-0010-0000-0400-0000EF2B0000}" name="Colonne11215" dataDxfId="5166"/>
    <tableColumn id="11248" xr3:uid="{00000000-0010-0000-0400-0000F02B0000}" name="Colonne11216" dataDxfId="5165"/>
    <tableColumn id="11249" xr3:uid="{00000000-0010-0000-0400-0000F12B0000}" name="Colonne11217" dataDxfId="5164"/>
    <tableColumn id="11250" xr3:uid="{00000000-0010-0000-0400-0000F22B0000}" name="Colonne11218" dataDxfId="5163"/>
    <tableColumn id="11251" xr3:uid="{00000000-0010-0000-0400-0000F32B0000}" name="Colonne11219" dataDxfId="5162"/>
    <tableColumn id="11252" xr3:uid="{00000000-0010-0000-0400-0000F42B0000}" name="Colonne11220" dataDxfId="5161"/>
    <tableColumn id="11253" xr3:uid="{00000000-0010-0000-0400-0000F52B0000}" name="Colonne11221" dataDxfId="5160"/>
    <tableColumn id="11254" xr3:uid="{00000000-0010-0000-0400-0000F62B0000}" name="Colonne11222" dataDxfId="5159"/>
    <tableColumn id="11255" xr3:uid="{00000000-0010-0000-0400-0000F72B0000}" name="Colonne11223" dataDxfId="5158"/>
    <tableColumn id="11256" xr3:uid="{00000000-0010-0000-0400-0000F82B0000}" name="Colonne11224" dataDxfId="5157"/>
    <tableColumn id="11257" xr3:uid="{00000000-0010-0000-0400-0000F92B0000}" name="Colonne11225" dataDxfId="5156"/>
    <tableColumn id="11258" xr3:uid="{00000000-0010-0000-0400-0000FA2B0000}" name="Colonne11226" dataDxfId="5155"/>
    <tableColumn id="11259" xr3:uid="{00000000-0010-0000-0400-0000FB2B0000}" name="Colonne11227" dataDxfId="5154"/>
    <tableColumn id="11260" xr3:uid="{00000000-0010-0000-0400-0000FC2B0000}" name="Colonne11228" dataDxfId="5153"/>
    <tableColumn id="11261" xr3:uid="{00000000-0010-0000-0400-0000FD2B0000}" name="Colonne11229" dataDxfId="5152"/>
    <tableColumn id="11262" xr3:uid="{00000000-0010-0000-0400-0000FE2B0000}" name="Colonne11230" dataDxfId="5151"/>
    <tableColumn id="11263" xr3:uid="{00000000-0010-0000-0400-0000FF2B0000}" name="Colonne11231" dataDxfId="5150"/>
    <tableColumn id="11264" xr3:uid="{00000000-0010-0000-0400-0000002C0000}" name="Colonne11232" dataDxfId="5149"/>
    <tableColumn id="11265" xr3:uid="{00000000-0010-0000-0400-0000012C0000}" name="Colonne11233" dataDxfId="5148"/>
    <tableColumn id="11266" xr3:uid="{00000000-0010-0000-0400-0000022C0000}" name="Colonne11234" dataDxfId="5147"/>
    <tableColumn id="11267" xr3:uid="{00000000-0010-0000-0400-0000032C0000}" name="Colonne11235" dataDxfId="5146"/>
    <tableColumn id="11268" xr3:uid="{00000000-0010-0000-0400-0000042C0000}" name="Colonne11236" dataDxfId="5145"/>
    <tableColumn id="11269" xr3:uid="{00000000-0010-0000-0400-0000052C0000}" name="Colonne11237" dataDxfId="5144"/>
    <tableColumn id="11270" xr3:uid="{00000000-0010-0000-0400-0000062C0000}" name="Colonne11238" dataDxfId="5143"/>
    <tableColumn id="11271" xr3:uid="{00000000-0010-0000-0400-0000072C0000}" name="Colonne11239" dataDxfId="5142"/>
    <tableColumn id="11272" xr3:uid="{00000000-0010-0000-0400-0000082C0000}" name="Colonne11240" dataDxfId="5141"/>
    <tableColumn id="11273" xr3:uid="{00000000-0010-0000-0400-0000092C0000}" name="Colonne11241" dataDxfId="5140"/>
    <tableColumn id="11274" xr3:uid="{00000000-0010-0000-0400-00000A2C0000}" name="Colonne11242" dataDxfId="5139"/>
    <tableColumn id="11275" xr3:uid="{00000000-0010-0000-0400-00000B2C0000}" name="Colonne11243" dataDxfId="5138"/>
    <tableColumn id="11276" xr3:uid="{00000000-0010-0000-0400-00000C2C0000}" name="Colonne11244" dataDxfId="5137"/>
    <tableColumn id="11277" xr3:uid="{00000000-0010-0000-0400-00000D2C0000}" name="Colonne11245" dataDxfId="5136"/>
    <tableColumn id="11278" xr3:uid="{00000000-0010-0000-0400-00000E2C0000}" name="Colonne11246" dataDxfId="5135"/>
    <tableColumn id="11279" xr3:uid="{00000000-0010-0000-0400-00000F2C0000}" name="Colonne11247" dataDxfId="5134"/>
    <tableColumn id="11280" xr3:uid="{00000000-0010-0000-0400-0000102C0000}" name="Colonne11248" dataDxfId="5133"/>
    <tableColumn id="11281" xr3:uid="{00000000-0010-0000-0400-0000112C0000}" name="Colonne11249" dataDxfId="5132"/>
    <tableColumn id="11282" xr3:uid="{00000000-0010-0000-0400-0000122C0000}" name="Colonne11250" dataDxfId="5131"/>
    <tableColumn id="11283" xr3:uid="{00000000-0010-0000-0400-0000132C0000}" name="Colonne11251" dataDxfId="5130"/>
    <tableColumn id="11284" xr3:uid="{00000000-0010-0000-0400-0000142C0000}" name="Colonne11252" dataDxfId="5129"/>
    <tableColumn id="11285" xr3:uid="{00000000-0010-0000-0400-0000152C0000}" name="Colonne11253" dataDxfId="5128"/>
    <tableColumn id="11286" xr3:uid="{00000000-0010-0000-0400-0000162C0000}" name="Colonne11254" dataDxfId="5127"/>
    <tableColumn id="11287" xr3:uid="{00000000-0010-0000-0400-0000172C0000}" name="Colonne11255" dataDxfId="5126"/>
    <tableColumn id="11288" xr3:uid="{00000000-0010-0000-0400-0000182C0000}" name="Colonne11256" dataDxfId="5125"/>
    <tableColumn id="11289" xr3:uid="{00000000-0010-0000-0400-0000192C0000}" name="Colonne11257" dataDxfId="5124"/>
    <tableColumn id="11290" xr3:uid="{00000000-0010-0000-0400-00001A2C0000}" name="Colonne11258" dataDxfId="5123"/>
    <tableColumn id="11291" xr3:uid="{00000000-0010-0000-0400-00001B2C0000}" name="Colonne11259" dataDxfId="5122"/>
    <tableColumn id="11292" xr3:uid="{00000000-0010-0000-0400-00001C2C0000}" name="Colonne11260" dataDxfId="5121"/>
    <tableColumn id="11293" xr3:uid="{00000000-0010-0000-0400-00001D2C0000}" name="Colonne11261" dataDxfId="5120"/>
    <tableColumn id="11294" xr3:uid="{00000000-0010-0000-0400-00001E2C0000}" name="Colonne11262" dataDxfId="5119"/>
    <tableColumn id="11295" xr3:uid="{00000000-0010-0000-0400-00001F2C0000}" name="Colonne11263" dataDxfId="5118"/>
    <tableColumn id="11296" xr3:uid="{00000000-0010-0000-0400-0000202C0000}" name="Colonne11264" dataDxfId="5117"/>
    <tableColumn id="11297" xr3:uid="{00000000-0010-0000-0400-0000212C0000}" name="Colonne11265" dataDxfId="5116"/>
    <tableColumn id="11298" xr3:uid="{00000000-0010-0000-0400-0000222C0000}" name="Colonne11266" dataDxfId="5115"/>
    <tableColumn id="11299" xr3:uid="{00000000-0010-0000-0400-0000232C0000}" name="Colonne11267" dataDxfId="5114"/>
    <tableColumn id="11300" xr3:uid="{00000000-0010-0000-0400-0000242C0000}" name="Colonne11268" dataDxfId="5113"/>
    <tableColumn id="11301" xr3:uid="{00000000-0010-0000-0400-0000252C0000}" name="Colonne11269" dataDxfId="5112"/>
    <tableColumn id="11302" xr3:uid="{00000000-0010-0000-0400-0000262C0000}" name="Colonne11270" dataDxfId="5111"/>
    <tableColumn id="11303" xr3:uid="{00000000-0010-0000-0400-0000272C0000}" name="Colonne11271" dataDxfId="5110"/>
    <tableColumn id="11304" xr3:uid="{00000000-0010-0000-0400-0000282C0000}" name="Colonne11272" dataDxfId="5109"/>
    <tableColumn id="11305" xr3:uid="{00000000-0010-0000-0400-0000292C0000}" name="Colonne11273" dataDxfId="5108"/>
    <tableColumn id="11306" xr3:uid="{00000000-0010-0000-0400-00002A2C0000}" name="Colonne11274" dataDxfId="5107"/>
    <tableColumn id="11307" xr3:uid="{00000000-0010-0000-0400-00002B2C0000}" name="Colonne11275" dataDxfId="5106"/>
    <tableColumn id="11308" xr3:uid="{00000000-0010-0000-0400-00002C2C0000}" name="Colonne11276" dataDxfId="5105"/>
    <tableColumn id="11309" xr3:uid="{00000000-0010-0000-0400-00002D2C0000}" name="Colonne11277" dataDxfId="5104"/>
    <tableColumn id="11310" xr3:uid="{00000000-0010-0000-0400-00002E2C0000}" name="Colonne11278" dataDxfId="5103"/>
    <tableColumn id="11311" xr3:uid="{00000000-0010-0000-0400-00002F2C0000}" name="Colonne11279" dataDxfId="5102"/>
    <tableColumn id="11312" xr3:uid="{00000000-0010-0000-0400-0000302C0000}" name="Colonne11280" dataDxfId="5101"/>
    <tableColumn id="11313" xr3:uid="{00000000-0010-0000-0400-0000312C0000}" name="Colonne11281" dataDxfId="5100"/>
    <tableColumn id="11314" xr3:uid="{00000000-0010-0000-0400-0000322C0000}" name="Colonne11282" dataDxfId="5099"/>
    <tableColumn id="11315" xr3:uid="{00000000-0010-0000-0400-0000332C0000}" name="Colonne11283" dataDxfId="5098"/>
    <tableColumn id="11316" xr3:uid="{00000000-0010-0000-0400-0000342C0000}" name="Colonne11284" dataDxfId="5097"/>
    <tableColumn id="11317" xr3:uid="{00000000-0010-0000-0400-0000352C0000}" name="Colonne11285" dataDxfId="5096"/>
    <tableColumn id="11318" xr3:uid="{00000000-0010-0000-0400-0000362C0000}" name="Colonne11286" dataDxfId="5095"/>
    <tableColumn id="11319" xr3:uid="{00000000-0010-0000-0400-0000372C0000}" name="Colonne11287" dataDxfId="5094"/>
    <tableColumn id="11320" xr3:uid="{00000000-0010-0000-0400-0000382C0000}" name="Colonne11288" dataDxfId="5093"/>
    <tableColumn id="11321" xr3:uid="{00000000-0010-0000-0400-0000392C0000}" name="Colonne11289" dataDxfId="5092"/>
    <tableColumn id="11322" xr3:uid="{00000000-0010-0000-0400-00003A2C0000}" name="Colonne11290" dataDxfId="5091"/>
    <tableColumn id="11323" xr3:uid="{00000000-0010-0000-0400-00003B2C0000}" name="Colonne11291" dataDxfId="5090"/>
    <tableColumn id="11324" xr3:uid="{00000000-0010-0000-0400-00003C2C0000}" name="Colonne11292" dataDxfId="5089"/>
    <tableColumn id="11325" xr3:uid="{00000000-0010-0000-0400-00003D2C0000}" name="Colonne11293" dataDxfId="5088"/>
    <tableColumn id="11326" xr3:uid="{00000000-0010-0000-0400-00003E2C0000}" name="Colonne11294" dataDxfId="5087"/>
    <tableColumn id="11327" xr3:uid="{00000000-0010-0000-0400-00003F2C0000}" name="Colonne11295" dataDxfId="5086"/>
    <tableColumn id="11328" xr3:uid="{00000000-0010-0000-0400-0000402C0000}" name="Colonne11296" dataDxfId="5085"/>
    <tableColumn id="11329" xr3:uid="{00000000-0010-0000-0400-0000412C0000}" name="Colonne11297" dataDxfId="5084"/>
    <tableColumn id="11330" xr3:uid="{00000000-0010-0000-0400-0000422C0000}" name="Colonne11298" dataDxfId="5083"/>
    <tableColumn id="11331" xr3:uid="{00000000-0010-0000-0400-0000432C0000}" name="Colonne11299" dataDxfId="5082"/>
    <tableColumn id="11332" xr3:uid="{00000000-0010-0000-0400-0000442C0000}" name="Colonne11300" dataDxfId="5081"/>
    <tableColumn id="11333" xr3:uid="{00000000-0010-0000-0400-0000452C0000}" name="Colonne11301" dataDxfId="5080"/>
    <tableColumn id="11334" xr3:uid="{00000000-0010-0000-0400-0000462C0000}" name="Colonne11302" dataDxfId="5079"/>
    <tableColumn id="11335" xr3:uid="{00000000-0010-0000-0400-0000472C0000}" name="Colonne11303" dataDxfId="5078"/>
    <tableColumn id="11336" xr3:uid="{00000000-0010-0000-0400-0000482C0000}" name="Colonne11304" dataDxfId="5077"/>
    <tableColumn id="11337" xr3:uid="{00000000-0010-0000-0400-0000492C0000}" name="Colonne11305" dataDxfId="5076"/>
    <tableColumn id="11338" xr3:uid="{00000000-0010-0000-0400-00004A2C0000}" name="Colonne11306" dataDxfId="5075"/>
    <tableColumn id="11339" xr3:uid="{00000000-0010-0000-0400-00004B2C0000}" name="Colonne11307" dataDxfId="5074"/>
    <tableColumn id="11340" xr3:uid="{00000000-0010-0000-0400-00004C2C0000}" name="Colonne11308" dataDxfId="5073"/>
    <tableColumn id="11341" xr3:uid="{00000000-0010-0000-0400-00004D2C0000}" name="Colonne11309" dataDxfId="5072"/>
    <tableColumn id="11342" xr3:uid="{00000000-0010-0000-0400-00004E2C0000}" name="Colonne11310" dataDxfId="5071"/>
    <tableColumn id="11343" xr3:uid="{00000000-0010-0000-0400-00004F2C0000}" name="Colonne11311" dataDxfId="5070"/>
    <tableColumn id="11344" xr3:uid="{00000000-0010-0000-0400-0000502C0000}" name="Colonne11312" dataDxfId="5069"/>
    <tableColumn id="11345" xr3:uid="{00000000-0010-0000-0400-0000512C0000}" name="Colonne11313" dataDxfId="5068"/>
    <tableColumn id="11346" xr3:uid="{00000000-0010-0000-0400-0000522C0000}" name="Colonne11314" dataDxfId="5067"/>
    <tableColumn id="11347" xr3:uid="{00000000-0010-0000-0400-0000532C0000}" name="Colonne11315" dataDxfId="5066"/>
    <tableColumn id="11348" xr3:uid="{00000000-0010-0000-0400-0000542C0000}" name="Colonne11316" dataDxfId="5065"/>
    <tableColumn id="11349" xr3:uid="{00000000-0010-0000-0400-0000552C0000}" name="Colonne11317" dataDxfId="5064"/>
    <tableColumn id="11350" xr3:uid="{00000000-0010-0000-0400-0000562C0000}" name="Colonne11318" dataDxfId="5063"/>
    <tableColumn id="11351" xr3:uid="{00000000-0010-0000-0400-0000572C0000}" name="Colonne11319" dataDxfId="5062"/>
    <tableColumn id="11352" xr3:uid="{00000000-0010-0000-0400-0000582C0000}" name="Colonne11320" dataDxfId="5061"/>
    <tableColumn id="11353" xr3:uid="{00000000-0010-0000-0400-0000592C0000}" name="Colonne11321" dataDxfId="5060"/>
    <tableColumn id="11354" xr3:uid="{00000000-0010-0000-0400-00005A2C0000}" name="Colonne11322" dataDxfId="5059"/>
    <tableColumn id="11355" xr3:uid="{00000000-0010-0000-0400-00005B2C0000}" name="Colonne11323" dataDxfId="5058"/>
    <tableColumn id="11356" xr3:uid="{00000000-0010-0000-0400-00005C2C0000}" name="Colonne11324" dataDxfId="5057"/>
    <tableColumn id="11357" xr3:uid="{00000000-0010-0000-0400-00005D2C0000}" name="Colonne11325" dataDxfId="5056"/>
    <tableColumn id="11358" xr3:uid="{00000000-0010-0000-0400-00005E2C0000}" name="Colonne11326" dataDxfId="5055"/>
    <tableColumn id="11359" xr3:uid="{00000000-0010-0000-0400-00005F2C0000}" name="Colonne11327" dataDxfId="5054"/>
    <tableColumn id="11360" xr3:uid="{00000000-0010-0000-0400-0000602C0000}" name="Colonne11328" dataDxfId="5053"/>
    <tableColumn id="11361" xr3:uid="{00000000-0010-0000-0400-0000612C0000}" name="Colonne11329" dataDxfId="5052"/>
    <tableColumn id="11362" xr3:uid="{00000000-0010-0000-0400-0000622C0000}" name="Colonne11330" dataDxfId="5051"/>
    <tableColumn id="11363" xr3:uid="{00000000-0010-0000-0400-0000632C0000}" name="Colonne11331" dataDxfId="5050"/>
    <tableColumn id="11364" xr3:uid="{00000000-0010-0000-0400-0000642C0000}" name="Colonne11332" dataDxfId="5049"/>
    <tableColumn id="11365" xr3:uid="{00000000-0010-0000-0400-0000652C0000}" name="Colonne11333" dataDxfId="5048"/>
    <tableColumn id="11366" xr3:uid="{00000000-0010-0000-0400-0000662C0000}" name="Colonne11334" dataDxfId="5047"/>
    <tableColumn id="11367" xr3:uid="{00000000-0010-0000-0400-0000672C0000}" name="Colonne11335" dataDxfId="5046"/>
    <tableColumn id="11368" xr3:uid="{00000000-0010-0000-0400-0000682C0000}" name="Colonne11336" dataDxfId="5045"/>
    <tableColumn id="11369" xr3:uid="{00000000-0010-0000-0400-0000692C0000}" name="Colonne11337" dataDxfId="5044"/>
    <tableColumn id="11370" xr3:uid="{00000000-0010-0000-0400-00006A2C0000}" name="Colonne11338" dataDxfId="5043"/>
    <tableColumn id="11371" xr3:uid="{00000000-0010-0000-0400-00006B2C0000}" name="Colonne11339" dataDxfId="5042"/>
    <tableColumn id="11372" xr3:uid="{00000000-0010-0000-0400-00006C2C0000}" name="Colonne11340" dataDxfId="5041"/>
    <tableColumn id="11373" xr3:uid="{00000000-0010-0000-0400-00006D2C0000}" name="Colonne11341" dataDxfId="5040"/>
    <tableColumn id="11374" xr3:uid="{00000000-0010-0000-0400-00006E2C0000}" name="Colonne11342" dataDxfId="5039"/>
    <tableColumn id="11375" xr3:uid="{00000000-0010-0000-0400-00006F2C0000}" name="Colonne11343" dataDxfId="5038"/>
    <tableColumn id="11376" xr3:uid="{00000000-0010-0000-0400-0000702C0000}" name="Colonne11344" dataDxfId="5037"/>
    <tableColumn id="11377" xr3:uid="{00000000-0010-0000-0400-0000712C0000}" name="Colonne11345" dataDxfId="5036"/>
    <tableColumn id="11378" xr3:uid="{00000000-0010-0000-0400-0000722C0000}" name="Colonne11346" dataDxfId="5035"/>
    <tableColumn id="11379" xr3:uid="{00000000-0010-0000-0400-0000732C0000}" name="Colonne11347" dataDxfId="5034"/>
    <tableColumn id="11380" xr3:uid="{00000000-0010-0000-0400-0000742C0000}" name="Colonne11348" dataDxfId="5033"/>
    <tableColumn id="11381" xr3:uid="{00000000-0010-0000-0400-0000752C0000}" name="Colonne11349" dataDxfId="5032"/>
    <tableColumn id="11382" xr3:uid="{00000000-0010-0000-0400-0000762C0000}" name="Colonne11350" dataDxfId="5031"/>
    <tableColumn id="11383" xr3:uid="{00000000-0010-0000-0400-0000772C0000}" name="Colonne11351" dataDxfId="5030"/>
    <tableColumn id="11384" xr3:uid="{00000000-0010-0000-0400-0000782C0000}" name="Colonne11352" dataDxfId="5029"/>
    <tableColumn id="11385" xr3:uid="{00000000-0010-0000-0400-0000792C0000}" name="Colonne11353" dataDxfId="5028"/>
    <tableColumn id="11386" xr3:uid="{00000000-0010-0000-0400-00007A2C0000}" name="Colonne11354" dataDxfId="5027"/>
    <tableColumn id="11387" xr3:uid="{00000000-0010-0000-0400-00007B2C0000}" name="Colonne11355" dataDxfId="5026"/>
    <tableColumn id="11388" xr3:uid="{00000000-0010-0000-0400-00007C2C0000}" name="Colonne11356" dataDxfId="5025"/>
    <tableColumn id="11389" xr3:uid="{00000000-0010-0000-0400-00007D2C0000}" name="Colonne11357" dataDxfId="5024"/>
    <tableColumn id="11390" xr3:uid="{00000000-0010-0000-0400-00007E2C0000}" name="Colonne11358" dataDxfId="5023"/>
    <tableColumn id="11391" xr3:uid="{00000000-0010-0000-0400-00007F2C0000}" name="Colonne11359" dataDxfId="5022"/>
    <tableColumn id="11392" xr3:uid="{00000000-0010-0000-0400-0000802C0000}" name="Colonne11360" dataDxfId="5021"/>
    <tableColumn id="11393" xr3:uid="{00000000-0010-0000-0400-0000812C0000}" name="Colonne11361" dataDxfId="5020"/>
    <tableColumn id="11394" xr3:uid="{00000000-0010-0000-0400-0000822C0000}" name="Colonne11362" dataDxfId="5019"/>
    <tableColumn id="11395" xr3:uid="{00000000-0010-0000-0400-0000832C0000}" name="Colonne11363" dataDxfId="5018"/>
    <tableColumn id="11396" xr3:uid="{00000000-0010-0000-0400-0000842C0000}" name="Colonne11364" dataDxfId="5017"/>
    <tableColumn id="11397" xr3:uid="{00000000-0010-0000-0400-0000852C0000}" name="Colonne11365" dataDxfId="5016"/>
    <tableColumn id="11398" xr3:uid="{00000000-0010-0000-0400-0000862C0000}" name="Colonne11366" dataDxfId="5015"/>
    <tableColumn id="11399" xr3:uid="{00000000-0010-0000-0400-0000872C0000}" name="Colonne11367" dataDxfId="5014"/>
    <tableColumn id="11400" xr3:uid="{00000000-0010-0000-0400-0000882C0000}" name="Colonne11368" dataDxfId="5013"/>
    <tableColumn id="11401" xr3:uid="{00000000-0010-0000-0400-0000892C0000}" name="Colonne11369" dataDxfId="5012"/>
    <tableColumn id="11402" xr3:uid="{00000000-0010-0000-0400-00008A2C0000}" name="Colonne11370" dataDxfId="5011"/>
    <tableColumn id="11403" xr3:uid="{00000000-0010-0000-0400-00008B2C0000}" name="Colonne11371" dataDxfId="5010"/>
    <tableColumn id="11404" xr3:uid="{00000000-0010-0000-0400-00008C2C0000}" name="Colonne11372" dataDxfId="5009"/>
    <tableColumn id="11405" xr3:uid="{00000000-0010-0000-0400-00008D2C0000}" name="Colonne11373" dataDxfId="5008"/>
    <tableColumn id="11406" xr3:uid="{00000000-0010-0000-0400-00008E2C0000}" name="Colonne11374" dataDxfId="5007"/>
    <tableColumn id="11407" xr3:uid="{00000000-0010-0000-0400-00008F2C0000}" name="Colonne11375" dataDxfId="5006"/>
    <tableColumn id="11408" xr3:uid="{00000000-0010-0000-0400-0000902C0000}" name="Colonne11376" dataDxfId="5005"/>
    <tableColumn id="11409" xr3:uid="{00000000-0010-0000-0400-0000912C0000}" name="Colonne11377" dataDxfId="5004"/>
    <tableColumn id="11410" xr3:uid="{00000000-0010-0000-0400-0000922C0000}" name="Colonne11378" dataDxfId="5003"/>
    <tableColumn id="11411" xr3:uid="{00000000-0010-0000-0400-0000932C0000}" name="Colonne11379" dataDxfId="5002"/>
    <tableColumn id="11412" xr3:uid="{00000000-0010-0000-0400-0000942C0000}" name="Colonne11380" dataDxfId="5001"/>
    <tableColumn id="11413" xr3:uid="{00000000-0010-0000-0400-0000952C0000}" name="Colonne11381" dataDxfId="5000"/>
    <tableColumn id="11414" xr3:uid="{00000000-0010-0000-0400-0000962C0000}" name="Colonne11382" dataDxfId="4999"/>
    <tableColumn id="11415" xr3:uid="{00000000-0010-0000-0400-0000972C0000}" name="Colonne11383" dataDxfId="4998"/>
    <tableColumn id="11416" xr3:uid="{00000000-0010-0000-0400-0000982C0000}" name="Colonne11384" dataDxfId="4997"/>
    <tableColumn id="11417" xr3:uid="{00000000-0010-0000-0400-0000992C0000}" name="Colonne11385" dataDxfId="4996"/>
    <tableColumn id="11418" xr3:uid="{00000000-0010-0000-0400-00009A2C0000}" name="Colonne11386" dataDxfId="4995"/>
    <tableColumn id="11419" xr3:uid="{00000000-0010-0000-0400-00009B2C0000}" name="Colonne11387" dataDxfId="4994"/>
    <tableColumn id="11420" xr3:uid="{00000000-0010-0000-0400-00009C2C0000}" name="Colonne11388" dataDxfId="4993"/>
    <tableColumn id="11421" xr3:uid="{00000000-0010-0000-0400-00009D2C0000}" name="Colonne11389" dataDxfId="4992"/>
    <tableColumn id="11422" xr3:uid="{00000000-0010-0000-0400-00009E2C0000}" name="Colonne11390" dataDxfId="4991"/>
    <tableColumn id="11423" xr3:uid="{00000000-0010-0000-0400-00009F2C0000}" name="Colonne11391" dataDxfId="4990"/>
    <tableColumn id="11424" xr3:uid="{00000000-0010-0000-0400-0000A02C0000}" name="Colonne11392" dataDxfId="4989"/>
    <tableColumn id="11425" xr3:uid="{00000000-0010-0000-0400-0000A12C0000}" name="Colonne11393" dataDxfId="4988"/>
    <tableColumn id="11426" xr3:uid="{00000000-0010-0000-0400-0000A22C0000}" name="Colonne11394" dataDxfId="4987"/>
    <tableColumn id="11427" xr3:uid="{00000000-0010-0000-0400-0000A32C0000}" name="Colonne11395" dataDxfId="4986"/>
    <tableColumn id="11428" xr3:uid="{00000000-0010-0000-0400-0000A42C0000}" name="Colonne11396" dataDxfId="4985"/>
    <tableColumn id="11429" xr3:uid="{00000000-0010-0000-0400-0000A52C0000}" name="Colonne11397" dataDxfId="4984"/>
    <tableColumn id="11430" xr3:uid="{00000000-0010-0000-0400-0000A62C0000}" name="Colonne11398" dataDxfId="4983"/>
    <tableColumn id="11431" xr3:uid="{00000000-0010-0000-0400-0000A72C0000}" name="Colonne11399" dataDxfId="4982"/>
    <tableColumn id="11432" xr3:uid="{00000000-0010-0000-0400-0000A82C0000}" name="Colonne11400" dataDxfId="4981"/>
    <tableColumn id="11433" xr3:uid="{00000000-0010-0000-0400-0000A92C0000}" name="Colonne11401" dataDxfId="4980"/>
    <tableColumn id="11434" xr3:uid="{00000000-0010-0000-0400-0000AA2C0000}" name="Colonne11402" dataDxfId="4979"/>
    <tableColumn id="11435" xr3:uid="{00000000-0010-0000-0400-0000AB2C0000}" name="Colonne11403" dataDxfId="4978"/>
    <tableColumn id="11436" xr3:uid="{00000000-0010-0000-0400-0000AC2C0000}" name="Colonne11404" dataDxfId="4977"/>
    <tableColumn id="11437" xr3:uid="{00000000-0010-0000-0400-0000AD2C0000}" name="Colonne11405" dataDxfId="4976"/>
    <tableColumn id="11438" xr3:uid="{00000000-0010-0000-0400-0000AE2C0000}" name="Colonne11406" dataDxfId="4975"/>
    <tableColumn id="11439" xr3:uid="{00000000-0010-0000-0400-0000AF2C0000}" name="Colonne11407" dataDxfId="4974"/>
    <tableColumn id="11440" xr3:uid="{00000000-0010-0000-0400-0000B02C0000}" name="Colonne11408" dataDxfId="4973"/>
    <tableColumn id="11441" xr3:uid="{00000000-0010-0000-0400-0000B12C0000}" name="Colonne11409" dataDxfId="4972"/>
    <tableColumn id="11442" xr3:uid="{00000000-0010-0000-0400-0000B22C0000}" name="Colonne11410" dataDxfId="4971"/>
    <tableColumn id="11443" xr3:uid="{00000000-0010-0000-0400-0000B32C0000}" name="Colonne11411" dataDxfId="4970"/>
    <tableColumn id="11444" xr3:uid="{00000000-0010-0000-0400-0000B42C0000}" name="Colonne11412" dataDxfId="4969"/>
    <tableColumn id="11445" xr3:uid="{00000000-0010-0000-0400-0000B52C0000}" name="Colonne11413" dataDxfId="4968"/>
    <tableColumn id="11446" xr3:uid="{00000000-0010-0000-0400-0000B62C0000}" name="Colonne11414" dataDxfId="4967"/>
    <tableColumn id="11447" xr3:uid="{00000000-0010-0000-0400-0000B72C0000}" name="Colonne11415" dataDxfId="4966"/>
    <tableColumn id="11448" xr3:uid="{00000000-0010-0000-0400-0000B82C0000}" name="Colonne11416" dataDxfId="4965"/>
    <tableColumn id="11449" xr3:uid="{00000000-0010-0000-0400-0000B92C0000}" name="Colonne11417" dataDxfId="4964"/>
    <tableColumn id="11450" xr3:uid="{00000000-0010-0000-0400-0000BA2C0000}" name="Colonne11418" dataDxfId="4963"/>
    <tableColumn id="11451" xr3:uid="{00000000-0010-0000-0400-0000BB2C0000}" name="Colonne11419" dataDxfId="4962"/>
    <tableColumn id="11452" xr3:uid="{00000000-0010-0000-0400-0000BC2C0000}" name="Colonne11420" dataDxfId="4961"/>
    <tableColumn id="11453" xr3:uid="{00000000-0010-0000-0400-0000BD2C0000}" name="Colonne11421" dataDxfId="4960"/>
    <tableColumn id="11454" xr3:uid="{00000000-0010-0000-0400-0000BE2C0000}" name="Colonne11422" dataDxfId="4959"/>
    <tableColumn id="11455" xr3:uid="{00000000-0010-0000-0400-0000BF2C0000}" name="Colonne11423" dataDxfId="4958"/>
    <tableColumn id="11456" xr3:uid="{00000000-0010-0000-0400-0000C02C0000}" name="Colonne11424" dataDxfId="4957"/>
    <tableColumn id="11457" xr3:uid="{00000000-0010-0000-0400-0000C12C0000}" name="Colonne11425" dataDxfId="4956"/>
    <tableColumn id="11458" xr3:uid="{00000000-0010-0000-0400-0000C22C0000}" name="Colonne11426" dataDxfId="4955"/>
    <tableColumn id="11459" xr3:uid="{00000000-0010-0000-0400-0000C32C0000}" name="Colonne11427" dataDxfId="4954"/>
    <tableColumn id="11460" xr3:uid="{00000000-0010-0000-0400-0000C42C0000}" name="Colonne11428" dataDxfId="4953"/>
    <tableColumn id="11461" xr3:uid="{00000000-0010-0000-0400-0000C52C0000}" name="Colonne11429" dataDxfId="4952"/>
    <tableColumn id="11462" xr3:uid="{00000000-0010-0000-0400-0000C62C0000}" name="Colonne11430" dataDxfId="4951"/>
    <tableColumn id="11463" xr3:uid="{00000000-0010-0000-0400-0000C72C0000}" name="Colonne11431" dataDxfId="4950"/>
    <tableColumn id="11464" xr3:uid="{00000000-0010-0000-0400-0000C82C0000}" name="Colonne11432" dataDxfId="4949"/>
    <tableColumn id="11465" xr3:uid="{00000000-0010-0000-0400-0000C92C0000}" name="Colonne11433" dataDxfId="4948"/>
    <tableColumn id="11466" xr3:uid="{00000000-0010-0000-0400-0000CA2C0000}" name="Colonne11434" dataDxfId="4947"/>
    <tableColumn id="11467" xr3:uid="{00000000-0010-0000-0400-0000CB2C0000}" name="Colonne11435" dataDxfId="4946"/>
    <tableColumn id="11468" xr3:uid="{00000000-0010-0000-0400-0000CC2C0000}" name="Colonne11436" dataDxfId="4945"/>
    <tableColumn id="11469" xr3:uid="{00000000-0010-0000-0400-0000CD2C0000}" name="Colonne11437" dataDxfId="4944"/>
    <tableColumn id="11470" xr3:uid="{00000000-0010-0000-0400-0000CE2C0000}" name="Colonne11438" dataDxfId="4943"/>
    <tableColumn id="11471" xr3:uid="{00000000-0010-0000-0400-0000CF2C0000}" name="Colonne11439" dataDxfId="4942"/>
    <tableColumn id="11472" xr3:uid="{00000000-0010-0000-0400-0000D02C0000}" name="Colonne11440" dataDxfId="4941"/>
    <tableColumn id="11473" xr3:uid="{00000000-0010-0000-0400-0000D12C0000}" name="Colonne11441" dataDxfId="4940"/>
    <tableColumn id="11474" xr3:uid="{00000000-0010-0000-0400-0000D22C0000}" name="Colonne11442" dataDxfId="4939"/>
    <tableColumn id="11475" xr3:uid="{00000000-0010-0000-0400-0000D32C0000}" name="Colonne11443" dataDxfId="4938"/>
    <tableColumn id="11476" xr3:uid="{00000000-0010-0000-0400-0000D42C0000}" name="Colonne11444" dataDxfId="4937"/>
    <tableColumn id="11477" xr3:uid="{00000000-0010-0000-0400-0000D52C0000}" name="Colonne11445" dataDxfId="4936"/>
    <tableColumn id="11478" xr3:uid="{00000000-0010-0000-0400-0000D62C0000}" name="Colonne11446" dataDxfId="4935"/>
    <tableColumn id="11479" xr3:uid="{00000000-0010-0000-0400-0000D72C0000}" name="Colonne11447" dataDxfId="4934"/>
    <tableColumn id="11480" xr3:uid="{00000000-0010-0000-0400-0000D82C0000}" name="Colonne11448" dataDxfId="4933"/>
    <tableColumn id="11481" xr3:uid="{00000000-0010-0000-0400-0000D92C0000}" name="Colonne11449" dataDxfId="4932"/>
    <tableColumn id="11482" xr3:uid="{00000000-0010-0000-0400-0000DA2C0000}" name="Colonne11450" dataDxfId="4931"/>
    <tableColumn id="11483" xr3:uid="{00000000-0010-0000-0400-0000DB2C0000}" name="Colonne11451" dataDxfId="4930"/>
    <tableColumn id="11484" xr3:uid="{00000000-0010-0000-0400-0000DC2C0000}" name="Colonne11452" dataDxfId="4929"/>
    <tableColumn id="11485" xr3:uid="{00000000-0010-0000-0400-0000DD2C0000}" name="Colonne11453" dataDxfId="4928"/>
    <tableColumn id="11486" xr3:uid="{00000000-0010-0000-0400-0000DE2C0000}" name="Colonne11454" dataDxfId="4927"/>
    <tableColumn id="11487" xr3:uid="{00000000-0010-0000-0400-0000DF2C0000}" name="Colonne11455" dataDxfId="4926"/>
    <tableColumn id="11488" xr3:uid="{00000000-0010-0000-0400-0000E02C0000}" name="Colonne11456" dataDxfId="4925"/>
    <tableColumn id="11489" xr3:uid="{00000000-0010-0000-0400-0000E12C0000}" name="Colonne11457" dataDxfId="4924"/>
    <tableColumn id="11490" xr3:uid="{00000000-0010-0000-0400-0000E22C0000}" name="Colonne11458" dataDxfId="4923"/>
    <tableColumn id="11491" xr3:uid="{00000000-0010-0000-0400-0000E32C0000}" name="Colonne11459" dataDxfId="4922"/>
    <tableColumn id="11492" xr3:uid="{00000000-0010-0000-0400-0000E42C0000}" name="Colonne11460" dataDxfId="4921"/>
    <tableColumn id="11493" xr3:uid="{00000000-0010-0000-0400-0000E52C0000}" name="Colonne11461" dataDxfId="4920"/>
    <tableColumn id="11494" xr3:uid="{00000000-0010-0000-0400-0000E62C0000}" name="Colonne11462" dataDxfId="4919"/>
    <tableColumn id="11495" xr3:uid="{00000000-0010-0000-0400-0000E72C0000}" name="Colonne11463" dataDxfId="4918"/>
    <tableColumn id="11496" xr3:uid="{00000000-0010-0000-0400-0000E82C0000}" name="Colonne11464" dataDxfId="4917"/>
    <tableColumn id="11497" xr3:uid="{00000000-0010-0000-0400-0000E92C0000}" name="Colonne11465" dataDxfId="4916"/>
    <tableColumn id="11498" xr3:uid="{00000000-0010-0000-0400-0000EA2C0000}" name="Colonne11466" dataDxfId="4915"/>
    <tableColumn id="11499" xr3:uid="{00000000-0010-0000-0400-0000EB2C0000}" name="Colonne11467" dataDxfId="4914"/>
    <tableColumn id="11500" xr3:uid="{00000000-0010-0000-0400-0000EC2C0000}" name="Colonne11468" dataDxfId="4913"/>
    <tableColumn id="11501" xr3:uid="{00000000-0010-0000-0400-0000ED2C0000}" name="Colonne11469" dataDxfId="4912"/>
    <tableColumn id="11502" xr3:uid="{00000000-0010-0000-0400-0000EE2C0000}" name="Colonne11470" dataDxfId="4911"/>
    <tableColumn id="11503" xr3:uid="{00000000-0010-0000-0400-0000EF2C0000}" name="Colonne11471" dataDxfId="4910"/>
    <tableColumn id="11504" xr3:uid="{00000000-0010-0000-0400-0000F02C0000}" name="Colonne11472" dataDxfId="4909"/>
    <tableColumn id="11505" xr3:uid="{00000000-0010-0000-0400-0000F12C0000}" name="Colonne11473" dataDxfId="4908"/>
    <tableColumn id="11506" xr3:uid="{00000000-0010-0000-0400-0000F22C0000}" name="Colonne11474" dataDxfId="4907"/>
    <tableColumn id="11507" xr3:uid="{00000000-0010-0000-0400-0000F32C0000}" name="Colonne11475" dataDxfId="4906"/>
    <tableColumn id="11508" xr3:uid="{00000000-0010-0000-0400-0000F42C0000}" name="Colonne11476" dataDxfId="4905"/>
    <tableColumn id="11509" xr3:uid="{00000000-0010-0000-0400-0000F52C0000}" name="Colonne11477" dataDxfId="4904"/>
    <tableColumn id="11510" xr3:uid="{00000000-0010-0000-0400-0000F62C0000}" name="Colonne11478" dataDxfId="4903"/>
    <tableColumn id="11511" xr3:uid="{00000000-0010-0000-0400-0000F72C0000}" name="Colonne11479" dataDxfId="4902"/>
    <tableColumn id="11512" xr3:uid="{00000000-0010-0000-0400-0000F82C0000}" name="Colonne11480" dataDxfId="4901"/>
    <tableColumn id="11513" xr3:uid="{00000000-0010-0000-0400-0000F92C0000}" name="Colonne11481" dataDxfId="4900"/>
    <tableColumn id="11514" xr3:uid="{00000000-0010-0000-0400-0000FA2C0000}" name="Colonne11482" dataDxfId="4899"/>
    <tableColumn id="11515" xr3:uid="{00000000-0010-0000-0400-0000FB2C0000}" name="Colonne11483" dataDxfId="4898"/>
    <tableColumn id="11516" xr3:uid="{00000000-0010-0000-0400-0000FC2C0000}" name="Colonne11484" dataDxfId="4897"/>
    <tableColumn id="11517" xr3:uid="{00000000-0010-0000-0400-0000FD2C0000}" name="Colonne11485" dataDxfId="4896"/>
    <tableColumn id="11518" xr3:uid="{00000000-0010-0000-0400-0000FE2C0000}" name="Colonne11486" dataDxfId="4895"/>
    <tableColumn id="11519" xr3:uid="{00000000-0010-0000-0400-0000FF2C0000}" name="Colonne11487" dataDxfId="4894"/>
    <tableColumn id="11520" xr3:uid="{00000000-0010-0000-0400-0000002D0000}" name="Colonne11488" dataDxfId="4893"/>
    <tableColumn id="11521" xr3:uid="{00000000-0010-0000-0400-0000012D0000}" name="Colonne11489" dataDxfId="4892"/>
    <tableColumn id="11522" xr3:uid="{00000000-0010-0000-0400-0000022D0000}" name="Colonne11490" dataDxfId="4891"/>
    <tableColumn id="11523" xr3:uid="{00000000-0010-0000-0400-0000032D0000}" name="Colonne11491" dataDxfId="4890"/>
    <tableColumn id="11524" xr3:uid="{00000000-0010-0000-0400-0000042D0000}" name="Colonne11492" dataDxfId="4889"/>
    <tableColumn id="11525" xr3:uid="{00000000-0010-0000-0400-0000052D0000}" name="Colonne11493" dataDxfId="4888"/>
    <tableColumn id="11526" xr3:uid="{00000000-0010-0000-0400-0000062D0000}" name="Colonne11494" dataDxfId="4887"/>
    <tableColumn id="11527" xr3:uid="{00000000-0010-0000-0400-0000072D0000}" name="Colonne11495" dataDxfId="4886"/>
    <tableColumn id="11528" xr3:uid="{00000000-0010-0000-0400-0000082D0000}" name="Colonne11496" dataDxfId="4885"/>
    <tableColumn id="11529" xr3:uid="{00000000-0010-0000-0400-0000092D0000}" name="Colonne11497" dataDxfId="4884"/>
    <tableColumn id="11530" xr3:uid="{00000000-0010-0000-0400-00000A2D0000}" name="Colonne11498" dataDxfId="4883"/>
    <tableColumn id="11531" xr3:uid="{00000000-0010-0000-0400-00000B2D0000}" name="Colonne11499" dataDxfId="4882"/>
    <tableColumn id="11532" xr3:uid="{00000000-0010-0000-0400-00000C2D0000}" name="Colonne11500" dataDxfId="4881"/>
    <tableColumn id="11533" xr3:uid="{00000000-0010-0000-0400-00000D2D0000}" name="Colonne11501" dataDxfId="4880"/>
    <tableColumn id="11534" xr3:uid="{00000000-0010-0000-0400-00000E2D0000}" name="Colonne11502" dataDxfId="4879"/>
    <tableColumn id="11535" xr3:uid="{00000000-0010-0000-0400-00000F2D0000}" name="Colonne11503" dataDxfId="4878"/>
    <tableColumn id="11536" xr3:uid="{00000000-0010-0000-0400-0000102D0000}" name="Colonne11504" dataDxfId="4877"/>
    <tableColumn id="11537" xr3:uid="{00000000-0010-0000-0400-0000112D0000}" name="Colonne11505" dataDxfId="4876"/>
    <tableColumn id="11538" xr3:uid="{00000000-0010-0000-0400-0000122D0000}" name="Colonne11506" dataDxfId="4875"/>
    <tableColumn id="11539" xr3:uid="{00000000-0010-0000-0400-0000132D0000}" name="Colonne11507" dataDxfId="4874"/>
    <tableColumn id="11540" xr3:uid="{00000000-0010-0000-0400-0000142D0000}" name="Colonne11508" dataDxfId="4873"/>
    <tableColumn id="11541" xr3:uid="{00000000-0010-0000-0400-0000152D0000}" name="Colonne11509" dataDxfId="4872"/>
    <tableColumn id="11542" xr3:uid="{00000000-0010-0000-0400-0000162D0000}" name="Colonne11510" dataDxfId="4871"/>
    <tableColumn id="11543" xr3:uid="{00000000-0010-0000-0400-0000172D0000}" name="Colonne11511" dataDxfId="4870"/>
    <tableColumn id="11544" xr3:uid="{00000000-0010-0000-0400-0000182D0000}" name="Colonne11512" dataDxfId="4869"/>
    <tableColumn id="11545" xr3:uid="{00000000-0010-0000-0400-0000192D0000}" name="Colonne11513" dataDxfId="4868"/>
    <tableColumn id="11546" xr3:uid="{00000000-0010-0000-0400-00001A2D0000}" name="Colonne11514" dataDxfId="4867"/>
    <tableColumn id="11547" xr3:uid="{00000000-0010-0000-0400-00001B2D0000}" name="Colonne11515" dataDxfId="4866"/>
    <tableColumn id="11548" xr3:uid="{00000000-0010-0000-0400-00001C2D0000}" name="Colonne11516" dataDxfId="4865"/>
    <tableColumn id="11549" xr3:uid="{00000000-0010-0000-0400-00001D2D0000}" name="Colonne11517" dataDxfId="4864"/>
    <tableColumn id="11550" xr3:uid="{00000000-0010-0000-0400-00001E2D0000}" name="Colonne11518" dataDxfId="4863"/>
    <tableColumn id="11551" xr3:uid="{00000000-0010-0000-0400-00001F2D0000}" name="Colonne11519" dataDxfId="4862"/>
    <tableColumn id="11552" xr3:uid="{00000000-0010-0000-0400-0000202D0000}" name="Colonne11520" dataDxfId="4861"/>
    <tableColumn id="11553" xr3:uid="{00000000-0010-0000-0400-0000212D0000}" name="Colonne11521" dataDxfId="4860"/>
    <tableColumn id="11554" xr3:uid="{00000000-0010-0000-0400-0000222D0000}" name="Colonne11522" dataDxfId="4859"/>
    <tableColumn id="11555" xr3:uid="{00000000-0010-0000-0400-0000232D0000}" name="Colonne11523" dataDxfId="4858"/>
    <tableColumn id="11556" xr3:uid="{00000000-0010-0000-0400-0000242D0000}" name="Colonne11524" dataDxfId="4857"/>
    <tableColumn id="11557" xr3:uid="{00000000-0010-0000-0400-0000252D0000}" name="Colonne11525" dataDxfId="4856"/>
    <tableColumn id="11558" xr3:uid="{00000000-0010-0000-0400-0000262D0000}" name="Colonne11526" dataDxfId="4855"/>
    <tableColumn id="11559" xr3:uid="{00000000-0010-0000-0400-0000272D0000}" name="Colonne11527" dataDxfId="4854"/>
    <tableColumn id="11560" xr3:uid="{00000000-0010-0000-0400-0000282D0000}" name="Colonne11528" dataDxfId="4853"/>
    <tableColumn id="11561" xr3:uid="{00000000-0010-0000-0400-0000292D0000}" name="Colonne11529" dataDxfId="4852"/>
    <tableColumn id="11562" xr3:uid="{00000000-0010-0000-0400-00002A2D0000}" name="Colonne11530" dataDxfId="4851"/>
    <tableColumn id="11563" xr3:uid="{00000000-0010-0000-0400-00002B2D0000}" name="Colonne11531" dataDxfId="4850"/>
    <tableColumn id="11564" xr3:uid="{00000000-0010-0000-0400-00002C2D0000}" name="Colonne11532" dataDxfId="4849"/>
    <tableColumn id="11565" xr3:uid="{00000000-0010-0000-0400-00002D2D0000}" name="Colonne11533" dataDxfId="4848"/>
    <tableColumn id="11566" xr3:uid="{00000000-0010-0000-0400-00002E2D0000}" name="Colonne11534" dataDxfId="4847"/>
    <tableColumn id="11567" xr3:uid="{00000000-0010-0000-0400-00002F2D0000}" name="Colonne11535" dataDxfId="4846"/>
    <tableColumn id="11568" xr3:uid="{00000000-0010-0000-0400-0000302D0000}" name="Colonne11536" dataDxfId="4845"/>
    <tableColumn id="11569" xr3:uid="{00000000-0010-0000-0400-0000312D0000}" name="Colonne11537" dataDxfId="4844"/>
    <tableColumn id="11570" xr3:uid="{00000000-0010-0000-0400-0000322D0000}" name="Colonne11538" dataDxfId="4843"/>
    <tableColumn id="11571" xr3:uid="{00000000-0010-0000-0400-0000332D0000}" name="Colonne11539" dataDxfId="4842"/>
    <tableColumn id="11572" xr3:uid="{00000000-0010-0000-0400-0000342D0000}" name="Colonne11540" dataDxfId="4841"/>
    <tableColumn id="11573" xr3:uid="{00000000-0010-0000-0400-0000352D0000}" name="Colonne11541" dataDxfId="4840"/>
    <tableColumn id="11574" xr3:uid="{00000000-0010-0000-0400-0000362D0000}" name="Colonne11542" dataDxfId="4839"/>
    <tableColumn id="11575" xr3:uid="{00000000-0010-0000-0400-0000372D0000}" name="Colonne11543" dataDxfId="4838"/>
    <tableColumn id="11576" xr3:uid="{00000000-0010-0000-0400-0000382D0000}" name="Colonne11544" dataDxfId="4837"/>
    <tableColumn id="11577" xr3:uid="{00000000-0010-0000-0400-0000392D0000}" name="Colonne11545" dataDxfId="4836"/>
    <tableColumn id="11578" xr3:uid="{00000000-0010-0000-0400-00003A2D0000}" name="Colonne11546" dataDxfId="4835"/>
    <tableColumn id="11579" xr3:uid="{00000000-0010-0000-0400-00003B2D0000}" name="Colonne11547" dataDxfId="4834"/>
    <tableColumn id="11580" xr3:uid="{00000000-0010-0000-0400-00003C2D0000}" name="Colonne11548" dataDxfId="4833"/>
    <tableColumn id="11581" xr3:uid="{00000000-0010-0000-0400-00003D2D0000}" name="Colonne11549" dataDxfId="4832"/>
    <tableColumn id="11582" xr3:uid="{00000000-0010-0000-0400-00003E2D0000}" name="Colonne11550" dataDxfId="4831"/>
    <tableColumn id="11583" xr3:uid="{00000000-0010-0000-0400-00003F2D0000}" name="Colonne11551" dataDxfId="4830"/>
    <tableColumn id="11584" xr3:uid="{00000000-0010-0000-0400-0000402D0000}" name="Colonne11552" dataDxfId="4829"/>
    <tableColumn id="11585" xr3:uid="{00000000-0010-0000-0400-0000412D0000}" name="Colonne11553" dataDxfId="4828"/>
    <tableColumn id="11586" xr3:uid="{00000000-0010-0000-0400-0000422D0000}" name="Colonne11554" dataDxfId="4827"/>
    <tableColumn id="11587" xr3:uid="{00000000-0010-0000-0400-0000432D0000}" name="Colonne11555" dataDxfId="4826"/>
    <tableColumn id="11588" xr3:uid="{00000000-0010-0000-0400-0000442D0000}" name="Colonne11556" dataDxfId="4825"/>
    <tableColumn id="11589" xr3:uid="{00000000-0010-0000-0400-0000452D0000}" name="Colonne11557" dataDxfId="4824"/>
    <tableColumn id="11590" xr3:uid="{00000000-0010-0000-0400-0000462D0000}" name="Colonne11558" dataDxfId="4823"/>
    <tableColumn id="11591" xr3:uid="{00000000-0010-0000-0400-0000472D0000}" name="Colonne11559" dataDxfId="4822"/>
    <tableColumn id="11592" xr3:uid="{00000000-0010-0000-0400-0000482D0000}" name="Colonne11560" dataDxfId="4821"/>
    <tableColumn id="11593" xr3:uid="{00000000-0010-0000-0400-0000492D0000}" name="Colonne11561" dataDxfId="4820"/>
    <tableColumn id="11594" xr3:uid="{00000000-0010-0000-0400-00004A2D0000}" name="Colonne11562" dataDxfId="4819"/>
    <tableColumn id="11595" xr3:uid="{00000000-0010-0000-0400-00004B2D0000}" name="Colonne11563" dataDxfId="4818"/>
    <tableColumn id="11596" xr3:uid="{00000000-0010-0000-0400-00004C2D0000}" name="Colonne11564" dataDxfId="4817"/>
    <tableColumn id="11597" xr3:uid="{00000000-0010-0000-0400-00004D2D0000}" name="Colonne11565" dataDxfId="4816"/>
    <tableColumn id="11598" xr3:uid="{00000000-0010-0000-0400-00004E2D0000}" name="Colonne11566" dataDxfId="4815"/>
    <tableColumn id="11599" xr3:uid="{00000000-0010-0000-0400-00004F2D0000}" name="Colonne11567" dataDxfId="4814"/>
    <tableColumn id="11600" xr3:uid="{00000000-0010-0000-0400-0000502D0000}" name="Colonne11568" dataDxfId="4813"/>
    <tableColumn id="11601" xr3:uid="{00000000-0010-0000-0400-0000512D0000}" name="Colonne11569" dataDxfId="4812"/>
    <tableColumn id="11602" xr3:uid="{00000000-0010-0000-0400-0000522D0000}" name="Colonne11570" dataDxfId="4811"/>
    <tableColumn id="11603" xr3:uid="{00000000-0010-0000-0400-0000532D0000}" name="Colonne11571" dataDxfId="4810"/>
    <tableColumn id="11604" xr3:uid="{00000000-0010-0000-0400-0000542D0000}" name="Colonne11572" dataDxfId="4809"/>
    <tableColumn id="11605" xr3:uid="{00000000-0010-0000-0400-0000552D0000}" name="Colonne11573" dataDxfId="4808"/>
    <tableColumn id="11606" xr3:uid="{00000000-0010-0000-0400-0000562D0000}" name="Colonne11574" dataDxfId="4807"/>
    <tableColumn id="11607" xr3:uid="{00000000-0010-0000-0400-0000572D0000}" name="Colonne11575" dataDxfId="4806"/>
    <tableColumn id="11608" xr3:uid="{00000000-0010-0000-0400-0000582D0000}" name="Colonne11576" dataDxfId="4805"/>
    <tableColumn id="11609" xr3:uid="{00000000-0010-0000-0400-0000592D0000}" name="Colonne11577" dataDxfId="4804"/>
    <tableColumn id="11610" xr3:uid="{00000000-0010-0000-0400-00005A2D0000}" name="Colonne11578" dataDxfId="4803"/>
    <tableColumn id="11611" xr3:uid="{00000000-0010-0000-0400-00005B2D0000}" name="Colonne11579" dataDxfId="4802"/>
    <tableColumn id="11612" xr3:uid="{00000000-0010-0000-0400-00005C2D0000}" name="Colonne11580" dataDxfId="4801"/>
    <tableColumn id="11613" xr3:uid="{00000000-0010-0000-0400-00005D2D0000}" name="Colonne11581" dataDxfId="4800"/>
    <tableColumn id="11614" xr3:uid="{00000000-0010-0000-0400-00005E2D0000}" name="Colonne11582" dataDxfId="4799"/>
    <tableColumn id="11615" xr3:uid="{00000000-0010-0000-0400-00005F2D0000}" name="Colonne11583" dataDxfId="4798"/>
    <tableColumn id="11616" xr3:uid="{00000000-0010-0000-0400-0000602D0000}" name="Colonne11584" dataDxfId="4797"/>
    <tableColumn id="11617" xr3:uid="{00000000-0010-0000-0400-0000612D0000}" name="Colonne11585" dataDxfId="4796"/>
    <tableColumn id="11618" xr3:uid="{00000000-0010-0000-0400-0000622D0000}" name="Colonne11586" dataDxfId="4795"/>
    <tableColumn id="11619" xr3:uid="{00000000-0010-0000-0400-0000632D0000}" name="Colonne11587" dataDxfId="4794"/>
    <tableColumn id="11620" xr3:uid="{00000000-0010-0000-0400-0000642D0000}" name="Colonne11588" dataDxfId="4793"/>
    <tableColumn id="11621" xr3:uid="{00000000-0010-0000-0400-0000652D0000}" name="Colonne11589" dataDxfId="4792"/>
    <tableColumn id="11622" xr3:uid="{00000000-0010-0000-0400-0000662D0000}" name="Colonne11590" dataDxfId="4791"/>
    <tableColumn id="11623" xr3:uid="{00000000-0010-0000-0400-0000672D0000}" name="Colonne11591" dataDxfId="4790"/>
    <tableColumn id="11624" xr3:uid="{00000000-0010-0000-0400-0000682D0000}" name="Colonne11592" dataDxfId="4789"/>
    <tableColumn id="11625" xr3:uid="{00000000-0010-0000-0400-0000692D0000}" name="Colonne11593" dataDxfId="4788"/>
    <tableColumn id="11626" xr3:uid="{00000000-0010-0000-0400-00006A2D0000}" name="Colonne11594" dataDxfId="4787"/>
    <tableColumn id="11627" xr3:uid="{00000000-0010-0000-0400-00006B2D0000}" name="Colonne11595" dataDxfId="4786"/>
    <tableColumn id="11628" xr3:uid="{00000000-0010-0000-0400-00006C2D0000}" name="Colonne11596" dataDxfId="4785"/>
    <tableColumn id="11629" xr3:uid="{00000000-0010-0000-0400-00006D2D0000}" name="Colonne11597" dataDxfId="4784"/>
    <tableColumn id="11630" xr3:uid="{00000000-0010-0000-0400-00006E2D0000}" name="Colonne11598" dataDxfId="4783"/>
    <tableColumn id="11631" xr3:uid="{00000000-0010-0000-0400-00006F2D0000}" name="Colonne11599" dataDxfId="4782"/>
    <tableColumn id="11632" xr3:uid="{00000000-0010-0000-0400-0000702D0000}" name="Colonne11600" dataDxfId="4781"/>
    <tableColumn id="11633" xr3:uid="{00000000-0010-0000-0400-0000712D0000}" name="Colonne11601" dataDxfId="4780"/>
    <tableColumn id="11634" xr3:uid="{00000000-0010-0000-0400-0000722D0000}" name="Colonne11602" dataDxfId="4779"/>
    <tableColumn id="11635" xr3:uid="{00000000-0010-0000-0400-0000732D0000}" name="Colonne11603" dataDxfId="4778"/>
    <tableColumn id="11636" xr3:uid="{00000000-0010-0000-0400-0000742D0000}" name="Colonne11604" dataDxfId="4777"/>
    <tableColumn id="11637" xr3:uid="{00000000-0010-0000-0400-0000752D0000}" name="Colonne11605" dataDxfId="4776"/>
    <tableColumn id="11638" xr3:uid="{00000000-0010-0000-0400-0000762D0000}" name="Colonne11606" dataDxfId="4775"/>
    <tableColumn id="11639" xr3:uid="{00000000-0010-0000-0400-0000772D0000}" name="Colonne11607" dataDxfId="4774"/>
    <tableColumn id="11640" xr3:uid="{00000000-0010-0000-0400-0000782D0000}" name="Colonne11608" dataDxfId="4773"/>
    <tableColumn id="11641" xr3:uid="{00000000-0010-0000-0400-0000792D0000}" name="Colonne11609" dataDxfId="4772"/>
    <tableColumn id="11642" xr3:uid="{00000000-0010-0000-0400-00007A2D0000}" name="Colonne11610" dataDxfId="4771"/>
    <tableColumn id="11643" xr3:uid="{00000000-0010-0000-0400-00007B2D0000}" name="Colonne11611" dataDxfId="4770"/>
    <tableColumn id="11644" xr3:uid="{00000000-0010-0000-0400-00007C2D0000}" name="Colonne11612" dataDxfId="4769"/>
    <tableColumn id="11645" xr3:uid="{00000000-0010-0000-0400-00007D2D0000}" name="Colonne11613" dataDxfId="4768"/>
    <tableColumn id="11646" xr3:uid="{00000000-0010-0000-0400-00007E2D0000}" name="Colonne11614" dataDxfId="4767"/>
    <tableColumn id="11647" xr3:uid="{00000000-0010-0000-0400-00007F2D0000}" name="Colonne11615" dataDxfId="4766"/>
    <tableColumn id="11648" xr3:uid="{00000000-0010-0000-0400-0000802D0000}" name="Colonne11616" dataDxfId="4765"/>
    <tableColumn id="11649" xr3:uid="{00000000-0010-0000-0400-0000812D0000}" name="Colonne11617" dataDxfId="4764"/>
    <tableColumn id="11650" xr3:uid="{00000000-0010-0000-0400-0000822D0000}" name="Colonne11618" dataDxfId="4763"/>
    <tableColumn id="11651" xr3:uid="{00000000-0010-0000-0400-0000832D0000}" name="Colonne11619" dataDxfId="4762"/>
    <tableColumn id="11652" xr3:uid="{00000000-0010-0000-0400-0000842D0000}" name="Colonne11620" dataDxfId="4761"/>
    <tableColumn id="11653" xr3:uid="{00000000-0010-0000-0400-0000852D0000}" name="Colonne11621" dataDxfId="4760"/>
    <tableColumn id="11654" xr3:uid="{00000000-0010-0000-0400-0000862D0000}" name="Colonne11622" dataDxfId="4759"/>
    <tableColumn id="11655" xr3:uid="{00000000-0010-0000-0400-0000872D0000}" name="Colonne11623" dataDxfId="4758"/>
    <tableColumn id="11656" xr3:uid="{00000000-0010-0000-0400-0000882D0000}" name="Colonne11624" dataDxfId="4757"/>
    <tableColumn id="11657" xr3:uid="{00000000-0010-0000-0400-0000892D0000}" name="Colonne11625" dataDxfId="4756"/>
    <tableColumn id="11658" xr3:uid="{00000000-0010-0000-0400-00008A2D0000}" name="Colonne11626" dataDxfId="4755"/>
    <tableColumn id="11659" xr3:uid="{00000000-0010-0000-0400-00008B2D0000}" name="Colonne11627" dataDxfId="4754"/>
    <tableColumn id="11660" xr3:uid="{00000000-0010-0000-0400-00008C2D0000}" name="Colonne11628" dataDxfId="4753"/>
    <tableColumn id="11661" xr3:uid="{00000000-0010-0000-0400-00008D2D0000}" name="Colonne11629" dataDxfId="4752"/>
    <tableColumn id="11662" xr3:uid="{00000000-0010-0000-0400-00008E2D0000}" name="Colonne11630" dataDxfId="4751"/>
    <tableColumn id="11663" xr3:uid="{00000000-0010-0000-0400-00008F2D0000}" name="Colonne11631" dataDxfId="4750"/>
    <tableColumn id="11664" xr3:uid="{00000000-0010-0000-0400-0000902D0000}" name="Colonne11632" dataDxfId="4749"/>
    <tableColumn id="11665" xr3:uid="{00000000-0010-0000-0400-0000912D0000}" name="Colonne11633" dataDxfId="4748"/>
    <tableColumn id="11666" xr3:uid="{00000000-0010-0000-0400-0000922D0000}" name="Colonne11634" dataDxfId="4747"/>
    <tableColumn id="11667" xr3:uid="{00000000-0010-0000-0400-0000932D0000}" name="Colonne11635" dataDxfId="4746"/>
    <tableColumn id="11668" xr3:uid="{00000000-0010-0000-0400-0000942D0000}" name="Colonne11636" dataDxfId="4745"/>
    <tableColumn id="11669" xr3:uid="{00000000-0010-0000-0400-0000952D0000}" name="Colonne11637" dataDxfId="4744"/>
    <tableColumn id="11670" xr3:uid="{00000000-0010-0000-0400-0000962D0000}" name="Colonne11638" dataDxfId="4743"/>
    <tableColumn id="11671" xr3:uid="{00000000-0010-0000-0400-0000972D0000}" name="Colonne11639" dataDxfId="4742"/>
    <tableColumn id="11672" xr3:uid="{00000000-0010-0000-0400-0000982D0000}" name="Colonne11640" dataDxfId="4741"/>
    <tableColumn id="11673" xr3:uid="{00000000-0010-0000-0400-0000992D0000}" name="Colonne11641" dataDxfId="4740"/>
    <tableColumn id="11674" xr3:uid="{00000000-0010-0000-0400-00009A2D0000}" name="Colonne11642" dataDxfId="4739"/>
    <tableColumn id="11675" xr3:uid="{00000000-0010-0000-0400-00009B2D0000}" name="Colonne11643" dataDxfId="4738"/>
    <tableColumn id="11676" xr3:uid="{00000000-0010-0000-0400-00009C2D0000}" name="Colonne11644" dataDxfId="4737"/>
    <tableColumn id="11677" xr3:uid="{00000000-0010-0000-0400-00009D2D0000}" name="Colonne11645" dataDxfId="4736"/>
    <tableColumn id="11678" xr3:uid="{00000000-0010-0000-0400-00009E2D0000}" name="Colonne11646" dataDxfId="4735"/>
    <tableColumn id="11679" xr3:uid="{00000000-0010-0000-0400-00009F2D0000}" name="Colonne11647" dataDxfId="4734"/>
    <tableColumn id="11680" xr3:uid="{00000000-0010-0000-0400-0000A02D0000}" name="Colonne11648" dataDxfId="4733"/>
    <tableColumn id="11681" xr3:uid="{00000000-0010-0000-0400-0000A12D0000}" name="Colonne11649" dataDxfId="4732"/>
    <tableColumn id="11682" xr3:uid="{00000000-0010-0000-0400-0000A22D0000}" name="Colonne11650" dataDxfId="4731"/>
    <tableColumn id="11683" xr3:uid="{00000000-0010-0000-0400-0000A32D0000}" name="Colonne11651" dataDxfId="4730"/>
    <tableColumn id="11684" xr3:uid="{00000000-0010-0000-0400-0000A42D0000}" name="Colonne11652" dataDxfId="4729"/>
    <tableColumn id="11685" xr3:uid="{00000000-0010-0000-0400-0000A52D0000}" name="Colonne11653" dataDxfId="4728"/>
    <tableColumn id="11686" xr3:uid="{00000000-0010-0000-0400-0000A62D0000}" name="Colonne11654" dataDxfId="4727"/>
    <tableColumn id="11687" xr3:uid="{00000000-0010-0000-0400-0000A72D0000}" name="Colonne11655" dataDxfId="4726"/>
    <tableColumn id="11688" xr3:uid="{00000000-0010-0000-0400-0000A82D0000}" name="Colonne11656" dataDxfId="4725"/>
    <tableColumn id="11689" xr3:uid="{00000000-0010-0000-0400-0000A92D0000}" name="Colonne11657" dataDxfId="4724"/>
    <tableColumn id="11690" xr3:uid="{00000000-0010-0000-0400-0000AA2D0000}" name="Colonne11658" dataDxfId="4723"/>
    <tableColumn id="11691" xr3:uid="{00000000-0010-0000-0400-0000AB2D0000}" name="Colonne11659" dataDxfId="4722"/>
    <tableColumn id="11692" xr3:uid="{00000000-0010-0000-0400-0000AC2D0000}" name="Colonne11660" dataDxfId="4721"/>
    <tableColumn id="11693" xr3:uid="{00000000-0010-0000-0400-0000AD2D0000}" name="Colonne11661" dataDxfId="4720"/>
    <tableColumn id="11694" xr3:uid="{00000000-0010-0000-0400-0000AE2D0000}" name="Colonne11662" dataDxfId="4719"/>
    <tableColumn id="11695" xr3:uid="{00000000-0010-0000-0400-0000AF2D0000}" name="Colonne11663" dataDxfId="4718"/>
    <tableColumn id="11696" xr3:uid="{00000000-0010-0000-0400-0000B02D0000}" name="Colonne11664" dataDxfId="4717"/>
    <tableColumn id="11697" xr3:uid="{00000000-0010-0000-0400-0000B12D0000}" name="Colonne11665" dataDxfId="4716"/>
    <tableColumn id="11698" xr3:uid="{00000000-0010-0000-0400-0000B22D0000}" name="Colonne11666" dataDxfId="4715"/>
    <tableColumn id="11699" xr3:uid="{00000000-0010-0000-0400-0000B32D0000}" name="Colonne11667" dataDxfId="4714"/>
    <tableColumn id="11700" xr3:uid="{00000000-0010-0000-0400-0000B42D0000}" name="Colonne11668" dataDxfId="4713"/>
    <tableColumn id="11701" xr3:uid="{00000000-0010-0000-0400-0000B52D0000}" name="Colonne11669" dataDxfId="4712"/>
    <tableColumn id="11702" xr3:uid="{00000000-0010-0000-0400-0000B62D0000}" name="Colonne11670" dataDxfId="4711"/>
    <tableColumn id="11703" xr3:uid="{00000000-0010-0000-0400-0000B72D0000}" name="Colonne11671" dataDxfId="4710"/>
    <tableColumn id="11704" xr3:uid="{00000000-0010-0000-0400-0000B82D0000}" name="Colonne11672" dataDxfId="4709"/>
    <tableColumn id="11705" xr3:uid="{00000000-0010-0000-0400-0000B92D0000}" name="Colonne11673" dataDxfId="4708"/>
    <tableColumn id="11706" xr3:uid="{00000000-0010-0000-0400-0000BA2D0000}" name="Colonne11674" dataDxfId="4707"/>
    <tableColumn id="11707" xr3:uid="{00000000-0010-0000-0400-0000BB2D0000}" name="Colonne11675" dataDxfId="4706"/>
    <tableColumn id="11708" xr3:uid="{00000000-0010-0000-0400-0000BC2D0000}" name="Colonne11676" dataDxfId="4705"/>
    <tableColumn id="11709" xr3:uid="{00000000-0010-0000-0400-0000BD2D0000}" name="Colonne11677" dataDxfId="4704"/>
    <tableColumn id="11710" xr3:uid="{00000000-0010-0000-0400-0000BE2D0000}" name="Colonne11678" dataDxfId="4703"/>
    <tableColumn id="11711" xr3:uid="{00000000-0010-0000-0400-0000BF2D0000}" name="Colonne11679" dataDxfId="4702"/>
    <tableColumn id="11712" xr3:uid="{00000000-0010-0000-0400-0000C02D0000}" name="Colonne11680" dataDxfId="4701"/>
    <tableColumn id="11713" xr3:uid="{00000000-0010-0000-0400-0000C12D0000}" name="Colonne11681" dataDxfId="4700"/>
    <tableColumn id="11714" xr3:uid="{00000000-0010-0000-0400-0000C22D0000}" name="Colonne11682" dataDxfId="4699"/>
    <tableColumn id="11715" xr3:uid="{00000000-0010-0000-0400-0000C32D0000}" name="Colonne11683" dataDxfId="4698"/>
    <tableColumn id="11716" xr3:uid="{00000000-0010-0000-0400-0000C42D0000}" name="Colonne11684" dataDxfId="4697"/>
    <tableColumn id="11717" xr3:uid="{00000000-0010-0000-0400-0000C52D0000}" name="Colonne11685" dataDxfId="4696"/>
    <tableColumn id="11718" xr3:uid="{00000000-0010-0000-0400-0000C62D0000}" name="Colonne11686" dataDxfId="4695"/>
    <tableColumn id="11719" xr3:uid="{00000000-0010-0000-0400-0000C72D0000}" name="Colonne11687" dataDxfId="4694"/>
    <tableColumn id="11720" xr3:uid="{00000000-0010-0000-0400-0000C82D0000}" name="Colonne11688" dataDxfId="4693"/>
    <tableColumn id="11721" xr3:uid="{00000000-0010-0000-0400-0000C92D0000}" name="Colonne11689" dataDxfId="4692"/>
    <tableColumn id="11722" xr3:uid="{00000000-0010-0000-0400-0000CA2D0000}" name="Colonne11690" dataDxfId="4691"/>
    <tableColumn id="11723" xr3:uid="{00000000-0010-0000-0400-0000CB2D0000}" name="Colonne11691" dataDxfId="4690"/>
    <tableColumn id="11724" xr3:uid="{00000000-0010-0000-0400-0000CC2D0000}" name="Colonne11692" dataDxfId="4689"/>
    <tableColumn id="11725" xr3:uid="{00000000-0010-0000-0400-0000CD2D0000}" name="Colonne11693" dataDxfId="4688"/>
    <tableColumn id="11726" xr3:uid="{00000000-0010-0000-0400-0000CE2D0000}" name="Colonne11694" dataDxfId="4687"/>
    <tableColumn id="11727" xr3:uid="{00000000-0010-0000-0400-0000CF2D0000}" name="Colonne11695" dataDxfId="4686"/>
    <tableColumn id="11728" xr3:uid="{00000000-0010-0000-0400-0000D02D0000}" name="Colonne11696" dataDxfId="4685"/>
    <tableColumn id="11729" xr3:uid="{00000000-0010-0000-0400-0000D12D0000}" name="Colonne11697" dataDxfId="4684"/>
    <tableColumn id="11730" xr3:uid="{00000000-0010-0000-0400-0000D22D0000}" name="Colonne11698" dataDxfId="4683"/>
    <tableColumn id="11731" xr3:uid="{00000000-0010-0000-0400-0000D32D0000}" name="Colonne11699" dataDxfId="4682"/>
    <tableColumn id="11732" xr3:uid="{00000000-0010-0000-0400-0000D42D0000}" name="Colonne11700" dataDxfId="4681"/>
    <tableColumn id="11733" xr3:uid="{00000000-0010-0000-0400-0000D52D0000}" name="Colonne11701" dataDxfId="4680"/>
    <tableColumn id="11734" xr3:uid="{00000000-0010-0000-0400-0000D62D0000}" name="Colonne11702" dataDxfId="4679"/>
    <tableColumn id="11735" xr3:uid="{00000000-0010-0000-0400-0000D72D0000}" name="Colonne11703" dataDxfId="4678"/>
    <tableColumn id="11736" xr3:uid="{00000000-0010-0000-0400-0000D82D0000}" name="Colonne11704" dataDxfId="4677"/>
    <tableColumn id="11737" xr3:uid="{00000000-0010-0000-0400-0000D92D0000}" name="Colonne11705" dataDxfId="4676"/>
    <tableColumn id="11738" xr3:uid="{00000000-0010-0000-0400-0000DA2D0000}" name="Colonne11706" dataDxfId="4675"/>
    <tableColumn id="11739" xr3:uid="{00000000-0010-0000-0400-0000DB2D0000}" name="Colonne11707" dataDxfId="4674"/>
    <tableColumn id="11740" xr3:uid="{00000000-0010-0000-0400-0000DC2D0000}" name="Colonne11708" dataDxfId="4673"/>
    <tableColumn id="11741" xr3:uid="{00000000-0010-0000-0400-0000DD2D0000}" name="Colonne11709" dataDxfId="4672"/>
    <tableColumn id="11742" xr3:uid="{00000000-0010-0000-0400-0000DE2D0000}" name="Colonne11710" dataDxfId="4671"/>
    <tableColumn id="11743" xr3:uid="{00000000-0010-0000-0400-0000DF2D0000}" name="Colonne11711" dataDxfId="4670"/>
    <tableColumn id="11744" xr3:uid="{00000000-0010-0000-0400-0000E02D0000}" name="Colonne11712" dataDxfId="4669"/>
    <tableColumn id="11745" xr3:uid="{00000000-0010-0000-0400-0000E12D0000}" name="Colonne11713" dataDxfId="4668"/>
    <tableColumn id="11746" xr3:uid="{00000000-0010-0000-0400-0000E22D0000}" name="Colonne11714" dataDxfId="4667"/>
    <tableColumn id="11747" xr3:uid="{00000000-0010-0000-0400-0000E32D0000}" name="Colonne11715" dataDxfId="4666"/>
    <tableColumn id="11748" xr3:uid="{00000000-0010-0000-0400-0000E42D0000}" name="Colonne11716" dataDxfId="4665"/>
    <tableColumn id="11749" xr3:uid="{00000000-0010-0000-0400-0000E52D0000}" name="Colonne11717" dataDxfId="4664"/>
    <tableColumn id="11750" xr3:uid="{00000000-0010-0000-0400-0000E62D0000}" name="Colonne11718" dataDxfId="4663"/>
    <tableColumn id="11751" xr3:uid="{00000000-0010-0000-0400-0000E72D0000}" name="Colonne11719" dataDxfId="4662"/>
    <tableColumn id="11752" xr3:uid="{00000000-0010-0000-0400-0000E82D0000}" name="Colonne11720" dataDxfId="4661"/>
    <tableColumn id="11753" xr3:uid="{00000000-0010-0000-0400-0000E92D0000}" name="Colonne11721" dataDxfId="4660"/>
    <tableColumn id="11754" xr3:uid="{00000000-0010-0000-0400-0000EA2D0000}" name="Colonne11722" dataDxfId="4659"/>
    <tableColumn id="11755" xr3:uid="{00000000-0010-0000-0400-0000EB2D0000}" name="Colonne11723" dataDxfId="4658"/>
    <tableColumn id="11756" xr3:uid="{00000000-0010-0000-0400-0000EC2D0000}" name="Colonne11724" dataDxfId="4657"/>
    <tableColumn id="11757" xr3:uid="{00000000-0010-0000-0400-0000ED2D0000}" name="Colonne11725" dataDxfId="4656"/>
    <tableColumn id="11758" xr3:uid="{00000000-0010-0000-0400-0000EE2D0000}" name="Colonne11726" dataDxfId="4655"/>
    <tableColumn id="11759" xr3:uid="{00000000-0010-0000-0400-0000EF2D0000}" name="Colonne11727" dataDxfId="4654"/>
    <tableColumn id="11760" xr3:uid="{00000000-0010-0000-0400-0000F02D0000}" name="Colonne11728" dataDxfId="4653"/>
    <tableColumn id="11761" xr3:uid="{00000000-0010-0000-0400-0000F12D0000}" name="Colonne11729" dataDxfId="4652"/>
    <tableColumn id="11762" xr3:uid="{00000000-0010-0000-0400-0000F22D0000}" name="Colonne11730" dataDxfId="4651"/>
    <tableColumn id="11763" xr3:uid="{00000000-0010-0000-0400-0000F32D0000}" name="Colonne11731" dataDxfId="4650"/>
    <tableColumn id="11764" xr3:uid="{00000000-0010-0000-0400-0000F42D0000}" name="Colonne11732" dataDxfId="4649"/>
    <tableColumn id="11765" xr3:uid="{00000000-0010-0000-0400-0000F52D0000}" name="Colonne11733" dataDxfId="4648"/>
    <tableColumn id="11766" xr3:uid="{00000000-0010-0000-0400-0000F62D0000}" name="Colonne11734" dataDxfId="4647"/>
    <tableColumn id="11767" xr3:uid="{00000000-0010-0000-0400-0000F72D0000}" name="Colonne11735" dataDxfId="4646"/>
    <tableColumn id="11768" xr3:uid="{00000000-0010-0000-0400-0000F82D0000}" name="Colonne11736" dataDxfId="4645"/>
    <tableColumn id="11769" xr3:uid="{00000000-0010-0000-0400-0000F92D0000}" name="Colonne11737" dataDxfId="4644"/>
    <tableColumn id="11770" xr3:uid="{00000000-0010-0000-0400-0000FA2D0000}" name="Colonne11738" dataDxfId="4643"/>
    <tableColumn id="11771" xr3:uid="{00000000-0010-0000-0400-0000FB2D0000}" name="Colonne11739" dataDxfId="4642"/>
    <tableColumn id="11772" xr3:uid="{00000000-0010-0000-0400-0000FC2D0000}" name="Colonne11740" dataDxfId="4641"/>
    <tableColumn id="11773" xr3:uid="{00000000-0010-0000-0400-0000FD2D0000}" name="Colonne11741" dataDxfId="4640"/>
    <tableColumn id="11774" xr3:uid="{00000000-0010-0000-0400-0000FE2D0000}" name="Colonne11742" dataDxfId="4639"/>
    <tableColumn id="11775" xr3:uid="{00000000-0010-0000-0400-0000FF2D0000}" name="Colonne11743" dataDxfId="4638"/>
    <tableColumn id="11776" xr3:uid="{00000000-0010-0000-0400-0000002E0000}" name="Colonne11744" dataDxfId="4637"/>
    <tableColumn id="11777" xr3:uid="{00000000-0010-0000-0400-0000012E0000}" name="Colonne11745" dataDxfId="4636"/>
    <tableColumn id="11778" xr3:uid="{00000000-0010-0000-0400-0000022E0000}" name="Colonne11746" dataDxfId="4635"/>
    <tableColumn id="11779" xr3:uid="{00000000-0010-0000-0400-0000032E0000}" name="Colonne11747" dataDxfId="4634"/>
    <tableColumn id="11780" xr3:uid="{00000000-0010-0000-0400-0000042E0000}" name="Colonne11748" dataDxfId="4633"/>
    <tableColumn id="11781" xr3:uid="{00000000-0010-0000-0400-0000052E0000}" name="Colonne11749" dataDxfId="4632"/>
    <tableColumn id="11782" xr3:uid="{00000000-0010-0000-0400-0000062E0000}" name="Colonne11750" dataDxfId="4631"/>
    <tableColumn id="11783" xr3:uid="{00000000-0010-0000-0400-0000072E0000}" name="Colonne11751" dataDxfId="4630"/>
    <tableColumn id="11784" xr3:uid="{00000000-0010-0000-0400-0000082E0000}" name="Colonne11752" dataDxfId="4629"/>
    <tableColumn id="11785" xr3:uid="{00000000-0010-0000-0400-0000092E0000}" name="Colonne11753" dataDxfId="4628"/>
    <tableColumn id="11786" xr3:uid="{00000000-0010-0000-0400-00000A2E0000}" name="Colonne11754" dataDxfId="4627"/>
    <tableColumn id="11787" xr3:uid="{00000000-0010-0000-0400-00000B2E0000}" name="Colonne11755" dataDxfId="4626"/>
    <tableColumn id="11788" xr3:uid="{00000000-0010-0000-0400-00000C2E0000}" name="Colonne11756" dataDxfId="4625"/>
    <tableColumn id="11789" xr3:uid="{00000000-0010-0000-0400-00000D2E0000}" name="Colonne11757" dataDxfId="4624"/>
    <tableColumn id="11790" xr3:uid="{00000000-0010-0000-0400-00000E2E0000}" name="Colonne11758" dataDxfId="4623"/>
    <tableColumn id="11791" xr3:uid="{00000000-0010-0000-0400-00000F2E0000}" name="Colonne11759" dataDxfId="4622"/>
    <tableColumn id="11792" xr3:uid="{00000000-0010-0000-0400-0000102E0000}" name="Colonne11760" dataDxfId="4621"/>
    <tableColumn id="11793" xr3:uid="{00000000-0010-0000-0400-0000112E0000}" name="Colonne11761" dataDxfId="4620"/>
    <tableColumn id="11794" xr3:uid="{00000000-0010-0000-0400-0000122E0000}" name="Colonne11762" dataDxfId="4619"/>
    <tableColumn id="11795" xr3:uid="{00000000-0010-0000-0400-0000132E0000}" name="Colonne11763" dataDxfId="4618"/>
    <tableColumn id="11796" xr3:uid="{00000000-0010-0000-0400-0000142E0000}" name="Colonne11764" dataDxfId="4617"/>
    <tableColumn id="11797" xr3:uid="{00000000-0010-0000-0400-0000152E0000}" name="Colonne11765" dataDxfId="4616"/>
    <tableColumn id="11798" xr3:uid="{00000000-0010-0000-0400-0000162E0000}" name="Colonne11766" dataDxfId="4615"/>
    <tableColumn id="11799" xr3:uid="{00000000-0010-0000-0400-0000172E0000}" name="Colonne11767" dataDxfId="4614"/>
    <tableColumn id="11800" xr3:uid="{00000000-0010-0000-0400-0000182E0000}" name="Colonne11768" dataDxfId="4613"/>
    <tableColumn id="11801" xr3:uid="{00000000-0010-0000-0400-0000192E0000}" name="Colonne11769" dataDxfId="4612"/>
    <tableColumn id="11802" xr3:uid="{00000000-0010-0000-0400-00001A2E0000}" name="Colonne11770" dataDxfId="4611"/>
    <tableColumn id="11803" xr3:uid="{00000000-0010-0000-0400-00001B2E0000}" name="Colonne11771" dataDxfId="4610"/>
    <tableColumn id="11804" xr3:uid="{00000000-0010-0000-0400-00001C2E0000}" name="Colonne11772" dataDxfId="4609"/>
    <tableColumn id="11805" xr3:uid="{00000000-0010-0000-0400-00001D2E0000}" name="Colonne11773" dataDxfId="4608"/>
    <tableColumn id="11806" xr3:uid="{00000000-0010-0000-0400-00001E2E0000}" name="Colonne11774" dataDxfId="4607"/>
    <tableColumn id="11807" xr3:uid="{00000000-0010-0000-0400-00001F2E0000}" name="Colonne11775" dataDxfId="4606"/>
    <tableColumn id="11808" xr3:uid="{00000000-0010-0000-0400-0000202E0000}" name="Colonne11776" dataDxfId="4605"/>
    <tableColumn id="11809" xr3:uid="{00000000-0010-0000-0400-0000212E0000}" name="Colonne11777" dataDxfId="4604"/>
    <tableColumn id="11810" xr3:uid="{00000000-0010-0000-0400-0000222E0000}" name="Colonne11778" dataDxfId="4603"/>
    <tableColumn id="11811" xr3:uid="{00000000-0010-0000-0400-0000232E0000}" name="Colonne11779" dataDxfId="4602"/>
    <tableColumn id="11812" xr3:uid="{00000000-0010-0000-0400-0000242E0000}" name="Colonne11780" dataDxfId="4601"/>
    <tableColumn id="11813" xr3:uid="{00000000-0010-0000-0400-0000252E0000}" name="Colonne11781" dataDxfId="4600"/>
    <tableColumn id="11814" xr3:uid="{00000000-0010-0000-0400-0000262E0000}" name="Colonne11782" dataDxfId="4599"/>
    <tableColumn id="11815" xr3:uid="{00000000-0010-0000-0400-0000272E0000}" name="Colonne11783" dataDxfId="4598"/>
    <tableColumn id="11816" xr3:uid="{00000000-0010-0000-0400-0000282E0000}" name="Colonne11784" dataDxfId="4597"/>
    <tableColumn id="11817" xr3:uid="{00000000-0010-0000-0400-0000292E0000}" name="Colonne11785" dataDxfId="4596"/>
    <tableColumn id="11818" xr3:uid="{00000000-0010-0000-0400-00002A2E0000}" name="Colonne11786" dataDxfId="4595"/>
    <tableColumn id="11819" xr3:uid="{00000000-0010-0000-0400-00002B2E0000}" name="Colonne11787" dataDxfId="4594"/>
    <tableColumn id="11820" xr3:uid="{00000000-0010-0000-0400-00002C2E0000}" name="Colonne11788" dataDxfId="4593"/>
    <tableColumn id="11821" xr3:uid="{00000000-0010-0000-0400-00002D2E0000}" name="Colonne11789" dataDxfId="4592"/>
    <tableColumn id="11822" xr3:uid="{00000000-0010-0000-0400-00002E2E0000}" name="Colonne11790" dataDxfId="4591"/>
    <tableColumn id="11823" xr3:uid="{00000000-0010-0000-0400-00002F2E0000}" name="Colonne11791" dataDxfId="4590"/>
    <tableColumn id="11824" xr3:uid="{00000000-0010-0000-0400-0000302E0000}" name="Colonne11792" dataDxfId="4589"/>
    <tableColumn id="11825" xr3:uid="{00000000-0010-0000-0400-0000312E0000}" name="Colonne11793" dataDxfId="4588"/>
    <tableColumn id="11826" xr3:uid="{00000000-0010-0000-0400-0000322E0000}" name="Colonne11794" dataDxfId="4587"/>
    <tableColumn id="11827" xr3:uid="{00000000-0010-0000-0400-0000332E0000}" name="Colonne11795" dataDxfId="4586"/>
    <tableColumn id="11828" xr3:uid="{00000000-0010-0000-0400-0000342E0000}" name="Colonne11796" dataDxfId="4585"/>
    <tableColumn id="11829" xr3:uid="{00000000-0010-0000-0400-0000352E0000}" name="Colonne11797" dataDxfId="4584"/>
    <tableColumn id="11830" xr3:uid="{00000000-0010-0000-0400-0000362E0000}" name="Colonne11798" dataDxfId="4583"/>
    <tableColumn id="11831" xr3:uid="{00000000-0010-0000-0400-0000372E0000}" name="Colonne11799" dataDxfId="4582"/>
    <tableColumn id="11832" xr3:uid="{00000000-0010-0000-0400-0000382E0000}" name="Colonne11800" dataDxfId="4581"/>
    <tableColumn id="11833" xr3:uid="{00000000-0010-0000-0400-0000392E0000}" name="Colonne11801" dataDxfId="4580"/>
    <tableColumn id="11834" xr3:uid="{00000000-0010-0000-0400-00003A2E0000}" name="Colonne11802" dataDxfId="4579"/>
    <tableColumn id="11835" xr3:uid="{00000000-0010-0000-0400-00003B2E0000}" name="Colonne11803" dataDxfId="4578"/>
    <tableColumn id="11836" xr3:uid="{00000000-0010-0000-0400-00003C2E0000}" name="Colonne11804" dataDxfId="4577"/>
    <tableColumn id="11837" xr3:uid="{00000000-0010-0000-0400-00003D2E0000}" name="Colonne11805" dataDxfId="4576"/>
    <tableColumn id="11838" xr3:uid="{00000000-0010-0000-0400-00003E2E0000}" name="Colonne11806" dataDxfId="4575"/>
    <tableColumn id="11839" xr3:uid="{00000000-0010-0000-0400-00003F2E0000}" name="Colonne11807" dataDxfId="4574"/>
    <tableColumn id="11840" xr3:uid="{00000000-0010-0000-0400-0000402E0000}" name="Colonne11808" dataDxfId="4573"/>
    <tableColumn id="11841" xr3:uid="{00000000-0010-0000-0400-0000412E0000}" name="Colonne11809" dataDxfId="4572"/>
    <tableColumn id="11842" xr3:uid="{00000000-0010-0000-0400-0000422E0000}" name="Colonne11810" dataDxfId="4571"/>
    <tableColumn id="11843" xr3:uid="{00000000-0010-0000-0400-0000432E0000}" name="Colonne11811" dataDxfId="4570"/>
    <tableColumn id="11844" xr3:uid="{00000000-0010-0000-0400-0000442E0000}" name="Colonne11812" dataDxfId="4569"/>
    <tableColumn id="11845" xr3:uid="{00000000-0010-0000-0400-0000452E0000}" name="Colonne11813" dataDxfId="4568"/>
    <tableColumn id="11846" xr3:uid="{00000000-0010-0000-0400-0000462E0000}" name="Colonne11814" dataDxfId="4567"/>
    <tableColumn id="11847" xr3:uid="{00000000-0010-0000-0400-0000472E0000}" name="Colonne11815" dataDxfId="4566"/>
    <tableColumn id="11848" xr3:uid="{00000000-0010-0000-0400-0000482E0000}" name="Colonne11816" dataDxfId="4565"/>
    <tableColumn id="11849" xr3:uid="{00000000-0010-0000-0400-0000492E0000}" name="Colonne11817" dataDxfId="4564"/>
    <tableColumn id="11850" xr3:uid="{00000000-0010-0000-0400-00004A2E0000}" name="Colonne11818" dataDxfId="4563"/>
    <tableColumn id="11851" xr3:uid="{00000000-0010-0000-0400-00004B2E0000}" name="Colonne11819" dataDxfId="4562"/>
    <tableColumn id="11852" xr3:uid="{00000000-0010-0000-0400-00004C2E0000}" name="Colonne11820" dataDxfId="4561"/>
    <tableColumn id="11853" xr3:uid="{00000000-0010-0000-0400-00004D2E0000}" name="Colonne11821" dataDxfId="4560"/>
    <tableColumn id="11854" xr3:uid="{00000000-0010-0000-0400-00004E2E0000}" name="Colonne11822" dataDxfId="4559"/>
    <tableColumn id="11855" xr3:uid="{00000000-0010-0000-0400-00004F2E0000}" name="Colonne11823" dataDxfId="4558"/>
    <tableColumn id="11856" xr3:uid="{00000000-0010-0000-0400-0000502E0000}" name="Colonne11824" dataDxfId="4557"/>
    <tableColumn id="11857" xr3:uid="{00000000-0010-0000-0400-0000512E0000}" name="Colonne11825" dataDxfId="4556"/>
    <tableColumn id="11858" xr3:uid="{00000000-0010-0000-0400-0000522E0000}" name="Colonne11826" dataDxfId="4555"/>
    <tableColumn id="11859" xr3:uid="{00000000-0010-0000-0400-0000532E0000}" name="Colonne11827" dataDxfId="4554"/>
    <tableColumn id="11860" xr3:uid="{00000000-0010-0000-0400-0000542E0000}" name="Colonne11828" dataDxfId="4553"/>
    <tableColumn id="11861" xr3:uid="{00000000-0010-0000-0400-0000552E0000}" name="Colonne11829" dataDxfId="4552"/>
    <tableColumn id="11862" xr3:uid="{00000000-0010-0000-0400-0000562E0000}" name="Colonne11830" dataDxfId="4551"/>
    <tableColumn id="11863" xr3:uid="{00000000-0010-0000-0400-0000572E0000}" name="Colonne11831" dataDxfId="4550"/>
    <tableColumn id="11864" xr3:uid="{00000000-0010-0000-0400-0000582E0000}" name="Colonne11832" dataDxfId="4549"/>
    <tableColumn id="11865" xr3:uid="{00000000-0010-0000-0400-0000592E0000}" name="Colonne11833" dataDxfId="4548"/>
    <tableColumn id="11866" xr3:uid="{00000000-0010-0000-0400-00005A2E0000}" name="Colonne11834" dataDxfId="4547"/>
    <tableColumn id="11867" xr3:uid="{00000000-0010-0000-0400-00005B2E0000}" name="Colonne11835" dataDxfId="4546"/>
    <tableColumn id="11868" xr3:uid="{00000000-0010-0000-0400-00005C2E0000}" name="Colonne11836" dataDxfId="4545"/>
    <tableColumn id="11869" xr3:uid="{00000000-0010-0000-0400-00005D2E0000}" name="Colonne11837" dataDxfId="4544"/>
    <tableColumn id="11870" xr3:uid="{00000000-0010-0000-0400-00005E2E0000}" name="Colonne11838" dataDxfId="4543"/>
    <tableColumn id="11871" xr3:uid="{00000000-0010-0000-0400-00005F2E0000}" name="Colonne11839" dataDxfId="4542"/>
    <tableColumn id="11872" xr3:uid="{00000000-0010-0000-0400-0000602E0000}" name="Colonne11840" dataDxfId="4541"/>
    <tableColumn id="11873" xr3:uid="{00000000-0010-0000-0400-0000612E0000}" name="Colonne11841" dataDxfId="4540"/>
    <tableColumn id="11874" xr3:uid="{00000000-0010-0000-0400-0000622E0000}" name="Colonne11842" dataDxfId="4539"/>
    <tableColumn id="11875" xr3:uid="{00000000-0010-0000-0400-0000632E0000}" name="Colonne11843" dataDxfId="4538"/>
    <tableColumn id="11876" xr3:uid="{00000000-0010-0000-0400-0000642E0000}" name="Colonne11844" dataDxfId="4537"/>
    <tableColumn id="11877" xr3:uid="{00000000-0010-0000-0400-0000652E0000}" name="Colonne11845" dataDxfId="4536"/>
    <tableColumn id="11878" xr3:uid="{00000000-0010-0000-0400-0000662E0000}" name="Colonne11846" dataDxfId="4535"/>
    <tableColumn id="11879" xr3:uid="{00000000-0010-0000-0400-0000672E0000}" name="Colonne11847" dataDxfId="4534"/>
    <tableColumn id="11880" xr3:uid="{00000000-0010-0000-0400-0000682E0000}" name="Colonne11848" dataDxfId="4533"/>
    <tableColumn id="11881" xr3:uid="{00000000-0010-0000-0400-0000692E0000}" name="Colonne11849" dataDxfId="4532"/>
    <tableColumn id="11882" xr3:uid="{00000000-0010-0000-0400-00006A2E0000}" name="Colonne11850" dataDxfId="4531"/>
    <tableColumn id="11883" xr3:uid="{00000000-0010-0000-0400-00006B2E0000}" name="Colonne11851" dataDxfId="4530"/>
    <tableColumn id="11884" xr3:uid="{00000000-0010-0000-0400-00006C2E0000}" name="Colonne11852" dataDxfId="4529"/>
    <tableColumn id="11885" xr3:uid="{00000000-0010-0000-0400-00006D2E0000}" name="Colonne11853" dataDxfId="4528"/>
    <tableColumn id="11886" xr3:uid="{00000000-0010-0000-0400-00006E2E0000}" name="Colonne11854" dataDxfId="4527"/>
    <tableColumn id="11887" xr3:uid="{00000000-0010-0000-0400-00006F2E0000}" name="Colonne11855" dataDxfId="4526"/>
    <tableColumn id="11888" xr3:uid="{00000000-0010-0000-0400-0000702E0000}" name="Colonne11856" dataDxfId="4525"/>
    <tableColumn id="11889" xr3:uid="{00000000-0010-0000-0400-0000712E0000}" name="Colonne11857" dataDxfId="4524"/>
    <tableColumn id="11890" xr3:uid="{00000000-0010-0000-0400-0000722E0000}" name="Colonne11858" dataDxfId="4523"/>
    <tableColumn id="11891" xr3:uid="{00000000-0010-0000-0400-0000732E0000}" name="Colonne11859" dataDxfId="4522"/>
    <tableColumn id="11892" xr3:uid="{00000000-0010-0000-0400-0000742E0000}" name="Colonne11860" dataDxfId="4521"/>
    <tableColumn id="11893" xr3:uid="{00000000-0010-0000-0400-0000752E0000}" name="Colonne11861" dataDxfId="4520"/>
    <tableColumn id="11894" xr3:uid="{00000000-0010-0000-0400-0000762E0000}" name="Colonne11862" dataDxfId="4519"/>
    <tableColumn id="11895" xr3:uid="{00000000-0010-0000-0400-0000772E0000}" name="Colonne11863" dataDxfId="4518"/>
    <tableColumn id="11896" xr3:uid="{00000000-0010-0000-0400-0000782E0000}" name="Colonne11864" dataDxfId="4517"/>
    <tableColumn id="11897" xr3:uid="{00000000-0010-0000-0400-0000792E0000}" name="Colonne11865" dataDxfId="4516"/>
    <tableColumn id="11898" xr3:uid="{00000000-0010-0000-0400-00007A2E0000}" name="Colonne11866" dataDxfId="4515"/>
    <tableColumn id="11899" xr3:uid="{00000000-0010-0000-0400-00007B2E0000}" name="Colonne11867" dataDxfId="4514"/>
    <tableColumn id="11900" xr3:uid="{00000000-0010-0000-0400-00007C2E0000}" name="Colonne11868" dataDxfId="4513"/>
    <tableColumn id="11901" xr3:uid="{00000000-0010-0000-0400-00007D2E0000}" name="Colonne11869" dataDxfId="4512"/>
    <tableColumn id="11902" xr3:uid="{00000000-0010-0000-0400-00007E2E0000}" name="Colonne11870" dataDxfId="4511"/>
    <tableColumn id="11903" xr3:uid="{00000000-0010-0000-0400-00007F2E0000}" name="Colonne11871" dataDxfId="4510"/>
    <tableColumn id="11904" xr3:uid="{00000000-0010-0000-0400-0000802E0000}" name="Colonne11872" dataDxfId="4509"/>
    <tableColumn id="11905" xr3:uid="{00000000-0010-0000-0400-0000812E0000}" name="Colonne11873" dataDxfId="4508"/>
    <tableColumn id="11906" xr3:uid="{00000000-0010-0000-0400-0000822E0000}" name="Colonne11874" dataDxfId="4507"/>
    <tableColumn id="11907" xr3:uid="{00000000-0010-0000-0400-0000832E0000}" name="Colonne11875" dataDxfId="4506"/>
    <tableColumn id="11908" xr3:uid="{00000000-0010-0000-0400-0000842E0000}" name="Colonne11876" dataDxfId="4505"/>
    <tableColumn id="11909" xr3:uid="{00000000-0010-0000-0400-0000852E0000}" name="Colonne11877" dataDxfId="4504"/>
    <tableColumn id="11910" xr3:uid="{00000000-0010-0000-0400-0000862E0000}" name="Colonne11878" dataDxfId="4503"/>
    <tableColumn id="11911" xr3:uid="{00000000-0010-0000-0400-0000872E0000}" name="Colonne11879" dataDxfId="4502"/>
    <tableColumn id="11912" xr3:uid="{00000000-0010-0000-0400-0000882E0000}" name="Colonne11880" dataDxfId="4501"/>
    <tableColumn id="11913" xr3:uid="{00000000-0010-0000-0400-0000892E0000}" name="Colonne11881" dataDxfId="4500"/>
    <tableColumn id="11914" xr3:uid="{00000000-0010-0000-0400-00008A2E0000}" name="Colonne11882" dataDxfId="4499"/>
    <tableColumn id="11915" xr3:uid="{00000000-0010-0000-0400-00008B2E0000}" name="Colonne11883" dataDxfId="4498"/>
    <tableColumn id="11916" xr3:uid="{00000000-0010-0000-0400-00008C2E0000}" name="Colonne11884" dataDxfId="4497"/>
    <tableColumn id="11917" xr3:uid="{00000000-0010-0000-0400-00008D2E0000}" name="Colonne11885" dataDxfId="4496"/>
    <tableColumn id="11918" xr3:uid="{00000000-0010-0000-0400-00008E2E0000}" name="Colonne11886" dataDxfId="4495"/>
    <tableColumn id="11919" xr3:uid="{00000000-0010-0000-0400-00008F2E0000}" name="Colonne11887" dataDxfId="4494"/>
    <tableColumn id="11920" xr3:uid="{00000000-0010-0000-0400-0000902E0000}" name="Colonne11888" dataDxfId="4493"/>
    <tableColumn id="11921" xr3:uid="{00000000-0010-0000-0400-0000912E0000}" name="Colonne11889" dataDxfId="4492"/>
    <tableColumn id="11922" xr3:uid="{00000000-0010-0000-0400-0000922E0000}" name="Colonne11890" dataDxfId="4491"/>
    <tableColumn id="11923" xr3:uid="{00000000-0010-0000-0400-0000932E0000}" name="Colonne11891" dataDxfId="4490"/>
    <tableColumn id="11924" xr3:uid="{00000000-0010-0000-0400-0000942E0000}" name="Colonne11892" dataDxfId="4489"/>
    <tableColumn id="11925" xr3:uid="{00000000-0010-0000-0400-0000952E0000}" name="Colonne11893" dataDxfId="4488"/>
    <tableColumn id="11926" xr3:uid="{00000000-0010-0000-0400-0000962E0000}" name="Colonne11894" dataDxfId="4487"/>
    <tableColumn id="11927" xr3:uid="{00000000-0010-0000-0400-0000972E0000}" name="Colonne11895" dataDxfId="4486"/>
    <tableColumn id="11928" xr3:uid="{00000000-0010-0000-0400-0000982E0000}" name="Colonne11896" dataDxfId="4485"/>
    <tableColumn id="11929" xr3:uid="{00000000-0010-0000-0400-0000992E0000}" name="Colonne11897" dataDxfId="4484"/>
    <tableColumn id="11930" xr3:uid="{00000000-0010-0000-0400-00009A2E0000}" name="Colonne11898" dataDxfId="4483"/>
    <tableColumn id="11931" xr3:uid="{00000000-0010-0000-0400-00009B2E0000}" name="Colonne11899" dataDxfId="4482"/>
    <tableColumn id="11932" xr3:uid="{00000000-0010-0000-0400-00009C2E0000}" name="Colonne11900" dataDxfId="4481"/>
    <tableColumn id="11933" xr3:uid="{00000000-0010-0000-0400-00009D2E0000}" name="Colonne11901" dataDxfId="4480"/>
    <tableColumn id="11934" xr3:uid="{00000000-0010-0000-0400-00009E2E0000}" name="Colonne11902" dataDxfId="4479"/>
    <tableColumn id="11935" xr3:uid="{00000000-0010-0000-0400-00009F2E0000}" name="Colonne11903" dataDxfId="4478"/>
    <tableColumn id="11936" xr3:uid="{00000000-0010-0000-0400-0000A02E0000}" name="Colonne11904" dataDxfId="4477"/>
    <tableColumn id="11937" xr3:uid="{00000000-0010-0000-0400-0000A12E0000}" name="Colonne11905" dataDxfId="4476"/>
    <tableColumn id="11938" xr3:uid="{00000000-0010-0000-0400-0000A22E0000}" name="Colonne11906" dataDxfId="4475"/>
    <tableColumn id="11939" xr3:uid="{00000000-0010-0000-0400-0000A32E0000}" name="Colonne11907" dataDxfId="4474"/>
    <tableColumn id="11940" xr3:uid="{00000000-0010-0000-0400-0000A42E0000}" name="Colonne11908" dataDxfId="4473"/>
    <tableColumn id="11941" xr3:uid="{00000000-0010-0000-0400-0000A52E0000}" name="Colonne11909" dataDxfId="4472"/>
    <tableColumn id="11942" xr3:uid="{00000000-0010-0000-0400-0000A62E0000}" name="Colonne11910" dataDxfId="4471"/>
    <tableColumn id="11943" xr3:uid="{00000000-0010-0000-0400-0000A72E0000}" name="Colonne11911" dataDxfId="4470"/>
    <tableColumn id="11944" xr3:uid="{00000000-0010-0000-0400-0000A82E0000}" name="Colonne11912" dataDxfId="4469"/>
    <tableColumn id="11945" xr3:uid="{00000000-0010-0000-0400-0000A92E0000}" name="Colonne11913" dataDxfId="4468"/>
    <tableColumn id="11946" xr3:uid="{00000000-0010-0000-0400-0000AA2E0000}" name="Colonne11914" dataDxfId="4467"/>
    <tableColumn id="11947" xr3:uid="{00000000-0010-0000-0400-0000AB2E0000}" name="Colonne11915" dataDxfId="4466"/>
    <tableColumn id="11948" xr3:uid="{00000000-0010-0000-0400-0000AC2E0000}" name="Colonne11916" dataDxfId="4465"/>
    <tableColumn id="11949" xr3:uid="{00000000-0010-0000-0400-0000AD2E0000}" name="Colonne11917" dataDxfId="4464"/>
    <tableColumn id="11950" xr3:uid="{00000000-0010-0000-0400-0000AE2E0000}" name="Colonne11918" dataDxfId="4463"/>
    <tableColumn id="11951" xr3:uid="{00000000-0010-0000-0400-0000AF2E0000}" name="Colonne11919" dataDxfId="4462"/>
    <tableColumn id="11952" xr3:uid="{00000000-0010-0000-0400-0000B02E0000}" name="Colonne11920" dataDxfId="4461"/>
    <tableColumn id="11953" xr3:uid="{00000000-0010-0000-0400-0000B12E0000}" name="Colonne11921" dataDxfId="4460"/>
    <tableColumn id="11954" xr3:uid="{00000000-0010-0000-0400-0000B22E0000}" name="Colonne11922" dataDxfId="4459"/>
    <tableColumn id="11955" xr3:uid="{00000000-0010-0000-0400-0000B32E0000}" name="Colonne11923" dataDxfId="4458"/>
    <tableColumn id="11956" xr3:uid="{00000000-0010-0000-0400-0000B42E0000}" name="Colonne11924" dataDxfId="4457"/>
    <tableColumn id="11957" xr3:uid="{00000000-0010-0000-0400-0000B52E0000}" name="Colonne11925" dataDxfId="4456"/>
    <tableColumn id="11958" xr3:uid="{00000000-0010-0000-0400-0000B62E0000}" name="Colonne11926" dataDxfId="4455"/>
    <tableColumn id="11959" xr3:uid="{00000000-0010-0000-0400-0000B72E0000}" name="Colonne11927" dataDxfId="4454"/>
    <tableColumn id="11960" xr3:uid="{00000000-0010-0000-0400-0000B82E0000}" name="Colonne11928" dataDxfId="4453"/>
    <tableColumn id="11961" xr3:uid="{00000000-0010-0000-0400-0000B92E0000}" name="Colonne11929" dataDxfId="4452"/>
    <tableColumn id="11962" xr3:uid="{00000000-0010-0000-0400-0000BA2E0000}" name="Colonne11930" dataDxfId="4451"/>
    <tableColumn id="11963" xr3:uid="{00000000-0010-0000-0400-0000BB2E0000}" name="Colonne11931" dataDxfId="4450"/>
    <tableColumn id="11964" xr3:uid="{00000000-0010-0000-0400-0000BC2E0000}" name="Colonne11932" dataDxfId="4449"/>
    <tableColumn id="11965" xr3:uid="{00000000-0010-0000-0400-0000BD2E0000}" name="Colonne11933" dataDxfId="4448"/>
    <tableColumn id="11966" xr3:uid="{00000000-0010-0000-0400-0000BE2E0000}" name="Colonne11934" dataDxfId="4447"/>
    <tableColumn id="11967" xr3:uid="{00000000-0010-0000-0400-0000BF2E0000}" name="Colonne11935" dataDxfId="4446"/>
    <tableColumn id="11968" xr3:uid="{00000000-0010-0000-0400-0000C02E0000}" name="Colonne11936" dataDxfId="4445"/>
    <tableColumn id="11969" xr3:uid="{00000000-0010-0000-0400-0000C12E0000}" name="Colonne11937" dataDxfId="4444"/>
    <tableColumn id="11970" xr3:uid="{00000000-0010-0000-0400-0000C22E0000}" name="Colonne11938" dataDxfId="4443"/>
    <tableColumn id="11971" xr3:uid="{00000000-0010-0000-0400-0000C32E0000}" name="Colonne11939" dataDxfId="4442"/>
    <tableColumn id="11972" xr3:uid="{00000000-0010-0000-0400-0000C42E0000}" name="Colonne11940" dataDxfId="4441"/>
    <tableColumn id="11973" xr3:uid="{00000000-0010-0000-0400-0000C52E0000}" name="Colonne11941" dataDxfId="4440"/>
    <tableColumn id="11974" xr3:uid="{00000000-0010-0000-0400-0000C62E0000}" name="Colonne11942" dataDxfId="4439"/>
    <tableColumn id="11975" xr3:uid="{00000000-0010-0000-0400-0000C72E0000}" name="Colonne11943" dataDxfId="4438"/>
    <tableColumn id="11976" xr3:uid="{00000000-0010-0000-0400-0000C82E0000}" name="Colonne11944" dataDxfId="4437"/>
    <tableColumn id="11977" xr3:uid="{00000000-0010-0000-0400-0000C92E0000}" name="Colonne11945" dataDxfId="4436"/>
    <tableColumn id="11978" xr3:uid="{00000000-0010-0000-0400-0000CA2E0000}" name="Colonne11946" dataDxfId="4435"/>
    <tableColumn id="11979" xr3:uid="{00000000-0010-0000-0400-0000CB2E0000}" name="Colonne11947" dataDxfId="4434"/>
    <tableColumn id="11980" xr3:uid="{00000000-0010-0000-0400-0000CC2E0000}" name="Colonne11948" dataDxfId="4433"/>
    <tableColumn id="11981" xr3:uid="{00000000-0010-0000-0400-0000CD2E0000}" name="Colonne11949" dataDxfId="4432"/>
    <tableColumn id="11982" xr3:uid="{00000000-0010-0000-0400-0000CE2E0000}" name="Colonne11950" dataDxfId="4431"/>
    <tableColumn id="11983" xr3:uid="{00000000-0010-0000-0400-0000CF2E0000}" name="Colonne11951" dataDxfId="4430"/>
    <tableColumn id="11984" xr3:uid="{00000000-0010-0000-0400-0000D02E0000}" name="Colonne11952" dataDxfId="4429"/>
    <tableColumn id="11985" xr3:uid="{00000000-0010-0000-0400-0000D12E0000}" name="Colonne11953" dataDxfId="4428"/>
    <tableColumn id="11986" xr3:uid="{00000000-0010-0000-0400-0000D22E0000}" name="Colonne11954" dataDxfId="4427"/>
    <tableColumn id="11987" xr3:uid="{00000000-0010-0000-0400-0000D32E0000}" name="Colonne11955" dataDxfId="4426"/>
    <tableColumn id="11988" xr3:uid="{00000000-0010-0000-0400-0000D42E0000}" name="Colonne11956" dataDxfId="4425"/>
    <tableColumn id="11989" xr3:uid="{00000000-0010-0000-0400-0000D52E0000}" name="Colonne11957" dataDxfId="4424"/>
    <tableColumn id="11990" xr3:uid="{00000000-0010-0000-0400-0000D62E0000}" name="Colonne11958" dataDxfId="4423"/>
    <tableColumn id="11991" xr3:uid="{00000000-0010-0000-0400-0000D72E0000}" name="Colonne11959" dataDxfId="4422"/>
    <tableColumn id="11992" xr3:uid="{00000000-0010-0000-0400-0000D82E0000}" name="Colonne11960" dataDxfId="4421"/>
    <tableColumn id="11993" xr3:uid="{00000000-0010-0000-0400-0000D92E0000}" name="Colonne11961" dataDxfId="4420"/>
    <tableColumn id="11994" xr3:uid="{00000000-0010-0000-0400-0000DA2E0000}" name="Colonne11962" dataDxfId="4419"/>
    <tableColumn id="11995" xr3:uid="{00000000-0010-0000-0400-0000DB2E0000}" name="Colonne11963" dataDxfId="4418"/>
    <tableColumn id="11996" xr3:uid="{00000000-0010-0000-0400-0000DC2E0000}" name="Colonne11964" dataDxfId="4417"/>
    <tableColumn id="11997" xr3:uid="{00000000-0010-0000-0400-0000DD2E0000}" name="Colonne11965" dataDxfId="4416"/>
    <tableColumn id="11998" xr3:uid="{00000000-0010-0000-0400-0000DE2E0000}" name="Colonne11966" dataDxfId="4415"/>
    <tableColumn id="11999" xr3:uid="{00000000-0010-0000-0400-0000DF2E0000}" name="Colonne11967" dataDxfId="4414"/>
    <tableColumn id="12000" xr3:uid="{00000000-0010-0000-0400-0000E02E0000}" name="Colonne11968" dataDxfId="4413"/>
    <tableColumn id="12001" xr3:uid="{00000000-0010-0000-0400-0000E12E0000}" name="Colonne11969" dataDxfId="4412"/>
    <tableColumn id="12002" xr3:uid="{00000000-0010-0000-0400-0000E22E0000}" name="Colonne11970" dataDxfId="4411"/>
    <tableColumn id="12003" xr3:uid="{00000000-0010-0000-0400-0000E32E0000}" name="Colonne11971" dataDxfId="4410"/>
    <tableColumn id="12004" xr3:uid="{00000000-0010-0000-0400-0000E42E0000}" name="Colonne11972" dataDxfId="4409"/>
    <tableColumn id="12005" xr3:uid="{00000000-0010-0000-0400-0000E52E0000}" name="Colonne11973" dataDxfId="4408"/>
    <tableColumn id="12006" xr3:uid="{00000000-0010-0000-0400-0000E62E0000}" name="Colonne11974" dataDxfId="4407"/>
    <tableColumn id="12007" xr3:uid="{00000000-0010-0000-0400-0000E72E0000}" name="Colonne11975" dataDxfId="4406"/>
    <tableColumn id="12008" xr3:uid="{00000000-0010-0000-0400-0000E82E0000}" name="Colonne11976" dataDxfId="4405"/>
    <tableColumn id="12009" xr3:uid="{00000000-0010-0000-0400-0000E92E0000}" name="Colonne11977" dataDxfId="4404"/>
    <tableColumn id="12010" xr3:uid="{00000000-0010-0000-0400-0000EA2E0000}" name="Colonne11978" dataDxfId="4403"/>
    <tableColumn id="12011" xr3:uid="{00000000-0010-0000-0400-0000EB2E0000}" name="Colonne11979" dataDxfId="4402"/>
    <tableColumn id="12012" xr3:uid="{00000000-0010-0000-0400-0000EC2E0000}" name="Colonne11980" dataDxfId="4401"/>
    <tableColumn id="12013" xr3:uid="{00000000-0010-0000-0400-0000ED2E0000}" name="Colonne11981" dataDxfId="4400"/>
    <tableColumn id="12014" xr3:uid="{00000000-0010-0000-0400-0000EE2E0000}" name="Colonne11982" dataDxfId="4399"/>
    <tableColumn id="12015" xr3:uid="{00000000-0010-0000-0400-0000EF2E0000}" name="Colonne11983" dataDxfId="4398"/>
    <tableColumn id="12016" xr3:uid="{00000000-0010-0000-0400-0000F02E0000}" name="Colonne11984" dataDxfId="4397"/>
    <tableColumn id="12017" xr3:uid="{00000000-0010-0000-0400-0000F12E0000}" name="Colonne11985" dataDxfId="4396"/>
    <tableColumn id="12018" xr3:uid="{00000000-0010-0000-0400-0000F22E0000}" name="Colonne11986" dataDxfId="4395"/>
    <tableColumn id="12019" xr3:uid="{00000000-0010-0000-0400-0000F32E0000}" name="Colonne11987" dataDxfId="4394"/>
    <tableColumn id="12020" xr3:uid="{00000000-0010-0000-0400-0000F42E0000}" name="Colonne11988" dataDxfId="4393"/>
    <tableColumn id="12021" xr3:uid="{00000000-0010-0000-0400-0000F52E0000}" name="Colonne11989" dataDxfId="4392"/>
    <tableColumn id="12022" xr3:uid="{00000000-0010-0000-0400-0000F62E0000}" name="Colonne11990" dataDxfId="4391"/>
    <tableColumn id="12023" xr3:uid="{00000000-0010-0000-0400-0000F72E0000}" name="Colonne11991" dataDxfId="4390"/>
    <tableColumn id="12024" xr3:uid="{00000000-0010-0000-0400-0000F82E0000}" name="Colonne11992" dataDxfId="4389"/>
    <tableColumn id="12025" xr3:uid="{00000000-0010-0000-0400-0000F92E0000}" name="Colonne11993" dataDxfId="4388"/>
    <tableColumn id="12026" xr3:uid="{00000000-0010-0000-0400-0000FA2E0000}" name="Colonne11994" dataDxfId="4387"/>
    <tableColumn id="12027" xr3:uid="{00000000-0010-0000-0400-0000FB2E0000}" name="Colonne11995" dataDxfId="4386"/>
    <tableColumn id="12028" xr3:uid="{00000000-0010-0000-0400-0000FC2E0000}" name="Colonne11996" dataDxfId="4385"/>
    <tableColumn id="12029" xr3:uid="{00000000-0010-0000-0400-0000FD2E0000}" name="Colonne11997" dataDxfId="4384"/>
    <tableColumn id="12030" xr3:uid="{00000000-0010-0000-0400-0000FE2E0000}" name="Colonne11998" dataDxfId="4383"/>
    <tableColumn id="12031" xr3:uid="{00000000-0010-0000-0400-0000FF2E0000}" name="Colonne11999" dataDxfId="4382"/>
    <tableColumn id="12032" xr3:uid="{00000000-0010-0000-0400-0000002F0000}" name="Colonne12000" dataDxfId="4381"/>
    <tableColumn id="12033" xr3:uid="{00000000-0010-0000-0400-0000012F0000}" name="Colonne12001" dataDxfId="4380"/>
    <tableColumn id="12034" xr3:uid="{00000000-0010-0000-0400-0000022F0000}" name="Colonne12002" dataDxfId="4379"/>
    <tableColumn id="12035" xr3:uid="{00000000-0010-0000-0400-0000032F0000}" name="Colonne12003" dataDxfId="4378"/>
    <tableColumn id="12036" xr3:uid="{00000000-0010-0000-0400-0000042F0000}" name="Colonne12004" dataDxfId="4377"/>
    <tableColumn id="12037" xr3:uid="{00000000-0010-0000-0400-0000052F0000}" name="Colonne12005" dataDxfId="4376"/>
    <tableColumn id="12038" xr3:uid="{00000000-0010-0000-0400-0000062F0000}" name="Colonne12006" dataDxfId="4375"/>
    <tableColumn id="12039" xr3:uid="{00000000-0010-0000-0400-0000072F0000}" name="Colonne12007" dataDxfId="4374"/>
    <tableColumn id="12040" xr3:uid="{00000000-0010-0000-0400-0000082F0000}" name="Colonne12008" dataDxfId="4373"/>
    <tableColumn id="12041" xr3:uid="{00000000-0010-0000-0400-0000092F0000}" name="Colonne12009" dataDxfId="4372"/>
    <tableColumn id="12042" xr3:uid="{00000000-0010-0000-0400-00000A2F0000}" name="Colonne12010" dataDxfId="4371"/>
    <tableColumn id="12043" xr3:uid="{00000000-0010-0000-0400-00000B2F0000}" name="Colonne12011" dataDxfId="4370"/>
    <tableColumn id="12044" xr3:uid="{00000000-0010-0000-0400-00000C2F0000}" name="Colonne12012" dataDxfId="4369"/>
    <tableColumn id="12045" xr3:uid="{00000000-0010-0000-0400-00000D2F0000}" name="Colonne12013" dataDxfId="4368"/>
    <tableColumn id="12046" xr3:uid="{00000000-0010-0000-0400-00000E2F0000}" name="Colonne12014" dataDxfId="4367"/>
    <tableColumn id="12047" xr3:uid="{00000000-0010-0000-0400-00000F2F0000}" name="Colonne12015" dataDxfId="4366"/>
    <tableColumn id="12048" xr3:uid="{00000000-0010-0000-0400-0000102F0000}" name="Colonne12016" dataDxfId="4365"/>
    <tableColumn id="12049" xr3:uid="{00000000-0010-0000-0400-0000112F0000}" name="Colonne12017" dataDxfId="4364"/>
    <tableColumn id="12050" xr3:uid="{00000000-0010-0000-0400-0000122F0000}" name="Colonne12018" dataDxfId="4363"/>
    <tableColumn id="12051" xr3:uid="{00000000-0010-0000-0400-0000132F0000}" name="Colonne12019" dataDxfId="4362"/>
    <tableColumn id="12052" xr3:uid="{00000000-0010-0000-0400-0000142F0000}" name="Colonne12020" dataDxfId="4361"/>
    <tableColumn id="12053" xr3:uid="{00000000-0010-0000-0400-0000152F0000}" name="Colonne12021" dataDxfId="4360"/>
    <tableColumn id="12054" xr3:uid="{00000000-0010-0000-0400-0000162F0000}" name="Colonne12022" dataDxfId="4359"/>
    <tableColumn id="12055" xr3:uid="{00000000-0010-0000-0400-0000172F0000}" name="Colonne12023" dataDxfId="4358"/>
    <tableColumn id="12056" xr3:uid="{00000000-0010-0000-0400-0000182F0000}" name="Colonne12024" dataDxfId="4357"/>
    <tableColumn id="12057" xr3:uid="{00000000-0010-0000-0400-0000192F0000}" name="Colonne12025" dataDxfId="4356"/>
    <tableColumn id="12058" xr3:uid="{00000000-0010-0000-0400-00001A2F0000}" name="Colonne12026" dataDxfId="4355"/>
    <tableColumn id="12059" xr3:uid="{00000000-0010-0000-0400-00001B2F0000}" name="Colonne12027" dataDxfId="4354"/>
    <tableColumn id="12060" xr3:uid="{00000000-0010-0000-0400-00001C2F0000}" name="Colonne12028" dataDxfId="4353"/>
    <tableColumn id="12061" xr3:uid="{00000000-0010-0000-0400-00001D2F0000}" name="Colonne12029" dataDxfId="4352"/>
    <tableColumn id="12062" xr3:uid="{00000000-0010-0000-0400-00001E2F0000}" name="Colonne12030" dataDxfId="4351"/>
    <tableColumn id="12063" xr3:uid="{00000000-0010-0000-0400-00001F2F0000}" name="Colonne12031" dataDxfId="4350"/>
    <tableColumn id="12064" xr3:uid="{00000000-0010-0000-0400-0000202F0000}" name="Colonne12032" dataDxfId="4349"/>
    <tableColumn id="12065" xr3:uid="{00000000-0010-0000-0400-0000212F0000}" name="Colonne12033" dataDxfId="4348"/>
    <tableColumn id="12066" xr3:uid="{00000000-0010-0000-0400-0000222F0000}" name="Colonne12034" dataDxfId="4347"/>
    <tableColumn id="12067" xr3:uid="{00000000-0010-0000-0400-0000232F0000}" name="Colonne12035" dataDxfId="4346"/>
    <tableColumn id="12068" xr3:uid="{00000000-0010-0000-0400-0000242F0000}" name="Colonne12036" dataDxfId="4345"/>
    <tableColumn id="12069" xr3:uid="{00000000-0010-0000-0400-0000252F0000}" name="Colonne12037" dataDxfId="4344"/>
    <tableColumn id="12070" xr3:uid="{00000000-0010-0000-0400-0000262F0000}" name="Colonne12038" dataDxfId="4343"/>
    <tableColumn id="12071" xr3:uid="{00000000-0010-0000-0400-0000272F0000}" name="Colonne12039" dataDxfId="4342"/>
    <tableColumn id="12072" xr3:uid="{00000000-0010-0000-0400-0000282F0000}" name="Colonne12040" dataDxfId="4341"/>
    <tableColumn id="12073" xr3:uid="{00000000-0010-0000-0400-0000292F0000}" name="Colonne12041" dataDxfId="4340"/>
    <tableColumn id="12074" xr3:uid="{00000000-0010-0000-0400-00002A2F0000}" name="Colonne12042" dataDxfId="4339"/>
    <tableColumn id="12075" xr3:uid="{00000000-0010-0000-0400-00002B2F0000}" name="Colonne12043" dataDxfId="4338"/>
    <tableColumn id="12076" xr3:uid="{00000000-0010-0000-0400-00002C2F0000}" name="Colonne12044" dataDxfId="4337"/>
    <tableColumn id="12077" xr3:uid="{00000000-0010-0000-0400-00002D2F0000}" name="Colonne12045" dataDxfId="4336"/>
    <tableColumn id="12078" xr3:uid="{00000000-0010-0000-0400-00002E2F0000}" name="Colonne12046" dataDxfId="4335"/>
    <tableColumn id="12079" xr3:uid="{00000000-0010-0000-0400-00002F2F0000}" name="Colonne12047" dataDxfId="4334"/>
    <tableColumn id="12080" xr3:uid="{00000000-0010-0000-0400-0000302F0000}" name="Colonne12048" dataDxfId="4333"/>
    <tableColumn id="12081" xr3:uid="{00000000-0010-0000-0400-0000312F0000}" name="Colonne12049" dataDxfId="4332"/>
    <tableColumn id="12082" xr3:uid="{00000000-0010-0000-0400-0000322F0000}" name="Colonne12050" dataDxfId="4331"/>
    <tableColumn id="12083" xr3:uid="{00000000-0010-0000-0400-0000332F0000}" name="Colonne12051" dataDxfId="4330"/>
    <tableColumn id="12084" xr3:uid="{00000000-0010-0000-0400-0000342F0000}" name="Colonne12052" dataDxfId="4329"/>
    <tableColumn id="12085" xr3:uid="{00000000-0010-0000-0400-0000352F0000}" name="Colonne12053" dataDxfId="4328"/>
    <tableColumn id="12086" xr3:uid="{00000000-0010-0000-0400-0000362F0000}" name="Colonne12054" dataDxfId="4327"/>
    <tableColumn id="12087" xr3:uid="{00000000-0010-0000-0400-0000372F0000}" name="Colonne12055" dataDxfId="4326"/>
    <tableColumn id="12088" xr3:uid="{00000000-0010-0000-0400-0000382F0000}" name="Colonne12056" dataDxfId="4325"/>
    <tableColumn id="12089" xr3:uid="{00000000-0010-0000-0400-0000392F0000}" name="Colonne12057" dataDxfId="4324"/>
    <tableColumn id="12090" xr3:uid="{00000000-0010-0000-0400-00003A2F0000}" name="Colonne12058" dataDxfId="4323"/>
    <tableColumn id="12091" xr3:uid="{00000000-0010-0000-0400-00003B2F0000}" name="Colonne12059" dataDxfId="4322"/>
    <tableColumn id="12092" xr3:uid="{00000000-0010-0000-0400-00003C2F0000}" name="Colonne12060" dataDxfId="4321"/>
    <tableColumn id="12093" xr3:uid="{00000000-0010-0000-0400-00003D2F0000}" name="Colonne12061" dataDxfId="4320"/>
    <tableColumn id="12094" xr3:uid="{00000000-0010-0000-0400-00003E2F0000}" name="Colonne12062" dataDxfId="4319"/>
    <tableColumn id="12095" xr3:uid="{00000000-0010-0000-0400-00003F2F0000}" name="Colonne12063" dataDxfId="4318"/>
    <tableColumn id="12096" xr3:uid="{00000000-0010-0000-0400-0000402F0000}" name="Colonne12064" dataDxfId="4317"/>
    <tableColumn id="12097" xr3:uid="{00000000-0010-0000-0400-0000412F0000}" name="Colonne12065" dataDxfId="4316"/>
    <tableColumn id="12098" xr3:uid="{00000000-0010-0000-0400-0000422F0000}" name="Colonne12066" dataDxfId="4315"/>
    <tableColumn id="12099" xr3:uid="{00000000-0010-0000-0400-0000432F0000}" name="Colonne12067" dataDxfId="4314"/>
    <tableColumn id="12100" xr3:uid="{00000000-0010-0000-0400-0000442F0000}" name="Colonne12068" dataDxfId="4313"/>
    <tableColumn id="12101" xr3:uid="{00000000-0010-0000-0400-0000452F0000}" name="Colonne12069" dataDxfId="4312"/>
    <tableColumn id="12102" xr3:uid="{00000000-0010-0000-0400-0000462F0000}" name="Colonne12070" dataDxfId="4311"/>
    <tableColumn id="12103" xr3:uid="{00000000-0010-0000-0400-0000472F0000}" name="Colonne12071" dataDxfId="4310"/>
    <tableColumn id="12104" xr3:uid="{00000000-0010-0000-0400-0000482F0000}" name="Colonne12072" dataDxfId="4309"/>
    <tableColumn id="12105" xr3:uid="{00000000-0010-0000-0400-0000492F0000}" name="Colonne12073" dataDxfId="4308"/>
    <tableColumn id="12106" xr3:uid="{00000000-0010-0000-0400-00004A2F0000}" name="Colonne12074" dataDxfId="4307"/>
    <tableColumn id="12107" xr3:uid="{00000000-0010-0000-0400-00004B2F0000}" name="Colonne12075" dataDxfId="4306"/>
    <tableColumn id="12108" xr3:uid="{00000000-0010-0000-0400-00004C2F0000}" name="Colonne12076" dataDxfId="4305"/>
    <tableColumn id="12109" xr3:uid="{00000000-0010-0000-0400-00004D2F0000}" name="Colonne12077" dataDxfId="4304"/>
    <tableColumn id="12110" xr3:uid="{00000000-0010-0000-0400-00004E2F0000}" name="Colonne12078" dataDxfId="4303"/>
    <tableColumn id="12111" xr3:uid="{00000000-0010-0000-0400-00004F2F0000}" name="Colonne12079" dataDxfId="4302"/>
    <tableColumn id="12112" xr3:uid="{00000000-0010-0000-0400-0000502F0000}" name="Colonne12080" dataDxfId="4301"/>
    <tableColumn id="12113" xr3:uid="{00000000-0010-0000-0400-0000512F0000}" name="Colonne12081" dataDxfId="4300"/>
    <tableColumn id="12114" xr3:uid="{00000000-0010-0000-0400-0000522F0000}" name="Colonne12082" dataDxfId="4299"/>
    <tableColumn id="12115" xr3:uid="{00000000-0010-0000-0400-0000532F0000}" name="Colonne12083" dataDxfId="4298"/>
    <tableColumn id="12116" xr3:uid="{00000000-0010-0000-0400-0000542F0000}" name="Colonne12084" dataDxfId="4297"/>
    <tableColumn id="12117" xr3:uid="{00000000-0010-0000-0400-0000552F0000}" name="Colonne12085" dataDxfId="4296"/>
    <tableColumn id="12118" xr3:uid="{00000000-0010-0000-0400-0000562F0000}" name="Colonne12086" dataDxfId="4295"/>
    <tableColumn id="12119" xr3:uid="{00000000-0010-0000-0400-0000572F0000}" name="Colonne12087" dataDxfId="4294"/>
    <tableColumn id="12120" xr3:uid="{00000000-0010-0000-0400-0000582F0000}" name="Colonne12088" dataDxfId="4293"/>
    <tableColumn id="12121" xr3:uid="{00000000-0010-0000-0400-0000592F0000}" name="Colonne12089" dataDxfId="4292"/>
    <tableColumn id="12122" xr3:uid="{00000000-0010-0000-0400-00005A2F0000}" name="Colonne12090" dataDxfId="4291"/>
    <tableColumn id="12123" xr3:uid="{00000000-0010-0000-0400-00005B2F0000}" name="Colonne12091" dataDxfId="4290"/>
    <tableColumn id="12124" xr3:uid="{00000000-0010-0000-0400-00005C2F0000}" name="Colonne12092" dataDxfId="4289"/>
    <tableColumn id="12125" xr3:uid="{00000000-0010-0000-0400-00005D2F0000}" name="Colonne12093" dataDxfId="4288"/>
    <tableColumn id="12126" xr3:uid="{00000000-0010-0000-0400-00005E2F0000}" name="Colonne12094" dataDxfId="4287"/>
    <tableColumn id="12127" xr3:uid="{00000000-0010-0000-0400-00005F2F0000}" name="Colonne12095" dataDxfId="4286"/>
    <tableColumn id="12128" xr3:uid="{00000000-0010-0000-0400-0000602F0000}" name="Colonne12096" dataDxfId="4285"/>
    <tableColumn id="12129" xr3:uid="{00000000-0010-0000-0400-0000612F0000}" name="Colonne12097" dataDxfId="4284"/>
    <tableColumn id="12130" xr3:uid="{00000000-0010-0000-0400-0000622F0000}" name="Colonne12098" dataDxfId="4283"/>
    <tableColumn id="12131" xr3:uid="{00000000-0010-0000-0400-0000632F0000}" name="Colonne12099" dataDxfId="4282"/>
    <tableColumn id="12132" xr3:uid="{00000000-0010-0000-0400-0000642F0000}" name="Colonne12100" dataDxfId="4281"/>
    <tableColumn id="12133" xr3:uid="{00000000-0010-0000-0400-0000652F0000}" name="Colonne12101" dataDxfId="4280"/>
    <tableColumn id="12134" xr3:uid="{00000000-0010-0000-0400-0000662F0000}" name="Colonne12102" dataDxfId="4279"/>
    <tableColumn id="12135" xr3:uid="{00000000-0010-0000-0400-0000672F0000}" name="Colonne12103" dataDxfId="4278"/>
    <tableColumn id="12136" xr3:uid="{00000000-0010-0000-0400-0000682F0000}" name="Colonne12104" dataDxfId="4277"/>
    <tableColumn id="12137" xr3:uid="{00000000-0010-0000-0400-0000692F0000}" name="Colonne12105" dataDxfId="4276"/>
    <tableColumn id="12138" xr3:uid="{00000000-0010-0000-0400-00006A2F0000}" name="Colonne12106" dataDxfId="4275"/>
    <tableColumn id="12139" xr3:uid="{00000000-0010-0000-0400-00006B2F0000}" name="Colonne12107" dataDxfId="4274"/>
    <tableColumn id="12140" xr3:uid="{00000000-0010-0000-0400-00006C2F0000}" name="Colonne12108" dataDxfId="4273"/>
    <tableColumn id="12141" xr3:uid="{00000000-0010-0000-0400-00006D2F0000}" name="Colonne12109" dataDxfId="4272"/>
    <tableColumn id="12142" xr3:uid="{00000000-0010-0000-0400-00006E2F0000}" name="Colonne12110" dataDxfId="4271"/>
    <tableColumn id="12143" xr3:uid="{00000000-0010-0000-0400-00006F2F0000}" name="Colonne12111" dataDxfId="4270"/>
    <tableColumn id="12144" xr3:uid="{00000000-0010-0000-0400-0000702F0000}" name="Colonne12112" dataDxfId="4269"/>
    <tableColumn id="12145" xr3:uid="{00000000-0010-0000-0400-0000712F0000}" name="Colonne12113" dataDxfId="4268"/>
    <tableColumn id="12146" xr3:uid="{00000000-0010-0000-0400-0000722F0000}" name="Colonne12114" dataDxfId="4267"/>
    <tableColumn id="12147" xr3:uid="{00000000-0010-0000-0400-0000732F0000}" name="Colonne12115" dataDxfId="4266"/>
    <tableColumn id="12148" xr3:uid="{00000000-0010-0000-0400-0000742F0000}" name="Colonne12116" dataDxfId="4265"/>
    <tableColumn id="12149" xr3:uid="{00000000-0010-0000-0400-0000752F0000}" name="Colonne12117" dataDxfId="4264"/>
    <tableColumn id="12150" xr3:uid="{00000000-0010-0000-0400-0000762F0000}" name="Colonne12118" dataDxfId="4263"/>
    <tableColumn id="12151" xr3:uid="{00000000-0010-0000-0400-0000772F0000}" name="Colonne12119" dataDxfId="4262"/>
    <tableColumn id="12152" xr3:uid="{00000000-0010-0000-0400-0000782F0000}" name="Colonne12120" dataDxfId="4261"/>
    <tableColumn id="12153" xr3:uid="{00000000-0010-0000-0400-0000792F0000}" name="Colonne12121" dataDxfId="4260"/>
    <tableColumn id="12154" xr3:uid="{00000000-0010-0000-0400-00007A2F0000}" name="Colonne12122" dataDxfId="4259"/>
    <tableColumn id="12155" xr3:uid="{00000000-0010-0000-0400-00007B2F0000}" name="Colonne12123" dataDxfId="4258"/>
    <tableColumn id="12156" xr3:uid="{00000000-0010-0000-0400-00007C2F0000}" name="Colonne12124" dataDxfId="4257"/>
    <tableColumn id="12157" xr3:uid="{00000000-0010-0000-0400-00007D2F0000}" name="Colonne12125" dataDxfId="4256"/>
    <tableColumn id="12158" xr3:uid="{00000000-0010-0000-0400-00007E2F0000}" name="Colonne12126" dataDxfId="4255"/>
    <tableColumn id="12159" xr3:uid="{00000000-0010-0000-0400-00007F2F0000}" name="Colonne12127" dataDxfId="4254"/>
    <tableColumn id="12160" xr3:uid="{00000000-0010-0000-0400-0000802F0000}" name="Colonne12128" dataDxfId="4253"/>
    <tableColumn id="12161" xr3:uid="{00000000-0010-0000-0400-0000812F0000}" name="Colonne12129" dataDxfId="4252"/>
    <tableColumn id="12162" xr3:uid="{00000000-0010-0000-0400-0000822F0000}" name="Colonne12130" dataDxfId="4251"/>
    <tableColumn id="12163" xr3:uid="{00000000-0010-0000-0400-0000832F0000}" name="Colonne12131" dataDxfId="4250"/>
    <tableColumn id="12164" xr3:uid="{00000000-0010-0000-0400-0000842F0000}" name="Colonne12132" dataDxfId="4249"/>
    <tableColumn id="12165" xr3:uid="{00000000-0010-0000-0400-0000852F0000}" name="Colonne12133" dataDxfId="4248"/>
    <tableColumn id="12166" xr3:uid="{00000000-0010-0000-0400-0000862F0000}" name="Colonne12134" dataDxfId="4247"/>
    <tableColumn id="12167" xr3:uid="{00000000-0010-0000-0400-0000872F0000}" name="Colonne12135" dataDxfId="4246"/>
    <tableColumn id="12168" xr3:uid="{00000000-0010-0000-0400-0000882F0000}" name="Colonne12136" dataDxfId="4245"/>
    <tableColumn id="12169" xr3:uid="{00000000-0010-0000-0400-0000892F0000}" name="Colonne12137" dataDxfId="4244"/>
    <tableColumn id="12170" xr3:uid="{00000000-0010-0000-0400-00008A2F0000}" name="Colonne12138" dataDxfId="4243"/>
    <tableColumn id="12171" xr3:uid="{00000000-0010-0000-0400-00008B2F0000}" name="Colonne12139" dataDxfId="4242"/>
    <tableColumn id="12172" xr3:uid="{00000000-0010-0000-0400-00008C2F0000}" name="Colonne12140" dataDxfId="4241"/>
    <tableColumn id="12173" xr3:uid="{00000000-0010-0000-0400-00008D2F0000}" name="Colonne12141" dataDxfId="4240"/>
    <tableColumn id="12174" xr3:uid="{00000000-0010-0000-0400-00008E2F0000}" name="Colonne12142" dataDxfId="4239"/>
    <tableColumn id="12175" xr3:uid="{00000000-0010-0000-0400-00008F2F0000}" name="Colonne12143" dataDxfId="4238"/>
    <tableColumn id="12176" xr3:uid="{00000000-0010-0000-0400-0000902F0000}" name="Colonne12144" dataDxfId="4237"/>
    <tableColumn id="12177" xr3:uid="{00000000-0010-0000-0400-0000912F0000}" name="Colonne12145" dataDxfId="4236"/>
    <tableColumn id="12178" xr3:uid="{00000000-0010-0000-0400-0000922F0000}" name="Colonne12146" dataDxfId="4235"/>
    <tableColumn id="12179" xr3:uid="{00000000-0010-0000-0400-0000932F0000}" name="Colonne12147" dataDxfId="4234"/>
    <tableColumn id="12180" xr3:uid="{00000000-0010-0000-0400-0000942F0000}" name="Colonne12148" dataDxfId="4233"/>
    <tableColumn id="12181" xr3:uid="{00000000-0010-0000-0400-0000952F0000}" name="Colonne12149" dataDxfId="4232"/>
    <tableColumn id="12182" xr3:uid="{00000000-0010-0000-0400-0000962F0000}" name="Colonne12150" dataDxfId="4231"/>
    <tableColumn id="12183" xr3:uid="{00000000-0010-0000-0400-0000972F0000}" name="Colonne12151" dataDxfId="4230"/>
    <tableColumn id="12184" xr3:uid="{00000000-0010-0000-0400-0000982F0000}" name="Colonne12152" dataDxfId="4229"/>
    <tableColumn id="12185" xr3:uid="{00000000-0010-0000-0400-0000992F0000}" name="Colonne12153" dataDxfId="4228"/>
    <tableColumn id="12186" xr3:uid="{00000000-0010-0000-0400-00009A2F0000}" name="Colonne12154" dataDxfId="4227"/>
    <tableColumn id="12187" xr3:uid="{00000000-0010-0000-0400-00009B2F0000}" name="Colonne12155" dataDxfId="4226"/>
    <tableColumn id="12188" xr3:uid="{00000000-0010-0000-0400-00009C2F0000}" name="Colonne12156" dataDxfId="4225"/>
    <tableColumn id="12189" xr3:uid="{00000000-0010-0000-0400-00009D2F0000}" name="Colonne12157" dataDxfId="4224"/>
    <tableColumn id="12190" xr3:uid="{00000000-0010-0000-0400-00009E2F0000}" name="Colonne12158" dataDxfId="4223"/>
    <tableColumn id="12191" xr3:uid="{00000000-0010-0000-0400-00009F2F0000}" name="Colonne12159" dataDxfId="4222"/>
    <tableColumn id="12192" xr3:uid="{00000000-0010-0000-0400-0000A02F0000}" name="Colonne12160" dataDxfId="4221"/>
    <tableColumn id="12193" xr3:uid="{00000000-0010-0000-0400-0000A12F0000}" name="Colonne12161" dataDxfId="4220"/>
    <tableColumn id="12194" xr3:uid="{00000000-0010-0000-0400-0000A22F0000}" name="Colonne12162" dataDxfId="4219"/>
    <tableColumn id="12195" xr3:uid="{00000000-0010-0000-0400-0000A32F0000}" name="Colonne12163" dataDxfId="4218"/>
    <tableColumn id="12196" xr3:uid="{00000000-0010-0000-0400-0000A42F0000}" name="Colonne12164" dataDxfId="4217"/>
    <tableColumn id="12197" xr3:uid="{00000000-0010-0000-0400-0000A52F0000}" name="Colonne12165" dataDxfId="4216"/>
    <tableColumn id="12198" xr3:uid="{00000000-0010-0000-0400-0000A62F0000}" name="Colonne12166" dataDxfId="4215"/>
    <tableColumn id="12199" xr3:uid="{00000000-0010-0000-0400-0000A72F0000}" name="Colonne12167" dataDxfId="4214"/>
    <tableColumn id="12200" xr3:uid="{00000000-0010-0000-0400-0000A82F0000}" name="Colonne12168" dataDxfId="4213"/>
    <tableColumn id="12201" xr3:uid="{00000000-0010-0000-0400-0000A92F0000}" name="Colonne12169" dataDxfId="4212"/>
    <tableColumn id="12202" xr3:uid="{00000000-0010-0000-0400-0000AA2F0000}" name="Colonne12170" dataDxfId="4211"/>
    <tableColumn id="12203" xr3:uid="{00000000-0010-0000-0400-0000AB2F0000}" name="Colonne12171" dataDxfId="4210"/>
    <tableColumn id="12204" xr3:uid="{00000000-0010-0000-0400-0000AC2F0000}" name="Colonne12172" dataDxfId="4209"/>
    <tableColumn id="12205" xr3:uid="{00000000-0010-0000-0400-0000AD2F0000}" name="Colonne12173" dataDxfId="4208"/>
    <tableColumn id="12206" xr3:uid="{00000000-0010-0000-0400-0000AE2F0000}" name="Colonne12174" dataDxfId="4207"/>
    <tableColumn id="12207" xr3:uid="{00000000-0010-0000-0400-0000AF2F0000}" name="Colonne12175" dataDxfId="4206"/>
    <tableColumn id="12208" xr3:uid="{00000000-0010-0000-0400-0000B02F0000}" name="Colonne12176" dataDxfId="4205"/>
    <tableColumn id="12209" xr3:uid="{00000000-0010-0000-0400-0000B12F0000}" name="Colonne12177" dataDxfId="4204"/>
    <tableColumn id="12210" xr3:uid="{00000000-0010-0000-0400-0000B22F0000}" name="Colonne12178" dataDxfId="4203"/>
    <tableColumn id="12211" xr3:uid="{00000000-0010-0000-0400-0000B32F0000}" name="Colonne12179" dataDxfId="4202"/>
    <tableColumn id="12212" xr3:uid="{00000000-0010-0000-0400-0000B42F0000}" name="Colonne12180" dataDxfId="4201"/>
    <tableColumn id="12213" xr3:uid="{00000000-0010-0000-0400-0000B52F0000}" name="Colonne12181" dataDxfId="4200"/>
    <tableColumn id="12214" xr3:uid="{00000000-0010-0000-0400-0000B62F0000}" name="Colonne12182" dataDxfId="4199"/>
    <tableColumn id="12215" xr3:uid="{00000000-0010-0000-0400-0000B72F0000}" name="Colonne12183" dataDxfId="4198"/>
    <tableColumn id="12216" xr3:uid="{00000000-0010-0000-0400-0000B82F0000}" name="Colonne12184" dataDxfId="4197"/>
    <tableColumn id="12217" xr3:uid="{00000000-0010-0000-0400-0000B92F0000}" name="Colonne12185" dataDxfId="4196"/>
    <tableColumn id="12218" xr3:uid="{00000000-0010-0000-0400-0000BA2F0000}" name="Colonne12186" dataDxfId="4195"/>
    <tableColumn id="12219" xr3:uid="{00000000-0010-0000-0400-0000BB2F0000}" name="Colonne12187" dataDxfId="4194"/>
    <tableColumn id="12220" xr3:uid="{00000000-0010-0000-0400-0000BC2F0000}" name="Colonne12188" dataDxfId="4193"/>
    <tableColumn id="12221" xr3:uid="{00000000-0010-0000-0400-0000BD2F0000}" name="Colonne12189" dataDxfId="4192"/>
    <tableColumn id="12222" xr3:uid="{00000000-0010-0000-0400-0000BE2F0000}" name="Colonne12190" dataDxfId="4191"/>
    <tableColumn id="12223" xr3:uid="{00000000-0010-0000-0400-0000BF2F0000}" name="Colonne12191" dataDxfId="4190"/>
    <tableColumn id="12224" xr3:uid="{00000000-0010-0000-0400-0000C02F0000}" name="Colonne12192" dataDxfId="4189"/>
    <tableColumn id="12225" xr3:uid="{00000000-0010-0000-0400-0000C12F0000}" name="Colonne12193" dataDxfId="4188"/>
    <tableColumn id="12226" xr3:uid="{00000000-0010-0000-0400-0000C22F0000}" name="Colonne12194" dataDxfId="4187"/>
    <tableColumn id="12227" xr3:uid="{00000000-0010-0000-0400-0000C32F0000}" name="Colonne12195" dataDxfId="4186"/>
    <tableColumn id="12228" xr3:uid="{00000000-0010-0000-0400-0000C42F0000}" name="Colonne12196" dataDxfId="4185"/>
    <tableColumn id="12229" xr3:uid="{00000000-0010-0000-0400-0000C52F0000}" name="Colonne12197" dataDxfId="4184"/>
    <tableColumn id="12230" xr3:uid="{00000000-0010-0000-0400-0000C62F0000}" name="Colonne12198" dataDxfId="4183"/>
    <tableColumn id="12231" xr3:uid="{00000000-0010-0000-0400-0000C72F0000}" name="Colonne12199" dataDxfId="4182"/>
    <tableColumn id="12232" xr3:uid="{00000000-0010-0000-0400-0000C82F0000}" name="Colonne12200" dataDxfId="4181"/>
    <tableColumn id="12233" xr3:uid="{00000000-0010-0000-0400-0000C92F0000}" name="Colonne12201" dataDxfId="4180"/>
    <tableColumn id="12234" xr3:uid="{00000000-0010-0000-0400-0000CA2F0000}" name="Colonne12202" dataDxfId="4179"/>
    <tableColumn id="12235" xr3:uid="{00000000-0010-0000-0400-0000CB2F0000}" name="Colonne12203" dataDxfId="4178"/>
    <tableColumn id="12236" xr3:uid="{00000000-0010-0000-0400-0000CC2F0000}" name="Colonne12204" dataDxfId="4177"/>
    <tableColumn id="12237" xr3:uid="{00000000-0010-0000-0400-0000CD2F0000}" name="Colonne12205" dataDxfId="4176"/>
    <tableColumn id="12238" xr3:uid="{00000000-0010-0000-0400-0000CE2F0000}" name="Colonne12206" dataDxfId="4175"/>
    <tableColumn id="12239" xr3:uid="{00000000-0010-0000-0400-0000CF2F0000}" name="Colonne12207" dataDxfId="4174"/>
    <tableColumn id="12240" xr3:uid="{00000000-0010-0000-0400-0000D02F0000}" name="Colonne12208" dataDxfId="4173"/>
    <tableColumn id="12241" xr3:uid="{00000000-0010-0000-0400-0000D12F0000}" name="Colonne12209" dataDxfId="4172"/>
    <tableColumn id="12242" xr3:uid="{00000000-0010-0000-0400-0000D22F0000}" name="Colonne12210" dataDxfId="4171"/>
    <tableColumn id="12243" xr3:uid="{00000000-0010-0000-0400-0000D32F0000}" name="Colonne12211" dataDxfId="4170"/>
    <tableColumn id="12244" xr3:uid="{00000000-0010-0000-0400-0000D42F0000}" name="Colonne12212" dataDxfId="4169"/>
    <tableColumn id="12245" xr3:uid="{00000000-0010-0000-0400-0000D52F0000}" name="Colonne12213" dataDxfId="4168"/>
    <tableColumn id="12246" xr3:uid="{00000000-0010-0000-0400-0000D62F0000}" name="Colonne12214" dataDxfId="4167"/>
    <tableColumn id="12247" xr3:uid="{00000000-0010-0000-0400-0000D72F0000}" name="Colonne12215" dataDxfId="4166"/>
    <tableColumn id="12248" xr3:uid="{00000000-0010-0000-0400-0000D82F0000}" name="Colonne12216" dataDxfId="4165"/>
    <tableColumn id="12249" xr3:uid="{00000000-0010-0000-0400-0000D92F0000}" name="Colonne12217" dataDxfId="4164"/>
    <tableColumn id="12250" xr3:uid="{00000000-0010-0000-0400-0000DA2F0000}" name="Colonne12218" dataDxfId="4163"/>
    <tableColumn id="12251" xr3:uid="{00000000-0010-0000-0400-0000DB2F0000}" name="Colonne12219" dataDxfId="4162"/>
    <tableColumn id="12252" xr3:uid="{00000000-0010-0000-0400-0000DC2F0000}" name="Colonne12220" dataDxfId="4161"/>
    <tableColumn id="12253" xr3:uid="{00000000-0010-0000-0400-0000DD2F0000}" name="Colonne12221" dataDxfId="4160"/>
    <tableColumn id="12254" xr3:uid="{00000000-0010-0000-0400-0000DE2F0000}" name="Colonne12222" dataDxfId="4159"/>
    <tableColumn id="12255" xr3:uid="{00000000-0010-0000-0400-0000DF2F0000}" name="Colonne12223" dataDxfId="4158"/>
    <tableColumn id="12256" xr3:uid="{00000000-0010-0000-0400-0000E02F0000}" name="Colonne12224" dataDxfId="4157"/>
    <tableColumn id="12257" xr3:uid="{00000000-0010-0000-0400-0000E12F0000}" name="Colonne12225" dataDxfId="4156"/>
    <tableColumn id="12258" xr3:uid="{00000000-0010-0000-0400-0000E22F0000}" name="Colonne12226" dataDxfId="4155"/>
    <tableColumn id="12259" xr3:uid="{00000000-0010-0000-0400-0000E32F0000}" name="Colonne12227" dataDxfId="4154"/>
    <tableColumn id="12260" xr3:uid="{00000000-0010-0000-0400-0000E42F0000}" name="Colonne12228" dataDxfId="4153"/>
    <tableColumn id="12261" xr3:uid="{00000000-0010-0000-0400-0000E52F0000}" name="Colonne12229" dataDxfId="4152"/>
    <tableColumn id="12262" xr3:uid="{00000000-0010-0000-0400-0000E62F0000}" name="Colonne12230" dataDxfId="4151"/>
    <tableColumn id="12263" xr3:uid="{00000000-0010-0000-0400-0000E72F0000}" name="Colonne12231" dataDxfId="4150"/>
    <tableColumn id="12264" xr3:uid="{00000000-0010-0000-0400-0000E82F0000}" name="Colonne12232" dataDxfId="4149"/>
    <tableColumn id="12265" xr3:uid="{00000000-0010-0000-0400-0000E92F0000}" name="Colonne12233" dataDxfId="4148"/>
    <tableColumn id="12266" xr3:uid="{00000000-0010-0000-0400-0000EA2F0000}" name="Colonne12234" dataDxfId="4147"/>
    <tableColumn id="12267" xr3:uid="{00000000-0010-0000-0400-0000EB2F0000}" name="Colonne12235" dataDxfId="4146"/>
    <tableColumn id="12268" xr3:uid="{00000000-0010-0000-0400-0000EC2F0000}" name="Colonne12236" dataDxfId="4145"/>
    <tableColumn id="12269" xr3:uid="{00000000-0010-0000-0400-0000ED2F0000}" name="Colonne12237" dataDxfId="4144"/>
    <tableColumn id="12270" xr3:uid="{00000000-0010-0000-0400-0000EE2F0000}" name="Colonne12238" dataDxfId="4143"/>
    <tableColumn id="12271" xr3:uid="{00000000-0010-0000-0400-0000EF2F0000}" name="Colonne12239" dataDxfId="4142"/>
    <tableColumn id="12272" xr3:uid="{00000000-0010-0000-0400-0000F02F0000}" name="Colonne12240" dataDxfId="4141"/>
    <tableColumn id="12273" xr3:uid="{00000000-0010-0000-0400-0000F12F0000}" name="Colonne12241" dataDxfId="4140"/>
    <tableColumn id="12274" xr3:uid="{00000000-0010-0000-0400-0000F22F0000}" name="Colonne12242" dataDxfId="4139"/>
    <tableColumn id="12275" xr3:uid="{00000000-0010-0000-0400-0000F32F0000}" name="Colonne12243" dataDxfId="4138"/>
    <tableColumn id="12276" xr3:uid="{00000000-0010-0000-0400-0000F42F0000}" name="Colonne12244" dataDxfId="4137"/>
    <tableColumn id="12277" xr3:uid="{00000000-0010-0000-0400-0000F52F0000}" name="Colonne12245" dataDxfId="4136"/>
    <tableColumn id="12278" xr3:uid="{00000000-0010-0000-0400-0000F62F0000}" name="Colonne12246" dataDxfId="4135"/>
    <tableColumn id="12279" xr3:uid="{00000000-0010-0000-0400-0000F72F0000}" name="Colonne12247" dataDxfId="4134"/>
    <tableColumn id="12280" xr3:uid="{00000000-0010-0000-0400-0000F82F0000}" name="Colonne12248" dataDxfId="4133"/>
    <tableColumn id="12281" xr3:uid="{00000000-0010-0000-0400-0000F92F0000}" name="Colonne12249" dataDxfId="4132"/>
    <tableColumn id="12282" xr3:uid="{00000000-0010-0000-0400-0000FA2F0000}" name="Colonne12250" dataDxfId="4131"/>
    <tableColumn id="12283" xr3:uid="{00000000-0010-0000-0400-0000FB2F0000}" name="Colonne12251" dataDxfId="4130"/>
    <tableColumn id="12284" xr3:uid="{00000000-0010-0000-0400-0000FC2F0000}" name="Colonne12252" dataDxfId="4129"/>
    <tableColumn id="12285" xr3:uid="{00000000-0010-0000-0400-0000FD2F0000}" name="Colonne12253" dataDxfId="4128"/>
    <tableColumn id="12286" xr3:uid="{00000000-0010-0000-0400-0000FE2F0000}" name="Colonne12254" dataDxfId="4127"/>
    <tableColumn id="12287" xr3:uid="{00000000-0010-0000-0400-0000FF2F0000}" name="Colonne12255" dataDxfId="4126"/>
    <tableColumn id="12288" xr3:uid="{00000000-0010-0000-0400-000000300000}" name="Colonne12256" dataDxfId="4125"/>
    <tableColumn id="12289" xr3:uid="{00000000-0010-0000-0400-000001300000}" name="Colonne12257" dataDxfId="4124"/>
    <tableColumn id="12290" xr3:uid="{00000000-0010-0000-0400-000002300000}" name="Colonne12258" dataDxfId="4123"/>
    <tableColumn id="12291" xr3:uid="{00000000-0010-0000-0400-000003300000}" name="Colonne12259" dataDxfId="4122"/>
    <tableColumn id="12292" xr3:uid="{00000000-0010-0000-0400-000004300000}" name="Colonne12260" dataDxfId="4121"/>
    <tableColumn id="12293" xr3:uid="{00000000-0010-0000-0400-000005300000}" name="Colonne12261" dataDxfId="4120"/>
    <tableColumn id="12294" xr3:uid="{00000000-0010-0000-0400-000006300000}" name="Colonne12262" dataDxfId="4119"/>
    <tableColumn id="12295" xr3:uid="{00000000-0010-0000-0400-000007300000}" name="Colonne12263" dataDxfId="4118"/>
    <tableColumn id="12296" xr3:uid="{00000000-0010-0000-0400-000008300000}" name="Colonne12264" dataDxfId="4117"/>
    <tableColumn id="12297" xr3:uid="{00000000-0010-0000-0400-000009300000}" name="Colonne12265" dataDxfId="4116"/>
    <tableColumn id="12298" xr3:uid="{00000000-0010-0000-0400-00000A300000}" name="Colonne12266" dataDxfId="4115"/>
    <tableColumn id="12299" xr3:uid="{00000000-0010-0000-0400-00000B300000}" name="Colonne12267" dataDxfId="4114"/>
    <tableColumn id="12300" xr3:uid="{00000000-0010-0000-0400-00000C300000}" name="Colonne12268" dataDxfId="4113"/>
    <tableColumn id="12301" xr3:uid="{00000000-0010-0000-0400-00000D300000}" name="Colonne12269" dataDxfId="4112"/>
    <tableColumn id="12302" xr3:uid="{00000000-0010-0000-0400-00000E300000}" name="Colonne12270" dataDxfId="4111"/>
    <tableColumn id="12303" xr3:uid="{00000000-0010-0000-0400-00000F300000}" name="Colonne12271" dataDxfId="4110"/>
    <tableColumn id="12304" xr3:uid="{00000000-0010-0000-0400-000010300000}" name="Colonne12272" dataDxfId="4109"/>
    <tableColumn id="12305" xr3:uid="{00000000-0010-0000-0400-000011300000}" name="Colonne12273" dataDxfId="4108"/>
    <tableColumn id="12306" xr3:uid="{00000000-0010-0000-0400-000012300000}" name="Colonne12274" dataDxfId="4107"/>
    <tableColumn id="12307" xr3:uid="{00000000-0010-0000-0400-000013300000}" name="Colonne12275" dataDxfId="4106"/>
    <tableColumn id="12308" xr3:uid="{00000000-0010-0000-0400-000014300000}" name="Colonne12276" dataDxfId="4105"/>
    <tableColumn id="12309" xr3:uid="{00000000-0010-0000-0400-000015300000}" name="Colonne12277" dataDxfId="4104"/>
    <tableColumn id="12310" xr3:uid="{00000000-0010-0000-0400-000016300000}" name="Colonne12278" dataDxfId="4103"/>
    <tableColumn id="12311" xr3:uid="{00000000-0010-0000-0400-000017300000}" name="Colonne12279" dataDxfId="4102"/>
    <tableColumn id="12312" xr3:uid="{00000000-0010-0000-0400-000018300000}" name="Colonne12280" dataDxfId="4101"/>
    <tableColumn id="12313" xr3:uid="{00000000-0010-0000-0400-000019300000}" name="Colonne12281" dataDxfId="4100"/>
    <tableColumn id="12314" xr3:uid="{00000000-0010-0000-0400-00001A300000}" name="Colonne12282" dataDxfId="4099"/>
    <tableColumn id="12315" xr3:uid="{00000000-0010-0000-0400-00001B300000}" name="Colonne12283" dataDxfId="4098"/>
    <tableColumn id="12316" xr3:uid="{00000000-0010-0000-0400-00001C300000}" name="Colonne12284" dataDxfId="4097"/>
    <tableColumn id="12317" xr3:uid="{00000000-0010-0000-0400-00001D300000}" name="Colonne12285" dataDxfId="4096"/>
    <tableColumn id="12318" xr3:uid="{00000000-0010-0000-0400-00001E300000}" name="Colonne12286" dataDxfId="4095"/>
    <tableColumn id="12319" xr3:uid="{00000000-0010-0000-0400-00001F300000}" name="Colonne12287" dataDxfId="4094"/>
    <tableColumn id="12320" xr3:uid="{00000000-0010-0000-0400-000020300000}" name="Colonne12288" dataDxfId="4093"/>
    <tableColumn id="12321" xr3:uid="{00000000-0010-0000-0400-000021300000}" name="Colonne12289" dataDxfId="4092"/>
    <tableColumn id="12322" xr3:uid="{00000000-0010-0000-0400-000022300000}" name="Colonne12290" dataDxfId="4091"/>
    <tableColumn id="12323" xr3:uid="{00000000-0010-0000-0400-000023300000}" name="Colonne12291" dataDxfId="4090"/>
    <tableColumn id="12324" xr3:uid="{00000000-0010-0000-0400-000024300000}" name="Colonne12292" dataDxfId="4089"/>
    <tableColumn id="12325" xr3:uid="{00000000-0010-0000-0400-000025300000}" name="Colonne12293" dataDxfId="4088"/>
    <tableColumn id="12326" xr3:uid="{00000000-0010-0000-0400-000026300000}" name="Colonne12294" dataDxfId="4087"/>
    <tableColumn id="12327" xr3:uid="{00000000-0010-0000-0400-000027300000}" name="Colonne12295" dataDxfId="4086"/>
    <tableColumn id="12328" xr3:uid="{00000000-0010-0000-0400-000028300000}" name="Colonne12296" dataDxfId="4085"/>
    <tableColumn id="12329" xr3:uid="{00000000-0010-0000-0400-000029300000}" name="Colonne12297" dataDxfId="4084"/>
    <tableColumn id="12330" xr3:uid="{00000000-0010-0000-0400-00002A300000}" name="Colonne12298" dataDxfId="4083"/>
    <tableColumn id="12331" xr3:uid="{00000000-0010-0000-0400-00002B300000}" name="Colonne12299" dataDxfId="4082"/>
    <tableColumn id="12332" xr3:uid="{00000000-0010-0000-0400-00002C300000}" name="Colonne12300" dataDxfId="4081"/>
    <tableColumn id="12333" xr3:uid="{00000000-0010-0000-0400-00002D300000}" name="Colonne12301" dataDxfId="4080"/>
    <tableColumn id="12334" xr3:uid="{00000000-0010-0000-0400-00002E300000}" name="Colonne12302" dataDxfId="4079"/>
    <tableColumn id="12335" xr3:uid="{00000000-0010-0000-0400-00002F300000}" name="Colonne12303" dataDxfId="4078"/>
    <tableColumn id="12336" xr3:uid="{00000000-0010-0000-0400-000030300000}" name="Colonne12304" dataDxfId="4077"/>
    <tableColumn id="12337" xr3:uid="{00000000-0010-0000-0400-000031300000}" name="Colonne12305" dataDxfId="4076"/>
    <tableColumn id="12338" xr3:uid="{00000000-0010-0000-0400-000032300000}" name="Colonne12306" dataDxfId="4075"/>
    <tableColumn id="12339" xr3:uid="{00000000-0010-0000-0400-000033300000}" name="Colonne12307" dataDxfId="4074"/>
    <tableColumn id="12340" xr3:uid="{00000000-0010-0000-0400-000034300000}" name="Colonne12308" dataDxfId="4073"/>
    <tableColumn id="12341" xr3:uid="{00000000-0010-0000-0400-000035300000}" name="Colonne12309" dataDxfId="4072"/>
    <tableColumn id="12342" xr3:uid="{00000000-0010-0000-0400-000036300000}" name="Colonne12310" dataDxfId="4071"/>
    <tableColumn id="12343" xr3:uid="{00000000-0010-0000-0400-000037300000}" name="Colonne12311" dataDxfId="4070"/>
    <tableColumn id="12344" xr3:uid="{00000000-0010-0000-0400-000038300000}" name="Colonne12312" dataDxfId="4069"/>
    <tableColumn id="12345" xr3:uid="{00000000-0010-0000-0400-000039300000}" name="Colonne12313" dataDxfId="4068"/>
    <tableColumn id="12346" xr3:uid="{00000000-0010-0000-0400-00003A300000}" name="Colonne12314" dataDxfId="4067"/>
    <tableColumn id="12347" xr3:uid="{00000000-0010-0000-0400-00003B300000}" name="Colonne12315" dataDxfId="4066"/>
    <tableColumn id="12348" xr3:uid="{00000000-0010-0000-0400-00003C300000}" name="Colonne12316" dataDxfId="4065"/>
    <tableColumn id="12349" xr3:uid="{00000000-0010-0000-0400-00003D300000}" name="Colonne12317" dataDxfId="4064"/>
    <tableColumn id="12350" xr3:uid="{00000000-0010-0000-0400-00003E300000}" name="Colonne12318" dataDxfId="4063"/>
    <tableColumn id="12351" xr3:uid="{00000000-0010-0000-0400-00003F300000}" name="Colonne12319" dataDxfId="4062"/>
    <tableColumn id="12352" xr3:uid="{00000000-0010-0000-0400-000040300000}" name="Colonne12320" dataDxfId="4061"/>
    <tableColumn id="12353" xr3:uid="{00000000-0010-0000-0400-000041300000}" name="Colonne12321" dataDxfId="4060"/>
    <tableColumn id="12354" xr3:uid="{00000000-0010-0000-0400-000042300000}" name="Colonne12322" dataDxfId="4059"/>
    <tableColumn id="12355" xr3:uid="{00000000-0010-0000-0400-000043300000}" name="Colonne12323" dataDxfId="4058"/>
    <tableColumn id="12356" xr3:uid="{00000000-0010-0000-0400-000044300000}" name="Colonne12324" dataDxfId="4057"/>
    <tableColumn id="12357" xr3:uid="{00000000-0010-0000-0400-000045300000}" name="Colonne12325" dataDxfId="4056"/>
    <tableColumn id="12358" xr3:uid="{00000000-0010-0000-0400-000046300000}" name="Colonne12326" dataDxfId="4055"/>
    <tableColumn id="12359" xr3:uid="{00000000-0010-0000-0400-000047300000}" name="Colonne12327" dataDxfId="4054"/>
    <tableColumn id="12360" xr3:uid="{00000000-0010-0000-0400-000048300000}" name="Colonne12328" dataDxfId="4053"/>
    <tableColumn id="12361" xr3:uid="{00000000-0010-0000-0400-000049300000}" name="Colonne12329" dataDxfId="4052"/>
    <tableColumn id="12362" xr3:uid="{00000000-0010-0000-0400-00004A300000}" name="Colonne12330" dataDxfId="4051"/>
    <tableColumn id="12363" xr3:uid="{00000000-0010-0000-0400-00004B300000}" name="Colonne12331" dataDxfId="4050"/>
    <tableColumn id="12364" xr3:uid="{00000000-0010-0000-0400-00004C300000}" name="Colonne12332" dataDxfId="4049"/>
    <tableColumn id="12365" xr3:uid="{00000000-0010-0000-0400-00004D300000}" name="Colonne12333" dataDxfId="4048"/>
    <tableColumn id="12366" xr3:uid="{00000000-0010-0000-0400-00004E300000}" name="Colonne12334" dataDxfId="4047"/>
    <tableColumn id="12367" xr3:uid="{00000000-0010-0000-0400-00004F300000}" name="Colonne12335" dataDxfId="4046"/>
    <tableColumn id="12368" xr3:uid="{00000000-0010-0000-0400-000050300000}" name="Colonne12336" dataDxfId="4045"/>
    <tableColumn id="12369" xr3:uid="{00000000-0010-0000-0400-000051300000}" name="Colonne12337" dataDxfId="4044"/>
    <tableColumn id="12370" xr3:uid="{00000000-0010-0000-0400-000052300000}" name="Colonne12338" dataDxfId="4043"/>
    <tableColumn id="12371" xr3:uid="{00000000-0010-0000-0400-000053300000}" name="Colonne12339" dataDxfId="4042"/>
    <tableColumn id="12372" xr3:uid="{00000000-0010-0000-0400-000054300000}" name="Colonne12340" dataDxfId="4041"/>
    <tableColumn id="12373" xr3:uid="{00000000-0010-0000-0400-000055300000}" name="Colonne12341" dataDxfId="4040"/>
    <tableColumn id="12374" xr3:uid="{00000000-0010-0000-0400-000056300000}" name="Colonne12342" dataDxfId="4039"/>
    <tableColumn id="12375" xr3:uid="{00000000-0010-0000-0400-000057300000}" name="Colonne12343" dataDxfId="4038"/>
    <tableColumn id="12376" xr3:uid="{00000000-0010-0000-0400-000058300000}" name="Colonne12344" dataDxfId="4037"/>
    <tableColumn id="12377" xr3:uid="{00000000-0010-0000-0400-000059300000}" name="Colonne12345" dataDxfId="4036"/>
    <tableColumn id="12378" xr3:uid="{00000000-0010-0000-0400-00005A300000}" name="Colonne12346" dataDxfId="4035"/>
    <tableColumn id="12379" xr3:uid="{00000000-0010-0000-0400-00005B300000}" name="Colonne12347" dataDxfId="4034"/>
    <tableColumn id="12380" xr3:uid="{00000000-0010-0000-0400-00005C300000}" name="Colonne12348" dataDxfId="4033"/>
    <tableColumn id="12381" xr3:uid="{00000000-0010-0000-0400-00005D300000}" name="Colonne12349" dataDxfId="4032"/>
    <tableColumn id="12382" xr3:uid="{00000000-0010-0000-0400-00005E300000}" name="Colonne12350" dataDxfId="4031"/>
    <tableColumn id="12383" xr3:uid="{00000000-0010-0000-0400-00005F300000}" name="Colonne12351" dataDxfId="4030"/>
    <tableColumn id="12384" xr3:uid="{00000000-0010-0000-0400-000060300000}" name="Colonne12352" dataDxfId="4029"/>
    <tableColumn id="12385" xr3:uid="{00000000-0010-0000-0400-000061300000}" name="Colonne12353" dataDxfId="4028"/>
    <tableColumn id="12386" xr3:uid="{00000000-0010-0000-0400-000062300000}" name="Colonne12354" dataDxfId="4027"/>
    <tableColumn id="12387" xr3:uid="{00000000-0010-0000-0400-000063300000}" name="Colonne12355" dataDxfId="4026"/>
    <tableColumn id="12388" xr3:uid="{00000000-0010-0000-0400-000064300000}" name="Colonne12356" dataDxfId="4025"/>
    <tableColumn id="12389" xr3:uid="{00000000-0010-0000-0400-000065300000}" name="Colonne12357" dataDxfId="4024"/>
    <tableColumn id="12390" xr3:uid="{00000000-0010-0000-0400-000066300000}" name="Colonne12358" dataDxfId="4023"/>
    <tableColumn id="12391" xr3:uid="{00000000-0010-0000-0400-000067300000}" name="Colonne12359" dataDxfId="4022"/>
    <tableColumn id="12392" xr3:uid="{00000000-0010-0000-0400-000068300000}" name="Colonne12360" dataDxfId="4021"/>
    <tableColumn id="12393" xr3:uid="{00000000-0010-0000-0400-000069300000}" name="Colonne12361" dataDxfId="4020"/>
    <tableColumn id="12394" xr3:uid="{00000000-0010-0000-0400-00006A300000}" name="Colonne12362" dataDxfId="4019"/>
    <tableColumn id="12395" xr3:uid="{00000000-0010-0000-0400-00006B300000}" name="Colonne12363" dataDxfId="4018"/>
    <tableColumn id="12396" xr3:uid="{00000000-0010-0000-0400-00006C300000}" name="Colonne12364" dataDxfId="4017"/>
    <tableColumn id="12397" xr3:uid="{00000000-0010-0000-0400-00006D300000}" name="Colonne12365" dataDxfId="4016"/>
    <tableColumn id="12398" xr3:uid="{00000000-0010-0000-0400-00006E300000}" name="Colonne12366" dataDxfId="4015"/>
    <tableColumn id="12399" xr3:uid="{00000000-0010-0000-0400-00006F300000}" name="Colonne12367" dataDxfId="4014"/>
    <tableColumn id="12400" xr3:uid="{00000000-0010-0000-0400-000070300000}" name="Colonne12368" dataDxfId="4013"/>
    <tableColumn id="12401" xr3:uid="{00000000-0010-0000-0400-000071300000}" name="Colonne12369" dataDxfId="4012"/>
    <tableColumn id="12402" xr3:uid="{00000000-0010-0000-0400-000072300000}" name="Colonne12370" dataDxfId="4011"/>
    <tableColumn id="12403" xr3:uid="{00000000-0010-0000-0400-000073300000}" name="Colonne12371" dataDxfId="4010"/>
    <tableColumn id="12404" xr3:uid="{00000000-0010-0000-0400-000074300000}" name="Colonne12372" dataDxfId="4009"/>
    <tableColumn id="12405" xr3:uid="{00000000-0010-0000-0400-000075300000}" name="Colonne12373" dataDxfId="4008"/>
    <tableColumn id="12406" xr3:uid="{00000000-0010-0000-0400-000076300000}" name="Colonne12374" dataDxfId="4007"/>
    <tableColumn id="12407" xr3:uid="{00000000-0010-0000-0400-000077300000}" name="Colonne12375" dataDxfId="4006"/>
    <tableColumn id="12408" xr3:uid="{00000000-0010-0000-0400-000078300000}" name="Colonne12376" dataDxfId="4005"/>
    <tableColumn id="12409" xr3:uid="{00000000-0010-0000-0400-000079300000}" name="Colonne12377" dataDxfId="4004"/>
    <tableColumn id="12410" xr3:uid="{00000000-0010-0000-0400-00007A300000}" name="Colonne12378" dataDxfId="4003"/>
    <tableColumn id="12411" xr3:uid="{00000000-0010-0000-0400-00007B300000}" name="Colonne12379" dataDxfId="4002"/>
    <tableColumn id="12412" xr3:uid="{00000000-0010-0000-0400-00007C300000}" name="Colonne12380" dataDxfId="4001"/>
    <tableColumn id="12413" xr3:uid="{00000000-0010-0000-0400-00007D300000}" name="Colonne12381" dataDxfId="4000"/>
    <tableColumn id="12414" xr3:uid="{00000000-0010-0000-0400-00007E300000}" name="Colonne12382" dataDxfId="3999"/>
    <tableColumn id="12415" xr3:uid="{00000000-0010-0000-0400-00007F300000}" name="Colonne12383" dataDxfId="3998"/>
    <tableColumn id="12416" xr3:uid="{00000000-0010-0000-0400-000080300000}" name="Colonne12384" dataDxfId="3997"/>
    <tableColumn id="12417" xr3:uid="{00000000-0010-0000-0400-000081300000}" name="Colonne12385" dataDxfId="3996"/>
    <tableColumn id="12418" xr3:uid="{00000000-0010-0000-0400-000082300000}" name="Colonne12386" dataDxfId="3995"/>
    <tableColumn id="12419" xr3:uid="{00000000-0010-0000-0400-000083300000}" name="Colonne12387" dataDxfId="3994"/>
    <tableColumn id="12420" xr3:uid="{00000000-0010-0000-0400-000084300000}" name="Colonne12388" dataDxfId="3993"/>
    <tableColumn id="12421" xr3:uid="{00000000-0010-0000-0400-000085300000}" name="Colonne12389" dataDxfId="3992"/>
    <tableColumn id="12422" xr3:uid="{00000000-0010-0000-0400-000086300000}" name="Colonne12390" dataDxfId="3991"/>
    <tableColumn id="12423" xr3:uid="{00000000-0010-0000-0400-000087300000}" name="Colonne12391" dataDxfId="3990"/>
    <tableColumn id="12424" xr3:uid="{00000000-0010-0000-0400-000088300000}" name="Colonne12392" dataDxfId="3989"/>
    <tableColumn id="12425" xr3:uid="{00000000-0010-0000-0400-000089300000}" name="Colonne12393" dataDxfId="3988"/>
    <tableColumn id="12426" xr3:uid="{00000000-0010-0000-0400-00008A300000}" name="Colonne12394" dataDxfId="3987"/>
    <tableColumn id="12427" xr3:uid="{00000000-0010-0000-0400-00008B300000}" name="Colonne12395" dataDxfId="3986"/>
    <tableColumn id="12428" xr3:uid="{00000000-0010-0000-0400-00008C300000}" name="Colonne12396" dataDxfId="3985"/>
    <tableColumn id="12429" xr3:uid="{00000000-0010-0000-0400-00008D300000}" name="Colonne12397" dataDxfId="3984"/>
    <tableColumn id="12430" xr3:uid="{00000000-0010-0000-0400-00008E300000}" name="Colonne12398" dataDxfId="3983"/>
    <tableColumn id="12431" xr3:uid="{00000000-0010-0000-0400-00008F300000}" name="Colonne12399" dataDxfId="3982"/>
    <tableColumn id="12432" xr3:uid="{00000000-0010-0000-0400-000090300000}" name="Colonne12400" dataDxfId="3981"/>
    <tableColumn id="12433" xr3:uid="{00000000-0010-0000-0400-000091300000}" name="Colonne12401" dataDxfId="3980"/>
    <tableColumn id="12434" xr3:uid="{00000000-0010-0000-0400-000092300000}" name="Colonne12402" dataDxfId="3979"/>
    <tableColumn id="12435" xr3:uid="{00000000-0010-0000-0400-000093300000}" name="Colonne12403" dataDxfId="3978"/>
    <tableColumn id="12436" xr3:uid="{00000000-0010-0000-0400-000094300000}" name="Colonne12404" dataDxfId="3977"/>
    <tableColumn id="12437" xr3:uid="{00000000-0010-0000-0400-000095300000}" name="Colonne12405" dataDxfId="3976"/>
    <tableColumn id="12438" xr3:uid="{00000000-0010-0000-0400-000096300000}" name="Colonne12406" dataDxfId="3975"/>
    <tableColumn id="12439" xr3:uid="{00000000-0010-0000-0400-000097300000}" name="Colonne12407" dataDxfId="3974"/>
    <tableColumn id="12440" xr3:uid="{00000000-0010-0000-0400-000098300000}" name="Colonne12408" dataDxfId="3973"/>
    <tableColumn id="12441" xr3:uid="{00000000-0010-0000-0400-000099300000}" name="Colonne12409" dataDxfId="3972"/>
    <tableColumn id="12442" xr3:uid="{00000000-0010-0000-0400-00009A300000}" name="Colonne12410" dataDxfId="3971"/>
    <tableColumn id="12443" xr3:uid="{00000000-0010-0000-0400-00009B300000}" name="Colonne12411" dataDxfId="3970"/>
    <tableColumn id="12444" xr3:uid="{00000000-0010-0000-0400-00009C300000}" name="Colonne12412" dataDxfId="3969"/>
    <tableColumn id="12445" xr3:uid="{00000000-0010-0000-0400-00009D300000}" name="Colonne12413" dataDxfId="3968"/>
    <tableColumn id="12446" xr3:uid="{00000000-0010-0000-0400-00009E300000}" name="Colonne12414" dataDxfId="3967"/>
    <tableColumn id="12447" xr3:uid="{00000000-0010-0000-0400-00009F300000}" name="Colonne12415" dataDxfId="3966"/>
    <tableColumn id="12448" xr3:uid="{00000000-0010-0000-0400-0000A0300000}" name="Colonne12416" dataDxfId="3965"/>
    <tableColumn id="12449" xr3:uid="{00000000-0010-0000-0400-0000A1300000}" name="Colonne12417" dataDxfId="3964"/>
    <tableColumn id="12450" xr3:uid="{00000000-0010-0000-0400-0000A2300000}" name="Colonne12418" dataDxfId="3963"/>
    <tableColumn id="12451" xr3:uid="{00000000-0010-0000-0400-0000A3300000}" name="Colonne12419" dataDxfId="3962"/>
    <tableColumn id="12452" xr3:uid="{00000000-0010-0000-0400-0000A4300000}" name="Colonne12420" dataDxfId="3961"/>
    <tableColumn id="12453" xr3:uid="{00000000-0010-0000-0400-0000A5300000}" name="Colonne12421" dataDxfId="3960"/>
    <tableColumn id="12454" xr3:uid="{00000000-0010-0000-0400-0000A6300000}" name="Colonne12422" dataDxfId="3959"/>
    <tableColumn id="12455" xr3:uid="{00000000-0010-0000-0400-0000A7300000}" name="Colonne12423" dataDxfId="3958"/>
    <tableColumn id="12456" xr3:uid="{00000000-0010-0000-0400-0000A8300000}" name="Colonne12424" dataDxfId="3957"/>
    <tableColumn id="12457" xr3:uid="{00000000-0010-0000-0400-0000A9300000}" name="Colonne12425" dataDxfId="3956"/>
    <tableColumn id="12458" xr3:uid="{00000000-0010-0000-0400-0000AA300000}" name="Colonne12426" dataDxfId="3955"/>
    <tableColumn id="12459" xr3:uid="{00000000-0010-0000-0400-0000AB300000}" name="Colonne12427" dataDxfId="3954"/>
    <tableColumn id="12460" xr3:uid="{00000000-0010-0000-0400-0000AC300000}" name="Colonne12428" dataDxfId="3953"/>
    <tableColumn id="12461" xr3:uid="{00000000-0010-0000-0400-0000AD300000}" name="Colonne12429" dataDxfId="3952"/>
    <tableColumn id="12462" xr3:uid="{00000000-0010-0000-0400-0000AE300000}" name="Colonne12430" dataDxfId="3951"/>
    <tableColumn id="12463" xr3:uid="{00000000-0010-0000-0400-0000AF300000}" name="Colonne12431" dataDxfId="3950"/>
    <tableColumn id="12464" xr3:uid="{00000000-0010-0000-0400-0000B0300000}" name="Colonne12432" dataDxfId="3949"/>
    <tableColumn id="12465" xr3:uid="{00000000-0010-0000-0400-0000B1300000}" name="Colonne12433" dataDxfId="3948"/>
    <tableColumn id="12466" xr3:uid="{00000000-0010-0000-0400-0000B2300000}" name="Colonne12434" dataDxfId="3947"/>
    <tableColumn id="12467" xr3:uid="{00000000-0010-0000-0400-0000B3300000}" name="Colonne12435" dataDxfId="3946"/>
    <tableColumn id="12468" xr3:uid="{00000000-0010-0000-0400-0000B4300000}" name="Colonne12436" dataDxfId="3945"/>
    <tableColumn id="12469" xr3:uid="{00000000-0010-0000-0400-0000B5300000}" name="Colonne12437" dataDxfId="3944"/>
    <tableColumn id="12470" xr3:uid="{00000000-0010-0000-0400-0000B6300000}" name="Colonne12438" dataDxfId="3943"/>
    <tableColumn id="12471" xr3:uid="{00000000-0010-0000-0400-0000B7300000}" name="Colonne12439" dataDxfId="3942"/>
    <tableColumn id="12472" xr3:uid="{00000000-0010-0000-0400-0000B8300000}" name="Colonne12440" dataDxfId="3941"/>
    <tableColumn id="12473" xr3:uid="{00000000-0010-0000-0400-0000B9300000}" name="Colonne12441" dataDxfId="3940"/>
    <tableColumn id="12474" xr3:uid="{00000000-0010-0000-0400-0000BA300000}" name="Colonne12442" dataDxfId="3939"/>
    <tableColumn id="12475" xr3:uid="{00000000-0010-0000-0400-0000BB300000}" name="Colonne12443" dataDxfId="3938"/>
    <tableColumn id="12476" xr3:uid="{00000000-0010-0000-0400-0000BC300000}" name="Colonne12444" dataDxfId="3937"/>
    <tableColumn id="12477" xr3:uid="{00000000-0010-0000-0400-0000BD300000}" name="Colonne12445" dataDxfId="3936"/>
    <tableColumn id="12478" xr3:uid="{00000000-0010-0000-0400-0000BE300000}" name="Colonne12446" dataDxfId="3935"/>
    <tableColumn id="12479" xr3:uid="{00000000-0010-0000-0400-0000BF300000}" name="Colonne12447" dataDxfId="3934"/>
    <tableColumn id="12480" xr3:uid="{00000000-0010-0000-0400-0000C0300000}" name="Colonne12448" dataDxfId="3933"/>
    <tableColumn id="12481" xr3:uid="{00000000-0010-0000-0400-0000C1300000}" name="Colonne12449" dataDxfId="3932"/>
    <tableColumn id="12482" xr3:uid="{00000000-0010-0000-0400-0000C2300000}" name="Colonne12450" dataDxfId="3931"/>
    <tableColumn id="12483" xr3:uid="{00000000-0010-0000-0400-0000C3300000}" name="Colonne12451" dataDxfId="3930"/>
    <tableColumn id="12484" xr3:uid="{00000000-0010-0000-0400-0000C4300000}" name="Colonne12452" dataDxfId="3929"/>
    <tableColumn id="12485" xr3:uid="{00000000-0010-0000-0400-0000C5300000}" name="Colonne12453" dataDxfId="3928"/>
    <tableColumn id="12486" xr3:uid="{00000000-0010-0000-0400-0000C6300000}" name="Colonne12454" dataDxfId="3927"/>
    <tableColumn id="12487" xr3:uid="{00000000-0010-0000-0400-0000C7300000}" name="Colonne12455" dataDxfId="3926"/>
    <tableColumn id="12488" xr3:uid="{00000000-0010-0000-0400-0000C8300000}" name="Colonne12456" dataDxfId="3925"/>
    <tableColumn id="12489" xr3:uid="{00000000-0010-0000-0400-0000C9300000}" name="Colonne12457" dataDxfId="3924"/>
    <tableColumn id="12490" xr3:uid="{00000000-0010-0000-0400-0000CA300000}" name="Colonne12458" dataDxfId="3923"/>
    <tableColumn id="12491" xr3:uid="{00000000-0010-0000-0400-0000CB300000}" name="Colonne12459" dataDxfId="3922"/>
    <tableColumn id="12492" xr3:uid="{00000000-0010-0000-0400-0000CC300000}" name="Colonne12460" dataDxfId="3921"/>
    <tableColumn id="12493" xr3:uid="{00000000-0010-0000-0400-0000CD300000}" name="Colonne12461" dataDxfId="3920"/>
    <tableColumn id="12494" xr3:uid="{00000000-0010-0000-0400-0000CE300000}" name="Colonne12462" dataDxfId="3919"/>
    <tableColumn id="12495" xr3:uid="{00000000-0010-0000-0400-0000CF300000}" name="Colonne12463" dataDxfId="3918"/>
    <tableColumn id="12496" xr3:uid="{00000000-0010-0000-0400-0000D0300000}" name="Colonne12464" dataDxfId="3917"/>
    <tableColumn id="12497" xr3:uid="{00000000-0010-0000-0400-0000D1300000}" name="Colonne12465" dataDxfId="3916"/>
    <tableColumn id="12498" xr3:uid="{00000000-0010-0000-0400-0000D2300000}" name="Colonne12466" dataDxfId="3915"/>
    <tableColumn id="12499" xr3:uid="{00000000-0010-0000-0400-0000D3300000}" name="Colonne12467" dataDxfId="3914"/>
    <tableColumn id="12500" xr3:uid="{00000000-0010-0000-0400-0000D4300000}" name="Colonne12468" dataDxfId="3913"/>
    <tableColumn id="12501" xr3:uid="{00000000-0010-0000-0400-0000D5300000}" name="Colonne12469" dataDxfId="3912"/>
    <tableColumn id="12502" xr3:uid="{00000000-0010-0000-0400-0000D6300000}" name="Colonne12470" dataDxfId="3911"/>
    <tableColumn id="12503" xr3:uid="{00000000-0010-0000-0400-0000D7300000}" name="Colonne12471" dataDxfId="3910"/>
    <tableColumn id="12504" xr3:uid="{00000000-0010-0000-0400-0000D8300000}" name="Colonne12472" dataDxfId="3909"/>
    <tableColumn id="12505" xr3:uid="{00000000-0010-0000-0400-0000D9300000}" name="Colonne12473" dataDxfId="3908"/>
    <tableColumn id="12506" xr3:uid="{00000000-0010-0000-0400-0000DA300000}" name="Colonne12474" dataDxfId="3907"/>
    <tableColumn id="12507" xr3:uid="{00000000-0010-0000-0400-0000DB300000}" name="Colonne12475" dataDxfId="3906"/>
    <tableColumn id="12508" xr3:uid="{00000000-0010-0000-0400-0000DC300000}" name="Colonne12476" dataDxfId="3905"/>
    <tableColumn id="12509" xr3:uid="{00000000-0010-0000-0400-0000DD300000}" name="Colonne12477" dataDxfId="3904"/>
    <tableColumn id="12510" xr3:uid="{00000000-0010-0000-0400-0000DE300000}" name="Colonne12478" dataDxfId="3903"/>
    <tableColumn id="12511" xr3:uid="{00000000-0010-0000-0400-0000DF300000}" name="Colonne12479" dataDxfId="3902"/>
    <tableColumn id="12512" xr3:uid="{00000000-0010-0000-0400-0000E0300000}" name="Colonne12480" dataDxfId="3901"/>
    <tableColumn id="12513" xr3:uid="{00000000-0010-0000-0400-0000E1300000}" name="Colonne12481" dataDxfId="3900"/>
    <tableColumn id="12514" xr3:uid="{00000000-0010-0000-0400-0000E2300000}" name="Colonne12482" dataDxfId="3899"/>
    <tableColumn id="12515" xr3:uid="{00000000-0010-0000-0400-0000E3300000}" name="Colonne12483" dataDxfId="3898"/>
    <tableColumn id="12516" xr3:uid="{00000000-0010-0000-0400-0000E4300000}" name="Colonne12484" dataDxfId="3897"/>
    <tableColumn id="12517" xr3:uid="{00000000-0010-0000-0400-0000E5300000}" name="Colonne12485" dataDxfId="3896"/>
    <tableColumn id="12518" xr3:uid="{00000000-0010-0000-0400-0000E6300000}" name="Colonne12486" dataDxfId="3895"/>
    <tableColumn id="12519" xr3:uid="{00000000-0010-0000-0400-0000E7300000}" name="Colonne12487" dataDxfId="3894"/>
    <tableColumn id="12520" xr3:uid="{00000000-0010-0000-0400-0000E8300000}" name="Colonne12488" dataDxfId="3893"/>
    <tableColumn id="12521" xr3:uid="{00000000-0010-0000-0400-0000E9300000}" name="Colonne12489" dataDxfId="3892"/>
    <tableColumn id="12522" xr3:uid="{00000000-0010-0000-0400-0000EA300000}" name="Colonne12490" dataDxfId="3891"/>
    <tableColumn id="12523" xr3:uid="{00000000-0010-0000-0400-0000EB300000}" name="Colonne12491" dataDxfId="3890"/>
    <tableColumn id="12524" xr3:uid="{00000000-0010-0000-0400-0000EC300000}" name="Colonne12492" dataDxfId="3889"/>
    <tableColumn id="12525" xr3:uid="{00000000-0010-0000-0400-0000ED300000}" name="Colonne12493" dataDxfId="3888"/>
    <tableColumn id="12526" xr3:uid="{00000000-0010-0000-0400-0000EE300000}" name="Colonne12494" dataDxfId="3887"/>
    <tableColumn id="12527" xr3:uid="{00000000-0010-0000-0400-0000EF300000}" name="Colonne12495" dataDxfId="3886"/>
    <tableColumn id="12528" xr3:uid="{00000000-0010-0000-0400-0000F0300000}" name="Colonne12496" dataDxfId="3885"/>
    <tableColumn id="12529" xr3:uid="{00000000-0010-0000-0400-0000F1300000}" name="Colonne12497" dataDxfId="3884"/>
    <tableColumn id="12530" xr3:uid="{00000000-0010-0000-0400-0000F2300000}" name="Colonne12498" dataDxfId="3883"/>
    <tableColumn id="12531" xr3:uid="{00000000-0010-0000-0400-0000F3300000}" name="Colonne12499" dataDxfId="3882"/>
    <tableColumn id="12532" xr3:uid="{00000000-0010-0000-0400-0000F4300000}" name="Colonne12500" dataDxfId="3881"/>
    <tableColumn id="12533" xr3:uid="{00000000-0010-0000-0400-0000F5300000}" name="Colonne12501" dataDxfId="3880"/>
    <tableColumn id="12534" xr3:uid="{00000000-0010-0000-0400-0000F6300000}" name="Colonne12502" dataDxfId="3879"/>
    <tableColumn id="12535" xr3:uid="{00000000-0010-0000-0400-0000F7300000}" name="Colonne12503" dataDxfId="3878"/>
    <tableColumn id="12536" xr3:uid="{00000000-0010-0000-0400-0000F8300000}" name="Colonne12504" dataDxfId="3877"/>
    <tableColumn id="12537" xr3:uid="{00000000-0010-0000-0400-0000F9300000}" name="Colonne12505" dataDxfId="3876"/>
    <tableColumn id="12538" xr3:uid="{00000000-0010-0000-0400-0000FA300000}" name="Colonne12506" dataDxfId="3875"/>
    <tableColumn id="12539" xr3:uid="{00000000-0010-0000-0400-0000FB300000}" name="Colonne12507" dataDxfId="3874"/>
    <tableColumn id="12540" xr3:uid="{00000000-0010-0000-0400-0000FC300000}" name="Colonne12508" dataDxfId="3873"/>
    <tableColumn id="12541" xr3:uid="{00000000-0010-0000-0400-0000FD300000}" name="Colonne12509" dataDxfId="3872"/>
    <tableColumn id="12542" xr3:uid="{00000000-0010-0000-0400-0000FE300000}" name="Colonne12510" dataDxfId="3871"/>
    <tableColumn id="12543" xr3:uid="{00000000-0010-0000-0400-0000FF300000}" name="Colonne12511" dataDxfId="3870"/>
    <tableColumn id="12544" xr3:uid="{00000000-0010-0000-0400-000000310000}" name="Colonne12512" dataDxfId="3869"/>
    <tableColumn id="12545" xr3:uid="{00000000-0010-0000-0400-000001310000}" name="Colonne12513" dataDxfId="3868"/>
    <tableColumn id="12546" xr3:uid="{00000000-0010-0000-0400-000002310000}" name="Colonne12514" dataDxfId="3867"/>
    <tableColumn id="12547" xr3:uid="{00000000-0010-0000-0400-000003310000}" name="Colonne12515" dataDxfId="3866"/>
    <tableColumn id="12548" xr3:uid="{00000000-0010-0000-0400-000004310000}" name="Colonne12516" dataDxfId="3865"/>
    <tableColumn id="12549" xr3:uid="{00000000-0010-0000-0400-000005310000}" name="Colonne12517" dataDxfId="3864"/>
    <tableColumn id="12550" xr3:uid="{00000000-0010-0000-0400-000006310000}" name="Colonne12518" dataDxfId="3863"/>
    <tableColumn id="12551" xr3:uid="{00000000-0010-0000-0400-000007310000}" name="Colonne12519" dataDxfId="3862"/>
    <tableColumn id="12552" xr3:uid="{00000000-0010-0000-0400-000008310000}" name="Colonne12520" dataDxfId="3861"/>
    <tableColumn id="12553" xr3:uid="{00000000-0010-0000-0400-000009310000}" name="Colonne12521" dataDxfId="3860"/>
    <tableColumn id="12554" xr3:uid="{00000000-0010-0000-0400-00000A310000}" name="Colonne12522" dataDxfId="3859"/>
    <tableColumn id="12555" xr3:uid="{00000000-0010-0000-0400-00000B310000}" name="Colonne12523" dataDxfId="3858"/>
    <tableColumn id="12556" xr3:uid="{00000000-0010-0000-0400-00000C310000}" name="Colonne12524" dataDxfId="3857"/>
    <tableColumn id="12557" xr3:uid="{00000000-0010-0000-0400-00000D310000}" name="Colonne12525" dataDxfId="3856"/>
    <tableColumn id="12558" xr3:uid="{00000000-0010-0000-0400-00000E310000}" name="Colonne12526" dataDxfId="3855"/>
    <tableColumn id="12559" xr3:uid="{00000000-0010-0000-0400-00000F310000}" name="Colonne12527" dataDxfId="3854"/>
    <tableColumn id="12560" xr3:uid="{00000000-0010-0000-0400-000010310000}" name="Colonne12528" dataDxfId="3853"/>
    <tableColumn id="12561" xr3:uid="{00000000-0010-0000-0400-000011310000}" name="Colonne12529" dataDxfId="3852"/>
    <tableColumn id="12562" xr3:uid="{00000000-0010-0000-0400-000012310000}" name="Colonne12530" dataDxfId="3851"/>
    <tableColumn id="12563" xr3:uid="{00000000-0010-0000-0400-000013310000}" name="Colonne12531" dataDxfId="3850"/>
    <tableColumn id="12564" xr3:uid="{00000000-0010-0000-0400-000014310000}" name="Colonne12532" dataDxfId="3849"/>
    <tableColumn id="12565" xr3:uid="{00000000-0010-0000-0400-000015310000}" name="Colonne12533" dataDxfId="3848"/>
    <tableColumn id="12566" xr3:uid="{00000000-0010-0000-0400-000016310000}" name="Colonne12534" dataDxfId="3847"/>
    <tableColumn id="12567" xr3:uid="{00000000-0010-0000-0400-000017310000}" name="Colonne12535" dataDxfId="3846"/>
    <tableColumn id="12568" xr3:uid="{00000000-0010-0000-0400-000018310000}" name="Colonne12536" dataDxfId="3845"/>
    <tableColumn id="12569" xr3:uid="{00000000-0010-0000-0400-000019310000}" name="Colonne12537" dataDxfId="3844"/>
    <tableColumn id="12570" xr3:uid="{00000000-0010-0000-0400-00001A310000}" name="Colonne12538" dataDxfId="3843"/>
    <tableColumn id="12571" xr3:uid="{00000000-0010-0000-0400-00001B310000}" name="Colonne12539" dataDxfId="3842"/>
    <tableColumn id="12572" xr3:uid="{00000000-0010-0000-0400-00001C310000}" name="Colonne12540" dataDxfId="3841"/>
    <tableColumn id="12573" xr3:uid="{00000000-0010-0000-0400-00001D310000}" name="Colonne12541" dataDxfId="3840"/>
    <tableColumn id="12574" xr3:uid="{00000000-0010-0000-0400-00001E310000}" name="Colonne12542" dataDxfId="3839"/>
    <tableColumn id="12575" xr3:uid="{00000000-0010-0000-0400-00001F310000}" name="Colonne12543" dataDxfId="3838"/>
    <tableColumn id="12576" xr3:uid="{00000000-0010-0000-0400-000020310000}" name="Colonne12544" dataDxfId="3837"/>
    <tableColumn id="12577" xr3:uid="{00000000-0010-0000-0400-000021310000}" name="Colonne12545" dataDxfId="3836"/>
    <tableColumn id="12578" xr3:uid="{00000000-0010-0000-0400-000022310000}" name="Colonne12546" dataDxfId="3835"/>
    <tableColumn id="12579" xr3:uid="{00000000-0010-0000-0400-000023310000}" name="Colonne12547" dataDxfId="3834"/>
    <tableColumn id="12580" xr3:uid="{00000000-0010-0000-0400-000024310000}" name="Colonne12548" dataDxfId="3833"/>
    <tableColumn id="12581" xr3:uid="{00000000-0010-0000-0400-000025310000}" name="Colonne12549" dataDxfId="3832"/>
    <tableColumn id="12582" xr3:uid="{00000000-0010-0000-0400-000026310000}" name="Colonne12550" dataDxfId="3831"/>
    <tableColumn id="12583" xr3:uid="{00000000-0010-0000-0400-000027310000}" name="Colonne12551" dataDxfId="3830"/>
    <tableColumn id="12584" xr3:uid="{00000000-0010-0000-0400-000028310000}" name="Colonne12552" dataDxfId="3829"/>
    <tableColumn id="12585" xr3:uid="{00000000-0010-0000-0400-000029310000}" name="Colonne12553" dataDxfId="3828"/>
    <tableColumn id="12586" xr3:uid="{00000000-0010-0000-0400-00002A310000}" name="Colonne12554" dataDxfId="3827"/>
    <tableColumn id="12587" xr3:uid="{00000000-0010-0000-0400-00002B310000}" name="Colonne12555" dataDxfId="3826"/>
    <tableColumn id="12588" xr3:uid="{00000000-0010-0000-0400-00002C310000}" name="Colonne12556" dataDxfId="3825"/>
    <tableColumn id="12589" xr3:uid="{00000000-0010-0000-0400-00002D310000}" name="Colonne12557" dataDxfId="3824"/>
    <tableColumn id="12590" xr3:uid="{00000000-0010-0000-0400-00002E310000}" name="Colonne12558" dataDxfId="3823"/>
    <tableColumn id="12591" xr3:uid="{00000000-0010-0000-0400-00002F310000}" name="Colonne12559" dataDxfId="3822"/>
    <tableColumn id="12592" xr3:uid="{00000000-0010-0000-0400-000030310000}" name="Colonne12560" dataDxfId="3821"/>
    <tableColumn id="12593" xr3:uid="{00000000-0010-0000-0400-000031310000}" name="Colonne12561" dataDxfId="3820"/>
    <tableColumn id="12594" xr3:uid="{00000000-0010-0000-0400-000032310000}" name="Colonne12562" dataDxfId="3819"/>
    <tableColumn id="12595" xr3:uid="{00000000-0010-0000-0400-000033310000}" name="Colonne12563" dataDxfId="3818"/>
    <tableColumn id="12596" xr3:uid="{00000000-0010-0000-0400-000034310000}" name="Colonne12564" dataDxfId="3817"/>
    <tableColumn id="12597" xr3:uid="{00000000-0010-0000-0400-000035310000}" name="Colonne12565" dataDxfId="3816"/>
    <tableColumn id="12598" xr3:uid="{00000000-0010-0000-0400-000036310000}" name="Colonne12566" dataDxfId="3815"/>
    <tableColumn id="12599" xr3:uid="{00000000-0010-0000-0400-000037310000}" name="Colonne12567" dataDxfId="3814"/>
    <tableColumn id="12600" xr3:uid="{00000000-0010-0000-0400-000038310000}" name="Colonne12568" dataDxfId="3813"/>
    <tableColumn id="12601" xr3:uid="{00000000-0010-0000-0400-000039310000}" name="Colonne12569" dataDxfId="3812"/>
    <tableColumn id="12602" xr3:uid="{00000000-0010-0000-0400-00003A310000}" name="Colonne12570" dataDxfId="3811"/>
    <tableColumn id="12603" xr3:uid="{00000000-0010-0000-0400-00003B310000}" name="Colonne12571" dataDxfId="3810"/>
    <tableColumn id="12604" xr3:uid="{00000000-0010-0000-0400-00003C310000}" name="Colonne12572" dataDxfId="3809"/>
    <tableColumn id="12605" xr3:uid="{00000000-0010-0000-0400-00003D310000}" name="Colonne12573" dataDxfId="3808"/>
    <tableColumn id="12606" xr3:uid="{00000000-0010-0000-0400-00003E310000}" name="Colonne12574" dataDxfId="3807"/>
    <tableColumn id="12607" xr3:uid="{00000000-0010-0000-0400-00003F310000}" name="Colonne12575" dataDxfId="3806"/>
    <tableColumn id="12608" xr3:uid="{00000000-0010-0000-0400-000040310000}" name="Colonne12576" dataDxfId="3805"/>
    <tableColumn id="12609" xr3:uid="{00000000-0010-0000-0400-000041310000}" name="Colonne12577" dataDxfId="3804"/>
    <tableColumn id="12610" xr3:uid="{00000000-0010-0000-0400-000042310000}" name="Colonne12578" dataDxfId="3803"/>
    <tableColumn id="12611" xr3:uid="{00000000-0010-0000-0400-000043310000}" name="Colonne12579" dataDxfId="3802"/>
    <tableColumn id="12612" xr3:uid="{00000000-0010-0000-0400-000044310000}" name="Colonne12580" dataDxfId="3801"/>
    <tableColumn id="12613" xr3:uid="{00000000-0010-0000-0400-000045310000}" name="Colonne12581" dataDxfId="3800"/>
    <tableColumn id="12614" xr3:uid="{00000000-0010-0000-0400-000046310000}" name="Colonne12582" dataDxfId="3799"/>
    <tableColumn id="12615" xr3:uid="{00000000-0010-0000-0400-000047310000}" name="Colonne12583" dataDxfId="3798"/>
    <tableColumn id="12616" xr3:uid="{00000000-0010-0000-0400-000048310000}" name="Colonne12584" dataDxfId="3797"/>
    <tableColumn id="12617" xr3:uid="{00000000-0010-0000-0400-000049310000}" name="Colonne12585" dataDxfId="3796"/>
    <tableColumn id="12618" xr3:uid="{00000000-0010-0000-0400-00004A310000}" name="Colonne12586" dataDxfId="3795"/>
    <tableColumn id="12619" xr3:uid="{00000000-0010-0000-0400-00004B310000}" name="Colonne12587" dataDxfId="3794"/>
    <tableColumn id="12620" xr3:uid="{00000000-0010-0000-0400-00004C310000}" name="Colonne12588" dataDxfId="3793"/>
    <tableColumn id="12621" xr3:uid="{00000000-0010-0000-0400-00004D310000}" name="Colonne12589" dataDxfId="3792"/>
    <tableColumn id="12622" xr3:uid="{00000000-0010-0000-0400-00004E310000}" name="Colonne12590" dataDxfId="3791"/>
    <tableColumn id="12623" xr3:uid="{00000000-0010-0000-0400-00004F310000}" name="Colonne12591" dataDxfId="3790"/>
    <tableColumn id="12624" xr3:uid="{00000000-0010-0000-0400-000050310000}" name="Colonne12592" dataDxfId="3789"/>
    <tableColumn id="12625" xr3:uid="{00000000-0010-0000-0400-000051310000}" name="Colonne12593" dataDxfId="3788"/>
    <tableColumn id="12626" xr3:uid="{00000000-0010-0000-0400-000052310000}" name="Colonne12594" dataDxfId="3787"/>
    <tableColumn id="12627" xr3:uid="{00000000-0010-0000-0400-000053310000}" name="Colonne12595" dataDxfId="3786"/>
    <tableColumn id="12628" xr3:uid="{00000000-0010-0000-0400-000054310000}" name="Colonne12596" dataDxfId="3785"/>
    <tableColumn id="12629" xr3:uid="{00000000-0010-0000-0400-000055310000}" name="Colonne12597" dataDxfId="3784"/>
    <tableColumn id="12630" xr3:uid="{00000000-0010-0000-0400-000056310000}" name="Colonne12598" dataDxfId="3783"/>
    <tableColumn id="12631" xr3:uid="{00000000-0010-0000-0400-000057310000}" name="Colonne12599" dataDxfId="3782"/>
    <tableColumn id="12632" xr3:uid="{00000000-0010-0000-0400-000058310000}" name="Colonne12600" dataDxfId="3781"/>
    <tableColumn id="12633" xr3:uid="{00000000-0010-0000-0400-000059310000}" name="Colonne12601" dataDxfId="3780"/>
    <tableColumn id="12634" xr3:uid="{00000000-0010-0000-0400-00005A310000}" name="Colonne12602" dataDxfId="3779"/>
    <tableColumn id="12635" xr3:uid="{00000000-0010-0000-0400-00005B310000}" name="Colonne12603" dataDxfId="3778"/>
    <tableColumn id="12636" xr3:uid="{00000000-0010-0000-0400-00005C310000}" name="Colonne12604" dataDxfId="3777"/>
    <tableColumn id="12637" xr3:uid="{00000000-0010-0000-0400-00005D310000}" name="Colonne12605" dataDxfId="3776"/>
    <tableColumn id="12638" xr3:uid="{00000000-0010-0000-0400-00005E310000}" name="Colonne12606" dataDxfId="3775"/>
    <tableColumn id="12639" xr3:uid="{00000000-0010-0000-0400-00005F310000}" name="Colonne12607" dataDxfId="3774"/>
    <tableColumn id="12640" xr3:uid="{00000000-0010-0000-0400-000060310000}" name="Colonne12608" dataDxfId="3773"/>
    <tableColumn id="12641" xr3:uid="{00000000-0010-0000-0400-000061310000}" name="Colonne12609" dataDxfId="3772"/>
    <tableColumn id="12642" xr3:uid="{00000000-0010-0000-0400-000062310000}" name="Colonne12610" dataDxfId="3771"/>
    <tableColumn id="12643" xr3:uid="{00000000-0010-0000-0400-000063310000}" name="Colonne12611" dataDxfId="3770"/>
    <tableColumn id="12644" xr3:uid="{00000000-0010-0000-0400-000064310000}" name="Colonne12612" dataDxfId="3769"/>
    <tableColumn id="12645" xr3:uid="{00000000-0010-0000-0400-000065310000}" name="Colonne12613" dataDxfId="3768"/>
    <tableColumn id="12646" xr3:uid="{00000000-0010-0000-0400-000066310000}" name="Colonne12614" dataDxfId="3767"/>
    <tableColumn id="12647" xr3:uid="{00000000-0010-0000-0400-000067310000}" name="Colonne12615" dataDxfId="3766"/>
    <tableColumn id="12648" xr3:uid="{00000000-0010-0000-0400-000068310000}" name="Colonne12616" dataDxfId="3765"/>
    <tableColumn id="12649" xr3:uid="{00000000-0010-0000-0400-000069310000}" name="Colonne12617" dataDxfId="3764"/>
    <tableColumn id="12650" xr3:uid="{00000000-0010-0000-0400-00006A310000}" name="Colonne12618" dataDxfId="3763"/>
    <tableColumn id="12651" xr3:uid="{00000000-0010-0000-0400-00006B310000}" name="Colonne12619" dataDxfId="3762"/>
    <tableColumn id="12652" xr3:uid="{00000000-0010-0000-0400-00006C310000}" name="Colonne12620" dataDxfId="3761"/>
    <tableColumn id="12653" xr3:uid="{00000000-0010-0000-0400-00006D310000}" name="Colonne12621" dataDxfId="3760"/>
    <tableColumn id="12654" xr3:uid="{00000000-0010-0000-0400-00006E310000}" name="Colonne12622" dataDxfId="3759"/>
    <tableColumn id="12655" xr3:uid="{00000000-0010-0000-0400-00006F310000}" name="Colonne12623" dataDxfId="3758"/>
    <tableColumn id="12656" xr3:uid="{00000000-0010-0000-0400-000070310000}" name="Colonne12624" dataDxfId="3757"/>
    <tableColumn id="12657" xr3:uid="{00000000-0010-0000-0400-000071310000}" name="Colonne12625" dataDxfId="3756"/>
    <tableColumn id="12658" xr3:uid="{00000000-0010-0000-0400-000072310000}" name="Colonne12626" dataDxfId="3755"/>
    <tableColumn id="12659" xr3:uid="{00000000-0010-0000-0400-000073310000}" name="Colonne12627" dataDxfId="3754"/>
    <tableColumn id="12660" xr3:uid="{00000000-0010-0000-0400-000074310000}" name="Colonne12628" dataDxfId="3753"/>
    <tableColumn id="12661" xr3:uid="{00000000-0010-0000-0400-000075310000}" name="Colonne12629" dataDxfId="3752"/>
    <tableColumn id="12662" xr3:uid="{00000000-0010-0000-0400-000076310000}" name="Colonne12630" dataDxfId="3751"/>
    <tableColumn id="12663" xr3:uid="{00000000-0010-0000-0400-000077310000}" name="Colonne12631" dataDxfId="3750"/>
    <tableColumn id="12664" xr3:uid="{00000000-0010-0000-0400-000078310000}" name="Colonne12632" dataDxfId="3749"/>
    <tableColumn id="12665" xr3:uid="{00000000-0010-0000-0400-000079310000}" name="Colonne12633" dataDxfId="3748"/>
    <tableColumn id="12666" xr3:uid="{00000000-0010-0000-0400-00007A310000}" name="Colonne12634" dataDxfId="3747"/>
    <tableColumn id="12667" xr3:uid="{00000000-0010-0000-0400-00007B310000}" name="Colonne12635" dataDxfId="3746"/>
    <tableColumn id="12668" xr3:uid="{00000000-0010-0000-0400-00007C310000}" name="Colonne12636" dataDxfId="3745"/>
    <tableColumn id="12669" xr3:uid="{00000000-0010-0000-0400-00007D310000}" name="Colonne12637" dataDxfId="3744"/>
    <tableColumn id="12670" xr3:uid="{00000000-0010-0000-0400-00007E310000}" name="Colonne12638" dataDxfId="3743"/>
    <tableColumn id="12671" xr3:uid="{00000000-0010-0000-0400-00007F310000}" name="Colonne12639" dataDxfId="3742"/>
    <tableColumn id="12672" xr3:uid="{00000000-0010-0000-0400-000080310000}" name="Colonne12640" dataDxfId="3741"/>
    <tableColumn id="12673" xr3:uid="{00000000-0010-0000-0400-000081310000}" name="Colonne12641" dataDxfId="3740"/>
    <tableColumn id="12674" xr3:uid="{00000000-0010-0000-0400-000082310000}" name="Colonne12642" dataDxfId="3739"/>
    <tableColumn id="12675" xr3:uid="{00000000-0010-0000-0400-000083310000}" name="Colonne12643" dataDxfId="3738"/>
    <tableColumn id="12676" xr3:uid="{00000000-0010-0000-0400-000084310000}" name="Colonne12644" dataDxfId="3737"/>
    <tableColumn id="12677" xr3:uid="{00000000-0010-0000-0400-000085310000}" name="Colonne12645" dataDxfId="3736"/>
    <tableColumn id="12678" xr3:uid="{00000000-0010-0000-0400-000086310000}" name="Colonne12646" dataDxfId="3735"/>
    <tableColumn id="12679" xr3:uid="{00000000-0010-0000-0400-000087310000}" name="Colonne12647" dataDxfId="3734"/>
    <tableColumn id="12680" xr3:uid="{00000000-0010-0000-0400-000088310000}" name="Colonne12648" dataDxfId="3733"/>
    <tableColumn id="12681" xr3:uid="{00000000-0010-0000-0400-000089310000}" name="Colonne12649" dataDxfId="3732"/>
    <tableColumn id="12682" xr3:uid="{00000000-0010-0000-0400-00008A310000}" name="Colonne12650" dataDxfId="3731"/>
    <tableColumn id="12683" xr3:uid="{00000000-0010-0000-0400-00008B310000}" name="Colonne12651" dataDxfId="3730"/>
    <tableColumn id="12684" xr3:uid="{00000000-0010-0000-0400-00008C310000}" name="Colonne12652" dataDxfId="3729"/>
    <tableColumn id="12685" xr3:uid="{00000000-0010-0000-0400-00008D310000}" name="Colonne12653" dataDxfId="3728"/>
    <tableColumn id="12686" xr3:uid="{00000000-0010-0000-0400-00008E310000}" name="Colonne12654" dataDxfId="3727"/>
    <tableColumn id="12687" xr3:uid="{00000000-0010-0000-0400-00008F310000}" name="Colonne12655" dataDxfId="3726"/>
    <tableColumn id="12688" xr3:uid="{00000000-0010-0000-0400-000090310000}" name="Colonne12656" dataDxfId="3725"/>
    <tableColumn id="12689" xr3:uid="{00000000-0010-0000-0400-000091310000}" name="Colonne12657" dataDxfId="3724"/>
    <tableColumn id="12690" xr3:uid="{00000000-0010-0000-0400-000092310000}" name="Colonne12658" dataDxfId="3723"/>
    <tableColumn id="12691" xr3:uid="{00000000-0010-0000-0400-000093310000}" name="Colonne12659" dataDxfId="3722"/>
    <tableColumn id="12692" xr3:uid="{00000000-0010-0000-0400-000094310000}" name="Colonne12660" dataDxfId="3721"/>
    <tableColumn id="12693" xr3:uid="{00000000-0010-0000-0400-000095310000}" name="Colonne12661" dataDxfId="3720"/>
    <tableColumn id="12694" xr3:uid="{00000000-0010-0000-0400-000096310000}" name="Colonne12662" dataDxfId="3719"/>
    <tableColumn id="12695" xr3:uid="{00000000-0010-0000-0400-000097310000}" name="Colonne12663" dataDxfId="3718"/>
    <tableColumn id="12696" xr3:uid="{00000000-0010-0000-0400-000098310000}" name="Colonne12664" dataDxfId="3717"/>
    <tableColumn id="12697" xr3:uid="{00000000-0010-0000-0400-000099310000}" name="Colonne12665" dataDxfId="3716"/>
    <tableColumn id="12698" xr3:uid="{00000000-0010-0000-0400-00009A310000}" name="Colonne12666" dataDxfId="3715"/>
    <tableColumn id="12699" xr3:uid="{00000000-0010-0000-0400-00009B310000}" name="Colonne12667" dataDxfId="3714"/>
    <tableColumn id="12700" xr3:uid="{00000000-0010-0000-0400-00009C310000}" name="Colonne12668" dataDxfId="3713"/>
    <tableColumn id="12701" xr3:uid="{00000000-0010-0000-0400-00009D310000}" name="Colonne12669" dataDxfId="3712"/>
    <tableColumn id="12702" xr3:uid="{00000000-0010-0000-0400-00009E310000}" name="Colonne12670" dataDxfId="3711"/>
    <tableColumn id="12703" xr3:uid="{00000000-0010-0000-0400-00009F310000}" name="Colonne12671" dataDxfId="3710"/>
    <tableColumn id="12704" xr3:uid="{00000000-0010-0000-0400-0000A0310000}" name="Colonne12672" dataDxfId="3709"/>
    <tableColumn id="12705" xr3:uid="{00000000-0010-0000-0400-0000A1310000}" name="Colonne12673" dataDxfId="3708"/>
    <tableColumn id="12706" xr3:uid="{00000000-0010-0000-0400-0000A2310000}" name="Colonne12674" dataDxfId="3707"/>
    <tableColumn id="12707" xr3:uid="{00000000-0010-0000-0400-0000A3310000}" name="Colonne12675" dataDxfId="3706"/>
    <tableColumn id="12708" xr3:uid="{00000000-0010-0000-0400-0000A4310000}" name="Colonne12676" dataDxfId="3705"/>
    <tableColumn id="12709" xr3:uid="{00000000-0010-0000-0400-0000A5310000}" name="Colonne12677" dataDxfId="3704"/>
    <tableColumn id="12710" xr3:uid="{00000000-0010-0000-0400-0000A6310000}" name="Colonne12678" dataDxfId="3703"/>
    <tableColumn id="12711" xr3:uid="{00000000-0010-0000-0400-0000A7310000}" name="Colonne12679" dataDxfId="3702"/>
    <tableColumn id="12712" xr3:uid="{00000000-0010-0000-0400-0000A8310000}" name="Colonne12680" dataDxfId="3701"/>
    <tableColumn id="12713" xr3:uid="{00000000-0010-0000-0400-0000A9310000}" name="Colonne12681" dataDxfId="3700"/>
    <tableColumn id="12714" xr3:uid="{00000000-0010-0000-0400-0000AA310000}" name="Colonne12682" dataDxfId="3699"/>
    <tableColumn id="12715" xr3:uid="{00000000-0010-0000-0400-0000AB310000}" name="Colonne12683" dataDxfId="3698"/>
    <tableColumn id="12716" xr3:uid="{00000000-0010-0000-0400-0000AC310000}" name="Colonne12684" dataDxfId="3697"/>
    <tableColumn id="12717" xr3:uid="{00000000-0010-0000-0400-0000AD310000}" name="Colonne12685" dataDxfId="3696"/>
    <tableColumn id="12718" xr3:uid="{00000000-0010-0000-0400-0000AE310000}" name="Colonne12686" dataDxfId="3695"/>
    <tableColumn id="12719" xr3:uid="{00000000-0010-0000-0400-0000AF310000}" name="Colonne12687" dataDxfId="3694"/>
    <tableColumn id="12720" xr3:uid="{00000000-0010-0000-0400-0000B0310000}" name="Colonne12688" dataDxfId="3693"/>
    <tableColumn id="12721" xr3:uid="{00000000-0010-0000-0400-0000B1310000}" name="Colonne12689" dataDxfId="3692"/>
    <tableColumn id="12722" xr3:uid="{00000000-0010-0000-0400-0000B2310000}" name="Colonne12690" dataDxfId="3691"/>
    <tableColumn id="12723" xr3:uid="{00000000-0010-0000-0400-0000B3310000}" name="Colonne12691" dataDxfId="3690"/>
    <tableColumn id="12724" xr3:uid="{00000000-0010-0000-0400-0000B4310000}" name="Colonne12692" dataDxfId="3689"/>
    <tableColumn id="12725" xr3:uid="{00000000-0010-0000-0400-0000B5310000}" name="Colonne12693" dataDxfId="3688"/>
    <tableColumn id="12726" xr3:uid="{00000000-0010-0000-0400-0000B6310000}" name="Colonne12694" dataDxfId="3687"/>
    <tableColumn id="12727" xr3:uid="{00000000-0010-0000-0400-0000B7310000}" name="Colonne12695" dataDxfId="3686"/>
    <tableColumn id="12728" xr3:uid="{00000000-0010-0000-0400-0000B8310000}" name="Colonne12696" dataDxfId="3685"/>
    <tableColumn id="12729" xr3:uid="{00000000-0010-0000-0400-0000B9310000}" name="Colonne12697" dataDxfId="3684"/>
    <tableColumn id="12730" xr3:uid="{00000000-0010-0000-0400-0000BA310000}" name="Colonne12698" dataDxfId="3683"/>
    <tableColumn id="12731" xr3:uid="{00000000-0010-0000-0400-0000BB310000}" name="Colonne12699" dataDxfId="3682"/>
    <tableColumn id="12732" xr3:uid="{00000000-0010-0000-0400-0000BC310000}" name="Colonne12700" dataDxfId="3681"/>
    <tableColumn id="12733" xr3:uid="{00000000-0010-0000-0400-0000BD310000}" name="Colonne12701" dataDxfId="3680"/>
    <tableColumn id="12734" xr3:uid="{00000000-0010-0000-0400-0000BE310000}" name="Colonne12702" dataDxfId="3679"/>
    <tableColumn id="12735" xr3:uid="{00000000-0010-0000-0400-0000BF310000}" name="Colonne12703" dataDxfId="3678"/>
    <tableColumn id="12736" xr3:uid="{00000000-0010-0000-0400-0000C0310000}" name="Colonne12704" dataDxfId="3677"/>
    <tableColumn id="12737" xr3:uid="{00000000-0010-0000-0400-0000C1310000}" name="Colonne12705" dataDxfId="3676"/>
    <tableColumn id="12738" xr3:uid="{00000000-0010-0000-0400-0000C2310000}" name="Colonne12706" dataDxfId="3675"/>
    <tableColumn id="12739" xr3:uid="{00000000-0010-0000-0400-0000C3310000}" name="Colonne12707" dataDxfId="3674"/>
    <tableColumn id="12740" xr3:uid="{00000000-0010-0000-0400-0000C4310000}" name="Colonne12708" dataDxfId="3673"/>
    <tableColumn id="12741" xr3:uid="{00000000-0010-0000-0400-0000C5310000}" name="Colonne12709" dataDxfId="3672"/>
    <tableColumn id="12742" xr3:uid="{00000000-0010-0000-0400-0000C6310000}" name="Colonne12710" dataDxfId="3671"/>
    <tableColumn id="12743" xr3:uid="{00000000-0010-0000-0400-0000C7310000}" name="Colonne12711" dataDxfId="3670"/>
    <tableColumn id="12744" xr3:uid="{00000000-0010-0000-0400-0000C8310000}" name="Colonne12712" dataDxfId="3669"/>
    <tableColumn id="12745" xr3:uid="{00000000-0010-0000-0400-0000C9310000}" name="Colonne12713" dataDxfId="3668"/>
    <tableColumn id="12746" xr3:uid="{00000000-0010-0000-0400-0000CA310000}" name="Colonne12714" dataDxfId="3667"/>
    <tableColumn id="12747" xr3:uid="{00000000-0010-0000-0400-0000CB310000}" name="Colonne12715" dataDxfId="3666"/>
    <tableColumn id="12748" xr3:uid="{00000000-0010-0000-0400-0000CC310000}" name="Colonne12716" dataDxfId="3665"/>
    <tableColumn id="12749" xr3:uid="{00000000-0010-0000-0400-0000CD310000}" name="Colonne12717" dataDxfId="3664"/>
    <tableColumn id="12750" xr3:uid="{00000000-0010-0000-0400-0000CE310000}" name="Colonne12718" dataDxfId="3663"/>
    <tableColumn id="12751" xr3:uid="{00000000-0010-0000-0400-0000CF310000}" name="Colonne12719" dataDxfId="3662"/>
    <tableColumn id="12752" xr3:uid="{00000000-0010-0000-0400-0000D0310000}" name="Colonne12720" dataDxfId="3661"/>
    <tableColumn id="12753" xr3:uid="{00000000-0010-0000-0400-0000D1310000}" name="Colonne12721" dataDxfId="3660"/>
    <tableColumn id="12754" xr3:uid="{00000000-0010-0000-0400-0000D2310000}" name="Colonne12722" dataDxfId="3659"/>
    <tableColumn id="12755" xr3:uid="{00000000-0010-0000-0400-0000D3310000}" name="Colonne12723" dataDxfId="3658"/>
    <tableColumn id="12756" xr3:uid="{00000000-0010-0000-0400-0000D4310000}" name="Colonne12724" dataDxfId="3657"/>
    <tableColumn id="12757" xr3:uid="{00000000-0010-0000-0400-0000D5310000}" name="Colonne12725" dataDxfId="3656"/>
    <tableColumn id="12758" xr3:uid="{00000000-0010-0000-0400-0000D6310000}" name="Colonne12726" dataDxfId="3655"/>
    <tableColumn id="12759" xr3:uid="{00000000-0010-0000-0400-0000D7310000}" name="Colonne12727" dataDxfId="3654"/>
    <tableColumn id="12760" xr3:uid="{00000000-0010-0000-0400-0000D8310000}" name="Colonne12728" dataDxfId="3653"/>
    <tableColumn id="12761" xr3:uid="{00000000-0010-0000-0400-0000D9310000}" name="Colonne12729" dataDxfId="3652"/>
    <tableColumn id="12762" xr3:uid="{00000000-0010-0000-0400-0000DA310000}" name="Colonne12730" dataDxfId="3651"/>
    <tableColumn id="12763" xr3:uid="{00000000-0010-0000-0400-0000DB310000}" name="Colonne12731" dataDxfId="3650"/>
    <tableColumn id="12764" xr3:uid="{00000000-0010-0000-0400-0000DC310000}" name="Colonne12732" dataDxfId="3649"/>
    <tableColumn id="12765" xr3:uid="{00000000-0010-0000-0400-0000DD310000}" name="Colonne12733" dataDxfId="3648"/>
    <tableColumn id="12766" xr3:uid="{00000000-0010-0000-0400-0000DE310000}" name="Colonne12734" dataDxfId="3647"/>
    <tableColumn id="12767" xr3:uid="{00000000-0010-0000-0400-0000DF310000}" name="Colonne12735" dataDxfId="3646"/>
    <tableColumn id="12768" xr3:uid="{00000000-0010-0000-0400-0000E0310000}" name="Colonne12736" dataDxfId="3645"/>
    <tableColumn id="12769" xr3:uid="{00000000-0010-0000-0400-0000E1310000}" name="Colonne12737" dataDxfId="3644"/>
    <tableColumn id="12770" xr3:uid="{00000000-0010-0000-0400-0000E2310000}" name="Colonne12738" dataDxfId="3643"/>
    <tableColumn id="12771" xr3:uid="{00000000-0010-0000-0400-0000E3310000}" name="Colonne12739" dataDxfId="3642"/>
    <tableColumn id="12772" xr3:uid="{00000000-0010-0000-0400-0000E4310000}" name="Colonne12740" dataDxfId="3641"/>
    <tableColumn id="12773" xr3:uid="{00000000-0010-0000-0400-0000E5310000}" name="Colonne12741" dataDxfId="3640"/>
    <tableColumn id="12774" xr3:uid="{00000000-0010-0000-0400-0000E6310000}" name="Colonne12742" dataDxfId="3639"/>
    <tableColumn id="12775" xr3:uid="{00000000-0010-0000-0400-0000E7310000}" name="Colonne12743" dataDxfId="3638"/>
    <tableColumn id="12776" xr3:uid="{00000000-0010-0000-0400-0000E8310000}" name="Colonne12744" dataDxfId="3637"/>
    <tableColumn id="12777" xr3:uid="{00000000-0010-0000-0400-0000E9310000}" name="Colonne12745" dataDxfId="3636"/>
    <tableColumn id="12778" xr3:uid="{00000000-0010-0000-0400-0000EA310000}" name="Colonne12746" dataDxfId="3635"/>
    <tableColumn id="12779" xr3:uid="{00000000-0010-0000-0400-0000EB310000}" name="Colonne12747" dataDxfId="3634"/>
    <tableColumn id="12780" xr3:uid="{00000000-0010-0000-0400-0000EC310000}" name="Colonne12748" dataDxfId="3633"/>
    <tableColumn id="12781" xr3:uid="{00000000-0010-0000-0400-0000ED310000}" name="Colonne12749" dataDxfId="3632"/>
    <tableColumn id="12782" xr3:uid="{00000000-0010-0000-0400-0000EE310000}" name="Colonne12750" dataDxfId="3631"/>
    <tableColumn id="12783" xr3:uid="{00000000-0010-0000-0400-0000EF310000}" name="Colonne12751" dataDxfId="3630"/>
    <tableColumn id="12784" xr3:uid="{00000000-0010-0000-0400-0000F0310000}" name="Colonne12752" dataDxfId="3629"/>
    <tableColumn id="12785" xr3:uid="{00000000-0010-0000-0400-0000F1310000}" name="Colonne12753" dataDxfId="3628"/>
    <tableColumn id="12786" xr3:uid="{00000000-0010-0000-0400-0000F2310000}" name="Colonne12754" dataDxfId="3627"/>
    <tableColumn id="12787" xr3:uid="{00000000-0010-0000-0400-0000F3310000}" name="Colonne12755" dataDxfId="3626"/>
    <tableColumn id="12788" xr3:uid="{00000000-0010-0000-0400-0000F4310000}" name="Colonne12756" dataDxfId="3625"/>
    <tableColumn id="12789" xr3:uid="{00000000-0010-0000-0400-0000F5310000}" name="Colonne12757" dataDxfId="3624"/>
    <tableColumn id="12790" xr3:uid="{00000000-0010-0000-0400-0000F6310000}" name="Colonne12758" dataDxfId="3623"/>
    <tableColumn id="12791" xr3:uid="{00000000-0010-0000-0400-0000F7310000}" name="Colonne12759" dataDxfId="3622"/>
    <tableColumn id="12792" xr3:uid="{00000000-0010-0000-0400-0000F8310000}" name="Colonne12760" dataDxfId="3621"/>
    <tableColumn id="12793" xr3:uid="{00000000-0010-0000-0400-0000F9310000}" name="Colonne12761" dataDxfId="3620"/>
    <tableColumn id="12794" xr3:uid="{00000000-0010-0000-0400-0000FA310000}" name="Colonne12762" dataDxfId="3619"/>
    <tableColumn id="12795" xr3:uid="{00000000-0010-0000-0400-0000FB310000}" name="Colonne12763" dataDxfId="3618"/>
    <tableColumn id="12796" xr3:uid="{00000000-0010-0000-0400-0000FC310000}" name="Colonne12764" dataDxfId="3617"/>
    <tableColumn id="12797" xr3:uid="{00000000-0010-0000-0400-0000FD310000}" name="Colonne12765" dataDxfId="3616"/>
    <tableColumn id="12798" xr3:uid="{00000000-0010-0000-0400-0000FE310000}" name="Colonne12766" dataDxfId="3615"/>
    <tableColumn id="12799" xr3:uid="{00000000-0010-0000-0400-0000FF310000}" name="Colonne12767" dataDxfId="3614"/>
    <tableColumn id="12800" xr3:uid="{00000000-0010-0000-0400-000000320000}" name="Colonne12768" dataDxfId="3613"/>
    <tableColumn id="12801" xr3:uid="{00000000-0010-0000-0400-000001320000}" name="Colonne12769" dataDxfId="3612"/>
    <tableColumn id="12802" xr3:uid="{00000000-0010-0000-0400-000002320000}" name="Colonne12770" dataDxfId="3611"/>
    <tableColumn id="12803" xr3:uid="{00000000-0010-0000-0400-000003320000}" name="Colonne12771" dataDxfId="3610"/>
    <tableColumn id="12804" xr3:uid="{00000000-0010-0000-0400-000004320000}" name="Colonne12772" dataDxfId="3609"/>
    <tableColumn id="12805" xr3:uid="{00000000-0010-0000-0400-000005320000}" name="Colonne12773" dataDxfId="3608"/>
    <tableColumn id="12806" xr3:uid="{00000000-0010-0000-0400-000006320000}" name="Colonne12774" dataDxfId="3607"/>
    <tableColumn id="12807" xr3:uid="{00000000-0010-0000-0400-000007320000}" name="Colonne12775" dataDxfId="3606"/>
    <tableColumn id="12808" xr3:uid="{00000000-0010-0000-0400-000008320000}" name="Colonne12776" dataDxfId="3605"/>
    <tableColumn id="12809" xr3:uid="{00000000-0010-0000-0400-000009320000}" name="Colonne12777" dataDxfId="3604"/>
    <tableColumn id="12810" xr3:uid="{00000000-0010-0000-0400-00000A320000}" name="Colonne12778" dataDxfId="3603"/>
    <tableColumn id="12811" xr3:uid="{00000000-0010-0000-0400-00000B320000}" name="Colonne12779" dataDxfId="3602"/>
    <tableColumn id="12812" xr3:uid="{00000000-0010-0000-0400-00000C320000}" name="Colonne12780" dataDxfId="3601"/>
    <tableColumn id="12813" xr3:uid="{00000000-0010-0000-0400-00000D320000}" name="Colonne12781" dataDxfId="3600"/>
    <tableColumn id="12814" xr3:uid="{00000000-0010-0000-0400-00000E320000}" name="Colonne12782" dataDxfId="3599"/>
    <tableColumn id="12815" xr3:uid="{00000000-0010-0000-0400-00000F320000}" name="Colonne12783" dataDxfId="3598"/>
    <tableColumn id="12816" xr3:uid="{00000000-0010-0000-0400-000010320000}" name="Colonne12784" dataDxfId="3597"/>
    <tableColumn id="12817" xr3:uid="{00000000-0010-0000-0400-000011320000}" name="Colonne12785" dataDxfId="3596"/>
    <tableColumn id="12818" xr3:uid="{00000000-0010-0000-0400-000012320000}" name="Colonne12786" dataDxfId="3595"/>
    <tableColumn id="12819" xr3:uid="{00000000-0010-0000-0400-000013320000}" name="Colonne12787" dataDxfId="3594"/>
    <tableColumn id="12820" xr3:uid="{00000000-0010-0000-0400-000014320000}" name="Colonne12788" dataDxfId="3593"/>
    <tableColumn id="12821" xr3:uid="{00000000-0010-0000-0400-000015320000}" name="Colonne12789" dataDxfId="3592"/>
    <tableColumn id="12822" xr3:uid="{00000000-0010-0000-0400-000016320000}" name="Colonne12790" dataDxfId="3591"/>
    <tableColumn id="12823" xr3:uid="{00000000-0010-0000-0400-000017320000}" name="Colonne12791" dataDxfId="3590"/>
    <tableColumn id="12824" xr3:uid="{00000000-0010-0000-0400-000018320000}" name="Colonne12792" dataDxfId="3589"/>
    <tableColumn id="12825" xr3:uid="{00000000-0010-0000-0400-000019320000}" name="Colonne12793" dataDxfId="3588"/>
    <tableColumn id="12826" xr3:uid="{00000000-0010-0000-0400-00001A320000}" name="Colonne12794" dataDxfId="3587"/>
    <tableColumn id="12827" xr3:uid="{00000000-0010-0000-0400-00001B320000}" name="Colonne12795" dataDxfId="3586"/>
    <tableColumn id="12828" xr3:uid="{00000000-0010-0000-0400-00001C320000}" name="Colonne12796" dataDxfId="3585"/>
    <tableColumn id="12829" xr3:uid="{00000000-0010-0000-0400-00001D320000}" name="Colonne12797" dataDxfId="3584"/>
    <tableColumn id="12830" xr3:uid="{00000000-0010-0000-0400-00001E320000}" name="Colonne12798" dataDxfId="3583"/>
    <tableColumn id="12831" xr3:uid="{00000000-0010-0000-0400-00001F320000}" name="Colonne12799" dataDxfId="3582"/>
    <tableColumn id="12832" xr3:uid="{00000000-0010-0000-0400-000020320000}" name="Colonne12800" dataDxfId="3581"/>
    <tableColumn id="12833" xr3:uid="{00000000-0010-0000-0400-000021320000}" name="Colonne12801" dataDxfId="3580"/>
    <tableColumn id="12834" xr3:uid="{00000000-0010-0000-0400-000022320000}" name="Colonne12802" dataDxfId="3579"/>
    <tableColumn id="12835" xr3:uid="{00000000-0010-0000-0400-000023320000}" name="Colonne12803" dataDxfId="3578"/>
    <tableColumn id="12836" xr3:uid="{00000000-0010-0000-0400-000024320000}" name="Colonne12804" dataDxfId="3577"/>
    <tableColumn id="12837" xr3:uid="{00000000-0010-0000-0400-000025320000}" name="Colonne12805" dataDxfId="3576"/>
    <tableColumn id="12838" xr3:uid="{00000000-0010-0000-0400-000026320000}" name="Colonne12806" dataDxfId="3575"/>
    <tableColumn id="12839" xr3:uid="{00000000-0010-0000-0400-000027320000}" name="Colonne12807" dataDxfId="3574"/>
    <tableColumn id="12840" xr3:uid="{00000000-0010-0000-0400-000028320000}" name="Colonne12808" dataDxfId="3573"/>
    <tableColumn id="12841" xr3:uid="{00000000-0010-0000-0400-000029320000}" name="Colonne12809" dataDxfId="3572"/>
    <tableColumn id="12842" xr3:uid="{00000000-0010-0000-0400-00002A320000}" name="Colonne12810" dataDxfId="3571"/>
    <tableColumn id="12843" xr3:uid="{00000000-0010-0000-0400-00002B320000}" name="Colonne12811" dataDxfId="3570"/>
    <tableColumn id="12844" xr3:uid="{00000000-0010-0000-0400-00002C320000}" name="Colonne12812" dataDxfId="3569"/>
    <tableColumn id="12845" xr3:uid="{00000000-0010-0000-0400-00002D320000}" name="Colonne12813" dataDxfId="3568"/>
    <tableColumn id="12846" xr3:uid="{00000000-0010-0000-0400-00002E320000}" name="Colonne12814" dataDxfId="3567"/>
    <tableColumn id="12847" xr3:uid="{00000000-0010-0000-0400-00002F320000}" name="Colonne12815" dataDxfId="3566"/>
    <tableColumn id="12848" xr3:uid="{00000000-0010-0000-0400-000030320000}" name="Colonne12816" dataDxfId="3565"/>
    <tableColumn id="12849" xr3:uid="{00000000-0010-0000-0400-000031320000}" name="Colonne12817" dataDxfId="3564"/>
    <tableColumn id="12850" xr3:uid="{00000000-0010-0000-0400-000032320000}" name="Colonne12818" dataDxfId="3563"/>
    <tableColumn id="12851" xr3:uid="{00000000-0010-0000-0400-000033320000}" name="Colonne12819" dataDxfId="3562"/>
    <tableColumn id="12852" xr3:uid="{00000000-0010-0000-0400-000034320000}" name="Colonne12820" dataDxfId="3561"/>
    <tableColumn id="12853" xr3:uid="{00000000-0010-0000-0400-000035320000}" name="Colonne12821" dataDxfId="3560"/>
    <tableColumn id="12854" xr3:uid="{00000000-0010-0000-0400-000036320000}" name="Colonne12822" dataDxfId="3559"/>
    <tableColumn id="12855" xr3:uid="{00000000-0010-0000-0400-000037320000}" name="Colonne12823" dataDxfId="3558"/>
    <tableColumn id="12856" xr3:uid="{00000000-0010-0000-0400-000038320000}" name="Colonne12824" dataDxfId="3557"/>
    <tableColumn id="12857" xr3:uid="{00000000-0010-0000-0400-000039320000}" name="Colonne12825" dataDxfId="3556"/>
    <tableColumn id="12858" xr3:uid="{00000000-0010-0000-0400-00003A320000}" name="Colonne12826" dataDxfId="3555"/>
    <tableColumn id="12859" xr3:uid="{00000000-0010-0000-0400-00003B320000}" name="Colonne12827" dataDxfId="3554"/>
    <tableColumn id="12860" xr3:uid="{00000000-0010-0000-0400-00003C320000}" name="Colonne12828" dataDxfId="3553"/>
    <tableColumn id="12861" xr3:uid="{00000000-0010-0000-0400-00003D320000}" name="Colonne12829" dataDxfId="3552"/>
    <tableColumn id="12862" xr3:uid="{00000000-0010-0000-0400-00003E320000}" name="Colonne12830" dataDxfId="3551"/>
    <tableColumn id="12863" xr3:uid="{00000000-0010-0000-0400-00003F320000}" name="Colonne12831" dataDxfId="3550"/>
    <tableColumn id="12864" xr3:uid="{00000000-0010-0000-0400-000040320000}" name="Colonne12832" dataDxfId="3549"/>
    <tableColumn id="12865" xr3:uid="{00000000-0010-0000-0400-000041320000}" name="Colonne12833" dataDxfId="3548"/>
    <tableColumn id="12866" xr3:uid="{00000000-0010-0000-0400-000042320000}" name="Colonne12834" dataDxfId="3547"/>
    <tableColumn id="12867" xr3:uid="{00000000-0010-0000-0400-000043320000}" name="Colonne12835" dataDxfId="3546"/>
    <tableColumn id="12868" xr3:uid="{00000000-0010-0000-0400-000044320000}" name="Colonne12836" dataDxfId="3545"/>
    <tableColumn id="12869" xr3:uid="{00000000-0010-0000-0400-000045320000}" name="Colonne12837" dataDxfId="3544"/>
    <tableColumn id="12870" xr3:uid="{00000000-0010-0000-0400-000046320000}" name="Colonne12838" dataDxfId="3543"/>
    <tableColumn id="12871" xr3:uid="{00000000-0010-0000-0400-000047320000}" name="Colonne12839" dataDxfId="3542"/>
    <tableColumn id="12872" xr3:uid="{00000000-0010-0000-0400-000048320000}" name="Colonne12840" dataDxfId="3541"/>
    <tableColumn id="12873" xr3:uid="{00000000-0010-0000-0400-000049320000}" name="Colonne12841" dataDxfId="3540"/>
    <tableColumn id="12874" xr3:uid="{00000000-0010-0000-0400-00004A320000}" name="Colonne12842" dataDxfId="3539"/>
    <tableColumn id="12875" xr3:uid="{00000000-0010-0000-0400-00004B320000}" name="Colonne12843" dataDxfId="3538"/>
    <tableColumn id="12876" xr3:uid="{00000000-0010-0000-0400-00004C320000}" name="Colonne12844" dataDxfId="3537"/>
    <tableColumn id="12877" xr3:uid="{00000000-0010-0000-0400-00004D320000}" name="Colonne12845" dataDxfId="3536"/>
    <tableColumn id="12878" xr3:uid="{00000000-0010-0000-0400-00004E320000}" name="Colonne12846" dataDxfId="3535"/>
    <tableColumn id="12879" xr3:uid="{00000000-0010-0000-0400-00004F320000}" name="Colonne12847" dataDxfId="3534"/>
    <tableColumn id="12880" xr3:uid="{00000000-0010-0000-0400-000050320000}" name="Colonne12848" dataDxfId="3533"/>
    <tableColumn id="12881" xr3:uid="{00000000-0010-0000-0400-000051320000}" name="Colonne12849" dataDxfId="3532"/>
    <tableColumn id="12882" xr3:uid="{00000000-0010-0000-0400-000052320000}" name="Colonne12850" dataDxfId="3531"/>
    <tableColumn id="12883" xr3:uid="{00000000-0010-0000-0400-000053320000}" name="Colonne12851" dataDxfId="3530"/>
    <tableColumn id="12884" xr3:uid="{00000000-0010-0000-0400-000054320000}" name="Colonne12852" dataDxfId="3529"/>
    <tableColumn id="12885" xr3:uid="{00000000-0010-0000-0400-000055320000}" name="Colonne12853" dataDxfId="3528"/>
    <tableColumn id="12886" xr3:uid="{00000000-0010-0000-0400-000056320000}" name="Colonne12854" dataDxfId="3527"/>
    <tableColumn id="12887" xr3:uid="{00000000-0010-0000-0400-000057320000}" name="Colonne12855" dataDxfId="3526"/>
    <tableColumn id="12888" xr3:uid="{00000000-0010-0000-0400-000058320000}" name="Colonne12856" dataDxfId="3525"/>
    <tableColumn id="12889" xr3:uid="{00000000-0010-0000-0400-000059320000}" name="Colonne12857" dataDxfId="3524"/>
    <tableColumn id="12890" xr3:uid="{00000000-0010-0000-0400-00005A320000}" name="Colonne12858" dataDxfId="3523"/>
    <tableColumn id="12891" xr3:uid="{00000000-0010-0000-0400-00005B320000}" name="Colonne12859" dataDxfId="3522"/>
    <tableColumn id="12892" xr3:uid="{00000000-0010-0000-0400-00005C320000}" name="Colonne12860" dataDxfId="3521"/>
    <tableColumn id="12893" xr3:uid="{00000000-0010-0000-0400-00005D320000}" name="Colonne12861" dataDxfId="3520"/>
    <tableColumn id="12894" xr3:uid="{00000000-0010-0000-0400-00005E320000}" name="Colonne12862" dataDxfId="3519"/>
    <tableColumn id="12895" xr3:uid="{00000000-0010-0000-0400-00005F320000}" name="Colonne12863" dataDxfId="3518"/>
    <tableColumn id="12896" xr3:uid="{00000000-0010-0000-0400-000060320000}" name="Colonne12864" dataDxfId="3517"/>
    <tableColumn id="12897" xr3:uid="{00000000-0010-0000-0400-000061320000}" name="Colonne12865" dataDxfId="3516"/>
    <tableColumn id="12898" xr3:uid="{00000000-0010-0000-0400-000062320000}" name="Colonne12866" dataDxfId="3515"/>
    <tableColumn id="12899" xr3:uid="{00000000-0010-0000-0400-000063320000}" name="Colonne12867" dataDxfId="3514"/>
    <tableColumn id="12900" xr3:uid="{00000000-0010-0000-0400-000064320000}" name="Colonne12868" dataDxfId="3513"/>
    <tableColumn id="12901" xr3:uid="{00000000-0010-0000-0400-000065320000}" name="Colonne12869" dataDxfId="3512"/>
    <tableColumn id="12902" xr3:uid="{00000000-0010-0000-0400-000066320000}" name="Colonne12870" dataDxfId="3511"/>
    <tableColumn id="12903" xr3:uid="{00000000-0010-0000-0400-000067320000}" name="Colonne12871" dataDxfId="3510"/>
    <tableColumn id="12904" xr3:uid="{00000000-0010-0000-0400-000068320000}" name="Colonne12872" dataDxfId="3509"/>
    <tableColumn id="12905" xr3:uid="{00000000-0010-0000-0400-000069320000}" name="Colonne12873" dataDxfId="3508"/>
    <tableColumn id="12906" xr3:uid="{00000000-0010-0000-0400-00006A320000}" name="Colonne12874" dataDxfId="3507"/>
    <tableColumn id="12907" xr3:uid="{00000000-0010-0000-0400-00006B320000}" name="Colonne12875" dataDxfId="3506"/>
    <tableColumn id="12908" xr3:uid="{00000000-0010-0000-0400-00006C320000}" name="Colonne12876" dataDxfId="3505"/>
    <tableColumn id="12909" xr3:uid="{00000000-0010-0000-0400-00006D320000}" name="Colonne12877" dataDxfId="3504"/>
    <tableColumn id="12910" xr3:uid="{00000000-0010-0000-0400-00006E320000}" name="Colonne12878" dataDxfId="3503"/>
    <tableColumn id="12911" xr3:uid="{00000000-0010-0000-0400-00006F320000}" name="Colonne12879" dataDxfId="3502"/>
    <tableColumn id="12912" xr3:uid="{00000000-0010-0000-0400-000070320000}" name="Colonne12880" dataDxfId="3501"/>
    <tableColumn id="12913" xr3:uid="{00000000-0010-0000-0400-000071320000}" name="Colonne12881" dataDxfId="3500"/>
    <tableColumn id="12914" xr3:uid="{00000000-0010-0000-0400-000072320000}" name="Colonne12882" dataDxfId="3499"/>
    <tableColumn id="12915" xr3:uid="{00000000-0010-0000-0400-000073320000}" name="Colonne12883" dataDxfId="3498"/>
    <tableColumn id="12916" xr3:uid="{00000000-0010-0000-0400-000074320000}" name="Colonne12884" dataDxfId="3497"/>
    <tableColumn id="12917" xr3:uid="{00000000-0010-0000-0400-000075320000}" name="Colonne12885" dataDxfId="3496"/>
    <tableColumn id="12918" xr3:uid="{00000000-0010-0000-0400-000076320000}" name="Colonne12886" dataDxfId="3495"/>
    <tableColumn id="12919" xr3:uid="{00000000-0010-0000-0400-000077320000}" name="Colonne12887" dataDxfId="3494"/>
    <tableColumn id="12920" xr3:uid="{00000000-0010-0000-0400-000078320000}" name="Colonne12888" dataDxfId="3493"/>
    <tableColumn id="12921" xr3:uid="{00000000-0010-0000-0400-000079320000}" name="Colonne12889" dataDxfId="3492"/>
    <tableColumn id="12922" xr3:uid="{00000000-0010-0000-0400-00007A320000}" name="Colonne12890" dataDxfId="3491"/>
    <tableColumn id="12923" xr3:uid="{00000000-0010-0000-0400-00007B320000}" name="Colonne12891" dataDxfId="3490"/>
    <tableColumn id="12924" xr3:uid="{00000000-0010-0000-0400-00007C320000}" name="Colonne12892" dataDxfId="3489"/>
    <tableColumn id="12925" xr3:uid="{00000000-0010-0000-0400-00007D320000}" name="Colonne12893" dataDxfId="3488"/>
    <tableColumn id="12926" xr3:uid="{00000000-0010-0000-0400-00007E320000}" name="Colonne12894" dataDxfId="3487"/>
    <tableColumn id="12927" xr3:uid="{00000000-0010-0000-0400-00007F320000}" name="Colonne12895" dataDxfId="3486"/>
    <tableColumn id="12928" xr3:uid="{00000000-0010-0000-0400-000080320000}" name="Colonne12896" dataDxfId="3485"/>
    <tableColumn id="12929" xr3:uid="{00000000-0010-0000-0400-000081320000}" name="Colonne12897" dataDxfId="3484"/>
    <tableColumn id="12930" xr3:uid="{00000000-0010-0000-0400-000082320000}" name="Colonne12898" dataDxfId="3483"/>
    <tableColumn id="12931" xr3:uid="{00000000-0010-0000-0400-000083320000}" name="Colonne12899" dataDxfId="3482"/>
    <tableColumn id="12932" xr3:uid="{00000000-0010-0000-0400-000084320000}" name="Colonne12900" dataDxfId="3481"/>
    <tableColumn id="12933" xr3:uid="{00000000-0010-0000-0400-000085320000}" name="Colonne12901" dataDxfId="3480"/>
    <tableColumn id="12934" xr3:uid="{00000000-0010-0000-0400-000086320000}" name="Colonne12902" dataDxfId="3479"/>
    <tableColumn id="12935" xr3:uid="{00000000-0010-0000-0400-000087320000}" name="Colonne12903" dataDxfId="3478"/>
    <tableColumn id="12936" xr3:uid="{00000000-0010-0000-0400-000088320000}" name="Colonne12904" dataDxfId="3477"/>
    <tableColumn id="12937" xr3:uid="{00000000-0010-0000-0400-000089320000}" name="Colonne12905" dataDxfId="3476"/>
    <tableColumn id="12938" xr3:uid="{00000000-0010-0000-0400-00008A320000}" name="Colonne12906" dataDxfId="3475"/>
    <tableColumn id="12939" xr3:uid="{00000000-0010-0000-0400-00008B320000}" name="Colonne12907" dataDxfId="3474"/>
    <tableColumn id="12940" xr3:uid="{00000000-0010-0000-0400-00008C320000}" name="Colonne12908" dataDxfId="3473"/>
    <tableColumn id="12941" xr3:uid="{00000000-0010-0000-0400-00008D320000}" name="Colonne12909" dataDxfId="3472"/>
    <tableColumn id="12942" xr3:uid="{00000000-0010-0000-0400-00008E320000}" name="Colonne12910" dataDxfId="3471"/>
    <tableColumn id="12943" xr3:uid="{00000000-0010-0000-0400-00008F320000}" name="Colonne12911" dataDxfId="3470"/>
    <tableColumn id="12944" xr3:uid="{00000000-0010-0000-0400-000090320000}" name="Colonne12912" dataDxfId="3469"/>
    <tableColumn id="12945" xr3:uid="{00000000-0010-0000-0400-000091320000}" name="Colonne12913" dataDxfId="3468"/>
    <tableColumn id="12946" xr3:uid="{00000000-0010-0000-0400-000092320000}" name="Colonne12914" dataDxfId="3467"/>
    <tableColumn id="12947" xr3:uid="{00000000-0010-0000-0400-000093320000}" name="Colonne12915" dataDxfId="3466"/>
    <tableColumn id="12948" xr3:uid="{00000000-0010-0000-0400-000094320000}" name="Colonne12916" dataDxfId="3465"/>
    <tableColumn id="12949" xr3:uid="{00000000-0010-0000-0400-000095320000}" name="Colonne12917" dataDxfId="3464"/>
    <tableColumn id="12950" xr3:uid="{00000000-0010-0000-0400-000096320000}" name="Colonne12918" dataDxfId="3463"/>
    <tableColumn id="12951" xr3:uid="{00000000-0010-0000-0400-000097320000}" name="Colonne12919" dataDxfId="3462"/>
    <tableColumn id="12952" xr3:uid="{00000000-0010-0000-0400-000098320000}" name="Colonne12920" dataDxfId="3461"/>
    <tableColumn id="12953" xr3:uid="{00000000-0010-0000-0400-000099320000}" name="Colonne12921" dataDxfId="3460"/>
    <tableColumn id="12954" xr3:uid="{00000000-0010-0000-0400-00009A320000}" name="Colonne12922" dataDxfId="3459"/>
    <tableColumn id="12955" xr3:uid="{00000000-0010-0000-0400-00009B320000}" name="Colonne12923" dataDxfId="3458"/>
    <tableColumn id="12956" xr3:uid="{00000000-0010-0000-0400-00009C320000}" name="Colonne12924" dataDxfId="3457"/>
    <tableColumn id="12957" xr3:uid="{00000000-0010-0000-0400-00009D320000}" name="Colonne12925" dataDxfId="3456"/>
    <tableColumn id="12958" xr3:uid="{00000000-0010-0000-0400-00009E320000}" name="Colonne12926" dataDxfId="3455"/>
    <tableColumn id="12959" xr3:uid="{00000000-0010-0000-0400-00009F320000}" name="Colonne12927" dataDxfId="3454"/>
    <tableColumn id="12960" xr3:uid="{00000000-0010-0000-0400-0000A0320000}" name="Colonne12928" dataDxfId="3453"/>
    <tableColumn id="12961" xr3:uid="{00000000-0010-0000-0400-0000A1320000}" name="Colonne12929" dataDxfId="3452"/>
    <tableColumn id="12962" xr3:uid="{00000000-0010-0000-0400-0000A2320000}" name="Colonne12930" dataDxfId="3451"/>
    <tableColumn id="12963" xr3:uid="{00000000-0010-0000-0400-0000A3320000}" name="Colonne12931" dataDxfId="3450"/>
    <tableColumn id="12964" xr3:uid="{00000000-0010-0000-0400-0000A4320000}" name="Colonne12932" dataDxfId="3449"/>
    <tableColumn id="12965" xr3:uid="{00000000-0010-0000-0400-0000A5320000}" name="Colonne12933" dataDxfId="3448"/>
    <tableColumn id="12966" xr3:uid="{00000000-0010-0000-0400-0000A6320000}" name="Colonne12934" dataDxfId="3447"/>
    <tableColumn id="12967" xr3:uid="{00000000-0010-0000-0400-0000A7320000}" name="Colonne12935" dataDxfId="3446"/>
    <tableColumn id="12968" xr3:uid="{00000000-0010-0000-0400-0000A8320000}" name="Colonne12936" dataDxfId="3445"/>
    <tableColumn id="12969" xr3:uid="{00000000-0010-0000-0400-0000A9320000}" name="Colonne12937" dataDxfId="3444"/>
    <tableColumn id="12970" xr3:uid="{00000000-0010-0000-0400-0000AA320000}" name="Colonne12938" dataDxfId="3443"/>
    <tableColumn id="12971" xr3:uid="{00000000-0010-0000-0400-0000AB320000}" name="Colonne12939" dataDxfId="3442"/>
    <tableColumn id="12972" xr3:uid="{00000000-0010-0000-0400-0000AC320000}" name="Colonne12940" dataDxfId="3441"/>
    <tableColumn id="12973" xr3:uid="{00000000-0010-0000-0400-0000AD320000}" name="Colonne12941" dataDxfId="3440"/>
    <tableColumn id="12974" xr3:uid="{00000000-0010-0000-0400-0000AE320000}" name="Colonne12942" dataDxfId="3439"/>
    <tableColumn id="12975" xr3:uid="{00000000-0010-0000-0400-0000AF320000}" name="Colonne12943" dataDxfId="3438"/>
    <tableColumn id="12976" xr3:uid="{00000000-0010-0000-0400-0000B0320000}" name="Colonne12944" dataDxfId="3437"/>
    <tableColumn id="12977" xr3:uid="{00000000-0010-0000-0400-0000B1320000}" name="Colonne12945" dataDxfId="3436"/>
    <tableColumn id="12978" xr3:uid="{00000000-0010-0000-0400-0000B2320000}" name="Colonne12946" dataDxfId="3435"/>
    <tableColumn id="12979" xr3:uid="{00000000-0010-0000-0400-0000B3320000}" name="Colonne12947" dataDxfId="3434"/>
    <tableColumn id="12980" xr3:uid="{00000000-0010-0000-0400-0000B4320000}" name="Colonne12948" dataDxfId="3433"/>
    <tableColumn id="12981" xr3:uid="{00000000-0010-0000-0400-0000B5320000}" name="Colonne12949" dataDxfId="3432"/>
    <tableColumn id="12982" xr3:uid="{00000000-0010-0000-0400-0000B6320000}" name="Colonne12950" dataDxfId="3431"/>
    <tableColumn id="12983" xr3:uid="{00000000-0010-0000-0400-0000B7320000}" name="Colonne12951" dataDxfId="3430"/>
    <tableColumn id="12984" xr3:uid="{00000000-0010-0000-0400-0000B8320000}" name="Colonne12952" dataDxfId="3429"/>
    <tableColumn id="12985" xr3:uid="{00000000-0010-0000-0400-0000B9320000}" name="Colonne12953" dataDxfId="3428"/>
    <tableColumn id="12986" xr3:uid="{00000000-0010-0000-0400-0000BA320000}" name="Colonne12954" dataDxfId="3427"/>
    <tableColumn id="12987" xr3:uid="{00000000-0010-0000-0400-0000BB320000}" name="Colonne12955" dataDxfId="3426"/>
    <tableColumn id="12988" xr3:uid="{00000000-0010-0000-0400-0000BC320000}" name="Colonne12956" dataDxfId="3425"/>
    <tableColumn id="12989" xr3:uid="{00000000-0010-0000-0400-0000BD320000}" name="Colonne12957" dataDxfId="3424"/>
    <tableColumn id="12990" xr3:uid="{00000000-0010-0000-0400-0000BE320000}" name="Colonne12958" dataDxfId="3423"/>
    <tableColumn id="12991" xr3:uid="{00000000-0010-0000-0400-0000BF320000}" name="Colonne12959" dataDxfId="3422"/>
    <tableColumn id="12992" xr3:uid="{00000000-0010-0000-0400-0000C0320000}" name="Colonne12960" dataDxfId="3421"/>
    <tableColumn id="12993" xr3:uid="{00000000-0010-0000-0400-0000C1320000}" name="Colonne12961" dataDxfId="3420"/>
    <tableColumn id="12994" xr3:uid="{00000000-0010-0000-0400-0000C2320000}" name="Colonne12962" dataDxfId="3419"/>
    <tableColumn id="12995" xr3:uid="{00000000-0010-0000-0400-0000C3320000}" name="Colonne12963" dataDxfId="3418"/>
    <tableColumn id="12996" xr3:uid="{00000000-0010-0000-0400-0000C4320000}" name="Colonne12964" dataDxfId="3417"/>
    <tableColumn id="12997" xr3:uid="{00000000-0010-0000-0400-0000C5320000}" name="Colonne12965" dataDxfId="3416"/>
    <tableColumn id="12998" xr3:uid="{00000000-0010-0000-0400-0000C6320000}" name="Colonne12966" dataDxfId="3415"/>
    <tableColumn id="12999" xr3:uid="{00000000-0010-0000-0400-0000C7320000}" name="Colonne12967" dataDxfId="3414"/>
    <tableColumn id="13000" xr3:uid="{00000000-0010-0000-0400-0000C8320000}" name="Colonne12968" dataDxfId="3413"/>
    <tableColumn id="13001" xr3:uid="{00000000-0010-0000-0400-0000C9320000}" name="Colonne12969" dataDxfId="3412"/>
    <tableColumn id="13002" xr3:uid="{00000000-0010-0000-0400-0000CA320000}" name="Colonne12970" dataDxfId="3411"/>
    <tableColumn id="13003" xr3:uid="{00000000-0010-0000-0400-0000CB320000}" name="Colonne12971" dataDxfId="3410"/>
    <tableColumn id="13004" xr3:uid="{00000000-0010-0000-0400-0000CC320000}" name="Colonne12972" dataDxfId="3409"/>
    <tableColumn id="13005" xr3:uid="{00000000-0010-0000-0400-0000CD320000}" name="Colonne12973" dataDxfId="3408"/>
    <tableColumn id="13006" xr3:uid="{00000000-0010-0000-0400-0000CE320000}" name="Colonne12974" dataDxfId="3407"/>
    <tableColumn id="13007" xr3:uid="{00000000-0010-0000-0400-0000CF320000}" name="Colonne12975" dataDxfId="3406"/>
    <tableColumn id="13008" xr3:uid="{00000000-0010-0000-0400-0000D0320000}" name="Colonne12976" dataDxfId="3405"/>
    <tableColumn id="13009" xr3:uid="{00000000-0010-0000-0400-0000D1320000}" name="Colonne12977" dataDxfId="3404"/>
    <tableColumn id="13010" xr3:uid="{00000000-0010-0000-0400-0000D2320000}" name="Colonne12978" dataDxfId="3403"/>
    <tableColumn id="13011" xr3:uid="{00000000-0010-0000-0400-0000D3320000}" name="Colonne12979" dataDxfId="3402"/>
    <tableColumn id="13012" xr3:uid="{00000000-0010-0000-0400-0000D4320000}" name="Colonne12980" dataDxfId="3401"/>
    <tableColumn id="13013" xr3:uid="{00000000-0010-0000-0400-0000D5320000}" name="Colonne12981" dataDxfId="3400"/>
    <tableColumn id="13014" xr3:uid="{00000000-0010-0000-0400-0000D6320000}" name="Colonne12982" dataDxfId="3399"/>
    <tableColumn id="13015" xr3:uid="{00000000-0010-0000-0400-0000D7320000}" name="Colonne12983" dataDxfId="3398"/>
    <tableColumn id="13016" xr3:uid="{00000000-0010-0000-0400-0000D8320000}" name="Colonne12984" dataDxfId="3397"/>
    <tableColumn id="13017" xr3:uid="{00000000-0010-0000-0400-0000D9320000}" name="Colonne12985" dataDxfId="3396"/>
    <tableColumn id="13018" xr3:uid="{00000000-0010-0000-0400-0000DA320000}" name="Colonne12986" dataDxfId="3395"/>
    <tableColumn id="13019" xr3:uid="{00000000-0010-0000-0400-0000DB320000}" name="Colonne12987" dataDxfId="3394"/>
    <tableColumn id="13020" xr3:uid="{00000000-0010-0000-0400-0000DC320000}" name="Colonne12988" dataDxfId="3393"/>
    <tableColumn id="13021" xr3:uid="{00000000-0010-0000-0400-0000DD320000}" name="Colonne12989" dataDxfId="3392"/>
    <tableColumn id="13022" xr3:uid="{00000000-0010-0000-0400-0000DE320000}" name="Colonne12990" dataDxfId="3391"/>
    <tableColumn id="13023" xr3:uid="{00000000-0010-0000-0400-0000DF320000}" name="Colonne12991" dataDxfId="3390"/>
    <tableColumn id="13024" xr3:uid="{00000000-0010-0000-0400-0000E0320000}" name="Colonne12992" dataDxfId="3389"/>
    <tableColumn id="13025" xr3:uid="{00000000-0010-0000-0400-0000E1320000}" name="Colonne12993" dataDxfId="3388"/>
    <tableColumn id="13026" xr3:uid="{00000000-0010-0000-0400-0000E2320000}" name="Colonne12994" dataDxfId="3387"/>
    <tableColumn id="13027" xr3:uid="{00000000-0010-0000-0400-0000E3320000}" name="Colonne12995" dataDxfId="3386"/>
    <tableColumn id="13028" xr3:uid="{00000000-0010-0000-0400-0000E4320000}" name="Colonne12996" dataDxfId="3385"/>
    <tableColumn id="13029" xr3:uid="{00000000-0010-0000-0400-0000E5320000}" name="Colonne12997" dataDxfId="3384"/>
    <tableColumn id="13030" xr3:uid="{00000000-0010-0000-0400-0000E6320000}" name="Colonne12998" dataDxfId="3383"/>
    <tableColumn id="13031" xr3:uid="{00000000-0010-0000-0400-0000E7320000}" name="Colonne12999" dataDxfId="3382"/>
    <tableColumn id="13032" xr3:uid="{00000000-0010-0000-0400-0000E8320000}" name="Colonne13000" dataDxfId="3381"/>
    <tableColumn id="13033" xr3:uid="{00000000-0010-0000-0400-0000E9320000}" name="Colonne13001" dataDxfId="3380"/>
    <tableColumn id="13034" xr3:uid="{00000000-0010-0000-0400-0000EA320000}" name="Colonne13002" dataDxfId="3379"/>
    <tableColumn id="13035" xr3:uid="{00000000-0010-0000-0400-0000EB320000}" name="Colonne13003" dataDxfId="3378"/>
    <tableColumn id="13036" xr3:uid="{00000000-0010-0000-0400-0000EC320000}" name="Colonne13004" dataDxfId="3377"/>
    <tableColumn id="13037" xr3:uid="{00000000-0010-0000-0400-0000ED320000}" name="Colonne13005" dataDxfId="3376"/>
    <tableColumn id="13038" xr3:uid="{00000000-0010-0000-0400-0000EE320000}" name="Colonne13006" dataDxfId="3375"/>
    <tableColumn id="13039" xr3:uid="{00000000-0010-0000-0400-0000EF320000}" name="Colonne13007" dataDxfId="3374"/>
    <tableColumn id="13040" xr3:uid="{00000000-0010-0000-0400-0000F0320000}" name="Colonne13008" dataDxfId="3373"/>
    <tableColumn id="13041" xr3:uid="{00000000-0010-0000-0400-0000F1320000}" name="Colonne13009" dataDxfId="3372"/>
    <tableColumn id="13042" xr3:uid="{00000000-0010-0000-0400-0000F2320000}" name="Colonne13010" dataDxfId="3371"/>
    <tableColumn id="13043" xr3:uid="{00000000-0010-0000-0400-0000F3320000}" name="Colonne13011" dataDxfId="3370"/>
    <tableColumn id="13044" xr3:uid="{00000000-0010-0000-0400-0000F4320000}" name="Colonne13012" dataDxfId="3369"/>
    <tableColumn id="13045" xr3:uid="{00000000-0010-0000-0400-0000F5320000}" name="Colonne13013" dataDxfId="3368"/>
    <tableColumn id="13046" xr3:uid="{00000000-0010-0000-0400-0000F6320000}" name="Colonne13014" dataDxfId="3367"/>
    <tableColumn id="13047" xr3:uid="{00000000-0010-0000-0400-0000F7320000}" name="Colonne13015" dataDxfId="3366"/>
    <tableColumn id="13048" xr3:uid="{00000000-0010-0000-0400-0000F8320000}" name="Colonne13016" dataDxfId="3365"/>
    <tableColumn id="13049" xr3:uid="{00000000-0010-0000-0400-0000F9320000}" name="Colonne13017" dataDxfId="3364"/>
    <tableColumn id="13050" xr3:uid="{00000000-0010-0000-0400-0000FA320000}" name="Colonne13018" dataDxfId="3363"/>
    <tableColumn id="13051" xr3:uid="{00000000-0010-0000-0400-0000FB320000}" name="Colonne13019" dataDxfId="3362"/>
    <tableColumn id="13052" xr3:uid="{00000000-0010-0000-0400-0000FC320000}" name="Colonne13020" dataDxfId="3361"/>
    <tableColumn id="13053" xr3:uid="{00000000-0010-0000-0400-0000FD320000}" name="Colonne13021" dataDxfId="3360"/>
    <tableColumn id="13054" xr3:uid="{00000000-0010-0000-0400-0000FE320000}" name="Colonne13022" dataDxfId="3359"/>
    <tableColumn id="13055" xr3:uid="{00000000-0010-0000-0400-0000FF320000}" name="Colonne13023" dataDxfId="3358"/>
    <tableColumn id="13056" xr3:uid="{00000000-0010-0000-0400-000000330000}" name="Colonne13024" dataDxfId="3357"/>
    <tableColumn id="13057" xr3:uid="{00000000-0010-0000-0400-000001330000}" name="Colonne13025" dataDxfId="3356"/>
    <tableColumn id="13058" xr3:uid="{00000000-0010-0000-0400-000002330000}" name="Colonne13026" dataDxfId="3355"/>
    <tableColumn id="13059" xr3:uid="{00000000-0010-0000-0400-000003330000}" name="Colonne13027" dataDxfId="3354"/>
    <tableColumn id="13060" xr3:uid="{00000000-0010-0000-0400-000004330000}" name="Colonne13028" dataDxfId="3353"/>
    <tableColumn id="13061" xr3:uid="{00000000-0010-0000-0400-000005330000}" name="Colonne13029" dataDxfId="3352"/>
    <tableColumn id="13062" xr3:uid="{00000000-0010-0000-0400-000006330000}" name="Colonne13030" dataDxfId="3351"/>
    <tableColumn id="13063" xr3:uid="{00000000-0010-0000-0400-000007330000}" name="Colonne13031" dataDxfId="3350"/>
    <tableColumn id="13064" xr3:uid="{00000000-0010-0000-0400-000008330000}" name="Colonne13032" dataDxfId="3349"/>
    <tableColumn id="13065" xr3:uid="{00000000-0010-0000-0400-000009330000}" name="Colonne13033" dataDxfId="3348"/>
    <tableColumn id="13066" xr3:uid="{00000000-0010-0000-0400-00000A330000}" name="Colonne13034" dataDxfId="3347"/>
    <tableColumn id="13067" xr3:uid="{00000000-0010-0000-0400-00000B330000}" name="Colonne13035" dataDxfId="3346"/>
    <tableColumn id="13068" xr3:uid="{00000000-0010-0000-0400-00000C330000}" name="Colonne13036" dataDxfId="3345"/>
    <tableColumn id="13069" xr3:uid="{00000000-0010-0000-0400-00000D330000}" name="Colonne13037" dataDxfId="3344"/>
    <tableColumn id="13070" xr3:uid="{00000000-0010-0000-0400-00000E330000}" name="Colonne13038" dataDxfId="3343"/>
    <tableColumn id="13071" xr3:uid="{00000000-0010-0000-0400-00000F330000}" name="Colonne13039" dataDxfId="3342"/>
    <tableColumn id="13072" xr3:uid="{00000000-0010-0000-0400-000010330000}" name="Colonne13040" dataDxfId="3341"/>
    <tableColumn id="13073" xr3:uid="{00000000-0010-0000-0400-000011330000}" name="Colonne13041" dataDxfId="3340"/>
    <tableColumn id="13074" xr3:uid="{00000000-0010-0000-0400-000012330000}" name="Colonne13042" dataDxfId="3339"/>
    <tableColumn id="13075" xr3:uid="{00000000-0010-0000-0400-000013330000}" name="Colonne13043" dataDxfId="3338"/>
    <tableColumn id="13076" xr3:uid="{00000000-0010-0000-0400-000014330000}" name="Colonne13044" dataDxfId="3337"/>
    <tableColumn id="13077" xr3:uid="{00000000-0010-0000-0400-000015330000}" name="Colonne13045" dataDxfId="3336"/>
    <tableColumn id="13078" xr3:uid="{00000000-0010-0000-0400-000016330000}" name="Colonne13046" dataDxfId="3335"/>
    <tableColumn id="13079" xr3:uid="{00000000-0010-0000-0400-000017330000}" name="Colonne13047" dataDxfId="3334"/>
    <tableColumn id="13080" xr3:uid="{00000000-0010-0000-0400-000018330000}" name="Colonne13048" dataDxfId="3333"/>
    <tableColumn id="13081" xr3:uid="{00000000-0010-0000-0400-000019330000}" name="Colonne13049" dataDxfId="3332"/>
    <tableColumn id="13082" xr3:uid="{00000000-0010-0000-0400-00001A330000}" name="Colonne13050" dataDxfId="3331"/>
    <tableColumn id="13083" xr3:uid="{00000000-0010-0000-0400-00001B330000}" name="Colonne13051" dataDxfId="3330"/>
    <tableColumn id="13084" xr3:uid="{00000000-0010-0000-0400-00001C330000}" name="Colonne13052" dataDxfId="3329"/>
    <tableColumn id="13085" xr3:uid="{00000000-0010-0000-0400-00001D330000}" name="Colonne13053" dataDxfId="3328"/>
    <tableColumn id="13086" xr3:uid="{00000000-0010-0000-0400-00001E330000}" name="Colonne13054" dataDxfId="3327"/>
    <tableColumn id="13087" xr3:uid="{00000000-0010-0000-0400-00001F330000}" name="Colonne13055" dataDxfId="3326"/>
    <tableColumn id="13088" xr3:uid="{00000000-0010-0000-0400-000020330000}" name="Colonne13056" dataDxfId="3325"/>
    <tableColumn id="13089" xr3:uid="{00000000-0010-0000-0400-000021330000}" name="Colonne13057" dataDxfId="3324"/>
    <tableColumn id="13090" xr3:uid="{00000000-0010-0000-0400-000022330000}" name="Colonne13058" dataDxfId="3323"/>
    <tableColumn id="13091" xr3:uid="{00000000-0010-0000-0400-000023330000}" name="Colonne13059" dataDxfId="3322"/>
    <tableColumn id="13092" xr3:uid="{00000000-0010-0000-0400-000024330000}" name="Colonne13060" dataDxfId="3321"/>
    <tableColumn id="13093" xr3:uid="{00000000-0010-0000-0400-000025330000}" name="Colonne13061" dataDxfId="3320"/>
    <tableColumn id="13094" xr3:uid="{00000000-0010-0000-0400-000026330000}" name="Colonne13062" dataDxfId="3319"/>
    <tableColumn id="13095" xr3:uid="{00000000-0010-0000-0400-000027330000}" name="Colonne13063" dataDxfId="3318"/>
    <tableColumn id="13096" xr3:uid="{00000000-0010-0000-0400-000028330000}" name="Colonne13064" dataDxfId="3317"/>
    <tableColumn id="13097" xr3:uid="{00000000-0010-0000-0400-000029330000}" name="Colonne13065" dataDxfId="3316"/>
    <tableColumn id="13098" xr3:uid="{00000000-0010-0000-0400-00002A330000}" name="Colonne13066" dataDxfId="3315"/>
    <tableColumn id="13099" xr3:uid="{00000000-0010-0000-0400-00002B330000}" name="Colonne13067" dataDxfId="3314"/>
    <tableColumn id="13100" xr3:uid="{00000000-0010-0000-0400-00002C330000}" name="Colonne13068" dataDxfId="3313"/>
    <tableColumn id="13101" xr3:uid="{00000000-0010-0000-0400-00002D330000}" name="Colonne13069" dataDxfId="3312"/>
    <tableColumn id="13102" xr3:uid="{00000000-0010-0000-0400-00002E330000}" name="Colonne13070" dataDxfId="3311"/>
    <tableColumn id="13103" xr3:uid="{00000000-0010-0000-0400-00002F330000}" name="Colonne13071" dataDxfId="3310"/>
    <tableColumn id="13104" xr3:uid="{00000000-0010-0000-0400-000030330000}" name="Colonne13072" dataDxfId="3309"/>
    <tableColumn id="13105" xr3:uid="{00000000-0010-0000-0400-000031330000}" name="Colonne13073" dataDxfId="3308"/>
    <tableColumn id="13106" xr3:uid="{00000000-0010-0000-0400-000032330000}" name="Colonne13074" dataDxfId="3307"/>
    <tableColumn id="13107" xr3:uid="{00000000-0010-0000-0400-000033330000}" name="Colonne13075" dataDxfId="3306"/>
    <tableColumn id="13108" xr3:uid="{00000000-0010-0000-0400-000034330000}" name="Colonne13076" dataDxfId="3305"/>
    <tableColumn id="13109" xr3:uid="{00000000-0010-0000-0400-000035330000}" name="Colonne13077" dataDxfId="3304"/>
    <tableColumn id="13110" xr3:uid="{00000000-0010-0000-0400-000036330000}" name="Colonne13078" dataDxfId="3303"/>
    <tableColumn id="13111" xr3:uid="{00000000-0010-0000-0400-000037330000}" name="Colonne13079" dataDxfId="3302"/>
    <tableColumn id="13112" xr3:uid="{00000000-0010-0000-0400-000038330000}" name="Colonne13080" dataDxfId="3301"/>
    <tableColumn id="13113" xr3:uid="{00000000-0010-0000-0400-000039330000}" name="Colonne13081" dataDxfId="3300"/>
    <tableColumn id="13114" xr3:uid="{00000000-0010-0000-0400-00003A330000}" name="Colonne13082" dataDxfId="3299"/>
    <tableColumn id="13115" xr3:uid="{00000000-0010-0000-0400-00003B330000}" name="Colonne13083" dataDxfId="3298"/>
    <tableColumn id="13116" xr3:uid="{00000000-0010-0000-0400-00003C330000}" name="Colonne13084" dataDxfId="3297"/>
    <tableColumn id="13117" xr3:uid="{00000000-0010-0000-0400-00003D330000}" name="Colonne13085" dataDxfId="3296"/>
    <tableColumn id="13118" xr3:uid="{00000000-0010-0000-0400-00003E330000}" name="Colonne13086" dataDxfId="3295"/>
    <tableColumn id="13119" xr3:uid="{00000000-0010-0000-0400-00003F330000}" name="Colonne13087" dataDxfId="3294"/>
    <tableColumn id="13120" xr3:uid="{00000000-0010-0000-0400-000040330000}" name="Colonne13088" dataDxfId="3293"/>
    <tableColumn id="13121" xr3:uid="{00000000-0010-0000-0400-000041330000}" name="Colonne13089" dataDxfId="3292"/>
    <tableColumn id="13122" xr3:uid="{00000000-0010-0000-0400-000042330000}" name="Colonne13090" dataDxfId="3291"/>
    <tableColumn id="13123" xr3:uid="{00000000-0010-0000-0400-000043330000}" name="Colonne13091" dataDxfId="3290"/>
    <tableColumn id="13124" xr3:uid="{00000000-0010-0000-0400-000044330000}" name="Colonne13092" dataDxfId="3289"/>
    <tableColumn id="13125" xr3:uid="{00000000-0010-0000-0400-000045330000}" name="Colonne13093" dataDxfId="3288"/>
    <tableColumn id="13126" xr3:uid="{00000000-0010-0000-0400-000046330000}" name="Colonne13094" dataDxfId="3287"/>
    <tableColumn id="13127" xr3:uid="{00000000-0010-0000-0400-000047330000}" name="Colonne13095" dataDxfId="3286"/>
    <tableColumn id="13128" xr3:uid="{00000000-0010-0000-0400-000048330000}" name="Colonne13096" dataDxfId="3285"/>
    <tableColumn id="13129" xr3:uid="{00000000-0010-0000-0400-000049330000}" name="Colonne13097" dataDxfId="3284"/>
    <tableColumn id="13130" xr3:uid="{00000000-0010-0000-0400-00004A330000}" name="Colonne13098" dataDxfId="3283"/>
    <tableColumn id="13131" xr3:uid="{00000000-0010-0000-0400-00004B330000}" name="Colonne13099" dataDxfId="3282"/>
    <tableColumn id="13132" xr3:uid="{00000000-0010-0000-0400-00004C330000}" name="Colonne13100" dataDxfId="3281"/>
    <tableColumn id="13133" xr3:uid="{00000000-0010-0000-0400-00004D330000}" name="Colonne13101" dataDxfId="3280"/>
    <tableColumn id="13134" xr3:uid="{00000000-0010-0000-0400-00004E330000}" name="Colonne13102" dataDxfId="3279"/>
    <tableColumn id="13135" xr3:uid="{00000000-0010-0000-0400-00004F330000}" name="Colonne13103" dataDxfId="3278"/>
    <tableColumn id="13136" xr3:uid="{00000000-0010-0000-0400-000050330000}" name="Colonne13104" dataDxfId="3277"/>
    <tableColumn id="13137" xr3:uid="{00000000-0010-0000-0400-000051330000}" name="Colonne13105" dataDxfId="3276"/>
    <tableColumn id="13138" xr3:uid="{00000000-0010-0000-0400-000052330000}" name="Colonne13106" dataDxfId="3275"/>
    <tableColumn id="13139" xr3:uid="{00000000-0010-0000-0400-000053330000}" name="Colonne13107" dataDxfId="3274"/>
    <tableColumn id="13140" xr3:uid="{00000000-0010-0000-0400-000054330000}" name="Colonne13108" dataDxfId="3273"/>
    <tableColumn id="13141" xr3:uid="{00000000-0010-0000-0400-000055330000}" name="Colonne13109" dataDxfId="3272"/>
    <tableColumn id="13142" xr3:uid="{00000000-0010-0000-0400-000056330000}" name="Colonne13110" dataDxfId="3271"/>
    <tableColumn id="13143" xr3:uid="{00000000-0010-0000-0400-000057330000}" name="Colonne13111" dataDxfId="3270"/>
    <tableColumn id="13144" xr3:uid="{00000000-0010-0000-0400-000058330000}" name="Colonne13112" dataDxfId="3269"/>
    <tableColumn id="13145" xr3:uid="{00000000-0010-0000-0400-000059330000}" name="Colonne13113" dataDxfId="3268"/>
    <tableColumn id="13146" xr3:uid="{00000000-0010-0000-0400-00005A330000}" name="Colonne13114" dataDxfId="3267"/>
    <tableColumn id="13147" xr3:uid="{00000000-0010-0000-0400-00005B330000}" name="Colonne13115" dataDxfId="3266"/>
    <tableColumn id="13148" xr3:uid="{00000000-0010-0000-0400-00005C330000}" name="Colonne13116" dataDxfId="3265"/>
    <tableColumn id="13149" xr3:uid="{00000000-0010-0000-0400-00005D330000}" name="Colonne13117" dataDxfId="3264"/>
    <tableColumn id="13150" xr3:uid="{00000000-0010-0000-0400-00005E330000}" name="Colonne13118" dataDxfId="3263"/>
    <tableColumn id="13151" xr3:uid="{00000000-0010-0000-0400-00005F330000}" name="Colonne13119" dataDxfId="3262"/>
    <tableColumn id="13152" xr3:uid="{00000000-0010-0000-0400-000060330000}" name="Colonne13120" dataDxfId="3261"/>
    <tableColumn id="13153" xr3:uid="{00000000-0010-0000-0400-000061330000}" name="Colonne13121" dataDxfId="3260"/>
    <tableColumn id="13154" xr3:uid="{00000000-0010-0000-0400-000062330000}" name="Colonne13122" dataDxfId="3259"/>
    <tableColumn id="13155" xr3:uid="{00000000-0010-0000-0400-000063330000}" name="Colonne13123" dataDxfId="3258"/>
    <tableColumn id="13156" xr3:uid="{00000000-0010-0000-0400-000064330000}" name="Colonne13124" dataDxfId="3257"/>
    <tableColumn id="13157" xr3:uid="{00000000-0010-0000-0400-000065330000}" name="Colonne13125" dataDxfId="3256"/>
    <tableColumn id="13158" xr3:uid="{00000000-0010-0000-0400-000066330000}" name="Colonne13126" dataDxfId="3255"/>
    <tableColumn id="13159" xr3:uid="{00000000-0010-0000-0400-000067330000}" name="Colonne13127" dataDxfId="3254"/>
    <tableColumn id="13160" xr3:uid="{00000000-0010-0000-0400-000068330000}" name="Colonne13128" dataDxfId="3253"/>
    <tableColumn id="13161" xr3:uid="{00000000-0010-0000-0400-000069330000}" name="Colonne13129" dataDxfId="3252"/>
    <tableColumn id="13162" xr3:uid="{00000000-0010-0000-0400-00006A330000}" name="Colonne13130" dataDxfId="3251"/>
    <tableColumn id="13163" xr3:uid="{00000000-0010-0000-0400-00006B330000}" name="Colonne13131" dataDxfId="3250"/>
    <tableColumn id="13164" xr3:uid="{00000000-0010-0000-0400-00006C330000}" name="Colonne13132" dataDxfId="3249"/>
    <tableColumn id="13165" xr3:uid="{00000000-0010-0000-0400-00006D330000}" name="Colonne13133" dataDxfId="3248"/>
    <tableColumn id="13166" xr3:uid="{00000000-0010-0000-0400-00006E330000}" name="Colonne13134" dataDxfId="3247"/>
    <tableColumn id="13167" xr3:uid="{00000000-0010-0000-0400-00006F330000}" name="Colonne13135" dataDxfId="3246"/>
    <tableColumn id="13168" xr3:uid="{00000000-0010-0000-0400-000070330000}" name="Colonne13136" dataDxfId="3245"/>
    <tableColumn id="13169" xr3:uid="{00000000-0010-0000-0400-000071330000}" name="Colonne13137" dataDxfId="3244"/>
    <tableColumn id="13170" xr3:uid="{00000000-0010-0000-0400-000072330000}" name="Colonne13138" dataDxfId="3243"/>
    <tableColumn id="13171" xr3:uid="{00000000-0010-0000-0400-000073330000}" name="Colonne13139" dataDxfId="3242"/>
    <tableColumn id="13172" xr3:uid="{00000000-0010-0000-0400-000074330000}" name="Colonne13140" dataDxfId="3241"/>
    <tableColumn id="13173" xr3:uid="{00000000-0010-0000-0400-000075330000}" name="Colonne13141" dataDxfId="3240"/>
    <tableColumn id="13174" xr3:uid="{00000000-0010-0000-0400-000076330000}" name="Colonne13142" dataDxfId="3239"/>
    <tableColumn id="13175" xr3:uid="{00000000-0010-0000-0400-000077330000}" name="Colonne13143" dataDxfId="3238"/>
    <tableColumn id="13176" xr3:uid="{00000000-0010-0000-0400-000078330000}" name="Colonne13144" dataDxfId="3237"/>
    <tableColumn id="13177" xr3:uid="{00000000-0010-0000-0400-000079330000}" name="Colonne13145" dataDxfId="3236"/>
    <tableColumn id="13178" xr3:uid="{00000000-0010-0000-0400-00007A330000}" name="Colonne13146" dataDxfId="3235"/>
    <tableColumn id="13179" xr3:uid="{00000000-0010-0000-0400-00007B330000}" name="Colonne13147" dataDxfId="3234"/>
    <tableColumn id="13180" xr3:uid="{00000000-0010-0000-0400-00007C330000}" name="Colonne13148" dataDxfId="3233"/>
    <tableColumn id="13181" xr3:uid="{00000000-0010-0000-0400-00007D330000}" name="Colonne13149" dataDxfId="3232"/>
    <tableColumn id="13182" xr3:uid="{00000000-0010-0000-0400-00007E330000}" name="Colonne13150" dataDxfId="3231"/>
    <tableColumn id="13183" xr3:uid="{00000000-0010-0000-0400-00007F330000}" name="Colonne13151" dataDxfId="3230"/>
    <tableColumn id="13184" xr3:uid="{00000000-0010-0000-0400-000080330000}" name="Colonne13152" dataDxfId="3229"/>
    <tableColumn id="13185" xr3:uid="{00000000-0010-0000-0400-000081330000}" name="Colonne13153" dataDxfId="3228"/>
    <tableColumn id="13186" xr3:uid="{00000000-0010-0000-0400-000082330000}" name="Colonne13154" dataDxfId="3227"/>
    <tableColumn id="13187" xr3:uid="{00000000-0010-0000-0400-000083330000}" name="Colonne13155" dataDxfId="3226"/>
    <tableColumn id="13188" xr3:uid="{00000000-0010-0000-0400-000084330000}" name="Colonne13156" dataDxfId="3225"/>
    <tableColumn id="13189" xr3:uid="{00000000-0010-0000-0400-000085330000}" name="Colonne13157" dataDxfId="3224"/>
    <tableColumn id="13190" xr3:uid="{00000000-0010-0000-0400-000086330000}" name="Colonne13158" dataDxfId="3223"/>
    <tableColumn id="13191" xr3:uid="{00000000-0010-0000-0400-000087330000}" name="Colonne13159" dataDxfId="3222"/>
    <tableColumn id="13192" xr3:uid="{00000000-0010-0000-0400-000088330000}" name="Colonne13160" dataDxfId="3221"/>
    <tableColumn id="13193" xr3:uid="{00000000-0010-0000-0400-000089330000}" name="Colonne13161" dataDxfId="3220"/>
    <tableColumn id="13194" xr3:uid="{00000000-0010-0000-0400-00008A330000}" name="Colonne13162" dataDxfId="3219"/>
    <tableColumn id="13195" xr3:uid="{00000000-0010-0000-0400-00008B330000}" name="Colonne13163" dataDxfId="3218"/>
    <tableColumn id="13196" xr3:uid="{00000000-0010-0000-0400-00008C330000}" name="Colonne13164" dataDxfId="3217"/>
    <tableColumn id="13197" xr3:uid="{00000000-0010-0000-0400-00008D330000}" name="Colonne13165" dataDxfId="3216"/>
    <tableColumn id="13198" xr3:uid="{00000000-0010-0000-0400-00008E330000}" name="Colonne13166" dataDxfId="3215"/>
    <tableColumn id="13199" xr3:uid="{00000000-0010-0000-0400-00008F330000}" name="Colonne13167" dataDxfId="3214"/>
    <tableColumn id="13200" xr3:uid="{00000000-0010-0000-0400-000090330000}" name="Colonne13168" dataDxfId="3213"/>
    <tableColumn id="13201" xr3:uid="{00000000-0010-0000-0400-000091330000}" name="Colonne13169" dataDxfId="3212"/>
    <tableColumn id="13202" xr3:uid="{00000000-0010-0000-0400-000092330000}" name="Colonne13170" dataDxfId="3211"/>
    <tableColumn id="13203" xr3:uid="{00000000-0010-0000-0400-000093330000}" name="Colonne13171" dataDxfId="3210"/>
    <tableColumn id="13204" xr3:uid="{00000000-0010-0000-0400-000094330000}" name="Colonne13172" dataDxfId="3209"/>
    <tableColumn id="13205" xr3:uid="{00000000-0010-0000-0400-000095330000}" name="Colonne13173" dataDxfId="3208"/>
    <tableColumn id="13206" xr3:uid="{00000000-0010-0000-0400-000096330000}" name="Colonne13174" dataDxfId="3207"/>
    <tableColumn id="13207" xr3:uid="{00000000-0010-0000-0400-000097330000}" name="Colonne13175" dataDxfId="3206"/>
    <tableColumn id="13208" xr3:uid="{00000000-0010-0000-0400-000098330000}" name="Colonne13176" dataDxfId="3205"/>
    <tableColumn id="13209" xr3:uid="{00000000-0010-0000-0400-000099330000}" name="Colonne13177" dataDxfId="3204"/>
    <tableColumn id="13210" xr3:uid="{00000000-0010-0000-0400-00009A330000}" name="Colonne13178" dataDxfId="3203"/>
    <tableColumn id="13211" xr3:uid="{00000000-0010-0000-0400-00009B330000}" name="Colonne13179" dataDxfId="3202"/>
    <tableColumn id="13212" xr3:uid="{00000000-0010-0000-0400-00009C330000}" name="Colonne13180" dataDxfId="3201"/>
    <tableColumn id="13213" xr3:uid="{00000000-0010-0000-0400-00009D330000}" name="Colonne13181" dataDxfId="3200"/>
    <tableColumn id="13214" xr3:uid="{00000000-0010-0000-0400-00009E330000}" name="Colonne13182" dataDxfId="3199"/>
    <tableColumn id="13215" xr3:uid="{00000000-0010-0000-0400-00009F330000}" name="Colonne13183" dataDxfId="3198"/>
    <tableColumn id="13216" xr3:uid="{00000000-0010-0000-0400-0000A0330000}" name="Colonne13184" dataDxfId="3197"/>
    <tableColumn id="13217" xr3:uid="{00000000-0010-0000-0400-0000A1330000}" name="Colonne13185" dataDxfId="3196"/>
    <tableColumn id="13218" xr3:uid="{00000000-0010-0000-0400-0000A2330000}" name="Colonne13186" dataDxfId="3195"/>
    <tableColumn id="13219" xr3:uid="{00000000-0010-0000-0400-0000A3330000}" name="Colonne13187" dataDxfId="3194"/>
    <tableColumn id="13220" xr3:uid="{00000000-0010-0000-0400-0000A4330000}" name="Colonne13188" dataDxfId="3193"/>
    <tableColumn id="13221" xr3:uid="{00000000-0010-0000-0400-0000A5330000}" name="Colonne13189" dataDxfId="3192"/>
    <tableColumn id="13222" xr3:uid="{00000000-0010-0000-0400-0000A6330000}" name="Colonne13190" dataDxfId="3191"/>
    <tableColumn id="13223" xr3:uid="{00000000-0010-0000-0400-0000A7330000}" name="Colonne13191" dataDxfId="3190"/>
    <tableColumn id="13224" xr3:uid="{00000000-0010-0000-0400-0000A8330000}" name="Colonne13192" dataDxfId="3189"/>
    <tableColumn id="13225" xr3:uid="{00000000-0010-0000-0400-0000A9330000}" name="Colonne13193" dataDxfId="3188"/>
    <tableColumn id="13226" xr3:uid="{00000000-0010-0000-0400-0000AA330000}" name="Colonne13194" dataDxfId="3187"/>
    <tableColumn id="13227" xr3:uid="{00000000-0010-0000-0400-0000AB330000}" name="Colonne13195" dataDxfId="3186"/>
    <tableColumn id="13228" xr3:uid="{00000000-0010-0000-0400-0000AC330000}" name="Colonne13196" dataDxfId="3185"/>
    <tableColumn id="13229" xr3:uid="{00000000-0010-0000-0400-0000AD330000}" name="Colonne13197" dataDxfId="3184"/>
    <tableColumn id="13230" xr3:uid="{00000000-0010-0000-0400-0000AE330000}" name="Colonne13198" dataDxfId="3183"/>
    <tableColumn id="13231" xr3:uid="{00000000-0010-0000-0400-0000AF330000}" name="Colonne13199" dataDxfId="3182"/>
    <tableColumn id="13232" xr3:uid="{00000000-0010-0000-0400-0000B0330000}" name="Colonne13200" dataDxfId="3181"/>
    <tableColumn id="13233" xr3:uid="{00000000-0010-0000-0400-0000B1330000}" name="Colonne13201" dataDxfId="3180"/>
    <tableColumn id="13234" xr3:uid="{00000000-0010-0000-0400-0000B2330000}" name="Colonne13202" dataDxfId="3179"/>
    <tableColumn id="13235" xr3:uid="{00000000-0010-0000-0400-0000B3330000}" name="Colonne13203" dataDxfId="3178"/>
    <tableColumn id="13236" xr3:uid="{00000000-0010-0000-0400-0000B4330000}" name="Colonne13204" dataDxfId="3177"/>
    <tableColumn id="13237" xr3:uid="{00000000-0010-0000-0400-0000B5330000}" name="Colonne13205" dataDxfId="3176"/>
    <tableColumn id="13238" xr3:uid="{00000000-0010-0000-0400-0000B6330000}" name="Colonne13206" dataDxfId="3175"/>
    <tableColumn id="13239" xr3:uid="{00000000-0010-0000-0400-0000B7330000}" name="Colonne13207" dataDxfId="3174"/>
    <tableColumn id="13240" xr3:uid="{00000000-0010-0000-0400-0000B8330000}" name="Colonne13208" dataDxfId="3173"/>
    <tableColumn id="13241" xr3:uid="{00000000-0010-0000-0400-0000B9330000}" name="Colonne13209" dataDxfId="3172"/>
    <tableColumn id="13242" xr3:uid="{00000000-0010-0000-0400-0000BA330000}" name="Colonne13210" dataDxfId="3171"/>
    <tableColumn id="13243" xr3:uid="{00000000-0010-0000-0400-0000BB330000}" name="Colonne13211" dataDxfId="3170"/>
    <tableColumn id="13244" xr3:uid="{00000000-0010-0000-0400-0000BC330000}" name="Colonne13212" dataDxfId="3169"/>
    <tableColumn id="13245" xr3:uid="{00000000-0010-0000-0400-0000BD330000}" name="Colonne13213" dataDxfId="3168"/>
    <tableColumn id="13246" xr3:uid="{00000000-0010-0000-0400-0000BE330000}" name="Colonne13214" dataDxfId="3167"/>
    <tableColumn id="13247" xr3:uid="{00000000-0010-0000-0400-0000BF330000}" name="Colonne13215" dataDxfId="3166"/>
    <tableColumn id="13248" xr3:uid="{00000000-0010-0000-0400-0000C0330000}" name="Colonne13216" dataDxfId="3165"/>
    <tableColumn id="13249" xr3:uid="{00000000-0010-0000-0400-0000C1330000}" name="Colonne13217" dataDxfId="3164"/>
    <tableColumn id="13250" xr3:uid="{00000000-0010-0000-0400-0000C2330000}" name="Colonne13218" dataDxfId="3163"/>
    <tableColumn id="13251" xr3:uid="{00000000-0010-0000-0400-0000C3330000}" name="Colonne13219" dataDxfId="3162"/>
    <tableColumn id="13252" xr3:uid="{00000000-0010-0000-0400-0000C4330000}" name="Colonne13220" dataDxfId="3161"/>
    <tableColumn id="13253" xr3:uid="{00000000-0010-0000-0400-0000C5330000}" name="Colonne13221" dataDxfId="3160"/>
    <tableColumn id="13254" xr3:uid="{00000000-0010-0000-0400-0000C6330000}" name="Colonne13222" dataDxfId="3159"/>
    <tableColumn id="13255" xr3:uid="{00000000-0010-0000-0400-0000C7330000}" name="Colonne13223" dataDxfId="3158"/>
    <tableColumn id="13256" xr3:uid="{00000000-0010-0000-0400-0000C8330000}" name="Colonne13224" dataDxfId="3157"/>
    <tableColumn id="13257" xr3:uid="{00000000-0010-0000-0400-0000C9330000}" name="Colonne13225" dataDxfId="3156"/>
    <tableColumn id="13258" xr3:uid="{00000000-0010-0000-0400-0000CA330000}" name="Colonne13226" dataDxfId="3155"/>
    <tableColumn id="13259" xr3:uid="{00000000-0010-0000-0400-0000CB330000}" name="Colonne13227" dataDxfId="3154"/>
    <tableColumn id="13260" xr3:uid="{00000000-0010-0000-0400-0000CC330000}" name="Colonne13228" dataDxfId="3153"/>
    <tableColumn id="13261" xr3:uid="{00000000-0010-0000-0400-0000CD330000}" name="Colonne13229" dataDxfId="3152"/>
    <tableColumn id="13262" xr3:uid="{00000000-0010-0000-0400-0000CE330000}" name="Colonne13230" dataDxfId="3151"/>
    <tableColumn id="13263" xr3:uid="{00000000-0010-0000-0400-0000CF330000}" name="Colonne13231" dataDxfId="3150"/>
    <tableColumn id="13264" xr3:uid="{00000000-0010-0000-0400-0000D0330000}" name="Colonne13232" dataDxfId="3149"/>
    <tableColumn id="13265" xr3:uid="{00000000-0010-0000-0400-0000D1330000}" name="Colonne13233" dataDxfId="3148"/>
    <tableColumn id="13266" xr3:uid="{00000000-0010-0000-0400-0000D2330000}" name="Colonne13234" dataDxfId="3147"/>
    <tableColumn id="13267" xr3:uid="{00000000-0010-0000-0400-0000D3330000}" name="Colonne13235" dataDxfId="3146"/>
    <tableColumn id="13268" xr3:uid="{00000000-0010-0000-0400-0000D4330000}" name="Colonne13236" dataDxfId="3145"/>
    <tableColumn id="13269" xr3:uid="{00000000-0010-0000-0400-0000D5330000}" name="Colonne13237" dataDxfId="3144"/>
    <tableColumn id="13270" xr3:uid="{00000000-0010-0000-0400-0000D6330000}" name="Colonne13238" dataDxfId="3143"/>
    <tableColumn id="13271" xr3:uid="{00000000-0010-0000-0400-0000D7330000}" name="Colonne13239" dataDxfId="3142"/>
    <tableColumn id="13272" xr3:uid="{00000000-0010-0000-0400-0000D8330000}" name="Colonne13240" dataDxfId="3141"/>
    <tableColumn id="13273" xr3:uid="{00000000-0010-0000-0400-0000D9330000}" name="Colonne13241" dataDxfId="3140"/>
    <tableColumn id="13274" xr3:uid="{00000000-0010-0000-0400-0000DA330000}" name="Colonne13242" dataDxfId="3139"/>
    <tableColumn id="13275" xr3:uid="{00000000-0010-0000-0400-0000DB330000}" name="Colonne13243" dataDxfId="3138"/>
    <tableColumn id="13276" xr3:uid="{00000000-0010-0000-0400-0000DC330000}" name="Colonne13244" dataDxfId="3137"/>
    <tableColumn id="13277" xr3:uid="{00000000-0010-0000-0400-0000DD330000}" name="Colonne13245" dataDxfId="3136"/>
    <tableColumn id="13278" xr3:uid="{00000000-0010-0000-0400-0000DE330000}" name="Colonne13246" dataDxfId="3135"/>
    <tableColumn id="13279" xr3:uid="{00000000-0010-0000-0400-0000DF330000}" name="Colonne13247" dataDxfId="3134"/>
    <tableColumn id="13280" xr3:uid="{00000000-0010-0000-0400-0000E0330000}" name="Colonne13248" dataDxfId="3133"/>
    <tableColumn id="13281" xr3:uid="{00000000-0010-0000-0400-0000E1330000}" name="Colonne13249" dataDxfId="3132"/>
    <tableColumn id="13282" xr3:uid="{00000000-0010-0000-0400-0000E2330000}" name="Colonne13250" dataDxfId="3131"/>
    <tableColumn id="13283" xr3:uid="{00000000-0010-0000-0400-0000E3330000}" name="Colonne13251" dataDxfId="3130"/>
    <tableColumn id="13284" xr3:uid="{00000000-0010-0000-0400-0000E4330000}" name="Colonne13252" dataDxfId="3129"/>
    <tableColumn id="13285" xr3:uid="{00000000-0010-0000-0400-0000E5330000}" name="Colonne13253" dataDxfId="3128"/>
    <tableColumn id="13286" xr3:uid="{00000000-0010-0000-0400-0000E6330000}" name="Colonne13254" dataDxfId="3127"/>
    <tableColumn id="13287" xr3:uid="{00000000-0010-0000-0400-0000E7330000}" name="Colonne13255" dataDxfId="3126"/>
    <tableColumn id="13288" xr3:uid="{00000000-0010-0000-0400-0000E8330000}" name="Colonne13256" dataDxfId="3125"/>
    <tableColumn id="13289" xr3:uid="{00000000-0010-0000-0400-0000E9330000}" name="Colonne13257" dataDxfId="3124"/>
    <tableColumn id="13290" xr3:uid="{00000000-0010-0000-0400-0000EA330000}" name="Colonne13258" dataDxfId="3123"/>
    <tableColumn id="13291" xr3:uid="{00000000-0010-0000-0400-0000EB330000}" name="Colonne13259" dataDxfId="3122"/>
    <tableColumn id="13292" xr3:uid="{00000000-0010-0000-0400-0000EC330000}" name="Colonne13260" dataDxfId="3121"/>
    <tableColumn id="13293" xr3:uid="{00000000-0010-0000-0400-0000ED330000}" name="Colonne13261" dataDxfId="3120"/>
    <tableColumn id="13294" xr3:uid="{00000000-0010-0000-0400-0000EE330000}" name="Colonne13262" dataDxfId="3119"/>
    <tableColumn id="13295" xr3:uid="{00000000-0010-0000-0400-0000EF330000}" name="Colonne13263" dataDxfId="3118"/>
    <tableColumn id="13296" xr3:uid="{00000000-0010-0000-0400-0000F0330000}" name="Colonne13264" dataDxfId="3117"/>
    <tableColumn id="13297" xr3:uid="{00000000-0010-0000-0400-0000F1330000}" name="Colonne13265" dataDxfId="3116"/>
    <tableColumn id="13298" xr3:uid="{00000000-0010-0000-0400-0000F2330000}" name="Colonne13266" dataDxfId="3115"/>
    <tableColumn id="13299" xr3:uid="{00000000-0010-0000-0400-0000F3330000}" name="Colonne13267" dataDxfId="3114"/>
    <tableColumn id="13300" xr3:uid="{00000000-0010-0000-0400-0000F4330000}" name="Colonne13268" dataDxfId="3113"/>
    <tableColumn id="13301" xr3:uid="{00000000-0010-0000-0400-0000F5330000}" name="Colonne13269" dataDxfId="3112"/>
    <tableColumn id="13302" xr3:uid="{00000000-0010-0000-0400-0000F6330000}" name="Colonne13270" dataDxfId="3111"/>
    <tableColumn id="13303" xr3:uid="{00000000-0010-0000-0400-0000F7330000}" name="Colonne13271" dataDxfId="3110"/>
    <tableColumn id="13304" xr3:uid="{00000000-0010-0000-0400-0000F8330000}" name="Colonne13272" dataDxfId="3109"/>
    <tableColumn id="13305" xr3:uid="{00000000-0010-0000-0400-0000F9330000}" name="Colonne13273" dataDxfId="3108"/>
    <tableColumn id="13306" xr3:uid="{00000000-0010-0000-0400-0000FA330000}" name="Colonne13274" dataDxfId="3107"/>
    <tableColumn id="13307" xr3:uid="{00000000-0010-0000-0400-0000FB330000}" name="Colonne13275" dataDxfId="3106"/>
    <tableColumn id="13308" xr3:uid="{00000000-0010-0000-0400-0000FC330000}" name="Colonne13276" dataDxfId="3105"/>
    <tableColumn id="13309" xr3:uid="{00000000-0010-0000-0400-0000FD330000}" name="Colonne13277" dataDxfId="3104"/>
    <tableColumn id="13310" xr3:uid="{00000000-0010-0000-0400-0000FE330000}" name="Colonne13278" dataDxfId="3103"/>
    <tableColumn id="13311" xr3:uid="{00000000-0010-0000-0400-0000FF330000}" name="Colonne13279" dataDxfId="3102"/>
    <tableColumn id="13312" xr3:uid="{00000000-0010-0000-0400-000000340000}" name="Colonne13280" dataDxfId="3101"/>
    <tableColumn id="13313" xr3:uid="{00000000-0010-0000-0400-000001340000}" name="Colonne13281" dataDxfId="3100"/>
    <tableColumn id="13314" xr3:uid="{00000000-0010-0000-0400-000002340000}" name="Colonne13282" dataDxfId="3099"/>
    <tableColumn id="13315" xr3:uid="{00000000-0010-0000-0400-000003340000}" name="Colonne13283" dataDxfId="3098"/>
    <tableColumn id="13316" xr3:uid="{00000000-0010-0000-0400-000004340000}" name="Colonne13284" dataDxfId="3097"/>
    <tableColumn id="13317" xr3:uid="{00000000-0010-0000-0400-000005340000}" name="Colonne13285" dataDxfId="3096"/>
    <tableColumn id="13318" xr3:uid="{00000000-0010-0000-0400-000006340000}" name="Colonne13286" dataDxfId="3095"/>
    <tableColumn id="13319" xr3:uid="{00000000-0010-0000-0400-000007340000}" name="Colonne13287" dataDxfId="3094"/>
    <tableColumn id="13320" xr3:uid="{00000000-0010-0000-0400-000008340000}" name="Colonne13288" dataDxfId="3093"/>
    <tableColumn id="13321" xr3:uid="{00000000-0010-0000-0400-000009340000}" name="Colonne13289" dataDxfId="3092"/>
    <tableColumn id="13322" xr3:uid="{00000000-0010-0000-0400-00000A340000}" name="Colonne13290" dataDxfId="3091"/>
    <tableColumn id="13323" xr3:uid="{00000000-0010-0000-0400-00000B340000}" name="Colonne13291" dataDxfId="3090"/>
    <tableColumn id="13324" xr3:uid="{00000000-0010-0000-0400-00000C340000}" name="Colonne13292" dataDxfId="3089"/>
    <tableColumn id="13325" xr3:uid="{00000000-0010-0000-0400-00000D340000}" name="Colonne13293" dataDxfId="3088"/>
    <tableColumn id="13326" xr3:uid="{00000000-0010-0000-0400-00000E340000}" name="Colonne13294" dataDxfId="3087"/>
    <tableColumn id="13327" xr3:uid="{00000000-0010-0000-0400-00000F340000}" name="Colonne13295" dataDxfId="3086"/>
    <tableColumn id="13328" xr3:uid="{00000000-0010-0000-0400-000010340000}" name="Colonne13296" dataDxfId="3085"/>
    <tableColumn id="13329" xr3:uid="{00000000-0010-0000-0400-000011340000}" name="Colonne13297" dataDxfId="3084"/>
    <tableColumn id="13330" xr3:uid="{00000000-0010-0000-0400-000012340000}" name="Colonne13298" dataDxfId="3083"/>
    <tableColumn id="13331" xr3:uid="{00000000-0010-0000-0400-000013340000}" name="Colonne13299" dataDxfId="3082"/>
    <tableColumn id="13332" xr3:uid="{00000000-0010-0000-0400-000014340000}" name="Colonne13300" dataDxfId="3081"/>
    <tableColumn id="13333" xr3:uid="{00000000-0010-0000-0400-000015340000}" name="Colonne13301" dataDxfId="3080"/>
    <tableColumn id="13334" xr3:uid="{00000000-0010-0000-0400-000016340000}" name="Colonne13302" dataDxfId="3079"/>
    <tableColumn id="13335" xr3:uid="{00000000-0010-0000-0400-000017340000}" name="Colonne13303" dataDxfId="3078"/>
    <tableColumn id="13336" xr3:uid="{00000000-0010-0000-0400-000018340000}" name="Colonne13304" dataDxfId="3077"/>
    <tableColumn id="13337" xr3:uid="{00000000-0010-0000-0400-000019340000}" name="Colonne13305" dataDxfId="3076"/>
    <tableColumn id="13338" xr3:uid="{00000000-0010-0000-0400-00001A340000}" name="Colonne13306" dataDxfId="3075"/>
    <tableColumn id="13339" xr3:uid="{00000000-0010-0000-0400-00001B340000}" name="Colonne13307" dataDxfId="3074"/>
    <tableColumn id="13340" xr3:uid="{00000000-0010-0000-0400-00001C340000}" name="Colonne13308" dataDxfId="3073"/>
    <tableColumn id="13341" xr3:uid="{00000000-0010-0000-0400-00001D340000}" name="Colonne13309" dataDxfId="3072"/>
    <tableColumn id="13342" xr3:uid="{00000000-0010-0000-0400-00001E340000}" name="Colonne13310" dataDxfId="3071"/>
    <tableColumn id="13343" xr3:uid="{00000000-0010-0000-0400-00001F340000}" name="Colonne13311" dataDxfId="3070"/>
    <tableColumn id="13344" xr3:uid="{00000000-0010-0000-0400-000020340000}" name="Colonne13312" dataDxfId="3069"/>
    <tableColumn id="13345" xr3:uid="{00000000-0010-0000-0400-000021340000}" name="Colonne13313" dataDxfId="3068"/>
    <tableColumn id="13346" xr3:uid="{00000000-0010-0000-0400-000022340000}" name="Colonne13314" dataDxfId="3067"/>
    <tableColumn id="13347" xr3:uid="{00000000-0010-0000-0400-000023340000}" name="Colonne13315" dataDxfId="3066"/>
    <tableColumn id="13348" xr3:uid="{00000000-0010-0000-0400-000024340000}" name="Colonne13316" dataDxfId="3065"/>
    <tableColumn id="13349" xr3:uid="{00000000-0010-0000-0400-000025340000}" name="Colonne13317" dataDxfId="3064"/>
    <tableColumn id="13350" xr3:uid="{00000000-0010-0000-0400-000026340000}" name="Colonne13318" dataDxfId="3063"/>
    <tableColumn id="13351" xr3:uid="{00000000-0010-0000-0400-000027340000}" name="Colonne13319" dataDxfId="3062"/>
    <tableColumn id="13352" xr3:uid="{00000000-0010-0000-0400-000028340000}" name="Colonne13320" dataDxfId="3061"/>
    <tableColumn id="13353" xr3:uid="{00000000-0010-0000-0400-000029340000}" name="Colonne13321" dataDxfId="3060"/>
    <tableColumn id="13354" xr3:uid="{00000000-0010-0000-0400-00002A340000}" name="Colonne13322" dataDxfId="3059"/>
    <tableColumn id="13355" xr3:uid="{00000000-0010-0000-0400-00002B340000}" name="Colonne13323" dataDxfId="3058"/>
    <tableColumn id="13356" xr3:uid="{00000000-0010-0000-0400-00002C340000}" name="Colonne13324" dataDxfId="3057"/>
    <tableColumn id="13357" xr3:uid="{00000000-0010-0000-0400-00002D340000}" name="Colonne13325" dataDxfId="3056"/>
    <tableColumn id="13358" xr3:uid="{00000000-0010-0000-0400-00002E340000}" name="Colonne13326" dataDxfId="3055"/>
    <tableColumn id="13359" xr3:uid="{00000000-0010-0000-0400-00002F340000}" name="Colonne13327" dataDxfId="3054"/>
    <tableColumn id="13360" xr3:uid="{00000000-0010-0000-0400-000030340000}" name="Colonne13328" dataDxfId="3053"/>
    <tableColumn id="13361" xr3:uid="{00000000-0010-0000-0400-000031340000}" name="Colonne13329" dataDxfId="3052"/>
    <tableColumn id="13362" xr3:uid="{00000000-0010-0000-0400-000032340000}" name="Colonne13330" dataDxfId="3051"/>
    <tableColumn id="13363" xr3:uid="{00000000-0010-0000-0400-000033340000}" name="Colonne13331" dataDxfId="3050"/>
    <tableColumn id="13364" xr3:uid="{00000000-0010-0000-0400-000034340000}" name="Colonne13332" dataDxfId="3049"/>
    <tableColumn id="13365" xr3:uid="{00000000-0010-0000-0400-000035340000}" name="Colonne13333" dataDxfId="3048"/>
    <tableColumn id="13366" xr3:uid="{00000000-0010-0000-0400-000036340000}" name="Colonne13334" dataDxfId="3047"/>
    <tableColumn id="13367" xr3:uid="{00000000-0010-0000-0400-000037340000}" name="Colonne13335" dataDxfId="3046"/>
    <tableColumn id="13368" xr3:uid="{00000000-0010-0000-0400-000038340000}" name="Colonne13336" dataDxfId="3045"/>
    <tableColumn id="13369" xr3:uid="{00000000-0010-0000-0400-000039340000}" name="Colonne13337" dataDxfId="3044"/>
    <tableColumn id="13370" xr3:uid="{00000000-0010-0000-0400-00003A340000}" name="Colonne13338" dataDxfId="3043"/>
    <tableColumn id="13371" xr3:uid="{00000000-0010-0000-0400-00003B340000}" name="Colonne13339" dataDxfId="3042"/>
    <tableColumn id="13372" xr3:uid="{00000000-0010-0000-0400-00003C340000}" name="Colonne13340" dataDxfId="3041"/>
    <tableColumn id="13373" xr3:uid="{00000000-0010-0000-0400-00003D340000}" name="Colonne13341" dataDxfId="3040"/>
    <tableColumn id="13374" xr3:uid="{00000000-0010-0000-0400-00003E340000}" name="Colonne13342" dataDxfId="3039"/>
    <tableColumn id="13375" xr3:uid="{00000000-0010-0000-0400-00003F340000}" name="Colonne13343" dataDxfId="3038"/>
    <tableColumn id="13376" xr3:uid="{00000000-0010-0000-0400-000040340000}" name="Colonne13344" dataDxfId="3037"/>
    <tableColumn id="13377" xr3:uid="{00000000-0010-0000-0400-000041340000}" name="Colonne13345" dataDxfId="3036"/>
    <tableColumn id="13378" xr3:uid="{00000000-0010-0000-0400-000042340000}" name="Colonne13346" dataDxfId="3035"/>
    <tableColumn id="13379" xr3:uid="{00000000-0010-0000-0400-000043340000}" name="Colonne13347" dataDxfId="3034"/>
    <tableColumn id="13380" xr3:uid="{00000000-0010-0000-0400-000044340000}" name="Colonne13348" dataDxfId="3033"/>
    <tableColumn id="13381" xr3:uid="{00000000-0010-0000-0400-000045340000}" name="Colonne13349" dataDxfId="3032"/>
    <tableColumn id="13382" xr3:uid="{00000000-0010-0000-0400-000046340000}" name="Colonne13350" dataDxfId="3031"/>
    <tableColumn id="13383" xr3:uid="{00000000-0010-0000-0400-000047340000}" name="Colonne13351" dataDxfId="3030"/>
    <tableColumn id="13384" xr3:uid="{00000000-0010-0000-0400-000048340000}" name="Colonne13352" dataDxfId="3029"/>
    <tableColumn id="13385" xr3:uid="{00000000-0010-0000-0400-000049340000}" name="Colonne13353" dataDxfId="3028"/>
    <tableColumn id="13386" xr3:uid="{00000000-0010-0000-0400-00004A340000}" name="Colonne13354" dataDxfId="3027"/>
    <tableColumn id="13387" xr3:uid="{00000000-0010-0000-0400-00004B340000}" name="Colonne13355" dataDxfId="3026"/>
    <tableColumn id="13388" xr3:uid="{00000000-0010-0000-0400-00004C340000}" name="Colonne13356" dataDxfId="3025"/>
    <tableColumn id="13389" xr3:uid="{00000000-0010-0000-0400-00004D340000}" name="Colonne13357" dataDxfId="3024"/>
    <tableColumn id="13390" xr3:uid="{00000000-0010-0000-0400-00004E340000}" name="Colonne13358" dataDxfId="3023"/>
    <tableColumn id="13391" xr3:uid="{00000000-0010-0000-0400-00004F340000}" name="Colonne13359" dataDxfId="3022"/>
    <tableColumn id="13392" xr3:uid="{00000000-0010-0000-0400-000050340000}" name="Colonne13360" dataDxfId="3021"/>
    <tableColumn id="13393" xr3:uid="{00000000-0010-0000-0400-000051340000}" name="Colonne13361" dataDxfId="3020"/>
    <tableColumn id="13394" xr3:uid="{00000000-0010-0000-0400-000052340000}" name="Colonne13362" dataDxfId="3019"/>
    <tableColumn id="13395" xr3:uid="{00000000-0010-0000-0400-000053340000}" name="Colonne13363" dataDxfId="3018"/>
    <tableColumn id="13396" xr3:uid="{00000000-0010-0000-0400-000054340000}" name="Colonne13364" dataDxfId="3017"/>
    <tableColumn id="13397" xr3:uid="{00000000-0010-0000-0400-000055340000}" name="Colonne13365" dataDxfId="3016"/>
    <tableColumn id="13398" xr3:uid="{00000000-0010-0000-0400-000056340000}" name="Colonne13366" dataDxfId="3015"/>
    <tableColumn id="13399" xr3:uid="{00000000-0010-0000-0400-000057340000}" name="Colonne13367" dataDxfId="3014"/>
    <tableColumn id="13400" xr3:uid="{00000000-0010-0000-0400-000058340000}" name="Colonne13368" dataDxfId="3013"/>
    <tableColumn id="13401" xr3:uid="{00000000-0010-0000-0400-000059340000}" name="Colonne13369" dataDxfId="3012"/>
    <tableColumn id="13402" xr3:uid="{00000000-0010-0000-0400-00005A340000}" name="Colonne13370" dataDxfId="3011"/>
    <tableColumn id="13403" xr3:uid="{00000000-0010-0000-0400-00005B340000}" name="Colonne13371" dataDxfId="3010"/>
    <tableColumn id="13404" xr3:uid="{00000000-0010-0000-0400-00005C340000}" name="Colonne13372" dataDxfId="3009"/>
    <tableColumn id="13405" xr3:uid="{00000000-0010-0000-0400-00005D340000}" name="Colonne13373" dataDxfId="3008"/>
    <tableColumn id="13406" xr3:uid="{00000000-0010-0000-0400-00005E340000}" name="Colonne13374" dataDxfId="3007"/>
    <tableColumn id="13407" xr3:uid="{00000000-0010-0000-0400-00005F340000}" name="Colonne13375" dataDxfId="3006"/>
    <tableColumn id="13408" xr3:uid="{00000000-0010-0000-0400-000060340000}" name="Colonne13376" dataDxfId="3005"/>
    <tableColumn id="13409" xr3:uid="{00000000-0010-0000-0400-000061340000}" name="Colonne13377" dataDxfId="3004"/>
    <tableColumn id="13410" xr3:uid="{00000000-0010-0000-0400-000062340000}" name="Colonne13378" dataDxfId="3003"/>
    <tableColumn id="13411" xr3:uid="{00000000-0010-0000-0400-000063340000}" name="Colonne13379" dataDxfId="3002"/>
    <tableColumn id="13412" xr3:uid="{00000000-0010-0000-0400-000064340000}" name="Colonne13380" dataDxfId="3001"/>
    <tableColumn id="13413" xr3:uid="{00000000-0010-0000-0400-000065340000}" name="Colonne13381" dataDxfId="3000"/>
    <tableColumn id="13414" xr3:uid="{00000000-0010-0000-0400-000066340000}" name="Colonne13382" dataDxfId="2999"/>
    <tableColumn id="13415" xr3:uid="{00000000-0010-0000-0400-000067340000}" name="Colonne13383" dataDxfId="2998"/>
    <tableColumn id="13416" xr3:uid="{00000000-0010-0000-0400-000068340000}" name="Colonne13384" dataDxfId="2997"/>
    <tableColumn id="13417" xr3:uid="{00000000-0010-0000-0400-000069340000}" name="Colonne13385" dataDxfId="2996"/>
    <tableColumn id="13418" xr3:uid="{00000000-0010-0000-0400-00006A340000}" name="Colonne13386" dataDxfId="2995"/>
    <tableColumn id="13419" xr3:uid="{00000000-0010-0000-0400-00006B340000}" name="Colonne13387" dataDxfId="2994"/>
    <tableColumn id="13420" xr3:uid="{00000000-0010-0000-0400-00006C340000}" name="Colonne13388" dataDxfId="2993"/>
    <tableColumn id="13421" xr3:uid="{00000000-0010-0000-0400-00006D340000}" name="Colonne13389" dataDxfId="2992"/>
    <tableColumn id="13422" xr3:uid="{00000000-0010-0000-0400-00006E340000}" name="Colonne13390" dataDxfId="2991"/>
    <tableColumn id="13423" xr3:uid="{00000000-0010-0000-0400-00006F340000}" name="Colonne13391" dataDxfId="2990"/>
    <tableColumn id="13424" xr3:uid="{00000000-0010-0000-0400-000070340000}" name="Colonne13392" dataDxfId="2989"/>
    <tableColumn id="13425" xr3:uid="{00000000-0010-0000-0400-000071340000}" name="Colonne13393" dataDxfId="2988"/>
    <tableColumn id="13426" xr3:uid="{00000000-0010-0000-0400-000072340000}" name="Colonne13394" dataDxfId="2987"/>
    <tableColumn id="13427" xr3:uid="{00000000-0010-0000-0400-000073340000}" name="Colonne13395" dataDxfId="2986"/>
    <tableColumn id="13428" xr3:uid="{00000000-0010-0000-0400-000074340000}" name="Colonne13396" dataDxfId="2985"/>
    <tableColumn id="13429" xr3:uid="{00000000-0010-0000-0400-000075340000}" name="Colonne13397" dataDxfId="2984"/>
    <tableColumn id="13430" xr3:uid="{00000000-0010-0000-0400-000076340000}" name="Colonne13398" dataDxfId="2983"/>
    <tableColumn id="13431" xr3:uid="{00000000-0010-0000-0400-000077340000}" name="Colonne13399" dataDxfId="2982"/>
    <tableColumn id="13432" xr3:uid="{00000000-0010-0000-0400-000078340000}" name="Colonne13400" dataDxfId="2981"/>
    <tableColumn id="13433" xr3:uid="{00000000-0010-0000-0400-000079340000}" name="Colonne13401" dataDxfId="2980"/>
    <tableColumn id="13434" xr3:uid="{00000000-0010-0000-0400-00007A340000}" name="Colonne13402" dataDxfId="2979"/>
    <tableColumn id="13435" xr3:uid="{00000000-0010-0000-0400-00007B340000}" name="Colonne13403" dataDxfId="2978"/>
    <tableColumn id="13436" xr3:uid="{00000000-0010-0000-0400-00007C340000}" name="Colonne13404" dataDxfId="2977"/>
    <tableColumn id="13437" xr3:uid="{00000000-0010-0000-0400-00007D340000}" name="Colonne13405" dataDxfId="2976"/>
    <tableColumn id="13438" xr3:uid="{00000000-0010-0000-0400-00007E340000}" name="Colonne13406" dataDxfId="2975"/>
    <tableColumn id="13439" xr3:uid="{00000000-0010-0000-0400-00007F340000}" name="Colonne13407" dataDxfId="2974"/>
    <tableColumn id="13440" xr3:uid="{00000000-0010-0000-0400-000080340000}" name="Colonne13408" dataDxfId="2973"/>
    <tableColumn id="13441" xr3:uid="{00000000-0010-0000-0400-000081340000}" name="Colonne13409" dataDxfId="2972"/>
    <tableColumn id="13442" xr3:uid="{00000000-0010-0000-0400-000082340000}" name="Colonne13410" dataDxfId="2971"/>
    <tableColumn id="13443" xr3:uid="{00000000-0010-0000-0400-000083340000}" name="Colonne13411" dataDxfId="2970"/>
    <tableColumn id="13444" xr3:uid="{00000000-0010-0000-0400-000084340000}" name="Colonne13412" dataDxfId="2969"/>
    <tableColumn id="13445" xr3:uid="{00000000-0010-0000-0400-000085340000}" name="Colonne13413" dataDxfId="2968"/>
    <tableColumn id="13446" xr3:uid="{00000000-0010-0000-0400-000086340000}" name="Colonne13414" dataDxfId="2967"/>
    <tableColumn id="13447" xr3:uid="{00000000-0010-0000-0400-000087340000}" name="Colonne13415" dataDxfId="2966"/>
    <tableColumn id="13448" xr3:uid="{00000000-0010-0000-0400-000088340000}" name="Colonne13416" dataDxfId="2965"/>
    <tableColumn id="13449" xr3:uid="{00000000-0010-0000-0400-000089340000}" name="Colonne13417" dataDxfId="2964"/>
    <tableColumn id="13450" xr3:uid="{00000000-0010-0000-0400-00008A340000}" name="Colonne13418" dataDxfId="2963"/>
    <tableColumn id="13451" xr3:uid="{00000000-0010-0000-0400-00008B340000}" name="Colonne13419" dataDxfId="2962"/>
    <tableColumn id="13452" xr3:uid="{00000000-0010-0000-0400-00008C340000}" name="Colonne13420" dataDxfId="2961"/>
    <tableColumn id="13453" xr3:uid="{00000000-0010-0000-0400-00008D340000}" name="Colonne13421" dataDxfId="2960"/>
    <tableColumn id="13454" xr3:uid="{00000000-0010-0000-0400-00008E340000}" name="Colonne13422" dataDxfId="2959"/>
    <tableColumn id="13455" xr3:uid="{00000000-0010-0000-0400-00008F340000}" name="Colonne13423" dataDxfId="2958"/>
    <tableColumn id="13456" xr3:uid="{00000000-0010-0000-0400-000090340000}" name="Colonne13424" dataDxfId="2957"/>
    <tableColumn id="13457" xr3:uid="{00000000-0010-0000-0400-000091340000}" name="Colonne13425" dataDxfId="2956"/>
    <tableColumn id="13458" xr3:uid="{00000000-0010-0000-0400-000092340000}" name="Colonne13426" dataDxfId="2955"/>
    <tableColumn id="13459" xr3:uid="{00000000-0010-0000-0400-000093340000}" name="Colonne13427" dataDxfId="2954"/>
    <tableColumn id="13460" xr3:uid="{00000000-0010-0000-0400-000094340000}" name="Colonne13428" dataDxfId="2953"/>
    <tableColumn id="13461" xr3:uid="{00000000-0010-0000-0400-000095340000}" name="Colonne13429" dataDxfId="2952"/>
    <tableColumn id="13462" xr3:uid="{00000000-0010-0000-0400-000096340000}" name="Colonne13430" dataDxfId="2951"/>
    <tableColumn id="13463" xr3:uid="{00000000-0010-0000-0400-000097340000}" name="Colonne13431" dataDxfId="2950"/>
    <tableColumn id="13464" xr3:uid="{00000000-0010-0000-0400-000098340000}" name="Colonne13432" dataDxfId="2949"/>
    <tableColumn id="13465" xr3:uid="{00000000-0010-0000-0400-000099340000}" name="Colonne13433" dataDxfId="2948"/>
    <tableColumn id="13466" xr3:uid="{00000000-0010-0000-0400-00009A340000}" name="Colonne13434" dataDxfId="2947"/>
    <tableColumn id="13467" xr3:uid="{00000000-0010-0000-0400-00009B340000}" name="Colonne13435" dataDxfId="2946"/>
    <tableColumn id="13468" xr3:uid="{00000000-0010-0000-0400-00009C340000}" name="Colonne13436" dataDxfId="2945"/>
    <tableColumn id="13469" xr3:uid="{00000000-0010-0000-0400-00009D340000}" name="Colonne13437" dataDxfId="2944"/>
    <tableColumn id="13470" xr3:uid="{00000000-0010-0000-0400-00009E340000}" name="Colonne13438" dataDxfId="2943"/>
    <tableColumn id="13471" xr3:uid="{00000000-0010-0000-0400-00009F340000}" name="Colonne13439" dataDxfId="2942"/>
    <tableColumn id="13472" xr3:uid="{00000000-0010-0000-0400-0000A0340000}" name="Colonne13440" dataDxfId="2941"/>
    <tableColumn id="13473" xr3:uid="{00000000-0010-0000-0400-0000A1340000}" name="Colonne13441" dataDxfId="2940"/>
    <tableColumn id="13474" xr3:uid="{00000000-0010-0000-0400-0000A2340000}" name="Colonne13442" dataDxfId="2939"/>
    <tableColumn id="13475" xr3:uid="{00000000-0010-0000-0400-0000A3340000}" name="Colonne13443" dataDxfId="2938"/>
    <tableColumn id="13476" xr3:uid="{00000000-0010-0000-0400-0000A4340000}" name="Colonne13444" dataDxfId="2937"/>
    <tableColumn id="13477" xr3:uid="{00000000-0010-0000-0400-0000A5340000}" name="Colonne13445" dataDxfId="2936"/>
    <tableColumn id="13478" xr3:uid="{00000000-0010-0000-0400-0000A6340000}" name="Colonne13446" dataDxfId="2935"/>
    <tableColumn id="13479" xr3:uid="{00000000-0010-0000-0400-0000A7340000}" name="Colonne13447" dataDxfId="2934"/>
    <tableColumn id="13480" xr3:uid="{00000000-0010-0000-0400-0000A8340000}" name="Colonne13448" dataDxfId="2933"/>
    <tableColumn id="13481" xr3:uid="{00000000-0010-0000-0400-0000A9340000}" name="Colonne13449" dataDxfId="2932"/>
    <tableColumn id="13482" xr3:uid="{00000000-0010-0000-0400-0000AA340000}" name="Colonne13450" dataDxfId="2931"/>
    <tableColumn id="13483" xr3:uid="{00000000-0010-0000-0400-0000AB340000}" name="Colonne13451" dataDxfId="2930"/>
    <tableColumn id="13484" xr3:uid="{00000000-0010-0000-0400-0000AC340000}" name="Colonne13452" dataDxfId="2929"/>
    <tableColumn id="13485" xr3:uid="{00000000-0010-0000-0400-0000AD340000}" name="Colonne13453" dataDxfId="2928"/>
    <tableColumn id="13486" xr3:uid="{00000000-0010-0000-0400-0000AE340000}" name="Colonne13454" dataDxfId="2927"/>
    <tableColumn id="13487" xr3:uid="{00000000-0010-0000-0400-0000AF340000}" name="Colonne13455" dataDxfId="2926"/>
    <tableColumn id="13488" xr3:uid="{00000000-0010-0000-0400-0000B0340000}" name="Colonne13456" dataDxfId="2925"/>
    <tableColumn id="13489" xr3:uid="{00000000-0010-0000-0400-0000B1340000}" name="Colonne13457" dataDxfId="2924"/>
    <tableColumn id="13490" xr3:uid="{00000000-0010-0000-0400-0000B2340000}" name="Colonne13458" dataDxfId="2923"/>
    <tableColumn id="13491" xr3:uid="{00000000-0010-0000-0400-0000B3340000}" name="Colonne13459" dataDxfId="2922"/>
    <tableColumn id="13492" xr3:uid="{00000000-0010-0000-0400-0000B4340000}" name="Colonne13460" dataDxfId="2921"/>
    <tableColumn id="13493" xr3:uid="{00000000-0010-0000-0400-0000B5340000}" name="Colonne13461" dataDxfId="2920"/>
    <tableColumn id="13494" xr3:uid="{00000000-0010-0000-0400-0000B6340000}" name="Colonne13462" dataDxfId="2919"/>
    <tableColumn id="13495" xr3:uid="{00000000-0010-0000-0400-0000B7340000}" name="Colonne13463" dataDxfId="2918"/>
    <tableColumn id="13496" xr3:uid="{00000000-0010-0000-0400-0000B8340000}" name="Colonne13464" dataDxfId="2917"/>
    <tableColumn id="13497" xr3:uid="{00000000-0010-0000-0400-0000B9340000}" name="Colonne13465" dataDxfId="2916"/>
    <tableColumn id="13498" xr3:uid="{00000000-0010-0000-0400-0000BA340000}" name="Colonne13466" dataDxfId="2915"/>
    <tableColumn id="13499" xr3:uid="{00000000-0010-0000-0400-0000BB340000}" name="Colonne13467" dataDxfId="2914"/>
    <tableColumn id="13500" xr3:uid="{00000000-0010-0000-0400-0000BC340000}" name="Colonne13468" dataDxfId="2913"/>
    <tableColumn id="13501" xr3:uid="{00000000-0010-0000-0400-0000BD340000}" name="Colonne13469" dataDxfId="2912"/>
    <tableColumn id="13502" xr3:uid="{00000000-0010-0000-0400-0000BE340000}" name="Colonne13470" dataDxfId="2911"/>
    <tableColumn id="13503" xr3:uid="{00000000-0010-0000-0400-0000BF340000}" name="Colonne13471" dataDxfId="2910"/>
    <tableColumn id="13504" xr3:uid="{00000000-0010-0000-0400-0000C0340000}" name="Colonne13472" dataDxfId="2909"/>
    <tableColumn id="13505" xr3:uid="{00000000-0010-0000-0400-0000C1340000}" name="Colonne13473" dataDxfId="2908"/>
    <tableColumn id="13506" xr3:uid="{00000000-0010-0000-0400-0000C2340000}" name="Colonne13474" dataDxfId="2907"/>
    <tableColumn id="13507" xr3:uid="{00000000-0010-0000-0400-0000C3340000}" name="Colonne13475" dataDxfId="2906"/>
    <tableColumn id="13508" xr3:uid="{00000000-0010-0000-0400-0000C4340000}" name="Colonne13476" dataDxfId="2905"/>
    <tableColumn id="13509" xr3:uid="{00000000-0010-0000-0400-0000C5340000}" name="Colonne13477" dataDxfId="2904"/>
    <tableColumn id="13510" xr3:uid="{00000000-0010-0000-0400-0000C6340000}" name="Colonne13478" dataDxfId="2903"/>
    <tableColumn id="13511" xr3:uid="{00000000-0010-0000-0400-0000C7340000}" name="Colonne13479" dataDxfId="2902"/>
    <tableColumn id="13512" xr3:uid="{00000000-0010-0000-0400-0000C8340000}" name="Colonne13480" dataDxfId="2901"/>
    <tableColumn id="13513" xr3:uid="{00000000-0010-0000-0400-0000C9340000}" name="Colonne13481" dataDxfId="2900"/>
    <tableColumn id="13514" xr3:uid="{00000000-0010-0000-0400-0000CA340000}" name="Colonne13482" dataDxfId="2899"/>
    <tableColumn id="13515" xr3:uid="{00000000-0010-0000-0400-0000CB340000}" name="Colonne13483" dataDxfId="2898"/>
    <tableColumn id="13516" xr3:uid="{00000000-0010-0000-0400-0000CC340000}" name="Colonne13484" dataDxfId="2897"/>
    <tableColumn id="13517" xr3:uid="{00000000-0010-0000-0400-0000CD340000}" name="Colonne13485" dataDxfId="2896"/>
    <tableColumn id="13518" xr3:uid="{00000000-0010-0000-0400-0000CE340000}" name="Colonne13486" dataDxfId="2895"/>
    <tableColumn id="13519" xr3:uid="{00000000-0010-0000-0400-0000CF340000}" name="Colonne13487" dataDxfId="2894"/>
    <tableColumn id="13520" xr3:uid="{00000000-0010-0000-0400-0000D0340000}" name="Colonne13488" dataDxfId="2893"/>
    <tableColumn id="13521" xr3:uid="{00000000-0010-0000-0400-0000D1340000}" name="Colonne13489" dataDxfId="2892"/>
    <tableColumn id="13522" xr3:uid="{00000000-0010-0000-0400-0000D2340000}" name="Colonne13490" dataDxfId="2891"/>
    <tableColumn id="13523" xr3:uid="{00000000-0010-0000-0400-0000D3340000}" name="Colonne13491" dataDxfId="2890"/>
    <tableColumn id="13524" xr3:uid="{00000000-0010-0000-0400-0000D4340000}" name="Colonne13492" dataDxfId="2889"/>
    <tableColumn id="13525" xr3:uid="{00000000-0010-0000-0400-0000D5340000}" name="Colonne13493" dataDxfId="2888"/>
    <tableColumn id="13526" xr3:uid="{00000000-0010-0000-0400-0000D6340000}" name="Colonne13494" dataDxfId="2887"/>
    <tableColumn id="13527" xr3:uid="{00000000-0010-0000-0400-0000D7340000}" name="Colonne13495" dataDxfId="2886"/>
    <tableColumn id="13528" xr3:uid="{00000000-0010-0000-0400-0000D8340000}" name="Colonne13496" dataDxfId="2885"/>
    <tableColumn id="13529" xr3:uid="{00000000-0010-0000-0400-0000D9340000}" name="Colonne13497" dataDxfId="2884"/>
    <tableColumn id="13530" xr3:uid="{00000000-0010-0000-0400-0000DA340000}" name="Colonne13498" dataDxfId="2883"/>
    <tableColumn id="13531" xr3:uid="{00000000-0010-0000-0400-0000DB340000}" name="Colonne13499" dataDxfId="2882"/>
    <tableColumn id="13532" xr3:uid="{00000000-0010-0000-0400-0000DC340000}" name="Colonne13500" dataDxfId="2881"/>
    <tableColumn id="13533" xr3:uid="{00000000-0010-0000-0400-0000DD340000}" name="Colonne13501" dataDxfId="2880"/>
    <tableColumn id="13534" xr3:uid="{00000000-0010-0000-0400-0000DE340000}" name="Colonne13502" dataDxfId="2879"/>
    <tableColumn id="13535" xr3:uid="{00000000-0010-0000-0400-0000DF340000}" name="Colonne13503" dataDxfId="2878"/>
    <tableColumn id="13536" xr3:uid="{00000000-0010-0000-0400-0000E0340000}" name="Colonne13504" dataDxfId="2877"/>
    <tableColumn id="13537" xr3:uid="{00000000-0010-0000-0400-0000E1340000}" name="Colonne13505" dataDxfId="2876"/>
    <tableColumn id="13538" xr3:uid="{00000000-0010-0000-0400-0000E2340000}" name="Colonne13506" dataDxfId="2875"/>
    <tableColumn id="13539" xr3:uid="{00000000-0010-0000-0400-0000E3340000}" name="Colonne13507" dataDxfId="2874"/>
    <tableColumn id="13540" xr3:uid="{00000000-0010-0000-0400-0000E4340000}" name="Colonne13508" dataDxfId="2873"/>
    <tableColumn id="13541" xr3:uid="{00000000-0010-0000-0400-0000E5340000}" name="Colonne13509" dataDxfId="2872"/>
    <tableColumn id="13542" xr3:uid="{00000000-0010-0000-0400-0000E6340000}" name="Colonne13510" dataDxfId="2871"/>
    <tableColumn id="13543" xr3:uid="{00000000-0010-0000-0400-0000E7340000}" name="Colonne13511" dataDxfId="2870"/>
    <tableColumn id="13544" xr3:uid="{00000000-0010-0000-0400-0000E8340000}" name="Colonne13512" dataDxfId="2869"/>
    <tableColumn id="13545" xr3:uid="{00000000-0010-0000-0400-0000E9340000}" name="Colonne13513" dataDxfId="2868"/>
    <tableColumn id="13546" xr3:uid="{00000000-0010-0000-0400-0000EA340000}" name="Colonne13514" dataDxfId="2867"/>
    <tableColumn id="13547" xr3:uid="{00000000-0010-0000-0400-0000EB340000}" name="Colonne13515" dataDxfId="2866"/>
    <tableColumn id="13548" xr3:uid="{00000000-0010-0000-0400-0000EC340000}" name="Colonne13516" dataDxfId="2865"/>
    <tableColumn id="13549" xr3:uid="{00000000-0010-0000-0400-0000ED340000}" name="Colonne13517" dataDxfId="2864"/>
    <tableColumn id="13550" xr3:uid="{00000000-0010-0000-0400-0000EE340000}" name="Colonne13518" dataDxfId="2863"/>
    <tableColumn id="13551" xr3:uid="{00000000-0010-0000-0400-0000EF340000}" name="Colonne13519" dataDxfId="2862"/>
    <tableColumn id="13552" xr3:uid="{00000000-0010-0000-0400-0000F0340000}" name="Colonne13520" dataDxfId="2861"/>
    <tableColumn id="13553" xr3:uid="{00000000-0010-0000-0400-0000F1340000}" name="Colonne13521" dataDxfId="2860"/>
    <tableColumn id="13554" xr3:uid="{00000000-0010-0000-0400-0000F2340000}" name="Colonne13522" dataDxfId="2859"/>
    <tableColumn id="13555" xr3:uid="{00000000-0010-0000-0400-0000F3340000}" name="Colonne13523" dataDxfId="2858"/>
    <tableColumn id="13556" xr3:uid="{00000000-0010-0000-0400-0000F4340000}" name="Colonne13524" dataDxfId="2857"/>
    <tableColumn id="13557" xr3:uid="{00000000-0010-0000-0400-0000F5340000}" name="Colonne13525" dataDxfId="2856"/>
    <tableColumn id="13558" xr3:uid="{00000000-0010-0000-0400-0000F6340000}" name="Colonne13526" dataDxfId="2855"/>
    <tableColumn id="13559" xr3:uid="{00000000-0010-0000-0400-0000F7340000}" name="Colonne13527" dataDxfId="2854"/>
    <tableColumn id="13560" xr3:uid="{00000000-0010-0000-0400-0000F8340000}" name="Colonne13528" dataDxfId="2853"/>
    <tableColumn id="13561" xr3:uid="{00000000-0010-0000-0400-0000F9340000}" name="Colonne13529" dataDxfId="2852"/>
    <tableColumn id="13562" xr3:uid="{00000000-0010-0000-0400-0000FA340000}" name="Colonne13530" dataDxfId="2851"/>
    <tableColumn id="13563" xr3:uid="{00000000-0010-0000-0400-0000FB340000}" name="Colonne13531" dataDxfId="2850"/>
    <tableColumn id="13564" xr3:uid="{00000000-0010-0000-0400-0000FC340000}" name="Colonne13532" dataDxfId="2849"/>
    <tableColumn id="13565" xr3:uid="{00000000-0010-0000-0400-0000FD340000}" name="Colonne13533" dataDxfId="2848"/>
    <tableColumn id="13566" xr3:uid="{00000000-0010-0000-0400-0000FE340000}" name="Colonne13534" dataDxfId="2847"/>
    <tableColumn id="13567" xr3:uid="{00000000-0010-0000-0400-0000FF340000}" name="Colonne13535" dataDxfId="2846"/>
    <tableColumn id="13568" xr3:uid="{00000000-0010-0000-0400-000000350000}" name="Colonne13536" dataDxfId="2845"/>
    <tableColumn id="13569" xr3:uid="{00000000-0010-0000-0400-000001350000}" name="Colonne13537" dataDxfId="2844"/>
    <tableColumn id="13570" xr3:uid="{00000000-0010-0000-0400-000002350000}" name="Colonne13538" dataDxfId="2843"/>
    <tableColumn id="13571" xr3:uid="{00000000-0010-0000-0400-000003350000}" name="Colonne13539" dataDxfId="2842"/>
    <tableColumn id="13572" xr3:uid="{00000000-0010-0000-0400-000004350000}" name="Colonne13540" dataDxfId="2841"/>
    <tableColumn id="13573" xr3:uid="{00000000-0010-0000-0400-000005350000}" name="Colonne13541" dataDxfId="2840"/>
    <tableColumn id="13574" xr3:uid="{00000000-0010-0000-0400-000006350000}" name="Colonne13542" dataDxfId="2839"/>
    <tableColumn id="13575" xr3:uid="{00000000-0010-0000-0400-000007350000}" name="Colonne13543" dataDxfId="2838"/>
    <tableColumn id="13576" xr3:uid="{00000000-0010-0000-0400-000008350000}" name="Colonne13544" dataDxfId="2837"/>
    <tableColumn id="13577" xr3:uid="{00000000-0010-0000-0400-000009350000}" name="Colonne13545" dataDxfId="2836"/>
    <tableColumn id="13578" xr3:uid="{00000000-0010-0000-0400-00000A350000}" name="Colonne13546" dataDxfId="2835"/>
    <tableColumn id="13579" xr3:uid="{00000000-0010-0000-0400-00000B350000}" name="Colonne13547" dataDxfId="2834"/>
    <tableColumn id="13580" xr3:uid="{00000000-0010-0000-0400-00000C350000}" name="Colonne13548" dataDxfId="2833"/>
    <tableColumn id="13581" xr3:uid="{00000000-0010-0000-0400-00000D350000}" name="Colonne13549" dataDxfId="2832"/>
    <tableColumn id="13582" xr3:uid="{00000000-0010-0000-0400-00000E350000}" name="Colonne13550" dataDxfId="2831"/>
    <tableColumn id="13583" xr3:uid="{00000000-0010-0000-0400-00000F350000}" name="Colonne13551" dataDxfId="2830"/>
    <tableColumn id="13584" xr3:uid="{00000000-0010-0000-0400-000010350000}" name="Colonne13552" dataDxfId="2829"/>
    <tableColumn id="13585" xr3:uid="{00000000-0010-0000-0400-000011350000}" name="Colonne13553" dataDxfId="2828"/>
    <tableColumn id="13586" xr3:uid="{00000000-0010-0000-0400-000012350000}" name="Colonne13554" dataDxfId="2827"/>
    <tableColumn id="13587" xr3:uid="{00000000-0010-0000-0400-000013350000}" name="Colonne13555" dataDxfId="2826"/>
    <tableColumn id="13588" xr3:uid="{00000000-0010-0000-0400-000014350000}" name="Colonne13556" dataDxfId="2825"/>
    <tableColumn id="13589" xr3:uid="{00000000-0010-0000-0400-000015350000}" name="Colonne13557" dataDxfId="2824"/>
    <tableColumn id="13590" xr3:uid="{00000000-0010-0000-0400-000016350000}" name="Colonne13558" dataDxfId="2823"/>
    <tableColumn id="13591" xr3:uid="{00000000-0010-0000-0400-000017350000}" name="Colonne13559" dataDxfId="2822"/>
    <tableColumn id="13592" xr3:uid="{00000000-0010-0000-0400-000018350000}" name="Colonne13560" dataDxfId="2821"/>
    <tableColumn id="13593" xr3:uid="{00000000-0010-0000-0400-000019350000}" name="Colonne13561" dataDxfId="2820"/>
    <tableColumn id="13594" xr3:uid="{00000000-0010-0000-0400-00001A350000}" name="Colonne13562" dataDxfId="2819"/>
    <tableColumn id="13595" xr3:uid="{00000000-0010-0000-0400-00001B350000}" name="Colonne13563" dataDxfId="2818"/>
    <tableColumn id="13596" xr3:uid="{00000000-0010-0000-0400-00001C350000}" name="Colonne13564" dataDxfId="2817"/>
    <tableColumn id="13597" xr3:uid="{00000000-0010-0000-0400-00001D350000}" name="Colonne13565" dataDxfId="2816"/>
    <tableColumn id="13598" xr3:uid="{00000000-0010-0000-0400-00001E350000}" name="Colonne13566" dataDxfId="2815"/>
    <tableColumn id="13599" xr3:uid="{00000000-0010-0000-0400-00001F350000}" name="Colonne13567" dataDxfId="2814"/>
    <tableColumn id="13600" xr3:uid="{00000000-0010-0000-0400-000020350000}" name="Colonne13568" dataDxfId="2813"/>
    <tableColumn id="13601" xr3:uid="{00000000-0010-0000-0400-000021350000}" name="Colonne13569" dataDxfId="2812"/>
    <tableColumn id="13602" xr3:uid="{00000000-0010-0000-0400-000022350000}" name="Colonne13570" dataDxfId="2811"/>
    <tableColumn id="13603" xr3:uid="{00000000-0010-0000-0400-000023350000}" name="Colonne13571" dataDxfId="2810"/>
    <tableColumn id="13604" xr3:uid="{00000000-0010-0000-0400-000024350000}" name="Colonne13572" dataDxfId="2809"/>
    <tableColumn id="13605" xr3:uid="{00000000-0010-0000-0400-000025350000}" name="Colonne13573" dataDxfId="2808"/>
    <tableColumn id="13606" xr3:uid="{00000000-0010-0000-0400-000026350000}" name="Colonne13574" dataDxfId="2807"/>
    <tableColumn id="13607" xr3:uid="{00000000-0010-0000-0400-000027350000}" name="Colonne13575" dataDxfId="2806"/>
    <tableColumn id="13608" xr3:uid="{00000000-0010-0000-0400-000028350000}" name="Colonne13576" dataDxfId="2805"/>
    <tableColumn id="13609" xr3:uid="{00000000-0010-0000-0400-000029350000}" name="Colonne13577" dataDxfId="2804"/>
    <tableColumn id="13610" xr3:uid="{00000000-0010-0000-0400-00002A350000}" name="Colonne13578" dataDxfId="2803"/>
    <tableColumn id="13611" xr3:uid="{00000000-0010-0000-0400-00002B350000}" name="Colonne13579" dataDxfId="2802"/>
    <tableColumn id="13612" xr3:uid="{00000000-0010-0000-0400-00002C350000}" name="Colonne13580" dataDxfId="2801"/>
    <tableColumn id="13613" xr3:uid="{00000000-0010-0000-0400-00002D350000}" name="Colonne13581" dataDxfId="2800"/>
    <tableColumn id="13614" xr3:uid="{00000000-0010-0000-0400-00002E350000}" name="Colonne13582" dataDxfId="2799"/>
    <tableColumn id="13615" xr3:uid="{00000000-0010-0000-0400-00002F350000}" name="Colonne13583" dataDxfId="2798"/>
    <tableColumn id="13616" xr3:uid="{00000000-0010-0000-0400-000030350000}" name="Colonne13584" dataDxfId="2797"/>
    <tableColumn id="13617" xr3:uid="{00000000-0010-0000-0400-000031350000}" name="Colonne13585" dataDxfId="2796"/>
    <tableColumn id="13618" xr3:uid="{00000000-0010-0000-0400-000032350000}" name="Colonne13586" dataDxfId="2795"/>
    <tableColumn id="13619" xr3:uid="{00000000-0010-0000-0400-000033350000}" name="Colonne13587" dataDxfId="2794"/>
    <tableColumn id="13620" xr3:uid="{00000000-0010-0000-0400-000034350000}" name="Colonne13588" dataDxfId="2793"/>
    <tableColumn id="13621" xr3:uid="{00000000-0010-0000-0400-000035350000}" name="Colonne13589" dataDxfId="2792"/>
    <tableColumn id="13622" xr3:uid="{00000000-0010-0000-0400-000036350000}" name="Colonne13590" dataDxfId="2791"/>
    <tableColumn id="13623" xr3:uid="{00000000-0010-0000-0400-000037350000}" name="Colonne13591" dataDxfId="2790"/>
    <tableColumn id="13624" xr3:uid="{00000000-0010-0000-0400-000038350000}" name="Colonne13592" dataDxfId="2789"/>
    <tableColumn id="13625" xr3:uid="{00000000-0010-0000-0400-000039350000}" name="Colonne13593" dataDxfId="2788"/>
    <tableColumn id="13626" xr3:uid="{00000000-0010-0000-0400-00003A350000}" name="Colonne13594" dataDxfId="2787"/>
    <tableColumn id="13627" xr3:uid="{00000000-0010-0000-0400-00003B350000}" name="Colonne13595" dataDxfId="2786"/>
    <tableColumn id="13628" xr3:uid="{00000000-0010-0000-0400-00003C350000}" name="Colonne13596" dataDxfId="2785"/>
    <tableColumn id="13629" xr3:uid="{00000000-0010-0000-0400-00003D350000}" name="Colonne13597" dataDxfId="2784"/>
    <tableColumn id="13630" xr3:uid="{00000000-0010-0000-0400-00003E350000}" name="Colonne13598" dataDxfId="2783"/>
    <tableColumn id="13631" xr3:uid="{00000000-0010-0000-0400-00003F350000}" name="Colonne13599" dataDxfId="2782"/>
    <tableColumn id="13632" xr3:uid="{00000000-0010-0000-0400-000040350000}" name="Colonne13600" dataDxfId="2781"/>
    <tableColumn id="13633" xr3:uid="{00000000-0010-0000-0400-000041350000}" name="Colonne13601" dataDxfId="2780"/>
    <tableColumn id="13634" xr3:uid="{00000000-0010-0000-0400-000042350000}" name="Colonne13602" dataDxfId="2779"/>
    <tableColumn id="13635" xr3:uid="{00000000-0010-0000-0400-000043350000}" name="Colonne13603" dataDxfId="2778"/>
    <tableColumn id="13636" xr3:uid="{00000000-0010-0000-0400-000044350000}" name="Colonne13604" dataDxfId="2777"/>
    <tableColumn id="13637" xr3:uid="{00000000-0010-0000-0400-000045350000}" name="Colonne13605" dataDxfId="2776"/>
    <tableColumn id="13638" xr3:uid="{00000000-0010-0000-0400-000046350000}" name="Colonne13606" dataDxfId="2775"/>
    <tableColumn id="13639" xr3:uid="{00000000-0010-0000-0400-000047350000}" name="Colonne13607" dataDxfId="2774"/>
    <tableColumn id="13640" xr3:uid="{00000000-0010-0000-0400-000048350000}" name="Colonne13608" dataDxfId="2773"/>
    <tableColumn id="13641" xr3:uid="{00000000-0010-0000-0400-000049350000}" name="Colonne13609" dataDxfId="2772"/>
    <tableColumn id="13642" xr3:uid="{00000000-0010-0000-0400-00004A350000}" name="Colonne13610" dataDxfId="2771"/>
    <tableColumn id="13643" xr3:uid="{00000000-0010-0000-0400-00004B350000}" name="Colonne13611" dataDxfId="2770"/>
    <tableColumn id="13644" xr3:uid="{00000000-0010-0000-0400-00004C350000}" name="Colonne13612" dataDxfId="2769"/>
    <tableColumn id="13645" xr3:uid="{00000000-0010-0000-0400-00004D350000}" name="Colonne13613" dataDxfId="2768"/>
    <tableColumn id="13646" xr3:uid="{00000000-0010-0000-0400-00004E350000}" name="Colonne13614" dataDxfId="2767"/>
    <tableColumn id="13647" xr3:uid="{00000000-0010-0000-0400-00004F350000}" name="Colonne13615" dataDxfId="2766"/>
    <tableColumn id="13648" xr3:uid="{00000000-0010-0000-0400-000050350000}" name="Colonne13616" dataDxfId="2765"/>
    <tableColumn id="13649" xr3:uid="{00000000-0010-0000-0400-000051350000}" name="Colonne13617" dataDxfId="2764"/>
    <tableColumn id="13650" xr3:uid="{00000000-0010-0000-0400-000052350000}" name="Colonne13618" dataDxfId="2763"/>
    <tableColumn id="13651" xr3:uid="{00000000-0010-0000-0400-000053350000}" name="Colonne13619" dataDxfId="2762"/>
    <tableColumn id="13652" xr3:uid="{00000000-0010-0000-0400-000054350000}" name="Colonne13620" dataDxfId="2761"/>
    <tableColumn id="13653" xr3:uid="{00000000-0010-0000-0400-000055350000}" name="Colonne13621" dataDxfId="2760"/>
    <tableColumn id="13654" xr3:uid="{00000000-0010-0000-0400-000056350000}" name="Colonne13622" dataDxfId="2759"/>
    <tableColumn id="13655" xr3:uid="{00000000-0010-0000-0400-000057350000}" name="Colonne13623" dataDxfId="2758"/>
    <tableColumn id="13656" xr3:uid="{00000000-0010-0000-0400-000058350000}" name="Colonne13624" dataDxfId="2757"/>
    <tableColumn id="13657" xr3:uid="{00000000-0010-0000-0400-000059350000}" name="Colonne13625" dataDxfId="2756"/>
    <tableColumn id="13658" xr3:uid="{00000000-0010-0000-0400-00005A350000}" name="Colonne13626" dataDxfId="2755"/>
    <tableColumn id="13659" xr3:uid="{00000000-0010-0000-0400-00005B350000}" name="Colonne13627" dataDxfId="2754"/>
    <tableColumn id="13660" xr3:uid="{00000000-0010-0000-0400-00005C350000}" name="Colonne13628" dataDxfId="2753"/>
    <tableColumn id="13661" xr3:uid="{00000000-0010-0000-0400-00005D350000}" name="Colonne13629" dataDxfId="2752"/>
    <tableColumn id="13662" xr3:uid="{00000000-0010-0000-0400-00005E350000}" name="Colonne13630" dataDxfId="2751"/>
    <tableColumn id="13663" xr3:uid="{00000000-0010-0000-0400-00005F350000}" name="Colonne13631" dataDxfId="2750"/>
    <tableColumn id="13664" xr3:uid="{00000000-0010-0000-0400-000060350000}" name="Colonne13632" dataDxfId="2749"/>
    <tableColumn id="13665" xr3:uid="{00000000-0010-0000-0400-000061350000}" name="Colonne13633" dataDxfId="2748"/>
    <tableColumn id="13666" xr3:uid="{00000000-0010-0000-0400-000062350000}" name="Colonne13634" dataDxfId="2747"/>
    <tableColumn id="13667" xr3:uid="{00000000-0010-0000-0400-000063350000}" name="Colonne13635" dataDxfId="2746"/>
    <tableColumn id="13668" xr3:uid="{00000000-0010-0000-0400-000064350000}" name="Colonne13636" dataDxfId="2745"/>
    <tableColumn id="13669" xr3:uid="{00000000-0010-0000-0400-000065350000}" name="Colonne13637" dataDxfId="2744"/>
    <tableColumn id="13670" xr3:uid="{00000000-0010-0000-0400-000066350000}" name="Colonne13638" dataDxfId="2743"/>
    <tableColumn id="13671" xr3:uid="{00000000-0010-0000-0400-000067350000}" name="Colonne13639" dataDxfId="2742"/>
    <tableColumn id="13672" xr3:uid="{00000000-0010-0000-0400-000068350000}" name="Colonne13640" dataDxfId="2741"/>
    <tableColumn id="13673" xr3:uid="{00000000-0010-0000-0400-000069350000}" name="Colonne13641" dataDxfId="2740"/>
    <tableColumn id="13674" xr3:uid="{00000000-0010-0000-0400-00006A350000}" name="Colonne13642" dataDxfId="2739"/>
    <tableColumn id="13675" xr3:uid="{00000000-0010-0000-0400-00006B350000}" name="Colonne13643" dataDxfId="2738"/>
    <tableColumn id="13676" xr3:uid="{00000000-0010-0000-0400-00006C350000}" name="Colonne13644" dataDxfId="2737"/>
    <tableColumn id="13677" xr3:uid="{00000000-0010-0000-0400-00006D350000}" name="Colonne13645" dataDxfId="2736"/>
    <tableColumn id="13678" xr3:uid="{00000000-0010-0000-0400-00006E350000}" name="Colonne13646" dataDxfId="2735"/>
    <tableColumn id="13679" xr3:uid="{00000000-0010-0000-0400-00006F350000}" name="Colonne13647" dataDxfId="2734"/>
    <tableColumn id="13680" xr3:uid="{00000000-0010-0000-0400-000070350000}" name="Colonne13648" dataDxfId="2733"/>
    <tableColumn id="13681" xr3:uid="{00000000-0010-0000-0400-000071350000}" name="Colonne13649" dataDxfId="2732"/>
    <tableColumn id="13682" xr3:uid="{00000000-0010-0000-0400-000072350000}" name="Colonne13650" dataDxfId="2731"/>
    <tableColumn id="13683" xr3:uid="{00000000-0010-0000-0400-000073350000}" name="Colonne13651" dataDxfId="2730"/>
    <tableColumn id="13684" xr3:uid="{00000000-0010-0000-0400-000074350000}" name="Colonne13652" dataDxfId="2729"/>
    <tableColumn id="13685" xr3:uid="{00000000-0010-0000-0400-000075350000}" name="Colonne13653" dataDxfId="2728"/>
    <tableColumn id="13686" xr3:uid="{00000000-0010-0000-0400-000076350000}" name="Colonne13654" dataDxfId="2727"/>
    <tableColumn id="13687" xr3:uid="{00000000-0010-0000-0400-000077350000}" name="Colonne13655" dataDxfId="2726"/>
    <tableColumn id="13688" xr3:uid="{00000000-0010-0000-0400-000078350000}" name="Colonne13656" dataDxfId="2725"/>
    <tableColumn id="13689" xr3:uid="{00000000-0010-0000-0400-000079350000}" name="Colonne13657" dataDxfId="2724"/>
    <tableColumn id="13690" xr3:uid="{00000000-0010-0000-0400-00007A350000}" name="Colonne13658" dataDxfId="2723"/>
    <tableColumn id="13691" xr3:uid="{00000000-0010-0000-0400-00007B350000}" name="Colonne13659" dataDxfId="2722"/>
    <tableColumn id="13692" xr3:uid="{00000000-0010-0000-0400-00007C350000}" name="Colonne13660" dataDxfId="2721"/>
    <tableColumn id="13693" xr3:uid="{00000000-0010-0000-0400-00007D350000}" name="Colonne13661" dataDxfId="2720"/>
    <tableColumn id="13694" xr3:uid="{00000000-0010-0000-0400-00007E350000}" name="Colonne13662" dataDxfId="2719"/>
    <tableColumn id="13695" xr3:uid="{00000000-0010-0000-0400-00007F350000}" name="Colonne13663" dataDxfId="2718"/>
    <tableColumn id="13696" xr3:uid="{00000000-0010-0000-0400-000080350000}" name="Colonne13664" dataDxfId="2717"/>
    <tableColumn id="13697" xr3:uid="{00000000-0010-0000-0400-000081350000}" name="Colonne13665" dataDxfId="2716"/>
    <tableColumn id="13698" xr3:uid="{00000000-0010-0000-0400-000082350000}" name="Colonne13666" dataDxfId="2715"/>
    <tableColumn id="13699" xr3:uid="{00000000-0010-0000-0400-000083350000}" name="Colonne13667" dataDxfId="2714"/>
    <tableColumn id="13700" xr3:uid="{00000000-0010-0000-0400-000084350000}" name="Colonne13668" dataDxfId="2713"/>
    <tableColumn id="13701" xr3:uid="{00000000-0010-0000-0400-000085350000}" name="Colonne13669" dataDxfId="2712"/>
    <tableColumn id="13702" xr3:uid="{00000000-0010-0000-0400-000086350000}" name="Colonne13670" dataDxfId="2711"/>
    <tableColumn id="13703" xr3:uid="{00000000-0010-0000-0400-000087350000}" name="Colonne13671" dataDxfId="2710"/>
    <tableColumn id="13704" xr3:uid="{00000000-0010-0000-0400-000088350000}" name="Colonne13672" dataDxfId="2709"/>
    <tableColumn id="13705" xr3:uid="{00000000-0010-0000-0400-000089350000}" name="Colonne13673" dataDxfId="2708"/>
    <tableColumn id="13706" xr3:uid="{00000000-0010-0000-0400-00008A350000}" name="Colonne13674" dataDxfId="2707"/>
    <tableColumn id="13707" xr3:uid="{00000000-0010-0000-0400-00008B350000}" name="Colonne13675" dataDxfId="2706"/>
    <tableColumn id="13708" xr3:uid="{00000000-0010-0000-0400-00008C350000}" name="Colonne13676" dataDxfId="2705"/>
    <tableColumn id="13709" xr3:uid="{00000000-0010-0000-0400-00008D350000}" name="Colonne13677" dataDxfId="2704"/>
    <tableColumn id="13710" xr3:uid="{00000000-0010-0000-0400-00008E350000}" name="Colonne13678" dataDxfId="2703"/>
    <tableColumn id="13711" xr3:uid="{00000000-0010-0000-0400-00008F350000}" name="Colonne13679" dataDxfId="2702"/>
    <tableColumn id="13712" xr3:uid="{00000000-0010-0000-0400-000090350000}" name="Colonne13680" dataDxfId="2701"/>
    <tableColumn id="13713" xr3:uid="{00000000-0010-0000-0400-000091350000}" name="Colonne13681" dataDxfId="2700"/>
    <tableColumn id="13714" xr3:uid="{00000000-0010-0000-0400-000092350000}" name="Colonne13682" dataDxfId="2699"/>
    <tableColumn id="13715" xr3:uid="{00000000-0010-0000-0400-000093350000}" name="Colonne13683" dataDxfId="2698"/>
    <tableColumn id="13716" xr3:uid="{00000000-0010-0000-0400-000094350000}" name="Colonne13684" dataDxfId="2697"/>
    <tableColumn id="13717" xr3:uid="{00000000-0010-0000-0400-000095350000}" name="Colonne13685" dataDxfId="2696"/>
    <tableColumn id="13718" xr3:uid="{00000000-0010-0000-0400-000096350000}" name="Colonne13686" dataDxfId="2695"/>
    <tableColumn id="13719" xr3:uid="{00000000-0010-0000-0400-000097350000}" name="Colonne13687" dataDxfId="2694"/>
    <tableColumn id="13720" xr3:uid="{00000000-0010-0000-0400-000098350000}" name="Colonne13688" dataDxfId="2693"/>
    <tableColumn id="13721" xr3:uid="{00000000-0010-0000-0400-000099350000}" name="Colonne13689" dataDxfId="2692"/>
    <tableColumn id="13722" xr3:uid="{00000000-0010-0000-0400-00009A350000}" name="Colonne13690" dataDxfId="2691"/>
    <tableColumn id="13723" xr3:uid="{00000000-0010-0000-0400-00009B350000}" name="Colonne13691" dataDxfId="2690"/>
    <tableColumn id="13724" xr3:uid="{00000000-0010-0000-0400-00009C350000}" name="Colonne13692" dataDxfId="2689"/>
    <tableColumn id="13725" xr3:uid="{00000000-0010-0000-0400-00009D350000}" name="Colonne13693" dataDxfId="2688"/>
    <tableColumn id="13726" xr3:uid="{00000000-0010-0000-0400-00009E350000}" name="Colonne13694" dataDxfId="2687"/>
    <tableColumn id="13727" xr3:uid="{00000000-0010-0000-0400-00009F350000}" name="Colonne13695" dataDxfId="2686"/>
    <tableColumn id="13728" xr3:uid="{00000000-0010-0000-0400-0000A0350000}" name="Colonne13696" dataDxfId="2685"/>
    <tableColumn id="13729" xr3:uid="{00000000-0010-0000-0400-0000A1350000}" name="Colonne13697" dataDxfId="2684"/>
    <tableColumn id="13730" xr3:uid="{00000000-0010-0000-0400-0000A2350000}" name="Colonne13698" dataDxfId="2683"/>
    <tableColumn id="13731" xr3:uid="{00000000-0010-0000-0400-0000A3350000}" name="Colonne13699" dataDxfId="2682"/>
    <tableColumn id="13732" xr3:uid="{00000000-0010-0000-0400-0000A4350000}" name="Colonne13700" dataDxfId="2681"/>
    <tableColumn id="13733" xr3:uid="{00000000-0010-0000-0400-0000A5350000}" name="Colonne13701" dataDxfId="2680"/>
    <tableColumn id="13734" xr3:uid="{00000000-0010-0000-0400-0000A6350000}" name="Colonne13702" dataDxfId="2679"/>
    <tableColumn id="13735" xr3:uid="{00000000-0010-0000-0400-0000A7350000}" name="Colonne13703" dataDxfId="2678"/>
    <tableColumn id="13736" xr3:uid="{00000000-0010-0000-0400-0000A8350000}" name="Colonne13704" dataDxfId="2677"/>
    <tableColumn id="13737" xr3:uid="{00000000-0010-0000-0400-0000A9350000}" name="Colonne13705" dataDxfId="2676"/>
    <tableColumn id="13738" xr3:uid="{00000000-0010-0000-0400-0000AA350000}" name="Colonne13706" dataDxfId="2675"/>
    <tableColumn id="13739" xr3:uid="{00000000-0010-0000-0400-0000AB350000}" name="Colonne13707" dataDxfId="2674"/>
    <tableColumn id="13740" xr3:uid="{00000000-0010-0000-0400-0000AC350000}" name="Colonne13708" dataDxfId="2673"/>
    <tableColumn id="13741" xr3:uid="{00000000-0010-0000-0400-0000AD350000}" name="Colonne13709" dataDxfId="2672"/>
    <tableColumn id="13742" xr3:uid="{00000000-0010-0000-0400-0000AE350000}" name="Colonne13710" dataDxfId="2671"/>
    <tableColumn id="13743" xr3:uid="{00000000-0010-0000-0400-0000AF350000}" name="Colonne13711" dataDxfId="2670"/>
    <tableColumn id="13744" xr3:uid="{00000000-0010-0000-0400-0000B0350000}" name="Colonne13712" dataDxfId="2669"/>
    <tableColumn id="13745" xr3:uid="{00000000-0010-0000-0400-0000B1350000}" name="Colonne13713" dataDxfId="2668"/>
    <tableColumn id="13746" xr3:uid="{00000000-0010-0000-0400-0000B2350000}" name="Colonne13714" dataDxfId="2667"/>
    <tableColumn id="13747" xr3:uid="{00000000-0010-0000-0400-0000B3350000}" name="Colonne13715" dataDxfId="2666"/>
    <tableColumn id="13748" xr3:uid="{00000000-0010-0000-0400-0000B4350000}" name="Colonne13716" dataDxfId="2665"/>
    <tableColumn id="13749" xr3:uid="{00000000-0010-0000-0400-0000B5350000}" name="Colonne13717" dataDxfId="2664"/>
    <tableColumn id="13750" xr3:uid="{00000000-0010-0000-0400-0000B6350000}" name="Colonne13718" dataDxfId="2663"/>
    <tableColumn id="13751" xr3:uid="{00000000-0010-0000-0400-0000B7350000}" name="Colonne13719" dataDxfId="2662"/>
    <tableColumn id="13752" xr3:uid="{00000000-0010-0000-0400-0000B8350000}" name="Colonne13720" dataDxfId="2661"/>
    <tableColumn id="13753" xr3:uid="{00000000-0010-0000-0400-0000B9350000}" name="Colonne13721" dataDxfId="2660"/>
    <tableColumn id="13754" xr3:uid="{00000000-0010-0000-0400-0000BA350000}" name="Colonne13722" dataDxfId="2659"/>
    <tableColumn id="13755" xr3:uid="{00000000-0010-0000-0400-0000BB350000}" name="Colonne13723" dataDxfId="2658"/>
    <tableColumn id="13756" xr3:uid="{00000000-0010-0000-0400-0000BC350000}" name="Colonne13724" dataDxfId="2657"/>
    <tableColumn id="13757" xr3:uid="{00000000-0010-0000-0400-0000BD350000}" name="Colonne13725" dataDxfId="2656"/>
    <tableColumn id="13758" xr3:uid="{00000000-0010-0000-0400-0000BE350000}" name="Colonne13726" dataDxfId="2655"/>
    <tableColumn id="13759" xr3:uid="{00000000-0010-0000-0400-0000BF350000}" name="Colonne13727" dataDxfId="2654"/>
    <tableColumn id="13760" xr3:uid="{00000000-0010-0000-0400-0000C0350000}" name="Colonne13728" dataDxfId="2653"/>
    <tableColumn id="13761" xr3:uid="{00000000-0010-0000-0400-0000C1350000}" name="Colonne13729" dataDxfId="2652"/>
    <tableColumn id="13762" xr3:uid="{00000000-0010-0000-0400-0000C2350000}" name="Colonne13730" dataDxfId="2651"/>
    <tableColumn id="13763" xr3:uid="{00000000-0010-0000-0400-0000C3350000}" name="Colonne13731" dataDxfId="2650"/>
    <tableColumn id="13764" xr3:uid="{00000000-0010-0000-0400-0000C4350000}" name="Colonne13732" dataDxfId="2649"/>
    <tableColumn id="13765" xr3:uid="{00000000-0010-0000-0400-0000C5350000}" name="Colonne13733" dataDxfId="2648"/>
    <tableColumn id="13766" xr3:uid="{00000000-0010-0000-0400-0000C6350000}" name="Colonne13734" dataDxfId="2647"/>
    <tableColumn id="13767" xr3:uid="{00000000-0010-0000-0400-0000C7350000}" name="Colonne13735" dataDxfId="2646"/>
    <tableColumn id="13768" xr3:uid="{00000000-0010-0000-0400-0000C8350000}" name="Colonne13736" dataDxfId="2645"/>
    <tableColumn id="13769" xr3:uid="{00000000-0010-0000-0400-0000C9350000}" name="Colonne13737" dataDxfId="2644"/>
    <tableColumn id="13770" xr3:uid="{00000000-0010-0000-0400-0000CA350000}" name="Colonne13738" dataDxfId="2643"/>
    <tableColumn id="13771" xr3:uid="{00000000-0010-0000-0400-0000CB350000}" name="Colonne13739" dataDxfId="2642"/>
    <tableColumn id="13772" xr3:uid="{00000000-0010-0000-0400-0000CC350000}" name="Colonne13740" dataDxfId="2641"/>
    <tableColumn id="13773" xr3:uid="{00000000-0010-0000-0400-0000CD350000}" name="Colonne13741" dataDxfId="2640"/>
    <tableColumn id="13774" xr3:uid="{00000000-0010-0000-0400-0000CE350000}" name="Colonne13742" dataDxfId="2639"/>
    <tableColumn id="13775" xr3:uid="{00000000-0010-0000-0400-0000CF350000}" name="Colonne13743" dataDxfId="2638"/>
    <tableColumn id="13776" xr3:uid="{00000000-0010-0000-0400-0000D0350000}" name="Colonne13744" dataDxfId="2637"/>
    <tableColumn id="13777" xr3:uid="{00000000-0010-0000-0400-0000D1350000}" name="Colonne13745" dataDxfId="2636"/>
    <tableColumn id="13778" xr3:uid="{00000000-0010-0000-0400-0000D2350000}" name="Colonne13746" dataDxfId="2635"/>
    <tableColumn id="13779" xr3:uid="{00000000-0010-0000-0400-0000D3350000}" name="Colonne13747" dataDxfId="2634"/>
    <tableColumn id="13780" xr3:uid="{00000000-0010-0000-0400-0000D4350000}" name="Colonne13748" dataDxfId="2633"/>
    <tableColumn id="13781" xr3:uid="{00000000-0010-0000-0400-0000D5350000}" name="Colonne13749" dataDxfId="2632"/>
    <tableColumn id="13782" xr3:uid="{00000000-0010-0000-0400-0000D6350000}" name="Colonne13750" dataDxfId="2631"/>
    <tableColumn id="13783" xr3:uid="{00000000-0010-0000-0400-0000D7350000}" name="Colonne13751" dataDxfId="2630"/>
    <tableColumn id="13784" xr3:uid="{00000000-0010-0000-0400-0000D8350000}" name="Colonne13752" dataDxfId="2629"/>
    <tableColumn id="13785" xr3:uid="{00000000-0010-0000-0400-0000D9350000}" name="Colonne13753" dataDxfId="2628"/>
    <tableColumn id="13786" xr3:uid="{00000000-0010-0000-0400-0000DA350000}" name="Colonne13754" dataDxfId="2627"/>
    <tableColumn id="13787" xr3:uid="{00000000-0010-0000-0400-0000DB350000}" name="Colonne13755" dataDxfId="2626"/>
    <tableColumn id="13788" xr3:uid="{00000000-0010-0000-0400-0000DC350000}" name="Colonne13756" dataDxfId="2625"/>
    <tableColumn id="13789" xr3:uid="{00000000-0010-0000-0400-0000DD350000}" name="Colonne13757" dataDxfId="2624"/>
    <tableColumn id="13790" xr3:uid="{00000000-0010-0000-0400-0000DE350000}" name="Colonne13758" dataDxfId="2623"/>
    <tableColumn id="13791" xr3:uid="{00000000-0010-0000-0400-0000DF350000}" name="Colonne13759" dataDxfId="2622"/>
    <tableColumn id="13792" xr3:uid="{00000000-0010-0000-0400-0000E0350000}" name="Colonne13760" dataDxfId="2621"/>
    <tableColumn id="13793" xr3:uid="{00000000-0010-0000-0400-0000E1350000}" name="Colonne13761" dataDxfId="2620"/>
    <tableColumn id="13794" xr3:uid="{00000000-0010-0000-0400-0000E2350000}" name="Colonne13762" dataDxfId="2619"/>
    <tableColumn id="13795" xr3:uid="{00000000-0010-0000-0400-0000E3350000}" name="Colonne13763" dataDxfId="2618"/>
    <tableColumn id="13796" xr3:uid="{00000000-0010-0000-0400-0000E4350000}" name="Colonne13764" dataDxfId="2617"/>
    <tableColumn id="13797" xr3:uid="{00000000-0010-0000-0400-0000E5350000}" name="Colonne13765" dataDxfId="2616"/>
    <tableColumn id="13798" xr3:uid="{00000000-0010-0000-0400-0000E6350000}" name="Colonne13766" dataDxfId="2615"/>
    <tableColumn id="13799" xr3:uid="{00000000-0010-0000-0400-0000E7350000}" name="Colonne13767" dataDxfId="2614"/>
    <tableColumn id="13800" xr3:uid="{00000000-0010-0000-0400-0000E8350000}" name="Colonne13768" dataDxfId="2613"/>
    <tableColumn id="13801" xr3:uid="{00000000-0010-0000-0400-0000E9350000}" name="Colonne13769" dataDxfId="2612"/>
    <tableColumn id="13802" xr3:uid="{00000000-0010-0000-0400-0000EA350000}" name="Colonne13770" dataDxfId="2611"/>
    <tableColumn id="13803" xr3:uid="{00000000-0010-0000-0400-0000EB350000}" name="Colonne13771" dataDxfId="2610"/>
    <tableColumn id="13804" xr3:uid="{00000000-0010-0000-0400-0000EC350000}" name="Colonne13772" dataDxfId="2609"/>
    <tableColumn id="13805" xr3:uid="{00000000-0010-0000-0400-0000ED350000}" name="Colonne13773" dataDxfId="2608"/>
    <tableColumn id="13806" xr3:uid="{00000000-0010-0000-0400-0000EE350000}" name="Colonne13774" dataDxfId="2607"/>
    <tableColumn id="13807" xr3:uid="{00000000-0010-0000-0400-0000EF350000}" name="Colonne13775" dataDxfId="2606"/>
    <tableColumn id="13808" xr3:uid="{00000000-0010-0000-0400-0000F0350000}" name="Colonne13776" dataDxfId="2605"/>
    <tableColumn id="13809" xr3:uid="{00000000-0010-0000-0400-0000F1350000}" name="Colonne13777" dataDxfId="2604"/>
    <tableColumn id="13810" xr3:uid="{00000000-0010-0000-0400-0000F2350000}" name="Colonne13778" dataDxfId="2603"/>
    <tableColumn id="13811" xr3:uid="{00000000-0010-0000-0400-0000F3350000}" name="Colonne13779" dataDxfId="2602"/>
    <tableColumn id="13812" xr3:uid="{00000000-0010-0000-0400-0000F4350000}" name="Colonne13780" dataDxfId="2601"/>
    <tableColumn id="13813" xr3:uid="{00000000-0010-0000-0400-0000F5350000}" name="Colonne13781" dataDxfId="2600"/>
    <tableColumn id="13814" xr3:uid="{00000000-0010-0000-0400-0000F6350000}" name="Colonne13782" dataDxfId="2599"/>
    <tableColumn id="13815" xr3:uid="{00000000-0010-0000-0400-0000F7350000}" name="Colonne13783" dataDxfId="2598"/>
    <tableColumn id="13816" xr3:uid="{00000000-0010-0000-0400-0000F8350000}" name="Colonne13784" dataDxfId="2597"/>
    <tableColumn id="13817" xr3:uid="{00000000-0010-0000-0400-0000F9350000}" name="Colonne13785" dataDxfId="2596"/>
    <tableColumn id="13818" xr3:uid="{00000000-0010-0000-0400-0000FA350000}" name="Colonne13786" dataDxfId="2595"/>
    <tableColumn id="13819" xr3:uid="{00000000-0010-0000-0400-0000FB350000}" name="Colonne13787" dataDxfId="2594"/>
    <tableColumn id="13820" xr3:uid="{00000000-0010-0000-0400-0000FC350000}" name="Colonne13788" dataDxfId="2593"/>
    <tableColumn id="13821" xr3:uid="{00000000-0010-0000-0400-0000FD350000}" name="Colonne13789" dataDxfId="2592"/>
    <tableColumn id="13822" xr3:uid="{00000000-0010-0000-0400-0000FE350000}" name="Colonne13790" dataDxfId="2591"/>
    <tableColumn id="13823" xr3:uid="{00000000-0010-0000-0400-0000FF350000}" name="Colonne13791" dataDxfId="2590"/>
    <tableColumn id="13824" xr3:uid="{00000000-0010-0000-0400-000000360000}" name="Colonne13792" dataDxfId="2589"/>
    <tableColumn id="13825" xr3:uid="{00000000-0010-0000-0400-000001360000}" name="Colonne13793" dataDxfId="2588"/>
    <tableColumn id="13826" xr3:uid="{00000000-0010-0000-0400-000002360000}" name="Colonne13794" dataDxfId="2587"/>
    <tableColumn id="13827" xr3:uid="{00000000-0010-0000-0400-000003360000}" name="Colonne13795" dataDxfId="2586"/>
    <tableColumn id="13828" xr3:uid="{00000000-0010-0000-0400-000004360000}" name="Colonne13796" dataDxfId="2585"/>
    <tableColumn id="13829" xr3:uid="{00000000-0010-0000-0400-000005360000}" name="Colonne13797" dataDxfId="2584"/>
    <tableColumn id="13830" xr3:uid="{00000000-0010-0000-0400-000006360000}" name="Colonne13798" dataDxfId="2583"/>
    <tableColumn id="13831" xr3:uid="{00000000-0010-0000-0400-000007360000}" name="Colonne13799" dataDxfId="2582"/>
    <tableColumn id="13832" xr3:uid="{00000000-0010-0000-0400-000008360000}" name="Colonne13800" dataDxfId="2581"/>
    <tableColumn id="13833" xr3:uid="{00000000-0010-0000-0400-000009360000}" name="Colonne13801" dataDxfId="2580"/>
    <tableColumn id="13834" xr3:uid="{00000000-0010-0000-0400-00000A360000}" name="Colonne13802" dataDxfId="2579"/>
    <tableColumn id="13835" xr3:uid="{00000000-0010-0000-0400-00000B360000}" name="Colonne13803" dataDxfId="2578"/>
    <tableColumn id="13836" xr3:uid="{00000000-0010-0000-0400-00000C360000}" name="Colonne13804" dataDxfId="2577"/>
    <tableColumn id="13837" xr3:uid="{00000000-0010-0000-0400-00000D360000}" name="Colonne13805" dataDxfId="2576"/>
    <tableColumn id="13838" xr3:uid="{00000000-0010-0000-0400-00000E360000}" name="Colonne13806" dataDxfId="2575"/>
    <tableColumn id="13839" xr3:uid="{00000000-0010-0000-0400-00000F360000}" name="Colonne13807" dataDxfId="2574"/>
    <tableColumn id="13840" xr3:uid="{00000000-0010-0000-0400-000010360000}" name="Colonne13808" dataDxfId="2573"/>
    <tableColumn id="13841" xr3:uid="{00000000-0010-0000-0400-000011360000}" name="Colonne13809" dataDxfId="2572"/>
    <tableColumn id="13842" xr3:uid="{00000000-0010-0000-0400-000012360000}" name="Colonne13810" dataDxfId="2571"/>
    <tableColumn id="13843" xr3:uid="{00000000-0010-0000-0400-000013360000}" name="Colonne13811" dataDxfId="2570"/>
    <tableColumn id="13844" xr3:uid="{00000000-0010-0000-0400-000014360000}" name="Colonne13812" dataDxfId="2569"/>
    <tableColumn id="13845" xr3:uid="{00000000-0010-0000-0400-000015360000}" name="Colonne13813" dataDxfId="2568"/>
    <tableColumn id="13846" xr3:uid="{00000000-0010-0000-0400-000016360000}" name="Colonne13814" dataDxfId="2567"/>
    <tableColumn id="13847" xr3:uid="{00000000-0010-0000-0400-000017360000}" name="Colonne13815" dataDxfId="2566"/>
    <tableColumn id="13848" xr3:uid="{00000000-0010-0000-0400-000018360000}" name="Colonne13816" dataDxfId="2565"/>
    <tableColumn id="13849" xr3:uid="{00000000-0010-0000-0400-000019360000}" name="Colonne13817" dataDxfId="2564"/>
    <tableColumn id="13850" xr3:uid="{00000000-0010-0000-0400-00001A360000}" name="Colonne13818" dataDxfId="2563"/>
    <tableColumn id="13851" xr3:uid="{00000000-0010-0000-0400-00001B360000}" name="Colonne13819" dataDxfId="2562"/>
    <tableColumn id="13852" xr3:uid="{00000000-0010-0000-0400-00001C360000}" name="Colonne13820" dataDxfId="2561"/>
    <tableColumn id="13853" xr3:uid="{00000000-0010-0000-0400-00001D360000}" name="Colonne13821" dataDxfId="2560"/>
    <tableColumn id="13854" xr3:uid="{00000000-0010-0000-0400-00001E360000}" name="Colonne13822" dataDxfId="2559"/>
    <tableColumn id="13855" xr3:uid="{00000000-0010-0000-0400-00001F360000}" name="Colonne13823" dataDxfId="2558"/>
    <tableColumn id="13856" xr3:uid="{00000000-0010-0000-0400-000020360000}" name="Colonne13824" dataDxfId="2557"/>
    <tableColumn id="13857" xr3:uid="{00000000-0010-0000-0400-000021360000}" name="Colonne13825" dataDxfId="2556"/>
    <tableColumn id="13858" xr3:uid="{00000000-0010-0000-0400-000022360000}" name="Colonne13826" dataDxfId="2555"/>
    <tableColumn id="13859" xr3:uid="{00000000-0010-0000-0400-000023360000}" name="Colonne13827" dataDxfId="2554"/>
    <tableColumn id="13860" xr3:uid="{00000000-0010-0000-0400-000024360000}" name="Colonne13828" dataDxfId="2553"/>
    <tableColumn id="13861" xr3:uid="{00000000-0010-0000-0400-000025360000}" name="Colonne13829" dataDxfId="2552"/>
    <tableColumn id="13862" xr3:uid="{00000000-0010-0000-0400-000026360000}" name="Colonne13830" dataDxfId="2551"/>
    <tableColumn id="13863" xr3:uid="{00000000-0010-0000-0400-000027360000}" name="Colonne13831" dataDxfId="2550"/>
    <tableColumn id="13864" xr3:uid="{00000000-0010-0000-0400-000028360000}" name="Colonne13832" dataDxfId="2549"/>
    <tableColumn id="13865" xr3:uid="{00000000-0010-0000-0400-000029360000}" name="Colonne13833" dataDxfId="2548"/>
    <tableColumn id="13866" xr3:uid="{00000000-0010-0000-0400-00002A360000}" name="Colonne13834" dataDxfId="2547"/>
    <tableColumn id="13867" xr3:uid="{00000000-0010-0000-0400-00002B360000}" name="Colonne13835" dataDxfId="2546"/>
    <tableColumn id="13868" xr3:uid="{00000000-0010-0000-0400-00002C360000}" name="Colonne13836" dataDxfId="2545"/>
    <tableColumn id="13869" xr3:uid="{00000000-0010-0000-0400-00002D360000}" name="Colonne13837" dataDxfId="2544"/>
    <tableColumn id="13870" xr3:uid="{00000000-0010-0000-0400-00002E360000}" name="Colonne13838" dataDxfId="2543"/>
    <tableColumn id="13871" xr3:uid="{00000000-0010-0000-0400-00002F360000}" name="Colonne13839" dataDxfId="2542"/>
    <tableColumn id="13872" xr3:uid="{00000000-0010-0000-0400-000030360000}" name="Colonne13840" dataDxfId="2541"/>
    <tableColumn id="13873" xr3:uid="{00000000-0010-0000-0400-000031360000}" name="Colonne13841" dataDxfId="2540"/>
    <tableColumn id="13874" xr3:uid="{00000000-0010-0000-0400-000032360000}" name="Colonne13842" dataDxfId="2539"/>
    <tableColumn id="13875" xr3:uid="{00000000-0010-0000-0400-000033360000}" name="Colonne13843" dataDxfId="2538"/>
    <tableColumn id="13876" xr3:uid="{00000000-0010-0000-0400-000034360000}" name="Colonne13844" dataDxfId="2537"/>
    <tableColumn id="13877" xr3:uid="{00000000-0010-0000-0400-000035360000}" name="Colonne13845" dataDxfId="2536"/>
    <tableColumn id="13878" xr3:uid="{00000000-0010-0000-0400-000036360000}" name="Colonne13846" dataDxfId="2535"/>
    <tableColumn id="13879" xr3:uid="{00000000-0010-0000-0400-000037360000}" name="Colonne13847" dataDxfId="2534"/>
    <tableColumn id="13880" xr3:uid="{00000000-0010-0000-0400-000038360000}" name="Colonne13848" dataDxfId="2533"/>
    <tableColumn id="13881" xr3:uid="{00000000-0010-0000-0400-000039360000}" name="Colonne13849" dataDxfId="2532"/>
    <tableColumn id="13882" xr3:uid="{00000000-0010-0000-0400-00003A360000}" name="Colonne13850" dataDxfId="2531"/>
    <tableColumn id="13883" xr3:uid="{00000000-0010-0000-0400-00003B360000}" name="Colonne13851" dataDxfId="2530"/>
    <tableColumn id="13884" xr3:uid="{00000000-0010-0000-0400-00003C360000}" name="Colonne13852" dataDxfId="2529"/>
    <tableColumn id="13885" xr3:uid="{00000000-0010-0000-0400-00003D360000}" name="Colonne13853" dataDxfId="2528"/>
    <tableColumn id="13886" xr3:uid="{00000000-0010-0000-0400-00003E360000}" name="Colonne13854" dataDxfId="2527"/>
    <tableColumn id="13887" xr3:uid="{00000000-0010-0000-0400-00003F360000}" name="Colonne13855" dataDxfId="2526"/>
    <tableColumn id="13888" xr3:uid="{00000000-0010-0000-0400-000040360000}" name="Colonne13856" dataDxfId="2525"/>
    <tableColumn id="13889" xr3:uid="{00000000-0010-0000-0400-000041360000}" name="Colonne13857" dataDxfId="2524"/>
    <tableColumn id="13890" xr3:uid="{00000000-0010-0000-0400-000042360000}" name="Colonne13858" dataDxfId="2523"/>
    <tableColumn id="13891" xr3:uid="{00000000-0010-0000-0400-000043360000}" name="Colonne13859" dataDxfId="2522"/>
    <tableColumn id="13892" xr3:uid="{00000000-0010-0000-0400-000044360000}" name="Colonne13860" dataDxfId="2521"/>
    <tableColumn id="13893" xr3:uid="{00000000-0010-0000-0400-000045360000}" name="Colonne13861" dataDxfId="2520"/>
    <tableColumn id="13894" xr3:uid="{00000000-0010-0000-0400-000046360000}" name="Colonne13862" dataDxfId="2519"/>
    <tableColumn id="13895" xr3:uid="{00000000-0010-0000-0400-000047360000}" name="Colonne13863" dataDxfId="2518"/>
    <tableColumn id="13896" xr3:uid="{00000000-0010-0000-0400-000048360000}" name="Colonne13864" dataDxfId="2517"/>
    <tableColumn id="13897" xr3:uid="{00000000-0010-0000-0400-000049360000}" name="Colonne13865" dataDxfId="2516"/>
    <tableColumn id="13898" xr3:uid="{00000000-0010-0000-0400-00004A360000}" name="Colonne13866" dataDxfId="2515"/>
    <tableColumn id="13899" xr3:uid="{00000000-0010-0000-0400-00004B360000}" name="Colonne13867" dataDxfId="2514"/>
    <tableColumn id="13900" xr3:uid="{00000000-0010-0000-0400-00004C360000}" name="Colonne13868" dataDxfId="2513"/>
    <tableColumn id="13901" xr3:uid="{00000000-0010-0000-0400-00004D360000}" name="Colonne13869" dataDxfId="2512"/>
    <tableColumn id="13902" xr3:uid="{00000000-0010-0000-0400-00004E360000}" name="Colonne13870" dataDxfId="2511"/>
    <tableColumn id="13903" xr3:uid="{00000000-0010-0000-0400-00004F360000}" name="Colonne13871" dataDxfId="2510"/>
    <tableColumn id="13904" xr3:uid="{00000000-0010-0000-0400-000050360000}" name="Colonne13872" dataDxfId="2509"/>
    <tableColumn id="13905" xr3:uid="{00000000-0010-0000-0400-000051360000}" name="Colonne13873" dataDxfId="2508"/>
    <tableColumn id="13906" xr3:uid="{00000000-0010-0000-0400-000052360000}" name="Colonne13874" dataDxfId="2507"/>
    <tableColumn id="13907" xr3:uid="{00000000-0010-0000-0400-000053360000}" name="Colonne13875" dataDxfId="2506"/>
    <tableColumn id="13908" xr3:uid="{00000000-0010-0000-0400-000054360000}" name="Colonne13876" dataDxfId="2505"/>
    <tableColumn id="13909" xr3:uid="{00000000-0010-0000-0400-000055360000}" name="Colonne13877" dataDxfId="2504"/>
    <tableColumn id="13910" xr3:uid="{00000000-0010-0000-0400-000056360000}" name="Colonne13878" dataDxfId="2503"/>
    <tableColumn id="13911" xr3:uid="{00000000-0010-0000-0400-000057360000}" name="Colonne13879" dataDxfId="2502"/>
    <tableColumn id="13912" xr3:uid="{00000000-0010-0000-0400-000058360000}" name="Colonne13880" dataDxfId="2501"/>
    <tableColumn id="13913" xr3:uid="{00000000-0010-0000-0400-000059360000}" name="Colonne13881" dataDxfId="2500"/>
    <tableColumn id="13914" xr3:uid="{00000000-0010-0000-0400-00005A360000}" name="Colonne13882" dataDxfId="2499"/>
    <tableColumn id="13915" xr3:uid="{00000000-0010-0000-0400-00005B360000}" name="Colonne13883" dataDxfId="2498"/>
    <tableColumn id="13916" xr3:uid="{00000000-0010-0000-0400-00005C360000}" name="Colonne13884" dataDxfId="2497"/>
    <tableColumn id="13917" xr3:uid="{00000000-0010-0000-0400-00005D360000}" name="Colonne13885" dataDxfId="2496"/>
    <tableColumn id="13918" xr3:uid="{00000000-0010-0000-0400-00005E360000}" name="Colonne13886" dataDxfId="2495"/>
    <tableColumn id="13919" xr3:uid="{00000000-0010-0000-0400-00005F360000}" name="Colonne13887" dataDxfId="2494"/>
    <tableColumn id="13920" xr3:uid="{00000000-0010-0000-0400-000060360000}" name="Colonne13888" dataDxfId="2493"/>
    <tableColumn id="13921" xr3:uid="{00000000-0010-0000-0400-000061360000}" name="Colonne13889" dataDxfId="2492"/>
    <tableColumn id="13922" xr3:uid="{00000000-0010-0000-0400-000062360000}" name="Colonne13890" dataDxfId="2491"/>
    <tableColumn id="13923" xr3:uid="{00000000-0010-0000-0400-000063360000}" name="Colonne13891" dataDxfId="2490"/>
    <tableColumn id="13924" xr3:uid="{00000000-0010-0000-0400-000064360000}" name="Colonne13892" dataDxfId="2489"/>
    <tableColumn id="13925" xr3:uid="{00000000-0010-0000-0400-000065360000}" name="Colonne13893" dataDxfId="2488"/>
    <tableColumn id="13926" xr3:uid="{00000000-0010-0000-0400-000066360000}" name="Colonne13894" dataDxfId="2487"/>
    <tableColumn id="13927" xr3:uid="{00000000-0010-0000-0400-000067360000}" name="Colonne13895" dataDxfId="2486"/>
    <tableColumn id="13928" xr3:uid="{00000000-0010-0000-0400-000068360000}" name="Colonne13896" dataDxfId="2485"/>
    <tableColumn id="13929" xr3:uid="{00000000-0010-0000-0400-000069360000}" name="Colonne13897" dataDxfId="2484"/>
    <tableColumn id="13930" xr3:uid="{00000000-0010-0000-0400-00006A360000}" name="Colonne13898" dataDxfId="2483"/>
    <tableColumn id="13931" xr3:uid="{00000000-0010-0000-0400-00006B360000}" name="Colonne13899" dataDxfId="2482"/>
    <tableColumn id="13932" xr3:uid="{00000000-0010-0000-0400-00006C360000}" name="Colonne13900" dataDxfId="2481"/>
    <tableColumn id="13933" xr3:uid="{00000000-0010-0000-0400-00006D360000}" name="Colonne13901" dataDxfId="2480"/>
    <tableColumn id="13934" xr3:uid="{00000000-0010-0000-0400-00006E360000}" name="Colonne13902" dataDxfId="2479"/>
    <tableColumn id="13935" xr3:uid="{00000000-0010-0000-0400-00006F360000}" name="Colonne13903" dataDxfId="2478"/>
    <tableColumn id="13936" xr3:uid="{00000000-0010-0000-0400-000070360000}" name="Colonne13904" dataDxfId="2477"/>
    <tableColumn id="13937" xr3:uid="{00000000-0010-0000-0400-000071360000}" name="Colonne13905" dataDxfId="2476"/>
    <tableColumn id="13938" xr3:uid="{00000000-0010-0000-0400-000072360000}" name="Colonne13906" dataDxfId="2475"/>
    <tableColumn id="13939" xr3:uid="{00000000-0010-0000-0400-000073360000}" name="Colonne13907" dataDxfId="2474"/>
    <tableColumn id="13940" xr3:uid="{00000000-0010-0000-0400-000074360000}" name="Colonne13908" dataDxfId="2473"/>
    <tableColumn id="13941" xr3:uid="{00000000-0010-0000-0400-000075360000}" name="Colonne13909" dataDxfId="2472"/>
    <tableColumn id="13942" xr3:uid="{00000000-0010-0000-0400-000076360000}" name="Colonne13910" dataDxfId="2471"/>
    <tableColumn id="13943" xr3:uid="{00000000-0010-0000-0400-000077360000}" name="Colonne13911" dataDxfId="2470"/>
    <tableColumn id="13944" xr3:uid="{00000000-0010-0000-0400-000078360000}" name="Colonne13912" dataDxfId="2469"/>
    <tableColumn id="13945" xr3:uid="{00000000-0010-0000-0400-000079360000}" name="Colonne13913" dataDxfId="2468"/>
    <tableColumn id="13946" xr3:uid="{00000000-0010-0000-0400-00007A360000}" name="Colonne13914" dataDxfId="2467"/>
    <tableColumn id="13947" xr3:uid="{00000000-0010-0000-0400-00007B360000}" name="Colonne13915" dataDxfId="2466"/>
    <tableColumn id="13948" xr3:uid="{00000000-0010-0000-0400-00007C360000}" name="Colonne13916" dataDxfId="2465"/>
    <tableColumn id="13949" xr3:uid="{00000000-0010-0000-0400-00007D360000}" name="Colonne13917" dataDxfId="2464"/>
    <tableColumn id="13950" xr3:uid="{00000000-0010-0000-0400-00007E360000}" name="Colonne13918" dataDxfId="2463"/>
    <tableColumn id="13951" xr3:uid="{00000000-0010-0000-0400-00007F360000}" name="Colonne13919" dataDxfId="2462"/>
    <tableColumn id="13952" xr3:uid="{00000000-0010-0000-0400-000080360000}" name="Colonne13920" dataDxfId="2461"/>
    <tableColumn id="13953" xr3:uid="{00000000-0010-0000-0400-000081360000}" name="Colonne13921" dataDxfId="2460"/>
    <tableColumn id="13954" xr3:uid="{00000000-0010-0000-0400-000082360000}" name="Colonne13922" dataDxfId="2459"/>
    <tableColumn id="13955" xr3:uid="{00000000-0010-0000-0400-000083360000}" name="Colonne13923" dataDxfId="2458"/>
    <tableColumn id="13956" xr3:uid="{00000000-0010-0000-0400-000084360000}" name="Colonne13924" dataDxfId="2457"/>
    <tableColumn id="13957" xr3:uid="{00000000-0010-0000-0400-000085360000}" name="Colonne13925" dataDxfId="2456"/>
    <tableColumn id="13958" xr3:uid="{00000000-0010-0000-0400-000086360000}" name="Colonne13926" dataDxfId="2455"/>
    <tableColumn id="13959" xr3:uid="{00000000-0010-0000-0400-000087360000}" name="Colonne13927" dataDxfId="2454"/>
    <tableColumn id="13960" xr3:uid="{00000000-0010-0000-0400-000088360000}" name="Colonne13928" dataDxfId="2453"/>
    <tableColumn id="13961" xr3:uid="{00000000-0010-0000-0400-000089360000}" name="Colonne13929" dataDxfId="2452"/>
    <tableColumn id="13962" xr3:uid="{00000000-0010-0000-0400-00008A360000}" name="Colonne13930" dataDxfId="2451"/>
    <tableColumn id="13963" xr3:uid="{00000000-0010-0000-0400-00008B360000}" name="Colonne13931" dataDxfId="2450"/>
    <tableColumn id="13964" xr3:uid="{00000000-0010-0000-0400-00008C360000}" name="Colonne13932" dataDxfId="2449"/>
    <tableColumn id="13965" xr3:uid="{00000000-0010-0000-0400-00008D360000}" name="Colonne13933" dataDxfId="2448"/>
    <tableColumn id="13966" xr3:uid="{00000000-0010-0000-0400-00008E360000}" name="Colonne13934" dataDxfId="2447"/>
    <tableColumn id="13967" xr3:uid="{00000000-0010-0000-0400-00008F360000}" name="Colonne13935" dataDxfId="2446"/>
    <tableColumn id="13968" xr3:uid="{00000000-0010-0000-0400-000090360000}" name="Colonne13936" dataDxfId="2445"/>
    <tableColumn id="13969" xr3:uid="{00000000-0010-0000-0400-000091360000}" name="Colonne13937" dataDxfId="2444"/>
    <tableColumn id="13970" xr3:uid="{00000000-0010-0000-0400-000092360000}" name="Colonne13938" dataDxfId="2443"/>
    <tableColumn id="13971" xr3:uid="{00000000-0010-0000-0400-000093360000}" name="Colonne13939" dataDxfId="2442"/>
    <tableColumn id="13972" xr3:uid="{00000000-0010-0000-0400-000094360000}" name="Colonne13940" dataDxfId="2441"/>
    <tableColumn id="13973" xr3:uid="{00000000-0010-0000-0400-000095360000}" name="Colonne13941" dataDxfId="2440"/>
    <tableColumn id="13974" xr3:uid="{00000000-0010-0000-0400-000096360000}" name="Colonne13942" dataDxfId="2439"/>
    <tableColumn id="13975" xr3:uid="{00000000-0010-0000-0400-000097360000}" name="Colonne13943" dataDxfId="2438"/>
    <tableColumn id="13976" xr3:uid="{00000000-0010-0000-0400-000098360000}" name="Colonne13944" dataDxfId="2437"/>
    <tableColumn id="13977" xr3:uid="{00000000-0010-0000-0400-000099360000}" name="Colonne13945" dataDxfId="2436"/>
    <tableColumn id="13978" xr3:uid="{00000000-0010-0000-0400-00009A360000}" name="Colonne13946" dataDxfId="2435"/>
    <tableColumn id="13979" xr3:uid="{00000000-0010-0000-0400-00009B360000}" name="Colonne13947" dataDxfId="2434"/>
    <tableColumn id="13980" xr3:uid="{00000000-0010-0000-0400-00009C360000}" name="Colonne13948" dataDxfId="2433"/>
    <tableColumn id="13981" xr3:uid="{00000000-0010-0000-0400-00009D360000}" name="Colonne13949" dataDxfId="2432"/>
    <tableColumn id="13982" xr3:uid="{00000000-0010-0000-0400-00009E360000}" name="Colonne13950" dataDxfId="2431"/>
    <tableColumn id="13983" xr3:uid="{00000000-0010-0000-0400-00009F360000}" name="Colonne13951" dataDxfId="2430"/>
    <tableColumn id="13984" xr3:uid="{00000000-0010-0000-0400-0000A0360000}" name="Colonne13952" dataDxfId="2429"/>
    <tableColumn id="13985" xr3:uid="{00000000-0010-0000-0400-0000A1360000}" name="Colonne13953" dataDxfId="2428"/>
    <tableColumn id="13986" xr3:uid="{00000000-0010-0000-0400-0000A2360000}" name="Colonne13954" dataDxfId="2427"/>
    <tableColumn id="13987" xr3:uid="{00000000-0010-0000-0400-0000A3360000}" name="Colonne13955" dataDxfId="2426"/>
    <tableColumn id="13988" xr3:uid="{00000000-0010-0000-0400-0000A4360000}" name="Colonne13956" dataDxfId="2425"/>
    <tableColumn id="13989" xr3:uid="{00000000-0010-0000-0400-0000A5360000}" name="Colonne13957" dataDxfId="2424"/>
    <tableColumn id="13990" xr3:uid="{00000000-0010-0000-0400-0000A6360000}" name="Colonne13958" dataDxfId="2423"/>
    <tableColumn id="13991" xr3:uid="{00000000-0010-0000-0400-0000A7360000}" name="Colonne13959" dataDxfId="2422"/>
    <tableColumn id="13992" xr3:uid="{00000000-0010-0000-0400-0000A8360000}" name="Colonne13960" dataDxfId="2421"/>
    <tableColumn id="13993" xr3:uid="{00000000-0010-0000-0400-0000A9360000}" name="Colonne13961" dataDxfId="2420"/>
    <tableColumn id="13994" xr3:uid="{00000000-0010-0000-0400-0000AA360000}" name="Colonne13962" dataDxfId="2419"/>
    <tableColumn id="13995" xr3:uid="{00000000-0010-0000-0400-0000AB360000}" name="Colonne13963" dataDxfId="2418"/>
    <tableColumn id="13996" xr3:uid="{00000000-0010-0000-0400-0000AC360000}" name="Colonne13964" dataDxfId="2417"/>
    <tableColumn id="13997" xr3:uid="{00000000-0010-0000-0400-0000AD360000}" name="Colonne13965" dataDxfId="2416"/>
    <tableColumn id="13998" xr3:uid="{00000000-0010-0000-0400-0000AE360000}" name="Colonne13966" dataDxfId="2415"/>
    <tableColumn id="13999" xr3:uid="{00000000-0010-0000-0400-0000AF360000}" name="Colonne13967" dataDxfId="2414"/>
    <tableColumn id="14000" xr3:uid="{00000000-0010-0000-0400-0000B0360000}" name="Colonne13968" dataDxfId="2413"/>
    <tableColumn id="14001" xr3:uid="{00000000-0010-0000-0400-0000B1360000}" name="Colonne13969" dataDxfId="2412"/>
    <tableColumn id="14002" xr3:uid="{00000000-0010-0000-0400-0000B2360000}" name="Colonne13970" dataDxfId="2411"/>
    <tableColumn id="14003" xr3:uid="{00000000-0010-0000-0400-0000B3360000}" name="Colonne13971" dataDxfId="2410"/>
    <tableColumn id="14004" xr3:uid="{00000000-0010-0000-0400-0000B4360000}" name="Colonne13972" dataDxfId="2409"/>
    <tableColumn id="14005" xr3:uid="{00000000-0010-0000-0400-0000B5360000}" name="Colonne13973" dataDxfId="2408"/>
    <tableColumn id="14006" xr3:uid="{00000000-0010-0000-0400-0000B6360000}" name="Colonne13974" dataDxfId="2407"/>
    <tableColumn id="14007" xr3:uid="{00000000-0010-0000-0400-0000B7360000}" name="Colonne13975" dataDxfId="2406"/>
    <tableColumn id="14008" xr3:uid="{00000000-0010-0000-0400-0000B8360000}" name="Colonne13976" dataDxfId="2405"/>
    <tableColumn id="14009" xr3:uid="{00000000-0010-0000-0400-0000B9360000}" name="Colonne13977" dataDxfId="2404"/>
    <tableColumn id="14010" xr3:uid="{00000000-0010-0000-0400-0000BA360000}" name="Colonne13978" dataDxfId="2403"/>
    <tableColumn id="14011" xr3:uid="{00000000-0010-0000-0400-0000BB360000}" name="Colonne13979" dataDxfId="2402"/>
    <tableColumn id="14012" xr3:uid="{00000000-0010-0000-0400-0000BC360000}" name="Colonne13980" dataDxfId="2401"/>
    <tableColumn id="14013" xr3:uid="{00000000-0010-0000-0400-0000BD360000}" name="Colonne13981" dataDxfId="2400"/>
    <tableColumn id="14014" xr3:uid="{00000000-0010-0000-0400-0000BE360000}" name="Colonne13982" dataDxfId="2399"/>
    <tableColumn id="14015" xr3:uid="{00000000-0010-0000-0400-0000BF360000}" name="Colonne13983" dataDxfId="2398"/>
    <tableColumn id="14016" xr3:uid="{00000000-0010-0000-0400-0000C0360000}" name="Colonne13984" dataDxfId="2397"/>
    <tableColumn id="14017" xr3:uid="{00000000-0010-0000-0400-0000C1360000}" name="Colonne13985" dataDxfId="2396"/>
    <tableColumn id="14018" xr3:uid="{00000000-0010-0000-0400-0000C2360000}" name="Colonne13986" dataDxfId="2395"/>
    <tableColumn id="14019" xr3:uid="{00000000-0010-0000-0400-0000C3360000}" name="Colonne13987" dataDxfId="2394"/>
    <tableColumn id="14020" xr3:uid="{00000000-0010-0000-0400-0000C4360000}" name="Colonne13988" dataDxfId="2393"/>
    <tableColumn id="14021" xr3:uid="{00000000-0010-0000-0400-0000C5360000}" name="Colonne13989" dataDxfId="2392"/>
    <tableColumn id="14022" xr3:uid="{00000000-0010-0000-0400-0000C6360000}" name="Colonne13990" dataDxfId="2391"/>
    <tableColumn id="14023" xr3:uid="{00000000-0010-0000-0400-0000C7360000}" name="Colonne13991" dataDxfId="2390"/>
    <tableColumn id="14024" xr3:uid="{00000000-0010-0000-0400-0000C8360000}" name="Colonne13992" dataDxfId="2389"/>
    <tableColumn id="14025" xr3:uid="{00000000-0010-0000-0400-0000C9360000}" name="Colonne13993" dataDxfId="2388"/>
    <tableColumn id="14026" xr3:uid="{00000000-0010-0000-0400-0000CA360000}" name="Colonne13994" dataDxfId="2387"/>
    <tableColumn id="14027" xr3:uid="{00000000-0010-0000-0400-0000CB360000}" name="Colonne13995" dataDxfId="2386"/>
    <tableColumn id="14028" xr3:uid="{00000000-0010-0000-0400-0000CC360000}" name="Colonne13996" dataDxfId="2385"/>
    <tableColumn id="14029" xr3:uid="{00000000-0010-0000-0400-0000CD360000}" name="Colonne13997" dataDxfId="2384"/>
    <tableColumn id="14030" xr3:uid="{00000000-0010-0000-0400-0000CE360000}" name="Colonne13998" dataDxfId="2383"/>
    <tableColumn id="14031" xr3:uid="{00000000-0010-0000-0400-0000CF360000}" name="Colonne13999" dataDxfId="2382"/>
    <tableColumn id="14032" xr3:uid="{00000000-0010-0000-0400-0000D0360000}" name="Colonne14000" dataDxfId="2381"/>
    <tableColumn id="14033" xr3:uid="{00000000-0010-0000-0400-0000D1360000}" name="Colonne14001" dataDxfId="2380"/>
    <tableColumn id="14034" xr3:uid="{00000000-0010-0000-0400-0000D2360000}" name="Colonne14002" dataDxfId="2379"/>
    <tableColumn id="14035" xr3:uid="{00000000-0010-0000-0400-0000D3360000}" name="Colonne14003" dataDxfId="2378"/>
    <tableColumn id="14036" xr3:uid="{00000000-0010-0000-0400-0000D4360000}" name="Colonne14004" dataDxfId="2377"/>
    <tableColumn id="14037" xr3:uid="{00000000-0010-0000-0400-0000D5360000}" name="Colonne14005" dataDxfId="2376"/>
    <tableColumn id="14038" xr3:uid="{00000000-0010-0000-0400-0000D6360000}" name="Colonne14006" dataDxfId="2375"/>
    <tableColumn id="14039" xr3:uid="{00000000-0010-0000-0400-0000D7360000}" name="Colonne14007" dataDxfId="2374"/>
    <tableColumn id="14040" xr3:uid="{00000000-0010-0000-0400-0000D8360000}" name="Colonne14008" dataDxfId="2373"/>
    <tableColumn id="14041" xr3:uid="{00000000-0010-0000-0400-0000D9360000}" name="Colonne14009" dataDxfId="2372"/>
    <tableColumn id="14042" xr3:uid="{00000000-0010-0000-0400-0000DA360000}" name="Colonne14010" dataDxfId="2371"/>
    <tableColumn id="14043" xr3:uid="{00000000-0010-0000-0400-0000DB360000}" name="Colonne14011" dataDxfId="2370"/>
    <tableColumn id="14044" xr3:uid="{00000000-0010-0000-0400-0000DC360000}" name="Colonne14012" dataDxfId="2369"/>
    <tableColumn id="14045" xr3:uid="{00000000-0010-0000-0400-0000DD360000}" name="Colonne14013" dataDxfId="2368"/>
    <tableColumn id="14046" xr3:uid="{00000000-0010-0000-0400-0000DE360000}" name="Colonne14014" dataDxfId="2367"/>
    <tableColumn id="14047" xr3:uid="{00000000-0010-0000-0400-0000DF360000}" name="Colonne14015" dataDxfId="2366"/>
    <tableColumn id="14048" xr3:uid="{00000000-0010-0000-0400-0000E0360000}" name="Colonne14016" dataDxfId="2365"/>
    <tableColumn id="14049" xr3:uid="{00000000-0010-0000-0400-0000E1360000}" name="Colonne14017" dataDxfId="2364"/>
    <tableColumn id="14050" xr3:uid="{00000000-0010-0000-0400-0000E2360000}" name="Colonne14018" dataDxfId="2363"/>
    <tableColumn id="14051" xr3:uid="{00000000-0010-0000-0400-0000E3360000}" name="Colonne14019" dataDxfId="2362"/>
    <tableColumn id="14052" xr3:uid="{00000000-0010-0000-0400-0000E4360000}" name="Colonne14020" dataDxfId="2361"/>
    <tableColumn id="14053" xr3:uid="{00000000-0010-0000-0400-0000E5360000}" name="Colonne14021" dataDxfId="2360"/>
    <tableColumn id="14054" xr3:uid="{00000000-0010-0000-0400-0000E6360000}" name="Colonne14022" dataDxfId="2359"/>
    <tableColumn id="14055" xr3:uid="{00000000-0010-0000-0400-0000E7360000}" name="Colonne14023" dataDxfId="2358"/>
    <tableColumn id="14056" xr3:uid="{00000000-0010-0000-0400-0000E8360000}" name="Colonne14024" dataDxfId="2357"/>
    <tableColumn id="14057" xr3:uid="{00000000-0010-0000-0400-0000E9360000}" name="Colonne14025" dataDxfId="2356"/>
    <tableColumn id="14058" xr3:uid="{00000000-0010-0000-0400-0000EA360000}" name="Colonne14026" dataDxfId="2355"/>
    <tableColumn id="14059" xr3:uid="{00000000-0010-0000-0400-0000EB360000}" name="Colonne14027" dataDxfId="2354"/>
    <tableColumn id="14060" xr3:uid="{00000000-0010-0000-0400-0000EC360000}" name="Colonne14028" dataDxfId="2353"/>
    <tableColumn id="14061" xr3:uid="{00000000-0010-0000-0400-0000ED360000}" name="Colonne14029" dataDxfId="2352"/>
    <tableColumn id="14062" xr3:uid="{00000000-0010-0000-0400-0000EE360000}" name="Colonne14030" dataDxfId="2351"/>
    <tableColumn id="14063" xr3:uid="{00000000-0010-0000-0400-0000EF360000}" name="Colonne14031" dataDxfId="2350"/>
    <tableColumn id="14064" xr3:uid="{00000000-0010-0000-0400-0000F0360000}" name="Colonne14032" dataDxfId="2349"/>
    <tableColumn id="14065" xr3:uid="{00000000-0010-0000-0400-0000F1360000}" name="Colonne14033" dataDxfId="2348"/>
    <tableColumn id="14066" xr3:uid="{00000000-0010-0000-0400-0000F2360000}" name="Colonne14034" dataDxfId="2347"/>
    <tableColumn id="14067" xr3:uid="{00000000-0010-0000-0400-0000F3360000}" name="Colonne14035" dataDxfId="2346"/>
    <tableColumn id="14068" xr3:uid="{00000000-0010-0000-0400-0000F4360000}" name="Colonne14036" dataDxfId="2345"/>
    <tableColumn id="14069" xr3:uid="{00000000-0010-0000-0400-0000F5360000}" name="Colonne14037" dataDxfId="2344"/>
    <tableColumn id="14070" xr3:uid="{00000000-0010-0000-0400-0000F6360000}" name="Colonne14038" dataDxfId="2343"/>
    <tableColumn id="14071" xr3:uid="{00000000-0010-0000-0400-0000F7360000}" name="Colonne14039" dataDxfId="2342"/>
    <tableColumn id="14072" xr3:uid="{00000000-0010-0000-0400-0000F8360000}" name="Colonne14040" dataDxfId="2341"/>
    <tableColumn id="14073" xr3:uid="{00000000-0010-0000-0400-0000F9360000}" name="Colonne14041" dataDxfId="2340"/>
    <tableColumn id="14074" xr3:uid="{00000000-0010-0000-0400-0000FA360000}" name="Colonne14042" dataDxfId="2339"/>
    <tableColumn id="14075" xr3:uid="{00000000-0010-0000-0400-0000FB360000}" name="Colonne14043" dataDxfId="2338"/>
    <tableColumn id="14076" xr3:uid="{00000000-0010-0000-0400-0000FC360000}" name="Colonne14044" dataDxfId="2337"/>
    <tableColumn id="14077" xr3:uid="{00000000-0010-0000-0400-0000FD360000}" name="Colonne14045" dataDxfId="2336"/>
    <tableColumn id="14078" xr3:uid="{00000000-0010-0000-0400-0000FE360000}" name="Colonne14046" dataDxfId="2335"/>
    <tableColumn id="14079" xr3:uid="{00000000-0010-0000-0400-0000FF360000}" name="Colonne14047" dataDxfId="2334"/>
    <tableColumn id="14080" xr3:uid="{00000000-0010-0000-0400-000000370000}" name="Colonne14048" dataDxfId="2333"/>
    <tableColumn id="14081" xr3:uid="{00000000-0010-0000-0400-000001370000}" name="Colonne14049" dataDxfId="2332"/>
    <tableColumn id="14082" xr3:uid="{00000000-0010-0000-0400-000002370000}" name="Colonne14050" dataDxfId="2331"/>
    <tableColumn id="14083" xr3:uid="{00000000-0010-0000-0400-000003370000}" name="Colonne14051" dataDxfId="2330"/>
    <tableColumn id="14084" xr3:uid="{00000000-0010-0000-0400-000004370000}" name="Colonne14052" dataDxfId="2329"/>
    <tableColumn id="14085" xr3:uid="{00000000-0010-0000-0400-000005370000}" name="Colonne14053" dataDxfId="2328"/>
    <tableColumn id="14086" xr3:uid="{00000000-0010-0000-0400-000006370000}" name="Colonne14054" dataDxfId="2327"/>
    <tableColumn id="14087" xr3:uid="{00000000-0010-0000-0400-000007370000}" name="Colonne14055" dataDxfId="2326"/>
    <tableColumn id="14088" xr3:uid="{00000000-0010-0000-0400-000008370000}" name="Colonne14056" dataDxfId="2325"/>
    <tableColumn id="14089" xr3:uid="{00000000-0010-0000-0400-000009370000}" name="Colonne14057" dataDxfId="2324"/>
    <tableColumn id="14090" xr3:uid="{00000000-0010-0000-0400-00000A370000}" name="Colonne14058" dataDxfId="2323"/>
    <tableColumn id="14091" xr3:uid="{00000000-0010-0000-0400-00000B370000}" name="Colonne14059" dataDxfId="2322"/>
    <tableColumn id="14092" xr3:uid="{00000000-0010-0000-0400-00000C370000}" name="Colonne14060" dataDxfId="2321"/>
    <tableColumn id="14093" xr3:uid="{00000000-0010-0000-0400-00000D370000}" name="Colonne14061" dataDxfId="2320"/>
    <tableColumn id="14094" xr3:uid="{00000000-0010-0000-0400-00000E370000}" name="Colonne14062" dataDxfId="2319"/>
    <tableColumn id="14095" xr3:uid="{00000000-0010-0000-0400-00000F370000}" name="Colonne14063" dataDxfId="2318"/>
    <tableColumn id="14096" xr3:uid="{00000000-0010-0000-0400-000010370000}" name="Colonne14064" dataDxfId="2317"/>
    <tableColumn id="14097" xr3:uid="{00000000-0010-0000-0400-000011370000}" name="Colonne14065" dataDxfId="2316"/>
    <tableColumn id="14098" xr3:uid="{00000000-0010-0000-0400-000012370000}" name="Colonne14066" dataDxfId="2315"/>
    <tableColumn id="14099" xr3:uid="{00000000-0010-0000-0400-000013370000}" name="Colonne14067" dataDxfId="2314"/>
    <tableColumn id="14100" xr3:uid="{00000000-0010-0000-0400-000014370000}" name="Colonne14068" dataDxfId="2313"/>
    <tableColumn id="14101" xr3:uid="{00000000-0010-0000-0400-000015370000}" name="Colonne14069" dataDxfId="2312"/>
    <tableColumn id="14102" xr3:uid="{00000000-0010-0000-0400-000016370000}" name="Colonne14070" dataDxfId="2311"/>
    <tableColumn id="14103" xr3:uid="{00000000-0010-0000-0400-000017370000}" name="Colonne14071" dataDxfId="2310"/>
    <tableColumn id="14104" xr3:uid="{00000000-0010-0000-0400-000018370000}" name="Colonne14072" dataDxfId="2309"/>
    <tableColumn id="14105" xr3:uid="{00000000-0010-0000-0400-000019370000}" name="Colonne14073" dataDxfId="2308"/>
    <tableColumn id="14106" xr3:uid="{00000000-0010-0000-0400-00001A370000}" name="Colonne14074" dataDxfId="2307"/>
    <tableColumn id="14107" xr3:uid="{00000000-0010-0000-0400-00001B370000}" name="Colonne14075" dataDxfId="2306"/>
    <tableColumn id="14108" xr3:uid="{00000000-0010-0000-0400-00001C370000}" name="Colonne14076" dataDxfId="2305"/>
    <tableColumn id="14109" xr3:uid="{00000000-0010-0000-0400-00001D370000}" name="Colonne14077" dataDxfId="2304"/>
    <tableColumn id="14110" xr3:uid="{00000000-0010-0000-0400-00001E370000}" name="Colonne14078" dataDxfId="2303"/>
    <tableColumn id="14111" xr3:uid="{00000000-0010-0000-0400-00001F370000}" name="Colonne14079" dataDxfId="2302"/>
    <tableColumn id="14112" xr3:uid="{00000000-0010-0000-0400-000020370000}" name="Colonne14080" dataDxfId="2301"/>
    <tableColumn id="14113" xr3:uid="{00000000-0010-0000-0400-000021370000}" name="Colonne14081" dataDxfId="2300"/>
    <tableColumn id="14114" xr3:uid="{00000000-0010-0000-0400-000022370000}" name="Colonne14082" dataDxfId="2299"/>
    <tableColumn id="14115" xr3:uid="{00000000-0010-0000-0400-000023370000}" name="Colonne14083" dataDxfId="2298"/>
    <tableColumn id="14116" xr3:uid="{00000000-0010-0000-0400-000024370000}" name="Colonne14084" dataDxfId="2297"/>
    <tableColumn id="14117" xr3:uid="{00000000-0010-0000-0400-000025370000}" name="Colonne14085" dataDxfId="2296"/>
    <tableColumn id="14118" xr3:uid="{00000000-0010-0000-0400-000026370000}" name="Colonne14086" dataDxfId="2295"/>
    <tableColumn id="14119" xr3:uid="{00000000-0010-0000-0400-000027370000}" name="Colonne14087" dataDxfId="2294"/>
    <tableColumn id="14120" xr3:uid="{00000000-0010-0000-0400-000028370000}" name="Colonne14088" dataDxfId="2293"/>
    <tableColumn id="14121" xr3:uid="{00000000-0010-0000-0400-000029370000}" name="Colonne14089" dataDxfId="2292"/>
    <tableColumn id="14122" xr3:uid="{00000000-0010-0000-0400-00002A370000}" name="Colonne14090" dataDxfId="2291"/>
    <tableColumn id="14123" xr3:uid="{00000000-0010-0000-0400-00002B370000}" name="Colonne14091" dataDxfId="2290"/>
    <tableColumn id="14124" xr3:uid="{00000000-0010-0000-0400-00002C370000}" name="Colonne14092" dataDxfId="2289"/>
    <tableColumn id="14125" xr3:uid="{00000000-0010-0000-0400-00002D370000}" name="Colonne14093" dataDxfId="2288"/>
    <tableColumn id="14126" xr3:uid="{00000000-0010-0000-0400-00002E370000}" name="Colonne14094" dataDxfId="2287"/>
    <tableColumn id="14127" xr3:uid="{00000000-0010-0000-0400-00002F370000}" name="Colonne14095" dataDxfId="2286"/>
    <tableColumn id="14128" xr3:uid="{00000000-0010-0000-0400-000030370000}" name="Colonne14096" dataDxfId="2285"/>
    <tableColumn id="14129" xr3:uid="{00000000-0010-0000-0400-000031370000}" name="Colonne14097" dataDxfId="2284"/>
    <tableColumn id="14130" xr3:uid="{00000000-0010-0000-0400-000032370000}" name="Colonne14098" dataDxfId="2283"/>
    <tableColumn id="14131" xr3:uid="{00000000-0010-0000-0400-000033370000}" name="Colonne14099" dataDxfId="2282"/>
    <tableColumn id="14132" xr3:uid="{00000000-0010-0000-0400-000034370000}" name="Colonne14100" dataDxfId="2281"/>
    <tableColumn id="14133" xr3:uid="{00000000-0010-0000-0400-000035370000}" name="Colonne14101" dataDxfId="2280"/>
    <tableColumn id="14134" xr3:uid="{00000000-0010-0000-0400-000036370000}" name="Colonne14102" dataDxfId="2279"/>
    <tableColumn id="14135" xr3:uid="{00000000-0010-0000-0400-000037370000}" name="Colonne14103" dataDxfId="2278"/>
    <tableColumn id="14136" xr3:uid="{00000000-0010-0000-0400-000038370000}" name="Colonne14104" dataDxfId="2277"/>
    <tableColumn id="14137" xr3:uid="{00000000-0010-0000-0400-000039370000}" name="Colonne14105" dataDxfId="2276"/>
    <tableColumn id="14138" xr3:uid="{00000000-0010-0000-0400-00003A370000}" name="Colonne14106" dataDxfId="2275"/>
    <tableColumn id="14139" xr3:uid="{00000000-0010-0000-0400-00003B370000}" name="Colonne14107" dataDxfId="2274"/>
    <tableColumn id="14140" xr3:uid="{00000000-0010-0000-0400-00003C370000}" name="Colonne14108" dataDxfId="2273"/>
    <tableColumn id="14141" xr3:uid="{00000000-0010-0000-0400-00003D370000}" name="Colonne14109" dataDxfId="2272"/>
    <tableColumn id="14142" xr3:uid="{00000000-0010-0000-0400-00003E370000}" name="Colonne14110" dataDxfId="2271"/>
    <tableColumn id="14143" xr3:uid="{00000000-0010-0000-0400-00003F370000}" name="Colonne14111" dataDxfId="2270"/>
    <tableColumn id="14144" xr3:uid="{00000000-0010-0000-0400-000040370000}" name="Colonne14112" dataDxfId="2269"/>
    <tableColumn id="14145" xr3:uid="{00000000-0010-0000-0400-000041370000}" name="Colonne14113" dataDxfId="2268"/>
    <tableColumn id="14146" xr3:uid="{00000000-0010-0000-0400-000042370000}" name="Colonne14114" dataDxfId="2267"/>
    <tableColumn id="14147" xr3:uid="{00000000-0010-0000-0400-000043370000}" name="Colonne14115" dataDxfId="2266"/>
    <tableColumn id="14148" xr3:uid="{00000000-0010-0000-0400-000044370000}" name="Colonne14116" dataDxfId="2265"/>
    <tableColumn id="14149" xr3:uid="{00000000-0010-0000-0400-000045370000}" name="Colonne14117" dataDxfId="2264"/>
    <tableColumn id="14150" xr3:uid="{00000000-0010-0000-0400-000046370000}" name="Colonne14118" dataDxfId="2263"/>
    <tableColumn id="14151" xr3:uid="{00000000-0010-0000-0400-000047370000}" name="Colonne14119" dataDxfId="2262"/>
    <tableColumn id="14152" xr3:uid="{00000000-0010-0000-0400-000048370000}" name="Colonne14120" dataDxfId="2261"/>
    <tableColumn id="14153" xr3:uid="{00000000-0010-0000-0400-000049370000}" name="Colonne14121" dataDxfId="2260"/>
    <tableColumn id="14154" xr3:uid="{00000000-0010-0000-0400-00004A370000}" name="Colonne14122" dataDxfId="2259"/>
    <tableColumn id="14155" xr3:uid="{00000000-0010-0000-0400-00004B370000}" name="Colonne14123" dataDxfId="2258"/>
    <tableColumn id="14156" xr3:uid="{00000000-0010-0000-0400-00004C370000}" name="Colonne14124" dataDxfId="2257"/>
    <tableColumn id="14157" xr3:uid="{00000000-0010-0000-0400-00004D370000}" name="Colonne14125" dataDxfId="2256"/>
    <tableColumn id="14158" xr3:uid="{00000000-0010-0000-0400-00004E370000}" name="Colonne14126" dataDxfId="2255"/>
    <tableColumn id="14159" xr3:uid="{00000000-0010-0000-0400-00004F370000}" name="Colonne14127" dataDxfId="2254"/>
    <tableColumn id="14160" xr3:uid="{00000000-0010-0000-0400-000050370000}" name="Colonne14128" dataDxfId="2253"/>
    <tableColumn id="14161" xr3:uid="{00000000-0010-0000-0400-000051370000}" name="Colonne14129" dataDxfId="2252"/>
    <tableColumn id="14162" xr3:uid="{00000000-0010-0000-0400-000052370000}" name="Colonne14130" dataDxfId="2251"/>
    <tableColumn id="14163" xr3:uid="{00000000-0010-0000-0400-000053370000}" name="Colonne14131" dataDxfId="2250"/>
    <tableColumn id="14164" xr3:uid="{00000000-0010-0000-0400-000054370000}" name="Colonne14132" dataDxfId="2249"/>
    <tableColumn id="14165" xr3:uid="{00000000-0010-0000-0400-000055370000}" name="Colonne14133" dataDxfId="2248"/>
    <tableColumn id="14166" xr3:uid="{00000000-0010-0000-0400-000056370000}" name="Colonne14134" dataDxfId="2247"/>
    <tableColumn id="14167" xr3:uid="{00000000-0010-0000-0400-000057370000}" name="Colonne14135" dataDxfId="2246"/>
    <tableColumn id="14168" xr3:uid="{00000000-0010-0000-0400-000058370000}" name="Colonne14136" dataDxfId="2245"/>
    <tableColumn id="14169" xr3:uid="{00000000-0010-0000-0400-000059370000}" name="Colonne14137" dataDxfId="2244"/>
    <tableColumn id="14170" xr3:uid="{00000000-0010-0000-0400-00005A370000}" name="Colonne14138" dataDxfId="2243"/>
    <tableColumn id="14171" xr3:uid="{00000000-0010-0000-0400-00005B370000}" name="Colonne14139" dataDxfId="2242"/>
    <tableColumn id="14172" xr3:uid="{00000000-0010-0000-0400-00005C370000}" name="Colonne14140" dataDxfId="2241"/>
    <tableColumn id="14173" xr3:uid="{00000000-0010-0000-0400-00005D370000}" name="Colonne14141" dataDxfId="2240"/>
    <tableColumn id="14174" xr3:uid="{00000000-0010-0000-0400-00005E370000}" name="Colonne14142" dataDxfId="2239"/>
    <tableColumn id="14175" xr3:uid="{00000000-0010-0000-0400-00005F370000}" name="Colonne14143" dataDxfId="2238"/>
    <tableColumn id="14176" xr3:uid="{00000000-0010-0000-0400-000060370000}" name="Colonne14144" dataDxfId="2237"/>
    <tableColumn id="14177" xr3:uid="{00000000-0010-0000-0400-000061370000}" name="Colonne14145" dataDxfId="2236"/>
    <tableColumn id="14178" xr3:uid="{00000000-0010-0000-0400-000062370000}" name="Colonne14146" dataDxfId="2235"/>
    <tableColumn id="14179" xr3:uid="{00000000-0010-0000-0400-000063370000}" name="Colonne14147" dataDxfId="2234"/>
    <tableColumn id="14180" xr3:uid="{00000000-0010-0000-0400-000064370000}" name="Colonne14148" dataDxfId="2233"/>
    <tableColumn id="14181" xr3:uid="{00000000-0010-0000-0400-000065370000}" name="Colonne14149" dataDxfId="2232"/>
    <tableColumn id="14182" xr3:uid="{00000000-0010-0000-0400-000066370000}" name="Colonne14150" dataDxfId="2231"/>
    <tableColumn id="14183" xr3:uid="{00000000-0010-0000-0400-000067370000}" name="Colonne14151" dataDxfId="2230"/>
    <tableColumn id="14184" xr3:uid="{00000000-0010-0000-0400-000068370000}" name="Colonne14152" dataDxfId="2229"/>
    <tableColumn id="14185" xr3:uid="{00000000-0010-0000-0400-000069370000}" name="Colonne14153" dataDxfId="2228"/>
    <tableColumn id="14186" xr3:uid="{00000000-0010-0000-0400-00006A370000}" name="Colonne14154" dataDxfId="2227"/>
    <tableColumn id="14187" xr3:uid="{00000000-0010-0000-0400-00006B370000}" name="Colonne14155" dataDxfId="2226"/>
    <tableColumn id="14188" xr3:uid="{00000000-0010-0000-0400-00006C370000}" name="Colonne14156" dataDxfId="2225"/>
    <tableColumn id="14189" xr3:uid="{00000000-0010-0000-0400-00006D370000}" name="Colonne14157" dataDxfId="2224"/>
    <tableColumn id="14190" xr3:uid="{00000000-0010-0000-0400-00006E370000}" name="Colonne14158" dataDxfId="2223"/>
    <tableColumn id="14191" xr3:uid="{00000000-0010-0000-0400-00006F370000}" name="Colonne14159" dataDxfId="2222"/>
    <tableColumn id="14192" xr3:uid="{00000000-0010-0000-0400-000070370000}" name="Colonne14160" dataDxfId="2221"/>
    <tableColumn id="14193" xr3:uid="{00000000-0010-0000-0400-000071370000}" name="Colonne14161" dataDxfId="2220"/>
    <tableColumn id="14194" xr3:uid="{00000000-0010-0000-0400-000072370000}" name="Colonne14162" dataDxfId="2219"/>
    <tableColumn id="14195" xr3:uid="{00000000-0010-0000-0400-000073370000}" name="Colonne14163" dataDxfId="2218"/>
    <tableColumn id="14196" xr3:uid="{00000000-0010-0000-0400-000074370000}" name="Colonne14164" dataDxfId="2217"/>
    <tableColumn id="14197" xr3:uid="{00000000-0010-0000-0400-000075370000}" name="Colonne14165" dataDxfId="2216"/>
    <tableColumn id="14198" xr3:uid="{00000000-0010-0000-0400-000076370000}" name="Colonne14166" dataDxfId="2215"/>
    <tableColumn id="14199" xr3:uid="{00000000-0010-0000-0400-000077370000}" name="Colonne14167" dataDxfId="2214"/>
    <tableColumn id="14200" xr3:uid="{00000000-0010-0000-0400-000078370000}" name="Colonne14168" dataDxfId="2213"/>
    <tableColumn id="14201" xr3:uid="{00000000-0010-0000-0400-000079370000}" name="Colonne14169" dataDxfId="2212"/>
    <tableColumn id="14202" xr3:uid="{00000000-0010-0000-0400-00007A370000}" name="Colonne14170" dataDxfId="2211"/>
    <tableColumn id="14203" xr3:uid="{00000000-0010-0000-0400-00007B370000}" name="Colonne14171" dataDxfId="2210"/>
    <tableColumn id="14204" xr3:uid="{00000000-0010-0000-0400-00007C370000}" name="Colonne14172" dataDxfId="2209"/>
    <tableColumn id="14205" xr3:uid="{00000000-0010-0000-0400-00007D370000}" name="Colonne14173" dataDxfId="2208"/>
    <tableColumn id="14206" xr3:uid="{00000000-0010-0000-0400-00007E370000}" name="Colonne14174" dataDxfId="2207"/>
    <tableColumn id="14207" xr3:uid="{00000000-0010-0000-0400-00007F370000}" name="Colonne14175" dataDxfId="2206"/>
    <tableColumn id="14208" xr3:uid="{00000000-0010-0000-0400-000080370000}" name="Colonne14176" dataDxfId="2205"/>
    <tableColumn id="14209" xr3:uid="{00000000-0010-0000-0400-000081370000}" name="Colonne14177" dataDxfId="2204"/>
    <tableColumn id="14210" xr3:uid="{00000000-0010-0000-0400-000082370000}" name="Colonne14178" dataDxfId="2203"/>
    <tableColumn id="14211" xr3:uid="{00000000-0010-0000-0400-000083370000}" name="Colonne14179" dataDxfId="2202"/>
    <tableColumn id="14212" xr3:uid="{00000000-0010-0000-0400-000084370000}" name="Colonne14180" dataDxfId="2201"/>
    <tableColumn id="14213" xr3:uid="{00000000-0010-0000-0400-000085370000}" name="Colonne14181" dataDxfId="2200"/>
    <tableColumn id="14214" xr3:uid="{00000000-0010-0000-0400-000086370000}" name="Colonne14182" dataDxfId="2199"/>
    <tableColumn id="14215" xr3:uid="{00000000-0010-0000-0400-000087370000}" name="Colonne14183" dataDxfId="2198"/>
    <tableColumn id="14216" xr3:uid="{00000000-0010-0000-0400-000088370000}" name="Colonne14184" dataDxfId="2197"/>
    <tableColumn id="14217" xr3:uid="{00000000-0010-0000-0400-000089370000}" name="Colonne14185" dataDxfId="2196"/>
    <tableColumn id="14218" xr3:uid="{00000000-0010-0000-0400-00008A370000}" name="Colonne14186" dataDxfId="2195"/>
    <tableColumn id="14219" xr3:uid="{00000000-0010-0000-0400-00008B370000}" name="Colonne14187" dataDxfId="2194"/>
    <tableColumn id="14220" xr3:uid="{00000000-0010-0000-0400-00008C370000}" name="Colonne14188" dataDxfId="2193"/>
    <tableColumn id="14221" xr3:uid="{00000000-0010-0000-0400-00008D370000}" name="Colonne14189" dataDxfId="2192"/>
    <tableColumn id="14222" xr3:uid="{00000000-0010-0000-0400-00008E370000}" name="Colonne14190" dataDxfId="2191"/>
    <tableColumn id="14223" xr3:uid="{00000000-0010-0000-0400-00008F370000}" name="Colonne14191" dataDxfId="2190"/>
    <tableColumn id="14224" xr3:uid="{00000000-0010-0000-0400-000090370000}" name="Colonne14192" dataDxfId="2189"/>
    <tableColumn id="14225" xr3:uid="{00000000-0010-0000-0400-000091370000}" name="Colonne14193" dataDxfId="2188"/>
    <tableColumn id="14226" xr3:uid="{00000000-0010-0000-0400-000092370000}" name="Colonne14194" dataDxfId="2187"/>
    <tableColumn id="14227" xr3:uid="{00000000-0010-0000-0400-000093370000}" name="Colonne14195" dataDxfId="2186"/>
    <tableColumn id="14228" xr3:uid="{00000000-0010-0000-0400-000094370000}" name="Colonne14196" dataDxfId="2185"/>
    <tableColumn id="14229" xr3:uid="{00000000-0010-0000-0400-000095370000}" name="Colonne14197" dataDxfId="2184"/>
    <tableColumn id="14230" xr3:uid="{00000000-0010-0000-0400-000096370000}" name="Colonne14198" dataDxfId="2183"/>
    <tableColumn id="14231" xr3:uid="{00000000-0010-0000-0400-000097370000}" name="Colonne14199" dataDxfId="2182"/>
    <tableColumn id="14232" xr3:uid="{00000000-0010-0000-0400-000098370000}" name="Colonne14200" dataDxfId="2181"/>
    <tableColumn id="14233" xr3:uid="{00000000-0010-0000-0400-000099370000}" name="Colonne14201" dataDxfId="2180"/>
    <tableColumn id="14234" xr3:uid="{00000000-0010-0000-0400-00009A370000}" name="Colonne14202" dataDxfId="2179"/>
    <tableColumn id="14235" xr3:uid="{00000000-0010-0000-0400-00009B370000}" name="Colonne14203" dataDxfId="2178"/>
    <tableColumn id="14236" xr3:uid="{00000000-0010-0000-0400-00009C370000}" name="Colonne14204" dataDxfId="2177"/>
    <tableColumn id="14237" xr3:uid="{00000000-0010-0000-0400-00009D370000}" name="Colonne14205" dataDxfId="2176"/>
    <tableColumn id="14238" xr3:uid="{00000000-0010-0000-0400-00009E370000}" name="Colonne14206" dataDxfId="2175"/>
    <tableColumn id="14239" xr3:uid="{00000000-0010-0000-0400-00009F370000}" name="Colonne14207" dataDxfId="2174"/>
    <tableColumn id="14240" xr3:uid="{00000000-0010-0000-0400-0000A0370000}" name="Colonne14208" dataDxfId="2173"/>
    <tableColumn id="14241" xr3:uid="{00000000-0010-0000-0400-0000A1370000}" name="Colonne14209" dataDxfId="2172"/>
    <tableColumn id="14242" xr3:uid="{00000000-0010-0000-0400-0000A2370000}" name="Colonne14210" dataDxfId="2171"/>
    <tableColumn id="14243" xr3:uid="{00000000-0010-0000-0400-0000A3370000}" name="Colonne14211" dataDxfId="2170"/>
    <tableColumn id="14244" xr3:uid="{00000000-0010-0000-0400-0000A4370000}" name="Colonne14212" dataDxfId="2169"/>
    <tableColumn id="14245" xr3:uid="{00000000-0010-0000-0400-0000A5370000}" name="Colonne14213" dataDxfId="2168"/>
    <tableColumn id="14246" xr3:uid="{00000000-0010-0000-0400-0000A6370000}" name="Colonne14214" dataDxfId="2167"/>
    <tableColumn id="14247" xr3:uid="{00000000-0010-0000-0400-0000A7370000}" name="Colonne14215" dataDxfId="2166"/>
    <tableColumn id="14248" xr3:uid="{00000000-0010-0000-0400-0000A8370000}" name="Colonne14216" dataDxfId="2165"/>
    <tableColumn id="14249" xr3:uid="{00000000-0010-0000-0400-0000A9370000}" name="Colonne14217" dataDxfId="2164"/>
    <tableColumn id="14250" xr3:uid="{00000000-0010-0000-0400-0000AA370000}" name="Colonne14218" dataDxfId="2163"/>
    <tableColumn id="14251" xr3:uid="{00000000-0010-0000-0400-0000AB370000}" name="Colonne14219" dataDxfId="2162"/>
    <tableColumn id="14252" xr3:uid="{00000000-0010-0000-0400-0000AC370000}" name="Colonne14220" dataDxfId="2161"/>
    <tableColumn id="14253" xr3:uid="{00000000-0010-0000-0400-0000AD370000}" name="Colonne14221" dataDxfId="2160"/>
    <tableColumn id="14254" xr3:uid="{00000000-0010-0000-0400-0000AE370000}" name="Colonne14222" dataDxfId="2159"/>
    <tableColumn id="14255" xr3:uid="{00000000-0010-0000-0400-0000AF370000}" name="Colonne14223" dataDxfId="2158"/>
    <tableColumn id="14256" xr3:uid="{00000000-0010-0000-0400-0000B0370000}" name="Colonne14224" dataDxfId="2157"/>
    <tableColumn id="14257" xr3:uid="{00000000-0010-0000-0400-0000B1370000}" name="Colonne14225" dataDxfId="2156"/>
    <tableColumn id="14258" xr3:uid="{00000000-0010-0000-0400-0000B2370000}" name="Colonne14226" dataDxfId="2155"/>
    <tableColumn id="14259" xr3:uid="{00000000-0010-0000-0400-0000B3370000}" name="Colonne14227" dataDxfId="2154"/>
    <tableColumn id="14260" xr3:uid="{00000000-0010-0000-0400-0000B4370000}" name="Colonne14228" dataDxfId="2153"/>
    <tableColumn id="14261" xr3:uid="{00000000-0010-0000-0400-0000B5370000}" name="Colonne14229" dataDxfId="2152"/>
    <tableColumn id="14262" xr3:uid="{00000000-0010-0000-0400-0000B6370000}" name="Colonne14230" dataDxfId="2151"/>
    <tableColumn id="14263" xr3:uid="{00000000-0010-0000-0400-0000B7370000}" name="Colonne14231" dataDxfId="2150"/>
    <tableColumn id="14264" xr3:uid="{00000000-0010-0000-0400-0000B8370000}" name="Colonne14232" dataDxfId="2149"/>
    <tableColumn id="14265" xr3:uid="{00000000-0010-0000-0400-0000B9370000}" name="Colonne14233" dataDxfId="2148"/>
    <tableColumn id="14266" xr3:uid="{00000000-0010-0000-0400-0000BA370000}" name="Colonne14234" dataDxfId="2147"/>
    <tableColumn id="14267" xr3:uid="{00000000-0010-0000-0400-0000BB370000}" name="Colonne14235" dataDxfId="2146"/>
    <tableColumn id="14268" xr3:uid="{00000000-0010-0000-0400-0000BC370000}" name="Colonne14236" dataDxfId="2145"/>
    <tableColumn id="14269" xr3:uid="{00000000-0010-0000-0400-0000BD370000}" name="Colonne14237" dataDxfId="2144"/>
    <tableColumn id="14270" xr3:uid="{00000000-0010-0000-0400-0000BE370000}" name="Colonne14238" dataDxfId="2143"/>
    <tableColumn id="14271" xr3:uid="{00000000-0010-0000-0400-0000BF370000}" name="Colonne14239" dataDxfId="2142"/>
    <tableColumn id="14272" xr3:uid="{00000000-0010-0000-0400-0000C0370000}" name="Colonne14240" dataDxfId="2141"/>
    <tableColumn id="14273" xr3:uid="{00000000-0010-0000-0400-0000C1370000}" name="Colonne14241" dataDxfId="2140"/>
    <tableColumn id="14274" xr3:uid="{00000000-0010-0000-0400-0000C2370000}" name="Colonne14242" dataDxfId="2139"/>
    <tableColumn id="14275" xr3:uid="{00000000-0010-0000-0400-0000C3370000}" name="Colonne14243" dataDxfId="2138"/>
    <tableColumn id="14276" xr3:uid="{00000000-0010-0000-0400-0000C4370000}" name="Colonne14244" dataDxfId="2137"/>
    <tableColumn id="14277" xr3:uid="{00000000-0010-0000-0400-0000C5370000}" name="Colonne14245" dataDxfId="2136"/>
    <tableColumn id="14278" xr3:uid="{00000000-0010-0000-0400-0000C6370000}" name="Colonne14246" dataDxfId="2135"/>
    <tableColumn id="14279" xr3:uid="{00000000-0010-0000-0400-0000C7370000}" name="Colonne14247" dataDxfId="2134"/>
    <tableColumn id="14280" xr3:uid="{00000000-0010-0000-0400-0000C8370000}" name="Colonne14248" dataDxfId="2133"/>
    <tableColumn id="14281" xr3:uid="{00000000-0010-0000-0400-0000C9370000}" name="Colonne14249" dataDxfId="2132"/>
    <tableColumn id="14282" xr3:uid="{00000000-0010-0000-0400-0000CA370000}" name="Colonne14250" dataDxfId="2131"/>
    <tableColumn id="14283" xr3:uid="{00000000-0010-0000-0400-0000CB370000}" name="Colonne14251" dataDxfId="2130"/>
    <tableColumn id="14284" xr3:uid="{00000000-0010-0000-0400-0000CC370000}" name="Colonne14252" dataDxfId="2129"/>
    <tableColumn id="14285" xr3:uid="{00000000-0010-0000-0400-0000CD370000}" name="Colonne14253" dataDxfId="2128"/>
    <tableColumn id="14286" xr3:uid="{00000000-0010-0000-0400-0000CE370000}" name="Colonne14254" dataDxfId="2127"/>
    <tableColumn id="14287" xr3:uid="{00000000-0010-0000-0400-0000CF370000}" name="Colonne14255" dataDxfId="2126"/>
    <tableColumn id="14288" xr3:uid="{00000000-0010-0000-0400-0000D0370000}" name="Colonne14256" dataDxfId="2125"/>
    <tableColumn id="14289" xr3:uid="{00000000-0010-0000-0400-0000D1370000}" name="Colonne14257" dataDxfId="2124"/>
    <tableColumn id="14290" xr3:uid="{00000000-0010-0000-0400-0000D2370000}" name="Colonne14258" dataDxfId="2123"/>
    <tableColumn id="14291" xr3:uid="{00000000-0010-0000-0400-0000D3370000}" name="Colonne14259" dataDxfId="2122"/>
    <tableColumn id="14292" xr3:uid="{00000000-0010-0000-0400-0000D4370000}" name="Colonne14260" dataDxfId="2121"/>
    <tableColumn id="14293" xr3:uid="{00000000-0010-0000-0400-0000D5370000}" name="Colonne14261" dataDxfId="2120"/>
    <tableColumn id="14294" xr3:uid="{00000000-0010-0000-0400-0000D6370000}" name="Colonne14262" dataDxfId="2119"/>
    <tableColumn id="14295" xr3:uid="{00000000-0010-0000-0400-0000D7370000}" name="Colonne14263" dataDxfId="2118"/>
    <tableColumn id="14296" xr3:uid="{00000000-0010-0000-0400-0000D8370000}" name="Colonne14264" dataDxfId="2117"/>
    <tableColumn id="14297" xr3:uid="{00000000-0010-0000-0400-0000D9370000}" name="Colonne14265" dataDxfId="2116"/>
    <tableColumn id="14298" xr3:uid="{00000000-0010-0000-0400-0000DA370000}" name="Colonne14266" dataDxfId="2115"/>
    <tableColumn id="14299" xr3:uid="{00000000-0010-0000-0400-0000DB370000}" name="Colonne14267" dataDxfId="2114"/>
    <tableColumn id="14300" xr3:uid="{00000000-0010-0000-0400-0000DC370000}" name="Colonne14268" dataDxfId="2113"/>
    <tableColumn id="14301" xr3:uid="{00000000-0010-0000-0400-0000DD370000}" name="Colonne14269" dataDxfId="2112"/>
    <tableColumn id="14302" xr3:uid="{00000000-0010-0000-0400-0000DE370000}" name="Colonne14270" dataDxfId="2111"/>
    <tableColumn id="14303" xr3:uid="{00000000-0010-0000-0400-0000DF370000}" name="Colonne14271" dataDxfId="2110"/>
    <tableColumn id="14304" xr3:uid="{00000000-0010-0000-0400-0000E0370000}" name="Colonne14272" dataDxfId="2109"/>
    <tableColumn id="14305" xr3:uid="{00000000-0010-0000-0400-0000E1370000}" name="Colonne14273" dataDxfId="2108"/>
    <tableColumn id="14306" xr3:uid="{00000000-0010-0000-0400-0000E2370000}" name="Colonne14274" dataDxfId="2107"/>
    <tableColumn id="14307" xr3:uid="{00000000-0010-0000-0400-0000E3370000}" name="Colonne14275" dataDxfId="2106"/>
    <tableColumn id="14308" xr3:uid="{00000000-0010-0000-0400-0000E4370000}" name="Colonne14276" dataDxfId="2105"/>
    <tableColumn id="14309" xr3:uid="{00000000-0010-0000-0400-0000E5370000}" name="Colonne14277" dataDxfId="2104"/>
    <tableColumn id="14310" xr3:uid="{00000000-0010-0000-0400-0000E6370000}" name="Colonne14278" dataDxfId="2103"/>
    <tableColumn id="14311" xr3:uid="{00000000-0010-0000-0400-0000E7370000}" name="Colonne14279" dataDxfId="2102"/>
    <tableColumn id="14312" xr3:uid="{00000000-0010-0000-0400-0000E8370000}" name="Colonne14280" dataDxfId="2101"/>
    <tableColumn id="14313" xr3:uid="{00000000-0010-0000-0400-0000E9370000}" name="Colonne14281" dataDxfId="2100"/>
    <tableColumn id="14314" xr3:uid="{00000000-0010-0000-0400-0000EA370000}" name="Colonne14282" dataDxfId="2099"/>
    <tableColumn id="14315" xr3:uid="{00000000-0010-0000-0400-0000EB370000}" name="Colonne14283" dataDxfId="2098"/>
    <tableColumn id="14316" xr3:uid="{00000000-0010-0000-0400-0000EC370000}" name="Colonne14284" dataDxfId="2097"/>
    <tableColumn id="14317" xr3:uid="{00000000-0010-0000-0400-0000ED370000}" name="Colonne14285" dataDxfId="2096"/>
    <tableColumn id="14318" xr3:uid="{00000000-0010-0000-0400-0000EE370000}" name="Colonne14286" dataDxfId="2095"/>
    <tableColumn id="14319" xr3:uid="{00000000-0010-0000-0400-0000EF370000}" name="Colonne14287" dataDxfId="2094"/>
    <tableColumn id="14320" xr3:uid="{00000000-0010-0000-0400-0000F0370000}" name="Colonne14288" dataDxfId="2093"/>
    <tableColumn id="14321" xr3:uid="{00000000-0010-0000-0400-0000F1370000}" name="Colonne14289" dataDxfId="2092"/>
    <tableColumn id="14322" xr3:uid="{00000000-0010-0000-0400-0000F2370000}" name="Colonne14290" dataDxfId="2091"/>
    <tableColumn id="14323" xr3:uid="{00000000-0010-0000-0400-0000F3370000}" name="Colonne14291" dataDxfId="2090"/>
    <tableColumn id="14324" xr3:uid="{00000000-0010-0000-0400-0000F4370000}" name="Colonne14292" dataDxfId="2089"/>
    <tableColumn id="14325" xr3:uid="{00000000-0010-0000-0400-0000F5370000}" name="Colonne14293" dataDxfId="2088"/>
    <tableColumn id="14326" xr3:uid="{00000000-0010-0000-0400-0000F6370000}" name="Colonne14294" dataDxfId="2087"/>
    <tableColumn id="14327" xr3:uid="{00000000-0010-0000-0400-0000F7370000}" name="Colonne14295" dataDxfId="2086"/>
    <tableColumn id="14328" xr3:uid="{00000000-0010-0000-0400-0000F8370000}" name="Colonne14296" dataDxfId="2085"/>
    <tableColumn id="14329" xr3:uid="{00000000-0010-0000-0400-0000F9370000}" name="Colonne14297" dataDxfId="2084"/>
    <tableColumn id="14330" xr3:uid="{00000000-0010-0000-0400-0000FA370000}" name="Colonne14298" dataDxfId="2083"/>
    <tableColumn id="14331" xr3:uid="{00000000-0010-0000-0400-0000FB370000}" name="Colonne14299" dataDxfId="2082"/>
    <tableColumn id="14332" xr3:uid="{00000000-0010-0000-0400-0000FC370000}" name="Colonne14300" dataDxfId="2081"/>
    <tableColumn id="14333" xr3:uid="{00000000-0010-0000-0400-0000FD370000}" name="Colonne14301" dataDxfId="2080"/>
    <tableColumn id="14334" xr3:uid="{00000000-0010-0000-0400-0000FE370000}" name="Colonne14302" dataDxfId="2079"/>
    <tableColumn id="14335" xr3:uid="{00000000-0010-0000-0400-0000FF370000}" name="Colonne14303" dataDxfId="2078"/>
    <tableColumn id="14336" xr3:uid="{00000000-0010-0000-0400-000000380000}" name="Colonne14304" dataDxfId="2077"/>
    <tableColumn id="14337" xr3:uid="{00000000-0010-0000-0400-000001380000}" name="Colonne14305" dataDxfId="2076"/>
    <tableColumn id="14338" xr3:uid="{00000000-0010-0000-0400-000002380000}" name="Colonne14306" dataDxfId="2075"/>
    <tableColumn id="14339" xr3:uid="{00000000-0010-0000-0400-000003380000}" name="Colonne14307" dataDxfId="2074"/>
    <tableColumn id="14340" xr3:uid="{00000000-0010-0000-0400-000004380000}" name="Colonne14308" dataDxfId="2073"/>
    <tableColumn id="14341" xr3:uid="{00000000-0010-0000-0400-000005380000}" name="Colonne14309" dataDxfId="2072"/>
    <tableColumn id="14342" xr3:uid="{00000000-0010-0000-0400-000006380000}" name="Colonne14310" dataDxfId="2071"/>
    <tableColumn id="14343" xr3:uid="{00000000-0010-0000-0400-000007380000}" name="Colonne14311" dataDxfId="2070"/>
    <tableColumn id="14344" xr3:uid="{00000000-0010-0000-0400-000008380000}" name="Colonne14312" dataDxfId="2069"/>
    <tableColumn id="14345" xr3:uid="{00000000-0010-0000-0400-000009380000}" name="Colonne14313" dataDxfId="2068"/>
    <tableColumn id="14346" xr3:uid="{00000000-0010-0000-0400-00000A380000}" name="Colonne14314" dataDxfId="2067"/>
    <tableColumn id="14347" xr3:uid="{00000000-0010-0000-0400-00000B380000}" name="Colonne14315" dataDxfId="2066"/>
    <tableColumn id="14348" xr3:uid="{00000000-0010-0000-0400-00000C380000}" name="Colonne14316" dataDxfId="2065"/>
    <tableColumn id="14349" xr3:uid="{00000000-0010-0000-0400-00000D380000}" name="Colonne14317" dataDxfId="2064"/>
    <tableColumn id="14350" xr3:uid="{00000000-0010-0000-0400-00000E380000}" name="Colonne14318" dataDxfId="2063"/>
    <tableColumn id="14351" xr3:uid="{00000000-0010-0000-0400-00000F380000}" name="Colonne14319" dataDxfId="2062"/>
    <tableColumn id="14352" xr3:uid="{00000000-0010-0000-0400-000010380000}" name="Colonne14320" dataDxfId="2061"/>
    <tableColumn id="14353" xr3:uid="{00000000-0010-0000-0400-000011380000}" name="Colonne14321" dataDxfId="2060"/>
    <tableColumn id="14354" xr3:uid="{00000000-0010-0000-0400-000012380000}" name="Colonne14322" dataDxfId="2059"/>
    <tableColumn id="14355" xr3:uid="{00000000-0010-0000-0400-000013380000}" name="Colonne14323" dataDxfId="2058"/>
    <tableColumn id="14356" xr3:uid="{00000000-0010-0000-0400-000014380000}" name="Colonne14324" dataDxfId="2057"/>
    <tableColumn id="14357" xr3:uid="{00000000-0010-0000-0400-000015380000}" name="Colonne14325" dataDxfId="2056"/>
    <tableColumn id="14358" xr3:uid="{00000000-0010-0000-0400-000016380000}" name="Colonne14326" dataDxfId="2055"/>
    <tableColumn id="14359" xr3:uid="{00000000-0010-0000-0400-000017380000}" name="Colonne14327" dataDxfId="2054"/>
    <tableColumn id="14360" xr3:uid="{00000000-0010-0000-0400-000018380000}" name="Colonne14328" dataDxfId="2053"/>
    <tableColumn id="14361" xr3:uid="{00000000-0010-0000-0400-000019380000}" name="Colonne14329" dataDxfId="2052"/>
    <tableColumn id="14362" xr3:uid="{00000000-0010-0000-0400-00001A380000}" name="Colonne14330" dataDxfId="2051"/>
    <tableColumn id="14363" xr3:uid="{00000000-0010-0000-0400-00001B380000}" name="Colonne14331" dataDxfId="2050"/>
    <tableColumn id="14364" xr3:uid="{00000000-0010-0000-0400-00001C380000}" name="Colonne14332" dataDxfId="2049"/>
    <tableColumn id="14365" xr3:uid="{00000000-0010-0000-0400-00001D380000}" name="Colonne14333" dataDxfId="2048"/>
    <tableColumn id="14366" xr3:uid="{00000000-0010-0000-0400-00001E380000}" name="Colonne14334" dataDxfId="2047"/>
    <tableColumn id="14367" xr3:uid="{00000000-0010-0000-0400-00001F380000}" name="Colonne14335" dataDxfId="2046"/>
    <tableColumn id="14368" xr3:uid="{00000000-0010-0000-0400-000020380000}" name="Colonne14336" dataDxfId="2045"/>
    <tableColumn id="14369" xr3:uid="{00000000-0010-0000-0400-000021380000}" name="Colonne14337" dataDxfId="2044"/>
    <tableColumn id="14370" xr3:uid="{00000000-0010-0000-0400-000022380000}" name="Colonne14338" dataDxfId="2043"/>
    <tableColumn id="14371" xr3:uid="{00000000-0010-0000-0400-000023380000}" name="Colonne14339" dataDxfId="2042"/>
    <tableColumn id="14372" xr3:uid="{00000000-0010-0000-0400-000024380000}" name="Colonne14340" dataDxfId="2041"/>
    <tableColumn id="14373" xr3:uid="{00000000-0010-0000-0400-000025380000}" name="Colonne14341" dataDxfId="2040"/>
    <tableColumn id="14374" xr3:uid="{00000000-0010-0000-0400-000026380000}" name="Colonne14342" dataDxfId="2039"/>
    <tableColumn id="14375" xr3:uid="{00000000-0010-0000-0400-000027380000}" name="Colonne14343" dataDxfId="2038"/>
    <tableColumn id="14376" xr3:uid="{00000000-0010-0000-0400-000028380000}" name="Colonne14344" dataDxfId="2037"/>
    <tableColumn id="14377" xr3:uid="{00000000-0010-0000-0400-000029380000}" name="Colonne14345" dataDxfId="2036"/>
    <tableColumn id="14378" xr3:uid="{00000000-0010-0000-0400-00002A380000}" name="Colonne14346" dataDxfId="2035"/>
    <tableColumn id="14379" xr3:uid="{00000000-0010-0000-0400-00002B380000}" name="Colonne14347" dataDxfId="2034"/>
    <tableColumn id="14380" xr3:uid="{00000000-0010-0000-0400-00002C380000}" name="Colonne14348" dataDxfId="2033"/>
    <tableColumn id="14381" xr3:uid="{00000000-0010-0000-0400-00002D380000}" name="Colonne14349" dataDxfId="2032"/>
    <tableColumn id="14382" xr3:uid="{00000000-0010-0000-0400-00002E380000}" name="Colonne14350" dataDxfId="2031"/>
    <tableColumn id="14383" xr3:uid="{00000000-0010-0000-0400-00002F380000}" name="Colonne14351" dataDxfId="2030"/>
    <tableColumn id="14384" xr3:uid="{00000000-0010-0000-0400-000030380000}" name="Colonne14352" dataDxfId="2029"/>
    <tableColumn id="14385" xr3:uid="{00000000-0010-0000-0400-000031380000}" name="Colonne14353" dataDxfId="2028"/>
    <tableColumn id="14386" xr3:uid="{00000000-0010-0000-0400-000032380000}" name="Colonne14354" dataDxfId="2027"/>
    <tableColumn id="14387" xr3:uid="{00000000-0010-0000-0400-000033380000}" name="Colonne14355" dataDxfId="2026"/>
    <tableColumn id="14388" xr3:uid="{00000000-0010-0000-0400-000034380000}" name="Colonne14356" dataDxfId="2025"/>
    <tableColumn id="14389" xr3:uid="{00000000-0010-0000-0400-000035380000}" name="Colonne14357" dataDxfId="2024"/>
    <tableColumn id="14390" xr3:uid="{00000000-0010-0000-0400-000036380000}" name="Colonne14358" dataDxfId="2023"/>
    <tableColumn id="14391" xr3:uid="{00000000-0010-0000-0400-000037380000}" name="Colonne14359" dataDxfId="2022"/>
    <tableColumn id="14392" xr3:uid="{00000000-0010-0000-0400-000038380000}" name="Colonne14360" dataDxfId="2021"/>
    <tableColumn id="14393" xr3:uid="{00000000-0010-0000-0400-000039380000}" name="Colonne14361" dataDxfId="2020"/>
    <tableColumn id="14394" xr3:uid="{00000000-0010-0000-0400-00003A380000}" name="Colonne14362" dataDxfId="2019"/>
    <tableColumn id="14395" xr3:uid="{00000000-0010-0000-0400-00003B380000}" name="Colonne14363" dataDxfId="2018"/>
    <tableColumn id="14396" xr3:uid="{00000000-0010-0000-0400-00003C380000}" name="Colonne14364" dataDxfId="2017"/>
    <tableColumn id="14397" xr3:uid="{00000000-0010-0000-0400-00003D380000}" name="Colonne14365" dataDxfId="2016"/>
    <tableColumn id="14398" xr3:uid="{00000000-0010-0000-0400-00003E380000}" name="Colonne14366" dataDxfId="2015"/>
    <tableColumn id="14399" xr3:uid="{00000000-0010-0000-0400-00003F380000}" name="Colonne14367" dataDxfId="2014"/>
    <tableColumn id="14400" xr3:uid="{00000000-0010-0000-0400-000040380000}" name="Colonne14368" dataDxfId="2013"/>
    <tableColumn id="14401" xr3:uid="{00000000-0010-0000-0400-000041380000}" name="Colonne14369" dataDxfId="2012"/>
    <tableColumn id="14402" xr3:uid="{00000000-0010-0000-0400-000042380000}" name="Colonne14370" dataDxfId="2011"/>
    <tableColumn id="14403" xr3:uid="{00000000-0010-0000-0400-000043380000}" name="Colonne14371" dataDxfId="2010"/>
    <tableColumn id="14404" xr3:uid="{00000000-0010-0000-0400-000044380000}" name="Colonne14372" dataDxfId="2009"/>
    <tableColumn id="14405" xr3:uid="{00000000-0010-0000-0400-000045380000}" name="Colonne14373" dataDxfId="2008"/>
    <tableColumn id="14406" xr3:uid="{00000000-0010-0000-0400-000046380000}" name="Colonne14374" dataDxfId="2007"/>
    <tableColumn id="14407" xr3:uid="{00000000-0010-0000-0400-000047380000}" name="Colonne14375" dataDxfId="2006"/>
    <tableColumn id="14408" xr3:uid="{00000000-0010-0000-0400-000048380000}" name="Colonne14376" dataDxfId="2005"/>
    <tableColumn id="14409" xr3:uid="{00000000-0010-0000-0400-000049380000}" name="Colonne14377" dataDxfId="2004"/>
    <tableColumn id="14410" xr3:uid="{00000000-0010-0000-0400-00004A380000}" name="Colonne14378" dataDxfId="2003"/>
    <tableColumn id="14411" xr3:uid="{00000000-0010-0000-0400-00004B380000}" name="Colonne14379" dataDxfId="2002"/>
    <tableColumn id="14412" xr3:uid="{00000000-0010-0000-0400-00004C380000}" name="Colonne14380" dataDxfId="2001"/>
    <tableColumn id="14413" xr3:uid="{00000000-0010-0000-0400-00004D380000}" name="Colonne14381" dataDxfId="2000"/>
    <tableColumn id="14414" xr3:uid="{00000000-0010-0000-0400-00004E380000}" name="Colonne14382" dataDxfId="1999"/>
    <tableColumn id="14415" xr3:uid="{00000000-0010-0000-0400-00004F380000}" name="Colonne14383" dataDxfId="1998"/>
    <tableColumn id="14416" xr3:uid="{00000000-0010-0000-0400-000050380000}" name="Colonne14384" dataDxfId="1997"/>
    <tableColumn id="14417" xr3:uid="{00000000-0010-0000-0400-000051380000}" name="Colonne14385" dataDxfId="1996"/>
    <tableColumn id="14418" xr3:uid="{00000000-0010-0000-0400-000052380000}" name="Colonne14386" dataDxfId="1995"/>
    <tableColumn id="14419" xr3:uid="{00000000-0010-0000-0400-000053380000}" name="Colonne14387" dataDxfId="1994"/>
    <tableColumn id="14420" xr3:uid="{00000000-0010-0000-0400-000054380000}" name="Colonne14388" dataDxfId="1993"/>
    <tableColumn id="14421" xr3:uid="{00000000-0010-0000-0400-000055380000}" name="Colonne14389" dataDxfId="1992"/>
    <tableColumn id="14422" xr3:uid="{00000000-0010-0000-0400-000056380000}" name="Colonne14390" dataDxfId="1991"/>
    <tableColumn id="14423" xr3:uid="{00000000-0010-0000-0400-000057380000}" name="Colonne14391" dataDxfId="1990"/>
    <tableColumn id="14424" xr3:uid="{00000000-0010-0000-0400-000058380000}" name="Colonne14392" dataDxfId="1989"/>
    <tableColumn id="14425" xr3:uid="{00000000-0010-0000-0400-000059380000}" name="Colonne14393" dataDxfId="1988"/>
    <tableColumn id="14426" xr3:uid="{00000000-0010-0000-0400-00005A380000}" name="Colonne14394" dataDxfId="1987"/>
    <tableColumn id="14427" xr3:uid="{00000000-0010-0000-0400-00005B380000}" name="Colonne14395" dataDxfId="1986"/>
    <tableColumn id="14428" xr3:uid="{00000000-0010-0000-0400-00005C380000}" name="Colonne14396" dataDxfId="1985"/>
    <tableColumn id="14429" xr3:uid="{00000000-0010-0000-0400-00005D380000}" name="Colonne14397" dataDxfId="1984"/>
    <tableColumn id="14430" xr3:uid="{00000000-0010-0000-0400-00005E380000}" name="Colonne14398" dataDxfId="1983"/>
    <tableColumn id="14431" xr3:uid="{00000000-0010-0000-0400-00005F380000}" name="Colonne14399" dataDxfId="1982"/>
    <tableColumn id="14432" xr3:uid="{00000000-0010-0000-0400-000060380000}" name="Colonne14400" dataDxfId="1981"/>
    <tableColumn id="14433" xr3:uid="{00000000-0010-0000-0400-000061380000}" name="Colonne14401" dataDxfId="1980"/>
    <tableColumn id="14434" xr3:uid="{00000000-0010-0000-0400-000062380000}" name="Colonne14402" dataDxfId="1979"/>
    <tableColumn id="14435" xr3:uid="{00000000-0010-0000-0400-000063380000}" name="Colonne14403" dataDxfId="1978"/>
    <tableColumn id="14436" xr3:uid="{00000000-0010-0000-0400-000064380000}" name="Colonne14404" dataDxfId="1977"/>
    <tableColumn id="14437" xr3:uid="{00000000-0010-0000-0400-000065380000}" name="Colonne14405" dataDxfId="1976"/>
    <tableColumn id="14438" xr3:uid="{00000000-0010-0000-0400-000066380000}" name="Colonne14406" dataDxfId="1975"/>
    <tableColumn id="14439" xr3:uid="{00000000-0010-0000-0400-000067380000}" name="Colonne14407" dataDxfId="1974"/>
    <tableColumn id="14440" xr3:uid="{00000000-0010-0000-0400-000068380000}" name="Colonne14408" dataDxfId="1973"/>
    <tableColumn id="14441" xr3:uid="{00000000-0010-0000-0400-000069380000}" name="Colonne14409" dataDxfId="1972"/>
    <tableColumn id="14442" xr3:uid="{00000000-0010-0000-0400-00006A380000}" name="Colonne14410" dataDxfId="1971"/>
    <tableColumn id="14443" xr3:uid="{00000000-0010-0000-0400-00006B380000}" name="Colonne14411" dataDxfId="1970"/>
    <tableColumn id="14444" xr3:uid="{00000000-0010-0000-0400-00006C380000}" name="Colonne14412" dataDxfId="1969"/>
    <tableColumn id="14445" xr3:uid="{00000000-0010-0000-0400-00006D380000}" name="Colonne14413" dataDxfId="1968"/>
    <tableColumn id="14446" xr3:uid="{00000000-0010-0000-0400-00006E380000}" name="Colonne14414" dataDxfId="1967"/>
    <tableColumn id="14447" xr3:uid="{00000000-0010-0000-0400-00006F380000}" name="Colonne14415" dataDxfId="1966"/>
    <tableColumn id="14448" xr3:uid="{00000000-0010-0000-0400-000070380000}" name="Colonne14416" dataDxfId="1965"/>
    <tableColumn id="14449" xr3:uid="{00000000-0010-0000-0400-000071380000}" name="Colonne14417" dataDxfId="1964"/>
    <tableColumn id="14450" xr3:uid="{00000000-0010-0000-0400-000072380000}" name="Colonne14418" dataDxfId="1963"/>
    <tableColumn id="14451" xr3:uid="{00000000-0010-0000-0400-000073380000}" name="Colonne14419" dataDxfId="1962"/>
    <tableColumn id="14452" xr3:uid="{00000000-0010-0000-0400-000074380000}" name="Colonne14420" dataDxfId="1961"/>
    <tableColumn id="14453" xr3:uid="{00000000-0010-0000-0400-000075380000}" name="Colonne14421" dataDxfId="1960"/>
    <tableColumn id="14454" xr3:uid="{00000000-0010-0000-0400-000076380000}" name="Colonne14422" dataDxfId="1959"/>
    <tableColumn id="14455" xr3:uid="{00000000-0010-0000-0400-000077380000}" name="Colonne14423" dataDxfId="1958"/>
    <tableColumn id="14456" xr3:uid="{00000000-0010-0000-0400-000078380000}" name="Colonne14424" dataDxfId="1957"/>
    <tableColumn id="14457" xr3:uid="{00000000-0010-0000-0400-000079380000}" name="Colonne14425" dataDxfId="1956"/>
    <tableColumn id="14458" xr3:uid="{00000000-0010-0000-0400-00007A380000}" name="Colonne14426" dataDxfId="1955"/>
    <tableColumn id="14459" xr3:uid="{00000000-0010-0000-0400-00007B380000}" name="Colonne14427" dataDxfId="1954"/>
    <tableColumn id="14460" xr3:uid="{00000000-0010-0000-0400-00007C380000}" name="Colonne14428" dataDxfId="1953"/>
    <tableColumn id="14461" xr3:uid="{00000000-0010-0000-0400-00007D380000}" name="Colonne14429" dataDxfId="1952"/>
    <tableColumn id="14462" xr3:uid="{00000000-0010-0000-0400-00007E380000}" name="Colonne14430" dataDxfId="1951"/>
    <tableColumn id="14463" xr3:uid="{00000000-0010-0000-0400-00007F380000}" name="Colonne14431" dataDxfId="1950"/>
    <tableColumn id="14464" xr3:uid="{00000000-0010-0000-0400-000080380000}" name="Colonne14432" dataDxfId="1949"/>
    <tableColumn id="14465" xr3:uid="{00000000-0010-0000-0400-000081380000}" name="Colonne14433" dataDxfId="1948"/>
    <tableColumn id="14466" xr3:uid="{00000000-0010-0000-0400-000082380000}" name="Colonne14434" dataDxfId="1947"/>
    <tableColumn id="14467" xr3:uid="{00000000-0010-0000-0400-000083380000}" name="Colonne14435" dataDxfId="1946"/>
    <tableColumn id="14468" xr3:uid="{00000000-0010-0000-0400-000084380000}" name="Colonne14436" dataDxfId="1945"/>
    <tableColumn id="14469" xr3:uid="{00000000-0010-0000-0400-000085380000}" name="Colonne14437" dataDxfId="1944"/>
    <tableColumn id="14470" xr3:uid="{00000000-0010-0000-0400-000086380000}" name="Colonne14438" dataDxfId="1943"/>
    <tableColumn id="14471" xr3:uid="{00000000-0010-0000-0400-000087380000}" name="Colonne14439" dataDxfId="1942"/>
    <tableColumn id="14472" xr3:uid="{00000000-0010-0000-0400-000088380000}" name="Colonne14440" dataDxfId="1941"/>
    <tableColumn id="14473" xr3:uid="{00000000-0010-0000-0400-000089380000}" name="Colonne14441" dataDxfId="1940"/>
    <tableColumn id="14474" xr3:uid="{00000000-0010-0000-0400-00008A380000}" name="Colonne14442" dataDxfId="1939"/>
    <tableColumn id="14475" xr3:uid="{00000000-0010-0000-0400-00008B380000}" name="Colonne14443" dataDxfId="1938"/>
    <tableColumn id="14476" xr3:uid="{00000000-0010-0000-0400-00008C380000}" name="Colonne14444" dataDxfId="1937"/>
    <tableColumn id="14477" xr3:uid="{00000000-0010-0000-0400-00008D380000}" name="Colonne14445" dataDxfId="1936"/>
    <tableColumn id="14478" xr3:uid="{00000000-0010-0000-0400-00008E380000}" name="Colonne14446" dataDxfId="1935"/>
    <tableColumn id="14479" xr3:uid="{00000000-0010-0000-0400-00008F380000}" name="Colonne14447" dataDxfId="1934"/>
    <tableColumn id="14480" xr3:uid="{00000000-0010-0000-0400-000090380000}" name="Colonne14448" dataDxfId="1933"/>
    <tableColumn id="14481" xr3:uid="{00000000-0010-0000-0400-000091380000}" name="Colonne14449" dataDxfId="1932"/>
    <tableColumn id="14482" xr3:uid="{00000000-0010-0000-0400-000092380000}" name="Colonne14450" dataDxfId="1931"/>
    <tableColumn id="14483" xr3:uid="{00000000-0010-0000-0400-000093380000}" name="Colonne14451" dataDxfId="1930"/>
    <tableColumn id="14484" xr3:uid="{00000000-0010-0000-0400-000094380000}" name="Colonne14452" dataDxfId="1929"/>
    <tableColumn id="14485" xr3:uid="{00000000-0010-0000-0400-000095380000}" name="Colonne14453" dataDxfId="1928"/>
    <tableColumn id="14486" xr3:uid="{00000000-0010-0000-0400-000096380000}" name="Colonne14454" dataDxfId="1927"/>
    <tableColumn id="14487" xr3:uid="{00000000-0010-0000-0400-000097380000}" name="Colonne14455" dataDxfId="1926"/>
    <tableColumn id="14488" xr3:uid="{00000000-0010-0000-0400-000098380000}" name="Colonne14456" dataDxfId="1925"/>
    <tableColumn id="14489" xr3:uid="{00000000-0010-0000-0400-000099380000}" name="Colonne14457" dataDxfId="1924"/>
    <tableColumn id="14490" xr3:uid="{00000000-0010-0000-0400-00009A380000}" name="Colonne14458" dataDxfId="1923"/>
    <tableColumn id="14491" xr3:uid="{00000000-0010-0000-0400-00009B380000}" name="Colonne14459" dataDxfId="1922"/>
    <tableColumn id="14492" xr3:uid="{00000000-0010-0000-0400-00009C380000}" name="Colonne14460" dataDxfId="1921"/>
    <tableColumn id="14493" xr3:uid="{00000000-0010-0000-0400-00009D380000}" name="Colonne14461" dataDxfId="1920"/>
    <tableColumn id="14494" xr3:uid="{00000000-0010-0000-0400-00009E380000}" name="Colonne14462" dataDxfId="1919"/>
    <tableColumn id="14495" xr3:uid="{00000000-0010-0000-0400-00009F380000}" name="Colonne14463" dataDxfId="1918"/>
    <tableColumn id="14496" xr3:uid="{00000000-0010-0000-0400-0000A0380000}" name="Colonne14464" dataDxfId="1917"/>
    <tableColumn id="14497" xr3:uid="{00000000-0010-0000-0400-0000A1380000}" name="Colonne14465" dataDxfId="1916"/>
    <tableColumn id="14498" xr3:uid="{00000000-0010-0000-0400-0000A2380000}" name="Colonne14466" dataDxfId="1915"/>
    <tableColumn id="14499" xr3:uid="{00000000-0010-0000-0400-0000A3380000}" name="Colonne14467" dataDxfId="1914"/>
    <tableColumn id="14500" xr3:uid="{00000000-0010-0000-0400-0000A4380000}" name="Colonne14468" dataDxfId="1913"/>
    <tableColumn id="14501" xr3:uid="{00000000-0010-0000-0400-0000A5380000}" name="Colonne14469" dataDxfId="1912"/>
    <tableColumn id="14502" xr3:uid="{00000000-0010-0000-0400-0000A6380000}" name="Colonne14470" dataDxfId="1911"/>
    <tableColumn id="14503" xr3:uid="{00000000-0010-0000-0400-0000A7380000}" name="Colonne14471" dataDxfId="1910"/>
    <tableColumn id="14504" xr3:uid="{00000000-0010-0000-0400-0000A8380000}" name="Colonne14472" dataDxfId="1909"/>
    <tableColumn id="14505" xr3:uid="{00000000-0010-0000-0400-0000A9380000}" name="Colonne14473" dataDxfId="1908"/>
    <tableColumn id="14506" xr3:uid="{00000000-0010-0000-0400-0000AA380000}" name="Colonne14474" dataDxfId="1907"/>
    <tableColumn id="14507" xr3:uid="{00000000-0010-0000-0400-0000AB380000}" name="Colonne14475" dataDxfId="1906"/>
    <tableColumn id="14508" xr3:uid="{00000000-0010-0000-0400-0000AC380000}" name="Colonne14476" dataDxfId="1905"/>
    <tableColumn id="14509" xr3:uid="{00000000-0010-0000-0400-0000AD380000}" name="Colonne14477" dataDxfId="1904"/>
    <tableColumn id="14510" xr3:uid="{00000000-0010-0000-0400-0000AE380000}" name="Colonne14478" dataDxfId="1903"/>
    <tableColumn id="14511" xr3:uid="{00000000-0010-0000-0400-0000AF380000}" name="Colonne14479" dataDxfId="1902"/>
    <tableColumn id="14512" xr3:uid="{00000000-0010-0000-0400-0000B0380000}" name="Colonne14480" dataDxfId="1901"/>
    <tableColumn id="14513" xr3:uid="{00000000-0010-0000-0400-0000B1380000}" name="Colonne14481" dataDxfId="1900"/>
    <tableColumn id="14514" xr3:uid="{00000000-0010-0000-0400-0000B2380000}" name="Colonne14482" dataDxfId="1899"/>
    <tableColumn id="14515" xr3:uid="{00000000-0010-0000-0400-0000B3380000}" name="Colonne14483" dataDxfId="1898"/>
    <tableColumn id="14516" xr3:uid="{00000000-0010-0000-0400-0000B4380000}" name="Colonne14484" dataDxfId="1897"/>
    <tableColumn id="14517" xr3:uid="{00000000-0010-0000-0400-0000B5380000}" name="Colonne14485" dataDxfId="1896"/>
    <tableColumn id="14518" xr3:uid="{00000000-0010-0000-0400-0000B6380000}" name="Colonne14486" dataDxfId="1895"/>
    <tableColumn id="14519" xr3:uid="{00000000-0010-0000-0400-0000B7380000}" name="Colonne14487" dataDxfId="1894"/>
    <tableColumn id="14520" xr3:uid="{00000000-0010-0000-0400-0000B8380000}" name="Colonne14488" dataDxfId="1893"/>
    <tableColumn id="14521" xr3:uid="{00000000-0010-0000-0400-0000B9380000}" name="Colonne14489" dataDxfId="1892"/>
    <tableColumn id="14522" xr3:uid="{00000000-0010-0000-0400-0000BA380000}" name="Colonne14490" dataDxfId="1891"/>
    <tableColumn id="14523" xr3:uid="{00000000-0010-0000-0400-0000BB380000}" name="Colonne14491" dataDxfId="1890"/>
    <tableColumn id="14524" xr3:uid="{00000000-0010-0000-0400-0000BC380000}" name="Colonne14492" dataDxfId="1889"/>
    <tableColumn id="14525" xr3:uid="{00000000-0010-0000-0400-0000BD380000}" name="Colonne14493" dataDxfId="1888"/>
    <tableColumn id="14526" xr3:uid="{00000000-0010-0000-0400-0000BE380000}" name="Colonne14494" dataDxfId="1887"/>
    <tableColumn id="14527" xr3:uid="{00000000-0010-0000-0400-0000BF380000}" name="Colonne14495" dataDxfId="1886"/>
    <tableColumn id="14528" xr3:uid="{00000000-0010-0000-0400-0000C0380000}" name="Colonne14496" dataDxfId="1885"/>
    <tableColumn id="14529" xr3:uid="{00000000-0010-0000-0400-0000C1380000}" name="Colonne14497" dataDxfId="1884"/>
    <tableColumn id="14530" xr3:uid="{00000000-0010-0000-0400-0000C2380000}" name="Colonne14498" dataDxfId="1883"/>
    <tableColumn id="14531" xr3:uid="{00000000-0010-0000-0400-0000C3380000}" name="Colonne14499" dataDxfId="1882"/>
    <tableColumn id="14532" xr3:uid="{00000000-0010-0000-0400-0000C4380000}" name="Colonne14500" dataDxfId="1881"/>
    <tableColumn id="14533" xr3:uid="{00000000-0010-0000-0400-0000C5380000}" name="Colonne14501" dataDxfId="1880"/>
    <tableColumn id="14534" xr3:uid="{00000000-0010-0000-0400-0000C6380000}" name="Colonne14502" dataDxfId="1879"/>
    <tableColumn id="14535" xr3:uid="{00000000-0010-0000-0400-0000C7380000}" name="Colonne14503" dataDxfId="1878"/>
    <tableColumn id="14536" xr3:uid="{00000000-0010-0000-0400-0000C8380000}" name="Colonne14504" dataDxfId="1877"/>
    <tableColumn id="14537" xr3:uid="{00000000-0010-0000-0400-0000C9380000}" name="Colonne14505" dataDxfId="1876"/>
    <tableColumn id="14538" xr3:uid="{00000000-0010-0000-0400-0000CA380000}" name="Colonne14506" dataDxfId="1875"/>
    <tableColumn id="14539" xr3:uid="{00000000-0010-0000-0400-0000CB380000}" name="Colonne14507" dataDxfId="1874"/>
    <tableColumn id="14540" xr3:uid="{00000000-0010-0000-0400-0000CC380000}" name="Colonne14508" dataDxfId="1873"/>
    <tableColumn id="14541" xr3:uid="{00000000-0010-0000-0400-0000CD380000}" name="Colonne14509" dataDxfId="1872"/>
    <tableColumn id="14542" xr3:uid="{00000000-0010-0000-0400-0000CE380000}" name="Colonne14510" dataDxfId="1871"/>
    <tableColumn id="14543" xr3:uid="{00000000-0010-0000-0400-0000CF380000}" name="Colonne14511" dataDxfId="1870"/>
    <tableColumn id="14544" xr3:uid="{00000000-0010-0000-0400-0000D0380000}" name="Colonne14512" dataDxfId="1869"/>
    <tableColumn id="14545" xr3:uid="{00000000-0010-0000-0400-0000D1380000}" name="Colonne14513" dataDxfId="1868"/>
    <tableColumn id="14546" xr3:uid="{00000000-0010-0000-0400-0000D2380000}" name="Colonne14514" dataDxfId="1867"/>
    <tableColumn id="14547" xr3:uid="{00000000-0010-0000-0400-0000D3380000}" name="Colonne14515" dataDxfId="1866"/>
    <tableColumn id="14548" xr3:uid="{00000000-0010-0000-0400-0000D4380000}" name="Colonne14516" dataDxfId="1865"/>
    <tableColumn id="14549" xr3:uid="{00000000-0010-0000-0400-0000D5380000}" name="Colonne14517" dataDxfId="1864"/>
    <tableColumn id="14550" xr3:uid="{00000000-0010-0000-0400-0000D6380000}" name="Colonne14518" dataDxfId="1863"/>
    <tableColumn id="14551" xr3:uid="{00000000-0010-0000-0400-0000D7380000}" name="Colonne14519" dataDxfId="1862"/>
    <tableColumn id="14552" xr3:uid="{00000000-0010-0000-0400-0000D8380000}" name="Colonne14520" dataDxfId="1861"/>
    <tableColumn id="14553" xr3:uid="{00000000-0010-0000-0400-0000D9380000}" name="Colonne14521" dataDxfId="1860"/>
    <tableColumn id="14554" xr3:uid="{00000000-0010-0000-0400-0000DA380000}" name="Colonne14522" dataDxfId="1859"/>
    <tableColumn id="14555" xr3:uid="{00000000-0010-0000-0400-0000DB380000}" name="Colonne14523" dataDxfId="1858"/>
    <tableColumn id="14556" xr3:uid="{00000000-0010-0000-0400-0000DC380000}" name="Colonne14524" dataDxfId="1857"/>
    <tableColumn id="14557" xr3:uid="{00000000-0010-0000-0400-0000DD380000}" name="Colonne14525" dataDxfId="1856"/>
    <tableColumn id="14558" xr3:uid="{00000000-0010-0000-0400-0000DE380000}" name="Colonne14526" dataDxfId="1855"/>
    <tableColumn id="14559" xr3:uid="{00000000-0010-0000-0400-0000DF380000}" name="Colonne14527" dataDxfId="1854"/>
    <tableColumn id="14560" xr3:uid="{00000000-0010-0000-0400-0000E0380000}" name="Colonne14528" dataDxfId="1853"/>
    <tableColumn id="14561" xr3:uid="{00000000-0010-0000-0400-0000E1380000}" name="Colonne14529" dataDxfId="1852"/>
    <tableColumn id="14562" xr3:uid="{00000000-0010-0000-0400-0000E2380000}" name="Colonne14530" dataDxfId="1851"/>
    <tableColumn id="14563" xr3:uid="{00000000-0010-0000-0400-0000E3380000}" name="Colonne14531" dataDxfId="1850"/>
    <tableColumn id="14564" xr3:uid="{00000000-0010-0000-0400-0000E4380000}" name="Colonne14532" dataDxfId="1849"/>
    <tableColumn id="14565" xr3:uid="{00000000-0010-0000-0400-0000E5380000}" name="Colonne14533" dataDxfId="1848"/>
    <tableColumn id="14566" xr3:uid="{00000000-0010-0000-0400-0000E6380000}" name="Colonne14534" dataDxfId="1847"/>
    <tableColumn id="14567" xr3:uid="{00000000-0010-0000-0400-0000E7380000}" name="Colonne14535" dataDxfId="1846"/>
    <tableColumn id="14568" xr3:uid="{00000000-0010-0000-0400-0000E8380000}" name="Colonne14536" dataDxfId="1845"/>
    <tableColumn id="14569" xr3:uid="{00000000-0010-0000-0400-0000E9380000}" name="Colonne14537" dataDxfId="1844"/>
    <tableColumn id="14570" xr3:uid="{00000000-0010-0000-0400-0000EA380000}" name="Colonne14538" dataDxfId="1843"/>
    <tableColumn id="14571" xr3:uid="{00000000-0010-0000-0400-0000EB380000}" name="Colonne14539" dataDxfId="1842"/>
    <tableColumn id="14572" xr3:uid="{00000000-0010-0000-0400-0000EC380000}" name="Colonne14540" dataDxfId="1841"/>
    <tableColumn id="14573" xr3:uid="{00000000-0010-0000-0400-0000ED380000}" name="Colonne14541" dataDxfId="1840"/>
    <tableColumn id="14574" xr3:uid="{00000000-0010-0000-0400-0000EE380000}" name="Colonne14542" dataDxfId="1839"/>
    <tableColumn id="14575" xr3:uid="{00000000-0010-0000-0400-0000EF380000}" name="Colonne14543" dataDxfId="1838"/>
    <tableColumn id="14576" xr3:uid="{00000000-0010-0000-0400-0000F0380000}" name="Colonne14544" dataDxfId="1837"/>
    <tableColumn id="14577" xr3:uid="{00000000-0010-0000-0400-0000F1380000}" name="Colonne14545" dataDxfId="1836"/>
    <tableColumn id="14578" xr3:uid="{00000000-0010-0000-0400-0000F2380000}" name="Colonne14546" dataDxfId="1835"/>
    <tableColumn id="14579" xr3:uid="{00000000-0010-0000-0400-0000F3380000}" name="Colonne14547" dataDxfId="1834"/>
    <tableColumn id="14580" xr3:uid="{00000000-0010-0000-0400-0000F4380000}" name="Colonne14548" dataDxfId="1833"/>
    <tableColumn id="14581" xr3:uid="{00000000-0010-0000-0400-0000F5380000}" name="Colonne14549" dataDxfId="1832"/>
    <tableColumn id="14582" xr3:uid="{00000000-0010-0000-0400-0000F6380000}" name="Colonne14550" dataDxfId="1831"/>
    <tableColumn id="14583" xr3:uid="{00000000-0010-0000-0400-0000F7380000}" name="Colonne14551" dataDxfId="1830"/>
    <tableColumn id="14584" xr3:uid="{00000000-0010-0000-0400-0000F8380000}" name="Colonne14552" dataDxfId="1829"/>
    <tableColumn id="14585" xr3:uid="{00000000-0010-0000-0400-0000F9380000}" name="Colonne14553" dataDxfId="1828"/>
    <tableColumn id="14586" xr3:uid="{00000000-0010-0000-0400-0000FA380000}" name="Colonne14554" dataDxfId="1827"/>
    <tableColumn id="14587" xr3:uid="{00000000-0010-0000-0400-0000FB380000}" name="Colonne14555" dataDxfId="1826"/>
    <tableColumn id="14588" xr3:uid="{00000000-0010-0000-0400-0000FC380000}" name="Colonne14556" dataDxfId="1825"/>
    <tableColumn id="14589" xr3:uid="{00000000-0010-0000-0400-0000FD380000}" name="Colonne14557" dataDxfId="1824"/>
    <tableColumn id="14590" xr3:uid="{00000000-0010-0000-0400-0000FE380000}" name="Colonne14558" dataDxfId="1823"/>
    <tableColumn id="14591" xr3:uid="{00000000-0010-0000-0400-0000FF380000}" name="Colonne14559" dataDxfId="1822"/>
    <tableColumn id="14592" xr3:uid="{00000000-0010-0000-0400-000000390000}" name="Colonne14560" dataDxfId="1821"/>
    <tableColumn id="14593" xr3:uid="{00000000-0010-0000-0400-000001390000}" name="Colonne14561" dataDxfId="1820"/>
    <tableColumn id="14594" xr3:uid="{00000000-0010-0000-0400-000002390000}" name="Colonne14562" dataDxfId="1819"/>
    <tableColumn id="14595" xr3:uid="{00000000-0010-0000-0400-000003390000}" name="Colonne14563" dataDxfId="1818"/>
    <tableColumn id="14596" xr3:uid="{00000000-0010-0000-0400-000004390000}" name="Colonne14564" dataDxfId="1817"/>
    <tableColumn id="14597" xr3:uid="{00000000-0010-0000-0400-000005390000}" name="Colonne14565" dataDxfId="1816"/>
    <tableColumn id="14598" xr3:uid="{00000000-0010-0000-0400-000006390000}" name="Colonne14566" dataDxfId="1815"/>
    <tableColumn id="14599" xr3:uid="{00000000-0010-0000-0400-000007390000}" name="Colonne14567" dataDxfId="1814"/>
    <tableColumn id="14600" xr3:uid="{00000000-0010-0000-0400-000008390000}" name="Colonne14568" dataDxfId="1813"/>
    <tableColumn id="14601" xr3:uid="{00000000-0010-0000-0400-000009390000}" name="Colonne14569" dataDxfId="1812"/>
    <tableColumn id="14602" xr3:uid="{00000000-0010-0000-0400-00000A390000}" name="Colonne14570" dataDxfId="1811"/>
    <tableColumn id="14603" xr3:uid="{00000000-0010-0000-0400-00000B390000}" name="Colonne14571" dataDxfId="1810"/>
    <tableColumn id="14604" xr3:uid="{00000000-0010-0000-0400-00000C390000}" name="Colonne14572" dataDxfId="1809"/>
    <tableColumn id="14605" xr3:uid="{00000000-0010-0000-0400-00000D390000}" name="Colonne14573" dataDxfId="1808"/>
    <tableColumn id="14606" xr3:uid="{00000000-0010-0000-0400-00000E390000}" name="Colonne14574" dataDxfId="1807"/>
    <tableColumn id="14607" xr3:uid="{00000000-0010-0000-0400-00000F390000}" name="Colonne14575" dataDxfId="1806"/>
    <tableColumn id="14608" xr3:uid="{00000000-0010-0000-0400-000010390000}" name="Colonne14576" dataDxfId="1805"/>
    <tableColumn id="14609" xr3:uid="{00000000-0010-0000-0400-000011390000}" name="Colonne14577" dataDxfId="1804"/>
    <tableColumn id="14610" xr3:uid="{00000000-0010-0000-0400-000012390000}" name="Colonne14578" dataDxfId="1803"/>
    <tableColumn id="14611" xr3:uid="{00000000-0010-0000-0400-000013390000}" name="Colonne14579" dataDxfId="1802"/>
    <tableColumn id="14612" xr3:uid="{00000000-0010-0000-0400-000014390000}" name="Colonne14580" dataDxfId="1801"/>
    <tableColumn id="14613" xr3:uid="{00000000-0010-0000-0400-000015390000}" name="Colonne14581" dataDxfId="1800"/>
    <tableColumn id="14614" xr3:uid="{00000000-0010-0000-0400-000016390000}" name="Colonne14582" dataDxfId="1799"/>
    <tableColumn id="14615" xr3:uid="{00000000-0010-0000-0400-000017390000}" name="Colonne14583" dataDxfId="1798"/>
    <tableColumn id="14616" xr3:uid="{00000000-0010-0000-0400-000018390000}" name="Colonne14584" dataDxfId="1797"/>
    <tableColumn id="14617" xr3:uid="{00000000-0010-0000-0400-000019390000}" name="Colonne14585" dataDxfId="1796"/>
    <tableColumn id="14618" xr3:uid="{00000000-0010-0000-0400-00001A390000}" name="Colonne14586" dataDxfId="1795"/>
    <tableColumn id="14619" xr3:uid="{00000000-0010-0000-0400-00001B390000}" name="Colonne14587" dataDxfId="1794"/>
    <tableColumn id="14620" xr3:uid="{00000000-0010-0000-0400-00001C390000}" name="Colonne14588" dataDxfId="1793"/>
    <tableColumn id="14621" xr3:uid="{00000000-0010-0000-0400-00001D390000}" name="Colonne14589" dataDxfId="1792"/>
    <tableColumn id="14622" xr3:uid="{00000000-0010-0000-0400-00001E390000}" name="Colonne14590" dataDxfId="1791"/>
    <tableColumn id="14623" xr3:uid="{00000000-0010-0000-0400-00001F390000}" name="Colonne14591" dataDxfId="1790"/>
    <tableColumn id="14624" xr3:uid="{00000000-0010-0000-0400-000020390000}" name="Colonne14592" dataDxfId="1789"/>
    <tableColumn id="14625" xr3:uid="{00000000-0010-0000-0400-000021390000}" name="Colonne14593" dataDxfId="1788"/>
    <tableColumn id="14626" xr3:uid="{00000000-0010-0000-0400-000022390000}" name="Colonne14594" dataDxfId="1787"/>
    <tableColumn id="14627" xr3:uid="{00000000-0010-0000-0400-000023390000}" name="Colonne14595" dataDxfId="1786"/>
    <tableColumn id="14628" xr3:uid="{00000000-0010-0000-0400-000024390000}" name="Colonne14596" dataDxfId="1785"/>
    <tableColumn id="14629" xr3:uid="{00000000-0010-0000-0400-000025390000}" name="Colonne14597" dataDxfId="1784"/>
    <tableColumn id="14630" xr3:uid="{00000000-0010-0000-0400-000026390000}" name="Colonne14598" dataDxfId="1783"/>
    <tableColumn id="14631" xr3:uid="{00000000-0010-0000-0400-000027390000}" name="Colonne14599" dataDxfId="1782"/>
    <tableColumn id="14632" xr3:uid="{00000000-0010-0000-0400-000028390000}" name="Colonne14600" dataDxfId="1781"/>
    <tableColumn id="14633" xr3:uid="{00000000-0010-0000-0400-000029390000}" name="Colonne14601" dataDxfId="1780"/>
    <tableColumn id="14634" xr3:uid="{00000000-0010-0000-0400-00002A390000}" name="Colonne14602" dataDxfId="1779"/>
    <tableColumn id="14635" xr3:uid="{00000000-0010-0000-0400-00002B390000}" name="Colonne14603" dataDxfId="1778"/>
    <tableColumn id="14636" xr3:uid="{00000000-0010-0000-0400-00002C390000}" name="Colonne14604" dataDxfId="1777"/>
    <tableColumn id="14637" xr3:uid="{00000000-0010-0000-0400-00002D390000}" name="Colonne14605" dataDxfId="1776"/>
    <tableColumn id="14638" xr3:uid="{00000000-0010-0000-0400-00002E390000}" name="Colonne14606" dataDxfId="1775"/>
    <tableColumn id="14639" xr3:uid="{00000000-0010-0000-0400-00002F390000}" name="Colonne14607" dataDxfId="1774"/>
    <tableColumn id="14640" xr3:uid="{00000000-0010-0000-0400-000030390000}" name="Colonne14608" dataDxfId="1773"/>
    <tableColumn id="14641" xr3:uid="{00000000-0010-0000-0400-000031390000}" name="Colonne14609" dataDxfId="1772"/>
    <tableColumn id="14642" xr3:uid="{00000000-0010-0000-0400-000032390000}" name="Colonne14610" dataDxfId="1771"/>
    <tableColumn id="14643" xr3:uid="{00000000-0010-0000-0400-000033390000}" name="Colonne14611" dataDxfId="1770"/>
    <tableColumn id="14644" xr3:uid="{00000000-0010-0000-0400-000034390000}" name="Colonne14612" dataDxfId="1769"/>
    <tableColumn id="14645" xr3:uid="{00000000-0010-0000-0400-000035390000}" name="Colonne14613" dataDxfId="1768"/>
    <tableColumn id="14646" xr3:uid="{00000000-0010-0000-0400-000036390000}" name="Colonne14614" dataDxfId="1767"/>
    <tableColumn id="14647" xr3:uid="{00000000-0010-0000-0400-000037390000}" name="Colonne14615" dataDxfId="1766"/>
    <tableColumn id="14648" xr3:uid="{00000000-0010-0000-0400-000038390000}" name="Colonne14616" dataDxfId="1765"/>
    <tableColumn id="14649" xr3:uid="{00000000-0010-0000-0400-000039390000}" name="Colonne14617" dataDxfId="1764"/>
    <tableColumn id="14650" xr3:uid="{00000000-0010-0000-0400-00003A390000}" name="Colonne14618" dataDxfId="1763"/>
    <tableColumn id="14651" xr3:uid="{00000000-0010-0000-0400-00003B390000}" name="Colonne14619" dataDxfId="1762"/>
    <tableColumn id="14652" xr3:uid="{00000000-0010-0000-0400-00003C390000}" name="Colonne14620" dataDxfId="1761"/>
    <tableColumn id="14653" xr3:uid="{00000000-0010-0000-0400-00003D390000}" name="Colonne14621" dataDxfId="1760"/>
    <tableColumn id="14654" xr3:uid="{00000000-0010-0000-0400-00003E390000}" name="Colonne14622" dataDxfId="1759"/>
    <tableColumn id="14655" xr3:uid="{00000000-0010-0000-0400-00003F390000}" name="Colonne14623" dataDxfId="1758"/>
    <tableColumn id="14656" xr3:uid="{00000000-0010-0000-0400-000040390000}" name="Colonne14624" dataDxfId="1757"/>
    <tableColumn id="14657" xr3:uid="{00000000-0010-0000-0400-000041390000}" name="Colonne14625" dataDxfId="1756"/>
    <tableColumn id="14658" xr3:uid="{00000000-0010-0000-0400-000042390000}" name="Colonne14626" dataDxfId="1755"/>
    <tableColumn id="14659" xr3:uid="{00000000-0010-0000-0400-000043390000}" name="Colonne14627" dataDxfId="1754"/>
    <tableColumn id="14660" xr3:uid="{00000000-0010-0000-0400-000044390000}" name="Colonne14628" dataDxfId="1753"/>
    <tableColumn id="14661" xr3:uid="{00000000-0010-0000-0400-000045390000}" name="Colonne14629" dataDxfId="1752"/>
    <tableColumn id="14662" xr3:uid="{00000000-0010-0000-0400-000046390000}" name="Colonne14630" dataDxfId="1751"/>
    <tableColumn id="14663" xr3:uid="{00000000-0010-0000-0400-000047390000}" name="Colonne14631" dataDxfId="1750"/>
    <tableColumn id="14664" xr3:uid="{00000000-0010-0000-0400-000048390000}" name="Colonne14632" dataDxfId="1749"/>
    <tableColumn id="14665" xr3:uid="{00000000-0010-0000-0400-000049390000}" name="Colonne14633" dataDxfId="1748"/>
    <tableColumn id="14666" xr3:uid="{00000000-0010-0000-0400-00004A390000}" name="Colonne14634" dataDxfId="1747"/>
    <tableColumn id="14667" xr3:uid="{00000000-0010-0000-0400-00004B390000}" name="Colonne14635" dataDxfId="1746"/>
    <tableColumn id="14668" xr3:uid="{00000000-0010-0000-0400-00004C390000}" name="Colonne14636" dataDxfId="1745"/>
    <tableColumn id="14669" xr3:uid="{00000000-0010-0000-0400-00004D390000}" name="Colonne14637" dataDxfId="1744"/>
    <tableColumn id="14670" xr3:uid="{00000000-0010-0000-0400-00004E390000}" name="Colonne14638" dataDxfId="1743"/>
    <tableColumn id="14671" xr3:uid="{00000000-0010-0000-0400-00004F390000}" name="Colonne14639" dataDxfId="1742"/>
    <tableColumn id="14672" xr3:uid="{00000000-0010-0000-0400-000050390000}" name="Colonne14640" dataDxfId="1741"/>
    <tableColumn id="14673" xr3:uid="{00000000-0010-0000-0400-000051390000}" name="Colonne14641" dataDxfId="1740"/>
    <tableColumn id="14674" xr3:uid="{00000000-0010-0000-0400-000052390000}" name="Colonne14642" dataDxfId="1739"/>
    <tableColumn id="14675" xr3:uid="{00000000-0010-0000-0400-000053390000}" name="Colonne14643" dataDxfId="1738"/>
    <tableColumn id="14676" xr3:uid="{00000000-0010-0000-0400-000054390000}" name="Colonne14644" dataDxfId="1737"/>
    <tableColumn id="14677" xr3:uid="{00000000-0010-0000-0400-000055390000}" name="Colonne14645" dataDxfId="1736"/>
    <tableColumn id="14678" xr3:uid="{00000000-0010-0000-0400-000056390000}" name="Colonne14646" dataDxfId="1735"/>
    <tableColumn id="14679" xr3:uid="{00000000-0010-0000-0400-000057390000}" name="Colonne14647" dataDxfId="1734"/>
    <tableColumn id="14680" xr3:uid="{00000000-0010-0000-0400-000058390000}" name="Colonne14648" dataDxfId="1733"/>
    <tableColumn id="14681" xr3:uid="{00000000-0010-0000-0400-000059390000}" name="Colonne14649" dataDxfId="1732"/>
    <tableColumn id="14682" xr3:uid="{00000000-0010-0000-0400-00005A390000}" name="Colonne14650" dataDxfId="1731"/>
    <tableColumn id="14683" xr3:uid="{00000000-0010-0000-0400-00005B390000}" name="Colonne14651" dataDxfId="1730"/>
    <tableColumn id="14684" xr3:uid="{00000000-0010-0000-0400-00005C390000}" name="Colonne14652" dataDxfId="1729"/>
    <tableColumn id="14685" xr3:uid="{00000000-0010-0000-0400-00005D390000}" name="Colonne14653" dataDxfId="1728"/>
    <tableColumn id="14686" xr3:uid="{00000000-0010-0000-0400-00005E390000}" name="Colonne14654" dataDxfId="1727"/>
    <tableColumn id="14687" xr3:uid="{00000000-0010-0000-0400-00005F390000}" name="Colonne14655" dataDxfId="1726"/>
    <tableColumn id="14688" xr3:uid="{00000000-0010-0000-0400-000060390000}" name="Colonne14656" dataDxfId="1725"/>
    <tableColumn id="14689" xr3:uid="{00000000-0010-0000-0400-000061390000}" name="Colonne14657" dataDxfId="1724"/>
    <tableColumn id="14690" xr3:uid="{00000000-0010-0000-0400-000062390000}" name="Colonne14658" dataDxfId="1723"/>
    <tableColumn id="14691" xr3:uid="{00000000-0010-0000-0400-000063390000}" name="Colonne14659" dataDxfId="1722"/>
    <tableColumn id="14692" xr3:uid="{00000000-0010-0000-0400-000064390000}" name="Colonne14660" dataDxfId="1721"/>
    <tableColumn id="14693" xr3:uid="{00000000-0010-0000-0400-000065390000}" name="Colonne14661" dataDxfId="1720"/>
    <tableColumn id="14694" xr3:uid="{00000000-0010-0000-0400-000066390000}" name="Colonne14662" dataDxfId="1719"/>
    <tableColumn id="14695" xr3:uid="{00000000-0010-0000-0400-000067390000}" name="Colonne14663" dataDxfId="1718"/>
    <tableColumn id="14696" xr3:uid="{00000000-0010-0000-0400-000068390000}" name="Colonne14664" dataDxfId="1717"/>
    <tableColumn id="14697" xr3:uid="{00000000-0010-0000-0400-000069390000}" name="Colonne14665" dataDxfId="1716"/>
    <tableColumn id="14698" xr3:uid="{00000000-0010-0000-0400-00006A390000}" name="Colonne14666" dataDxfId="1715"/>
    <tableColumn id="14699" xr3:uid="{00000000-0010-0000-0400-00006B390000}" name="Colonne14667" dataDxfId="1714"/>
    <tableColumn id="14700" xr3:uid="{00000000-0010-0000-0400-00006C390000}" name="Colonne14668" dataDxfId="1713"/>
    <tableColumn id="14701" xr3:uid="{00000000-0010-0000-0400-00006D390000}" name="Colonne14669" dataDxfId="1712"/>
    <tableColumn id="14702" xr3:uid="{00000000-0010-0000-0400-00006E390000}" name="Colonne14670" dataDxfId="1711"/>
    <tableColumn id="14703" xr3:uid="{00000000-0010-0000-0400-00006F390000}" name="Colonne14671" dataDxfId="1710"/>
    <tableColumn id="14704" xr3:uid="{00000000-0010-0000-0400-000070390000}" name="Colonne14672" dataDxfId="1709"/>
    <tableColumn id="14705" xr3:uid="{00000000-0010-0000-0400-000071390000}" name="Colonne14673" dataDxfId="1708"/>
    <tableColumn id="14706" xr3:uid="{00000000-0010-0000-0400-000072390000}" name="Colonne14674" dataDxfId="1707"/>
    <tableColumn id="14707" xr3:uid="{00000000-0010-0000-0400-000073390000}" name="Colonne14675" dataDxfId="1706"/>
    <tableColumn id="14708" xr3:uid="{00000000-0010-0000-0400-000074390000}" name="Colonne14676" dataDxfId="1705"/>
    <tableColumn id="14709" xr3:uid="{00000000-0010-0000-0400-000075390000}" name="Colonne14677" dataDxfId="1704"/>
    <tableColumn id="14710" xr3:uid="{00000000-0010-0000-0400-000076390000}" name="Colonne14678" dataDxfId="1703"/>
    <tableColumn id="14711" xr3:uid="{00000000-0010-0000-0400-000077390000}" name="Colonne14679" dataDxfId="1702"/>
    <tableColumn id="14712" xr3:uid="{00000000-0010-0000-0400-000078390000}" name="Colonne14680" dataDxfId="1701"/>
    <tableColumn id="14713" xr3:uid="{00000000-0010-0000-0400-000079390000}" name="Colonne14681" dataDxfId="1700"/>
    <tableColumn id="14714" xr3:uid="{00000000-0010-0000-0400-00007A390000}" name="Colonne14682" dataDxfId="1699"/>
    <tableColumn id="14715" xr3:uid="{00000000-0010-0000-0400-00007B390000}" name="Colonne14683" dataDxfId="1698"/>
    <tableColumn id="14716" xr3:uid="{00000000-0010-0000-0400-00007C390000}" name="Colonne14684" dataDxfId="1697"/>
    <tableColumn id="14717" xr3:uid="{00000000-0010-0000-0400-00007D390000}" name="Colonne14685" dataDxfId="1696"/>
    <tableColumn id="14718" xr3:uid="{00000000-0010-0000-0400-00007E390000}" name="Colonne14686" dataDxfId="1695"/>
    <tableColumn id="14719" xr3:uid="{00000000-0010-0000-0400-00007F390000}" name="Colonne14687" dataDxfId="1694"/>
    <tableColumn id="14720" xr3:uid="{00000000-0010-0000-0400-000080390000}" name="Colonne14688" dataDxfId="1693"/>
    <tableColumn id="14721" xr3:uid="{00000000-0010-0000-0400-000081390000}" name="Colonne14689" dataDxfId="1692"/>
    <tableColumn id="14722" xr3:uid="{00000000-0010-0000-0400-000082390000}" name="Colonne14690" dataDxfId="1691"/>
    <tableColumn id="14723" xr3:uid="{00000000-0010-0000-0400-000083390000}" name="Colonne14691" dataDxfId="1690"/>
    <tableColumn id="14724" xr3:uid="{00000000-0010-0000-0400-000084390000}" name="Colonne14692" dataDxfId="1689"/>
    <tableColumn id="14725" xr3:uid="{00000000-0010-0000-0400-000085390000}" name="Colonne14693" dataDxfId="1688"/>
    <tableColumn id="14726" xr3:uid="{00000000-0010-0000-0400-000086390000}" name="Colonne14694" dataDxfId="1687"/>
    <tableColumn id="14727" xr3:uid="{00000000-0010-0000-0400-000087390000}" name="Colonne14695" dataDxfId="1686"/>
    <tableColumn id="14728" xr3:uid="{00000000-0010-0000-0400-000088390000}" name="Colonne14696" dataDxfId="1685"/>
    <tableColumn id="14729" xr3:uid="{00000000-0010-0000-0400-000089390000}" name="Colonne14697" dataDxfId="1684"/>
    <tableColumn id="14730" xr3:uid="{00000000-0010-0000-0400-00008A390000}" name="Colonne14698" dataDxfId="1683"/>
    <tableColumn id="14731" xr3:uid="{00000000-0010-0000-0400-00008B390000}" name="Colonne14699" dataDxfId="1682"/>
    <tableColumn id="14732" xr3:uid="{00000000-0010-0000-0400-00008C390000}" name="Colonne14700" dataDxfId="1681"/>
    <tableColumn id="14733" xr3:uid="{00000000-0010-0000-0400-00008D390000}" name="Colonne14701" dataDxfId="1680"/>
    <tableColumn id="14734" xr3:uid="{00000000-0010-0000-0400-00008E390000}" name="Colonne14702" dataDxfId="1679"/>
    <tableColumn id="14735" xr3:uid="{00000000-0010-0000-0400-00008F390000}" name="Colonne14703" dataDxfId="1678"/>
    <tableColumn id="14736" xr3:uid="{00000000-0010-0000-0400-000090390000}" name="Colonne14704" dataDxfId="1677"/>
    <tableColumn id="14737" xr3:uid="{00000000-0010-0000-0400-000091390000}" name="Colonne14705" dataDxfId="1676"/>
    <tableColumn id="14738" xr3:uid="{00000000-0010-0000-0400-000092390000}" name="Colonne14706" dataDxfId="1675"/>
    <tableColumn id="14739" xr3:uid="{00000000-0010-0000-0400-000093390000}" name="Colonne14707" dataDxfId="1674"/>
    <tableColumn id="14740" xr3:uid="{00000000-0010-0000-0400-000094390000}" name="Colonne14708" dataDxfId="1673"/>
    <tableColumn id="14741" xr3:uid="{00000000-0010-0000-0400-000095390000}" name="Colonne14709" dataDxfId="1672"/>
    <tableColumn id="14742" xr3:uid="{00000000-0010-0000-0400-000096390000}" name="Colonne14710" dataDxfId="1671"/>
    <tableColumn id="14743" xr3:uid="{00000000-0010-0000-0400-000097390000}" name="Colonne14711" dataDxfId="1670"/>
    <tableColumn id="14744" xr3:uid="{00000000-0010-0000-0400-000098390000}" name="Colonne14712" dataDxfId="1669"/>
    <tableColumn id="14745" xr3:uid="{00000000-0010-0000-0400-000099390000}" name="Colonne14713" dataDxfId="1668"/>
    <tableColumn id="14746" xr3:uid="{00000000-0010-0000-0400-00009A390000}" name="Colonne14714" dataDxfId="1667"/>
    <tableColumn id="14747" xr3:uid="{00000000-0010-0000-0400-00009B390000}" name="Colonne14715" dataDxfId="1666"/>
    <tableColumn id="14748" xr3:uid="{00000000-0010-0000-0400-00009C390000}" name="Colonne14716" dataDxfId="1665"/>
    <tableColumn id="14749" xr3:uid="{00000000-0010-0000-0400-00009D390000}" name="Colonne14717" dataDxfId="1664"/>
    <tableColumn id="14750" xr3:uid="{00000000-0010-0000-0400-00009E390000}" name="Colonne14718" dataDxfId="1663"/>
    <tableColumn id="14751" xr3:uid="{00000000-0010-0000-0400-00009F390000}" name="Colonne14719" dataDxfId="1662"/>
    <tableColumn id="14752" xr3:uid="{00000000-0010-0000-0400-0000A0390000}" name="Colonne14720" dataDxfId="1661"/>
    <tableColumn id="14753" xr3:uid="{00000000-0010-0000-0400-0000A1390000}" name="Colonne14721" dataDxfId="1660"/>
    <tableColumn id="14754" xr3:uid="{00000000-0010-0000-0400-0000A2390000}" name="Colonne14722" dataDxfId="1659"/>
    <tableColumn id="14755" xr3:uid="{00000000-0010-0000-0400-0000A3390000}" name="Colonne14723" dataDxfId="1658"/>
    <tableColumn id="14756" xr3:uid="{00000000-0010-0000-0400-0000A4390000}" name="Colonne14724" dataDxfId="1657"/>
    <tableColumn id="14757" xr3:uid="{00000000-0010-0000-0400-0000A5390000}" name="Colonne14725" dataDxfId="1656"/>
    <tableColumn id="14758" xr3:uid="{00000000-0010-0000-0400-0000A6390000}" name="Colonne14726" dataDxfId="1655"/>
    <tableColumn id="14759" xr3:uid="{00000000-0010-0000-0400-0000A7390000}" name="Colonne14727" dataDxfId="1654"/>
    <tableColumn id="14760" xr3:uid="{00000000-0010-0000-0400-0000A8390000}" name="Colonne14728" dataDxfId="1653"/>
    <tableColumn id="14761" xr3:uid="{00000000-0010-0000-0400-0000A9390000}" name="Colonne14729" dataDxfId="1652"/>
    <tableColumn id="14762" xr3:uid="{00000000-0010-0000-0400-0000AA390000}" name="Colonne14730" dataDxfId="1651"/>
    <tableColumn id="14763" xr3:uid="{00000000-0010-0000-0400-0000AB390000}" name="Colonne14731" dataDxfId="1650"/>
    <tableColumn id="14764" xr3:uid="{00000000-0010-0000-0400-0000AC390000}" name="Colonne14732" dataDxfId="1649"/>
    <tableColumn id="14765" xr3:uid="{00000000-0010-0000-0400-0000AD390000}" name="Colonne14733" dataDxfId="1648"/>
    <tableColumn id="14766" xr3:uid="{00000000-0010-0000-0400-0000AE390000}" name="Colonne14734" dataDxfId="1647"/>
    <tableColumn id="14767" xr3:uid="{00000000-0010-0000-0400-0000AF390000}" name="Colonne14735" dataDxfId="1646"/>
    <tableColumn id="14768" xr3:uid="{00000000-0010-0000-0400-0000B0390000}" name="Colonne14736" dataDxfId="1645"/>
    <tableColumn id="14769" xr3:uid="{00000000-0010-0000-0400-0000B1390000}" name="Colonne14737" dataDxfId="1644"/>
    <tableColumn id="14770" xr3:uid="{00000000-0010-0000-0400-0000B2390000}" name="Colonne14738" dataDxfId="1643"/>
    <tableColumn id="14771" xr3:uid="{00000000-0010-0000-0400-0000B3390000}" name="Colonne14739" dataDxfId="1642"/>
    <tableColumn id="14772" xr3:uid="{00000000-0010-0000-0400-0000B4390000}" name="Colonne14740" dataDxfId="1641"/>
    <tableColumn id="14773" xr3:uid="{00000000-0010-0000-0400-0000B5390000}" name="Colonne14741" dataDxfId="1640"/>
    <tableColumn id="14774" xr3:uid="{00000000-0010-0000-0400-0000B6390000}" name="Colonne14742" dataDxfId="1639"/>
    <tableColumn id="14775" xr3:uid="{00000000-0010-0000-0400-0000B7390000}" name="Colonne14743" dataDxfId="1638"/>
    <tableColumn id="14776" xr3:uid="{00000000-0010-0000-0400-0000B8390000}" name="Colonne14744" dataDxfId="1637"/>
    <tableColumn id="14777" xr3:uid="{00000000-0010-0000-0400-0000B9390000}" name="Colonne14745" dataDxfId="1636"/>
    <tableColumn id="14778" xr3:uid="{00000000-0010-0000-0400-0000BA390000}" name="Colonne14746" dataDxfId="1635"/>
    <tableColumn id="14779" xr3:uid="{00000000-0010-0000-0400-0000BB390000}" name="Colonne14747" dataDxfId="1634"/>
    <tableColumn id="14780" xr3:uid="{00000000-0010-0000-0400-0000BC390000}" name="Colonne14748" dataDxfId="1633"/>
    <tableColumn id="14781" xr3:uid="{00000000-0010-0000-0400-0000BD390000}" name="Colonne14749" dataDxfId="1632"/>
    <tableColumn id="14782" xr3:uid="{00000000-0010-0000-0400-0000BE390000}" name="Colonne14750" dataDxfId="1631"/>
    <tableColumn id="14783" xr3:uid="{00000000-0010-0000-0400-0000BF390000}" name="Colonne14751" dataDxfId="1630"/>
    <tableColumn id="14784" xr3:uid="{00000000-0010-0000-0400-0000C0390000}" name="Colonne14752" dataDxfId="1629"/>
    <tableColumn id="14785" xr3:uid="{00000000-0010-0000-0400-0000C1390000}" name="Colonne14753" dataDxfId="1628"/>
    <tableColumn id="14786" xr3:uid="{00000000-0010-0000-0400-0000C2390000}" name="Colonne14754" dataDxfId="1627"/>
    <tableColumn id="14787" xr3:uid="{00000000-0010-0000-0400-0000C3390000}" name="Colonne14755" dataDxfId="1626"/>
    <tableColumn id="14788" xr3:uid="{00000000-0010-0000-0400-0000C4390000}" name="Colonne14756" dataDxfId="1625"/>
    <tableColumn id="14789" xr3:uid="{00000000-0010-0000-0400-0000C5390000}" name="Colonne14757" dataDxfId="1624"/>
    <tableColumn id="14790" xr3:uid="{00000000-0010-0000-0400-0000C6390000}" name="Colonne14758" dataDxfId="1623"/>
    <tableColumn id="14791" xr3:uid="{00000000-0010-0000-0400-0000C7390000}" name="Colonne14759" dataDxfId="1622"/>
    <tableColumn id="14792" xr3:uid="{00000000-0010-0000-0400-0000C8390000}" name="Colonne14760" dataDxfId="1621"/>
    <tableColumn id="14793" xr3:uid="{00000000-0010-0000-0400-0000C9390000}" name="Colonne14761" dataDxfId="1620"/>
    <tableColumn id="14794" xr3:uid="{00000000-0010-0000-0400-0000CA390000}" name="Colonne14762" dataDxfId="1619"/>
    <tableColumn id="14795" xr3:uid="{00000000-0010-0000-0400-0000CB390000}" name="Colonne14763" dataDxfId="1618"/>
    <tableColumn id="14796" xr3:uid="{00000000-0010-0000-0400-0000CC390000}" name="Colonne14764" dataDxfId="1617"/>
    <tableColumn id="14797" xr3:uid="{00000000-0010-0000-0400-0000CD390000}" name="Colonne14765" dataDxfId="1616"/>
    <tableColumn id="14798" xr3:uid="{00000000-0010-0000-0400-0000CE390000}" name="Colonne14766" dataDxfId="1615"/>
    <tableColumn id="14799" xr3:uid="{00000000-0010-0000-0400-0000CF390000}" name="Colonne14767" dataDxfId="1614"/>
    <tableColumn id="14800" xr3:uid="{00000000-0010-0000-0400-0000D0390000}" name="Colonne14768" dataDxfId="1613"/>
    <tableColumn id="14801" xr3:uid="{00000000-0010-0000-0400-0000D1390000}" name="Colonne14769" dataDxfId="1612"/>
    <tableColumn id="14802" xr3:uid="{00000000-0010-0000-0400-0000D2390000}" name="Colonne14770" dataDxfId="1611"/>
    <tableColumn id="14803" xr3:uid="{00000000-0010-0000-0400-0000D3390000}" name="Colonne14771" dataDxfId="1610"/>
    <tableColumn id="14804" xr3:uid="{00000000-0010-0000-0400-0000D4390000}" name="Colonne14772" dataDxfId="1609"/>
    <tableColumn id="14805" xr3:uid="{00000000-0010-0000-0400-0000D5390000}" name="Colonne14773" dataDxfId="1608"/>
    <tableColumn id="14806" xr3:uid="{00000000-0010-0000-0400-0000D6390000}" name="Colonne14774" dataDxfId="1607"/>
    <tableColumn id="14807" xr3:uid="{00000000-0010-0000-0400-0000D7390000}" name="Colonne14775" dataDxfId="1606"/>
    <tableColumn id="14808" xr3:uid="{00000000-0010-0000-0400-0000D8390000}" name="Colonne14776" dataDxfId="1605"/>
    <tableColumn id="14809" xr3:uid="{00000000-0010-0000-0400-0000D9390000}" name="Colonne14777" dataDxfId="1604"/>
    <tableColumn id="14810" xr3:uid="{00000000-0010-0000-0400-0000DA390000}" name="Colonne14778" dataDxfId="1603"/>
    <tableColumn id="14811" xr3:uid="{00000000-0010-0000-0400-0000DB390000}" name="Colonne14779" dataDxfId="1602"/>
    <tableColumn id="14812" xr3:uid="{00000000-0010-0000-0400-0000DC390000}" name="Colonne14780" dataDxfId="1601"/>
    <tableColumn id="14813" xr3:uid="{00000000-0010-0000-0400-0000DD390000}" name="Colonne14781" dataDxfId="1600"/>
    <tableColumn id="14814" xr3:uid="{00000000-0010-0000-0400-0000DE390000}" name="Colonne14782" dataDxfId="1599"/>
    <tableColumn id="14815" xr3:uid="{00000000-0010-0000-0400-0000DF390000}" name="Colonne14783" dataDxfId="1598"/>
    <tableColumn id="14816" xr3:uid="{00000000-0010-0000-0400-0000E0390000}" name="Colonne14784" dataDxfId="1597"/>
    <tableColumn id="14817" xr3:uid="{00000000-0010-0000-0400-0000E1390000}" name="Colonne14785" dataDxfId="1596"/>
    <tableColumn id="14818" xr3:uid="{00000000-0010-0000-0400-0000E2390000}" name="Colonne14786" dataDxfId="1595"/>
    <tableColumn id="14819" xr3:uid="{00000000-0010-0000-0400-0000E3390000}" name="Colonne14787" dataDxfId="1594"/>
    <tableColumn id="14820" xr3:uid="{00000000-0010-0000-0400-0000E4390000}" name="Colonne14788" dataDxfId="1593"/>
    <tableColumn id="14821" xr3:uid="{00000000-0010-0000-0400-0000E5390000}" name="Colonne14789" dataDxfId="1592"/>
    <tableColumn id="14822" xr3:uid="{00000000-0010-0000-0400-0000E6390000}" name="Colonne14790" dataDxfId="1591"/>
    <tableColumn id="14823" xr3:uid="{00000000-0010-0000-0400-0000E7390000}" name="Colonne14791" dataDxfId="1590"/>
    <tableColumn id="14824" xr3:uid="{00000000-0010-0000-0400-0000E8390000}" name="Colonne14792" dataDxfId="1589"/>
    <tableColumn id="14825" xr3:uid="{00000000-0010-0000-0400-0000E9390000}" name="Colonne14793" dataDxfId="1588"/>
    <tableColumn id="14826" xr3:uid="{00000000-0010-0000-0400-0000EA390000}" name="Colonne14794" dataDxfId="1587"/>
    <tableColumn id="14827" xr3:uid="{00000000-0010-0000-0400-0000EB390000}" name="Colonne14795" dataDxfId="1586"/>
    <tableColumn id="14828" xr3:uid="{00000000-0010-0000-0400-0000EC390000}" name="Colonne14796" dataDxfId="1585"/>
    <tableColumn id="14829" xr3:uid="{00000000-0010-0000-0400-0000ED390000}" name="Colonne14797" dataDxfId="1584"/>
    <tableColumn id="14830" xr3:uid="{00000000-0010-0000-0400-0000EE390000}" name="Colonne14798" dataDxfId="1583"/>
    <tableColumn id="14831" xr3:uid="{00000000-0010-0000-0400-0000EF390000}" name="Colonne14799" dataDxfId="1582"/>
    <tableColumn id="14832" xr3:uid="{00000000-0010-0000-0400-0000F0390000}" name="Colonne14800" dataDxfId="1581"/>
    <tableColumn id="14833" xr3:uid="{00000000-0010-0000-0400-0000F1390000}" name="Colonne14801" dataDxfId="1580"/>
    <tableColumn id="14834" xr3:uid="{00000000-0010-0000-0400-0000F2390000}" name="Colonne14802" dataDxfId="1579"/>
    <tableColumn id="14835" xr3:uid="{00000000-0010-0000-0400-0000F3390000}" name="Colonne14803" dataDxfId="1578"/>
    <tableColumn id="14836" xr3:uid="{00000000-0010-0000-0400-0000F4390000}" name="Colonne14804" dataDxfId="1577"/>
    <tableColumn id="14837" xr3:uid="{00000000-0010-0000-0400-0000F5390000}" name="Colonne14805" dataDxfId="1576"/>
    <tableColumn id="14838" xr3:uid="{00000000-0010-0000-0400-0000F6390000}" name="Colonne14806" dataDxfId="1575"/>
    <tableColumn id="14839" xr3:uid="{00000000-0010-0000-0400-0000F7390000}" name="Colonne14807" dataDxfId="1574"/>
    <tableColumn id="14840" xr3:uid="{00000000-0010-0000-0400-0000F8390000}" name="Colonne14808" dataDxfId="1573"/>
    <tableColumn id="14841" xr3:uid="{00000000-0010-0000-0400-0000F9390000}" name="Colonne14809" dataDxfId="1572"/>
    <tableColumn id="14842" xr3:uid="{00000000-0010-0000-0400-0000FA390000}" name="Colonne14810" dataDxfId="1571"/>
    <tableColumn id="14843" xr3:uid="{00000000-0010-0000-0400-0000FB390000}" name="Colonne14811" dataDxfId="1570"/>
    <tableColumn id="14844" xr3:uid="{00000000-0010-0000-0400-0000FC390000}" name="Colonne14812" dataDxfId="1569"/>
    <tableColumn id="14845" xr3:uid="{00000000-0010-0000-0400-0000FD390000}" name="Colonne14813" dataDxfId="1568"/>
    <tableColumn id="14846" xr3:uid="{00000000-0010-0000-0400-0000FE390000}" name="Colonne14814" dataDxfId="1567"/>
    <tableColumn id="14847" xr3:uid="{00000000-0010-0000-0400-0000FF390000}" name="Colonne14815" dataDxfId="1566"/>
    <tableColumn id="14848" xr3:uid="{00000000-0010-0000-0400-0000003A0000}" name="Colonne14816" dataDxfId="1565"/>
    <tableColumn id="14849" xr3:uid="{00000000-0010-0000-0400-0000013A0000}" name="Colonne14817" dataDxfId="1564"/>
    <tableColumn id="14850" xr3:uid="{00000000-0010-0000-0400-0000023A0000}" name="Colonne14818" dataDxfId="1563"/>
    <tableColumn id="14851" xr3:uid="{00000000-0010-0000-0400-0000033A0000}" name="Colonne14819" dataDxfId="1562"/>
    <tableColumn id="14852" xr3:uid="{00000000-0010-0000-0400-0000043A0000}" name="Colonne14820" dataDxfId="1561"/>
    <tableColumn id="14853" xr3:uid="{00000000-0010-0000-0400-0000053A0000}" name="Colonne14821" dataDxfId="1560"/>
    <tableColumn id="14854" xr3:uid="{00000000-0010-0000-0400-0000063A0000}" name="Colonne14822" dataDxfId="1559"/>
    <tableColumn id="14855" xr3:uid="{00000000-0010-0000-0400-0000073A0000}" name="Colonne14823" dataDxfId="1558"/>
    <tableColumn id="14856" xr3:uid="{00000000-0010-0000-0400-0000083A0000}" name="Colonne14824" dataDxfId="1557"/>
    <tableColumn id="14857" xr3:uid="{00000000-0010-0000-0400-0000093A0000}" name="Colonne14825" dataDxfId="1556"/>
    <tableColumn id="14858" xr3:uid="{00000000-0010-0000-0400-00000A3A0000}" name="Colonne14826" dataDxfId="1555"/>
    <tableColumn id="14859" xr3:uid="{00000000-0010-0000-0400-00000B3A0000}" name="Colonne14827" dataDxfId="1554"/>
    <tableColumn id="14860" xr3:uid="{00000000-0010-0000-0400-00000C3A0000}" name="Colonne14828" dataDxfId="1553"/>
    <tableColumn id="14861" xr3:uid="{00000000-0010-0000-0400-00000D3A0000}" name="Colonne14829" dataDxfId="1552"/>
    <tableColumn id="14862" xr3:uid="{00000000-0010-0000-0400-00000E3A0000}" name="Colonne14830" dataDxfId="1551"/>
    <tableColumn id="14863" xr3:uid="{00000000-0010-0000-0400-00000F3A0000}" name="Colonne14831" dataDxfId="1550"/>
    <tableColumn id="14864" xr3:uid="{00000000-0010-0000-0400-0000103A0000}" name="Colonne14832" dataDxfId="1549"/>
    <tableColumn id="14865" xr3:uid="{00000000-0010-0000-0400-0000113A0000}" name="Colonne14833" dataDxfId="1548"/>
    <tableColumn id="14866" xr3:uid="{00000000-0010-0000-0400-0000123A0000}" name="Colonne14834" dataDxfId="1547"/>
    <tableColumn id="14867" xr3:uid="{00000000-0010-0000-0400-0000133A0000}" name="Colonne14835" dataDxfId="1546"/>
    <tableColumn id="14868" xr3:uid="{00000000-0010-0000-0400-0000143A0000}" name="Colonne14836" dataDxfId="1545"/>
    <tableColumn id="14869" xr3:uid="{00000000-0010-0000-0400-0000153A0000}" name="Colonne14837" dataDxfId="1544"/>
    <tableColumn id="14870" xr3:uid="{00000000-0010-0000-0400-0000163A0000}" name="Colonne14838" dataDxfId="1543"/>
    <tableColumn id="14871" xr3:uid="{00000000-0010-0000-0400-0000173A0000}" name="Colonne14839" dataDxfId="1542"/>
    <tableColumn id="14872" xr3:uid="{00000000-0010-0000-0400-0000183A0000}" name="Colonne14840" dataDxfId="1541"/>
    <tableColumn id="14873" xr3:uid="{00000000-0010-0000-0400-0000193A0000}" name="Colonne14841" dataDxfId="1540"/>
    <tableColumn id="14874" xr3:uid="{00000000-0010-0000-0400-00001A3A0000}" name="Colonne14842" dataDxfId="1539"/>
    <tableColumn id="14875" xr3:uid="{00000000-0010-0000-0400-00001B3A0000}" name="Colonne14843" dataDxfId="1538"/>
    <tableColumn id="14876" xr3:uid="{00000000-0010-0000-0400-00001C3A0000}" name="Colonne14844" dataDxfId="1537"/>
    <tableColumn id="14877" xr3:uid="{00000000-0010-0000-0400-00001D3A0000}" name="Colonne14845" dataDxfId="1536"/>
    <tableColumn id="14878" xr3:uid="{00000000-0010-0000-0400-00001E3A0000}" name="Colonne14846" dataDxfId="1535"/>
    <tableColumn id="14879" xr3:uid="{00000000-0010-0000-0400-00001F3A0000}" name="Colonne14847" dataDxfId="1534"/>
    <tableColumn id="14880" xr3:uid="{00000000-0010-0000-0400-0000203A0000}" name="Colonne14848" dataDxfId="1533"/>
    <tableColumn id="14881" xr3:uid="{00000000-0010-0000-0400-0000213A0000}" name="Colonne14849" dataDxfId="1532"/>
    <tableColumn id="14882" xr3:uid="{00000000-0010-0000-0400-0000223A0000}" name="Colonne14850" dataDxfId="1531"/>
    <tableColumn id="14883" xr3:uid="{00000000-0010-0000-0400-0000233A0000}" name="Colonne14851" dataDxfId="1530"/>
    <tableColumn id="14884" xr3:uid="{00000000-0010-0000-0400-0000243A0000}" name="Colonne14852" dataDxfId="1529"/>
    <tableColumn id="14885" xr3:uid="{00000000-0010-0000-0400-0000253A0000}" name="Colonne14853" dataDxfId="1528"/>
    <tableColumn id="14886" xr3:uid="{00000000-0010-0000-0400-0000263A0000}" name="Colonne14854" dataDxfId="1527"/>
    <tableColumn id="14887" xr3:uid="{00000000-0010-0000-0400-0000273A0000}" name="Colonne14855" dataDxfId="1526"/>
    <tableColumn id="14888" xr3:uid="{00000000-0010-0000-0400-0000283A0000}" name="Colonne14856" dataDxfId="1525"/>
    <tableColumn id="14889" xr3:uid="{00000000-0010-0000-0400-0000293A0000}" name="Colonne14857" dataDxfId="1524"/>
    <tableColumn id="14890" xr3:uid="{00000000-0010-0000-0400-00002A3A0000}" name="Colonne14858" dataDxfId="1523"/>
    <tableColumn id="14891" xr3:uid="{00000000-0010-0000-0400-00002B3A0000}" name="Colonne14859" dataDxfId="1522"/>
    <tableColumn id="14892" xr3:uid="{00000000-0010-0000-0400-00002C3A0000}" name="Colonne14860" dataDxfId="1521"/>
    <tableColumn id="14893" xr3:uid="{00000000-0010-0000-0400-00002D3A0000}" name="Colonne14861" dataDxfId="1520"/>
    <tableColumn id="14894" xr3:uid="{00000000-0010-0000-0400-00002E3A0000}" name="Colonne14862" dataDxfId="1519"/>
    <tableColumn id="14895" xr3:uid="{00000000-0010-0000-0400-00002F3A0000}" name="Colonne14863" dataDxfId="1518"/>
    <tableColumn id="14896" xr3:uid="{00000000-0010-0000-0400-0000303A0000}" name="Colonne14864" dataDxfId="1517"/>
    <tableColumn id="14897" xr3:uid="{00000000-0010-0000-0400-0000313A0000}" name="Colonne14865" dataDxfId="1516"/>
    <tableColumn id="14898" xr3:uid="{00000000-0010-0000-0400-0000323A0000}" name="Colonne14866" dataDxfId="1515"/>
    <tableColumn id="14899" xr3:uid="{00000000-0010-0000-0400-0000333A0000}" name="Colonne14867" dataDxfId="1514"/>
    <tableColumn id="14900" xr3:uid="{00000000-0010-0000-0400-0000343A0000}" name="Colonne14868" dataDxfId="1513"/>
    <tableColumn id="14901" xr3:uid="{00000000-0010-0000-0400-0000353A0000}" name="Colonne14869" dataDxfId="1512"/>
    <tableColumn id="14902" xr3:uid="{00000000-0010-0000-0400-0000363A0000}" name="Colonne14870" dataDxfId="1511"/>
    <tableColumn id="14903" xr3:uid="{00000000-0010-0000-0400-0000373A0000}" name="Colonne14871" dataDxfId="1510"/>
    <tableColumn id="14904" xr3:uid="{00000000-0010-0000-0400-0000383A0000}" name="Colonne14872" dataDxfId="1509"/>
    <tableColumn id="14905" xr3:uid="{00000000-0010-0000-0400-0000393A0000}" name="Colonne14873" dataDxfId="1508"/>
    <tableColumn id="14906" xr3:uid="{00000000-0010-0000-0400-00003A3A0000}" name="Colonne14874" dataDxfId="1507"/>
    <tableColumn id="14907" xr3:uid="{00000000-0010-0000-0400-00003B3A0000}" name="Colonne14875" dataDxfId="1506"/>
    <tableColumn id="14908" xr3:uid="{00000000-0010-0000-0400-00003C3A0000}" name="Colonne14876" dataDxfId="1505"/>
    <tableColumn id="14909" xr3:uid="{00000000-0010-0000-0400-00003D3A0000}" name="Colonne14877" dataDxfId="1504"/>
    <tableColumn id="14910" xr3:uid="{00000000-0010-0000-0400-00003E3A0000}" name="Colonne14878" dataDxfId="1503"/>
    <tableColumn id="14911" xr3:uid="{00000000-0010-0000-0400-00003F3A0000}" name="Colonne14879" dataDxfId="1502"/>
    <tableColumn id="14912" xr3:uid="{00000000-0010-0000-0400-0000403A0000}" name="Colonne14880" dataDxfId="1501"/>
    <tableColumn id="14913" xr3:uid="{00000000-0010-0000-0400-0000413A0000}" name="Colonne14881" dataDxfId="1500"/>
    <tableColumn id="14914" xr3:uid="{00000000-0010-0000-0400-0000423A0000}" name="Colonne14882" dataDxfId="1499"/>
    <tableColumn id="14915" xr3:uid="{00000000-0010-0000-0400-0000433A0000}" name="Colonne14883" dataDxfId="1498"/>
    <tableColumn id="14916" xr3:uid="{00000000-0010-0000-0400-0000443A0000}" name="Colonne14884" dataDxfId="1497"/>
    <tableColumn id="14917" xr3:uid="{00000000-0010-0000-0400-0000453A0000}" name="Colonne14885" dataDxfId="1496"/>
    <tableColumn id="14918" xr3:uid="{00000000-0010-0000-0400-0000463A0000}" name="Colonne14886" dataDxfId="1495"/>
    <tableColumn id="14919" xr3:uid="{00000000-0010-0000-0400-0000473A0000}" name="Colonne14887" dataDxfId="1494"/>
    <tableColumn id="14920" xr3:uid="{00000000-0010-0000-0400-0000483A0000}" name="Colonne14888" dataDxfId="1493"/>
    <tableColumn id="14921" xr3:uid="{00000000-0010-0000-0400-0000493A0000}" name="Colonne14889" dataDxfId="1492"/>
    <tableColumn id="14922" xr3:uid="{00000000-0010-0000-0400-00004A3A0000}" name="Colonne14890" dataDxfId="1491"/>
    <tableColumn id="14923" xr3:uid="{00000000-0010-0000-0400-00004B3A0000}" name="Colonne14891" dataDxfId="1490"/>
    <tableColumn id="14924" xr3:uid="{00000000-0010-0000-0400-00004C3A0000}" name="Colonne14892" dataDxfId="1489"/>
    <tableColumn id="14925" xr3:uid="{00000000-0010-0000-0400-00004D3A0000}" name="Colonne14893" dataDxfId="1488"/>
    <tableColumn id="14926" xr3:uid="{00000000-0010-0000-0400-00004E3A0000}" name="Colonne14894" dataDxfId="1487"/>
    <tableColumn id="14927" xr3:uid="{00000000-0010-0000-0400-00004F3A0000}" name="Colonne14895" dataDxfId="1486"/>
    <tableColumn id="14928" xr3:uid="{00000000-0010-0000-0400-0000503A0000}" name="Colonne14896" dataDxfId="1485"/>
    <tableColumn id="14929" xr3:uid="{00000000-0010-0000-0400-0000513A0000}" name="Colonne14897" dataDxfId="1484"/>
    <tableColumn id="14930" xr3:uid="{00000000-0010-0000-0400-0000523A0000}" name="Colonne14898" dataDxfId="1483"/>
    <tableColumn id="14931" xr3:uid="{00000000-0010-0000-0400-0000533A0000}" name="Colonne14899" dataDxfId="1482"/>
    <tableColumn id="14932" xr3:uid="{00000000-0010-0000-0400-0000543A0000}" name="Colonne14900" dataDxfId="1481"/>
    <tableColumn id="14933" xr3:uid="{00000000-0010-0000-0400-0000553A0000}" name="Colonne14901" dataDxfId="1480"/>
    <tableColumn id="14934" xr3:uid="{00000000-0010-0000-0400-0000563A0000}" name="Colonne14902" dataDxfId="1479"/>
    <tableColumn id="14935" xr3:uid="{00000000-0010-0000-0400-0000573A0000}" name="Colonne14903" dataDxfId="1478"/>
    <tableColumn id="14936" xr3:uid="{00000000-0010-0000-0400-0000583A0000}" name="Colonne14904" dataDxfId="1477"/>
    <tableColumn id="14937" xr3:uid="{00000000-0010-0000-0400-0000593A0000}" name="Colonne14905" dataDxfId="1476"/>
    <tableColumn id="14938" xr3:uid="{00000000-0010-0000-0400-00005A3A0000}" name="Colonne14906" dataDxfId="1475"/>
    <tableColumn id="14939" xr3:uid="{00000000-0010-0000-0400-00005B3A0000}" name="Colonne14907" dataDxfId="1474"/>
    <tableColumn id="14940" xr3:uid="{00000000-0010-0000-0400-00005C3A0000}" name="Colonne14908" dataDxfId="1473"/>
    <tableColumn id="14941" xr3:uid="{00000000-0010-0000-0400-00005D3A0000}" name="Colonne14909" dataDxfId="1472"/>
    <tableColumn id="14942" xr3:uid="{00000000-0010-0000-0400-00005E3A0000}" name="Colonne14910" dataDxfId="1471"/>
    <tableColumn id="14943" xr3:uid="{00000000-0010-0000-0400-00005F3A0000}" name="Colonne14911" dataDxfId="1470"/>
    <tableColumn id="14944" xr3:uid="{00000000-0010-0000-0400-0000603A0000}" name="Colonne14912" dataDxfId="1469"/>
    <tableColumn id="14945" xr3:uid="{00000000-0010-0000-0400-0000613A0000}" name="Colonne14913" dataDxfId="1468"/>
    <tableColumn id="14946" xr3:uid="{00000000-0010-0000-0400-0000623A0000}" name="Colonne14914" dataDxfId="1467"/>
    <tableColumn id="14947" xr3:uid="{00000000-0010-0000-0400-0000633A0000}" name="Colonne14915" dataDxfId="1466"/>
    <tableColumn id="14948" xr3:uid="{00000000-0010-0000-0400-0000643A0000}" name="Colonne14916" dataDxfId="1465"/>
    <tableColumn id="14949" xr3:uid="{00000000-0010-0000-0400-0000653A0000}" name="Colonne14917" dataDxfId="1464"/>
    <tableColumn id="14950" xr3:uid="{00000000-0010-0000-0400-0000663A0000}" name="Colonne14918" dataDxfId="1463"/>
    <tableColumn id="14951" xr3:uid="{00000000-0010-0000-0400-0000673A0000}" name="Colonne14919" dataDxfId="1462"/>
    <tableColumn id="14952" xr3:uid="{00000000-0010-0000-0400-0000683A0000}" name="Colonne14920" dataDxfId="1461"/>
    <tableColumn id="14953" xr3:uid="{00000000-0010-0000-0400-0000693A0000}" name="Colonne14921" dataDxfId="1460"/>
    <tableColumn id="14954" xr3:uid="{00000000-0010-0000-0400-00006A3A0000}" name="Colonne14922" dataDxfId="1459"/>
    <tableColumn id="14955" xr3:uid="{00000000-0010-0000-0400-00006B3A0000}" name="Colonne14923" dataDxfId="1458"/>
    <tableColumn id="14956" xr3:uid="{00000000-0010-0000-0400-00006C3A0000}" name="Colonne14924" dataDxfId="1457"/>
    <tableColumn id="14957" xr3:uid="{00000000-0010-0000-0400-00006D3A0000}" name="Colonne14925" dataDxfId="1456"/>
    <tableColumn id="14958" xr3:uid="{00000000-0010-0000-0400-00006E3A0000}" name="Colonne14926" dataDxfId="1455"/>
    <tableColumn id="14959" xr3:uid="{00000000-0010-0000-0400-00006F3A0000}" name="Colonne14927" dataDxfId="1454"/>
    <tableColumn id="14960" xr3:uid="{00000000-0010-0000-0400-0000703A0000}" name="Colonne14928" dataDxfId="1453"/>
    <tableColumn id="14961" xr3:uid="{00000000-0010-0000-0400-0000713A0000}" name="Colonne14929" dataDxfId="1452"/>
    <tableColumn id="14962" xr3:uid="{00000000-0010-0000-0400-0000723A0000}" name="Colonne14930" dataDxfId="1451"/>
    <tableColumn id="14963" xr3:uid="{00000000-0010-0000-0400-0000733A0000}" name="Colonne14931" dataDxfId="1450"/>
    <tableColumn id="14964" xr3:uid="{00000000-0010-0000-0400-0000743A0000}" name="Colonne14932" dataDxfId="1449"/>
    <tableColumn id="14965" xr3:uid="{00000000-0010-0000-0400-0000753A0000}" name="Colonne14933" dataDxfId="1448"/>
    <tableColumn id="14966" xr3:uid="{00000000-0010-0000-0400-0000763A0000}" name="Colonne14934" dataDxfId="1447"/>
    <tableColumn id="14967" xr3:uid="{00000000-0010-0000-0400-0000773A0000}" name="Colonne14935" dataDxfId="1446"/>
    <tableColumn id="14968" xr3:uid="{00000000-0010-0000-0400-0000783A0000}" name="Colonne14936" dataDxfId="1445"/>
    <tableColumn id="14969" xr3:uid="{00000000-0010-0000-0400-0000793A0000}" name="Colonne14937" dataDxfId="1444"/>
    <tableColumn id="14970" xr3:uid="{00000000-0010-0000-0400-00007A3A0000}" name="Colonne14938" dataDxfId="1443"/>
    <tableColumn id="14971" xr3:uid="{00000000-0010-0000-0400-00007B3A0000}" name="Colonne14939" dataDxfId="1442"/>
    <tableColumn id="14972" xr3:uid="{00000000-0010-0000-0400-00007C3A0000}" name="Colonne14940" dataDxfId="1441"/>
    <tableColumn id="14973" xr3:uid="{00000000-0010-0000-0400-00007D3A0000}" name="Colonne14941" dataDxfId="1440"/>
    <tableColumn id="14974" xr3:uid="{00000000-0010-0000-0400-00007E3A0000}" name="Colonne14942" dataDxfId="1439"/>
    <tableColumn id="14975" xr3:uid="{00000000-0010-0000-0400-00007F3A0000}" name="Colonne14943" dataDxfId="1438"/>
    <tableColumn id="14976" xr3:uid="{00000000-0010-0000-0400-0000803A0000}" name="Colonne14944" dataDxfId="1437"/>
    <tableColumn id="14977" xr3:uid="{00000000-0010-0000-0400-0000813A0000}" name="Colonne14945" dataDxfId="1436"/>
    <tableColumn id="14978" xr3:uid="{00000000-0010-0000-0400-0000823A0000}" name="Colonne14946" dataDxfId="1435"/>
    <tableColumn id="14979" xr3:uid="{00000000-0010-0000-0400-0000833A0000}" name="Colonne14947" dataDxfId="1434"/>
    <tableColumn id="14980" xr3:uid="{00000000-0010-0000-0400-0000843A0000}" name="Colonne14948" dataDxfId="1433"/>
    <tableColumn id="14981" xr3:uid="{00000000-0010-0000-0400-0000853A0000}" name="Colonne14949" dataDxfId="1432"/>
    <tableColumn id="14982" xr3:uid="{00000000-0010-0000-0400-0000863A0000}" name="Colonne14950" dataDxfId="1431"/>
    <tableColumn id="14983" xr3:uid="{00000000-0010-0000-0400-0000873A0000}" name="Colonne14951" dataDxfId="1430"/>
    <tableColumn id="14984" xr3:uid="{00000000-0010-0000-0400-0000883A0000}" name="Colonne14952" dataDxfId="1429"/>
    <tableColumn id="14985" xr3:uid="{00000000-0010-0000-0400-0000893A0000}" name="Colonne14953" dataDxfId="1428"/>
    <tableColumn id="14986" xr3:uid="{00000000-0010-0000-0400-00008A3A0000}" name="Colonne14954" dataDxfId="1427"/>
    <tableColumn id="14987" xr3:uid="{00000000-0010-0000-0400-00008B3A0000}" name="Colonne14955" dataDxfId="1426"/>
    <tableColumn id="14988" xr3:uid="{00000000-0010-0000-0400-00008C3A0000}" name="Colonne14956" dataDxfId="1425"/>
    <tableColumn id="14989" xr3:uid="{00000000-0010-0000-0400-00008D3A0000}" name="Colonne14957" dataDxfId="1424"/>
    <tableColumn id="14990" xr3:uid="{00000000-0010-0000-0400-00008E3A0000}" name="Colonne14958" dataDxfId="1423"/>
    <tableColumn id="14991" xr3:uid="{00000000-0010-0000-0400-00008F3A0000}" name="Colonne14959" dataDxfId="1422"/>
    <tableColumn id="14992" xr3:uid="{00000000-0010-0000-0400-0000903A0000}" name="Colonne14960" dataDxfId="1421"/>
    <tableColumn id="14993" xr3:uid="{00000000-0010-0000-0400-0000913A0000}" name="Colonne14961" dataDxfId="1420"/>
    <tableColumn id="14994" xr3:uid="{00000000-0010-0000-0400-0000923A0000}" name="Colonne14962" dataDxfId="1419"/>
    <tableColumn id="14995" xr3:uid="{00000000-0010-0000-0400-0000933A0000}" name="Colonne14963" dataDxfId="1418"/>
    <tableColumn id="14996" xr3:uid="{00000000-0010-0000-0400-0000943A0000}" name="Colonne14964" dataDxfId="1417"/>
    <tableColumn id="14997" xr3:uid="{00000000-0010-0000-0400-0000953A0000}" name="Colonne14965" dataDxfId="1416"/>
    <tableColumn id="14998" xr3:uid="{00000000-0010-0000-0400-0000963A0000}" name="Colonne14966" dataDxfId="1415"/>
    <tableColumn id="14999" xr3:uid="{00000000-0010-0000-0400-0000973A0000}" name="Colonne14967" dataDxfId="1414"/>
    <tableColumn id="15000" xr3:uid="{00000000-0010-0000-0400-0000983A0000}" name="Colonne14968" dataDxfId="1413"/>
    <tableColumn id="15001" xr3:uid="{00000000-0010-0000-0400-0000993A0000}" name="Colonne14969" dataDxfId="1412"/>
    <tableColumn id="15002" xr3:uid="{00000000-0010-0000-0400-00009A3A0000}" name="Colonne14970" dataDxfId="1411"/>
    <tableColumn id="15003" xr3:uid="{00000000-0010-0000-0400-00009B3A0000}" name="Colonne14971" dataDxfId="1410"/>
    <tableColumn id="15004" xr3:uid="{00000000-0010-0000-0400-00009C3A0000}" name="Colonne14972" dataDxfId="1409"/>
    <tableColumn id="15005" xr3:uid="{00000000-0010-0000-0400-00009D3A0000}" name="Colonne14973" dataDxfId="1408"/>
    <tableColumn id="15006" xr3:uid="{00000000-0010-0000-0400-00009E3A0000}" name="Colonne14974" dataDxfId="1407"/>
    <tableColumn id="15007" xr3:uid="{00000000-0010-0000-0400-00009F3A0000}" name="Colonne14975" dataDxfId="1406"/>
    <tableColumn id="15008" xr3:uid="{00000000-0010-0000-0400-0000A03A0000}" name="Colonne14976" dataDxfId="1405"/>
    <tableColumn id="15009" xr3:uid="{00000000-0010-0000-0400-0000A13A0000}" name="Colonne14977" dataDxfId="1404"/>
    <tableColumn id="15010" xr3:uid="{00000000-0010-0000-0400-0000A23A0000}" name="Colonne14978" dataDxfId="1403"/>
    <tableColumn id="15011" xr3:uid="{00000000-0010-0000-0400-0000A33A0000}" name="Colonne14979" dataDxfId="1402"/>
    <tableColumn id="15012" xr3:uid="{00000000-0010-0000-0400-0000A43A0000}" name="Colonne14980" dataDxfId="1401"/>
    <tableColumn id="15013" xr3:uid="{00000000-0010-0000-0400-0000A53A0000}" name="Colonne14981" dataDxfId="1400"/>
    <tableColumn id="15014" xr3:uid="{00000000-0010-0000-0400-0000A63A0000}" name="Colonne14982" dataDxfId="1399"/>
    <tableColumn id="15015" xr3:uid="{00000000-0010-0000-0400-0000A73A0000}" name="Colonne14983" dataDxfId="1398"/>
    <tableColumn id="15016" xr3:uid="{00000000-0010-0000-0400-0000A83A0000}" name="Colonne14984" dataDxfId="1397"/>
    <tableColumn id="15017" xr3:uid="{00000000-0010-0000-0400-0000A93A0000}" name="Colonne14985" dataDxfId="1396"/>
    <tableColumn id="15018" xr3:uid="{00000000-0010-0000-0400-0000AA3A0000}" name="Colonne14986" dataDxfId="1395"/>
    <tableColumn id="15019" xr3:uid="{00000000-0010-0000-0400-0000AB3A0000}" name="Colonne14987" dataDxfId="1394"/>
    <tableColumn id="15020" xr3:uid="{00000000-0010-0000-0400-0000AC3A0000}" name="Colonne14988" dataDxfId="1393"/>
    <tableColumn id="15021" xr3:uid="{00000000-0010-0000-0400-0000AD3A0000}" name="Colonne14989" dataDxfId="1392"/>
    <tableColumn id="15022" xr3:uid="{00000000-0010-0000-0400-0000AE3A0000}" name="Colonne14990" dataDxfId="1391"/>
    <tableColumn id="15023" xr3:uid="{00000000-0010-0000-0400-0000AF3A0000}" name="Colonne14991" dataDxfId="1390"/>
    <tableColumn id="15024" xr3:uid="{00000000-0010-0000-0400-0000B03A0000}" name="Colonne14992" dataDxfId="1389"/>
    <tableColumn id="15025" xr3:uid="{00000000-0010-0000-0400-0000B13A0000}" name="Colonne14993" dataDxfId="1388"/>
    <tableColumn id="15026" xr3:uid="{00000000-0010-0000-0400-0000B23A0000}" name="Colonne14994" dataDxfId="1387"/>
    <tableColumn id="15027" xr3:uid="{00000000-0010-0000-0400-0000B33A0000}" name="Colonne14995" dataDxfId="1386"/>
    <tableColumn id="15028" xr3:uid="{00000000-0010-0000-0400-0000B43A0000}" name="Colonne14996" dataDxfId="1385"/>
    <tableColumn id="15029" xr3:uid="{00000000-0010-0000-0400-0000B53A0000}" name="Colonne14997" dataDxfId="1384"/>
    <tableColumn id="15030" xr3:uid="{00000000-0010-0000-0400-0000B63A0000}" name="Colonne14998" dataDxfId="1383"/>
    <tableColumn id="15031" xr3:uid="{00000000-0010-0000-0400-0000B73A0000}" name="Colonne14999" dataDxfId="1382"/>
    <tableColumn id="15032" xr3:uid="{00000000-0010-0000-0400-0000B83A0000}" name="Colonne15000" dataDxfId="1381"/>
    <tableColumn id="15033" xr3:uid="{00000000-0010-0000-0400-0000B93A0000}" name="Colonne15001" dataDxfId="1380"/>
    <tableColumn id="15034" xr3:uid="{00000000-0010-0000-0400-0000BA3A0000}" name="Colonne15002" dataDxfId="1379"/>
    <tableColumn id="15035" xr3:uid="{00000000-0010-0000-0400-0000BB3A0000}" name="Colonne15003" dataDxfId="1378"/>
    <tableColumn id="15036" xr3:uid="{00000000-0010-0000-0400-0000BC3A0000}" name="Colonne15004" dataDxfId="1377"/>
    <tableColumn id="15037" xr3:uid="{00000000-0010-0000-0400-0000BD3A0000}" name="Colonne15005" dataDxfId="1376"/>
    <tableColumn id="15038" xr3:uid="{00000000-0010-0000-0400-0000BE3A0000}" name="Colonne15006" dataDxfId="1375"/>
    <tableColumn id="15039" xr3:uid="{00000000-0010-0000-0400-0000BF3A0000}" name="Colonne15007" dataDxfId="1374"/>
    <tableColumn id="15040" xr3:uid="{00000000-0010-0000-0400-0000C03A0000}" name="Colonne15008" dataDxfId="1373"/>
    <tableColumn id="15041" xr3:uid="{00000000-0010-0000-0400-0000C13A0000}" name="Colonne15009" dataDxfId="1372"/>
    <tableColumn id="15042" xr3:uid="{00000000-0010-0000-0400-0000C23A0000}" name="Colonne15010" dataDxfId="1371"/>
    <tableColumn id="15043" xr3:uid="{00000000-0010-0000-0400-0000C33A0000}" name="Colonne15011" dataDxfId="1370"/>
    <tableColumn id="15044" xr3:uid="{00000000-0010-0000-0400-0000C43A0000}" name="Colonne15012" dataDxfId="1369"/>
    <tableColumn id="15045" xr3:uid="{00000000-0010-0000-0400-0000C53A0000}" name="Colonne15013" dataDxfId="1368"/>
    <tableColumn id="15046" xr3:uid="{00000000-0010-0000-0400-0000C63A0000}" name="Colonne15014" dataDxfId="1367"/>
    <tableColumn id="15047" xr3:uid="{00000000-0010-0000-0400-0000C73A0000}" name="Colonne15015" dataDxfId="1366"/>
    <tableColumn id="15048" xr3:uid="{00000000-0010-0000-0400-0000C83A0000}" name="Colonne15016" dataDxfId="1365"/>
    <tableColumn id="15049" xr3:uid="{00000000-0010-0000-0400-0000C93A0000}" name="Colonne15017" dataDxfId="1364"/>
    <tableColumn id="15050" xr3:uid="{00000000-0010-0000-0400-0000CA3A0000}" name="Colonne15018" dataDxfId="1363"/>
    <tableColumn id="15051" xr3:uid="{00000000-0010-0000-0400-0000CB3A0000}" name="Colonne15019" dataDxfId="1362"/>
    <tableColumn id="15052" xr3:uid="{00000000-0010-0000-0400-0000CC3A0000}" name="Colonne15020" dataDxfId="1361"/>
    <tableColumn id="15053" xr3:uid="{00000000-0010-0000-0400-0000CD3A0000}" name="Colonne15021" dataDxfId="1360"/>
    <tableColumn id="15054" xr3:uid="{00000000-0010-0000-0400-0000CE3A0000}" name="Colonne15022" dataDxfId="1359"/>
    <tableColumn id="15055" xr3:uid="{00000000-0010-0000-0400-0000CF3A0000}" name="Colonne15023" dataDxfId="1358"/>
    <tableColumn id="15056" xr3:uid="{00000000-0010-0000-0400-0000D03A0000}" name="Colonne15024" dataDxfId="1357"/>
    <tableColumn id="15057" xr3:uid="{00000000-0010-0000-0400-0000D13A0000}" name="Colonne15025" dataDxfId="1356"/>
    <tableColumn id="15058" xr3:uid="{00000000-0010-0000-0400-0000D23A0000}" name="Colonne15026" dataDxfId="1355"/>
    <tableColumn id="15059" xr3:uid="{00000000-0010-0000-0400-0000D33A0000}" name="Colonne15027" dataDxfId="1354"/>
    <tableColumn id="15060" xr3:uid="{00000000-0010-0000-0400-0000D43A0000}" name="Colonne15028" dataDxfId="1353"/>
    <tableColumn id="15061" xr3:uid="{00000000-0010-0000-0400-0000D53A0000}" name="Colonne15029" dataDxfId="1352"/>
    <tableColumn id="15062" xr3:uid="{00000000-0010-0000-0400-0000D63A0000}" name="Colonne15030" dataDxfId="1351"/>
    <tableColumn id="15063" xr3:uid="{00000000-0010-0000-0400-0000D73A0000}" name="Colonne15031" dataDxfId="1350"/>
    <tableColumn id="15064" xr3:uid="{00000000-0010-0000-0400-0000D83A0000}" name="Colonne15032" dataDxfId="1349"/>
    <tableColumn id="15065" xr3:uid="{00000000-0010-0000-0400-0000D93A0000}" name="Colonne15033" dataDxfId="1348"/>
    <tableColumn id="15066" xr3:uid="{00000000-0010-0000-0400-0000DA3A0000}" name="Colonne15034" dataDxfId="1347"/>
    <tableColumn id="15067" xr3:uid="{00000000-0010-0000-0400-0000DB3A0000}" name="Colonne15035" dataDxfId="1346"/>
    <tableColumn id="15068" xr3:uid="{00000000-0010-0000-0400-0000DC3A0000}" name="Colonne15036" dataDxfId="1345"/>
    <tableColumn id="15069" xr3:uid="{00000000-0010-0000-0400-0000DD3A0000}" name="Colonne15037" dataDxfId="1344"/>
    <tableColumn id="15070" xr3:uid="{00000000-0010-0000-0400-0000DE3A0000}" name="Colonne15038" dataDxfId="1343"/>
    <tableColumn id="15071" xr3:uid="{00000000-0010-0000-0400-0000DF3A0000}" name="Colonne15039" dataDxfId="1342"/>
    <tableColumn id="15072" xr3:uid="{00000000-0010-0000-0400-0000E03A0000}" name="Colonne15040" dataDxfId="1341"/>
    <tableColumn id="15073" xr3:uid="{00000000-0010-0000-0400-0000E13A0000}" name="Colonne15041" dataDxfId="1340"/>
    <tableColumn id="15074" xr3:uid="{00000000-0010-0000-0400-0000E23A0000}" name="Colonne15042" dataDxfId="1339"/>
    <tableColumn id="15075" xr3:uid="{00000000-0010-0000-0400-0000E33A0000}" name="Colonne15043" dataDxfId="1338"/>
    <tableColumn id="15076" xr3:uid="{00000000-0010-0000-0400-0000E43A0000}" name="Colonne15044" dataDxfId="1337"/>
    <tableColumn id="15077" xr3:uid="{00000000-0010-0000-0400-0000E53A0000}" name="Colonne15045" dataDxfId="1336"/>
    <tableColumn id="15078" xr3:uid="{00000000-0010-0000-0400-0000E63A0000}" name="Colonne15046" dataDxfId="1335"/>
    <tableColumn id="15079" xr3:uid="{00000000-0010-0000-0400-0000E73A0000}" name="Colonne15047" dataDxfId="1334"/>
    <tableColumn id="15080" xr3:uid="{00000000-0010-0000-0400-0000E83A0000}" name="Colonne15048" dataDxfId="1333"/>
    <tableColumn id="15081" xr3:uid="{00000000-0010-0000-0400-0000E93A0000}" name="Colonne15049" dataDxfId="1332"/>
    <tableColumn id="15082" xr3:uid="{00000000-0010-0000-0400-0000EA3A0000}" name="Colonne15050" dataDxfId="1331"/>
    <tableColumn id="15083" xr3:uid="{00000000-0010-0000-0400-0000EB3A0000}" name="Colonne15051" dataDxfId="1330"/>
    <tableColumn id="15084" xr3:uid="{00000000-0010-0000-0400-0000EC3A0000}" name="Colonne15052" dataDxfId="1329"/>
    <tableColumn id="15085" xr3:uid="{00000000-0010-0000-0400-0000ED3A0000}" name="Colonne15053" dataDxfId="1328"/>
    <tableColumn id="15086" xr3:uid="{00000000-0010-0000-0400-0000EE3A0000}" name="Colonne15054" dataDxfId="1327"/>
    <tableColumn id="15087" xr3:uid="{00000000-0010-0000-0400-0000EF3A0000}" name="Colonne15055" dataDxfId="1326"/>
    <tableColumn id="15088" xr3:uid="{00000000-0010-0000-0400-0000F03A0000}" name="Colonne15056" dataDxfId="1325"/>
    <tableColumn id="15089" xr3:uid="{00000000-0010-0000-0400-0000F13A0000}" name="Colonne15057" dataDxfId="1324"/>
    <tableColumn id="15090" xr3:uid="{00000000-0010-0000-0400-0000F23A0000}" name="Colonne15058" dataDxfId="1323"/>
    <tableColumn id="15091" xr3:uid="{00000000-0010-0000-0400-0000F33A0000}" name="Colonne15059" dataDxfId="1322"/>
    <tableColumn id="15092" xr3:uid="{00000000-0010-0000-0400-0000F43A0000}" name="Colonne15060" dataDxfId="1321"/>
    <tableColumn id="15093" xr3:uid="{00000000-0010-0000-0400-0000F53A0000}" name="Colonne15061" dataDxfId="1320"/>
    <tableColumn id="15094" xr3:uid="{00000000-0010-0000-0400-0000F63A0000}" name="Colonne15062" dataDxfId="1319"/>
    <tableColumn id="15095" xr3:uid="{00000000-0010-0000-0400-0000F73A0000}" name="Colonne15063" dataDxfId="1318"/>
    <tableColumn id="15096" xr3:uid="{00000000-0010-0000-0400-0000F83A0000}" name="Colonne15064" dataDxfId="1317"/>
    <tableColumn id="15097" xr3:uid="{00000000-0010-0000-0400-0000F93A0000}" name="Colonne15065" dataDxfId="1316"/>
    <tableColumn id="15098" xr3:uid="{00000000-0010-0000-0400-0000FA3A0000}" name="Colonne15066" dataDxfId="1315"/>
    <tableColumn id="15099" xr3:uid="{00000000-0010-0000-0400-0000FB3A0000}" name="Colonne15067" dataDxfId="1314"/>
    <tableColumn id="15100" xr3:uid="{00000000-0010-0000-0400-0000FC3A0000}" name="Colonne15068" dataDxfId="1313"/>
    <tableColumn id="15101" xr3:uid="{00000000-0010-0000-0400-0000FD3A0000}" name="Colonne15069" dataDxfId="1312"/>
    <tableColumn id="15102" xr3:uid="{00000000-0010-0000-0400-0000FE3A0000}" name="Colonne15070" dataDxfId="1311"/>
    <tableColumn id="15103" xr3:uid="{00000000-0010-0000-0400-0000FF3A0000}" name="Colonne15071" dataDxfId="1310"/>
    <tableColumn id="15104" xr3:uid="{00000000-0010-0000-0400-0000003B0000}" name="Colonne15072" dataDxfId="1309"/>
    <tableColumn id="15105" xr3:uid="{00000000-0010-0000-0400-0000013B0000}" name="Colonne15073" dataDxfId="1308"/>
    <tableColumn id="15106" xr3:uid="{00000000-0010-0000-0400-0000023B0000}" name="Colonne15074" dataDxfId="1307"/>
    <tableColumn id="15107" xr3:uid="{00000000-0010-0000-0400-0000033B0000}" name="Colonne15075" dataDxfId="1306"/>
    <tableColumn id="15108" xr3:uid="{00000000-0010-0000-0400-0000043B0000}" name="Colonne15076" dataDxfId="1305"/>
    <tableColumn id="15109" xr3:uid="{00000000-0010-0000-0400-0000053B0000}" name="Colonne15077" dataDxfId="1304"/>
    <tableColumn id="15110" xr3:uid="{00000000-0010-0000-0400-0000063B0000}" name="Colonne15078" dataDxfId="1303"/>
    <tableColumn id="15111" xr3:uid="{00000000-0010-0000-0400-0000073B0000}" name="Colonne15079" dataDxfId="1302"/>
    <tableColumn id="15112" xr3:uid="{00000000-0010-0000-0400-0000083B0000}" name="Colonne15080" dataDxfId="1301"/>
    <tableColumn id="15113" xr3:uid="{00000000-0010-0000-0400-0000093B0000}" name="Colonne15081" dataDxfId="1300"/>
    <tableColumn id="15114" xr3:uid="{00000000-0010-0000-0400-00000A3B0000}" name="Colonne15082" dataDxfId="1299"/>
    <tableColumn id="15115" xr3:uid="{00000000-0010-0000-0400-00000B3B0000}" name="Colonne15083" dataDxfId="1298"/>
    <tableColumn id="15116" xr3:uid="{00000000-0010-0000-0400-00000C3B0000}" name="Colonne15084" dataDxfId="1297"/>
    <tableColumn id="15117" xr3:uid="{00000000-0010-0000-0400-00000D3B0000}" name="Colonne15085" dataDxfId="1296"/>
    <tableColumn id="15118" xr3:uid="{00000000-0010-0000-0400-00000E3B0000}" name="Colonne15086" dataDxfId="1295"/>
    <tableColumn id="15119" xr3:uid="{00000000-0010-0000-0400-00000F3B0000}" name="Colonne15087" dataDxfId="1294"/>
    <tableColumn id="15120" xr3:uid="{00000000-0010-0000-0400-0000103B0000}" name="Colonne15088" dataDxfId="1293"/>
    <tableColumn id="15121" xr3:uid="{00000000-0010-0000-0400-0000113B0000}" name="Colonne15089" dataDxfId="1292"/>
    <tableColumn id="15122" xr3:uid="{00000000-0010-0000-0400-0000123B0000}" name="Colonne15090" dataDxfId="1291"/>
    <tableColumn id="15123" xr3:uid="{00000000-0010-0000-0400-0000133B0000}" name="Colonne15091" dataDxfId="1290"/>
    <tableColumn id="15124" xr3:uid="{00000000-0010-0000-0400-0000143B0000}" name="Colonne15092" dataDxfId="1289"/>
    <tableColumn id="15125" xr3:uid="{00000000-0010-0000-0400-0000153B0000}" name="Colonne15093" dataDxfId="1288"/>
    <tableColumn id="15126" xr3:uid="{00000000-0010-0000-0400-0000163B0000}" name="Colonne15094" dataDxfId="1287"/>
    <tableColumn id="15127" xr3:uid="{00000000-0010-0000-0400-0000173B0000}" name="Colonne15095" dataDxfId="1286"/>
    <tableColumn id="15128" xr3:uid="{00000000-0010-0000-0400-0000183B0000}" name="Colonne15096" dataDxfId="1285"/>
    <tableColumn id="15129" xr3:uid="{00000000-0010-0000-0400-0000193B0000}" name="Colonne15097" dataDxfId="1284"/>
    <tableColumn id="15130" xr3:uid="{00000000-0010-0000-0400-00001A3B0000}" name="Colonne15098" dataDxfId="1283"/>
    <tableColumn id="15131" xr3:uid="{00000000-0010-0000-0400-00001B3B0000}" name="Colonne15099" dataDxfId="1282"/>
    <tableColumn id="15132" xr3:uid="{00000000-0010-0000-0400-00001C3B0000}" name="Colonne15100" dataDxfId="1281"/>
    <tableColumn id="15133" xr3:uid="{00000000-0010-0000-0400-00001D3B0000}" name="Colonne15101" dataDxfId="1280"/>
    <tableColumn id="15134" xr3:uid="{00000000-0010-0000-0400-00001E3B0000}" name="Colonne15102" dataDxfId="1279"/>
    <tableColumn id="15135" xr3:uid="{00000000-0010-0000-0400-00001F3B0000}" name="Colonne15103" dataDxfId="1278"/>
    <tableColumn id="15136" xr3:uid="{00000000-0010-0000-0400-0000203B0000}" name="Colonne15104" dataDxfId="1277"/>
    <tableColumn id="15137" xr3:uid="{00000000-0010-0000-0400-0000213B0000}" name="Colonne15105" dataDxfId="1276"/>
    <tableColumn id="15138" xr3:uid="{00000000-0010-0000-0400-0000223B0000}" name="Colonne15106" dataDxfId="1275"/>
    <tableColumn id="15139" xr3:uid="{00000000-0010-0000-0400-0000233B0000}" name="Colonne15107" dataDxfId="1274"/>
    <tableColumn id="15140" xr3:uid="{00000000-0010-0000-0400-0000243B0000}" name="Colonne15108" dataDxfId="1273"/>
    <tableColumn id="15141" xr3:uid="{00000000-0010-0000-0400-0000253B0000}" name="Colonne15109" dataDxfId="1272"/>
    <tableColumn id="15142" xr3:uid="{00000000-0010-0000-0400-0000263B0000}" name="Colonne15110" dataDxfId="1271"/>
    <tableColumn id="15143" xr3:uid="{00000000-0010-0000-0400-0000273B0000}" name="Colonne15111" dataDxfId="1270"/>
    <tableColumn id="15144" xr3:uid="{00000000-0010-0000-0400-0000283B0000}" name="Colonne15112" dataDxfId="1269"/>
    <tableColumn id="15145" xr3:uid="{00000000-0010-0000-0400-0000293B0000}" name="Colonne15113" dataDxfId="1268"/>
    <tableColumn id="15146" xr3:uid="{00000000-0010-0000-0400-00002A3B0000}" name="Colonne15114" dataDxfId="1267"/>
    <tableColumn id="15147" xr3:uid="{00000000-0010-0000-0400-00002B3B0000}" name="Colonne15115" dataDxfId="1266"/>
    <tableColumn id="15148" xr3:uid="{00000000-0010-0000-0400-00002C3B0000}" name="Colonne15116" dataDxfId="1265"/>
    <tableColumn id="15149" xr3:uid="{00000000-0010-0000-0400-00002D3B0000}" name="Colonne15117" dataDxfId="1264"/>
    <tableColumn id="15150" xr3:uid="{00000000-0010-0000-0400-00002E3B0000}" name="Colonne15118" dataDxfId="1263"/>
    <tableColumn id="15151" xr3:uid="{00000000-0010-0000-0400-00002F3B0000}" name="Colonne15119" dataDxfId="1262"/>
    <tableColumn id="15152" xr3:uid="{00000000-0010-0000-0400-0000303B0000}" name="Colonne15120" dataDxfId="1261"/>
    <tableColumn id="15153" xr3:uid="{00000000-0010-0000-0400-0000313B0000}" name="Colonne15121" dataDxfId="1260"/>
    <tableColumn id="15154" xr3:uid="{00000000-0010-0000-0400-0000323B0000}" name="Colonne15122" dataDxfId="1259"/>
    <tableColumn id="15155" xr3:uid="{00000000-0010-0000-0400-0000333B0000}" name="Colonne15123" dataDxfId="1258"/>
    <tableColumn id="15156" xr3:uid="{00000000-0010-0000-0400-0000343B0000}" name="Colonne15124" dataDxfId="1257"/>
    <tableColumn id="15157" xr3:uid="{00000000-0010-0000-0400-0000353B0000}" name="Colonne15125" dataDxfId="1256"/>
    <tableColumn id="15158" xr3:uid="{00000000-0010-0000-0400-0000363B0000}" name="Colonne15126" dataDxfId="1255"/>
    <tableColumn id="15159" xr3:uid="{00000000-0010-0000-0400-0000373B0000}" name="Colonne15127" dataDxfId="1254"/>
    <tableColumn id="15160" xr3:uid="{00000000-0010-0000-0400-0000383B0000}" name="Colonne15128" dataDxfId="1253"/>
    <tableColumn id="15161" xr3:uid="{00000000-0010-0000-0400-0000393B0000}" name="Colonne15129" dataDxfId="1252"/>
    <tableColumn id="15162" xr3:uid="{00000000-0010-0000-0400-00003A3B0000}" name="Colonne15130" dataDxfId="1251"/>
    <tableColumn id="15163" xr3:uid="{00000000-0010-0000-0400-00003B3B0000}" name="Colonne15131" dataDxfId="1250"/>
    <tableColumn id="15164" xr3:uid="{00000000-0010-0000-0400-00003C3B0000}" name="Colonne15132" dataDxfId="1249"/>
    <tableColumn id="15165" xr3:uid="{00000000-0010-0000-0400-00003D3B0000}" name="Colonne15133" dataDxfId="1248"/>
    <tableColumn id="15166" xr3:uid="{00000000-0010-0000-0400-00003E3B0000}" name="Colonne15134" dataDxfId="1247"/>
    <tableColumn id="15167" xr3:uid="{00000000-0010-0000-0400-00003F3B0000}" name="Colonne15135" dataDxfId="1246"/>
    <tableColumn id="15168" xr3:uid="{00000000-0010-0000-0400-0000403B0000}" name="Colonne15136" dataDxfId="1245"/>
    <tableColumn id="15169" xr3:uid="{00000000-0010-0000-0400-0000413B0000}" name="Colonne15137" dataDxfId="1244"/>
    <tableColumn id="15170" xr3:uid="{00000000-0010-0000-0400-0000423B0000}" name="Colonne15138" dataDxfId="1243"/>
    <tableColumn id="15171" xr3:uid="{00000000-0010-0000-0400-0000433B0000}" name="Colonne15139" dataDxfId="1242"/>
    <tableColumn id="15172" xr3:uid="{00000000-0010-0000-0400-0000443B0000}" name="Colonne15140" dataDxfId="1241"/>
    <tableColumn id="15173" xr3:uid="{00000000-0010-0000-0400-0000453B0000}" name="Colonne15141" dataDxfId="1240"/>
    <tableColumn id="15174" xr3:uid="{00000000-0010-0000-0400-0000463B0000}" name="Colonne15142" dataDxfId="1239"/>
    <tableColumn id="15175" xr3:uid="{00000000-0010-0000-0400-0000473B0000}" name="Colonne15143" dataDxfId="1238"/>
    <tableColumn id="15176" xr3:uid="{00000000-0010-0000-0400-0000483B0000}" name="Colonne15144" dataDxfId="1237"/>
    <tableColumn id="15177" xr3:uid="{00000000-0010-0000-0400-0000493B0000}" name="Colonne15145" dataDxfId="1236"/>
    <tableColumn id="15178" xr3:uid="{00000000-0010-0000-0400-00004A3B0000}" name="Colonne15146" dataDxfId="1235"/>
    <tableColumn id="15179" xr3:uid="{00000000-0010-0000-0400-00004B3B0000}" name="Colonne15147" dataDxfId="1234"/>
    <tableColumn id="15180" xr3:uid="{00000000-0010-0000-0400-00004C3B0000}" name="Colonne15148" dataDxfId="1233"/>
    <tableColumn id="15181" xr3:uid="{00000000-0010-0000-0400-00004D3B0000}" name="Colonne15149" dataDxfId="1232"/>
    <tableColumn id="15182" xr3:uid="{00000000-0010-0000-0400-00004E3B0000}" name="Colonne15150" dataDxfId="1231"/>
    <tableColumn id="15183" xr3:uid="{00000000-0010-0000-0400-00004F3B0000}" name="Colonne15151" dataDxfId="1230"/>
    <tableColumn id="15184" xr3:uid="{00000000-0010-0000-0400-0000503B0000}" name="Colonne15152" dataDxfId="1229"/>
    <tableColumn id="15185" xr3:uid="{00000000-0010-0000-0400-0000513B0000}" name="Colonne15153" dataDxfId="1228"/>
    <tableColumn id="15186" xr3:uid="{00000000-0010-0000-0400-0000523B0000}" name="Colonne15154" dataDxfId="1227"/>
    <tableColumn id="15187" xr3:uid="{00000000-0010-0000-0400-0000533B0000}" name="Colonne15155" dataDxfId="1226"/>
    <tableColumn id="15188" xr3:uid="{00000000-0010-0000-0400-0000543B0000}" name="Colonne15156" dataDxfId="1225"/>
    <tableColumn id="15189" xr3:uid="{00000000-0010-0000-0400-0000553B0000}" name="Colonne15157" dataDxfId="1224"/>
    <tableColumn id="15190" xr3:uid="{00000000-0010-0000-0400-0000563B0000}" name="Colonne15158" dataDxfId="1223"/>
    <tableColumn id="15191" xr3:uid="{00000000-0010-0000-0400-0000573B0000}" name="Colonne15159" dataDxfId="1222"/>
    <tableColumn id="15192" xr3:uid="{00000000-0010-0000-0400-0000583B0000}" name="Colonne15160" dataDxfId="1221"/>
    <tableColumn id="15193" xr3:uid="{00000000-0010-0000-0400-0000593B0000}" name="Colonne15161" dataDxfId="1220"/>
    <tableColumn id="15194" xr3:uid="{00000000-0010-0000-0400-00005A3B0000}" name="Colonne15162" dataDxfId="1219"/>
    <tableColumn id="15195" xr3:uid="{00000000-0010-0000-0400-00005B3B0000}" name="Colonne15163" dataDxfId="1218"/>
    <tableColumn id="15196" xr3:uid="{00000000-0010-0000-0400-00005C3B0000}" name="Colonne15164" dataDxfId="1217"/>
    <tableColumn id="15197" xr3:uid="{00000000-0010-0000-0400-00005D3B0000}" name="Colonne15165" dataDxfId="1216"/>
    <tableColumn id="15198" xr3:uid="{00000000-0010-0000-0400-00005E3B0000}" name="Colonne15166" dataDxfId="1215"/>
    <tableColumn id="15199" xr3:uid="{00000000-0010-0000-0400-00005F3B0000}" name="Colonne15167" dataDxfId="1214"/>
    <tableColumn id="15200" xr3:uid="{00000000-0010-0000-0400-0000603B0000}" name="Colonne15168" dataDxfId="1213"/>
    <tableColumn id="15201" xr3:uid="{00000000-0010-0000-0400-0000613B0000}" name="Colonne15169" dataDxfId="1212"/>
    <tableColumn id="15202" xr3:uid="{00000000-0010-0000-0400-0000623B0000}" name="Colonne15170" dataDxfId="1211"/>
    <tableColumn id="15203" xr3:uid="{00000000-0010-0000-0400-0000633B0000}" name="Colonne15171" dataDxfId="1210"/>
    <tableColumn id="15204" xr3:uid="{00000000-0010-0000-0400-0000643B0000}" name="Colonne15172" dataDxfId="1209"/>
    <tableColumn id="15205" xr3:uid="{00000000-0010-0000-0400-0000653B0000}" name="Colonne15173" dataDxfId="1208"/>
    <tableColumn id="15206" xr3:uid="{00000000-0010-0000-0400-0000663B0000}" name="Colonne15174" dataDxfId="1207"/>
    <tableColumn id="15207" xr3:uid="{00000000-0010-0000-0400-0000673B0000}" name="Colonne15175" dataDxfId="1206"/>
    <tableColumn id="15208" xr3:uid="{00000000-0010-0000-0400-0000683B0000}" name="Colonne15176" dataDxfId="1205"/>
    <tableColumn id="15209" xr3:uid="{00000000-0010-0000-0400-0000693B0000}" name="Colonne15177" dataDxfId="1204"/>
    <tableColumn id="15210" xr3:uid="{00000000-0010-0000-0400-00006A3B0000}" name="Colonne15178" dataDxfId="1203"/>
    <tableColumn id="15211" xr3:uid="{00000000-0010-0000-0400-00006B3B0000}" name="Colonne15179" dataDxfId="1202"/>
    <tableColumn id="15212" xr3:uid="{00000000-0010-0000-0400-00006C3B0000}" name="Colonne15180" dataDxfId="1201"/>
    <tableColumn id="15213" xr3:uid="{00000000-0010-0000-0400-00006D3B0000}" name="Colonne15181" dataDxfId="1200"/>
    <tableColumn id="15214" xr3:uid="{00000000-0010-0000-0400-00006E3B0000}" name="Colonne15182" dataDxfId="1199"/>
    <tableColumn id="15215" xr3:uid="{00000000-0010-0000-0400-00006F3B0000}" name="Colonne15183" dataDxfId="1198"/>
    <tableColumn id="15216" xr3:uid="{00000000-0010-0000-0400-0000703B0000}" name="Colonne15184" dataDxfId="1197"/>
    <tableColumn id="15217" xr3:uid="{00000000-0010-0000-0400-0000713B0000}" name="Colonne15185" dataDxfId="1196"/>
    <tableColumn id="15218" xr3:uid="{00000000-0010-0000-0400-0000723B0000}" name="Colonne15186" dataDxfId="1195"/>
    <tableColumn id="15219" xr3:uid="{00000000-0010-0000-0400-0000733B0000}" name="Colonne15187" dataDxfId="1194"/>
    <tableColumn id="15220" xr3:uid="{00000000-0010-0000-0400-0000743B0000}" name="Colonne15188" dataDxfId="1193"/>
    <tableColumn id="15221" xr3:uid="{00000000-0010-0000-0400-0000753B0000}" name="Colonne15189" dataDxfId="1192"/>
    <tableColumn id="15222" xr3:uid="{00000000-0010-0000-0400-0000763B0000}" name="Colonne15190" dataDxfId="1191"/>
    <tableColumn id="15223" xr3:uid="{00000000-0010-0000-0400-0000773B0000}" name="Colonne15191" dataDxfId="1190"/>
    <tableColumn id="15224" xr3:uid="{00000000-0010-0000-0400-0000783B0000}" name="Colonne15192" dataDxfId="1189"/>
    <tableColumn id="15225" xr3:uid="{00000000-0010-0000-0400-0000793B0000}" name="Colonne15193" dataDxfId="1188"/>
    <tableColumn id="15226" xr3:uid="{00000000-0010-0000-0400-00007A3B0000}" name="Colonne15194" dataDxfId="1187"/>
    <tableColumn id="15227" xr3:uid="{00000000-0010-0000-0400-00007B3B0000}" name="Colonne15195" dataDxfId="1186"/>
    <tableColumn id="15228" xr3:uid="{00000000-0010-0000-0400-00007C3B0000}" name="Colonne15196" dataDxfId="1185"/>
    <tableColumn id="15229" xr3:uid="{00000000-0010-0000-0400-00007D3B0000}" name="Colonne15197" dataDxfId="1184"/>
    <tableColumn id="15230" xr3:uid="{00000000-0010-0000-0400-00007E3B0000}" name="Colonne15198" dataDxfId="1183"/>
    <tableColumn id="15231" xr3:uid="{00000000-0010-0000-0400-00007F3B0000}" name="Colonne15199" dataDxfId="1182"/>
    <tableColumn id="15232" xr3:uid="{00000000-0010-0000-0400-0000803B0000}" name="Colonne15200" dataDxfId="1181"/>
    <tableColumn id="15233" xr3:uid="{00000000-0010-0000-0400-0000813B0000}" name="Colonne15201" dataDxfId="1180"/>
    <tableColumn id="15234" xr3:uid="{00000000-0010-0000-0400-0000823B0000}" name="Colonne15202" dataDxfId="1179"/>
    <tableColumn id="15235" xr3:uid="{00000000-0010-0000-0400-0000833B0000}" name="Colonne15203" dataDxfId="1178"/>
    <tableColumn id="15236" xr3:uid="{00000000-0010-0000-0400-0000843B0000}" name="Colonne15204" dataDxfId="1177"/>
    <tableColumn id="15237" xr3:uid="{00000000-0010-0000-0400-0000853B0000}" name="Colonne15205" dataDxfId="1176"/>
    <tableColumn id="15238" xr3:uid="{00000000-0010-0000-0400-0000863B0000}" name="Colonne15206" dataDxfId="1175"/>
    <tableColumn id="15239" xr3:uid="{00000000-0010-0000-0400-0000873B0000}" name="Colonne15207" dataDxfId="1174"/>
    <tableColumn id="15240" xr3:uid="{00000000-0010-0000-0400-0000883B0000}" name="Colonne15208" dataDxfId="1173"/>
    <tableColumn id="15241" xr3:uid="{00000000-0010-0000-0400-0000893B0000}" name="Colonne15209" dataDxfId="1172"/>
    <tableColumn id="15242" xr3:uid="{00000000-0010-0000-0400-00008A3B0000}" name="Colonne15210" dataDxfId="1171"/>
    <tableColumn id="15243" xr3:uid="{00000000-0010-0000-0400-00008B3B0000}" name="Colonne15211" dataDxfId="1170"/>
    <tableColumn id="15244" xr3:uid="{00000000-0010-0000-0400-00008C3B0000}" name="Colonne15212" dataDxfId="1169"/>
    <tableColumn id="15245" xr3:uid="{00000000-0010-0000-0400-00008D3B0000}" name="Colonne15213" dataDxfId="1168"/>
    <tableColumn id="15246" xr3:uid="{00000000-0010-0000-0400-00008E3B0000}" name="Colonne15214" dataDxfId="1167"/>
    <tableColumn id="15247" xr3:uid="{00000000-0010-0000-0400-00008F3B0000}" name="Colonne15215" dataDxfId="1166"/>
    <tableColumn id="15248" xr3:uid="{00000000-0010-0000-0400-0000903B0000}" name="Colonne15216" dataDxfId="1165"/>
    <tableColumn id="15249" xr3:uid="{00000000-0010-0000-0400-0000913B0000}" name="Colonne15217" dataDxfId="1164"/>
    <tableColumn id="15250" xr3:uid="{00000000-0010-0000-0400-0000923B0000}" name="Colonne15218" dataDxfId="1163"/>
    <tableColumn id="15251" xr3:uid="{00000000-0010-0000-0400-0000933B0000}" name="Colonne15219" dataDxfId="1162"/>
    <tableColumn id="15252" xr3:uid="{00000000-0010-0000-0400-0000943B0000}" name="Colonne15220" dataDxfId="1161"/>
    <tableColumn id="15253" xr3:uid="{00000000-0010-0000-0400-0000953B0000}" name="Colonne15221" dataDxfId="1160"/>
    <tableColumn id="15254" xr3:uid="{00000000-0010-0000-0400-0000963B0000}" name="Colonne15222" dataDxfId="1159"/>
    <tableColumn id="15255" xr3:uid="{00000000-0010-0000-0400-0000973B0000}" name="Colonne15223" dataDxfId="1158"/>
    <tableColumn id="15256" xr3:uid="{00000000-0010-0000-0400-0000983B0000}" name="Colonne15224" dataDxfId="1157"/>
    <tableColumn id="15257" xr3:uid="{00000000-0010-0000-0400-0000993B0000}" name="Colonne15225" dataDxfId="1156"/>
    <tableColumn id="15258" xr3:uid="{00000000-0010-0000-0400-00009A3B0000}" name="Colonne15226" dataDxfId="1155"/>
    <tableColumn id="15259" xr3:uid="{00000000-0010-0000-0400-00009B3B0000}" name="Colonne15227" dataDxfId="1154"/>
    <tableColumn id="15260" xr3:uid="{00000000-0010-0000-0400-00009C3B0000}" name="Colonne15228" dataDxfId="1153"/>
    <tableColumn id="15261" xr3:uid="{00000000-0010-0000-0400-00009D3B0000}" name="Colonne15229" dataDxfId="1152"/>
    <tableColumn id="15262" xr3:uid="{00000000-0010-0000-0400-00009E3B0000}" name="Colonne15230" dataDxfId="1151"/>
    <tableColumn id="15263" xr3:uid="{00000000-0010-0000-0400-00009F3B0000}" name="Colonne15231" dataDxfId="1150"/>
    <tableColumn id="15264" xr3:uid="{00000000-0010-0000-0400-0000A03B0000}" name="Colonne15232" dataDxfId="1149"/>
    <tableColumn id="15265" xr3:uid="{00000000-0010-0000-0400-0000A13B0000}" name="Colonne15233" dataDxfId="1148"/>
    <tableColumn id="15266" xr3:uid="{00000000-0010-0000-0400-0000A23B0000}" name="Colonne15234" dataDxfId="1147"/>
    <tableColumn id="15267" xr3:uid="{00000000-0010-0000-0400-0000A33B0000}" name="Colonne15235" dataDxfId="1146"/>
    <tableColumn id="15268" xr3:uid="{00000000-0010-0000-0400-0000A43B0000}" name="Colonne15236" dataDxfId="1145"/>
    <tableColumn id="15269" xr3:uid="{00000000-0010-0000-0400-0000A53B0000}" name="Colonne15237" dataDxfId="1144"/>
    <tableColumn id="15270" xr3:uid="{00000000-0010-0000-0400-0000A63B0000}" name="Colonne15238" dataDxfId="1143"/>
    <tableColumn id="15271" xr3:uid="{00000000-0010-0000-0400-0000A73B0000}" name="Colonne15239" dataDxfId="1142"/>
    <tableColumn id="15272" xr3:uid="{00000000-0010-0000-0400-0000A83B0000}" name="Colonne15240" dataDxfId="1141"/>
    <tableColumn id="15273" xr3:uid="{00000000-0010-0000-0400-0000A93B0000}" name="Colonne15241" dataDxfId="1140"/>
    <tableColumn id="15274" xr3:uid="{00000000-0010-0000-0400-0000AA3B0000}" name="Colonne15242" dataDxfId="1139"/>
    <tableColumn id="15275" xr3:uid="{00000000-0010-0000-0400-0000AB3B0000}" name="Colonne15243" dataDxfId="1138"/>
    <tableColumn id="15276" xr3:uid="{00000000-0010-0000-0400-0000AC3B0000}" name="Colonne15244" dataDxfId="1137"/>
    <tableColumn id="15277" xr3:uid="{00000000-0010-0000-0400-0000AD3B0000}" name="Colonne15245" dataDxfId="1136"/>
    <tableColumn id="15278" xr3:uid="{00000000-0010-0000-0400-0000AE3B0000}" name="Colonne15246" dataDxfId="1135"/>
    <tableColumn id="15279" xr3:uid="{00000000-0010-0000-0400-0000AF3B0000}" name="Colonne15247" dataDxfId="1134"/>
    <tableColumn id="15280" xr3:uid="{00000000-0010-0000-0400-0000B03B0000}" name="Colonne15248" dataDxfId="1133"/>
    <tableColumn id="15281" xr3:uid="{00000000-0010-0000-0400-0000B13B0000}" name="Colonne15249" dataDxfId="1132"/>
    <tableColumn id="15282" xr3:uid="{00000000-0010-0000-0400-0000B23B0000}" name="Colonne15250" dataDxfId="1131"/>
    <tableColumn id="15283" xr3:uid="{00000000-0010-0000-0400-0000B33B0000}" name="Colonne15251" dataDxfId="1130"/>
    <tableColumn id="15284" xr3:uid="{00000000-0010-0000-0400-0000B43B0000}" name="Colonne15252" dataDxfId="1129"/>
    <tableColumn id="15285" xr3:uid="{00000000-0010-0000-0400-0000B53B0000}" name="Colonne15253" dataDxfId="1128"/>
    <tableColumn id="15286" xr3:uid="{00000000-0010-0000-0400-0000B63B0000}" name="Colonne15254" dataDxfId="1127"/>
    <tableColumn id="15287" xr3:uid="{00000000-0010-0000-0400-0000B73B0000}" name="Colonne15255" dataDxfId="1126"/>
    <tableColumn id="15288" xr3:uid="{00000000-0010-0000-0400-0000B83B0000}" name="Colonne15256" dataDxfId="1125"/>
    <tableColumn id="15289" xr3:uid="{00000000-0010-0000-0400-0000B93B0000}" name="Colonne15257" dataDxfId="1124"/>
    <tableColumn id="15290" xr3:uid="{00000000-0010-0000-0400-0000BA3B0000}" name="Colonne15258" dataDxfId="1123"/>
    <tableColumn id="15291" xr3:uid="{00000000-0010-0000-0400-0000BB3B0000}" name="Colonne15259" dataDxfId="1122"/>
    <tableColumn id="15292" xr3:uid="{00000000-0010-0000-0400-0000BC3B0000}" name="Colonne15260" dataDxfId="1121"/>
    <tableColumn id="15293" xr3:uid="{00000000-0010-0000-0400-0000BD3B0000}" name="Colonne15261" dataDxfId="1120"/>
    <tableColumn id="15294" xr3:uid="{00000000-0010-0000-0400-0000BE3B0000}" name="Colonne15262" dataDxfId="1119"/>
    <tableColumn id="15295" xr3:uid="{00000000-0010-0000-0400-0000BF3B0000}" name="Colonne15263" dataDxfId="1118"/>
    <tableColumn id="15296" xr3:uid="{00000000-0010-0000-0400-0000C03B0000}" name="Colonne15264" dataDxfId="1117"/>
    <tableColumn id="15297" xr3:uid="{00000000-0010-0000-0400-0000C13B0000}" name="Colonne15265" dataDxfId="1116"/>
    <tableColumn id="15298" xr3:uid="{00000000-0010-0000-0400-0000C23B0000}" name="Colonne15266" dataDxfId="1115"/>
    <tableColumn id="15299" xr3:uid="{00000000-0010-0000-0400-0000C33B0000}" name="Colonne15267" dataDxfId="1114"/>
    <tableColumn id="15300" xr3:uid="{00000000-0010-0000-0400-0000C43B0000}" name="Colonne15268" dataDxfId="1113"/>
    <tableColumn id="15301" xr3:uid="{00000000-0010-0000-0400-0000C53B0000}" name="Colonne15269" dataDxfId="1112"/>
    <tableColumn id="15302" xr3:uid="{00000000-0010-0000-0400-0000C63B0000}" name="Colonne15270" dataDxfId="1111"/>
    <tableColumn id="15303" xr3:uid="{00000000-0010-0000-0400-0000C73B0000}" name="Colonne15271" dataDxfId="1110"/>
    <tableColumn id="15304" xr3:uid="{00000000-0010-0000-0400-0000C83B0000}" name="Colonne15272" dataDxfId="1109"/>
    <tableColumn id="15305" xr3:uid="{00000000-0010-0000-0400-0000C93B0000}" name="Colonne15273" dataDxfId="1108"/>
    <tableColumn id="15306" xr3:uid="{00000000-0010-0000-0400-0000CA3B0000}" name="Colonne15274" dataDxfId="1107"/>
    <tableColumn id="15307" xr3:uid="{00000000-0010-0000-0400-0000CB3B0000}" name="Colonne15275" dataDxfId="1106"/>
    <tableColumn id="15308" xr3:uid="{00000000-0010-0000-0400-0000CC3B0000}" name="Colonne15276" dataDxfId="1105"/>
    <tableColumn id="15309" xr3:uid="{00000000-0010-0000-0400-0000CD3B0000}" name="Colonne15277" dataDxfId="1104"/>
    <tableColumn id="15310" xr3:uid="{00000000-0010-0000-0400-0000CE3B0000}" name="Colonne15278" dataDxfId="1103"/>
    <tableColumn id="15311" xr3:uid="{00000000-0010-0000-0400-0000CF3B0000}" name="Colonne15279" dataDxfId="1102"/>
    <tableColumn id="15312" xr3:uid="{00000000-0010-0000-0400-0000D03B0000}" name="Colonne15280" dataDxfId="1101"/>
    <tableColumn id="15313" xr3:uid="{00000000-0010-0000-0400-0000D13B0000}" name="Colonne15281" dataDxfId="1100"/>
    <tableColumn id="15314" xr3:uid="{00000000-0010-0000-0400-0000D23B0000}" name="Colonne15282" dataDxfId="1099"/>
    <tableColumn id="15315" xr3:uid="{00000000-0010-0000-0400-0000D33B0000}" name="Colonne15283" dataDxfId="1098"/>
    <tableColumn id="15316" xr3:uid="{00000000-0010-0000-0400-0000D43B0000}" name="Colonne15284" dataDxfId="1097"/>
    <tableColumn id="15317" xr3:uid="{00000000-0010-0000-0400-0000D53B0000}" name="Colonne15285" dataDxfId="1096"/>
    <tableColumn id="15318" xr3:uid="{00000000-0010-0000-0400-0000D63B0000}" name="Colonne15286" dataDxfId="1095"/>
    <tableColumn id="15319" xr3:uid="{00000000-0010-0000-0400-0000D73B0000}" name="Colonne15287" dataDxfId="1094"/>
    <tableColumn id="15320" xr3:uid="{00000000-0010-0000-0400-0000D83B0000}" name="Colonne15288" dataDxfId="1093"/>
    <tableColumn id="15321" xr3:uid="{00000000-0010-0000-0400-0000D93B0000}" name="Colonne15289" dataDxfId="1092"/>
    <tableColumn id="15322" xr3:uid="{00000000-0010-0000-0400-0000DA3B0000}" name="Colonne15290" dataDxfId="1091"/>
    <tableColumn id="15323" xr3:uid="{00000000-0010-0000-0400-0000DB3B0000}" name="Colonne15291" dataDxfId="1090"/>
    <tableColumn id="15324" xr3:uid="{00000000-0010-0000-0400-0000DC3B0000}" name="Colonne15292" dataDxfId="1089"/>
    <tableColumn id="15325" xr3:uid="{00000000-0010-0000-0400-0000DD3B0000}" name="Colonne15293" dataDxfId="1088"/>
    <tableColumn id="15326" xr3:uid="{00000000-0010-0000-0400-0000DE3B0000}" name="Colonne15294" dataDxfId="1087"/>
    <tableColumn id="15327" xr3:uid="{00000000-0010-0000-0400-0000DF3B0000}" name="Colonne15295" dataDxfId="1086"/>
    <tableColumn id="15328" xr3:uid="{00000000-0010-0000-0400-0000E03B0000}" name="Colonne15296" dataDxfId="1085"/>
    <tableColumn id="15329" xr3:uid="{00000000-0010-0000-0400-0000E13B0000}" name="Colonne15297" dataDxfId="1084"/>
    <tableColumn id="15330" xr3:uid="{00000000-0010-0000-0400-0000E23B0000}" name="Colonne15298" dataDxfId="1083"/>
    <tableColumn id="15331" xr3:uid="{00000000-0010-0000-0400-0000E33B0000}" name="Colonne15299" dataDxfId="1082"/>
    <tableColumn id="15332" xr3:uid="{00000000-0010-0000-0400-0000E43B0000}" name="Colonne15300" dataDxfId="1081"/>
    <tableColumn id="15333" xr3:uid="{00000000-0010-0000-0400-0000E53B0000}" name="Colonne15301" dataDxfId="1080"/>
    <tableColumn id="15334" xr3:uid="{00000000-0010-0000-0400-0000E63B0000}" name="Colonne15302" dataDxfId="1079"/>
    <tableColumn id="15335" xr3:uid="{00000000-0010-0000-0400-0000E73B0000}" name="Colonne15303" dataDxfId="1078"/>
    <tableColumn id="15336" xr3:uid="{00000000-0010-0000-0400-0000E83B0000}" name="Colonne15304" dataDxfId="1077"/>
    <tableColumn id="15337" xr3:uid="{00000000-0010-0000-0400-0000E93B0000}" name="Colonne15305" dataDxfId="1076"/>
    <tableColumn id="15338" xr3:uid="{00000000-0010-0000-0400-0000EA3B0000}" name="Colonne15306" dataDxfId="1075"/>
    <tableColumn id="15339" xr3:uid="{00000000-0010-0000-0400-0000EB3B0000}" name="Colonne15307" dataDxfId="1074"/>
    <tableColumn id="15340" xr3:uid="{00000000-0010-0000-0400-0000EC3B0000}" name="Colonne15308" dataDxfId="1073"/>
    <tableColumn id="15341" xr3:uid="{00000000-0010-0000-0400-0000ED3B0000}" name="Colonne15309" dataDxfId="1072"/>
    <tableColumn id="15342" xr3:uid="{00000000-0010-0000-0400-0000EE3B0000}" name="Colonne15310" dataDxfId="1071"/>
    <tableColumn id="15343" xr3:uid="{00000000-0010-0000-0400-0000EF3B0000}" name="Colonne15311" dataDxfId="1070"/>
    <tableColumn id="15344" xr3:uid="{00000000-0010-0000-0400-0000F03B0000}" name="Colonne15312" dataDxfId="1069"/>
    <tableColumn id="15345" xr3:uid="{00000000-0010-0000-0400-0000F13B0000}" name="Colonne15313" dataDxfId="1068"/>
    <tableColumn id="15346" xr3:uid="{00000000-0010-0000-0400-0000F23B0000}" name="Colonne15314" dataDxfId="1067"/>
    <tableColumn id="15347" xr3:uid="{00000000-0010-0000-0400-0000F33B0000}" name="Colonne15315" dataDxfId="1066"/>
    <tableColumn id="15348" xr3:uid="{00000000-0010-0000-0400-0000F43B0000}" name="Colonne15316" dataDxfId="1065"/>
    <tableColumn id="15349" xr3:uid="{00000000-0010-0000-0400-0000F53B0000}" name="Colonne15317" dataDxfId="1064"/>
    <tableColumn id="15350" xr3:uid="{00000000-0010-0000-0400-0000F63B0000}" name="Colonne15318" dataDxfId="1063"/>
    <tableColumn id="15351" xr3:uid="{00000000-0010-0000-0400-0000F73B0000}" name="Colonne15319" dataDxfId="1062"/>
    <tableColumn id="15352" xr3:uid="{00000000-0010-0000-0400-0000F83B0000}" name="Colonne15320" dataDxfId="1061"/>
    <tableColumn id="15353" xr3:uid="{00000000-0010-0000-0400-0000F93B0000}" name="Colonne15321" dataDxfId="1060"/>
    <tableColumn id="15354" xr3:uid="{00000000-0010-0000-0400-0000FA3B0000}" name="Colonne15322" dataDxfId="1059"/>
    <tableColumn id="15355" xr3:uid="{00000000-0010-0000-0400-0000FB3B0000}" name="Colonne15323" dataDxfId="1058"/>
    <tableColumn id="15356" xr3:uid="{00000000-0010-0000-0400-0000FC3B0000}" name="Colonne15324" dataDxfId="1057"/>
    <tableColumn id="15357" xr3:uid="{00000000-0010-0000-0400-0000FD3B0000}" name="Colonne15325" dataDxfId="1056"/>
    <tableColumn id="15358" xr3:uid="{00000000-0010-0000-0400-0000FE3B0000}" name="Colonne15326" dataDxfId="1055"/>
    <tableColumn id="15359" xr3:uid="{00000000-0010-0000-0400-0000FF3B0000}" name="Colonne15327" dataDxfId="1054"/>
    <tableColumn id="15360" xr3:uid="{00000000-0010-0000-0400-0000003C0000}" name="Colonne15328" dataDxfId="1053"/>
    <tableColumn id="15361" xr3:uid="{00000000-0010-0000-0400-0000013C0000}" name="Colonne15329" dataDxfId="1052"/>
    <tableColumn id="15362" xr3:uid="{00000000-0010-0000-0400-0000023C0000}" name="Colonne15330" dataDxfId="1051"/>
    <tableColumn id="15363" xr3:uid="{00000000-0010-0000-0400-0000033C0000}" name="Colonne15331" dataDxfId="1050"/>
    <tableColumn id="15364" xr3:uid="{00000000-0010-0000-0400-0000043C0000}" name="Colonne15332" dataDxfId="1049"/>
    <tableColumn id="15365" xr3:uid="{00000000-0010-0000-0400-0000053C0000}" name="Colonne15333" dataDxfId="1048"/>
    <tableColumn id="15366" xr3:uid="{00000000-0010-0000-0400-0000063C0000}" name="Colonne15334" dataDxfId="1047"/>
    <tableColumn id="15367" xr3:uid="{00000000-0010-0000-0400-0000073C0000}" name="Colonne15335" dataDxfId="1046"/>
    <tableColumn id="15368" xr3:uid="{00000000-0010-0000-0400-0000083C0000}" name="Colonne15336" dataDxfId="1045"/>
    <tableColumn id="15369" xr3:uid="{00000000-0010-0000-0400-0000093C0000}" name="Colonne15337" dataDxfId="1044"/>
    <tableColumn id="15370" xr3:uid="{00000000-0010-0000-0400-00000A3C0000}" name="Colonne15338" dataDxfId="1043"/>
    <tableColumn id="15371" xr3:uid="{00000000-0010-0000-0400-00000B3C0000}" name="Colonne15339" dataDxfId="1042"/>
    <tableColumn id="15372" xr3:uid="{00000000-0010-0000-0400-00000C3C0000}" name="Colonne15340" dataDxfId="1041"/>
    <tableColumn id="15373" xr3:uid="{00000000-0010-0000-0400-00000D3C0000}" name="Colonne15341" dataDxfId="1040"/>
    <tableColumn id="15374" xr3:uid="{00000000-0010-0000-0400-00000E3C0000}" name="Colonne15342" dataDxfId="1039"/>
    <tableColumn id="15375" xr3:uid="{00000000-0010-0000-0400-00000F3C0000}" name="Colonne15343" dataDxfId="1038"/>
    <tableColumn id="15376" xr3:uid="{00000000-0010-0000-0400-0000103C0000}" name="Colonne15344" dataDxfId="1037"/>
    <tableColumn id="15377" xr3:uid="{00000000-0010-0000-0400-0000113C0000}" name="Colonne15345" dataDxfId="1036"/>
    <tableColumn id="15378" xr3:uid="{00000000-0010-0000-0400-0000123C0000}" name="Colonne15346" dataDxfId="1035"/>
    <tableColumn id="15379" xr3:uid="{00000000-0010-0000-0400-0000133C0000}" name="Colonne15347" dataDxfId="1034"/>
    <tableColumn id="15380" xr3:uid="{00000000-0010-0000-0400-0000143C0000}" name="Colonne15348" dataDxfId="1033"/>
    <tableColumn id="15381" xr3:uid="{00000000-0010-0000-0400-0000153C0000}" name="Colonne15349" dataDxfId="1032"/>
    <tableColumn id="15382" xr3:uid="{00000000-0010-0000-0400-0000163C0000}" name="Colonne15350" dataDxfId="1031"/>
    <tableColumn id="15383" xr3:uid="{00000000-0010-0000-0400-0000173C0000}" name="Colonne15351" dataDxfId="1030"/>
    <tableColumn id="15384" xr3:uid="{00000000-0010-0000-0400-0000183C0000}" name="Colonne15352" dataDxfId="1029"/>
    <tableColumn id="15385" xr3:uid="{00000000-0010-0000-0400-0000193C0000}" name="Colonne15353" dataDxfId="1028"/>
    <tableColumn id="15386" xr3:uid="{00000000-0010-0000-0400-00001A3C0000}" name="Colonne15354" dataDxfId="1027"/>
    <tableColumn id="15387" xr3:uid="{00000000-0010-0000-0400-00001B3C0000}" name="Colonne15355" dataDxfId="1026"/>
    <tableColumn id="15388" xr3:uid="{00000000-0010-0000-0400-00001C3C0000}" name="Colonne15356" dataDxfId="1025"/>
    <tableColumn id="15389" xr3:uid="{00000000-0010-0000-0400-00001D3C0000}" name="Colonne15357" dataDxfId="1024"/>
    <tableColumn id="15390" xr3:uid="{00000000-0010-0000-0400-00001E3C0000}" name="Colonne15358" dataDxfId="1023"/>
    <tableColumn id="15391" xr3:uid="{00000000-0010-0000-0400-00001F3C0000}" name="Colonne15359" dataDxfId="1022"/>
    <tableColumn id="15392" xr3:uid="{00000000-0010-0000-0400-0000203C0000}" name="Colonne15360" dataDxfId="1021"/>
    <tableColumn id="15393" xr3:uid="{00000000-0010-0000-0400-0000213C0000}" name="Colonne15361" dataDxfId="1020"/>
    <tableColumn id="15394" xr3:uid="{00000000-0010-0000-0400-0000223C0000}" name="Colonne15362" dataDxfId="1019"/>
    <tableColumn id="15395" xr3:uid="{00000000-0010-0000-0400-0000233C0000}" name="Colonne15363" dataDxfId="1018"/>
    <tableColumn id="15396" xr3:uid="{00000000-0010-0000-0400-0000243C0000}" name="Colonne15364" dataDxfId="1017"/>
    <tableColumn id="15397" xr3:uid="{00000000-0010-0000-0400-0000253C0000}" name="Colonne15365" dataDxfId="1016"/>
    <tableColumn id="15398" xr3:uid="{00000000-0010-0000-0400-0000263C0000}" name="Colonne15366" dataDxfId="1015"/>
    <tableColumn id="15399" xr3:uid="{00000000-0010-0000-0400-0000273C0000}" name="Colonne15367" dataDxfId="1014"/>
    <tableColumn id="15400" xr3:uid="{00000000-0010-0000-0400-0000283C0000}" name="Colonne15368" dataDxfId="1013"/>
    <tableColumn id="15401" xr3:uid="{00000000-0010-0000-0400-0000293C0000}" name="Colonne15369" dataDxfId="1012"/>
    <tableColumn id="15402" xr3:uid="{00000000-0010-0000-0400-00002A3C0000}" name="Colonne15370" dataDxfId="1011"/>
    <tableColumn id="15403" xr3:uid="{00000000-0010-0000-0400-00002B3C0000}" name="Colonne15371" dataDxfId="1010"/>
    <tableColumn id="15404" xr3:uid="{00000000-0010-0000-0400-00002C3C0000}" name="Colonne15372" dataDxfId="1009"/>
    <tableColumn id="15405" xr3:uid="{00000000-0010-0000-0400-00002D3C0000}" name="Colonne15373" dataDxfId="1008"/>
    <tableColumn id="15406" xr3:uid="{00000000-0010-0000-0400-00002E3C0000}" name="Colonne15374" dataDxfId="1007"/>
    <tableColumn id="15407" xr3:uid="{00000000-0010-0000-0400-00002F3C0000}" name="Colonne15375" dataDxfId="1006"/>
    <tableColumn id="15408" xr3:uid="{00000000-0010-0000-0400-0000303C0000}" name="Colonne15376" dataDxfId="1005"/>
    <tableColumn id="15409" xr3:uid="{00000000-0010-0000-0400-0000313C0000}" name="Colonne15377" dataDxfId="1004"/>
    <tableColumn id="15410" xr3:uid="{00000000-0010-0000-0400-0000323C0000}" name="Colonne15378" dataDxfId="1003"/>
    <tableColumn id="15411" xr3:uid="{00000000-0010-0000-0400-0000333C0000}" name="Colonne15379" dataDxfId="1002"/>
    <tableColumn id="15412" xr3:uid="{00000000-0010-0000-0400-0000343C0000}" name="Colonne15380" dataDxfId="1001"/>
    <tableColumn id="15413" xr3:uid="{00000000-0010-0000-0400-0000353C0000}" name="Colonne15381" dataDxfId="1000"/>
    <tableColumn id="15414" xr3:uid="{00000000-0010-0000-0400-0000363C0000}" name="Colonne15382" dataDxfId="999"/>
    <tableColumn id="15415" xr3:uid="{00000000-0010-0000-0400-0000373C0000}" name="Colonne15383" dataDxfId="998"/>
    <tableColumn id="15416" xr3:uid="{00000000-0010-0000-0400-0000383C0000}" name="Colonne15384" dataDxfId="997"/>
    <tableColumn id="15417" xr3:uid="{00000000-0010-0000-0400-0000393C0000}" name="Colonne15385" dataDxfId="996"/>
    <tableColumn id="15418" xr3:uid="{00000000-0010-0000-0400-00003A3C0000}" name="Colonne15386" dataDxfId="995"/>
    <tableColumn id="15419" xr3:uid="{00000000-0010-0000-0400-00003B3C0000}" name="Colonne15387" dataDxfId="994"/>
    <tableColumn id="15420" xr3:uid="{00000000-0010-0000-0400-00003C3C0000}" name="Colonne15388" dataDxfId="993"/>
    <tableColumn id="15421" xr3:uid="{00000000-0010-0000-0400-00003D3C0000}" name="Colonne15389" dataDxfId="992"/>
    <tableColumn id="15422" xr3:uid="{00000000-0010-0000-0400-00003E3C0000}" name="Colonne15390" dataDxfId="991"/>
    <tableColumn id="15423" xr3:uid="{00000000-0010-0000-0400-00003F3C0000}" name="Colonne15391" dataDxfId="990"/>
    <tableColumn id="15424" xr3:uid="{00000000-0010-0000-0400-0000403C0000}" name="Colonne15392" dataDxfId="989"/>
    <tableColumn id="15425" xr3:uid="{00000000-0010-0000-0400-0000413C0000}" name="Colonne15393" dataDxfId="988"/>
    <tableColumn id="15426" xr3:uid="{00000000-0010-0000-0400-0000423C0000}" name="Colonne15394" dataDxfId="987"/>
    <tableColumn id="15427" xr3:uid="{00000000-0010-0000-0400-0000433C0000}" name="Colonne15395" dataDxfId="986"/>
    <tableColumn id="15428" xr3:uid="{00000000-0010-0000-0400-0000443C0000}" name="Colonne15396" dataDxfId="985"/>
    <tableColumn id="15429" xr3:uid="{00000000-0010-0000-0400-0000453C0000}" name="Colonne15397" dataDxfId="984"/>
    <tableColumn id="15430" xr3:uid="{00000000-0010-0000-0400-0000463C0000}" name="Colonne15398" dataDxfId="983"/>
    <tableColumn id="15431" xr3:uid="{00000000-0010-0000-0400-0000473C0000}" name="Colonne15399" dataDxfId="982"/>
    <tableColumn id="15432" xr3:uid="{00000000-0010-0000-0400-0000483C0000}" name="Colonne15400" dataDxfId="981"/>
    <tableColumn id="15433" xr3:uid="{00000000-0010-0000-0400-0000493C0000}" name="Colonne15401" dataDxfId="980"/>
    <tableColumn id="15434" xr3:uid="{00000000-0010-0000-0400-00004A3C0000}" name="Colonne15402" dataDxfId="979"/>
    <tableColumn id="15435" xr3:uid="{00000000-0010-0000-0400-00004B3C0000}" name="Colonne15403" dataDxfId="978"/>
    <tableColumn id="15436" xr3:uid="{00000000-0010-0000-0400-00004C3C0000}" name="Colonne15404" dataDxfId="977"/>
    <tableColumn id="15437" xr3:uid="{00000000-0010-0000-0400-00004D3C0000}" name="Colonne15405" dataDxfId="976"/>
    <tableColumn id="15438" xr3:uid="{00000000-0010-0000-0400-00004E3C0000}" name="Colonne15406" dataDxfId="975"/>
    <tableColumn id="15439" xr3:uid="{00000000-0010-0000-0400-00004F3C0000}" name="Colonne15407" dataDxfId="974"/>
    <tableColumn id="15440" xr3:uid="{00000000-0010-0000-0400-0000503C0000}" name="Colonne15408" dataDxfId="973"/>
    <tableColumn id="15441" xr3:uid="{00000000-0010-0000-0400-0000513C0000}" name="Colonne15409" dataDxfId="972"/>
    <tableColumn id="15442" xr3:uid="{00000000-0010-0000-0400-0000523C0000}" name="Colonne15410" dataDxfId="971"/>
    <tableColumn id="15443" xr3:uid="{00000000-0010-0000-0400-0000533C0000}" name="Colonne15411" dataDxfId="970"/>
    <tableColumn id="15444" xr3:uid="{00000000-0010-0000-0400-0000543C0000}" name="Colonne15412" dataDxfId="969"/>
    <tableColumn id="15445" xr3:uid="{00000000-0010-0000-0400-0000553C0000}" name="Colonne15413" dataDxfId="968"/>
    <tableColumn id="15446" xr3:uid="{00000000-0010-0000-0400-0000563C0000}" name="Colonne15414" dataDxfId="967"/>
    <tableColumn id="15447" xr3:uid="{00000000-0010-0000-0400-0000573C0000}" name="Colonne15415" dataDxfId="966"/>
    <tableColumn id="15448" xr3:uid="{00000000-0010-0000-0400-0000583C0000}" name="Colonne15416" dataDxfId="965"/>
    <tableColumn id="15449" xr3:uid="{00000000-0010-0000-0400-0000593C0000}" name="Colonne15417" dataDxfId="964"/>
    <tableColumn id="15450" xr3:uid="{00000000-0010-0000-0400-00005A3C0000}" name="Colonne15418" dataDxfId="963"/>
    <tableColumn id="15451" xr3:uid="{00000000-0010-0000-0400-00005B3C0000}" name="Colonne15419" dataDxfId="962"/>
    <tableColumn id="15452" xr3:uid="{00000000-0010-0000-0400-00005C3C0000}" name="Colonne15420" dataDxfId="961"/>
    <tableColumn id="15453" xr3:uid="{00000000-0010-0000-0400-00005D3C0000}" name="Colonne15421" dataDxfId="960"/>
    <tableColumn id="15454" xr3:uid="{00000000-0010-0000-0400-00005E3C0000}" name="Colonne15422" dataDxfId="959"/>
    <tableColumn id="15455" xr3:uid="{00000000-0010-0000-0400-00005F3C0000}" name="Colonne15423" dataDxfId="958"/>
    <tableColumn id="15456" xr3:uid="{00000000-0010-0000-0400-0000603C0000}" name="Colonne15424" dataDxfId="957"/>
    <tableColumn id="15457" xr3:uid="{00000000-0010-0000-0400-0000613C0000}" name="Colonne15425" dataDxfId="956"/>
    <tableColumn id="15458" xr3:uid="{00000000-0010-0000-0400-0000623C0000}" name="Colonne15426" dataDxfId="955"/>
    <tableColumn id="15459" xr3:uid="{00000000-0010-0000-0400-0000633C0000}" name="Colonne15427" dataDxfId="954"/>
    <tableColumn id="15460" xr3:uid="{00000000-0010-0000-0400-0000643C0000}" name="Colonne15428" dataDxfId="953"/>
    <tableColumn id="15461" xr3:uid="{00000000-0010-0000-0400-0000653C0000}" name="Colonne15429" dataDxfId="952"/>
    <tableColumn id="15462" xr3:uid="{00000000-0010-0000-0400-0000663C0000}" name="Colonne15430" dataDxfId="951"/>
    <tableColumn id="15463" xr3:uid="{00000000-0010-0000-0400-0000673C0000}" name="Colonne15431" dataDxfId="950"/>
    <tableColumn id="15464" xr3:uid="{00000000-0010-0000-0400-0000683C0000}" name="Colonne15432" dataDxfId="949"/>
    <tableColumn id="15465" xr3:uid="{00000000-0010-0000-0400-0000693C0000}" name="Colonne15433" dataDxfId="948"/>
    <tableColumn id="15466" xr3:uid="{00000000-0010-0000-0400-00006A3C0000}" name="Colonne15434" dataDxfId="947"/>
    <tableColumn id="15467" xr3:uid="{00000000-0010-0000-0400-00006B3C0000}" name="Colonne15435" dataDxfId="946"/>
    <tableColumn id="15468" xr3:uid="{00000000-0010-0000-0400-00006C3C0000}" name="Colonne15436" dataDxfId="945"/>
    <tableColumn id="15469" xr3:uid="{00000000-0010-0000-0400-00006D3C0000}" name="Colonne15437" dataDxfId="944"/>
    <tableColumn id="15470" xr3:uid="{00000000-0010-0000-0400-00006E3C0000}" name="Colonne15438" dataDxfId="943"/>
    <tableColumn id="15471" xr3:uid="{00000000-0010-0000-0400-00006F3C0000}" name="Colonne15439" dataDxfId="942"/>
    <tableColumn id="15472" xr3:uid="{00000000-0010-0000-0400-0000703C0000}" name="Colonne15440" dataDxfId="941"/>
    <tableColumn id="15473" xr3:uid="{00000000-0010-0000-0400-0000713C0000}" name="Colonne15441" dataDxfId="940"/>
    <tableColumn id="15474" xr3:uid="{00000000-0010-0000-0400-0000723C0000}" name="Colonne15442" dataDxfId="939"/>
    <tableColumn id="15475" xr3:uid="{00000000-0010-0000-0400-0000733C0000}" name="Colonne15443" dataDxfId="938"/>
    <tableColumn id="15476" xr3:uid="{00000000-0010-0000-0400-0000743C0000}" name="Colonne15444" dataDxfId="937"/>
    <tableColumn id="15477" xr3:uid="{00000000-0010-0000-0400-0000753C0000}" name="Colonne15445" dataDxfId="936"/>
    <tableColumn id="15478" xr3:uid="{00000000-0010-0000-0400-0000763C0000}" name="Colonne15446" dataDxfId="935"/>
    <tableColumn id="15479" xr3:uid="{00000000-0010-0000-0400-0000773C0000}" name="Colonne15447" dataDxfId="934"/>
    <tableColumn id="15480" xr3:uid="{00000000-0010-0000-0400-0000783C0000}" name="Colonne15448" dataDxfId="933"/>
    <tableColumn id="15481" xr3:uid="{00000000-0010-0000-0400-0000793C0000}" name="Colonne15449" dataDxfId="932"/>
    <tableColumn id="15482" xr3:uid="{00000000-0010-0000-0400-00007A3C0000}" name="Colonne15450" dataDxfId="931"/>
    <tableColumn id="15483" xr3:uid="{00000000-0010-0000-0400-00007B3C0000}" name="Colonne15451" dataDxfId="930"/>
    <tableColumn id="15484" xr3:uid="{00000000-0010-0000-0400-00007C3C0000}" name="Colonne15452" dataDxfId="929"/>
    <tableColumn id="15485" xr3:uid="{00000000-0010-0000-0400-00007D3C0000}" name="Colonne15453" dataDxfId="928"/>
    <tableColumn id="15486" xr3:uid="{00000000-0010-0000-0400-00007E3C0000}" name="Colonne15454" dataDxfId="927"/>
    <tableColumn id="15487" xr3:uid="{00000000-0010-0000-0400-00007F3C0000}" name="Colonne15455" dataDxfId="926"/>
    <tableColumn id="15488" xr3:uid="{00000000-0010-0000-0400-0000803C0000}" name="Colonne15456" dataDxfId="925"/>
    <tableColumn id="15489" xr3:uid="{00000000-0010-0000-0400-0000813C0000}" name="Colonne15457" dataDxfId="924"/>
    <tableColumn id="15490" xr3:uid="{00000000-0010-0000-0400-0000823C0000}" name="Colonne15458" dataDxfId="923"/>
    <tableColumn id="15491" xr3:uid="{00000000-0010-0000-0400-0000833C0000}" name="Colonne15459" dataDxfId="922"/>
    <tableColumn id="15492" xr3:uid="{00000000-0010-0000-0400-0000843C0000}" name="Colonne15460" dataDxfId="921"/>
    <tableColumn id="15493" xr3:uid="{00000000-0010-0000-0400-0000853C0000}" name="Colonne15461" dataDxfId="920"/>
    <tableColumn id="15494" xr3:uid="{00000000-0010-0000-0400-0000863C0000}" name="Colonne15462" dataDxfId="919"/>
    <tableColumn id="15495" xr3:uid="{00000000-0010-0000-0400-0000873C0000}" name="Colonne15463" dataDxfId="918"/>
    <tableColumn id="15496" xr3:uid="{00000000-0010-0000-0400-0000883C0000}" name="Colonne15464" dataDxfId="917"/>
    <tableColumn id="15497" xr3:uid="{00000000-0010-0000-0400-0000893C0000}" name="Colonne15465" dataDxfId="916"/>
    <tableColumn id="15498" xr3:uid="{00000000-0010-0000-0400-00008A3C0000}" name="Colonne15466" dataDxfId="915"/>
    <tableColumn id="15499" xr3:uid="{00000000-0010-0000-0400-00008B3C0000}" name="Colonne15467" dataDxfId="914"/>
    <tableColumn id="15500" xr3:uid="{00000000-0010-0000-0400-00008C3C0000}" name="Colonne15468" dataDxfId="913"/>
    <tableColumn id="15501" xr3:uid="{00000000-0010-0000-0400-00008D3C0000}" name="Colonne15469" dataDxfId="912"/>
    <tableColumn id="15502" xr3:uid="{00000000-0010-0000-0400-00008E3C0000}" name="Colonne15470" dataDxfId="911"/>
    <tableColumn id="15503" xr3:uid="{00000000-0010-0000-0400-00008F3C0000}" name="Colonne15471" dataDxfId="910"/>
    <tableColumn id="15504" xr3:uid="{00000000-0010-0000-0400-0000903C0000}" name="Colonne15472" dataDxfId="909"/>
    <tableColumn id="15505" xr3:uid="{00000000-0010-0000-0400-0000913C0000}" name="Colonne15473" dataDxfId="908"/>
    <tableColumn id="15506" xr3:uid="{00000000-0010-0000-0400-0000923C0000}" name="Colonne15474" dataDxfId="907"/>
    <tableColumn id="15507" xr3:uid="{00000000-0010-0000-0400-0000933C0000}" name="Colonne15475" dataDxfId="906"/>
    <tableColumn id="15508" xr3:uid="{00000000-0010-0000-0400-0000943C0000}" name="Colonne15476" dataDxfId="905"/>
    <tableColumn id="15509" xr3:uid="{00000000-0010-0000-0400-0000953C0000}" name="Colonne15477" dataDxfId="904"/>
    <tableColumn id="15510" xr3:uid="{00000000-0010-0000-0400-0000963C0000}" name="Colonne15478" dataDxfId="903"/>
    <tableColumn id="15511" xr3:uid="{00000000-0010-0000-0400-0000973C0000}" name="Colonne15479" dataDxfId="902"/>
    <tableColumn id="15512" xr3:uid="{00000000-0010-0000-0400-0000983C0000}" name="Colonne15480" dataDxfId="901"/>
    <tableColumn id="15513" xr3:uid="{00000000-0010-0000-0400-0000993C0000}" name="Colonne15481" dataDxfId="900"/>
    <tableColumn id="15514" xr3:uid="{00000000-0010-0000-0400-00009A3C0000}" name="Colonne15482" dataDxfId="899"/>
    <tableColumn id="15515" xr3:uid="{00000000-0010-0000-0400-00009B3C0000}" name="Colonne15483" dataDxfId="898"/>
    <tableColumn id="15516" xr3:uid="{00000000-0010-0000-0400-00009C3C0000}" name="Colonne15484" dataDxfId="897"/>
    <tableColumn id="15517" xr3:uid="{00000000-0010-0000-0400-00009D3C0000}" name="Colonne15485" dataDxfId="896"/>
    <tableColumn id="15518" xr3:uid="{00000000-0010-0000-0400-00009E3C0000}" name="Colonne15486" dataDxfId="895"/>
    <tableColumn id="15519" xr3:uid="{00000000-0010-0000-0400-00009F3C0000}" name="Colonne15487" dataDxfId="894"/>
    <tableColumn id="15520" xr3:uid="{00000000-0010-0000-0400-0000A03C0000}" name="Colonne15488" dataDxfId="893"/>
    <tableColumn id="15521" xr3:uid="{00000000-0010-0000-0400-0000A13C0000}" name="Colonne15489" dataDxfId="892"/>
    <tableColumn id="15522" xr3:uid="{00000000-0010-0000-0400-0000A23C0000}" name="Colonne15490" dataDxfId="891"/>
    <tableColumn id="15523" xr3:uid="{00000000-0010-0000-0400-0000A33C0000}" name="Colonne15491" dataDxfId="890"/>
    <tableColumn id="15524" xr3:uid="{00000000-0010-0000-0400-0000A43C0000}" name="Colonne15492" dataDxfId="889"/>
    <tableColumn id="15525" xr3:uid="{00000000-0010-0000-0400-0000A53C0000}" name="Colonne15493" dataDxfId="888"/>
    <tableColumn id="15526" xr3:uid="{00000000-0010-0000-0400-0000A63C0000}" name="Colonne15494" dataDxfId="887"/>
    <tableColumn id="15527" xr3:uid="{00000000-0010-0000-0400-0000A73C0000}" name="Colonne15495" dataDxfId="886"/>
    <tableColumn id="15528" xr3:uid="{00000000-0010-0000-0400-0000A83C0000}" name="Colonne15496" dataDxfId="885"/>
    <tableColumn id="15529" xr3:uid="{00000000-0010-0000-0400-0000A93C0000}" name="Colonne15497" dataDxfId="884"/>
    <tableColumn id="15530" xr3:uid="{00000000-0010-0000-0400-0000AA3C0000}" name="Colonne15498" dataDxfId="883"/>
    <tableColumn id="15531" xr3:uid="{00000000-0010-0000-0400-0000AB3C0000}" name="Colonne15499" dataDxfId="882"/>
    <tableColumn id="15532" xr3:uid="{00000000-0010-0000-0400-0000AC3C0000}" name="Colonne15500" dataDxfId="881"/>
    <tableColumn id="15533" xr3:uid="{00000000-0010-0000-0400-0000AD3C0000}" name="Colonne15501" dataDxfId="880"/>
    <tableColumn id="15534" xr3:uid="{00000000-0010-0000-0400-0000AE3C0000}" name="Colonne15502" dataDxfId="879"/>
    <tableColumn id="15535" xr3:uid="{00000000-0010-0000-0400-0000AF3C0000}" name="Colonne15503" dataDxfId="878"/>
    <tableColumn id="15536" xr3:uid="{00000000-0010-0000-0400-0000B03C0000}" name="Colonne15504" dataDxfId="877"/>
    <tableColumn id="15537" xr3:uid="{00000000-0010-0000-0400-0000B13C0000}" name="Colonne15505" dataDxfId="876"/>
    <tableColumn id="15538" xr3:uid="{00000000-0010-0000-0400-0000B23C0000}" name="Colonne15506" dataDxfId="875"/>
    <tableColumn id="15539" xr3:uid="{00000000-0010-0000-0400-0000B33C0000}" name="Colonne15507" dataDxfId="874"/>
    <tableColumn id="15540" xr3:uid="{00000000-0010-0000-0400-0000B43C0000}" name="Colonne15508" dataDxfId="873"/>
    <tableColumn id="15541" xr3:uid="{00000000-0010-0000-0400-0000B53C0000}" name="Colonne15509" dataDxfId="872"/>
    <tableColumn id="15542" xr3:uid="{00000000-0010-0000-0400-0000B63C0000}" name="Colonne15510" dataDxfId="871"/>
    <tableColumn id="15543" xr3:uid="{00000000-0010-0000-0400-0000B73C0000}" name="Colonne15511" dataDxfId="870"/>
    <tableColumn id="15544" xr3:uid="{00000000-0010-0000-0400-0000B83C0000}" name="Colonne15512" dataDxfId="869"/>
    <tableColumn id="15545" xr3:uid="{00000000-0010-0000-0400-0000B93C0000}" name="Colonne15513" dataDxfId="868"/>
    <tableColumn id="15546" xr3:uid="{00000000-0010-0000-0400-0000BA3C0000}" name="Colonne15514" dataDxfId="867"/>
    <tableColumn id="15547" xr3:uid="{00000000-0010-0000-0400-0000BB3C0000}" name="Colonne15515" dataDxfId="866"/>
    <tableColumn id="15548" xr3:uid="{00000000-0010-0000-0400-0000BC3C0000}" name="Colonne15516" dataDxfId="865"/>
    <tableColumn id="15549" xr3:uid="{00000000-0010-0000-0400-0000BD3C0000}" name="Colonne15517" dataDxfId="864"/>
    <tableColumn id="15550" xr3:uid="{00000000-0010-0000-0400-0000BE3C0000}" name="Colonne15518" dataDxfId="863"/>
    <tableColumn id="15551" xr3:uid="{00000000-0010-0000-0400-0000BF3C0000}" name="Colonne15519" dataDxfId="862"/>
    <tableColumn id="15552" xr3:uid="{00000000-0010-0000-0400-0000C03C0000}" name="Colonne15520" dataDxfId="861"/>
    <tableColumn id="15553" xr3:uid="{00000000-0010-0000-0400-0000C13C0000}" name="Colonne15521" dataDxfId="860"/>
    <tableColumn id="15554" xr3:uid="{00000000-0010-0000-0400-0000C23C0000}" name="Colonne15522" dataDxfId="859"/>
    <tableColumn id="15555" xr3:uid="{00000000-0010-0000-0400-0000C33C0000}" name="Colonne15523" dataDxfId="858"/>
    <tableColumn id="15556" xr3:uid="{00000000-0010-0000-0400-0000C43C0000}" name="Colonne15524" dataDxfId="857"/>
    <tableColumn id="15557" xr3:uid="{00000000-0010-0000-0400-0000C53C0000}" name="Colonne15525" dataDxfId="856"/>
    <tableColumn id="15558" xr3:uid="{00000000-0010-0000-0400-0000C63C0000}" name="Colonne15526" dataDxfId="855"/>
    <tableColumn id="15559" xr3:uid="{00000000-0010-0000-0400-0000C73C0000}" name="Colonne15527" dataDxfId="854"/>
    <tableColumn id="15560" xr3:uid="{00000000-0010-0000-0400-0000C83C0000}" name="Colonne15528" dataDxfId="853"/>
    <tableColumn id="15561" xr3:uid="{00000000-0010-0000-0400-0000C93C0000}" name="Colonne15529" dataDxfId="852"/>
    <tableColumn id="15562" xr3:uid="{00000000-0010-0000-0400-0000CA3C0000}" name="Colonne15530" dataDxfId="851"/>
    <tableColumn id="15563" xr3:uid="{00000000-0010-0000-0400-0000CB3C0000}" name="Colonne15531" dataDxfId="850"/>
    <tableColumn id="15564" xr3:uid="{00000000-0010-0000-0400-0000CC3C0000}" name="Colonne15532" dataDxfId="849"/>
    <tableColumn id="15565" xr3:uid="{00000000-0010-0000-0400-0000CD3C0000}" name="Colonne15533" dataDxfId="848"/>
    <tableColumn id="15566" xr3:uid="{00000000-0010-0000-0400-0000CE3C0000}" name="Colonne15534" dataDxfId="847"/>
    <tableColumn id="15567" xr3:uid="{00000000-0010-0000-0400-0000CF3C0000}" name="Colonne15535" dataDxfId="846"/>
    <tableColumn id="15568" xr3:uid="{00000000-0010-0000-0400-0000D03C0000}" name="Colonne15536" dataDxfId="845"/>
    <tableColumn id="15569" xr3:uid="{00000000-0010-0000-0400-0000D13C0000}" name="Colonne15537" dataDxfId="844"/>
    <tableColumn id="15570" xr3:uid="{00000000-0010-0000-0400-0000D23C0000}" name="Colonne15538" dataDxfId="843"/>
    <tableColumn id="15571" xr3:uid="{00000000-0010-0000-0400-0000D33C0000}" name="Colonne15539" dataDxfId="842"/>
    <tableColumn id="15572" xr3:uid="{00000000-0010-0000-0400-0000D43C0000}" name="Colonne15540" dataDxfId="841"/>
    <tableColumn id="15573" xr3:uid="{00000000-0010-0000-0400-0000D53C0000}" name="Colonne15541" dataDxfId="840"/>
    <tableColumn id="15574" xr3:uid="{00000000-0010-0000-0400-0000D63C0000}" name="Colonne15542" dataDxfId="839"/>
    <tableColumn id="15575" xr3:uid="{00000000-0010-0000-0400-0000D73C0000}" name="Colonne15543" dataDxfId="838"/>
    <tableColumn id="15576" xr3:uid="{00000000-0010-0000-0400-0000D83C0000}" name="Colonne15544" dataDxfId="837"/>
    <tableColumn id="15577" xr3:uid="{00000000-0010-0000-0400-0000D93C0000}" name="Colonne15545" dataDxfId="836"/>
    <tableColumn id="15578" xr3:uid="{00000000-0010-0000-0400-0000DA3C0000}" name="Colonne15546" dataDxfId="835"/>
    <tableColumn id="15579" xr3:uid="{00000000-0010-0000-0400-0000DB3C0000}" name="Colonne15547" dataDxfId="834"/>
    <tableColumn id="15580" xr3:uid="{00000000-0010-0000-0400-0000DC3C0000}" name="Colonne15548" dataDxfId="833"/>
    <tableColumn id="15581" xr3:uid="{00000000-0010-0000-0400-0000DD3C0000}" name="Colonne15549" dataDxfId="832"/>
    <tableColumn id="15582" xr3:uid="{00000000-0010-0000-0400-0000DE3C0000}" name="Colonne15550" dataDxfId="831"/>
    <tableColumn id="15583" xr3:uid="{00000000-0010-0000-0400-0000DF3C0000}" name="Colonne15551" dataDxfId="830"/>
    <tableColumn id="15584" xr3:uid="{00000000-0010-0000-0400-0000E03C0000}" name="Colonne15552" dataDxfId="829"/>
    <tableColumn id="15585" xr3:uid="{00000000-0010-0000-0400-0000E13C0000}" name="Colonne15553" dataDxfId="828"/>
    <tableColumn id="15586" xr3:uid="{00000000-0010-0000-0400-0000E23C0000}" name="Colonne15554" dataDxfId="827"/>
    <tableColumn id="15587" xr3:uid="{00000000-0010-0000-0400-0000E33C0000}" name="Colonne15555" dataDxfId="826"/>
    <tableColumn id="15588" xr3:uid="{00000000-0010-0000-0400-0000E43C0000}" name="Colonne15556" dataDxfId="825"/>
    <tableColumn id="15589" xr3:uid="{00000000-0010-0000-0400-0000E53C0000}" name="Colonne15557" dataDxfId="824"/>
    <tableColumn id="15590" xr3:uid="{00000000-0010-0000-0400-0000E63C0000}" name="Colonne15558" dataDxfId="823"/>
    <tableColumn id="15591" xr3:uid="{00000000-0010-0000-0400-0000E73C0000}" name="Colonne15559" dataDxfId="822"/>
    <tableColumn id="15592" xr3:uid="{00000000-0010-0000-0400-0000E83C0000}" name="Colonne15560" dataDxfId="821"/>
    <tableColumn id="15593" xr3:uid="{00000000-0010-0000-0400-0000E93C0000}" name="Colonne15561" dataDxfId="820"/>
    <tableColumn id="15594" xr3:uid="{00000000-0010-0000-0400-0000EA3C0000}" name="Colonne15562" dataDxfId="819"/>
    <tableColumn id="15595" xr3:uid="{00000000-0010-0000-0400-0000EB3C0000}" name="Colonne15563" dataDxfId="818"/>
    <tableColumn id="15596" xr3:uid="{00000000-0010-0000-0400-0000EC3C0000}" name="Colonne15564" dataDxfId="817"/>
    <tableColumn id="15597" xr3:uid="{00000000-0010-0000-0400-0000ED3C0000}" name="Colonne15565" dataDxfId="816"/>
    <tableColumn id="15598" xr3:uid="{00000000-0010-0000-0400-0000EE3C0000}" name="Colonne15566" dataDxfId="815"/>
    <tableColumn id="15599" xr3:uid="{00000000-0010-0000-0400-0000EF3C0000}" name="Colonne15567" dataDxfId="814"/>
    <tableColumn id="15600" xr3:uid="{00000000-0010-0000-0400-0000F03C0000}" name="Colonne15568" dataDxfId="813"/>
    <tableColumn id="15601" xr3:uid="{00000000-0010-0000-0400-0000F13C0000}" name="Colonne15569" dataDxfId="812"/>
    <tableColumn id="15602" xr3:uid="{00000000-0010-0000-0400-0000F23C0000}" name="Colonne15570" dataDxfId="811"/>
    <tableColumn id="15603" xr3:uid="{00000000-0010-0000-0400-0000F33C0000}" name="Colonne15571" dataDxfId="810"/>
    <tableColumn id="15604" xr3:uid="{00000000-0010-0000-0400-0000F43C0000}" name="Colonne15572" dataDxfId="809"/>
    <tableColumn id="15605" xr3:uid="{00000000-0010-0000-0400-0000F53C0000}" name="Colonne15573" dataDxfId="808"/>
    <tableColumn id="15606" xr3:uid="{00000000-0010-0000-0400-0000F63C0000}" name="Colonne15574" dataDxfId="807"/>
    <tableColumn id="15607" xr3:uid="{00000000-0010-0000-0400-0000F73C0000}" name="Colonne15575" dataDxfId="806"/>
    <tableColumn id="15608" xr3:uid="{00000000-0010-0000-0400-0000F83C0000}" name="Colonne15576" dataDxfId="805"/>
    <tableColumn id="15609" xr3:uid="{00000000-0010-0000-0400-0000F93C0000}" name="Colonne15577" dataDxfId="804"/>
    <tableColumn id="15610" xr3:uid="{00000000-0010-0000-0400-0000FA3C0000}" name="Colonne15578" dataDxfId="803"/>
    <tableColumn id="15611" xr3:uid="{00000000-0010-0000-0400-0000FB3C0000}" name="Colonne15579" dataDxfId="802"/>
    <tableColumn id="15612" xr3:uid="{00000000-0010-0000-0400-0000FC3C0000}" name="Colonne15580" dataDxfId="801"/>
    <tableColumn id="15613" xr3:uid="{00000000-0010-0000-0400-0000FD3C0000}" name="Colonne15581" dataDxfId="800"/>
    <tableColumn id="15614" xr3:uid="{00000000-0010-0000-0400-0000FE3C0000}" name="Colonne15582" dataDxfId="799"/>
    <tableColumn id="15615" xr3:uid="{00000000-0010-0000-0400-0000FF3C0000}" name="Colonne15583" dataDxfId="798"/>
    <tableColumn id="15616" xr3:uid="{00000000-0010-0000-0400-0000003D0000}" name="Colonne15584" dataDxfId="797"/>
    <tableColumn id="15617" xr3:uid="{00000000-0010-0000-0400-0000013D0000}" name="Colonne15585" dataDxfId="796"/>
    <tableColumn id="15618" xr3:uid="{00000000-0010-0000-0400-0000023D0000}" name="Colonne15586" dataDxfId="795"/>
    <tableColumn id="15619" xr3:uid="{00000000-0010-0000-0400-0000033D0000}" name="Colonne15587" dataDxfId="794"/>
    <tableColumn id="15620" xr3:uid="{00000000-0010-0000-0400-0000043D0000}" name="Colonne15588" dataDxfId="793"/>
    <tableColumn id="15621" xr3:uid="{00000000-0010-0000-0400-0000053D0000}" name="Colonne15589" dataDxfId="792"/>
    <tableColumn id="15622" xr3:uid="{00000000-0010-0000-0400-0000063D0000}" name="Colonne15590" dataDxfId="791"/>
    <tableColumn id="15623" xr3:uid="{00000000-0010-0000-0400-0000073D0000}" name="Colonne15591" dataDxfId="790"/>
    <tableColumn id="15624" xr3:uid="{00000000-0010-0000-0400-0000083D0000}" name="Colonne15592" dataDxfId="789"/>
    <tableColumn id="15625" xr3:uid="{00000000-0010-0000-0400-0000093D0000}" name="Colonne15593" dataDxfId="788"/>
    <tableColumn id="15626" xr3:uid="{00000000-0010-0000-0400-00000A3D0000}" name="Colonne15594" dataDxfId="787"/>
    <tableColumn id="15627" xr3:uid="{00000000-0010-0000-0400-00000B3D0000}" name="Colonne15595" dataDxfId="786"/>
    <tableColumn id="15628" xr3:uid="{00000000-0010-0000-0400-00000C3D0000}" name="Colonne15596" dataDxfId="785"/>
    <tableColumn id="15629" xr3:uid="{00000000-0010-0000-0400-00000D3D0000}" name="Colonne15597" dataDxfId="784"/>
    <tableColumn id="15630" xr3:uid="{00000000-0010-0000-0400-00000E3D0000}" name="Colonne15598" dataDxfId="783"/>
    <tableColumn id="15631" xr3:uid="{00000000-0010-0000-0400-00000F3D0000}" name="Colonne15599" dataDxfId="782"/>
    <tableColumn id="15632" xr3:uid="{00000000-0010-0000-0400-0000103D0000}" name="Colonne15600" dataDxfId="781"/>
    <tableColumn id="15633" xr3:uid="{00000000-0010-0000-0400-0000113D0000}" name="Colonne15601" dataDxfId="780"/>
    <tableColumn id="15634" xr3:uid="{00000000-0010-0000-0400-0000123D0000}" name="Colonne15602" dataDxfId="779"/>
    <tableColumn id="15635" xr3:uid="{00000000-0010-0000-0400-0000133D0000}" name="Colonne15603" dataDxfId="778"/>
    <tableColumn id="15636" xr3:uid="{00000000-0010-0000-0400-0000143D0000}" name="Colonne15604" dataDxfId="777"/>
    <tableColumn id="15637" xr3:uid="{00000000-0010-0000-0400-0000153D0000}" name="Colonne15605" dataDxfId="776"/>
    <tableColumn id="15638" xr3:uid="{00000000-0010-0000-0400-0000163D0000}" name="Colonne15606" dataDxfId="775"/>
    <tableColumn id="15639" xr3:uid="{00000000-0010-0000-0400-0000173D0000}" name="Colonne15607" dataDxfId="774"/>
    <tableColumn id="15640" xr3:uid="{00000000-0010-0000-0400-0000183D0000}" name="Colonne15608" dataDxfId="773"/>
    <tableColumn id="15641" xr3:uid="{00000000-0010-0000-0400-0000193D0000}" name="Colonne15609" dataDxfId="772"/>
    <tableColumn id="15642" xr3:uid="{00000000-0010-0000-0400-00001A3D0000}" name="Colonne15610" dataDxfId="771"/>
    <tableColumn id="15643" xr3:uid="{00000000-0010-0000-0400-00001B3D0000}" name="Colonne15611" dataDxfId="770"/>
    <tableColumn id="15644" xr3:uid="{00000000-0010-0000-0400-00001C3D0000}" name="Colonne15612" dataDxfId="769"/>
    <tableColumn id="15645" xr3:uid="{00000000-0010-0000-0400-00001D3D0000}" name="Colonne15613" dataDxfId="768"/>
    <tableColumn id="15646" xr3:uid="{00000000-0010-0000-0400-00001E3D0000}" name="Colonne15614" dataDxfId="767"/>
    <tableColumn id="15647" xr3:uid="{00000000-0010-0000-0400-00001F3D0000}" name="Colonne15615" dataDxfId="766"/>
    <tableColumn id="15648" xr3:uid="{00000000-0010-0000-0400-0000203D0000}" name="Colonne15616" dataDxfId="765"/>
    <tableColumn id="15649" xr3:uid="{00000000-0010-0000-0400-0000213D0000}" name="Colonne15617" dataDxfId="764"/>
    <tableColumn id="15650" xr3:uid="{00000000-0010-0000-0400-0000223D0000}" name="Colonne15618" dataDxfId="763"/>
    <tableColumn id="15651" xr3:uid="{00000000-0010-0000-0400-0000233D0000}" name="Colonne15619" dataDxfId="762"/>
    <tableColumn id="15652" xr3:uid="{00000000-0010-0000-0400-0000243D0000}" name="Colonne15620" dataDxfId="761"/>
    <tableColumn id="15653" xr3:uid="{00000000-0010-0000-0400-0000253D0000}" name="Colonne15621" dataDxfId="760"/>
    <tableColumn id="15654" xr3:uid="{00000000-0010-0000-0400-0000263D0000}" name="Colonne15622" dataDxfId="759"/>
    <tableColumn id="15655" xr3:uid="{00000000-0010-0000-0400-0000273D0000}" name="Colonne15623" dataDxfId="758"/>
    <tableColumn id="15656" xr3:uid="{00000000-0010-0000-0400-0000283D0000}" name="Colonne15624" dataDxfId="757"/>
    <tableColumn id="15657" xr3:uid="{00000000-0010-0000-0400-0000293D0000}" name="Colonne15625" dataDxfId="756"/>
    <tableColumn id="15658" xr3:uid="{00000000-0010-0000-0400-00002A3D0000}" name="Colonne15626" dataDxfId="755"/>
    <tableColumn id="15659" xr3:uid="{00000000-0010-0000-0400-00002B3D0000}" name="Colonne15627" dataDxfId="754"/>
    <tableColumn id="15660" xr3:uid="{00000000-0010-0000-0400-00002C3D0000}" name="Colonne15628" dataDxfId="753"/>
    <tableColumn id="15661" xr3:uid="{00000000-0010-0000-0400-00002D3D0000}" name="Colonne15629" dataDxfId="752"/>
    <tableColumn id="15662" xr3:uid="{00000000-0010-0000-0400-00002E3D0000}" name="Colonne15630" dataDxfId="751"/>
    <tableColumn id="15663" xr3:uid="{00000000-0010-0000-0400-00002F3D0000}" name="Colonne15631" dataDxfId="750"/>
    <tableColumn id="15664" xr3:uid="{00000000-0010-0000-0400-0000303D0000}" name="Colonne15632" dataDxfId="749"/>
    <tableColumn id="15665" xr3:uid="{00000000-0010-0000-0400-0000313D0000}" name="Colonne15633" dataDxfId="748"/>
    <tableColumn id="15666" xr3:uid="{00000000-0010-0000-0400-0000323D0000}" name="Colonne15634" dataDxfId="747"/>
    <tableColumn id="15667" xr3:uid="{00000000-0010-0000-0400-0000333D0000}" name="Colonne15635" dataDxfId="746"/>
    <tableColumn id="15668" xr3:uid="{00000000-0010-0000-0400-0000343D0000}" name="Colonne15636" dataDxfId="745"/>
    <tableColumn id="15669" xr3:uid="{00000000-0010-0000-0400-0000353D0000}" name="Colonne15637" dataDxfId="744"/>
    <tableColumn id="15670" xr3:uid="{00000000-0010-0000-0400-0000363D0000}" name="Colonne15638" dataDxfId="743"/>
    <tableColumn id="15671" xr3:uid="{00000000-0010-0000-0400-0000373D0000}" name="Colonne15639" dataDxfId="742"/>
    <tableColumn id="15672" xr3:uid="{00000000-0010-0000-0400-0000383D0000}" name="Colonne15640" dataDxfId="741"/>
    <tableColumn id="15673" xr3:uid="{00000000-0010-0000-0400-0000393D0000}" name="Colonne15641" dataDxfId="740"/>
    <tableColumn id="15674" xr3:uid="{00000000-0010-0000-0400-00003A3D0000}" name="Colonne15642" dataDxfId="739"/>
    <tableColumn id="15675" xr3:uid="{00000000-0010-0000-0400-00003B3D0000}" name="Colonne15643" dataDxfId="738"/>
    <tableColumn id="15676" xr3:uid="{00000000-0010-0000-0400-00003C3D0000}" name="Colonne15644" dataDxfId="737"/>
    <tableColumn id="15677" xr3:uid="{00000000-0010-0000-0400-00003D3D0000}" name="Colonne15645" dataDxfId="736"/>
    <tableColumn id="15678" xr3:uid="{00000000-0010-0000-0400-00003E3D0000}" name="Colonne15646" dataDxfId="735"/>
    <tableColumn id="15679" xr3:uid="{00000000-0010-0000-0400-00003F3D0000}" name="Colonne15647" dataDxfId="734"/>
    <tableColumn id="15680" xr3:uid="{00000000-0010-0000-0400-0000403D0000}" name="Colonne15648" dataDxfId="733"/>
    <tableColumn id="15681" xr3:uid="{00000000-0010-0000-0400-0000413D0000}" name="Colonne15649" dataDxfId="732"/>
    <tableColumn id="15682" xr3:uid="{00000000-0010-0000-0400-0000423D0000}" name="Colonne15650" dataDxfId="731"/>
    <tableColumn id="15683" xr3:uid="{00000000-0010-0000-0400-0000433D0000}" name="Colonne15651" dataDxfId="730"/>
    <tableColumn id="15684" xr3:uid="{00000000-0010-0000-0400-0000443D0000}" name="Colonne15652" dataDxfId="729"/>
    <tableColumn id="15685" xr3:uid="{00000000-0010-0000-0400-0000453D0000}" name="Colonne15653" dataDxfId="728"/>
    <tableColumn id="15686" xr3:uid="{00000000-0010-0000-0400-0000463D0000}" name="Colonne15654" dataDxfId="727"/>
    <tableColumn id="15687" xr3:uid="{00000000-0010-0000-0400-0000473D0000}" name="Colonne15655" dataDxfId="726"/>
    <tableColumn id="15688" xr3:uid="{00000000-0010-0000-0400-0000483D0000}" name="Colonne15656" dataDxfId="725"/>
    <tableColumn id="15689" xr3:uid="{00000000-0010-0000-0400-0000493D0000}" name="Colonne15657" dataDxfId="724"/>
    <tableColumn id="15690" xr3:uid="{00000000-0010-0000-0400-00004A3D0000}" name="Colonne15658" dataDxfId="723"/>
    <tableColumn id="15691" xr3:uid="{00000000-0010-0000-0400-00004B3D0000}" name="Colonne15659" dataDxfId="722"/>
    <tableColumn id="15692" xr3:uid="{00000000-0010-0000-0400-00004C3D0000}" name="Colonne15660" dataDxfId="721"/>
    <tableColumn id="15693" xr3:uid="{00000000-0010-0000-0400-00004D3D0000}" name="Colonne15661" dataDxfId="720"/>
    <tableColumn id="15694" xr3:uid="{00000000-0010-0000-0400-00004E3D0000}" name="Colonne15662" dataDxfId="719"/>
    <tableColumn id="15695" xr3:uid="{00000000-0010-0000-0400-00004F3D0000}" name="Colonne15663" dataDxfId="718"/>
    <tableColumn id="15696" xr3:uid="{00000000-0010-0000-0400-0000503D0000}" name="Colonne15664" dataDxfId="717"/>
    <tableColumn id="15697" xr3:uid="{00000000-0010-0000-0400-0000513D0000}" name="Colonne15665" dataDxfId="716"/>
    <tableColumn id="15698" xr3:uid="{00000000-0010-0000-0400-0000523D0000}" name="Colonne15666" dataDxfId="715"/>
    <tableColumn id="15699" xr3:uid="{00000000-0010-0000-0400-0000533D0000}" name="Colonne15667" dataDxfId="714"/>
    <tableColumn id="15700" xr3:uid="{00000000-0010-0000-0400-0000543D0000}" name="Colonne15668" dataDxfId="713"/>
    <tableColumn id="15701" xr3:uid="{00000000-0010-0000-0400-0000553D0000}" name="Colonne15669" dataDxfId="712"/>
    <tableColumn id="15702" xr3:uid="{00000000-0010-0000-0400-0000563D0000}" name="Colonne15670" dataDxfId="711"/>
    <tableColumn id="15703" xr3:uid="{00000000-0010-0000-0400-0000573D0000}" name="Colonne15671" dataDxfId="710"/>
    <tableColumn id="15704" xr3:uid="{00000000-0010-0000-0400-0000583D0000}" name="Colonne15672" dataDxfId="709"/>
    <tableColumn id="15705" xr3:uid="{00000000-0010-0000-0400-0000593D0000}" name="Colonne15673" dataDxfId="708"/>
    <tableColumn id="15706" xr3:uid="{00000000-0010-0000-0400-00005A3D0000}" name="Colonne15674" dataDxfId="707"/>
    <tableColumn id="15707" xr3:uid="{00000000-0010-0000-0400-00005B3D0000}" name="Colonne15675" dataDxfId="706"/>
    <tableColumn id="15708" xr3:uid="{00000000-0010-0000-0400-00005C3D0000}" name="Colonne15676" dataDxfId="705"/>
    <tableColumn id="15709" xr3:uid="{00000000-0010-0000-0400-00005D3D0000}" name="Colonne15677" dataDxfId="704"/>
    <tableColumn id="15710" xr3:uid="{00000000-0010-0000-0400-00005E3D0000}" name="Colonne15678" dataDxfId="703"/>
    <tableColumn id="15711" xr3:uid="{00000000-0010-0000-0400-00005F3D0000}" name="Colonne15679" dataDxfId="702"/>
    <tableColumn id="15712" xr3:uid="{00000000-0010-0000-0400-0000603D0000}" name="Colonne15680" dataDxfId="701"/>
    <tableColumn id="15713" xr3:uid="{00000000-0010-0000-0400-0000613D0000}" name="Colonne15681" dataDxfId="700"/>
    <tableColumn id="15714" xr3:uid="{00000000-0010-0000-0400-0000623D0000}" name="Colonne15682" dataDxfId="699"/>
    <tableColumn id="15715" xr3:uid="{00000000-0010-0000-0400-0000633D0000}" name="Colonne15683" dataDxfId="698"/>
    <tableColumn id="15716" xr3:uid="{00000000-0010-0000-0400-0000643D0000}" name="Colonne15684" dataDxfId="697"/>
    <tableColumn id="15717" xr3:uid="{00000000-0010-0000-0400-0000653D0000}" name="Colonne15685" dataDxfId="696"/>
    <tableColumn id="15718" xr3:uid="{00000000-0010-0000-0400-0000663D0000}" name="Colonne15686" dataDxfId="695"/>
    <tableColumn id="15719" xr3:uid="{00000000-0010-0000-0400-0000673D0000}" name="Colonne15687" dataDxfId="694"/>
    <tableColumn id="15720" xr3:uid="{00000000-0010-0000-0400-0000683D0000}" name="Colonne15688" dataDxfId="693"/>
    <tableColumn id="15721" xr3:uid="{00000000-0010-0000-0400-0000693D0000}" name="Colonne15689" dataDxfId="692"/>
    <tableColumn id="15722" xr3:uid="{00000000-0010-0000-0400-00006A3D0000}" name="Colonne15690" dataDxfId="691"/>
    <tableColumn id="15723" xr3:uid="{00000000-0010-0000-0400-00006B3D0000}" name="Colonne15691" dataDxfId="690"/>
    <tableColumn id="15724" xr3:uid="{00000000-0010-0000-0400-00006C3D0000}" name="Colonne15692" dataDxfId="689"/>
    <tableColumn id="15725" xr3:uid="{00000000-0010-0000-0400-00006D3D0000}" name="Colonne15693" dataDxfId="688"/>
    <tableColumn id="15726" xr3:uid="{00000000-0010-0000-0400-00006E3D0000}" name="Colonne15694" dataDxfId="687"/>
    <tableColumn id="15727" xr3:uid="{00000000-0010-0000-0400-00006F3D0000}" name="Colonne15695" dataDxfId="686"/>
    <tableColumn id="15728" xr3:uid="{00000000-0010-0000-0400-0000703D0000}" name="Colonne15696" dataDxfId="685"/>
    <tableColumn id="15729" xr3:uid="{00000000-0010-0000-0400-0000713D0000}" name="Colonne15697" dataDxfId="684"/>
    <tableColumn id="15730" xr3:uid="{00000000-0010-0000-0400-0000723D0000}" name="Colonne15698" dataDxfId="683"/>
    <tableColumn id="15731" xr3:uid="{00000000-0010-0000-0400-0000733D0000}" name="Colonne15699" dataDxfId="682"/>
    <tableColumn id="15732" xr3:uid="{00000000-0010-0000-0400-0000743D0000}" name="Colonne15700" dataDxfId="681"/>
    <tableColumn id="15733" xr3:uid="{00000000-0010-0000-0400-0000753D0000}" name="Colonne15701" dataDxfId="680"/>
    <tableColumn id="15734" xr3:uid="{00000000-0010-0000-0400-0000763D0000}" name="Colonne15702" dataDxfId="679"/>
    <tableColumn id="15735" xr3:uid="{00000000-0010-0000-0400-0000773D0000}" name="Colonne15703" dataDxfId="678"/>
    <tableColumn id="15736" xr3:uid="{00000000-0010-0000-0400-0000783D0000}" name="Colonne15704" dataDxfId="677"/>
    <tableColumn id="15737" xr3:uid="{00000000-0010-0000-0400-0000793D0000}" name="Colonne15705" dataDxfId="676"/>
    <tableColumn id="15738" xr3:uid="{00000000-0010-0000-0400-00007A3D0000}" name="Colonne15706" dataDxfId="675"/>
    <tableColumn id="15739" xr3:uid="{00000000-0010-0000-0400-00007B3D0000}" name="Colonne15707" dataDxfId="674"/>
    <tableColumn id="15740" xr3:uid="{00000000-0010-0000-0400-00007C3D0000}" name="Colonne15708" dataDxfId="673"/>
    <tableColumn id="15741" xr3:uid="{00000000-0010-0000-0400-00007D3D0000}" name="Colonne15709" dataDxfId="672"/>
    <tableColumn id="15742" xr3:uid="{00000000-0010-0000-0400-00007E3D0000}" name="Colonne15710" dataDxfId="671"/>
    <tableColumn id="15743" xr3:uid="{00000000-0010-0000-0400-00007F3D0000}" name="Colonne15711" dataDxfId="670"/>
    <tableColumn id="15744" xr3:uid="{00000000-0010-0000-0400-0000803D0000}" name="Colonne15712" dataDxfId="669"/>
    <tableColumn id="15745" xr3:uid="{00000000-0010-0000-0400-0000813D0000}" name="Colonne15713" dataDxfId="668"/>
    <tableColumn id="15746" xr3:uid="{00000000-0010-0000-0400-0000823D0000}" name="Colonne15714" dataDxfId="667"/>
    <tableColumn id="15747" xr3:uid="{00000000-0010-0000-0400-0000833D0000}" name="Colonne15715" dataDxfId="666"/>
    <tableColumn id="15748" xr3:uid="{00000000-0010-0000-0400-0000843D0000}" name="Colonne15716" dataDxfId="665"/>
    <tableColumn id="15749" xr3:uid="{00000000-0010-0000-0400-0000853D0000}" name="Colonne15717" dataDxfId="664"/>
    <tableColumn id="15750" xr3:uid="{00000000-0010-0000-0400-0000863D0000}" name="Colonne15718" dataDxfId="663"/>
    <tableColumn id="15751" xr3:uid="{00000000-0010-0000-0400-0000873D0000}" name="Colonne15719" dataDxfId="662"/>
    <tableColumn id="15752" xr3:uid="{00000000-0010-0000-0400-0000883D0000}" name="Colonne15720" dataDxfId="661"/>
    <tableColumn id="15753" xr3:uid="{00000000-0010-0000-0400-0000893D0000}" name="Colonne15721" dataDxfId="660"/>
    <tableColumn id="15754" xr3:uid="{00000000-0010-0000-0400-00008A3D0000}" name="Colonne15722" dataDxfId="659"/>
    <tableColumn id="15755" xr3:uid="{00000000-0010-0000-0400-00008B3D0000}" name="Colonne15723" dataDxfId="658"/>
    <tableColumn id="15756" xr3:uid="{00000000-0010-0000-0400-00008C3D0000}" name="Colonne15724" dataDxfId="657"/>
    <tableColumn id="15757" xr3:uid="{00000000-0010-0000-0400-00008D3D0000}" name="Colonne15725" dataDxfId="656"/>
    <tableColumn id="15758" xr3:uid="{00000000-0010-0000-0400-00008E3D0000}" name="Colonne15726" dataDxfId="655"/>
    <tableColumn id="15759" xr3:uid="{00000000-0010-0000-0400-00008F3D0000}" name="Colonne15727" dataDxfId="654"/>
    <tableColumn id="15760" xr3:uid="{00000000-0010-0000-0400-0000903D0000}" name="Colonne15728" dataDxfId="653"/>
    <tableColumn id="15761" xr3:uid="{00000000-0010-0000-0400-0000913D0000}" name="Colonne15729" dataDxfId="652"/>
    <tableColumn id="15762" xr3:uid="{00000000-0010-0000-0400-0000923D0000}" name="Colonne15730" dataDxfId="651"/>
    <tableColumn id="15763" xr3:uid="{00000000-0010-0000-0400-0000933D0000}" name="Colonne15731" dataDxfId="650"/>
    <tableColumn id="15764" xr3:uid="{00000000-0010-0000-0400-0000943D0000}" name="Colonne15732" dataDxfId="649"/>
    <tableColumn id="15765" xr3:uid="{00000000-0010-0000-0400-0000953D0000}" name="Colonne15733" dataDxfId="648"/>
    <tableColumn id="15766" xr3:uid="{00000000-0010-0000-0400-0000963D0000}" name="Colonne15734" dataDxfId="647"/>
    <tableColumn id="15767" xr3:uid="{00000000-0010-0000-0400-0000973D0000}" name="Colonne15735" dataDxfId="646"/>
    <tableColumn id="15768" xr3:uid="{00000000-0010-0000-0400-0000983D0000}" name="Colonne15736" dataDxfId="645"/>
    <tableColumn id="15769" xr3:uid="{00000000-0010-0000-0400-0000993D0000}" name="Colonne15737" dataDxfId="644"/>
    <tableColumn id="15770" xr3:uid="{00000000-0010-0000-0400-00009A3D0000}" name="Colonne15738" dataDxfId="643"/>
    <tableColumn id="15771" xr3:uid="{00000000-0010-0000-0400-00009B3D0000}" name="Colonne15739" dataDxfId="642"/>
    <tableColumn id="15772" xr3:uid="{00000000-0010-0000-0400-00009C3D0000}" name="Colonne15740" dataDxfId="641"/>
    <tableColumn id="15773" xr3:uid="{00000000-0010-0000-0400-00009D3D0000}" name="Colonne15741" dataDxfId="640"/>
    <tableColumn id="15774" xr3:uid="{00000000-0010-0000-0400-00009E3D0000}" name="Colonne15742" dataDxfId="639"/>
    <tableColumn id="15775" xr3:uid="{00000000-0010-0000-0400-00009F3D0000}" name="Colonne15743" dataDxfId="638"/>
    <tableColumn id="15776" xr3:uid="{00000000-0010-0000-0400-0000A03D0000}" name="Colonne15744" dataDxfId="637"/>
    <tableColumn id="15777" xr3:uid="{00000000-0010-0000-0400-0000A13D0000}" name="Colonne15745" dataDxfId="636"/>
    <tableColumn id="15778" xr3:uid="{00000000-0010-0000-0400-0000A23D0000}" name="Colonne15746" dataDxfId="635"/>
    <tableColumn id="15779" xr3:uid="{00000000-0010-0000-0400-0000A33D0000}" name="Colonne15747" dataDxfId="634"/>
    <tableColumn id="15780" xr3:uid="{00000000-0010-0000-0400-0000A43D0000}" name="Colonne15748" dataDxfId="633"/>
    <tableColumn id="15781" xr3:uid="{00000000-0010-0000-0400-0000A53D0000}" name="Colonne15749" dataDxfId="632"/>
    <tableColumn id="15782" xr3:uid="{00000000-0010-0000-0400-0000A63D0000}" name="Colonne15750" dataDxfId="631"/>
    <tableColumn id="15783" xr3:uid="{00000000-0010-0000-0400-0000A73D0000}" name="Colonne15751" dataDxfId="630"/>
    <tableColumn id="15784" xr3:uid="{00000000-0010-0000-0400-0000A83D0000}" name="Colonne15752" dataDxfId="629"/>
    <tableColumn id="15785" xr3:uid="{00000000-0010-0000-0400-0000A93D0000}" name="Colonne15753" dataDxfId="628"/>
    <tableColumn id="15786" xr3:uid="{00000000-0010-0000-0400-0000AA3D0000}" name="Colonne15754" dataDxfId="627"/>
    <tableColumn id="15787" xr3:uid="{00000000-0010-0000-0400-0000AB3D0000}" name="Colonne15755" dataDxfId="626"/>
    <tableColumn id="15788" xr3:uid="{00000000-0010-0000-0400-0000AC3D0000}" name="Colonne15756" dataDxfId="625"/>
    <tableColumn id="15789" xr3:uid="{00000000-0010-0000-0400-0000AD3D0000}" name="Colonne15757" dataDxfId="624"/>
    <tableColumn id="15790" xr3:uid="{00000000-0010-0000-0400-0000AE3D0000}" name="Colonne15758" dataDxfId="623"/>
    <tableColumn id="15791" xr3:uid="{00000000-0010-0000-0400-0000AF3D0000}" name="Colonne15759" dataDxfId="622"/>
    <tableColumn id="15792" xr3:uid="{00000000-0010-0000-0400-0000B03D0000}" name="Colonne15760" dataDxfId="621"/>
    <tableColumn id="15793" xr3:uid="{00000000-0010-0000-0400-0000B13D0000}" name="Colonne15761" dataDxfId="620"/>
    <tableColumn id="15794" xr3:uid="{00000000-0010-0000-0400-0000B23D0000}" name="Colonne15762" dataDxfId="619"/>
    <tableColumn id="15795" xr3:uid="{00000000-0010-0000-0400-0000B33D0000}" name="Colonne15763" dataDxfId="618"/>
    <tableColumn id="15796" xr3:uid="{00000000-0010-0000-0400-0000B43D0000}" name="Colonne15764" dataDxfId="617"/>
    <tableColumn id="15797" xr3:uid="{00000000-0010-0000-0400-0000B53D0000}" name="Colonne15765" dataDxfId="616"/>
    <tableColumn id="15798" xr3:uid="{00000000-0010-0000-0400-0000B63D0000}" name="Colonne15766" dataDxfId="615"/>
    <tableColumn id="15799" xr3:uid="{00000000-0010-0000-0400-0000B73D0000}" name="Colonne15767" dataDxfId="614"/>
    <tableColumn id="15800" xr3:uid="{00000000-0010-0000-0400-0000B83D0000}" name="Colonne15768" dataDxfId="613"/>
    <tableColumn id="15801" xr3:uid="{00000000-0010-0000-0400-0000B93D0000}" name="Colonne15769" dataDxfId="612"/>
    <tableColumn id="15802" xr3:uid="{00000000-0010-0000-0400-0000BA3D0000}" name="Colonne15770" dataDxfId="611"/>
    <tableColumn id="15803" xr3:uid="{00000000-0010-0000-0400-0000BB3D0000}" name="Colonne15771" dataDxfId="610"/>
    <tableColumn id="15804" xr3:uid="{00000000-0010-0000-0400-0000BC3D0000}" name="Colonne15772" dataDxfId="609"/>
    <tableColumn id="15805" xr3:uid="{00000000-0010-0000-0400-0000BD3D0000}" name="Colonne15773" dataDxfId="608"/>
    <tableColumn id="15806" xr3:uid="{00000000-0010-0000-0400-0000BE3D0000}" name="Colonne15774" dataDxfId="607"/>
    <tableColumn id="15807" xr3:uid="{00000000-0010-0000-0400-0000BF3D0000}" name="Colonne15775" dataDxfId="606"/>
    <tableColumn id="15808" xr3:uid="{00000000-0010-0000-0400-0000C03D0000}" name="Colonne15776" dataDxfId="605"/>
    <tableColumn id="15809" xr3:uid="{00000000-0010-0000-0400-0000C13D0000}" name="Colonne15777" dataDxfId="604"/>
    <tableColumn id="15810" xr3:uid="{00000000-0010-0000-0400-0000C23D0000}" name="Colonne15778" dataDxfId="603"/>
    <tableColumn id="15811" xr3:uid="{00000000-0010-0000-0400-0000C33D0000}" name="Colonne15779" dataDxfId="602"/>
    <tableColumn id="15812" xr3:uid="{00000000-0010-0000-0400-0000C43D0000}" name="Colonne15780" dataDxfId="601"/>
    <tableColumn id="15813" xr3:uid="{00000000-0010-0000-0400-0000C53D0000}" name="Colonne15781" dataDxfId="600"/>
    <tableColumn id="15814" xr3:uid="{00000000-0010-0000-0400-0000C63D0000}" name="Colonne15782" dataDxfId="599"/>
    <tableColumn id="15815" xr3:uid="{00000000-0010-0000-0400-0000C73D0000}" name="Colonne15783" dataDxfId="598"/>
    <tableColumn id="15816" xr3:uid="{00000000-0010-0000-0400-0000C83D0000}" name="Colonne15784" dataDxfId="597"/>
    <tableColumn id="15817" xr3:uid="{00000000-0010-0000-0400-0000C93D0000}" name="Colonne15785" dataDxfId="596"/>
    <tableColumn id="15818" xr3:uid="{00000000-0010-0000-0400-0000CA3D0000}" name="Colonne15786" dataDxfId="595"/>
    <tableColumn id="15819" xr3:uid="{00000000-0010-0000-0400-0000CB3D0000}" name="Colonne15787" dataDxfId="594"/>
    <tableColumn id="15820" xr3:uid="{00000000-0010-0000-0400-0000CC3D0000}" name="Colonne15788" dataDxfId="593"/>
    <tableColumn id="15821" xr3:uid="{00000000-0010-0000-0400-0000CD3D0000}" name="Colonne15789" dataDxfId="592"/>
    <tableColumn id="15822" xr3:uid="{00000000-0010-0000-0400-0000CE3D0000}" name="Colonne15790" dataDxfId="591"/>
    <tableColumn id="15823" xr3:uid="{00000000-0010-0000-0400-0000CF3D0000}" name="Colonne15791" dataDxfId="590"/>
    <tableColumn id="15824" xr3:uid="{00000000-0010-0000-0400-0000D03D0000}" name="Colonne15792" dataDxfId="589"/>
    <tableColumn id="15825" xr3:uid="{00000000-0010-0000-0400-0000D13D0000}" name="Colonne15793" dataDxfId="588"/>
    <tableColumn id="15826" xr3:uid="{00000000-0010-0000-0400-0000D23D0000}" name="Colonne15794" dataDxfId="587"/>
    <tableColumn id="15827" xr3:uid="{00000000-0010-0000-0400-0000D33D0000}" name="Colonne15795" dataDxfId="586"/>
    <tableColumn id="15828" xr3:uid="{00000000-0010-0000-0400-0000D43D0000}" name="Colonne15796" dataDxfId="585"/>
    <tableColumn id="15829" xr3:uid="{00000000-0010-0000-0400-0000D53D0000}" name="Colonne15797" dataDxfId="584"/>
    <tableColumn id="15830" xr3:uid="{00000000-0010-0000-0400-0000D63D0000}" name="Colonne15798" dataDxfId="583"/>
    <tableColumn id="15831" xr3:uid="{00000000-0010-0000-0400-0000D73D0000}" name="Colonne15799" dataDxfId="582"/>
    <tableColumn id="15832" xr3:uid="{00000000-0010-0000-0400-0000D83D0000}" name="Colonne15800" dataDxfId="581"/>
    <tableColumn id="15833" xr3:uid="{00000000-0010-0000-0400-0000D93D0000}" name="Colonne15801" dataDxfId="580"/>
    <tableColumn id="15834" xr3:uid="{00000000-0010-0000-0400-0000DA3D0000}" name="Colonne15802" dataDxfId="579"/>
    <tableColumn id="15835" xr3:uid="{00000000-0010-0000-0400-0000DB3D0000}" name="Colonne15803" dataDxfId="578"/>
    <tableColumn id="15836" xr3:uid="{00000000-0010-0000-0400-0000DC3D0000}" name="Colonne15804" dataDxfId="577"/>
    <tableColumn id="15837" xr3:uid="{00000000-0010-0000-0400-0000DD3D0000}" name="Colonne15805" dataDxfId="576"/>
    <tableColumn id="15838" xr3:uid="{00000000-0010-0000-0400-0000DE3D0000}" name="Colonne15806" dataDxfId="575"/>
    <tableColumn id="15839" xr3:uid="{00000000-0010-0000-0400-0000DF3D0000}" name="Colonne15807" dataDxfId="574"/>
    <tableColumn id="15840" xr3:uid="{00000000-0010-0000-0400-0000E03D0000}" name="Colonne15808" dataDxfId="573"/>
    <tableColumn id="15841" xr3:uid="{00000000-0010-0000-0400-0000E13D0000}" name="Colonne15809" dataDxfId="572"/>
    <tableColumn id="15842" xr3:uid="{00000000-0010-0000-0400-0000E23D0000}" name="Colonne15810" dataDxfId="571"/>
    <tableColumn id="15843" xr3:uid="{00000000-0010-0000-0400-0000E33D0000}" name="Colonne15811" dataDxfId="570"/>
    <tableColumn id="15844" xr3:uid="{00000000-0010-0000-0400-0000E43D0000}" name="Colonne15812" dataDxfId="569"/>
    <tableColumn id="15845" xr3:uid="{00000000-0010-0000-0400-0000E53D0000}" name="Colonne15813" dataDxfId="568"/>
    <tableColumn id="15846" xr3:uid="{00000000-0010-0000-0400-0000E63D0000}" name="Colonne15814" dataDxfId="567"/>
    <tableColumn id="15847" xr3:uid="{00000000-0010-0000-0400-0000E73D0000}" name="Colonne15815" dataDxfId="566"/>
    <tableColumn id="15848" xr3:uid="{00000000-0010-0000-0400-0000E83D0000}" name="Colonne15816" dataDxfId="565"/>
    <tableColumn id="15849" xr3:uid="{00000000-0010-0000-0400-0000E93D0000}" name="Colonne15817" dataDxfId="564"/>
    <tableColumn id="15850" xr3:uid="{00000000-0010-0000-0400-0000EA3D0000}" name="Colonne15818" dataDxfId="563"/>
    <tableColumn id="15851" xr3:uid="{00000000-0010-0000-0400-0000EB3D0000}" name="Colonne15819" dataDxfId="562"/>
    <tableColumn id="15852" xr3:uid="{00000000-0010-0000-0400-0000EC3D0000}" name="Colonne15820" dataDxfId="561"/>
    <tableColumn id="15853" xr3:uid="{00000000-0010-0000-0400-0000ED3D0000}" name="Colonne15821" dataDxfId="560"/>
    <tableColumn id="15854" xr3:uid="{00000000-0010-0000-0400-0000EE3D0000}" name="Colonne15822" dataDxfId="559"/>
    <tableColumn id="15855" xr3:uid="{00000000-0010-0000-0400-0000EF3D0000}" name="Colonne15823" dataDxfId="558"/>
    <tableColumn id="15856" xr3:uid="{00000000-0010-0000-0400-0000F03D0000}" name="Colonne15824" dataDxfId="557"/>
    <tableColumn id="15857" xr3:uid="{00000000-0010-0000-0400-0000F13D0000}" name="Colonne15825" dataDxfId="556"/>
    <tableColumn id="15858" xr3:uid="{00000000-0010-0000-0400-0000F23D0000}" name="Colonne15826" dataDxfId="555"/>
    <tableColumn id="15859" xr3:uid="{00000000-0010-0000-0400-0000F33D0000}" name="Colonne15827" dataDxfId="554"/>
    <tableColumn id="15860" xr3:uid="{00000000-0010-0000-0400-0000F43D0000}" name="Colonne15828" dataDxfId="553"/>
    <tableColumn id="15861" xr3:uid="{00000000-0010-0000-0400-0000F53D0000}" name="Colonne15829" dataDxfId="552"/>
    <tableColumn id="15862" xr3:uid="{00000000-0010-0000-0400-0000F63D0000}" name="Colonne15830" dataDxfId="551"/>
    <tableColumn id="15863" xr3:uid="{00000000-0010-0000-0400-0000F73D0000}" name="Colonne15831" dataDxfId="550"/>
    <tableColumn id="15864" xr3:uid="{00000000-0010-0000-0400-0000F83D0000}" name="Colonne15832" dataDxfId="549"/>
    <tableColumn id="15865" xr3:uid="{00000000-0010-0000-0400-0000F93D0000}" name="Colonne15833" dataDxfId="548"/>
    <tableColumn id="15866" xr3:uid="{00000000-0010-0000-0400-0000FA3D0000}" name="Colonne15834" dataDxfId="547"/>
    <tableColumn id="15867" xr3:uid="{00000000-0010-0000-0400-0000FB3D0000}" name="Colonne15835" dataDxfId="546"/>
    <tableColumn id="15868" xr3:uid="{00000000-0010-0000-0400-0000FC3D0000}" name="Colonne15836" dataDxfId="545"/>
    <tableColumn id="15869" xr3:uid="{00000000-0010-0000-0400-0000FD3D0000}" name="Colonne15837" dataDxfId="544"/>
    <tableColumn id="15870" xr3:uid="{00000000-0010-0000-0400-0000FE3D0000}" name="Colonne15838" dataDxfId="543"/>
    <tableColumn id="15871" xr3:uid="{00000000-0010-0000-0400-0000FF3D0000}" name="Colonne15839" dataDxfId="542"/>
    <tableColumn id="15872" xr3:uid="{00000000-0010-0000-0400-0000003E0000}" name="Colonne15840" dataDxfId="541"/>
    <tableColumn id="15873" xr3:uid="{00000000-0010-0000-0400-0000013E0000}" name="Colonne15841" dataDxfId="540"/>
    <tableColumn id="15874" xr3:uid="{00000000-0010-0000-0400-0000023E0000}" name="Colonne15842" dataDxfId="539"/>
    <tableColumn id="15875" xr3:uid="{00000000-0010-0000-0400-0000033E0000}" name="Colonne15843" dataDxfId="538"/>
    <tableColumn id="15876" xr3:uid="{00000000-0010-0000-0400-0000043E0000}" name="Colonne15844" dataDxfId="537"/>
    <tableColumn id="15877" xr3:uid="{00000000-0010-0000-0400-0000053E0000}" name="Colonne15845" dataDxfId="536"/>
    <tableColumn id="15878" xr3:uid="{00000000-0010-0000-0400-0000063E0000}" name="Colonne15846" dataDxfId="535"/>
    <tableColumn id="15879" xr3:uid="{00000000-0010-0000-0400-0000073E0000}" name="Colonne15847" dataDxfId="534"/>
    <tableColumn id="15880" xr3:uid="{00000000-0010-0000-0400-0000083E0000}" name="Colonne15848" dataDxfId="533"/>
    <tableColumn id="15881" xr3:uid="{00000000-0010-0000-0400-0000093E0000}" name="Colonne15849" dataDxfId="532"/>
    <tableColumn id="15882" xr3:uid="{00000000-0010-0000-0400-00000A3E0000}" name="Colonne15850" dataDxfId="531"/>
    <tableColumn id="15883" xr3:uid="{00000000-0010-0000-0400-00000B3E0000}" name="Colonne15851" dataDxfId="530"/>
    <tableColumn id="15884" xr3:uid="{00000000-0010-0000-0400-00000C3E0000}" name="Colonne15852" dataDxfId="529"/>
    <tableColumn id="15885" xr3:uid="{00000000-0010-0000-0400-00000D3E0000}" name="Colonne15853" dataDxfId="528"/>
    <tableColumn id="15886" xr3:uid="{00000000-0010-0000-0400-00000E3E0000}" name="Colonne15854" dataDxfId="527"/>
    <tableColumn id="15887" xr3:uid="{00000000-0010-0000-0400-00000F3E0000}" name="Colonne15855" dataDxfId="526"/>
    <tableColumn id="15888" xr3:uid="{00000000-0010-0000-0400-0000103E0000}" name="Colonne15856" dataDxfId="525"/>
    <tableColumn id="15889" xr3:uid="{00000000-0010-0000-0400-0000113E0000}" name="Colonne15857" dataDxfId="524"/>
    <tableColumn id="15890" xr3:uid="{00000000-0010-0000-0400-0000123E0000}" name="Colonne15858" dataDxfId="523"/>
    <tableColumn id="15891" xr3:uid="{00000000-0010-0000-0400-0000133E0000}" name="Colonne15859" dataDxfId="522"/>
    <tableColumn id="15892" xr3:uid="{00000000-0010-0000-0400-0000143E0000}" name="Colonne15860" dataDxfId="521"/>
    <tableColumn id="15893" xr3:uid="{00000000-0010-0000-0400-0000153E0000}" name="Colonne15861" dataDxfId="520"/>
    <tableColumn id="15894" xr3:uid="{00000000-0010-0000-0400-0000163E0000}" name="Colonne15862" dataDxfId="519"/>
    <tableColumn id="15895" xr3:uid="{00000000-0010-0000-0400-0000173E0000}" name="Colonne15863" dataDxfId="518"/>
    <tableColumn id="15896" xr3:uid="{00000000-0010-0000-0400-0000183E0000}" name="Colonne15864" dataDxfId="517"/>
    <tableColumn id="15897" xr3:uid="{00000000-0010-0000-0400-0000193E0000}" name="Colonne15865" dataDxfId="516"/>
    <tableColumn id="15898" xr3:uid="{00000000-0010-0000-0400-00001A3E0000}" name="Colonne15866" dataDxfId="515"/>
    <tableColumn id="15899" xr3:uid="{00000000-0010-0000-0400-00001B3E0000}" name="Colonne15867" dataDxfId="514"/>
    <tableColumn id="15900" xr3:uid="{00000000-0010-0000-0400-00001C3E0000}" name="Colonne15868" dataDxfId="513"/>
    <tableColumn id="15901" xr3:uid="{00000000-0010-0000-0400-00001D3E0000}" name="Colonne15869" dataDxfId="512"/>
    <tableColumn id="15902" xr3:uid="{00000000-0010-0000-0400-00001E3E0000}" name="Colonne15870" dataDxfId="511"/>
    <tableColumn id="15903" xr3:uid="{00000000-0010-0000-0400-00001F3E0000}" name="Colonne15871" dataDxfId="510"/>
    <tableColumn id="15904" xr3:uid="{00000000-0010-0000-0400-0000203E0000}" name="Colonne15872" dataDxfId="509"/>
    <tableColumn id="15905" xr3:uid="{00000000-0010-0000-0400-0000213E0000}" name="Colonne15873" dataDxfId="508"/>
    <tableColumn id="15906" xr3:uid="{00000000-0010-0000-0400-0000223E0000}" name="Colonne15874" dataDxfId="507"/>
    <tableColumn id="15907" xr3:uid="{00000000-0010-0000-0400-0000233E0000}" name="Colonne15875" dataDxfId="506"/>
    <tableColumn id="15908" xr3:uid="{00000000-0010-0000-0400-0000243E0000}" name="Colonne15876" dataDxfId="505"/>
    <tableColumn id="15909" xr3:uid="{00000000-0010-0000-0400-0000253E0000}" name="Colonne15877" dataDxfId="504"/>
    <tableColumn id="15910" xr3:uid="{00000000-0010-0000-0400-0000263E0000}" name="Colonne15878" dataDxfId="503"/>
    <tableColumn id="15911" xr3:uid="{00000000-0010-0000-0400-0000273E0000}" name="Colonne15879" dataDxfId="502"/>
    <tableColumn id="15912" xr3:uid="{00000000-0010-0000-0400-0000283E0000}" name="Colonne15880" dataDxfId="501"/>
    <tableColumn id="15913" xr3:uid="{00000000-0010-0000-0400-0000293E0000}" name="Colonne15881" dataDxfId="500"/>
    <tableColumn id="15914" xr3:uid="{00000000-0010-0000-0400-00002A3E0000}" name="Colonne15882" dataDxfId="499"/>
    <tableColumn id="15915" xr3:uid="{00000000-0010-0000-0400-00002B3E0000}" name="Colonne15883" dataDxfId="498"/>
    <tableColumn id="15916" xr3:uid="{00000000-0010-0000-0400-00002C3E0000}" name="Colonne15884" dataDxfId="497"/>
    <tableColumn id="15917" xr3:uid="{00000000-0010-0000-0400-00002D3E0000}" name="Colonne15885" dataDxfId="496"/>
    <tableColumn id="15918" xr3:uid="{00000000-0010-0000-0400-00002E3E0000}" name="Colonne15886" dataDxfId="495"/>
    <tableColumn id="15919" xr3:uid="{00000000-0010-0000-0400-00002F3E0000}" name="Colonne15887" dataDxfId="494"/>
    <tableColumn id="15920" xr3:uid="{00000000-0010-0000-0400-0000303E0000}" name="Colonne15888" dataDxfId="493"/>
    <tableColumn id="15921" xr3:uid="{00000000-0010-0000-0400-0000313E0000}" name="Colonne15889" dataDxfId="492"/>
    <tableColumn id="15922" xr3:uid="{00000000-0010-0000-0400-0000323E0000}" name="Colonne15890" dataDxfId="491"/>
    <tableColumn id="15923" xr3:uid="{00000000-0010-0000-0400-0000333E0000}" name="Colonne15891" dataDxfId="490"/>
    <tableColumn id="15924" xr3:uid="{00000000-0010-0000-0400-0000343E0000}" name="Colonne15892" dataDxfId="489"/>
    <tableColumn id="15925" xr3:uid="{00000000-0010-0000-0400-0000353E0000}" name="Colonne15893" dataDxfId="488"/>
    <tableColumn id="15926" xr3:uid="{00000000-0010-0000-0400-0000363E0000}" name="Colonne15894" dataDxfId="487"/>
    <tableColumn id="15927" xr3:uid="{00000000-0010-0000-0400-0000373E0000}" name="Colonne15895" dataDxfId="486"/>
    <tableColumn id="15928" xr3:uid="{00000000-0010-0000-0400-0000383E0000}" name="Colonne15896" dataDxfId="485"/>
    <tableColumn id="15929" xr3:uid="{00000000-0010-0000-0400-0000393E0000}" name="Colonne15897" dataDxfId="484"/>
    <tableColumn id="15930" xr3:uid="{00000000-0010-0000-0400-00003A3E0000}" name="Colonne15898" dataDxfId="483"/>
    <tableColumn id="15931" xr3:uid="{00000000-0010-0000-0400-00003B3E0000}" name="Colonne15899" dataDxfId="482"/>
    <tableColumn id="15932" xr3:uid="{00000000-0010-0000-0400-00003C3E0000}" name="Colonne15900" dataDxfId="481"/>
    <tableColumn id="15933" xr3:uid="{00000000-0010-0000-0400-00003D3E0000}" name="Colonne15901" dataDxfId="480"/>
    <tableColumn id="15934" xr3:uid="{00000000-0010-0000-0400-00003E3E0000}" name="Colonne15902" dataDxfId="479"/>
    <tableColumn id="15935" xr3:uid="{00000000-0010-0000-0400-00003F3E0000}" name="Colonne15903" dataDxfId="478"/>
    <tableColumn id="15936" xr3:uid="{00000000-0010-0000-0400-0000403E0000}" name="Colonne15904" dataDxfId="477"/>
    <tableColumn id="15937" xr3:uid="{00000000-0010-0000-0400-0000413E0000}" name="Colonne15905" dataDxfId="476"/>
    <tableColumn id="15938" xr3:uid="{00000000-0010-0000-0400-0000423E0000}" name="Colonne15906" dataDxfId="475"/>
    <tableColumn id="15939" xr3:uid="{00000000-0010-0000-0400-0000433E0000}" name="Colonne15907" dataDxfId="474"/>
    <tableColumn id="15940" xr3:uid="{00000000-0010-0000-0400-0000443E0000}" name="Colonne15908" dataDxfId="473"/>
    <tableColumn id="15941" xr3:uid="{00000000-0010-0000-0400-0000453E0000}" name="Colonne15909" dataDxfId="472"/>
    <tableColumn id="15942" xr3:uid="{00000000-0010-0000-0400-0000463E0000}" name="Colonne15910" dataDxfId="471"/>
    <tableColumn id="15943" xr3:uid="{00000000-0010-0000-0400-0000473E0000}" name="Colonne15911" dataDxfId="470"/>
    <tableColumn id="15944" xr3:uid="{00000000-0010-0000-0400-0000483E0000}" name="Colonne15912" dataDxfId="469"/>
    <tableColumn id="15945" xr3:uid="{00000000-0010-0000-0400-0000493E0000}" name="Colonne15913" dataDxfId="468"/>
    <tableColumn id="15946" xr3:uid="{00000000-0010-0000-0400-00004A3E0000}" name="Colonne15914" dataDxfId="467"/>
    <tableColumn id="15947" xr3:uid="{00000000-0010-0000-0400-00004B3E0000}" name="Colonne15915" dataDxfId="466"/>
    <tableColumn id="15948" xr3:uid="{00000000-0010-0000-0400-00004C3E0000}" name="Colonne15916" dataDxfId="465"/>
    <tableColumn id="15949" xr3:uid="{00000000-0010-0000-0400-00004D3E0000}" name="Colonne15917" dataDxfId="464"/>
    <tableColumn id="15950" xr3:uid="{00000000-0010-0000-0400-00004E3E0000}" name="Colonne15918" dataDxfId="463"/>
    <tableColumn id="15951" xr3:uid="{00000000-0010-0000-0400-00004F3E0000}" name="Colonne15919" dataDxfId="462"/>
    <tableColumn id="15952" xr3:uid="{00000000-0010-0000-0400-0000503E0000}" name="Colonne15920" dataDxfId="461"/>
    <tableColumn id="15953" xr3:uid="{00000000-0010-0000-0400-0000513E0000}" name="Colonne15921" dataDxfId="460"/>
    <tableColumn id="15954" xr3:uid="{00000000-0010-0000-0400-0000523E0000}" name="Colonne15922" dataDxfId="459"/>
    <tableColumn id="15955" xr3:uid="{00000000-0010-0000-0400-0000533E0000}" name="Colonne15923" dataDxfId="458"/>
    <tableColumn id="15956" xr3:uid="{00000000-0010-0000-0400-0000543E0000}" name="Colonne15924" dataDxfId="457"/>
    <tableColumn id="15957" xr3:uid="{00000000-0010-0000-0400-0000553E0000}" name="Colonne15925" dataDxfId="456"/>
    <tableColumn id="15958" xr3:uid="{00000000-0010-0000-0400-0000563E0000}" name="Colonne15926" dataDxfId="455"/>
    <tableColumn id="15959" xr3:uid="{00000000-0010-0000-0400-0000573E0000}" name="Colonne15927" dataDxfId="454"/>
    <tableColumn id="15960" xr3:uid="{00000000-0010-0000-0400-0000583E0000}" name="Colonne15928" dataDxfId="453"/>
    <tableColumn id="15961" xr3:uid="{00000000-0010-0000-0400-0000593E0000}" name="Colonne15929" dataDxfId="452"/>
    <tableColumn id="15962" xr3:uid="{00000000-0010-0000-0400-00005A3E0000}" name="Colonne15930" dataDxfId="451"/>
    <tableColumn id="15963" xr3:uid="{00000000-0010-0000-0400-00005B3E0000}" name="Colonne15931" dataDxfId="450"/>
    <tableColumn id="15964" xr3:uid="{00000000-0010-0000-0400-00005C3E0000}" name="Colonne15932" dataDxfId="449"/>
    <tableColumn id="15965" xr3:uid="{00000000-0010-0000-0400-00005D3E0000}" name="Colonne15933" dataDxfId="448"/>
    <tableColumn id="15966" xr3:uid="{00000000-0010-0000-0400-00005E3E0000}" name="Colonne15934" dataDxfId="447"/>
    <tableColumn id="15967" xr3:uid="{00000000-0010-0000-0400-00005F3E0000}" name="Colonne15935" dataDxfId="446"/>
    <tableColumn id="15968" xr3:uid="{00000000-0010-0000-0400-0000603E0000}" name="Colonne15936" dataDxfId="445"/>
    <tableColumn id="15969" xr3:uid="{00000000-0010-0000-0400-0000613E0000}" name="Colonne15937" dataDxfId="444"/>
    <tableColumn id="15970" xr3:uid="{00000000-0010-0000-0400-0000623E0000}" name="Colonne15938" dataDxfId="443"/>
    <tableColumn id="15971" xr3:uid="{00000000-0010-0000-0400-0000633E0000}" name="Colonne15939" dataDxfId="442"/>
    <tableColumn id="15972" xr3:uid="{00000000-0010-0000-0400-0000643E0000}" name="Colonne15940" dataDxfId="441"/>
    <tableColumn id="15973" xr3:uid="{00000000-0010-0000-0400-0000653E0000}" name="Colonne15941" dataDxfId="440"/>
    <tableColumn id="15974" xr3:uid="{00000000-0010-0000-0400-0000663E0000}" name="Colonne15942" dataDxfId="439"/>
    <tableColumn id="15975" xr3:uid="{00000000-0010-0000-0400-0000673E0000}" name="Colonne15943" dataDxfId="438"/>
    <tableColumn id="15976" xr3:uid="{00000000-0010-0000-0400-0000683E0000}" name="Colonne15944" dataDxfId="437"/>
    <tableColumn id="15977" xr3:uid="{00000000-0010-0000-0400-0000693E0000}" name="Colonne15945" dataDxfId="436"/>
    <tableColumn id="15978" xr3:uid="{00000000-0010-0000-0400-00006A3E0000}" name="Colonne15946" dataDxfId="435"/>
    <tableColumn id="15979" xr3:uid="{00000000-0010-0000-0400-00006B3E0000}" name="Colonne15947" dataDxfId="434"/>
    <tableColumn id="15980" xr3:uid="{00000000-0010-0000-0400-00006C3E0000}" name="Colonne15948" dataDxfId="433"/>
    <tableColumn id="15981" xr3:uid="{00000000-0010-0000-0400-00006D3E0000}" name="Colonne15949" dataDxfId="432"/>
    <tableColumn id="15982" xr3:uid="{00000000-0010-0000-0400-00006E3E0000}" name="Colonne15950" dataDxfId="431"/>
    <tableColumn id="15983" xr3:uid="{00000000-0010-0000-0400-00006F3E0000}" name="Colonne15951" dataDxfId="430"/>
    <tableColumn id="15984" xr3:uid="{00000000-0010-0000-0400-0000703E0000}" name="Colonne15952" dataDxfId="429"/>
    <tableColumn id="15985" xr3:uid="{00000000-0010-0000-0400-0000713E0000}" name="Colonne15953" dataDxfId="428"/>
    <tableColumn id="15986" xr3:uid="{00000000-0010-0000-0400-0000723E0000}" name="Colonne15954" dataDxfId="427"/>
    <tableColumn id="15987" xr3:uid="{00000000-0010-0000-0400-0000733E0000}" name="Colonne15955" dataDxfId="426"/>
    <tableColumn id="15988" xr3:uid="{00000000-0010-0000-0400-0000743E0000}" name="Colonne15956" dataDxfId="425"/>
    <tableColumn id="15989" xr3:uid="{00000000-0010-0000-0400-0000753E0000}" name="Colonne15957" dataDxfId="424"/>
    <tableColumn id="15990" xr3:uid="{00000000-0010-0000-0400-0000763E0000}" name="Colonne15958" dataDxfId="423"/>
    <tableColumn id="15991" xr3:uid="{00000000-0010-0000-0400-0000773E0000}" name="Colonne15959" dataDxfId="422"/>
    <tableColumn id="15992" xr3:uid="{00000000-0010-0000-0400-0000783E0000}" name="Colonne15960" dataDxfId="421"/>
    <tableColumn id="15993" xr3:uid="{00000000-0010-0000-0400-0000793E0000}" name="Colonne15961" dataDxfId="420"/>
    <tableColumn id="15994" xr3:uid="{00000000-0010-0000-0400-00007A3E0000}" name="Colonne15962" dataDxfId="419"/>
    <tableColumn id="15995" xr3:uid="{00000000-0010-0000-0400-00007B3E0000}" name="Colonne15963" dataDxfId="418"/>
    <tableColumn id="15996" xr3:uid="{00000000-0010-0000-0400-00007C3E0000}" name="Colonne15964" dataDxfId="417"/>
    <tableColumn id="15997" xr3:uid="{00000000-0010-0000-0400-00007D3E0000}" name="Colonne15965" dataDxfId="416"/>
    <tableColumn id="15998" xr3:uid="{00000000-0010-0000-0400-00007E3E0000}" name="Colonne15966" dataDxfId="415"/>
    <tableColumn id="15999" xr3:uid="{00000000-0010-0000-0400-00007F3E0000}" name="Colonne15967" dataDxfId="414"/>
    <tableColumn id="16000" xr3:uid="{00000000-0010-0000-0400-0000803E0000}" name="Colonne15968" dataDxfId="413"/>
    <tableColumn id="16001" xr3:uid="{00000000-0010-0000-0400-0000813E0000}" name="Colonne15969" dataDxfId="412"/>
    <tableColumn id="16002" xr3:uid="{00000000-0010-0000-0400-0000823E0000}" name="Colonne15970" dataDxfId="411"/>
    <tableColumn id="16003" xr3:uid="{00000000-0010-0000-0400-0000833E0000}" name="Colonne15971" dataDxfId="410"/>
    <tableColumn id="16004" xr3:uid="{00000000-0010-0000-0400-0000843E0000}" name="Colonne15972" dataDxfId="409"/>
    <tableColumn id="16005" xr3:uid="{00000000-0010-0000-0400-0000853E0000}" name="Colonne15973" dataDxfId="408"/>
    <tableColumn id="16006" xr3:uid="{00000000-0010-0000-0400-0000863E0000}" name="Colonne15974" dataDxfId="407"/>
    <tableColumn id="16007" xr3:uid="{00000000-0010-0000-0400-0000873E0000}" name="Colonne15975" dataDxfId="406"/>
    <tableColumn id="16008" xr3:uid="{00000000-0010-0000-0400-0000883E0000}" name="Colonne15976" dataDxfId="405"/>
    <tableColumn id="16009" xr3:uid="{00000000-0010-0000-0400-0000893E0000}" name="Colonne15977" dataDxfId="404"/>
    <tableColumn id="16010" xr3:uid="{00000000-0010-0000-0400-00008A3E0000}" name="Colonne15978" dataDxfId="403"/>
    <tableColumn id="16011" xr3:uid="{00000000-0010-0000-0400-00008B3E0000}" name="Colonne15979" dataDxfId="402"/>
    <tableColumn id="16012" xr3:uid="{00000000-0010-0000-0400-00008C3E0000}" name="Colonne15980" dataDxfId="401"/>
    <tableColumn id="16013" xr3:uid="{00000000-0010-0000-0400-00008D3E0000}" name="Colonne15981" dataDxfId="400"/>
    <tableColumn id="16014" xr3:uid="{00000000-0010-0000-0400-00008E3E0000}" name="Colonne15982" dataDxfId="399"/>
    <tableColumn id="16015" xr3:uid="{00000000-0010-0000-0400-00008F3E0000}" name="Colonne15983" dataDxfId="398"/>
    <tableColumn id="16016" xr3:uid="{00000000-0010-0000-0400-0000903E0000}" name="Colonne15984" dataDxfId="397"/>
    <tableColumn id="16017" xr3:uid="{00000000-0010-0000-0400-0000913E0000}" name="Colonne15985" dataDxfId="396"/>
    <tableColumn id="16018" xr3:uid="{00000000-0010-0000-0400-0000923E0000}" name="Colonne15986" dataDxfId="395"/>
    <tableColumn id="16019" xr3:uid="{00000000-0010-0000-0400-0000933E0000}" name="Colonne15987" dataDxfId="394"/>
    <tableColumn id="16020" xr3:uid="{00000000-0010-0000-0400-0000943E0000}" name="Colonne15988" dataDxfId="393"/>
    <tableColumn id="16021" xr3:uid="{00000000-0010-0000-0400-0000953E0000}" name="Colonne15989" dataDxfId="392"/>
    <tableColumn id="16022" xr3:uid="{00000000-0010-0000-0400-0000963E0000}" name="Colonne15990" dataDxfId="391"/>
    <tableColumn id="16023" xr3:uid="{00000000-0010-0000-0400-0000973E0000}" name="Colonne15991" dataDxfId="390"/>
    <tableColumn id="16024" xr3:uid="{00000000-0010-0000-0400-0000983E0000}" name="Colonne15992" dataDxfId="389"/>
    <tableColumn id="16025" xr3:uid="{00000000-0010-0000-0400-0000993E0000}" name="Colonne15993" dataDxfId="388"/>
    <tableColumn id="16026" xr3:uid="{00000000-0010-0000-0400-00009A3E0000}" name="Colonne15994" dataDxfId="387"/>
    <tableColumn id="16027" xr3:uid="{00000000-0010-0000-0400-00009B3E0000}" name="Colonne15995" dataDxfId="386"/>
    <tableColumn id="16028" xr3:uid="{00000000-0010-0000-0400-00009C3E0000}" name="Colonne15996" dataDxfId="385"/>
    <tableColumn id="16029" xr3:uid="{00000000-0010-0000-0400-00009D3E0000}" name="Colonne15997" dataDxfId="384"/>
    <tableColumn id="16030" xr3:uid="{00000000-0010-0000-0400-00009E3E0000}" name="Colonne15998" dataDxfId="383"/>
    <tableColumn id="16031" xr3:uid="{00000000-0010-0000-0400-00009F3E0000}" name="Colonne15999" dataDxfId="382"/>
    <tableColumn id="16032" xr3:uid="{00000000-0010-0000-0400-0000A03E0000}" name="Colonne16000" dataDxfId="381"/>
    <tableColumn id="16033" xr3:uid="{00000000-0010-0000-0400-0000A13E0000}" name="Colonne16001" dataDxfId="380"/>
    <tableColumn id="16034" xr3:uid="{00000000-0010-0000-0400-0000A23E0000}" name="Colonne16002" dataDxfId="379"/>
    <tableColumn id="16035" xr3:uid="{00000000-0010-0000-0400-0000A33E0000}" name="Colonne16003" dataDxfId="378"/>
    <tableColumn id="16036" xr3:uid="{00000000-0010-0000-0400-0000A43E0000}" name="Colonne16004" dataDxfId="377"/>
    <tableColumn id="16037" xr3:uid="{00000000-0010-0000-0400-0000A53E0000}" name="Colonne16005" dataDxfId="376"/>
    <tableColumn id="16038" xr3:uid="{00000000-0010-0000-0400-0000A63E0000}" name="Colonne16006" dataDxfId="375"/>
    <tableColumn id="16039" xr3:uid="{00000000-0010-0000-0400-0000A73E0000}" name="Colonne16007" dataDxfId="374"/>
    <tableColumn id="16040" xr3:uid="{00000000-0010-0000-0400-0000A83E0000}" name="Colonne16008" dataDxfId="373"/>
    <tableColumn id="16041" xr3:uid="{00000000-0010-0000-0400-0000A93E0000}" name="Colonne16009" dataDxfId="372"/>
    <tableColumn id="16042" xr3:uid="{00000000-0010-0000-0400-0000AA3E0000}" name="Colonne16010" dataDxfId="371"/>
    <tableColumn id="16043" xr3:uid="{00000000-0010-0000-0400-0000AB3E0000}" name="Colonne16011" dataDxfId="370"/>
    <tableColumn id="16044" xr3:uid="{00000000-0010-0000-0400-0000AC3E0000}" name="Colonne16012" dataDxfId="369"/>
    <tableColumn id="16045" xr3:uid="{00000000-0010-0000-0400-0000AD3E0000}" name="Colonne16013" dataDxfId="368"/>
    <tableColumn id="16046" xr3:uid="{00000000-0010-0000-0400-0000AE3E0000}" name="Colonne16014" dataDxfId="367"/>
    <tableColumn id="16047" xr3:uid="{00000000-0010-0000-0400-0000AF3E0000}" name="Colonne16015" dataDxfId="366"/>
    <tableColumn id="16048" xr3:uid="{00000000-0010-0000-0400-0000B03E0000}" name="Colonne16016" dataDxfId="365"/>
    <tableColumn id="16049" xr3:uid="{00000000-0010-0000-0400-0000B13E0000}" name="Colonne16017" dataDxfId="364"/>
    <tableColumn id="16050" xr3:uid="{00000000-0010-0000-0400-0000B23E0000}" name="Colonne16018" dataDxfId="363"/>
    <tableColumn id="16051" xr3:uid="{00000000-0010-0000-0400-0000B33E0000}" name="Colonne16019" dataDxfId="362"/>
    <tableColumn id="16052" xr3:uid="{00000000-0010-0000-0400-0000B43E0000}" name="Colonne16020" dataDxfId="361"/>
    <tableColumn id="16053" xr3:uid="{00000000-0010-0000-0400-0000B53E0000}" name="Colonne16021" dataDxfId="360"/>
    <tableColumn id="16054" xr3:uid="{00000000-0010-0000-0400-0000B63E0000}" name="Colonne16022" dataDxfId="359"/>
    <tableColumn id="16055" xr3:uid="{00000000-0010-0000-0400-0000B73E0000}" name="Colonne16023" dataDxfId="358"/>
    <tableColumn id="16056" xr3:uid="{00000000-0010-0000-0400-0000B83E0000}" name="Colonne16024" dataDxfId="357"/>
    <tableColumn id="16057" xr3:uid="{00000000-0010-0000-0400-0000B93E0000}" name="Colonne16025" dataDxfId="356"/>
    <tableColumn id="16058" xr3:uid="{00000000-0010-0000-0400-0000BA3E0000}" name="Colonne16026" dataDxfId="355"/>
    <tableColumn id="16059" xr3:uid="{00000000-0010-0000-0400-0000BB3E0000}" name="Colonne16027" dataDxfId="354"/>
    <tableColumn id="16060" xr3:uid="{00000000-0010-0000-0400-0000BC3E0000}" name="Colonne16028" dataDxfId="353"/>
    <tableColumn id="16061" xr3:uid="{00000000-0010-0000-0400-0000BD3E0000}" name="Colonne16029" dataDxfId="352"/>
    <tableColumn id="16062" xr3:uid="{00000000-0010-0000-0400-0000BE3E0000}" name="Colonne16030" dataDxfId="351"/>
    <tableColumn id="16063" xr3:uid="{00000000-0010-0000-0400-0000BF3E0000}" name="Colonne16031" dataDxfId="350"/>
    <tableColumn id="16064" xr3:uid="{00000000-0010-0000-0400-0000C03E0000}" name="Colonne16032" dataDxfId="349"/>
    <tableColumn id="16065" xr3:uid="{00000000-0010-0000-0400-0000C13E0000}" name="Colonne16033" dataDxfId="348"/>
    <tableColumn id="16066" xr3:uid="{00000000-0010-0000-0400-0000C23E0000}" name="Colonne16034" dataDxfId="347"/>
    <tableColumn id="16067" xr3:uid="{00000000-0010-0000-0400-0000C33E0000}" name="Colonne16035" dataDxfId="346"/>
    <tableColumn id="16068" xr3:uid="{00000000-0010-0000-0400-0000C43E0000}" name="Colonne16036" dataDxfId="345"/>
    <tableColumn id="16069" xr3:uid="{00000000-0010-0000-0400-0000C53E0000}" name="Colonne16037" dataDxfId="344"/>
    <tableColumn id="16070" xr3:uid="{00000000-0010-0000-0400-0000C63E0000}" name="Colonne16038" dataDxfId="343"/>
    <tableColumn id="16071" xr3:uid="{00000000-0010-0000-0400-0000C73E0000}" name="Colonne16039" dataDxfId="342"/>
    <tableColumn id="16072" xr3:uid="{00000000-0010-0000-0400-0000C83E0000}" name="Colonne16040" dataDxfId="341"/>
    <tableColumn id="16073" xr3:uid="{00000000-0010-0000-0400-0000C93E0000}" name="Colonne16041" dataDxfId="340"/>
    <tableColumn id="16074" xr3:uid="{00000000-0010-0000-0400-0000CA3E0000}" name="Colonne16042" dataDxfId="339"/>
    <tableColumn id="16075" xr3:uid="{00000000-0010-0000-0400-0000CB3E0000}" name="Colonne16043" dataDxfId="338"/>
    <tableColumn id="16076" xr3:uid="{00000000-0010-0000-0400-0000CC3E0000}" name="Colonne16044" dataDxfId="337"/>
    <tableColumn id="16077" xr3:uid="{00000000-0010-0000-0400-0000CD3E0000}" name="Colonne16045" dataDxfId="336"/>
    <tableColumn id="16078" xr3:uid="{00000000-0010-0000-0400-0000CE3E0000}" name="Colonne16046" dataDxfId="335"/>
    <tableColumn id="16079" xr3:uid="{00000000-0010-0000-0400-0000CF3E0000}" name="Colonne16047" dataDxfId="334"/>
    <tableColumn id="16080" xr3:uid="{00000000-0010-0000-0400-0000D03E0000}" name="Colonne16048" dataDxfId="333"/>
    <tableColumn id="16081" xr3:uid="{00000000-0010-0000-0400-0000D13E0000}" name="Colonne16049" dataDxfId="332"/>
    <tableColumn id="16082" xr3:uid="{00000000-0010-0000-0400-0000D23E0000}" name="Colonne16050" dataDxfId="331"/>
    <tableColumn id="16083" xr3:uid="{00000000-0010-0000-0400-0000D33E0000}" name="Colonne16051" dataDxfId="330"/>
    <tableColumn id="16084" xr3:uid="{00000000-0010-0000-0400-0000D43E0000}" name="Colonne16052" dataDxfId="329"/>
    <tableColumn id="16085" xr3:uid="{00000000-0010-0000-0400-0000D53E0000}" name="Colonne16053" dataDxfId="328"/>
    <tableColumn id="16086" xr3:uid="{00000000-0010-0000-0400-0000D63E0000}" name="Colonne16054" dataDxfId="327"/>
    <tableColumn id="16087" xr3:uid="{00000000-0010-0000-0400-0000D73E0000}" name="Colonne16055" dataDxfId="326"/>
    <tableColumn id="16088" xr3:uid="{00000000-0010-0000-0400-0000D83E0000}" name="Colonne16056" dataDxfId="325"/>
    <tableColumn id="16089" xr3:uid="{00000000-0010-0000-0400-0000D93E0000}" name="Colonne16057" dataDxfId="324"/>
    <tableColumn id="16090" xr3:uid="{00000000-0010-0000-0400-0000DA3E0000}" name="Colonne16058" dataDxfId="323"/>
    <tableColumn id="16091" xr3:uid="{00000000-0010-0000-0400-0000DB3E0000}" name="Colonne16059" dataDxfId="322"/>
    <tableColumn id="16092" xr3:uid="{00000000-0010-0000-0400-0000DC3E0000}" name="Colonne16060" dataDxfId="321"/>
    <tableColumn id="16093" xr3:uid="{00000000-0010-0000-0400-0000DD3E0000}" name="Colonne16061" dataDxfId="320"/>
    <tableColumn id="16094" xr3:uid="{00000000-0010-0000-0400-0000DE3E0000}" name="Colonne16062" dataDxfId="319"/>
    <tableColumn id="16095" xr3:uid="{00000000-0010-0000-0400-0000DF3E0000}" name="Colonne16063" dataDxfId="318"/>
    <tableColumn id="16096" xr3:uid="{00000000-0010-0000-0400-0000E03E0000}" name="Colonne16064" dataDxfId="317"/>
    <tableColumn id="16097" xr3:uid="{00000000-0010-0000-0400-0000E13E0000}" name="Colonne16065" dataDxfId="316"/>
    <tableColumn id="16098" xr3:uid="{00000000-0010-0000-0400-0000E23E0000}" name="Colonne16066" dataDxfId="315"/>
    <tableColumn id="16099" xr3:uid="{00000000-0010-0000-0400-0000E33E0000}" name="Colonne16067" dataDxfId="314"/>
    <tableColumn id="16100" xr3:uid="{00000000-0010-0000-0400-0000E43E0000}" name="Colonne16068" dataDxfId="313"/>
    <tableColumn id="16101" xr3:uid="{00000000-0010-0000-0400-0000E53E0000}" name="Colonne16069" dataDxfId="312"/>
    <tableColumn id="16102" xr3:uid="{00000000-0010-0000-0400-0000E63E0000}" name="Colonne16070" dataDxfId="311"/>
    <tableColumn id="16103" xr3:uid="{00000000-0010-0000-0400-0000E73E0000}" name="Colonne16071" dataDxfId="310"/>
    <tableColumn id="16104" xr3:uid="{00000000-0010-0000-0400-0000E83E0000}" name="Colonne16072" dataDxfId="309"/>
    <tableColumn id="16105" xr3:uid="{00000000-0010-0000-0400-0000E93E0000}" name="Colonne16073" dataDxfId="308"/>
    <tableColumn id="16106" xr3:uid="{00000000-0010-0000-0400-0000EA3E0000}" name="Colonne16074" dataDxfId="307"/>
    <tableColumn id="16107" xr3:uid="{00000000-0010-0000-0400-0000EB3E0000}" name="Colonne16075" dataDxfId="306"/>
    <tableColumn id="16108" xr3:uid="{00000000-0010-0000-0400-0000EC3E0000}" name="Colonne16076" dataDxfId="305"/>
    <tableColumn id="16109" xr3:uid="{00000000-0010-0000-0400-0000ED3E0000}" name="Colonne16077" dataDxfId="304"/>
    <tableColumn id="16110" xr3:uid="{00000000-0010-0000-0400-0000EE3E0000}" name="Colonne16078" dataDxfId="303"/>
    <tableColumn id="16111" xr3:uid="{00000000-0010-0000-0400-0000EF3E0000}" name="Colonne16079" dataDxfId="302"/>
    <tableColumn id="16112" xr3:uid="{00000000-0010-0000-0400-0000F03E0000}" name="Colonne16080" dataDxfId="301"/>
    <tableColumn id="16113" xr3:uid="{00000000-0010-0000-0400-0000F13E0000}" name="Colonne16081" dataDxfId="300"/>
    <tableColumn id="16114" xr3:uid="{00000000-0010-0000-0400-0000F23E0000}" name="Colonne16082" dataDxfId="299"/>
    <tableColumn id="16115" xr3:uid="{00000000-0010-0000-0400-0000F33E0000}" name="Colonne16083" dataDxfId="298"/>
    <tableColumn id="16116" xr3:uid="{00000000-0010-0000-0400-0000F43E0000}" name="Colonne16084" dataDxfId="297"/>
    <tableColumn id="16117" xr3:uid="{00000000-0010-0000-0400-0000F53E0000}" name="Colonne16085" dataDxfId="296"/>
    <tableColumn id="16118" xr3:uid="{00000000-0010-0000-0400-0000F63E0000}" name="Colonne16086" dataDxfId="295"/>
    <tableColumn id="16119" xr3:uid="{00000000-0010-0000-0400-0000F73E0000}" name="Colonne16087" dataDxfId="294"/>
    <tableColumn id="16120" xr3:uid="{00000000-0010-0000-0400-0000F83E0000}" name="Colonne16088" dataDxfId="293"/>
    <tableColumn id="16121" xr3:uid="{00000000-0010-0000-0400-0000F93E0000}" name="Colonne16089" dataDxfId="292"/>
    <tableColumn id="16122" xr3:uid="{00000000-0010-0000-0400-0000FA3E0000}" name="Colonne16090" dataDxfId="291"/>
    <tableColumn id="16123" xr3:uid="{00000000-0010-0000-0400-0000FB3E0000}" name="Colonne16091" dataDxfId="290"/>
    <tableColumn id="16124" xr3:uid="{00000000-0010-0000-0400-0000FC3E0000}" name="Colonne16092" dataDxfId="289"/>
    <tableColumn id="16125" xr3:uid="{00000000-0010-0000-0400-0000FD3E0000}" name="Colonne16093" dataDxfId="288"/>
    <tableColumn id="16126" xr3:uid="{00000000-0010-0000-0400-0000FE3E0000}" name="Colonne16094" dataDxfId="287"/>
    <tableColumn id="16127" xr3:uid="{00000000-0010-0000-0400-0000FF3E0000}" name="Colonne16095" dataDxfId="286"/>
    <tableColumn id="16128" xr3:uid="{00000000-0010-0000-0400-0000003F0000}" name="Colonne16096" dataDxfId="285"/>
    <tableColumn id="16129" xr3:uid="{00000000-0010-0000-0400-0000013F0000}" name="Colonne16097" dataDxfId="284"/>
    <tableColumn id="16130" xr3:uid="{00000000-0010-0000-0400-0000023F0000}" name="Colonne16098" dataDxfId="283"/>
    <tableColumn id="16131" xr3:uid="{00000000-0010-0000-0400-0000033F0000}" name="Colonne16099" dataDxfId="282"/>
    <tableColumn id="16132" xr3:uid="{00000000-0010-0000-0400-0000043F0000}" name="Colonne16100" dataDxfId="281"/>
    <tableColumn id="16133" xr3:uid="{00000000-0010-0000-0400-0000053F0000}" name="Colonne16101" dataDxfId="280"/>
    <tableColumn id="16134" xr3:uid="{00000000-0010-0000-0400-0000063F0000}" name="Colonne16102" dataDxfId="279"/>
    <tableColumn id="16135" xr3:uid="{00000000-0010-0000-0400-0000073F0000}" name="Colonne16103" dataDxfId="278"/>
    <tableColumn id="16136" xr3:uid="{00000000-0010-0000-0400-0000083F0000}" name="Colonne16104" dataDxfId="277"/>
    <tableColumn id="16137" xr3:uid="{00000000-0010-0000-0400-0000093F0000}" name="Colonne16105" dataDxfId="276"/>
    <tableColumn id="16138" xr3:uid="{00000000-0010-0000-0400-00000A3F0000}" name="Colonne16106" dataDxfId="275"/>
    <tableColumn id="16139" xr3:uid="{00000000-0010-0000-0400-00000B3F0000}" name="Colonne16107" dataDxfId="274"/>
    <tableColumn id="16140" xr3:uid="{00000000-0010-0000-0400-00000C3F0000}" name="Colonne16108" dataDxfId="273"/>
    <tableColumn id="16141" xr3:uid="{00000000-0010-0000-0400-00000D3F0000}" name="Colonne16109" dataDxfId="272"/>
    <tableColumn id="16142" xr3:uid="{00000000-0010-0000-0400-00000E3F0000}" name="Colonne16110" dataDxfId="271"/>
    <tableColumn id="16143" xr3:uid="{00000000-0010-0000-0400-00000F3F0000}" name="Colonne16111" dataDxfId="270"/>
    <tableColumn id="16144" xr3:uid="{00000000-0010-0000-0400-0000103F0000}" name="Colonne16112" dataDxfId="269"/>
    <tableColumn id="16145" xr3:uid="{00000000-0010-0000-0400-0000113F0000}" name="Colonne16113" dataDxfId="268"/>
    <tableColumn id="16146" xr3:uid="{00000000-0010-0000-0400-0000123F0000}" name="Colonne16114" dataDxfId="267"/>
    <tableColumn id="16147" xr3:uid="{00000000-0010-0000-0400-0000133F0000}" name="Colonne16115" dataDxfId="266"/>
    <tableColumn id="16148" xr3:uid="{00000000-0010-0000-0400-0000143F0000}" name="Colonne16116" dataDxfId="265"/>
    <tableColumn id="16149" xr3:uid="{00000000-0010-0000-0400-0000153F0000}" name="Colonne16117" dataDxfId="264"/>
    <tableColumn id="16150" xr3:uid="{00000000-0010-0000-0400-0000163F0000}" name="Colonne16118" dataDxfId="263"/>
    <tableColumn id="16151" xr3:uid="{00000000-0010-0000-0400-0000173F0000}" name="Colonne16119" dataDxfId="262"/>
    <tableColumn id="16152" xr3:uid="{00000000-0010-0000-0400-0000183F0000}" name="Colonne16120" dataDxfId="261"/>
    <tableColumn id="16153" xr3:uid="{00000000-0010-0000-0400-0000193F0000}" name="Colonne16121" dataDxfId="260"/>
    <tableColumn id="16154" xr3:uid="{00000000-0010-0000-0400-00001A3F0000}" name="Colonne16122" dataDxfId="259"/>
    <tableColumn id="16155" xr3:uid="{00000000-0010-0000-0400-00001B3F0000}" name="Colonne16123" dataDxfId="258"/>
    <tableColumn id="16156" xr3:uid="{00000000-0010-0000-0400-00001C3F0000}" name="Colonne16124" dataDxfId="257"/>
    <tableColumn id="16157" xr3:uid="{00000000-0010-0000-0400-00001D3F0000}" name="Colonne16125" dataDxfId="256"/>
    <tableColumn id="16158" xr3:uid="{00000000-0010-0000-0400-00001E3F0000}" name="Colonne16126" dataDxfId="255"/>
    <tableColumn id="16159" xr3:uid="{00000000-0010-0000-0400-00001F3F0000}" name="Colonne16127" dataDxfId="254"/>
    <tableColumn id="16160" xr3:uid="{00000000-0010-0000-0400-0000203F0000}" name="Colonne16128" dataDxfId="253"/>
    <tableColumn id="16161" xr3:uid="{00000000-0010-0000-0400-0000213F0000}" name="Colonne16129" dataDxfId="252"/>
    <tableColumn id="16162" xr3:uid="{00000000-0010-0000-0400-0000223F0000}" name="Colonne16130" dataDxfId="251"/>
    <tableColumn id="16163" xr3:uid="{00000000-0010-0000-0400-0000233F0000}" name="Colonne16131" dataDxfId="250"/>
    <tableColumn id="16164" xr3:uid="{00000000-0010-0000-0400-0000243F0000}" name="Colonne16132" dataDxfId="249"/>
    <tableColumn id="16165" xr3:uid="{00000000-0010-0000-0400-0000253F0000}" name="Colonne16133" dataDxfId="248"/>
    <tableColumn id="16166" xr3:uid="{00000000-0010-0000-0400-0000263F0000}" name="Colonne16134" dataDxfId="247"/>
    <tableColumn id="16167" xr3:uid="{00000000-0010-0000-0400-0000273F0000}" name="Colonne16135" dataDxfId="246"/>
    <tableColumn id="16168" xr3:uid="{00000000-0010-0000-0400-0000283F0000}" name="Colonne16136" dataDxfId="245"/>
    <tableColumn id="16169" xr3:uid="{00000000-0010-0000-0400-0000293F0000}" name="Colonne16137" dataDxfId="244"/>
    <tableColumn id="16170" xr3:uid="{00000000-0010-0000-0400-00002A3F0000}" name="Colonne16138" dataDxfId="243"/>
    <tableColumn id="16171" xr3:uid="{00000000-0010-0000-0400-00002B3F0000}" name="Colonne16139" dataDxfId="242"/>
    <tableColumn id="16172" xr3:uid="{00000000-0010-0000-0400-00002C3F0000}" name="Colonne16140" dataDxfId="241"/>
    <tableColumn id="16173" xr3:uid="{00000000-0010-0000-0400-00002D3F0000}" name="Colonne16141" dataDxfId="240"/>
    <tableColumn id="16174" xr3:uid="{00000000-0010-0000-0400-00002E3F0000}" name="Colonne16142" dataDxfId="239"/>
    <tableColumn id="16175" xr3:uid="{00000000-0010-0000-0400-00002F3F0000}" name="Colonne16143" dataDxfId="238"/>
    <tableColumn id="16176" xr3:uid="{00000000-0010-0000-0400-0000303F0000}" name="Colonne16144" dataDxfId="237"/>
    <tableColumn id="16177" xr3:uid="{00000000-0010-0000-0400-0000313F0000}" name="Colonne16145" dataDxfId="236"/>
    <tableColumn id="16178" xr3:uid="{00000000-0010-0000-0400-0000323F0000}" name="Colonne16146" dataDxfId="235"/>
    <tableColumn id="16179" xr3:uid="{00000000-0010-0000-0400-0000333F0000}" name="Colonne16147" dataDxfId="234"/>
    <tableColumn id="16180" xr3:uid="{00000000-0010-0000-0400-0000343F0000}" name="Colonne16148" dataDxfId="233"/>
    <tableColumn id="16181" xr3:uid="{00000000-0010-0000-0400-0000353F0000}" name="Colonne16149" dataDxfId="232"/>
    <tableColumn id="16182" xr3:uid="{00000000-0010-0000-0400-0000363F0000}" name="Colonne16150" dataDxfId="231"/>
    <tableColumn id="16183" xr3:uid="{00000000-0010-0000-0400-0000373F0000}" name="Colonne16151" dataDxfId="230"/>
    <tableColumn id="16184" xr3:uid="{00000000-0010-0000-0400-0000383F0000}" name="Colonne16152" dataDxfId="229"/>
    <tableColumn id="16185" xr3:uid="{00000000-0010-0000-0400-0000393F0000}" name="Colonne16153" dataDxfId="228"/>
    <tableColumn id="16186" xr3:uid="{00000000-0010-0000-0400-00003A3F0000}" name="Colonne16154" dataDxfId="227"/>
    <tableColumn id="16187" xr3:uid="{00000000-0010-0000-0400-00003B3F0000}" name="Colonne16155" dataDxfId="226"/>
    <tableColumn id="16188" xr3:uid="{00000000-0010-0000-0400-00003C3F0000}" name="Colonne16156" dataDxfId="225"/>
    <tableColumn id="16189" xr3:uid="{00000000-0010-0000-0400-00003D3F0000}" name="Colonne16157" dataDxfId="224"/>
    <tableColumn id="16190" xr3:uid="{00000000-0010-0000-0400-00003E3F0000}" name="Colonne16158" dataDxfId="223"/>
    <tableColumn id="16191" xr3:uid="{00000000-0010-0000-0400-00003F3F0000}" name="Colonne16159" dataDxfId="222"/>
    <tableColumn id="16192" xr3:uid="{00000000-0010-0000-0400-0000403F0000}" name="Colonne16160" dataDxfId="221"/>
    <tableColumn id="16193" xr3:uid="{00000000-0010-0000-0400-0000413F0000}" name="Colonne16161" dataDxfId="220"/>
    <tableColumn id="16194" xr3:uid="{00000000-0010-0000-0400-0000423F0000}" name="Colonne16162" dataDxfId="219"/>
    <tableColumn id="16195" xr3:uid="{00000000-0010-0000-0400-0000433F0000}" name="Colonne16163" dataDxfId="218"/>
    <tableColumn id="16196" xr3:uid="{00000000-0010-0000-0400-0000443F0000}" name="Colonne16164" dataDxfId="217"/>
    <tableColumn id="16197" xr3:uid="{00000000-0010-0000-0400-0000453F0000}" name="Colonne16165" dataDxfId="216"/>
    <tableColumn id="16198" xr3:uid="{00000000-0010-0000-0400-0000463F0000}" name="Colonne16166" dataDxfId="215"/>
    <tableColumn id="16199" xr3:uid="{00000000-0010-0000-0400-0000473F0000}" name="Colonne16167" dataDxfId="214"/>
    <tableColumn id="16200" xr3:uid="{00000000-0010-0000-0400-0000483F0000}" name="Colonne16168" dataDxfId="213"/>
    <tableColumn id="16201" xr3:uid="{00000000-0010-0000-0400-0000493F0000}" name="Colonne16169" dataDxfId="212"/>
    <tableColumn id="16202" xr3:uid="{00000000-0010-0000-0400-00004A3F0000}" name="Colonne16170" dataDxfId="211"/>
    <tableColumn id="16203" xr3:uid="{00000000-0010-0000-0400-00004B3F0000}" name="Colonne16171" dataDxfId="210"/>
    <tableColumn id="16204" xr3:uid="{00000000-0010-0000-0400-00004C3F0000}" name="Colonne16172" dataDxfId="209"/>
    <tableColumn id="16205" xr3:uid="{00000000-0010-0000-0400-00004D3F0000}" name="Colonne16173" dataDxfId="208"/>
    <tableColumn id="16206" xr3:uid="{00000000-0010-0000-0400-00004E3F0000}" name="Colonne16174" dataDxfId="207"/>
    <tableColumn id="16207" xr3:uid="{00000000-0010-0000-0400-00004F3F0000}" name="Colonne16175" dataDxfId="206"/>
    <tableColumn id="16208" xr3:uid="{00000000-0010-0000-0400-0000503F0000}" name="Colonne16176" dataDxfId="205"/>
    <tableColumn id="16209" xr3:uid="{00000000-0010-0000-0400-0000513F0000}" name="Colonne16177" dataDxfId="204"/>
    <tableColumn id="16210" xr3:uid="{00000000-0010-0000-0400-0000523F0000}" name="Colonne16178" dataDxfId="203"/>
    <tableColumn id="16211" xr3:uid="{00000000-0010-0000-0400-0000533F0000}" name="Colonne16179" dataDxfId="202"/>
    <tableColumn id="16212" xr3:uid="{00000000-0010-0000-0400-0000543F0000}" name="Colonne16180" dataDxfId="201"/>
    <tableColumn id="16213" xr3:uid="{00000000-0010-0000-0400-0000553F0000}" name="Colonne16181" dataDxfId="200"/>
    <tableColumn id="16214" xr3:uid="{00000000-0010-0000-0400-0000563F0000}" name="Colonne16182" dataDxfId="199"/>
    <tableColumn id="16215" xr3:uid="{00000000-0010-0000-0400-0000573F0000}" name="Colonne16183" dataDxfId="198"/>
    <tableColumn id="16216" xr3:uid="{00000000-0010-0000-0400-0000583F0000}" name="Colonne16184" dataDxfId="197"/>
    <tableColumn id="16217" xr3:uid="{00000000-0010-0000-0400-0000593F0000}" name="Colonne16185" dataDxfId="196"/>
    <tableColumn id="16218" xr3:uid="{00000000-0010-0000-0400-00005A3F0000}" name="Colonne16186" dataDxfId="195"/>
    <tableColumn id="16219" xr3:uid="{00000000-0010-0000-0400-00005B3F0000}" name="Colonne16187" dataDxfId="194"/>
    <tableColumn id="16220" xr3:uid="{00000000-0010-0000-0400-00005C3F0000}" name="Colonne16188" dataDxfId="193"/>
    <tableColumn id="16221" xr3:uid="{00000000-0010-0000-0400-00005D3F0000}" name="Colonne16189" dataDxfId="192"/>
    <tableColumn id="16222" xr3:uid="{00000000-0010-0000-0400-00005E3F0000}" name="Colonne16190" dataDxfId="191"/>
    <tableColumn id="16223" xr3:uid="{00000000-0010-0000-0400-00005F3F0000}" name="Colonne16191" dataDxfId="190"/>
    <tableColumn id="16224" xr3:uid="{00000000-0010-0000-0400-0000603F0000}" name="Colonne16192" dataDxfId="189"/>
    <tableColumn id="16225" xr3:uid="{00000000-0010-0000-0400-0000613F0000}" name="Colonne16193" dataDxfId="188"/>
    <tableColumn id="16226" xr3:uid="{00000000-0010-0000-0400-0000623F0000}" name="Colonne16194" dataDxfId="187"/>
    <tableColumn id="16227" xr3:uid="{00000000-0010-0000-0400-0000633F0000}" name="Colonne16195" dataDxfId="186"/>
    <tableColumn id="16228" xr3:uid="{00000000-0010-0000-0400-0000643F0000}" name="Colonne16196" dataDxfId="185"/>
    <tableColumn id="16229" xr3:uid="{00000000-0010-0000-0400-0000653F0000}" name="Colonne16197" dataDxfId="184"/>
    <tableColumn id="16230" xr3:uid="{00000000-0010-0000-0400-0000663F0000}" name="Colonne16198" dataDxfId="183"/>
    <tableColumn id="16231" xr3:uid="{00000000-0010-0000-0400-0000673F0000}" name="Colonne16199" dataDxfId="182"/>
    <tableColumn id="16232" xr3:uid="{00000000-0010-0000-0400-0000683F0000}" name="Colonne16200" dataDxfId="181"/>
    <tableColumn id="16233" xr3:uid="{00000000-0010-0000-0400-0000693F0000}" name="Colonne16201" dataDxfId="180"/>
    <tableColumn id="16234" xr3:uid="{00000000-0010-0000-0400-00006A3F0000}" name="Colonne16202" dataDxfId="179"/>
    <tableColumn id="16235" xr3:uid="{00000000-0010-0000-0400-00006B3F0000}" name="Colonne16203" dataDxfId="178"/>
    <tableColumn id="16236" xr3:uid="{00000000-0010-0000-0400-00006C3F0000}" name="Colonne16204" dataDxfId="177"/>
    <tableColumn id="16237" xr3:uid="{00000000-0010-0000-0400-00006D3F0000}" name="Colonne16205" dataDxfId="176"/>
    <tableColumn id="16238" xr3:uid="{00000000-0010-0000-0400-00006E3F0000}" name="Colonne16206" dataDxfId="175"/>
    <tableColumn id="16239" xr3:uid="{00000000-0010-0000-0400-00006F3F0000}" name="Colonne16207" dataDxfId="174"/>
    <tableColumn id="16240" xr3:uid="{00000000-0010-0000-0400-0000703F0000}" name="Colonne16208" dataDxfId="173"/>
    <tableColumn id="16241" xr3:uid="{00000000-0010-0000-0400-0000713F0000}" name="Colonne16209" dataDxfId="172"/>
    <tableColumn id="16242" xr3:uid="{00000000-0010-0000-0400-0000723F0000}" name="Colonne16210" dataDxfId="171"/>
    <tableColumn id="16243" xr3:uid="{00000000-0010-0000-0400-0000733F0000}" name="Colonne16211" dataDxfId="170"/>
    <tableColumn id="16244" xr3:uid="{00000000-0010-0000-0400-0000743F0000}" name="Colonne16212" dataDxfId="169"/>
    <tableColumn id="16245" xr3:uid="{00000000-0010-0000-0400-0000753F0000}" name="Colonne16213" dataDxfId="168"/>
    <tableColumn id="16246" xr3:uid="{00000000-0010-0000-0400-0000763F0000}" name="Colonne16214" dataDxfId="167"/>
    <tableColumn id="16247" xr3:uid="{00000000-0010-0000-0400-0000773F0000}" name="Colonne16215" dataDxfId="166"/>
    <tableColumn id="16248" xr3:uid="{00000000-0010-0000-0400-0000783F0000}" name="Colonne16216" dataDxfId="165"/>
    <tableColumn id="16249" xr3:uid="{00000000-0010-0000-0400-0000793F0000}" name="Colonne16217" dataDxfId="164"/>
    <tableColumn id="16250" xr3:uid="{00000000-0010-0000-0400-00007A3F0000}" name="Colonne16218" dataDxfId="163"/>
    <tableColumn id="16251" xr3:uid="{00000000-0010-0000-0400-00007B3F0000}" name="Colonne16219" dataDxfId="162"/>
    <tableColumn id="16252" xr3:uid="{00000000-0010-0000-0400-00007C3F0000}" name="Colonne16220" dataDxfId="161"/>
    <tableColumn id="16253" xr3:uid="{00000000-0010-0000-0400-00007D3F0000}" name="Colonne16221" dataDxfId="160"/>
    <tableColumn id="16254" xr3:uid="{00000000-0010-0000-0400-00007E3F0000}" name="Colonne16222" dataDxfId="159"/>
    <tableColumn id="16255" xr3:uid="{00000000-0010-0000-0400-00007F3F0000}" name="Colonne16223" dataDxfId="158"/>
    <tableColumn id="16256" xr3:uid="{00000000-0010-0000-0400-0000803F0000}" name="Colonne16224" dataDxfId="157"/>
    <tableColumn id="16257" xr3:uid="{00000000-0010-0000-0400-0000813F0000}" name="Colonne16225" dataDxfId="156"/>
    <tableColumn id="16258" xr3:uid="{00000000-0010-0000-0400-0000823F0000}" name="Colonne16226" dataDxfId="155"/>
    <tableColumn id="16259" xr3:uid="{00000000-0010-0000-0400-0000833F0000}" name="Colonne16227" dataDxfId="154"/>
    <tableColumn id="16260" xr3:uid="{00000000-0010-0000-0400-0000843F0000}" name="Colonne16228" dataDxfId="153"/>
    <tableColumn id="16261" xr3:uid="{00000000-0010-0000-0400-0000853F0000}" name="Colonne16229" dataDxfId="152"/>
    <tableColumn id="16262" xr3:uid="{00000000-0010-0000-0400-0000863F0000}" name="Colonne16230" dataDxfId="151"/>
    <tableColumn id="16263" xr3:uid="{00000000-0010-0000-0400-0000873F0000}" name="Colonne16231" dataDxfId="150"/>
    <tableColumn id="16264" xr3:uid="{00000000-0010-0000-0400-0000883F0000}" name="Colonne16232" dataDxfId="149"/>
    <tableColumn id="16265" xr3:uid="{00000000-0010-0000-0400-0000893F0000}" name="Colonne16233" dataDxfId="148"/>
    <tableColumn id="16266" xr3:uid="{00000000-0010-0000-0400-00008A3F0000}" name="Colonne16234" dataDxfId="147"/>
    <tableColumn id="16267" xr3:uid="{00000000-0010-0000-0400-00008B3F0000}" name="Colonne16235" dataDxfId="146"/>
    <tableColumn id="16268" xr3:uid="{00000000-0010-0000-0400-00008C3F0000}" name="Colonne16236" dataDxfId="145"/>
    <tableColumn id="16269" xr3:uid="{00000000-0010-0000-0400-00008D3F0000}" name="Colonne16237" dataDxfId="144"/>
    <tableColumn id="16270" xr3:uid="{00000000-0010-0000-0400-00008E3F0000}" name="Colonne16238" dataDxfId="143"/>
    <tableColumn id="16271" xr3:uid="{00000000-0010-0000-0400-00008F3F0000}" name="Colonne16239" dataDxfId="142"/>
    <tableColumn id="16272" xr3:uid="{00000000-0010-0000-0400-0000903F0000}" name="Colonne16240" dataDxfId="141"/>
    <tableColumn id="16273" xr3:uid="{00000000-0010-0000-0400-0000913F0000}" name="Colonne16241" dataDxfId="140"/>
    <tableColumn id="16274" xr3:uid="{00000000-0010-0000-0400-0000923F0000}" name="Colonne16242" dataDxfId="139"/>
    <tableColumn id="16275" xr3:uid="{00000000-0010-0000-0400-0000933F0000}" name="Colonne16243" dataDxfId="138"/>
    <tableColumn id="16276" xr3:uid="{00000000-0010-0000-0400-0000943F0000}" name="Colonne16244" dataDxfId="137"/>
    <tableColumn id="16277" xr3:uid="{00000000-0010-0000-0400-0000953F0000}" name="Colonne16245" dataDxfId="136"/>
    <tableColumn id="16278" xr3:uid="{00000000-0010-0000-0400-0000963F0000}" name="Colonne16246" dataDxfId="135"/>
    <tableColumn id="16279" xr3:uid="{00000000-0010-0000-0400-0000973F0000}" name="Colonne16247" dataDxfId="134"/>
    <tableColumn id="16280" xr3:uid="{00000000-0010-0000-0400-0000983F0000}" name="Colonne16248" dataDxfId="133"/>
    <tableColumn id="16281" xr3:uid="{00000000-0010-0000-0400-0000993F0000}" name="Colonne16249" dataDxfId="132"/>
    <tableColumn id="16282" xr3:uid="{00000000-0010-0000-0400-00009A3F0000}" name="Colonne16250" dataDxfId="131"/>
    <tableColumn id="16283" xr3:uid="{00000000-0010-0000-0400-00009B3F0000}" name="Colonne16251" dataDxfId="130"/>
    <tableColumn id="16284" xr3:uid="{00000000-0010-0000-0400-00009C3F0000}" name="Colonne16252" dataDxfId="129"/>
    <tableColumn id="16285" xr3:uid="{00000000-0010-0000-0400-00009D3F0000}" name="Colonne16253" dataDxfId="128"/>
    <tableColumn id="16286" xr3:uid="{00000000-0010-0000-0400-00009E3F0000}" name="Colonne16254" dataDxfId="127"/>
    <tableColumn id="16287" xr3:uid="{00000000-0010-0000-0400-00009F3F0000}" name="Colonne16255" dataDxfId="126"/>
    <tableColumn id="16288" xr3:uid="{00000000-0010-0000-0400-0000A03F0000}" name="Colonne16256" dataDxfId="125"/>
    <tableColumn id="16289" xr3:uid="{00000000-0010-0000-0400-0000A13F0000}" name="Colonne16257" dataDxfId="124"/>
    <tableColumn id="16290" xr3:uid="{00000000-0010-0000-0400-0000A23F0000}" name="Colonne16258" dataDxfId="123"/>
    <tableColumn id="16291" xr3:uid="{00000000-0010-0000-0400-0000A33F0000}" name="Colonne16259" dataDxfId="122"/>
    <tableColumn id="16292" xr3:uid="{00000000-0010-0000-0400-0000A43F0000}" name="Colonne16260" dataDxfId="121"/>
    <tableColumn id="16293" xr3:uid="{00000000-0010-0000-0400-0000A53F0000}" name="Colonne16261" dataDxfId="120"/>
    <tableColumn id="16294" xr3:uid="{00000000-0010-0000-0400-0000A63F0000}" name="Colonne16262" dataDxfId="119"/>
    <tableColumn id="16295" xr3:uid="{00000000-0010-0000-0400-0000A73F0000}" name="Colonne16263" dataDxfId="118"/>
    <tableColumn id="16296" xr3:uid="{00000000-0010-0000-0400-0000A83F0000}" name="Colonne16264" dataDxfId="117"/>
    <tableColumn id="16297" xr3:uid="{00000000-0010-0000-0400-0000A93F0000}" name="Colonne16265" dataDxfId="116"/>
    <tableColumn id="16298" xr3:uid="{00000000-0010-0000-0400-0000AA3F0000}" name="Colonne16266" dataDxfId="115"/>
    <tableColumn id="16299" xr3:uid="{00000000-0010-0000-0400-0000AB3F0000}" name="Colonne16267" dataDxfId="114"/>
    <tableColumn id="16300" xr3:uid="{00000000-0010-0000-0400-0000AC3F0000}" name="Colonne16268" dataDxfId="113"/>
    <tableColumn id="16301" xr3:uid="{00000000-0010-0000-0400-0000AD3F0000}" name="Colonne16269" dataDxfId="112"/>
    <tableColumn id="16302" xr3:uid="{00000000-0010-0000-0400-0000AE3F0000}" name="Colonne16270" dataDxfId="111"/>
    <tableColumn id="16303" xr3:uid="{00000000-0010-0000-0400-0000AF3F0000}" name="Colonne16271" dataDxfId="110"/>
    <tableColumn id="16304" xr3:uid="{00000000-0010-0000-0400-0000B03F0000}" name="Colonne16272" dataDxfId="109"/>
    <tableColumn id="16305" xr3:uid="{00000000-0010-0000-0400-0000B13F0000}" name="Colonne16273" dataDxfId="108"/>
    <tableColumn id="16306" xr3:uid="{00000000-0010-0000-0400-0000B23F0000}" name="Colonne16274" dataDxfId="107"/>
    <tableColumn id="16307" xr3:uid="{00000000-0010-0000-0400-0000B33F0000}" name="Colonne16275" dataDxfId="106"/>
    <tableColumn id="16308" xr3:uid="{00000000-0010-0000-0400-0000B43F0000}" name="Colonne16276" dataDxfId="105"/>
    <tableColumn id="16309" xr3:uid="{00000000-0010-0000-0400-0000B53F0000}" name="Colonne16277" dataDxfId="104"/>
    <tableColumn id="16310" xr3:uid="{00000000-0010-0000-0400-0000B63F0000}" name="Colonne16278" dataDxfId="103"/>
    <tableColumn id="16311" xr3:uid="{00000000-0010-0000-0400-0000B73F0000}" name="Colonne16279" dataDxfId="102"/>
    <tableColumn id="16312" xr3:uid="{00000000-0010-0000-0400-0000B83F0000}" name="Colonne16280" dataDxfId="101"/>
    <tableColumn id="16313" xr3:uid="{00000000-0010-0000-0400-0000B93F0000}" name="Colonne16281" dataDxfId="100"/>
    <tableColumn id="16314" xr3:uid="{00000000-0010-0000-0400-0000BA3F0000}" name="Colonne16282" dataDxfId="99"/>
    <tableColumn id="16315" xr3:uid="{00000000-0010-0000-0400-0000BB3F0000}" name="Colonne16283" dataDxfId="98"/>
    <tableColumn id="16316" xr3:uid="{00000000-0010-0000-0400-0000BC3F0000}" name="Colonne16284" dataDxfId="97"/>
    <tableColumn id="16317" xr3:uid="{00000000-0010-0000-0400-0000BD3F0000}" name="Colonne16285" dataDxfId="96"/>
    <tableColumn id="16318" xr3:uid="{00000000-0010-0000-0400-0000BE3F0000}" name="Colonne16286" dataDxfId="95"/>
    <tableColumn id="16319" xr3:uid="{00000000-0010-0000-0400-0000BF3F0000}" name="Colonne16287" dataDxfId="94"/>
    <tableColumn id="16320" xr3:uid="{00000000-0010-0000-0400-0000C03F0000}" name="Colonne16288" dataDxfId="93"/>
    <tableColumn id="16321" xr3:uid="{00000000-0010-0000-0400-0000C13F0000}" name="Colonne16289" dataDxfId="92"/>
    <tableColumn id="16322" xr3:uid="{00000000-0010-0000-0400-0000C23F0000}" name="Colonne16290" dataDxfId="91"/>
    <tableColumn id="16323" xr3:uid="{00000000-0010-0000-0400-0000C33F0000}" name="Colonne16291" dataDxfId="90"/>
    <tableColumn id="16324" xr3:uid="{00000000-0010-0000-0400-0000C43F0000}" name="Colonne16292" dataDxfId="89"/>
    <tableColumn id="16325" xr3:uid="{00000000-0010-0000-0400-0000C53F0000}" name="Colonne16293" dataDxfId="88"/>
    <tableColumn id="16326" xr3:uid="{00000000-0010-0000-0400-0000C63F0000}" name="Colonne16294" dataDxfId="87"/>
    <tableColumn id="16327" xr3:uid="{00000000-0010-0000-0400-0000C73F0000}" name="Colonne16295" dataDxfId="86"/>
    <tableColumn id="16328" xr3:uid="{00000000-0010-0000-0400-0000C83F0000}" name="Colonne16296" dataDxfId="85"/>
    <tableColumn id="16329" xr3:uid="{00000000-0010-0000-0400-0000C93F0000}" name="Colonne16297" dataDxfId="84"/>
    <tableColumn id="16330" xr3:uid="{00000000-0010-0000-0400-0000CA3F0000}" name="Colonne16298" dataDxfId="83"/>
    <tableColumn id="16331" xr3:uid="{00000000-0010-0000-0400-0000CB3F0000}" name="Colonne16299" dataDxfId="82"/>
    <tableColumn id="16332" xr3:uid="{00000000-0010-0000-0400-0000CC3F0000}" name="Colonne16300" dataDxfId="81"/>
    <tableColumn id="16333" xr3:uid="{00000000-0010-0000-0400-0000CD3F0000}" name="Colonne16301" dataDxfId="80"/>
    <tableColumn id="16334" xr3:uid="{00000000-0010-0000-0400-0000CE3F0000}" name="Colonne16302" dataDxfId="79"/>
    <tableColumn id="16335" xr3:uid="{00000000-0010-0000-0400-0000CF3F0000}" name="Colonne16303" dataDxfId="78"/>
    <tableColumn id="16336" xr3:uid="{00000000-0010-0000-0400-0000D03F0000}" name="Colonne16304" dataDxfId="77"/>
    <tableColumn id="16337" xr3:uid="{00000000-0010-0000-0400-0000D13F0000}" name="Colonne16305" dataDxfId="76"/>
    <tableColumn id="16338" xr3:uid="{00000000-0010-0000-0400-0000D23F0000}" name="Colonne16306" dataDxfId="75"/>
    <tableColumn id="16339" xr3:uid="{00000000-0010-0000-0400-0000D33F0000}" name="Colonne16307" dataDxfId="74"/>
    <tableColumn id="16340" xr3:uid="{00000000-0010-0000-0400-0000D43F0000}" name="Colonne16308" dataDxfId="73"/>
    <tableColumn id="16341" xr3:uid="{00000000-0010-0000-0400-0000D53F0000}" name="Colonne16309" dataDxfId="72"/>
    <tableColumn id="16342" xr3:uid="{00000000-0010-0000-0400-0000D63F0000}" name="Colonne16310" dataDxfId="71"/>
    <tableColumn id="16343" xr3:uid="{00000000-0010-0000-0400-0000D73F0000}" name="Colonne16311" dataDxfId="70"/>
    <tableColumn id="16344" xr3:uid="{00000000-0010-0000-0400-0000D83F0000}" name="Colonne16312" dataDxfId="69"/>
    <tableColumn id="16345" xr3:uid="{00000000-0010-0000-0400-0000D93F0000}" name="Colonne16313" dataDxfId="68"/>
    <tableColumn id="16346" xr3:uid="{00000000-0010-0000-0400-0000DA3F0000}" name="Colonne16314" dataDxfId="67"/>
    <tableColumn id="16347" xr3:uid="{00000000-0010-0000-0400-0000DB3F0000}" name="Colonne16315" dataDxfId="66"/>
    <tableColumn id="16348" xr3:uid="{00000000-0010-0000-0400-0000DC3F0000}" name="Colonne16316" dataDxfId="65"/>
    <tableColumn id="16349" xr3:uid="{00000000-0010-0000-0400-0000DD3F0000}" name="Colonne16317" dataDxfId="64"/>
    <tableColumn id="16350" xr3:uid="{00000000-0010-0000-0400-0000DE3F0000}" name="Colonne16318" dataDxfId="63"/>
    <tableColumn id="16351" xr3:uid="{00000000-0010-0000-0400-0000DF3F0000}" name="Colonne16319" dataDxfId="62"/>
    <tableColumn id="16352" xr3:uid="{00000000-0010-0000-0400-0000E03F0000}" name="Colonne16320" dataDxfId="61"/>
    <tableColumn id="16353" xr3:uid="{00000000-0010-0000-0400-0000E13F0000}" name="Colonne16321" dataDxfId="60"/>
    <tableColumn id="16354" xr3:uid="{00000000-0010-0000-0400-0000E23F0000}" name="Colonne16322" dataDxfId="59"/>
    <tableColumn id="16355" xr3:uid="{00000000-0010-0000-0400-0000E33F0000}" name="Colonne16323" dataDxfId="58"/>
    <tableColumn id="16356" xr3:uid="{00000000-0010-0000-0400-0000E43F0000}" name="Colonne16324" dataDxfId="57"/>
    <tableColumn id="16357" xr3:uid="{00000000-0010-0000-0400-0000E53F0000}" name="Colonne16325" dataDxfId="56"/>
    <tableColumn id="16358" xr3:uid="{00000000-0010-0000-0400-0000E63F0000}" name="Colonne16326" dataDxfId="55"/>
    <tableColumn id="16359" xr3:uid="{00000000-0010-0000-0400-0000E73F0000}" name="Colonne16327" dataDxfId="54"/>
    <tableColumn id="16360" xr3:uid="{00000000-0010-0000-0400-0000E83F0000}" name="Colonne16328" dataDxfId="53"/>
    <tableColumn id="16361" xr3:uid="{00000000-0010-0000-0400-0000E93F0000}" name="Colonne16329" dataDxfId="52"/>
    <tableColumn id="16362" xr3:uid="{00000000-0010-0000-0400-0000EA3F0000}" name="Colonne16330" dataDxfId="51"/>
    <tableColumn id="16363" xr3:uid="{00000000-0010-0000-0400-0000EB3F0000}" name="Colonne16331" dataDxfId="50"/>
    <tableColumn id="16364" xr3:uid="{00000000-0010-0000-0400-0000EC3F0000}" name="Colonne16332" dataDxfId="49"/>
    <tableColumn id="16365" xr3:uid="{00000000-0010-0000-0400-0000ED3F0000}" name="Colonne16333" dataDxfId="48"/>
    <tableColumn id="16366" xr3:uid="{00000000-0010-0000-0400-0000EE3F0000}" name="Colonne16334" dataDxfId="47"/>
    <tableColumn id="16367" xr3:uid="{00000000-0010-0000-0400-0000EF3F0000}" name="Colonne16335" dataDxfId="46"/>
    <tableColumn id="16368" xr3:uid="{00000000-0010-0000-0400-0000F03F0000}" name="Colonne16336" dataDxfId="45"/>
    <tableColumn id="16369" xr3:uid="{00000000-0010-0000-0400-0000F13F0000}" name="Colonne16337" dataDxfId="44"/>
    <tableColumn id="16370" xr3:uid="{00000000-0010-0000-0400-0000F23F0000}" name="Colonne16338" dataDxfId="43"/>
    <tableColumn id="16371" xr3:uid="{00000000-0010-0000-0400-0000F33F0000}" name="Colonne16339" dataDxfId="42"/>
    <tableColumn id="16372" xr3:uid="{00000000-0010-0000-0400-0000F43F0000}" name="Colonne16340" dataDxfId="41"/>
    <tableColumn id="16373" xr3:uid="{00000000-0010-0000-0400-0000F53F0000}" name="Colonne16341" dataDxfId="40"/>
    <tableColumn id="16374" xr3:uid="{00000000-0010-0000-0400-0000F63F0000}" name="Colonne16342" dataDxfId="39"/>
    <tableColumn id="16375" xr3:uid="{00000000-0010-0000-0400-0000F73F0000}" name="Colonne16343" dataDxfId="38"/>
    <tableColumn id="16376" xr3:uid="{00000000-0010-0000-0400-0000F83F0000}" name="Colonne16344" dataDxfId="37"/>
    <tableColumn id="16377" xr3:uid="{00000000-0010-0000-0400-0000F93F0000}" name="Colonne16345" dataDxfId="36"/>
    <tableColumn id="16378" xr3:uid="{00000000-0010-0000-0400-0000FA3F0000}" name="Colonne16346" dataDxfId="35"/>
    <tableColumn id="16379" xr3:uid="{00000000-0010-0000-0400-0000FB3F0000}" name="Colonne16347" dataDxfId="34"/>
    <tableColumn id="16380" xr3:uid="{00000000-0010-0000-0400-0000FC3F0000}" name="Colonne16348" dataDxfId="33"/>
    <tableColumn id="16381" xr3:uid="{00000000-0010-0000-0400-0000FD3F0000}" name="Colonne16349" dataDxfId="32"/>
    <tableColumn id="16382" xr3:uid="{00000000-0010-0000-0400-0000FE3F0000}" name="Colonne16350" dataDxfId="31"/>
    <tableColumn id="16383" xr3:uid="{00000000-0010-0000-0400-0000FF3F0000}" name="Colonne16351" dataDxfId="30"/>
    <tableColumn id="16384" xr3:uid="{00000000-0010-0000-0400-000000400000}" name="Colonne16352" dataDxfId="29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FlexLux.Validation" displayName="FlexLux.Validation" ref="A1:E118" totalsRowShown="0" headerRowDxfId="28" dataDxfId="27">
  <autoFilter ref="A1:E118" xr:uid="{00000000-0009-0000-0100-000007000000}"/>
  <tableColumns count="5">
    <tableColumn id="1" xr3:uid="{00000000-0010-0000-0500-000001000000}" name="No ISIN" dataDxfId="26"/>
    <tableColumn id="2" xr3:uid="{00000000-0010-0000-0500-000002000000}" name="No Valeur" dataDxfId="25">
      <calculatedColumnFormula>IFERROR(IFERROR(VLOOKUP($A2,fund!$A$8:$CJ$1528,COLUMN(B$2),FALSE),VLOOKUP($A2,certificat!$A$1:$BS$509,COLUMN(B$3),FALSE)),VLOOKUP(A2,TK_MANQUANTS,2,FALSE))</calculatedColumnFormula>
    </tableColumn>
    <tableColumn id="3" xr3:uid="{00000000-0010-0000-0500-000003000000}" name="Nom" dataDxfId="24">
      <calculatedColumnFormula>VLOOKUP($A2,'Sheet1 - Table (1)'!$A$8:$AG$1186,MATCH("Nom",fund!$A$8:$CP$8,0),FALSE)</calculatedColumnFormula>
    </tableColumn>
    <tableColumn id="4" xr3:uid="{00000000-0010-0000-0500-000004000000}" name="Classification" dataDxfId="23"/>
    <tableColumn id="5" xr3:uid="{00000000-0010-0000-0500-000005000000}" name="Catégorisation" dataDxfId="22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lexCH.Validation" displayName="FlexCH.Validation" ref="A1:E125" totalsRowShown="0" headerRowDxfId="21">
  <autoFilter ref="A1:E125" xr:uid="{00000000-0009-0000-0100-000009000000}"/>
  <tableColumns count="5">
    <tableColumn id="1" xr3:uid="{00000000-0010-0000-0600-000001000000}" name="No ISIN"/>
    <tableColumn id="2" xr3:uid="{00000000-0010-0000-0600-000002000000}" name="Valeur" dataDxfId="20">
      <calculatedColumnFormula>IFERROR(IFERROR(VLOOKUP($A2,fund!$A$8:$CJ$998,COLUMN(B$2),FALSE),VLOOKUP($A2,certificat!$A$1:$BS$509,COLUMN(B$3),FALSE)),VLOOKUP(A2,TK_MANQUANTS,2,FALSE))</calculatedColumnFormula>
    </tableColumn>
    <tableColumn id="3" xr3:uid="{00000000-0010-0000-0600-000003000000}" name="Nom" dataDxfId="19">
      <calculatedColumnFormula>VLOOKUP($A2,'Sheet1 - Table (1)'!$A$8:$AG$1186,COLUMN(C$8),FALSE)</calculatedColumnFormula>
    </tableColumn>
    <tableColumn id="4" xr3:uid="{00000000-0010-0000-0600-000004000000}" name="Classification" dataDxfId="18"/>
    <tableColumn id="5" xr3:uid="{00000000-0010-0000-0600-000005000000}" name="Commentaire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FP_VALIDES" displayName="FP_VALIDES" ref="A1:G434" totalsRowShown="0" headerRowDxfId="8" dataDxfId="7">
  <autoFilter ref="A1:G434" xr:uid="{00000000-0009-0000-0100-000006000000}"/>
  <tableColumns count="7">
    <tableColumn id="1" xr3:uid="{00000000-0010-0000-0700-000001000000}" name="No ISIN" dataDxfId="6"/>
    <tableColumn id="2" xr3:uid="{00000000-0010-0000-0700-000002000000}" name="Valeur" dataDxfId="5">
      <calculatedColumnFormula>IFERROR(IFERROR(VLOOKUP($A2,fund!$A$8:$CJ$10035,COLUMN(B$1),FALSE),VLOOKUP($A2,certificat!$A$1:$BS$10000,COLUMN(B$1),FALSE)),VLOOKUP(A2,TK_MANQUANTS,2,FALSE))</calculatedColumnFormula>
    </tableColumn>
    <tableColumn id="3" xr3:uid="{00000000-0010-0000-0700-000003000000}" name="Nom" dataDxfId="4">
      <calculatedColumnFormula>VLOOKUP($A2,'Sheet1 - Table (1)'!$A$8:$AG$1186,COLUMN(C$6),FALSE)</calculatedColumnFormula>
    </tableColumn>
    <tableColumn id="4" xr3:uid="{00000000-0010-0000-0700-000004000000}" name="Mandats privés" dataDxfId="3"/>
    <tableColumn id="5" xr3:uid="{00000000-0010-0000-0700-000005000000}" name="Mandats instit" dataDxfId="2"/>
    <tableColumn id="6" xr3:uid="{00000000-0010-0000-0700-000006000000}" name="Fonds Lux" dataDxfId="1"/>
    <tableColumn id="7" xr3:uid="{00000000-0010-0000-0700-000007000000}" name="Fonds CH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XFC1180"/>
  <sheetViews>
    <sheetView topLeftCell="A10" workbookViewId="0">
      <pane ySplit="600" activePane="bottomLeft"/>
      <selection activeCell="E10" sqref="E1:E1048576"/>
      <selection pane="bottomLeft" activeCell="C10" sqref="C10"/>
    </sheetView>
  </sheetViews>
  <sheetFormatPr baseColWidth="10" defaultRowHeight="15"/>
  <cols>
    <col min="3" max="3" width="43.83203125" bestFit="1" customWidth="1"/>
    <col min="5" max="5" width="10.83203125" style="3"/>
    <col min="12" max="12" width="11.5" style="217"/>
    <col min="21" max="21" width="20.83203125" bestFit="1" customWidth="1"/>
    <col min="22" max="22" width="13.5" bestFit="1" customWidth="1"/>
    <col min="23" max="23" width="20.83203125" bestFit="1" customWidth="1"/>
    <col min="24" max="24" width="13.5" bestFit="1" customWidth="1"/>
    <col min="25" max="25" width="29.5" style="45" bestFit="1" customWidth="1"/>
    <col min="26" max="26" width="20.83203125" style="71" bestFit="1" customWidth="1"/>
    <col min="27" max="27" width="9" style="71" bestFit="1" customWidth="1"/>
    <col min="28" max="28" width="40.83203125" style="71" bestFit="1" customWidth="1"/>
    <col min="29" max="29" width="24" style="75" bestFit="1" customWidth="1"/>
    <col min="30" max="31" width="24" style="75" customWidth="1"/>
    <col min="32" max="32" width="11.5" style="71"/>
    <col min="33" max="33" width="11.5" style="75"/>
  </cols>
  <sheetData>
    <row r="1" spans="1:34">
      <c r="A1" s="18" t="s">
        <v>0</v>
      </c>
      <c r="B1" s="50" t="s">
        <v>1397</v>
      </c>
      <c r="C1" s="50"/>
      <c r="D1" s="50"/>
      <c r="E1" s="10"/>
      <c r="F1" s="50"/>
      <c r="G1" s="50"/>
      <c r="H1" s="50"/>
      <c r="I1" s="50"/>
      <c r="J1" s="50"/>
      <c r="K1" s="50"/>
      <c r="L1" s="234"/>
      <c r="M1" s="50"/>
      <c r="N1" s="50"/>
      <c r="O1" s="50"/>
      <c r="P1" s="50"/>
      <c r="Q1" s="50"/>
      <c r="R1" s="50"/>
      <c r="S1" s="50"/>
      <c r="T1" s="50"/>
    </row>
    <row r="2" spans="1:34">
      <c r="A2" s="18" t="s">
        <v>1</v>
      </c>
      <c r="B2" s="50" t="s">
        <v>141</v>
      </c>
      <c r="C2" s="50"/>
      <c r="D2" s="50"/>
      <c r="E2" s="10"/>
      <c r="F2" s="52" t="s">
        <v>2</v>
      </c>
      <c r="G2" s="56"/>
      <c r="H2" s="51" t="s">
        <v>157</v>
      </c>
      <c r="I2" s="51"/>
      <c r="J2" s="51"/>
      <c r="K2" s="51"/>
      <c r="L2" s="235"/>
      <c r="M2" s="51"/>
      <c r="N2" s="51"/>
      <c r="O2" s="51"/>
      <c r="P2" s="51"/>
      <c r="Q2" s="51"/>
      <c r="R2" s="51"/>
      <c r="S2" s="51"/>
      <c r="T2" s="51"/>
    </row>
    <row r="3" spans="1:34">
      <c r="A3" s="18" t="s">
        <v>3</v>
      </c>
      <c r="B3" s="50" t="s">
        <v>60</v>
      </c>
      <c r="C3" s="50"/>
      <c r="D3" s="50"/>
      <c r="E3" s="10"/>
      <c r="F3" s="52"/>
      <c r="G3" s="50"/>
      <c r="H3" s="50"/>
      <c r="I3" s="50"/>
      <c r="J3" s="50"/>
      <c r="K3" s="50"/>
      <c r="L3" s="234"/>
      <c r="M3" s="50"/>
      <c r="N3" s="50"/>
      <c r="O3" s="50"/>
      <c r="P3" s="50"/>
      <c r="Q3" s="50"/>
      <c r="R3" s="50"/>
      <c r="S3" s="50"/>
      <c r="T3" s="50"/>
    </row>
    <row r="4" spans="1:34">
      <c r="A4" s="53" t="s">
        <v>4</v>
      </c>
      <c r="B4" s="54"/>
      <c r="C4" s="54"/>
      <c r="D4" s="54"/>
      <c r="E4" s="7"/>
      <c r="F4" s="53" t="s">
        <v>5</v>
      </c>
      <c r="G4" s="54"/>
      <c r="H4" s="54"/>
      <c r="I4" s="54"/>
      <c r="J4" s="54"/>
      <c r="K4" s="54"/>
      <c r="L4" s="236"/>
      <c r="M4" s="54"/>
      <c r="N4" s="54"/>
      <c r="O4" s="54"/>
      <c r="P4" s="54"/>
      <c r="Q4" s="54"/>
      <c r="R4" s="54"/>
      <c r="S4" s="54"/>
      <c r="T4" s="54"/>
    </row>
    <row r="5" spans="1:34">
      <c r="A5" s="17"/>
      <c r="B5" s="17"/>
      <c r="C5" s="23"/>
      <c r="D5" s="17"/>
      <c r="E5" s="4"/>
      <c r="F5" s="17"/>
      <c r="G5" s="17"/>
      <c r="H5" s="17"/>
      <c r="I5" s="17"/>
      <c r="J5" s="17"/>
      <c r="K5" s="17"/>
      <c r="L5" s="237"/>
      <c r="M5" s="17"/>
      <c r="N5" s="17"/>
      <c r="O5" s="17"/>
      <c r="P5" s="17"/>
      <c r="Q5" s="17"/>
      <c r="R5" s="17"/>
      <c r="S5" s="17"/>
      <c r="T5" s="17"/>
    </row>
    <row r="6" spans="1:34">
      <c r="A6" s="55" t="s">
        <v>6</v>
      </c>
      <c r="B6" s="55"/>
      <c r="C6" s="55"/>
      <c r="D6" s="55"/>
      <c r="E6" s="1"/>
      <c r="F6" s="55"/>
      <c r="G6" s="55"/>
      <c r="H6" s="55"/>
      <c r="I6" s="55"/>
      <c r="J6" s="55"/>
      <c r="K6" s="55"/>
      <c r="L6" s="238"/>
      <c r="M6" s="55"/>
      <c r="N6" s="55"/>
      <c r="O6" s="55"/>
      <c r="P6" s="55"/>
      <c r="Q6" s="55"/>
      <c r="R6" s="55"/>
      <c r="S6" s="55"/>
      <c r="T6" s="55"/>
    </row>
    <row r="8" spans="1:34" s="71" customFormat="1">
      <c r="A8" s="49" t="s">
        <v>9</v>
      </c>
      <c r="B8" s="49"/>
      <c r="C8" s="49"/>
      <c r="D8" s="49" t="s">
        <v>8</v>
      </c>
      <c r="E8" s="15"/>
      <c r="F8" s="49"/>
      <c r="G8" s="49"/>
      <c r="H8" s="49"/>
      <c r="I8" s="49"/>
      <c r="J8" s="49"/>
      <c r="K8" s="49" t="s">
        <v>920</v>
      </c>
      <c r="L8" s="239"/>
      <c r="M8" s="49"/>
      <c r="N8" s="49" t="s">
        <v>914</v>
      </c>
      <c r="O8" s="49"/>
      <c r="P8" s="49"/>
      <c r="Q8" s="49"/>
      <c r="R8" s="49"/>
      <c r="S8" s="49"/>
      <c r="T8" s="49"/>
      <c r="U8" s="49" t="s">
        <v>9</v>
      </c>
      <c r="V8" s="49"/>
      <c r="W8" s="49" t="s">
        <v>9</v>
      </c>
      <c r="X8" s="49"/>
      <c r="Y8" s="49" t="s">
        <v>3375</v>
      </c>
      <c r="Z8" s="49" t="s">
        <v>9</v>
      </c>
      <c r="AA8" s="49"/>
      <c r="AB8" s="49"/>
      <c r="AC8" s="49"/>
      <c r="AD8" s="49"/>
      <c r="AE8" s="49"/>
      <c r="AF8" s="73"/>
      <c r="AG8" s="73"/>
      <c r="AH8" s="73"/>
    </row>
    <row r="9" spans="1:34" s="71" customFormat="1">
      <c r="A9" s="49"/>
      <c r="B9" s="49"/>
      <c r="C9" s="49"/>
      <c r="D9" s="49" t="s">
        <v>3376</v>
      </c>
      <c r="E9" s="15"/>
      <c r="F9" s="49"/>
      <c r="G9" s="49"/>
      <c r="H9" s="49"/>
      <c r="I9" s="49"/>
      <c r="J9" s="49"/>
      <c r="K9" s="49" t="s">
        <v>3376</v>
      </c>
      <c r="L9" s="23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73"/>
      <c r="AG9" s="73"/>
      <c r="AH9" s="73"/>
    </row>
    <row r="10" spans="1:34" s="71" customFormat="1">
      <c r="A10" s="49" t="s">
        <v>163</v>
      </c>
      <c r="B10" s="49" t="s">
        <v>11</v>
      </c>
      <c r="C10" s="49" t="s">
        <v>7</v>
      </c>
      <c r="D10" s="49" t="s">
        <v>133</v>
      </c>
      <c r="E10" s="15" t="s">
        <v>10</v>
      </c>
      <c r="F10" s="49" t="s">
        <v>158</v>
      </c>
      <c r="G10" s="49" t="s">
        <v>139</v>
      </c>
      <c r="H10" s="49" t="s">
        <v>159</v>
      </c>
      <c r="I10" s="49" t="s">
        <v>160</v>
      </c>
      <c r="J10" s="49" t="s">
        <v>161</v>
      </c>
      <c r="K10" s="49" t="s">
        <v>133</v>
      </c>
      <c r="L10" s="239" t="s">
        <v>10</v>
      </c>
      <c r="M10" s="49" t="s">
        <v>162</v>
      </c>
      <c r="N10" s="49" t="s">
        <v>911</v>
      </c>
      <c r="O10" s="49" t="s">
        <v>369</v>
      </c>
      <c r="P10" s="49" t="s">
        <v>912</v>
      </c>
      <c r="Q10" s="49" t="s">
        <v>913</v>
      </c>
      <c r="R10" s="49" t="s">
        <v>1258</v>
      </c>
      <c r="S10" s="49" t="s">
        <v>1198</v>
      </c>
      <c r="T10" s="49" t="s">
        <v>1199</v>
      </c>
      <c r="U10" s="49" t="s">
        <v>11</v>
      </c>
      <c r="V10" s="49" t="s">
        <v>163</v>
      </c>
      <c r="W10" s="49" t="s">
        <v>11</v>
      </c>
      <c r="X10" s="49" t="s">
        <v>163</v>
      </c>
      <c r="Y10" s="49" t="s">
        <v>3375</v>
      </c>
      <c r="Z10" s="49" t="s">
        <v>163</v>
      </c>
      <c r="AA10" s="49" t="s">
        <v>11</v>
      </c>
      <c r="AB10" s="49" t="s">
        <v>3304</v>
      </c>
      <c r="AC10" s="49" t="s">
        <v>4098</v>
      </c>
      <c r="AD10" s="257" t="s">
        <v>5498</v>
      </c>
      <c r="AE10" s="257" t="s">
        <v>5499</v>
      </c>
      <c r="AF10" s="73" t="s">
        <v>5336</v>
      </c>
      <c r="AG10" s="73"/>
      <c r="AH10" s="73"/>
    </row>
    <row r="11" spans="1:34" s="75" customFormat="1">
      <c r="A11" s="62" t="s">
        <v>5097</v>
      </c>
      <c r="B11" s="62" t="s">
        <v>5000</v>
      </c>
      <c r="C11" s="62" t="s">
        <v>2537</v>
      </c>
      <c r="D11" s="63"/>
      <c r="E11" s="12"/>
      <c r="F11" s="62"/>
      <c r="G11" s="62" t="s">
        <v>175</v>
      </c>
      <c r="H11" s="62" t="s">
        <v>62</v>
      </c>
      <c r="I11" s="62" t="s">
        <v>5005</v>
      </c>
      <c r="J11" s="62" t="s">
        <v>5005</v>
      </c>
      <c r="K11" s="63"/>
      <c r="L11" s="64"/>
      <c r="M11" s="62"/>
      <c r="N11" s="62"/>
      <c r="O11" s="62"/>
      <c r="P11" s="62"/>
      <c r="Q11" s="62"/>
      <c r="R11" s="62"/>
      <c r="S11" s="62"/>
      <c r="T11" s="62"/>
      <c r="U11" s="62"/>
      <c r="V11" s="62" t="s">
        <v>5000</v>
      </c>
      <c r="W11" s="62" t="s">
        <v>5000</v>
      </c>
      <c r="X11" s="62" t="s">
        <v>5000</v>
      </c>
      <c r="Y11" s="62"/>
      <c r="Z11" s="62" t="s">
        <v>5000</v>
      </c>
      <c r="AA11" s="62" t="s">
        <v>5000</v>
      </c>
      <c r="AB11" s="62"/>
      <c r="AC11" s="62"/>
      <c r="AD11" s="62"/>
      <c r="AE11" s="62"/>
      <c r="AF11" s="58" t="s">
        <v>5338</v>
      </c>
      <c r="AG11" s="58"/>
      <c r="AH11" s="58"/>
    </row>
    <row r="12" spans="1:34" s="75" customFormat="1">
      <c r="A12" s="62" t="s">
        <v>5098</v>
      </c>
      <c r="B12" s="62" t="s">
        <v>5001</v>
      </c>
      <c r="C12" s="62" t="s">
        <v>2538</v>
      </c>
      <c r="D12" s="63"/>
      <c r="E12" s="12"/>
      <c r="F12" s="62"/>
      <c r="G12" s="62" t="s">
        <v>175</v>
      </c>
      <c r="H12" s="62" t="s">
        <v>62</v>
      </c>
      <c r="I12" s="62" t="s">
        <v>5005</v>
      </c>
      <c r="J12" s="62" t="s">
        <v>5005</v>
      </c>
      <c r="K12" s="63"/>
      <c r="L12" s="64"/>
      <c r="M12" s="62"/>
      <c r="N12" s="62"/>
      <c r="O12" s="62"/>
      <c r="P12" s="62"/>
      <c r="Q12" s="62"/>
      <c r="R12" s="62"/>
      <c r="S12" s="62"/>
      <c r="T12" s="62"/>
      <c r="U12" s="62"/>
      <c r="V12" s="62" t="s">
        <v>5001</v>
      </c>
      <c r="W12" s="62" t="s">
        <v>5001</v>
      </c>
      <c r="X12" s="62" t="s">
        <v>5001</v>
      </c>
      <c r="Y12" s="62"/>
      <c r="Z12" s="62" t="s">
        <v>5001</v>
      </c>
      <c r="AA12" s="62" t="s">
        <v>5001</v>
      </c>
      <c r="AB12" s="62"/>
      <c r="AC12" s="62"/>
      <c r="AD12" s="62"/>
      <c r="AE12" s="62"/>
      <c r="AF12" s="58" t="s">
        <v>5338</v>
      </c>
      <c r="AG12" s="58"/>
      <c r="AH12" s="58"/>
    </row>
    <row r="13" spans="1:34" s="75" customFormat="1">
      <c r="A13" s="62" t="s">
        <v>5099</v>
      </c>
      <c r="B13" s="62" t="s">
        <v>5003</v>
      </c>
      <c r="C13" s="62" t="s">
        <v>2540</v>
      </c>
      <c r="D13" s="63"/>
      <c r="E13" s="12"/>
      <c r="F13" s="62"/>
      <c r="G13" s="62" t="s">
        <v>175</v>
      </c>
      <c r="H13" s="62" t="s">
        <v>62</v>
      </c>
      <c r="I13" s="62" t="s">
        <v>5005</v>
      </c>
      <c r="J13" s="62" t="s">
        <v>5005</v>
      </c>
      <c r="K13" s="63"/>
      <c r="L13" s="64"/>
      <c r="M13" s="62"/>
      <c r="N13" s="62"/>
      <c r="O13" s="62"/>
      <c r="P13" s="62"/>
      <c r="Q13" s="62"/>
      <c r="R13" s="62"/>
      <c r="S13" s="62"/>
      <c r="T13" s="62"/>
      <c r="U13" s="62"/>
      <c r="V13" s="62" t="s">
        <v>5003</v>
      </c>
      <c r="W13" s="62" t="s">
        <v>5003</v>
      </c>
      <c r="X13" s="62" t="s">
        <v>5003</v>
      </c>
      <c r="Y13" s="62"/>
      <c r="Z13" s="62" t="s">
        <v>5003</v>
      </c>
      <c r="AA13" s="62" t="s">
        <v>5003</v>
      </c>
      <c r="AB13" s="62"/>
      <c r="AC13" s="62"/>
      <c r="AD13" s="62"/>
      <c r="AE13" s="62"/>
      <c r="AF13" s="58" t="s">
        <v>5338</v>
      </c>
      <c r="AG13" s="58"/>
      <c r="AH13" s="58"/>
    </row>
    <row r="14" spans="1:34" s="75" customFormat="1">
      <c r="A14" s="62" t="s">
        <v>5100</v>
      </c>
      <c r="B14" s="62" t="s">
        <v>5002</v>
      </c>
      <c r="C14" s="62" t="s">
        <v>2539</v>
      </c>
      <c r="D14" s="63"/>
      <c r="E14" s="12"/>
      <c r="F14" s="62"/>
      <c r="G14" s="62" t="s">
        <v>175</v>
      </c>
      <c r="H14" s="62" t="s">
        <v>62</v>
      </c>
      <c r="I14" s="62" t="s">
        <v>5005</v>
      </c>
      <c r="J14" s="62" t="s">
        <v>5005</v>
      </c>
      <c r="K14" s="63"/>
      <c r="L14" s="64"/>
      <c r="M14" s="62"/>
      <c r="N14" s="62"/>
      <c r="O14" s="62"/>
      <c r="P14" s="62"/>
      <c r="Q14" s="62"/>
      <c r="R14" s="62"/>
      <c r="S14" s="62"/>
      <c r="T14" s="62"/>
      <c r="U14" s="62"/>
      <c r="V14" s="62" t="s">
        <v>5002</v>
      </c>
      <c r="W14" s="62" t="s">
        <v>5002</v>
      </c>
      <c r="X14" s="62" t="s">
        <v>5002</v>
      </c>
      <c r="Y14" s="62"/>
      <c r="Z14" s="62" t="s">
        <v>5002</v>
      </c>
      <c r="AA14" s="62" t="s">
        <v>5002</v>
      </c>
      <c r="AB14" s="62"/>
      <c r="AC14" s="62"/>
      <c r="AD14" s="62"/>
      <c r="AE14" s="62"/>
      <c r="AF14" s="58" t="s">
        <v>5338</v>
      </c>
      <c r="AG14" s="58"/>
      <c r="AH14" s="58"/>
    </row>
    <row r="15" spans="1:34" s="75" customFormat="1">
      <c r="A15" s="62" t="s">
        <v>5101</v>
      </c>
      <c r="B15" s="62" t="s">
        <v>5004</v>
      </c>
      <c r="C15" s="62" t="s">
        <v>2541</v>
      </c>
      <c r="D15" s="63"/>
      <c r="E15" s="12"/>
      <c r="F15" s="62"/>
      <c r="G15" s="62" t="s">
        <v>175</v>
      </c>
      <c r="H15" s="62" t="s">
        <v>62</v>
      </c>
      <c r="I15" s="62" t="s">
        <v>5005</v>
      </c>
      <c r="J15" s="62" t="s">
        <v>5005</v>
      </c>
      <c r="K15" s="63"/>
      <c r="L15" s="64"/>
      <c r="M15" s="62"/>
      <c r="N15" s="62"/>
      <c r="O15" s="62"/>
      <c r="P15" s="62"/>
      <c r="Q15" s="62"/>
      <c r="R15" s="62"/>
      <c r="S15" s="62"/>
      <c r="T15" s="62"/>
      <c r="U15" s="62"/>
      <c r="V15" s="62" t="s">
        <v>5004</v>
      </c>
      <c r="W15" s="62" t="s">
        <v>5004</v>
      </c>
      <c r="X15" s="62" t="s">
        <v>5004</v>
      </c>
      <c r="Y15" s="62"/>
      <c r="Z15" s="62" t="s">
        <v>5004</v>
      </c>
      <c r="AA15" s="62" t="s">
        <v>5004</v>
      </c>
      <c r="AB15" s="62"/>
      <c r="AC15" s="62"/>
      <c r="AD15" s="62"/>
      <c r="AE15" s="62"/>
      <c r="AF15" s="58" t="s">
        <v>5338</v>
      </c>
      <c r="AG15" s="58"/>
      <c r="AH15" s="58"/>
    </row>
    <row r="16" spans="1:34" s="75" customFormat="1">
      <c r="A16" s="62" t="s">
        <v>1247</v>
      </c>
      <c r="B16" s="62">
        <v>24440751</v>
      </c>
      <c r="C16" s="62" t="s">
        <v>5384</v>
      </c>
      <c r="D16" s="63" t="s">
        <v>2666</v>
      </c>
      <c r="E16" s="12"/>
      <c r="F16" s="62" t="b">
        <v>0</v>
      </c>
      <c r="G16" s="62" t="s">
        <v>369</v>
      </c>
      <c r="H16" s="62" t="s">
        <v>62</v>
      </c>
      <c r="I16" s="62" t="s">
        <v>141</v>
      </c>
      <c r="J16" s="62" t="s">
        <v>5385</v>
      </c>
      <c r="K16" s="63" t="s">
        <v>2666</v>
      </c>
      <c r="L16" s="64"/>
      <c r="M16" s="62"/>
      <c r="N16" s="62"/>
      <c r="O16" s="62"/>
      <c r="P16" s="62"/>
      <c r="Q16" s="62"/>
      <c r="R16" s="62"/>
      <c r="S16" s="62"/>
      <c r="T16" s="62"/>
      <c r="U16" s="62">
        <v>24440751</v>
      </c>
      <c r="V16" s="62" t="s">
        <v>1247</v>
      </c>
      <c r="W16" s="62">
        <v>24440751</v>
      </c>
      <c r="X16" s="62" t="s">
        <v>1247</v>
      </c>
      <c r="Y16" s="62"/>
      <c r="Z16" s="62" t="s">
        <v>1247</v>
      </c>
      <c r="AA16" s="62">
        <v>24440751</v>
      </c>
      <c r="AB16" s="62"/>
      <c r="AC16" s="62"/>
      <c r="AD16" s="62"/>
      <c r="AE16" s="62"/>
      <c r="AF16" s="58" t="str">
        <f t="shared" ref="AF16:AF21" si="0">CHOOSE(IF(ISERROR(FIND("Quotidien",AB16,1)),IF(ISERROR(FIND("Hebdo",AB16,1)),1,FIND("Hebdo",AB16,1)),FIND("Quotidien",AB16,1)),"&gt;=Mois",,,,,,,,,,,,,,"Semaine",,,,,,,,,"Jour")</f>
        <v>&gt;=Mois</v>
      </c>
      <c r="AG16" s="58" t="str">
        <f t="shared" ref="AG16:AG21" si="1">A16</f>
        <v>FR0011910470</v>
      </c>
      <c r="AH16" s="58">
        <f t="shared" ref="AH16:AH21" si="2">B16</f>
        <v>24440751</v>
      </c>
    </row>
    <row r="17" spans="1:34" s="75" customFormat="1">
      <c r="A17" s="62" t="s">
        <v>1485</v>
      </c>
      <c r="B17" s="62">
        <v>32729435</v>
      </c>
      <c r="C17" s="62" t="s">
        <v>5386</v>
      </c>
      <c r="D17" s="63" t="s">
        <v>2666</v>
      </c>
      <c r="E17" s="12"/>
      <c r="F17" s="62" t="b">
        <v>0</v>
      </c>
      <c r="G17" s="62" t="s">
        <v>138</v>
      </c>
      <c r="H17" s="62" t="s">
        <v>62</v>
      </c>
      <c r="I17" s="62" t="s">
        <v>141</v>
      </c>
      <c r="J17" s="62" t="s">
        <v>168</v>
      </c>
      <c r="K17" s="63" t="s">
        <v>2666</v>
      </c>
      <c r="L17" s="64"/>
      <c r="M17" s="62"/>
      <c r="N17" s="62"/>
      <c r="O17" s="62"/>
      <c r="P17" s="62"/>
      <c r="Q17" s="62"/>
      <c r="R17" s="62"/>
      <c r="S17" s="62"/>
      <c r="T17" s="62"/>
      <c r="U17" s="62">
        <v>32729435</v>
      </c>
      <c r="V17" s="62" t="s">
        <v>1485</v>
      </c>
      <c r="W17" s="62">
        <v>32729435</v>
      </c>
      <c r="X17" s="62" t="s">
        <v>1485</v>
      </c>
      <c r="Y17" s="62"/>
      <c r="Z17" s="62" t="s">
        <v>1485</v>
      </c>
      <c r="AA17" s="62">
        <v>32729435</v>
      </c>
      <c r="AB17" s="62"/>
      <c r="AC17" s="62"/>
      <c r="AD17" s="62"/>
      <c r="AE17" s="62"/>
      <c r="AF17" s="58" t="str">
        <f t="shared" si="0"/>
        <v>&gt;=Mois</v>
      </c>
      <c r="AG17" s="58" t="str">
        <f t="shared" si="1"/>
        <v>LU1419778060</v>
      </c>
      <c r="AH17" s="58">
        <f t="shared" si="2"/>
        <v>32729435</v>
      </c>
    </row>
    <row r="18" spans="1:34" s="75" customFormat="1">
      <c r="A18" s="62" t="s">
        <v>1721</v>
      </c>
      <c r="B18" s="62">
        <v>20477826</v>
      </c>
      <c r="C18" s="62" t="s">
        <v>5387</v>
      </c>
      <c r="D18" s="63" t="s">
        <v>2666</v>
      </c>
      <c r="E18" s="12"/>
      <c r="F18" s="62" t="b">
        <v>0</v>
      </c>
      <c r="G18" s="62" t="s">
        <v>175</v>
      </c>
      <c r="H18" s="62" t="s">
        <v>62</v>
      </c>
      <c r="I18" s="62" t="s">
        <v>141</v>
      </c>
      <c r="J18" s="62" t="s">
        <v>168</v>
      </c>
      <c r="K18" s="63" t="s">
        <v>2666</v>
      </c>
      <c r="L18" s="64"/>
      <c r="M18" s="62"/>
      <c r="N18" s="62"/>
      <c r="O18" s="62"/>
      <c r="P18" s="62"/>
      <c r="Q18" s="62"/>
      <c r="R18" s="62"/>
      <c r="S18" s="62"/>
      <c r="T18" s="62"/>
      <c r="U18" s="62">
        <v>20477826</v>
      </c>
      <c r="V18" s="62" t="s">
        <v>1721</v>
      </c>
      <c r="W18" s="62">
        <v>20477826</v>
      </c>
      <c r="X18" s="62" t="s">
        <v>1721</v>
      </c>
      <c r="Y18" s="62"/>
      <c r="Z18" s="62" t="s">
        <v>1721</v>
      </c>
      <c r="AA18" s="62">
        <v>20477826</v>
      </c>
      <c r="AB18" s="62"/>
      <c r="AC18" s="62"/>
      <c r="AD18" s="62"/>
      <c r="AE18" s="62"/>
      <c r="AF18" s="58" t="str">
        <f t="shared" si="0"/>
        <v>&gt;=Mois</v>
      </c>
      <c r="AG18" s="58" t="str">
        <f t="shared" si="1"/>
        <v>CH0204778267</v>
      </c>
      <c r="AH18" s="58">
        <f t="shared" si="2"/>
        <v>20477826</v>
      </c>
    </row>
    <row r="19" spans="1:34" s="75" customFormat="1">
      <c r="A19" s="62" t="s">
        <v>1942</v>
      </c>
      <c r="B19" s="62">
        <v>18525591</v>
      </c>
      <c r="C19" s="62" t="s">
        <v>5388</v>
      </c>
      <c r="D19" s="63" t="s">
        <v>2666</v>
      </c>
      <c r="E19" s="12"/>
      <c r="F19" s="62" t="b">
        <v>0</v>
      </c>
      <c r="G19" s="62" t="s">
        <v>175</v>
      </c>
      <c r="H19" s="62" t="s">
        <v>62</v>
      </c>
      <c r="I19" s="62" t="s">
        <v>141</v>
      </c>
      <c r="J19" s="62" t="s">
        <v>168</v>
      </c>
      <c r="K19" s="63" t="s">
        <v>2666</v>
      </c>
      <c r="L19" s="64"/>
      <c r="M19" s="62"/>
      <c r="N19" s="62"/>
      <c r="O19" s="62"/>
      <c r="P19" s="62"/>
      <c r="Q19" s="62"/>
      <c r="R19" s="62"/>
      <c r="S19" s="62"/>
      <c r="T19" s="62"/>
      <c r="U19" s="62">
        <v>18525591</v>
      </c>
      <c r="V19" s="62" t="s">
        <v>1942</v>
      </c>
      <c r="W19" s="62">
        <v>18525591</v>
      </c>
      <c r="X19" s="62" t="s">
        <v>1942</v>
      </c>
      <c r="Y19" s="62"/>
      <c r="Z19" s="62" t="s">
        <v>1942</v>
      </c>
      <c r="AA19" s="62">
        <v>18525591</v>
      </c>
      <c r="AB19" s="62"/>
      <c r="AC19" s="62"/>
      <c r="AD19" s="62"/>
      <c r="AE19" s="62"/>
      <c r="AF19" s="58" t="str">
        <f t="shared" si="0"/>
        <v>&gt;=Mois</v>
      </c>
      <c r="AG19" s="58" t="str">
        <f t="shared" si="1"/>
        <v>CH0185255913</v>
      </c>
      <c r="AH19" s="58">
        <f t="shared" si="2"/>
        <v>18525591</v>
      </c>
    </row>
    <row r="20" spans="1:34" s="75" customFormat="1">
      <c r="A20" s="62" t="s">
        <v>1458</v>
      </c>
      <c r="B20" s="62">
        <v>25639445</v>
      </c>
      <c r="C20" s="62" t="s">
        <v>5389</v>
      </c>
      <c r="D20" s="63" t="s">
        <v>2666</v>
      </c>
      <c r="E20" s="12"/>
      <c r="F20" s="62" t="b">
        <v>0</v>
      </c>
      <c r="G20" s="62" t="s">
        <v>138</v>
      </c>
      <c r="H20" s="62" t="s">
        <v>64</v>
      </c>
      <c r="I20" s="62" t="s">
        <v>141</v>
      </c>
      <c r="J20" s="62" t="s">
        <v>155</v>
      </c>
      <c r="K20" s="63" t="s">
        <v>2666</v>
      </c>
      <c r="L20" s="64"/>
      <c r="M20" s="62"/>
      <c r="N20" s="62"/>
      <c r="O20" s="62"/>
      <c r="P20" s="62"/>
      <c r="Q20" s="62"/>
      <c r="R20" s="62"/>
      <c r="S20" s="62"/>
      <c r="T20" s="62"/>
      <c r="U20" s="62">
        <v>25639445</v>
      </c>
      <c r="V20" s="62" t="s">
        <v>1458</v>
      </c>
      <c r="W20" s="62">
        <v>25639445</v>
      </c>
      <c r="X20" s="62" t="s">
        <v>1458</v>
      </c>
      <c r="Y20" s="62"/>
      <c r="Z20" s="62" t="s">
        <v>1458</v>
      </c>
      <c r="AA20" s="62">
        <v>25639445</v>
      </c>
      <c r="AB20" s="62"/>
      <c r="AC20" s="62"/>
      <c r="AD20" s="62"/>
      <c r="AE20" s="62"/>
      <c r="AF20" s="58" t="str">
        <f t="shared" si="0"/>
        <v>&gt;=Mois</v>
      </c>
      <c r="AG20" s="58" t="str">
        <f t="shared" si="1"/>
        <v>LU1049888149</v>
      </c>
      <c r="AH20" s="58">
        <f t="shared" si="2"/>
        <v>25639445</v>
      </c>
    </row>
    <row r="21" spans="1:34" s="75" customFormat="1">
      <c r="A21" s="62" t="s">
        <v>4104</v>
      </c>
      <c r="B21" s="62">
        <v>4976169</v>
      </c>
      <c r="C21" s="62" t="s">
        <v>5390</v>
      </c>
      <c r="D21" s="63" t="s">
        <v>2666</v>
      </c>
      <c r="E21" s="12"/>
      <c r="F21" s="62" t="b">
        <v>0</v>
      </c>
      <c r="G21" s="62" t="s">
        <v>138</v>
      </c>
      <c r="H21" s="62" t="s">
        <v>64</v>
      </c>
      <c r="I21" s="62" t="s">
        <v>141</v>
      </c>
      <c r="J21" s="62" t="s">
        <v>168</v>
      </c>
      <c r="K21" s="63" t="s">
        <v>2666</v>
      </c>
      <c r="L21" s="64"/>
      <c r="M21" s="62"/>
      <c r="N21" s="62"/>
      <c r="O21" s="62"/>
      <c r="P21" s="62"/>
      <c r="Q21" s="62"/>
      <c r="R21" s="62"/>
      <c r="S21" s="62"/>
      <c r="T21" s="62"/>
      <c r="U21" s="62">
        <v>4976169</v>
      </c>
      <c r="V21" s="62" t="s">
        <v>4104</v>
      </c>
      <c r="W21" s="62">
        <v>4976169</v>
      </c>
      <c r="X21" s="62" t="s">
        <v>4104</v>
      </c>
      <c r="Y21" s="62"/>
      <c r="Z21" s="62" t="s">
        <v>4104</v>
      </c>
      <c r="AA21" s="62">
        <v>4976169</v>
      </c>
      <c r="AB21" s="62"/>
      <c r="AC21" s="62"/>
      <c r="AD21" s="62"/>
      <c r="AE21" s="62"/>
      <c r="AF21" s="58" t="str">
        <f t="shared" si="0"/>
        <v>&gt;=Mois</v>
      </c>
      <c r="AG21" s="58" t="str">
        <f t="shared" si="1"/>
        <v>LU0408877255</v>
      </c>
      <c r="AH21" s="58">
        <f t="shared" si="2"/>
        <v>4976169</v>
      </c>
    </row>
    <row r="22" spans="1:34" s="71" customFormat="1">
      <c r="A22" s="62" t="s">
        <v>2147</v>
      </c>
      <c r="B22" s="62">
        <v>32460856</v>
      </c>
      <c r="C22" s="62" t="s">
        <v>2148</v>
      </c>
      <c r="D22" s="63">
        <v>43465</v>
      </c>
      <c r="E22" s="12"/>
      <c r="F22" s="62" t="b">
        <v>0</v>
      </c>
      <c r="G22" s="62" t="s">
        <v>175</v>
      </c>
      <c r="H22" s="62" t="s">
        <v>62</v>
      </c>
      <c r="I22" s="62" t="s">
        <v>141</v>
      </c>
      <c r="J22" s="62" t="s">
        <v>221</v>
      </c>
      <c r="K22" s="63">
        <v>43465</v>
      </c>
      <c r="L22" s="64">
        <v>233.65</v>
      </c>
      <c r="M22" s="62" t="s">
        <v>176</v>
      </c>
      <c r="N22" s="62"/>
      <c r="O22" s="62"/>
      <c r="P22" s="62"/>
      <c r="Q22" s="62"/>
      <c r="R22" s="62"/>
      <c r="S22" s="62"/>
      <c r="T22" s="62"/>
      <c r="U22" s="62"/>
      <c r="V22" s="62" t="s">
        <v>2147</v>
      </c>
      <c r="W22" s="62">
        <v>32460856</v>
      </c>
      <c r="X22" s="62" t="s">
        <v>2147</v>
      </c>
      <c r="Y22" s="62" t="s">
        <v>2014</v>
      </c>
      <c r="Z22" s="62"/>
      <c r="AA22" s="62"/>
      <c r="AB22" s="62"/>
      <c r="AC22" s="62"/>
      <c r="AD22" s="62"/>
      <c r="AE22" s="62"/>
      <c r="AF22" s="58" t="str">
        <f t="shared" ref="AF22:AF90" si="3">CHOOSE(IF(ISERROR(FIND("Quotidien",AB22,1)),IF(ISERROR(FIND("Hebdo",AB22,1)),1,FIND("Hebdo",AB22,1)),FIND("Quotidien",AB22,1)),"&gt;=Mois",,,,,,,,,,,,,,"Semaine",,,,,,,,,"Jour")</f>
        <v>&gt;=Mois</v>
      </c>
      <c r="AG22" s="58" t="str">
        <f t="shared" ref="AG22" si="4">A22</f>
        <v>CH0324608568</v>
      </c>
      <c r="AH22" s="58">
        <f>B22</f>
        <v>32460856</v>
      </c>
    </row>
    <row r="23" spans="1:34" s="75" customFormat="1">
      <c r="A23" s="62" t="s">
        <v>3386</v>
      </c>
      <c r="B23" s="62">
        <v>13528657</v>
      </c>
      <c r="C23" s="62" t="s">
        <v>3419</v>
      </c>
      <c r="D23" s="63"/>
      <c r="E23" s="12">
        <v>0.57999999999999996</v>
      </c>
      <c r="F23" s="62"/>
      <c r="G23" s="62" t="s">
        <v>138</v>
      </c>
      <c r="H23" s="62" t="s">
        <v>64</v>
      </c>
      <c r="I23" s="62" t="s">
        <v>141</v>
      </c>
      <c r="J23" s="62" t="s">
        <v>168</v>
      </c>
      <c r="K23" s="63">
        <v>43555</v>
      </c>
      <c r="L23" s="64">
        <v>137.69</v>
      </c>
      <c r="M23" s="62" t="s">
        <v>166</v>
      </c>
      <c r="N23" s="62"/>
      <c r="O23" s="62"/>
      <c r="P23" s="62"/>
      <c r="Q23" s="62"/>
      <c r="R23" s="62"/>
      <c r="S23" s="62"/>
      <c r="T23" s="62"/>
      <c r="U23" s="62">
        <v>13528657</v>
      </c>
      <c r="V23" s="62" t="s">
        <v>3386</v>
      </c>
      <c r="W23" s="62">
        <v>13528657</v>
      </c>
      <c r="X23" s="62" t="s">
        <v>3386</v>
      </c>
      <c r="Y23" s="62" t="s">
        <v>2005</v>
      </c>
      <c r="Z23" s="62" t="s">
        <v>3386</v>
      </c>
      <c r="AA23" s="62">
        <v>13528657</v>
      </c>
      <c r="AB23" s="62" t="s">
        <v>3305</v>
      </c>
      <c r="AC23" s="62"/>
      <c r="AD23" s="62"/>
      <c r="AE23" s="62"/>
      <c r="AF23" s="58" t="str">
        <f t="shared" si="3"/>
        <v>Jour</v>
      </c>
      <c r="AG23" s="58" t="str">
        <f>A23</f>
        <v>LU0658025209</v>
      </c>
      <c r="AH23" s="58">
        <f t="shared" ref="AH23:AH104" si="5">B23</f>
        <v>13528657</v>
      </c>
    </row>
    <row r="24" spans="1:34" s="75" customFormat="1">
      <c r="A24" s="62" t="s">
        <v>3460</v>
      </c>
      <c r="B24" s="62">
        <v>41533844</v>
      </c>
      <c r="C24" s="62" t="s">
        <v>3461</v>
      </c>
      <c r="D24" s="63">
        <v>43605</v>
      </c>
      <c r="E24" s="12">
        <v>0.2</v>
      </c>
      <c r="F24" s="62"/>
      <c r="G24" s="62" t="s">
        <v>201</v>
      </c>
      <c r="H24" s="62" t="s">
        <v>68</v>
      </c>
      <c r="I24" s="62" t="s">
        <v>192</v>
      </c>
      <c r="J24" s="62" t="s">
        <v>168</v>
      </c>
      <c r="K24" s="63">
        <v>43585</v>
      </c>
      <c r="L24" s="64">
        <v>1629</v>
      </c>
      <c r="M24" s="62" t="s">
        <v>166</v>
      </c>
      <c r="N24" s="62"/>
      <c r="O24" s="62"/>
      <c r="P24" s="62"/>
      <c r="Q24" s="62"/>
      <c r="R24" s="62"/>
      <c r="S24" s="62"/>
      <c r="T24" s="62"/>
      <c r="U24" s="62">
        <v>41533844</v>
      </c>
      <c r="V24" s="62" t="s">
        <v>3460</v>
      </c>
      <c r="W24" s="62">
        <v>41533844</v>
      </c>
      <c r="X24" s="62" t="s">
        <v>3460</v>
      </c>
      <c r="Y24" s="62" t="s">
        <v>2006</v>
      </c>
      <c r="Z24" s="62" t="s">
        <v>3460</v>
      </c>
      <c r="AA24" s="62">
        <v>41533844</v>
      </c>
      <c r="AB24" s="62" t="s">
        <v>3305</v>
      </c>
      <c r="AC24" s="62"/>
      <c r="AD24" s="62"/>
      <c r="AE24" s="62"/>
      <c r="AF24" s="58" t="str">
        <f t="shared" si="3"/>
        <v>Jour</v>
      </c>
      <c r="AG24" s="58" t="str">
        <f t="shared" ref="AG24:AH105" si="6">A24</f>
        <v>IE00BFM6TB42</v>
      </c>
      <c r="AH24" s="58">
        <f t="shared" si="5"/>
        <v>41533844</v>
      </c>
    </row>
    <row r="25" spans="1:34" s="75" customFormat="1">
      <c r="A25" s="62" t="s">
        <v>3464</v>
      </c>
      <c r="B25" s="62" t="s">
        <v>3465</v>
      </c>
      <c r="C25" s="62" t="s">
        <v>3466</v>
      </c>
      <c r="D25" s="63">
        <v>41182</v>
      </c>
      <c r="E25" s="12">
        <v>0.51</v>
      </c>
      <c r="F25" s="62"/>
      <c r="G25" s="62" t="s">
        <v>175</v>
      </c>
      <c r="H25" s="62" t="s">
        <v>62</v>
      </c>
      <c r="I25" s="62" t="s">
        <v>266</v>
      </c>
      <c r="J25" s="62" t="s">
        <v>221</v>
      </c>
      <c r="K25" s="63">
        <v>43585</v>
      </c>
      <c r="L25" s="64">
        <v>488.60764769999997</v>
      </c>
      <c r="M25" s="62" t="s">
        <v>166</v>
      </c>
      <c r="N25" s="62"/>
      <c r="O25" s="62"/>
      <c r="P25" s="62"/>
      <c r="Q25" s="62"/>
      <c r="R25" s="62"/>
      <c r="S25" s="62"/>
      <c r="T25" s="62"/>
      <c r="U25" s="62" t="s">
        <v>3465</v>
      </c>
      <c r="V25" s="62" t="s">
        <v>3464</v>
      </c>
      <c r="W25" s="62" t="s">
        <v>3465</v>
      </c>
      <c r="X25" s="62" t="s">
        <v>3464</v>
      </c>
      <c r="Y25" s="62" t="s">
        <v>2021</v>
      </c>
      <c r="Z25" s="62" t="s">
        <v>3464</v>
      </c>
      <c r="AA25" s="62" t="s">
        <v>3465</v>
      </c>
      <c r="AB25" s="62" t="s">
        <v>3306</v>
      </c>
      <c r="AC25" s="62"/>
      <c r="AD25" s="62"/>
      <c r="AE25" s="62"/>
      <c r="AF25" s="58" t="str">
        <f t="shared" si="3"/>
        <v>&gt;=Mois</v>
      </c>
      <c r="AG25" s="58" t="str">
        <f t="shared" si="6"/>
        <v>CH0049550269</v>
      </c>
      <c r="AH25" s="58" t="str">
        <f t="shared" si="5"/>
        <v>4955026</v>
      </c>
    </row>
    <row r="26" spans="1:34" s="75" customFormat="1">
      <c r="A26" s="62" t="s">
        <v>405</v>
      </c>
      <c r="B26" s="62">
        <v>22697681</v>
      </c>
      <c r="C26" s="62" t="s">
        <v>3467</v>
      </c>
      <c r="D26" s="63">
        <v>41653</v>
      </c>
      <c r="E26" s="12">
        <v>0.15</v>
      </c>
      <c r="F26" s="62"/>
      <c r="G26" s="62" t="s">
        <v>175</v>
      </c>
      <c r="H26" s="62" t="s">
        <v>62</v>
      </c>
      <c r="I26" s="62" t="s">
        <v>192</v>
      </c>
      <c r="J26" s="62" t="s">
        <v>168</v>
      </c>
      <c r="K26" s="63">
        <v>43585</v>
      </c>
      <c r="L26" s="64">
        <v>1427</v>
      </c>
      <c r="M26" s="62" t="s">
        <v>176</v>
      </c>
      <c r="N26" s="62"/>
      <c r="O26" s="62"/>
      <c r="P26" s="62"/>
      <c r="Q26" s="62"/>
      <c r="R26" s="62"/>
      <c r="S26" s="62"/>
      <c r="T26" s="62"/>
      <c r="U26" s="62">
        <v>22697681</v>
      </c>
      <c r="V26" s="62" t="s">
        <v>405</v>
      </c>
      <c r="W26" s="62">
        <v>22697681</v>
      </c>
      <c r="X26" s="62" t="s">
        <v>405</v>
      </c>
      <c r="Y26" s="62" t="s">
        <v>2021</v>
      </c>
      <c r="Z26" s="62" t="s">
        <v>405</v>
      </c>
      <c r="AA26" s="62">
        <v>22697681</v>
      </c>
      <c r="AB26" s="62" t="s">
        <v>3305</v>
      </c>
      <c r="AC26" s="62"/>
      <c r="AD26" s="62"/>
      <c r="AE26" s="62"/>
      <c r="AF26" s="58" t="str">
        <f t="shared" si="3"/>
        <v>Jour</v>
      </c>
      <c r="AG26" s="58" t="str">
        <f t="shared" si="6"/>
        <v>CH0226976816</v>
      </c>
      <c r="AH26" s="58">
        <f t="shared" si="5"/>
        <v>22697681</v>
      </c>
    </row>
    <row r="27" spans="1:34" s="75" customFormat="1">
      <c r="A27" s="62" t="s">
        <v>413</v>
      </c>
      <c r="B27" s="62">
        <v>2308773</v>
      </c>
      <c r="C27" s="62" t="s">
        <v>1761</v>
      </c>
      <c r="D27" s="63"/>
      <c r="E27" s="12"/>
      <c r="F27" s="62"/>
      <c r="G27" s="62"/>
      <c r="H27" s="62" t="s">
        <v>68</v>
      </c>
      <c r="I27" s="62"/>
      <c r="J27" s="62"/>
      <c r="K27" s="63"/>
      <c r="L27" s="64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58" t="str">
        <f t="shared" si="3"/>
        <v>&gt;=Mois</v>
      </c>
      <c r="AG27" s="58" t="str">
        <f t="shared" si="6"/>
        <v>IE00B0M62Q58</v>
      </c>
      <c r="AH27" s="58">
        <f t="shared" si="5"/>
        <v>2308773</v>
      </c>
    </row>
    <row r="28" spans="1:34" s="75" customFormat="1">
      <c r="A28" s="62" t="s">
        <v>3536</v>
      </c>
      <c r="B28" s="62">
        <v>47158363</v>
      </c>
      <c r="C28" s="62" t="s">
        <v>59</v>
      </c>
      <c r="D28" s="13">
        <v>43503</v>
      </c>
      <c r="E28" s="12">
        <v>0.44</v>
      </c>
      <c r="F28" s="62" t="s">
        <v>3484</v>
      </c>
      <c r="G28" s="62" t="s">
        <v>138</v>
      </c>
      <c r="H28" s="62" t="s">
        <v>66</v>
      </c>
      <c r="I28" s="62" t="s">
        <v>141</v>
      </c>
      <c r="J28" s="62" t="s">
        <v>168</v>
      </c>
      <c r="K28" s="63" t="s">
        <v>3485</v>
      </c>
      <c r="L28" s="64">
        <v>31.583632000000001</v>
      </c>
      <c r="M28" s="62" t="s">
        <v>166</v>
      </c>
      <c r="N28" s="62" t="s">
        <v>70</v>
      </c>
      <c r="O28" s="62" t="s">
        <v>70</v>
      </c>
      <c r="P28" s="62" t="s">
        <v>70</v>
      </c>
      <c r="Q28" s="62" t="s">
        <v>70</v>
      </c>
      <c r="R28" s="62" t="s">
        <v>70</v>
      </c>
      <c r="S28" s="62" t="s">
        <v>3484</v>
      </c>
      <c r="T28" s="62" t="s">
        <v>70</v>
      </c>
      <c r="U28" s="62">
        <v>47158363</v>
      </c>
      <c r="V28" s="62" t="s">
        <v>3536</v>
      </c>
      <c r="W28" s="62">
        <v>47158363</v>
      </c>
      <c r="X28" s="62" t="s">
        <v>3536</v>
      </c>
      <c r="Y28" s="62" t="s">
        <v>2010</v>
      </c>
      <c r="Z28" s="62" t="s">
        <v>3536</v>
      </c>
      <c r="AA28" s="62">
        <v>47158363</v>
      </c>
      <c r="AB28" s="62" t="s">
        <v>3305</v>
      </c>
      <c r="AC28" s="62"/>
      <c r="AD28" s="62"/>
      <c r="AE28" s="62"/>
      <c r="AF28" s="58" t="str">
        <f t="shared" si="3"/>
        <v>Jour</v>
      </c>
      <c r="AG28" s="58" t="str">
        <f t="shared" si="6"/>
        <v>LU1978496815</v>
      </c>
      <c r="AH28" s="58">
        <f t="shared" si="5"/>
        <v>47158363</v>
      </c>
    </row>
    <row r="29" spans="1:34" s="75" customFormat="1">
      <c r="A29" s="62" t="s">
        <v>3548</v>
      </c>
      <c r="B29" s="62">
        <v>48532567</v>
      </c>
      <c r="C29" s="62" t="s">
        <v>3521</v>
      </c>
      <c r="D29" s="13">
        <v>43159</v>
      </c>
      <c r="E29" s="12">
        <v>0.17</v>
      </c>
      <c r="F29" s="62" t="s">
        <v>70</v>
      </c>
      <c r="G29" s="62" t="s">
        <v>175</v>
      </c>
      <c r="H29" s="62" t="s">
        <v>62</v>
      </c>
      <c r="I29" s="62" t="s">
        <v>141</v>
      </c>
      <c r="J29" s="62" t="s">
        <v>168</v>
      </c>
      <c r="K29" s="63" t="s">
        <v>3485</v>
      </c>
      <c r="L29" s="64">
        <v>67492.109876500006</v>
      </c>
      <c r="M29" s="62" t="s">
        <v>166</v>
      </c>
      <c r="N29" s="62" t="s">
        <v>70</v>
      </c>
      <c r="O29" s="62" t="s">
        <v>70</v>
      </c>
      <c r="P29" s="62" t="s">
        <v>70</v>
      </c>
      <c r="Q29" s="62" t="s">
        <v>70</v>
      </c>
      <c r="R29" s="62" t="s">
        <v>70</v>
      </c>
      <c r="S29" s="62" t="s">
        <v>70</v>
      </c>
      <c r="T29" s="62" t="s">
        <v>70</v>
      </c>
      <c r="U29" s="62"/>
      <c r="V29" s="62"/>
      <c r="W29" s="62"/>
      <c r="X29" s="62"/>
      <c r="Y29" s="62" t="s">
        <v>2009</v>
      </c>
      <c r="Z29" s="62"/>
      <c r="AA29" s="62"/>
      <c r="AB29" s="62" t="s">
        <v>3305</v>
      </c>
      <c r="AC29" s="62"/>
      <c r="AD29" s="62"/>
      <c r="AE29" s="62"/>
      <c r="AF29" s="58" t="str">
        <f t="shared" si="3"/>
        <v>Jour</v>
      </c>
      <c r="AG29" s="58" t="str">
        <f t="shared" si="6"/>
        <v>CH0485325671</v>
      </c>
      <c r="AH29" s="58">
        <f t="shared" si="5"/>
        <v>48532567</v>
      </c>
    </row>
    <row r="30" spans="1:34" s="75" customFormat="1">
      <c r="A30" s="62" t="s">
        <v>3475</v>
      </c>
      <c r="B30" s="62">
        <v>817734</v>
      </c>
      <c r="C30" s="62" t="s">
        <v>3476</v>
      </c>
      <c r="D30" s="63">
        <v>43616</v>
      </c>
      <c r="E30" s="12"/>
      <c r="F30" s="62"/>
      <c r="G30" s="62" t="s">
        <v>201</v>
      </c>
      <c r="H30" s="62" t="s">
        <v>68</v>
      </c>
      <c r="I30" s="62" t="s">
        <v>192</v>
      </c>
      <c r="J30" s="62" t="s">
        <v>168</v>
      </c>
      <c r="K30" s="63">
        <v>43616</v>
      </c>
      <c r="L30" s="64"/>
      <c r="M30" s="62" t="s">
        <v>166</v>
      </c>
      <c r="N30" s="62"/>
      <c r="O30" s="62"/>
      <c r="P30" s="62"/>
      <c r="Q30" s="62"/>
      <c r="R30" s="62"/>
      <c r="S30" s="62"/>
      <c r="T30" s="62"/>
      <c r="U30" s="62">
        <v>817734</v>
      </c>
      <c r="V30" s="62" t="s">
        <v>3475</v>
      </c>
      <c r="W30" s="62">
        <v>817734</v>
      </c>
      <c r="X30" s="62" t="s">
        <v>3475</v>
      </c>
      <c r="Y30" s="62"/>
      <c r="Z30" s="62" t="s">
        <v>3475</v>
      </c>
      <c r="AA30" s="62">
        <v>817734</v>
      </c>
      <c r="AB30" s="62"/>
      <c r="AC30" s="62"/>
      <c r="AD30" s="62"/>
      <c r="AE30" s="62"/>
      <c r="AF30" s="58" t="str">
        <f t="shared" si="3"/>
        <v>&gt;=Mois</v>
      </c>
      <c r="AG30" s="58" t="str">
        <f t="shared" si="6"/>
        <v>IE0005033380</v>
      </c>
      <c r="AH30" s="58">
        <f t="shared" si="5"/>
        <v>817734</v>
      </c>
    </row>
    <row r="31" spans="1:34" s="71" customFormat="1">
      <c r="A31" s="62" t="s">
        <v>2116</v>
      </c>
      <c r="B31" s="62">
        <v>25702513</v>
      </c>
      <c r="C31" s="62" t="s">
        <v>2674</v>
      </c>
      <c r="D31" s="63"/>
      <c r="E31" s="12"/>
      <c r="F31" s="62" t="b">
        <v>0</v>
      </c>
      <c r="G31" s="62" t="s">
        <v>175</v>
      </c>
      <c r="H31" s="62" t="s">
        <v>62</v>
      </c>
      <c r="I31" s="62" t="s">
        <v>141</v>
      </c>
      <c r="J31" s="62" t="s">
        <v>168</v>
      </c>
      <c r="K31" s="63"/>
      <c r="L31" s="64"/>
      <c r="M31" s="62"/>
      <c r="N31" s="62"/>
      <c r="O31" s="62"/>
      <c r="P31" s="62"/>
      <c r="Q31" s="62"/>
      <c r="R31" s="62"/>
      <c r="S31" s="62"/>
      <c r="T31" s="62"/>
      <c r="U31" s="62">
        <v>25702513</v>
      </c>
      <c r="V31" s="62" t="s">
        <v>2116</v>
      </c>
      <c r="W31" s="62">
        <v>25702513</v>
      </c>
      <c r="X31" s="62" t="s">
        <v>2116</v>
      </c>
      <c r="Y31" s="62"/>
      <c r="Z31" s="62"/>
      <c r="AA31" s="62"/>
      <c r="AB31" s="62" t="s">
        <v>3305</v>
      </c>
      <c r="AC31" s="62"/>
      <c r="AD31" s="62"/>
      <c r="AE31" s="62"/>
      <c r="AF31" s="58" t="str">
        <f t="shared" si="3"/>
        <v>Jour</v>
      </c>
      <c r="AG31" s="58" t="str">
        <f t="shared" si="6"/>
        <v>CH0257025137</v>
      </c>
      <c r="AH31" s="58">
        <f t="shared" si="5"/>
        <v>25702513</v>
      </c>
    </row>
    <row r="32" spans="1:34" s="71" customFormat="1">
      <c r="A32" s="62" t="s">
        <v>3078</v>
      </c>
      <c r="B32" s="62">
        <v>42726072</v>
      </c>
      <c r="C32" s="62" t="s">
        <v>3079</v>
      </c>
      <c r="D32" s="63"/>
      <c r="E32" s="12"/>
      <c r="F32" s="62"/>
      <c r="G32" s="62"/>
      <c r="H32" s="62" t="s">
        <v>62</v>
      </c>
      <c r="I32" s="62" t="s">
        <v>266</v>
      </c>
      <c r="J32" s="62" t="s">
        <v>221</v>
      </c>
      <c r="K32" s="63"/>
      <c r="L32" s="64"/>
      <c r="M32" s="62" t="s">
        <v>166</v>
      </c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 t="s">
        <v>2021</v>
      </c>
      <c r="Z32" s="62"/>
      <c r="AA32" s="62"/>
      <c r="AB32" s="62"/>
      <c r="AC32" s="62"/>
      <c r="AD32" s="62"/>
      <c r="AE32" s="62"/>
      <c r="AF32" s="58" t="str">
        <f t="shared" si="3"/>
        <v>&gt;=Mois</v>
      </c>
      <c r="AG32" s="58" t="str">
        <f t="shared" si="6"/>
        <v>CH0427260721</v>
      </c>
      <c r="AH32" s="58">
        <f t="shared" si="5"/>
        <v>42726072</v>
      </c>
    </row>
    <row r="33" spans="1:34" s="71" customFormat="1">
      <c r="A33" s="62" t="s">
        <v>3198</v>
      </c>
      <c r="B33" s="62">
        <v>43753274</v>
      </c>
      <c r="C33" s="62" t="s">
        <v>3197</v>
      </c>
      <c r="D33" s="63"/>
      <c r="E33" s="12"/>
      <c r="F33" s="62"/>
      <c r="G33" s="62"/>
      <c r="H33" s="62" t="s">
        <v>62</v>
      </c>
      <c r="I33" s="62" t="s">
        <v>266</v>
      </c>
      <c r="J33" s="62" t="s">
        <v>221</v>
      </c>
      <c r="K33" s="63"/>
      <c r="L33" s="64"/>
      <c r="M33" s="62" t="s">
        <v>166</v>
      </c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 t="s">
        <v>2021</v>
      </c>
      <c r="Z33" s="62"/>
      <c r="AA33" s="62"/>
      <c r="AB33" s="62"/>
      <c r="AC33" s="62"/>
      <c r="AD33" s="62"/>
      <c r="AE33" s="62"/>
      <c r="AF33" s="58" t="str">
        <f t="shared" si="3"/>
        <v>&gt;=Mois</v>
      </c>
      <c r="AG33" s="58" t="str">
        <f t="shared" si="6"/>
        <v>CH0437532747</v>
      </c>
      <c r="AH33" s="58">
        <f t="shared" si="5"/>
        <v>43753274</v>
      </c>
    </row>
    <row r="34" spans="1:34" s="45" customFormat="1">
      <c r="A34" s="62" t="s">
        <v>3199</v>
      </c>
      <c r="B34" s="62">
        <v>43308927</v>
      </c>
      <c r="C34" s="62" t="s">
        <v>3200</v>
      </c>
      <c r="D34" s="63"/>
      <c r="E34" s="12"/>
      <c r="F34" s="62"/>
      <c r="G34" s="62"/>
      <c r="H34" s="62" t="s">
        <v>62</v>
      </c>
      <c r="I34" s="62" t="s">
        <v>141</v>
      </c>
      <c r="J34" s="62" t="s">
        <v>221</v>
      </c>
      <c r="K34" s="63"/>
      <c r="L34" s="64"/>
      <c r="M34" s="62" t="s">
        <v>166</v>
      </c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 t="s">
        <v>2014</v>
      </c>
      <c r="Z34" s="62"/>
      <c r="AA34" s="62"/>
      <c r="AB34" s="62"/>
      <c r="AC34" s="62"/>
      <c r="AD34" s="62"/>
      <c r="AE34" s="62"/>
      <c r="AF34" s="58" t="str">
        <f t="shared" si="3"/>
        <v>&gt;=Mois</v>
      </c>
      <c r="AG34" s="58" t="str">
        <f t="shared" si="6"/>
        <v>CH0433089270</v>
      </c>
      <c r="AH34" s="58">
        <f t="shared" si="5"/>
        <v>43308927</v>
      </c>
    </row>
    <row r="35" spans="1:34" s="45" customFormat="1">
      <c r="A35" s="62" t="s">
        <v>991</v>
      </c>
      <c r="B35" s="62">
        <v>25399340</v>
      </c>
      <c r="C35" s="62" t="s">
        <v>2673</v>
      </c>
      <c r="D35" s="63"/>
      <c r="E35" s="12"/>
      <c r="F35" s="62" t="b">
        <v>0</v>
      </c>
      <c r="G35" s="62" t="s">
        <v>175</v>
      </c>
      <c r="H35" s="62" t="s">
        <v>62</v>
      </c>
      <c r="I35" s="62" t="s">
        <v>141</v>
      </c>
      <c r="J35" s="62" t="s">
        <v>168</v>
      </c>
      <c r="K35" s="63"/>
      <c r="L35" s="64"/>
      <c r="M35" s="62"/>
      <c r="N35" s="62"/>
      <c r="O35" s="62"/>
      <c r="P35" s="62"/>
      <c r="Q35" s="62"/>
      <c r="R35" s="62"/>
      <c r="S35" s="62"/>
      <c r="T35" s="62"/>
      <c r="U35" s="62">
        <v>25399340</v>
      </c>
      <c r="V35" s="62" t="s">
        <v>991</v>
      </c>
      <c r="W35" s="62">
        <v>25399340</v>
      </c>
      <c r="X35" s="62" t="s">
        <v>991</v>
      </c>
      <c r="Y35" s="62"/>
      <c r="Z35" s="62"/>
      <c r="AA35" s="62"/>
      <c r="AB35" s="62" t="s">
        <v>3305</v>
      </c>
      <c r="AC35" s="62"/>
      <c r="AD35" s="62"/>
      <c r="AE35" s="62"/>
      <c r="AF35" s="58" t="str">
        <f t="shared" si="3"/>
        <v>Jour</v>
      </c>
      <c r="AG35" s="58" t="str">
        <f t="shared" si="6"/>
        <v>CH0253993403</v>
      </c>
      <c r="AH35" s="58">
        <f t="shared" si="5"/>
        <v>25399340</v>
      </c>
    </row>
    <row r="36" spans="1:34" s="71" customFormat="1">
      <c r="A36" s="62" t="s">
        <v>1949</v>
      </c>
      <c r="B36" s="62">
        <v>31069397</v>
      </c>
      <c r="C36" s="62" t="s">
        <v>2669</v>
      </c>
      <c r="D36" s="63"/>
      <c r="E36" s="12"/>
      <c r="F36" s="62" t="b">
        <v>1</v>
      </c>
      <c r="G36" s="62" t="s">
        <v>138</v>
      </c>
      <c r="H36" s="62" t="s">
        <v>62</v>
      </c>
      <c r="I36" s="62" t="s">
        <v>141</v>
      </c>
      <c r="J36" s="62" t="s">
        <v>168</v>
      </c>
      <c r="K36" s="63"/>
      <c r="L36" s="64">
        <v>140</v>
      </c>
      <c r="M36" s="62"/>
      <c r="N36" s="62"/>
      <c r="O36" s="62"/>
      <c r="P36" s="62"/>
      <c r="Q36" s="62"/>
      <c r="R36" s="62"/>
      <c r="S36" s="62"/>
      <c r="T36" s="62"/>
      <c r="U36" s="62">
        <v>31069397</v>
      </c>
      <c r="V36" s="62" t="s">
        <v>1949</v>
      </c>
      <c r="W36" s="62">
        <v>31069397</v>
      </c>
      <c r="X36" s="62" t="s">
        <v>1949</v>
      </c>
      <c r="Y36" s="62"/>
      <c r="Z36" s="62"/>
      <c r="AA36" s="62"/>
      <c r="AB36" s="62" t="s">
        <v>3370</v>
      </c>
      <c r="AC36" s="62"/>
      <c r="AD36" s="62"/>
      <c r="AE36" s="62"/>
      <c r="AF36" s="58" t="str">
        <f t="shared" si="3"/>
        <v>Semaine</v>
      </c>
      <c r="AG36" s="58" t="str">
        <f t="shared" si="6"/>
        <v>LU1349275930</v>
      </c>
      <c r="AH36" s="58">
        <f t="shared" si="5"/>
        <v>31069397</v>
      </c>
    </row>
    <row r="37" spans="1:34" s="71" customFormat="1">
      <c r="A37" s="62" t="s">
        <v>189</v>
      </c>
      <c r="B37" s="62">
        <v>1524425</v>
      </c>
      <c r="C37" s="62" t="s">
        <v>2665</v>
      </c>
      <c r="D37" s="63" t="s">
        <v>2666</v>
      </c>
      <c r="E37" s="12"/>
      <c r="F37" s="63" t="b">
        <v>0</v>
      </c>
      <c r="G37" s="63"/>
      <c r="H37" s="63" t="s">
        <v>62</v>
      </c>
      <c r="I37" s="63"/>
      <c r="J37" s="63"/>
      <c r="K37" s="63"/>
      <c r="L37" s="64"/>
      <c r="M37" s="63"/>
      <c r="N37" s="63"/>
      <c r="O37" s="63"/>
      <c r="P37" s="63"/>
      <c r="Q37" s="63"/>
      <c r="R37" s="63"/>
      <c r="S37" s="63"/>
      <c r="T37" s="63"/>
      <c r="U37" s="63">
        <v>1524425</v>
      </c>
      <c r="V37" s="63" t="s">
        <v>189</v>
      </c>
      <c r="W37" s="63">
        <v>1524425</v>
      </c>
      <c r="X37" s="63" t="s">
        <v>189</v>
      </c>
      <c r="Y37" s="63"/>
      <c r="Z37" s="63"/>
      <c r="AA37" s="63"/>
      <c r="AB37" s="63"/>
      <c r="AC37" s="63"/>
      <c r="AD37" s="63"/>
      <c r="AE37" s="63"/>
      <c r="AF37" s="58" t="str">
        <f t="shared" si="3"/>
        <v>&gt;=Mois</v>
      </c>
      <c r="AG37" s="58" t="str">
        <f t="shared" si="6"/>
        <v>VGG258791000</v>
      </c>
      <c r="AH37" s="58">
        <f t="shared" si="5"/>
        <v>1524425</v>
      </c>
    </row>
    <row r="38" spans="1:34" s="71" customFormat="1">
      <c r="A38" s="62" t="s">
        <v>1924</v>
      </c>
      <c r="B38" s="62">
        <v>32509429</v>
      </c>
      <c r="C38" s="62" t="s">
        <v>2670</v>
      </c>
      <c r="D38" s="63"/>
      <c r="E38" s="12"/>
      <c r="F38" s="62" t="b">
        <v>0</v>
      </c>
      <c r="G38" s="62" t="s">
        <v>175</v>
      </c>
      <c r="H38" s="62" t="s">
        <v>62</v>
      </c>
      <c r="I38" s="62"/>
      <c r="J38" s="62" t="s">
        <v>476</v>
      </c>
      <c r="K38" s="63"/>
      <c r="L38" s="64"/>
      <c r="M38" s="62"/>
      <c r="N38" s="62"/>
      <c r="O38" s="62"/>
      <c r="P38" s="62"/>
      <c r="Q38" s="62"/>
      <c r="R38" s="62"/>
      <c r="S38" s="62"/>
      <c r="T38" s="62"/>
      <c r="U38" s="62">
        <v>32509429</v>
      </c>
      <c r="V38" s="62" t="s">
        <v>1924</v>
      </c>
      <c r="W38" s="62">
        <v>32509429</v>
      </c>
      <c r="X38" s="62" t="s">
        <v>1924</v>
      </c>
      <c r="Y38" s="62"/>
      <c r="Z38" s="62"/>
      <c r="AA38" s="62"/>
      <c r="AB38" s="62" t="s">
        <v>3305</v>
      </c>
      <c r="AC38" s="62"/>
      <c r="AD38" s="62"/>
      <c r="AE38" s="62"/>
      <c r="AF38" s="58" t="str">
        <f t="shared" si="3"/>
        <v>Jour</v>
      </c>
      <c r="AG38" s="58" t="str">
        <f t="shared" si="6"/>
        <v>CH0325094297</v>
      </c>
      <c r="AH38" s="58">
        <f t="shared" si="5"/>
        <v>32509429</v>
      </c>
    </row>
    <row r="39" spans="1:34" s="71" customFormat="1">
      <c r="A39" s="62" t="s">
        <v>1925</v>
      </c>
      <c r="B39" s="62">
        <v>1107545</v>
      </c>
      <c r="C39" s="62" t="s">
        <v>2671</v>
      </c>
      <c r="D39" s="63"/>
      <c r="E39" s="12"/>
      <c r="F39" s="62" t="b">
        <v>0</v>
      </c>
      <c r="G39" s="62" t="s">
        <v>175</v>
      </c>
      <c r="H39" s="62" t="s">
        <v>62</v>
      </c>
      <c r="I39" s="62"/>
      <c r="J39" s="62" t="s">
        <v>476</v>
      </c>
      <c r="K39" s="63"/>
      <c r="L39" s="64"/>
      <c r="M39" s="62"/>
      <c r="N39" s="62"/>
      <c r="O39" s="62"/>
      <c r="P39" s="62"/>
      <c r="Q39" s="62"/>
      <c r="R39" s="62"/>
      <c r="S39" s="62"/>
      <c r="T39" s="62"/>
      <c r="U39" s="62">
        <v>1107545</v>
      </c>
      <c r="V39" s="62" t="s">
        <v>1925</v>
      </c>
      <c r="W39" s="62">
        <v>1107545</v>
      </c>
      <c r="X39" s="62" t="s">
        <v>1925</v>
      </c>
      <c r="Y39" s="62"/>
      <c r="Z39" s="62"/>
      <c r="AA39" s="62"/>
      <c r="AB39" s="62"/>
      <c r="AC39" s="62"/>
      <c r="AD39" s="62"/>
      <c r="AE39" s="62"/>
      <c r="AF39" s="58" t="str">
        <f t="shared" si="3"/>
        <v>&gt;=Mois</v>
      </c>
      <c r="AG39" s="58" t="str">
        <f t="shared" si="6"/>
        <v>CH0011075451</v>
      </c>
      <c r="AH39" s="58">
        <f t="shared" si="5"/>
        <v>1107545</v>
      </c>
    </row>
    <row r="40" spans="1:34" s="75" customFormat="1">
      <c r="A40" s="62" t="s">
        <v>2917</v>
      </c>
      <c r="B40" s="62">
        <v>29378486</v>
      </c>
      <c r="C40" s="62" t="s">
        <v>3590</v>
      </c>
      <c r="D40" s="63">
        <v>42310</v>
      </c>
      <c r="E40" s="12">
        <v>1</v>
      </c>
      <c r="F40" s="62">
        <v>0</v>
      </c>
      <c r="G40" s="62" t="s">
        <v>175</v>
      </c>
      <c r="H40" s="62" t="s">
        <v>62</v>
      </c>
      <c r="I40" s="62" t="s">
        <v>141</v>
      </c>
      <c r="J40" s="62" t="s">
        <v>221</v>
      </c>
      <c r="K40" s="63">
        <v>43646</v>
      </c>
      <c r="L40" s="64">
        <v>961</v>
      </c>
      <c r="M40" s="62" t="s">
        <v>176</v>
      </c>
      <c r="N40" s="62">
        <v>0</v>
      </c>
      <c r="O40" s="62">
        <v>0</v>
      </c>
      <c r="P40" s="62">
        <v>0</v>
      </c>
      <c r="Q40" s="62">
        <v>0</v>
      </c>
      <c r="R40" s="62">
        <v>0</v>
      </c>
      <c r="S40" s="62">
        <v>0</v>
      </c>
      <c r="T40" s="62">
        <v>0</v>
      </c>
      <c r="U40" s="62" t="s">
        <v>70</v>
      </c>
      <c r="V40" s="62" t="s">
        <v>2917</v>
      </c>
      <c r="W40" s="62">
        <v>29378486</v>
      </c>
      <c r="X40" s="62" t="s">
        <v>2917</v>
      </c>
      <c r="Y40" s="62" t="s">
        <v>141</v>
      </c>
      <c r="Z40" s="62" t="s">
        <v>2917</v>
      </c>
      <c r="AA40" s="62">
        <v>29378486</v>
      </c>
      <c r="AB40" s="62" t="s">
        <v>3305</v>
      </c>
      <c r="AC40" s="62"/>
      <c r="AD40" s="62"/>
      <c r="AE40" s="62"/>
      <c r="AF40" s="58" t="str">
        <f t="shared" ref="AF40" si="7">CHOOSE(IF(ISERROR(FIND("Quotidien",AB40,1)),IF(ISERROR(FIND("Hebdo",AB40,1)),1,FIND("Hebdo",AB40,1)),FIND("Quotidien",AB40,1)),"&gt;=Mois",,,,,,,,,,,,,,"Semaine",,,,,,,,,"Jour")</f>
        <v>Jour</v>
      </c>
      <c r="AG40" s="58" t="str">
        <f t="shared" ref="AG40" si="8">A40</f>
        <v>CH0293784861</v>
      </c>
      <c r="AH40" s="58">
        <f t="shared" ref="AH40" si="9">B40</f>
        <v>29378486</v>
      </c>
    </row>
    <row r="41" spans="1:34" s="75" customFormat="1">
      <c r="A41" s="62" t="s">
        <v>5008</v>
      </c>
      <c r="B41" s="62">
        <v>130000</v>
      </c>
      <c r="C41" s="62" t="s">
        <v>1927</v>
      </c>
      <c r="D41" s="63">
        <v>42735</v>
      </c>
      <c r="E41" s="12">
        <v>0.7</v>
      </c>
      <c r="F41" s="62">
        <v>0</v>
      </c>
      <c r="G41" s="62" t="s">
        <v>175</v>
      </c>
      <c r="H41" s="62" t="s">
        <v>62</v>
      </c>
      <c r="I41" s="62" t="s">
        <v>141</v>
      </c>
      <c r="J41" s="62" t="s">
        <v>1928</v>
      </c>
      <c r="K41" s="63"/>
      <c r="L41" s="64"/>
      <c r="M41" s="62"/>
      <c r="N41" s="62"/>
      <c r="O41" s="62"/>
      <c r="P41" s="62"/>
      <c r="Q41" s="62"/>
      <c r="R41" s="62"/>
      <c r="S41" s="62"/>
      <c r="T41" s="62"/>
      <c r="U41" s="62"/>
      <c r="V41" s="62" t="s">
        <v>5008</v>
      </c>
      <c r="W41" s="62">
        <v>130000</v>
      </c>
      <c r="X41" s="62" t="s">
        <v>5008</v>
      </c>
      <c r="Y41" s="62" t="s">
        <v>141</v>
      </c>
      <c r="Z41" s="62" t="s">
        <v>5008</v>
      </c>
      <c r="AA41" s="62">
        <v>130000</v>
      </c>
      <c r="AB41" s="62" t="s">
        <v>3306</v>
      </c>
      <c r="AC41" s="62"/>
      <c r="AD41" s="62"/>
      <c r="AE41" s="62"/>
      <c r="AF41" s="58" t="str">
        <f t="shared" ref="AF41" si="10">CHOOSE(IF(ISERROR(FIND("Quotidien",AB41,1)),IF(ISERROR(FIND("Hebdo",AB41,1)),1,FIND("Hebdo",AB41,1)),FIND("Quotidien",AB41,1)),"&gt;=Mois",,,,,,,,,,,,,,"Semaine",,,,,,,,,"Jour")</f>
        <v>&gt;=Mois</v>
      </c>
      <c r="AG41" s="58" t="str">
        <f t="shared" ref="AG41" si="11">A41</f>
        <v>CH1300000002</v>
      </c>
      <c r="AH41" s="58">
        <f t="shared" ref="AH41" si="12">B41</f>
        <v>130000</v>
      </c>
    </row>
    <row r="42" spans="1:34" s="71" customFormat="1">
      <c r="A42" s="62" t="s">
        <v>1451</v>
      </c>
      <c r="B42" s="62">
        <v>10479025</v>
      </c>
      <c r="C42" s="62" t="s">
        <v>2667</v>
      </c>
      <c r="D42" s="63"/>
      <c r="E42" s="12"/>
      <c r="F42" s="62" t="b">
        <v>1</v>
      </c>
      <c r="G42" s="62" t="s">
        <v>138</v>
      </c>
      <c r="H42" s="62" t="s">
        <v>64</v>
      </c>
      <c r="I42" s="62" t="s">
        <v>141</v>
      </c>
      <c r="J42" s="62" t="s">
        <v>140</v>
      </c>
      <c r="K42" s="63"/>
      <c r="L42" s="64"/>
      <c r="M42" s="62"/>
      <c r="N42" s="62"/>
      <c r="O42" s="62"/>
      <c r="P42" s="62"/>
      <c r="Q42" s="62"/>
      <c r="R42" s="62"/>
      <c r="S42" s="62"/>
      <c r="T42" s="62"/>
      <c r="U42" s="62">
        <v>10479025</v>
      </c>
      <c r="V42" s="62" t="s">
        <v>1451</v>
      </c>
      <c r="W42" s="62">
        <v>10479025</v>
      </c>
      <c r="X42" s="62" t="s">
        <v>1451</v>
      </c>
      <c r="Y42" s="62"/>
      <c r="Z42" s="62"/>
      <c r="AA42" s="62"/>
      <c r="AB42" s="62" t="s">
        <v>3305</v>
      </c>
      <c r="AC42" s="62"/>
      <c r="AD42" s="62"/>
      <c r="AE42" s="62"/>
      <c r="AF42" s="58" t="str">
        <f t="shared" si="3"/>
        <v>Jour</v>
      </c>
      <c r="AG42" s="58" t="str">
        <f t="shared" si="6"/>
        <v>LU0447827154</v>
      </c>
      <c r="AH42" s="58">
        <f t="shared" si="5"/>
        <v>10479025</v>
      </c>
    </row>
    <row r="43" spans="1:34" s="71" customFormat="1">
      <c r="A43" s="62" t="s">
        <v>1427</v>
      </c>
      <c r="B43" s="62">
        <v>32229689</v>
      </c>
      <c r="C43" s="62" t="s">
        <v>2668</v>
      </c>
      <c r="D43" s="63"/>
      <c r="E43" s="12"/>
      <c r="F43" s="62" t="b">
        <v>1</v>
      </c>
      <c r="G43" s="62" t="s">
        <v>138</v>
      </c>
      <c r="H43" s="62" t="s">
        <v>68</v>
      </c>
      <c r="I43" s="62" t="s">
        <v>141</v>
      </c>
      <c r="J43" s="62" t="s">
        <v>140</v>
      </c>
      <c r="K43" s="63"/>
      <c r="L43" s="64"/>
      <c r="M43" s="62"/>
      <c r="N43" s="62"/>
      <c r="O43" s="62"/>
      <c r="P43" s="62"/>
      <c r="Q43" s="62"/>
      <c r="R43" s="62"/>
      <c r="S43" s="62"/>
      <c r="T43" s="62"/>
      <c r="U43" s="62">
        <v>32229689</v>
      </c>
      <c r="V43" s="62" t="s">
        <v>1427</v>
      </c>
      <c r="W43" s="62">
        <v>32229689</v>
      </c>
      <c r="X43" s="62" t="s">
        <v>1427</v>
      </c>
      <c r="Y43" s="62"/>
      <c r="Z43" s="62"/>
      <c r="AA43" s="62"/>
      <c r="AB43" s="62" t="s">
        <v>3305</v>
      </c>
      <c r="AC43" s="62"/>
      <c r="AD43" s="62"/>
      <c r="AE43" s="62"/>
      <c r="AF43" s="58" t="str">
        <f t="shared" si="3"/>
        <v>Jour</v>
      </c>
      <c r="AG43" s="58" t="str">
        <f t="shared" si="6"/>
        <v>LU1398086493</v>
      </c>
      <c r="AH43" s="58">
        <f t="shared" si="5"/>
        <v>32229689</v>
      </c>
    </row>
    <row r="44" spans="1:34" s="71" customFormat="1">
      <c r="A44" s="62" t="s">
        <v>2716</v>
      </c>
      <c r="B44" s="62">
        <v>38329251</v>
      </c>
      <c r="C44" s="62" t="s">
        <v>2853</v>
      </c>
      <c r="D44" s="63">
        <v>41364</v>
      </c>
      <c r="E44" s="12">
        <v>0.11</v>
      </c>
      <c r="F44" s="62"/>
      <c r="G44" s="62" t="s">
        <v>175</v>
      </c>
      <c r="H44" s="62" t="s">
        <v>62</v>
      </c>
      <c r="I44" s="62" t="s">
        <v>141</v>
      </c>
      <c r="J44" s="62" t="s">
        <v>168</v>
      </c>
      <c r="K44" s="63"/>
      <c r="L44" s="64"/>
      <c r="M44" s="62"/>
      <c r="N44" s="62"/>
      <c r="O44" s="62"/>
      <c r="P44" s="62"/>
      <c r="Q44" s="62"/>
      <c r="R44" s="62"/>
      <c r="S44" s="62" t="b">
        <v>1</v>
      </c>
      <c r="T44" s="62"/>
      <c r="U44" s="62">
        <v>38329251</v>
      </c>
      <c r="V44" s="62" t="s">
        <v>2716</v>
      </c>
      <c r="W44" s="62">
        <v>38329251</v>
      </c>
      <c r="X44" s="62" t="s">
        <v>2716</v>
      </c>
      <c r="Y44" s="62" t="s">
        <v>2009</v>
      </c>
      <c r="Z44" s="62"/>
      <c r="AA44" s="62"/>
      <c r="AB44" s="62" t="s">
        <v>3305</v>
      </c>
      <c r="AC44" s="62"/>
      <c r="AD44" s="62"/>
      <c r="AE44" s="62"/>
      <c r="AF44" s="58" t="str">
        <f t="shared" si="3"/>
        <v>Jour</v>
      </c>
      <c r="AG44" s="58" t="str">
        <f t="shared" si="6"/>
        <v>CH0383292510</v>
      </c>
      <c r="AH44" s="58">
        <f t="shared" si="5"/>
        <v>38329251</v>
      </c>
    </row>
    <row r="45" spans="1:34" s="75" customFormat="1">
      <c r="A45" s="62" t="s">
        <v>2133</v>
      </c>
      <c r="B45" s="62">
        <v>22254068</v>
      </c>
      <c r="C45" s="62" t="s">
        <v>5340</v>
      </c>
      <c r="D45" s="63"/>
      <c r="E45" s="12"/>
      <c r="F45" s="62" t="b">
        <v>1</v>
      </c>
      <c r="G45" s="62" t="s">
        <v>138</v>
      </c>
      <c r="H45" s="62" t="s">
        <v>64</v>
      </c>
      <c r="I45" s="62" t="s">
        <v>141</v>
      </c>
      <c r="J45" s="62" t="s">
        <v>168</v>
      </c>
      <c r="K45" s="63">
        <v>44104</v>
      </c>
      <c r="L45" s="64"/>
      <c r="M45" s="62" t="s">
        <v>166</v>
      </c>
      <c r="N45" s="62"/>
      <c r="O45" s="62" t="b">
        <v>1</v>
      </c>
      <c r="P45" s="62" t="b">
        <v>1</v>
      </c>
      <c r="Q45" s="62" t="b">
        <v>1</v>
      </c>
      <c r="R45" s="62" t="b">
        <v>1</v>
      </c>
      <c r="S45" s="62" t="b">
        <v>1</v>
      </c>
      <c r="T45" s="62" t="b">
        <v>1</v>
      </c>
      <c r="U45" s="62">
        <v>22254068</v>
      </c>
      <c r="V45" s="62" t="s">
        <v>2133</v>
      </c>
      <c r="W45" s="62">
        <v>22254068</v>
      </c>
      <c r="X45" s="62" t="s">
        <v>2133</v>
      </c>
      <c r="Y45" s="62" t="s">
        <v>2010</v>
      </c>
      <c r="Z45" s="62" t="s">
        <v>2133</v>
      </c>
      <c r="AA45" s="62">
        <v>22254068</v>
      </c>
      <c r="AB45" s="62" t="s">
        <v>3305</v>
      </c>
      <c r="AC45" s="62"/>
      <c r="AD45" s="62"/>
      <c r="AE45" s="62"/>
      <c r="AF45" s="58" t="str">
        <f t="shared" si="3"/>
        <v>Jour</v>
      </c>
      <c r="AG45" s="58" t="str">
        <f t="shared" si="6"/>
        <v>LU0957591810</v>
      </c>
      <c r="AH45" s="58">
        <f t="shared" si="5"/>
        <v>22254068</v>
      </c>
    </row>
    <row r="46" spans="1:34" s="71" customFormat="1">
      <c r="A46" s="62" t="s">
        <v>1535</v>
      </c>
      <c r="B46" s="62">
        <v>33550791</v>
      </c>
      <c r="C46" s="62" t="s">
        <v>2672</v>
      </c>
      <c r="D46" s="63"/>
      <c r="E46" s="12"/>
      <c r="F46" s="62" t="b">
        <v>0</v>
      </c>
      <c r="G46" s="62" t="s">
        <v>175</v>
      </c>
      <c r="H46" s="63" t="s">
        <v>5383</v>
      </c>
      <c r="I46" s="62" t="s">
        <v>141</v>
      </c>
      <c r="J46" s="63" t="s">
        <v>2666</v>
      </c>
      <c r="K46" s="63"/>
      <c r="L46" s="64"/>
      <c r="M46" s="63"/>
      <c r="N46" s="63"/>
      <c r="O46" s="63"/>
      <c r="P46" s="63"/>
      <c r="Q46" s="63"/>
      <c r="R46" s="63"/>
      <c r="S46" s="63"/>
      <c r="T46" s="63"/>
      <c r="U46" s="62">
        <v>33550791</v>
      </c>
      <c r="V46" s="63" t="s">
        <v>1535</v>
      </c>
      <c r="W46" s="62">
        <v>33550791</v>
      </c>
      <c r="X46" s="63" t="s">
        <v>1535</v>
      </c>
      <c r="Y46" s="63"/>
      <c r="Z46" s="63"/>
      <c r="AA46" s="63"/>
      <c r="AB46" s="62" t="s">
        <v>3305</v>
      </c>
      <c r="AC46" s="62"/>
      <c r="AD46" s="62"/>
      <c r="AE46" s="62"/>
      <c r="AF46" s="58" t="str">
        <f t="shared" si="3"/>
        <v>Jour</v>
      </c>
      <c r="AG46" s="58" t="str">
        <f t="shared" si="6"/>
        <v>CH0335507916</v>
      </c>
      <c r="AH46" s="58">
        <f t="shared" si="5"/>
        <v>33550791</v>
      </c>
    </row>
    <row r="47" spans="1:34" s="71" customFormat="1">
      <c r="A47" s="62" t="s">
        <v>1850</v>
      </c>
      <c r="B47" s="62"/>
      <c r="C47" s="62" t="s">
        <v>3250</v>
      </c>
      <c r="D47" s="63">
        <v>43179</v>
      </c>
      <c r="E47" s="12">
        <v>1.1599999999999999</v>
      </c>
      <c r="F47" s="62" t="b">
        <v>1</v>
      </c>
      <c r="G47" s="62" t="s">
        <v>138</v>
      </c>
      <c r="H47" s="63" t="s">
        <v>68</v>
      </c>
      <c r="I47" s="62" t="s">
        <v>141</v>
      </c>
      <c r="J47" s="63" t="s">
        <v>165</v>
      </c>
      <c r="K47" s="63">
        <v>43434</v>
      </c>
      <c r="L47" s="64">
        <v>51.035551300000002</v>
      </c>
      <c r="M47" s="63" t="s">
        <v>166</v>
      </c>
      <c r="N47" s="63"/>
      <c r="O47" s="63"/>
      <c r="P47" s="63"/>
      <c r="Q47" s="63"/>
      <c r="R47" s="63"/>
      <c r="S47" s="63"/>
      <c r="T47" s="63"/>
      <c r="U47" s="62"/>
      <c r="V47" s="63" t="s">
        <v>1850</v>
      </c>
      <c r="W47" s="62"/>
      <c r="X47" s="63" t="s">
        <v>1850</v>
      </c>
      <c r="Y47" s="63" t="s">
        <v>2005</v>
      </c>
      <c r="Z47" s="63"/>
      <c r="AA47" s="63"/>
      <c r="AB47" s="62"/>
      <c r="AC47" s="62"/>
      <c r="AD47" s="62"/>
      <c r="AE47" s="62"/>
      <c r="AF47" s="58" t="str">
        <f t="shared" si="3"/>
        <v>&gt;=Mois</v>
      </c>
      <c r="AG47" s="58" t="str">
        <f t="shared" si="6"/>
        <v>LU1399304101</v>
      </c>
      <c r="AH47" s="58">
        <f t="shared" si="5"/>
        <v>0</v>
      </c>
    </row>
    <row r="48" spans="1:34" s="71" customFormat="1">
      <c r="A48" s="62" t="s">
        <v>1849</v>
      </c>
      <c r="B48" s="62"/>
      <c r="C48" s="62" t="s">
        <v>3251</v>
      </c>
      <c r="D48" s="63">
        <v>43146</v>
      </c>
      <c r="E48" s="12">
        <v>1.1599999999999999</v>
      </c>
      <c r="F48" s="62" t="b">
        <v>1</v>
      </c>
      <c r="G48" s="62" t="s">
        <v>138</v>
      </c>
      <c r="H48" s="63" t="s">
        <v>62</v>
      </c>
      <c r="I48" s="62" t="s">
        <v>141</v>
      </c>
      <c r="J48" s="63" t="s">
        <v>165</v>
      </c>
      <c r="K48" s="63">
        <v>43434</v>
      </c>
      <c r="L48" s="64">
        <v>51.005549999999999</v>
      </c>
      <c r="M48" s="63" t="s">
        <v>166</v>
      </c>
      <c r="N48" s="63"/>
      <c r="O48" s="63"/>
      <c r="P48" s="63"/>
      <c r="Q48" s="63"/>
      <c r="R48" s="63"/>
      <c r="S48" s="63" t="b">
        <v>1</v>
      </c>
      <c r="T48" s="63"/>
      <c r="U48" s="62"/>
      <c r="V48" s="63" t="s">
        <v>1849</v>
      </c>
      <c r="W48" s="62"/>
      <c r="X48" s="63" t="s">
        <v>1849</v>
      </c>
      <c r="Y48" s="63" t="s">
        <v>2005</v>
      </c>
      <c r="Z48" s="63"/>
      <c r="AA48" s="63"/>
      <c r="AB48" s="62"/>
      <c r="AC48" s="62"/>
      <c r="AD48" s="62"/>
      <c r="AE48" s="62"/>
      <c r="AF48" s="58" t="str">
        <f t="shared" si="3"/>
        <v>&gt;=Mois</v>
      </c>
      <c r="AG48" s="58" t="str">
        <f t="shared" si="6"/>
        <v>LU1467468531</v>
      </c>
      <c r="AH48" s="58">
        <f t="shared" si="5"/>
        <v>0</v>
      </c>
    </row>
    <row r="49" spans="1:34" s="71" customFormat="1">
      <c r="A49" s="62" t="s">
        <v>1848</v>
      </c>
      <c r="B49" s="62"/>
      <c r="C49" s="62" t="s">
        <v>3252</v>
      </c>
      <c r="D49" s="63">
        <v>43035</v>
      </c>
      <c r="E49" s="12">
        <v>1.1599999999999999</v>
      </c>
      <c r="F49" s="62" t="b">
        <v>1</v>
      </c>
      <c r="G49" s="62" t="s">
        <v>138</v>
      </c>
      <c r="H49" s="63" t="s">
        <v>64</v>
      </c>
      <c r="I49" s="62" t="s">
        <v>141</v>
      </c>
      <c r="J49" s="63" t="s">
        <v>165</v>
      </c>
      <c r="K49" s="63">
        <v>43434</v>
      </c>
      <c r="L49" s="64">
        <v>45.073602800000003</v>
      </c>
      <c r="M49" s="63" t="s">
        <v>166</v>
      </c>
      <c r="N49" s="63"/>
      <c r="O49" s="63"/>
      <c r="P49" s="63"/>
      <c r="Q49" s="63"/>
      <c r="R49" s="63"/>
      <c r="S49" s="63" t="b">
        <v>1</v>
      </c>
      <c r="T49" s="63"/>
      <c r="U49" s="62"/>
      <c r="V49" s="63" t="s">
        <v>1848</v>
      </c>
      <c r="W49" s="62"/>
      <c r="X49" s="63" t="s">
        <v>1848</v>
      </c>
      <c r="Y49" s="63" t="s">
        <v>2005</v>
      </c>
      <c r="Z49" s="63"/>
      <c r="AA49" s="63"/>
      <c r="AB49" s="62"/>
      <c r="AC49" s="62"/>
      <c r="AD49" s="62"/>
      <c r="AE49" s="62"/>
      <c r="AF49" s="58" t="str">
        <f t="shared" si="3"/>
        <v>&gt;=Mois</v>
      </c>
      <c r="AG49" s="58" t="str">
        <f t="shared" si="6"/>
        <v>LU0861186293</v>
      </c>
      <c r="AH49" s="58">
        <f t="shared" si="5"/>
        <v>0</v>
      </c>
    </row>
    <row r="50" spans="1:34" s="71" customFormat="1">
      <c r="A50" s="62" t="s">
        <v>2950</v>
      </c>
      <c r="B50" s="62">
        <v>42705018</v>
      </c>
      <c r="C50" s="62" t="s">
        <v>3020</v>
      </c>
      <c r="D50" s="63"/>
      <c r="E50" s="12"/>
      <c r="F50" s="62"/>
      <c r="G50" s="62" t="s">
        <v>190</v>
      </c>
      <c r="H50" s="63" t="s">
        <v>62</v>
      </c>
      <c r="I50" s="62" t="s">
        <v>141</v>
      </c>
      <c r="J50" s="63" t="s">
        <v>165</v>
      </c>
      <c r="K50" s="63"/>
      <c r="L50" s="64"/>
      <c r="M50" s="63" t="s">
        <v>166</v>
      </c>
      <c r="N50" s="63"/>
      <c r="O50" s="63"/>
      <c r="P50" s="63"/>
      <c r="Q50" s="63"/>
      <c r="R50" s="63"/>
      <c r="S50" s="63"/>
      <c r="T50" s="63"/>
      <c r="U50" s="62"/>
      <c r="V50" s="63" t="s">
        <v>2950</v>
      </c>
      <c r="W50" s="62"/>
      <c r="X50" s="63" t="s">
        <v>2950</v>
      </c>
      <c r="Y50" s="63" t="s">
        <v>2020</v>
      </c>
      <c r="Z50" s="63"/>
      <c r="AA50" s="63"/>
      <c r="AB50" s="62" t="s">
        <v>3377</v>
      </c>
      <c r="AC50" s="62"/>
      <c r="AD50" s="62"/>
      <c r="AE50" s="62"/>
      <c r="AF50" s="58" t="str">
        <f t="shared" si="3"/>
        <v>&gt;=Mois</v>
      </c>
      <c r="AG50" s="58" t="str">
        <f t="shared" si="6"/>
        <v>VGG7238P1898</v>
      </c>
      <c r="AH50" s="58">
        <f t="shared" si="5"/>
        <v>42705018</v>
      </c>
    </row>
    <row r="51" spans="1:34">
      <c r="A51" s="62" t="s">
        <v>2949</v>
      </c>
      <c r="B51" s="62">
        <v>42705031</v>
      </c>
      <c r="C51" s="62" t="s">
        <v>3021</v>
      </c>
      <c r="D51" s="63"/>
      <c r="E51" s="12"/>
      <c r="F51" s="62"/>
      <c r="G51" s="62" t="s">
        <v>190</v>
      </c>
      <c r="H51" s="63" t="s">
        <v>64</v>
      </c>
      <c r="I51" s="62" t="s">
        <v>141</v>
      </c>
      <c r="J51" s="63" t="s">
        <v>165</v>
      </c>
      <c r="K51" s="63"/>
      <c r="L51" s="64"/>
      <c r="M51" s="63" t="s">
        <v>166</v>
      </c>
      <c r="N51" s="63"/>
      <c r="O51" s="63"/>
      <c r="P51" s="63"/>
      <c r="Q51" s="63"/>
      <c r="R51" s="63"/>
      <c r="S51" s="63"/>
      <c r="T51" s="63"/>
      <c r="U51" s="62"/>
      <c r="V51" s="63" t="s">
        <v>2949</v>
      </c>
      <c r="W51" s="62"/>
      <c r="X51" s="63" t="s">
        <v>2949</v>
      </c>
      <c r="Y51" s="63" t="s">
        <v>2020</v>
      </c>
      <c r="Z51" s="63"/>
      <c r="AA51" s="63"/>
      <c r="AB51" s="62" t="s">
        <v>3377</v>
      </c>
      <c r="AC51" s="62"/>
      <c r="AD51" s="62"/>
      <c r="AE51" s="62"/>
      <c r="AF51" s="58" t="str">
        <f t="shared" si="3"/>
        <v>&gt;=Mois</v>
      </c>
      <c r="AG51" s="58" t="str">
        <f t="shared" si="6"/>
        <v>VGG7238P1971</v>
      </c>
      <c r="AH51" s="58">
        <f t="shared" si="5"/>
        <v>42705031</v>
      </c>
    </row>
    <row r="52" spans="1:34" s="75" customFormat="1">
      <c r="A52" s="62" t="s">
        <v>1331</v>
      </c>
      <c r="B52" s="159" t="s">
        <v>4976</v>
      </c>
      <c r="C52" s="62" t="s">
        <v>5140</v>
      </c>
      <c r="D52" s="63">
        <v>42004</v>
      </c>
      <c r="E52" s="12">
        <v>0.15</v>
      </c>
      <c r="F52" s="62" t="b">
        <v>1</v>
      </c>
      <c r="G52" s="62" t="s">
        <v>369</v>
      </c>
      <c r="H52" s="63" t="s">
        <v>62</v>
      </c>
      <c r="I52" s="62" t="s">
        <v>141</v>
      </c>
      <c r="J52" s="63" t="s">
        <v>140</v>
      </c>
      <c r="K52" s="63">
        <v>42004</v>
      </c>
      <c r="L52" s="64"/>
      <c r="M52" s="63" t="s">
        <v>166</v>
      </c>
      <c r="N52" s="63"/>
      <c r="O52" s="63"/>
      <c r="P52" s="63"/>
      <c r="Q52" s="63"/>
      <c r="R52" s="63"/>
      <c r="S52" s="63"/>
      <c r="T52" s="63"/>
      <c r="U52" s="62"/>
      <c r="V52" s="62" t="s">
        <v>1331</v>
      </c>
      <c r="W52" s="62"/>
      <c r="X52" s="62" t="s">
        <v>1331</v>
      </c>
      <c r="Y52" s="63" t="s">
        <v>4977</v>
      </c>
      <c r="Z52" s="62" t="s">
        <v>1331</v>
      </c>
      <c r="AA52" s="159" t="s">
        <v>4976</v>
      </c>
      <c r="AB52" s="62" t="s">
        <v>3305</v>
      </c>
      <c r="AC52" s="62"/>
      <c r="AD52" s="62"/>
      <c r="AE52" s="62"/>
      <c r="AF52" s="58" t="str">
        <f t="shared" si="3"/>
        <v>Jour</v>
      </c>
      <c r="AG52" s="58" t="str">
        <f t="shared" si="6"/>
        <v>FR0011981794</v>
      </c>
      <c r="AH52" s="58" t="str">
        <f t="shared" si="5"/>
        <v>24745395</v>
      </c>
    </row>
    <row r="53" spans="1:34" s="75" customFormat="1">
      <c r="A53" s="62" t="s">
        <v>2629</v>
      </c>
      <c r="B53" s="159" t="s">
        <v>4985</v>
      </c>
      <c r="C53" s="62" t="s">
        <v>4984</v>
      </c>
      <c r="D53" s="63">
        <v>42004</v>
      </c>
      <c r="E53" s="12">
        <v>0.15</v>
      </c>
      <c r="F53" s="62" t="b">
        <v>1</v>
      </c>
      <c r="G53" s="62" t="s">
        <v>369</v>
      </c>
      <c r="H53" s="63" t="s">
        <v>64</v>
      </c>
      <c r="I53" s="62" t="s">
        <v>141</v>
      </c>
      <c r="J53" s="63" t="s">
        <v>140</v>
      </c>
      <c r="K53" s="63">
        <v>42004</v>
      </c>
      <c r="L53" s="64"/>
      <c r="M53" s="63" t="s">
        <v>166</v>
      </c>
      <c r="N53" s="63"/>
      <c r="O53" s="63"/>
      <c r="P53" s="63"/>
      <c r="Q53" s="63"/>
      <c r="R53" s="63"/>
      <c r="S53" s="63"/>
      <c r="T53" s="63"/>
      <c r="U53" s="62"/>
      <c r="V53" s="62" t="s">
        <v>1331</v>
      </c>
      <c r="W53" s="62"/>
      <c r="X53" s="62" t="s">
        <v>1331</v>
      </c>
      <c r="Y53" s="63" t="s">
        <v>4977</v>
      </c>
      <c r="Z53" s="62" t="s">
        <v>1331</v>
      </c>
      <c r="AA53" s="159" t="s">
        <v>4976</v>
      </c>
      <c r="AB53" s="62" t="s">
        <v>3305</v>
      </c>
      <c r="AC53" s="62"/>
      <c r="AD53" s="62"/>
      <c r="AE53" s="62"/>
      <c r="AF53" s="58" t="str">
        <f t="shared" si="3"/>
        <v>Jour</v>
      </c>
      <c r="AG53" s="58" t="str">
        <f t="shared" ref="AG53:AG54" si="13">A53</f>
        <v>FR0010929794</v>
      </c>
      <c r="AH53" s="58" t="str">
        <f t="shared" ref="AH53:AH54" si="14">B53</f>
        <v>11630679</v>
      </c>
    </row>
    <row r="54" spans="1:34" s="75" customFormat="1">
      <c r="A54" s="62" t="s">
        <v>5138</v>
      </c>
      <c r="B54" s="159" t="s">
        <v>5139</v>
      </c>
      <c r="C54" s="62" t="s">
        <v>5141</v>
      </c>
      <c r="D54" s="63"/>
      <c r="E54" s="12"/>
      <c r="F54" s="62"/>
      <c r="G54" s="62" t="s">
        <v>369</v>
      </c>
      <c r="H54" s="63" t="s">
        <v>62</v>
      </c>
      <c r="I54" s="62" t="s">
        <v>141</v>
      </c>
      <c r="J54" s="63" t="s">
        <v>140</v>
      </c>
      <c r="K54" s="63">
        <v>42004</v>
      </c>
      <c r="L54" s="64">
        <f>2000*0.1</f>
        <v>200</v>
      </c>
      <c r="M54" s="63" t="s">
        <v>166</v>
      </c>
      <c r="N54" s="63"/>
      <c r="O54" s="63"/>
      <c r="P54" s="63"/>
      <c r="Q54" s="63"/>
      <c r="R54" s="63"/>
      <c r="S54" s="63"/>
      <c r="T54" s="63"/>
      <c r="U54" s="62"/>
      <c r="V54" s="62" t="s">
        <v>1331</v>
      </c>
      <c r="W54" s="62"/>
      <c r="X54" s="62" t="s">
        <v>1331</v>
      </c>
      <c r="Y54" s="63" t="s">
        <v>4977</v>
      </c>
      <c r="Z54" s="62" t="s">
        <v>1331</v>
      </c>
      <c r="AA54" s="159" t="s">
        <v>4976</v>
      </c>
      <c r="AB54" s="62" t="s">
        <v>3305</v>
      </c>
      <c r="AC54" s="62"/>
      <c r="AD54" s="62"/>
      <c r="AE54" s="62"/>
      <c r="AF54" s="58" t="str">
        <f t="shared" si="3"/>
        <v>Jour</v>
      </c>
      <c r="AG54" s="58" t="str">
        <f t="shared" si="13"/>
        <v>FR0013534963</v>
      </c>
      <c r="AH54" s="58" t="str">
        <f t="shared" si="14"/>
        <v>57110767</v>
      </c>
    </row>
    <row r="55" spans="1:34" s="75" customFormat="1">
      <c r="A55" s="62" t="s">
        <v>5142</v>
      </c>
      <c r="B55" s="159" t="s">
        <v>5143</v>
      </c>
      <c r="C55" s="62" t="s">
        <v>5144</v>
      </c>
      <c r="D55" s="63">
        <v>42004</v>
      </c>
      <c r="E55" s="12">
        <v>0.15</v>
      </c>
      <c r="F55" s="62" t="b">
        <v>1</v>
      </c>
      <c r="G55" s="62" t="s">
        <v>369</v>
      </c>
      <c r="H55" s="63" t="s">
        <v>64</v>
      </c>
      <c r="I55" s="62" t="s">
        <v>141</v>
      </c>
      <c r="J55" s="63" t="s">
        <v>140</v>
      </c>
      <c r="K55" s="63">
        <v>42004</v>
      </c>
      <c r="L55" s="64">
        <f>2000*0.1</f>
        <v>200</v>
      </c>
      <c r="M55" s="63" t="s">
        <v>166</v>
      </c>
      <c r="N55" s="63"/>
      <c r="O55" s="63"/>
      <c r="P55" s="63"/>
      <c r="Q55" s="63"/>
      <c r="R55" s="63"/>
      <c r="S55" s="63"/>
      <c r="T55" s="63"/>
      <c r="U55" s="62"/>
      <c r="V55" s="62" t="s">
        <v>1331</v>
      </c>
      <c r="W55" s="62"/>
      <c r="X55" s="62" t="s">
        <v>1331</v>
      </c>
      <c r="Y55" s="63" t="s">
        <v>4977</v>
      </c>
      <c r="Z55" s="62" t="s">
        <v>1331</v>
      </c>
      <c r="AA55" s="159" t="s">
        <v>4976</v>
      </c>
      <c r="AB55" s="62" t="s">
        <v>3305</v>
      </c>
      <c r="AC55" s="62"/>
      <c r="AD55" s="62"/>
      <c r="AE55" s="62"/>
      <c r="AF55" s="58" t="str">
        <f t="shared" si="3"/>
        <v>Jour</v>
      </c>
      <c r="AG55" s="58" t="str">
        <f t="shared" ref="AG55" si="15">A55</f>
        <v>FR0013534914</v>
      </c>
      <c r="AH55" s="58" t="str">
        <f t="shared" ref="AH55" si="16">B55</f>
        <v>57110804</v>
      </c>
    </row>
    <row r="56" spans="1:34" s="75" customFormat="1">
      <c r="A56" s="242" t="s">
        <v>5311</v>
      </c>
      <c r="B56" s="159">
        <v>29864961</v>
      </c>
      <c r="C56" s="62" t="s">
        <v>5317</v>
      </c>
      <c r="D56" s="63">
        <v>44134</v>
      </c>
      <c r="E56" s="12">
        <v>0.75</v>
      </c>
      <c r="F56" s="62" t="b">
        <v>1</v>
      </c>
      <c r="G56" s="62" t="s">
        <v>138</v>
      </c>
      <c r="H56" s="63" t="s">
        <v>62</v>
      </c>
      <c r="I56" s="62" t="s">
        <v>141</v>
      </c>
      <c r="J56" s="63" t="s">
        <v>155</v>
      </c>
      <c r="K56" s="63">
        <v>44134</v>
      </c>
      <c r="L56" s="64">
        <v>970</v>
      </c>
      <c r="M56" s="63" t="s">
        <v>166</v>
      </c>
      <c r="N56" s="63"/>
      <c r="O56" s="63"/>
      <c r="P56" s="63"/>
      <c r="Q56" s="63"/>
      <c r="R56" s="63"/>
      <c r="S56" s="63"/>
      <c r="T56" s="63"/>
      <c r="U56" s="62">
        <f>B56</f>
        <v>29864961</v>
      </c>
      <c r="V56" s="62" t="str">
        <f>A56</f>
        <v>LU1302867392</v>
      </c>
      <c r="W56" s="62">
        <f>B56</f>
        <v>29864961</v>
      </c>
      <c r="X56" s="62" t="str">
        <f>A56</f>
        <v>LU1302867392</v>
      </c>
      <c r="Y56" s="63" t="s">
        <v>5314</v>
      </c>
      <c r="Z56" s="62" t="str">
        <f>A56</f>
        <v>LU1302867392</v>
      </c>
      <c r="AA56" s="159">
        <f>B56</f>
        <v>29864961</v>
      </c>
      <c r="AB56" s="62" t="s">
        <v>3305</v>
      </c>
      <c r="AC56" s="62" t="s">
        <v>4099</v>
      </c>
      <c r="AD56" s="62"/>
      <c r="AE56" s="62"/>
      <c r="AF56" s="58" t="str">
        <f t="shared" si="3"/>
        <v>Jour</v>
      </c>
      <c r="AG56" s="58" t="str">
        <f t="shared" ref="AG56:AH59" si="17">A56</f>
        <v>LU1302867392</v>
      </c>
      <c r="AH56" s="58">
        <f t="shared" si="17"/>
        <v>29864961</v>
      </c>
    </row>
    <row r="57" spans="1:34" s="75" customFormat="1">
      <c r="A57" s="242" t="s">
        <v>5312</v>
      </c>
      <c r="B57" s="159">
        <v>29864936</v>
      </c>
      <c r="C57" s="62" t="s">
        <v>5316</v>
      </c>
      <c r="D57" s="63">
        <v>44134</v>
      </c>
      <c r="E57" s="12">
        <v>0.75</v>
      </c>
      <c r="F57" s="62" t="b">
        <v>1</v>
      </c>
      <c r="G57" s="62" t="s">
        <v>138</v>
      </c>
      <c r="H57" s="63" t="s">
        <v>64</v>
      </c>
      <c r="I57" s="62" t="s">
        <v>141</v>
      </c>
      <c r="J57" s="63" t="s">
        <v>155</v>
      </c>
      <c r="K57" s="63">
        <v>44134</v>
      </c>
      <c r="L57" s="64">
        <v>970</v>
      </c>
      <c r="M57" s="63" t="s">
        <v>166</v>
      </c>
      <c r="N57" s="63"/>
      <c r="O57" s="63"/>
      <c r="P57" s="63"/>
      <c r="Q57" s="63"/>
      <c r="R57" s="63"/>
      <c r="S57" s="63"/>
      <c r="T57" s="63"/>
      <c r="U57" s="62">
        <f t="shared" ref="U57:U58" si="18">B57</f>
        <v>29864936</v>
      </c>
      <c r="V57" s="62" t="str">
        <f t="shared" ref="V57:V58" si="19">A57</f>
        <v>LU1302866741</v>
      </c>
      <c r="W57" s="62">
        <f t="shared" ref="W57:W58" si="20">B57</f>
        <v>29864936</v>
      </c>
      <c r="X57" s="62" t="str">
        <f t="shared" ref="X57:X58" si="21">A57</f>
        <v>LU1302866741</v>
      </c>
      <c r="Y57" s="63" t="s">
        <v>5314</v>
      </c>
      <c r="Z57" s="62" t="str">
        <f t="shared" ref="Z57:Z58" si="22">A57</f>
        <v>LU1302866741</v>
      </c>
      <c r="AA57" s="159">
        <f t="shared" ref="AA57:AA58" si="23">B57</f>
        <v>29864936</v>
      </c>
      <c r="AB57" s="62" t="s">
        <v>3305</v>
      </c>
      <c r="AC57" s="62" t="s">
        <v>4099</v>
      </c>
      <c r="AD57" s="62"/>
      <c r="AE57" s="62"/>
      <c r="AF57" s="58" t="str">
        <f t="shared" si="3"/>
        <v>Jour</v>
      </c>
      <c r="AG57" s="58" t="str">
        <f t="shared" si="17"/>
        <v>LU1302866741</v>
      </c>
      <c r="AH57" s="58">
        <f t="shared" si="17"/>
        <v>29864936</v>
      </c>
    </row>
    <row r="58" spans="1:34" s="75" customFormat="1">
      <c r="A58" s="242" t="s">
        <v>5313</v>
      </c>
      <c r="B58" s="159">
        <v>29865359</v>
      </c>
      <c r="C58" s="62" t="s">
        <v>5315</v>
      </c>
      <c r="D58" s="63">
        <v>44134</v>
      </c>
      <c r="E58" s="12">
        <v>0.75</v>
      </c>
      <c r="F58" s="62" t="b">
        <v>1</v>
      </c>
      <c r="G58" s="62" t="s">
        <v>138</v>
      </c>
      <c r="H58" s="63" t="s">
        <v>68</v>
      </c>
      <c r="I58" s="62" t="s">
        <v>141</v>
      </c>
      <c r="J58" s="63" t="s">
        <v>155</v>
      </c>
      <c r="K58" s="63">
        <v>44134</v>
      </c>
      <c r="L58" s="64">
        <v>970</v>
      </c>
      <c r="M58" s="63" t="s">
        <v>166</v>
      </c>
      <c r="N58" s="63"/>
      <c r="O58" s="63"/>
      <c r="P58" s="63"/>
      <c r="Q58" s="63"/>
      <c r="R58" s="63"/>
      <c r="S58" s="63"/>
      <c r="T58" s="63"/>
      <c r="U58" s="62">
        <f t="shared" si="18"/>
        <v>29865359</v>
      </c>
      <c r="V58" s="62" t="str">
        <f t="shared" si="19"/>
        <v>LU1302867715</v>
      </c>
      <c r="W58" s="62">
        <f t="shared" si="20"/>
        <v>29865359</v>
      </c>
      <c r="X58" s="62" t="str">
        <f t="shared" si="21"/>
        <v>LU1302867715</v>
      </c>
      <c r="Y58" s="63" t="s">
        <v>5314</v>
      </c>
      <c r="Z58" s="62" t="str">
        <f t="shared" si="22"/>
        <v>LU1302867715</v>
      </c>
      <c r="AA58" s="159">
        <f t="shared" si="23"/>
        <v>29865359</v>
      </c>
      <c r="AB58" s="62" t="s">
        <v>3305</v>
      </c>
      <c r="AC58" s="62" t="s">
        <v>4099</v>
      </c>
      <c r="AD58" s="62"/>
      <c r="AE58" s="62"/>
      <c r="AF58" s="58" t="str">
        <f t="shared" si="3"/>
        <v>Jour</v>
      </c>
      <c r="AG58" s="58" t="str">
        <f t="shared" si="17"/>
        <v>LU1302867715</v>
      </c>
      <c r="AH58" s="58">
        <f t="shared" si="17"/>
        <v>29865359</v>
      </c>
    </row>
    <row r="59" spans="1:34" s="75" customFormat="1">
      <c r="A59" s="62" t="s">
        <v>4805</v>
      </c>
      <c r="B59" s="159" t="s">
        <v>4806</v>
      </c>
      <c r="C59" s="62" t="s">
        <v>4807</v>
      </c>
      <c r="D59" s="63">
        <v>43830</v>
      </c>
      <c r="E59" s="12">
        <v>0.3</v>
      </c>
      <c r="F59" s="62" t="b">
        <v>1</v>
      </c>
      <c r="G59" s="62" t="s">
        <v>138</v>
      </c>
      <c r="H59" s="63" t="s">
        <v>68</v>
      </c>
      <c r="I59" s="62" t="s">
        <v>192</v>
      </c>
      <c r="J59" s="63" t="s">
        <v>155</v>
      </c>
      <c r="K59" s="63">
        <v>44074</v>
      </c>
      <c r="L59" s="64">
        <v>73.187563800000007</v>
      </c>
      <c r="M59" s="63" t="s">
        <v>166</v>
      </c>
      <c r="N59" s="63"/>
      <c r="O59" s="63" t="b">
        <v>1</v>
      </c>
      <c r="P59" s="63" t="b">
        <v>1</v>
      </c>
      <c r="Q59" s="63" t="b">
        <v>1</v>
      </c>
      <c r="R59" s="63" t="b">
        <v>1</v>
      </c>
      <c r="S59" s="63" t="b">
        <v>1</v>
      </c>
      <c r="T59" s="63" t="b">
        <v>1</v>
      </c>
      <c r="U59" s="62" t="s">
        <v>4806</v>
      </c>
      <c r="V59" s="62" t="s">
        <v>4805</v>
      </c>
      <c r="W59" s="62">
        <v>22491986</v>
      </c>
      <c r="X59" s="62" t="s">
        <v>4805</v>
      </c>
      <c r="Y59" s="63" t="s">
        <v>2005</v>
      </c>
      <c r="Z59" s="62" t="s">
        <v>4805</v>
      </c>
      <c r="AA59" s="159" t="s">
        <v>4806</v>
      </c>
      <c r="AB59" s="62" t="s">
        <v>3305</v>
      </c>
      <c r="AC59" s="62" t="s">
        <v>4099</v>
      </c>
      <c r="AD59" s="62"/>
      <c r="AE59" s="62"/>
      <c r="AF59" s="58" t="str">
        <f t="shared" si="3"/>
        <v>Jour</v>
      </c>
      <c r="AG59" s="58" t="str">
        <f t="shared" si="17"/>
        <v>LU0977261089</v>
      </c>
      <c r="AH59" s="58" t="str">
        <f t="shared" si="17"/>
        <v>22491986</v>
      </c>
    </row>
    <row r="60" spans="1:34" s="75" customFormat="1">
      <c r="A60" s="62" t="s">
        <v>3256</v>
      </c>
      <c r="B60" s="159" t="s">
        <v>5504</v>
      </c>
      <c r="C60" s="62" t="s">
        <v>5503</v>
      </c>
      <c r="D60" s="63">
        <v>44196</v>
      </c>
      <c r="E60" s="12"/>
      <c r="F60" s="62"/>
      <c r="G60" s="62" t="s">
        <v>138</v>
      </c>
      <c r="H60" s="63" t="s">
        <v>68</v>
      </c>
      <c r="I60" s="62" t="s">
        <v>141</v>
      </c>
      <c r="J60" s="63" t="s">
        <v>140</v>
      </c>
      <c r="K60" s="63">
        <v>44196</v>
      </c>
      <c r="L60" s="64"/>
      <c r="M60" s="63"/>
      <c r="N60" s="63"/>
      <c r="O60" s="63"/>
      <c r="P60" s="63"/>
      <c r="Q60" s="63"/>
      <c r="R60" s="63"/>
      <c r="S60" s="63"/>
      <c r="T60" s="63"/>
      <c r="U60" s="159" t="s">
        <v>5504</v>
      </c>
      <c r="V60" s="62" t="s">
        <v>3256</v>
      </c>
      <c r="W60" s="159">
        <v>41361874</v>
      </c>
      <c r="X60" s="62" t="s">
        <v>3256</v>
      </c>
      <c r="Y60" s="63"/>
      <c r="Z60" s="62" t="s">
        <v>3256</v>
      </c>
      <c r="AA60" s="159" t="s">
        <v>5504</v>
      </c>
      <c r="AB60" s="62" t="s">
        <v>3305</v>
      </c>
      <c r="AC60" s="62"/>
      <c r="AD60" s="62"/>
      <c r="AE60" s="62"/>
      <c r="AF60" s="58" t="str">
        <f t="shared" ref="AF60:AF63" si="24">CHOOSE(IF(ISERROR(FIND("Quotidien",AB60,1)),IF(ISERROR(FIND("Hebdo",AB60,1)),1,FIND("Hebdo",AB60,1)),FIND("Quotidien",AB60,1)),"&gt;=Mois",,,,,,,,,,,,,,"Semaine",,,,,,,,,"Jour")</f>
        <v>Jour</v>
      </c>
      <c r="AG60" s="58" t="str">
        <f t="shared" ref="AG60:AG63" si="25">A60</f>
        <v>LU1808485509</v>
      </c>
      <c r="AH60" s="58" t="str">
        <f t="shared" ref="AH60:AH63" si="26">B60</f>
        <v>41361874</v>
      </c>
    </row>
    <row r="61" spans="1:34" s="75" customFormat="1">
      <c r="A61" s="62" t="s">
        <v>2899</v>
      </c>
      <c r="B61" s="159" t="s">
        <v>5505</v>
      </c>
      <c r="C61" s="62" t="s">
        <v>5506</v>
      </c>
      <c r="D61" s="63">
        <v>44196</v>
      </c>
      <c r="E61" s="12"/>
      <c r="F61" s="62"/>
      <c r="G61" s="62" t="s">
        <v>175</v>
      </c>
      <c r="H61" s="63" t="s">
        <v>62</v>
      </c>
      <c r="I61" s="62" t="s">
        <v>141</v>
      </c>
      <c r="J61" s="63" t="s">
        <v>476</v>
      </c>
      <c r="K61" s="63">
        <v>44196</v>
      </c>
      <c r="L61" s="64"/>
      <c r="M61" s="63"/>
      <c r="N61" s="63"/>
      <c r="O61" s="63"/>
      <c r="P61" s="63"/>
      <c r="Q61" s="63"/>
      <c r="R61" s="63"/>
      <c r="S61" s="63"/>
      <c r="T61" s="63"/>
      <c r="U61" s="159" t="s">
        <v>5505</v>
      </c>
      <c r="V61" s="62" t="s">
        <v>2899</v>
      </c>
      <c r="W61" s="159">
        <v>14290200</v>
      </c>
      <c r="X61" s="62" t="s">
        <v>2899</v>
      </c>
      <c r="Y61" s="63"/>
      <c r="Z61" s="62" t="s">
        <v>2899</v>
      </c>
      <c r="AA61" s="159" t="s">
        <v>5505</v>
      </c>
      <c r="AB61" s="62" t="s">
        <v>3305</v>
      </c>
      <c r="AC61" s="62"/>
      <c r="AD61" s="62"/>
      <c r="AE61" s="62"/>
      <c r="AF61" s="58" t="str">
        <f t="shared" si="24"/>
        <v>Jour</v>
      </c>
      <c r="AG61" s="58" t="str">
        <f t="shared" si="25"/>
        <v>CH0142902003</v>
      </c>
      <c r="AH61" s="58" t="str">
        <f t="shared" si="26"/>
        <v>14290200</v>
      </c>
    </row>
    <row r="62" spans="1:34" s="75" customFormat="1">
      <c r="A62" s="62" t="s">
        <v>2072</v>
      </c>
      <c r="B62" s="159" t="s">
        <v>5508</v>
      </c>
      <c r="C62" s="62" t="s">
        <v>5507</v>
      </c>
      <c r="D62" s="63">
        <v>44196</v>
      </c>
      <c r="E62" s="12"/>
      <c r="F62" s="62"/>
      <c r="G62" s="62" t="s">
        <v>138</v>
      </c>
      <c r="H62" s="63" t="s">
        <v>64</v>
      </c>
      <c r="I62" s="62" t="s">
        <v>141</v>
      </c>
      <c r="J62" s="63" t="s">
        <v>165</v>
      </c>
      <c r="K62" s="63"/>
      <c r="L62" s="64"/>
      <c r="M62" s="63"/>
      <c r="N62" s="63"/>
      <c r="O62" s="63"/>
      <c r="P62" s="63"/>
      <c r="Q62" s="63"/>
      <c r="R62" s="63"/>
      <c r="S62" s="63"/>
      <c r="T62" s="63"/>
      <c r="U62" s="159" t="s">
        <v>5508</v>
      </c>
      <c r="V62" s="62" t="s">
        <v>2072</v>
      </c>
      <c r="W62" s="159">
        <v>35431619</v>
      </c>
      <c r="X62" s="62" t="s">
        <v>2072</v>
      </c>
      <c r="Y62" s="63"/>
      <c r="Z62" s="62" t="s">
        <v>2072</v>
      </c>
      <c r="AA62" s="159" t="s">
        <v>5508</v>
      </c>
      <c r="AB62" s="62" t="s">
        <v>3305</v>
      </c>
      <c r="AC62" s="62"/>
      <c r="AD62" s="62"/>
      <c r="AE62" s="62"/>
      <c r="AF62" s="58" t="str">
        <f t="shared" si="24"/>
        <v>Jour</v>
      </c>
      <c r="AG62" s="58" t="str">
        <f t="shared" si="25"/>
        <v>LU1557065973</v>
      </c>
      <c r="AH62" s="58" t="str">
        <f t="shared" si="26"/>
        <v>35431619</v>
      </c>
    </row>
    <row r="63" spans="1:34" s="75" customFormat="1">
      <c r="A63" s="62" t="s">
        <v>2070</v>
      </c>
      <c r="B63" s="159" t="s">
        <v>5510</v>
      </c>
      <c r="C63" s="62" t="s">
        <v>5509</v>
      </c>
      <c r="D63" s="63">
        <v>44196</v>
      </c>
      <c r="E63" s="12"/>
      <c r="F63" s="62"/>
      <c r="G63" s="62" t="s">
        <v>138</v>
      </c>
      <c r="H63" s="63" t="s">
        <v>62</v>
      </c>
      <c r="I63" s="62" t="s">
        <v>141</v>
      </c>
      <c r="J63" s="63" t="s">
        <v>165</v>
      </c>
      <c r="K63" s="63"/>
      <c r="L63" s="64"/>
      <c r="M63" s="63"/>
      <c r="N63" s="63"/>
      <c r="O63" s="63"/>
      <c r="P63" s="63"/>
      <c r="Q63" s="63"/>
      <c r="R63" s="63"/>
      <c r="S63" s="63"/>
      <c r="T63" s="63"/>
      <c r="U63" s="159" t="s">
        <v>5510</v>
      </c>
      <c r="V63" s="62" t="s">
        <v>2070</v>
      </c>
      <c r="W63" s="159">
        <v>36619237</v>
      </c>
      <c r="X63" s="62" t="s">
        <v>2070</v>
      </c>
      <c r="Y63" s="63"/>
      <c r="Z63" s="62" t="s">
        <v>2070</v>
      </c>
      <c r="AA63" s="159" t="s">
        <v>5510</v>
      </c>
      <c r="AB63" s="62" t="s">
        <v>3305</v>
      </c>
      <c r="AC63" s="62"/>
      <c r="AD63" s="62"/>
      <c r="AE63" s="62"/>
      <c r="AF63" s="58" t="str">
        <f t="shared" si="24"/>
        <v>Jour</v>
      </c>
      <c r="AG63" s="58" t="str">
        <f t="shared" si="25"/>
        <v>LU1611026953</v>
      </c>
      <c r="AH63" s="58" t="str">
        <f t="shared" si="26"/>
        <v>36619237</v>
      </c>
    </row>
    <row r="64" spans="1:34" s="75" customFormat="1">
      <c r="A64" s="62" t="s">
        <v>21926</v>
      </c>
      <c r="B64" s="159">
        <v>40918132</v>
      </c>
      <c r="C64" s="62" t="s">
        <v>21927</v>
      </c>
      <c r="D64" s="63">
        <v>44196</v>
      </c>
      <c r="E64" s="12">
        <v>0.55000000000000004</v>
      </c>
      <c r="F64" s="62" t="b">
        <v>1</v>
      </c>
      <c r="G64" s="62" t="s">
        <v>138</v>
      </c>
      <c r="H64" s="63" t="s">
        <v>64</v>
      </c>
      <c r="I64" s="62" t="s">
        <v>192</v>
      </c>
      <c r="J64" s="63" t="s">
        <v>168</v>
      </c>
      <c r="K64" s="63">
        <v>44196</v>
      </c>
      <c r="L64" s="64"/>
      <c r="M64" s="63" t="s">
        <v>166</v>
      </c>
      <c r="N64" s="63"/>
      <c r="O64" s="63"/>
      <c r="P64" s="63"/>
      <c r="Q64" s="63"/>
      <c r="R64" s="63"/>
      <c r="S64" s="63"/>
      <c r="T64" s="63"/>
      <c r="U64" s="159">
        <v>40918132</v>
      </c>
      <c r="V64" s="62" t="s">
        <v>21926</v>
      </c>
      <c r="W64" s="159">
        <v>40918132</v>
      </c>
      <c r="X64" s="62" t="s">
        <v>21926</v>
      </c>
      <c r="Y64" s="63" t="s">
        <v>2005</v>
      </c>
      <c r="Z64" s="62" t="s">
        <v>21926</v>
      </c>
      <c r="AA64" s="159">
        <v>40918132</v>
      </c>
      <c r="AB64" s="62" t="s">
        <v>3305</v>
      </c>
      <c r="AC64" s="62"/>
      <c r="AD64" s="62"/>
      <c r="AE64" s="62"/>
      <c r="AF64" s="58" t="str">
        <f>CHOOSE(IF(ISERROR(FIND("Quotidien",AB64,1)),IF(ISERROR(FIND("Hebdo",AB64,1)),1,FIND("Hebdo",AB64,1)),FIND("Quotidien",AB64,1)),"&gt;=Mois",,,,,,,,,,,,,,"Semaine",,,,,,,,,"Jour")</f>
        <v>Jour</v>
      </c>
      <c r="AG64" s="58" t="str">
        <f>A64</f>
        <v>IE00BDT6FP91</v>
      </c>
      <c r="AH64" s="58">
        <f>B64</f>
        <v>40918132</v>
      </c>
    </row>
    <row r="65" spans="1:16383" s="75" customFormat="1">
      <c r="A65" s="62" t="s">
        <v>1947</v>
      </c>
      <c r="B65" s="159" t="s">
        <v>1948</v>
      </c>
      <c r="C65" s="62" t="s">
        <v>21955</v>
      </c>
      <c r="D65" s="63">
        <v>44084</v>
      </c>
      <c r="E65" s="12">
        <v>1.33</v>
      </c>
      <c r="F65" s="62" t="b">
        <v>1</v>
      </c>
      <c r="G65" s="62" t="s">
        <v>138</v>
      </c>
      <c r="H65" s="63" t="s">
        <v>62</v>
      </c>
      <c r="I65" s="62" t="s">
        <v>141</v>
      </c>
      <c r="J65" s="63" t="s">
        <v>165</v>
      </c>
      <c r="K65" s="63">
        <v>44227</v>
      </c>
      <c r="L65" s="64">
        <v>1606.3550708</v>
      </c>
      <c r="M65" s="63" t="s">
        <v>166</v>
      </c>
      <c r="N65" s="63"/>
      <c r="O65" s="63" t="b">
        <v>1</v>
      </c>
      <c r="P65" s="63"/>
      <c r="Q65" s="63" t="b">
        <v>1</v>
      </c>
      <c r="R65" s="63" t="b">
        <v>1</v>
      </c>
      <c r="S65" s="63" t="b">
        <v>1</v>
      </c>
      <c r="T65" s="63" t="b">
        <v>1</v>
      </c>
      <c r="U65" s="159" t="s">
        <v>654</v>
      </c>
      <c r="V65" s="62" t="s">
        <v>282</v>
      </c>
      <c r="W65" s="159" t="s">
        <v>654</v>
      </c>
      <c r="X65" s="62" t="s">
        <v>282</v>
      </c>
      <c r="Y65" s="63" t="s">
        <v>2005</v>
      </c>
      <c r="Z65" s="62" t="s">
        <v>282</v>
      </c>
      <c r="AA65" s="159" t="s">
        <v>654</v>
      </c>
      <c r="AB65" s="62" t="s">
        <v>3307</v>
      </c>
      <c r="AC65" s="62"/>
      <c r="AD65" s="62">
        <v>44239</v>
      </c>
      <c r="AE65" s="62">
        <v>124809.53</v>
      </c>
      <c r="AF65" s="58" t="str">
        <f t="shared" ref="AF65" si="27">CHOOSE(IF(ISERROR(FIND("Quotidien",AB65,1)),IF(ISERROR(FIND("Hebdo",AB65,1)),1,FIND("Hebdo",AB65,1)),FIND("Quotidien",AB65,1)),"&gt;=Mois",,,,,,,,,,,,,,"Semaine",,,,,,,,,"Jour")</f>
        <v>&gt;=Mois</v>
      </c>
      <c r="AG65" s="58" t="str">
        <f t="shared" ref="AG65" si="28">A65</f>
        <v>LU1432511282</v>
      </c>
      <c r="AH65" s="58" t="str">
        <f t="shared" ref="AH65" si="29">B65</f>
        <v>32919334</v>
      </c>
    </row>
    <row r="66" spans="1:16383" s="75" customFormat="1">
      <c r="A66" s="62" t="s">
        <v>4578</v>
      </c>
      <c r="B66" s="159"/>
      <c r="C66" s="62" t="s">
        <v>4667</v>
      </c>
      <c r="D66" s="63">
        <v>44104</v>
      </c>
      <c r="E66" s="12">
        <v>0.02</v>
      </c>
      <c r="F66" s="62" t="b">
        <v>1</v>
      </c>
      <c r="G66" s="62" t="s">
        <v>138</v>
      </c>
      <c r="H66" s="63" t="s">
        <v>64</v>
      </c>
      <c r="I66" s="62" t="s">
        <v>141</v>
      </c>
      <c r="J66" s="63" t="s">
        <v>168</v>
      </c>
      <c r="K66" s="63">
        <v>44227</v>
      </c>
      <c r="L66" s="64">
        <v>9.8418911999999992</v>
      </c>
      <c r="M66" s="63" t="s">
        <v>166</v>
      </c>
      <c r="N66" s="63"/>
      <c r="O66" s="63" t="b">
        <v>1</v>
      </c>
      <c r="P66" s="63" t="b">
        <v>1</v>
      </c>
      <c r="Q66" s="63" t="b">
        <v>1</v>
      </c>
      <c r="R66" s="63" t="b">
        <v>1</v>
      </c>
      <c r="S66" s="63"/>
      <c r="T66" s="63" t="b">
        <v>1</v>
      </c>
      <c r="U66" s="159"/>
      <c r="V66" s="62" t="s">
        <v>4578</v>
      </c>
      <c r="W66" s="159"/>
      <c r="X66" s="62" t="s">
        <v>4578</v>
      </c>
      <c r="Y66" s="63" t="s">
        <v>2005</v>
      </c>
      <c r="Z66" s="62" t="s">
        <v>4578</v>
      </c>
      <c r="AA66" s="159"/>
      <c r="AB66" s="62" t="s">
        <v>3305</v>
      </c>
      <c r="AC66" s="62" t="s">
        <v>4101</v>
      </c>
      <c r="AD66" s="62">
        <v>44239</v>
      </c>
      <c r="AE66" s="62">
        <v>9363.4359999999997</v>
      </c>
      <c r="AF66" s="58" t="str">
        <f>CHOOSE(IF(ISERROR(FIND("Quotidien",AB66,1)),IF(ISERROR(FIND("Hebdo",AB66,1)),1,FIND("Hebdo",AB66,1)),FIND("Quotidien",AB66,1)),"&gt;=Mois",,,,,,,,,,,,,,"Semaine",,,,,,,,,"Jour")</f>
        <v>Jour</v>
      </c>
      <c r="AG66" s="58" t="str">
        <f>A66</f>
        <v>LU1815005142</v>
      </c>
      <c r="AH66" s="58">
        <f>B66</f>
        <v>0</v>
      </c>
    </row>
    <row r="67" spans="1:16383" s="75" customFormat="1">
      <c r="A67" s="58" t="s">
        <v>2574</v>
      </c>
      <c r="B67" s="58" t="s">
        <v>5172</v>
      </c>
      <c r="C67" s="58" t="s">
        <v>2575</v>
      </c>
      <c r="D67" s="68">
        <v>43858</v>
      </c>
      <c r="E67" s="9">
        <v>0.15</v>
      </c>
      <c r="F67" s="69" t="b">
        <v>1</v>
      </c>
      <c r="G67" s="58" t="s">
        <v>138</v>
      </c>
      <c r="H67" s="58" t="s">
        <v>64</v>
      </c>
      <c r="I67" s="58" t="s">
        <v>192</v>
      </c>
      <c r="J67" s="58" t="s">
        <v>155</v>
      </c>
      <c r="K67" s="68">
        <v>44255</v>
      </c>
      <c r="L67" s="70">
        <v>2346.6342718000001</v>
      </c>
      <c r="M67" s="58" t="s">
        <v>166</v>
      </c>
      <c r="N67" s="69"/>
      <c r="O67" s="69" t="b">
        <v>1</v>
      </c>
      <c r="P67" s="69" t="b">
        <v>1</v>
      </c>
      <c r="Q67" s="69" t="b">
        <v>1</v>
      </c>
      <c r="R67" s="69" t="b">
        <v>1</v>
      </c>
      <c r="S67" s="69" t="b">
        <v>1</v>
      </c>
      <c r="T67" s="69" t="b">
        <v>1</v>
      </c>
      <c r="U67" s="58" t="s">
        <v>5172</v>
      </c>
      <c r="V67" s="58" t="s">
        <v>2574</v>
      </c>
      <c r="W67" s="58" t="s">
        <v>5172</v>
      </c>
      <c r="X67" s="58" t="s">
        <v>2574</v>
      </c>
      <c r="Y67" s="58" t="s">
        <v>2005</v>
      </c>
      <c r="Z67" s="58" t="s">
        <v>2574</v>
      </c>
      <c r="AA67" s="58" t="s">
        <v>5172</v>
      </c>
      <c r="AB67" s="58" t="s">
        <v>3305</v>
      </c>
      <c r="AC67" s="58" t="s">
        <v>4099</v>
      </c>
      <c r="AD67" s="68">
        <v>44253</v>
      </c>
      <c r="AE67" s="70">
        <v>11730630</v>
      </c>
      <c r="AF67" s="58" t="str">
        <f t="shared" si="3"/>
        <v>Jour</v>
      </c>
      <c r="AG67" s="58" t="str">
        <f t="shared" si="6"/>
        <v>LU1437015735</v>
      </c>
      <c r="AH67" s="58" t="str">
        <f t="shared" si="5"/>
        <v>34333464</v>
      </c>
    </row>
    <row r="68" spans="1:16383" s="75" customFormat="1">
      <c r="A68" s="58" t="s">
        <v>4200</v>
      </c>
      <c r="B68" s="58" t="s">
        <v>5173</v>
      </c>
      <c r="C68" s="58" t="s">
        <v>4201</v>
      </c>
      <c r="D68" s="68">
        <v>43858</v>
      </c>
      <c r="E68" s="9">
        <v>0.25</v>
      </c>
      <c r="F68" s="69" t="b">
        <v>1</v>
      </c>
      <c r="G68" s="58" t="s">
        <v>138</v>
      </c>
      <c r="H68" s="58" t="s">
        <v>64</v>
      </c>
      <c r="I68" s="58" t="s">
        <v>192</v>
      </c>
      <c r="J68" s="58" t="s">
        <v>155</v>
      </c>
      <c r="K68" s="68">
        <v>44255</v>
      </c>
      <c r="L68" s="70">
        <v>220.56958359999999</v>
      </c>
      <c r="M68" s="58" t="s">
        <v>166</v>
      </c>
      <c r="N68" s="69"/>
      <c r="O68" s="69" t="b">
        <v>1</v>
      </c>
      <c r="P68" s="69" t="b">
        <v>1</v>
      </c>
      <c r="Q68" s="69" t="b">
        <v>1</v>
      </c>
      <c r="R68" s="69" t="b">
        <v>1</v>
      </c>
      <c r="S68" s="69"/>
      <c r="T68" s="69"/>
      <c r="U68" s="58" t="s">
        <v>5173</v>
      </c>
      <c r="V68" s="58" t="s">
        <v>4200</v>
      </c>
      <c r="W68" s="58" t="s">
        <v>5173</v>
      </c>
      <c r="X68" s="58" t="s">
        <v>4200</v>
      </c>
      <c r="Y68" s="58" t="s">
        <v>2005</v>
      </c>
      <c r="Z68" s="58" t="s">
        <v>4200</v>
      </c>
      <c r="AA68" s="58" t="s">
        <v>5173</v>
      </c>
      <c r="AB68" s="58" t="s">
        <v>3305</v>
      </c>
      <c r="AC68" s="58" t="s">
        <v>4100</v>
      </c>
      <c r="AD68" s="68">
        <v>44253</v>
      </c>
      <c r="AE68" s="70">
        <v>333895</v>
      </c>
      <c r="AF68" s="58" t="str">
        <f t="shared" si="3"/>
        <v>Jour</v>
      </c>
      <c r="AG68" s="58" t="str">
        <f t="shared" si="6"/>
        <v>LU1681044720</v>
      </c>
      <c r="AH68" s="58" t="str">
        <f t="shared" si="5"/>
        <v>38784766</v>
      </c>
    </row>
    <row r="69" spans="1:16383" s="75" customFormat="1">
      <c r="A69" s="58" t="s">
        <v>1104</v>
      </c>
      <c r="B69" s="58" t="s">
        <v>1105</v>
      </c>
      <c r="C69" s="58" t="s">
        <v>1106</v>
      </c>
      <c r="D69" s="68">
        <v>43646</v>
      </c>
      <c r="E69" s="9">
        <v>0.12</v>
      </c>
      <c r="F69" s="69" t="b">
        <v>1</v>
      </c>
      <c r="G69" s="58" t="s">
        <v>138</v>
      </c>
      <c r="H69" s="58" t="s">
        <v>64</v>
      </c>
      <c r="I69" s="58" t="s">
        <v>192</v>
      </c>
      <c r="J69" s="58" t="s">
        <v>168</v>
      </c>
      <c r="K69" s="68"/>
      <c r="L69" s="70"/>
      <c r="M69" s="58" t="s">
        <v>176</v>
      </c>
      <c r="N69" s="69"/>
      <c r="O69" s="69"/>
      <c r="P69" s="69"/>
      <c r="Q69" s="69"/>
      <c r="R69" s="69"/>
      <c r="S69" s="69" t="b">
        <v>1</v>
      </c>
      <c r="T69" s="69"/>
      <c r="U69" s="58" t="s">
        <v>1105</v>
      </c>
      <c r="V69" s="58" t="s">
        <v>1104</v>
      </c>
      <c r="W69" s="58" t="s">
        <v>1105</v>
      </c>
      <c r="X69" s="58" t="s">
        <v>1104</v>
      </c>
      <c r="Y69" s="58" t="s">
        <v>2005</v>
      </c>
      <c r="Z69" s="58" t="s">
        <v>1104</v>
      </c>
      <c r="AA69" s="58" t="s">
        <v>1105</v>
      </c>
      <c r="AB69" s="58" t="s">
        <v>3305</v>
      </c>
      <c r="AC69" s="58" t="s">
        <v>4100</v>
      </c>
      <c r="AD69" s="68">
        <v>44098</v>
      </c>
      <c r="AE69" s="70">
        <v>15350</v>
      </c>
      <c r="AF69" s="58" t="str">
        <f t="shared" si="3"/>
        <v>Jour</v>
      </c>
      <c r="AG69" s="58" t="str">
        <f t="shared" si="6"/>
        <v>LU0444606536</v>
      </c>
      <c r="AH69" s="58" t="str">
        <f t="shared" si="5"/>
        <v>10632211</v>
      </c>
    </row>
    <row r="70" spans="1:16383" s="75" customFormat="1">
      <c r="A70" s="58" t="s">
        <v>1107</v>
      </c>
      <c r="B70" s="58" t="s">
        <v>1108</v>
      </c>
      <c r="C70" s="58" t="s">
        <v>1109</v>
      </c>
      <c r="D70" s="68">
        <v>43646</v>
      </c>
      <c r="E70" s="9">
        <v>0.12</v>
      </c>
      <c r="F70" s="69" t="b">
        <v>1</v>
      </c>
      <c r="G70" s="58" t="s">
        <v>138</v>
      </c>
      <c r="H70" s="58" t="s">
        <v>64</v>
      </c>
      <c r="I70" s="58" t="s">
        <v>192</v>
      </c>
      <c r="J70" s="58" t="s">
        <v>168</v>
      </c>
      <c r="K70" s="68"/>
      <c r="L70" s="70"/>
      <c r="M70" s="58" t="s">
        <v>176</v>
      </c>
      <c r="N70" s="69"/>
      <c r="O70" s="69"/>
      <c r="P70" s="69"/>
      <c r="Q70" s="69"/>
      <c r="R70" s="69"/>
      <c r="S70" s="69" t="b">
        <v>1</v>
      </c>
      <c r="T70" s="69"/>
      <c r="U70" s="58" t="s">
        <v>1108</v>
      </c>
      <c r="V70" s="58" t="s">
        <v>1107</v>
      </c>
      <c r="W70" s="58" t="s">
        <v>1108</v>
      </c>
      <c r="X70" s="58" t="s">
        <v>1107</v>
      </c>
      <c r="Y70" s="58" t="s">
        <v>2005</v>
      </c>
      <c r="Z70" s="58" t="s">
        <v>1107</v>
      </c>
      <c r="AA70" s="58" t="s">
        <v>1108</v>
      </c>
      <c r="AB70" s="58" t="s">
        <v>3305</v>
      </c>
      <c r="AC70" s="58" t="s">
        <v>4100</v>
      </c>
      <c r="AD70" s="68">
        <v>44098</v>
      </c>
      <c r="AE70" s="70">
        <v>88000</v>
      </c>
      <c r="AF70" s="58" t="str">
        <f t="shared" si="3"/>
        <v>Jour</v>
      </c>
      <c r="AG70" s="58" t="str">
        <f t="shared" si="6"/>
        <v>LU0444606619</v>
      </c>
      <c r="AH70" s="58" t="str">
        <f t="shared" si="5"/>
        <v>10632213</v>
      </c>
    </row>
    <row r="71" spans="1:16383" s="75" customFormat="1">
      <c r="A71" s="58" t="s">
        <v>1110</v>
      </c>
      <c r="B71" s="58" t="s">
        <v>1111</v>
      </c>
      <c r="C71" s="58" t="s">
        <v>1112</v>
      </c>
      <c r="D71" s="68">
        <v>43646</v>
      </c>
      <c r="E71" s="9">
        <v>0.12</v>
      </c>
      <c r="F71" s="69" t="b">
        <v>1</v>
      </c>
      <c r="G71" s="58" t="s">
        <v>138</v>
      </c>
      <c r="H71" s="58" t="s">
        <v>64</v>
      </c>
      <c r="I71" s="58" t="s">
        <v>192</v>
      </c>
      <c r="J71" s="58" t="s">
        <v>168</v>
      </c>
      <c r="K71" s="68"/>
      <c r="L71" s="70"/>
      <c r="M71" s="58" t="s">
        <v>176</v>
      </c>
      <c r="N71" s="69"/>
      <c r="O71" s="69"/>
      <c r="P71" s="69"/>
      <c r="Q71" s="69"/>
      <c r="R71" s="69"/>
      <c r="S71" s="69" t="b">
        <v>1</v>
      </c>
      <c r="T71" s="69"/>
      <c r="U71" s="58" t="s">
        <v>1111</v>
      </c>
      <c r="V71" s="58" t="s">
        <v>1110</v>
      </c>
      <c r="W71" s="58" t="s">
        <v>1111</v>
      </c>
      <c r="X71" s="58" t="s">
        <v>1110</v>
      </c>
      <c r="Y71" s="58" t="s">
        <v>2005</v>
      </c>
      <c r="Z71" s="58" t="s">
        <v>1110</v>
      </c>
      <c r="AA71" s="58" t="s">
        <v>1111</v>
      </c>
      <c r="AB71" s="58" t="s">
        <v>3305</v>
      </c>
      <c r="AC71" s="58" t="s">
        <v>4100</v>
      </c>
      <c r="AD71" s="68">
        <v>44091</v>
      </c>
      <c r="AE71" s="70">
        <v>53370</v>
      </c>
      <c r="AF71" s="58" t="str">
        <f t="shared" si="3"/>
        <v>Jour</v>
      </c>
      <c r="AG71" s="58" t="str">
        <f t="shared" si="6"/>
        <v>LU0444606296</v>
      </c>
      <c r="AH71" s="58" t="str">
        <f t="shared" si="5"/>
        <v>10632204</v>
      </c>
    </row>
    <row r="72" spans="1:16383" s="75" customFormat="1">
      <c r="A72" s="58" t="s">
        <v>1113</v>
      </c>
      <c r="B72" s="58" t="s">
        <v>1114</v>
      </c>
      <c r="C72" s="58" t="s">
        <v>1115</v>
      </c>
      <c r="D72" s="68">
        <v>43646</v>
      </c>
      <c r="E72" s="9">
        <v>0.12</v>
      </c>
      <c r="F72" s="69" t="b">
        <v>1</v>
      </c>
      <c r="G72" s="58" t="s">
        <v>138</v>
      </c>
      <c r="H72" s="58" t="s">
        <v>64</v>
      </c>
      <c r="I72" s="58" t="s">
        <v>192</v>
      </c>
      <c r="J72" s="58" t="s">
        <v>168</v>
      </c>
      <c r="K72" s="68"/>
      <c r="L72" s="70"/>
      <c r="M72" s="58" t="s">
        <v>176</v>
      </c>
      <c r="N72" s="69"/>
      <c r="O72" s="69"/>
      <c r="P72" s="69"/>
      <c r="Q72" s="69"/>
      <c r="R72" s="69"/>
      <c r="S72" s="69" t="b">
        <v>1</v>
      </c>
      <c r="T72" s="69"/>
      <c r="U72" s="58" t="s">
        <v>1114</v>
      </c>
      <c r="V72" s="58" t="s">
        <v>1113</v>
      </c>
      <c r="W72" s="58" t="s">
        <v>1114</v>
      </c>
      <c r="X72" s="58" t="s">
        <v>1113</v>
      </c>
      <c r="Y72" s="58" t="s">
        <v>2005</v>
      </c>
      <c r="Z72" s="58" t="s">
        <v>1113</v>
      </c>
      <c r="AA72" s="58" t="s">
        <v>1114</v>
      </c>
      <c r="AB72" s="58" t="s">
        <v>3305</v>
      </c>
      <c r="AC72" s="58" t="s">
        <v>4100</v>
      </c>
      <c r="AD72" s="68">
        <v>44091</v>
      </c>
      <c r="AE72" s="70">
        <v>51990</v>
      </c>
      <c r="AF72" s="58" t="str">
        <f t="shared" si="3"/>
        <v>Jour</v>
      </c>
      <c r="AG72" s="58" t="str">
        <f t="shared" si="6"/>
        <v>LU0444606379</v>
      </c>
      <c r="AH72" s="58" t="str">
        <f t="shared" si="5"/>
        <v>10632209</v>
      </c>
    </row>
    <row r="73" spans="1:16383" s="75" customFormat="1">
      <c r="A73" s="58" t="s">
        <v>1116</v>
      </c>
      <c r="B73" s="58" t="s">
        <v>1117</v>
      </c>
      <c r="C73" s="58" t="s">
        <v>1118</v>
      </c>
      <c r="D73" s="68">
        <v>43646</v>
      </c>
      <c r="E73" s="9">
        <v>0.12</v>
      </c>
      <c r="F73" s="69" t="b">
        <v>1</v>
      </c>
      <c r="G73" s="58" t="s">
        <v>138</v>
      </c>
      <c r="H73" s="58" t="s">
        <v>64</v>
      </c>
      <c r="I73" s="58" t="s">
        <v>192</v>
      </c>
      <c r="J73" s="58" t="s">
        <v>168</v>
      </c>
      <c r="K73" s="68"/>
      <c r="L73" s="70"/>
      <c r="M73" s="58" t="s">
        <v>176</v>
      </c>
      <c r="N73" s="69"/>
      <c r="O73" s="69"/>
      <c r="P73" s="69"/>
      <c r="Q73" s="69"/>
      <c r="R73" s="69"/>
      <c r="S73" s="69" t="b">
        <v>1</v>
      </c>
      <c r="T73" s="69"/>
      <c r="U73" s="58" t="s">
        <v>1117</v>
      </c>
      <c r="V73" s="58" t="s">
        <v>1116</v>
      </c>
      <c r="W73" s="58" t="s">
        <v>1117</v>
      </c>
      <c r="X73" s="58" t="s">
        <v>1116</v>
      </c>
      <c r="Y73" s="58" t="s">
        <v>2005</v>
      </c>
      <c r="Z73" s="58" t="s">
        <v>1116</v>
      </c>
      <c r="AA73" s="58" t="s">
        <v>1117</v>
      </c>
      <c r="AB73" s="58" t="s">
        <v>3305</v>
      </c>
      <c r="AC73" s="58" t="s">
        <v>4100</v>
      </c>
      <c r="AD73" s="68">
        <v>44091</v>
      </c>
      <c r="AE73" s="70">
        <v>21600</v>
      </c>
      <c r="AF73" s="58" t="str">
        <f t="shared" si="3"/>
        <v>Jour</v>
      </c>
      <c r="AG73" s="58" t="str">
        <f t="shared" si="6"/>
        <v>LU0444606452</v>
      </c>
      <c r="AH73" s="58" t="str">
        <f t="shared" si="5"/>
        <v>10632210</v>
      </c>
    </row>
    <row r="74" spans="1:16383" s="75" customFormat="1">
      <c r="A74" s="58" t="s">
        <v>4657</v>
      </c>
      <c r="B74" s="58" t="s">
        <v>5399</v>
      </c>
      <c r="C74" s="58" t="s">
        <v>4683</v>
      </c>
      <c r="D74" s="68">
        <v>43866</v>
      </c>
      <c r="E74" s="9">
        <v>0.15</v>
      </c>
      <c r="F74" s="69" t="b">
        <v>1</v>
      </c>
      <c r="G74" s="58" t="s">
        <v>201</v>
      </c>
      <c r="H74" s="58" t="s">
        <v>68</v>
      </c>
      <c r="I74" s="58" t="s">
        <v>192</v>
      </c>
      <c r="J74" s="58" t="s">
        <v>155</v>
      </c>
      <c r="K74" s="68">
        <v>44255</v>
      </c>
      <c r="L74" s="70">
        <v>2569.3304048</v>
      </c>
      <c r="M74" s="58" t="s">
        <v>166</v>
      </c>
      <c r="N74" s="69"/>
      <c r="O74" s="69" t="b">
        <v>1</v>
      </c>
      <c r="P74" s="69" t="b">
        <v>1</v>
      </c>
      <c r="Q74" s="69" t="b">
        <v>1</v>
      </c>
      <c r="R74" s="69" t="b">
        <v>1</v>
      </c>
      <c r="S74" s="69"/>
      <c r="T74" s="69"/>
      <c r="U74" s="58" t="s">
        <v>5399</v>
      </c>
      <c r="V74" s="58" t="s">
        <v>4657</v>
      </c>
      <c r="W74" s="58" t="s">
        <v>5399</v>
      </c>
      <c r="X74" s="58" t="s">
        <v>4657</v>
      </c>
      <c r="Y74" s="58" t="s">
        <v>2008</v>
      </c>
      <c r="Z74" s="58" t="s">
        <v>4657</v>
      </c>
      <c r="AA74" s="58" t="s">
        <v>5399</v>
      </c>
      <c r="AB74" s="58" t="s">
        <v>3305</v>
      </c>
      <c r="AC74" s="58" t="s">
        <v>4099</v>
      </c>
      <c r="AD74" s="68">
        <v>44253</v>
      </c>
      <c r="AE74" s="70">
        <v>19409729</v>
      </c>
      <c r="AF74" s="58" t="str">
        <f t="shared" si="3"/>
        <v>Jour</v>
      </c>
      <c r="AG74" s="58" t="str">
        <f t="shared" si="6"/>
        <v>IE00BJBYDR19</v>
      </c>
      <c r="AH74" s="58" t="str">
        <f t="shared" si="5"/>
        <v>51552125</v>
      </c>
    </row>
    <row r="75" spans="1:16383" s="75" customFormat="1">
      <c r="A75" s="58" t="s">
        <v>21963</v>
      </c>
      <c r="B75" s="58" t="s">
        <v>21964</v>
      </c>
      <c r="C75" s="58" t="s">
        <v>21965</v>
      </c>
      <c r="D75" s="68">
        <v>43985</v>
      </c>
      <c r="E75" s="9">
        <v>0.2</v>
      </c>
      <c r="F75" s="69" t="b">
        <v>1</v>
      </c>
      <c r="G75" s="58" t="s">
        <v>201</v>
      </c>
      <c r="H75" s="58" t="s">
        <v>68</v>
      </c>
      <c r="I75" s="58" t="s">
        <v>192</v>
      </c>
      <c r="J75" s="58" t="s">
        <v>155</v>
      </c>
      <c r="K75" s="68">
        <v>44255</v>
      </c>
      <c r="L75" s="70">
        <v>231.02067009999999</v>
      </c>
      <c r="M75" s="58" t="s">
        <v>166</v>
      </c>
      <c r="N75" s="69"/>
      <c r="O75" s="69" t="b">
        <v>1</v>
      </c>
      <c r="P75" s="69" t="b">
        <v>1</v>
      </c>
      <c r="Q75" s="69" t="b">
        <v>1</v>
      </c>
      <c r="R75" s="69" t="b">
        <v>1</v>
      </c>
      <c r="S75" s="69"/>
      <c r="T75" s="69"/>
      <c r="U75" s="58" t="s">
        <v>21964</v>
      </c>
      <c r="V75" s="58" t="s">
        <v>21963</v>
      </c>
      <c r="W75" s="58" t="s">
        <v>21964</v>
      </c>
      <c r="X75" s="58" t="s">
        <v>21963</v>
      </c>
      <c r="Y75" s="58" t="s">
        <v>2008</v>
      </c>
      <c r="Z75" s="58" t="s">
        <v>21963</v>
      </c>
      <c r="AA75" s="58" t="s">
        <v>21964</v>
      </c>
      <c r="AB75" s="58" t="s">
        <v>3305</v>
      </c>
      <c r="AC75" s="58" t="s">
        <v>4099</v>
      </c>
      <c r="AD75" s="68">
        <v>44253</v>
      </c>
      <c r="AE75" s="70">
        <v>1656287</v>
      </c>
      <c r="AF75" s="58" t="str">
        <f t="shared" si="3"/>
        <v>Jour</v>
      </c>
      <c r="AG75" s="58" t="str">
        <f t="shared" si="6"/>
        <v>IE00BMDX0L03</v>
      </c>
      <c r="AH75" s="58" t="str">
        <f t="shared" si="5"/>
        <v>54799353</v>
      </c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  <c r="ZM75" s="58"/>
      <c r="ZN75" s="58"/>
      <c r="ZO75" s="58"/>
      <c r="ZP75" s="58"/>
      <c r="ZQ75" s="58"/>
      <c r="ZR75" s="58"/>
      <c r="ZS75" s="58"/>
      <c r="ZT75" s="58"/>
      <c r="ZU75" s="58"/>
      <c r="ZV75" s="58"/>
      <c r="ZW75" s="58"/>
      <c r="ZX75" s="58"/>
      <c r="ZY75" s="58"/>
      <c r="ZZ75" s="58"/>
      <c r="AAA75" s="58"/>
      <c r="AAB75" s="58"/>
      <c r="AAC75" s="58"/>
      <c r="AAD75" s="58"/>
      <c r="AAE75" s="58"/>
      <c r="AAF75" s="58"/>
      <c r="AAG75" s="58"/>
      <c r="AAH75" s="58"/>
      <c r="AAI75" s="58"/>
      <c r="AAJ75" s="58"/>
      <c r="AAK75" s="58"/>
      <c r="AAL75" s="58"/>
      <c r="AAM75" s="58"/>
      <c r="AAN75" s="58"/>
      <c r="AAO75" s="58"/>
      <c r="AAP75" s="58"/>
      <c r="AAQ75" s="58"/>
      <c r="AAR75" s="58"/>
      <c r="AAS75" s="58"/>
      <c r="AAT75" s="58"/>
      <c r="AAU75" s="58"/>
      <c r="AAV75" s="58"/>
      <c r="AAW75" s="58"/>
      <c r="AAX75" s="58"/>
      <c r="AAY75" s="58"/>
      <c r="AAZ75" s="58"/>
      <c r="ABA75" s="58"/>
      <c r="ABB75" s="58"/>
      <c r="ABC75" s="58"/>
      <c r="ABD75" s="58"/>
      <c r="ABE75" s="58"/>
      <c r="ABF75" s="58"/>
      <c r="ABG75" s="58"/>
      <c r="ABH75" s="58"/>
      <c r="ABI75" s="58"/>
      <c r="ABJ75" s="58"/>
      <c r="ABK75" s="58"/>
      <c r="ABL75" s="58"/>
      <c r="ABM75" s="58"/>
      <c r="ABN75" s="58"/>
      <c r="ABO75" s="58"/>
      <c r="ABP75" s="58"/>
      <c r="ABQ75" s="58"/>
      <c r="ABR75" s="58"/>
      <c r="ABS75" s="58"/>
      <c r="ABT75" s="58"/>
      <c r="ABU75" s="58"/>
      <c r="ABV75" s="58"/>
      <c r="ABW75" s="58"/>
      <c r="ABX75" s="58"/>
      <c r="ABY75" s="58"/>
      <c r="ABZ75" s="58"/>
      <c r="ACA75" s="58"/>
      <c r="ACB75" s="58"/>
      <c r="ACC75" s="58"/>
      <c r="ACD75" s="58"/>
      <c r="ACE75" s="58"/>
      <c r="ACF75" s="58"/>
      <c r="ACG75" s="58"/>
      <c r="ACH75" s="58"/>
      <c r="ACI75" s="58"/>
      <c r="ACJ75" s="58"/>
      <c r="ACK75" s="58"/>
      <c r="ACL75" s="58"/>
      <c r="ACM75" s="58"/>
      <c r="ACN75" s="58"/>
      <c r="ACO75" s="58"/>
      <c r="ACP75" s="58"/>
      <c r="ACQ75" s="58"/>
      <c r="ACR75" s="58"/>
      <c r="ACS75" s="58"/>
      <c r="ACT75" s="58"/>
      <c r="ACU75" s="58"/>
      <c r="ACV75" s="58"/>
      <c r="ACW75" s="58"/>
      <c r="ACX75" s="58"/>
      <c r="ACY75" s="58"/>
      <c r="ACZ75" s="58"/>
      <c r="ADA75" s="58"/>
      <c r="ADB75" s="58"/>
      <c r="ADC75" s="58"/>
      <c r="ADD75" s="58"/>
      <c r="ADE75" s="58"/>
      <c r="ADF75" s="58"/>
      <c r="ADG75" s="58"/>
      <c r="ADH75" s="58"/>
      <c r="ADI75" s="58"/>
      <c r="ADJ75" s="58"/>
      <c r="ADK75" s="58"/>
      <c r="ADL75" s="58"/>
      <c r="ADM75" s="58"/>
      <c r="ADN75" s="58"/>
      <c r="ADO75" s="58"/>
      <c r="ADP75" s="58"/>
      <c r="ADQ75" s="58"/>
      <c r="ADR75" s="58"/>
      <c r="ADS75" s="58"/>
      <c r="ADT75" s="58"/>
      <c r="ADU75" s="58"/>
      <c r="ADV75" s="58"/>
      <c r="ADW75" s="58"/>
      <c r="ADX75" s="58"/>
      <c r="ADY75" s="58"/>
      <c r="ADZ75" s="58"/>
      <c r="AEA75" s="58"/>
      <c r="AEB75" s="58"/>
      <c r="AEC75" s="58"/>
      <c r="AED75" s="58"/>
      <c r="AEE75" s="58"/>
      <c r="AEF75" s="58"/>
      <c r="AEG75" s="58"/>
      <c r="AEH75" s="58"/>
      <c r="AEI75" s="58"/>
      <c r="AEJ75" s="58"/>
      <c r="AEK75" s="58"/>
      <c r="AEL75" s="58"/>
      <c r="AEM75" s="58"/>
      <c r="AEN75" s="58"/>
      <c r="AEO75" s="58"/>
      <c r="AEP75" s="58"/>
      <c r="AEQ75" s="58"/>
      <c r="AER75" s="58"/>
      <c r="AES75" s="58"/>
      <c r="AET75" s="58"/>
      <c r="AEU75" s="58"/>
      <c r="AEV75" s="58"/>
      <c r="AEW75" s="58"/>
      <c r="AEX75" s="58"/>
      <c r="AEY75" s="58"/>
      <c r="AEZ75" s="58"/>
      <c r="AFA75" s="58"/>
      <c r="AFB75" s="58"/>
      <c r="AFC75" s="58"/>
      <c r="AFD75" s="58"/>
      <c r="AFE75" s="58"/>
      <c r="AFF75" s="58"/>
      <c r="AFG75" s="58"/>
      <c r="AFH75" s="58"/>
      <c r="AFI75" s="58"/>
      <c r="AFJ75" s="58"/>
      <c r="AFK75" s="58"/>
      <c r="AFL75" s="58"/>
      <c r="AFM75" s="58"/>
      <c r="AFN75" s="58"/>
      <c r="AFO75" s="58"/>
      <c r="AFP75" s="58"/>
      <c r="AFQ75" s="58"/>
      <c r="AFR75" s="58"/>
      <c r="AFS75" s="58"/>
      <c r="AFT75" s="58"/>
      <c r="AFU75" s="58"/>
      <c r="AFV75" s="58"/>
      <c r="AFW75" s="58"/>
      <c r="AFX75" s="58"/>
      <c r="AFY75" s="58"/>
      <c r="AFZ75" s="58"/>
      <c r="AGA75" s="58"/>
      <c r="AGB75" s="58"/>
      <c r="AGC75" s="58"/>
      <c r="AGD75" s="58"/>
      <c r="AGE75" s="58"/>
      <c r="AGF75" s="58"/>
      <c r="AGG75" s="58"/>
      <c r="AGH75" s="58"/>
      <c r="AGI75" s="58"/>
      <c r="AGJ75" s="58"/>
      <c r="AGK75" s="58"/>
      <c r="AGL75" s="58"/>
      <c r="AGM75" s="58"/>
      <c r="AGN75" s="58"/>
      <c r="AGO75" s="58"/>
      <c r="AGP75" s="58"/>
      <c r="AGQ75" s="58"/>
      <c r="AGR75" s="58"/>
      <c r="AGS75" s="58"/>
      <c r="AGT75" s="58"/>
      <c r="AGU75" s="58"/>
      <c r="AGV75" s="58"/>
      <c r="AGW75" s="58"/>
      <c r="AGX75" s="58"/>
      <c r="AGY75" s="58"/>
      <c r="AGZ75" s="58"/>
      <c r="AHA75" s="58"/>
      <c r="AHB75" s="58"/>
      <c r="AHC75" s="58"/>
      <c r="AHD75" s="58"/>
      <c r="AHE75" s="58"/>
      <c r="AHF75" s="58"/>
      <c r="AHG75" s="58"/>
      <c r="AHH75" s="58"/>
      <c r="AHI75" s="58"/>
      <c r="AHJ75" s="58"/>
      <c r="AHK75" s="58"/>
      <c r="AHL75" s="58"/>
      <c r="AHM75" s="58"/>
      <c r="AHN75" s="58"/>
      <c r="AHO75" s="58"/>
      <c r="AHP75" s="58"/>
      <c r="AHQ75" s="58"/>
      <c r="AHR75" s="58"/>
      <c r="AHS75" s="58"/>
      <c r="AHT75" s="58"/>
      <c r="AHU75" s="58"/>
      <c r="AHV75" s="58"/>
      <c r="AHW75" s="58"/>
      <c r="AHX75" s="58"/>
      <c r="AHY75" s="58"/>
      <c r="AHZ75" s="58"/>
      <c r="AIA75" s="58"/>
      <c r="AIB75" s="58"/>
      <c r="AIC75" s="58"/>
      <c r="AID75" s="58"/>
      <c r="AIE75" s="58"/>
      <c r="AIF75" s="58"/>
      <c r="AIG75" s="58"/>
      <c r="AIH75" s="58"/>
      <c r="AII75" s="58"/>
      <c r="AIJ75" s="58"/>
      <c r="AIK75" s="58"/>
      <c r="AIL75" s="58"/>
      <c r="AIM75" s="58"/>
      <c r="AIN75" s="58"/>
      <c r="AIO75" s="58"/>
      <c r="AIP75" s="58"/>
      <c r="AIQ75" s="58"/>
      <c r="AIR75" s="58"/>
      <c r="AIS75" s="58"/>
      <c r="AIT75" s="58"/>
      <c r="AIU75" s="58"/>
      <c r="AIV75" s="58"/>
      <c r="AIW75" s="58"/>
      <c r="AIX75" s="58"/>
      <c r="AIY75" s="58"/>
      <c r="AIZ75" s="58"/>
      <c r="AJA75" s="58"/>
      <c r="AJB75" s="58"/>
      <c r="AJC75" s="58"/>
      <c r="AJD75" s="58"/>
      <c r="AJE75" s="58"/>
      <c r="AJF75" s="58"/>
      <c r="AJG75" s="58"/>
      <c r="AJH75" s="58"/>
      <c r="AJI75" s="58"/>
      <c r="AJJ75" s="58"/>
      <c r="AJK75" s="58"/>
      <c r="AJL75" s="58"/>
      <c r="AJM75" s="58"/>
      <c r="AJN75" s="58"/>
      <c r="AJO75" s="58"/>
      <c r="AJP75" s="58"/>
      <c r="AJQ75" s="58"/>
      <c r="AJR75" s="58"/>
      <c r="AJS75" s="58"/>
      <c r="AJT75" s="58"/>
      <c r="AJU75" s="58"/>
      <c r="AJV75" s="58"/>
      <c r="AJW75" s="58"/>
      <c r="AJX75" s="58"/>
      <c r="AJY75" s="58"/>
      <c r="AJZ75" s="58"/>
      <c r="AKA75" s="58"/>
      <c r="AKB75" s="58"/>
      <c r="AKC75" s="58"/>
      <c r="AKD75" s="58"/>
      <c r="AKE75" s="58"/>
      <c r="AKF75" s="58"/>
      <c r="AKG75" s="58"/>
      <c r="AKH75" s="58"/>
      <c r="AKI75" s="58"/>
      <c r="AKJ75" s="58"/>
      <c r="AKK75" s="58"/>
      <c r="AKL75" s="58"/>
      <c r="AKM75" s="58"/>
      <c r="AKN75" s="58"/>
      <c r="AKO75" s="58"/>
      <c r="AKP75" s="58"/>
      <c r="AKQ75" s="58"/>
      <c r="AKR75" s="58"/>
      <c r="AKS75" s="58"/>
      <c r="AKT75" s="58"/>
      <c r="AKU75" s="58"/>
      <c r="AKV75" s="58"/>
      <c r="AKW75" s="58"/>
      <c r="AKX75" s="58"/>
      <c r="AKY75" s="58"/>
      <c r="AKZ75" s="58"/>
      <c r="ALA75" s="58"/>
      <c r="ALB75" s="58"/>
      <c r="ALC75" s="58"/>
      <c r="ALD75" s="58"/>
      <c r="ALE75" s="58"/>
      <c r="ALF75" s="58"/>
      <c r="ALG75" s="58"/>
      <c r="ALH75" s="58"/>
      <c r="ALI75" s="58"/>
      <c r="ALJ75" s="58"/>
      <c r="ALK75" s="58"/>
      <c r="ALL75" s="58"/>
      <c r="ALM75" s="58"/>
      <c r="ALN75" s="58"/>
      <c r="ALO75" s="58"/>
      <c r="ALP75" s="58"/>
      <c r="ALQ75" s="58"/>
      <c r="ALR75" s="58"/>
      <c r="ALS75" s="58"/>
      <c r="ALT75" s="58"/>
      <c r="ALU75" s="58"/>
      <c r="ALV75" s="58"/>
      <c r="ALW75" s="58"/>
      <c r="ALX75" s="58"/>
      <c r="ALY75" s="58"/>
      <c r="ALZ75" s="58"/>
      <c r="AMA75" s="58"/>
      <c r="AMB75" s="58"/>
      <c r="AMC75" s="58"/>
      <c r="AMD75" s="58"/>
      <c r="AME75" s="58"/>
      <c r="AMF75" s="58"/>
      <c r="AMG75" s="58"/>
      <c r="AMH75" s="58"/>
      <c r="AMI75" s="58"/>
      <c r="AMJ75" s="58"/>
      <c r="AMK75" s="58"/>
      <c r="AML75" s="58"/>
      <c r="AMM75" s="58"/>
      <c r="AMN75" s="58"/>
      <c r="AMO75" s="58"/>
      <c r="AMP75" s="58"/>
      <c r="AMQ75" s="58"/>
      <c r="AMR75" s="58"/>
      <c r="AMS75" s="58"/>
      <c r="AMT75" s="58"/>
      <c r="AMU75" s="58"/>
      <c r="AMV75" s="58"/>
      <c r="AMW75" s="58"/>
      <c r="AMX75" s="58"/>
      <c r="AMY75" s="58"/>
      <c r="AMZ75" s="58"/>
      <c r="ANA75" s="58"/>
      <c r="ANB75" s="58"/>
      <c r="ANC75" s="58"/>
      <c r="AND75" s="58"/>
      <c r="ANE75" s="58"/>
      <c r="ANF75" s="58"/>
      <c r="ANG75" s="58"/>
      <c r="ANH75" s="58"/>
      <c r="ANI75" s="58"/>
      <c r="ANJ75" s="58"/>
      <c r="ANK75" s="58"/>
      <c r="ANL75" s="58"/>
      <c r="ANM75" s="58"/>
      <c r="ANN75" s="58"/>
      <c r="ANO75" s="58"/>
      <c r="ANP75" s="58"/>
      <c r="ANQ75" s="58"/>
      <c r="ANR75" s="58"/>
      <c r="ANS75" s="58"/>
      <c r="ANT75" s="58"/>
      <c r="ANU75" s="58"/>
      <c r="ANV75" s="58"/>
      <c r="ANW75" s="58"/>
      <c r="ANX75" s="58"/>
      <c r="ANY75" s="58"/>
      <c r="ANZ75" s="58"/>
      <c r="AOA75" s="58"/>
      <c r="AOB75" s="58"/>
      <c r="AOC75" s="58"/>
      <c r="AOD75" s="58"/>
      <c r="AOE75" s="58"/>
      <c r="AOF75" s="58"/>
      <c r="AOG75" s="58"/>
      <c r="AOH75" s="58"/>
      <c r="AOI75" s="58"/>
      <c r="AOJ75" s="58"/>
      <c r="AOK75" s="58"/>
      <c r="AOL75" s="58"/>
      <c r="AOM75" s="58"/>
      <c r="AON75" s="58"/>
      <c r="AOO75" s="58"/>
      <c r="AOP75" s="58"/>
      <c r="AOQ75" s="58"/>
      <c r="AOR75" s="58"/>
      <c r="AOS75" s="58"/>
      <c r="AOT75" s="58"/>
      <c r="AOU75" s="58"/>
      <c r="AOV75" s="58"/>
      <c r="AOW75" s="58"/>
      <c r="AOX75" s="58"/>
      <c r="AOY75" s="58"/>
      <c r="AOZ75" s="58"/>
      <c r="APA75" s="58"/>
      <c r="APB75" s="58"/>
      <c r="APC75" s="58"/>
      <c r="APD75" s="58"/>
      <c r="APE75" s="58"/>
      <c r="APF75" s="58"/>
      <c r="APG75" s="58"/>
      <c r="APH75" s="58"/>
      <c r="API75" s="58"/>
      <c r="APJ75" s="58"/>
      <c r="APK75" s="58"/>
      <c r="APL75" s="58"/>
      <c r="APM75" s="58"/>
      <c r="APN75" s="58"/>
      <c r="APO75" s="58"/>
      <c r="APP75" s="58"/>
      <c r="APQ75" s="58"/>
      <c r="APR75" s="58"/>
      <c r="APS75" s="58"/>
      <c r="APT75" s="58"/>
      <c r="APU75" s="58"/>
      <c r="APV75" s="58"/>
      <c r="APW75" s="58"/>
      <c r="APX75" s="58"/>
      <c r="APY75" s="58"/>
      <c r="APZ75" s="58"/>
      <c r="AQA75" s="58"/>
      <c r="AQB75" s="58"/>
      <c r="AQC75" s="58"/>
      <c r="AQD75" s="58"/>
      <c r="AQE75" s="58"/>
      <c r="AQF75" s="58"/>
      <c r="AQG75" s="58"/>
      <c r="AQH75" s="58"/>
      <c r="AQI75" s="58"/>
      <c r="AQJ75" s="58"/>
      <c r="AQK75" s="58"/>
      <c r="AQL75" s="58"/>
      <c r="AQM75" s="58"/>
      <c r="AQN75" s="58"/>
      <c r="AQO75" s="58"/>
      <c r="AQP75" s="58"/>
      <c r="AQQ75" s="58"/>
      <c r="AQR75" s="58"/>
      <c r="AQS75" s="58"/>
      <c r="AQT75" s="58"/>
      <c r="AQU75" s="58"/>
      <c r="AQV75" s="58"/>
      <c r="AQW75" s="58"/>
      <c r="AQX75" s="58"/>
      <c r="AQY75" s="58"/>
      <c r="AQZ75" s="58"/>
      <c r="ARA75" s="58"/>
      <c r="ARB75" s="58"/>
      <c r="ARC75" s="58"/>
      <c r="ARD75" s="58"/>
      <c r="ARE75" s="58"/>
      <c r="ARF75" s="58"/>
      <c r="ARG75" s="58"/>
      <c r="ARH75" s="58"/>
      <c r="ARI75" s="58"/>
      <c r="ARJ75" s="58"/>
      <c r="ARK75" s="58"/>
      <c r="ARL75" s="58"/>
      <c r="ARM75" s="58"/>
      <c r="ARN75" s="58"/>
      <c r="ARO75" s="58"/>
      <c r="ARP75" s="58"/>
      <c r="ARQ75" s="58"/>
      <c r="ARR75" s="58"/>
      <c r="ARS75" s="58"/>
      <c r="ART75" s="58"/>
      <c r="ARU75" s="58"/>
      <c r="ARV75" s="58"/>
      <c r="ARW75" s="58"/>
      <c r="ARX75" s="58"/>
      <c r="ARY75" s="58"/>
      <c r="ARZ75" s="58"/>
      <c r="ASA75" s="58"/>
      <c r="ASB75" s="58"/>
      <c r="ASC75" s="58"/>
      <c r="ASD75" s="58"/>
      <c r="ASE75" s="58"/>
      <c r="ASF75" s="58"/>
      <c r="ASG75" s="58"/>
      <c r="ASH75" s="58"/>
      <c r="ASI75" s="58"/>
      <c r="ASJ75" s="58"/>
      <c r="ASK75" s="58"/>
      <c r="ASL75" s="58"/>
      <c r="ASM75" s="58"/>
      <c r="ASN75" s="58"/>
      <c r="ASO75" s="58"/>
      <c r="ASP75" s="58"/>
      <c r="ASQ75" s="58"/>
      <c r="ASR75" s="58"/>
      <c r="ASS75" s="58"/>
      <c r="AST75" s="58"/>
      <c r="ASU75" s="58"/>
      <c r="ASV75" s="58"/>
      <c r="ASW75" s="58"/>
      <c r="ASX75" s="58"/>
      <c r="ASY75" s="58"/>
      <c r="ASZ75" s="58"/>
      <c r="ATA75" s="58"/>
      <c r="ATB75" s="58"/>
      <c r="ATC75" s="58"/>
      <c r="ATD75" s="58"/>
      <c r="ATE75" s="58"/>
      <c r="ATF75" s="58"/>
      <c r="ATG75" s="58"/>
      <c r="ATH75" s="58"/>
      <c r="ATI75" s="58"/>
      <c r="ATJ75" s="58"/>
      <c r="ATK75" s="58"/>
      <c r="ATL75" s="58"/>
      <c r="ATM75" s="58"/>
      <c r="ATN75" s="58"/>
      <c r="ATO75" s="58"/>
      <c r="ATP75" s="58"/>
      <c r="ATQ75" s="58"/>
      <c r="ATR75" s="58"/>
      <c r="ATS75" s="58"/>
      <c r="ATT75" s="58"/>
      <c r="ATU75" s="58"/>
      <c r="ATV75" s="58"/>
      <c r="ATW75" s="58"/>
      <c r="ATX75" s="58"/>
      <c r="ATY75" s="58"/>
      <c r="ATZ75" s="58"/>
      <c r="AUA75" s="58"/>
      <c r="AUB75" s="58"/>
      <c r="AUC75" s="58"/>
      <c r="AUD75" s="58"/>
      <c r="AUE75" s="58"/>
      <c r="AUF75" s="58"/>
      <c r="AUG75" s="58"/>
      <c r="AUH75" s="58"/>
      <c r="AUI75" s="58"/>
      <c r="AUJ75" s="58"/>
      <c r="AUK75" s="58"/>
      <c r="AUL75" s="58"/>
      <c r="AUM75" s="58"/>
      <c r="AUN75" s="58"/>
      <c r="AUO75" s="58"/>
      <c r="AUP75" s="58"/>
      <c r="AUQ75" s="58"/>
      <c r="AUR75" s="58"/>
      <c r="AUS75" s="58"/>
      <c r="AUT75" s="58"/>
      <c r="AUU75" s="58"/>
      <c r="AUV75" s="58"/>
      <c r="AUW75" s="58"/>
      <c r="AUX75" s="58"/>
      <c r="AUY75" s="58"/>
      <c r="AUZ75" s="58"/>
      <c r="AVA75" s="58"/>
      <c r="AVB75" s="58"/>
      <c r="AVC75" s="58"/>
      <c r="AVD75" s="58"/>
      <c r="AVE75" s="58"/>
      <c r="AVF75" s="58"/>
      <c r="AVG75" s="58"/>
      <c r="AVH75" s="58"/>
      <c r="AVI75" s="58"/>
      <c r="AVJ75" s="58"/>
      <c r="AVK75" s="58"/>
      <c r="AVL75" s="58"/>
      <c r="AVM75" s="58"/>
      <c r="AVN75" s="58"/>
      <c r="AVO75" s="58"/>
      <c r="AVP75" s="58"/>
      <c r="AVQ75" s="58"/>
      <c r="AVR75" s="58"/>
      <c r="AVS75" s="58"/>
      <c r="AVT75" s="58"/>
      <c r="AVU75" s="58"/>
      <c r="AVV75" s="58"/>
      <c r="AVW75" s="58"/>
      <c r="AVX75" s="58"/>
      <c r="AVY75" s="58"/>
      <c r="AVZ75" s="58"/>
      <c r="AWA75" s="58"/>
      <c r="AWB75" s="58"/>
      <c r="AWC75" s="58"/>
      <c r="AWD75" s="58"/>
      <c r="AWE75" s="58"/>
      <c r="AWF75" s="58"/>
      <c r="AWG75" s="58"/>
      <c r="AWH75" s="58"/>
      <c r="AWI75" s="58"/>
      <c r="AWJ75" s="58"/>
      <c r="AWK75" s="58"/>
      <c r="AWL75" s="58"/>
      <c r="AWM75" s="58"/>
      <c r="AWN75" s="58"/>
      <c r="AWO75" s="58"/>
      <c r="AWP75" s="58"/>
      <c r="AWQ75" s="58"/>
      <c r="AWR75" s="58"/>
      <c r="AWS75" s="58"/>
      <c r="AWT75" s="58"/>
      <c r="AWU75" s="58"/>
      <c r="AWV75" s="58"/>
      <c r="AWW75" s="58"/>
      <c r="AWX75" s="58"/>
      <c r="AWY75" s="58"/>
      <c r="AWZ75" s="58"/>
      <c r="AXA75" s="58"/>
      <c r="AXB75" s="58"/>
      <c r="AXC75" s="58"/>
      <c r="AXD75" s="58"/>
      <c r="AXE75" s="58"/>
      <c r="AXF75" s="58"/>
      <c r="AXG75" s="58"/>
      <c r="AXH75" s="58"/>
      <c r="AXI75" s="58"/>
      <c r="AXJ75" s="58"/>
      <c r="AXK75" s="58"/>
      <c r="AXL75" s="58"/>
      <c r="AXM75" s="58"/>
      <c r="AXN75" s="58"/>
      <c r="AXO75" s="58"/>
      <c r="AXP75" s="58"/>
      <c r="AXQ75" s="58"/>
      <c r="AXR75" s="58"/>
      <c r="AXS75" s="58"/>
      <c r="AXT75" s="58"/>
      <c r="AXU75" s="58"/>
      <c r="AXV75" s="58"/>
      <c r="AXW75" s="58"/>
      <c r="AXX75" s="58"/>
      <c r="AXY75" s="58"/>
      <c r="AXZ75" s="58"/>
      <c r="AYA75" s="58"/>
      <c r="AYB75" s="58"/>
      <c r="AYC75" s="58"/>
      <c r="AYD75" s="58"/>
      <c r="AYE75" s="58"/>
      <c r="AYF75" s="58"/>
      <c r="AYG75" s="58"/>
      <c r="AYH75" s="58"/>
      <c r="AYI75" s="58"/>
      <c r="AYJ75" s="58"/>
      <c r="AYK75" s="58"/>
      <c r="AYL75" s="58"/>
      <c r="AYM75" s="58"/>
      <c r="AYN75" s="58"/>
      <c r="AYO75" s="58"/>
      <c r="AYP75" s="58"/>
      <c r="AYQ75" s="58"/>
      <c r="AYR75" s="58"/>
      <c r="AYS75" s="58"/>
      <c r="AYT75" s="58"/>
      <c r="AYU75" s="58"/>
      <c r="AYV75" s="58"/>
      <c r="AYW75" s="58"/>
      <c r="AYX75" s="58"/>
      <c r="AYY75" s="58"/>
      <c r="AYZ75" s="58"/>
      <c r="AZA75" s="58"/>
      <c r="AZB75" s="58"/>
      <c r="AZC75" s="58"/>
      <c r="AZD75" s="58"/>
      <c r="AZE75" s="58"/>
      <c r="AZF75" s="58"/>
      <c r="AZG75" s="58"/>
      <c r="AZH75" s="58"/>
      <c r="AZI75" s="58"/>
      <c r="AZJ75" s="58"/>
      <c r="AZK75" s="58"/>
      <c r="AZL75" s="58"/>
      <c r="AZM75" s="58"/>
      <c r="AZN75" s="58"/>
      <c r="AZO75" s="58"/>
      <c r="AZP75" s="58"/>
      <c r="AZQ75" s="58"/>
      <c r="AZR75" s="58"/>
      <c r="AZS75" s="58"/>
      <c r="AZT75" s="58"/>
      <c r="AZU75" s="58"/>
      <c r="AZV75" s="58"/>
      <c r="AZW75" s="58"/>
      <c r="AZX75" s="58"/>
      <c r="AZY75" s="58"/>
      <c r="AZZ75" s="58"/>
      <c r="BAA75" s="58"/>
      <c r="BAB75" s="58"/>
      <c r="BAC75" s="58"/>
      <c r="BAD75" s="58"/>
      <c r="BAE75" s="58"/>
      <c r="BAF75" s="58"/>
      <c r="BAG75" s="58"/>
      <c r="BAH75" s="58"/>
      <c r="BAI75" s="58"/>
      <c r="BAJ75" s="58"/>
      <c r="BAK75" s="58"/>
      <c r="BAL75" s="58"/>
      <c r="BAM75" s="58"/>
      <c r="BAN75" s="58"/>
      <c r="BAO75" s="58"/>
      <c r="BAP75" s="58"/>
      <c r="BAQ75" s="58"/>
      <c r="BAR75" s="58"/>
      <c r="BAS75" s="58"/>
      <c r="BAT75" s="58"/>
      <c r="BAU75" s="58"/>
      <c r="BAV75" s="58"/>
      <c r="BAW75" s="58"/>
      <c r="BAX75" s="58"/>
      <c r="BAY75" s="58"/>
      <c r="BAZ75" s="58"/>
      <c r="BBA75" s="58"/>
      <c r="BBB75" s="58"/>
      <c r="BBC75" s="58"/>
      <c r="BBD75" s="58"/>
      <c r="BBE75" s="58"/>
      <c r="BBF75" s="58"/>
      <c r="BBG75" s="58"/>
      <c r="BBH75" s="58"/>
      <c r="BBI75" s="58"/>
      <c r="BBJ75" s="58"/>
      <c r="BBK75" s="58"/>
      <c r="BBL75" s="58"/>
      <c r="BBM75" s="58"/>
      <c r="BBN75" s="58"/>
      <c r="BBO75" s="58"/>
      <c r="BBP75" s="58"/>
      <c r="BBQ75" s="58"/>
      <c r="BBR75" s="58"/>
      <c r="BBS75" s="58"/>
      <c r="BBT75" s="58"/>
      <c r="BBU75" s="58"/>
      <c r="BBV75" s="58"/>
      <c r="BBW75" s="58"/>
      <c r="BBX75" s="58"/>
      <c r="BBY75" s="58"/>
      <c r="BBZ75" s="58"/>
      <c r="BCA75" s="58"/>
      <c r="BCB75" s="58"/>
      <c r="BCC75" s="58"/>
      <c r="BCD75" s="58"/>
      <c r="BCE75" s="58"/>
      <c r="BCF75" s="58"/>
      <c r="BCG75" s="58"/>
      <c r="BCH75" s="58"/>
      <c r="BCI75" s="58"/>
      <c r="BCJ75" s="58"/>
      <c r="BCK75" s="58"/>
      <c r="BCL75" s="58"/>
      <c r="BCM75" s="58"/>
      <c r="BCN75" s="58"/>
      <c r="BCO75" s="58"/>
      <c r="BCP75" s="58"/>
      <c r="BCQ75" s="58"/>
      <c r="BCR75" s="58"/>
      <c r="BCS75" s="58"/>
      <c r="BCT75" s="58"/>
      <c r="BCU75" s="58"/>
      <c r="BCV75" s="58"/>
      <c r="BCW75" s="58"/>
      <c r="BCX75" s="58"/>
      <c r="BCY75" s="58"/>
      <c r="BCZ75" s="58"/>
      <c r="BDA75" s="58"/>
      <c r="BDB75" s="58"/>
      <c r="BDC75" s="58"/>
      <c r="BDD75" s="58"/>
      <c r="BDE75" s="58"/>
      <c r="BDF75" s="58"/>
      <c r="BDG75" s="58"/>
      <c r="BDH75" s="58"/>
      <c r="BDI75" s="58"/>
      <c r="BDJ75" s="58"/>
      <c r="BDK75" s="58"/>
      <c r="BDL75" s="58"/>
      <c r="BDM75" s="58"/>
      <c r="BDN75" s="58"/>
      <c r="BDO75" s="58"/>
      <c r="BDP75" s="58"/>
      <c r="BDQ75" s="58"/>
      <c r="BDR75" s="58"/>
      <c r="BDS75" s="58"/>
      <c r="BDT75" s="58"/>
      <c r="BDU75" s="58"/>
      <c r="BDV75" s="58"/>
      <c r="BDW75" s="58"/>
      <c r="BDX75" s="58"/>
      <c r="BDY75" s="58"/>
      <c r="BDZ75" s="58"/>
      <c r="BEA75" s="58"/>
      <c r="BEB75" s="58"/>
      <c r="BEC75" s="58"/>
      <c r="BED75" s="58"/>
      <c r="BEE75" s="58"/>
      <c r="BEF75" s="58"/>
      <c r="BEG75" s="58"/>
      <c r="BEH75" s="58"/>
      <c r="BEI75" s="58"/>
      <c r="BEJ75" s="58"/>
      <c r="BEK75" s="58"/>
      <c r="BEL75" s="58"/>
      <c r="BEM75" s="58"/>
      <c r="BEN75" s="58"/>
      <c r="BEO75" s="58"/>
      <c r="BEP75" s="58"/>
      <c r="BEQ75" s="58"/>
      <c r="BER75" s="58"/>
      <c r="BES75" s="58"/>
      <c r="BET75" s="58"/>
      <c r="BEU75" s="58"/>
      <c r="BEV75" s="58"/>
      <c r="BEW75" s="58"/>
      <c r="BEX75" s="58"/>
      <c r="BEY75" s="58"/>
      <c r="BEZ75" s="58"/>
      <c r="BFA75" s="58"/>
      <c r="BFB75" s="58"/>
      <c r="BFC75" s="58"/>
      <c r="BFD75" s="58"/>
      <c r="BFE75" s="58"/>
      <c r="BFF75" s="58"/>
      <c r="BFG75" s="58"/>
      <c r="BFH75" s="58"/>
      <c r="BFI75" s="58"/>
      <c r="BFJ75" s="58"/>
      <c r="BFK75" s="58"/>
      <c r="BFL75" s="58"/>
      <c r="BFM75" s="58"/>
      <c r="BFN75" s="58"/>
      <c r="BFO75" s="58"/>
      <c r="BFP75" s="58"/>
      <c r="BFQ75" s="58"/>
      <c r="BFR75" s="58"/>
      <c r="BFS75" s="58"/>
      <c r="BFT75" s="58"/>
      <c r="BFU75" s="58"/>
      <c r="BFV75" s="58"/>
      <c r="BFW75" s="58"/>
      <c r="BFX75" s="58"/>
      <c r="BFY75" s="58"/>
      <c r="BFZ75" s="58"/>
      <c r="BGA75" s="58"/>
      <c r="BGB75" s="58"/>
      <c r="BGC75" s="58"/>
      <c r="BGD75" s="58"/>
      <c r="BGE75" s="58"/>
      <c r="BGF75" s="58"/>
      <c r="BGG75" s="58"/>
      <c r="BGH75" s="58"/>
      <c r="BGI75" s="58"/>
      <c r="BGJ75" s="58"/>
      <c r="BGK75" s="58"/>
      <c r="BGL75" s="58"/>
      <c r="BGM75" s="58"/>
      <c r="BGN75" s="58"/>
      <c r="BGO75" s="58"/>
      <c r="BGP75" s="58"/>
      <c r="BGQ75" s="58"/>
      <c r="BGR75" s="58"/>
      <c r="BGS75" s="58"/>
      <c r="BGT75" s="58"/>
      <c r="BGU75" s="58"/>
      <c r="BGV75" s="58"/>
      <c r="BGW75" s="58"/>
      <c r="BGX75" s="58"/>
      <c r="BGY75" s="58"/>
      <c r="BGZ75" s="58"/>
      <c r="BHA75" s="58"/>
      <c r="BHB75" s="58"/>
      <c r="BHC75" s="58"/>
      <c r="BHD75" s="58"/>
      <c r="BHE75" s="58"/>
      <c r="BHF75" s="58"/>
      <c r="BHG75" s="58"/>
      <c r="BHH75" s="58"/>
      <c r="BHI75" s="58"/>
      <c r="BHJ75" s="58"/>
      <c r="BHK75" s="58"/>
      <c r="BHL75" s="58"/>
      <c r="BHM75" s="58"/>
      <c r="BHN75" s="58"/>
      <c r="BHO75" s="58"/>
      <c r="BHP75" s="58"/>
      <c r="BHQ75" s="58"/>
      <c r="BHR75" s="58"/>
      <c r="BHS75" s="58"/>
      <c r="BHT75" s="58"/>
      <c r="BHU75" s="58"/>
      <c r="BHV75" s="58"/>
      <c r="BHW75" s="58"/>
      <c r="BHX75" s="58"/>
      <c r="BHY75" s="58"/>
      <c r="BHZ75" s="58"/>
      <c r="BIA75" s="58"/>
      <c r="BIB75" s="58"/>
      <c r="BIC75" s="58"/>
      <c r="BID75" s="58"/>
      <c r="BIE75" s="58"/>
      <c r="BIF75" s="58"/>
      <c r="BIG75" s="58"/>
      <c r="BIH75" s="58"/>
      <c r="BII75" s="58"/>
      <c r="BIJ75" s="58"/>
      <c r="BIK75" s="58"/>
      <c r="BIL75" s="58"/>
      <c r="BIM75" s="58"/>
      <c r="BIN75" s="58"/>
      <c r="BIO75" s="58"/>
      <c r="BIP75" s="58"/>
      <c r="BIQ75" s="58"/>
      <c r="BIR75" s="58"/>
      <c r="BIS75" s="58"/>
      <c r="BIT75" s="58"/>
      <c r="BIU75" s="58"/>
      <c r="BIV75" s="58"/>
      <c r="BIW75" s="58"/>
      <c r="BIX75" s="58"/>
      <c r="BIY75" s="58"/>
      <c r="BIZ75" s="58"/>
      <c r="BJA75" s="58"/>
      <c r="BJB75" s="58"/>
      <c r="BJC75" s="58"/>
      <c r="BJD75" s="58"/>
      <c r="BJE75" s="58"/>
      <c r="BJF75" s="58"/>
      <c r="BJG75" s="58"/>
      <c r="BJH75" s="58"/>
      <c r="BJI75" s="58"/>
      <c r="BJJ75" s="58"/>
      <c r="BJK75" s="58"/>
      <c r="BJL75" s="58"/>
      <c r="BJM75" s="58"/>
      <c r="BJN75" s="58"/>
      <c r="BJO75" s="58"/>
      <c r="BJP75" s="58"/>
      <c r="BJQ75" s="58"/>
      <c r="BJR75" s="58"/>
      <c r="BJS75" s="58"/>
      <c r="BJT75" s="58"/>
      <c r="BJU75" s="58"/>
      <c r="BJV75" s="58"/>
      <c r="BJW75" s="58"/>
      <c r="BJX75" s="58"/>
      <c r="BJY75" s="58"/>
      <c r="BJZ75" s="58"/>
      <c r="BKA75" s="58"/>
      <c r="BKB75" s="58"/>
      <c r="BKC75" s="58"/>
      <c r="BKD75" s="58"/>
      <c r="BKE75" s="58"/>
      <c r="BKF75" s="58"/>
      <c r="BKG75" s="58"/>
      <c r="BKH75" s="58"/>
      <c r="BKI75" s="58"/>
      <c r="BKJ75" s="58"/>
      <c r="BKK75" s="58"/>
      <c r="BKL75" s="58"/>
      <c r="BKM75" s="58"/>
      <c r="BKN75" s="58"/>
      <c r="BKO75" s="58"/>
      <c r="BKP75" s="58"/>
      <c r="BKQ75" s="58"/>
      <c r="BKR75" s="58"/>
      <c r="BKS75" s="58"/>
      <c r="BKT75" s="58"/>
      <c r="BKU75" s="58"/>
      <c r="BKV75" s="58"/>
      <c r="BKW75" s="58"/>
      <c r="BKX75" s="58"/>
      <c r="BKY75" s="58"/>
      <c r="BKZ75" s="58"/>
      <c r="BLA75" s="58"/>
      <c r="BLB75" s="58"/>
      <c r="BLC75" s="58"/>
      <c r="BLD75" s="58"/>
      <c r="BLE75" s="58"/>
      <c r="BLF75" s="58"/>
      <c r="BLG75" s="58"/>
      <c r="BLH75" s="58"/>
      <c r="BLI75" s="58"/>
      <c r="BLJ75" s="58"/>
      <c r="BLK75" s="58"/>
      <c r="BLL75" s="58"/>
      <c r="BLM75" s="58"/>
      <c r="BLN75" s="58"/>
      <c r="BLO75" s="58"/>
      <c r="BLP75" s="58"/>
      <c r="BLQ75" s="58"/>
      <c r="BLR75" s="58"/>
      <c r="BLS75" s="58"/>
      <c r="BLT75" s="58"/>
      <c r="BLU75" s="58"/>
      <c r="BLV75" s="58"/>
      <c r="BLW75" s="58"/>
      <c r="BLX75" s="58"/>
      <c r="BLY75" s="58"/>
      <c r="BLZ75" s="58"/>
      <c r="BMA75" s="58"/>
      <c r="BMB75" s="58"/>
      <c r="BMC75" s="58"/>
      <c r="BMD75" s="58"/>
      <c r="BME75" s="58"/>
      <c r="BMF75" s="58"/>
      <c r="BMG75" s="58"/>
      <c r="BMH75" s="58"/>
      <c r="BMI75" s="58"/>
      <c r="BMJ75" s="58"/>
      <c r="BMK75" s="58"/>
      <c r="BML75" s="58"/>
      <c r="BMM75" s="58"/>
      <c r="BMN75" s="58"/>
      <c r="BMO75" s="58"/>
      <c r="BMP75" s="58"/>
      <c r="BMQ75" s="58"/>
      <c r="BMR75" s="58"/>
      <c r="BMS75" s="58"/>
      <c r="BMT75" s="58"/>
      <c r="BMU75" s="58"/>
      <c r="BMV75" s="58"/>
      <c r="BMW75" s="58"/>
      <c r="BMX75" s="58"/>
      <c r="BMY75" s="58"/>
      <c r="BMZ75" s="58"/>
      <c r="BNA75" s="58"/>
      <c r="BNB75" s="58"/>
      <c r="BNC75" s="58"/>
      <c r="BND75" s="58"/>
      <c r="BNE75" s="58"/>
      <c r="BNF75" s="58"/>
      <c r="BNG75" s="58"/>
      <c r="BNH75" s="58"/>
      <c r="BNI75" s="58"/>
      <c r="BNJ75" s="58"/>
      <c r="BNK75" s="58"/>
      <c r="BNL75" s="58"/>
      <c r="BNM75" s="58"/>
      <c r="BNN75" s="58"/>
      <c r="BNO75" s="58"/>
      <c r="BNP75" s="58"/>
      <c r="BNQ75" s="58"/>
      <c r="BNR75" s="58"/>
      <c r="BNS75" s="58"/>
      <c r="BNT75" s="58"/>
      <c r="BNU75" s="58"/>
      <c r="BNV75" s="58"/>
      <c r="BNW75" s="58"/>
      <c r="BNX75" s="58"/>
      <c r="BNY75" s="58"/>
      <c r="BNZ75" s="58"/>
      <c r="BOA75" s="58"/>
      <c r="BOB75" s="58"/>
      <c r="BOC75" s="58"/>
      <c r="BOD75" s="58"/>
      <c r="BOE75" s="58"/>
      <c r="BOF75" s="58"/>
      <c r="BOG75" s="58"/>
      <c r="BOH75" s="58"/>
      <c r="BOI75" s="58"/>
      <c r="BOJ75" s="58"/>
      <c r="BOK75" s="58"/>
      <c r="BOL75" s="58"/>
      <c r="BOM75" s="58"/>
      <c r="BON75" s="58"/>
      <c r="BOO75" s="58"/>
      <c r="BOP75" s="58"/>
      <c r="BOQ75" s="58"/>
      <c r="BOR75" s="58"/>
      <c r="BOS75" s="58"/>
      <c r="BOT75" s="58"/>
      <c r="BOU75" s="58"/>
      <c r="BOV75" s="58"/>
      <c r="BOW75" s="58"/>
      <c r="BOX75" s="58"/>
      <c r="BOY75" s="58"/>
      <c r="BOZ75" s="58"/>
      <c r="BPA75" s="58"/>
      <c r="BPB75" s="58"/>
      <c r="BPC75" s="58"/>
      <c r="BPD75" s="58"/>
      <c r="BPE75" s="58"/>
      <c r="BPF75" s="58"/>
      <c r="BPG75" s="58"/>
      <c r="BPH75" s="58"/>
      <c r="BPI75" s="58"/>
      <c r="BPJ75" s="58"/>
      <c r="BPK75" s="58"/>
      <c r="BPL75" s="58"/>
      <c r="BPM75" s="58"/>
      <c r="BPN75" s="58"/>
      <c r="BPO75" s="58"/>
      <c r="BPP75" s="58"/>
      <c r="BPQ75" s="58"/>
      <c r="BPR75" s="58"/>
      <c r="BPS75" s="58"/>
      <c r="BPT75" s="58"/>
      <c r="BPU75" s="58"/>
      <c r="BPV75" s="58"/>
      <c r="BPW75" s="58"/>
      <c r="BPX75" s="58"/>
      <c r="BPY75" s="58"/>
      <c r="BPZ75" s="58"/>
      <c r="BQA75" s="58"/>
      <c r="BQB75" s="58"/>
      <c r="BQC75" s="58"/>
      <c r="BQD75" s="58"/>
      <c r="BQE75" s="58"/>
      <c r="BQF75" s="58"/>
      <c r="BQG75" s="58"/>
      <c r="BQH75" s="58"/>
      <c r="BQI75" s="58"/>
      <c r="BQJ75" s="58"/>
      <c r="BQK75" s="58"/>
      <c r="BQL75" s="58"/>
      <c r="BQM75" s="58"/>
      <c r="BQN75" s="58"/>
      <c r="BQO75" s="58"/>
      <c r="BQP75" s="58"/>
      <c r="BQQ75" s="58"/>
      <c r="BQR75" s="58"/>
      <c r="BQS75" s="58"/>
      <c r="BQT75" s="58"/>
      <c r="BQU75" s="58"/>
      <c r="BQV75" s="58"/>
      <c r="BQW75" s="58"/>
      <c r="BQX75" s="58"/>
      <c r="BQY75" s="58"/>
      <c r="BQZ75" s="58"/>
      <c r="BRA75" s="58"/>
      <c r="BRB75" s="58"/>
      <c r="BRC75" s="58"/>
      <c r="BRD75" s="58"/>
      <c r="BRE75" s="58"/>
      <c r="BRF75" s="58"/>
      <c r="BRG75" s="58"/>
      <c r="BRH75" s="58"/>
      <c r="BRI75" s="58"/>
      <c r="BRJ75" s="58"/>
      <c r="BRK75" s="58"/>
      <c r="BRL75" s="58"/>
      <c r="BRM75" s="58"/>
      <c r="BRN75" s="58"/>
      <c r="BRO75" s="58"/>
      <c r="BRP75" s="58"/>
      <c r="BRQ75" s="58"/>
      <c r="BRR75" s="58"/>
      <c r="BRS75" s="58"/>
      <c r="BRT75" s="58"/>
      <c r="BRU75" s="58"/>
      <c r="BRV75" s="58"/>
      <c r="BRW75" s="58"/>
      <c r="BRX75" s="58"/>
      <c r="BRY75" s="58"/>
      <c r="BRZ75" s="58"/>
      <c r="BSA75" s="58"/>
      <c r="BSB75" s="58"/>
      <c r="BSC75" s="58"/>
      <c r="BSD75" s="58"/>
      <c r="BSE75" s="58"/>
      <c r="BSF75" s="58"/>
      <c r="BSG75" s="58"/>
      <c r="BSH75" s="58"/>
      <c r="BSI75" s="58"/>
      <c r="BSJ75" s="58"/>
      <c r="BSK75" s="58"/>
      <c r="BSL75" s="58"/>
      <c r="BSM75" s="58"/>
      <c r="BSN75" s="58"/>
      <c r="BSO75" s="58"/>
      <c r="BSP75" s="58"/>
      <c r="BSQ75" s="58"/>
      <c r="BSR75" s="58"/>
      <c r="BSS75" s="58"/>
      <c r="BST75" s="58"/>
      <c r="BSU75" s="58"/>
      <c r="BSV75" s="58"/>
      <c r="BSW75" s="58"/>
      <c r="BSX75" s="58"/>
      <c r="BSY75" s="58"/>
      <c r="BSZ75" s="58"/>
      <c r="BTA75" s="58"/>
      <c r="BTB75" s="58"/>
      <c r="BTC75" s="58"/>
      <c r="BTD75" s="58"/>
      <c r="BTE75" s="58"/>
      <c r="BTF75" s="58"/>
      <c r="BTG75" s="58"/>
      <c r="BTH75" s="58"/>
      <c r="BTI75" s="58"/>
      <c r="BTJ75" s="58"/>
      <c r="BTK75" s="58"/>
      <c r="BTL75" s="58"/>
      <c r="BTM75" s="58"/>
      <c r="BTN75" s="58"/>
      <c r="BTO75" s="58"/>
      <c r="BTP75" s="58"/>
      <c r="BTQ75" s="58"/>
      <c r="BTR75" s="58"/>
      <c r="BTS75" s="58"/>
      <c r="BTT75" s="58"/>
      <c r="BTU75" s="58"/>
      <c r="BTV75" s="58"/>
      <c r="BTW75" s="58"/>
      <c r="BTX75" s="58"/>
      <c r="BTY75" s="58"/>
      <c r="BTZ75" s="58"/>
      <c r="BUA75" s="58"/>
      <c r="BUB75" s="58"/>
      <c r="BUC75" s="58"/>
      <c r="BUD75" s="58"/>
      <c r="BUE75" s="58"/>
      <c r="BUF75" s="58"/>
      <c r="BUG75" s="58"/>
      <c r="BUH75" s="58"/>
      <c r="BUI75" s="58"/>
      <c r="BUJ75" s="58"/>
      <c r="BUK75" s="58"/>
      <c r="BUL75" s="58"/>
      <c r="BUM75" s="58"/>
      <c r="BUN75" s="58"/>
      <c r="BUO75" s="58"/>
      <c r="BUP75" s="58"/>
      <c r="BUQ75" s="58"/>
      <c r="BUR75" s="58"/>
      <c r="BUS75" s="58"/>
      <c r="BUT75" s="58"/>
      <c r="BUU75" s="58"/>
      <c r="BUV75" s="58"/>
      <c r="BUW75" s="58"/>
      <c r="BUX75" s="58"/>
      <c r="BUY75" s="58"/>
      <c r="BUZ75" s="58"/>
      <c r="BVA75" s="58"/>
      <c r="BVB75" s="58"/>
      <c r="BVC75" s="58"/>
      <c r="BVD75" s="58"/>
      <c r="BVE75" s="58"/>
      <c r="BVF75" s="58"/>
      <c r="BVG75" s="58"/>
      <c r="BVH75" s="58"/>
      <c r="BVI75" s="58"/>
      <c r="BVJ75" s="58"/>
      <c r="BVK75" s="58"/>
      <c r="BVL75" s="58"/>
      <c r="BVM75" s="58"/>
      <c r="BVN75" s="58"/>
      <c r="BVO75" s="58"/>
      <c r="BVP75" s="58"/>
      <c r="BVQ75" s="58"/>
      <c r="BVR75" s="58"/>
      <c r="BVS75" s="58"/>
      <c r="BVT75" s="58"/>
      <c r="BVU75" s="58"/>
      <c r="BVV75" s="58"/>
      <c r="BVW75" s="58"/>
      <c r="BVX75" s="58"/>
      <c r="BVY75" s="58"/>
      <c r="BVZ75" s="58"/>
      <c r="BWA75" s="58"/>
      <c r="BWB75" s="58"/>
      <c r="BWC75" s="58"/>
      <c r="BWD75" s="58"/>
      <c r="BWE75" s="58"/>
      <c r="BWF75" s="58"/>
      <c r="BWG75" s="58"/>
      <c r="BWH75" s="58"/>
      <c r="BWI75" s="58"/>
      <c r="BWJ75" s="58"/>
      <c r="BWK75" s="58"/>
      <c r="BWL75" s="58"/>
      <c r="BWM75" s="58"/>
      <c r="BWN75" s="58"/>
      <c r="BWO75" s="58"/>
      <c r="BWP75" s="58"/>
      <c r="BWQ75" s="58"/>
      <c r="BWR75" s="58"/>
      <c r="BWS75" s="58"/>
      <c r="BWT75" s="58"/>
      <c r="BWU75" s="58"/>
      <c r="BWV75" s="58"/>
      <c r="BWW75" s="58"/>
      <c r="BWX75" s="58"/>
      <c r="BWY75" s="58"/>
      <c r="BWZ75" s="58"/>
      <c r="BXA75" s="58"/>
      <c r="BXB75" s="58"/>
      <c r="BXC75" s="58"/>
      <c r="BXD75" s="58"/>
      <c r="BXE75" s="58"/>
      <c r="BXF75" s="58"/>
      <c r="BXG75" s="58"/>
      <c r="BXH75" s="58"/>
      <c r="BXI75" s="58"/>
      <c r="BXJ75" s="58"/>
      <c r="BXK75" s="58"/>
      <c r="BXL75" s="58"/>
      <c r="BXM75" s="58"/>
      <c r="BXN75" s="58"/>
      <c r="BXO75" s="58"/>
      <c r="BXP75" s="58"/>
      <c r="BXQ75" s="58"/>
      <c r="BXR75" s="58"/>
      <c r="BXS75" s="58"/>
      <c r="BXT75" s="58"/>
      <c r="BXU75" s="58"/>
      <c r="BXV75" s="58"/>
      <c r="BXW75" s="58"/>
      <c r="BXX75" s="58"/>
      <c r="BXY75" s="58"/>
      <c r="BXZ75" s="58"/>
      <c r="BYA75" s="58"/>
      <c r="BYB75" s="58"/>
      <c r="BYC75" s="58"/>
      <c r="BYD75" s="58"/>
      <c r="BYE75" s="58"/>
      <c r="BYF75" s="58"/>
      <c r="BYG75" s="58"/>
      <c r="BYH75" s="58"/>
      <c r="BYI75" s="58"/>
      <c r="BYJ75" s="58"/>
      <c r="BYK75" s="58"/>
      <c r="BYL75" s="58"/>
      <c r="BYM75" s="58"/>
      <c r="BYN75" s="58"/>
      <c r="BYO75" s="58"/>
      <c r="BYP75" s="58"/>
      <c r="BYQ75" s="58"/>
      <c r="BYR75" s="58"/>
      <c r="BYS75" s="58"/>
      <c r="BYT75" s="58"/>
      <c r="BYU75" s="58"/>
      <c r="BYV75" s="58"/>
      <c r="BYW75" s="58"/>
      <c r="BYX75" s="58"/>
      <c r="BYY75" s="58"/>
      <c r="BYZ75" s="58"/>
      <c r="BZA75" s="58"/>
      <c r="BZB75" s="58"/>
      <c r="BZC75" s="58"/>
      <c r="BZD75" s="58"/>
      <c r="BZE75" s="58"/>
      <c r="BZF75" s="58"/>
      <c r="BZG75" s="58"/>
      <c r="BZH75" s="58"/>
      <c r="BZI75" s="58"/>
      <c r="BZJ75" s="58"/>
      <c r="BZK75" s="58"/>
      <c r="BZL75" s="58"/>
      <c r="BZM75" s="58"/>
      <c r="BZN75" s="58"/>
      <c r="BZO75" s="58"/>
      <c r="BZP75" s="58"/>
      <c r="BZQ75" s="58"/>
      <c r="BZR75" s="58"/>
      <c r="BZS75" s="58"/>
      <c r="BZT75" s="58"/>
      <c r="BZU75" s="58"/>
      <c r="BZV75" s="58"/>
      <c r="BZW75" s="58"/>
      <c r="BZX75" s="58"/>
      <c r="BZY75" s="58"/>
      <c r="BZZ75" s="58"/>
      <c r="CAA75" s="58"/>
      <c r="CAB75" s="58"/>
      <c r="CAC75" s="58"/>
      <c r="CAD75" s="58"/>
      <c r="CAE75" s="58"/>
      <c r="CAF75" s="58"/>
      <c r="CAG75" s="58"/>
      <c r="CAH75" s="58"/>
      <c r="CAI75" s="58"/>
      <c r="CAJ75" s="58"/>
      <c r="CAK75" s="58"/>
      <c r="CAL75" s="58"/>
      <c r="CAM75" s="58"/>
      <c r="CAN75" s="58"/>
      <c r="CAO75" s="58"/>
      <c r="CAP75" s="58"/>
      <c r="CAQ75" s="58"/>
      <c r="CAR75" s="58"/>
      <c r="CAS75" s="58"/>
      <c r="CAT75" s="58"/>
      <c r="CAU75" s="58"/>
      <c r="CAV75" s="58"/>
      <c r="CAW75" s="58"/>
      <c r="CAX75" s="58"/>
      <c r="CAY75" s="58"/>
      <c r="CAZ75" s="58"/>
      <c r="CBA75" s="58"/>
      <c r="CBB75" s="58"/>
      <c r="CBC75" s="58"/>
      <c r="CBD75" s="58"/>
      <c r="CBE75" s="58"/>
      <c r="CBF75" s="58"/>
      <c r="CBG75" s="58"/>
      <c r="CBH75" s="58"/>
      <c r="CBI75" s="58"/>
      <c r="CBJ75" s="58"/>
      <c r="CBK75" s="58"/>
      <c r="CBL75" s="58"/>
      <c r="CBM75" s="58"/>
      <c r="CBN75" s="58"/>
      <c r="CBO75" s="58"/>
      <c r="CBP75" s="58"/>
      <c r="CBQ75" s="58"/>
      <c r="CBR75" s="58"/>
      <c r="CBS75" s="58"/>
      <c r="CBT75" s="58"/>
      <c r="CBU75" s="58"/>
      <c r="CBV75" s="58"/>
      <c r="CBW75" s="58"/>
      <c r="CBX75" s="58"/>
      <c r="CBY75" s="58"/>
      <c r="CBZ75" s="58"/>
      <c r="CCA75" s="58"/>
      <c r="CCB75" s="58"/>
      <c r="CCC75" s="58"/>
      <c r="CCD75" s="58"/>
      <c r="CCE75" s="58"/>
      <c r="CCF75" s="58"/>
      <c r="CCG75" s="58"/>
      <c r="CCH75" s="58"/>
      <c r="CCI75" s="58"/>
      <c r="CCJ75" s="58"/>
      <c r="CCK75" s="58"/>
      <c r="CCL75" s="58"/>
      <c r="CCM75" s="58"/>
      <c r="CCN75" s="58"/>
      <c r="CCO75" s="58"/>
      <c r="CCP75" s="58"/>
      <c r="CCQ75" s="58"/>
      <c r="CCR75" s="58"/>
      <c r="CCS75" s="58"/>
      <c r="CCT75" s="58"/>
      <c r="CCU75" s="58"/>
      <c r="CCV75" s="58"/>
      <c r="CCW75" s="58"/>
      <c r="CCX75" s="58"/>
      <c r="CCY75" s="58"/>
      <c r="CCZ75" s="58"/>
      <c r="CDA75" s="58"/>
      <c r="CDB75" s="58"/>
      <c r="CDC75" s="58"/>
      <c r="CDD75" s="58"/>
      <c r="CDE75" s="58"/>
      <c r="CDF75" s="58"/>
      <c r="CDG75" s="58"/>
      <c r="CDH75" s="58"/>
      <c r="CDI75" s="58"/>
      <c r="CDJ75" s="58"/>
      <c r="CDK75" s="58"/>
      <c r="CDL75" s="58"/>
      <c r="CDM75" s="58"/>
      <c r="CDN75" s="58"/>
      <c r="CDO75" s="58"/>
      <c r="CDP75" s="58"/>
      <c r="CDQ75" s="58"/>
      <c r="CDR75" s="58"/>
      <c r="CDS75" s="58"/>
      <c r="CDT75" s="58"/>
      <c r="CDU75" s="58"/>
      <c r="CDV75" s="58"/>
      <c r="CDW75" s="58"/>
      <c r="CDX75" s="58"/>
      <c r="CDY75" s="58"/>
      <c r="CDZ75" s="58"/>
      <c r="CEA75" s="58"/>
      <c r="CEB75" s="58"/>
      <c r="CEC75" s="58"/>
      <c r="CED75" s="58"/>
      <c r="CEE75" s="58"/>
      <c r="CEF75" s="58"/>
      <c r="CEG75" s="58"/>
      <c r="CEH75" s="58"/>
      <c r="CEI75" s="58"/>
      <c r="CEJ75" s="58"/>
      <c r="CEK75" s="58"/>
      <c r="CEL75" s="58"/>
      <c r="CEM75" s="58"/>
      <c r="CEN75" s="58"/>
      <c r="CEO75" s="58"/>
      <c r="CEP75" s="58"/>
      <c r="CEQ75" s="58"/>
      <c r="CER75" s="58"/>
      <c r="CES75" s="58"/>
      <c r="CET75" s="58"/>
      <c r="CEU75" s="58"/>
      <c r="CEV75" s="58"/>
      <c r="CEW75" s="58"/>
      <c r="CEX75" s="58"/>
      <c r="CEY75" s="58"/>
      <c r="CEZ75" s="58"/>
      <c r="CFA75" s="58"/>
      <c r="CFB75" s="58"/>
      <c r="CFC75" s="58"/>
      <c r="CFD75" s="58"/>
      <c r="CFE75" s="58"/>
      <c r="CFF75" s="58"/>
      <c r="CFG75" s="58"/>
      <c r="CFH75" s="58"/>
      <c r="CFI75" s="58"/>
      <c r="CFJ75" s="58"/>
      <c r="CFK75" s="58"/>
      <c r="CFL75" s="58"/>
      <c r="CFM75" s="58"/>
      <c r="CFN75" s="58"/>
      <c r="CFO75" s="58"/>
      <c r="CFP75" s="58"/>
      <c r="CFQ75" s="58"/>
      <c r="CFR75" s="58"/>
      <c r="CFS75" s="58"/>
      <c r="CFT75" s="58"/>
      <c r="CFU75" s="58"/>
      <c r="CFV75" s="58"/>
      <c r="CFW75" s="58"/>
      <c r="CFX75" s="58"/>
      <c r="CFY75" s="58"/>
      <c r="CFZ75" s="58"/>
      <c r="CGA75" s="58"/>
      <c r="CGB75" s="58"/>
      <c r="CGC75" s="58"/>
      <c r="CGD75" s="58"/>
      <c r="CGE75" s="58"/>
      <c r="CGF75" s="58"/>
      <c r="CGG75" s="58"/>
      <c r="CGH75" s="58"/>
      <c r="CGI75" s="58"/>
      <c r="CGJ75" s="58"/>
      <c r="CGK75" s="58"/>
      <c r="CGL75" s="58"/>
      <c r="CGM75" s="58"/>
      <c r="CGN75" s="58"/>
      <c r="CGO75" s="58"/>
      <c r="CGP75" s="58"/>
      <c r="CGQ75" s="58"/>
      <c r="CGR75" s="58"/>
      <c r="CGS75" s="58"/>
      <c r="CGT75" s="58"/>
      <c r="CGU75" s="58"/>
      <c r="CGV75" s="58"/>
      <c r="CGW75" s="58"/>
      <c r="CGX75" s="58"/>
      <c r="CGY75" s="58"/>
      <c r="CGZ75" s="58"/>
      <c r="CHA75" s="58"/>
      <c r="CHB75" s="58"/>
      <c r="CHC75" s="58"/>
      <c r="CHD75" s="58"/>
      <c r="CHE75" s="58"/>
      <c r="CHF75" s="58"/>
      <c r="CHG75" s="58"/>
      <c r="CHH75" s="58"/>
      <c r="CHI75" s="58"/>
      <c r="CHJ75" s="58"/>
      <c r="CHK75" s="58"/>
      <c r="CHL75" s="58"/>
      <c r="CHM75" s="58"/>
      <c r="CHN75" s="58"/>
      <c r="CHO75" s="58"/>
      <c r="CHP75" s="58"/>
      <c r="CHQ75" s="58"/>
      <c r="CHR75" s="58"/>
      <c r="CHS75" s="58"/>
      <c r="CHT75" s="58"/>
      <c r="CHU75" s="58"/>
      <c r="CHV75" s="58"/>
      <c r="CHW75" s="58"/>
      <c r="CHX75" s="58"/>
      <c r="CHY75" s="58"/>
      <c r="CHZ75" s="58"/>
      <c r="CIA75" s="58"/>
      <c r="CIB75" s="58"/>
      <c r="CIC75" s="58"/>
      <c r="CID75" s="58"/>
      <c r="CIE75" s="58"/>
      <c r="CIF75" s="58"/>
      <c r="CIG75" s="58"/>
      <c r="CIH75" s="58"/>
      <c r="CII75" s="58"/>
      <c r="CIJ75" s="58"/>
      <c r="CIK75" s="58"/>
      <c r="CIL75" s="58"/>
      <c r="CIM75" s="58"/>
      <c r="CIN75" s="58"/>
      <c r="CIO75" s="58"/>
      <c r="CIP75" s="58"/>
      <c r="CIQ75" s="58"/>
      <c r="CIR75" s="58"/>
      <c r="CIS75" s="58"/>
      <c r="CIT75" s="58"/>
      <c r="CIU75" s="58"/>
      <c r="CIV75" s="58"/>
      <c r="CIW75" s="58"/>
      <c r="CIX75" s="58"/>
      <c r="CIY75" s="58"/>
      <c r="CIZ75" s="58"/>
      <c r="CJA75" s="58"/>
      <c r="CJB75" s="58"/>
      <c r="CJC75" s="58"/>
      <c r="CJD75" s="58"/>
      <c r="CJE75" s="58"/>
      <c r="CJF75" s="58"/>
      <c r="CJG75" s="58"/>
      <c r="CJH75" s="58"/>
      <c r="CJI75" s="58"/>
      <c r="CJJ75" s="58"/>
      <c r="CJK75" s="58"/>
      <c r="CJL75" s="58"/>
      <c r="CJM75" s="58"/>
      <c r="CJN75" s="58"/>
      <c r="CJO75" s="58"/>
      <c r="CJP75" s="58"/>
      <c r="CJQ75" s="58"/>
      <c r="CJR75" s="58"/>
      <c r="CJS75" s="58"/>
      <c r="CJT75" s="58"/>
      <c r="CJU75" s="58"/>
      <c r="CJV75" s="58"/>
      <c r="CJW75" s="58"/>
      <c r="CJX75" s="58"/>
      <c r="CJY75" s="58"/>
      <c r="CJZ75" s="58"/>
      <c r="CKA75" s="58"/>
      <c r="CKB75" s="58"/>
      <c r="CKC75" s="58"/>
      <c r="CKD75" s="58"/>
      <c r="CKE75" s="58"/>
      <c r="CKF75" s="58"/>
      <c r="CKG75" s="58"/>
      <c r="CKH75" s="58"/>
      <c r="CKI75" s="58"/>
      <c r="CKJ75" s="58"/>
      <c r="CKK75" s="58"/>
      <c r="CKL75" s="58"/>
      <c r="CKM75" s="58"/>
      <c r="CKN75" s="58"/>
      <c r="CKO75" s="58"/>
      <c r="CKP75" s="58"/>
      <c r="CKQ75" s="58"/>
      <c r="CKR75" s="58"/>
      <c r="CKS75" s="58"/>
      <c r="CKT75" s="58"/>
      <c r="CKU75" s="58"/>
      <c r="CKV75" s="58"/>
      <c r="CKW75" s="58"/>
      <c r="CKX75" s="58"/>
      <c r="CKY75" s="58"/>
      <c r="CKZ75" s="58"/>
      <c r="CLA75" s="58"/>
      <c r="CLB75" s="58"/>
      <c r="CLC75" s="58"/>
      <c r="CLD75" s="58"/>
      <c r="CLE75" s="58"/>
      <c r="CLF75" s="58"/>
      <c r="CLG75" s="58"/>
      <c r="CLH75" s="58"/>
      <c r="CLI75" s="58"/>
      <c r="CLJ75" s="58"/>
      <c r="CLK75" s="58"/>
      <c r="CLL75" s="58"/>
      <c r="CLM75" s="58"/>
      <c r="CLN75" s="58"/>
      <c r="CLO75" s="58"/>
      <c r="CLP75" s="58"/>
      <c r="CLQ75" s="58"/>
      <c r="CLR75" s="58"/>
      <c r="CLS75" s="58"/>
      <c r="CLT75" s="58"/>
      <c r="CLU75" s="58"/>
      <c r="CLV75" s="58"/>
      <c r="CLW75" s="58"/>
      <c r="CLX75" s="58"/>
      <c r="CLY75" s="58"/>
      <c r="CLZ75" s="58"/>
      <c r="CMA75" s="58"/>
      <c r="CMB75" s="58"/>
      <c r="CMC75" s="58"/>
      <c r="CMD75" s="58"/>
      <c r="CME75" s="58"/>
      <c r="CMF75" s="58"/>
      <c r="CMG75" s="58"/>
      <c r="CMH75" s="58"/>
      <c r="CMI75" s="58"/>
      <c r="CMJ75" s="58"/>
      <c r="CMK75" s="58"/>
      <c r="CML75" s="58"/>
      <c r="CMM75" s="58"/>
      <c r="CMN75" s="58"/>
      <c r="CMO75" s="58"/>
      <c r="CMP75" s="58"/>
      <c r="CMQ75" s="58"/>
      <c r="CMR75" s="58"/>
      <c r="CMS75" s="58"/>
      <c r="CMT75" s="58"/>
      <c r="CMU75" s="58"/>
      <c r="CMV75" s="58"/>
      <c r="CMW75" s="58"/>
      <c r="CMX75" s="58"/>
      <c r="CMY75" s="58"/>
      <c r="CMZ75" s="58"/>
      <c r="CNA75" s="58"/>
      <c r="CNB75" s="58"/>
      <c r="CNC75" s="58"/>
      <c r="CND75" s="58"/>
      <c r="CNE75" s="58"/>
      <c r="CNF75" s="58"/>
      <c r="CNG75" s="58"/>
      <c r="CNH75" s="58"/>
      <c r="CNI75" s="58"/>
      <c r="CNJ75" s="58"/>
      <c r="CNK75" s="58"/>
      <c r="CNL75" s="58"/>
      <c r="CNM75" s="58"/>
      <c r="CNN75" s="58"/>
      <c r="CNO75" s="58"/>
      <c r="CNP75" s="58"/>
      <c r="CNQ75" s="58"/>
      <c r="CNR75" s="58"/>
      <c r="CNS75" s="58"/>
      <c r="CNT75" s="58"/>
      <c r="CNU75" s="58"/>
      <c r="CNV75" s="58"/>
      <c r="CNW75" s="58"/>
      <c r="CNX75" s="58"/>
      <c r="CNY75" s="58"/>
      <c r="CNZ75" s="58"/>
      <c r="COA75" s="58"/>
      <c r="COB75" s="58"/>
      <c r="COC75" s="58"/>
      <c r="COD75" s="58"/>
      <c r="COE75" s="58"/>
      <c r="COF75" s="58"/>
      <c r="COG75" s="58"/>
      <c r="COH75" s="58"/>
      <c r="COI75" s="58"/>
      <c r="COJ75" s="58"/>
      <c r="COK75" s="58"/>
      <c r="COL75" s="58"/>
      <c r="COM75" s="58"/>
      <c r="CON75" s="58"/>
      <c r="COO75" s="58"/>
      <c r="COP75" s="58"/>
      <c r="COQ75" s="58"/>
      <c r="COR75" s="58"/>
      <c r="COS75" s="58"/>
      <c r="COT75" s="58"/>
      <c r="COU75" s="58"/>
      <c r="COV75" s="58"/>
      <c r="COW75" s="58"/>
      <c r="COX75" s="58"/>
      <c r="COY75" s="58"/>
      <c r="COZ75" s="58"/>
      <c r="CPA75" s="58"/>
      <c r="CPB75" s="58"/>
      <c r="CPC75" s="58"/>
      <c r="CPD75" s="58"/>
      <c r="CPE75" s="58"/>
      <c r="CPF75" s="58"/>
      <c r="CPG75" s="58"/>
      <c r="CPH75" s="58"/>
      <c r="CPI75" s="58"/>
      <c r="CPJ75" s="58"/>
      <c r="CPK75" s="58"/>
      <c r="CPL75" s="58"/>
      <c r="CPM75" s="58"/>
      <c r="CPN75" s="58"/>
      <c r="CPO75" s="58"/>
      <c r="CPP75" s="58"/>
      <c r="CPQ75" s="58"/>
      <c r="CPR75" s="58"/>
      <c r="CPS75" s="58"/>
      <c r="CPT75" s="58"/>
      <c r="CPU75" s="58"/>
      <c r="CPV75" s="58"/>
      <c r="CPW75" s="58"/>
      <c r="CPX75" s="58"/>
      <c r="CPY75" s="58"/>
      <c r="CPZ75" s="58"/>
      <c r="CQA75" s="58"/>
      <c r="CQB75" s="58"/>
      <c r="CQC75" s="58"/>
      <c r="CQD75" s="58"/>
      <c r="CQE75" s="58"/>
      <c r="CQF75" s="58"/>
      <c r="CQG75" s="58"/>
      <c r="CQH75" s="58"/>
      <c r="CQI75" s="58"/>
      <c r="CQJ75" s="58"/>
      <c r="CQK75" s="58"/>
      <c r="CQL75" s="58"/>
      <c r="CQM75" s="58"/>
      <c r="CQN75" s="58"/>
      <c r="CQO75" s="58"/>
      <c r="CQP75" s="58"/>
      <c r="CQQ75" s="58"/>
      <c r="CQR75" s="58"/>
      <c r="CQS75" s="58"/>
      <c r="CQT75" s="58"/>
      <c r="CQU75" s="58"/>
      <c r="CQV75" s="58"/>
      <c r="CQW75" s="58"/>
      <c r="CQX75" s="58"/>
      <c r="CQY75" s="58"/>
      <c r="CQZ75" s="58"/>
      <c r="CRA75" s="58"/>
      <c r="CRB75" s="58"/>
      <c r="CRC75" s="58"/>
      <c r="CRD75" s="58"/>
      <c r="CRE75" s="58"/>
      <c r="CRF75" s="58"/>
      <c r="CRG75" s="58"/>
      <c r="CRH75" s="58"/>
      <c r="CRI75" s="58"/>
      <c r="CRJ75" s="58"/>
      <c r="CRK75" s="58"/>
      <c r="CRL75" s="58"/>
      <c r="CRM75" s="58"/>
      <c r="CRN75" s="58"/>
      <c r="CRO75" s="58"/>
      <c r="CRP75" s="58"/>
      <c r="CRQ75" s="58"/>
      <c r="CRR75" s="58"/>
      <c r="CRS75" s="58"/>
      <c r="CRT75" s="58"/>
      <c r="CRU75" s="58"/>
      <c r="CRV75" s="58"/>
      <c r="CRW75" s="58"/>
      <c r="CRX75" s="58"/>
      <c r="CRY75" s="58"/>
      <c r="CRZ75" s="58"/>
      <c r="CSA75" s="58"/>
      <c r="CSB75" s="58"/>
      <c r="CSC75" s="58"/>
      <c r="CSD75" s="58"/>
      <c r="CSE75" s="58"/>
      <c r="CSF75" s="58"/>
      <c r="CSG75" s="58"/>
      <c r="CSH75" s="58"/>
      <c r="CSI75" s="58"/>
      <c r="CSJ75" s="58"/>
      <c r="CSK75" s="58"/>
      <c r="CSL75" s="58"/>
      <c r="CSM75" s="58"/>
      <c r="CSN75" s="58"/>
      <c r="CSO75" s="58"/>
      <c r="CSP75" s="58"/>
      <c r="CSQ75" s="58"/>
      <c r="CSR75" s="58"/>
      <c r="CSS75" s="58"/>
      <c r="CST75" s="58"/>
      <c r="CSU75" s="58"/>
      <c r="CSV75" s="58"/>
      <c r="CSW75" s="58"/>
      <c r="CSX75" s="58"/>
      <c r="CSY75" s="58"/>
      <c r="CSZ75" s="58"/>
      <c r="CTA75" s="58"/>
      <c r="CTB75" s="58"/>
      <c r="CTC75" s="58"/>
      <c r="CTD75" s="58"/>
      <c r="CTE75" s="58"/>
      <c r="CTF75" s="58"/>
      <c r="CTG75" s="58"/>
      <c r="CTH75" s="58"/>
      <c r="CTI75" s="58"/>
      <c r="CTJ75" s="58"/>
      <c r="CTK75" s="58"/>
      <c r="CTL75" s="58"/>
      <c r="CTM75" s="58"/>
      <c r="CTN75" s="58"/>
      <c r="CTO75" s="58"/>
      <c r="CTP75" s="58"/>
      <c r="CTQ75" s="58"/>
      <c r="CTR75" s="58"/>
      <c r="CTS75" s="58"/>
      <c r="CTT75" s="58"/>
      <c r="CTU75" s="58"/>
      <c r="CTV75" s="58"/>
      <c r="CTW75" s="58"/>
      <c r="CTX75" s="58"/>
      <c r="CTY75" s="58"/>
      <c r="CTZ75" s="58"/>
      <c r="CUA75" s="58"/>
      <c r="CUB75" s="58"/>
      <c r="CUC75" s="58"/>
      <c r="CUD75" s="58"/>
      <c r="CUE75" s="58"/>
      <c r="CUF75" s="58"/>
      <c r="CUG75" s="58"/>
      <c r="CUH75" s="58"/>
      <c r="CUI75" s="58"/>
      <c r="CUJ75" s="58"/>
      <c r="CUK75" s="58"/>
      <c r="CUL75" s="58"/>
      <c r="CUM75" s="58"/>
      <c r="CUN75" s="58"/>
      <c r="CUO75" s="58"/>
      <c r="CUP75" s="58"/>
      <c r="CUQ75" s="58"/>
      <c r="CUR75" s="58"/>
      <c r="CUS75" s="58"/>
      <c r="CUT75" s="58"/>
      <c r="CUU75" s="58"/>
      <c r="CUV75" s="58"/>
      <c r="CUW75" s="58"/>
      <c r="CUX75" s="58"/>
      <c r="CUY75" s="58"/>
      <c r="CUZ75" s="58"/>
      <c r="CVA75" s="58"/>
      <c r="CVB75" s="58"/>
      <c r="CVC75" s="58"/>
      <c r="CVD75" s="58"/>
      <c r="CVE75" s="58"/>
      <c r="CVF75" s="58"/>
      <c r="CVG75" s="58"/>
      <c r="CVH75" s="58"/>
      <c r="CVI75" s="58"/>
      <c r="CVJ75" s="58"/>
      <c r="CVK75" s="58"/>
      <c r="CVL75" s="58"/>
      <c r="CVM75" s="58"/>
      <c r="CVN75" s="58"/>
      <c r="CVO75" s="58"/>
      <c r="CVP75" s="58"/>
      <c r="CVQ75" s="58"/>
      <c r="CVR75" s="58"/>
      <c r="CVS75" s="58"/>
      <c r="CVT75" s="58"/>
      <c r="CVU75" s="58"/>
      <c r="CVV75" s="58"/>
      <c r="CVW75" s="58"/>
      <c r="CVX75" s="58"/>
      <c r="CVY75" s="58"/>
      <c r="CVZ75" s="58"/>
      <c r="CWA75" s="58"/>
      <c r="CWB75" s="58"/>
      <c r="CWC75" s="58"/>
      <c r="CWD75" s="58"/>
      <c r="CWE75" s="58"/>
      <c r="CWF75" s="58"/>
      <c r="CWG75" s="58"/>
      <c r="CWH75" s="58"/>
      <c r="CWI75" s="58"/>
      <c r="CWJ75" s="58"/>
      <c r="CWK75" s="58"/>
      <c r="CWL75" s="58"/>
      <c r="CWM75" s="58"/>
      <c r="CWN75" s="58"/>
      <c r="CWO75" s="58"/>
      <c r="CWP75" s="58"/>
      <c r="CWQ75" s="58"/>
      <c r="CWR75" s="58"/>
      <c r="CWS75" s="58"/>
      <c r="CWT75" s="58"/>
      <c r="CWU75" s="58"/>
      <c r="CWV75" s="58"/>
      <c r="CWW75" s="58"/>
      <c r="CWX75" s="58"/>
      <c r="CWY75" s="58"/>
      <c r="CWZ75" s="58"/>
      <c r="CXA75" s="58"/>
      <c r="CXB75" s="58"/>
      <c r="CXC75" s="58"/>
      <c r="CXD75" s="58"/>
      <c r="CXE75" s="58"/>
      <c r="CXF75" s="58"/>
      <c r="CXG75" s="58"/>
      <c r="CXH75" s="58"/>
      <c r="CXI75" s="58"/>
      <c r="CXJ75" s="58"/>
      <c r="CXK75" s="58"/>
      <c r="CXL75" s="58"/>
      <c r="CXM75" s="58"/>
      <c r="CXN75" s="58"/>
      <c r="CXO75" s="58"/>
      <c r="CXP75" s="58"/>
      <c r="CXQ75" s="58"/>
      <c r="CXR75" s="58"/>
      <c r="CXS75" s="58"/>
      <c r="CXT75" s="58"/>
      <c r="CXU75" s="58"/>
      <c r="CXV75" s="58"/>
      <c r="CXW75" s="58"/>
      <c r="CXX75" s="58"/>
      <c r="CXY75" s="58"/>
      <c r="CXZ75" s="58"/>
      <c r="CYA75" s="58"/>
      <c r="CYB75" s="58"/>
      <c r="CYC75" s="58"/>
      <c r="CYD75" s="58"/>
      <c r="CYE75" s="58"/>
      <c r="CYF75" s="58"/>
      <c r="CYG75" s="58"/>
      <c r="CYH75" s="58"/>
      <c r="CYI75" s="58"/>
      <c r="CYJ75" s="58"/>
      <c r="CYK75" s="58"/>
      <c r="CYL75" s="58"/>
      <c r="CYM75" s="58"/>
      <c r="CYN75" s="58"/>
      <c r="CYO75" s="58"/>
      <c r="CYP75" s="58"/>
      <c r="CYQ75" s="58"/>
      <c r="CYR75" s="58"/>
      <c r="CYS75" s="58"/>
      <c r="CYT75" s="58"/>
      <c r="CYU75" s="58"/>
      <c r="CYV75" s="58"/>
      <c r="CYW75" s="58"/>
      <c r="CYX75" s="58"/>
      <c r="CYY75" s="58"/>
      <c r="CYZ75" s="58"/>
      <c r="CZA75" s="58"/>
      <c r="CZB75" s="58"/>
      <c r="CZC75" s="58"/>
      <c r="CZD75" s="58"/>
      <c r="CZE75" s="58"/>
      <c r="CZF75" s="58"/>
      <c r="CZG75" s="58"/>
      <c r="CZH75" s="58"/>
      <c r="CZI75" s="58"/>
      <c r="CZJ75" s="58"/>
      <c r="CZK75" s="58"/>
      <c r="CZL75" s="58"/>
      <c r="CZM75" s="58"/>
      <c r="CZN75" s="58"/>
      <c r="CZO75" s="58"/>
      <c r="CZP75" s="58"/>
      <c r="CZQ75" s="58"/>
      <c r="CZR75" s="58"/>
      <c r="CZS75" s="58"/>
      <c r="CZT75" s="58"/>
      <c r="CZU75" s="58"/>
      <c r="CZV75" s="58"/>
      <c r="CZW75" s="58"/>
      <c r="CZX75" s="58"/>
      <c r="CZY75" s="58"/>
      <c r="CZZ75" s="58"/>
      <c r="DAA75" s="58"/>
      <c r="DAB75" s="58"/>
      <c r="DAC75" s="58"/>
      <c r="DAD75" s="58"/>
      <c r="DAE75" s="58"/>
      <c r="DAF75" s="58"/>
      <c r="DAG75" s="58"/>
      <c r="DAH75" s="58"/>
      <c r="DAI75" s="58"/>
      <c r="DAJ75" s="58"/>
      <c r="DAK75" s="58"/>
      <c r="DAL75" s="58"/>
      <c r="DAM75" s="58"/>
      <c r="DAN75" s="58"/>
      <c r="DAO75" s="58"/>
      <c r="DAP75" s="58"/>
      <c r="DAQ75" s="58"/>
      <c r="DAR75" s="58"/>
      <c r="DAS75" s="58"/>
      <c r="DAT75" s="58"/>
      <c r="DAU75" s="58"/>
      <c r="DAV75" s="58"/>
      <c r="DAW75" s="58"/>
      <c r="DAX75" s="58"/>
      <c r="DAY75" s="58"/>
      <c r="DAZ75" s="58"/>
      <c r="DBA75" s="58"/>
      <c r="DBB75" s="58"/>
      <c r="DBC75" s="58"/>
      <c r="DBD75" s="58"/>
      <c r="DBE75" s="58"/>
      <c r="DBF75" s="58"/>
      <c r="DBG75" s="58"/>
      <c r="DBH75" s="58"/>
      <c r="DBI75" s="58"/>
      <c r="DBJ75" s="58"/>
      <c r="DBK75" s="58"/>
      <c r="DBL75" s="58"/>
      <c r="DBM75" s="58"/>
      <c r="DBN75" s="58"/>
      <c r="DBO75" s="58"/>
      <c r="DBP75" s="58"/>
      <c r="DBQ75" s="58"/>
      <c r="DBR75" s="58"/>
      <c r="DBS75" s="58"/>
      <c r="DBT75" s="58"/>
      <c r="DBU75" s="58"/>
      <c r="DBV75" s="58"/>
      <c r="DBW75" s="58"/>
      <c r="DBX75" s="58"/>
      <c r="DBY75" s="58"/>
      <c r="DBZ75" s="58"/>
      <c r="DCA75" s="58"/>
      <c r="DCB75" s="58"/>
      <c r="DCC75" s="58"/>
      <c r="DCD75" s="58"/>
      <c r="DCE75" s="58"/>
      <c r="DCF75" s="58"/>
      <c r="DCG75" s="58"/>
      <c r="DCH75" s="58"/>
      <c r="DCI75" s="58"/>
      <c r="DCJ75" s="58"/>
      <c r="DCK75" s="58"/>
      <c r="DCL75" s="58"/>
      <c r="DCM75" s="58"/>
      <c r="DCN75" s="58"/>
      <c r="DCO75" s="58"/>
      <c r="DCP75" s="58"/>
      <c r="DCQ75" s="58"/>
      <c r="DCR75" s="58"/>
      <c r="DCS75" s="58"/>
      <c r="DCT75" s="58"/>
      <c r="DCU75" s="58"/>
      <c r="DCV75" s="58"/>
      <c r="DCW75" s="58"/>
      <c r="DCX75" s="58"/>
      <c r="DCY75" s="58"/>
      <c r="DCZ75" s="58"/>
      <c r="DDA75" s="58"/>
      <c r="DDB75" s="58"/>
      <c r="DDC75" s="58"/>
      <c r="DDD75" s="58"/>
      <c r="DDE75" s="58"/>
      <c r="DDF75" s="58"/>
      <c r="DDG75" s="58"/>
      <c r="DDH75" s="58"/>
      <c r="DDI75" s="58"/>
      <c r="DDJ75" s="58"/>
      <c r="DDK75" s="58"/>
      <c r="DDL75" s="58"/>
      <c r="DDM75" s="58"/>
      <c r="DDN75" s="58"/>
      <c r="DDO75" s="58"/>
      <c r="DDP75" s="58"/>
      <c r="DDQ75" s="58"/>
      <c r="DDR75" s="58"/>
      <c r="DDS75" s="58"/>
      <c r="DDT75" s="58"/>
      <c r="DDU75" s="58"/>
      <c r="DDV75" s="58"/>
      <c r="DDW75" s="58"/>
      <c r="DDX75" s="58"/>
      <c r="DDY75" s="58"/>
      <c r="DDZ75" s="58"/>
      <c r="DEA75" s="58"/>
      <c r="DEB75" s="58"/>
      <c r="DEC75" s="58"/>
      <c r="DED75" s="58"/>
      <c r="DEE75" s="58"/>
      <c r="DEF75" s="58"/>
      <c r="DEG75" s="58"/>
      <c r="DEH75" s="58"/>
      <c r="DEI75" s="58"/>
      <c r="DEJ75" s="58"/>
      <c r="DEK75" s="58"/>
      <c r="DEL75" s="58"/>
      <c r="DEM75" s="58"/>
      <c r="DEN75" s="58"/>
      <c r="DEO75" s="58"/>
      <c r="DEP75" s="58"/>
      <c r="DEQ75" s="58"/>
      <c r="DER75" s="58"/>
      <c r="DES75" s="58"/>
      <c r="DET75" s="58"/>
      <c r="DEU75" s="58"/>
      <c r="DEV75" s="58"/>
      <c r="DEW75" s="58"/>
      <c r="DEX75" s="58"/>
      <c r="DEY75" s="58"/>
      <c r="DEZ75" s="58"/>
      <c r="DFA75" s="58"/>
      <c r="DFB75" s="58"/>
      <c r="DFC75" s="58"/>
      <c r="DFD75" s="58"/>
      <c r="DFE75" s="58"/>
      <c r="DFF75" s="58"/>
      <c r="DFG75" s="58"/>
      <c r="DFH75" s="58"/>
      <c r="DFI75" s="58"/>
      <c r="DFJ75" s="58"/>
      <c r="DFK75" s="58"/>
      <c r="DFL75" s="58"/>
      <c r="DFM75" s="58"/>
      <c r="DFN75" s="58"/>
      <c r="DFO75" s="58"/>
      <c r="DFP75" s="58"/>
      <c r="DFQ75" s="58"/>
      <c r="DFR75" s="58"/>
      <c r="DFS75" s="58"/>
      <c r="DFT75" s="58"/>
      <c r="DFU75" s="58"/>
      <c r="DFV75" s="58"/>
      <c r="DFW75" s="58"/>
      <c r="DFX75" s="58"/>
      <c r="DFY75" s="58"/>
      <c r="DFZ75" s="58"/>
      <c r="DGA75" s="58"/>
      <c r="DGB75" s="58"/>
      <c r="DGC75" s="58"/>
      <c r="DGD75" s="58"/>
      <c r="DGE75" s="58"/>
      <c r="DGF75" s="58"/>
      <c r="DGG75" s="58"/>
      <c r="DGH75" s="58"/>
      <c r="DGI75" s="58"/>
      <c r="DGJ75" s="58"/>
      <c r="DGK75" s="58"/>
      <c r="DGL75" s="58"/>
      <c r="DGM75" s="58"/>
      <c r="DGN75" s="58"/>
      <c r="DGO75" s="58"/>
      <c r="DGP75" s="58"/>
      <c r="DGQ75" s="58"/>
      <c r="DGR75" s="58"/>
      <c r="DGS75" s="58"/>
      <c r="DGT75" s="58"/>
      <c r="DGU75" s="58"/>
      <c r="DGV75" s="58"/>
      <c r="DGW75" s="58"/>
      <c r="DGX75" s="58"/>
      <c r="DGY75" s="58"/>
      <c r="DGZ75" s="58"/>
      <c r="DHA75" s="58"/>
      <c r="DHB75" s="58"/>
      <c r="DHC75" s="58"/>
      <c r="DHD75" s="58"/>
      <c r="DHE75" s="58"/>
      <c r="DHF75" s="58"/>
      <c r="DHG75" s="58"/>
      <c r="DHH75" s="58"/>
      <c r="DHI75" s="58"/>
      <c r="DHJ75" s="58"/>
      <c r="DHK75" s="58"/>
      <c r="DHL75" s="58"/>
      <c r="DHM75" s="58"/>
      <c r="DHN75" s="58"/>
      <c r="DHO75" s="58"/>
      <c r="DHP75" s="58"/>
      <c r="DHQ75" s="58"/>
      <c r="DHR75" s="58"/>
      <c r="DHS75" s="58"/>
      <c r="DHT75" s="58"/>
      <c r="DHU75" s="58"/>
      <c r="DHV75" s="58"/>
      <c r="DHW75" s="58"/>
      <c r="DHX75" s="58"/>
      <c r="DHY75" s="58"/>
      <c r="DHZ75" s="58"/>
      <c r="DIA75" s="58"/>
      <c r="DIB75" s="58"/>
      <c r="DIC75" s="58"/>
      <c r="DID75" s="58"/>
      <c r="DIE75" s="58"/>
      <c r="DIF75" s="58"/>
      <c r="DIG75" s="58"/>
      <c r="DIH75" s="58"/>
      <c r="DII75" s="58"/>
      <c r="DIJ75" s="58"/>
      <c r="DIK75" s="58"/>
      <c r="DIL75" s="58"/>
      <c r="DIM75" s="58"/>
      <c r="DIN75" s="58"/>
      <c r="DIO75" s="58"/>
      <c r="DIP75" s="58"/>
      <c r="DIQ75" s="58"/>
      <c r="DIR75" s="58"/>
      <c r="DIS75" s="58"/>
      <c r="DIT75" s="58"/>
      <c r="DIU75" s="58"/>
      <c r="DIV75" s="58"/>
      <c r="DIW75" s="58"/>
      <c r="DIX75" s="58"/>
      <c r="DIY75" s="58"/>
      <c r="DIZ75" s="58"/>
      <c r="DJA75" s="58"/>
      <c r="DJB75" s="58"/>
      <c r="DJC75" s="58"/>
      <c r="DJD75" s="58"/>
      <c r="DJE75" s="58"/>
      <c r="DJF75" s="58"/>
      <c r="DJG75" s="58"/>
      <c r="DJH75" s="58"/>
      <c r="DJI75" s="58"/>
      <c r="DJJ75" s="58"/>
      <c r="DJK75" s="58"/>
      <c r="DJL75" s="58"/>
      <c r="DJM75" s="58"/>
      <c r="DJN75" s="58"/>
      <c r="DJO75" s="58"/>
      <c r="DJP75" s="58"/>
      <c r="DJQ75" s="58"/>
      <c r="DJR75" s="58"/>
      <c r="DJS75" s="58"/>
      <c r="DJT75" s="58"/>
      <c r="DJU75" s="58"/>
      <c r="DJV75" s="58"/>
      <c r="DJW75" s="58"/>
      <c r="DJX75" s="58"/>
      <c r="DJY75" s="58"/>
      <c r="DJZ75" s="58"/>
      <c r="DKA75" s="58"/>
      <c r="DKB75" s="58"/>
      <c r="DKC75" s="58"/>
      <c r="DKD75" s="58"/>
      <c r="DKE75" s="58"/>
      <c r="DKF75" s="58"/>
      <c r="DKG75" s="58"/>
      <c r="DKH75" s="58"/>
      <c r="DKI75" s="58"/>
      <c r="DKJ75" s="58"/>
      <c r="DKK75" s="58"/>
      <c r="DKL75" s="58"/>
      <c r="DKM75" s="58"/>
      <c r="DKN75" s="58"/>
      <c r="DKO75" s="58"/>
      <c r="DKP75" s="58"/>
      <c r="DKQ75" s="58"/>
      <c r="DKR75" s="58"/>
      <c r="DKS75" s="58"/>
      <c r="DKT75" s="58"/>
      <c r="DKU75" s="58"/>
      <c r="DKV75" s="58"/>
      <c r="DKW75" s="58"/>
      <c r="DKX75" s="58"/>
      <c r="DKY75" s="58"/>
      <c r="DKZ75" s="58"/>
      <c r="DLA75" s="58"/>
      <c r="DLB75" s="58"/>
      <c r="DLC75" s="58"/>
      <c r="DLD75" s="58"/>
      <c r="DLE75" s="58"/>
      <c r="DLF75" s="58"/>
      <c r="DLG75" s="58"/>
      <c r="DLH75" s="58"/>
      <c r="DLI75" s="58"/>
      <c r="DLJ75" s="58"/>
      <c r="DLK75" s="58"/>
      <c r="DLL75" s="58"/>
      <c r="DLM75" s="58"/>
      <c r="DLN75" s="58"/>
      <c r="DLO75" s="58"/>
      <c r="DLP75" s="58"/>
      <c r="DLQ75" s="58"/>
      <c r="DLR75" s="58"/>
      <c r="DLS75" s="58"/>
      <c r="DLT75" s="58"/>
      <c r="DLU75" s="58"/>
      <c r="DLV75" s="58"/>
      <c r="DLW75" s="58"/>
      <c r="DLX75" s="58"/>
      <c r="DLY75" s="58"/>
      <c r="DLZ75" s="58"/>
      <c r="DMA75" s="58"/>
      <c r="DMB75" s="58"/>
      <c r="DMC75" s="58"/>
      <c r="DMD75" s="58"/>
      <c r="DME75" s="58"/>
      <c r="DMF75" s="58"/>
      <c r="DMG75" s="58"/>
      <c r="DMH75" s="58"/>
      <c r="DMI75" s="58"/>
      <c r="DMJ75" s="58"/>
      <c r="DMK75" s="58"/>
      <c r="DML75" s="58"/>
      <c r="DMM75" s="58"/>
      <c r="DMN75" s="58"/>
      <c r="DMO75" s="58"/>
      <c r="DMP75" s="58"/>
      <c r="DMQ75" s="58"/>
      <c r="DMR75" s="58"/>
      <c r="DMS75" s="58"/>
      <c r="DMT75" s="58"/>
      <c r="DMU75" s="58"/>
      <c r="DMV75" s="58"/>
      <c r="DMW75" s="58"/>
      <c r="DMX75" s="58"/>
      <c r="DMY75" s="58"/>
      <c r="DMZ75" s="58"/>
      <c r="DNA75" s="58"/>
      <c r="DNB75" s="58"/>
      <c r="DNC75" s="58"/>
      <c r="DND75" s="58"/>
      <c r="DNE75" s="58"/>
      <c r="DNF75" s="58"/>
      <c r="DNG75" s="58"/>
      <c r="DNH75" s="58"/>
      <c r="DNI75" s="58"/>
      <c r="DNJ75" s="58"/>
      <c r="DNK75" s="58"/>
      <c r="DNL75" s="58"/>
      <c r="DNM75" s="58"/>
      <c r="DNN75" s="58"/>
      <c r="DNO75" s="58"/>
      <c r="DNP75" s="58"/>
      <c r="DNQ75" s="58"/>
      <c r="DNR75" s="58"/>
      <c r="DNS75" s="58"/>
      <c r="DNT75" s="58"/>
      <c r="DNU75" s="58"/>
      <c r="DNV75" s="58"/>
      <c r="DNW75" s="58"/>
      <c r="DNX75" s="58"/>
      <c r="DNY75" s="58"/>
      <c r="DNZ75" s="58"/>
      <c r="DOA75" s="58"/>
      <c r="DOB75" s="58"/>
      <c r="DOC75" s="58"/>
      <c r="DOD75" s="58"/>
      <c r="DOE75" s="58"/>
      <c r="DOF75" s="58"/>
      <c r="DOG75" s="58"/>
      <c r="DOH75" s="58"/>
      <c r="DOI75" s="58"/>
      <c r="DOJ75" s="58"/>
      <c r="DOK75" s="58"/>
      <c r="DOL75" s="58"/>
      <c r="DOM75" s="58"/>
      <c r="DON75" s="58"/>
      <c r="DOO75" s="58"/>
      <c r="DOP75" s="58"/>
      <c r="DOQ75" s="58"/>
      <c r="DOR75" s="58"/>
      <c r="DOS75" s="58"/>
      <c r="DOT75" s="58"/>
      <c r="DOU75" s="58"/>
      <c r="DOV75" s="58"/>
      <c r="DOW75" s="58"/>
      <c r="DOX75" s="58"/>
      <c r="DOY75" s="58"/>
      <c r="DOZ75" s="58"/>
      <c r="DPA75" s="58"/>
      <c r="DPB75" s="58"/>
      <c r="DPC75" s="58"/>
      <c r="DPD75" s="58"/>
      <c r="DPE75" s="58"/>
      <c r="DPF75" s="58"/>
      <c r="DPG75" s="58"/>
      <c r="DPH75" s="58"/>
      <c r="DPI75" s="58"/>
      <c r="DPJ75" s="58"/>
      <c r="DPK75" s="58"/>
      <c r="DPL75" s="58"/>
      <c r="DPM75" s="58"/>
      <c r="DPN75" s="58"/>
      <c r="DPO75" s="58"/>
      <c r="DPP75" s="58"/>
      <c r="DPQ75" s="58"/>
      <c r="DPR75" s="58"/>
      <c r="DPS75" s="58"/>
      <c r="DPT75" s="58"/>
      <c r="DPU75" s="58"/>
      <c r="DPV75" s="58"/>
      <c r="DPW75" s="58"/>
      <c r="DPX75" s="58"/>
      <c r="DPY75" s="58"/>
      <c r="DPZ75" s="58"/>
      <c r="DQA75" s="58"/>
      <c r="DQB75" s="58"/>
      <c r="DQC75" s="58"/>
      <c r="DQD75" s="58"/>
      <c r="DQE75" s="58"/>
      <c r="DQF75" s="58"/>
      <c r="DQG75" s="58"/>
      <c r="DQH75" s="58"/>
      <c r="DQI75" s="58"/>
      <c r="DQJ75" s="58"/>
      <c r="DQK75" s="58"/>
      <c r="DQL75" s="58"/>
      <c r="DQM75" s="58"/>
      <c r="DQN75" s="58"/>
      <c r="DQO75" s="58"/>
      <c r="DQP75" s="58"/>
      <c r="DQQ75" s="58"/>
      <c r="DQR75" s="58"/>
      <c r="DQS75" s="58"/>
      <c r="DQT75" s="58"/>
      <c r="DQU75" s="58"/>
      <c r="DQV75" s="58"/>
      <c r="DQW75" s="58"/>
      <c r="DQX75" s="58"/>
      <c r="DQY75" s="58"/>
      <c r="DQZ75" s="58"/>
      <c r="DRA75" s="58"/>
      <c r="DRB75" s="58"/>
      <c r="DRC75" s="58"/>
      <c r="DRD75" s="58"/>
      <c r="DRE75" s="58"/>
      <c r="DRF75" s="58"/>
      <c r="DRG75" s="58"/>
      <c r="DRH75" s="58"/>
      <c r="DRI75" s="58"/>
      <c r="DRJ75" s="58"/>
      <c r="DRK75" s="58"/>
      <c r="DRL75" s="58"/>
      <c r="DRM75" s="58"/>
      <c r="DRN75" s="58"/>
      <c r="DRO75" s="58"/>
      <c r="DRP75" s="58"/>
      <c r="DRQ75" s="58"/>
      <c r="DRR75" s="58"/>
      <c r="DRS75" s="58"/>
      <c r="DRT75" s="58"/>
      <c r="DRU75" s="58"/>
      <c r="DRV75" s="58"/>
      <c r="DRW75" s="58"/>
      <c r="DRX75" s="58"/>
      <c r="DRY75" s="58"/>
      <c r="DRZ75" s="58"/>
      <c r="DSA75" s="58"/>
      <c r="DSB75" s="58"/>
      <c r="DSC75" s="58"/>
      <c r="DSD75" s="58"/>
      <c r="DSE75" s="58"/>
      <c r="DSF75" s="58"/>
      <c r="DSG75" s="58"/>
      <c r="DSH75" s="58"/>
      <c r="DSI75" s="58"/>
      <c r="DSJ75" s="58"/>
      <c r="DSK75" s="58"/>
      <c r="DSL75" s="58"/>
      <c r="DSM75" s="58"/>
      <c r="DSN75" s="58"/>
      <c r="DSO75" s="58"/>
      <c r="DSP75" s="58"/>
      <c r="DSQ75" s="58"/>
      <c r="DSR75" s="58"/>
      <c r="DSS75" s="58"/>
      <c r="DST75" s="58"/>
      <c r="DSU75" s="58"/>
      <c r="DSV75" s="58"/>
      <c r="DSW75" s="58"/>
      <c r="DSX75" s="58"/>
      <c r="DSY75" s="58"/>
      <c r="DSZ75" s="58"/>
      <c r="DTA75" s="58"/>
      <c r="DTB75" s="58"/>
      <c r="DTC75" s="58"/>
      <c r="DTD75" s="58"/>
      <c r="DTE75" s="58"/>
      <c r="DTF75" s="58"/>
      <c r="DTG75" s="58"/>
      <c r="DTH75" s="58"/>
      <c r="DTI75" s="58"/>
      <c r="DTJ75" s="58"/>
      <c r="DTK75" s="58"/>
      <c r="DTL75" s="58"/>
      <c r="DTM75" s="58"/>
      <c r="DTN75" s="58"/>
      <c r="DTO75" s="58"/>
      <c r="DTP75" s="58"/>
      <c r="DTQ75" s="58"/>
      <c r="DTR75" s="58"/>
      <c r="DTS75" s="58"/>
      <c r="DTT75" s="58"/>
      <c r="DTU75" s="58"/>
      <c r="DTV75" s="58"/>
      <c r="DTW75" s="58"/>
      <c r="DTX75" s="58"/>
      <c r="DTY75" s="58"/>
      <c r="DTZ75" s="58"/>
      <c r="DUA75" s="58"/>
      <c r="DUB75" s="58"/>
      <c r="DUC75" s="58"/>
      <c r="DUD75" s="58"/>
      <c r="DUE75" s="58"/>
      <c r="DUF75" s="58"/>
      <c r="DUG75" s="58"/>
      <c r="DUH75" s="58"/>
      <c r="DUI75" s="58"/>
      <c r="DUJ75" s="58"/>
      <c r="DUK75" s="58"/>
      <c r="DUL75" s="58"/>
      <c r="DUM75" s="58"/>
      <c r="DUN75" s="58"/>
      <c r="DUO75" s="58"/>
      <c r="DUP75" s="58"/>
      <c r="DUQ75" s="58"/>
      <c r="DUR75" s="58"/>
      <c r="DUS75" s="58"/>
      <c r="DUT75" s="58"/>
      <c r="DUU75" s="58"/>
      <c r="DUV75" s="58"/>
      <c r="DUW75" s="58"/>
      <c r="DUX75" s="58"/>
      <c r="DUY75" s="58"/>
      <c r="DUZ75" s="58"/>
      <c r="DVA75" s="58"/>
      <c r="DVB75" s="58"/>
      <c r="DVC75" s="58"/>
      <c r="DVD75" s="58"/>
      <c r="DVE75" s="58"/>
      <c r="DVF75" s="58"/>
      <c r="DVG75" s="58"/>
      <c r="DVH75" s="58"/>
      <c r="DVI75" s="58"/>
      <c r="DVJ75" s="58"/>
      <c r="DVK75" s="58"/>
      <c r="DVL75" s="58"/>
      <c r="DVM75" s="58"/>
      <c r="DVN75" s="58"/>
      <c r="DVO75" s="58"/>
      <c r="DVP75" s="58"/>
      <c r="DVQ75" s="58"/>
      <c r="DVR75" s="58"/>
      <c r="DVS75" s="58"/>
      <c r="DVT75" s="58"/>
      <c r="DVU75" s="58"/>
      <c r="DVV75" s="58"/>
      <c r="DVW75" s="58"/>
      <c r="DVX75" s="58"/>
      <c r="DVY75" s="58"/>
      <c r="DVZ75" s="58"/>
      <c r="DWA75" s="58"/>
      <c r="DWB75" s="58"/>
      <c r="DWC75" s="58"/>
      <c r="DWD75" s="58"/>
      <c r="DWE75" s="58"/>
      <c r="DWF75" s="58"/>
      <c r="DWG75" s="58"/>
      <c r="DWH75" s="58"/>
      <c r="DWI75" s="58"/>
      <c r="DWJ75" s="58"/>
      <c r="DWK75" s="58"/>
      <c r="DWL75" s="58"/>
      <c r="DWM75" s="58"/>
      <c r="DWN75" s="58"/>
      <c r="DWO75" s="58"/>
      <c r="DWP75" s="58"/>
      <c r="DWQ75" s="58"/>
      <c r="DWR75" s="58"/>
      <c r="DWS75" s="58"/>
      <c r="DWT75" s="58"/>
      <c r="DWU75" s="58"/>
      <c r="DWV75" s="58"/>
      <c r="DWW75" s="58"/>
      <c r="DWX75" s="58"/>
      <c r="DWY75" s="58"/>
      <c r="DWZ75" s="58"/>
      <c r="DXA75" s="58"/>
      <c r="DXB75" s="58"/>
      <c r="DXC75" s="58"/>
      <c r="DXD75" s="58"/>
      <c r="DXE75" s="58"/>
      <c r="DXF75" s="58"/>
      <c r="DXG75" s="58"/>
      <c r="DXH75" s="58"/>
      <c r="DXI75" s="58"/>
      <c r="DXJ75" s="58"/>
      <c r="DXK75" s="58"/>
      <c r="DXL75" s="58"/>
      <c r="DXM75" s="58"/>
      <c r="DXN75" s="58"/>
      <c r="DXO75" s="58"/>
      <c r="DXP75" s="58"/>
      <c r="DXQ75" s="58"/>
      <c r="DXR75" s="58"/>
      <c r="DXS75" s="58"/>
      <c r="DXT75" s="58"/>
      <c r="DXU75" s="58"/>
      <c r="DXV75" s="58"/>
      <c r="DXW75" s="58"/>
      <c r="DXX75" s="58"/>
      <c r="DXY75" s="58"/>
      <c r="DXZ75" s="58"/>
      <c r="DYA75" s="58"/>
      <c r="DYB75" s="58"/>
      <c r="DYC75" s="58"/>
      <c r="DYD75" s="58"/>
      <c r="DYE75" s="58"/>
      <c r="DYF75" s="58"/>
      <c r="DYG75" s="58"/>
      <c r="DYH75" s="58"/>
      <c r="DYI75" s="58"/>
      <c r="DYJ75" s="58"/>
      <c r="DYK75" s="58"/>
      <c r="DYL75" s="58"/>
      <c r="DYM75" s="58"/>
      <c r="DYN75" s="58"/>
      <c r="DYO75" s="58"/>
      <c r="DYP75" s="58"/>
      <c r="DYQ75" s="58"/>
      <c r="DYR75" s="58"/>
      <c r="DYS75" s="58"/>
      <c r="DYT75" s="58"/>
      <c r="DYU75" s="58"/>
      <c r="DYV75" s="58"/>
      <c r="DYW75" s="58"/>
      <c r="DYX75" s="58"/>
      <c r="DYY75" s="58"/>
      <c r="DYZ75" s="58"/>
      <c r="DZA75" s="58"/>
      <c r="DZB75" s="58"/>
      <c r="DZC75" s="58"/>
      <c r="DZD75" s="58"/>
      <c r="DZE75" s="58"/>
      <c r="DZF75" s="58"/>
      <c r="DZG75" s="58"/>
      <c r="DZH75" s="58"/>
      <c r="DZI75" s="58"/>
      <c r="DZJ75" s="58"/>
      <c r="DZK75" s="58"/>
      <c r="DZL75" s="58"/>
      <c r="DZM75" s="58"/>
      <c r="DZN75" s="58"/>
      <c r="DZO75" s="58"/>
      <c r="DZP75" s="58"/>
      <c r="DZQ75" s="58"/>
      <c r="DZR75" s="58"/>
      <c r="DZS75" s="58"/>
      <c r="DZT75" s="58"/>
      <c r="DZU75" s="58"/>
      <c r="DZV75" s="58"/>
      <c r="DZW75" s="58"/>
      <c r="DZX75" s="58"/>
      <c r="DZY75" s="58"/>
      <c r="DZZ75" s="58"/>
      <c r="EAA75" s="58"/>
      <c r="EAB75" s="58"/>
      <c r="EAC75" s="58"/>
      <c r="EAD75" s="58"/>
      <c r="EAE75" s="58"/>
      <c r="EAF75" s="58"/>
      <c r="EAG75" s="58"/>
      <c r="EAH75" s="58"/>
      <c r="EAI75" s="58"/>
      <c r="EAJ75" s="58"/>
      <c r="EAK75" s="58"/>
      <c r="EAL75" s="58"/>
      <c r="EAM75" s="58"/>
      <c r="EAN75" s="58"/>
      <c r="EAO75" s="58"/>
      <c r="EAP75" s="58"/>
      <c r="EAQ75" s="58"/>
      <c r="EAR75" s="58"/>
      <c r="EAS75" s="58"/>
      <c r="EAT75" s="58"/>
      <c r="EAU75" s="58"/>
      <c r="EAV75" s="58"/>
      <c r="EAW75" s="58"/>
      <c r="EAX75" s="58"/>
      <c r="EAY75" s="58"/>
      <c r="EAZ75" s="58"/>
      <c r="EBA75" s="58"/>
      <c r="EBB75" s="58"/>
      <c r="EBC75" s="58"/>
      <c r="EBD75" s="58"/>
      <c r="EBE75" s="58"/>
      <c r="EBF75" s="58"/>
      <c r="EBG75" s="58"/>
      <c r="EBH75" s="58"/>
      <c r="EBI75" s="58"/>
      <c r="EBJ75" s="58"/>
      <c r="EBK75" s="58"/>
      <c r="EBL75" s="58"/>
      <c r="EBM75" s="58"/>
      <c r="EBN75" s="58"/>
      <c r="EBO75" s="58"/>
      <c r="EBP75" s="58"/>
      <c r="EBQ75" s="58"/>
      <c r="EBR75" s="58"/>
      <c r="EBS75" s="58"/>
      <c r="EBT75" s="58"/>
      <c r="EBU75" s="58"/>
      <c r="EBV75" s="58"/>
      <c r="EBW75" s="58"/>
      <c r="EBX75" s="58"/>
      <c r="EBY75" s="58"/>
      <c r="EBZ75" s="58"/>
      <c r="ECA75" s="58"/>
      <c r="ECB75" s="58"/>
      <c r="ECC75" s="58"/>
      <c r="ECD75" s="58"/>
      <c r="ECE75" s="58"/>
      <c r="ECF75" s="58"/>
      <c r="ECG75" s="58"/>
      <c r="ECH75" s="58"/>
      <c r="ECI75" s="58"/>
      <c r="ECJ75" s="58"/>
      <c r="ECK75" s="58"/>
      <c r="ECL75" s="58"/>
      <c r="ECM75" s="58"/>
      <c r="ECN75" s="58"/>
      <c r="ECO75" s="58"/>
      <c r="ECP75" s="58"/>
      <c r="ECQ75" s="58"/>
      <c r="ECR75" s="58"/>
      <c r="ECS75" s="58"/>
      <c r="ECT75" s="58"/>
      <c r="ECU75" s="58"/>
      <c r="ECV75" s="58"/>
      <c r="ECW75" s="58"/>
      <c r="ECX75" s="58"/>
      <c r="ECY75" s="58"/>
      <c r="ECZ75" s="58"/>
      <c r="EDA75" s="58"/>
      <c r="EDB75" s="58"/>
      <c r="EDC75" s="58"/>
      <c r="EDD75" s="58"/>
      <c r="EDE75" s="58"/>
      <c r="EDF75" s="58"/>
      <c r="EDG75" s="58"/>
      <c r="EDH75" s="58"/>
      <c r="EDI75" s="58"/>
      <c r="EDJ75" s="58"/>
      <c r="EDK75" s="58"/>
      <c r="EDL75" s="58"/>
      <c r="EDM75" s="58"/>
      <c r="EDN75" s="58"/>
      <c r="EDO75" s="58"/>
      <c r="EDP75" s="58"/>
      <c r="EDQ75" s="58"/>
      <c r="EDR75" s="58"/>
      <c r="EDS75" s="58"/>
      <c r="EDT75" s="58"/>
      <c r="EDU75" s="58"/>
      <c r="EDV75" s="58"/>
      <c r="EDW75" s="58"/>
      <c r="EDX75" s="58"/>
      <c r="EDY75" s="58"/>
      <c r="EDZ75" s="58"/>
      <c r="EEA75" s="58"/>
      <c r="EEB75" s="58"/>
      <c r="EEC75" s="58"/>
      <c r="EED75" s="58"/>
      <c r="EEE75" s="58"/>
      <c r="EEF75" s="58"/>
      <c r="EEG75" s="58"/>
      <c r="EEH75" s="58"/>
      <c r="EEI75" s="58"/>
      <c r="EEJ75" s="58"/>
      <c r="EEK75" s="58"/>
      <c r="EEL75" s="58"/>
      <c r="EEM75" s="58"/>
      <c r="EEN75" s="58"/>
      <c r="EEO75" s="58"/>
      <c r="EEP75" s="58"/>
      <c r="EEQ75" s="58"/>
      <c r="EER75" s="58"/>
      <c r="EES75" s="58"/>
      <c r="EET75" s="58"/>
      <c r="EEU75" s="58"/>
      <c r="EEV75" s="58"/>
      <c r="EEW75" s="58"/>
      <c r="EEX75" s="58"/>
      <c r="EEY75" s="58"/>
      <c r="EEZ75" s="58"/>
      <c r="EFA75" s="58"/>
      <c r="EFB75" s="58"/>
      <c r="EFC75" s="58"/>
      <c r="EFD75" s="58"/>
      <c r="EFE75" s="58"/>
      <c r="EFF75" s="58"/>
      <c r="EFG75" s="58"/>
      <c r="EFH75" s="58"/>
      <c r="EFI75" s="58"/>
      <c r="EFJ75" s="58"/>
      <c r="EFK75" s="58"/>
      <c r="EFL75" s="58"/>
      <c r="EFM75" s="58"/>
      <c r="EFN75" s="58"/>
      <c r="EFO75" s="58"/>
      <c r="EFP75" s="58"/>
      <c r="EFQ75" s="58"/>
      <c r="EFR75" s="58"/>
      <c r="EFS75" s="58"/>
      <c r="EFT75" s="58"/>
      <c r="EFU75" s="58"/>
      <c r="EFV75" s="58"/>
      <c r="EFW75" s="58"/>
      <c r="EFX75" s="58"/>
      <c r="EFY75" s="58"/>
      <c r="EFZ75" s="58"/>
      <c r="EGA75" s="58"/>
      <c r="EGB75" s="58"/>
      <c r="EGC75" s="58"/>
      <c r="EGD75" s="58"/>
      <c r="EGE75" s="58"/>
      <c r="EGF75" s="58"/>
      <c r="EGG75" s="58"/>
      <c r="EGH75" s="58"/>
      <c r="EGI75" s="58"/>
      <c r="EGJ75" s="58"/>
      <c r="EGK75" s="58"/>
      <c r="EGL75" s="58"/>
      <c r="EGM75" s="58"/>
      <c r="EGN75" s="58"/>
      <c r="EGO75" s="58"/>
      <c r="EGP75" s="58"/>
      <c r="EGQ75" s="58"/>
      <c r="EGR75" s="58"/>
      <c r="EGS75" s="58"/>
      <c r="EGT75" s="58"/>
      <c r="EGU75" s="58"/>
      <c r="EGV75" s="58"/>
      <c r="EGW75" s="58"/>
      <c r="EGX75" s="58"/>
      <c r="EGY75" s="58"/>
      <c r="EGZ75" s="58"/>
      <c r="EHA75" s="58"/>
      <c r="EHB75" s="58"/>
      <c r="EHC75" s="58"/>
      <c r="EHD75" s="58"/>
      <c r="EHE75" s="58"/>
      <c r="EHF75" s="58"/>
      <c r="EHG75" s="58"/>
      <c r="EHH75" s="58"/>
      <c r="EHI75" s="58"/>
      <c r="EHJ75" s="58"/>
      <c r="EHK75" s="58"/>
      <c r="EHL75" s="58"/>
      <c r="EHM75" s="58"/>
      <c r="EHN75" s="58"/>
      <c r="EHO75" s="58"/>
      <c r="EHP75" s="58"/>
      <c r="EHQ75" s="58"/>
      <c r="EHR75" s="58"/>
      <c r="EHS75" s="58"/>
      <c r="EHT75" s="58"/>
      <c r="EHU75" s="58"/>
      <c r="EHV75" s="58"/>
      <c r="EHW75" s="58"/>
      <c r="EHX75" s="58"/>
      <c r="EHY75" s="58"/>
      <c r="EHZ75" s="58"/>
      <c r="EIA75" s="58"/>
      <c r="EIB75" s="58"/>
      <c r="EIC75" s="58"/>
      <c r="EID75" s="58"/>
      <c r="EIE75" s="58"/>
      <c r="EIF75" s="58"/>
      <c r="EIG75" s="58"/>
      <c r="EIH75" s="58"/>
      <c r="EII75" s="58"/>
      <c r="EIJ75" s="58"/>
      <c r="EIK75" s="58"/>
      <c r="EIL75" s="58"/>
      <c r="EIM75" s="58"/>
      <c r="EIN75" s="58"/>
      <c r="EIO75" s="58"/>
      <c r="EIP75" s="58"/>
      <c r="EIQ75" s="58"/>
      <c r="EIR75" s="58"/>
      <c r="EIS75" s="58"/>
      <c r="EIT75" s="58"/>
      <c r="EIU75" s="58"/>
      <c r="EIV75" s="58"/>
      <c r="EIW75" s="58"/>
      <c r="EIX75" s="58"/>
      <c r="EIY75" s="58"/>
      <c r="EIZ75" s="58"/>
      <c r="EJA75" s="58"/>
      <c r="EJB75" s="58"/>
      <c r="EJC75" s="58"/>
      <c r="EJD75" s="58"/>
      <c r="EJE75" s="58"/>
      <c r="EJF75" s="58"/>
      <c r="EJG75" s="58"/>
      <c r="EJH75" s="58"/>
      <c r="EJI75" s="58"/>
      <c r="EJJ75" s="58"/>
      <c r="EJK75" s="58"/>
      <c r="EJL75" s="58"/>
      <c r="EJM75" s="58"/>
      <c r="EJN75" s="58"/>
      <c r="EJO75" s="58"/>
      <c r="EJP75" s="58"/>
      <c r="EJQ75" s="58"/>
      <c r="EJR75" s="58"/>
      <c r="EJS75" s="58"/>
      <c r="EJT75" s="58"/>
      <c r="EJU75" s="58"/>
      <c r="EJV75" s="58"/>
      <c r="EJW75" s="58"/>
      <c r="EJX75" s="58"/>
      <c r="EJY75" s="58"/>
      <c r="EJZ75" s="58"/>
      <c r="EKA75" s="58"/>
      <c r="EKB75" s="58"/>
      <c r="EKC75" s="58"/>
      <c r="EKD75" s="58"/>
      <c r="EKE75" s="58"/>
      <c r="EKF75" s="58"/>
      <c r="EKG75" s="58"/>
      <c r="EKH75" s="58"/>
      <c r="EKI75" s="58"/>
      <c r="EKJ75" s="58"/>
      <c r="EKK75" s="58"/>
      <c r="EKL75" s="58"/>
      <c r="EKM75" s="58"/>
      <c r="EKN75" s="58"/>
      <c r="EKO75" s="58"/>
      <c r="EKP75" s="58"/>
      <c r="EKQ75" s="58"/>
      <c r="EKR75" s="58"/>
      <c r="EKS75" s="58"/>
      <c r="EKT75" s="58"/>
      <c r="EKU75" s="58"/>
      <c r="EKV75" s="58"/>
      <c r="EKW75" s="58"/>
      <c r="EKX75" s="58"/>
      <c r="EKY75" s="58"/>
      <c r="EKZ75" s="58"/>
      <c r="ELA75" s="58"/>
      <c r="ELB75" s="58"/>
      <c r="ELC75" s="58"/>
      <c r="ELD75" s="58"/>
      <c r="ELE75" s="58"/>
      <c r="ELF75" s="58"/>
      <c r="ELG75" s="58"/>
      <c r="ELH75" s="58"/>
      <c r="ELI75" s="58"/>
      <c r="ELJ75" s="58"/>
      <c r="ELK75" s="58"/>
      <c r="ELL75" s="58"/>
      <c r="ELM75" s="58"/>
      <c r="ELN75" s="58"/>
      <c r="ELO75" s="58"/>
      <c r="ELP75" s="58"/>
      <c r="ELQ75" s="58"/>
      <c r="ELR75" s="58"/>
      <c r="ELS75" s="58"/>
      <c r="ELT75" s="58"/>
      <c r="ELU75" s="58"/>
      <c r="ELV75" s="58"/>
      <c r="ELW75" s="58"/>
      <c r="ELX75" s="58"/>
      <c r="ELY75" s="58"/>
      <c r="ELZ75" s="58"/>
      <c r="EMA75" s="58"/>
      <c r="EMB75" s="58"/>
      <c r="EMC75" s="58"/>
      <c r="EMD75" s="58"/>
      <c r="EME75" s="58"/>
      <c r="EMF75" s="58"/>
      <c r="EMG75" s="58"/>
      <c r="EMH75" s="58"/>
      <c r="EMI75" s="58"/>
      <c r="EMJ75" s="58"/>
      <c r="EMK75" s="58"/>
      <c r="EML75" s="58"/>
      <c r="EMM75" s="58"/>
      <c r="EMN75" s="58"/>
      <c r="EMO75" s="58"/>
      <c r="EMP75" s="58"/>
      <c r="EMQ75" s="58"/>
      <c r="EMR75" s="58"/>
      <c r="EMS75" s="58"/>
      <c r="EMT75" s="58"/>
      <c r="EMU75" s="58"/>
      <c r="EMV75" s="58"/>
      <c r="EMW75" s="58"/>
      <c r="EMX75" s="58"/>
      <c r="EMY75" s="58"/>
      <c r="EMZ75" s="58"/>
      <c r="ENA75" s="58"/>
      <c r="ENB75" s="58"/>
      <c r="ENC75" s="58"/>
      <c r="END75" s="58"/>
      <c r="ENE75" s="58"/>
      <c r="ENF75" s="58"/>
      <c r="ENG75" s="58"/>
      <c r="ENH75" s="58"/>
      <c r="ENI75" s="58"/>
      <c r="ENJ75" s="58"/>
      <c r="ENK75" s="58"/>
      <c r="ENL75" s="58"/>
      <c r="ENM75" s="58"/>
      <c r="ENN75" s="58"/>
      <c r="ENO75" s="58"/>
      <c r="ENP75" s="58"/>
      <c r="ENQ75" s="58"/>
      <c r="ENR75" s="58"/>
      <c r="ENS75" s="58"/>
      <c r="ENT75" s="58"/>
      <c r="ENU75" s="58"/>
      <c r="ENV75" s="58"/>
      <c r="ENW75" s="58"/>
      <c r="ENX75" s="58"/>
      <c r="ENY75" s="58"/>
      <c r="ENZ75" s="58"/>
      <c r="EOA75" s="58"/>
      <c r="EOB75" s="58"/>
      <c r="EOC75" s="58"/>
      <c r="EOD75" s="58"/>
      <c r="EOE75" s="58"/>
      <c r="EOF75" s="58"/>
      <c r="EOG75" s="58"/>
      <c r="EOH75" s="58"/>
      <c r="EOI75" s="58"/>
      <c r="EOJ75" s="58"/>
      <c r="EOK75" s="58"/>
      <c r="EOL75" s="58"/>
      <c r="EOM75" s="58"/>
      <c r="EON75" s="58"/>
      <c r="EOO75" s="58"/>
      <c r="EOP75" s="58"/>
      <c r="EOQ75" s="58"/>
      <c r="EOR75" s="58"/>
      <c r="EOS75" s="58"/>
      <c r="EOT75" s="58"/>
      <c r="EOU75" s="58"/>
      <c r="EOV75" s="58"/>
      <c r="EOW75" s="58"/>
      <c r="EOX75" s="58"/>
      <c r="EOY75" s="58"/>
      <c r="EOZ75" s="58"/>
      <c r="EPA75" s="58"/>
      <c r="EPB75" s="58"/>
      <c r="EPC75" s="58"/>
      <c r="EPD75" s="58"/>
      <c r="EPE75" s="58"/>
      <c r="EPF75" s="58"/>
      <c r="EPG75" s="58"/>
      <c r="EPH75" s="58"/>
      <c r="EPI75" s="58"/>
      <c r="EPJ75" s="58"/>
      <c r="EPK75" s="58"/>
      <c r="EPL75" s="58"/>
      <c r="EPM75" s="58"/>
      <c r="EPN75" s="58"/>
      <c r="EPO75" s="58"/>
      <c r="EPP75" s="58"/>
      <c r="EPQ75" s="58"/>
      <c r="EPR75" s="58"/>
      <c r="EPS75" s="58"/>
      <c r="EPT75" s="58"/>
      <c r="EPU75" s="58"/>
      <c r="EPV75" s="58"/>
      <c r="EPW75" s="58"/>
      <c r="EPX75" s="58"/>
      <c r="EPY75" s="58"/>
      <c r="EPZ75" s="58"/>
      <c r="EQA75" s="58"/>
      <c r="EQB75" s="58"/>
      <c r="EQC75" s="58"/>
      <c r="EQD75" s="58"/>
      <c r="EQE75" s="58"/>
      <c r="EQF75" s="58"/>
      <c r="EQG75" s="58"/>
      <c r="EQH75" s="58"/>
      <c r="EQI75" s="58"/>
      <c r="EQJ75" s="58"/>
      <c r="EQK75" s="58"/>
      <c r="EQL75" s="58"/>
      <c r="EQM75" s="58"/>
      <c r="EQN75" s="58"/>
      <c r="EQO75" s="58"/>
      <c r="EQP75" s="58"/>
      <c r="EQQ75" s="58"/>
      <c r="EQR75" s="58"/>
      <c r="EQS75" s="58"/>
      <c r="EQT75" s="58"/>
      <c r="EQU75" s="58"/>
      <c r="EQV75" s="58"/>
      <c r="EQW75" s="58"/>
      <c r="EQX75" s="58"/>
      <c r="EQY75" s="58"/>
      <c r="EQZ75" s="58"/>
      <c r="ERA75" s="58"/>
      <c r="ERB75" s="58"/>
      <c r="ERC75" s="58"/>
      <c r="ERD75" s="58"/>
      <c r="ERE75" s="58"/>
      <c r="ERF75" s="58"/>
      <c r="ERG75" s="58"/>
      <c r="ERH75" s="58"/>
      <c r="ERI75" s="58"/>
      <c r="ERJ75" s="58"/>
      <c r="ERK75" s="58"/>
      <c r="ERL75" s="58"/>
      <c r="ERM75" s="58"/>
      <c r="ERN75" s="58"/>
      <c r="ERO75" s="58"/>
      <c r="ERP75" s="58"/>
      <c r="ERQ75" s="58"/>
      <c r="ERR75" s="58"/>
      <c r="ERS75" s="58"/>
      <c r="ERT75" s="58"/>
      <c r="ERU75" s="58"/>
      <c r="ERV75" s="58"/>
      <c r="ERW75" s="58"/>
      <c r="ERX75" s="58"/>
      <c r="ERY75" s="58"/>
      <c r="ERZ75" s="58"/>
      <c r="ESA75" s="58"/>
      <c r="ESB75" s="58"/>
      <c r="ESC75" s="58"/>
      <c r="ESD75" s="58"/>
      <c r="ESE75" s="58"/>
      <c r="ESF75" s="58"/>
      <c r="ESG75" s="58"/>
      <c r="ESH75" s="58"/>
      <c r="ESI75" s="58"/>
      <c r="ESJ75" s="58"/>
      <c r="ESK75" s="58"/>
      <c r="ESL75" s="58"/>
      <c r="ESM75" s="58"/>
      <c r="ESN75" s="58"/>
      <c r="ESO75" s="58"/>
      <c r="ESP75" s="58"/>
      <c r="ESQ75" s="58"/>
      <c r="ESR75" s="58"/>
      <c r="ESS75" s="58"/>
      <c r="EST75" s="58"/>
      <c r="ESU75" s="58"/>
      <c r="ESV75" s="58"/>
      <c r="ESW75" s="58"/>
      <c r="ESX75" s="58"/>
      <c r="ESY75" s="58"/>
      <c r="ESZ75" s="58"/>
      <c r="ETA75" s="58"/>
      <c r="ETB75" s="58"/>
      <c r="ETC75" s="58"/>
      <c r="ETD75" s="58"/>
      <c r="ETE75" s="58"/>
      <c r="ETF75" s="58"/>
      <c r="ETG75" s="58"/>
      <c r="ETH75" s="58"/>
      <c r="ETI75" s="58"/>
      <c r="ETJ75" s="58"/>
      <c r="ETK75" s="58"/>
      <c r="ETL75" s="58"/>
      <c r="ETM75" s="58"/>
      <c r="ETN75" s="58"/>
      <c r="ETO75" s="58"/>
      <c r="ETP75" s="58"/>
      <c r="ETQ75" s="58"/>
      <c r="ETR75" s="58"/>
      <c r="ETS75" s="58"/>
      <c r="ETT75" s="58"/>
      <c r="ETU75" s="58"/>
      <c r="ETV75" s="58"/>
      <c r="ETW75" s="58"/>
      <c r="ETX75" s="58"/>
      <c r="ETY75" s="58"/>
      <c r="ETZ75" s="58"/>
      <c r="EUA75" s="58"/>
      <c r="EUB75" s="58"/>
      <c r="EUC75" s="58"/>
      <c r="EUD75" s="58"/>
      <c r="EUE75" s="58"/>
      <c r="EUF75" s="58"/>
      <c r="EUG75" s="58"/>
      <c r="EUH75" s="58"/>
      <c r="EUI75" s="58"/>
      <c r="EUJ75" s="58"/>
      <c r="EUK75" s="58"/>
      <c r="EUL75" s="58"/>
      <c r="EUM75" s="58"/>
      <c r="EUN75" s="58"/>
      <c r="EUO75" s="58"/>
      <c r="EUP75" s="58"/>
      <c r="EUQ75" s="58"/>
      <c r="EUR75" s="58"/>
      <c r="EUS75" s="58"/>
      <c r="EUT75" s="58"/>
      <c r="EUU75" s="58"/>
      <c r="EUV75" s="58"/>
      <c r="EUW75" s="58"/>
      <c r="EUX75" s="58"/>
      <c r="EUY75" s="58"/>
      <c r="EUZ75" s="58"/>
      <c r="EVA75" s="58"/>
      <c r="EVB75" s="58"/>
      <c r="EVC75" s="58"/>
      <c r="EVD75" s="58"/>
      <c r="EVE75" s="58"/>
      <c r="EVF75" s="58"/>
      <c r="EVG75" s="58"/>
      <c r="EVH75" s="58"/>
      <c r="EVI75" s="58"/>
      <c r="EVJ75" s="58"/>
      <c r="EVK75" s="58"/>
      <c r="EVL75" s="58"/>
      <c r="EVM75" s="58"/>
      <c r="EVN75" s="58"/>
      <c r="EVO75" s="58"/>
      <c r="EVP75" s="58"/>
      <c r="EVQ75" s="58"/>
      <c r="EVR75" s="58"/>
      <c r="EVS75" s="58"/>
      <c r="EVT75" s="58"/>
      <c r="EVU75" s="58"/>
      <c r="EVV75" s="58"/>
      <c r="EVW75" s="58"/>
      <c r="EVX75" s="58"/>
      <c r="EVY75" s="58"/>
      <c r="EVZ75" s="58"/>
      <c r="EWA75" s="58"/>
      <c r="EWB75" s="58"/>
      <c r="EWC75" s="58"/>
      <c r="EWD75" s="58"/>
      <c r="EWE75" s="58"/>
      <c r="EWF75" s="58"/>
      <c r="EWG75" s="58"/>
      <c r="EWH75" s="58"/>
      <c r="EWI75" s="58"/>
      <c r="EWJ75" s="58"/>
      <c r="EWK75" s="58"/>
      <c r="EWL75" s="58"/>
      <c r="EWM75" s="58"/>
      <c r="EWN75" s="58"/>
      <c r="EWO75" s="58"/>
      <c r="EWP75" s="58"/>
      <c r="EWQ75" s="58"/>
      <c r="EWR75" s="58"/>
      <c r="EWS75" s="58"/>
      <c r="EWT75" s="58"/>
      <c r="EWU75" s="58"/>
      <c r="EWV75" s="58"/>
      <c r="EWW75" s="58"/>
      <c r="EWX75" s="58"/>
      <c r="EWY75" s="58"/>
      <c r="EWZ75" s="58"/>
      <c r="EXA75" s="58"/>
      <c r="EXB75" s="58"/>
      <c r="EXC75" s="58"/>
      <c r="EXD75" s="58"/>
      <c r="EXE75" s="58"/>
      <c r="EXF75" s="58"/>
      <c r="EXG75" s="58"/>
      <c r="EXH75" s="58"/>
      <c r="EXI75" s="58"/>
      <c r="EXJ75" s="58"/>
      <c r="EXK75" s="58"/>
      <c r="EXL75" s="58"/>
      <c r="EXM75" s="58"/>
      <c r="EXN75" s="58"/>
      <c r="EXO75" s="58"/>
      <c r="EXP75" s="58"/>
      <c r="EXQ75" s="58"/>
      <c r="EXR75" s="58"/>
      <c r="EXS75" s="58"/>
      <c r="EXT75" s="58"/>
      <c r="EXU75" s="58"/>
      <c r="EXV75" s="58"/>
      <c r="EXW75" s="58"/>
      <c r="EXX75" s="58"/>
      <c r="EXY75" s="58"/>
      <c r="EXZ75" s="58"/>
      <c r="EYA75" s="58"/>
      <c r="EYB75" s="58"/>
      <c r="EYC75" s="58"/>
      <c r="EYD75" s="58"/>
      <c r="EYE75" s="58"/>
      <c r="EYF75" s="58"/>
      <c r="EYG75" s="58"/>
      <c r="EYH75" s="58"/>
      <c r="EYI75" s="58"/>
      <c r="EYJ75" s="58"/>
      <c r="EYK75" s="58"/>
      <c r="EYL75" s="58"/>
      <c r="EYM75" s="58"/>
      <c r="EYN75" s="58"/>
      <c r="EYO75" s="58"/>
      <c r="EYP75" s="58"/>
      <c r="EYQ75" s="58"/>
      <c r="EYR75" s="58"/>
      <c r="EYS75" s="58"/>
      <c r="EYT75" s="58"/>
      <c r="EYU75" s="58"/>
      <c r="EYV75" s="58"/>
      <c r="EYW75" s="58"/>
      <c r="EYX75" s="58"/>
      <c r="EYY75" s="58"/>
      <c r="EYZ75" s="58"/>
      <c r="EZA75" s="58"/>
      <c r="EZB75" s="58"/>
      <c r="EZC75" s="58"/>
      <c r="EZD75" s="58"/>
      <c r="EZE75" s="58"/>
      <c r="EZF75" s="58"/>
      <c r="EZG75" s="58"/>
      <c r="EZH75" s="58"/>
      <c r="EZI75" s="58"/>
      <c r="EZJ75" s="58"/>
      <c r="EZK75" s="58"/>
      <c r="EZL75" s="58"/>
      <c r="EZM75" s="58"/>
      <c r="EZN75" s="58"/>
      <c r="EZO75" s="58"/>
      <c r="EZP75" s="58"/>
      <c r="EZQ75" s="58"/>
      <c r="EZR75" s="58"/>
      <c r="EZS75" s="58"/>
      <c r="EZT75" s="58"/>
      <c r="EZU75" s="58"/>
      <c r="EZV75" s="58"/>
      <c r="EZW75" s="58"/>
      <c r="EZX75" s="58"/>
      <c r="EZY75" s="58"/>
      <c r="EZZ75" s="58"/>
      <c r="FAA75" s="58"/>
      <c r="FAB75" s="58"/>
      <c r="FAC75" s="58"/>
      <c r="FAD75" s="58"/>
      <c r="FAE75" s="58"/>
      <c r="FAF75" s="58"/>
      <c r="FAG75" s="58"/>
      <c r="FAH75" s="58"/>
      <c r="FAI75" s="58"/>
      <c r="FAJ75" s="58"/>
      <c r="FAK75" s="58"/>
      <c r="FAL75" s="58"/>
      <c r="FAM75" s="58"/>
      <c r="FAN75" s="58"/>
      <c r="FAO75" s="58"/>
      <c r="FAP75" s="58"/>
      <c r="FAQ75" s="58"/>
      <c r="FAR75" s="58"/>
      <c r="FAS75" s="58"/>
      <c r="FAT75" s="58"/>
      <c r="FAU75" s="58"/>
      <c r="FAV75" s="58"/>
      <c r="FAW75" s="58"/>
      <c r="FAX75" s="58"/>
      <c r="FAY75" s="58"/>
      <c r="FAZ75" s="58"/>
      <c r="FBA75" s="58"/>
      <c r="FBB75" s="58"/>
      <c r="FBC75" s="58"/>
      <c r="FBD75" s="58"/>
      <c r="FBE75" s="58"/>
      <c r="FBF75" s="58"/>
      <c r="FBG75" s="58"/>
      <c r="FBH75" s="58"/>
      <c r="FBI75" s="58"/>
      <c r="FBJ75" s="58"/>
      <c r="FBK75" s="58"/>
      <c r="FBL75" s="58"/>
      <c r="FBM75" s="58"/>
      <c r="FBN75" s="58"/>
      <c r="FBO75" s="58"/>
      <c r="FBP75" s="58"/>
      <c r="FBQ75" s="58"/>
      <c r="FBR75" s="58"/>
      <c r="FBS75" s="58"/>
      <c r="FBT75" s="58"/>
      <c r="FBU75" s="58"/>
      <c r="FBV75" s="58"/>
      <c r="FBW75" s="58"/>
      <c r="FBX75" s="58"/>
      <c r="FBY75" s="58"/>
      <c r="FBZ75" s="58"/>
      <c r="FCA75" s="58"/>
      <c r="FCB75" s="58"/>
      <c r="FCC75" s="58"/>
      <c r="FCD75" s="58"/>
      <c r="FCE75" s="58"/>
      <c r="FCF75" s="58"/>
      <c r="FCG75" s="58"/>
      <c r="FCH75" s="58"/>
      <c r="FCI75" s="58"/>
      <c r="FCJ75" s="58"/>
      <c r="FCK75" s="58"/>
      <c r="FCL75" s="58"/>
      <c r="FCM75" s="58"/>
      <c r="FCN75" s="58"/>
      <c r="FCO75" s="58"/>
      <c r="FCP75" s="58"/>
      <c r="FCQ75" s="58"/>
      <c r="FCR75" s="58"/>
      <c r="FCS75" s="58"/>
      <c r="FCT75" s="58"/>
      <c r="FCU75" s="58"/>
      <c r="FCV75" s="58"/>
      <c r="FCW75" s="58"/>
      <c r="FCX75" s="58"/>
      <c r="FCY75" s="58"/>
      <c r="FCZ75" s="58"/>
      <c r="FDA75" s="58"/>
      <c r="FDB75" s="58"/>
      <c r="FDC75" s="58"/>
      <c r="FDD75" s="58"/>
      <c r="FDE75" s="58"/>
      <c r="FDF75" s="58"/>
      <c r="FDG75" s="58"/>
      <c r="FDH75" s="58"/>
      <c r="FDI75" s="58"/>
      <c r="FDJ75" s="58"/>
      <c r="FDK75" s="58"/>
      <c r="FDL75" s="58"/>
      <c r="FDM75" s="58"/>
      <c r="FDN75" s="58"/>
      <c r="FDO75" s="58"/>
      <c r="FDP75" s="58"/>
      <c r="FDQ75" s="58"/>
      <c r="FDR75" s="58"/>
      <c r="FDS75" s="58"/>
      <c r="FDT75" s="58"/>
      <c r="FDU75" s="58"/>
      <c r="FDV75" s="58"/>
      <c r="FDW75" s="58"/>
      <c r="FDX75" s="58"/>
      <c r="FDY75" s="58"/>
      <c r="FDZ75" s="58"/>
      <c r="FEA75" s="58"/>
      <c r="FEB75" s="58"/>
      <c r="FEC75" s="58"/>
      <c r="FED75" s="58"/>
      <c r="FEE75" s="58"/>
      <c r="FEF75" s="58"/>
      <c r="FEG75" s="58"/>
      <c r="FEH75" s="58"/>
      <c r="FEI75" s="58"/>
      <c r="FEJ75" s="58"/>
      <c r="FEK75" s="58"/>
      <c r="FEL75" s="58"/>
      <c r="FEM75" s="58"/>
      <c r="FEN75" s="58"/>
      <c r="FEO75" s="58"/>
      <c r="FEP75" s="58"/>
      <c r="FEQ75" s="58"/>
      <c r="FER75" s="58"/>
      <c r="FES75" s="58"/>
      <c r="FET75" s="58"/>
      <c r="FEU75" s="58"/>
      <c r="FEV75" s="58"/>
      <c r="FEW75" s="58"/>
      <c r="FEX75" s="58"/>
      <c r="FEY75" s="58"/>
      <c r="FEZ75" s="58"/>
      <c r="FFA75" s="58"/>
      <c r="FFB75" s="58"/>
      <c r="FFC75" s="58"/>
      <c r="FFD75" s="58"/>
      <c r="FFE75" s="58"/>
      <c r="FFF75" s="58"/>
      <c r="FFG75" s="58"/>
      <c r="FFH75" s="58"/>
      <c r="FFI75" s="58"/>
      <c r="FFJ75" s="58"/>
      <c r="FFK75" s="58"/>
      <c r="FFL75" s="58"/>
      <c r="FFM75" s="58"/>
      <c r="FFN75" s="58"/>
      <c r="FFO75" s="58"/>
      <c r="FFP75" s="58"/>
      <c r="FFQ75" s="58"/>
      <c r="FFR75" s="58"/>
      <c r="FFS75" s="58"/>
      <c r="FFT75" s="58"/>
      <c r="FFU75" s="58"/>
      <c r="FFV75" s="58"/>
      <c r="FFW75" s="58"/>
      <c r="FFX75" s="58"/>
      <c r="FFY75" s="58"/>
      <c r="FFZ75" s="58"/>
      <c r="FGA75" s="58"/>
      <c r="FGB75" s="58"/>
      <c r="FGC75" s="58"/>
      <c r="FGD75" s="58"/>
      <c r="FGE75" s="58"/>
      <c r="FGF75" s="58"/>
      <c r="FGG75" s="58"/>
      <c r="FGH75" s="58"/>
      <c r="FGI75" s="58"/>
      <c r="FGJ75" s="58"/>
      <c r="FGK75" s="58"/>
      <c r="FGL75" s="58"/>
      <c r="FGM75" s="58"/>
      <c r="FGN75" s="58"/>
      <c r="FGO75" s="58"/>
      <c r="FGP75" s="58"/>
      <c r="FGQ75" s="58"/>
      <c r="FGR75" s="58"/>
      <c r="FGS75" s="58"/>
      <c r="FGT75" s="58"/>
      <c r="FGU75" s="58"/>
      <c r="FGV75" s="58"/>
      <c r="FGW75" s="58"/>
      <c r="FGX75" s="58"/>
      <c r="FGY75" s="58"/>
      <c r="FGZ75" s="58"/>
      <c r="FHA75" s="58"/>
      <c r="FHB75" s="58"/>
      <c r="FHC75" s="58"/>
      <c r="FHD75" s="58"/>
      <c r="FHE75" s="58"/>
      <c r="FHF75" s="58"/>
      <c r="FHG75" s="58"/>
      <c r="FHH75" s="58"/>
      <c r="FHI75" s="58"/>
      <c r="FHJ75" s="58"/>
      <c r="FHK75" s="58"/>
      <c r="FHL75" s="58"/>
      <c r="FHM75" s="58"/>
      <c r="FHN75" s="58"/>
      <c r="FHO75" s="58"/>
      <c r="FHP75" s="58"/>
      <c r="FHQ75" s="58"/>
      <c r="FHR75" s="58"/>
      <c r="FHS75" s="58"/>
      <c r="FHT75" s="58"/>
      <c r="FHU75" s="58"/>
      <c r="FHV75" s="58"/>
      <c r="FHW75" s="58"/>
      <c r="FHX75" s="58"/>
      <c r="FHY75" s="58"/>
      <c r="FHZ75" s="58"/>
      <c r="FIA75" s="58"/>
      <c r="FIB75" s="58"/>
      <c r="FIC75" s="58"/>
      <c r="FID75" s="58"/>
      <c r="FIE75" s="58"/>
      <c r="FIF75" s="58"/>
      <c r="FIG75" s="58"/>
      <c r="FIH75" s="58"/>
      <c r="FII75" s="58"/>
      <c r="FIJ75" s="58"/>
      <c r="FIK75" s="58"/>
      <c r="FIL75" s="58"/>
      <c r="FIM75" s="58"/>
      <c r="FIN75" s="58"/>
      <c r="FIO75" s="58"/>
      <c r="FIP75" s="58"/>
      <c r="FIQ75" s="58"/>
      <c r="FIR75" s="58"/>
      <c r="FIS75" s="58"/>
      <c r="FIT75" s="58"/>
      <c r="FIU75" s="58"/>
      <c r="FIV75" s="58"/>
      <c r="FIW75" s="58"/>
      <c r="FIX75" s="58"/>
      <c r="FIY75" s="58"/>
      <c r="FIZ75" s="58"/>
      <c r="FJA75" s="58"/>
      <c r="FJB75" s="58"/>
      <c r="FJC75" s="58"/>
      <c r="FJD75" s="58"/>
      <c r="FJE75" s="58"/>
      <c r="FJF75" s="58"/>
      <c r="FJG75" s="58"/>
      <c r="FJH75" s="58"/>
      <c r="FJI75" s="58"/>
      <c r="FJJ75" s="58"/>
      <c r="FJK75" s="58"/>
      <c r="FJL75" s="58"/>
      <c r="FJM75" s="58"/>
      <c r="FJN75" s="58"/>
      <c r="FJO75" s="58"/>
      <c r="FJP75" s="58"/>
      <c r="FJQ75" s="58"/>
      <c r="FJR75" s="58"/>
      <c r="FJS75" s="58"/>
      <c r="FJT75" s="58"/>
      <c r="FJU75" s="58"/>
      <c r="FJV75" s="58"/>
      <c r="FJW75" s="58"/>
      <c r="FJX75" s="58"/>
      <c r="FJY75" s="58"/>
      <c r="FJZ75" s="58"/>
      <c r="FKA75" s="58"/>
      <c r="FKB75" s="58"/>
      <c r="FKC75" s="58"/>
      <c r="FKD75" s="58"/>
      <c r="FKE75" s="58"/>
      <c r="FKF75" s="58"/>
      <c r="FKG75" s="58"/>
      <c r="FKH75" s="58"/>
      <c r="FKI75" s="58"/>
      <c r="FKJ75" s="58"/>
      <c r="FKK75" s="58"/>
      <c r="FKL75" s="58"/>
      <c r="FKM75" s="58"/>
      <c r="FKN75" s="58"/>
      <c r="FKO75" s="58"/>
      <c r="FKP75" s="58"/>
      <c r="FKQ75" s="58"/>
      <c r="FKR75" s="58"/>
      <c r="FKS75" s="58"/>
      <c r="FKT75" s="58"/>
      <c r="FKU75" s="58"/>
      <c r="FKV75" s="58"/>
      <c r="FKW75" s="58"/>
      <c r="FKX75" s="58"/>
      <c r="FKY75" s="58"/>
      <c r="FKZ75" s="58"/>
      <c r="FLA75" s="58"/>
      <c r="FLB75" s="58"/>
      <c r="FLC75" s="58"/>
      <c r="FLD75" s="58"/>
      <c r="FLE75" s="58"/>
      <c r="FLF75" s="58"/>
      <c r="FLG75" s="58"/>
      <c r="FLH75" s="58"/>
      <c r="FLI75" s="58"/>
      <c r="FLJ75" s="58"/>
      <c r="FLK75" s="58"/>
      <c r="FLL75" s="58"/>
      <c r="FLM75" s="58"/>
      <c r="FLN75" s="58"/>
      <c r="FLO75" s="58"/>
      <c r="FLP75" s="58"/>
      <c r="FLQ75" s="58"/>
      <c r="FLR75" s="58"/>
      <c r="FLS75" s="58"/>
      <c r="FLT75" s="58"/>
      <c r="FLU75" s="58"/>
      <c r="FLV75" s="58"/>
      <c r="FLW75" s="58"/>
      <c r="FLX75" s="58"/>
      <c r="FLY75" s="58"/>
      <c r="FLZ75" s="58"/>
      <c r="FMA75" s="58"/>
      <c r="FMB75" s="58"/>
      <c r="FMC75" s="58"/>
      <c r="FMD75" s="58"/>
      <c r="FME75" s="58"/>
      <c r="FMF75" s="58"/>
      <c r="FMG75" s="58"/>
      <c r="FMH75" s="58"/>
      <c r="FMI75" s="58"/>
      <c r="FMJ75" s="58"/>
      <c r="FMK75" s="58"/>
      <c r="FML75" s="58"/>
      <c r="FMM75" s="58"/>
      <c r="FMN75" s="58"/>
      <c r="FMO75" s="58"/>
      <c r="FMP75" s="58"/>
      <c r="FMQ75" s="58"/>
      <c r="FMR75" s="58"/>
      <c r="FMS75" s="58"/>
      <c r="FMT75" s="58"/>
      <c r="FMU75" s="58"/>
      <c r="FMV75" s="58"/>
      <c r="FMW75" s="58"/>
      <c r="FMX75" s="58"/>
      <c r="FMY75" s="58"/>
      <c r="FMZ75" s="58"/>
      <c r="FNA75" s="58"/>
      <c r="FNB75" s="58"/>
      <c r="FNC75" s="58"/>
      <c r="FND75" s="58"/>
      <c r="FNE75" s="58"/>
      <c r="FNF75" s="58"/>
      <c r="FNG75" s="58"/>
      <c r="FNH75" s="58"/>
      <c r="FNI75" s="58"/>
      <c r="FNJ75" s="58"/>
      <c r="FNK75" s="58"/>
      <c r="FNL75" s="58"/>
      <c r="FNM75" s="58"/>
      <c r="FNN75" s="58"/>
      <c r="FNO75" s="58"/>
      <c r="FNP75" s="58"/>
      <c r="FNQ75" s="58"/>
      <c r="FNR75" s="58"/>
      <c r="FNS75" s="58"/>
      <c r="FNT75" s="58"/>
      <c r="FNU75" s="58"/>
      <c r="FNV75" s="58"/>
      <c r="FNW75" s="58"/>
      <c r="FNX75" s="58"/>
      <c r="FNY75" s="58"/>
      <c r="FNZ75" s="58"/>
      <c r="FOA75" s="58"/>
      <c r="FOB75" s="58"/>
      <c r="FOC75" s="58"/>
      <c r="FOD75" s="58"/>
      <c r="FOE75" s="58"/>
      <c r="FOF75" s="58"/>
      <c r="FOG75" s="58"/>
      <c r="FOH75" s="58"/>
      <c r="FOI75" s="58"/>
      <c r="FOJ75" s="58"/>
      <c r="FOK75" s="58"/>
      <c r="FOL75" s="58"/>
      <c r="FOM75" s="58"/>
      <c r="FON75" s="58"/>
      <c r="FOO75" s="58"/>
      <c r="FOP75" s="58"/>
      <c r="FOQ75" s="58"/>
      <c r="FOR75" s="58"/>
      <c r="FOS75" s="58"/>
      <c r="FOT75" s="58"/>
      <c r="FOU75" s="58"/>
      <c r="FOV75" s="58"/>
      <c r="FOW75" s="58"/>
      <c r="FOX75" s="58"/>
      <c r="FOY75" s="58"/>
      <c r="FOZ75" s="58"/>
      <c r="FPA75" s="58"/>
      <c r="FPB75" s="58"/>
      <c r="FPC75" s="58"/>
      <c r="FPD75" s="58"/>
      <c r="FPE75" s="58"/>
      <c r="FPF75" s="58"/>
      <c r="FPG75" s="58"/>
      <c r="FPH75" s="58"/>
      <c r="FPI75" s="58"/>
      <c r="FPJ75" s="58"/>
      <c r="FPK75" s="58"/>
      <c r="FPL75" s="58"/>
      <c r="FPM75" s="58"/>
      <c r="FPN75" s="58"/>
      <c r="FPO75" s="58"/>
      <c r="FPP75" s="58"/>
      <c r="FPQ75" s="58"/>
      <c r="FPR75" s="58"/>
      <c r="FPS75" s="58"/>
      <c r="FPT75" s="58"/>
      <c r="FPU75" s="58"/>
      <c r="FPV75" s="58"/>
      <c r="FPW75" s="58"/>
      <c r="FPX75" s="58"/>
      <c r="FPY75" s="58"/>
      <c r="FPZ75" s="58"/>
      <c r="FQA75" s="58"/>
      <c r="FQB75" s="58"/>
      <c r="FQC75" s="58"/>
      <c r="FQD75" s="58"/>
      <c r="FQE75" s="58"/>
      <c r="FQF75" s="58"/>
      <c r="FQG75" s="58"/>
      <c r="FQH75" s="58"/>
      <c r="FQI75" s="58"/>
      <c r="FQJ75" s="58"/>
      <c r="FQK75" s="58"/>
      <c r="FQL75" s="58"/>
      <c r="FQM75" s="58"/>
      <c r="FQN75" s="58"/>
      <c r="FQO75" s="58"/>
      <c r="FQP75" s="58"/>
      <c r="FQQ75" s="58"/>
      <c r="FQR75" s="58"/>
      <c r="FQS75" s="58"/>
      <c r="FQT75" s="58"/>
      <c r="FQU75" s="58"/>
      <c r="FQV75" s="58"/>
      <c r="FQW75" s="58"/>
      <c r="FQX75" s="58"/>
      <c r="FQY75" s="58"/>
      <c r="FQZ75" s="58"/>
      <c r="FRA75" s="58"/>
      <c r="FRB75" s="58"/>
      <c r="FRC75" s="58"/>
      <c r="FRD75" s="58"/>
      <c r="FRE75" s="58"/>
      <c r="FRF75" s="58"/>
      <c r="FRG75" s="58"/>
      <c r="FRH75" s="58"/>
      <c r="FRI75" s="58"/>
      <c r="FRJ75" s="58"/>
      <c r="FRK75" s="58"/>
      <c r="FRL75" s="58"/>
      <c r="FRM75" s="58"/>
      <c r="FRN75" s="58"/>
      <c r="FRO75" s="58"/>
      <c r="FRP75" s="58"/>
      <c r="FRQ75" s="58"/>
      <c r="FRR75" s="58"/>
      <c r="FRS75" s="58"/>
      <c r="FRT75" s="58"/>
      <c r="FRU75" s="58"/>
      <c r="FRV75" s="58"/>
      <c r="FRW75" s="58"/>
      <c r="FRX75" s="58"/>
      <c r="FRY75" s="58"/>
      <c r="FRZ75" s="58"/>
      <c r="FSA75" s="58"/>
      <c r="FSB75" s="58"/>
      <c r="FSC75" s="58"/>
      <c r="FSD75" s="58"/>
      <c r="FSE75" s="58"/>
      <c r="FSF75" s="58"/>
      <c r="FSG75" s="58"/>
      <c r="FSH75" s="58"/>
      <c r="FSI75" s="58"/>
      <c r="FSJ75" s="58"/>
      <c r="FSK75" s="58"/>
      <c r="FSL75" s="58"/>
      <c r="FSM75" s="58"/>
      <c r="FSN75" s="58"/>
      <c r="FSO75" s="58"/>
      <c r="FSP75" s="58"/>
      <c r="FSQ75" s="58"/>
      <c r="FSR75" s="58"/>
      <c r="FSS75" s="58"/>
      <c r="FST75" s="58"/>
      <c r="FSU75" s="58"/>
      <c r="FSV75" s="58"/>
      <c r="FSW75" s="58"/>
      <c r="FSX75" s="58"/>
      <c r="FSY75" s="58"/>
      <c r="FSZ75" s="58"/>
      <c r="FTA75" s="58"/>
      <c r="FTB75" s="58"/>
      <c r="FTC75" s="58"/>
      <c r="FTD75" s="58"/>
      <c r="FTE75" s="58"/>
      <c r="FTF75" s="58"/>
      <c r="FTG75" s="58"/>
      <c r="FTH75" s="58"/>
      <c r="FTI75" s="58"/>
      <c r="FTJ75" s="58"/>
      <c r="FTK75" s="58"/>
      <c r="FTL75" s="58"/>
      <c r="FTM75" s="58"/>
      <c r="FTN75" s="58"/>
      <c r="FTO75" s="58"/>
      <c r="FTP75" s="58"/>
      <c r="FTQ75" s="58"/>
      <c r="FTR75" s="58"/>
      <c r="FTS75" s="58"/>
      <c r="FTT75" s="58"/>
      <c r="FTU75" s="58"/>
      <c r="FTV75" s="58"/>
      <c r="FTW75" s="58"/>
      <c r="FTX75" s="58"/>
      <c r="FTY75" s="58"/>
      <c r="FTZ75" s="58"/>
      <c r="FUA75" s="58"/>
      <c r="FUB75" s="58"/>
      <c r="FUC75" s="58"/>
      <c r="FUD75" s="58"/>
      <c r="FUE75" s="58"/>
      <c r="FUF75" s="58"/>
      <c r="FUG75" s="58"/>
      <c r="FUH75" s="58"/>
      <c r="FUI75" s="58"/>
      <c r="FUJ75" s="58"/>
      <c r="FUK75" s="58"/>
      <c r="FUL75" s="58"/>
      <c r="FUM75" s="58"/>
      <c r="FUN75" s="58"/>
      <c r="FUO75" s="58"/>
      <c r="FUP75" s="58"/>
      <c r="FUQ75" s="58"/>
      <c r="FUR75" s="58"/>
      <c r="FUS75" s="58"/>
      <c r="FUT75" s="58"/>
      <c r="FUU75" s="58"/>
      <c r="FUV75" s="58"/>
      <c r="FUW75" s="58"/>
      <c r="FUX75" s="58"/>
      <c r="FUY75" s="58"/>
      <c r="FUZ75" s="58"/>
      <c r="FVA75" s="58"/>
      <c r="FVB75" s="58"/>
      <c r="FVC75" s="58"/>
      <c r="FVD75" s="58"/>
      <c r="FVE75" s="58"/>
      <c r="FVF75" s="58"/>
      <c r="FVG75" s="58"/>
      <c r="FVH75" s="58"/>
      <c r="FVI75" s="58"/>
      <c r="FVJ75" s="58"/>
      <c r="FVK75" s="58"/>
      <c r="FVL75" s="58"/>
      <c r="FVM75" s="58"/>
      <c r="FVN75" s="58"/>
      <c r="FVO75" s="58"/>
      <c r="FVP75" s="58"/>
      <c r="FVQ75" s="58"/>
      <c r="FVR75" s="58"/>
      <c r="FVS75" s="58"/>
      <c r="FVT75" s="58"/>
      <c r="FVU75" s="58"/>
      <c r="FVV75" s="58"/>
      <c r="FVW75" s="58"/>
      <c r="FVX75" s="58"/>
      <c r="FVY75" s="58"/>
      <c r="FVZ75" s="58"/>
      <c r="FWA75" s="58"/>
      <c r="FWB75" s="58"/>
      <c r="FWC75" s="58"/>
      <c r="FWD75" s="58"/>
      <c r="FWE75" s="58"/>
      <c r="FWF75" s="58"/>
      <c r="FWG75" s="58"/>
      <c r="FWH75" s="58"/>
      <c r="FWI75" s="58"/>
      <c r="FWJ75" s="58"/>
      <c r="FWK75" s="58"/>
      <c r="FWL75" s="58"/>
      <c r="FWM75" s="58"/>
      <c r="FWN75" s="58"/>
      <c r="FWO75" s="58"/>
      <c r="FWP75" s="58"/>
      <c r="FWQ75" s="58"/>
      <c r="FWR75" s="58"/>
      <c r="FWS75" s="58"/>
      <c r="FWT75" s="58"/>
      <c r="FWU75" s="58"/>
      <c r="FWV75" s="58"/>
      <c r="FWW75" s="58"/>
      <c r="FWX75" s="58"/>
      <c r="FWY75" s="58"/>
      <c r="FWZ75" s="58"/>
      <c r="FXA75" s="58"/>
      <c r="FXB75" s="58"/>
      <c r="FXC75" s="58"/>
      <c r="FXD75" s="58"/>
      <c r="FXE75" s="58"/>
      <c r="FXF75" s="58"/>
      <c r="FXG75" s="58"/>
      <c r="FXH75" s="58"/>
      <c r="FXI75" s="58"/>
      <c r="FXJ75" s="58"/>
      <c r="FXK75" s="58"/>
      <c r="FXL75" s="58"/>
      <c r="FXM75" s="58"/>
      <c r="FXN75" s="58"/>
      <c r="FXO75" s="58"/>
      <c r="FXP75" s="58"/>
      <c r="FXQ75" s="58"/>
      <c r="FXR75" s="58"/>
      <c r="FXS75" s="58"/>
      <c r="FXT75" s="58"/>
      <c r="FXU75" s="58"/>
      <c r="FXV75" s="58"/>
      <c r="FXW75" s="58"/>
      <c r="FXX75" s="58"/>
      <c r="FXY75" s="58"/>
      <c r="FXZ75" s="58"/>
      <c r="FYA75" s="58"/>
      <c r="FYB75" s="58"/>
      <c r="FYC75" s="58"/>
      <c r="FYD75" s="58"/>
      <c r="FYE75" s="58"/>
      <c r="FYF75" s="58"/>
      <c r="FYG75" s="58"/>
      <c r="FYH75" s="58"/>
      <c r="FYI75" s="58"/>
      <c r="FYJ75" s="58"/>
      <c r="FYK75" s="58"/>
      <c r="FYL75" s="58"/>
      <c r="FYM75" s="58"/>
      <c r="FYN75" s="58"/>
      <c r="FYO75" s="58"/>
      <c r="FYP75" s="58"/>
      <c r="FYQ75" s="58"/>
      <c r="FYR75" s="58"/>
      <c r="FYS75" s="58"/>
      <c r="FYT75" s="58"/>
      <c r="FYU75" s="58"/>
      <c r="FYV75" s="58"/>
      <c r="FYW75" s="58"/>
      <c r="FYX75" s="58"/>
      <c r="FYY75" s="58"/>
      <c r="FYZ75" s="58"/>
      <c r="FZA75" s="58"/>
      <c r="FZB75" s="58"/>
      <c r="FZC75" s="58"/>
      <c r="FZD75" s="58"/>
      <c r="FZE75" s="58"/>
      <c r="FZF75" s="58"/>
      <c r="FZG75" s="58"/>
      <c r="FZH75" s="58"/>
      <c r="FZI75" s="58"/>
      <c r="FZJ75" s="58"/>
      <c r="FZK75" s="58"/>
      <c r="FZL75" s="58"/>
      <c r="FZM75" s="58"/>
      <c r="FZN75" s="58"/>
      <c r="FZO75" s="58"/>
      <c r="FZP75" s="58"/>
      <c r="FZQ75" s="58"/>
      <c r="FZR75" s="58"/>
      <c r="FZS75" s="58"/>
      <c r="FZT75" s="58"/>
      <c r="FZU75" s="58"/>
      <c r="FZV75" s="58"/>
      <c r="FZW75" s="58"/>
      <c r="FZX75" s="58"/>
      <c r="FZY75" s="58"/>
      <c r="FZZ75" s="58"/>
      <c r="GAA75" s="58"/>
      <c r="GAB75" s="58"/>
      <c r="GAC75" s="58"/>
      <c r="GAD75" s="58"/>
      <c r="GAE75" s="58"/>
      <c r="GAF75" s="58"/>
      <c r="GAG75" s="58"/>
      <c r="GAH75" s="58"/>
      <c r="GAI75" s="58"/>
      <c r="GAJ75" s="58"/>
      <c r="GAK75" s="58"/>
      <c r="GAL75" s="58"/>
      <c r="GAM75" s="58"/>
      <c r="GAN75" s="58"/>
      <c r="GAO75" s="58"/>
      <c r="GAP75" s="58"/>
      <c r="GAQ75" s="58"/>
      <c r="GAR75" s="58"/>
      <c r="GAS75" s="58"/>
      <c r="GAT75" s="58"/>
      <c r="GAU75" s="58"/>
      <c r="GAV75" s="58"/>
      <c r="GAW75" s="58"/>
      <c r="GAX75" s="58"/>
      <c r="GAY75" s="58"/>
      <c r="GAZ75" s="58"/>
      <c r="GBA75" s="58"/>
      <c r="GBB75" s="58"/>
      <c r="GBC75" s="58"/>
      <c r="GBD75" s="58"/>
      <c r="GBE75" s="58"/>
      <c r="GBF75" s="58"/>
      <c r="GBG75" s="58"/>
      <c r="GBH75" s="58"/>
      <c r="GBI75" s="58"/>
      <c r="GBJ75" s="58"/>
      <c r="GBK75" s="58"/>
      <c r="GBL75" s="58"/>
      <c r="GBM75" s="58"/>
      <c r="GBN75" s="58"/>
      <c r="GBO75" s="58"/>
      <c r="GBP75" s="58"/>
      <c r="GBQ75" s="58"/>
      <c r="GBR75" s="58"/>
      <c r="GBS75" s="58"/>
      <c r="GBT75" s="58"/>
      <c r="GBU75" s="58"/>
      <c r="GBV75" s="58"/>
      <c r="GBW75" s="58"/>
      <c r="GBX75" s="58"/>
      <c r="GBY75" s="58"/>
      <c r="GBZ75" s="58"/>
      <c r="GCA75" s="58"/>
      <c r="GCB75" s="58"/>
      <c r="GCC75" s="58"/>
      <c r="GCD75" s="58"/>
      <c r="GCE75" s="58"/>
      <c r="GCF75" s="58"/>
      <c r="GCG75" s="58"/>
      <c r="GCH75" s="58"/>
      <c r="GCI75" s="58"/>
      <c r="GCJ75" s="58"/>
      <c r="GCK75" s="58"/>
      <c r="GCL75" s="58"/>
      <c r="GCM75" s="58"/>
      <c r="GCN75" s="58"/>
      <c r="GCO75" s="58"/>
      <c r="GCP75" s="58"/>
      <c r="GCQ75" s="58"/>
      <c r="GCR75" s="58"/>
      <c r="GCS75" s="58"/>
      <c r="GCT75" s="58"/>
      <c r="GCU75" s="58"/>
      <c r="GCV75" s="58"/>
      <c r="GCW75" s="58"/>
      <c r="GCX75" s="58"/>
      <c r="GCY75" s="58"/>
      <c r="GCZ75" s="58"/>
      <c r="GDA75" s="58"/>
      <c r="GDB75" s="58"/>
      <c r="GDC75" s="58"/>
      <c r="GDD75" s="58"/>
      <c r="GDE75" s="58"/>
      <c r="GDF75" s="58"/>
      <c r="GDG75" s="58"/>
      <c r="GDH75" s="58"/>
      <c r="GDI75" s="58"/>
      <c r="GDJ75" s="58"/>
      <c r="GDK75" s="58"/>
      <c r="GDL75" s="58"/>
      <c r="GDM75" s="58"/>
      <c r="GDN75" s="58"/>
      <c r="GDO75" s="58"/>
      <c r="GDP75" s="58"/>
      <c r="GDQ75" s="58"/>
      <c r="GDR75" s="58"/>
      <c r="GDS75" s="58"/>
      <c r="GDT75" s="58"/>
      <c r="GDU75" s="58"/>
      <c r="GDV75" s="58"/>
      <c r="GDW75" s="58"/>
      <c r="GDX75" s="58"/>
      <c r="GDY75" s="58"/>
      <c r="GDZ75" s="58"/>
      <c r="GEA75" s="58"/>
      <c r="GEB75" s="58"/>
      <c r="GEC75" s="58"/>
      <c r="GED75" s="58"/>
      <c r="GEE75" s="58"/>
      <c r="GEF75" s="58"/>
      <c r="GEG75" s="58"/>
      <c r="GEH75" s="58"/>
      <c r="GEI75" s="58"/>
      <c r="GEJ75" s="58"/>
      <c r="GEK75" s="58"/>
      <c r="GEL75" s="58"/>
      <c r="GEM75" s="58"/>
      <c r="GEN75" s="58"/>
      <c r="GEO75" s="58"/>
      <c r="GEP75" s="58"/>
      <c r="GEQ75" s="58"/>
      <c r="GER75" s="58"/>
      <c r="GES75" s="58"/>
      <c r="GET75" s="58"/>
      <c r="GEU75" s="58"/>
      <c r="GEV75" s="58"/>
      <c r="GEW75" s="58"/>
      <c r="GEX75" s="58"/>
      <c r="GEY75" s="58"/>
      <c r="GEZ75" s="58"/>
      <c r="GFA75" s="58"/>
      <c r="GFB75" s="58"/>
      <c r="GFC75" s="58"/>
      <c r="GFD75" s="58"/>
      <c r="GFE75" s="58"/>
      <c r="GFF75" s="58"/>
      <c r="GFG75" s="58"/>
      <c r="GFH75" s="58"/>
      <c r="GFI75" s="58"/>
      <c r="GFJ75" s="58"/>
      <c r="GFK75" s="58"/>
      <c r="GFL75" s="58"/>
      <c r="GFM75" s="58"/>
      <c r="GFN75" s="58"/>
      <c r="GFO75" s="58"/>
      <c r="GFP75" s="58"/>
      <c r="GFQ75" s="58"/>
      <c r="GFR75" s="58"/>
      <c r="GFS75" s="58"/>
      <c r="GFT75" s="58"/>
      <c r="GFU75" s="58"/>
      <c r="GFV75" s="58"/>
      <c r="GFW75" s="58"/>
      <c r="GFX75" s="58"/>
      <c r="GFY75" s="58"/>
      <c r="GFZ75" s="58"/>
      <c r="GGA75" s="58"/>
      <c r="GGB75" s="58"/>
      <c r="GGC75" s="58"/>
      <c r="GGD75" s="58"/>
      <c r="GGE75" s="58"/>
      <c r="GGF75" s="58"/>
      <c r="GGG75" s="58"/>
      <c r="GGH75" s="58"/>
      <c r="GGI75" s="58"/>
      <c r="GGJ75" s="58"/>
      <c r="GGK75" s="58"/>
      <c r="GGL75" s="58"/>
      <c r="GGM75" s="58"/>
      <c r="GGN75" s="58"/>
      <c r="GGO75" s="58"/>
      <c r="GGP75" s="58"/>
      <c r="GGQ75" s="58"/>
      <c r="GGR75" s="58"/>
      <c r="GGS75" s="58"/>
      <c r="GGT75" s="58"/>
      <c r="GGU75" s="58"/>
      <c r="GGV75" s="58"/>
      <c r="GGW75" s="58"/>
      <c r="GGX75" s="58"/>
      <c r="GGY75" s="58"/>
      <c r="GGZ75" s="58"/>
      <c r="GHA75" s="58"/>
      <c r="GHB75" s="58"/>
      <c r="GHC75" s="58"/>
      <c r="GHD75" s="58"/>
      <c r="GHE75" s="58"/>
      <c r="GHF75" s="58"/>
      <c r="GHG75" s="58"/>
      <c r="GHH75" s="58"/>
      <c r="GHI75" s="58"/>
      <c r="GHJ75" s="58"/>
      <c r="GHK75" s="58"/>
      <c r="GHL75" s="58"/>
      <c r="GHM75" s="58"/>
      <c r="GHN75" s="58"/>
      <c r="GHO75" s="58"/>
      <c r="GHP75" s="58"/>
      <c r="GHQ75" s="58"/>
      <c r="GHR75" s="58"/>
      <c r="GHS75" s="58"/>
      <c r="GHT75" s="58"/>
      <c r="GHU75" s="58"/>
      <c r="GHV75" s="58"/>
      <c r="GHW75" s="58"/>
      <c r="GHX75" s="58"/>
      <c r="GHY75" s="58"/>
      <c r="GHZ75" s="58"/>
      <c r="GIA75" s="58"/>
      <c r="GIB75" s="58"/>
      <c r="GIC75" s="58"/>
      <c r="GID75" s="58"/>
      <c r="GIE75" s="58"/>
      <c r="GIF75" s="58"/>
      <c r="GIG75" s="58"/>
      <c r="GIH75" s="58"/>
      <c r="GII75" s="58"/>
      <c r="GIJ75" s="58"/>
      <c r="GIK75" s="58"/>
      <c r="GIL75" s="58"/>
      <c r="GIM75" s="58"/>
      <c r="GIN75" s="58"/>
      <c r="GIO75" s="58"/>
      <c r="GIP75" s="58"/>
      <c r="GIQ75" s="58"/>
      <c r="GIR75" s="58"/>
      <c r="GIS75" s="58"/>
      <c r="GIT75" s="58"/>
      <c r="GIU75" s="58"/>
      <c r="GIV75" s="58"/>
      <c r="GIW75" s="58"/>
      <c r="GIX75" s="58"/>
      <c r="GIY75" s="58"/>
      <c r="GIZ75" s="58"/>
      <c r="GJA75" s="58"/>
      <c r="GJB75" s="58"/>
      <c r="GJC75" s="58"/>
      <c r="GJD75" s="58"/>
      <c r="GJE75" s="58"/>
      <c r="GJF75" s="58"/>
      <c r="GJG75" s="58"/>
      <c r="GJH75" s="58"/>
      <c r="GJI75" s="58"/>
      <c r="GJJ75" s="58"/>
      <c r="GJK75" s="58"/>
      <c r="GJL75" s="58"/>
      <c r="GJM75" s="58"/>
      <c r="GJN75" s="58"/>
      <c r="GJO75" s="58"/>
      <c r="GJP75" s="58"/>
      <c r="GJQ75" s="58"/>
      <c r="GJR75" s="58"/>
      <c r="GJS75" s="58"/>
      <c r="GJT75" s="58"/>
      <c r="GJU75" s="58"/>
      <c r="GJV75" s="58"/>
      <c r="GJW75" s="58"/>
      <c r="GJX75" s="58"/>
      <c r="GJY75" s="58"/>
      <c r="GJZ75" s="58"/>
      <c r="GKA75" s="58"/>
      <c r="GKB75" s="58"/>
      <c r="GKC75" s="58"/>
      <c r="GKD75" s="58"/>
      <c r="GKE75" s="58"/>
      <c r="GKF75" s="58"/>
      <c r="GKG75" s="58"/>
      <c r="GKH75" s="58"/>
      <c r="GKI75" s="58"/>
      <c r="GKJ75" s="58"/>
      <c r="GKK75" s="58"/>
      <c r="GKL75" s="58"/>
      <c r="GKM75" s="58"/>
      <c r="GKN75" s="58"/>
      <c r="GKO75" s="58"/>
      <c r="GKP75" s="58"/>
      <c r="GKQ75" s="58"/>
      <c r="GKR75" s="58"/>
      <c r="GKS75" s="58"/>
      <c r="GKT75" s="58"/>
      <c r="GKU75" s="58"/>
      <c r="GKV75" s="58"/>
      <c r="GKW75" s="58"/>
      <c r="GKX75" s="58"/>
      <c r="GKY75" s="58"/>
      <c r="GKZ75" s="58"/>
      <c r="GLA75" s="58"/>
      <c r="GLB75" s="58"/>
      <c r="GLC75" s="58"/>
      <c r="GLD75" s="58"/>
      <c r="GLE75" s="58"/>
      <c r="GLF75" s="58"/>
      <c r="GLG75" s="58"/>
      <c r="GLH75" s="58"/>
      <c r="GLI75" s="58"/>
      <c r="GLJ75" s="58"/>
      <c r="GLK75" s="58"/>
      <c r="GLL75" s="58"/>
      <c r="GLM75" s="58"/>
      <c r="GLN75" s="58"/>
      <c r="GLO75" s="58"/>
      <c r="GLP75" s="58"/>
      <c r="GLQ75" s="58"/>
      <c r="GLR75" s="58"/>
      <c r="GLS75" s="58"/>
      <c r="GLT75" s="58"/>
      <c r="GLU75" s="58"/>
      <c r="GLV75" s="58"/>
      <c r="GLW75" s="58"/>
      <c r="GLX75" s="58"/>
      <c r="GLY75" s="58"/>
      <c r="GLZ75" s="58"/>
      <c r="GMA75" s="58"/>
      <c r="GMB75" s="58"/>
      <c r="GMC75" s="58"/>
      <c r="GMD75" s="58"/>
      <c r="GME75" s="58"/>
      <c r="GMF75" s="58"/>
      <c r="GMG75" s="58"/>
      <c r="GMH75" s="58"/>
      <c r="GMI75" s="58"/>
      <c r="GMJ75" s="58"/>
      <c r="GMK75" s="58"/>
      <c r="GML75" s="58"/>
      <c r="GMM75" s="58"/>
      <c r="GMN75" s="58"/>
      <c r="GMO75" s="58"/>
      <c r="GMP75" s="58"/>
      <c r="GMQ75" s="58"/>
      <c r="GMR75" s="58"/>
      <c r="GMS75" s="58"/>
      <c r="GMT75" s="58"/>
      <c r="GMU75" s="58"/>
      <c r="GMV75" s="58"/>
      <c r="GMW75" s="58"/>
      <c r="GMX75" s="58"/>
      <c r="GMY75" s="58"/>
      <c r="GMZ75" s="58"/>
      <c r="GNA75" s="58"/>
      <c r="GNB75" s="58"/>
      <c r="GNC75" s="58"/>
      <c r="GND75" s="58"/>
      <c r="GNE75" s="58"/>
      <c r="GNF75" s="58"/>
      <c r="GNG75" s="58"/>
      <c r="GNH75" s="58"/>
      <c r="GNI75" s="58"/>
      <c r="GNJ75" s="58"/>
      <c r="GNK75" s="58"/>
      <c r="GNL75" s="58"/>
      <c r="GNM75" s="58"/>
      <c r="GNN75" s="58"/>
      <c r="GNO75" s="58"/>
      <c r="GNP75" s="58"/>
      <c r="GNQ75" s="58"/>
      <c r="GNR75" s="58"/>
      <c r="GNS75" s="58"/>
      <c r="GNT75" s="58"/>
      <c r="GNU75" s="58"/>
      <c r="GNV75" s="58"/>
      <c r="GNW75" s="58"/>
      <c r="GNX75" s="58"/>
      <c r="GNY75" s="58"/>
      <c r="GNZ75" s="58"/>
      <c r="GOA75" s="58"/>
      <c r="GOB75" s="58"/>
      <c r="GOC75" s="58"/>
      <c r="GOD75" s="58"/>
      <c r="GOE75" s="58"/>
      <c r="GOF75" s="58"/>
      <c r="GOG75" s="58"/>
      <c r="GOH75" s="58"/>
      <c r="GOI75" s="58"/>
      <c r="GOJ75" s="58"/>
      <c r="GOK75" s="58"/>
      <c r="GOL75" s="58"/>
      <c r="GOM75" s="58"/>
      <c r="GON75" s="58"/>
      <c r="GOO75" s="58"/>
      <c r="GOP75" s="58"/>
      <c r="GOQ75" s="58"/>
      <c r="GOR75" s="58"/>
      <c r="GOS75" s="58"/>
      <c r="GOT75" s="58"/>
      <c r="GOU75" s="58"/>
      <c r="GOV75" s="58"/>
      <c r="GOW75" s="58"/>
      <c r="GOX75" s="58"/>
      <c r="GOY75" s="58"/>
      <c r="GOZ75" s="58"/>
      <c r="GPA75" s="58"/>
      <c r="GPB75" s="58"/>
      <c r="GPC75" s="58"/>
      <c r="GPD75" s="58"/>
      <c r="GPE75" s="58"/>
      <c r="GPF75" s="58"/>
      <c r="GPG75" s="58"/>
      <c r="GPH75" s="58"/>
      <c r="GPI75" s="58"/>
      <c r="GPJ75" s="58"/>
      <c r="GPK75" s="58"/>
      <c r="GPL75" s="58"/>
      <c r="GPM75" s="58"/>
      <c r="GPN75" s="58"/>
      <c r="GPO75" s="58"/>
      <c r="GPP75" s="58"/>
      <c r="GPQ75" s="58"/>
      <c r="GPR75" s="58"/>
      <c r="GPS75" s="58"/>
      <c r="GPT75" s="58"/>
      <c r="GPU75" s="58"/>
      <c r="GPV75" s="58"/>
      <c r="GPW75" s="58"/>
      <c r="GPX75" s="58"/>
      <c r="GPY75" s="58"/>
      <c r="GPZ75" s="58"/>
      <c r="GQA75" s="58"/>
      <c r="GQB75" s="58"/>
      <c r="GQC75" s="58"/>
      <c r="GQD75" s="58"/>
      <c r="GQE75" s="58"/>
      <c r="GQF75" s="58"/>
      <c r="GQG75" s="58"/>
      <c r="GQH75" s="58"/>
      <c r="GQI75" s="58"/>
      <c r="GQJ75" s="58"/>
      <c r="GQK75" s="58"/>
      <c r="GQL75" s="58"/>
      <c r="GQM75" s="58"/>
      <c r="GQN75" s="58"/>
      <c r="GQO75" s="58"/>
      <c r="GQP75" s="58"/>
      <c r="GQQ75" s="58"/>
      <c r="GQR75" s="58"/>
      <c r="GQS75" s="58"/>
      <c r="GQT75" s="58"/>
      <c r="GQU75" s="58"/>
      <c r="GQV75" s="58"/>
      <c r="GQW75" s="58"/>
      <c r="GQX75" s="58"/>
      <c r="GQY75" s="58"/>
      <c r="GQZ75" s="58"/>
      <c r="GRA75" s="58"/>
      <c r="GRB75" s="58"/>
      <c r="GRC75" s="58"/>
      <c r="GRD75" s="58"/>
      <c r="GRE75" s="58"/>
      <c r="GRF75" s="58"/>
      <c r="GRG75" s="58"/>
      <c r="GRH75" s="58"/>
      <c r="GRI75" s="58"/>
      <c r="GRJ75" s="58"/>
      <c r="GRK75" s="58"/>
      <c r="GRL75" s="58"/>
      <c r="GRM75" s="58"/>
      <c r="GRN75" s="58"/>
      <c r="GRO75" s="58"/>
      <c r="GRP75" s="58"/>
      <c r="GRQ75" s="58"/>
      <c r="GRR75" s="58"/>
      <c r="GRS75" s="58"/>
      <c r="GRT75" s="58"/>
      <c r="GRU75" s="58"/>
      <c r="GRV75" s="58"/>
      <c r="GRW75" s="58"/>
      <c r="GRX75" s="58"/>
      <c r="GRY75" s="58"/>
      <c r="GRZ75" s="58"/>
      <c r="GSA75" s="58"/>
      <c r="GSB75" s="58"/>
      <c r="GSC75" s="58"/>
      <c r="GSD75" s="58"/>
      <c r="GSE75" s="58"/>
      <c r="GSF75" s="58"/>
      <c r="GSG75" s="58"/>
      <c r="GSH75" s="58"/>
      <c r="GSI75" s="58"/>
      <c r="GSJ75" s="58"/>
      <c r="GSK75" s="58"/>
      <c r="GSL75" s="58"/>
      <c r="GSM75" s="58"/>
      <c r="GSN75" s="58"/>
      <c r="GSO75" s="58"/>
      <c r="GSP75" s="58"/>
      <c r="GSQ75" s="58"/>
      <c r="GSR75" s="58"/>
      <c r="GSS75" s="58"/>
      <c r="GST75" s="58"/>
      <c r="GSU75" s="58"/>
      <c r="GSV75" s="58"/>
      <c r="GSW75" s="58"/>
      <c r="GSX75" s="58"/>
      <c r="GSY75" s="58"/>
      <c r="GSZ75" s="58"/>
      <c r="GTA75" s="58"/>
      <c r="GTB75" s="58"/>
      <c r="GTC75" s="58"/>
      <c r="GTD75" s="58"/>
      <c r="GTE75" s="58"/>
      <c r="GTF75" s="58"/>
      <c r="GTG75" s="58"/>
      <c r="GTH75" s="58"/>
      <c r="GTI75" s="58"/>
      <c r="GTJ75" s="58"/>
      <c r="GTK75" s="58"/>
      <c r="GTL75" s="58"/>
      <c r="GTM75" s="58"/>
      <c r="GTN75" s="58"/>
      <c r="GTO75" s="58"/>
      <c r="GTP75" s="58"/>
      <c r="GTQ75" s="58"/>
      <c r="GTR75" s="58"/>
      <c r="GTS75" s="58"/>
      <c r="GTT75" s="58"/>
      <c r="GTU75" s="58"/>
      <c r="GTV75" s="58"/>
      <c r="GTW75" s="58"/>
      <c r="GTX75" s="58"/>
      <c r="GTY75" s="58"/>
      <c r="GTZ75" s="58"/>
      <c r="GUA75" s="58"/>
      <c r="GUB75" s="58"/>
      <c r="GUC75" s="58"/>
      <c r="GUD75" s="58"/>
      <c r="GUE75" s="58"/>
      <c r="GUF75" s="58"/>
      <c r="GUG75" s="58"/>
      <c r="GUH75" s="58"/>
      <c r="GUI75" s="58"/>
      <c r="GUJ75" s="58"/>
      <c r="GUK75" s="58"/>
      <c r="GUL75" s="58"/>
      <c r="GUM75" s="58"/>
      <c r="GUN75" s="58"/>
      <c r="GUO75" s="58"/>
      <c r="GUP75" s="58"/>
      <c r="GUQ75" s="58"/>
      <c r="GUR75" s="58"/>
      <c r="GUS75" s="58"/>
      <c r="GUT75" s="58"/>
      <c r="GUU75" s="58"/>
      <c r="GUV75" s="58"/>
      <c r="GUW75" s="58"/>
      <c r="GUX75" s="58"/>
      <c r="GUY75" s="58"/>
      <c r="GUZ75" s="58"/>
      <c r="GVA75" s="58"/>
      <c r="GVB75" s="58"/>
      <c r="GVC75" s="58"/>
      <c r="GVD75" s="58"/>
      <c r="GVE75" s="58"/>
      <c r="GVF75" s="58"/>
      <c r="GVG75" s="58"/>
      <c r="GVH75" s="58"/>
      <c r="GVI75" s="58"/>
      <c r="GVJ75" s="58"/>
      <c r="GVK75" s="58"/>
      <c r="GVL75" s="58"/>
      <c r="GVM75" s="58"/>
      <c r="GVN75" s="58"/>
      <c r="GVO75" s="58"/>
      <c r="GVP75" s="58"/>
      <c r="GVQ75" s="58"/>
      <c r="GVR75" s="58"/>
      <c r="GVS75" s="58"/>
      <c r="GVT75" s="58"/>
      <c r="GVU75" s="58"/>
      <c r="GVV75" s="58"/>
      <c r="GVW75" s="58"/>
      <c r="GVX75" s="58"/>
      <c r="GVY75" s="58"/>
      <c r="GVZ75" s="58"/>
      <c r="GWA75" s="58"/>
      <c r="GWB75" s="58"/>
      <c r="GWC75" s="58"/>
      <c r="GWD75" s="58"/>
      <c r="GWE75" s="58"/>
      <c r="GWF75" s="58"/>
      <c r="GWG75" s="58"/>
      <c r="GWH75" s="58"/>
      <c r="GWI75" s="58"/>
      <c r="GWJ75" s="58"/>
      <c r="GWK75" s="58"/>
      <c r="GWL75" s="58"/>
      <c r="GWM75" s="58"/>
      <c r="GWN75" s="58"/>
      <c r="GWO75" s="58"/>
      <c r="GWP75" s="58"/>
      <c r="GWQ75" s="58"/>
      <c r="GWR75" s="58"/>
      <c r="GWS75" s="58"/>
      <c r="GWT75" s="58"/>
      <c r="GWU75" s="58"/>
      <c r="GWV75" s="58"/>
      <c r="GWW75" s="58"/>
      <c r="GWX75" s="58"/>
      <c r="GWY75" s="58"/>
      <c r="GWZ75" s="58"/>
      <c r="GXA75" s="58"/>
      <c r="GXB75" s="58"/>
      <c r="GXC75" s="58"/>
      <c r="GXD75" s="58"/>
      <c r="GXE75" s="58"/>
      <c r="GXF75" s="58"/>
      <c r="GXG75" s="58"/>
      <c r="GXH75" s="58"/>
      <c r="GXI75" s="58"/>
      <c r="GXJ75" s="58"/>
      <c r="GXK75" s="58"/>
      <c r="GXL75" s="58"/>
      <c r="GXM75" s="58"/>
      <c r="GXN75" s="58"/>
      <c r="GXO75" s="58"/>
      <c r="GXP75" s="58"/>
      <c r="GXQ75" s="58"/>
      <c r="GXR75" s="58"/>
      <c r="GXS75" s="58"/>
      <c r="GXT75" s="58"/>
      <c r="GXU75" s="58"/>
      <c r="GXV75" s="58"/>
      <c r="GXW75" s="58"/>
      <c r="GXX75" s="58"/>
      <c r="GXY75" s="58"/>
      <c r="GXZ75" s="58"/>
      <c r="GYA75" s="58"/>
      <c r="GYB75" s="58"/>
      <c r="GYC75" s="58"/>
      <c r="GYD75" s="58"/>
      <c r="GYE75" s="58"/>
      <c r="GYF75" s="58"/>
      <c r="GYG75" s="58"/>
      <c r="GYH75" s="58"/>
      <c r="GYI75" s="58"/>
      <c r="GYJ75" s="58"/>
      <c r="GYK75" s="58"/>
      <c r="GYL75" s="58"/>
      <c r="GYM75" s="58"/>
      <c r="GYN75" s="58"/>
      <c r="GYO75" s="58"/>
      <c r="GYP75" s="58"/>
      <c r="GYQ75" s="58"/>
      <c r="GYR75" s="58"/>
      <c r="GYS75" s="58"/>
      <c r="GYT75" s="58"/>
      <c r="GYU75" s="58"/>
      <c r="GYV75" s="58"/>
      <c r="GYW75" s="58"/>
      <c r="GYX75" s="58"/>
      <c r="GYY75" s="58"/>
      <c r="GYZ75" s="58"/>
      <c r="GZA75" s="58"/>
      <c r="GZB75" s="58"/>
      <c r="GZC75" s="58"/>
      <c r="GZD75" s="58"/>
      <c r="GZE75" s="58"/>
      <c r="GZF75" s="58"/>
      <c r="GZG75" s="58"/>
      <c r="GZH75" s="58"/>
      <c r="GZI75" s="58"/>
      <c r="GZJ75" s="58"/>
      <c r="GZK75" s="58"/>
      <c r="GZL75" s="58"/>
      <c r="GZM75" s="58"/>
      <c r="GZN75" s="58"/>
      <c r="GZO75" s="58"/>
      <c r="GZP75" s="58"/>
      <c r="GZQ75" s="58"/>
      <c r="GZR75" s="58"/>
      <c r="GZS75" s="58"/>
      <c r="GZT75" s="58"/>
      <c r="GZU75" s="58"/>
      <c r="GZV75" s="58"/>
      <c r="GZW75" s="58"/>
      <c r="GZX75" s="58"/>
      <c r="GZY75" s="58"/>
      <c r="GZZ75" s="58"/>
      <c r="HAA75" s="58"/>
      <c r="HAB75" s="58"/>
      <c r="HAC75" s="58"/>
      <c r="HAD75" s="58"/>
      <c r="HAE75" s="58"/>
      <c r="HAF75" s="58"/>
      <c r="HAG75" s="58"/>
      <c r="HAH75" s="58"/>
      <c r="HAI75" s="58"/>
      <c r="HAJ75" s="58"/>
      <c r="HAK75" s="58"/>
      <c r="HAL75" s="58"/>
      <c r="HAM75" s="58"/>
      <c r="HAN75" s="58"/>
      <c r="HAO75" s="58"/>
      <c r="HAP75" s="58"/>
      <c r="HAQ75" s="58"/>
      <c r="HAR75" s="58"/>
      <c r="HAS75" s="58"/>
      <c r="HAT75" s="58"/>
      <c r="HAU75" s="58"/>
      <c r="HAV75" s="58"/>
      <c r="HAW75" s="58"/>
      <c r="HAX75" s="58"/>
      <c r="HAY75" s="58"/>
      <c r="HAZ75" s="58"/>
      <c r="HBA75" s="58"/>
      <c r="HBB75" s="58"/>
      <c r="HBC75" s="58"/>
      <c r="HBD75" s="58"/>
      <c r="HBE75" s="58"/>
      <c r="HBF75" s="58"/>
      <c r="HBG75" s="58"/>
      <c r="HBH75" s="58"/>
      <c r="HBI75" s="58"/>
      <c r="HBJ75" s="58"/>
      <c r="HBK75" s="58"/>
      <c r="HBL75" s="58"/>
      <c r="HBM75" s="58"/>
      <c r="HBN75" s="58"/>
      <c r="HBO75" s="58"/>
      <c r="HBP75" s="58"/>
      <c r="HBQ75" s="58"/>
      <c r="HBR75" s="58"/>
      <c r="HBS75" s="58"/>
      <c r="HBT75" s="58"/>
      <c r="HBU75" s="58"/>
      <c r="HBV75" s="58"/>
      <c r="HBW75" s="58"/>
      <c r="HBX75" s="58"/>
      <c r="HBY75" s="58"/>
      <c r="HBZ75" s="58"/>
      <c r="HCA75" s="58"/>
      <c r="HCB75" s="58"/>
      <c r="HCC75" s="58"/>
      <c r="HCD75" s="58"/>
      <c r="HCE75" s="58"/>
      <c r="HCF75" s="58"/>
      <c r="HCG75" s="58"/>
      <c r="HCH75" s="58"/>
      <c r="HCI75" s="58"/>
      <c r="HCJ75" s="58"/>
      <c r="HCK75" s="58"/>
      <c r="HCL75" s="58"/>
      <c r="HCM75" s="58"/>
      <c r="HCN75" s="58"/>
      <c r="HCO75" s="58"/>
      <c r="HCP75" s="58"/>
      <c r="HCQ75" s="58"/>
      <c r="HCR75" s="58"/>
      <c r="HCS75" s="58"/>
      <c r="HCT75" s="58"/>
      <c r="HCU75" s="58"/>
      <c r="HCV75" s="58"/>
      <c r="HCW75" s="58"/>
      <c r="HCX75" s="58"/>
      <c r="HCY75" s="58"/>
      <c r="HCZ75" s="58"/>
      <c r="HDA75" s="58"/>
      <c r="HDB75" s="58"/>
      <c r="HDC75" s="58"/>
      <c r="HDD75" s="58"/>
      <c r="HDE75" s="58"/>
      <c r="HDF75" s="58"/>
      <c r="HDG75" s="58"/>
      <c r="HDH75" s="58"/>
      <c r="HDI75" s="58"/>
      <c r="HDJ75" s="58"/>
      <c r="HDK75" s="58"/>
      <c r="HDL75" s="58"/>
      <c r="HDM75" s="58"/>
      <c r="HDN75" s="58"/>
      <c r="HDO75" s="58"/>
      <c r="HDP75" s="58"/>
      <c r="HDQ75" s="58"/>
      <c r="HDR75" s="58"/>
      <c r="HDS75" s="58"/>
      <c r="HDT75" s="58"/>
      <c r="HDU75" s="58"/>
      <c r="HDV75" s="58"/>
      <c r="HDW75" s="58"/>
      <c r="HDX75" s="58"/>
      <c r="HDY75" s="58"/>
      <c r="HDZ75" s="58"/>
      <c r="HEA75" s="58"/>
      <c r="HEB75" s="58"/>
      <c r="HEC75" s="58"/>
      <c r="HED75" s="58"/>
      <c r="HEE75" s="58"/>
      <c r="HEF75" s="58"/>
      <c r="HEG75" s="58"/>
      <c r="HEH75" s="58"/>
      <c r="HEI75" s="58"/>
      <c r="HEJ75" s="58"/>
      <c r="HEK75" s="58"/>
      <c r="HEL75" s="58"/>
      <c r="HEM75" s="58"/>
      <c r="HEN75" s="58"/>
      <c r="HEO75" s="58"/>
      <c r="HEP75" s="58"/>
      <c r="HEQ75" s="58"/>
      <c r="HER75" s="58"/>
      <c r="HES75" s="58"/>
      <c r="HET75" s="58"/>
      <c r="HEU75" s="58"/>
      <c r="HEV75" s="58"/>
      <c r="HEW75" s="58"/>
      <c r="HEX75" s="58"/>
      <c r="HEY75" s="58"/>
      <c r="HEZ75" s="58"/>
      <c r="HFA75" s="58"/>
      <c r="HFB75" s="58"/>
      <c r="HFC75" s="58"/>
      <c r="HFD75" s="58"/>
      <c r="HFE75" s="58"/>
      <c r="HFF75" s="58"/>
      <c r="HFG75" s="58"/>
      <c r="HFH75" s="58"/>
      <c r="HFI75" s="58"/>
      <c r="HFJ75" s="58"/>
      <c r="HFK75" s="58"/>
      <c r="HFL75" s="58"/>
      <c r="HFM75" s="58"/>
      <c r="HFN75" s="58"/>
      <c r="HFO75" s="58"/>
      <c r="HFP75" s="58"/>
      <c r="HFQ75" s="58"/>
      <c r="HFR75" s="58"/>
      <c r="HFS75" s="58"/>
      <c r="HFT75" s="58"/>
      <c r="HFU75" s="58"/>
      <c r="HFV75" s="58"/>
      <c r="HFW75" s="58"/>
      <c r="HFX75" s="58"/>
      <c r="HFY75" s="58"/>
      <c r="HFZ75" s="58"/>
      <c r="HGA75" s="58"/>
      <c r="HGB75" s="58"/>
      <c r="HGC75" s="58"/>
      <c r="HGD75" s="58"/>
      <c r="HGE75" s="58"/>
      <c r="HGF75" s="58"/>
      <c r="HGG75" s="58"/>
      <c r="HGH75" s="58"/>
      <c r="HGI75" s="58"/>
      <c r="HGJ75" s="58"/>
      <c r="HGK75" s="58"/>
      <c r="HGL75" s="58"/>
      <c r="HGM75" s="58"/>
      <c r="HGN75" s="58"/>
      <c r="HGO75" s="58"/>
      <c r="HGP75" s="58"/>
      <c r="HGQ75" s="58"/>
      <c r="HGR75" s="58"/>
      <c r="HGS75" s="58"/>
      <c r="HGT75" s="58"/>
      <c r="HGU75" s="58"/>
      <c r="HGV75" s="58"/>
      <c r="HGW75" s="58"/>
      <c r="HGX75" s="58"/>
      <c r="HGY75" s="58"/>
      <c r="HGZ75" s="58"/>
      <c r="HHA75" s="58"/>
      <c r="HHB75" s="58"/>
      <c r="HHC75" s="58"/>
      <c r="HHD75" s="58"/>
      <c r="HHE75" s="58"/>
      <c r="HHF75" s="58"/>
      <c r="HHG75" s="58"/>
      <c r="HHH75" s="58"/>
      <c r="HHI75" s="58"/>
      <c r="HHJ75" s="58"/>
      <c r="HHK75" s="58"/>
      <c r="HHL75" s="58"/>
      <c r="HHM75" s="58"/>
      <c r="HHN75" s="58"/>
      <c r="HHO75" s="58"/>
      <c r="HHP75" s="58"/>
      <c r="HHQ75" s="58"/>
      <c r="HHR75" s="58"/>
      <c r="HHS75" s="58"/>
      <c r="HHT75" s="58"/>
      <c r="HHU75" s="58"/>
      <c r="HHV75" s="58"/>
      <c r="HHW75" s="58"/>
      <c r="HHX75" s="58"/>
      <c r="HHY75" s="58"/>
      <c r="HHZ75" s="58"/>
      <c r="HIA75" s="58"/>
      <c r="HIB75" s="58"/>
      <c r="HIC75" s="58"/>
      <c r="HID75" s="58"/>
      <c r="HIE75" s="58"/>
      <c r="HIF75" s="58"/>
      <c r="HIG75" s="58"/>
      <c r="HIH75" s="58"/>
      <c r="HII75" s="58"/>
      <c r="HIJ75" s="58"/>
      <c r="HIK75" s="58"/>
      <c r="HIL75" s="58"/>
      <c r="HIM75" s="58"/>
      <c r="HIN75" s="58"/>
      <c r="HIO75" s="58"/>
      <c r="HIP75" s="58"/>
      <c r="HIQ75" s="58"/>
      <c r="HIR75" s="58"/>
      <c r="HIS75" s="58"/>
      <c r="HIT75" s="58"/>
      <c r="HIU75" s="58"/>
      <c r="HIV75" s="58"/>
      <c r="HIW75" s="58"/>
      <c r="HIX75" s="58"/>
      <c r="HIY75" s="58"/>
      <c r="HIZ75" s="58"/>
      <c r="HJA75" s="58"/>
      <c r="HJB75" s="58"/>
      <c r="HJC75" s="58"/>
      <c r="HJD75" s="58"/>
      <c r="HJE75" s="58"/>
      <c r="HJF75" s="58"/>
      <c r="HJG75" s="58"/>
      <c r="HJH75" s="58"/>
      <c r="HJI75" s="58"/>
      <c r="HJJ75" s="58"/>
      <c r="HJK75" s="58"/>
      <c r="HJL75" s="58"/>
      <c r="HJM75" s="58"/>
      <c r="HJN75" s="58"/>
      <c r="HJO75" s="58"/>
      <c r="HJP75" s="58"/>
      <c r="HJQ75" s="58"/>
      <c r="HJR75" s="58"/>
      <c r="HJS75" s="58"/>
      <c r="HJT75" s="58"/>
      <c r="HJU75" s="58"/>
      <c r="HJV75" s="58"/>
      <c r="HJW75" s="58"/>
      <c r="HJX75" s="58"/>
      <c r="HJY75" s="58"/>
      <c r="HJZ75" s="58"/>
      <c r="HKA75" s="58"/>
      <c r="HKB75" s="58"/>
      <c r="HKC75" s="58"/>
      <c r="HKD75" s="58"/>
      <c r="HKE75" s="58"/>
      <c r="HKF75" s="58"/>
      <c r="HKG75" s="58"/>
      <c r="HKH75" s="58"/>
      <c r="HKI75" s="58"/>
      <c r="HKJ75" s="58"/>
      <c r="HKK75" s="58"/>
      <c r="HKL75" s="58"/>
      <c r="HKM75" s="58"/>
      <c r="HKN75" s="58"/>
      <c r="HKO75" s="58"/>
      <c r="HKP75" s="58"/>
      <c r="HKQ75" s="58"/>
      <c r="HKR75" s="58"/>
      <c r="HKS75" s="58"/>
      <c r="HKT75" s="58"/>
      <c r="HKU75" s="58"/>
      <c r="HKV75" s="58"/>
      <c r="HKW75" s="58"/>
      <c r="HKX75" s="58"/>
      <c r="HKY75" s="58"/>
      <c r="HKZ75" s="58"/>
      <c r="HLA75" s="58"/>
      <c r="HLB75" s="58"/>
      <c r="HLC75" s="58"/>
      <c r="HLD75" s="58"/>
      <c r="HLE75" s="58"/>
      <c r="HLF75" s="58"/>
      <c r="HLG75" s="58"/>
      <c r="HLH75" s="58"/>
      <c r="HLI75" s="58"/>
      <c r="HLJ75" s="58"/>
      <c r="HLK75" s="58"/>
      <c r="HLL75" s="58"/>
      <c r="HLM75" s="58"/>
      <c r="HLN75" s="58"/>
      <c r="HLO75" s="58"/>
      <c r="HLP75" s="58"/>
      <c r="HLQ75" s="58"/>
      <c r="HLR75" s="58"/>
      <c r="HLS75" s="58"/>
      <c r="HLT75" s="58"/>
      <c r="HLU75" s="58"/>
      <c r="HLV75" s="58"/>
      <c r="HLW75" s="58"/>
      <c r="HLX75" s="58"/>
      <c r="HLY75" s="58"/>
      <c r="HLZ75" s="58"/>
      <c r="HMA75" s="58"/>
      <c r="HMB75" s="58"/>
      <c r="HMC75" s="58"/>
      <c r="HMD75" s="58"/>
      <c r="HME75" s="58"/>
      <c r="HMF75" s="58"/>
      <c r="HMG75" s="58"/>
      <c r="HMH75" s="58"/>
      <c r="HMI75" s="58"/>
      <c r="HMJ75" s="58"/>
      <c r="HMK75" s="58"/>
      <c r="HML75" s="58"/>
      <c r="HMM75" s="58"/>
      <c r="HMN75" s="58"/>
      <c r="HMO75" s="58"/>
      <c r="HMP75" s="58"/>
      <c r="HMQ75" s="58"/>
      <c r="HMR75" s="58"/>
      <c r="HMS75" s="58"/>
      <c r="HMT75" s="58"/>
      <c r="HMU75" s="58"/>
      <c r="HMV75" s="58"/>
      <c r="HMW75" s="58"/>
      <c r="HMX75" s="58"/>
      <c r="HMY75" s="58"/>
      <c r="HMZ75" s="58"/>
      <c r="HNA75" s="58"/>
      <c r="HNB75" s="58"/>
      <c r="HNC75" s="58"/>
      <c r="HND75" s="58"/>
      <c r="HNE75" s="58"/>
      <c r="HNF75" s="58"/>
      <c r="HNG75" s="58"/>
      <c r="HNH75" s="58"/>
      <c r="HNI75" s="58"/>
      <c r="HNJ75" s="58"/>
      <c r="HNK75" s="58"/>
      <c r="HNL75" s="58"/>
      <c r="HNM75" s="58"/>
      <c r="HNN75" s="58"/>
      <c r="HNO75" s="58"/>
      <c r="HNP75" s="58"/>
      <c r="HNQ75" s="58"/>
      <c r="HNR75" s="58"/>
      <c r="HNS75" s="58"/>
      <c r="HNT75" s="58"/>
      <c r="HNU75" s="58"/>
      <c r="HNV75" s="58"/>
      <c r="HNW75" s="58"/>
      <c r="HNX75" s="58"/>
      <c r="HNY75" s="58"/>
      <c r="HNZ75" s="58"/>
      <c r="HOA75" s="58"/>
      <c r="HOB75" s="58"/>
      <c r="HOC75" s="58"/>
      <c r="HOD75" s="58"/>
      <c r="HOE75" s="58"/>
      <c r="HOF75" s="58"/>
      <c r="HOG75" s="58"/>
      <c r="HOH75" s="58"/>
      <c r="HOI75" s="58"/>
      <c r="HOJ75" s="58"/>
      <c r="HOK75" s="58"/>
      <c r="HOL75" s="58"/>
      <c r="HOM75" s="58"/>
      <c r="HON75" s="58"/>
      <c r="HOO75" s="58"/>
      <c r="HOP75" s="58"/>
      <c r="HOQ75" s="58"/>
      <c r="HOR75" s="58"/>
      <c r="HOS75" s="58"/>
      <c r="HOT75" s="58"/>
      <c r="HOU75" s="58"/>
      <c r="HOV75" s="58"/>
      <c r="HOW75" s="58"/>
      <c r="HOX75" s="58"/>
      <c r="HOY75" s="58"/>
      <c r="HOZ75" s="58"/>
      <c r="HPA75" s="58"/>
      <c r="HPB75" s="58"/>
      <c r="HPC75" s="58"/>
      <c r="HPD75" s="58"/>
      <c r="HPE75" s="58"/>
      <c r="HPF75" s="58"/>
      <c r="HPG75" s="58"/>
      <c r="HPH75" s="58"/>
      <c r="HPI75" s="58"/>
      <c r="HPJ75" s="58"/>
      <c r="HPK75" s="58"/>
      <c r="HPL75" s="58"/>
      <c r="HPM75" s="58"/>
      <c r="HPN75" s="58"/>
      <c r="HPO75" s="58"/>
      <c r="HPP75" s="58"/>
      <c r="HPQ75" s="58"/>
      <c r="HPR75" s="58"/>
      <c r="HPS75" s="58"/>
      <c r="HPT75" s="58"/>
      <c r="HPU75" s="58"/>
      <c r="HPV75" s="58"/>
      <c r="HPW75" s="58"/>
      <c r="HPX75" s="58"/>
      <c r="HPY75" s="58"/>
      <c r="HPZ75" s="58"/>
      <c r="HQA75" s="58"/>
      <c r="HQB75" s="58"/>
      <c r="HQC75" s="58"/>
      <c r="HQD75" s="58"/>
      <c r="HQE75" s="58"/>
      <c r="HQF75" s="58"/>
      <c r="HQG75" s="58"/>
      <c r="HQH75" s="58"/>
      <c r="HQI75" s="58"/>
      <c r="HQJ75" s="58"/>
      <c r="HQK75" s="58"/>
      <c r="HQL75" s="58"/>
      <c r="HQM75" s="58"/>
      <c r="HQN75" s="58"/>
      <c r="HQO75" s="58"/>
      <c r="HQP75" s="58"/>
      <c r="HQQ75" s="58"/>
      <c r="HQR75" s="58"/>
      <c r="HQS75" s="58"/>
      <c r="HQT75" s="58"/>
      <c r="HQU75" s="58"/>
      <c r="HQV75" s="58"/>
      <c r="HQW75" s="58"/>
      <c r="HQX75" s="58"/>
      <c r="HQY75" s="58"/>
      <c r="HQZ75" s="58"/>
      <c r="HRA75" s="58"/>
      <c r="HRB75" s="58"/>
      <c r="HRC75" s="58"/>
      <c r="HRD75" s="58"/>
      <c r="HRE75" s="58"/>
      <c r="HRF75" s="58"/>
      <c r="HRG75" s="58"/>
      <c r="HRH75" s="58"/>
      <c r="HRI75" s="58"/>
      <c r="HRJ75" s="58"/>
      <c r="HRK75" s="58"/>
      <c r="HRL75" s="58"/>
      <c r="HRM75" s="58"/>
      <c r="HRN75" s="58"/>
      <c r="HRO75" s="58"/>
      <c r="HRP75" s="58"/>
      <c r="HRQ75" s="58"/>
      <c r="HRR75" s="58"/>
      <c r="HRS75" s="58"/>
      <c r="HRT75" s="58"/>
      <c r="HRU75" s="58"/>
      <c r="HRV75" s="58"/>
      <c r="HRW75" s="58"/>
      <c r="HRX75" s="58"/>
      <c r="HRY75" s="58"/>
      <c r="HRZ75" s="58"/>
      <c r="HSA75" s="58"/>
      <c r="HSB75" s="58"/>
      <c r="HSC75" s="58"/>
      <c r="HSD75" s="58"/>
      <c r="HSE75" s="58"/>
      <c r="HSF75" s="58"/>
      <c r="HSG75" s="58"/>
      <c r="HSH75" s="58"/>
      <c r="HSI75" s="58"/>
      <c r="HSJ75" s="58"/>
      <c r="HSK75" s="58"/>
      <c r="HSL75" s="58"/>
      <c r="HSM75" s="58"/>
      <c r="HSN75" s="58"/>
      <c r="HSO75" s="58"/>
      <c r="HSP75" s="58"/>
      <c r="HSQ75" s="58"/>
      <c r="HSR75" s="58"/>
      <c r="HSS75" s="58"/>
      <c r="HST75" s="58"/>
      <c r="HSU75" s="58"/>
      <c r="HSV75" s="58"/>
      <c r="HSW75" s="58"/>
      <c r="HSX75" s="58"/>
      <c r="HSY75" s="58"/>
      <c r="HSZ75" s="58"/>
      <c r="HTA75" s="58"/>
      <c r="HTB75" s="58"/>
      <c r="HTC75" s="58"/>
      <c r="HTD75" s="58"/>
      <c r="HTE75" s="58"/>
      <c r="HTF75" s="58"/>
      <c r="HTG75" s="58"/>
      <c r="HTH75" s="58"/>
      <c r="HTI75" s="58"/>
      <c r="HTJ75" s="58"/>
      <c r="HTK75" s="58"/>
      <c r="HTL75" s="58"/>
      <c r="HTM75" s="58"/>
      <c r="HTN75" s="58"/>
      <c r="HTO75" s="58"/>
      <c r="HTP75" s="58"/>
      <c r="HTQ75" s="58"/>
      <c r="HTR75" s="58"/>
      <c r="HTS75" s="58"/>
      <c r="HTT75" s="58"/>
      <c r="HTU75" s="58"/>
      <c r="HTV75" s="58"/>
      <c r="HTW75" s="58"/>
      <c r="HTX75" s="58"/>
      <c r="HTY75" s="58"/>
      <c r="HTZ75" s="58"/>
      <c r="HUA75" s="58"/>
      <c r="HUB75" s="58"/>
      <c r="HUC75" s="58"/>
      <c r="HUD75" s="58"/>
      <c r="HUE75" s="58"/>
      <c r="HUF75" s="58"/>
      <c r="HUG75" s="58"/>
      <c r="HUH75" s="58"/>
      <c r="HUI75" s="58"/>
      <c r="HUJ75" s="58"/>
      <c r="HUK75" s="58"/>
      <c r="HUL75" s="58"/>
      <c r="HUM75" s="58"/>
      <c r="HUN75" s="58"/>
      <c r="HUO75" s="58"/>
      <c r="HUP75" s="58"/>
      <c r="HUQ75" s="58"/>
      <c r="HUR75" s="58"/>
      <c r="HUS75" s="58"/>
      <c r="HUT75" s="58"/>
      <c r="HUU75" s="58"/>
      <c r="HUV75" s="58"/>
      <c r="HUW75" s="58"/>
      <c r="HUX75" s="58"/>
      <c r="HUY75" s="58"/>
      <c r="HUZ75" s="58"/>
      <c r="HVA75" s="58"/>
      <c r="HVB75" s="58"/>
      <c r="HVC75" s="58"/>
      <c r="HVD75" s="58"/>
      <c r="HVE75" s="58"/>
      <c r="HVF75" s="58"/>
      <c r="HVG75" s="58"/>
      <c r="HVH75" s="58"/>
      <c r="HVI75" s="58"/>
      <c r="HVJ75" s="58"/>
      <c r="HVK75" s="58"/>
      <c r="HVL75" s="58"/>
      <c r="HVM75" s="58"/>
      <c r="HVN75" s="58"/>
      <c r="HVO75" s="58"/>
      <c r="HVP75" s="58"/>
      <c r="HVQ75" s="58"/>
      <c r="HVR75" s="58"/>
      <c r="HVS75" s="58"/>
      <c r="HVT75" s="58"/>
      <c r="HVU75" s="58"/>
      <c r="HVV75" s="58"/>
      <c r="HVW75" s="58"/>
      <c r="HVX75" s="58"/>
      <c r="HVY75" s="58"/>
      <c r="HVZ75" s="58"/>
      <c r="HWA75" s="58"/>
      <c r="HWB75" s="58"/>
      <c r="HWC75" s="58"/>
      <c r="HWD75" s="58"/>
      <c r="HWE75" s="58"/>
      <c r="HWF75" s="58"/>
      <c r="HWG75" s="58"/>
      <c r="HWH75" s="58"/>
      <c r="HWI75" s="58"/>
      <c r="HWJ75" s="58"/>
      <c r="HWK75" s="58"/>
      <c r="HWL75" s="58"/>
      <c r="HWM75" s="58"/>
      <c r="HWN75" s="58"/>
      <c r="HWO75" s="58"/>
      <c r="HWP75" s="58"/>
      <c r="HWQ75" s="58"/>
      <c r="HWR75" s="58"/>
      <c r="HWS75" s="58"/>
      <c r="HWT75" s="58"/>
      <c r="HWU75" s="58"/>
      <c r="HWV75" s="58"/>
      <c r="HWW75" s="58"/>
      <c r="HWX75" s="58"/>
      <c r="HWY75" s="58"/>
      <c r="HWZ75" s="58"/>
      <c r="HXA75" s="58"/>
      <c r="HXB75" s="58"/>
      <c r="HXC75" s="58"/>
      <c r="HXD75" s="58"/>
      <c r="HXE75" s="58"/>
      <c r="HXF75" s="58"/>
      <c r="HXG75" s="58"/>
      <c r="HXH75" s="58"/>
      <c r="HXI75" s="58"/>
      <c r="HXJ75" s="58"/>
      <c r="HXK75" s="58"/>
      <c r="HXL75" s="58"/>
      <c r="HXM75" s="58"/>
      <c r="HXN75" s="58"/>
      <c r="HXO75" s="58"/>
      <c r="HXP75" s="58"/>
      <c r="HXQ75" s="58"/>
      <c r="HXR75" s="58"/>
      <c r="HXS75" s="58"/>
      <c r="HXT75" s="58"/>
      <c r="HXU75" s="58"/>
      <c r="HXV75" s="58"/>
      <c r="HXW75" s="58"/>
      <c r="HXX75" s="58"/>
      <c r="HXY75" s="58"/>
      <c r="HXZ75" s="58"/>
      <c r="HYA75" s="58"/>
      <c r="HYB75" s="58"/>
      <c r="HYC75" s="58"/>
      <c r="HYD75" s="58"/>
      <c r="HYE75" s="58"/>
      <c r="HYF75" s="58"/>
      <c r="HYG75" s="58"/>
      <c r="HYH75" s="58"/>
      <c r="HYI75" s="58"/>
      <c r="HYJ75" s="58"/>
      <c r="HYK75" s="58"/>
      <c r="HYL75" s="58"/>
      <c r="HYM75" s="58"/>
      <c r="HYN75" s="58"/>
      <c r="HYO75" s="58"/>
      <c r="HYP75" s="58"/>
      <c r="HYQ75" s="58"/>
      <c r="HYR75" s="58"/>
      <c r="HYS75" s="58"/>
      <c r="HYT75" s="58"/>
      <c r="HYU75" s="58"/>
      <c r="HYV75" s="58"/>
      <c r="HYW75" s="58"/>
      <c r="HYX75" s="58"/>
      <c r="HYY75" s="58"/>
      <c r="HYZ75" s="58"/>
      <c r="HZA75" s="58"/>
      <c r="HZB75" s="58"/>
      <c r="HZC75" s="58"/>
      <c r="HZD75" s="58"/>
      <c r="HZE75" s="58"/>
      <c r="HZF75" s="58"/>
      <c r="HZG75" s="58"/>
      <c r="HZH75" s="58"/>
      <c r="HZI75" s="58"/>
      <c r="HZJ75" s="58"/>
      <c r="HZK75" s="58"/>
      <c r="HZL75" s="58"/>
      <c r="HZM75" s="58"/>
      <c r="HZN75" s="58"/>
      <c r="HZO75" s="58"/>
      <c r="HZP75" s="58"/>
      <c r="HZQ75" s="58"/>
      <c r="HZR75" s="58"/>
      <c r="HZS75" s="58"/>
      <c r="HZT75" s="58"/>
      <c r="HZU75" s="58"/>
      <c r="HZV75" s="58"/>
      <c r="HZW75" s="58"/>
      <c r="HZX75" s="58"/>
      <c r="HZY75" s="58"/>
      <c r="HZZ75" s="58"/>
      <c r="IAA75" s="58"/>
      <c r="IAB75" s="58"/>
      <c r="IAC75" s="58"/>
      <c r="IAD75" s="58"/>
      <c r="IAE75" s="58"/>
      <c r="IAF75" s="58"/>
      <c r="IAG75" s="58"/>
      <c r="IAH75" s="58"/>
      <c r="IAI75" s="58"/>
      <c r="IAJ75" s="58"/>
      <c r="IAK75" s="58"/>
      <c r="IAL75" s="58"/>
      <c r="IAM75" s="58"/>
      <c r="IAN75" s="58"/>
      <c r="IAO75" s="58"/>
      <c r="IAP75" s="58"/>
      <c r="IAQ75" s="58"/>
      <c r="IAR75" s="58"/>
      <c r="IAS75" s="58"/>
      <c r="IAT75" s="58"/>
      <c r="IAU75" s="58"/>
      <c r="IAV75" s="58"/>
      <c r="IAW75" s="58"/>
      <c r="IAX75" s="58"/>
      <c r="IAY75" s="58"/>
      <c r="IAZ75" s="58"/>
      <c r="IBA75" s="58"/>
      <c r="IBB75" s="58"/>
      <c r="IBC75" s="58"/>
      <c r="IBD75" s="58"/>
      <c r="IBE75" s="58"/>
      <c r="IBF75" s="58"/>
      <c r="IBG75" s="58"/>
      <c r="IBH75" s="58"/>
      <c r="IBI75" s="58"/>
      <c r="IBJ75" s="58"/>
      <c r="IBK75" s="58"/>
      <c r="IBL75" s="58"/>
      <c r="IBM75" s="58"/>
      <c r="IBN75" s="58"/>
      <c r="IBO75" s="58"/>
      <c r="IBP75" s="58"/>
      <c r="IBQ75" s="58"/>
      <c r="IBR75" s="58"/>
      <c r="IBS75" s="58"/>
      <c r="IBT75" s="58"/>
      <c r="IBU75" s="58"/>
      <c r="IBV75" s="58"/>
      <c r="IBW75" s="58"/>
      <c r="IBX75" s="58"/>
      <c r="IBY75" s="58"/>
      <c r="IBZ75" s="58"/>
      <c r="ICA75" s="58"/>
      <c r="ICB75" s="58"/>
      <c r="ICC75" s="58"/>
      <c r="ICD75" s="58"/>
      <c r="ICE75" s="58"/>
      <c r="ICF75" s="58"/>
      <c r="ICG75" s="58"/>
      <c r="ICH75" s="58"/>
      <c r="ICI75" s="58"/>
      <c r="ICJ75" s="58"/>
      <c r="ICK75" s="58"/>
      <c r="ICL75" s="58"/>
      <c r="ICM75" s="58"/>
      <c r="ICN75" s="58"/>
      <c r="ICO75" s="58"/>
      <c r="ICP75" s="58"/>
      <c r="ICQ75" s="58"/>
      <c r="ICR75" s="58"/>
      <c r="ICS75" s="58"/>
      <c r="ICT75" s="58"/>
      <c r="ICU75" s="58"/>
      <c r="ICV75" s="58"/>
      <c r="ICW75" s="58"/>
      <c r="ICX75" s="58"/>
      <c r="ICY75" s="58"/>
      <c r="ICZ75" s="58"/>
      <c r="IDA75" s="58"/>
      <c r="IDB75" s="58"/>
      <c r="IDC75" s="58"/>
      <c r="IDD75" s="58"/>
      <c r="IDE75" s="58"/>
      <c r="IDF75" s="58"/>
      <c r="IDG75" s="58"/>
      <c r="IDH75" s="58"/>
      <c r="IDI75" s="58"/>
      <c r="IDJ75" s="58"/>
      <c r="IDK75" s="58"/>
      <c r="IDL75" s="58"/>
      <c r="IDM75" s="58"/>
      <c r="IDN75" s="58"/>
      <c r="IDO75" s="58"/>
      <c r="IDP75" s="58"/>
      <c r="IDQ75" s="58"/>
      <c r="IDR75" s="58"/>
      <c r="IDS75" s="58"/>
      <c r="IDT75" s="58"/>
      <c r="IDU75" s="58"/>
      <c r="IDV75" s="58"/>
      <c r="IDW75" s="58"/>
      <c r="IDX75" s="58"/>
      <c r="IDY75" s="58"/>
      <c r="IDZ75" s="58"/>
      <c r="IEA75" s="58"/>
      <c r="IEB75" s="58"/>
      <c r="IEC75" s="58"/>
      <c r="IED75" s="58"/>
      <c r="IEE75" s="58"/>
      <c r="IEF75" s="58"/>
      <c r="IEG75" s="58"/>
      <c r="IEH75" s="58"/>
      <c r="IEI75" s="58"/>
      <c r="IEJ75" s="58"/>
      <c r="IEK75" s="58"/>
      <c r="IEL75" s="58"/>
      <c r="IEM75" s="58"/>
      <c r="IEN75" s="58"/>
      <c r="IEO75" s="58"/>
      <c r="IEP75" s="58"/>
      <c r="IEQ75" s="58"/>
      <c r="IER75" s="58"/>
      <c r="IES75" s="58"/>
      <c r="IET75" s="58"/>
      <c r="IEU75" s="58"/>
      <c r="IEV75" s="58"/>
      <c r="IEW75" s="58"/>
      <c r="IEX75" s="58"/>
      <c r="IEY75" s="58"/>
      <c r="IEZ75" s="58"/>
      <c r="IFA75" s="58"/>
      <c r="IFB75" s="58"/>
      <c r="IFC75" s="58"/>
      <c r="IFD75" s="58"/>
      <c r="IFE75" s="58"/>
      <c r="IFF75" s="58"/>
      <c r="IFG75" s="58"/>
      <c r="IFH75" s="58"/>
      <c r="IFI75" s="58"/>
      <c r="IFJ75" s="58"/>
      <c r="IFK75" s="58"/>
      <c r="IFL75" s="58"/>
      <c r="IFM75" s="58"/>
      <c r="IFN75" s="58"/>
      <c r="IFO75" s="58"/>
      <c r="IFP75" s="58"/>
      <c r="IFQ75" s="58"/>
      <c r="IFR75" s="58"/>
      <c r="IFS75" s="58"/>
      <c r="IFT75" s="58"/>
      <c r="IFU75" s="58"/>
      <c r="IFV75" s="58"/>
      <c r="IFW75" s="58"/>
      <c r="IFX75" s="58"/>
      <c r="IFY75" s="58"/>
      <c r="IFZ75" s="58"/>
      <c r="IGA75" s="58"/>
      <c r="IGB75" s="58"/>
      <c r="IGC75" s="58"/>
      <c r="IGD75" s="58"/>
      <c r="IGE75" s="58"/>
      <c r="IGF75" s="58"/>
      <c r="IGG75" s="58"/>
      <c r="IGH75" s="58"/>
      <c r="IGI75" s="58"/>
      <c r="IGJ75" s="58"/>
      <c r="IGK75" s="58"/>
      <c r="IGL75" s="58"/>
      <c r="IGM75" s="58"/>
      <c r="IGN75" s="58"/>
      <c r="IGO75" s="58"/>
      <c r="IGP75" s="58"/>
      <c r="IGQ75" s="58"/>
      <c r="IGR75" s="58"/>
      <c r="IGS75" s="58"/>
      <c r="IGT75" s="58"/>
      <c r="IGU75" s="58"/>
      <c r="IGV75" s="58"/>
      <c r="IGW75" s="58"/>
      <c r="IGX75" s="58"/>
      <c r="IGY75" s="58"/>
      <c r="IGZ75" s="58"/>
      <c r="IHA75" s="58"/>
      <c r="IHB75" s="58"/>
      <c r="IHC75" s="58"/>
      <c r="IHD75" s="58"/>
      <c r="IHE75" s="58"/>
      <c r="IHF75" s="58"/>
      <c r="IHG75" s="58"/>
      <c r="IHH75" s="58"/>
      <c r="IHI75" s="58"/>
      <c r="IHJ75" s="58"/>
      <c r="IHK75" s="58"/>
      <c r="IHL75" s="58"/>
      <c r="IHM75" s="58"/>
      <c r="IHN75" s="58"/>
      <c r="IHO75" s="58"/>
      <c r="IHP75" s="58"/>
      <c r="IHQ75" s="58"/>
      <c r="IHR75" s="58"/>
      <c r="IHS75" s="58"/>
      <c r="IHT75" s="58"/>
      <c r="IHU75" s="58"/>
      <c r="IHV75" s="58"/>
      <c r="IHW75" s="58"/>
      <c r="IHX75" s="58"/>
      <c r="IHY75" s="58"/>
      <c r="IHZ75" s="58"/>
      <c r="IIA75" s="58"/>
      <c r="IIB75" s="58"/>
      <c r="IIC75" s="58"/>
      <c r="IID75" s="58"/>
      <c r="IIE75" s="58"/>
      <c r="IIF75" s="58"/>
      <c r="IIG75" s="58"/>
      <c r="IIH75" s="58"/>
      <c r="III75" s="58"/>
      <c r="IIJ75" s="58"/>
      <c r="IIK75" s="58"/>
      <c r="IIL75" s="58"/>
      <c r="IIM75" s="58"/>
      <c r="IIN75" s="58"/>
      <c r="IIO75" s="58"/>
      <c r="IIP75" s="58"/>
      <c r="IIQ75" s="58"/>
      <c r="IIR75" s="58"/>
      <c r="IIS75" s="58"/>
      <c r="IIT75" s="58"/>
      <c r="IIU75" s="58"/>
      <c r="IIV75" s="58"/>
      <c r="IIW75" s="58"/>
      <c r="IIX75" s="58"/>
      <c r="IIY75" s="58"/>
      <c r="IIZ75" s="58"/>
      <c r="IJA75" s="58"/>
      <c r="IJB75" s="58"/>
      <c r="IJC75" s="58"/>
      <c r="IJD75" s="58"/>
      <c r="IJE75" s="58"/>
      <c r="IJF75" s="58"/>
      <c r="IJG75" s="58"/>
      <c r="IJH75" s="58"/>
      <c r="IJI75" s="58"/>
      <c r="IJJ75" s="58"/>
      <c r="IJK75" s="58"/>
      <c r="IJL75" s="58"/>
      <c r="IJM75" s="58"/>
      <c r="IJN75" s="58"/>
      <c r="IJO75" s="58"/>
      <c r="IJP75" s="58"/>
      <c r="IJQ75" s="58"/>
      <c r="IJR75" s="58"/>
      <c r="IJS75" s="58"/>
      <c r="IJT75" s="58"/>
      <c r="IJU75" s="58"/>
      <c r="IJV75" s="58"/>
      <c r="IJW75" s="58"/>
      <c r="IJX75" s="58"/>
      <c r="IJY75" s="58"/>
      <c r="IJZ75" s="58"/>
      <c r="IKA75" s="58"/>
      <c r="IKB75" s="58"/>
      <c r="IKC75" s="58"/>
      <c r="IKD75" s="58"/>
      <c r="IKE75" s="58"/>
      <c r="IKF75" s="58"/>
      <c r="IKG75" s="58"/>
      <c r="IKH75" s="58"/>
      <c r="IKI75" s="58"/>
      <c r="IKJ75" s="58"/>
      <c r="IKK75" s="58"/>
      <c r="IKL75" s="58"/>
      <c r="IKM75" s="58"/>
      <c r="IKN75" s="58"/>
      <c r="IKO75" s="58"/>
      <c r="IKP75" s="58"/>
      <c r="IKQ75" s="58"/>
      <c r="IKR75" s="58"/>
      <c r="IKS75" s="58"/>
      <c r="IKT75" s="58"/>
      <c r="IKU75" s="58"/>
      <c r="IKV75" s="58"/>
      <c r="IKW75" s="58"/>
      <c r="IKX75" s="58"/>
      <c r="IKY75" s="58"/>
      <c r="IKZ75" s="58"/>
      <c r="ILA75" s="58"/>
      <c r="ILB75" s="58"/>
      <c r="ILC75" s="58"/>
      <c r="ILD75" s="58"/>
      <c r="ILE75" s="58"/>
      <c r="ILF75" s="58"/>
      <c r="ILG75" s="58"/>
      <c r="ILH75" s="58"/>
      <c r="ILI75" s="58"/>
      <c r="ILJ75" s="58"/>
      <c r="ILK75" s="58"/>
      <c r="ILL75" s="58"/>
      <c r="ILM75" s="58"/>
      <c r="ILN75" s="58"/>
      <c r="ILO75" s="58"/>
      <c r="ILP75" s="58"/>
      <c r="ILQ75" s="58"/>
      <c r="ILR75" s="58"/>
      <c r="ILS75" s="58"/>
      <c r="ILT75" s="58"/>
      <c r="ILU75" s="58"/>
      <c r="ILV75" s="58"/>
      <c r="ILW75" s="58"/>
      <c r="ILX75" s="58"/>
      <c r="ILY75" s="58"/>
      <c r="ILZ75" s="58"/>
      <c r="IMA75" s="58"/>
      <c r="IMB75" s="58"/>
      <c r="IMC75" s="58"/>
      <c r="IMD75" s="58"/>
      <c r="IME75" s="58"/>
      <c r="IMF75" s="58"/>
      <c r="IMG75" s="58"/>
      <c r="IMH75" s="58"/>
      <c r="IMI75" s="58"/>
      <c r="IMJ75" s="58"/>
      <c r="IMK75" s="58"/>
      <c r="IML75" s="58"/>
      <c r="IMM75" s="58"/>
      <c r="IMN75" s="58"/>
      <c r="IMO75" s="58"/>
      <c r="IMP75" s="58"/>
      <c r="IMQ75" s="58"/>
      <c r="IMR75" s="58"/>
      <c r="IMS75" s="58"/>
      <c r="IMT75" s="58"/>
      <c r="IMU75" s="58"/>
      <c r="IMV75" s="58"/>
      <c r="IMW75" s="58"/>
      <c r="IMX75" s="58"/>
      <c r="IMY75" s="58"/>
      <c r="IMZ75" s="58"/>
      <c r="INA75" s="58"/>
      <c r="INB75" s="58"/>
      <c r="INC75" s="58"/>
      <c r="IND75" s="58"/>
      <c r="INE75" s="58"/>
      <c r="INF75" s="58"/>
      <c r="ING75" s="58"/>
      <c r="INH75" s="58"/>
      <c r="INI75" s="58"/>
      <c r="INJ75" s="58"/>
      <c r="INK75" s="58"/>
      <c r="INL75" s="58"/>
      <c r="INM75" s="58"/>
      <c r="INN75" s="58"/>
      <c r="INO75" s="58"/>
      <c r="INP75" s="58"/>
      <c r="INQ75" s="58"/>
      <c r="INR75" s="58"/>
      <c r="INS75" s="58"/>
      <c r="INT75" s="58"/>
      <c r="INU75" s="58"/>
      <c r="INV75" s="58"/>
      <c r="INW75" s="58"/>
      <c r="INX75" s="58"/>
      <c r="INY75" s="58"/>
      <c r="INZ75" s="58"/>
      <c r="IOA75" s="58"/>
      <c r="IOB75" s="58"/>
      <c r="IOC75" s="58"/>
      <c r="IOD75" s="58"/>
      <c r="IOE75" s="58"/>
      <c r="IOF75" s="58"/>
      <c r="IOG75" s="58"/>
      <c r="IOH75" s="58"/>
      <c r="IOI75" s="58"/>
      <c r="IOJ75" s="58"/>
      <c r="IOK75" s="58"/>
      <c r="IOL75" s="58"/>
      <c r="IOM75" s="58"/>
      <c r="ION75" s="58"/>
      <c r="IOO75" s="58"/>
      <c r="IOP75" s="58"/>
      <c r="IOQ75" s="58"/>
      <c r="IOR75" s="58"/>
      <c r="IOS75" s="58"/>
      <c r="IOT75" s="58"/>
      <c r="IOU75" s="58"/>
      <c r="IOV75" s="58"/>
      <c r="IOW75" s="58"/>
      <c r="IOX75" s="58"/>
      <c r="IOY75" s="58"/>
      <c r="IOZ75" s="58"/>
      <c r="IPA75" s="58"/>
      <c r="IPB75" s="58"/>
      <c r="IPC75" s="58"/>
      <c r="IPD75" s="58"/>
      <c r="IPE75" s="58"/>
      <c r="IPF75" s="58"/>
      <c r="IPG75" s="58"/>
      <c r="IPH75" s="58"/>
      <c r="IPI75" s="58"/>
      <c r="IPJ75" s="58"/>
      <c r="IPK75" s="58"/>
      <c r="IPL75" s="58"/>
      <c r="IPM75" s="58"/>
      <c r="IPN75" s="58"/>
      <c r="IPO75" s="58"/>
      <c r="IPP75" s="58"/>
      <c r="IPQ75" s="58"/>
      <c r="IPR75" s="58"/>
      <c r="IPS75" s="58"/>
      <c r="IPT75" s="58"/>
      <c r="IPU75" s="58"/>
      <c r="IPV75" s="58"/>
      <c r="IPW75" s="58"/>
      <c r="IPX75" s="58"/>
      <c r="IPY75" s="58"/>
      <c r="IPZ75" s="58"/>
      <c r="IQA75" s="58"/>
      <c r="IQB75" s="58"/>
      <c r="IQC75" s="58"/>
      <c r="IQD75" s="58"/>
      <c r="IQE75" s="58"/>
      <c r="IQF75" s="58"/>
      <c r="IQG75" s="58"/>
      <c r="IQH75" s="58"/>
      <c r="IQI75" s="58"/>
      <c r="IQJ75" s="58"/>
      <c r="IQK75" s="58"/>
      <c r="IQL75" s="58"/>
      <c r="IQM75" s="58"/>
      <c r="IQN75" s="58"/>
      <c r="IQO75" s="58"/>
      <c r="IQP75" s="58"/>
      <c r="IQQ75" s="58"/>
      <c r="IQR75" s="58"/>
      <c r="IQS75" s="58"/>
      <c r="IQT75" s="58"/>
      <c r="IQU75" s="58"/>
      <c r="IQV75" s="58"/>
      <c r="IQW75" s="58"/>
      <c r="IQX75" s="58"/>
      <c r="IQY75" s="58"/>
      <c r="IQZ75" s="58"/>
      <c r="IRA75" s="58"/>
      <c r="IRB75" s="58"/>
      <c r="IRC75" s="58"/>
      <c r="IRD75" s="58"/>
      <c r="IRE75" s="58"/>
      <c r="IRF75" s="58"/>
      <c r="IRG75" s="58"/>
      <c r="IRH75" s="58"/>
      <c r="IRI75" s="58"/>
      <c r="IRJ75" s="58"/>
      <c r="IRK75" s="58"/>
      <c r="IRL75" s="58"/>
      <c r="IRM75" s="58"/>
      <c r="IRN75" s="58"/>
      <c r="IRO75" s="58"/>
      <c r="IRP75" s="58"/>
      <c r="IRQ75" s="58"/>
      <c r="IRR75" s="58"/>
      <c r="IRS75" s="58"/>
      <c r="IRT75" s="58"/>
      <c r="IRU75" s="58"/>
      <c r="IRV75" s="58"/>
      <c r="IRW75" s="58"/>
      <c r="IRX75" s="58"/>
      <c r="IRY75" s="58"/>
      <c r="IRZ75" s="58"/>
      <c r="ISA75" s="58"/>
      <c r="ISB75" s="58"/>
      <c r="ISC75" s="58"/>
      <c r="ISD75" s="58"/>
      <c r="ISE75" s="58"/>
      <c r="ISF75" s="58"/>
      <c r="ISG75" s="58"/>
      <c r="ISH75" s="58"/>
      <c r="ISI75" s="58"/>
      <c r="ISJ75" s="58"/>
      <c r="ISK75" s="58"/>
      <c r="ISL75" s="58"/>
      <c r="ISM75" s="58"/>
      <c r="ISN75" s="58"/>
      <c r="ISO75" s="58"/>
      <c r="ISP75" s="58"/>
      <c r="ISQ75" s="58"/>
      <c r="ISR75" s="58"/>
      <c r="ISS75" s="58"/>
      <c r="IST75" s="58"/>
      <c r="ISU75" s="58"/>
      <c r="ISV75" s="58"/>
      <c r="ISW75" s="58"/>
      <c r="ISX75" s="58"/>
      <c r="ISY75" s="58"/>
      <c r="ISZ75" s="58"/>
      <c r="ITA75" s="58"/>
      <c r="ITB75" s="58"/>
      <c r="ITC75" s="58"/>
      <c r="ITD75" s="58"/>
      <c r="ITE75" s="58"/>
      <c r="ITF75" s="58"/>
      <c r="ITG75" s="58"/>
      <c r="ITH75" s="58"/>
      <c r="ITI75" s="58"/>
      <c r="ITJ75" s="58"/>
      <c r="ITK75" s="58"/>
      <c r="ITL75" s="58"/>
      <c r="ITM75" s="58"/>
      <c r="ITN75" s="58"/>
      <c r="ITO75" s="58"/>
      <c r="ITP75" s="58"/>
      <c r="ITQ75" s="58"/>
      <c r="ITR75" s="58"/>
      <c r="ITS75" s="58"/>
      <c r="ITT75" s="58"/>
      <c r="ITU75" s="58"/>
      <c r="ITV75" s="58"/>
      <c r="ITW75" s="58"/>
      <c r="ITX75" s="58"/>
      <c r="ITY75" s="58"/>
      <c r="ITZ75" s="58"/>
      <c r="IUA75" s="58"/>
      <c r="IUB75" s="58"/>
      <c r="IUC75" s="58"/>
      <c r="IUD75" s="58"/>
      <c r="IUE75" s="58"/>
      <c r="IUF75" s="58"/>
      <c r="IUG75" s="58"/>
      <c r="IUH75" s="58"/>
      <c r="IUI75" s="58"/>
      <c r="IUJ75" s="58"/>
      <c r="IUK75" s="58"/>
      <c r="IUL75" s="58"/>
      <c r="IUM75" s="58"/>
      <c r="IUN75" s="58"/>
      <c r="IUO75" s="58"/>
      <c r="IUP75" s="58"/>
      <c r="IUQ75" s="58"/>
      <c r="IUR75" s="58"/>
      <c r="IUS75" s="58"/>
      <c r="IUT75" s="58"/>
      <c r="IUU75" s="58"/>
      <c r="IUV75" s="58"/>
      <c r="IUW75" s="58"/>
      <c r="IUX75" s="58"/>
      <c r="IUY75" s="58"/>
      <c r="IUZ75" s="58"/>
      <c r="IVA75" s="58"/>
      <c r="IVB75" s="58"/>
      <c r="IVC75" s="58"/>
      <c r="IVD75" s="58"/>
      <c r="IVE75" s="58"/>
      <c r="IVF75" s="58"/>
      <c r="IVG75" s="58"/>
      <c r="IVH75" s="58"/>
      <c r="IVI75" s="58"/>
      <c r="IVJ75" s="58"/>
      <c r="IVK75" s="58"/>
      <c r="IVL75" s="58"/>
      <c r="IVM75" s="58"/>
      <c r="IVN75" s="58"/>
      <c r="IVO75" s="58"/>
      <c r="IVP75" s="58"/>
      <c r="IVQ75" s="58"/>
      <c r="IVR75" s="58"/>
      <c r="IVS75" s="58"/>
      <c r="IVT75" s="58"/>
      <c r="IVU75" s="58"/>
      <c r="IVV75" s="58"/>
      <c r="IVW75" s="58"/>
      <c r="IVX75" s="58"/>
      <c r="IVY75" s="58"/>
      <c r="IVZ75" s="58"/>
      <c r="IWA75" s="58"/>
      <c r="IWB75" s="58"/>
      <c r="IWC75" s="58"/>
      <c r="IWD75" s="58"/>
      <c r="IWE75" s="58"/>
      <c r="IWF75" s="58"/>
      <c r="IWG75" s="58"/>
      <c r="IWH75" s="58"/>
      <c r="IWI75" s="58"/>
      <c r="IWJ75" s="58"/>
      <c r="IWK75" s="58"/>
      <c r="IWL75" s="58"/>
      <c r="IWM75" s="58"/>
      <c r="IWN75" s="58"/>
      <c r="IWO75" s="58"/>
      <c r="IWP75" s="58"/>
      <c r="IWQ75" s="58"/>
      <c r="IWR75" s="58"/>
      <c r="IWS75" s="58"/>
      <c r="IWT75" s="58"/>
      <c r="IWU75" s="58"/>
      <c r="IWV75" s="58"/>
      <c r="IWW75" s="58"/>
      <c r="IWX75" s="58"/>
      <c r="IWY75" s="58"/>
      <c r="IWZ75" s="58"/>
      <c r="IXA75" s="58"/>
      <c r="IXB75" s="58"/>
      <c r="IXC75" s="58"/>
      <c r="IXD75" s="58"/>
      <c r="IXE75" s="58"/>
      <c r="IXF75" s="58"/>
      <c r="IXG75" s="58"/>
      <c r="IXH75" s="58"/>
      <c r="IXI75" s="58"/>
      <c r="IXJ75" s="58"/>
      <c r="IXK75" s="58"/>
      <c r="IXL75" s="58"/>
      <c r="IXM75" s="58"/>
      <c r="IXN75" s="58"/>
      <c r="IXO75" s="58"/>
      <c r="IXP75" s="58"/>
      <c r="IXQ75" s="58"/>
      <c r="IXR75" s="58"/>
      <c r="IXS75" s="58"/>
      <c r="IXT75" s="58"/>
      <c r="IXU75" s="58"/>
      <c r="IXV75" s="58"/>
      <c r="IXW75" s="58"/>
      <c r="IXX75" s="58"/>
      <c r="IXY75" s="58"/>
      <c r="IXZ75" s="58"/>
      <c r="IYA75" s="58"/>
      <c r="IYB75" s="58"/>
      <c r="IYC75" s="58"/>
      <c r="IYD75" s="58"/>
      <c r="IYE75" s="58"/>
      <c r="IYF75" s="58"/>
      <c r="IYG75" s="58"/>
      <c r="IYH75" s="58"/>
      <c r="IYI75" s="58"/>
      <c r="IYJ75" s="58"/>
      <c r="IYK75" s="58"/>
      <c r="IYL75" s="58"/>
      <c r="IYM75" s="58"/>
      <c r="IYN75" s="58"/>
      <c r="IYO75" s="58"/>
      <c r="IYP75" s="58"/>
      <c r="IYQ75" s="58"/>
      <c r="IYR75" s="58"/>
      <c r="IYS75" s="58"/>
      <c r="IYT75" s="58"/>
      <c r="IYU75" s="58"/>
      <c r="IYV75" s="58"/>
      <c r="IYW75" s="58"/>
      <c r="IYX75" s="58"/>
      <c r="IYY75" s="58"/>
      <c r="IYZ75" s="58"/>
      <c r="IZA75" s="58"/>
      <c r="IZB75" s="58"/>
      <c r="IZC75" s="58"/>
      <c r="IZD75" s="58"/>
      <c r="IZE75" s="58"/>
      <c r="IZF75" s="58"/>
      <c r="IZG75" s="58"/>
      <c r="IZH75" s="58"/>
      <c r="IZI75" s="58"/>
      <c r="IZJ75" s="58"/>
      <c r="IZK75" s="58"/>
      <c r="IZL75" s="58"/>
      <c r="IZM75" s="58"/>
      <c r="IZN75" s="58"/>
      <c r="IZO75" s="58"/>
      <c r="IZP75" s="58"/>
      <c r="IZQ75" s="58"/>
      <c r="IZR75" s="58"/>
      <c r="IZS75" s="58"/>
      <c r="IZT75" s="58"/>
      <c r="IZU75" s="58"/>
      <c r="IZV75" s="58"/>
      <c r="IZW75" s="58"/>
      <c r="IZX75" s="58"/>
      <c r="IZY75" s="58"/>
      <c r="IZZ75" s="58"/>
      <c r="JAA75" s="58"/>
      <c r="JAB75" s="58"/>
      <c r="JAC75" s="58"/>
      <c r="JAD75" s="58"/>
      <c r="JAE75" s="58"/>
      <c r="JAF75" s="58"/>
      <c r="JAG75" s="58"/>
      <c r="JAH75" s="58"/>
      <c r="JAI75" s="58"/>
      <c r="JAJ75" s="58"/>
      <c r="JAK75" s="58"/>
      <c r="JAL75" s="58"/>
      <c r="JAM75" s="58"/>
      <c r="JAN75" s="58"/>
      <c r="JAO75" s="58"/>
      <c r="JAP75" s="58"/>
      <c r="JAQ75" s="58"/>
      <c r="JAR75" s="58"/>
      <c r="JAS75" s="58"/>
      <c r="JAT75" s="58"/>
      <c r="JAU75" s="58"/>
      <c r="JAV75" s="58"/>
      <c r="JAW75" s="58"/>
      <c r="JAX75" s="58"/>
      <c r="JAY75" s="58"/>
      <c r="JAZ75" s="58"/>
      <c r="JBA75" s="58"/>
      <c r="JBB75" s="58"/>
      <c r="JBC75" s="58"/>
      <c r="JBD75" s="58"/>
      <c r="JBE75" s="58"/>
      <c r="JBF75" s="58"/>
      <c r="JBG75" s="58"/>
      <c r="JBH75" s="58"/>
      <c r="JBI75" s="58"/>
      <c r="JBJ75" s="58"/>
      <c r="JBK75" s="58"/>
      <c r="JBL75" s="58"/>
      <c r="JBM75" s="58"/>
      <c r="JBN75" s="58"/>
      <c r="JBO75" s="58"/>
      <c r="JBP75" s="58"/>
      <c r="JBQ75" s="58"/>
      <c r="JBR75" s="58"/>
      <c r="JBS75" s="58"/>
      <c r="JBT75" s="58"/>
      <c r="JBU75" s="58"/>
      <c r="JBV75" s="58"/>
      <c r="JBW75" s="58"/>
      <c r="JBX75" s="58"/>
      <c r="JBY75" s="58"/>
      <c r="JBZ75" s="58"/>
      <c r="JCA75" s="58"/>
      <c r="JCB75" s="58"/>
      <c r="JCC75" s="58"/>
      <c r="JCD75" s="58"/>
      <c r="JCE75" s="58"/>
      <c r="JCF75" s="58"/>
      <c r="JCG75" s="58"/>
      <c r="JCH75" s="58"/>
      <c r="JCI75" s="58"/>
      <c r="JCJ75" s="58"/>
      <c r="JCK75" s="58"/>
      <c r="JCL75" s="58"/>
      <c r="JCM75" s="58"/>
      <c r="JCN75" s="58"/>
      <c r="JCO75" s="58"/>
      <c r="JCP75" s="58"/>
      <c r="JCQ75" s="58"/>
      <c r="JCR75" s="58"/>
      <c r="JCS75" s="58"/>
      <c r="JCT75" s="58"/>
      <c r="JCU75" s="58"/>
      <c r="JCV75" s="58"/>
      <c r="JCW75" s="58"/>
      <c r="JCX75" s="58"/>
      <c r="JCY75" s="58"/>
      <c r="JCZ75" s="58"/>
      <c r="JDA75" s="58"/>
      <c r="JDB75" s="58"/>
      <c r="JDC75" s="58"/>
      <c r="JDD75" s="58"/>
      <c r="JDE75" s="58"/>
      <c r="JDF75" s="58"/>
      <c r="JDG75" s="58"/>
      <c r="JDH75" s="58"/>
      <c r="JDI75" s="58"/>
      <c r="JDJ75" s="58"/>
      <c r="JDK75" s="58"/>
      <c r="JDL75" s="58"/>
      <c r="JDM75" s="58"/>
      <c r="JDN75" s="58"/>
      <c r="JDO75" s="58"/>
      <c r="JDP75" s="58"/>
      <c r="JDQ75" s="58"/>
      <c r="JDR75" s="58"/>
      <c r="JDS75" s="58"/>
      <c r="JDT75" s="58"/>
      <c r="JDU75" s="58"/>
      <c r="JDV75" s="58"/>
      <c r="JDW75" s="58"/>
      <c r="JDX75" s="58"/>
      <c r="JDY75" s="58"/>
      <c r="JDZ75" s="58"/>
      <c r="JEA75" s="58"/>
      <c r="JEB75" s="58"/>
      <c r="JEC75" s="58"/>
      <c r="JED75" s="58"/>
      <c r="JEE75" s="58"/>
      <c r="JEF75" s="58"/>
      <c r="JEG75" s="58"/>
      <c r="JEH75" s="58"/>
      <c r="JEI75" s="58"/>
      <c r="JEJ75" s="58"/>
      <c r="JEK75" s="58"/>
      <c r="JEL75" s="58"/>
      <c r="JEM75" s="58"/>
      <c r="JEN75" s="58"/>
      <c r="JEO75" s="58"/>
      <c r="JEP75" s="58"/>
      <c r="JEQ75" s="58"/>
      <c r="JER75" s="58"/>
      <c r="JES75" s="58"/>
      <c r="JET75" s="58"/>
      <c r="JEU75" s="58"/>
      <c r="JEV75" s="58"/>
      <c r="JEW75" s="58"/>
      <c r="JEX75" s="58"/>
      <c r="JEY75" s="58"/>
      <c r="JEZ75" s="58"/>
      <c r="JFA75" s="58"/>
      <c r="JFB75" s="58"/>
      <c r="JFC75" s="58"/>
      <c r="JFD75" s="58"/>
      <c r="JFE75" s="58"/>
      <c r="JFF75" s="58"/>
      <c r="JFG75" s="58"/>
      <c r="JFH75" s="58"/>
      <c r="JFI75" s="58"/>
      <c r="JFJ75" s="58"/>
      <c r="JFK75" s="58"/>
      <c r="JFL75" s="58"/>
      <c r="JFM75" s="58"/>
      <c r="JFN75" s="58"/>
      <c r="JFO75" s="58"/>
      <c r="JFP75" s="58"/>
      <c r="JFQ75" s="58"/>
      <c r="JFR75" s="58"/>
      <c r="JFS75" s="58"/>
      <c r="JFT75" s="58"/>
      <c r="JFU75" s="58"/>
      <c r="JFV75" s="58"/>
      <c r="JFW75" s="58"/>
      <c r="JFX75" s="58"/>
      <c r="JFY75" s="58"/>
      <c r="JFZ75" s="58"/>
      <c r="JGA75" s="58"/>
      <c r="JGB75" s="58"/>
      <c r="JGC75" s="58"/>
      <c r="JGD75" s="58"/>
      <c r="JGE75" s="58"/>
      <c r="JGF75" s="58"/>
      <c r="JGG75" s="58"/>
      <c r="JGH75" s="58"/>
      <c r="JGI75" s="58"/>
      <c r="JGJ75" s="58"/>
      <c r="JGK75" s="58"/>
      <c r="JGL75" s="58"/>
      <c r="JGM75" s="58"/>
      <c r="JGN75" s="58"/>
      <c r="JGO75" s="58"/>
      <c r="JGP75" s="58"/>
      <c r="JGQ75" s="58"/>
      <c r="JGR75" s="58"/>
      <c r="JGS75" s="58"/>
      <c r="JGT75" s="58"/>
      <c r="JGU75" s="58"/>
      <c r="JGV75" s="58"/>
      <c r="JGW75" s="58"/>
      <c r="JGX75" s="58"/>
      <c r="JGY75" s="58"/>
      <c r="JGZ75" s="58"/>
      <c r="JHA75" s="58"/>
      <c r="JHB75" s="58"/>
      <c r="JHC75" s="58"/>
      <c r="JHD75" s="58"/>
      <c r="JHE75" s="58"/>
      <c r="JHF75" s="58"/>
      <c r="JHG75" s="58"/>
      <c r="JHH75" s="58"/>
      <c r="JHI75" s="58"/>
      <c r="JHJ75" s="58"/>
      <c r="JHK75" s="58"/>
      <c r="JHL75" s="58"/>
      <c r="JHM75" s="58"/>
      <c r="JHN75" s="58"/>
      <c r="JHO75" s="58"/>
      <c r="JHP75" s="58"/>
      <c r="JHQ75" s="58"/>
      <c r="JHR75" s="58"/>
      <c r="JHS75" s="58"/>
      <c r="JHT75" s="58"/>
      <c r="JHU75" s="58"/>
      <c r="JHV75" s="58"/>
      <c r="JHW75" s="58"/>
      <c r="JHX75" s="58"/>
      <c r="JHY75" s="58"/>
      <c r="JHZ75" s="58"/>
      <c r="JIA75" s="58"/>
      <c r="JIB75" s="58"/>
      <c r="JIC75" s="58"/>
      <c r="JID75" s="58"/>
      <c r="JIE75" s="58"/>
      <c r="JIF75" s="58"/>
      <c r="JIG75" s="58"/>
      <c r="JIH75" s="58"/>
      <c r="JII75" s="58"/>
      <c r="JIJ75" s="58"/>
      <c r="JIK75" s="58"/>
      <c r="JIL75" s="58"/>
      <c r="JIM75" s="58"/>
      <c r="JIN75" s="58"/>
      <c r="JIO75" s="58"/>
      <c r="JIP75" s="58"/>
      <c r="JIQ75" s="58"/>
      <c r="JIR75" s="58"/>
      <c r="JIS75" s="58"/>
      <c r="JIT75" s="58"/>
      <c r="JIU75" s="58"/>
      <c r="JIV75" s="58"/>
      <c r="JIW75" s="58"/>
      <c r="JIX75" s="58"/>
      <c r="JIY75" s="58"/>
      <c r="JIZ75" s="58"/>
      <c r="JJA75" s="58"/>
      <c r="JJB75" s="58"/>
      <c r="JJC75" s="58"/>
      <c r="JJD75" s="58"/>
      <c r="JJE75" s="58"/>
      <c r="JJF75" s="58"/>
      <c r="JJG75" s="58"/>
      <c r="JJH75" s="58"/>
      <c r="JJI75" s="58"/>
      <c r="JJJ75" s="58"/>
      <c r="JJK75" s="58"/>
      <c r="JJL75" s="58"/>
      <c r="JJM75" s="58"/>
      <c r="JJN75" s="58"/>
      <c r="JJO75" s="58"/>
      <c r="JJP75" s="58"/>
      <c r="JJQ75" s="58"/>
      <c r="JJR75" s="58"/>
      <c r="JJS75" s="58"/>
      <c r="JJT75" s="58"/>
      <c r="JJU75" s="58"/>
      <c r="JJV75" s="58"/>
      <c r="JJW75" s="58"/>
      <c r="JJX75" s="58"/>
      <c r="JJY75" s="58"/>
      <c r="JJZ75" s="58"/>
      <c r="JKA75" s="58"/>
      <c r="JKB75" s="58"/>
      <c r="JKC75" s="58"/>
      <c r="JKD75" s="58"/>
      <c r="JKE75" s="58"/>
      <c r="JKF75" s="58"/>
      <c r="JKG75" s="58"/>
      <c r="JKH75" s="58"/>
      <c r="JKI75" s="58"/>
      <c r="JKJ75" s="58"/>
      <c r="JKK75" s="58"/>
      <c r="JKL75" s="58"/>
      <c r="JKM75" s="58"/>
      <c r="JKN75" s="58"/>
      <c r="JKO75" s="58"/>
      <c r="JKP75" s="58"/>
      <c r="JKQ75" s="58"/>
      <c r="JKR75" s="58"/>
      <c r="JKS75" s="58"/>
      <c r="JKT75" s="58"/>
      <c r="JKU75" s="58"/>
      <c r="JKV75" s="58"/>
      <c r="JKW75" s="58"/>
      <c r="JKX75" s="58"/>
      <c r="JKY75" s="58"/>
      <c r="JKZ75" s="58"/>
      <c r="JLA75" s="58"/>
      <c r="JLB75" s="58"/>
      <c r="JLC75" s="58"/>
      <c r="JLD75" s="58"/>
      <c r="JLE75" s="58"/>
      <c r="JLF75" s="58"/>
      <c r="JLG75" s="58"/>
      <c r="JLH75" s="58"/>
      <c r="JLI75" s="58"/>
      <c r="JLJ75" s="58"/>
      <c r="JLK75" s="58"/>
      <c r="JLL75" s="58"/>
      <c r="JLM75" s="58"/>
      <c r="JLN75" s="58"/>
      <c r="JLO75" s="58"/>
      <c r="JLP75" s="58"/>
      <c r="JLQ75" s="58"/>
      <c r="JLR75" s="58"/>
      <c r="JLS75" s="58"/>
      <c r="JLT75" s="58"/>
      <c r="JLU75" s="58"/>
      <c r="JLV75" s="58"/>
      <c r="JLW75" s="58"/>
      <c r="JLX75" s="58"/>
      <c r="JLY75" s="58"/>
      <c r="JLZ75" s="58"/>
      <c r="JMA75" s="58"/>
      <c r="JMB75" s="58"/>
      <c r="JMC75" s="58"/>
      <c r="JMD75" s="58"/>
      <c r="JME75" s="58"/>
      <c r="JMF75" s="58"/>
      <c r="JMG75" s="58"/>
      <c r="JMH75" s="58"/>
      <c r="JMI75" s="58"/>
      <c r="JMJ75" s="58"/>
      <c r="JMK75" s="58"/>
      <c r="JML75" s="58"/>
      <c r="JMM75" s="58"/>
      <c r="JMN75" s="58"/>
      <c r="JMO75" s="58"/>
      <c r="JMP75" s="58"/>
      <c r="JMQ75" s="58"/>
      <c r="JMR75" s="58"/>
      <c r="JMS75" s="58"/>
      <c r="JMT75" s="58"/>
      <c r="JMU75" s="58"/>
      <c r="JMV75" s="58"/>
      <c r="JMW75" s="58"/>
      <c r="JMX75" s="58"/>
      <c r="JMY75" s="58"/>
      <c r="JMZ75" s="58"/>
      <c r="JNA75" s="58"/>
      <c r="JNB75" s="58"/>
      <c r="JNC75" s="58"/>
      <c r="JND75" s="58"/>
      <c r="JNE75" s="58"/>
      <c r="JNF75" s="58"/>
      <c r="JNG75" s="58"/>
      <c r="JNH75" s="58"/>
      <c r="JNI75" s="58"/>
      <c r="JNJ75" s="58"/>
      <c r="JNK75" s="58"/>
      <c r="JNL75" s="58"/>
      <c r="JNM75" s="58"/>
      <c r="JNN75" s="58"/>
      <c r="JNO75" s="58"/>
      <c r="JNP75" s="58"/>
      <c r="JNQ75" s="58"/>
      <c r="JNR75" s="58"/>
      <c r="JNS75" s="58"/>
      <c r="JNT75" s="58"/>
      <c r="JNU75" s="58"/>
      <c r="JNV75" s="58"/>
      <c r="JNW75" s="58"/>
      <c r="JNX75" s="58"/>
      <c r="JNY75" s="58"/>
      <c r="JNZ75" s="58"/>
      <c r="JOA75" s="58"/>
      <c r="JOB75" s="58"/>
      <c r="JOC75" s="58"/>
      <c r="JOD75" s="58"/>
      <c r="JOE75" s="58"/>
      <c r="JOF75" s="58"/>
      <c r="JOG75" s="58"/>
      <c r="JOH75" s="58"/>
      <c r="JOI75" s="58"/>
      <c r="JOJ75" s="58"/>
      <c r="JOK75" s="58"/>
      <c r="JOL75" s="58"/>
      <c r="JOM75" s="58"/>
      <c r="JON75" s="58"/>
      <c r="JOO75" s="58"/>
      <c r="JOP75" s="58"/>
      <c r="JOQ75" s="58"/>
      <c r="JOR75" s="58"/>
      <c r="JOS75" s="58"/>
      <c r="JOT75" s="58"/>
      <c r="JOU75" s="58"/>
      <c r="JOV75" s="58"/>
      <c r="JOW75" s="58"/>
      <c r="JOX75" s="58"/>
      <c r="JOY75" s="58"/>
      <c r="JOZ75" s="58"/>
      <c r="JPA75" s="58"/>
      <c r="JPB75" s="58"/>
      <c r="JPC75" s="58"/>
      <c r="JPD75" s="58"/>
      <c r="JPE75" s="58"/>
      <c r="JPF75" s="58"/>
      <c r="JPG75" s="58"/>
      <c r="JPH75" s="58"/>
      <c r="JPI75" s="58"/>
      <c r="JPJ75" s="58"/>
      <c r="JPK75" s="58"/>
      <c r="JPL75" s="58"/>
      <c r="JPM75" s="58"/>
      <c r="JPN75" s="58"/>
      <c r="JPO75" s="58"/>
      <c r="JPP75" s="58"/>
      <c r="JPQ75" s="58"/>
      <c r="JPR75" s="58"/>
      <c r="JPS75" s="58"/>
      <c r="JPT75" s="58"/>
      <c r="JPU75" s="58"/>
      <c r="JPV75" s="58"/>
      <c r="JPW75" s="58"/>
      <c r="JPX75" s="58"/>
      <c r="JPY75" s="58"/>
      <c r="JPZ75" s="58"/>
      <c r="JQA75" s="58"/>
      <c r="JQB75" s="58"/>
      <c r="JQC75" s="58"/>
      <c r="JQD75" s="58"/>
      <c r="JQE75" s="58"/>
      <c r="JQF75" s="58"/>
      <c r="JQG75" s="58"/>
      <c r="JQH75" s="58"/>
      <c r="JQI75" s="58"/>
      <c r="JQJ75" s="58"/>
      <c r="JQK75" s="58"/>
      <c r="JQL75" s="58"/>
      <c r="JQM75" s="58"/>
      <c r="JQN75" s="58"/>
      <c r="JQO75" s="58"/>
      <c r="JQP75" s="58"/>
      <c r="JQQ75" s="58"/>
      <c r="JQR75" s="58"/>
      <c r="JQS75" s="58"/>
      <c r="JQT75" s="58"/>
      <c r="JQU75" s="58"/>
      <c r="JQV75" s="58"/>
      <c r="JQW75" s="58"/>
      <c r="JQX75" s="58"/>
      <c r="JQY75" s="58"/>
      <c r="JQZ75" s="58"/>
      <c r="JRA75" s="58"/>
      <c r="JRB75" s="58"/>
      <c r="JRC75" s="58"/>
      <c r="JRD75" s="58"/>
      <c r="JRE75" s="58"/>
      <c r="JRF75" s="58"/>
      <c r="JRG75" s="58"/>
      <c r="JRH75" s="58"/>
      <c r="JRI75" s="58"/>
      <c r="JRJ75" s="58"/>
      <c r="JRK75" s="58"/>
      <c r="JRL75" s="58"/>
      <c r="JRM75" s="58"/>
      <c r="JRN75" s="58"/>
      <c r="JRO75" s="58"/>
      <c r="JRP75" s="58"/>
      <c r="JRQ75" s="58"/>
      <c r="JRR75" s="58"/>
      <c r="JRS75" s="58"/>
      <c r="JRT75" s="58"/>
      <c r="JRU75" s="58"/>
      <c r="JRV75" s="58"/>
      <c r="JRW75" s="58"/>
      <c r="JRX75" s="58"/>
      <c r="JRY75" s="58"/>
      <c r="JRZ75" s="58"/>
      <c r="JSA75" s="58"/>
      <c r="JSB75" s="58"/>
      <c r="JSC75" s="58"/>
      <c r="JSD75" s="58"/>
      <c r="JSE75" s="58"/>
      <c r="JSF75" s="58"/>
      <c r="JSG75" s="58"/>
      <c r="JSH75" s="58"/>
      <c r="JSI75" s="58"/>
      <c r="JSJ75" s="58"/>
      <c r="JSK75" s="58"/>
      <c r="JSL75" s="58"/>
      <c r="JSM75" s="58"/>
      <c r="JSN75" s="58"/>
      <c r="JSO75" s="58"/>
      <c r="JSP75" s="58"/>
      <c r="JSQ75" s="58"/>
      <c r="JSR75" s="58"/>
      <c r="JSS75" s="58"/>
      <c r="JST75" s="58"/>
      <c r="JSU75" s="58"/>
      <c r="JSV75" s="58"/>
      <c r="JSW75" s="58"/>
      <c r="JSX75" s="58"/>
      <c r="JSY75" s="58"/>
      <c r="JSZ75" s="58"/>
      <c r="JTA75" s="58"/>
      <c r="JTB75" s="58"/>
      <c r="JTC75" s="58"/>
      <c r="JTD75" s="58"/>
      <c r="JTE75" s="58"/>
      <c r="JTF75" s="58"/>
      <c r="JTG75" s="58"/>
      <c r="JTH75" s="58"/>
      <c r="JTI75" s="58"/>
      <c r="JTJ75" s="58"/>
      <c r="JTK75" s="58"/>
      <c r="JTL75" s="58"/>
      <c r="JTM75" s="58"/>
      <c r="JTN75" s="58"/>
      <c r="JTO75" s="58"/>
      <c r="JTP75" s="58"/>
      <c r="JTQ75" s="58"/>
      <c r="JTR75" s="58"/>
      <c r="JTS75" s="58"/>
      <c r="JTT75" s="58"/>
      <c r="JTU75" s="58"/>
      <c r="JTV75" s="58"/>
      <c r="JTW75" s="58"/>
      <c r="JTX75" s="58"/>
      <c r="JTY75" s="58"/>
      <c r="JTZ75" s="58"/>
      <c r="JUA75" s="58"/>
      <c r="JUB75" s="58"/>
      <c r="JUC75" s="58"/>
      <c r="JUD75" s="58"/>
      <c r="JUE75" s="58"/>
      <c r="JUF75" s="58"/>
      <c r="JUG75" s="58"/>
      <c r="JUH75" s="58"/>
      <c r="JUI75" s="58"/>
      <c r="JUJ75" s="58"/>
      <c r="JUK75" s="58"/>
      <c r="JUL75" s="58"/>
      <c r="JUM75" s="58"/>
      <c r="JUN75" s="58"/>
      <c r="JUO75" s="58"/>
      <c r="JUP75" s="58"/>
      <c r="JUQ75" s="58"/>
      <c r="JUR75" s="58"/>
      <c r="JUS75" s="58"/>
      <c r="JUT75" s="58"/>
      <c r="JUU75" s="58"/>
      <c r="JUV75" s="58"/>
      <c r="JUW75" s="58"/>
      <c r="JUX75" s="58"/>
      <c r="JUY75" s="58"/>
      <c r="JUZ75" s="58"/>
      <c r="JVA75" s="58"/>
      <c r="JVB75" s="58"/>
      <c r="JVC75" s="58"/>
      <c r="JVD75" s="58"/>
      <c r="JVE75" s="58"/>
      <c r="JVF75" s="58"/>
      <c r="JVG75" s="58"/>
      <c r="JVH75" s="58"/>
      <c r="JVI75" s="58"/>
      <c r="JVJ75" s="58"/>
      <c r="JVK75" s="58"/>
      <c r="JVL75" s="58"/>
      <c r="JVM75" s="58"/>
      <c r="JVN75" s="58"/>
      <c r="JVO75" s="58"/>
      <c r="JVP75" s="58"/>
      <c r="JVQ75" s="58"/>
      <c r="JVR75" s="58"/>
      <c r="JVS75" s="58"/>
      <c r="JVT75" s="58"/>
      <c r="JVU75" s="58"/>
      <c r="JVV75" s="58"/>
      <c r="JVW75" s="58"/>
      <c r="JVX75" s="58"/>
      <c r="JVY75" s="58"/>
      <c r="JVZ75" s="58"/>
      <c r="JWA75" s="58"/>
      <c r="JWB75" s="58"/>
      <c r="JWC75" s="58"/>
      <c r="JWD75" s="58"/>
      <c r="JWE75" s="58"/>
      <c r="JWF75" s="58"/>
      <c r="JWG75" s="58"/>
      <c r="JWH75" s="58"/>
      <c r="JWI75" s="58"/>
      <c r="JWJ75" s="58"/>
      <c r="JWK75" s="58"/>
      <c r="JWL75" s="58"/>
      <c r="JWM75" s="58"/>
      <c r="JWN75" s="58"/>
      <c r="JWO75" s="58"/>
      <c r="JWP75" s="58"/>
      <c r="JWQ75" s="58"/>
      <c r="JWR75" s="58"/>
      <c r="JWS75" s="58"/>
      <c r="JWT75" s="58"/>
      <c r="JWU75" s="58"/>
      <c r="JWV75" s="58"/>
      <c r="JWW75" s="58"/>
      <c r="JWX75" s="58"/>
      <c r="JWY75" s="58"/>
      <c r="JWZ75" s="58"/>
      <c r="JXA75" s="58"/>
      <c r="JXB75" s="58"/>
      <c r="JXC75" s="58"/>
      <c r="JXD75" s="58"/>
      <c r="JXE75" s="58"/>
      <c r="JXF75" s="58"/>
      <c r="JXG75" s="58"/>
      <c r="JXH75" s="58"/>
      <c r="JXI75" s="58"/>
      <c r="JXJ75" s="58"/>
      <c r="JXK75" s="58"/>
      <c r="JXL75" s="58"/>
      <c r="JXM75" s="58"/>
      <c r="JXN75" s="58"/>
      <c r="JXO75" s="58"/>
      <c r="JXP75" s="58"/>
      <c r="JXQ75" s="58"/>
      <c r="JXR75" s="58"/>
      <c r="JXS75" s="58"/>
      <c r="JXT75" s="58"/>
      <c r="JXU75" s="58"/>
      <c r="JXV75" s="58"/>
      <c r="JXW75" s="58"/>
      <c r="JXX75" s="58"/>
      <c r="JXY75" s="58"/>
      <c r="JXZ75" s="58"/>
      <c r="JYA75" s="58"/>
      <c r="JYB75" s="58"/>
      <c r="JYC75" s="58"/>
      <c r="JYD75" s="58"/>
      <c r="JYE75" s="58"/>
      <c r="JYF75" s="58"/>
      <c r="JYG75" s="58"/>
      <c r="JYH75" s="58"/>
      <c r="JYI75" s="58"/>
      <c r="JYJ75" s="58"/>
      <c r="JYK75" s="58"/>
      <c r="JYL75" s="58"/>
      <c r="JYM75" s="58"/>
      <c r="JYN75" s="58"/>
      <c r="JYO75" s="58"/>
      <c r="JYP75" s="58"/>
      <c r="JYQ75" s="58"/>
      <c r="JYR75" s="58"/>
      <c r="JYS75" s="58"/>
      <c r="JYT75" s="58"/>
      <c r="JYU75" s="58"/>
      <c r="JYV75" s="58"/>
      <c r="JYW75" s="58"/>
      <c r="JYX75" s="58"/>
      <c r="JYY75" s="58"/>
      <c r="JYZ75" s="58"/>
      <c r="JZA75" s="58"/>
      <c r="JZB75" s="58"/>
      <c r="JZC75" s="58"/>
      <c r="JZD75" s="58"/>
      <c r="JZE75" s="58"/>
      <c r="JZF75" s="58"/>
      <c r="JZG75" s="58"/>
      <c r="JZH75" s="58"/>
      <c r="JZI75" s="58"/>
      <c r="JZJ75" s="58"/>
      <c r="JZK75" s="58"/>
      <c r="JZL75" s="58"/>
      <c r="JZM75" s="58"/>
      <c r="JZN75" s="58"/>
      <c r="JZO75" s="58"/>
      <c r="JZP75" s="58"/>
      <c r="JZQ75" s="58"/>
      <c r="JZR75" s="58"/>
      <c r="JZS75" s="58"/>
      <c r="JZT75" s="58"/>
      <c r="JZU75" s="58"/>
      <c r="JZV75" s="58"/>
      <c r="JZW75" s="58"/>
      <c r="JZX75" s="58"/>
      <c r="JZY75" s="58"/>
      <c r="JZZ75" s="58"/>
      <c r="KAA75" s="58"/>
      <c r="KAB75" s="58"/>
      <c r="KAC75" s="58"/>
      <c r="KAD75" s="58"/>
      <c r="KAE75" s="58"/>
      <c r="KAF75" s="58"/>
      <c r="KAG75" s="58"/>
      <c r="KAH75" s="58"/>
      <c r="KAI75" s="58"/>
      <c r="KAJ75" s="58"/>
      <c r="KAK75" s="58"/>
      <c r="KAL75" s="58"/>
      <c r="KAM75" s="58"/>
      <c r="KAN75" s="58"/>
      <c r="KAO75" s="58"/>
      <c r="KAP75" s="58"/>
      <c r="KAQ75" s="58"/>
      <c r="KAR75" s="58"/>
      <c r="KAS75" s="58"/>
      <c r="KAT75" s="58"/>
      <c r="KAU75" s="58"/>
      <c r="KAV75" s="58"/>
      <c r="KAW75" s="58"/>
      <c r="KAX75" s="58"/>
      <c r="KAY75" s="58"/>
      <c r="KAZ75" s="58"/>
      <c r="KBA75" s="58"/>
      <c r="KBB75" s="58"/>
      <c r="KBC75" s="58"/>
      <c r="KBD75" s="58"/>
      <c r="KBE75" s="58"/>
      <c r="KBF75" s="58"/>
      <c r="KBG75" s="58"/>
      <c r="KBH75" s="58"/>
      <c r="KBI75" s="58"/>
      <c r="KBJ75" s="58"/>
      <c r="KBK75" s="58"/>
      <c r="KBL75" s="58"/>
      <c r="KBM75" s="58"/>
      <c r="KBN75" s="58"/>
      <c r="KBO75" s="58"/>
      <c r="KBP75" s="58"/>
      <c r="KBQ75" s="58"/>
      <c r="KBR75" s="58"/>
      <c r="KBS75" s="58"/>
      <c r="KBT75" s="58"/>
      <c r="KBU75" s="58"/>
      <c r="KBV75" s="58"/>
      <c r="KBW75" s="58"/>
      <c r="KBX75" s="58"/>
      <c r="KBY75" s="58"/>
      <c r="KBZ75" s="58"/>
      <c r="KCA75" s="58"/>
      <c r="KCB75" s="58"/>
      <c r="KCC75" s="58"/>
      <c r="KCD75" s="58"/>
      <c r="KCE75" s="58"/>
      <c r="KCF75" s="58"/>
      <c r="KCG75" s="58"/>
      <c r="KCH75" s="58"/>
      <c r="KCI75" s="58"/>
      <c r="KCJ75" s="58"/>
      <c r="KCK75" s="58"/>
      <c r="KCL75" s="58"/>
      <c r="KCM75" s="58"/>
      <c r="KCN75" s="58"/>
      <c r="KCO75" s="58"/>
      <c r="KCP75" s="58"/>
      <c r="KCQ75" s="58"/>
      <c r="KCR75" s="58"/>
      <c r="KCS75" s="58"/>
      <c r="KCT75" s="58"/>
      <c r="KCU75" s="58"/>
      <c r="KCV75" s="58"/>
      <c r="KCW75" s="58"/>
      <c r="KCX75" s="58"/>
      <c r="KCY75" s="58"/>
      <c r="KCZ75" s="58"/>
      <c r="KDA75" s="58"/>
      <c r="KDB75" s="58"/>
      <c r="KDC75" s="58"/>
      <c r="KDD75" s="58"/>
      <c r="KDE75" s="58"/>
      <c r="KDF75" s="58"/>
      <c r="KDG75" s="58"/>
      <c r="KDH75" s="58"/>
      <c r="KDI75" s="58"/>
      <c r="KDJ75" s="58"/>
      <c r="KDK75" s="58"/>
      <c r="KDL75" s="58"/>
      <c r="KDM75" s="58"/>
      <c r="KDN75" s="58"/>
      <c r="KDO75" s="58"/>
      <c r="KDP75" s="58"/>
      <c r="KDQ75" s="58"/>
      <c r="KDR75" s="58"/>
      <c r="KDS75" s="58"/>
      <c r="KDT75" s="58"/>
      <c r="KDU75" s="58"/>
      <c r="KDV75" s="58"/>
      <c r="KDW75" s="58"/>
      <c r="KDX75" s="58"/>
      <c r="KDY75" s="58"/>
      <c r="KDZ75" s="58"/>
      <c r="KEA75" s="58"/>
      <c r="KEB75" s="58"/>
      <c r="KEC75" s="58"/>
      <c r="KED75" s="58"/>
      <c r="KEE75" s="58"/>
      <c r="KEF75" s="58"/>
      <c r="KEG75" s="58"/>
      <c r="KEH75" s="58"/>
      <c r="KEI75" s="58"/>
      <c r="KEJ75" s="58"/>
      <c r="KEK75" s="58"/>
      <c r="KEL75" s="58"/>
      <c r="KEM75" s="58"/>
      <c r="KEN75" s="58"/>
      <c r="KEO75" s="58"/>
      <c r="KEP75" s="58"/>
      <c r="KEQ75" s="58"/>
      <c r="KER75" s="58"/>
      <c r="KES75" s="58"/>
      <c r="KET75" s="58"/>
      <c r="KEU75" s="58"/>
      <c r="KEV75" s="58"/>
      <c r="KEW75" s="58"/>
      <c r="KEX75" s="58"/>
      <c r="KEY75" s="58"/>
      <c r="KEZ75" s="58"/>
      <c r="KFA75" s="58"/>
      <c r="KFB75" s="58"/>
      <c r="KFC75" s="58"/>
      <c r="KFD75" s="58"/>
      <c r="KFE75" s="58"/>
      <c r="KFF75" s="58"/>
      <c r="KFG75" s="58"/>
      <c r="KFH75" s="58"/>
      <c r="KFI75" s="58"/>
      <c r="KFJ75" s="58"/>
      <c r="KFK75" s="58"/>
      <c r="KFL75" s="58"/>
      <c r="KFM75" s="58"/>
      <c r="KFN75" s="58"/>
      <c r="KFO75" s="58"/>
      <c r="KFP75" s="58"/>
      <c r="KFQ75" s="58"/>
      <c r="KFR75" s="58"/>
      <c r="KFS75" s="58"/>
      <c r="KFT75" s="58"/>
      <c r="KFU75" s="58"/>
      <c r="KFV75" s="58"/>
      <c r="KFW75" s="58"/>
      <c r="KFX75" s="58"/>
      <c r="KFY75" s="58"/>
      <c r="KFZ75" s="58"/>
      <c r="KGA75" s="58"/>
      <c r="KGB75" s="58"/>
      <c r="KGC75" s="58"/>
      <c r="KGD75" s="58"/>
      <c r="KGE75" s="58"/>
      <c r="KGF75" s="58"/>
      <c r="KGG75" s="58"/>
      <c r="KGH75" s="58"/>
      <c r="KGI75" s="58"/>
      <c r="KGJ75" s="58"/>
      <c r="KGK75" s="58"/>
      <c r="KGL75" s="58"/>
      <c r="KGM75" s="58"/>
      <c r="KGN75" s="58"/>
      <c r="KGO75" s="58"/>
      <c r="KGP75" s="58"/>
      <c r="KGQ75" s="58"/>
      <c r="KGR75" s="58"/>
      <c r="KGS75" s="58"/>
      <c r="KGT75" s="58"/>
      <c r="KGU75" s="58"/>
      <c r="KGV75" s="58"/>
      <c r="KGW75" s="58"/>
      <c r="KGX75" s="58"/>
      <c r="KGY75" s="58"/>
      <c r="KGZ75" s="58"/>
      <c r="KHA75" s="58"/>
      <c r="KHB75" s="58"/>
      <c r="KHC75" s="58"/>
      <c r="KHD75" s="58"/>
      <c r="KHE75" s="58"/>
      <c r="KHF75" s="58"/>
      <c r="KHG75" s="58"/>
      <c r="KHH75" s="58"/>
      <c r="KHI75" s="58"/>
      <c r="KHJ75" s="58"/>
      <c r="KHK75" s="58"/>
      <c r="KHL75" s="58"/>
      <c r="KHM75" s="58"/>
      <c r="KHN75" s="58"/>
      <c r="KHO75" s="58"/>
      <c r="KHP75" s="58"/>
      <c r="KHQ75" s="58"/>
      <c r="KHR75" s="58"/>
      <c r="KHS75" s="58"/>
      <c r="KHT75" s="58"/>
      <c r="KHU75" s="58"/>
      <c r="KHV75" s="58"/>
      <c r="KHW75" s="58"/>
      <c r="KHX75" s="58"/>
      <c r="KHY75" s="58"/>
      <c r="KHZ75" s="58"/>
      <c r="KIA75" s="58"/>
      <c r="KIB75" s="58"/>
      <c r="KIC75" s="58"/>
      <c r="KID75" s="58"/>
      <c r="KIE75" s="58"/>
      <c r="KIF75" s="58"/>
      <c r="KIG75" s="58"/>
      <c r="KIH75" s="58"/>
      <c r="KII75" s="58"/>
      <c r="KIJ75" s="58"/>
      <c r="KIK75" s="58"/>
      <c r="KIL75" s="58"/>
      <c r="KIM75" s="58"/>
      <c r="KIN75" s="58"/>
      <c r="KIO75" s="58"/>
      <c r="KIP75" s="58"/>
      <c r="KIQ75" s="58"/>
      <c r="KIR75" s="58"/>
      <c r="KIS75" s="58"/>
      <c r="KIT75" s="58"/>
      <c r="KIU75" s="58"/>
      <c r="KIV75" s="58"/>
      <c r="KIW75" s="58"/>
      <c r="KIX75" s="58"/>
      <c r="KIY75" s="58"/>
      <c r="KIZ75" s="58"/>
      <c r="KJA75" s="58"/>
      <c r="KJB75" s="58"/>
      <c r="KJC75" s="58"/>
      <c r="KJD75" s="58"/>
      <c r="KJE75" s="58"/>
      <c r="KJF75" s="58"/>
      <c r="KJG75" s="58"/>
      <c r="KJH75" s="58"/>
      <c r="KJI75" s="58"/>
      <c r="KJJ75" s="58"/>
      <c r="KJK75" s="58"/>
      <c r="KJL75" s="58"/>
      <c r="KJM75" s="58"/>
      <c r="KJN75" s="58"/>
      <c r="KJO75" s="58"/>
      <c r="KJP75" s="58"/>
      <c r="KJQ75" s="58"/>
      <c r="KJR75" s="58"/>
      <c r="KJS75" s="58"/>
      <c r="KJT75" s="58"/>
      <c r="KJU75" s="58"/>
      <c r="KJV75" s="58"/>
      <c r="KJW75" s="58"/>
      <c r="KJX75" s="58"/>
      <c r="KJY75" s="58"/>
      <c r="KJZ75" s="58"/>
      <c r="KKA75" s="58"/>
      <c r="KKB75" s="58"/>
      <c r="KKC75" s="58"/>
      <c r="KKD75" s="58"/>
      <c r="KKE75" s="58"/>
      <c r="KKF75" s="58"/>
      <c r="KKG75" s="58"/>
      <c r="KKH75" s="58"/>
      <c r="KKI75" s="58"/>
      <c r="KKJ75" s="58"/>
      <c r="KKK75" s="58"/>
      <c r="KKL75" s="58"/>
      <c r="KKM75" s="58"/>
      <c r="KKN75" s="58"/>
      <c r="KKO75" s="58"/>
      <c r="KKP75" s="58"/>
      <c r="KKQ75" s="58"/>
      <c r="KKR75" s="58"/>
      <c r="KKS75" s="58"/>
      <c r="KKT75" s="58"/>
      <c r="KKU75" s="58"/>
      <c r="KKV75" s="58"/>
      <c r="KKW75" s="58"/>
      <c r="KKX75" s="58"/>
      <c r="KKY75" s="58"/>
      <c r="KKZ75" s="58"/>
      <c r="KLA75" s="58"/>
      <c r="KLB75" s="58"/>
      <c r="KLC75" s="58"/>
      <c r="KLD75" s="58"/>
      <c r="KLE75" s="58"/>
      <c r="KLF75" s="58"/>
      <c r="KLG75" s="58"/>
      <c r="KLH75" s="58"/>
      <c r="KLI75" s="58"/>
      <c r="KLJ75" s="58"/>
      <c r="KLK75" s="58"/>
      <c r="KLL75" s="58"/>
      <c r="KLM75" s="58"/>
      <c r="KLN75" s="58"/>
      <c r="KLO75" s="58"/>
      <c r="KLP75" s="58"/>
      <c r="KLQ75" s="58"/>
      <c r="KLR75" s="58"/>
      <c r="KLS75" s="58"/>
      <c r="KLT75" s="58"/>
      <c r="KLU75" s="58"/>
      <c r="KLV75" s="58"/>
      <c r="KLW75" s="58"/>
      <c r="KLX75" s="58"/>
      <c r="KLY75" s="58"/>
      <c r="KLZ75" s="58"/>
      <c r="KMA75" s="58"/>
      <c r="KMB75" s="58"/>
      <c r="KMC75" s="58"/>
      <c r="KMD75" s="58"/>
      <c r="KME75" s="58"/>
      <c r="KMF75" s="58"/>
      <c r="KMG75" s="58"/>
      <c r="KMH75" s="58"/>
      <c r="KMI75" s="58"/>
      <c r="KMJ75" s="58"/>
      <c r="KMK75" s="58"/>
      <c r="KML75" s="58"/>
      <c r="KMM75" s="58"/>
      <c r="KMN75" s="58"/>
      <c r="KMO75" s="58"/>
      <c r="KMP75" s="58"/>
      <c r="KMQ75" s="58"/>
      <c r="KMR75" s="58"/>
      <c r="KMS75" s="58"/>
      <c r="KMT75" s="58"/>
      <c r="KMU75" s="58"/>
      <c r="KMV75" s="58"/>
      <c r="KMW75" s="58"/>
      <c r="KMX75" s="58"/>
      <c r="KMY75" s="58"/>
      <c r="KMZ75" s="58"/>
      <c r="KNA75" s="58"/>
      <c r="KNB75" s="58"/>
      <c r="KNC75" s="58"/>
      <c r="KND75" s="58"/>
      <c r="KNE75" s="58"/>
      <c r="KNF75" s="58"/>
      <c r="KNG75" s="58"/>
      <c r="KNH75" s="58"/>
      <c r="KNI75" s="58"/>
      <c r="KNJ75" s="58"/>
      <c r="KNK75" s="58"/>
      <c r="KNL75" s="58"/>
      <c r="KNM75" s="58"/>
      <c r="KNN75" s="58"/>
      <c r="KNO75" s="58"/>
      <c r="KNP75" s="58"/>
      <c r="KNQ75" s="58"/>
      <c r="KNR75" s="58"/>
      <c r="KNS75" s="58"/>
      <c r="KNT75" s="58"/>
      <c r="KNU75" s="58"/>
      <c r="KNV75" s="58"/>
      <c r="KNW75" s="58"/>
      <c r="KNX75" s="58"/>
      <c r="KNY75" s="58"/>
      <c r="KNZ75" s="58"/>
      <c r="KOA75" s="58"/>
      <c r="KOB75" s="58"/>
      <c r="KOC75" s="58"/>
      <c r="KOD75" s="58"/>
      <c r="KOE75" s="58"/>
      <c r="KOF75" s="58"/>
      <c r="KOG75" s="58"/>
      <c r="KOH75" s="58"/>
      <c r="KOI75" s="58"/>
      <c r="KOJ75" s="58"/>
      <c r="KOK75" s="58"/>
      <c r="KOL75" s="58"/>
      <c r="KOM75" s="58"/>
      <c r="KON75" s="58"/>
      <c r="KOO75" s="58"/>
      <c r="KOP75" s="58"/>
      <c r="KOQ75" s="58"/>
      <c r="KOR75" s="58"/>
      <c r="KOS75" s="58"/>
      <c r="KOT75" s="58"/>
      <c r="KOU75" s="58"/>
      <c r="KOV75" s="58"/>
      <c r="KOW75" s="58"/>
      <c r="KOX75" s="58"/>
      <c r="KOY75" s="58"/>
      <c r="KOZ75" s="58"/>
      <c r="KPA75" s="58"/>
      <c r="KPB75" s="58"/>
      <c r="KPC75" s="58"/>
      <c r="KPD75" s="58"/>
      <c r="KPE75" s="58"/>
      <c r="KPF75" s="58"/>
      <c r="KPG75" s="58"/>
      <c r="KPH75" s="58"/>
      <c r="KPI75" s="58"/>
      <c r="KPJ75" s="58"/>
      <c r="KPK75" s="58"/>
      <c r="KPL75" s="58"/>
      <c r="KPM75" s="58"/>
      <c r="KPN75" s="58"/>
      <c r="KPO75" s="58"/>
      <c r="KPP75" s="58"/>
      <c r="KPQ75" s="58"/>
      <c r="KPR75" s="58"/>
      <c r="KPS75" s="58"/>
      <c r="KPT75" s="58"/>
      <c r="KPU75" s="58"/>
      <c r="KPV75" s="58"/>
      <c r="KPW75" s="58"/>
      <c r="KPX75" s="58"/>
      <c r="KPY75" s="58"/>
      <c r="KPZ75" s="58"/>
      <c r="KQA75" s="58"/>
      <c r="KQB75" s="58"/>
      <c r="KQC75" s="58"/>
      <c r="KQD75" s="58"/>
      <c r="KQE75" s="58"/>
      <c r="KQF75" s="58"/>
      <c r="KQG75" s="58"/>
      <c r="KQH75" s="58"/>
      <c r="KQI75" s="58"/>
      <c r="KQJ75" s="58"/>
      <c r="KQK75" s="58"/>
      <c r="KQL75" s="58"/>
      <c r="KQM75" s="58"/>
      <c r="KQN75" s="58"/>
      <c r="KQO75" s="58"/>
      <c r="KQP75" s="58"/>
      <c r="KQQ75" s="58"/>
      <c r="KQR75" s="58"/>
      <c r="KQS75" s="58"/>
      <c r="KQT75" s="58"/>
      <c r="KQU75" s="58"/>
      <c r="KQV75" s="58"/>
      <c r="KQW75" s="58"/>
      <c r="KQX75" s="58"/>
      <c r="KQY75" s="58"/>
      <c r="KQZ75" s="58"/>
      <c r="KRA75" s="58"/>
      <c r="KRB75" s="58"/>
      <c r="KRC75" s="58"/>
      <c r="KRD75" s="58"/>
      <c r="KRE75" s="58"/>
      <c r="KRF75" s="58"/>
      <c r="KRG75" s="58"/>
      <c r="KRH75" s="58"/>
      <c r="KRI75" s="58"/>
      <c r="KRJ75" s="58"/>
      <c r="KRK75" s="58"/>
      <c r="KRL75" s="58"/>
      <c r="KRM75" s="58"/>
      <c r="KRN75" s="58"/>
      <c r="KRO75" s="58"/>
      <c r="KRP75" s="58"/>
      <c r="KRQ75" s="58"/>
      <c r="KRR75" s="58"/>
      <c r="KRS75" s="58"/>
      <c r="KRT75" s="58"/>
      <c r="KRU75" s="58"/>
      <c r="KRV75" s="58"/>
      <c r="KRW75" s="58"/>
      <c r="KRX75" s="58"/>
      <c r="KRY75" s="58"/>
      <c r="KRZ75" s="58"/>
      <c r="KSA75" s="58"/>
      <c r="KSB75" s="58"/>
      <c r="KSC75" s="58"/>
      <c r="KSD75" s="58"/>
      <c r="KSE75" s="58"/>
      <c r="KSF75" s="58"/>
      <c r="KSG75" s="58"/>
      <c r="KSH75" s="58"/>
      <c r="KSI75" s="58"/>
      <c r="KSJ75" s="58"/>
      <c r="KSK75" s="58"/>
      <c r="KSL75" s="58"/>
      <c r="KSM75" s="58"/>
      <c r="KSN75" s="58"/>
      <c r="KSO75" s="58"/>
      <c r="KSP75" s="58"/>
      <c r="KSQ75" s="58"/>
      <c r="KSR75" s="58"/>
      <c r="KSS75" s="58"/>
      <c r="KST75" s="58"/>
      <c r="KSU75" s="58"/>
      <c r="KSV75" s="58"/>
      <c r="KSW75" s="58"/>
      <c r="KSX75" s="58"/>
      <c r="KSY75" s="58"/>
      <c r="KSZ75" s="58"/>
      <c r="KTA75" s="58"/>
      <c r="KTB75" s="58"/>
      <c r="KTC75" s="58"/>
      <c r="KTD75" s="58"/>
      <c r="KTE75" s="58"/>
      <c r="KTF75" s="58"/>
      <c r="KTG75" s="58"/>
      <c r="KTH75" s="58"/>
      <c r="KTI75" s="58"/>
      <c r="KTJ75" s="58"/>
      <c r="KTK75" s="58"/>
      <c r="KTL75" s="58"/>
      <c r="KTM75" s="58"/>
      <c r="KTN75" s="58"/>
      <c r="KTO75" s="58"/>
      <c r="KTP75" s="58"/>
      <c r="KTQ75" s="58"/>
      <c r="KTR75" s="58"/>
      <c r="KTS75" s="58"/>
      <c r="KTT75" s="58"/>
      <c r="KTU75" s="58"/>
      <c r="KTV75" s="58"/>
      <c r="KTW75" s="58"/>
      <c r="KTX75" s="58"/>
      <c r="KTY75" s="58"/>
      <c r="KTZ75" s="58"/>
      <c r="KUA75" s="58"/>
      <c r="KUB75" s="58"/>
      <c r="KUC75" s="58"/>
      <c r="KUD75" s="58"/>
      <c r="KUE75" s="58"/>
      <c r="KUF75" s="58"/>
      <c r="KUG75" s="58"/>
      <c r="KUH75" s="58"/>
      <c r="KUI75" s="58"/>
      <c r="KUJ75" s="58"/>
      <c r="KUK75" s="58"/>
      <c r="KUL75" s="58"/>
      <c r="KUM75" s="58"/>
      <c r="KUN75" s="58"/>
      <c r="KUO75" s="58"/>
      <c r="KUP75" s="58"/>
      <c r="KUQ75" s="58"/>
      <c r="KUR75" s="58"/>
      <c r="KUS75" s="58"/>
      <c r="KUT75" s="58"/>
      <c r="KUU75" s="58"/>
      <c r="KUV75" s="58"/>
      <c r="KUW75" s="58"/>
      <c r="KUX75" s="58"/>
      <c r="KUY75" s="58"/>
      <c r="KUZ75" s="58"/>
      <c r="KVA75" s="58"/>
      <c r="KVB75" s="58"/>
      <c r="KVC75" s="58"/>
      <c r="KVD75" s="58"/>
      <c r="KVE75" s="58"/>
      <c r="KVF75" s="58"/>
      <c r="KVG75" s="58"/>
      <c r="KVH75" s="58"/>
      <c r="KVI75" s="58"/>
      <c r="KVJ75" s="58"/>
      <c r="KVK75" s="58"/>
      <c r="KVL75" s="58"/>
      <c r="KVM75" s="58"/>
      <c r="KVN75" s="58"/>
      <c r="KVO75" s="58"/>
      <c r="KVP75" s="58"/>
      <c r="KVQ75" s="58"/>
      <c r="KVR75" s="58"/>
      <c r="KVS75" s="58"/>
      <c r="KVT75" s="58"/>
      <c r="KVU75" s="58"/>
      <c r="KVV75" s="58"/>
      <c r="KVW75" s="58"/>
      <c r="KVX75" s="58"/>
      <c r="KVY75" s="58"/>
      <c r="KVZ75" s="58"/>
      <c r="KWA75" s="58"/>
      <c r="KWB75" s="58"/>
      <c r="KWC75" s="58"/>
      <c r="KWD75" s="58"/>
      <c r="KWE75" s="58"/>
      <c r="KWF75" s="58"/>
      <c r="KWG75" s="58"/>
      <c r="KWH75" s="58"/>
      <c r="KWI75" s="58"/>
      <c r="KWJ75" s="58"/>
      <c r="KWK75" s="58"/>
      <c r="KWL75" s="58"/>
      <c r="KWM75" s="58"/>
      <c r="KWN75" s="58"/>
      <c r="KWO75" s="58"/>
      <c r="KWP75" s="58"/>
      <c r="KWQ75" s="58"/>
      <c r="KWR75" s="58"/>
      <c r="KWS75" s="58"/>
      <c r="KWT75" s="58"/>
      <c r="KWU75" s="58"/>
      <c r="KWV75" s="58"/>
      <c r="KWW75" s="58"/>
      <c r="KWX75" s="58"/>
      <c r="KWY75" s="58"/>
      <c r="KWZ75" s="58"/>
      <c r="KXA75" s="58"/>
      <c r="KXB75" s="58"/>
      <c r="KXC75" s="58"/>
      <c r="KXD75" s="58"/>
      <c r="KXE75" s="58"/>
      <c r="KXF75" s="58"/>
      <c r="KXG75" s="58"/>
      <c r="KXH75" s="58"/>
      <c r="KXI75" s="58"/>
      <c r="KXJ75" s="58"/>
      <c r="KXK75" s="58"/>
      <c r="KXL75" s="58"/>
      <c r="KXM75" s="58"/>
      <c r="KXN75" s="58"/>
      <c r="KXO75" s="58"/>
      <c r="KXP75" s="58"/>
      <c r="KXQ75" s="58"/>
      <c r="KXR75" s="58"/>
      <c r="KXS75" s="58"/>
      <c r="KXT75" s="58"/>
      <c r="KXU75" s="58"/>
      <c r="KXV75" s="58"/>
      <c r="KXW75" s="58"/>
      <c r="KXX75" s="58"/>
      <c r="KXY75" s="58"/>
      <c r="KXZ75" s="58"/>
      <c r="KYA75" s="58"/>
      <c r="KYB75" s="58"/>
      <c r="KYC75" s="58"/>
      <c r="KYD75" s="58"/>
      <c r="KYE75" s="58"/>
      <c r="KYF75" s="58"/>
      <c r="KYG75" s="58"/>
      <c r="KYH75" s="58"/>
      <c r="KYI75" s="58"/>
      <c r="KYJ75" s="58"/>
      <c r="KYK75" s="58"/>
      <c r="KYL75" s="58"/>
      <c r="KYM75" s="58"/>
      <c r="KYN75" s="58"/>
      <c r="KYO75" s="58"/>
      <c r="KYP75" s="58"/>
      <c r="KYQ75" s="58"/>
      <c r="KYR75" s="58"/>
      <c r="KYS75" s="58"/>
      <c r="KYT75" s="58"/>
      <c r="KYU75" s="58"/>
      <c r="KYV75" s="58"/>
      <c r="KYW75" s="58"/>
      <c r="KYX75" s="58"/>
      <c r="KYY75" s="58"/>
      <c r="KYZ75" s="58"/>
      <c r="KZA75" s="58"/>
      <c r="KZB75" s="58"/>
      <c r="KZC75" s="58"/>
      <c r="KZD75" s="58"/>
      <c r="KZE75" s="58"/>
      <c r="KZF75" s="58"/>
      <c r="KZG75" s="58"/>
      <c r="KZH75" s="58"/>
      <c r="KZI75" s="58"/>
      <c r="KZJ75" s="58"/>
      <c r="KZK75" s="58"/>
      <c r="KZL75" s="58"/>
      <c r="KZM75" s="58"/>
      <c r="KZN75" s="58"/>
      <c r="KZO75" s="58"/>
      <c r="KZP75" s="58"/>
      <c r="KZQ75" s="58"/>
      <c r="KZR75" s="58"/>
      <c r="KZS75" s="58"/>
      <c r="KZT75" s="58"/>
      <c r="KZU75" s="58"/>
      <c r="KZV75" s="58"/>
      <c r="KZW75" s="58"/>
      <c r="KZX75" s="58"/>
      <c r="KZY75" s="58"/>
      <c r="KZZ75" s="58"/>
      <c r="LAA75" s="58"/>
      <c r="LAB75" s="58"/>
      <c r="LAC75" s="58"/>
      <c r="LAD75" s="58"/>
      <c r="LAE75" s="58"/>
      <c r="LAF75" s="58"/>
      <c r="LAG75" s="58"/>
      <c r="LAH75" s="58"/>
      <c r="LAI75" s="58"/>
      <c r="LAJ75" s="58"/>
      <c r="LAK75" s="58"/>
      <c r="LAL75" s="58"/>
      <c r="LAM75" s="58"/>
      <c r="LAN75" s="58"/>
      <c r="LAO75" s="58"/>
      <c r="LAP75" s="58"/>
      <c r="LAQ75" s="58"/>
      <c r="LAR75" s="58"/>
      <c r="LAS75" s="58"/>
      <c r="LAT75" s="58"/>
      <c r="LAU75" s="58"/>
      <c r="LAV75" s="58"/>
      <c r="LAW75" s="58"/>
      <c r="LAX75" s="58"/>
      <c r="LAY75" s="58"/>
      <c r="LAZ75" s="58"/>
      <c r="LBA75" s="58"/>
      <c r="LBB75" s="58"/>
      <c r="LBC75" s="58"/>
      <c r="LBD75" s="58"/>
      <c r="LBE75" s="58"/>
      <c r="LBF75" s="58"/>
      <c r="LBG75" s="58"/>
      <c r="LBH75" s="58"/>
      <c r="LBI75" s="58"/>
      <c r="LBJ75" s="58"/>
      <c r="LBK75" s="58"/>
      <c r="LBL75" s="58"/>
      <c r="LBM75" s="58"/>
      <c r="LBN75" s="58"/>
      <c r="LBO75" s="58"/>
      <c r="LBP75" s="58"/>
      <c r="LBQ75" s="58"/>
      <c r="LBR75" s="58"/>
      <c r="LBS75" s="58"/>
      <c r="LBT75" s="58"/>
      <c r="LBU75" s="58"/>
      <c r="LBV75" s="58"/>
      <c r="LBW75" s="58"/>
      <c r="LBX75" s="58"/>
      <c r="LBY75" s="58"/>
      <c r="LBZ75" s="58"/>
      <c r="LCA75" s="58"/>
      <c r="LCB75" s="58"/>
      <c r="LCC75" s="58"/>
      <c r="LCD75" s="58"/>
      <c r="LCE75" s="58"/>
      <c r="LCF75" s="58"/>
      <c r="LCG75" s="58"/>
      <c r="LCH75" s="58"/>
      <c r="LCI75" s="58"/>
      <c r="LCJ75" s="58"/>
      <c r="LCK75" s="58"/>
      <c r="LCL75" s="58"/>
      <c r="LCM75" s="58"/>
      <c r="LCN75" s="58"/>
      <c r="LCO75" s="58"/>
      <c r="LCP75" s="58"/>
      <c r="LCQ75" s="58"/>
      <c r="LCR75" s="58"/>
      <c r="LCS75" s="58"/>
      <c r="LCT75" s="58"/>
      <c r="LCU75" s="58"/>
      <c r="LCV75" s="58"/>
      <c r="LCW75" s="58"/>
      <c r="LCX75" s="58"/>
      <c r="LCY75" s="58"/>
      <c r="LCZ75" s="58"/>
      <c r="LDA75" s="58"/>
      <c r="LDB75" s="58"/>
      <c r="LDC75" s="58"/>
      <c r="LDD75" s="58"/>
      <c r="LDE75" s="58"/>
      <c r="LDF75" s="58"/>
      <c r="LDG75" s="58"/>
      <c r="LDH75" s="58"/>
      <c r="LDI75" s="58"/>
      <c r="LDJ75" s="58"/>
      <c r="LDK75" s="58"/>
      <c r="LDL75" s="58"/>
      <c r="LDM75" s="58"/>
      <c r="LDN75" s="58"/>
      <c r="LDO75" s="58"/>
      <c r="LDP75" s="58"/>
      <c r="LDQ75" s="58"/>
      <c r="LDR75" s="58"/>
      <c r="LDS75" s="58"/>
      <c r="LDT75" s="58"/>
      <c r="LDU75" s="58"/>
      <c r="LDV75" s="58"/>
      <c r="LDW75" s="58"/>
      <c r="LDX75" s="58"/>
      <c r="LDY75" s="58"/>
      <c r="LDZ75" s="58"/>
      <c r="LEA75" s="58"/>
      <c r="LEB75" s="58"/>
      <c r="LEC75" s="58"/>
      <c r="LED75" s="58"/>
      <c r="LEE75" s="58"/>
      <c r="LEF75" s="58"/>
      <c r="LEG75" s="58"/>
      <c r="LEH75" s="58"/>
      <c r="LEI75" s="58"/>
      <c r="LEJ75" s="58"/>
      <c r="LEK75" s="58"/>
      <c r="LEL75" s="58"/>
      <c r="LEM75" s="58"/>
      <c r="LEN75" s="58"/>
      <c r="LEO75" s="58"/>
      <c r="LEP75" s="58"/>
      <c r="LEQ75" s="58"/>
      <c r="LER75" s="58"/>
      <c r="LES75" s="58"/>
      <c r="LET75" s="58"/>
      <c r="LEU75" s="58"/>
      <c r="LEV75" s="58"/>
      <c r="LEW75" s="58"/>
      <c r="LEX75" s="58"/>
      <c r="LEY75" s="58"/>
      <c r="LEZ75" s="58"/>
      <c r="LFA75" s="58"/>
      <c r="LFB75" s="58"/>
      <c r="LFC75" s="58"/>
      <c r="LFD75" s="58"/>
      <c r="LFE75" s="58"/>
      <c r="LFF75" s="58"/>
      <c r="LFG75" s="58"/>
      <c r="LFH75" s="58"/>
      <c r="LFI75" s="58"/>
      <c r="LFJ75" s="58"/>
      <c r="LFK75" s="58"/>
      <c r="LFL75" s="58"/>
      <c r="LFM75" s="58"/>
      <c r="LFN75" s="58"/>
      <c r="LFO75" s="58"/>
      <c r="LFP75" s="58"/>
      <c r="LFQ75" s="58"/>
      <c r="LFR75" s="58"/>
      <c r="LFS75" s="58"/>
      <c r="LFT75" s="58"/>
      <c r="LFU75" s="58"/>
      <c r="LFV75" s="58"/>
      <c r="LFW75" s="58"/>
      <c r="LFX75" s="58"/>
      <c r="LFY75" s="58"/>
      <c r="LFZ75" s="58"/>
      <c r="LGA75" s="58"/>
      <c r="LGB75" s="58"/>
      <c r="LGC75" s="58"/>
      <c r="LGD75" s="58"/>
      <c r="LGE75" s="58"/>
      <c r="LGF75" s="58"/>
      <c r="LGG75" s="58"/>
      <c r="LGH75" s="58"/>
      <c r="LGI75" s="58"/>
      <c r="LGJ75" s="58"/>
      <c r="LGK75" s="58"/>
      <c r="LGL75" s="58"/>
      <c r="LGM75" s="58"/>
      <c r="LGN75" s="58"/>
      <c r="LGO75" s="58"/>
      <c r="LGP75" s="58"/>
      <c r="LGQ75" s="58"/>
      <c r="LGR75" s="58"/>
      <c r="LGS75" s="58"/>
      <c r="LGT75" s="58"/>
      <c r="LGU75" s="58"/>
      <c r="LGV75" s="58"/>
      <c r="LGW75" s="58"/>
      <c r="LGX75" s="58"/>
      <c r="LGY75" s="58"/>
      <c r="LGZ75" s="58"/>
      <c r="LHA75" s="58"/>
      <c r="LHB75" s="58"/>
      <c r="LHC75" s="58"/>
      <c r="LHD75" s="58"/>
      <c r="LHE75" s="58"/>
      <c r="LHF75" s="58"/>
      <c r="LHG75" s="58"/>
      <c r="LHH75" s="58"/>
      <c r="LHI75" s="58"/>
      <c r="LHJ75" s="58"/>
      <c r="LHK75" s="58"/>
      <c r="LHL75" s="58"/>
      <c r="LHM75" s="58"/>
      <c r="LHN75" s="58"/>
      <c r="LHO75" s="58"/>
      <c r="LHP75" s="58"/>
      <c r="LHQ75" s="58"/>
      <c r="LHR75" s="58"/>
      <c r="LHS75" s="58"/>
      <c r="LHT75" s="58"/>
      <c r="LHU75" s="58"/>
      <c r="LHV75" s="58"/>
      <c r="LHW75" s="58"/>
      <c r="LHX75" s="58"/>
      <c r="LHY75" s="58"/>
      <c r="LHZ75" s="58"/>
      <c r="LIA75" s="58"/>
      <c r="LIB75" s="58"/>
      <c r="LIC75" s="58"/>
      <c r="LID75" s="58"/>
      <c r="LIE75" s="58"/>
      <c r="LIF75" s="58"/>
      <c r="LIG75" s="58"/>
      <c r="LIH75" s="58"/>
      <c r="LII75" s="58"/>
      <c r="LIJ75" s="58"/>
      <c r="LIK75" s="58"/>
      <c r="LIL75" s="58"/>
      <c r="LIM75" s="58"/>
      <c r="LIN75" s="58"/>
      <c r="LIO75" s="58"/>
      <c r="LIP75" s="58"/>
      <c r="LIQ75" s="58"/>
      <c r="LIR75" s="58"/>
      <c r="LIS75" s="58"/>
      <c r="LIT75" s="58"/>
      <c r="LIU75" s="58"/>
      <c r="LIV75" s="58"/>
      <c r="LIW75" s="58"/>
      <c r="LIX75" s="58"/>
      <c r="LIY75" s="58"/>
      <c r="LIZ75" s="58"/>
      <c r="LJA75" s="58"/>
      <c r="LJB75" s="58"/>
      <c r="LJC75" s="58"/>
      <c r="LJD75" s="58"/>
      <c r="LJE75" s="58"/>
      <c r="LJF75" s="58"/>
      <c r="LJG75" s="58"/>
      <c r="LJH75" s="58"/>
      <c r="LJI75" s="58"/>
      <c r="LJJ75" s="58"/>
      <c r="LJK75" s="58"/>
      <c r="LJL75" s="58"/>
      <c r="LJM75" s="58"/>
      <c r="LJN75" s="58"/>
      <c r="LJO75" s="58"/>
      <c r="LJP75" s="58"/>
      <c r="LJQ75" s="58"/>
      <c r="LJR75" s="58"/>
      <c r="LJS75" s="58"/>
      <c r="LJT75" s="58"/>
      <c r="LJU75" s="58"/>
      <c r="LJV75" s="58"/>
      <c r="LJW75" s="58"/>
      <c r="LJX75" s="58"/>
      <c r="LJY75" s="58"/>
      <c r="LJZ75" s="58"/>
      <c r="LKA75" s="58"/>
      <c r="LKB75" s="58"/>
      <c r="LKC75" s="58"/>
      <c r="LKD75" s="58"/>
      <c r="LKE75" s="58"/>
      <c r="LKF75" s="58"/>
      <c r="LKG75" s="58"/>
      <c r="LKH75" s="58"/>
      <c r="LKI75" s="58"/>
      <c r="LKJ75" s="58"/>
      <c r="LKK75" s="58"/>
      <c r="LKL75" s="58"/>
      <c r="LKM75" s="58"/>
      <c r="LKN75" s="58"/>
      <c r="LKO75" s="58"/>
      <c r="LKP75" s="58"/>
      <c r="LKQ75" s="58"/>
      <c r="LKR75" s="58"/>
      <c r="LKS75" s="58"/>
      <c r="LKT75" s="58"/>
      <c r="LKU75" s="58"/>
      <c r="LKV75" s="58"/>
      <c r="LKW75" s="58"/>
      <c r="LKX75" s="58"/>
      <c r="LKY75" s="58"/>
      <c r="LKZ75" s="58"/>
      <c r="LLA75" s="58"/>
      <c r="LLB75" s="58"/>
      <c r="LLC75" s="58"/>
      <c r="LLD75" s="58"/>
      <c r="LLE75" s="58"/>
      <c r="LLF75" s="58"/>
      <c r="LLG75" s="58"/>
      <c r="LLH75" s="58"/>
      <c r="LLI75" s="58"/>
      <c r="LLJ75" s="58"/>
      <c r="LLK75" s="58"/>
      <c r="LLL75" s="58"/>
      <c r="LLM75" s="58"/>
      <c r="LLN75" s="58"/>
      <c r="LLO75" s="58"/>
      <c r="LLP75" s="58"/>
      <c r="LLQ75" s="58"/>
      <c r="LLR75" s="58"/>
      <c r="LLS75" s="58"/>
      <c r="LLT75" s="58"/>
      <c r="LLU75" s="58"/>
      <c r="LLV75" s="58"/>
      <c r="LLW75" s="58"/>
      <c r="LLX75" s="58"/>
      <c r="LLY75" s="58"/>
      <c r="LLZ75" s="58"/>
      <c r="LMA75" s="58"/>
      <c r="LMB75" s="58"/>
      <c r="LMC75" s="58"/>
      <c r="LMD75" s="58"/>
      <c r="LME75" s="58"/>
      <c r="LMF75" s="58"/>
      <c r="LMG75" s="58"/>
      <c r="LMH75" s="58"/>
      <c r="LMI75" s="58"/>
      <c r="LMJ75" s="58"/>
      <c r="LMK75" s="58"/>
      <c r="LML75" s="58"/>
      <c r="LMM75" s="58"/>
      <c r="LMN75" s="58"/>
      <c r="LMO75" s="58"/>
      <c r="LMP75" s="58"/>
      <c r="LMQ75" s="58"/>
      <c r="LMR75" s="58"/>
      <c r="LMS75" s="58"/>
      <c r="LMT75" s="58"/>
      <c r="LMU75" s="58"/>
      <c r="LMV75" s="58"/>
      <c r="LMW75" s="58"/>
      <c r="LMX75" s="58"/>
      <c r="LMY75" s="58"/>
      <c r="LMZ75" s="58"/>
      <c r="LNA75" s="58"/>
      <c r="LNB75" s="58"/>
      <c r="LNC75" s="58"/>
      <c r="LND75" s="58"/>
      <c r="LNE75" s="58"/>
      <c r="LNF75" s="58"/>
      <c r="LNG75" s="58"/>
      <c r="LNH75" s="58"/>
      <c r="LNI75" s="58"/>
      <c r="LNJ75" s="58"/>
      <c r="LNK75" s="58"/>
      <c r="LNL75" s="58"/>
      <c r="LNM75" s="58"/>
      <c r="LNN75" s="58"/>
      <c r="LNO75" s="58"/>
      <c r="LNP75" s="58"/>
      <c r="LNQ75" s="58"/>
      <c r="LNR75" s="58"/>
      <c r="LNS75" s="58"/>
      <c r="LNT75" s="58"/>
      <c r="LNU75" s="58"/>
      <c r="LNV75" s="58"/>
      <c r="LNW75" s="58"/>
      <c r="LNX75" s="58"/>
      <c r="LNY75" s="58"/>
      <c r="LNZ75" s="58"/>
      <c r="LOA75" s="58"/>
      <c r="LOB75" s="58"/>
      <c r="LOC75" s="58"/>
      <c r="LOD75" s="58"/>
      <c r="LOE75" s="58"/>
      <c r="LOF75" s="58"/>
      <c r="LOG75" s="58"/>
      <c r="LOH75" s="58"/>
      <c r="LOI75" s="58"/>
      <c r="LOJ75" s="58"/>
      <c r="LOK75" s="58"/>
      <c r="LOL75" s="58"/>
      <c r="LOM75" s="58"/>
      <c r="LON75" s="58"/>
      <c r="LOO75" s="58"/>
      <c r="LOP75" s="58"/>
      <c r="LOQ75" s="58"/>
      <c r="LOR75" s="58"/>
      <c r="LOS75" s="58"/>
      <c r="LOT75" s="58"/>
      <c r="LOU75" s="58"/>
      <c r="LOV75" s="58"/>
      <c r="LOW75" s="58"/>
      <c r="LOX75" s="58"/>
      <c r="LOY75" s="58"/>
      <c r="LOZ75" s="58"/>
      <c r="LPA75" s="58"/>
      <c r="LPB75" s="58"/>
      <c r="LPC75" s="58"/>
      <c r="LPD75" s="58"/>
      <c r="LPE75" s="58"/>
      <c r="LPF75" s="58"/>
      <c r="LPG75" s="58"/>
      <c r="LPH75" s="58"/>
      <c r="LPI75" s="58"/>
      <c r="LPJ75" s="58"/>
      <c r="LPK75" s="58"/>
      <c r="LPL75" s="58"/>
      <c r="LPM75" s="58"/>
      <c r="LPN75" s="58"/>
      <c r="LPO75" s="58"/>
      <c r="LPP75" s="58"/>
      <c r="LPQ75" s="58"/>
      <c r="LPR75" s="58"/>
      <c r="LPS75" s="58"/>
      <c r="LPT75" s="58"/>
      <c r="LPU75" s="58"/>
      <c r="LPV75" s="58"/>
      <c r="LPW75" s="58"/>
      <c r="LPX75" s="58"/>
      <c r="LPY75" s="58"/>
      <c r="LPZ75" s="58"/>
      <c r="LQA75" s="58"/>
      <c r="LQB75" s="58"/>
      <c r="LQC75" s="58"/>
      <c r="LQD75" s="58"/>
      <c r="LQE75" s="58"/>
      <c r="LQF75" s="58"/>
      <c r="LQG75" s="58"/>
      <c r="LQH75" s="58"/>
      <c r="LQI75" s="58"/>
      <c r="LQJ75" s="58"/>
      <c r="LQK75" s="58"/>
      <c r="LQL75" s="58"/>
      <c r="LQM75" s="58"/>
      <c r="LQN75" s="58"/>
      <c r="LQO75" s="58"/>
      <c r="LQP75" s="58"/>
      <c r="LQQ75" s="58"/>
      <c r="LQR75" s="58"/>
      <c r="LQS75" s="58"/>
      <c r="LQT75" s="58"/>
      <c r="LQU75" s="58"/>
      <c r="LQV75" s="58"/>
      <c r="LQW75" s="58"/>
      <c r="LQX75" s="58"/>
      <c r="LQY75" s="58"/>
      <c r="LQZ75" s="58"/>
      <c r="LRA75" s="58"/>
      <c r="LRB75" s="58"/>
      <c r="LRC75" s="58"/>
      <c r="LRD75" s="58"/>
      <c r="LRE75" s="58"/>
      <c r="LRF75" s="58"/>
      <c r="LRG75" s="58"/>
      <c r="LRH75" s="58"/>
      <c r="LRI75" s="58"/>
      <c r="LRJ75" s="58"/>
      <c r="LRK75" s="58"/>
      <c r="LRL75" s="58"/>
      <c r="LRM75" s="58"/>
      <c r="LRN75" s="58"/>
      <c r="LRO75" s="58"/>
      <c r="LRP75" s="58"/>
      <c r="LRQ75" s="58"/>
      <c r="LRR75" s="58"/>
      <c r="LRS75" s="58"/>
      <c r="LRT75" s="58"/>
      <c r="LRU75" s="58"/>
      <c r="LRV75" s="58"/>
      <c r="LRW75" s="58"/>
      <c r="LRX75" s="58"/>
      <c r="LRY75" s="58"/>
      <c r="LRZ75" s="58"/>
      <c r="LSA75" s="58"/>
      <c r="LSB75" s="58"/>
      <c r="LSC75" s="58"/>
      <c r="LSD75" s="58"/>
      <c r="LSE75" s="58"/>
      <c r="LSF75" s="58"/>
      <c r="LSG75" s="58"/>
      <c r="LSH75" s="58"/>
      <c r="LSI75" s="58"/>
      <c r="LSJ75" s="58"/>
      <c r="LSK75" s="58"/>
      <c r="LSL75" s="58"/>
      <c r="LSM75" s="58"/>
      <c r="LSN75" s="58"/>
      <c r="LSO75" s="58"/>
      <c r="LSP75" s="58"/>
      <c r="LSQ75" s="58"/>
      <c r="LSR75" s="58"/>
      <c r="LSS75" s="58"/>
      <c r="LST75" s="58"/>
      <c r="LSU75" s="58"/>
      <c r="LSV75" s="58"/>
      <c r="LSW75" s="58"/>
      <c r="LSX75" s="58"/>
      <c r="LSY75" s="58"/>
      <c r="LSZ75" s="58"/>
      <c r="LTA75" s="58"/>
      <c r="LTB75" s="58"/>
      <c r="LTC75" s="58"/>
      <c r="LTD75" s="58"/>
      <c r="LTE75" s="58"/>
      <c r="LTF75" s="58"/>
      <c r="LTG75" s="58"/>
      <c r="LTH75" s="58"/>
      <c r="LTI75" s="58"/>
      <c r="LTJ75" s="58"/>
      <c r="LTK75" s="58"/>
      <c r="LTL75" s="58"/>
      <c r="LTM75" s="58"/>
      <c r="LTN75" s="58"/>
      <c r="LTO75" s="58"/>
      <c r="LTP75" s="58"/>
      <c r="LTQ75" s="58"/>
      <c r="LTR75" s="58"/>
      <c r="LTS75" s="58"/>
      <c r="LTT75" s="58"/>
      <c r="LTU75" s="58"/>
      <c r="LTV75" s="58"/>
      <c r="LTW75" s="58"/>
      <c r="LTX75" s="58"/>
      <c r="LTY75" s="58"/>
      <c r="LTZ75" s="58"/>
      <c r="LUA75" s="58"/>
      <c r="LUB75" s="58"/>
      <c r="LUC75" s="58"/>
      <c r="LUD75" s="58"/>
      <c r="LUE75" s="58"/>
      <c r="LUF75" s="58"/>
      <c r="LUG75" s="58"/>
      <c r="LUH75" s="58"/>
      <c r="LUI75" s="58"/>
      <c r="LUJ75" s="58"/>
      <c r="LUK75" s="58"/>
      <c r="LUL75" s="58"/>
      <c r="LUM75" s="58"/>
      <c r="LUN75" s="58"/>
      <c r="LUO75" s="58"/>
      <c r="LUP75" s="58"/>
      <c r="LUQ75" s="58"/>
      <c r="LUR75" s="58"/>
      <c r="LUS75" s="58"/>
      <c r="LUT75" s="58"/>
      <c r="LUU75" s="58"/>
      <c r="LUV75" s="58"/>
      <c r="LUW75" s="58"/>
      <c r="LUX75" s="58"/>
      <c r="LUY75" s="58"/>
      <c r="LUZ75" s="58"/>
      <c r="LVA75" s="58"/>
      <c r="LVB75" s="58"/>
      <c r="LVC75" s="58"/>
      <c r="LVD75" s="58"/>
      <c r="LVE75" s="58"/>
      <c r="LVF75" s="58"/>
      <c r="LVG75" s="58"/>
      <c r="LVH75" s="58"/>
      <c r="LVI75" s="58"/>
      <c r="LVJ75" s="58"/>
      <c r="LVK75" s="58"/>
      <c r="LVL75" s="58"/>
      <c r="LVM75" s="58"/>
      <c r="LVN75" s="58"/>
      <c r="LVO75" s="58"/>
      <c r="LVP75" s="58"/>
      <c r="LVQ75" s="58"/>
      <c r="LVR75" s="58"/>
      <c r="LVS75" s="58"/>
      <c r="LVT75" s="58"/>
      <c r="LVU75" s="58"/>
      <c r="LVV75" s="58"/>
      <c r="LVW75" s="58"/>
      <c r="LVX75" s="58"/>
      <c r="LVY75" s="58"/>
      <c r="LVZ75" s="58"/>
      <c r="LWA75" s="58"/>
      <c r="LWB75" s="58"/>
      <c r="LWC75" s="58"/>
      <c r="LWD75" s="58"/>
      <c r="LWE75" s="58"/>
      <c r="LWF75" s="58"/>
      <c r="LWG75" s="58"/>
      <c r="LWH75" s="58"/>
      <c r="LWI75" s="58"/>
      <c r="LWJ75" s="58"/>
      <c r="LWK75" s="58"/>
      <c r="LWL75" s="58"/>
      <c r="LWM75" s="58"/>
      <c r="LWN75" s="58"/>
      <c r="LWO75" s="58"/>
      <c r="LWP75" s="58"/>
      <c r="LWQ75" s="58"/>
      <c r="LWR75" s="58"/>
      <c r="LWS75" s="58"/>
      <c r="LWT75" s="58"/>
      <c r="LWU75" s="58"/>
      <c r="LWV75" s="58"/>
      <c r="LWW75" s="58"/>
      <c r="LWX75" s="58"/>
      <c r="LWY75" s="58"/>
      <c r="LWZ75" s="58"/>
      <c r="LXA75" s="58"/>
      <c r="LXB75" s="58"/>
      <c r="LXC75" s="58"/>
      <c r="LXD75" s="58"/>
      <c r="LXE75" s="58"/>
      <c r="LXF75" s="58"/>
      <c r="LXG75" s="58"/>
      <c r="LXH75" s="58"/>
      <c r="LXI75" s="58"/>
      <c r="LXJ75" s="58"/>
      <c r="LXK75" s="58"/>
      <c r="LXL75" s="58"/>
      <c r="LXM75" s="58"/>
      <c r="LXN75" s="58"/>
      <c r="LXO75" s="58"/>
      <c r="LXP75" s="58"/>
      <c r="LXQ75" s="58"/>
      <c r="LXR75" s="58"/>
      <c r="LXS75" s="58"/>
      <c r="LXT75" s="58"/>
      <c r="LXU75" s="58"/>
      <c r="LXV75" s="58"/>
      <c r="LXW75" s="58"/>
      <c r="LXX75" s="58"/>
      <c r="LXY75" s="58"/>
      <c r="LXZ75" s="58"/>
      <c r="LYA75" s="58"/>
      <c r="LYB75" s="58"/>
      <c r="LYC75" s="58"/>
      <c r="LYD75" s="58"/>
      <c r="LYE75" s="58"/>
      <c r="LYF75" s="58"/>
      <c r="LYG75" s="58"/>
      <c r="LYH75" s="58"/>
      <c r="LYI75" s="58"/>
      <c r="LYJ75" s="58"/>
      <c r="LYK75" s="58"/>
      <c r="LYL75" s="58"/>
      <c r="LYM75" s="58"/>
      <c r="LYN75" s="58"/>
      <c r="LYO75" s="58"/>
      <c r="LYP75" s="58"/>
      <c r="LYQ75" s="58"/>
      <c r="LYR75" s="58"/>
      <c r="LYS75" s="58"/>
      <c r="LYT75" s="58"/>
      <c r="LYU75" s="58"/>
      <c r="LYV75" s="58"/>
      <c r="LYW75" s="58"/>
      <c r="LYX75" s="58"/>
      <c r="LYY75" s="58"/>
      <c r="LYZ75" s="58"/>
      <c r="LZA75" s="58"/>
      <c r="LZB75" s="58"/>
      <c r="LZC75" s="58"/>
      <c r="LZD75" s="58"/>
      <c r="LZE75" s="58"/>
      <c r="LZF75" s="58"/>
      <c r="LZG75" s="58"/>
      <c r="LZH75" s="58"/>
      <c r="LZI75" s="58"/>
      <c r="LZJ75" s="58"/>
      <c r="LZK75" s="58"/>
      <c r="LZL75" s="58"/>
      <c r="LZM75" s="58"/>
      <c r="LZN75" s="58"/>
      <c r="LZO75" s="58"/>
      <c r="LZP75" s="58"/>
      <c r="LZQ75" s="58"/>
      <c r="LZR75" s="58"/>
      <c r="LZS75" s="58"/>
      <c r="LZT75" s="58"/>
      <c r="LZU75" s="58"/>
      <c r="LZV75" s="58"/>
      <c r="LZW75" s="58"/>
      <c r="LZX75" s="58"/>
      <c r="LZY75" s="58"/>
      <c r="LZZ75" s="58"/>
      <c r="MAA75" s="58"/>
      <c r="MAB75" s="58"/>
      <c r="MAC75" s="58"/>
      <c r="MAD75" s="58"/>
      <c r="MAE75" s="58"/>
      <c r="MAF75" s="58"/>
      <c r="MAG75" s="58"/>
      <c r="MAH75" s="58"/>
      <c r="MAI75" s="58"/>
      <c r="MAJ75" s="58"/>
      <c r="MAK75" s="58"/>
      <c r="MAL75" s="58"/>
      <c r="MAM75" s="58"/>
      <c r="MAN75" s="58"/>
      <c r="MAO75" s="58"/>
      <c r="MAP75" s="58"/>
      <c r="MAQ75" s="58"/>
      <c r="MAR75" s="58"/>
      <c r="MAS75" s="58"/>
      <c r="MAT75" s="58"/>
      <c r="MAU75" s="58"/>
      <c r="MAV75" s="58"/>
      <c r="MAW75" s="58"/>
      <c r="MAX75" s="58"/>
      <c r="MAY75" s="58"/>
      <c r="MAZ75" s="58"/>
      <c r="MBA75" s="58"/>
      <c r="MBB75" s="58"/>
      <c r="MBC75" s="58"/>
      <c r="MBD75" s="58"/>
      <c r="MBE75" s="58"/>
      <c r="MBF75" s="58"/>
      <c r="MBG75" s="58"/>
      <c r="MBH75" s="58"/>
      <c r="MBI75" s="58"/>
      <c r="MBJ75" s="58"/>
      <c r="MBK75" s="58"/>
      <c r="MBL75" s="58"/>
      <c r="MBM75" s="58"/>
      <c r="MBN75" s="58"/>
      <c r="MBO75" s="58"/>
      <c r="MBP75" s="58"/>
      <c r="MBQ75" s="58"/>
      <c r="MBR75" s="58"/>
      <c r="MBS75" s="58"/>
      <c r="MBT75" s="58"/>
      <c r="MBU75" s="58"/>
      <c r="MBV75" s="58"/>
      <c r="MBW75" s="58"/>
      <c r="MBX75" s="58"/>
      <c r="MBY75" s="58"/>
      <c r="MBZ75" s="58"/>
      <c r="MCA75" s="58"/>
      <c r="MCB75" s="58"/>
      <c r="MCC75" s="58"/>
      <c r="MCD75" s="58"/>
      <c r="MCE75" s="58"/>
      <c r="MCF75" s="58"/>
      <c r="MCG75" s="58"/>
      <c r="MCH75" s="58"/>
      <c r="MCI75" s="58"/>
      <c r="MCJ75" s="58"/>
      <c r="MCK75" s="58"/>
      <c r="MCL75" s="58"/>
      <c r="MCM75" s="58"/>
      <c r="MCN75" s="58"/>
      <c r="MCO75" s="58"/>
      <c r="MCP75" s="58"/>
      <c r="MCQ75" s="58"/>
      <c r="MCR75" s="58"/>
      <c r="MCS75" s="58"/>
      <c r="MCT75" s="58"/>
      <c r="MCU75" s="58"/>
      <c r="MCV75" s="58"/>
      <c r="MCW75" s="58"/>
      <c r="MCX75" s="58"/>
      <c r="MCY75" s="58"/>
      <c r="MCZ75" s="58"/>
      <c r="MDA75" s="58"/>
      <c r="MDB75" s="58"/>
      <c r="MDC75" s="58"/>
      <c r="MDD75" s="58"/>
      <c r="MDE75" s="58"/>
      <c r="MDF75" s="58"/>
      <c r="MDG75" s="58"/>
      <c r="MDH75" s="58"/>
      <c r="MDI75" s="58"/>
      <c r="MDJ75" s="58"/>
      <c r="MDK75" s="58"/>
      <c r="MDL75" s="58"/>
      <c r="MDM75" s="58"/>
      <c r="MDN75" s="58"/>
      <c r="MDO75" s="58"/>
      <c r="MDP75" s="58"/>
      <c r="MDQ75" s="58"/>
      <c r="MDR75" s="58"/>
      <c r="MDS75" s="58"/>
      <c r="MDT75" s="58"/>
      <c r="MDU75" s="58"/>
      <c r="MDV75" s="58"/>
      <c r="MDW75" s="58"/>
      <c r="MDX75" s="58"/>
      <c r="MDY75" s="58"/>
      <c r="MDZ75" s="58"/>
      <c r="MEA75" s="58"/>
      <c r="MEB75" s="58"/>
      <c r="MEC75" s="58"/>
      <c r="MED75" s="58"/>
      <c r="MEE75" s="58"/>
      <c r="MEF75" s="58"/>
      <c r="MEG75" s="58"/>
      <c r="MEH75" s="58"/>
      <c r="MEI75" s="58"/>
      <c r="MEJ75" s="58"/>
      <c r="MEK75" s="58"/>
      <c r="MEL75" s="58"/>
      <c r="MEM75" s="58"/>
      <c r="MEN75" s="58"/>
      <c r="MEO75" s="58"/>
      <c r="MEP75" s="58"/>
      <c r="MEQ75" s="58"/>
      <c r="MER75" s="58"/>
      <c r="MES75" s="58"/>
      <c r="MET75" s="58"/>
      <c r="MEU75" s="58"/>
      <c r="MEV75" s="58"/>
      <c r="MEW75" s="58"/>
      <c r="MEX75" s="58"/>
      <c r="MEY75" s="58"/>
      <c r="MEZ75" s="58"/>
      <c r="MFA75" s="58"/>
      <c r="MFB75" s="58"/>
      <c r="MFC75" s="58"/>
      <c r="MFD75" s="58"/>
      <c r="MFE75" s="58"/>
      <c r="MFF75" s="58"/>
      <c r="MFG75" s="58"/>
      <c r="MFH75" s="58"/>
      <c r="MFI75" s="58"/>
      <c r="MFJ75" s="58"/>
      <c r="MFK75" s="58"/>
      <c r="MFL75" s="58"/>
      <c r="MFM75" s="58"/>
      <c r="MFN75" s="58"/>
      <c r="MFO75" s="58"/>
      <c r="MFP75" s="58"/>
      <c r="MFQ75" s="58"/>
      <c r="MFR75" s="58"/>
      <c r="MFS75" s="58"/>
      <c r="MFT75" s="58"/>
      <c r="MFU75" s="58"/>
      <c r="MFV75" s="58"/>
      <c r="MFW75" s="58"/>
      <c r="MFX75" s="58"/>
      <c r="MFY75" s="58"/>
      <c r="MFZ75" s="58"/>
      <c r="MGA75" s="58"/>
      <c r="MGB75" s="58"/>
      <c r="MGC75" s="58"/>
      <c r="MGD75" s="58"/>
      <c r="MGE75" s="58"/>
      <c r="MGF75" s="58"/>
      <c r="MGG75" s="58"/>
      <c r="MGH75" s="58"/>
      <c r="MGI75" s="58"/>
      <c r="MGJ75" s="58"/>
      <c r="MGK75" s="58"/>
      <c r="MGL75" s="58"/>
      <c r="MGM75" s="58"/>
      <c r="MGN75" s="58"/>
      <c r="MGO75" s="58"/>
      <c r="MGP75" s="58"/>
      <c r="MGQ75" s="58"/>
      <c r="MGR75" s="58"/>
      <c r="MGS75" s="58"/>
      <c r="MGT75" s="58"/>
      <c r="MGU75" s="58"/>
      <c r="MGV75" s="58"/>
      <c r="MGW75" s="58"/>
      <c r="MGX75" s="58"/>
      <c r="MGY75" s="58"/>
      <c r="MGZ75" s="58"/>
      <c r="MHA75" s="58"/>
      <c r="MHB75" s="58"/>
      <c r="MHC75" s="58"/>
      <c r="MHD75" s="58"/>
      <c r="MHE75" s="58"/>
      <c r="MHF75" s="58"/>
      <c r="MHG75" s="58"/>
      <c r="MHH75" s="58"/>
      <c r="MHI75" s="58"/>
      <c r="MHJ75" s="58"/>
      <c r="MHK75" s="58"/>
      <c r="MHL75" s="58"/>
      <c r="MHM75" s="58"/>
      <c r="MHN75" s="58"/>
      <c r="MHO75" s="58"/>
      <c r="MHP75" s="58"/>
      <c r="MHQ75" s="58"/>
      <c r="MHR75" s="58"/>
      <c r="MHS75" s="58"/>
      <c r="MHT75" s="58"/>
      <c r="MHU75" s="58"/>
      <c r="MHV75" s="58"/>
      <c r="MHW75" s="58"/>
      <c r="MHX75" s="58"/>
      <c r="MHY75" s="58"/>
      <c r="MHZ75" s="58"/>
      <c r="MIA75" s="58"/>
      <c r="MIB75" s="58"/>
      <c r="MIC75" s="58"/>
      <c r="MID75" s="58"/>
      <c r="MIE75" s="58"/>
      <c r="MIF75" s="58"/>
      <c r="MIG75" s="58"/>
      <c r="MIH75" s="58"/>
      <c r="MII75" s="58"/>
      <c r="MIJ75" s="58"/>
      <c r="MIK75" s="58"/>
      <c r="MIL75" s="58"/>
      <c r="MIM75" s="58"/>
      <c r="MIN75" s="58"/>
      <c r="MIO75" s="58"/>
      <c r="MIP75" s="58"/>
      <c r="MIQ75" s="58"/>
      <c r="MIR75" s="58"/>
      <c r="MIS75" s="58"/>
      <c r="MIT75" s="58"/>
      <c r="MIU75" s="58"/>
      <c r="MIV75" s="58"/>
      <c r="MIW75" s="58"/>
      <c r="MIX75" s="58"/>
      <c r="MIY75" s="58"/>
      <c r="MIZ75" s="58"/>
      <c r="MJA75" s="58"/>
      <c r="MJB75" s="58"/>
      <c r="MJC75" s="58"/>
      <c r="MJD75" s="58"/>
      <c r="MJE75" s="58"/>
      <c r="MJF75" s="58"/>
      <c r="MJG75" s="58"/>
      <c r="MJH75" s="58"/>
      <c r="MJI75" s="58"/>
      <c r="MJJ75" s="58"/>
      <c r="MJK75" s="58"/>
      <c r="MJL75" s="58"/>
      <c r="MJM75" s="58"/>
      <c r="MJN75" s="58"/>
      <c r="MJO75" s="58"/>
      <c r="MJP75" s="58"/>
      <c r="MJQ75" s="58"/>
      <c r="MJR75" s="58"/>
      <c r="MJS75" s="58"/>
      <c r="MJT75" s="58"/>
      <c r="MJU75" s="58"/>
      <c r="MJV75" s="58"/>
      <c r="MJW75" s="58"/>
      <c r="MJX75" s="58"/>
      <c r="MJY75" s="58"/>
      <c r="MJZ75" s="58"/>
      <c r="MKA75" s="58"/>
      <c r="MKB75" s="58"/>
      <c r="MKC75" s="58"/>
      <c r="MKD75" s="58"/>
      <c r="MKE75" s="58"/>
      <c r="MKF75" s="58"/>
      <c r="MKG75" s="58"/>
      <c r="MKH75" s="58"/>
      <c r="MKI75" s="58"/>
      <c r="MKJ75" s="58"/>
      <c r="MKK75" s="58"/>
      <c r="MKL75" s="58"/>
      <c r="MKM75" s="58"/>
      <c r="MKN75" s="58"/>
      <c r="MKO75" s="58"/>
      <c r="MKP75" s="58"/>
      <c r="MKQ75" s="58"/>
      <c r="MKR75" s="58"/>
      <c r="MKS75" s="58"/>
      <c r="MKT75" s="58"/>
      <c r="MKU75" s="58"/>
      <c r="MKV75" s="58"/>
      <c r="MKW75" s="58"/>
      <c r="MKX75" s="58"/>
      <c r="MKY75" s="58"/>
      <c r="MKZ75" s="58"/>
      <c r="MLA75" s="58"/>
      <c r="MLB75" s="58"/>
      <c r="MLC75" s="58"/>
      <c r="MLD75" s="58"/>
      <c r="MLE75" s="58"/>
      <c r="MLF75" s="58"/>
      <c r="MLG75" s="58"/>
      <c r="MLH75" s="58"/>
      <c r="MLI75" s="58"/>
      <c r="MLJ75" s="58"/>
      <c r="MLK75" s="58"/>
      <c r="MLL75" s="58"/>
      <c r="MLM75" s="58"/>
      <c r="MLN75" s="58"/>
      <c r="MLO75" s="58"/>
      <c r="MLP75" s="58"/>
      <c r="MLQ75" s="58"/>
      <c r="MLR75" s="58"/>
      <c r="MLS75" s="58"/>
      <c r="MLT75" s="58"/>
      <c r="MLU75" s="58"/>
      <c r="MLV75" s="58"/>
      <c r="MLW75" s="58"/>
      <c r="MLX75" s="58"/>
      <c r="MLY75" s="58"/>
      <c r="MLZ75" s="58"/>
      <c r="MMA75" s="58"/>
      <c r="MMB75" s="58"/>
      <c r="MMC75" s="58"/>
      <c r="MMD75" s="58"/>
      <c r="MME75" s="58"/>
      <c r="MMF75" s="58"/>
      <c r="MMG75" s="58"/>
      <c r="MMH75" s="58"/>
      <c r="MMI75" s="58"/>
      <c r="MMJ75" s="58"/>
      <c r="MMK75" s="58"/>
      <c r="MML75" s="58"/>
      <c r="MMM75" s="58"/>
      <c r="MMN75" s="58"/>
      <c r="MMO75" s="58"/>
      <c r="MMP75" s="58"/>
      <c r="MMQ75" s="58"/>
      <c r="MMR75" s="58"/>
      <c r="MMS75" s="58"/>
      <c r="MMT75" s="58"/>
      <c r="MMU75" s="58"/>
      <c r="MMV75" s="58"/>
      <c r="MMW75" s="58"/>
      <c r="MMX75" s="58"/>
      <c r="MMY75" s="58"/>
      <c r="MMZ75" s="58"/>
      <c r="MNA75" s="58"/>
      <c r="MNB75" s="58"/>
      <c r="MNC75" s="58"/>
      <c r="MND75" s="58"/>
      <c r="MNE75" s="58"/>
      <c r="MNF75" s="58"/>
      <c r="MNG75" s="58"/>
      <c r="MNH75" s="58"/>
      <c r="MNI75" s="58"/>
      <c r="MNJ75" s="58"/>
      <c r="MNK75" s="58"/>
      <c r="MNL75" s="58"/>
      <c r="MNM75" s="58"/>
      <c r="MNN75" s="58"/>
      <c r="MNO75" s="58"/>
      <c r="MNP75" s="58"/>
      <c r="MNQ75" s="58"/>
      <c r="MNR75" s="58"/>
      <c r="MNS75" s="58"/>
      <c r="MNT75" s="58"/>
      <c r="MNU75" s="58"/>
      <c r="MNV75" s="58"/>
      <c r="MNW75" s="58"/>
      <c r="MNX75" s="58"/>
      <c r="MNY75" s="58"/>
      <c r="MNZ75" s="58"/>
      <c r="MOA75" s="58"/>
      <c r="MOB75" s="58"/>
      <c r="MOC75" s="58"/>
      <c r="MOD75" s="58"/>
      <c r="MOE75" s="58"/>
      <c r="MOF75" s="58"/>
      <c r="MOG75" s="58"/>
      <c r="MOH75" s="58"/>
      <c r="MOI75" s="58"/>
      <c r="MOJ75" s="58"/>
      <c r="MOK75" s="58"/>
      <c r="MOL75" s="58"/>
      <c r="MOM75" s="58"/>
      <c r="MON75" s="58"/>
      <c r="MOO75" s="58"/>
      <c r="MOP75" s="58"/>
      <c r="MOQ75" s="58"/>
      <c r="MOR75" s="58"/>
      <c r="MOS75" s="58"/>
      <c r="MOT75" s="58"/>
      <c r="MOU75" s="58"/>
      <c r="MOV75" s="58"/>
      <c r="MOW75" s="58"/>
      <c r="MOX75" s="58"/>
      <c r="MOY75" s="58"/>
      <c r="MOZ75" s="58"/>
      <c r="MPA75" s="58"/>
      <c r="MPB75" s="58"/>
      <c r="MPC75" s="58"/>
      <c r="MPD75" s="58"/>
      <c r="MPE75" s="58"/>
      <c r="MPF75" s="58"/>
      <c r="MPG75" s="58"/>
      <c r="MPH75" s="58"/>
      <c r="MPI75" s="58"/>
      <c r="MPJ75" s="58"/>
      <c r="MPK75" s="58"/>
      <c r="MPL75" s="58"/>
      <c r="MPM75" s="58"/>
      <c r="MPN75" s="58"/>
      <c r="MPO75" s="58"/>
      <c r="MPP75" s="58"/>
      <c r="MPQ75" s="58"/>
      <c r="MPR75" s="58"/>
      <c r="MPS75" s="58"/>
      <c r="MPT75" s="58"/>
      <c r="MPU75" s="58"/>
      <c r="MPV75" s="58"/>
      <c r="MPW75" s="58"/>
      <c r="MPX75" s="58"/>
      <c r="MPY75" s="58"/>
      <c r="MPZ75" s="58"/>
      <c r="MQA75" s="58"/>
      <c r="MQB75" s="58"/>
      <c r="MQC75" s="58"/>
      <c r="MQD75" s="58"/>
      <c r="MQE75" s="58"/>
      <c r="MQF75" s="58"/>
      <c r="MQG75" s="58"/>
      <c r="MQH75" s="58"/>
      <c r="MQI75" s="58"/>
      <c r="MQJ75" s="58"/>
      <c r="MQK75" s="58"/>
      <c r="MQL75" s="58"/>
      <c r="MQM75" s="58"/>
      <c r="MQN75" s="58"/>
      <c r="MQO75" s="58"/>
      <c r="MQP75" s="58"/>
      <c r="MQQ75" s="58"/>
      <c r="MQR75" s="58"/>
      <c r="MQS75" s="58"/>
      <c r="MQT75" s="58"/>
      <c r="MQU75" s="58"/>
      <c r="MQV75" s="58"/>
      <c r="MQW75" s="58"/>
      <c r="MQX75" s="58"/>
      <c r="MQY75" s="58"/>
      <c r="MQZ75" s="58"/>
      <c r="MRA75" s="58"/>
      <c r="MRB75" s="58"/>
      <c r="MRC75" s="58"/>
      <c r="MRD75" s="58"/>
      <c r="MRE75" s="58"/>
      <c r="MRF75" s="58"/>
      <c r="MRG75" s="58"/>
      <c r="MRH75" s="58"/>
      <c r="MRI75" s="58"/>
      <c r="MRJ75" s="58"/>
      <c r="MRK75" s="58"/>
      <c r="MRL75" s="58"/>
      <c r="MRM75" s="58"/>
      <c r="MRN75" s="58"/>
      <c r="MRO75" s="58"/>
      <c r="MRP75" s="58"/>
      <c r="MRQ75" s="58"/>
      <c r="MRR75" s="58"/>
      <c r="MRS75" s="58"/>
      <c r="MRT75" s="58"/>
      <c r="MRU75" s="58"/>
      <c r="MRV75" s="58"/>
      <c r="MRW75" s="58"/>
      <c r="MRX75" s="58"/>
      <c r="MRY75" s="58"/>
      <c r="MRZ75" s="58"/>
      <c r="MSA75" s="58"/>
      <c r="MSB75" s="58"/>
      <c r="MSC75" s="58"/>
      <c r="MSD75" s="58"/>
      <c r="MSE75" s="58"/>
      <c r="MSF75" s="58"/>
      <c r="MSG75" s="58"/>
      <c r="MSH75" s="58"/>
      <c r="MSI75" s="58"/>
      <c r="MSJ75" s="58"/>
      <c r="MSK75" s="58"/>
      <c r="MSL75" s="58"/>
      <c r="MSM75" s="58"/>
      <c r="MSN75" s="58"/>
      <c r="MSO75" s="58"/>
      <c r="MSP75" s="58"/>
      <c r="MSQ75" s="58"/>
      <c r="MSR75" s="58"/>
      <c r="MSS75" s="58"/>
      <c r="MST75" s="58"/>
      <c r="MSU75" s="58"/>
      <c r="MSV75" s="58"/>
      <c r="MSW75" s="58"/>
      <c r="MSX75" s="58"/>
      <c r="MSY75" s="58"/>
      <c r="MSZ75" s="58"/>
      <c r="MTA75" s="58"/>
      <c r="MTB75" s="58"/>
      <c r="MTC75" s="58"/>
      <c r="MTD75" s="58"/>
      <c r="MTE75" s="58"/>
      <c r="MTF75" s="58"/>
      <c r="MTG75" s="58"/>
      <c r="MTH75" s="58"/>
      <c r="MTI75" s="58"/>
      <c r="MTJ75" s="58"/>
      <c r="MTK75" s="58"/>
      <c r="MTL75" s="58"/>
      <c r="MTM75" s="58"/>
      <c r="MTN75" s="58"/>
      <c r="MTO75" s="58"/>
      <c r="MTP75" s="58"/>
      <c r="MTQ75" s="58"/>
      <c r="MTR75" s="58"/>
      <c r="MTS75" s="58"/>
      <c r="MTT75" s="58"/>
      <c r="MTU75" s="58"/>
      <c r="MTV75" s="58"/>
      <c r="MTW75" s="58"/>
      <c r="MTX75" s="58"/>
      <c r="MTY75" s="58"/>
      <c r="MTZ75" s="58"/>
      <c r="MUA75" s="58"/>
      <c r="MUB75" s="58"/>
      <c r="MUC75" s="58"/>
      <c r="MUD75" s="58"/>
      <c r="MUE75" s="58"/>
      <c r="MUF75" s="58"/>
      <c r="MUG75" s="58"/>
      <c r="MUH75" s="58"/>
      <c r="MUI75" s="58"/>
      <c r="MUJ75" s="58"/>
      <c r="MUK75" s="58"/>
      <c r="MUL75" s="58"/>
      <c r="MUM75" s="58"/>
      <c r="MUN75" s="58"/>
      <c r="MUO75" s="58"/>
      <c r="MUP75" s="58"/>
      <c r="MUQ75" s="58"/>
      <c r="MUR75" s="58"/>
      <c r="MUS75" s="58"/>
      <c r="MUT75" s="58"/>
      <c r="MUU75" s="58"/>
      <c r="MUV75" s="58"/>
      <c r="MUW75" s="58"/>
      <c r="MUX75" s="58"/>
      <c r="MUY75" s="58"/>
      <c r="MUZ75" s="58"/>
      <c r="MVA75" s="58"/>
      <c r="MVB75" s="58"/>
      <c r="MVC75" s="58"/>
      <c r="MVD75" s="58"/>
      <c r="MVE75" s="58"/>
      <c r="MVF75" s="58"/>
      <c r="MVG75" s="58"/>
      <c r="MVH75" s="58"/>
      <c r="MVI75" s="58"/>
      <c r="MVJ75" s="58"/>
      <c r="MVK75" s="58"/>
      <c r="MVL75" s="58"/>
      <c r="MVM75" s="58"/>
      <c r="MVN75" s="58"/>
      <c r="MVO75" s="58"/>
      <c r="MVP75" s="58"/>
      <c r="MVQ75" s="58"/>
      <c r="MVR75" s="58"/>
      <c r="MVS75" s="58"/>
      <c r="MVT75" s="58"/>
      <c r="MVU75" s="58"/>
      <c r="MVV75" s="58"/>
      <c r="MVW75" s="58"/>
      <c r="MVX75" s="58"/>
      <c r="MVY75" s="58"/>
      <c r="MVZ75" s="58"/>
      <c r="MWA75" s="58"/>
      <c r="MWB75" s="58"/>
      <c r="MWC75" s="58"/>
      <c r="MWD75" s="58"/>
      <c r="MWE75" s="58"/>
      <c r="MWF75" s="58"/>
      <c r="MWG75" s="58"/>
      <c r="MWH75" s="58"/>
      <c r="MWI75" s="58"/>
      <c r="MWJ75" s="58"/>
      <c r="MWK75" s="58"/>
      <c r="MWL75" s="58"/>
      <c r="MWM75" s="58"/>
      <c r="MWN75" s="58"/>
      <c r="MWO75" s="58"/>
      <c r="MWP75" s="58"/>
      <c r="MWQ75" s="58"/>
      <c r="MWR75" s="58"/>
      <c r="MWS75" s="58"/>
      <c r="MWT75" s="58"/>
      <c r="MWU75" s="58"/>
      <c r="MWV75" s="58"/>
      <c r="MWW75" s="58"/>
      <c r="MWX75" s="58"/>
      <c r="MWY75" s="58"/>
      <c r="MWZ75" s="58"/>
      <c r="MXA75" s="58"/>
      <c r="MXB75" s="58"/>
      <c r="MXC75" s="58"/>
      <c r="MXD75" s="58"/>
      <c r="MXE75" s="58"/>
      <c r="MXF75" s="58"/>
      <c r="MXG75" s="58"/>
      <c r="MXH75" s="58"/>
      <c r="MXI75" s="58"/>
      <c r="MXJ75" s="58"/>
      <c r="MXK75" s="58"/>
      <c r="MXL75" s="58"/>
      <c r="MXM75" s="58"/>
      <c r="MXN75" s="58"/>
      <c r="MXO75" s="58"/>
      <c r="MXP75" s="58"/>
      <c r="MXQ75" s="58"/>
      <c r="MXR75" s="58"/>
      <c r="MXS75" s="58"/>
      <c r="MXT75" s="58"/>
      <c r="MXU75" s="58"/>
      <c r="MXV75" s="58"/>
      <c r="MXW75" s="58"/>
      <c r="MXX75" s="58"/>
      <c r="MXY75" s="58"/>
      <c r="MXZ75" s="58"/>
      <c r="MYA75" s="58"/>
      <c r="MYB75" s="58"/>
      <c r="MYC75" s="58"/>
      <c r="MYD75" s="58"/>
      <c r="MYE75" s="58"/>
      <c r="MYF75" s="58"/>
      <c r="MYG75" s="58"/>
      <c r="MYH75" s="58"/>
      <c r="MYI75" s="58"/>
      <c r="MYJ75" s="58"/>
      <c r="MYK75" s="58"/>
      <c r="MYL75" s="58"/>
      <c r="MYM75" s="58"/>
      <c r="MYN75" s="58"/>
      <c r="MYO75" s="58"/>
      <c r="MYP75" s="58"/>
      <c r="MYQ75" s="58"/>
      <c r="MYR75" s="58"/>
      <c r="MYS75" s="58"/>
      <c r="MYT75" s="58"/>
      <c r="MYU75" s="58"/>
      <c r="MYV75" s="58"/>
      <c r="MYW75" s="58"/>
      <c r="MYX75" s="58"/>
      <c r="MYY75" s="58"/>
      <c r="MYZ75" s="58"/>
      <c r="MZA75" s="58"/>
      <c r="MZB75" s="58"/>
      <c r="MZC75" s="58"/>
      <c r="MZD75" s="58"/>
      <c r="MZE75" s="58"/>
      <c r="MZF75" s="58"/>
      <c r="MZG75" s="58"/>
      <c r="MZH75" s="58"/>
      <c r="MZI75" s="58"/>
      <c r="MZJ75" s="58"/>
      <c r="MZK75" s="58"/>
      <c r="MZL75" s="58"/>
      <c r="MZM75" s="58"/>
      <c r="MZN75" s="58"/>
      <c r="MZO75" s="58"/>
      <c r="MZP75" s="58"/>
      <c r="MZQ75" s="58"/>
      <c r="MZR75" s="58"/>
      <c r="MZS75" s="58"/>
      <c r="MZT75" s="58"/>
      <c r="MZU75" s="58"/>
      <c r="MZV75" s="58"/>
      <c r="MZW75" s="58"/>
      <c r="MZX75" s="58"/>
      <c r="MZY75" s="58"/>
      <c r="MZZ75" s="58"/>
      <c r="NAA75" s="58"/>
      <c r="NAB75" s="58"/>
      <c r="NAC75" s="58"/>
      <c r="NAD75" s="58"/>
      <c r="NAE75" s="58"/>
      <c r="NAF75" s="58"/>
      <c r="NAG75" s="58"/>
      <c r="NAH75" s="58"/>
      <c r="NAI75" s="58"/>
      <c r="NAJ75" s="58"/>
      <c r="NAK75" s="58"/>
      <c r="NAL75" s="58"/>
      <c r="NAM75" s="58"/>
      <c r="NAN75" s="58"/>
      <c r="NAO75" s="58"/>
      <c r="NAP75" s="58"/>
      <c r="NAQ75" s="58"/>
      <c r="NAR75" s="58"/>
      <c r="NAS75" s="58"/>
      <c r="NAT75" s="58"/>
      <c r="NAU75" s="58"/>
      <c r="NAV75" s="58"/>
      <c r="NAW75" s="58"/>
      <c r="NAX75" s="58"/>
      <c r="NAY75" s="58"/>
      <c r="NAZ75" s="58"/>
      <c r="NBA75" s="58"/>
      <c r="NBB75" s="58"/>
      <c r="NBC75" s="58"/>
      <c r="NBD75" s="58"/>
      <c r="NBE75" s="58"/>
      <c r="NBF75" s="58"/>
      <c r="NBG75" s="58"/>
      <c r="NBH75" s="58"/>
      <c r="NBI75" s="58"/>
      <c r="NBJ75" s="58"/>
      <c r="NBK75" s="58"/>
      <c r="NBL75" s="58"/>
      <c r="NBM75" s="58"/>
      <c r="NBN75" s="58"/>
      <c r="NBO75" s="58"/>
      <c r="NBP75" s="58"/>
      <c r="NBQ75" s="58"/>
      <c r="NBR75" s="58"/>
      <c r="NBS75" s="58"/>
      <c r="NBT75" s="58"/>
      <c r="NBU75" s="58"/>
      <c r="NBV75" s="58"/>
      <c r="NBW75" s="58"/>
      <c r="NBX75" s="58"/>
      <c r="NBY75" s="58"/>
      <c r="NBZ75" s="58"/>
      <c r="NCA75" s="58"/>
      <c r="NCB75" s="58"/>
      <c r="NCC75" s="58"/>
      <c r="NCD75" s="58"/>
      <c r="NCE75" s="58"/>
      <c r="NCF75" s="58"/>
      <c r="NCG75" s="58"/>
      <c r="NCH75" s="58"/>
      <c r="NCI75" s="58"/>
      <c r="NCJ75" s="58"/>
      <c r="NCK75" s="58"/>
      <c r="NCL75" s="58"/>
      <c r="NCM75" s="58"/>
      <c r="NCN75" s="58"/>
      <c r="NCO75" s="58"/>
      <c r="NCP75" s="58"/>
      <c r="NCQ75" s="58"/>
      <c r="NCR75" s="58"/>
      <c r="NCS75" s="58"/>
      <c r="NCT75" s="58"/>
      <c r="NCU75" s="58"/>
      <c r="NCV75" s="58"/>
      <c r="NCW75" s="58"/>
      <c r="NCX75" s="58"/>
      <c r="NCY75" s="58"/>
      <c r="NCZ75" s="58"/>
      <c r="NDA75" s="58"/>
      <c r="NDB75" s="58"/>
      <c r="NDC75" s="58"/>
      <c r="NDD75" s="58"/>
      <c r="NDE75" s="58"/>
      <c r="NDF75" s="58"/>
      <c r="NDG75" s="58"/>
      <c r="NDH75" s="58"/>
      <c r="NDI75" s="58"/>
      <c r="NDJ75" s="58"/>
      <c r="NDK75" s="58"/>
      <c r="NDL75" s="58"/>
      <c r="NDM75" s="58"/>
      <c r="NDN75" s="58"/>
      <c r="NDO75" s="58"/>
      <c r="NDP75" s="58"/>
      <c r="NDQ75" s="58"/>
      <c r="NDR75" s="58"/>
      <c r="NDS75" s="58"/>
      <c r="NDT75" s="58"/>
      <c r="NDU75" s="58"/>
      <c r="NDV75" s="58"/>
      <c r="NDW75" s="58"/>
      <c r="NDX75" s="58"/>
      <c r="NDY75" s="58"/>
      <c r="NDZ75" s="58"/>
      <c r="NEA75" s="58"/>
      <c r="NEB75" s="58"/>
      <c r="NEC75" s="58"/>
      <c r="NED75" s="58"/>
      <c r="NEE75" s="58"/>
      <c r="NEF75" s="58"/>
      <c r="NEG75" s="58"/>
      <c r="NEH75" s="58"/>
      <c r="NEI75" s="58"/>
      <c r="NEJ75" s="58"/>
      <c r="NEK75" s="58"/>
      <c r="NEL75" s="58"/>
      <c r="NEM75" s="58"/>
      <c r="NEN75" s="58"/>
      <c r="NEO75" s="58"/>
      <c r="NEP75" s="58"/>
      <c r="NEQ75" s="58"/>
      <c r="NER75" s="58"/>
      <c r="NES75" s="58"/>
      <c r="NET75" s="58"/>
      <c r="NEU75" s="58"/>
      <c r="NEV75" s="58"/>
      <c r="NEW75" s="58"/>
      <c r="NEX75" s="58"/>
      <c r="NEY75" s="58"/>
      <c r="NEZ75" s="58"/>
      <c r="NFA75" s="58"/>
      <c r="NFB75" s="58"/>
      <c r="NFC75" s="58"/>
      <c r="NFD75" s="58"/>
      <c r="NFE75" s="58"/>
      <c r="NFF75" s="58"/>
      <c r="NFG75" s="58"/>
      <c r="NFH75" s="58"/>
      <c r="NFI75" s="58"/>
      <c r="NFJ75" s="58"/>
      <c r="NFK75" s="58"/>
      <c r="NFL75" s="58"/>
      <c r="NFM75" s="58"/>
      <c r="NFN75" s="58"/>
      <c r="NFO75" s="58"/>
      <c r="NFP75" s="58"/>
      <c r="NFQ75" s="58"/>
      <c r="NFR75" s="58"/>
      <c r="NFS75" s="58"/>
      <c r="NFT75" s="58"/>
      <c r="NFU75" s="58"/>
      <c r="NFV75" s="58"/>
      <c r="NFW75" s="58"/>
      <c r="NFX75" s="58"/>
      <c r="NFY75" s="58"/>
      <c r="NFZ75" s="58"/>
      <c r="NGA75" s="58"/>
      <c r="NGB75" s="58"/>
      <c r="NGC75" s="58"/>
      <c r="NGD75" s="58"/>
      <c r="NGE75" s="58"/>
      <c r="NGF75" s="58"/>
      <c r="NGG75" s="58"/>
      <c r="NGH75" s="58"/>
      <c r="NGI75" s="58"/>
      <c r="NGJ75" s="58"/>
      <c r="NGK75" s="58"/>
      <c r="NGL75" s="58"/>
      <c r="NGM75" s="58"/>
      <c r="NGN75" s="58"/>
      <c r="NGO75" s="58"/>
      <c r="NGP75" s="58"/>
      <c r="NGQ75" s="58"/>
      <c r="NGR75" s="58"/>
      <c r="NGS75" s="58"/>
      <c r="NGT75" s="58"/>
      <c r="NGU75" s="58"/>
      <c r="NGV75" s="58"/>
      <c r="NGW75" s="58"/>
      <c r="NGX75" s="58"/>
      <c r="NGY75" s="58"/>
      <c r="NGZ75" s="58"/>
      <c r="NHA75" s="58"/>
      <c r="NHB75" s="58"/>
      <c r="NHC75" s="58"/>
      <c r="NHD75" s="58"/>
      <c r="NHE75" s="58"/>
      <c r="NHF75" s="58"/>
      <c r="NHG75" s="58"/>
      <c r="NHH75" s="58"/>
      <c r="NHI75" s="58"/>
      <c r="NHJ75" s="58"/>
      <c r="NHK75" s="58"/>
      <c r="NHL75" s="58"/>
      <c r="NHM75" s="58"/>
      <c r="NHN75" s="58"/>
      <c r="NHO75" s="58"/>
      <c r="NHP75" s="58"/>
      <c r="NHQ75" s="58"/>
      <c r="NHR75" s="58"/>
      <c r="NHS75" s="58"/>
      <c r="NHT75" s="58"/>
      <c r="NHU75" s="58"/>
      <c r="NHV75" s="58"/>
      <c r="NHW75" s="58"/>
      <c r="NHX75" s="58"/>
      <c r="NHY75" s="58"/>
      <c r="NHZ75" s="58"/>
      <c r="NIA75" s="58"/>
      <c r="NIB75" s="58"/>
      <c r="NIC75" s="58"/>
      <c r="NID75" s="58"/>
      <c r="NIE75" s="58"/>
      <c r="NIF75" s="58"/>
      <c r="NIG75" s="58"/>
      <c r="NIH75" s="58"/>
      <c r="NII75" s="58"/>
      <c r="NIJ75" s="58"/>
      <c r="NIK75" s="58"/>
      <c r="NIL75" s="58"/>
      <c r="NIM75" s="58"/>
      <c r="NIN75" s="58"/>
      <c r="NIO75" s="58"/>
      <c r="NIP75" s="58"/>
      <c r="NIQ75" s="58"/>
      <c r="NIR75" s="58"/>
      <c r="NIS75" s="58"/>
      <c r="NIT75" s="58"/>
      <c r="NIU75" s="58"/>
      <c r="NIV75" s="58"/>
      <c r="NIW75" s="58"/>
      <c r="NIX75" s="58"/>
      <c r="NIY75" s="58"/>
      <c r="NIZ75" s="58"/>
      <c r="NJA75" s="58"/>
      <c r="NJB75" s="58"/>
      <c r="NJC75" s="58"/>
      <c r="NJD75" s="58"/>
      <c r="NJE75" s="58"/>
      <c r="NJF75" s="58"/>
      <c r="NJG75" s="58"/>
      <c r="NJH75" s="58"/>
      <c r="NJI75" s="58"/>
      <c r="NJJ75" s="58"/>
      <c r="NJK75" s="58"/>
      <c r="NJL75" s="58"/>
      <c r="NJM75" s="58"/>
      <c r="NJN75" s="58"/>
      <c r="NJO75" s="58"/>
      <c r="NJP75" s="58"/>
      <c r="NJQ75" s="58"/>
      <c r="NJR75" s="58"/>
      <c r="NJS75" s="58"/>
      <c r="NJT75" s="58"/>
      <c r="NJU75" s="58"/>
      <c r="NJV75" s="58"/>
      <c r="NJW75" s="58"/>
      <c r="NJX75" s="58"/>
      <c r="NJY75" s="58"/>
      <c r="NJZ75" s="58"/>
      <c r="NKA75" s="58"/>
      <c r="NKB75" s="58"/>
      <c r="NKC75" s="58"/>
      <c r="NKD75" s="58"/>
      <c r="NKE75" s="58"/>
      <c r="NKF75" s="58"/>
      <c r="NKG75" s="58"/>
      <c r="NKH75" s="58"/>
      <c r="NKI75" s="58"/>
      <c r="NKJ75" s="58"/>
      <c r="NKK75" s="58"/>
      <c r="NKL75" s="58"/>
      <c r="NKM75" s="58"/>
      <c r="NKN75" s="58"/>
      <c r="NKO75" s="58"/>
      <c r="NKP75" s="58"/>
      <c r="NKQ75" s="58"/>
      <c r="NKR75" s="58"/>
      <c r="NKS75" s="58"/>
      <c r="NKT75" s="58"/>
      <c r="NKU75" s="58"/>
      <c r="NKV75" s="58"/>
      <c r="NKW75" s="58"/>
      <c r="NKX75" s="58"/>
      <c r="NKY75" s="58"/>
      <c r="NKZ75" s="58"/>
      <c r="NLA75" s="58"/>
      <c r="NLB75" s="58"/>
      <c r="NLC75" s="58"/>
      <c r="NLD75" s="58"/>
      <c r="NLE75" s="58"/>
      <c r="NLF75" s="58"/>
      <c r="NLG75" s="58"/>
      <c r="NLH75" s="58"/>
      <c r="NLI75" s="58"/>
      <c r="NLJ75" s="58"/>
      <c r="NLK75" s="58"/>
      <c r="NLL75" s="58"/>
      <c r="NLM75" s="58"/>
      <c r="NLN75" s="58"/>
      <c r="NLO75" s="58"/>
      <c r="NLP75" s="58"/>
      <c r="NLQ75" s="58"/>
      <c r="NLR75" s="58"/>
      <c r="NLS75" s="58"/>
      <c r="NLT75" s="58"/>
      <c r="NLU75" s="58"/>
      <c r="NLV75" s="58"/>
      <c r="NLW75" s="58"/>
      <c r="NLX75" s="58"/>
      <c r="NLY75" s="58"/>
      <c r="NLZ75" s="58"/>
      <c r="NMA75" s="58"/>
      <c r="NMB75" s="58"/>
      <c r="NMC75" s="58"/>
      <c r="NMD75" s="58"/>
      <c r="NME75" s="58"/>
      <c r="NMF75" s="58"/>
      <c r="NMG75" s="58"/>
      <c r="NMH75" s="58"/>
      <c r="NMI75" s="58"/>
      <c r="NMJ75" s="58"/>
      <c r="NMK75" s="58"/>
      <c r="NML75" s="58"/>
      <c r="NMM75" s="58"/>
      <c r="NMN75" s="58"/>
      <c r="NMO75" s="58"/>
      <c r="NMP75" s="58"/>
      <c r="NMQ75" s="58"/>
      <c r="NMR75" s="58"/>
      <c r="NMS75" s="58"/>
      <c r="NMT75" s="58"/>
      <c r="NMU75" s="58"/>
      <c r="NMV75" s="58"/>
      <c r="NMW75" s="58"/>
      <c r="NMX75" s="58"/>
      <c r="NMY75" s="58"/>
      <c r="NMZ75" s="58"/>
      <c r="NNA75" s="58"/>
      <c r="NNB75" s="58"/>
      <c r="NNC75" s="58"/>
      <c r="NND75" s="58"/>
      <c r="NNE75" s="58"/>
      <c r="NNF75" s="58"/>
      <c r="NNG75" s="58"/>
      <c r="NNH75" s="58"/>
      <c r="NNI75" s="58"/>
      <c r="NNJ75" s="58"/>
      <c r="NNK75" s="58"/>
      <c r="NNL75" s="58"/>
      <c r="NNM75" s="58"/>
      <c r="NNN75" s="58"/>
      <c r="NNO75" s="58"/>
      <c r="NNP75" s="58"/>
      <c r="NNQ75" s="58"/>
      <c r="NNR75" s="58"/>
      <c r="NNS75" s="58"/>
      <c r="NNT75" s="58"/>
      <c r="NNU75" s="58"/>
      <c r="NNV75" s="58"/>
      <c r="NNW75" s="58"/>
      <c r="NNX75" s="58"/>
      <c r="NNY75" s="58"/>
      <c r="NNZ75" s="58"/>
      <c r="NOA75" s="58"/>
      <c r="NOB75" s="58"/>
      <c r="NOC75" s="58"/>
      <c r="NOD75" s="58"/>
      <c r="NOE75" s="58"/>
      <c r="NOF75" s="58"/>
      <c r="NOG75" s="58"/>
      <c r="NOH75" s="58"/>
      <c r="NOI75" s="58"/>
      <c r="NOJ75" s="58"/>
      <c r="NOK75" s="58"/>
      <c r="NOL75" s="58"/>
      <c r="NOM75" s="58"/>
      <c r="NON75" s="58"/>
      <c r="NOO75" s="58"/>
      <c r="NOP75" s="58"/>
      <c r="NOQ75" s="58"/>
      <c r="NOR75" s="58"/>
      <c r="NOS75" s="58"/>
      <c r="NOT75" s="58"/>
      <c r="NOU75" s="58"/>
      <c r="NOV75" s="58"/>
      <c r="NOW75" s="58"/>
      <c r="NOX75" s="58"/>
      <c r="NOY75" s="58"/>
      <c r="NOZ75" s="58"/>
      <c r="NPA75" s="58"/>
      <c r="NPB75" s="58"/>
      <c r="NPC75" s="58"/>
      <c r="NPD75" s="58"/>
      <c r="NPE75" s="58"/>
      <c r="NPF75" s="58"/>
      <c r="NPG75" s="58"/>
      <c r="NPH75" s="58"/>
      <c r="NPI75" s="58"/>
      <c r="NPJ75" s="58"/>
      <c r="NPK75" s="58"/>
      <c r="NPL75" s="58"/>
      <c r="NPM75" s="58"/>
      <c r="NPN75" s="58"/>
      <c r="NPO75" s="58"/>
      <c r="NPP75" s="58"/>
      <c r="NPQ75" s="58"/>
      <c r="NPR75" s="58"/>
      <c r="NPS75" s="58"/>
      <c r="NPT75" s="58"/>
      <c r="NPU75" s="58"/>
      <c r="NPV75" s="58"/>
      <c r="NPW75" s="58"/>
      <c r="NPX75" s="58"/>
      <c r="NPY75" s="58"/>
      <c r="NPZ75" s="58"/>
      <c r="NQA75" s="58"/>
      <c r="NQB75" s="58"/>
      <c r="NQC75" s="58"/>
      <c r="NQD75" s="58"/>
      <c r="NQE75" s="58"/>
      <c r="NQF75" s="58"/>
      <c r="NQG75" s="58"/>
      <c r="NQH75" s="58"/>
      <c r="NQI75" s="58"/>
      <c r="NQJ75" s="58"/>
      <c r="NQK75" s="58"/>
      <c r="NQL75" s="58"/>
      <c r="NQM75" s="58"/>
      <c r="NQN75" s="58"/>
      <c r="NQO75" s="58"/>
      <c r="NQP75" s="58"/>
      <c r="NQQ75" s="58"/>
      <c r="NQR75" s="58"/>
      <c r="NQS75" s="58"/>
      <c r="NQT75" s="58"/>
      <c r="NQU75" s="58"/>
      <c r="NQV75" s="58"/>
      <c r="NQW75" s="58"/>
      <c r="NQX75" s="58"/>
      <c r="NQY75" s="58"/>
      <c r="NQZ75" s="58"/>
      <c r="NRA75" s="58"/>
      <c r="NRB75" s="58"/>
      <c r="NRC75" s="58"/>
      <c r="NRD75" s="58"/>
      <c r="NRE75" s="58"/>
      <c r="NRF75" s="58"/>
      <c r="NRG75" s="58"/>
      <c r="NRH75" s="58"/>
      <c r="NRI75" s="58"/>
      <c r="NRJ75" s="58"/>
      <c r="NRK75" s="58"/>
      <c r="NRL75" s="58"/>
      <c r="NRM75" s="58"/>
      <c r="NRN75" s="58"/>
      <c r="NRO75" s="58"/>
      <c r="NRP75" s="58"/>
      <c r="NRQ75" s="58"/>
      <c r="NRR75" s="58"/>
      <c r="NRS75" s="58"/>
      <c r="NRT75" s="58"/>
      <c r="NRU75" s="58"/>
      <c r="NRV75" s="58"/>
      <c r="NRW75" s="58"/>
      <c r="NRX75" s="58"/>
      <c r="NRY75" s="58"/>
      <c r="NRZ75" s="58"/>
      <c r="NSA75" s="58"/>
      <c r="NSB75" s="58"/>
      <c r="NSC75" s="58"/>
      <c r="NSD75" s="58"/>
      <c r="NSE75" s="58"/>
      <c r="NSF75" s="58"/>
      <c r="NSG75" s="58"/>
      <c r="NSH75" s="58"/>
      <c r="NSI75" s="58"/>
      <c r="NSJ75" s="58"/>
      <c r="NSK75" s="58"/>
      <c r="NSL75" s="58"/>
      <c r="NSM75" s="58"/>
      <c r="NSN75" s="58"/>
      <c r="NSO75" s="58"/>
      <c r="NSP75" s="58"/>
      <c r="NSQ75" s="58"/>
      <c r="NSR75" s="58"/>
      <c r="NSS75" s="58"/>
      <c r="NST75" s="58"/>
      <c r="NSU75" s="58"/>
      <c r="NSV75" s="58"/>
      <c r="NSW75" s="58"/>
      <c r="NSX75" s="58"/>
      <c r="NSY75" s="58"/>
      <c r="NSZ75" s="58"/>
      <c r="NTA75" s="58"/>
      <c r="NTB75" s="58"/>
      <c r="NTC75" s="58"/>
      <c r="NTD75" s="58"/>
      <c r="NTE75" s="58"/>
      <c r="NTF75" s="58"/>
      <c r="NTG75" s="58"/>
      <c r="NTH75" s="58"/>
      <c r="NTI75" s="58"/>
      <c r="NTJ75" s="58"/>
      <c r="NTK75" s="58"/>
      <c r="NTL75" s="58"/>
      <c r="NTM75" s="58"/>
      <c r="NTN75" s="58"/>
      <c r="NTO75" s="58"/>
      <c r="NTP75" s="58"/>
      <c r="NTQ75" s="58"/>
      <c r="NTR75" s="58"/>
      <c r="NTS75" s="58"/>
      <c r="NTT75" s="58"/>
      <c r="NTU75" s="58"/>
      <c r="NTV75" s="58"/>
      <c r="NTW75" s="58"/>
      <c r="NTX75" s="58"/>
      <c r="NTY75" s="58"/>
      <c r="NTZ75" s="58"/>
      <c r="NUA75" s="58"/>
      <c r="NUB75" s="58"/>
      <c r="NUC75" s="58"/>
      <c r="NUD75" s="58"/>
      <c r="NUE75" s="58"/>
      <c r="NUF75" s="58"/>
      <c r="NUG75" s="58"/>
      <c r="NUH75" s="58"/>
      <c r="NUI75" s="58"/>
      <c r="NUJ75" s="58"/>
      <c r="NUK75" s="58"/>
      <c r="NUL75" s="58"/>
      <c r="NUM75" s="58"/>
      <c r="NUN75" s="58"/>
      <c r="NUO75" s="58"/>
      <c r="NUP75" s="58"/>
      <c r="NUQ75" s="58"/>
      <c r="NUR75" s="58"/>
      <c r="NUS75" s="58"/>
      <c r="NUT75" s="58"/>
      <c r="NUU75" s="58"/>
      <c r="NUV75" s="58"/>
      <c r="NUW75" s="58"/>
      <c r="NUX75" s="58"/>
      <c r="NUY75" s="58"/>
      <c r="NUZ75" s="58"/>
      <c r="NVA75" s="58"/>
      <c r="NVB75" s="58"/>
      <c r="NVC75" s="58"/>
      <c r="NVD75" s="58"/>
      <c r="NVE75" s="58"/>
      <c r="NVF75" s="58"/>
      <c r="NVG75" s="58"/>
      <c r="NVH75" s="58"/>
      <c r="NVI75" s="58"/>
      <c r="NVJ75" s="58"/>
      <c r="NVK75" s="58"/>
      <c r="NVL75" s="58"/>
      <c r="NVM75" s="58"/>
      <c r="NVN75" s="58"/>
      <c r="NVO75" s="58"/>
      <c r="NVP75" s="58"/>
      <c r="NVQ75" s="58"/>
      <c r="NVR75" s="58"/>
      <c r="NVS75" s="58"/>
      <c r="NVT75" s="58"/>
      <c r="NVU75" s="58"/>
      <c r="NVV75" s="58"/>
      <c r="NVW75" s="58"/>
      <c r="NVX75" s="58"/>
      <c r="NVY75" s="58"/>
      <c r="NVZ75" s="58"/>
      <c r="NWA75" s="58"/>
      <c r="NWB75" s="58"/>
      <c r="NWC75" s="58"/>
      <c r="NWD75" s="58"/>
      <c r="NWE75" s="58"/>
      <c r="NWF75" s="58"/>
      <c r="NWG75" s="58"/>
      <c r="NWH75" s="58"/>
      <c r="NWI75" s="58"/>
      <c r="NWJ75" s="58"/>
      <c r="NWK75" s="58"/>
      <c r="NWL75" s="58"/>
      <c r="NWM75" s="58"/>
      <c r="NWN75" s="58"/>
      <c r="NWO75" s="58"/>
      <c r="NWP75" s="58"/>
      <c r="NWQ75" s="58"/>
      <c r="NWR75" s="58"/>
      <c r="NWS75" s="58"/>
      <c r="NWT75" s="58"/>
      <c r="NWU75" s="58"/>
      <c r="NWV75" s="58"/>
      <c r="NWW75" s="58"/>
      <c r="NWX75" s="58"/>
      <c r="NWY75" s="58"/>
      <c r="NWZ75" s="58"/>
      <c r="NXA75" s="58"/>
      <c r="NXB75" s="58"/>
      <c r="NXC75" s="58"/>
      <c r="NXD75" s="58"/>
      <c r="NXE75" s="58"/>
      <c r="NXF75" s="58"/>
      <c r="NXG75" s="58"/>
      <c r="NXH75" s="58"/>
      <c r="NXI75" s="58"/>
      <c r="NXJ75" s="58"/>
      <c r="NXK75" s="58"/>
      <c r="NXL75" s="58"/>
      <c r="NXM75" s="58"/>
      <c r="NXN75" s="58"/>
      <c r="NXO75" s="58"/>
      <c r="NXP75" s="58"/>
      <c r="NXQ75" s="58"/>
      <c r="NXR75" s="58"/>
      <c r="NXS75" s="58"/>
      <c r="NXT75" s="58"/>
      <c r="NXU75" s="58"/>
      <c r="NXV75" s="58"/>
      <c r="NXW75" s="58"/>
      <c r="NXX75" s="58"/>
      <c r="NXY75" s="58"/>
      <c r="NXZ75" s="58"/>
      <c r="NYA75" s="58"/>
      <c r="NYB75" s="58"/>
      <c r="NYC75" s="58"/>
      <c r="NYD75" s="58"/>
      <c r="NYE75" s="58"/>
      <c r="NYF75" s="58"/>
      <c r="NYG75" s="58"/>
      <c r="NYH75" s="58"/>
      <c r="NYI75" s="58"/>
      <c r="NYJ75" s="58"/>
      <c r="NYK75" s="58"/>
      <c r="NYL75" s="58"/>
      <c r="NYM75" s="58"/>
      <c r="NYN75" s="58"/>
      <c r="NYO75" s="58"/>
      <c r="NYP75" s="58"/>
      <c r="NYQ75" s="58"/>
      <c r="NYR75" s="58"/>
      <c r="NYS75" s="58"/>
      <c r="NYT75" s="58"/>
      <c r="NYU75" s="58"/>
      <c r="NYV75" s="58"/>
      <c r="NYW75" s="58"/>
      <c r="NYX75" s="58"/>
      <c r="NYY75" s="58"/>
      <c r="NYZ75" s="58"/>
      <c r="NZA75" s="58"/>
      <c r="NZB75" s="58"/>
      <c r="NZC75" s="58"/>
      <c r="NZD75" s="58"/>
      <c r="NZE75" s="58"/>
      <c r="NZF75" s="58"/>
      <c r="NZG75" s="58"/>
      <c r="NZH75" s="58"/>
      <c r="NZI75" s="58"/>
      <c r="NZJ75" s="58"/>
      <c r="NZK75" s="58"/>
      <c r="NZL75" s="58"/>
      <c r="NZM75" s="58"/>
      <c r="NZN75" s="58"/>
      <c r="NZO75" s="58"/>
      <c r="NZP75" s="58"/>
      <c r="NZQ75" s="58"/>
      <c r="NZR75" s="58"/>
      <c r="NZS75" s="58"/>
      <c r="NZT75" s="58"/>
      <c r="NZU75" s="58"/>
      <c r="NZV75" s="58"/>
      <c r="NZW75" s="58"/>
      <c r="NZX75" s="58"/>
      <c r="NZY75" s="58"/>
      <c r="NZZ75" s="58"/>
      <c r="OAA75" s="58"/>
      <c r="OAB75" s="58"/>
      <c r="OAC75" s="58"/>
      <c r="OAD75" s="58"/>
      <c r="OAE75" s="58"/>
      <c r="OAF75" s="58"/>
      <c r="OAG75" s="58"/>
      <c r="OAH75" s="58"/>
      <c r="OAI75" s="58"/>
      <c r="OAJ75" s="58"/>
      <c r="OAK75" s="58"/>
      <c r="OAL75" s="58"/>
      <c r="OAM75" s="58"/>
      <c r="OAN75" s="58"/>
      <c r="OAO75" s="58"/>
      <c r="OAP75" s="58"/>
      <c r="OAQ75" s="58"/>
      <c r="OAR75" s="58"/>
      <c r="OAS75" s="58"/>
      <c r="OAT75" s="58"/>
      <c r="OAU75" s="58"/>
      <c r="OAV75" s="58"/>
      <c r="OAW75" s="58"/>
      <c r="OAX75" s="58"/>
      <c r="OAY75" s="58"/>
      <c r="OAZ75" s="58"/>
      <c r="OBA75" s="58"/>
      <c r="OBB75" s="58"/>
      <c r="OBC75" s="58"/>
      <c r="OBD75" s="58"/>
      <c r="OBE75" s="58"/>
      <c r="OBF75" s="58"/>
      <c r="OBG75" s="58"/>
      <c r="OBH75" s="58"/>
      <c r="OBI75" s="58"/>
      <c r="OBJ75" s="58"/>
      <c r="OBK75" s="58"/>
      <c r="OBL75" s="58"/>
      <c r="OBM75" s="58"/>
      <c r="OBN75" s="58"/>
      <c r="OBO75" s="58"/>
      <c r="OBP75" s="58"/>
      <c r="OBQ75" s="58"/>
      <c r="OBR75" s="58"/>
      <c r="OBS75" s="58"/>
      <c r="OBT75" s="58"/>
      <c r="OBU75" s="58"/>
      <c r="OBV75" s="58"/>
      <c r="OBW75" s="58"/>
      <c r="OBX75" s="58"/>
      <c r="OBY75" s="58"/>
      <c r="OBZ75" s="58"/>
      <c r="OCA75" s="58"/>
      <c r="OCB75" s="58"/>
      <c r="OCC75" s="58"/>
      <c r="OCD75" s="58"/>
      <c r="OCE75" s="58"/>
      <c r="OCF75" s="58"/>
      <c r="OCG75" s="58"/>
      <c r="OCH75" s="58"/>
      <c r="OCI75" s="58"/>
      <c r="OCJ75" s="58"/>
      <c r="OCK75" s="58"/>
      <c r="OCL75" s="58"/>
      <c r="OCM75" s="58"/>
      <c r="OCN75" s="58"/>
      <c r="OCO75" s="58"/>
      <c r="OCP75" s="58"/>
      <c r="OCQ75" s="58"/>
      <c r="OCR75" s="58"/>
      <c r="OCS75" s="58"/>
      <c r="OCT75" s="58"/>
      <c r="OCU75" s="58"/>
      <c r="OCV75" s="58"/>
      <c r="OCW75" s="58"/>
      <c r="OCX75" s="58"/>
      <c r="OCY75" s="58"/>
      <c r="OCZ75" s="58"/>
      <c r="ODA75" s="58"/>
      <c r="ODB75" s="58"/>
      <c r="ODC75" s="58"/>
      <c r="ODD75" s="58"/>
      <c r="ODE75" s="58"/>
      <c r="ODF75" s="58"/>
      <c r="ODG75" s="58"/>
      <c r="ODH75" s="58"/>
      <c r="ODI75" s="58"/>
      <c r="ODJ75" s="58"/>
      <c r="ODK75" s="58"/>
      <c r="ODL75" s="58"/>
      <c r="ODM75" s="58"/>
      <c r="ODN75" s="58"/>
      <c r="ODO75" s="58"/>
      <c r="ODP75" s="58"/>
      <c r="ODQ75" s="58"/>
      <c r="ODR75" s="58"/>
      <c r="ODS75" s="58"/>
      <c r="ODT75" s="58"/>
      <c r="ODU75" s="58"/>
      <c r="ODV75" s="58"/>
      <c r="ODW75" s="58"/>
      <c r="ODX75" s="58"/>
      <c r="ODY75" s="58"/>
      <c r="ODZ75" s="58"/>
      <c r="OEA75" s="58"/>
      <c r="OEB75" s="58"/>
      <c r="OEC75" s="58"/>
      <c r="OED75" s="58"/>
      <c r="OEE75" s="58"/>
      <c r="OEF75" s="58"/>
      <c r="OEG75" s="58"/>
      <c r="OEH75" s="58"/>
      <c r="OEI75" s="58"/>
      <c r="OEJ75" s="58"/>
      <c r="OEK75" s="58"/>
      <c r="OEL75" s="58"/>
      <c r="OEM75" s="58"/>
      <c r="OEN75" s="58"/>
      <c r="OEO75" s="58"/>
      <c r="OEP75" s="58"/>
      <c r="OEQ75" s="58"/>
      <c r="OER75" s="58"/>
      <c r="OES75" s="58"/>
      <c r="OET75" s="58"/>
      <c r="OEU75" s="58"/>
      <c r="OEV75" s="58"/>
      <c r="OEW75" s="58"/>
      <c r="OEX75" s="58"/>
      <c r="OEY75" s="58"/>
      <c r="OEZ75" s="58"/>
      <c r="OFA75" s="58"/>
      <c r="OFB75" s="58"/>
      <c r="OFC75" s="58"/>
      <c r="OFD75" s="58"/>
      <c r="OFE75" s="58"/>
      <c r="OFF75" s="58"/>
      <c r="OFG75" s="58"/>
      <c r="OFH75" s="58"/>
      <c r="OFI75" s="58"/>
      <c r="OFJ75" s="58"/>
      <c r="OFK75" s="58"/>
      <c r="OFL75" s="58"/>
      <c r="OFM75" s="58"/>
      <c r="OFN75" s="58"/>
      <c r="OFO75" s="58"/>
      <c r="OFP75" s="58"/>
      <c r="OFQ75" s="58"/>
      <c r="OFR75" s="58"/>
      <c r="OFS75" s="58"/>
      <c r="OFT75" s="58"/>
      <c r="OFU75" s="58"/>
      <c r="OFV75" s="58"/>
      <c r="OFW75" s="58"/>
      <c r="OFX75" s="58"/>
      <c r="OFY75" s="58"/>
      <c r="OFZ75" s="58"/>
      <c r="OGA75" s="58"/>
      <c r="OGB75" s="58"/>
      <c r="OGC75" s="58"/>
      <c r="OGD75" s="58"/>
      <c r="OGE75" s="58"/>
      <c r="OGF75" s="58"/>
      <c r="OGG75" s="58"/>
      <c r="OGH75" s="58"/>
      <c r="OGI75" s="58"/>
      <c r="OGJ75" s="58"/>
      <c r="OGK75" s="58"/>
      <c r="OGL75" s="58"/>
      <c r="OGM75" s="58"/>
      <c r="OGN75" s="58"/>
      <c r="OGO75" s="58"/>
      <c r="OGP75" s="58"/>
      <c r="OGQ75" s="58"/>
      <c r="OGR75" s="58"/>
      <c r="OGS75" s="58"/>
      <c r="OGT75" s="58"/>
      <c r="OGU75" s="58"/>
      <c r="OGV75" s="58"/>
      <c r="OGW75" s="58"/>
      <c r="OGX75" s="58"/>
      <c r="OGY75" s="58"/>
      <c r="OGZ75" s="58"/>
      <c r="OHA75" s="58"/>
      <c r="OHB75" s="58"/>
      <c r="OHC75" s="58"/>
      <c r="OHD75" s="58"/>
      <c r="OHE75" s="58"/>
      <c r="OHF75" s="58"/>
      <c r="OHG75" s="58"/>
      <c r="OHH75" s="58"/>
      <c r="OHI75" s="58"/>
      <c r="OHJ75" s="58"/>
      <c r="OHK75" s="58"/>
      <c r="OHL75" s="58"/>
      <c r="OHM75" s="58"/>
      <c r="OHN75" s="58"/>
      <c r="OHO75" s="58"/>
      <c r="OHP75" s="58"/>
      <c r="OHQ75" s="58"/>
      <c r="OHR75" s="58"/>
      <c r="OHS75" s="58"/>
      <c r="OHT75" s="58"/>
      <c r="OHU75" s="58"/>
      <c r="OHV75" s="58"/>
      <c r="OHW75" s="58"/>
      <c r="OHX75" s="58"/>
      <c r="OHY75" s="58"/>
      <c r="OHZ75" s="58"/>
      <c r="OIA75" s="58"/>
      <c r="OIB75" s="58"/>
      <c r="OIC75" s="58"/>
      <c r="OID75" s="58"/>
      <c r="OIE75" s="58"/>
      <c r="OIF75" s="58"/>
      <c r="OIG75" s="58"/>
      <c r="OIH75" s="58"/>
      <c r="OII75" s="58"/>
      <c r="OIJ75" s="58"/>
      <c r="OIK75" s="58"/>
      <c r="OIL75" s="58"/>
      <c r="OIM75" s="58"/>
      <c r="OIN75" s="58"/>
      <c r="OIO75" s="58"/>
      <c r="OIP75" s="58"/>
      <c r="OIQ75" s="58"/>
      <c r="OIR75" s="58"/>
      <c r="OIS75" s="58"/>
      <c r="OIT75" s="58"/>
      <c r="OIU75" s="58"/>
      <c r="OIV75" s="58"/>
      <c r="OIW75" s="58"/>
      <c r="OIX75" s="58"/>
      <c r="OIY75" s="58"/>
      <c r="OIZ75" s="58"/>
      <c r="OJA75" s="58"/>
      <c r="OJB75" s="58"/>
      <c r="OJC75" s="58"/>
      <c r="OJD75" s="58"/>
      <c r="OJE75" s="58"/>
      <c r="OJF75" s="58"/>
      <c r="OJG75" s="58"/>
      <c r="OJH75" s="58"/>
      <c r="OJI75" s="58"/>
      <c r="OJJ75" s="58"/>
      <c r="OJK75" s="58"/>
      <c r="OJL75" s="58"/>
      <c r="OJM75" s="58"/>
      <c r="OJN75" s="58"/>
      <c r="OJO75" s="58"/>
      <c r="OJP75" s="58"/>
      <c r="OJQ75" s="58"/>
      <c r="OJR75" s="58"/>
      <c r="OJS75" s="58"/>
      <c r="OJT75" s="58"/>
      <c r="OJU75" s="58"/>
      <c r="OJV75" s="58"/>
      <c r="OJW75" s="58"/>
      <c r="OJX75" s="58"/>
      <c r="OJY75" s="58"/>
      <c r="OJZ75" s="58"/>
      <c r="OKA75" s="58"/>
      <c r="OKB75" s="58"/>
      <c r="OKC75" s="58"/>
      <c r="OKD75" s="58"/>
      <c r="OKE75" s="58"/>
      <c r="OKF75" s="58"/>
      <c r="OKG75" s="58"/>
      <c r="OKH75" s="58"/>
      <c r="OKI75" s="58"/>
      <c r="OKJ75" s="58"/>
      <c r="OKK75" s="58"/>
      <c r="OKL75" s="58"/>
      <c r="OKM75" s="58"/>
      <c r="OKN75" s="58"/>
      <c r="OKO75" s="58"/>
      <c r="OKP75" s="58"/>
      <c r="OKQ75" s="58"/>
      <c r="OKR75" s="58"/>
      <c r="OKS75" s="58"/>
      <c r="OKT75" s="58"/>
      <c r="OKU75" s="58"/>
      <c r="OKV75" s="58"/>
      <c r="OKW75" s="58"/>
      <c r="OKX75" s="58"/>
      <c r="OKY75" s="58"/>
      <c r="OKZ75" s="58"/>
      <c r="OLA75" s="58"/>
      <c r="OLB75" s="58"/>
      <c r="OLC75" s="58"/>
      <c r="OLD75" s="58"/>
      <c r="OLE75" s="58"/>
      <c r="OLF75" s="58"/>
      <c r="OLG75" s="58"/>
      <c r="OLH75" s="58"/>
      <c r="OLI75" s="58"/>
      <c r="OLJ75" s="58"/>
      <c r="OLK75" s="58"/>
      <c r="OLL75" s="58"/>
      <c r="OLM75" s="58"/>
      <c r="OLN75" s="58"/>
      <c r="OLO75" s="58"/>
      <c r="OLP75" s="58"/>
      <c r="OLQ75" s="58"/>
      <c r="OLR75" s="58"/>
      <c r="OLS75" s="58"/>
      <c r="OLT75" s="58"/>
      <c r="OLU75" s="58"/>
      <c r="OLV75" s="58"/>
      <c r="OLW75" s="58"/>
      <c r="OLX75" s="58"/>
      <c r="OLY75" s="58"/>
      <c r="OLZ75" s="58"/>
      <c r="OMA75" s="58"/>
      <c r="OMB75" s="58"/>
      <c r="OMC75" s="58"/>
      <c r="OMD75" s="58"/>
      <c r="OME75" s="58"/>
      <c r="OMF75" s="58"/>
      <c r="OMG75" s="58"/>
      <c r="OMH75" s="58"/>
      <c r="OMI75" s="58"/>
      <c r="OMJ75" s="58"/>
      <c r="OMK75" s="58"/>
      <c r="OML75" s="58"/>
      <c r="OMM75" s="58"/>
      <c r="OMN75" s="58"/>
      <c r="OMO75" s="58"/>
      <c r="OMP75" s="58"/>
      <c r="OMQ75" s="58"/>
      <c r="OMR75" s="58"/>
      <c r="OMS75" s="58"/>
      <c r="OMT75" s="58"/>
      <c r="OMU75" s="58"/>
      <c r="OMV75" s="58"/>
      <c r="OMW75" s="58"/>
      <c r="OMX75" s="58"/>
      <c r="OMY75" s="58"/>
      <c r="OMZ75" s="58"/>
      <c r="ONA75" s="58"/>
      <c r="ONB75" s="58"/>
      <c r="ONC75" s="58"/>
      <c r="OND75" s="58"/>
      <c r="ONE75" s="58"/>
      <c r="ONF75" s="58"/>
      <c r="ONG75" s="58"/>
      <c r="ONH75" s="58"/>
      <c r="ONI75" s="58"/>
      <c r="ONJ75" s="58"/>
      <c r="ONK75" s="58"/>
      <c r="ONL75" s="58"/>
      <c r="ONM75" s="58"/>
      <c r="ONN75" s="58"/>
      <c r="ONO75" s="58"/>
      <c r="ONP75" s="58"/>
      <c r="ONQ75" s="58"/>
      <c r="ONR75" s="58"/>
      <c r="ONS75" s="58"/>
      <c r="ONT75" s="58"/>
      <c r="ONU75" s="58"/>
      <c r="ONV75" s="58"/>
      <c r="ONW75" s="58"/>
      <c r="ONX75" s="58"/>
      <c r="ONY75" s="58"/>
      <c r="ONZ75" s="58"/>
      <c r="OOA75" s="58"/>
      <c r="OOB75" s="58"/>
      <c r="OOC75" s="58"/>
      <c r="OOD75" s="58"/>
      <c r="OOE75" s="58"/>
      <c r="OOF75" s="58"/>
      <c r="OOG75" s="58"/>
      <c r="OOH75" s="58"/>
      <c r="OOI75" s="58"/>
      <c r="OOJ75" s="58"/>
      <c r="OOK75" s="58"/>
      <c r="OOL75" s="58"/>
      <c r="OOM75" s="58"/>
      <c r="OON75" s="58"/>
      <c r="OOO75" s="58"/>
      <c r="OOP75" s="58"/>
      <c r="OOQ75" s="58"/>
      <c r="OOR75" s="58"/>
      <c r="OOS75" s="58"/>
      <c r="OOT75" s="58"/>
      <c r="OOU75" s="58"/>
      <c r="OOV75" s="58"/>
      <c r="OOW75" s="58"/>
      <c r="OOX75" s="58"/>
      <c r="OOY75" s="58"/>
      <c r="OOZ75" s="58"/>
      <c r="OPA75" s="58"/>
      <c r="OPB75" s="58"/>
      <c r="OPC75" s="58"/>
      <c r="OPD75" s="58"/>
      <c r="OPE75" s="58"/>
      <c r="OPF75" s="58"/>
      <c r="OPG75" s="58"/>
      <c r="OPH75" s="58"/>
      <c r="OPI75" s="58"/>
      <c r="OPJ75" s="58"/>
      <c r="OPK75" s="58"/>
      <c r="OPL75" s="58"/>
      <c r="OPM75" s="58"/>
      <c r="OPN75" s="58"/>
      <c r="OPO75" s="58"/>
      <c r="OPP75" s="58"/>
      <c r="OPQ75" s="58"/>
      <c r="OPR75" s="58"/>
      <c r="OPS75" s="58"/>
      <c r="OPT75" s="58"/>
      <c r="OPU75" s="58"/>
      <c r="OPV75" s="58"/>
      <c r="OPW75" s="58"/>
      <c r="OPX75" s="58"/>
      <c r="OPY75" s="58"/>
      <c r="OPZ75" s="58"/>
      <c r="OQA75" s="58"/>
      <c r="OQB75" s="58"/>
      <c r="OQC75" s="58"/>
      <c r="OQD75" s="58"/>
      <c r="OQE75" s="58"/>
      <c r="OQF75" s="58"/>
      <c r="OQG75" s="58"/>
      <c r="OQH75" s="58"/>
      <c r="OQI75" s="58"/>
      <c r="OQJ75" s="58"/>
      <c r="OQK75" s="58"/>
      <c r="OQL75" s="58"/>
      <c r="OQM75" s="58"/>
      <c r="OQN75" s="58"/>
      <c r="OQO75" s="58"/>
      <c r="OQP75" s="58"/>
      <c r="OQQ75" s="58"/>
      <c r="OQR75" s="58"/>
      <c r="OQS75" s="58"/>
      <c r="OQT75" s="58"/>
      <c r="OQU75" s="58"/>
      <c r="OQV75" s="58"/>
      <c r="OQW75" s="58"/>
      <c r="OQX75" s="58"/>
      <c r="OQY75" s="58"/>
      <c r="OQZ75" s="58"/>
      <c r="ORA75" s="58"/>
      <c r="ORB75" s="58"/>
      <c r="ORC75" s="58"/>
      <c r="ORD75" s="58"/>
      <c r="ORE75" s="58"/>
      <c r="ORF75" s="58"/>
      <c r="ORG75" s="58"/>
      <c r="ORH75" s="58"/>
      <c r="ORI75" s="58"/>
      <c r="ORJ75" s="58"/>
      <c r="ORK75" s="58"/>
      <c r="ORL75" s="58"/>
      <c r="ORM75" s="58"/>
      <c r="ORN75" s="58"/>
      <c r="ORO75" s="58"/>
      <c r="ORP75" s="58"/>
      <c r="ORQ75" s="58"/>
      <c r="ORR75" s="58"/>
      <c r="ORS75" s="58"/>
      <c r="ORT75" s="58"/>
      <c r="ORU75" s="58"/>
      <c r="ORV75" s="58"/>
      <c r="ORW75" s="58"/>
      <c r="ORX75" s="58"/>
      <c r="ORY75" s="58"/>
      <c r="ORZ75" s="58"/>
      <c r="OSA75" s="58"/>
      <c r="OSB75" s="58"/>
      <c r="OSC75" s="58"/>
      <c r="OSD75" s="58"/>
      <c r="OSE75" s="58"/>
      <c r="OSF75" s="58"/>
      <c r="OSG75" s="58"/>
      <c r="OSH75" s="58"/>
      <c r="OSI75" s="58"/>
      <c r="OSJ75" s="58"/>
      <c r="OSK75" s="58"/>
      <c r="OSL75" s="58"/>
      <c r="OSM75" s="58"/>
      <c r="OSN75" s="58"/>
      <c r="OSO75" s="58"/>
      <c r="OSP75" s="58"/>
      <c r="OSQ75" s="58"/>
      <c r="OSR75" s="58"/>
      <c r="OSS75" s="58"/>
      <c r="OST75" s="58"/>
      <c r="OSU75" s="58"/>
      <c r="OSV75" s="58"/>
      <c r="OSW75" s="58"/>
      <c r="OSX75" s="58"/>
      <c r="OSY75" s="58"/>
      <c r="OSZ75" s="58"/>
      <c r="OTA75" s="58"/>
      <c r="OTB75" s="58"/>
      <c r="OTC75" s="58"/>
      <c r="OTD75" s="58"/>
      <c r="OTE75" s="58"/>
      <c r="OTF75" s="58"/>
      <c r="OTG75" s="58"/>
      <c r="OTH75" s="58"/>
      <c r="OTI75" s="58"/>
      <c r="OTJ75" s="58"/>
      <c r="OTK75" s="58"/>
      <c r="OTL75" s="58"/>
      <c r="OTM75" s="58"/>
      <c r="OTN75" s="58"/>
      <c r="OTO75" s="58"/>
      <c r="OTP75" s="58"/>
      <c r="OTQ75" s="58"/>
      <c r="OTR75" s="58"/>
      <c r="OTS75" s="58"/>
      <c r="OTT75" s="58"/>
      <c r="OTU75" s="58"/>
      <c r="OTV75" s="58"/>
      <c r="OTW75" s="58"/>
      <c r="OTX75" s="58"/>
      <c r="OTY75" s="58"/>
      <c r="OTZ75" s="58"/>
      <c r="OUA75" s="58"/>
      <c r="OUB75" s="58"/>
      <c r="OUC75" s="58"/>
      <c r="OUD75" s="58"/>
      <c r="OUE75" s="58"/>
      <c r="OUF75" s="58"/>
      <c r="OUG75" s="58"/>
      <c r="OUH75" s="58"/>
      <c r="OUI75" s="58"/>
      <c r="OUJ75" s="58"/>
      <c r="OUK75" s="58"/>
      <c r="OUL75" s="58"/>
      <c r="OUM75" s="58"/>
      <c r="OUN75" s="58"/>
      <c r="OUO75" s="58"/>
      <c r="OUP75" s="58"/>
      <c r="OUQ75" s="58"/>
      <c r="OUR75" s="58"/>
      <c r="OUS75" s="58"/>
      <c r="OUT75" s="58"/>
      <c r="OUU75" s="58"/>
      <c r="OUV75" s="58"/>
      <c r="OUW75" s="58"/>
      <c r="OUX75" s="58"/>
      <c r="OUY75" s="58"/>
      <c r="OUZ75" s="58"/>
      <c r="OVA75" s="58"/>
      <c r="OVB75" s="58"/>
      <c r="OVC75" s="58"/>
      <c r="OVD75" s="58"/>
      <c r="OVE75" s="58"/>
      <c r="OVF75" s="58"/>
      <c r="OVG75" s="58"/>
      <c r="OVH75" s="58"/>
      <c r="OVI75" s="58"/>
      <c r="OVJ75" s="58"/>
      <c r="OVK75" s="58"/>
      <c r="OVL75" s="58"/>
      <c r="OVM75" s="58"/>
      <c r="OVN75" s="58"/>
      <c r="OVO75" s="58"/>
      <c r="OVP75" s="58"/>
      <c r="OVQ75" s="58"/>
      <c r="OVR75" s="58"/>
      <c r="OVS75" s="58"/>
      <c r="OVT75" s="58"/>
      <c r="OVU75" s="58"/>
      <c r="OVV75" s="58"/>
      <c r="OVW75" s="58"/>
      <c r="OVX75" s="58"/>
      <c r="OVY75" s="58"/>
      <c r="OVZ75" s="58"/>
      <c r="OWA75" s="58"/>
      <c r="OWB75" s="58"/>
      <c r="OWC75" s="58"/>
      <c r="OWD75" s="58"/>
      <c r="OWE75" s="58"/>
      <c r="OWF75" s="58"/>
      <c r="OWG75" s="58"/>
      <c r="OWH75" s="58"/>
      <c r="OWI75" s="58"/>
      <c r="OWJ75" s="58"/>
      <c r="OWK75" s="58"/>
      <c r="OWL75" s="58"/>
      <c r="OWM75" s="58"/>
      <c r="OWN75" s="58"/>
      <c r="OWO75" s="58"/>
      <c r="OWP75" s="58"/>
      <c r="OWQ75" s="58"/>
      <c r="OWR75" s="58"/>
      <c r="OWS75" s="58"/>
      <c r="OWT75" s="58"/>
      <c r="OWU75" s="58"/>
      <c r="OWV75" s="58"/>
      <c r="OWW75" s="58"/>
      <c r="OWX75" s="58"/>
      <c r="OWY75" s="58"/>
      <c r="OWZ75" s="58"/>
      <c r="OXA75" s="58"/>
      <c r="OXB75" s="58"/>
      <c r="OXC75" s="58"/>
      <c r="OXD75" s="58"/>
      <c r="OXE75" s="58"/>
      <c r="OXF75" s="58"/>
      <c r="OXG75" s="58"/>
      <c r="OXH75" s="58"/>
      <c r="OXI75" s="58"/>
      <c r="OXJ75" s="58"/>
      <c r="OXK75" s="58"/>
      <c r="OXL75" s="58"/>
      <c r="OXM75" s="58"/>
      <c r="OXN75" s="58"/>
      <c r="OXO75" s="58"/>
      <c r="OXP75" s="58"/>
      <c r="OXQ75" s="58"/>
      <c r="OXR75" s="58"/>
      <c r="OXS75" s="58"/>
      <c r="OXT75" s="58"/>
      <c r="OXU75" s="58"/>
      <c r="OXV75" s="58"/>
      <c r="OXW75" s="58"/>
      <c r="OXX75" s="58"/>
      <c r="OXY75" s="58"/>
      <c r="OXZ75" s="58"/>
      <c r="OYA75" s="58"/>
      <c r="OYB75" s="58"/>
      <c r="OYC75" s="58"/>
      <c r="OYD75" s="58"/>
      <c r="OYE75" s="58"/>
      <c r="OYF75" s="58"/>
      <c r="OYG75" s="58"/>
      <c r="OYH75" s="58"/>
      <c r="OYI75" s="58"/>
      <c r="OYJ75" s="58"/>
      <c r="OYK75" s="58"/>
      <c r="OYL75" s="58"/>
      <c r="OYM75" s="58"/>
      <c r="OYN75" s="58"/>
      <c r="OYO75" s="58"/>
      <c r="OYP75" s="58"/>
      <c r="OYQ75" s="58"/>
      <c r="OYR75" s="58"/>
      <c r="OYS75" s="58"/>
      <c r="OYT75" s="58"/>
      <c r="OYU75" s="58"/>
      <c r="OYV75" s="58"/>
      <c r="OYW75" s="58"/>
      <c r="OYX75" s="58"/>
      <c r="OYY75" s="58"/>
      <c r="OYZ75" s="58"/>
      <c r="OZA75" s="58"/>
      <c r="OZB75" s="58"/>
      <c r="OZC75" s="58"/>
      <c r="OZD75" s="58"/>
      <c r="OZE75" s="58"/>
      <c r="OZF75" s="58"/>
      <c r="OZG75" s="58"/>
      <c r="OZH75" s="58"/>
      <c r="OZI75" s="58"/>
      <c r="OZJ75" s="58"/>
      <c r="OZK75" s="58"/>
      <c r="OZL75" s="58"/>
      <c r="OZM75" s="58"/>
      <c r="OZN75" s="58"/>
      <c r="OZO75" s="58"/>
      <c r="OZP75" s="58"/>
      <c r="OZQ75" s="58"/>
      <c r="OZR75" s="58"/>
      <c r="OZS75" s="58"/>
      <c r="OZT75" s="58"/>
      <c r="OZU75" s="58"/>
      <c r="OZV75" s="58"/>
      <c r="OZW75" s="58"/>
      <c r="OZX75" s="58"/>
      <c r="OZY75" s="58"/>
      <c r="OZZ75" s="58"/>
      <c r="PAA75" s="58"/>
      <c r="PAB75" s="58"/>
      <c r="PAC75" s="58"/>
      <c r="PAD75" s="58"/>
      <c r="PAE75" s="58"/>
      <c r="PAF75" s="58"/>
      <c r="PAG75" s="58"/>
      <c r="PAH75" s="58"/>
      <c r="PAI75" s="58"/>
      <c r="PAJ75" s="58"/>
      <c r="PAK75" s="58"/>
      <c r="PAL75" s="58"/>
      <c r="PAM75" s="58"/>
      <c r="PAN75" s="58"/>
      <c r="PAO75" s="58"/>
      <c r="PAP75" s="58"/>
      <c r="PAQ75" s="58"/>
      <c r="PAR75" s="58"/>
      <c r="PAS75" s="58"/>
      <c r="PAT75" s="58"/>
      <c r="PAU75" s="58"/>
      <c r="PAV75" s="58"/>
      <c r="PAW75" s="58"/>
      <c r="PAX75" s="58"/>
      <c r="PAY75" s="58"/>
      <c r="PAZ75" s="58"/>
      <c r="PBA75" s="58"/>
      <c r="PBB75" s="58"/>
      <c r="PBC75" s="58"/>
      <c r="PBD75" s="58"/>
      <c r="PBE75" s="58"/>
      <c r="PBF75" s="58"/>
      <c r="PBG75" s="58"/>
      <c r="PBH75" s="58"/>
      <c r="PBI75" s="58"/>
      <c r="PBJ75" s="58"/>
      <c r="PBK75" s="58"/>
      <c r="PBL75" s="58"/>
      <c r="PBM75" s="58"/>
      <c r="PBN75" s="58"/>
      <c r="PBO75" s="58"/>
      <c r="PBP75" s="58"/>
      <c r="PBQ75" s="58"/>
      <c r="PBR75" s="58"/>
      <c r="PBS75" s="58"/>
      <c r="PBT75" s="58"/>
      <c r="PBU75" s="58"/>
      <c r="PBV75" s="58"/>
      <c r="PBW75" s="58"/>
      <c r="PBX75" s="58"/>
      <c r="PBY75" s="58"/>
      <c r="PBZ75" s="58"/>
      <c r="PCA75" s="58"/>
      <c r="PCB75" s="58"/>
      <c r="PCC75" s="58"/>
      <c r="PCD75" s="58"/>
      <c r="PCE75" s="58"/>
      <c r="PCF75" s="58"/>
      <c r="PCG75" s="58"/>
      <c r="PCH75" s="58"/>
      <c r="PCI75" s="58"/>
      <c r="PCJ75" s="58"/>
      <c r="PCK75" s="58"/>
      <c r="PCL75" s="58"/>
      <c r="PCM75" s="58"/>
      <c r="PCN75" s="58"/>
      <c r="PCO75" s="58"/>
      <c r="PCP75" s="58"/>
      <c r="PCQ75" s="58"/>
      <c r="PCR75" s="58"/>
      <c r="PCS75" s="58"/>
      <c r="PCT75" s="58"/>
      <c r="PCU75" s="58"/>
      <c r="PCV75" s="58"/>
      <c r="PCW75" s="58"/>
      <c r="PCX75" s="58"/>
      <c r="PCY75" s="58"/>
      <c r="PCZ75" s="58"/>
      <c r="PDA75" s="58"/>
      <c r="PDB75" s="58"/>
      <c r="PDC75" s="58"/>
      <c r="PDD75" s="58"/>
      <c r="PDE75" s="58"/>
      <c r="PDF75" s="58"/>
      <c r="PDG75" s="58"/>
      <c r="PDH75" s="58"/>
      <c r="PDI75" s="58"/>
      <c r="PDJ75" s="58"/>
      <c r="PDK75" s="58"/>
      <c r="PDL75" s="58"/>
      <c r="PDM75" s="58"/>
      <c r="PDN75" s="58"/>
      <c r="PDO75" s="58"/>
      <c r="PDP75" s="58"/>
      <c r="PDQ75" s="58"/>
      <c r="PDR75" s="58"/>
      <c r="PDS75" s="58"/>
      <c r="PDT75" s="58"/>
      <c r="PDU75" s="58"/>
      <c r="PDV75" s="58"/>
      <c r="PDW75" s="58"/>
      <c r="PDX75" s="58"/>
      <c r="PDY75" s="58"/>
      <c r="PDZ75" s="58"/>
      <c r="PEA75" s="58"/>
      <c r="PEB75" s="58"/>
      <c r="PEC75" s="58"/>
      <c r="PED75" s="58"/>
      <c r="PEE75" s="58"/>
      <c r="PEF75" s="58"/>
      <c r="PEG75" s="58"/>
      <c r="PEH75" s="58"/>
      <c r="PEI75" s="58"/>
      <c r="PEJ75" s="58"/>
      <c r="PEK75" s="58"/>
      <c r="PEL75" s="58"/>
      <c r="PEM75" s="58"/>
      <c r="PEN75" s="58"/>
      <c r="PEO75" s="58"/>
      <c r="PEP75" s="58"/>
      <c r="PEQ75" s="58"/>
      <c r="PER75" s="58"/>
      <c r="PES75" s="58"/>
      <c r="PET75" s="58"/>
      <c r="PEU75" s="58"/>
      <c r="PEV75" s="58"/>
      <c r="PEW75" s="58"/>
      <c r="PEX75" s="58"/>
      <c r="PEY75" s="58"/>
      <c r="PEZ75" s="58"/>
      <c r="PFA75" s="58"/>
      <c r="PFB75" s="58"/>
      <c r="PFC75" s="58"/>
      <c r="PFD75" s="58"/>
      <c r="PFE75" s="58"/>
      <c r="PFF75" s="58"/>
      <c r="PFG75" s="58"/>
      <c r="PFH75" s="58"/>
      <c r="PFI75" s="58"/>
      <c r="PFJ75" s="58"/>
      <c r="PFK75" s="58"/>
      <c r="PFL75" s="58"/>
      <c r="PFM75" s="58"/>
      <c r="PFN75" s="58"/>
      <c r="PFO75" s="58"/>
      <c r="PFP75" s="58"/>
      <c r="PFQ75" s="58"/>
      <c r="PFR75" s="58"/>
      <c r="PFS75" s="58"/>
      <c r="PFT75" s="58"/>
      <c r="PFU75" s="58"/>
      <c r="PFV75" s="58"/>
      <c r="PFW75" s="58"/>
      <c r="PFX75" s="58"/>
      <c r="PFY75" s="58"/>
      <c r="PFZ75" s="58"/>
      <c r="PGA75" s="58"/>
      <c r="PGB75" s="58"/>
      <c r="PGC75" s="58"/>
      <c r="PGD75" s="58"/>
      <c r="PGE75" s="58"/>
      <c r="PGF75" s="58"/>
      <c r="PGG75" s="58"/>
      <c r="PGH75" s="58"/>
      <c r="PGI75" s="58"/>
      <c r="PGJ75" s="58"/>
      <c r="PGK75" s="58"/>
      <c r="PGL75" s="58"/>
      <c r="PGM75" s="58"/>
      <c r="PGN75" s="58"/>
      <c r="PGO75" s="58"/>
      <c r="PGP75" s="58"/>
      <c r="PGQ75" s="58"/>
      <c r="PGR75" s="58"/>
      <c r="PGS75" s="58"/>
      <c r="PGT75" s="58"/>
      <c r="PGU75" s="58"/>
      <c r="PGV75" s="58"/>
      <c r="PGW75" s="58"/>
      <c r="PGX75" s="58"/>
      <c r="PGY75" s="58"/>
      <c r="PGZ75" s="58"/>
      <c r="PHA75" s="58"/>
      <c r="PHB75" s="58"/>
      <c r="PHC75" s="58"/>
      <c r="PHD75" s="58"/>
      <c r="PHE75" s="58"/>
      <c r="PHF75" s="58"/>
      <c r="PHG75" s="58"/>
      <c r="PHH75" s="58"/>
      <c r="PHI75" s="58"/>
      <c r="PHJ75" s="58"/>
      <c r="PHK75" s="58"/>
      <c r="PHL75" s="58"/>
      <c r="PHM75" s="58"/>
      <c r="PHN75" s="58"/>
      <c r="PHO75" s="58"/>
      <c r="PHP75" s="58"/>
      <c r="PHQ75" s="58"/>
      <c r="PHR75" s="58"/>
      <c r="PHS75" s="58"/>
      <c r="PHT75" s="58"/>
      <c r="PHU75" s="58"/>
      <c r="PHV75" s="58"/>
      <c r="PHW75" s="58"/>
      <c r="PHX75" s="58"/>
      <c r="PHY75" s="58"/>
      <c r="PHZ75" s="58"/>
      <c r="PIA75" s="58"/>
      <c r="PIB75" s="58"/>
      <c r="PIC75" s="58"/>
      <c r="PID75" s="58"/>
      <c r="PIE75" s="58"/>
      <c r="PIF75" s="58"/>
      <c r="PIG75" s="58"/>
      <c r="PIH75" s="58"/>
      <c r="PII75" s="58"/>
      <c r="PIJ75" s="58"/>
      <c r="PIK75" s="58"/>
      <c r="PIL75" s="58"/>
      <c r="PIM75" s="58"/>
      <c r="PIN75" s="58"/>
      <c r="PIO75" s="58"/>
      <c r="PIP75" s="58"/>
      <c r="PIQ75" s="58"/>
      <c r="PIR75" s="58"/>
      <c r="PIS75" s="58"/>
      <c r="PIT75" s="58"/>
      <c r="PIU75" s="58"/>
      <c r="PIV75" s="58"/>
      <c r="PIW75" s="58"/>
      <c r="PIX75" s="58"/>
      <c r="PIY75" s="58"/>
      <c r="PIZ75" s="58"/>
      <c r="PJA75" s="58"/>
      <c r="PJB75" s="58"/>
      <c r="PJC75" s="58"/>
      <c r="PJD75" s="58"/>
      <c r="PJE75" s="58"/>
      <c r="PJF75" s="58"/>
      <c r="PJG75" s="58"/>
      <c r="PJH75" s="58"/>
      <c r="PJI75" s="58"/>
      <c r="PJJ75" s="58"/>
      <c r="PJK75" s="58"/>
      <c r="PJL75" s="58"/>
      <c r="PJM75" s="58"/>
      <c r="PJN75" s="58"/>
      <c r="PJO75" s="58"/>
      <c r="PJP75" s="58"/>
      <c r="PJQ75" s="58"/>
      <c r="PJR75" s="58"/>
      <c r="PJS75" s="58"/>
      <c r="PJT75" s="58"/>
      <c r="PJU75" s="58"/>
      <c r="PJV75" s="58"/>
      <c r="PJW75" s="58"/>
      <c r="PJX75" s="58"/>
      <c r="PJY75" s="58"/>
      <c r="PJZ75" s="58"/>
      <c r="PKA75" s="58"/>
      <c r="PKB75" s="58"/>
      <c r="PKC75" s="58"/>
      <c r="PKD75" s="58"/>
      <c r="PKE75" s="58"/>
      <c r="PKF75" s="58"/>
      <c r="PKG75" s="58"/>
      <c r="PKH75" s="58"/>
      <c r="PKI75" s="58"/>
      <c r="PKJ75" s="58"/>
      <c r="PKK75" s="58"/>
      <c r="PKL75" s="58"/>
      <c r="PKM75" s="58"/>
      <c r="PKN75" s="58"/>
      <c r="PKO75" s="58"/>
      <c r="PKP75" s="58"/>
      <c r="PKQ75" s="58"/>
      <c r="PKR75" s="58"/>
      <c r="PKS75" s="58"/>
      <c r="PKT75" s="58"/>
      <c r="PKU75" s="58"/>
      <c r="PKV75" s="58"/>
      <c r="PKW75" s="58"/>
      <c r="PKX75" s="58"/>
      <c r="PKY75" s="58"/>
      <c r="PKZ75" s="58"/>
      <c r="PLA75" s="58"/>
      <c r="PLB75" s="58"/>
      <c r="PLC75" s="58"/>
      <c r="PLD75" s="58"/>
      <c r="PLE75" s="58"/>
      <c r="PLF75" s="58"/>
      <c r="PLG75" s="58"/>
      <c r="PLH75" s="58"/>
      <c r="PLI75" s="58"/>
      <c r="PLJ75" s="58"/>
      <c r="PLK75" s="58"/>
      <c r="PLL75" s="58"/>
      <c r="PLM75" s="58"/>
      <c r="PLN75" s="58"/>
      <c r="PLO75" s="58"/>
      <c r="PLP75" s="58"/>
      <c r="PLQ75" s="58"/>
      <c r="PLR75" s="58"/>
      <c r="PLS75" s="58"/>
      <c r="PLT75" s="58"/>
      <c r="PLU75" s="58"/>
      <c r="PLV75" s="58"/>
      <c r="PLW75" s="58"/>
      <c r="PLX75" s="58"/>
      <c r="PLY75" s="58"/>
      <c r="PLZ75" s="58"/>
      <c r="PMA75" s="58"/>
      <c r="PMB75" s="58"/>
      <c r="PMC75" s="58"/>
      <c r="PMD75" s="58"/>
      <c r="PME75" s="58"/>
      <c r="PMF75" s="58"/>
      <c r="PMG75" s="58"/>
      <c r="PMH75" s="58"/>
      <c r="PMI75" s="58"/>
      <c r="PMJ75" s="58"/>
      <c r="PMK75" s="58"/>
      <c r="PML75" s="58"/>
      <c r="PMM75" s="58"/>
      <c r="PMN75" s="58"/>
      <c r="PMO75" s="58"/>
      <c r="PMP75" s="58"/>
      <c r="PMQ75" s="58"/>
      <c r="PMR75" s="58"/>
      <c r="PMS75" s="58"/>
      <c r="PMT75" s="58"/>
      <c r="PMU75" s="58"/>
      <c r="PMV75" s="58"/>
      <c r="PMW75" s="58"/>
      <c r="PMX75" s="58"/>
      <c r="PMY75" s="58"/>
      <c r="PMZ75" s="58"/>
      <c r="PNA75" s="58"/>
      <c r="PNB75" s="58"/>
      <c r="PNC75" s="58"/>
      <c r="PND75" s="58"/>
      <c r="PNE75" s="58"/>
      <c r="PNF75" s="58"/>
      <c r="PNG75" s="58"/>
      <c r="PNH75" s="58"/>
      <c r="PNI75" s="58"/>
      <c r="PNJ75" s="58"/>
      <c r="PNK75" s="58"/>
      <c r="PNL75" s="58"/>
      <c r="PNM75" s="58"/>
      <c r="PNN75" s="58"/>
      <c r="PNO75" s="58"/>
      <c r="PNP75" s="58"/>
      <c r="PNQ75" s="58"/>
      <c r="PNR75" s="58"/>
      <c r="PNS75" s="58"/>
      <c r="PNT75" s="58"/>
      <c r="PNU75" s="58"/>
      <c r="PNV75" s="58"/>
      <c r="PNW75" s="58"/>
      <c r="PNX75" s="58"/>
      <c r="PNY75" s="58"/>
      <c r="PNZ75" s="58"/>
      <c r="POA75" s="58"/>
      <c r="POB75" s="58"/>
      <c r="POC75" s="58"/>
      <c r="POD75" s="58"/>
      <c r="POE75" s="58"/>
      <c r="POF75" s="58"/>
      <c r="POG75" s="58"/>
      <c r="POH75" s="58"/>
      <c r="POI75" s="58"/>
      <c r="POJ75" s="58"/>
      <c r="POK75" s="58"/>
      <c r="POL75" s="58"/>
      <c r="POM75" s="58"/>
      <c r="PON75" s="58"/>
      <c r="POO75" s="58"/>
      <c r="POP75" s="58"/>
      <c r="POQ75" s="58"/>
      <c r="POR75" s="58"/>
      <c r="POS75" s="58"/>
      <c r="POT75" s="58"/>
      <c r="POU75" s="58"/>
      <c r="POV75" s="58"/>
      <c r="POW75" s="58"/>
      <c r="POX75" s="58"/>
      <c r="POY75" s="58"/>
      <c r="POZ75" s="58"/>
      <c r="PPA75" s="58"/>
      <c r="PPB75" s="58"/>
      <c r="PPC75" s="58"/>
      <c r="PPD75" s="58"/>
      <c r="PPE75" s="58"/>
      <c r="PPF75" s="58"/>
      <c r="PPG75" s="58"/>
      <c r="PPH75" s="58"/>
      <c r="PPI75" s="58"/>
      <c r="PPJ75" s="58"/>
      <c r="PPK75" s="58"/>
      <c r="PPL75" s="58"/>
      <c r="PPM75" s="58"/>
      <c r="PPN75" s="58"/>
      <c r="PPO75" s="58"/>
      <c r="PPP75" s="58"/>
      <c r="PPQ75" s="58"/>
      <c r="PPR75" s="58"/>
      <c r="PPS75" s="58"/>
      <c r="PPT75" s="58"/>
      <c r="PPU75" s="58"/>
      <c r="PPV75" s="58"/>
      <c r="PPW75" s="58"/>
      <c r="PPX75" s="58"/>
      <c r="PPY75" s="58"/>
      <c r="PPZ75" s="58"/>
      <c r="PQA75" s="58"/>
      <c r="PQB75" s="58"/>
      <c r="PQC75" s="58"/>
      <c r="PQD75" s="58"/>
      <c r="PQE75" s="58"/>
      <c r="PQF75" s="58"/>
      <c r="PQG75" s="58"/>
      <c r="PQH75" s="58"/>
      <c r="PQI75" s="58"/>
      <c r="PQJ75" s="58"/>
      <c r="PQK75" s="58"/>
      <c r="PQL75" s="58"/>
      <c r="PQM75" s="58"/>
      <c r="PQN75" s="58"/>
      <c r="PQO75" s="58"/>
      <c r="PQP75" s="58"/>
      <c r="PQQ75" s="58"/>
      <c r="PQR75" s="58"/>
      <c r="PQS75" s="58"/>
      <c r="PQT75" s="58"/>
      <c r="PQU75" s="58"/>
      <c r="PQV75" s="58"/>
      <c r="PQW75" s="58"/>
      <c r="PQX75" s="58"/>
      <c r="PQY75" s="58"/>
      <c r="PQZ75" s="58"/>
      <c r="PRA75" s="58"/>
      <c r="PRB75" s="58"/>
      <c r="PRC75" s="58"/>
      <c r="PRD75" s="58"/>
      <c r="PRE75" s="58"/>
      <c r="PRF75" s="58"/>
      <c r="PRG75" s="58"/>
      <c r="PRH75" s="58"/>
      <c r="PRI75" s="58"/>
      <c r="PRJ75" s="58"/>
      <c r="PRK75" s="58"/>
      <c r="PRL75" s="58"/>
      <c r="PRM75" s="58"/>
      <c r="PRN75" s="58"/>
      <c r="PRO75" s="58"/>
      <c r="PRP75" s="58"/>
      <c r="PRQ75" s="58"/>
      <c r="PRR75" s="58"/>
      <c r="PRS75" s="58"/>
      <c r="PRT75" s="58"/>
      <c r="PRU75" s="58"/>
      <c r="PRV75" s="58"/>
      <c r="PRW75" s="58"/>
      <c r="PRX75" s="58"/>
      <c r="PRY75" s="58"/>
      <c r="PRZ75" s="58"/>
      <c r="PSA75" s="58"/>
      <c r="PSB75" s="58"/>
      <c r="PSC75" s="58"/>
      <c r="PSD75" s="58"/>
      <c r="PSE75" s="58"/>
      <c r="PSF75" s="58"/>
      <c r="PSG75" s="58"/>
      <c r="PSH75" s="58"/>
      <c r="PSI75" s="58"/>
      <c r="PSJ75" s="58"/>
      <c r="PSK75" s="58"/>
      <c r="PSL75" s="58"/>
      <c r="PSM75" s="58"/>
      <c r="PSN75" s="58"/>
      <c r="PSO75" s="58"/>
      <c r="PSP75" s="58"/>
      <c r="PSQ75" s="58"/>
      <c r="PSR75" s="58"/>
      <c r="PSS75" s="58"/>
      <c r="PST75" s="58"/>
      <c r="PSU75" s="58"/>
      <c r="PSV75" s="58"/>
      <c r="PSW75" s="58"/>
      <c r="PSX75" s="58"/>
      <c r="PSY75" s="58"/>
      <c r="PSZ75" s="58"/>
      <c r="PTA75" s="58"/>
      <c r="PTB75" s="58"/>
      <c r="PTC75" s="58"/>
      <c r="PTD75" s="58"/>
      <c r="PTE75" s="58"/>
      <c r="PTF75" s="58"/>
      <c r="PTG75" s="58"/>
      <c r="PTH75" s="58"/>
      <c r="PTI75" s="58"/>
      <c r="PTJ75" s="58"/>
      <c r="PTK75" s="58"/>
      <c r="PTL75" s="58"/>
      <c r="PTM75" s="58"/>
      <c r="PTN75" s="58"/>
      <c r="PTO75" s="58"/>
      <c r="PTP75" s="58"/>
      <c r="PTQ75" s="58"/>
      <c r="PTR75" s="58"/>
      <c r="PTS75" s="58"/>
      <c r="PTT75" s="58"/>
      <c r="PTU75" s="58"/>
      <c r="PTV75" s="58"/>
      <c r="PTW75" s="58"/>
      <c r="PTX75" s="58"/>
      <c r="PTY75" s="58"/>
      <c r="PTZ75" s="58"/>
      <c r="PUA75" s="58"/>
      <c r="PUB75" s="58"/>
      <c r="PUC75" s="58"/>
      <c r="PUD75" s="58"/>
      <c r="PUE75" s="58"/>
      <c r="PUF75" s="58"/>
      <c r="PUG75" s="58"/>
      <c r="PUH75" s="58"/>
      <c r="PUI75" s="58"/>
      <c r="PUJ75" s="58"/>
      <c r="PUK75" s="58"/>
      <c r="PUL75" s="58"/>
      <c r="PUM75" s="58"/>
      <c r="PUN75" s="58"/>
      <c r="PUO75" s="58"/>
      <c r="PUP75" s="58"/>
      <c r="PUQ75" s="58"/>
      <c r="PUR75" s="58"/>
      <c r="PUS75" s="58"/>
      <c r="PUT75" s="58"/>
      <c r="PUU75" s="58"/>
      <c r="PUV75" s="58"/>
      <c r="PUW75" s="58"/>
      <c r="PUX75" s="58"/>
      <c r="PUY75" s="58"/>
      <c r="PUZ75" s="58"/>
      <c r="PVA75" s="58"/>
      <c r="PVB75" s="58"/>
      <c r="PVC75" s="58"/>
      <c r="PVD75" s="58"/>
      <c r="PVE75" s="58"/>
      <c r="PVF75" s="58"/>
      <c r="PVG75" s="58"/>
      <c r="PVH75" s="58"/>
      <c r="PVI75" s="58"/>
      <c r="PVJ75" s="58"/>
      <c r="PVK75" s="58"/>
      <c r="PVL75" s="58"/>
      <c r="PVM75" s="58"/>
      <c r="PVN75" s="58"/>
      <c r="PVO75" s="58"/>
      <c r="PVP75" s="58"/>
      <c r="PVQ75" s="58"/>
      <c r="PVR75" s="58"/>
      <c r="PVS75" s="58"/>
      <c r="PVT75" s="58"/>
      <c r="PVU75" s="58"/>
      <c r="PVV75" s="58"/>
      <c r="PVW75" s="58"/>
      <c r="PVX75" s="58"/>
      <c r="PVY75" s="58"/>
      <c r="PVZ75" s="58"/>
      <c r="PWA75" s="58"/>
      <c r="PWB75" s="58"/>
      <c r="PWC75" s="58"/>
      <c r="PWD75" s="58"/>
      <c r="PWE75" s="58"/>
      <c r="PWF75" s="58"/>
      <c r="PWG75" s="58"/>
      <c r="PWH75" s="58"/>
      <c r="PWI75" s="58"/>
      <c r="PWJ75" s="58"/>
      <c r="PWK75" s="58"/>
      <c r="PWL75" s="58"/>
      <c r="PWM75" s="58"/>
      <c r="PWN75" s="58"/>
      <c r="PWO75" s="58"/>
      <c r="PWP75" s="58"/>
      <c r="PWQ75" s="58"/>
      <c r="PWR75" s="58"/>
      <c r="PWS75" s="58"/>
      <c r="PWT75" s="58"/>
      <c r="PWU75" s="58"/>
      <c r="PWV75" s="58"/>
      <c r="PWW75" s="58"/>
      <c r="PWX75" s="58"/>
      <c r="PWY75" s="58"/>
      <c r="PWZ75" s="58"/>
      <c r="PXA75" s="58"/>
      <c r="PXB75" s="58"/>
      <c r="PXC75" s="58"/>
      <c r="PXD75" s="58"/>
      <c r="PXE75" s="58"/>
      <c r="PXF75" s="58"/>
      <c r="PXG75" s="58"/>
      <c r="PXH75" s="58"/>
      <c r="PXI75" s="58"/>
      <c r="PXJ75" s="58"/>
      <c r="PXK75" s="58"/>
      <c r="PXL75" s="58"/>
      <c r="PXM75" s="58"/>
      <c r="PXN75" s="58"/>
      <c r="PXO75" s="58"/>
      <c r="PXP75" s="58"/>
      <c r="PXQ75" s="58"/>
      <c r="PXR75" s="58"/>
      <c r="PXS75" s="58"/>
      <c r="PXT75" s="58"/>
      <c r="PXU75" s="58"/>
      <c r="PXV75" s="58"/>
      <c r="PXW75" s="58"/>
      <c r="PXX75" s="58"/>
      <c r="PXY75" s="58"/>
      <c r="PXZ75" s="58"/>
      <c r="PYA75" s="58"/>
      <c r="PYB75" s="58"/>
      <c r="PYC75" s="58"/>
      <c r="PYD75" s="58"/>
      <c r="PYE75" s="58"/>
      <c r="PYF75" s="58"/>
      <c r="PYG75" s="58"/>
      <c r="PYH75" s="58"/>
      <c r="PYI75" s="58"/>
      <c r="PYJ75" s="58"/>
      <c r="PYK75" s="58"/>
      <c r="PYL75" s="58"/>
      <c r="PYM75" s="58"/>
      <c r="PYN75" s="58"/>
      <c r="PYO75" s="58"/>
      <c r="PYP75" s="58"/>
      <c r="PYQ75" s="58"/>
      <c r="PYR75" s="58"/>
      <c r="PYS75" s="58"/>
      <c r="PYT75" s="58"/>
      <c r="PYU75" s="58"/>
      <c r="PYV75" s="58"/>
      <c r="PYW75" s="58"/>
      <c r="PYX75" s="58"/>
      <c r="PYY75" s="58"/>
      <c r="PYZ75" s="58"/>
      <c r="PZA75" s="58"/>
      <c r="PZB75" s="58"/>
      <c r="PZC75" s="58"/>
      <c r="PZD75" s="58"/>
      <c r="PZE75" s="58"/>
      <c r="PZF75" s="58"/>
      <c r="PZG75" s="58"/>
      <c r="PZH75" s="58"/>
      <c r="PZI75" s="58"/>
      <c r="PZJ75" s="58"/>
      <c r="PZK75" s="58"/>
      <c r="PZL75" s="58"/>
      <c r="PZM75" s="58"/>
      <c r="PZN75" s="58"/>
      <c r="PZO75" s="58"/>
      <c r="PZP75" s="58"/>
      <c r="PZQ75" s="58"/>
      <c r="PZR75" s="58"/>
      <c r="PZS75" s="58"/>
      <c r="PZT75" s="58"/>
      <c r="PZU75" s="58"/>
      <c r="PZV75" s="58"/>
      <c r="PZW75" s="58"/>
      <c r="PZX75" s="58"/>
      <c r="PZY75" s="58"/>
      <c r="PZZ75" s="58"/>
      <c r="QAA75" s="58"/>
      <c r="QAB75" s="58"/>
      <c r="QAC75" s="58"/>
      <c r="QAD75" s="58"/>
      <c r="QAE75" s="58"/>
      <c r="QAF75" s="58"/>
      <c r="QAG75" s="58"/>
      <c r="QAH75" s="58"/>
      <c r="QAI75" s="58"/>
      <c r="QAJ75" s="58"/>
      <c r="QAK75" s="58"/>
      <c r="QAL75" s="58"/>
      <c r="QAM75" s="58"/>
      <c r="QAN75" s="58"/>
      <c r="QAO75" s="58"/>
      <c r="QAP75" s="58"/>
      <c r="QAQ75" s="58"/>
      <c r="QAR75" s="58"/>
      <c r="QAS75" s="58"/>
      <c r="QAT75" s="58"/>
      <c r="QAU75" s="58"/>
      <c r="QAV75" s="58"/>
      <c r="QAW75" s="58"/>
      <c r="QAX75" s="58"/>
      <c r="QAY75" s="58"/>
      <c r="QAZ75" s="58"/>
      <c r="QBA75" s="58"/>
      <c r="QBB75" s="58"/>
      <c r="QBC75" s="58"/>
      <c r="QBD75" s="58"/>
      <c r="QBE75" s="58"/>
      <c r="QBF75" s="58"/>
      <c r="QBG75" s="58"/>
      <c r="QBH75" s="58"/>
      <c r="QBI75" s="58"/>
      <c r="QBJ75" s="58"/>
      <c r="QBK75" s="58"/>
      <c r="QBL75" s="58"/>
      <c r="QBM75" s="58"/>
      <c r="QBN75" s="58"/>
      <c r="QBO75" s="58"/>
      <c r="QBP75" s="58"/>
      <c r="QBQ75" s="58"/>
      <c r="QBR75" s="58"/>
      <c r="QBS75" s="58"/>
      <c r="QBT75" s="58"/>
      <c r="QBU75" s="58"/>
      <c r="QBV75" s="58"/>
      <c r="QBW75" s="58"/>
      <c r="QBX75" s="58"/>
      <c r="QBY75" s="58"/>
      <c r="QBZ75" s="58"/>
      <c r="QCA75" s="58"/>
      <c r="QCB75" s="58"/>
      <c r="QCC75" s="58"/>
      <c r="QCD75" s="58"/>
      <c r="QCE75" s="58"/>
      <c r="QCF75" s="58"/>
      <c r="QCG75" s="58"/>
      <c r="QCH75" s="58"/>
      <c r="QCI75" s="58"/>
      <c r="QCJ75" s="58"/>
      <c r="QCK75" s="58"/>
      <c r="QCL75" s="58"/>
      <c r="QCM75" s="58"/>
      <c r="QCN75" s="58"/>
      <c r="QCO75" s="58"/>
      <c r="QCP75" s="58"/>
      <c r="QCQ75" s="58"/>
      <c r="QCR75" s="58"/>
      <c r="QCS75" s="58"/>
      <c r="QCT75" s="58"/>
      <c r="QCU75" s="58"/>
      <c r="QCV75" s="58"/>
      <c r="QCW75" s="58"/>
      <c r="QCX75" s="58"/>
      <c r="QCY75" s="58"/>
      <c r="QCZ75" s="58"/>
      <c r="QDA75" s="58"/>
      <c r="QDB75" s="58"/>
      <c r="QDC75" s="58"/>
      <c r="QDD75" s="58"/>
      <c r="QDE75" s="58"/>
      <c r="QDF75" s="58"/>
      <c r="QDG75" s="58"/>
      <c r="QDH75" s="58"/>
      <c r="QDI75" s="58"/>
      <c r="QDJ75" s="58"/>
      <c r="QDK75" s="58"/>
      <c r="QDL75" s="58"/>
      <c r="QDM75" s="58"/>
      <c r="QDN75" s="58"/>
      <c r="QDO75" s="58"/>
      <c r="QDP75" s="58"/>
      <c r="QDQ75" s="58"/>
      <c r="QDR75" s="58"/>
      <c r="QDS75" s="58"/>
      <c r="QDT75" s="58"/>
      <c r="QDU75" s="58"/>
      <c r="QDV75" s="58"/>
      <c r="QDW75" s="58"/>
      <c r="QDX75" s="58"/>
      <c r="QDY75" s="58"/>
      <c r="QDZ75" s="58"/>
      <c r="QEA75" s="58"/>
      <c r="QEB75" s="58"/>
      <c r="QEC75" s="58"/>
      <c r="QED75" s="58"/>
      <c r="QEE75" s="58"/>
      <c r="QEF75" s="58"/>
      <c r="QEG75" s="58"/>
      <c r="QEH75" s="58"/>
      <c r="QEI75" s="58"/>
      <c r="QEJ75" s="58"/>
      <c r="QEK75" s="58"/>
      <c r="QEL75" s="58"/>
      <c r="QEM75" s="58"/>
      <c r="QEN75" s="58"/>
      <c r="QEO75" s="58"/>
      <c r="QEP75" s="58"/>
      <c r="QEQ75" s="58"/>
      <c r="QER75" s="58"/>
      <c r="QES75" s="58"/>
      <c r="QET75" s="58"/>
      <c r="QEU75" s="58"/>
      <c r="QEV75" s="58"/>
      <c r="QEW75" s="58"/>
      <c r="QEX75" s="58"/>
      <c r="QEY75" s="58"/>
      <c r="QEZ75" s="58"/>
      <c r="QFA75" s="58"/>
      <c r="QFB75" s="58"/>
      <c r="QFC75" s="58"/>
      <c r="QFD75" s="58"/>
      <c r="QFE75" s="58"/>
      <c r="QFF75" s="58"/>
      <c r="QFG75" s="58"/>
      <c r="QFH75" s="58"/>
      <c r="QFI75" s="58"/>
      <c r="QFJ75" s="58"/>
      <c r="QFK75" s="58"/>
      <c r="QFL75" s="58"/>
      <c r="QFM75" s="58"/>
      <c r="QFN75" s="58"/>
      <c r="QFO75" s="58"/>
      <c r="QFP75" s="58"/>
      <c r="QFQ75" s="58"/>
      <c r="QFR75" s="58"/>
      <c r="QFS75" s="58"/>
      <c r="QFT75" s="58"/>
      <c r="QFU75" s="58"/>
      <c r="QFV75" s="58"/>
      <c r="QFW75" s="58"/>
      <c r="QFX75" s="58"/>
      <c r="QFY75" s="58"/>
      <c r="QFZ75" s="58"/>
      <c r="QGA75" s="58"/>
      <c r="QGB75" s="58"/>
      <c r="QGC75" s="58"/>
      <c r="QGD75" s="58"/>
      <c r="QGE75" s="58"/>
      <c r="QGF75" s="58"/>
      <c r="QGG75" s="58"/>
      <c r="QGH75" s="58"/>
      <c r="QGI75" s="58"/>
      <c r="QGJ75" s="58"/>
      <c r="QGK75" s="58"/>
      <c r="QGL75" s="58"/>
      <c r="QGM75" s="58"/>
      <c r="QGN75" s="58"/>
      <c r="QGO75" s="58"/>
      <c r="QGP75" s="58"/>
      <c r="QGQ75" s="58"/>
      <c r="QGR75" s="58"/>
      <c r="QGS75" s="58"/>
      <c r="QGT75" s="58"/>
      <c r="QGU75" s="58"/>
      <c r="QGV75" s="58"/>
      <c r="QGW75" s="58"/>
      <c r="QGX75" s="58"/>
      <c r="QGY75" s="58"/>
      <c r="QGZ75" s="58"/>
      <c r="QHA75" s="58"/>
      <c r="QHB75" s="58"/>
      <c r="QHC75" s="58"/>
      <c r="QHD75" s="58"/>
      <c r="QHE75" s="58"/>
      <c r="QHF75" s="58"/>
      <c r="QHG75" s="58"/>
      <c r="QHH75" s="58"/>
      <c r="QHI75" s="58"/>
      <c r="QHJ75" s="58"/>
      <c r="QHK75" s="58"/>
      <c r="QHL75" s="58"/>
      <c r="QHM75" s="58"/>
      <c r="QHN75" s="58"/>
      <c r="QHO75" s="58"/>
      <c r="QHP75" s="58"/>
      <c r="QHQ75" s="58"/>
      <c r="QHR75" s="58"/>
      <c r="QHS75" s="58"/>
      <c r="QHT75" s="58"/>
      <c r="QHU75" s="58"/>
      <c r="QHV75" s="58"/>
      <c r="QHW75" s="58"/>
      <c r="QHX75" s="58"/>
      <c r="QHY75" s="58"/>
      <c r="QHZ75" s="58"/>
      <c r="QIA75" s="58"/>
      <c r="QIB75" s="58"/>
      <c r="QIC75" s="58"/>
      <c r="QID75" s="58"/>
      <c r="QIE75" s="58"/>
      <c r="QIF75" s="58"/>
      <c r="QIG75" s="58"/>
      <c r="QIH75" s="58"/>
      <c r="QII75" s="58"/>
      <c r="QIJ75" s="58"/>
      <c r="QIK75" s="58"/>
      <c r="QIL75" s="58"/>
      <c r="QIM75" s="58"/>
      <c r="QIN75" s="58"/>
      <c r="QIO75" s="58"/>
      <c r="QIP75" s="58"/>
      <c r="QIQ75" s="58"/>
      <c r="QIR75" s="58"/>
      <c r="QIS75" s="58"/>
      <c r="QIT75" s="58"/>
      <c r="QIU75" s="58"/>
      <c r="QIV75" s="58"/>
      <c r="QIW75" s="58"/>
      <c r="QIX75" s="58"/>
      <c r="QIY75" s="58"/>
      <c r="QIZ75" s="58"/>
      <c r="QJA75" s="58"/>
      <c r="QJB75" s="58"/>
      <c r="QJC75" s="58"/>
      <c r="QJD75" s="58"/>
      <c r="QJE75" s="58"/>
      <c r="QJF75" s="58"/>
      <c r="QJG75" s="58"/>
      <c r="QJH75" s="58"/>
      <c r="QJI75" s="58"/>
      <c r="QJJ75" s="58"/>
      <c r="QJK75" s="58"/>
      <c r="QJL75" s="58"/>
      <c r="QJM75" s="58"/>
      <c r="QJN75" s="58"/>
      <c r="QJO75" s="58"/>
      <c r="QJP75" s="58"/>
      <c r="QJQ75" s="58"/>
      <c r="QJR75" s="58"/>
      <c r="QJS75" s="58"/>
      <c r="QJT75" s="58"/>
      <c r="QJU75" s="58"/>
      <c r="QJV75" s="58"/>
      <c r="QJW75" s="58"/>
      <c r="QJX75" s="58"/>
      <c r="QJY75" s="58"/>
      <c r="QJZ75" s="58"/>
      <c r="QKA75" s="58"/>
      <c r="QKB75" s="58"/>
      <c r="QKC75" s="58"/>
      <c r="QKD75" s="58"/>
      <c r="QKE75" s="58"/>
      <c r="QKF75" s="58"/>
      <c r="QKG75" s="58"/>
      <c r="QKH75" s="58"/>
      <c r="QKI75" s="58"/>
      <c r="QKJ75" s="58"/>
      <c r="QKK75" s="58"/>
      <c r="QKL75" s="58"/>
      <c r="QKM75" s="58"/>
      <c r="QKN75" s="58"/>
      <c r="QKO75" s="58"/>
      <c r="QKP75" s="58"/>
      <c r="QKQ75" s="58"/>
      <c r="QKR75" s="58"/>
      <c r="QKS75" s="58"/>
      <c r="QKT75" s="58"/>
      <c r="QKU75" s="58"/>
      <c r="QKV75" s="58"/>
      <c r="QKW75" s="58"/>
      <c r="QKX75" s="58"/>
      <c r="QKY75" s="58"/>
      <c r="QKZ75" s="58"/>
      <c r="QLA75" s="58"/>
      <c r="QLB75" s="58"/>
      <c r="QLC75" s="58"/>
      <c r="QLD75" s="58"/>
      <c r="QLE75" s="58"/>
      <c r="QLF75" s="58"/>
      <c r="QLG75" s="58"/>
      <c r="QLH75" s="58"/>
      <c r="QLI75" s="58"/>
      <c r="QLJ75" s="58"/>
      <c r="QLK75" s="58"/>
      <c r="QLL75" s="58"/>
      <c r="QLM75" s="58"/>
      <c r="QLN75" s="58"/>
      <c r="QLO75" s="58"/>
      <c r="QLP75" s="58"/>
      <c r="QLQ75" s="58"/>
      <c r="QLR75" s="58"/>
      <c r="QLS75" s="58"/>
      <c r="QLT75" s="58"/>
      <c r="QLU75" s="58"/>
      <c r="QLV75" s="58"/>
      <c r="QLW75" s="58"/>
      <c r="QLX75" s="58"/>
      <c r="QLY75" s="58"/>
      <c r="QLZ75" s="58"/>
      <c r="QMA75" s="58"/>
      <c r="QMB75" s="58"/>
      <c r="QMC75" s="58"/>
      <c r="QMD75" s="58"/>
      <c r="QME75" s="58"/>
      <c r="QMF75" s="58"/>
      <c r="QMG75" s="58"/>
      <c r="QMH75" s="58"/>
      <c r="QMI75" s="58"/>
      <c r="QMJ75" s="58"/>
      <c r="QMK75" s="58"/>
      <c r="QML75" s="58"/>
      <c r="QMM75" s="58"/>
      <c r="QMN75" s="58"/>
      <c r="QMO75" s="58"/>
      <c r="QMP75" s="58"/>
      <c r="QMQ75" s="58"/>
      <c r="QMR75" s="58"/>
      <c r="QMS75" s="58"/>
      <c r="QMT75" s="58"/>
      <c r="QMU75" s="58"/>
      <c r="QMV75" s="58"/>
      <c r="QMW75" s="58"/>
      <c r="QMX75" s="58"/>
      <c r="QMY75" s="58"/>
      <c r="QMZ75" s="58"/>
      <c r="QNA75" s="58"/>
      <c r="QNB75" s="58"/>
      <c r="QNC75" s="58"/>
      <c r="QND75" s="58"/>
      <c r="QNE75" s="58"/>
      <c r="QNF75" s="58"/>
      <c r="QNG75" s="58"/>
      <c r="QNH75" s="58"/>
      <c r="QNI75" s="58"/>
      <c r="QNJ75" s="58"/>
      <c r="QNK75" s="58"/>
      <c r="QNL75" s="58"/>
      <c r="QNM75" s="58"/>
      <c r="QNN75" s="58"/>
      <c r="QNO75" s="58"/>
      <c r="QNP75" s="58"/>
      <c r="QNQ75" s="58"/>
      <c r="QNR75" s="58"/>
      <c r="QNS75" s="58"/>
      <c r="QNT75" s="58"/>
      <c r="QNU75" s="58"/>
      <c r="QNV75" s="58"/>
      <c r="QNW75" s="58"/>
      <c r="QNX75" s="58"/>
      <c r="QNY75" s="58"/>
      <c r="QNZ75" s="58"/>
      <c r="QOA75" s="58"/>
      <c r="QOB75" s="58"/>
      <c r="QOC75" s="58"/>
      <c r="QOD75" s="58"/>
      <c r="QOE75" s="58"/>
      <c r="QOF75" s="58"/>
      <c r="QOG75" s="58"/>
      <c r="QOH75" s="58"/>
      <c r="QOI75" s="58"/>
      <c r="QOJ75" s="58"/>
      <c r="QOK75" s="58"/>
      <c r="QOL75" s="58"/>
      <c r="QOM75" s="58"/>
      <c r="QON75" s="58"/>
      <c r="QOO75" s="58"/>
      <c r="QOP75" s="58"/>
      <c r="QOQ75" s="58"/>
      <c r="QOR75" s="58"/>
      <c r="QOS75" s="58"/>
      <c r="QOT75" s="58"/>
      <c r="QOU75" s="58"/>
      <c r="QOV75" s="58"/>
      <c r="QOW75" s="58"/>
      <c r="QOX75" s="58"/>
      <c r="QOY75" s="58"/>
      <c r="QOZ75" s="58"/>
      <c r="QPA75" s="58"/>
      <c r="QPB75" s="58"/>
      <c r="QPC75" s="58"/>
      <c r="QPD75" s="58"/>
      <c r="QPE75" s="58"/>
      <c r="QPF75" s="58"/>
      <c r="QPG75" s="58"/>
      <c r="QPH75" s="58"/>
      <c r="QPI75" s="58"/>
      <c r="QPJ75" s="58"/>
      <c r="QPK75" s="58"/>
      <c r="QPL75" s="58"/>
      <c r="QPM75" s="58"/>
      <c r="QPN75" s="58"/>
      <c r="QPO75" s="58"/>
      <c r="QPP75" s="58"/>
      <c r="QPQ75" s="58"/>
      <c r="QPR75" s="58"/>
      <c r="QPS75" s="58"/>
      <c r="QPT75" s="58"/>
      <c r="QPU75" s="58"/>
      <c r="QPV75" s="58"/>
      <c r="QPW75" s="58"/>
      <c r="QPX75" s="58"/>
      <c r="QPY75" s="58"/>
      <c r="QPZ75" s="58"/>
      <c r="QQA75" s="58"/>
      <c r="QQB75" s="58"/>
      <c r="QQC75" s="58"/>
      <c r="QQD75" s="58"/>
      <c r="QQE75" s="58"/>
      <c r="QQF75" s="58"/>
      <c r="QQG75" s="58"/>
      <c r="QQH75" s="58"/>
      <c r="QQI75" s="58"/>
      <c r="QQJ75" s="58"/>
      <c r="QQK75" s="58"/>
      <c r="QQL75" s="58"/>
      <c r="QQM75" s="58"/>
      <c r="QQN75" s="58"/>
      <c r="QQO75" s="58"/>
      <c r="QQP75" s="58"/>
      <c r="QQQ75" s="58"/>
      <c r="QQR75" s="58"/>
      <c r="QQS75" s="58"/>
      <c r="QQT75" s="58"/>
      <c r="QQU75" s="58"/>
      <c r="QQV75" s="58"/>
      <c r="QQW75" s="58"/>
      <c r="QQX75" s="58"/>
      <c r="QQY75" s="58"/>
      <c r="QQZ75" s="58"/>
      <c r="QRA75" s="58"/>
      <c r="QRB75" s="58"/>
      <c r="QRC75" s="58"/>
      <c r="QRD75" s="58"/>
      <c r="QRE75" s="58"/>
      <c r="QRF75" s="58"/>
      <c r="QRG75" s="58"/>
      <c r="QRH75" s="58"/>
      <c r="QRI75" s="58"/>
      <c r="QRJ75" s="58"/>
      <c r="QRK75" s="58"/>
      <c r="QRL75" s="58"/>
      <c r="QRM75" s="58"/>
      <c r="QRN75" s="58"/>
      <c r="QRO75" s="58"/>
      <c r="QRP75" s="58"/>
      <c r="QRQ75" s="58"/>
      <c r="QRR75" s="58"/>
      <c r="QRS75" s="58"/>
      <c r="QRT75" s="58"/>
      <c r="QRU75" s="58"/>
      <c r="QRV75" s="58"/>
      <c r="QRW75" s="58"/>
      <c r="QRX75" s="58"/>
      <c r="QRY75" s="58"/>
      <c r="QRZ75" s="58"/>
      <c r="QSA75" s="58"/>
      <c r="QSB75" s="58"/>
      <c r="QSC75" s="58"/>
      <c r="QSD75" s="58"/>
      <c r="QSE75" s="58"/>
      <c r="QSF75" s="58"/>
      <c r="QSG75" s="58"/>
      <c r="QSH75" s="58"/>
      <c r="QSI75" s="58"/>
      <c r="QSJ75" s="58"/>
      <c r="QSK75" s="58"/>
      <c r="QSL75" s="58"/>
      <c r="QSM75" s="58"/>
      <c r="QSN75" s="58"/>
      <c r="QSO75" s="58"/>
      <c r="QSP75" s="58"/>
      <c r="QSQ75" s="58"/>
      <c r="QSR75" s="58"/>
      <c r="QSS75" s="58"/>
      <c r="QST75" s="58"/>
      <c r="QSU75" s="58"/>
      <c r="QSV75" s="58"/>
      <c r="QSW75" s="58"/>
      <c r="QSX75" s="58"/>
      <c r="QSY75" s="58"/>
      <c r="QSZ75" s="58"/>
      <c r="QTA75" s="58"/>
      <c r="QTB75" s="58"/>
      <c r="QTC75" s="58"/>
      <c r="QTD75" s="58"/>
      <c r="QTE75" s="58"/>
      <c r="QTF75" s="58"/>
      <c r="QTG75" s="58"/>
      <c r="QTH75" s="58"/>
      <c r="QTI75" s="58"/>
      <c r="QTJ75" s="58"/>
      <c r="QTK75" s="58"/>
      <c r="QTL75" s="58"/>
      <c r="QTM75" s="58"/>
      <c r="QTN75" s="58"/>
      <c r="QTO75" s="58"/>
      <c r="QTP75" s="58"/>
      <c r="QTQ75" s="58"/>
      <c r="QTR75" s="58"/>
      <c r="QTS75" s="58"/>
      <c r="QTT75" s="58"/>
      <c r="QTU75" s="58"/>
      <c r="QTV75" s="58"/>
      <c r="QTW75" s="58"/>
      <c r="QTX75" s="58"/>
      <c r="QTY75" s="58"/>
      <c r="QTZ75" s="58"/>
      <c r="QUA75" s="58"/>
      <c r="QUB75" s="58"/>
      <c r="QUC75" s="58"/>
      <c r="QUD75" s="58"/>
      <c r="QUE75" s="58"/>
      <c r="QUF75" s="58"/>
      <c r="QUG75" s="58"/>
      <c r="QUH75" s="58"/>
      <c r="QUI75" s="58"/>
      <c r="QUJ75" s="58"/>
      <c r="QUK75" s="58"/>
      <c r="QUL75" s="58"/>
      <c r="QUM75" s="58"/>
      <c r="QUN75" s="58"/>
      <c r="QUO75" s="58"/>
      <c r="QUP75" s="58"/>
      <c r="QUQ75" s="58"/>
      <c r="QUR75" s="58"/>
      <c r="QUS75" s="58"/>
      <c r="QUT75" s="58"/>
      <c r="QUU75" s="58"/>
      <c r="QUV75" s="58"/>
      <c r="QUW75" s="58"/>
      <c r="QUX75" s="58"/>
      <c r="QUY75" s="58"/>
      <c r="QUZ75" s="58"/>
      <c r="QVA75" s="58"/>
      <c r="QVB75" s="58"/>
      <c r="QVC75" s="58"/>
      <c r="QVD75" s="58"/>
      <c r="QVE75" s="58"/>
      <c r="QVF75" s="58"/>
      <c r="QVG75" s="58"/>
      <c r="QVH75" s="58"/>
      <c r="QVI75" s="58"/>
      <c r="QVJ75" s="58"/>
      <c r="QVK75" s="58"/>
      <c r="QVL75" s="58"/>
      <c r="QVM75" s="58"/>
      <c r="QVN75" s="58"/>
      <c r="QVO75" s="58"/>
      <c r="QVP75" s="58"/>
      <c r="QVQ75" s="58"/>
      <c r="QVR75" s="58"/>
      <c r="QVS75" s="58"/>
      <c r="QVT75" s="58"/>
      <c r="QVU75" s="58"/>
      <c r="QVV75" s="58"/>
      <c r="QVW75" s="58"/>
      <c r="QVX75" s="58"/>
      <c r="QVY75" s="58"/>
      <c r="QVZ75" s="58"/>
      <c r="QWA75" s="58"/>
      <c r="QWB75" s="58"/>
      <c r="QWC75" s="58"/>
      <c r="QWD75" s="58"/>
      <c r="QWE75" s="58"/>
      <c r="QWF75" s="58"/>
      <c r="QWG75" s="58"/>
      <c r="QWH75" s="58"/>
      <c r="QWI75" s="58"/>
      <c r="QWJ75" s="58"/>
      <c r="QWK75" s="58"/>
      <c r="QWL75" s="58"/>
      <c r="QWM75" s="58"/>
      <c r="QWN75" s="58"/>
      <c r="QWO75" s="58"/>
      <c r="QWP75" s="58"/>
      <c r="QWQ75" s="58"/>
      <c r="QWR75" s="58"/>
      <c r="QWS75" s="58"/>
      <c r="QWT75" s="58"/>
      <c r="QWU75" s="58"/>
      <c r="QWV75" s="58"/>
      <c r="QWW75" s="58"/>
      <c r="QWX75" s="58"/>
      <c r="QWY75" s="58"/>
      <c r="QWZ75" s="58"/>
      <c r="QXA75" s="58"/>
      <c r="QXB75" s="58"/>
      <c r="QXC75" s="58"/>
      <c r="QXD75" s="58"/>
      <c r="QXE75" s="58"/>
      <c r="QXF75" s="58"/>
      <c r="QXG75" s="58"/>
      <c r="QXH75" s="58"/>
      <c r="QXI75" s="58"/>
      <c r="QXJ75" s="58"/>
      <c r="QXK75" s="58"/>
      <c r="QXL75" s="58"/>
      <c r="QXM75" s="58"/>
      <c r="QXN75" s="58"/>
      <c r="QXO75" s="58"/>
      <c r="QXP75" s="58"/>
      <c r="QXQ75" s="58"/>
      <c r="QXR75" s="58"/>
      <c r="QXS75" s="58"/>
      <c r="QXT75" s="58"/>
      <c r="QXU75" s="58"/>
      <c r="QXV75" s="58"/>
      <c r="QXW75" s="58"/>
      <c r="QXX75" s="58"/>
      <c r="QXY75" s="58"/>
      <c r="QXZ75" s="58"/>
      <c r="QYA75" s="58"/>
      <c r="QYB75" s="58"/>
      <c r="QYC75" s="58"/>
      <c r="QYD75" s="58"/>
      <c r="QYE75" s="58"/>
      <c r="QYF75" s="58"/>
      <c r="QYG75" s="58"/>
      <c r="QYH75" s="58"/>
      <c r="QYI75" s="58"/>
      <c r="QYJ75" s="58"/>
      <c r="QYK75" s="58"/>
      <c r="QYL75" s="58"/>
      <c r="QYM75" s="58"/>
      <c r="QYN75" s="58"/>
      <c r="QYO75" s="58"/>
      <c r="QYP75" s="58"/>
      <c r="QYQ75" s="58"/>
      <c r="QYR75" s="58"/>
      <c r="QYS75" s="58"/>
      <c r="QYT75" s="58"/>
      <c r="QYU75" s="58"/>
      <c r="QYV75" s="58"/>
      <c r="QYW75" s="58"/>
      <c r="QYX75" s="58"/>
      <c r="QYY75" s="58"/>
      <c r="QYZ75" s="58"/>
      <c r="QZA75" s="58"/>
      <c r="QZB75" s="58"/>
      <c r="QZC75" s="58"/>
      <c r="QZD75" s="58"/>
      <c r="QZE75" s="58"/>
      <c r="QZF75" s="58"/>
      <c r="QZG75" s="58"/>
      <c r="QZH75" s="58"/>
      <c r="QZI75" s="58"/>
      <c r="QZJ75" s="58"/>
      <c r="QZK75" s="58"/>
      <c r="QZL75" s="58"/>
      <c r="QZM75" s="58"/>
      <c r="QZN75" s="58"/>
      <c r="QZO75" s="58"/>
      <c r="QZP75" s="58"/>
      <c r="QZQ75" s="58"/>
      <c r="QZR75" s="58"/>
      <c r="QZS75" s="58"/>
      <c r="QZT75" s="58"/>
      <c r="QZU75" s="58"/>
      <c r="QZV75" s="58"/>
      <c r="QZW75" s="58"/>
      <c r="QZX75" s="58"/>
      <c r="QZY75" s="58"/>
      <c r="QZZ75" s="58"/>
      <c r="RAA75" s="58"/>
      <c r="RAB75" s="58"/>
      <c r="RAC75" s="58"/>
      <c r="RAD75" s="58"/>
      <c r="RAE75" s="58"/>
      <c r="RAF75" s="58"/>
      <c r="RAG75" s="58"/>
      <c r="RAH75" s="58"/>
      <c r="RAI75" s="58"/>
      <c r="RAJ75" s="58"/>
      <c r="RAK75" s="58"/>
      <c r="RAL75" s="58"/>
      <c r="RAM75" s="58"/>
      <c r="RAN75" s="58"/>
      <c r="RAO75" s="58"/>
      <c r="RAP75" s="58"/>
      <c r="RAQ75" s="58"/>
      <c r="RAR75" s="58"/>
      <c r="RAS75" s="58"/>
      <c r="RAT75" s="58"/>
      <c r="RAU75" s="58"/>
      <c r="RAV75" s="58"/>
      <c r="RAW75" s="58"/>
      <c r="RAX75" s="58"/>
      <c r="RAY75" s="58"/>
      <c r="RAZ75" s="58"/>
      <c r="RBA75" s="58"/>
      <c r="RBB75" s="58"/>
      <c r="RBC75" s="58"/>
      <c r="RBD75" s="58"/>
      <c r="RBE75" s="58"/>
      <c r="RBF75" s="58"/>
      <c r="RBG75" s="58"/>
      <c r="RBH75" s="58"/>
      <c r="RBI75" s="58"/>
      <c r="RBJ75" s="58"/>
      <c r="RBK75" s="58"/>
      <c r="RBL75" s="58"/>
      <c r="RBM75" s="58"/>
      <c r="RBN75" s="58"/>
      <c r="RBO75" s="58"/>
      <c r="RBP75" s="58"/>
      <c r="RBQ75" s="58"/>
      <c r="RBR75" s="58"/>
      <c r="RBS75" s="58"/>
      <c r="RBT75" s="58"/>
      <c r="RBU75" s="58"/>
      <c r="RBV75" s="58"/>
      <c r="RBW75" s="58"/>
      <c r="RBX75" s="58"/>
      <c r="RBY75" s="58"/>
      <c r="RBZ75" s="58"/>
      <c r="RCA75" s="58"/>
      <c r="RCB75" s="58"/>
      <c r="RCC75" s="58"/>
      <c r="RCD75" s="58"/>
      <c r="RCE75" s="58"/>
      <c r="RCF75" s="58"/>
      <c r="RCG75" s="58"/>
      <c r="RCH75" s="58"/>
      <c r="RCI75" s="58"/>
      <c r="RCJ75" s="58"/>
      <c r="RCK75" s="58"/>
      <c r="RCL75" s="58"/>
      <c r="RCM75" s="58"/>
      <c r="RCN75" s="58"/>
      <c r="RCO75" s="58"/>
      <c r="RCP75" s="58"/>
      <c r="RCQ75" s="58"/>
      <c r="RCR75" s="58"/>
      <c r="RCS75" s="58"/>
      <c r="RCT75" s="58"/>
      <c r="RCU75" s="58"/>
      <c r="RCV75" s="58"/>
      <c r="RCW75" s="58"/>
      <c r="RCX75" s="58"/>
      <c r="RCY75" s="58"/>
      <c r="RCZ75" s="58"/>
      <c r="RDA75" s="58"/>
      <c r="RDB75" s="58"/>
      <c r="RDC75" s="58"/>
      <c r="RDD75" s="58"/>
      <c r="RDE75" s="58"/>
      <c r="RDF75" s="58"/>
      <c r="RDG75" s="58"/>
      <c r="RDH75" s="58"/>
      <c r="RDI75" s="58"/>
      <c r="RDJ75" s="58"/>
      <c r="RDK75" s="58"/>
      <c r="RDL75" s="58"/>
      <c r="RDM75" s="58"/>
      <c r="RDN75" s="58"/>
      <c r="RDO75" s="58"/>
      <c r="RDP75" s="58"/>
      <c r="RDQ75" s="58"/>
      <c r="RDR75" s="58"/>
      <c r="RDS75" s="58"/>
      <c r="RDT75" s="58"/>
      <c r="RDU75" s="58"/>
      <c r="RDV75" s="58"/>
      <c r="RDW75" s="58"/>
      <c r="RDX75" s="58"/>
      <c r="RDY75" s="58"/>
      <c r="RDZ75" s="58"/>
      <c r="REA75" s="58"/>
      <c r="REB75" s="58"/>
      <c r="REC75" s="58"/>
      <c r="RED75" s="58"/>
      <c r="REE75" s="58"/>
      <c r="REF75" s="58"/>
      <c r="REG75" s="58"/>
      <c r="REH75" s="58"/>
      <c r="REI75" s="58"/>
      <c r="REJ75" s="58"/>
      <c r="REK75" s="58"/>
      <c r="REL75" s="58"/>
      <c r="REM75" s="58"/>
      <c r="REN75" s="58"/>
      <c r="REO75" s="58"/>
      <c r="REP75" s="58"/>
      <c r="REQ75" s="58"/>
      <c r="RER75" s="58"/>
      <c r="RES75" s="58"/>
      <c r="RET75" s="58"/>
      <c r="REU75" s="58"/>
      <c r="REV75" s="58"/>
      <c r="REW75" s="58"/>
      <c r="REX75" s="58"/>
      <c r="REY75" s="58"/>
      <c r="REZ75" s="58"/>
      <c r="RFA75" s="58"/>
      <c r="RFB75" s="58"/>
      <c r="RFC75" s="58"/>
      <c r="RFD75" s="58"/>
      <c r="RFE75" s="58"/>
      <c r="RFF75" s="58"/>
      <c r="RFG75" s="58"/>
      <c r="RFH75" s="58"/>
      <c r="RFI75" s="58"/>
      <c r="RFJ75" s="58"/>
      <c r="RFK75" s="58"/>
      <c r="RFL75" s="58"/>
      <c r="RFM75" s="58"/>
      <c r="RFN75" s="58"/>
      <c r="RFO75" s="58"/>
      <c r="RFP75" s="58"/>
      <c r="RFQ75" s="58"/>
      <c r="RFR75" s="58"/>
      <c r="RFS75" s="58"/>
      <c r="RFT75" s="58"/>
      <c r="RFU75" s="58"/>
      <c r="RFV75" s="58"/>
      <c r="RFW75" s="58"/>
      <c r="RFX75" s="58"/>
      <c r="RFY75" s="58"/>
      <c r="RFZ75" s="58"/>
      <c r="RGA75" s="58"/>
      <c r="RGB75" s="58"/>
      <c r="RGC75" s="58"/>
      <c r="RGD75" s="58"/>
      <c r="RGE75" s="58"/>
      <c r="RGF75" s="58"/>
      <c r="RGG75" s="58"/>
      <c r="RGH75" s="58"/>
      <c r="RGI75" s="58"/>
      <c r="RGJ75" s="58"/>
      <c r="RGK75" s="58"/>
      <c r="RGL75" s="58"/>
      <c r="RGM75" s="58"/>
      <c r="RGN75" s="58"/>
      <c r="RGO75" s="58"/>
      <c r="RGP75" s="58"/>
      <c r="RGQ75" s="58"/>
      <c r="RGR75" s="58"/>
      <c r="RGS75" s="58"/>
      <c r="RGT75" s="58"/>
      <c r="RGU75" s="58"/>
      <c r="RGV75" s="58"/>
      <c r="RGW75" s="58"/>
      <c r="RGX75" s="58"/>
      <c r="RGY75" s="58"/>
      <c r="RGZ75" s="58"/>
      <c r="RHA75" s="58"/>
      <c r="RHB75" s="58"/>
      <c r="RHC75" s="58"/>
      <c r="RHD75" s="58"/>
      <c r="RHE75" s="58"/>
      <c r="RHF75" s="58"/>
      <c r="RHG75" s="58"/>
      <c r="RHH75" s="58"/>
      <c r="RHI75" s="58"/>
      <c r="RHJ75" s="58"/>
      <c r="RHK75" s="58"/>
      <c r="RHL75" s="58"/>
      <c r="RHM75" s="58"/>
      <c r="RHN75" s="58"/>
      <c r="RHO75" s="58"/>
      <c r="RHP75" s="58"/>
      <c r="RHQ75" s="58"/>
      <c r="RHR75" s="58"/>
      <c r="RHS75" s="58"/>
      <c r="RHT75" s="58"/>
      <c r="RHU75" s="58"/>
      <c r="RHV75" s="58"/>
      <c r="RHW75" s="58"/>
      <c r="RHX75" s="58"/>
      <c r="RHY75" s="58"/>
      <c r="RHZ75" s="58"/>
      <c r="RIA75" s="58"/>
      <c r="RIB75" s="58"/>
      <c r="RIC75" s="58"/>
      <c r="RID75" s="58"/>
      <c r="RIE75" s="58"/>
      <c r="RIF75" s="58"/>
      <c r="RIG75" s="58"/>
      <c r="RIH75" s="58"/>
      <c r="RII75" s="58"/>
      <c r="RIJ75" s="58"/>
      <c r="RIK75" s="58"/>
      <c r="RIL75" s="58"/>
      <c r="RIM75" s="58"/>
      <c r="RIN75" s="58"/>
      <c r="RIO75" s="58"/>
      <c r="RIP75" s="58"/>
      <c r="RIQ75" s="58"/>
      <c r="RIR75" s="58"/>
      <c r="RIS75" s="58"/>
      <c r="RIT75" s="58"/>
      <c r="RIU75" s="58"/>
      <c r="RIV75" s="58"/>
      <c r="RIW75" s="58"/>
      <c r="RIX75" s="58"/>
      <c r="RIY75" s="58"/>
      <c r="RIZ75" s="58"/>
      <c r="RJA75" s="58"/>
      <c r="RJB75" s="58"/>
      <c r="RJC75" s="58"/>
      <c r="RJD75" s="58"/>
      <c r="RJE75" s="58"/>
      <c r="RJF75" s="58"/>
      <c r="RJG75" s="58"/>
      <c r="RJH75" s="58"/>
      <c r="RJI75" s="58"/>
      <c r="RJJ75" s="58"/>
      <c r="RJK75" s="58"/>
      <c r="RJL75" s="58"/>
      <c r="RJM75" s="58"/>
      <c r="RJN75" s="58"/>
      <c r="RJO75" s="58"/>
      <c r="RJP75" s="58"/>
      <c r="RJQ75" s="58"/>
      <c r="RJR75" s="58"/>
      <c r="RJS75" s="58"/>
      <c r="RJT75" s="58"/>
      <c r="RJU75" s="58"/>
      <c r="RJV75" s="58"/>
      <c r="RJW75" s="58"/>
      <c r="RJX75" s="58"/>
      <c r="RJY75" s="58"/>
      <c r="RJZ75" s="58"/>
      <c r="RKA75" s="58"/>
      <c r="RKB75" s="58"/>
      <c r="RKC75" s="58"/>
      <c r="RKD75" s="58"/>
      <c r="RKE75" s="58"/>
      <c r="RKF75" s="58"/>
      <c r="RKG75" s="58"/>
      <c r="RKH75" s="58"/>
      <c r="RKI75" s="58"/>
      <c r="RKJ75" s="58"/>
      <c r="RKK75" s="58"/>
      <c r="RKL75" s="58"/>
      <c r="RKM75" s="58"/>
      <c r="RKN75" s="58"/>
      <c r="RKO75" s="58"/>
      <c r="RKP75" s="58"/>
      <c r="RKQ75" s="58"/>
      <c r="RKR75" s="58"/>
      <c r="RKS75" s="58"/>
      <c r="RKT75" s="58"/>
      <c r="RKU75" s="58"/>
      <c r="RKV75" s="58"/>
      <c r="RKW75" s="58"/>
      <c r="RKX75" s="58"/>
      <c r="RKY75" s="58"/>
      <c r="RKZ75" s="58"/>
      <c r="RLA75" s="58"/>
      <c r="RLB75" s="58"/>
      <c r="RLC75" s="58"/>
      <c r="RLD75" s="58"/>
      <c r="RLE75" s="58"/>
      <c r="RLF75" s="58"/>
      <c r="RLG75" s="58"/>
      <c r="RLH75" s="58"/>
      <c r="RLI75" s="58"/>
      <c r="RLJ75" s="58"/>
      <c r="RLK75" s="58"/>
      <c r="RLL75" s="58"/>
      <c r="RLM75" s="58"/>
      <c r="RLN75" s="58"/>
      <c r="RLO75" s="58"/>
      <c r="RLP75" s="58"/>
      <c r="RLQ75" s="58"/>
      <c r="RLR75" s="58"/>
      <c r="RLS75" s="58"/>
      <c r="RLT75" s="58"/>
      <c r="RLU75" s="58"/>
      <c r="RLV75" s="58"/>
      <c r="RLW75" s="58"/>
      <c r="RLX75" s="58"/>
      <c r="RLY75" s="58"/>
      <c r="RLZ75" s="58"/>
      <c r="RMA75" s="58"/>
      <c r="RMB75" s="58"/>
      <c r="RMC75" s="58"/>
      <c r="RMD75" s="58"/>
      <c r="RME75" s="58"/>
      <c r="RMF75" s="58"/>
      <c r="RMG75" s="58"/>
      <c r="RMH75" s="58"/>
      <c r="RMI75" s="58"/>
      <c r="RMJ75" s="58"/>
      <c r="RMK75" s="58"/>
      <c r="RML75" s="58"/>
      <c r="RMM75" s="58"/>
      <c r="RMN75" s="58"/>
      <c r="RMO75" s="58"/>
      <c r="RMP75" s="58"/>
      <c r="RMQ75" s="58"/>
      <c r="RMR75" s="58"/>
      <c r="RMS75" s="58"/>
      <c r="RMT75" s="58"/>
      <c r="RMU75" s="58"/>
      <c r="RMV75" s="58"/>
      <c r="RMW75" s="58"/>
      <c r="RMX75" s="58"/>
      <c r="RMY75" s="58"/>
      <c r="RMZ75" s="58"/>
      <c r="RNA75" s="58"/>
      <c r="RNB75" s="58"/>
      <c r="RNC75" s="58"/>
      <c r="RND75" s="58"/>
      <c r="RNE75" s="58"/>
      <c r="RNF75" s="58"/>
      <c r="RNG75" s="58"/>
      <c r="RNH75" s="58"/>
      <c r="RNI75" s="58"/>
      <c r="RNJ75" s="58"/>
      <c r="RNK75" s="58"/>
      <c r="RNL75" s="58"/>
      <c r="RNM75" s="58"/>
      <c r="RNN75" s="58"/>
      <c r="RNO75" s="58"/>
      <c r="RNP75" s="58"/>
      <c r="RNQ75" s="58"/>
      <c r="RNR75" s="58"/>
      <c r="RNS75" s="58"/>
      <c r="RNT75" s="58"/>
      <c r="RNU75" s="58"/>
      <c r="RNV75" s="58"/>
      <c r="RNW75" s="58"/>
      <c r="RNX75" s="58"/>
      <c r="RNY75" s="58"/>
      <c r="RNZ75" s="58"/>
      <c r="ROA75" s="58"/>
      <c r="ROB75" s="58"/>
      <c r="ROC75" s="58"/>
      <c r="ROD75" s="58"/>
      <c r="ROE75" s="58"/>
      <c r="ROF75" s="58"/>
      <c r="ROG75" s="58"/>
      <c r="ROH75" s="58"/>
      <c r="ROI75" s="58"/>
      <c r="ROJ75" s="58"/>
      <c r="ROK75" s="58"/>
      <c r="ROL75" s="58"/>
      <c r="ROM75" s="58"/>
      <c r="RON75" s="58"/>
      <c r="ROO75" s="58"/>
      <c r="ROP75" s="58"/>
      <c r="ROQ75" s="58"/>
      <c r="ROR75" s="58"/>
      <c r="ROS75" s="58"/>
      <c r="ROT75" s="58"/>
      <c r="ROU75" s="58"/>
      <c r="ROV75" s="58"/>
      <c r="ROW75" s="58"/>
      <c r="ROX75" s="58"/>
      <c r="ROY75" s="58"/>
      <c r="ROZ75" s="58"/>
      <c r="RPA75" s="58"/>
      <c r="RPB75" s="58"/>
      <c r="RPC75" s="58"/>
      <c r="RPD75" s="58"/>
      <c r="RPE75" s="58"/>
      <c r="RPF75" s="58"/>
      <c r="RPG75" s="58"/>
      <c r="RPH75" s="58"/>
      <c r="RPI75" s="58"/>
      <c r="RPJ75" s="58"/>
      <c r="RPK75" s="58"/>
      <c r="RPL75" s="58"/>
      <c r="RPM75" s="58"/>
      <c r="RPN75" s="58"/>
      <c r="RPO75" s="58"/>
      <c r="RPP75" s="58"/>
      <c r="RPQ75" s="58"/>
      <c r="RPR75" s="58"/>
      <c r="RPS75" s="58"/>
      <c r="RPT75" s="58"/>
      <c r="RPU75" s="58"/>
      <c r="RPV75" s="58"/>
      <c r="RPW75" s="58"/>
      <c r="RPX75" s="58"/>
      <c r="RPY75" s="58"/>
      <c r="RPZ75" s="58"/>
      <c r="RQA75" s="58"/>
      <c r="RQB75" s="58"/>
      <c r="RQC75" s="58"/>
      <c r="RQD75" s="58"/>
      <c r="RQE75" s="58"/>
      <c r="RQF75" s="58"/>
      <c r="RQG75" s="58"/>
      <c r="RQH75" s="58"/>
      <c r="RQI75" s="58"/>
      <c r="RQJ75" s="58"/>
      <c r="RQK75" s="58"/>
      <c r="RQL75" s="58"/>
      <c r="RQM75" s="58"/>
      <c r="RQN75" s="58"/>
      <c r="RQO75" s="58"/>
      <c r="RQP75" s="58"/>
      <c r="RQQ75" s="58"/>
      <c r="RQR75" s="58"/>
      <c r="RQS75" s="58"/>
      <c r="RQT75" s="58"/>
      <c r="RQU75" s="58"/>
      <c r="RQV75" s="58"/>
      <c r="RQW75" s="58"/>
      <c r="RQX75" s="58"/>
      <c r="RQY75" s="58"/>
      <c r="RQZ75" s="58"/>
      <c r="RRA75" s="58"/>
      <c r="RRB75" s="58"/>
      <c r="RRC75" s="58"/>
      <c r="RRD75" s="58"/>
      <c r="RRE75" s="58"/>
      <c r="RRF75" s="58"/>
      <c r="RRG75" s="58"/>
      <c r="RRH75" s="58"/>
      <c r="RRI75" s="58"/>
      <c r="RRJ75" s="58"/>
      <c r="RRK75" s="58"/>
      <c r="RRL75" s="58"/>
      <c r="RRM75" s="58"/>
      <c r="RRN75" s="58"/>
      <c r="RRO75" s="58"/>
      <c r="RRP75" s="58"/>
      <c r="RRQ75" s="58"/>
      <c r="RRR75" s="58"/>
      <c r="RRS75" s="58"/>
      <c r="RRT75" s="58"/>
      <c r="RRU75" s="58"/>
      <c r="RRV75" s="58"/>
      <c r="RRW75" s="58"/>
      <c r="RRX75" s="58"/>
      <c r="RRY75" s="58"/>
      <c r="RRZ75" s="58"/>
      <c r="RSA75" s="58"/>
      <c r="RSB75" s="58"/>
      <c r="RSC75" s="58"/>
      <c r="RSD75" s="58"/>
      <c r="RSE75" s="58"/>
      <c r="RSF75" s="58"/>
      <c r="RSG75" s="58"/>
      <c r="RSH75" s="58"/>
      <c r="RSI75" s="58"/>
      <c r="RSJ75" s="58"/>
      <c r="RSK75" s="58"/>
      <c r="RSL75" s="58"/>
      <c r="RSM75" s="58"/>
      <c r="RSN75" s="58"/>
      <c r="RSO75" s="58"/>
      <c r="RSP75" s="58"/>
      <c r="RSQ75" s="58"/>
      <c r="RSR75" s="58"/>
      <c r="RSS75" s="58"/>
      <c r="RST75" s="58"/>
      <c r="RSU75" s="58"/>
      <c r="RSV75" s="58"/>
      <c r="RSW75" s="58"/>
      <c r="RSX75" s="58"/>
      <c r="RSY75" s="58"/>
      <c r="RSZ75" s="58"/>
      <c r="RTA75" s="58"/>
      <c r="RTB75" s="58"/>
      <c r="RTC75" s="58"/>
      <c r="RTD75" s="58"/>
      <c r="RTE75" s="58"/>
      <c r="RTF75" s="58"/>
      <c r="RTG75" s="58"/>
      <c r="RTH75" s="58"/>
      <c r="RTI75" s="58"/>
      <c r="RTJ75" s="58"/>
      <c r="RTK75" s="58"/>
      <c r="RTL75" s="58"/>
      <c r="RTM75" s="58"/>
      <c r="RTN75" s="58"/>
      <c r="RTO75" s="58"/>
      <c r="RTP75" s="58"/>
      <c r="RTQ75" s="58"/>
      <c r="RTR75" s="58"/>
      <c r="RTS75" s="58"/>
      <c r="RTT75" s="58"/>
      <c r="RTU75" s="58"/>
      <c r="RTV75" s="58"/>
      <c r="RTW75" s="58"/>
      <c r="RTX75" s="58"/>
      <c r="RTY75" s="58"/>
      <c r="RTZ75" s="58"/>
      <c r="RUA75" s="58"/>
      <c r="RUB75" s="58"/>
      <c r="RUC75" s="58"/>
      <c r="RUD75" s="58"/>
      <c r="RUE75" s="58"/>
      <c r="RUF75" s="58"/>
      <c r="RUG75" s="58"/>
      <c r="RUH75" s="58"/>
      <c r="RUI75" s="58"/>
      <c r="RUJ75" s="58"/>
      <c r="RUK75" s="58"/>
      <c r="RUL75" s="58"/>
      <c r="RUM75" s="58"/>
      <c r="RUN75" s="58"/>
      <c r="RUO75" s="58"/>
      <c r="RUP75" s="58"/>
      <c r="RUQ75" s="58"/>
      <c r="RUR75" s="58"/>
      <c r="RUS75" s="58"/>
      <c r="RUT75" s="58"/>
      <c r="RUU75" s="58"/>
      <c r="RUV75" s="58"/>
      <c r="RUW75" s="58"/>
      <c r="RUX75" s="58"/>
      <c r="RUY75" s="58"/>
      <c r="RUZ75" s="58"/>
      <c r="RVA75" s="58"/>
      <c r="RVB75" s="58"/>
      <c r="RVC75" s="58"/>
      <c r="RVD75" s="58"/>
      <c r="RVE75" s="58"/>
      <c r="RVF75" s="58"/>
      <c r="RVG75" s="58"/>
      <c r="RVH75" s="58"/>
      <c r="RVI75" s="58"/>
      <c r="RVJ75" s="58"/>
      <c r="RVK75" s="58"/>
      <c r="RVL75" s="58"/>
      <c r="RVM75" s="58"/>
      <c r="RVN75" s="58"/>
      <c r="RVO75" s="58"/>
      <c r="RVP75" s="58"/>
      <c r="RVQ75" s="58"/>
      <c r="RVR75" s="58"/>
      <c r="RVS75" s="58"/>
      <c r="RVT75" s="58"/>
      <c r="RVU75" s="58"/>
      <c r="RVV75" s="58"/>
      <c r="RVW75" s="58"/>
      <c r="RVX75" s="58"/>
      <c r="RVY75" s="58"/>
      <c r="RVZ75" s="58"/>
      <c r="RWA75" s="58"/>
      <c r="RWB75" s="58"/>
      <c r="RWC75" s="58"/>
      <c r="RWD75" s="58"/>
      <c r="RWE75" s="58"/>
      <c r="RWF75" s="58"/>
      <c r="RWG75" s="58"/>
      <c r="RWH75" s="58"/>
      <c r="RWI75" s="58"/>
      <c r="RWJ75" s="58"/>
      <c r="RWK75" s="58"/>
      <c r="RWL75" s="58"/>
      <c r="RWM75" s="58"/>
      <c r="RWN75" s="58"/>
      <c r="RWO75" s="58"/>
      <c r="RWP75" s="58"/>
      <c r="RWQ75" s="58"/>
      <c r="RWR75" s="58"/>
      <c r="RWS75" s="58"/>
      <c r="RWT75" s="58"/>
      <c r="RWU75" s="58"/>
      <c r="RWV75" s="58"/>
      <c r="RWW75" s="58"/>
      <c r="RWX75" s="58"/>
      <c r="RWY75" s="58"/>
      <c r="RWZ75" s="58"/>
      <c r="RXA75" s="58"/>
      <c r="RXB75" s="58"/>
      <c r="RXC75" s="58"/>
      <c r="RXD75" s="58"/>
      <c r="RXE75" s="58"/>
      <c r="RXF75" s="58"/>
      <c r="RXG75" s="58"/>
      <c r="RXH75" s="58"/>
      <c r="RXI75" s="58"/>
      <c r="RXJ75" s="58"/>
      <c r="RXK75" s="58"/>
      <c r="RXL75" s="58"/>
      <c r="RXM75" s="58"/>
      <c r="RXN75" s="58"/>
      <c r="RXO75" s="58"/>
      <c r="RXP75" s="58"/>
      <c r="RXQ75" s="58"/>
      <c r="RXR75" s="58"/>
      <c r="RXS75" s="58"/>
      <c r="RXT75" s="58"/>
      <c r="RXU75" s="58"/>
      <c r="RXV75" s="58"/>
      <c r="RXW75" s="58"/>
      <c r="RXX75" s="58"/>
      <c r="RXY75" s="58"/>
      <c r="RXZ75" s="58"/>
      <c r="RYA75" s="58"/>
      <c r="RYB75" s="58"/>
      <c r="RYC75" s="58"/>
      <c r="RYD75" s="58"/>
      <c r="RYE75" s="58"/>
      <c r="RYF75" s="58"/>
      <c r="RYG75" s="58"/>
      <c r="RYH75" s="58"/>
      <c r="RYI75" s="58"/>
      <c r="RYJ75" s="58"/>
      <c r="RYK75" s="58"/>
      <c r="RYL75" s="58"/>
      <c r="RYM75" s="58"/>
      <c r="RYN75" s="58"/>
      <c r="RYO75" s="58"/>
      <c r="RYP75" s="58"/>
      <c r="RYQ75" s="58"/>
      <c r="RYR75" s="58"/>
      <c r="RYS75" s="58"/>
      <c r="RYT75" s="58"/>
      <c r="RYU75" s="58"/>
      <c r="RYV75" s="58"/>
      <c r="RYW75" s="58"/>
      <c r="RYX75" s="58"/>
      <c r="RYY75" s="58"/>
      <c r="RYZ75" s="58"/>
      <c r="RZA75" s="58"/>
      <c r="RZB75" s="58"/>
      <c r="RZC75" s="58"/>
      <c r="RZD75" s="58"/>
      <c r="RZE75" s="58"/>
      <c r="RZF75" s="58"/>
      <c r="RZG75" s="58"/>
      <c r="RZH75" s="58"/>
      <c r="RZI75" s="58"/>
      <c r="RZJ75" s="58"/>
      <c r="RZK75" s="58"/>
      <c r="RZL75" s="58"/>
      <c r="RZM75" s="58"/>
      <c r="RZN75" s="58"/>
      <c r="RZO75" s="58"/>
      <c r="RZP75" s="58"/>
      <c r="RZQ75" s="58"/>
      <c r="RZR75" s="58"/>
      <c r="RZS75" s="58"/>
      <c r="RZT75" s="58"/>
      <c r="RZU75" s="58"/>
      <c r="RZV75" s="58"/>
      <c r="RZW75" s="58"/>
      <c r="RZX75" s="58"/>
      <c r="RZY75" s="58"/>
      <c r="RZZ75" s="58"/>
      <c r="SAA75" s="58"/>
      <c r="SAB75" s="58"/>
      <c r="SAC75" s="58"/>
      <c r="SAD75" s="58"/>
      <c r="SAE75" s="58"/>
      <c r="SAF75" s="58"/>
      <c r="SAG75" s="58"/>
      <c r="SAH75" s="58"/>
      <c r="SAI75" s="58"/>
      <c r="SAJ75" s="58"/>
      <c r="SAK75" s="58"/>
      <c r="SAL75" s="58"/>
      <c r="SAM75" s="58"/>
      <c r="SAN75" s="58"/>
      <c r="SAO75" s="58"/>
      <c r="SAP75" s="58"/>
      <c r="SAQ75" s="58"/>
      <c r="SAR75" s="58"/>
      <c r="SAS75" s="58"/>
      <c r="SAT75" s="58"/>
      <c r="SAU75" s="58"/>
      <c r="SAV75" s="58"/>
      <c r="SAW75" s="58"/>
      <c r="SAX75" s="58"/>
      <c r="SAY75" s="58"/>
      <c r="SAZ75" s="58"/>
      <c r="SBA75" s="58"/>
      <c r="SBB75" s="58"/>
      <c r="SBC75" s="58"/>
      <c r="SBD75" s="58"/>
      <c r="SBE75" s="58"/>
      <c r="SBF75" s="58"/>
      <c r="SBG75" s="58"/>
      <c r="SBH75" s="58"/>
      <c r="SBI75" s="58"/>
      <c r="SBJ75" s="58"/>
      <c r="SBK75" s="58"/>
      <c r="SBL75" s="58"/>
      <c r="SBM75" s="58"/>
      <c r="SBN75" s="58"/>
      <c r="SBO75" s="58"/>
      <c r="SBP75" s="58"/>
      <c r="SBQ75" s="58"/>
      <c r="SBR75" s="58"/>
      <c r="SBS75" s="58"/>
      <c r="SBT75" s="58"/>
      <c r="SBU75" s="58"/>
      <c r="SBV75" s="58"/>
      <c r="SBW75" s="58"/>
      <c r="SBX75" s="58"/>
      <c r="SBY75" s="58"/>
      <c r="SBZ75" s="58"/>
      <c r="SCA75" s="58"/>
      <c r="SCB75" s="58"/>
      <c r="SCC75" s="58"/>
      <c r="SCD75" s="58"/>
      <c r="SCE75" s="58"/>
      <c r="SCF75" s="58"/>
      <c r="SCG75" s="58"/>
      <c r="SCH75" s="58"/>
      <c r="SCI75" s="58"/>
      <c r="SCJ75" s="58"/>
      <c r="SCK75" s="58"/>
      <c r="SCL75" s="58"/>
      <c r="SCM75" s="58"/>
      <c r="SCN75" s="58"/>
      <c r="SCO75" s="58"/>
      <c r="SCP75" s="58"/>
      <c r="SCQ75" s="58"/>
      <c r="SCR75" s="58"/>
      <c r="SCS75" s="58"/>
      <c r="SCT75" s="58"/>
      <c r="SCU75" s="58"/>
      <c r="SCV75" s="58"/>
      <c r="SCW75" s="58"/>
      <c r="SCX75" s="58"/>
      <c r="SCY75" s="58"/>
      <c r="SCZ75" s="58"/>
      <c r="SDA75" s="58"/>
      <c r="SDB75" s="58"/>
      <c r="SDC75" s="58"/>
      <c r="SDD75" s="58"/>
      <c r="SDE75" s="58"/>
      <c r="SDF75" s="58"/>
      <c r="SDG75" s="58"/>
      <c r="SDH75" s="58"/>
      <c r="SDI75" s="58"/>
      <c r="SDJ75" s="58"/>
      <c r="SDK75" s="58"/>
      <c r="SDL75" s="58"/>
      <c r="SDM75" s="58"/>
      <c r="SDN75" s="58"/>
      <c r="SDO75" s="58"/>
      <c r="SDP75" s="58"/>
      <c r="SDQ75" s="58"/>
      <c r="SDR75" s="58"/>
      <c r="SDS75" s="58"/>
      <c r="SDT75" s="58"/>
      <c r="SDU75" s="58"/>
      <c r="SDV75" s="58"/>
      <c r="SDW75" s="58"/>
      <c r="SDX75" s="58"/>
      <c r="SDY75" s="58"/>
      <c r="SDZ75" s="58"/>
      <c r="SEA75" s="58"/>
      <c r="SEB75" s="58"/>
      <c r="SEC75" s="58"/>
      <c r="SED75" s="58"/>
      <c r="SEE75" s="58"/>
      <c r="SEF75" s="58"/>
      <c r="SEG75" s="58"/>
      <c r="SEH75" s="58"/>
      <c r="SEI75" s="58"/>
      <c r="SEJ75" s="58"/>
      <c r="SEK75" s="58"/>
      <c r="SEL75" s="58"/>
      <c r="SEM75" s="58"/>
      <c r="SEN75" s="58"/>
      <c r="SEO75" s="58"/>
      <c r="SEP75" s="58"/>
      <c r="SEQ75" s="58"/>
      <c r="SER75" s="58"/>
      <c r="SES75" s="58"/>
      <c r="SET75" s="58"/>
      <c r="SEU75" s="58"/>
      <c r="SEV75" s="58"/>
      <c r="SEW75" s="58"/>
      <c r="SEX75" s="58"/>
      <c r="SEY75" s="58"/>
      <c r="SEZ75" s="58"/>
      <c r="SFA75" s="58"/>
      <c r="SFB75" s="58"/>
      <c r="SFC75" s="58"/>
      <c r="SFD75" s="58"/>
      <c r="SFE75" s="58"/>
      <c r="SFF75" s="58"/>
      <c r="SFG75" s="58"/>
      <c r="SFH75" s="58"/>
      <c r="SFI75" s="58"/>
      <c r="SFJ75" s="58"/>
      <c r="SFK75" s="58"/>
      <c r="SFL75" s="58"/>
      <c r="SFM75" s="58"/>
      <c r="SFN75" s="58"/>
      <c r="SFO75" s="58"/>
      <c r="SFP75" s="58"/>
      <c r="SFQ75" s="58"/>
      <c r="SFR75" s="58"/>
      <c r="SFS75" s="58"/>
      <c r="SFT75" s="58"/>
      <c r="SFU75" s="58"/>
      <c r="SFV75" s="58"/>
      <c r="SFW75" s="58"/>
      <c r="SFX75" s="58"/>
      <c r="SFY75" s="58"/>
      <c r="SFZ75" s="58"/>
      <c r="SGA75" s="58"/>
      <c r="SGB75" s="58"/>
      <c r="SGC75" s="58"/>
      <c r="SGD75" s="58"/>
      <c r="SGE75" s="58"/>
      <c r="SGF75" s="58"/>
      <c r="SGG75" s="58"/>
      <c r="SGH75" s="58"/>
      <c r="SGI75" s="58"/>
      <c r="SGJ75" s="58"/>
      <c r="SGK75" s="58"/>
      <c r="SGL75" s="58"/>
      <c r="SGM75" s="58"/>
      <c r="SGN75" s="58"/>
      <c r="SGO75" s="58"/>
      <c r="SGP75" s="58"/>
      <c r="SGQ75" s="58"/>
      <c r="SGR75" s="58"/>
      <c r="SGS75" s="58"/>
      <c r="SGT75" s="58"/>
      <c r="SGU75" s="58"/>
      <c r="SGV75" s="58"/>
      <c r="SGW75" s="58"/>
      <c r="SGX75" s="58"/>
      <c r="SGY75" s="58"/>
      <c r="SGZ75" s="58"/>
      <c r="SHA75" s="58"/>
      <c r="SHB75" s="58"/>
      <c r="SHC75" s="58"/>
      <c r="SHD75" s="58"/>
      <c r="SHE75" s="58"/>
      <c r="SHF75" s="58"/>
      <c r="SHG75" s="58"/>
      <c r="SHH75" s="58"/>
      <c r="SHI75" s="58"/>
      <c r="SHJ75" s="58"/>
      <c r="SHK75" s="58"/>
      <c r="SHL75" s="58"/>
      <c r="SHM75" s="58"/>
      <c r="SHN75" s="58"/>
      <c r="SHO75" s="58"/>
      <c r="SHP75" s="58"/>
      <c r="SHQ75" s="58"/>
      <c r="SHR75" s="58"/>
      <c r="SHS75" s="58"/>
      <c r="SHT75" s="58"/>
      <c r="SHU75" s="58"/>
      <c r="SHV75" s="58"/>
      <c r="SHW75" s="58"/>
      <c r="SHX75" s="58"/>
      <c r="SHY75" s="58"/>
      <c r="SHZ75" s="58"/>
      <c r="SIA75" s="58"/>
      <c r="SIB75" s="58"/>
      <c r="SIC75" s="58"/>
      <c r="SID75" s="58"/>
      <c r="SIE75" s="58"/>
      <c r="SIF75" s="58"/>
      <c r="SIG75" s="58"/>
      <c r="SIH75" s="58"/>
      <c r="SII75" s="58"/>
      <c r="SIJ75" s="58"/>
      <c r="SIK75" s="58"/>
      <c r="SIL75" s="58"/>
      <c r="SIM75" s="58"/>
      <c r="SIN75" s="58"/>
      <c r="SIO75" s="58"/>
      <c r="SIP75" s="58"/>
      <c r="SIQ75" s="58"/>
      <c r="SIR75" s="58"/>
      <c r="SIS75" s="58"/>
      <c r="SIT75" s="58"/>
      <c r="SIU75" s="58"/>
      <c r="SIV75" s="58"/>
      <c r="SIW75" s="58"/>
      <c r="SIX75" s="58"/>
      <c r="SIY75" s="58"/>
      <c r="SIZ75" s="58"/>
      <c r="SJA75" s="58"/>
      <c r="SJB75" s="58"/>
      <c r="SJC75" s="58"/>
      <c r="SJD75" s="58"/>
      <c r="SJE75" s="58"/>
      <c r="SJF75" s="58"/>
      <c r="SJG75" s="58"/>
      <c r="SJH75" s="58"/>
      <c r="SJI75" s="58"/>
      <c r="SJJ75" s="58"/>
      <c r="SJK75" s="58"/>
      <c r="SJL75" s="58"/>
      <c r="SJM75" s="58"/>
      <c r="SJN75" s="58"/>
      <c r="SJO75" s="58"/>
      <c r="SJP75" s="58"/>
      <c r="SJQ75" s="58"/>
      <c r="SJR75" s="58"/>
      <c r="SJS75" s="58"/>
      <c r="SJT75" s="58"/>
      <c r="SJU75" s="58"/>
      <c r="SJV75" s="58"/>
      <c r="SJW75" s="58"/>
      <c r="SJX75" s="58"/>
      <c r="SJY75" s="58"/>
      <c r="SJZ75" s="58"/>
      <c r="SKA75" s="58"/>
      <c r="SKB75" s="58"/>
      <c r="SKC75" s="58"/>
      <c r="SKD75" s="58"/>
      <c r="SKE75" s="58"/>
      <c r="SKF75" s="58"/>
      <c r="SKG75" s="58"/>
      <c r="SKH75" s="58"/>
      <c r="SKI75" s="58"/>
      <c r="SKJ75" s="58"/>
      <c r="SKK75" s="58"/>
      <c r="SKL75" s="58"/>
      <c r="SKM75" s="58"/>
      <c r="SKN75" s="58"/>
      <c r="SKO75" s="58"/>
      <c r="SKP75" s="58"/>
      <c r="SKQ75" s="58"/>
      <c r="SKR75" s="58"/>
      <c r="SKS75" s="58"/>
      <c r="SKT75" s="58"/>
      <c r="SKU75" s="58"/>
      <c r="SKV75" s="58"/>
      <c r="SKW75" s="58"/>
      <c r="SKX75" s="58"/>
      <c r="SKY75" s="58"/>
      <c r="SKZ75" s="58"/>
      <c r="SLA75" s="58"/>
      <c r="SLB75" s="58"/>
      <c r="SLC75" s="58"/>
      <c r="SLD75" s="58"/>
      <c r="SLE75" s="58"/>
      <c r="SLF75" s="58"/>
      <c r="SLG75" s="58"/>
      <c r="SLH75" s="58"/>
      <c r="SLI75" s="58"/>
      <c r="SLJ75" s="58"/>
      <c r="SLK75" s="58"/>
      <c r="SLL75" s="58"/>
      <c r="SLM75" s="58"/>
      <c r="SLN75" s="58"/>
      <c r="SLO75" s="58"/>
      <c r="SLP75" s="58"/>
      <c r="SLQ75" s="58"/>
      <c r="SLR75" s="58"/>
      <c r="SLS75" s="58"/>
      <c r="SLT75" s="58"/>
      <c r="SLU75" s="58"/>
      <c r="SLV75" s="58"/>
      <c r="SLW75" s="58"/>
      <c r="SLX75" s="58"/>
      <c r="SLY75" s="58"/>
      <c r="SLZ75" s="58"/>
      <c r="SMA75" s="58"/>
      <c r="SMB75" s="58"/>
      <c r="SMC75" s="58"/>
      <c r="SMD75" s="58"/>
      <c r="SME75" s="58"/>
      <c r="SMF75" s="58"/>
      <c r="SMG75" s="58"/>
      <c r="SMH75" s="58"/>
      <c r="SMI75" s="58"/>
      <c r="SMJ75" s="58"/>
      <c r="SMK75" s="58"/>
      <c r="SML75" s="58"/>
      <c r="SMM75" s="58"/>
      <c r="SMN75" s="58"/>
      <c r="SMO75" s="58"/>
      <c r="SMP75" s="58"/>
      <c r="SMQ75" s="58"/>
      <c r="SMR75" s="58"/>
      <c r="SMS75" s="58"/>
      <c r="SMT75" s="58"/>
      <c r="SMU75" s="58"/>
      <c r="SMV75" s="58"/>
      <c r="SMW75" s="58"/>
      <c r="SMX75" s="58"/>
      <c r="SMY75" s="58"/>
      <c r="SMZ75" s="58"/>
      <c r="SNA75" s="58"/>
      <c r="SNB75" s="58"/>
      <c r="SNC75" s="58"/>
      <c r="SND75" s="58"/>
      <c r="SNE75" s="58"/>
      <c r="SNF75" s="58"/>
      <c r="SNG75" s="58"/>
      <c r="SNH75" s="58"/>
      <c r="SNI75" s="58"/>
      <c r="SNJ75" s="58"/>
      <c r="SNK75" s="58"/>
      <c r="SNL75" s="58"/>
      <c r="SNM75" s="58"/>
      <c r="SNN75" s="58"/>
      <c r="SNO75" s="58"/>
      <c r="SNP75" s="58"/>
      <c r="SNQ75" s="58"/>
      <c r="SNR75" s="58"/>
      <c r="SNS75" s="58"/>
      <c r="SNT75" s="58"/>
      <c r="SNU75" s="58"/>
      <c r="SNV75" s="58"/>
      <c r="SNW75" s="58"/>
      <c r="SNX75" s="58"/>
      <c r="SNY75" s="58"/>
      <c r="SNZ75" s="58"/>
      <c r="SOA75" s="58"/>
      <c r="SOB75" s="58"/>
      <c r="SOC75" s="58"/>
      <c r="SOD75" s="58"/>
      <c r="SOE75" s="58"/>
      <c r="SOF75" s="58"/>
      <c r="SOG75" s="58"/>
      <c r="SOH75" s="58"/>
      <c r="SOI75" s="58"/>
      <c r="SOJ75" s="58"/>
      <c r="SOK75" s="58"/>
      <c r="SOL75" s="58"/>
      <c r="SOM75" s="58"/>
      <c r="SON75" s="58"/>
      <c r="SOO75" s="58"/>
      <c r="SOP75" s="58"/>
      <c r="SOQ75" s="58"/>
      <c r="SOR75" s="58"/>
      <c r="SOS75" s="58"/>
      <c r="SOT75" s="58"/>
      <c r="SOU75" s="58"/>
      <c r="SOV75" s="58"/>
      <c r="SOW75" s="58"/>
      <c r="SOX75" s="58"/>
      <c r="SOY75" s="58"/>
      <c r="SOZ75" s="58"/>
      <c r="SPA75" s="58"/>
      <c r="SPB75" s="58"/>
      <c r="SPC75" s="58"/>
      <c r="SPD75" s="58"/>
      <c r="SPE75" s="58"/>
      <c r="SPF75" s="58"/>
      <c r="SPG75" s="58"/>
      <c r="SPH75" s="58"/>
      <c r="SPI75" s="58"/>
      <c r="SPJ75" s="58"/>
      <c r="SPK75" s="58"/>
      <c r="SPL75" s="58"/>
      <c r="SPM75" s="58"/>
      <c r="SPN75" s="58"/>
      <c r="SPO75" s="58"/>
      <c r="SPP75" s="58"/>
      <c r="SPQ75" s="58"/>
      <c r="SPR75" s="58"/>
      <c r="SPS75" s="58"/>
      <c r="SPT75" s="58"/>
      <c r="SPU75" s="58"/>
      <c r="SPV75" s="58"/>
      <c r="SPW75" s="58"/>
      <c r="SPX75" s="58"/>
      <c r="SPY75" s="58"/>
      <c r="SPZ75" s="58"/>
      <c r="SQA75" s="58"/>
      <c r="SQB75" s="58"/>
      <c r="SQC75" s="58"/>
      <c r="SQD75" s="58"/>
      <c r="SQE75" s="58"/>
      <c r="SQF75" s="58"/>
      <c r="SQG75" s="58"/>
      <c r="SQH75" s="58"/>
      <c r="SQI75" s="58"/>
      <c r="SQJ75" s="58"/>
      <c r="SQK75" s="58"/>
      <c r="SQL75" s="58"/>
      <c r="SQM75" s="58"/>
      <c r="SQN75" s="58"/>
      <c r="SQO75" s="58"/>
      <c r="SQP75" s="58"/>
      <c r="SQQ75" s="58"/>
      <c r="SQR75" s="58"/>
      <c r="SQS75" s="58"/>
      <c r="SQT75" s="58"/>
      <c r="SQU75" s="58"/>
      <c r="SQV75" s="58"/>
      <c r="SQW75" s="58"/>
      <c r="SQX75" s="58"/>
      <c r="SQY75" s="58"/>
      <c r="SQZ75" s="58"/>
      <c r="SRA75" s="58"/>
      <c r="SRB75" s="58"/>
      <c r="SRC75" s="58"/>
      <c r="SRD75" s="58"/>
      <c r="SRE75" s="58"/>
      <c r="SRF75" s="58"/>
      <c r="SRG75" s="58"/>
      <c r="SRH75" s="58"/>
      <c r="SRI75" s="58"/>
      <c r="SRJ75" s="58"/>
      <c r="SRK75" s="58"/>
      <c r="SRL75" s="58"/>
      <c r="SRM75" s="58"/>
      <c r="SRN75" s="58"/>
      <c r="SRO75" s="58"/>
      <c r="SRP75" s="58"/>
      <c r="SRQ75" s="58"/>
      <c r="SRR75" s="58"/>
      <c r="SRS75" s="58"/>
      <c r="SRT75" s="58"/>
      <c r="SRU75" s="58"/>
      <c r="SRV75" s="58"/>
      <c r="SRW75" s="58"/>
      <c r="SRX75" s="58"/>
      <c r="SRY75" s="58"/>
      <c r="SRZ75" s="58"/>
      <c r="SSA75" s="58"/>
      <c r="SSB75" s="58"/>
      <c r="SSC75" s="58"/>
      <c r="SSD75" s="58"/>
      <c r="SSE75" s="58"/>
      <c r="SSF75" s="58"/>
      <c r="SSG75" s="58"/>
      <c r="SSH75" s="58"/>
      <c r="SSI75" s="58"/>
      <c r="SSJ75" s="58"/>
      <c r="SSK75" s="58"/>
      <c r="SSL75" s="58"/>
      <c r="SSM75" s="58"/>
      <c r="SSN75" s="58"/>
      <c r="SSO75" s="58"/>
      <c r="SSP75" s="58"/>
      <c r="SSQ75" s="58"/>
      <c r="SSR75" s="58"/>
      <c r="SSS75" s="58"/>
      <c r="SST75" s="58"/>
      <c r="SSU75" s="58"/>
      <c r="SSV75" s="58"/>
      <c r="SSW75" s="58"/>
      <c r="SSX75" s="58"/>
      <c r="SSY75" s="58"/>
      <c r="SSZ75" s="58"/>
      <c r="STA75" s="58"/>
      <c r="STB75" s="58"/>
      <c r="STC75" s="58"/>
      <c r="STD75" s="58"/>
      <c r="STE75" s="58"/>
      <c r="STF75" s="58"/>
      <c r="STG75" s="58"/>
      <c r="STH75" s="58"/>
      <c r="STI75" s="58"/>
      <c r="STJ75" s="58"/>
      <c r="STK75" s="58"/>
      <c r="STL75" s="58"/>
      <c r="STM75" s="58"/>
      <c r="STN75" s="58"/>
      <c r="STO75" s="58"/>
      <c r="STP75" s="58"/>
      <c r="STQ75" s="58"/>
      <c r="STR75" s="58"/>
      <c r="STS75" s="58"/>
      <c r="STT75" s="58"/>
      <c r="STU75" s="58"/>
      <c r="STV75" s="58"/>
      <c r="STW75" s="58"/>
      <c r="STX75" s="58"/>
      <c r="STY75" s="58"/>
      <c r="STZ75" s="58"/>
      <c r="SUA75" s="58"/>
      <c r="SUB75" s="58"/>
      <c r="SUC75" s="58"/>
      <c r="SUD75" s="58"/>
      <c r="SUE75" s="58"/>
      <c r="SUF75" s="58"/>
      <c r="SUG75" s="58"/>
      <c r="SUH75" s="58"/>
      <c r="SUI75" s="58"/>
      <c r="SUJ75" s="58"/>
      <c r="SUK75" s="58"/>
      <c r="SUL75" s="58"/>
      <c r="SUM75" s="58"/>
      <c r="SUN75" s="58"/>
      <c r="SUO75" s="58"/>
      <c r="SUP75" s="58"/>
      <c r="SUQ75" s="58"/>
      <c r="SUR75" s="58"/>
      <c r="SUS75" s="58"/>
      <c r="SUT75" s="58"/>
      <c r="SUU75" s="58"/>
      <c r="SUV75" s="58"/>
      <c r="SUW75" s="58"/>
      <c r="SUX75" s="58"/>
      <c r="SUY75" s="58"/>
      <c r="SUZ75" s="58"/>
      <c r="SVA75" s="58"/>
      <c r="SVB75" s="58"/>
      <c r="SVC75" s="58"/>
      <c r="SVD75" s="58"/>
      <c r="SVE75" s="58"/>
      <c r="SVF75" s="58"/>
      <c r="SVG75" s="58"/>
      <c r="SVH75" s="58"/>
      <c r="SVI75" s="58"/>
      <c r="SVJ75" s="58"/>
      <c r="SVK75" s="58"/>
      <c r="SVL75" s="58"/>
      <c r="SVM75" s="58"/>
      <c r="SVN75" s="58"/>
      <c r="SVO75" s="58"/>
      <c r="SVP75" s="58"/>
      <c r="SVQ75" s="58"/>
      <c r="SVR75" s="58"/>
      <c r="SVS75" s="58"/>
      <c r="SVT75" s="58"/>
      <c r="SVU75" s="58"/>
      <c r="SVV75" s="58"/>
      <c r="SVW75" s="58"/>
      <c r="SVX75" s="58"/>
      <c r="SVY75" s="58"/>
      <c r="SVZ75" s="58"/>
      <c r="SWA75" s="58"/>
      <c r="SWB75" s="58"/>
      <c r="SWC75" s="58"/>
      <c r="SWD75" s="58"/>
      <c r="SWE75" s="58"/>
      <c r="SWF75" s="58"/>
      <c r="SWG75" s="58"/>
      <c r="SWH75" s="58"/>
      <c r="SWI75" s="58"/>
      <c r="SWJ75" s="58"/>
      <c r="SWK75" s="58"/>
      <c r="SWL75" s="58"/>
      <c r="SWM75" s="58"/>
      <c r="SWN75" s="58"/>
      <c r="SWO75" s="58"/>
      <c r="SWP75" s="58"/>
      <c r="SWQ75" s="58"/>
      <c r="SWR75" s="58"/>
      <c r="SWS75" s="58"/>
      <c r="SWT75" s="58"/>
      <c r="SWU75" s="58"/>
      <c r="SWV75" s="58"/>
      <c r="SWW75" s="58"/>
      <c r="SWX75" s="58"/>
      <c r="SWY75" s="58"/>
      <c r="SWZ75" s="58"/>
      <c r="SXA75" s="58"/>
      <c r="SXB75" s="58"/>
      <c r="SXC75" s="58"/>
      <c r="SXD75" s="58"/>
      <c r="SXE75" s="58"/>
      <c r="SXF75" s="58"/>
      <c r="SXG75" s="58"/>
      <c r="SXH75" s="58"/>
      <c r="SXI75" s="58"/>
      <c r="SXJ75" s="58"/>
      <c r="SXK75" s="58"/>
      <c r="SXL75" s="58"/>
      <c r="SXM75" s="58"/>
      <c r="SXN75" s="58"/>
      <c r="SXO75" s="58"/>
      <c r="SXP75" s="58"/>
      <c r="SXQ75" s="58"/>
      <c r="SXR75" s="58"/>
      <c r="SXS75" s="58"/>
      <c r="SXT75" s="58"/>
      <c r="SXU75" s="58"/>
      <c r="SXV75" s="58"/>
      <c r="SXW75" s="58"/>
      <c r="SXX75" s="58"/>
      <c r="SXY75" s="58"/>
      <c r="SXZ75" s="58"/>
      <c r="SYA75" s="58"/>
      <c r="SYB75" s="58"/>
      <c r="SYC75" s="58"/>
      <c r="SYD75" s="58"/>
      <c r="SYE75" s="58"/>
      <c r="SYF75" s="58"/>
      <c r="SYG75" s="58"/>
      <c r="SYH75" s="58"/>
      <c r="SYI75" s="58"/>
      <c r="SYJ75" s="58"/>
      <c r="SYK75" s="58"/>
      <c r="SYL75" s="58"/>
      <c r="SYM75" s="58"/>
      <c r="SYN75" s="58"/>
      <c r="SYO75" s="58"/>
      <c r="SYP75" s="58"/>
      <c r="SYQ75" s="58"/>
      <c r="SYR75" s="58"/>
      <c r="SYS75" s="58"/>
      <c r="SYT75" s="58"/>
      <c r="SYU75" s="58"/>
      <c r="SYV75" s="58"/>
      <c r="SYW75" s="58"/>
      <c r="SYX75" s="58"/>
      <c r="SYY75" s="58"/>
      <c r="SYZ75" s="58"/>
      <c r="SZA75" s="58"/>
      <c r="SZB75" s="58"/>
      <c r="SZC75" s="58"/>
      <c r="SZD75" s="58"/>
      <c r="SZE75" s="58"/>
      <c r="SZF75" s="58"/>
      <c r="SZG75" s="58"/>
      <c r="SZH75" s="58"/>
      <c r="SZI75" s="58"/>
      <c r="SZJ75" s="58"/>
      <c r="SZK75" s="58"/>
      <c r="SZL75" s="58"/>
      <c r="SZM75" s="58"/>
      <c r="SZN75" s="58"/>
      <c r="SZO75" s="58"/>
      <c r="SZP75" s="58"/>
      <c r="SZQ75" s="58"/>
      <c r="SZR75" s="58"/>
      <c r="SZS75" s="58"/>
      <c r="SZT75" s="58"/>
      <c r="SZU75" s="58"/>
      <c r="SZV75" s="58"/>
      <c r="SZW75" s="58"/>
      <c r="SZX75" s="58"/>
      <c r="SZY75" s="58"/>
      <c r="SZZ75" s="58"/>
      <c r="TAA75" s="58"/>
      <c r="TAB75" s="58"/>
      <c r="TAC75" s="58"/>
      <c r="TAD75" s="58"/>
      <c r="TAE75" s="58"/>
      <c r="TAF75" s="58"/>
      <c r="TAG75" s="58"/>
      <c r="TAH75" s="58"/>
      <c r="TAI75" s="58"/>
      <c r="TAJ75" s="58"/>
      <c r="TAK75" s="58"/>
      <c r="TAL75" s="58"/>
      <c r="TAM75" s="58"/>
      <c r="TAN75" s="58"/>
      <c r="TAO75" s="58"/>
      <c r="TAP75" s="58"/>
      <c r="TAQ75" s="58"/>
      <c r="TAR75" s="58"/>
      <c r="TAS75" s="58"/>
      <c r="TAT75" s="58"/>
      <c r="TAU75" s="58"/>
      <c r="TAV75" s="58"/>
      <c r="TAW75" s="58"/>
      <c r="TAX75" s="58"/>
      <c r="TAY75" s="58"/>
      <c r="TAZ75" s="58"/>
      <c r="TBA75" s="58"/>
      <c r="TBB75" s="58"/>
      <c r="TBC75" s="58"/>
      <c r="TBD75" s="58"/>
      <c r="TBE75" s="58"/>
      <c r="TBF75" s="58"/>
      <c r="TBG75" s="58"/>
      <c r="TBH75" s="58"/>
      <c r="TBI75" s="58"/>
      <c r="TBJ75" s="58"/>
      <c r="TBK75" s="58"/>
      <c r="TBL75" s="58"/>
      <c r="TBM75" s="58"/>
      <c r="TBN75" s="58"/>
      <c r="TBO75" s="58"/>
      <c r="TBP75" s="58"/>
      <c r="TBQ75" s="58"/>
      <c r="TBR75" s="58"/>
      <c r="TBS75" s="58"/>
      <c r="TBT75" s="58"/>
      <c r="TBU75" s="58"/>
      <c r="TBV75" s="58"/>
      <c r="TBW75" s="58"/>
      <c r="TBX75" s="58"/>
      <c r="TBY75" s="58"/>
      <c r="TBZ75" s="58"/>
      <c r="TCA75" s="58"/>
      <c r="TCB75" s="58"/>
      <c r="TCC75" s="58"/>
      <c r="TCD75" s="58"/>
      <c r="TCE75" s="58"/>
      <c r="TCF75" s="58"/>
      <c r="TCG75" s="58"/>
      <c r="TCH75" s="58"/>
      <c r="TCI75" s="58"/>
      <c r="TCJ75" s="58"/>
      <c r="TCK75" s="58"/>
      <c r="TCL75" s="58"/>
      <c r="TCM75" s="58"/>
      <c r="TCN75" s="58"/>
      <c r="TCO75" s="58"/>
      <c r="TCP75" s="58"/>
      <c r="TCQ75" s="58"/>
      <c r="TCR75" s="58"/>
      <c r="TCS75" s="58"/>
      <c r="TCT75" s="58"/>
      <c r="TCU75" s="58"/>
      <c r="TCV75" s="58"/>
      <c r="TCW75" s="58"/>
      <c r="TCX75" s="58"/>
      <c r="TCY75" s="58"/>
      <c r="TCZ75" s="58"/>
      <c r="TDA75" s="58"/>
      <c r="TDB75" s="58"/>
      <c r="TDC75" s="58"/>
      <c r="TDD75" s="58"/>
      <c r="TDE75" s="58"/>
      <c r="TDF75" s="58"/>
      <c r="TDG75" s="58"/>
      <c r="TDH75" s="58"/>
      <c r="TDI75" s="58"/>
      <c r="TDJ75" s="58"/>
      <c r="TDK75" s="58"/>
      <c r="TDL75" s="58"/>
      <c r="TDM75" s="58"/>
      <c r="TDN75" s="58"/>
      <c r="TDO75" s="58"/>
      <c r="TDP75" s="58"/>
      <c r="TDQ75" s="58"/>
      <c r="TDR75" s="58"/>
      <c r="TDS75" s="58"/>
      <c r="TDT75" s="58"/>
      <c r="TDU75" s="58"/>
      <c r="TDV75" s="58"/>
      <c r="TDW75" s="58"/>
      <c r="TDX75" s="58"/>
      <c r="TDY75" s="58"/>
      <c r="TDZ75" s="58"/>
      <c r="TEA75" s="58"/>
      <c r="TEB75" s="58"/>
      <c r="TEC75" s="58"/>
      <c r="TED75" s="58"/>
      <c r="TEE75" s="58"/>
      <c r="TEF75" s="58"/>
      <c r="TEG75" s="58"/>
      <c r="TEH75" s="58"/>
      <c r="TEI75" s="58"/>
      <c r="TEJ75" s="58"/>
      <c r="TEK75" s="58"/>
      <c r="TEL75" s="58"/>
      <c r="TEM75" s="58"/>
      <c r="TEN75" s="58"/>
      <c r="TEO75" s="58"/>
      <c r="TEP75" s="58"/>
      <c r="TEQ75" s="58"/>
      <c r="TER75" s="58"/>
      <c r="TES75" s="58"/>
      <c r="TET75" s="58"/>
      <c r="TEU75" s="58"/>
      <c r="TEV75" s="58"/>
      <c r="TEW75" s="58"/>
      <c r="TEX75" s="58"/>
      <c r="TEY75" s="58"/>
      <c r="TEZ75" s="58"/>
      <c r="TFA75" s="58"/>
      <c r="TFB75" s="58"/>
      <c r="TFC75" s="58"/>
      <c r="TFD75" s="58"/>
      <c r="TFE75" s="58"/>
      <c r="TFF75" s="58"/>
      <c r="TFG75" s="58"/>
      <c r="TFH75" s="58"/>
      <c r="TFI75" s="58"/>
      <c r="TFJ75" s="58"/>
      <c r="TFK75" s="58"/>
      <c r="TFL75" s="58"/>
      <c r="TFM75" s="58"/>
      <c r="TFN75" s="58"/>
      <c r="TFO75" s="58"/>
      <c r="TFP75" s="58"/>
      <c r="TFQ75" s="58"/>
      <c r="TFR75" s="58"/>
      <c r="TFS75" s="58"/>
      <c r="TFT75" s="58"/>
      <c r="TFU75" s="58"/>
      <c r="TFV75" s="58"/>
      <c r="TFW75" s="58"/>
      <c r="TFX75" s="58"/>
      <c r="TFY75" s="58"/>
      <c r="TFZ75" s="58"/>
      <c r="TGA75" s="58"/>
      <c r="TGB75" s="58"/>
      <c r="TGC75" s="58"/>
      <c r="TGD75" s="58"/>
      <c r="TGE75" s="58"/>
      <c r="TGF75" s="58"/>
      <c r="TGG75" s="58"/>
      <c r="TGH75" s="58"/>
      <c r="TGI75" s="58"/>
      <c r="TGJ75" s="58"/>
      <c r="TGK75" s="58"/>
      <c r="TGL75" s="58"/>
      <c r="TGM75" s="58"/>
      <c r="TGN75" s="58"/>
      <c r="TGO75" s="58"/>
      <c r="TGP75" s="58"/>
      <c r="TGQ75" s="58"/>
      <c r="TGR75" s="58"/>
      <c r="TGS75" s="58"/>
      <c r="TGT75" s="58"/>
      <c r="TGU75" s="58"/>
      <c r="TGV75" s="58"/>
      <c r="TGW75" s="58"/>
      <c r="TGX75" s="58"/>
      <c r="TGY75" s="58"/>
      <c r="TGZ75" s="58"/>
      <c r="THA75" s="58"/>
      <c r="THB75" s="58"/>
      <c r="THC75" s="58"/>
      <c r="THD75" s="58"/>
      <c r="THE75" s="58"/>
      <c r="THF75" s="58"/>
      <c r="THG75" s="58"/>
      <c r="THH75" s="58"/>
      <c r="THI75" s="58"/>
      <c r="THJ75" s="58"/>
      <c r="THK75" s="58"/>
      <c r="THL75" s="58"/>
      <c r="THM75" s="58"/>
      <c r="THN75" s="58"/>
      <c r="THO75" s="58"/>
      <c r="THP75" s="58"/>
      <c r="THQ75" s="58"/>
      <c r="THR75" s="58"/>
      <c r="THS75" s="58"/>
      <c r="THT75" s="58"/>
      <c r="THU75" s="58"/>
      <c r="THV75" s="58"/>
      <c r="THW75" s="58"/>
      <c r="THX75" s="58"/>
      <c r="THY75" s="58"/>
      <c r="THZ75" s="58"/>
      <c r="TIA75" s="58"/>
      <c r="TIB75" s="58"/>
      <c r="TIC75" s="58"/>
      <c r="TID75" s="58"/>
      <c r="TIE75" s="58"/>
      <c r="TIF75" s="58"/>
      <c r="TIG75" s="58"/>
      <c r="TIH75" s="58"/>
      <c r="TII75" s="58"/>
      <c r="TIJ75" s="58"/>
      <c r="TIK75" s="58"/>
      <c r="TIL75" s="58"/>
      <c r="TIM75" s="58"/>
      <c r="TIN75" s="58"/>
      <c r="TIO75" s="58"/>
      <c r="TIP75" s="58"/>
      <c r="TIQ75" s="58"/>
      <c r="TIR75" s="58"/>
      <c r="TIS75" s="58"/>
      <c r="TIT75" s="58"/>
      <c r="TIU75" s="58"/>
      <c r="TIV75" s="58"/>
      <c r="TIW75" s="58"/>
      <c r="TIX75" s="58"/>
      <c r="TIY75" s="58"/>
      <c r="TIZ75" s="58"/>
      <c r="TJA75" s="58"/>
      <c r="TJB75" s="58"/>
      <c r="TJC75" s="58"/>
      <c r="TJD75" s="58"/>
      <c r="TJE75" s="58"/>
      <c r="TJF75" s="58"/>
      <c r="TJG75" s="58"/>
      <c r="TJH75" s="58"/>
      <c r="TJI75" s="58"/>
      <c r="TJJ75" s="58"/>
      <c r="TJK75" s="58"/>
      <c r="TJL75" s="58"/>
      <c r="TJM75" s="58"/>
      <c r="TJN75" s="58"/>
      <c r="TJO75" s="58"/>
      <c r="TJP75" s="58"/>
      <c r="TJQ75" s="58"/>
      <c r="TJR75" s="58"/>
      <c r="TJS75" s="58"/>
      <c r="TJT75" s="58"/>
      <c r="TJU75" s="58"/>
      <c r="TJV75" s="58"/>
      <c r="TJW75" s="58"/>
      <c r="TJX75" s="58"/>
      <c r="TJY75" s="58"/>
      <c r="TJZ75" s="58"/>
      <c r="TKA75" s="58"/>
      <c r="TKB75" s="58"/>
      <c r="TKC75" s="58"/>
      <c r="TKD75" s="58"/>
      <c r="TKE75" s="58"/>
      <c r="TKF75" s="58"/>
      <c r="TKG75" s="58"/>
      <c r="TKH75" s="58"/>
      <c r="TKI75" s="58"/>
      <c r="TKJ75" s="58"/>
      <c r="TKK75" s="58"/>
      <c r="TKL75" s="58"/>
      <c r="TKM75" s="58"/>
      <c r="TKN75" s="58"/>
      <c r="TKO75" s="58"/>
      <c r="TKP75" s="58"/>
      <c r="TKQ75" s="58"/>
      <c r="TKR75" s="58"/>
      <c r="TKS75" s="58"/>
      <c r="TKT75" s="58"/>
      <c r="TKU75" s="58"/>
      <c r="TKV75" s="58"/>
      <c r="TKW75" s="58"/>
      <c r="TKX75" s="58"/>
      <c r="TKY75" s="58"/>
      <c r="TKZ75" s="58"/>
      <c r="TLA75" s="58"/>
      <c r="TLB75" s="58"/>
      <c r="TLC75" s="58"/>
      <c r="TLD75" s="58"/>
      <c r="TLE75" s="58"/>
      <c r="TLF75" s="58"/>
      <c r="TLG75" s="58"/>
      <c r="TLH75" s="58"/>
      <c r="TLI75" s="58"/>
      <c r="TLJ75" s="58"/>
      <c r="TLK75" s="58"/>
      <c r="TLL75" s="58"/>
      <c r="TLM75" s="58"/>
      <c r="TLN75" s="58"/>
      <c r="TLO75" s="58"/>
      <c r="TLP75" s="58"/>
      <c r="TLQ75" s="58"/>
      <c r="TLR75" s="58"/>
      <c r="TLS75" s="58"/>
      <c r="TLT75" s="58"/>
      <c r="TLU75" s="58"/>
      <c r="TLV75" s="58"/>
      <c r="TLW75" s="58"/>
      <c r="TLX75" s="58"/>
      <c r="TLY75" s="58"/>
      <c r="TLZ75" s="58"/>
      <c r="TMA75" s="58"/>
      <c r="TMB75" s="58"/>
      <c r="TMC75" s="58"/>
      <c r="TMD75" s="58"/>
      <c r="TME75" s="58"/>
      <c r="TMF75" s="58"/>
      <c r="TMG75" s="58"/>
      <c r="TMH75" s="58"/>
      <c r="TMI75" s="58"/>
      <c r="TMJ75" s="58"/>
      <c r="TMK75" s="58"/>
      <c r="TML75" s="58"/>
      <c r="TMM75" s="58"/>
      <c r="TMN75" s="58"/>
      <c r="TMO75" s="58"/>
      <c r="TMP75" s="58"/>
      <c r="TMQ75" s="58"/>
      <c r="TMR75" s="58"/>
      <c r="TMS75" s="58"/>
      <c r="TMT75" s="58"/>
      <c r="TMU75" s="58"/>
      <c r="TMV75" s="58"/>
      <c r="TMW75" s="58"/>
      <c r="TMX75" s="58"/>
      <c r="TMY75" s="58"/>
      <c r="TMZ75" s="58"/>
      <c r="TNA75" s="58"/>
      <c r="TNB75" s="58"/>
      <c r="TNC75" s="58"/>
      <c r="TND75" s="58"/>
      <c r="TNE75" s="58"/>
      <c r="TNF75" s="58"/>
      <c r="TNG75" s="58"/>
      <c r="TNH75" s="58"/>
      <c r="TNI75" s="58"/>
      <c r="TNJ75" s="58"/>
      <c r="TNK75" s="58"/>
      <c r="TNL75" s="58"/>
      <c r="TNM75" s="58"/>
      <c r="TNN75" s="58"/>
      <c r="TNO75" s="58"/>
      <c r="TNP75" s="58"/>
      <c r="TNQ75" s="58"/>
      <c r="TNR75" s="58"/>
      <c r="TNS75" s="58"/>
      <c r="TNT75" s="58"/>
      <c r="TNU75" s="58"/>
      <c r="TNV75" s="58"/>
      <c r="TNW75" s="58"/>
      <c r="TNX75" s="58"/>
      <c r="TNY75" s="58"/>
      <c r="TNZ75" s="58"/>
      <c r="TOA75" s="58"/>
      <c r="TOB75" s="58"/>
      <c r="TOC75" s="58"/>
      <c r="TOD75" s="58"/>
      <c r="TOE75" s="58"/>
      <c r="TOF75" s="58"/>
      <c r="TOG75" s="58"/>
      <c r="TOH75" s="58"/>
      <c r="TOI75" s="58"/>
      <c r="TOJ75" s="58"/>
      <c r="TOK75" s="58"/>
      <c r="TOL75" s="58"/>
      <c r="TOM75" s="58"/>
      <c r="TON75" s="58"/>
      <c r="TOO75" s="58"/>
      <c r="TOP75" s="58"/>
      <c r="TOQ75" s="58"/>
      <c r="TOR75" s="58"/>
      <c r="TOS75" s="58"/>
      <c r="TOT75" s="58"/>
      <c r="TOU75" s="58"/>
      <c r="TOV75" s="58"/>
      <c r="TOW75" s="58"/>
      <c r="TOX75" s="58"/>
      <c r="TOY75" s="58"/>
      <c r="TOZ75" s="58"/>
      <c r="TPA75" s="58"/>
      <c r="TPB75" s="58"/>
      <c r="TPC75" s="58"/>
      <c r="TPD75" s="58"/>
      <c r="TPE75" s="58"/>
      <c r="TPF75" s="58"/>
      <c r="TPG75" s="58"/>
      <c r="TPH75" s="58"/>
      <c r="TPI75" s="58"/>
      <c r="TPJ75" s="58"/>
      <c r="TPK75" s="58"/>
      <c r="TPL75" s="58"/>
      <c r="TPM75" s="58"/>
      <c r="TPN75" s="58"/>
      <c r="TPO75" s="58"/>
      <c r="TPP75" s="58"/>
      <c r="TPQ75" s="58"/>
      <c r="TPR75" s="58"/>
      <c r="TPS75" s="58"/>
      <c r="TPT75" s="58"/>
      <c r="TPU75" s="58"/>
      <c r="TPV75" s="58"/>
      <c r="TPW75" s="58"/>
      <c r="TPX75" s="58"/>
      <c r="TPY75" s="58"/>
      <c r="TPZ75" s="58"/>
      <c r="TQA75" s="58"/>
      <c r="TQB75" s="58"/>
      <c r="TQC75" s="58"/>
      <c r="TQD75" s="58"/>
      <c r="TQE75" s="58"/>
      <c r="TQF75" s="58"/>
      <c r="TQG75" s="58"/>
      <c r="TQH75" s="58"/>
      <c r="TQI75" s="58"/>
      <c r="TQJ75" s="58"/>
      <c r="TQK75" s="58"/>
      <c r="TQL75" s="58"/>
      <c r="TQM75" s="58"/>
      <c r="TQN75" s="58"/>
      <c r="TQO75" s="58"/>
      <c r="TQP75" s="58"/>
      <c r="TQQ75" s="58"/>
      <c r="TQR75" s="58"/>
      <c r="TQS75" s="58"/>
      <c r="TQT75" s="58"/>
      <c r="TQU75" s="58"/>
      <c r="TQV75" s="58"/>
      <c r="TQW75" s="58"/>
      <c r="TQX75" s="58"/>
      <c r="TQY75" s="58"/>
      <c r="TQZ75" s="58"/>
      <c r="TRA75" s="58"/>
      <c r="TRB75" s="58"/>
      <c r="TRC75" s="58"/>
      <c r="TRD75" s="58"/>
      <c r="TRE75" s="58"/>
      <c r="TRF75" s="58"/>
      <c r="TRG75" s="58"/>
      <c r="TRH75" s="58"/>
      <c r="TRI75" s="58"/>
      <c r="TRJ75" s="58"/>
      <c r="TRK75" s="58"/>
      <c r="TRL75" s="58"/>
      <c r="TRM75" s="58"/>
      <c r="TRN75" s="58"/>
      <c r="TRO75" s="58"/>
      <c r="TRP75" s="58"/>
      <c r="TRQ75" s="58"/>
      <c r="TRR75" s="58"/>
      <c r="TRS75" s="58"/>
      <c r="TRT75" s="58"/>
      <c r="TRU75" s="58"/>
      <c r="TRV75" s="58"/>
      <c r="TRW75" s="58"/>
      <c r="TRX75" s="58"/>
      <c r="TRY75" s="58"/>
      <c r="TRZ75" s="58"/>
      <c r="TSA75" s="58"/>
      <c r="TSB75" s="58"/>
      <c r="TSC75" s="58"/>
      <c r="TSD75" s="58"/>
      <c r="TSE75" s="58"/>
      <c r="TSF75" s="58"/>
      <c r="TSG75" s="58"/>
      <c r="TSH75" s="58"/>
      <c r="TSI75" s="58"/>
      <c r="TSJ75" s="58"/>
      <c r="TSK75" s="58"/>
      <c r="TSL75" s="58"/>
      <c r="TSM75" s="58"/>
      <c r="TSN75" s="58"/>
      <c r="TSO75" s="58"/>
      <c r="TSP75" s="58"/>
      <c r="TSQ75" s="58"/>
      <c r="TSR75" s="58"/>
      <c r="TSS75" s="58"/>
      <c r="TST75" s="58"/>
      <c r="TSU75" s="58"/>
      <c r="TSV75" s="58"/>
      <c r="TSW75" s="58"/>
      <c r="TSX75" s="58"/>
      <c r="TSY75" s="58"/>
      <c r="TSZ75" s="58"/>
      <c r="TTA75" s="58"/>
      <c r="TTB75" s="58"/>
      <c r="TTC75" s="58"/>
      <c r="TTD75" s="58"/>
      <c r="TTE75" s="58"/>
      <c r="TTF75" s="58"/>
      <c r="TTG75" s="58"/>
      <c r="TTH75" s="58"/>
      <c r="TTI75" s="58"/>
      <c r="TTJ75" s="58"/>
      <c r="TTK75" s="58"/>
      <c r="TTL75" s="58"/>
      <c r="TTM75" s="58"/>
      <c r="TTN75" s="58"/>
      <c r="TTO75" s="58"/>
      <c r="TTP75" s="58"/>
      <c r="TTQ75" s="58"/>
      <c r="TTR75" s="58"/>
      <c r="TTS75" s="58"/>
      <c r="TTT75" s="58"/>
      <c r="TTU75" s="58"/>
      <c r="TTV75" s="58"/>
      <c r="TTW75" s="58"/>
      <c r="TTX75" s="58"/>
      <c r="TTY75" s="58"/>
      <c r="TTZ75" s="58"/>
      <c r="TUA75" s="58"/>
      <c r="TUB75" s="58"/>
      <c r="TUC75" s="58"/>
      <c r="TUD75" s="58"/>
      <c r="TUE75" s="58"/>
      <c r="TUF75" s="58"/>
      <c r="TUG75" s="58"/>
      <c r="TUH75" s="58"/>
      <c r="TUI75" s="58"/>
      <c r="TUJ75" s="58"/>
      <c r="TUK75" s="58"/>
      <c r="TUL75" s="58"/>
      <c r="TUM75" s="58"/>
      <c r="TUN75" s="58"/>
      <c r="TUO75" s="58"/>
      <c r="TUP75" s="58"/>
      <c r="TUQ75" s="58"/>
      <c r="TUR75" s="58"/>
      <c r="TUS75" s="58"/>
      <c r="TUT75" s="58"/>
      <c r="TUU75" s="58"/>
      <c r="TUV75" s="58"/>
      <c r="TUW75" s="58"/>
      <c r="TUX75" s="58"/>
      <c r="TUY75" s="58"/>
      <c r="TUZ75" s="58"/>
      <c r="TVA75" s="58"/>
      <c r="TVB75" s="58"/>
      <c r="TVC75" s="58"/>
      <c r="TVD75" s="58"/>
      <c r="TVE75" s="58"/>
      <c r="TVF75" s="58"/>
      <c r="TVG75" s="58"/>
      <c r="TVH75" s="58"/>
      <c r="TVI75" s="58"/>
      <c r="TVJ75" s="58"/>
      <c r="TVK75" s="58"/>
      <c r="TVL75" s="58"/>
      <c r="TVM75" s="58"/>
      <c r="TVN75" s="58"/>
      <c r="TVO75" s="58"/>
      <c r="TVP75" s="58"/>
      <c r="TVQ75" s="58"/>
      <c r="TVR75" s="58"/>
      <c r="TVS75" s="58"/>
      <c r="TVT75" s="58"/>
      <c r="TVU75" s="58"/>
      <c r="TVV75" s="58"/>
      <c r="TVW75" s="58"/>
      <c r="TVX75" s="58"/>
      <c r="TVY75" s="58"/>
      <c r="TVZ75" s="58"/>
      <c r="TWA75" s="58"/>
      <c r="TWB75" s="58"/>
      <c r="TWC75" s="58"/>
      <c r="TWD75" s="58"/>
      <c r="TWE75" s="58"/>
      <c r="TWF75" s="58"/>
      <c r="TWG75" s="58"/>
      <c r="TWH75" s="58"/>
      <c r="TWI75" s="58"/>
      <c r="TWJ75" s="58"/>
      <c r="TWK75" s="58"/>
      <c r="TWL75" s="58"/>
      <c r="TWM75" s="58"/>
      <c r="TWN75" s="58"/>
      <c r="TWO75" s="58"/>
      <c r="TWP75" s="58"/>
      <c r="TWQ75" s="58"/>
      <c r="TWR75" s="58"/>
      <c r="TWS75" s="58"/>
      <c r="TWT75" s="58"/>
      <c r="TWU75" s="58"/>
      <c r="TWV75" s="58"/>
      <c r="TWW75" s="58"/>
      <c r="TWX75" s="58"/>
      <c r="TWY75" s="58"/>
      <c r="TWZ75" s="58"/>
      <c r="TXA75" s="58"/>
      <c r="TXB75" s="58"/>
      <c r="TXC75" s="58"/>
      <c r="TXD75" s="58"/>
      <c r="TXE75" s="58"/>
      <c r="TXF75" s="58"/>
      <c r="TXG75" s="58"/>
      <c r="TXH75" s="58"/>
      <c r="TXI75" s="58"/>
      <c r="TXJ75" s="58"/>
      <c r="TXK75" s="58"/>
      <c r="TXL75" s="58"/>
      <c r="TXM75" s="58"/>
      <c r="TXN75" s="58"/>
      <c r="TXO75" s="58"/>
      <c r="TXP75" s="58"/>
      <c r="TXQ75" s="58"/>
      <c r="TXR75" s="58"/>
      <c r="TXS75" s="58"/>
      <c r="TXT75" s="58"/>
      <c r="TXU75" s="58"/>
      <c r="TXV75" s="58"/>
      <c r="TXW75" s="58"/>
      <c r="TXX75" s="58"/>
      <c r="TXY75" s="58"/>
      <c r="TXZ75" s="58"/>
      <c r="TYA75" s="58"/>
      <c r="TYB75" s="58"/>
      <c r="TYC75" s="58"/>
      <c r="TYD75" s="58"/>
      <c r="TYE75" s="58"/>
      <c r="TYF75" s="58"/>
      <c r="TYG75" s="58"/>
      <c r="TYH75" s="58"/>
      <c r="TYI75" s="58"/>
      <c r="TYJ75" s="58"/>
      <c r="TYK75" s="58"/>
      <c r="TYL75" s="58"/>
      <c r="TYM75" s="58"/>
      <c r="TYN75" s="58"/>
      <c r="TYO75" s="58"/>
      <c r="TYP75" s="58"/>
      <c r="TYQ75" s="58"/>
      <c r="TYR75" s="58"/>
      <c r="TYS75" s="58"/>
      <c r="TYT75" s="58"/>
      <c r="TYU75" s="58"/>
      <c r="TYV75" s="58"/>
      <c r="TYW75" s="58"/>
      <c r="TYX75" s="58"/>
      <c r="TYY75" s="58"/>
      <c r="TYZ75" s="58"/>
      <c r="TZA75" s="58"/>
      <c r="TZB75" s="58"/>
      <c r="TZC75" s="58"/>
      <c r="TZD75" s="58"/>
      <c r="TZE75" s="58"/>
      <c r="TZF75" s="58"/>
      <c r="TZG75" s="58"/>
      <c r="TZH75" s="58"/>
      <c r="TZI75" s="58"/>
      <c r="TZJ75" s="58"/>
      <c r="TZK75" s="58"/>
      <c r="TZL75" s="58"/>
      <c r="TZM75" s="58"/>
      <c r="TZN75" s="58"/>
      <c r="TZO75" s="58"/>
      <c r="TZP75" s="58"/>
      <c r="TZQ75" s="58"/>
      <c r="TZR75" s="58"/>
      <c r="TZS75" s="58"/>
      <c r="TZT75" s="58"/>
      <c r="TZU75" s="58"/>
      <c r="TZV75" s="58"/>
      <c r="TZW75" s="58"/>
      <c r="TZX75" s="58"/>
      <c r="TZY75" s="58"/>
      <c r="TZZ75" s="58"/>
      <c r="UAA75" s="58"/>
      <c r="UAB75" s="58"/>
      <c r="UAC75" s="58"/>
      <c r="UAD75" s="58"/>
      <c r="UAE75" s="58"/>
      <c r="UAF75" s="58"/>
      <c r="UAG75" s="58"/>
      <c r="UAH75" s="58"/>
      <c r="UAI75" s="58"/>
      <c r="UAJ75" s="58"/>
      <c r="UAK75" s="58"/>
      <c r="UAL75" s="58"/>
      <c r="UAM75" s="58"/>
      <c r="UAN75" s="58"/>
      <c r="UAO75" s="58"/>
      <c r="UAP75" s="58"/>
      <c r="UAQ75" s="58"/>
      <c r="UAR75" s="58"/>
      <c r="UAS75" s="58"/>
      <c r="UAT75" s="58"/>
      <c r="UAU75" s="58"/>
      <c r="UAV75" s="58"/>
      <c r="UAW75" s="58"/>
      <c r="UAX75" s="58"/>
      <c r="UAY75" s="58"/>
      <c r="UAZ75" s="58"/>
      <c r="UBA75" s="58"/>
      <c r="UBB75" s="58"/>
      <c r="UBC75" s="58"/>
      <c r="UBD75" s="58"/>
      <c r="UBE75" s="58"/>
      <c r="UBF75" s="58"/>
      <c r="UBG75" s="58"/>
      <c r="UBH75" s="58"/>
      <c r="UBI75" s="58"/>
      <c r="UBJ75" s="58"/>
      <c r="UBK75" s="58"/>
      <c r="UBL75" s="58"/>
      <c r="UBM75" s="58"/>
      <c r="UBN75" s="58"/>
      <c r="UBO75" s="58"/>
      <c r="UBP75" s="58"/>
      <c r="UBQ75" s="58"/>
      <c r="UBR75" s="58"/>
      <c r="UBS75" s="58"/>
      <c r="UBT75" s="58"/>
      <c r="UBU75" s="58"/>
      <c r="UBV75" s="58"/>
      <c r="UBW75" s="58"/>
      <c r="UBX75" s="58"/>
      <c r="UBY75" s="58"/>
      <c r="UBZ75" s="58"/>
      <c r="UCA75" s="58"/>
      <c r="UCB75" s="58"/>
      <c r="UCC75" s="58"/>
      <c r="UCD75" s="58"/>
      <c r="UCE75" s="58"/>
      <c r="UCF75" s="58"/>
      <c r="UCG75" s="58"/>
      <c r="UCH75" s="58"/>
      <c r="UCI75" s="58"/>
      <c r="UCJ75" s="58"/>
      <c r="UCK75" s="58"/>
      <c r="UCL75" s="58"/>
      <c r="UCM75" s="58"/>
      <c r="UCN75" s="58"/>
      <c r="UCO75" s="58"/>
      <c r="UCP75" s="58"/>
      <c r="UCQ75" s="58"/>
      <c r="UCR75" s="58"/>
      <c r="UCS75" s="58"/>
      <c r="UCT75" s="58"/>
      <c r="UCU75" s="58"/>
      <c r="UCV75" s="58"/>
      <c r="UCW75" s="58"/>
      <c r="UCX75" s="58"/>
      <c r="UCY75" s="58"/>
      <c r="UCZ75" s="58"/>
      <c r="UDA75" s="58"/>
      <c r="UDB75" s="58"/>
      <c r="UDC75" s="58"/>
      <c r="UDD75" s="58"/>
      <c r="UDE75" s="58"/>
      <c r="UDF75" s="58"/>
      <c r="UDG75" s="58"/>
      <c r="UDH75" s="58"/>
      <c r="UDI75" s="58"/>
      <c r="UDJ75" s="58"/>
      <c r="UDK75" s="58"/>
      <c r="UDL75" s="58"/>
      <c r="UDM75" s="58"/>
      <c r="UDN75" s="58"/>
      <c r="UDO75" s="58"/>
      <c r="UDP75" s="58"/>
      <c r="UDQ75" s="58"/>
      <c r="UDR75" s="58"/>
      <c r="UDS75" s="58"/>
      <c r="UDT75" s="58"/>
      <c r="UDU75" s="58"/>
      <c r="UDV75" s="58"/>
      <c r="UDW75" s="58"/>
      <c r="UDX75" s="58"/>
      <c r="UDY75" s="58"/>
      <c r="UDZ75" s="58"/>
      <c r="UEA75" s="58"/>
      <c r="UEB75" s="58"/>
      <c r="UEC75" s="58"/>
      <c r="UED75" s="58"/>
      <c r="UEE75" s="58"/>
      <c r="UEF75" s="58"/>
      <c r="UEG75" s="58"/>
      <c r="UEH75" s="58"/>
      <c r="UEI75" s="58"/>
      <c r="UEJ75" s="58"/>
      <c r="UEK75" s="58"/>
      <c r="UEL75" s="58"/>
      <c r="UEM75" s="58"/>
      <c r="UEN75" s="58"/>
      <c r="UEO75" s="58"/>
      <c r="UEP75" s="58"/>
      <c r="UEQ75" s="58"/>
      <c r="UER75" s="58"/>
      <c r="UES75" s="58"/>
      <c r="UET75" s="58"/>
      <c r="UEU75" s="58"/>
      <c r="UEV75" s="58"/>
      <c r="UEW75" s="58"/>
      <c r="UEX75" s="58"/>
      <c r="UEY75" s="58"/>
      <c r="UEZ75" s="58"/>
      <c r="UFA75" s="58"/>
      <c r="UFB75" s="58"/>
      <c r="UFC75" s="58"/>
      <c r="UFD75" s="58"/>
      <c r="UFE75" s="58"/>
      <c r="UFF75" s="58"/>
      <c r="UFG75" s="58"/>
      <c r="UFH75" s="58"/>
      <c r="UFI75" s="58"/>
      <c r="UFJ75" s="58"/>
      <c r="UFK75" s="58"/>
      <c r="UFL75" s="58"/>
      <c r="UFM75" s="58"/>
      <c r="UFN75" s="58"/>
      <c r="UFO75" s="58"/>
      <c r="UFP75" s="58"/>
      <c r="UFQ75" s="58"/>
      <c r="UFR75" s="58"/>
      <c r="UFS75" s="58"/>
      <c r="UFT75" s="58"/>
      <c r="UFU75" s="58"/>
      <c r="UFV75" s="58"/>
      <c r="UFW75" s="58"/>
      <c r="UFX75" s="58"/>
      <c r="UFY75" s="58"/>
      <c r="UFZ75" s="58"/>
      <c r="UGA75" s="58"/>
      <c r="UGB75" s="58"/>
      <c r="UGC75" s="58"/>
      <c r="UGD75" s="58"/>
      <c r="UGE75" s="58"/>
      <c r="UGF75" s="58"/>
      <c r="UGG75" s="58"/>
      <c r="UGH75" s="58"/>
      <c r="UGI75" s="58"/>
      <c r="UGJ75" s="58"/>
      <c r="UGK75" s="58"/>
      <c r="UGL75" s="58"/>
      <c r="UGM75" s="58"/>
      <c r="UGN75" s="58"/>
      <c r="UGO75" s="58"/>
      <c r="UGP75" s="58"/>
      <c r="UGQ75" s="58"/>
      <c r="UGR75" s="58"/>
      <c r="UGS75" s="58"/>
      <c r="UGT75" s="58"/>
      <c r="UGU75" s="58"/>
      <c r="UGV75" s="58"/>
      <c r="UGW75" s="58"/>
      <c r="UGX75" s="58"/>
      <c r="UGY75" s="58"/>
      <c r="UGZ75" s="58"/>
      <c r="UHA75" s="58"/>
      <c r="UHB75" s="58"/>
      <c r="UHC75" s="58"/>
      <c r="UHD75" s="58"/>
      <c r="UHE75" s="58"/>
      <c r="UHF75" s="58"/>
      <c r="UHG75" s="58"/>
      <c r="UHH75" s="58"/>
      <c r="UHI75" s="58"/>
      <c r="UHJ75" s="58"/>
      <c r="UHK75" s="58"/>
      <c r="UHL75" s="58"/>
      <c r="UHM75" s="58"/>
      <c r="UHN75" s="58"/>
      <c r="UHO75" s="58"/>
      <c r="UHP75" s="58"/>
      <c r="UHQ75" s="58"/>
      <c r="UHR75" s="58"/>
      <c r="UHS75" s="58"/>
      <c r="UHT75" s="58"/>
      <c r="UHU75" s="58"/>
      <c r="UHV75" s="58"/>
      <c r="UHW75" s="58"/>
      <c r="UHX75" s="58"/>
      <c r="UHY75" s="58"/>
      <c r="UHZ75" s="58"/>
      <c r="UIA75" s="58"/>
      <c r="UIB75" s="58"/>
      <c r="UIC75" s="58"/>
      <c r="UID75" s="58"/>
      <c r="UIE75" s="58"/>
      <c r="UIF75" s="58"/>
      <c r="UIG75" s="58"/>
      <c r="UIH75" s="58"/>
      <c r="UII75" s="58"/>
      <c r="UIJ75" s="58"/>
      <c r="UIK75" s="58"/>
      <c r="UIL75" s="58"/>
      <c r="UIM75" s="58"/>
      <c r="UIN75" s="58"/>
      <c r="UIO75" s="58"/>
      <c r="UIP75" s="58"/>
      <c r="UIQ75" s="58"/>
      <c r="UIR75" s="58"/>
      <c r="UIS75" s="58"/>
      <c r="UIT75" s="58"/>
      <c r="UIU75" s="58"/>
      <c r="UIV75" s="58"/>
      <c r="UIW75" s="58"/>
      <c r="UIX75" s="58"/>
      <c r="UIY75" s="58"/>
      <c r="UIZ75" s="58"/>
      <c r="UJA75" s="58"/>
      <c r="UJB75" s="58"/>
      <c r="UJC75" s="58"/>
      <c r="UJD75" s="58"/>
      <c r="UJE75" s="58"/>
      <c r="UJF75" s="58"/>
      <c r="UJG75" s="58"/>
      <c r="UJH75" s="58"/>
      <c r="UJI75" s="58"/>
      <c r="UJJ75" s="58"/>
      <c r="UJK75" s="58"/>
      <c r="UJL75" s="58"/>
      <c r="UJM75" s="58"/>
      <c r="UJN75" s="58"/>
      <c r="UJO75" s="58"/>
      <c r="UJP75" s="58"/>
      <c r="UJQ75" s="58"/>
      <c r="UJR75" s="58"/>
      <c r="UJS75" s="58"/>
      <c r="UJT75" s="58"/>
      <c r="UJU75" s="58"/>
      <c r="UJV75" s="58"/>
      <c r="UJW75" s="58"/>
      <c r="UJX75" s="58"/>
      <c r="UJY75" s="58"/>
      <c r="UJZ75" s="58"/>
      <c r="UKA75" s="58"/>
      <c r="UKB75" s="58"/>
      <c r="UKC75" s="58"/>
      <c r="UKD75" s="58"/>
      <c r="UKE75" s="58"/>
      <c r="UKF75" s="58"/>
      <c r="UKG75" s="58"/>
      <c r="UKH75" s="58"/>
      <c r="UKI75" s="58"/>
      <c r="UKJ75" s="58"/>
      <c r="UKK75" s="58"/>
      <c r="UKL75" s="58"/>
      <c r="UKM75" s="58"/>
      <c r="UKN75" s="58"/>
      <c r="UKO75" s="58"/>
      <c r="UKP75" s="58"/>
      <c r="UKQ75" s="58"/>
      <c r="UKR75" s="58"/>
      <c r="UKS75" s="58"/>
      <c r="UKT75" s="58"/>
      <c r="UKU75" s="58"/>
      <c r="UKV75" s="58"/>
      <c r="UKW75" s="58"/>
      <c r="UKX75" s="58"/>
      <c r="UKY75" s="58"/>
      <c r="UKZ75" s="58"/>
      <c r="ULA75" s="58"/>
      <c r="ULB75" s="58"/>
      <c r="ULC75" s="58"/>
      <c r="ULD75" s="58"/>
      <c r="ULE75" s="58"/>
      <c r="ULF75" s="58"/>
      <c r="ULG75" s="58"/>
      <c r="ULH75" s="58"/>
      <c r="ULI75" s="58"/>
      <c r="ULJ75" s="58"/>
      <c r="ULK75" s="58"/>
      <c r="ULL75" s="58"/>
      <c r="ULM75" s="58"/>
      <c r="ULN75" s="58"/>
      <c r="ULO75" s="58"/>
      <c r="ULP75" s="58"/>
      <c r="ULQ75" s="58"/>
      <c r="ULR75" s="58"/>
      <c r="ULS75" s="58"/>
      <c r="ULT75" s="58"/>
      <c r="ULU75" s="58"/>
      <c r="ULV75" s="58"/>
      <c r="ULW75" s="58"/>
      <c r="ULX75" s="58"/>
      <c r="ULY75" s="58"/>
      <c r="ULZ75" s="58"/>
      <c r="UMA75" s="58"/>
      <c r="UMB75" s="58"/>
      <c r="UMC75" s="58"/>
      <c r="UMD75" s="58"/>
      <c r="UME75" s="58"/>
      <c r="UMF75" s="58"/>
      <c r="UMG75" s="58"/>
      <c r="UMH75" s="58"/>
      <c r="UMI75" s="58"/>
      <c r="UMJ75" s="58"/>
      <c r="UMK75" s="58"/>
      <c r="UML75" s="58"/>
      <c r="UMM75" s="58"/>
      <c r="UMN75" s="58"/>
      <c r="UMO75" s="58"/>
      <c r="UMP75" s="58"/>
      <c r="UMQ75" s="58"/>
      <c r="UMR75" s="58"/>
      <c r="UMS75" s="58"/>
      <c r="UMT75" s="58"/>
      <c r="UMU75" s="58"/>
      <c r="UMV75" s="58"/>
      <c r="UMW75" s="58"/>
      <c r="UMX75" s="58"/>
      <c r="UMY75" s="58"/>
      <c r="UMZ75" s="58"/>
      <c r="UNA75" s="58"/>
      <c r="UNB75" s="58"/>
      <c r="UNC75" s="58"/>
      <c r="UND75" s="58"/>
      <c r="UNE75" s="58"/>
      <c r="UNF75" s="58"/>
      <c r="UNG75" s="58"/>
      <c r="UNH75" s="58"/>
      <c r="UNI75" s="58"/>
      <c r="UNJ75" s="58"/>
      <c r="UNK75" s="58"/>
      <c r="UNL75" s="58"/>
      <c r="UNM75" s="58"/>
      <c r="UNN75" s="58"/>
      <c r="UNO75" s="58"/>
      <c r="UNP75" s="58"/>
      <c r="UNQ75" s="58"/>
      <c r="UNR75" s="58"/>
      <c r="UNS75" s="58"/>
      <c r="UNT75" s="58"/>
      <c r="UNU75" s="58"/>
      <c r="UNV75" s="58"/>
      <c r="UNW75" s="58"/>
      <c r="UNX75" s="58"/>
      <c r="UNY75" s="58"/>
      <c r="UNZ75" s="58"/>
      <c r="UOA75" s="58"/>
      <c r="UOB75" s="58"/>
      <c r="UOC75" s="58"/>
      <c r="UOD75" s="58"/>
      <c r="UOE75" s="58"/>
      <c r="UOF75" s="58"/>
      <c r="UOG75" s="58"/>
      <c r="UOH75" s="58"/>
      <c r="UOI75" s="58"/>
      <c r="UOJ75" s="58"/>
      <c r="UOK75" s="58"/>
      <c r="UOL75" s="58"/>
      <c r="UOM75" s="58"/>
      <c r="UON75" s="58"/>
      <c r="UOO75" s="58"/>
      <c r="UOP75" s="58"/>
      <c r="UOQ75" s="58"/>
      <c r="UOR75" s="58"/>
      <c r="UOS75" s="58"/>
      <c r="UOT75" s="58"/>
      <c r="UOU75" s="58"/>
      <c r="UOV75" s="58"/>
      <c r="UOW75" s="58"/>
      <c r="UOX75" s="58"/>
      <c r="UOY75" s="58"/>
      <c r="UOZ75" s="58"/>
      <c r="UPA75" s="58"/>
      <c r="UPB75" s="58"/>
      <c r="UPC75" s="58"/>
      <c r="UPD75" s="58"/>
      <c r="UPE75" s="58"/>
      <c r="UPF75" s="58"/>
      <c r="UPG75" s="58"/>
      <c r="UPH75" s="58"/>
      <c r="UPI75" s="58"/>
      <c r="UPJ75" s="58"/>
      <c r="UPK75" s="58"/>
      <c r="UPL75" s="58"/>
      <c r="UPM75" s="58"/>
      <c r="UPN75" s="58"/>
      <c r="UPO75" s="58"/>
      <c r="UPP75" s="58"/>
      <c r="UPQ75" s="58"/>
      <c r="UPR75" s="58"/>
      <c r="UPS75" s="58"/>
      <c r="UPT75" s="58"/>
      <c r="UPU75" s="58"/>
      <c r="UPV75" s="58"/>
      <c r="UPW75" s="58"/>
      <c r="UPX75" s="58"/>
      <c r="UPY75" s="58"/>
      <c r="UPZ75" s="58"/>
      <c r="UQA75" s="58"/>
      <c r="UQB75" s="58"/>
      <c r="UQC75" s="58"/>
      <c r="UQD75" s="58"/>
      <c r="UQE75" s="58"/>
      <c r="UQF75" s="58"/>
      <c r="UQG75" s="58"/>
      <c r="UQH75" s="58"/>
      <c r="UQI75" s="58"/>
      <c r="UQJ75" s="58"/>
      <c r="UQK75" s="58"/>
      <c r="UQL75" s="58"/>
      <c r="UQM75" s="58"/>
      <c r="UQN75" s="58"/>
      <c r="UQO75" s="58"/>
      <c r="UQP75" s="58"/>
      <c r="UQQ75" s="58"/>
      <c r="UQR75" s="58"/>
      <c r="UQS75" s="58"/>
      <c r="UQT75" s="58"/>
      <c r="UQU75" s="58"/>
      <c r="UQV75" s="58"/>
      <c r="UQW75" s="58"/>
      <c r="UQX75" s="58"/>
      <c r="UQY75" s="58"/>
      <c r="UQZ75" s="58"/>
      <c r="URA75" s="58"/>
      <c r="URB75" s="58"/>
      <c r="URC75" s="58"/>
      <c r="URD75" s="58"/>
      <c r="URE75" s="58"/>
      <c r="URF75" s="58"/>
      <c r="URG75" s="58"/>
      <c r="URH75" s="58"/>
      <c r="URI75" s="58"/>
      <c r="URJ75" s="58"/>
      <c r="URK75" s="58"/>
      <c r="URL75" s="58"/>
      <c r="URM75" s="58"/>
      <c r="URN75" s="58"/>
      <c r="URO75" s="58"/>
      <c r="URP75" s="58"/>
      <c r="URQ75" s="58"/>
      <c r="URR75" s="58"/>
      <c r="URS75" s="58"/>
      <c r="URT75" s="58"/>
      <c r="URU75" s="58"/>
      <c r="URV75" s="58"/>
      <c r="URW75" s="58"/>
      <c r="URX75" s="58"/>
      <c r="URY75" s="58"/>
      <c r="URZ75" s="58"/>
      <c r="USA75" s="58"/>
      <c r="USB75" s="58"/>
      <c r="USC75" s="58"/>
      <c r="USD75" s="58"/>
      <c r="USE75" s="58"/>
      <c r="USF75" s="58"/>
      <c r="USG75" s="58"/>
      <c r="USH75" s="58"/>
      <c r="USI75" s="58"/>
      <c r="USJ75" s="58"/>
      <c r="USK75" s="58"/>
      <c r="USL75" s="58"/>
      <c r="USM75" s="58"/>
      <c r="USN75" s="58"/>
      <c r="USO75" s="58"/>
      <c r="USP75" s="58"/>
      <c r="USQ75" s="58"/>
      <c r="USR75" s="58"/>
      <c r="USS75" s="58"/>
      <c r="UST75" s="58"/>
      <c r="USU75" s="58"/>
      <c r="USV75" s="58"/>
      <c r="USW75" s="58"/>
      <c r="USX75" s="58"/>
      <c r="USY75" s="58"/>
      <c r="USZ75" s="58"/>
      <c r="UTA75" s="58"/>
      <c r="UTB75" s="58"/>
      <c r="UTC75" s="58"/>
      <c r="UTD75" s="58"/>
      <c r="UTE75" s="58"/>
      <c r="UTF75" s="58"/>
      <c r="UTG75" s="58"/>
      <c r="UTH75" s="58"/>
      <c r="UTI75" s="58"/>
      <c r="UTJ75" s="58"/>
      <c r="UTK75" s="58"/>
      <c r="UTL75" s="58"/>
      <c r="UTM75" s="58"/>
      <c r="UTN75" s="58"/>
      <c r="UTO75" s="58"/>
      <c r="UTP75" s="58"/>
      <c r="UTQ75" s="58"/>
      <c r="UTR75" s="58"/>
      <c r="UTS75" s="58"/>
      <c r="UTT75" s="58"/>
      <c r="UTU75" s="58"/>
      <c r="UTV75" s="58"/>
      <c r="UTW75" s="58"/>
      <c r="UTX75" s="58"/>
      <c r="UTY75" s="58"/>
      <c r="UTZ75" s="58"/>
      <c r="UUA75" s="58"/>
      <c r="UUB75" s="58"/>
      <c r="UUC75" s="58"/>
      <c r="UUD75" s="58"/>
      <c r="UUE75" s="58"/>
      <c r="UUF75" s="58"/>
      <c r="UUG75" s="58"/>
      <c r="UUH75" s="58"/>
      <c r="UUI75" s="58"/>
      <c r="UUJ75" s="58"/>
      <c r="UUK75" s="58"/>
      <c r="UUL75" s="58"/>
      <c r="UUM75" s="58"/>
      <c r="UUN75" s="58"/>
      <c r="UUO75" s="58"/>
      <c r="UUP75" s="58"/>
      <c r="UUQ75" s="58"/>
      <c r="UUR75" s="58"/>
      <c r="UUS75" s="58"/>
      <c r="UUT75" s="58"/>
      <c r="UUU75" s="58"/>
      <c r="UUV75" s="58"/>
      <c r="UUW75" s="58"/>
      <c r="UUX75" s="58"/>
      <c r="UUY75" s="58"/>
      <c r="UUZ75" s="58"/>
      <c r="UVA75" s="58"/>
      <c r="UVB75" s="58"/>
      <c r="UVC75" s="58"/>
      <c r="UVD75" s="58"/>
      <c r="UVE75" s="58"/>
      <c r="UVF75" s="58"/>
      <c r="UVG75" s="58"/>
      <c r="UVH75" s="58"/>
      <c r="UVI75" s="58"/>
      <c r="UVJ75" s="58"/>
      <c r="UVK75" s="58"/>
      <c r="UVL75" s="58"/>
      <c r="UVM75" s="58"/>
      <c r="UVN75" s="58"/>
      <c r="UVO75" s="58"/>
      <c r="UVP75" s="58"/>
      <c r="UVQ75" s="58"/>
      <c r="UVR75" s="58"/>
      <c r="UVS75" s="58"/>
      <c r="UVT75" s="58"/>
      <c r="UVU75" s="58"/>
      <c r="UVV75" s="58"/>
      <c r="UVW75" s="58"/>
      <c r="UVX75" s="58"/>
      <c r="UVY75" s="58"/>
      <c r="UVZ75" s="58"/>
      <c r="UWA75" s="58"/>
      <c r="UWB75" s="58"/>
      <c r="UWC75" s="58"/>
      <c r="UWD75" s="58"/>
      <c r="UWE75" s="58"/>
      <c r="UWF75" s="58"/>
      <c r="UWG75" s="58"/>
      <c r="UWH75" s="58"/>
      <c r="UWI75" s="58"/>
      <c r="UWJ75" s="58"/>
      <c r="UWK75" s="58"/>
      <c r="UWL75" s="58"/>
      <c r="UWM75" s="58"/>
      <c r="UWN75" s="58"/>
      <c r="UWO75" s="58"/>
      <c r="UWP75" s="58"/>
      <c r="UWQ75" s="58"/>
      <c r="UWR75" s="58"/>
      <c r="UWS75" s="58"/>
      <c r="UWT75" s="58"/>
      <c r="UWU75" s="58"/>
      <c r="UWV75" s="58"/>
      <c r="UWW75" s="58"/>
      <c r="UWX75" s="58"/>
      <c r="UWY75" s="58"/>
      <c r="UWZ75" s="58"/>
      <c r="UXA75" s="58"/>
      <c r="UXB75" s="58"/>
      <c r="UXC75" s="58"/>
      <c r="UXD75" s="58"/>
      <c r="UXE75" s="58"/>
      <c r="UXF75" s="58"/>
      <c r="UXG75" s="58"/>
      <c r="UXH75" s="58"/>
      <c r="UXI75" s="58"/>
      <c r="UXJ75" s="58"/>
      <c r="UXK75" s="58"/>
      <c r="UXL75" s="58"/>
      <c r="UXM75" s="58"/>
      <c r="UXN75" s="58"/>
      <c r="UXO75" s="58"/>
      <c r="UXP75" s="58"/>
      <c r="UXQ75" s="58"/>
      <c r="UXR75" s="58"/>
      <c r="UXS75" s="58"/>
      <c r="UXT75" s="58"/>
      <c r="UXU75" s="58"/>
      <c r="UXV75" s="58"/>
      <c r="UXW75" s="58"/>
      <c r="UXX75" s="58"/>
      <c r="UXY75" s="58"/>
      <c r="UXZ75" s="58"/>
      <c r="UYA75" s="58"/>
      <c r="UYB75" s="58"/>
      <c r="UYC75" s="58"/>
      <c r="UYD75" s="58"/>
      <c r="UYE75" s="58"/>
      <c r="UYF75" s="58"/>
      <c r="UYG75" s="58"/>
      <c r="UYH75" s="58"/>
      <c r="UYI75" s="58"/>
      <c r="UYJ75" s="58"/>
      <c r="UYK75" s="58"/>
      <c r="UYL75" s="58"/>
      <c r="UYM75" s="58"/>
      <c r="UYN75" s="58"/>
      <c r="UYO75" s="58"/>
      <c r="UYP75" s="58"/>
      <c r="UYQ75" s="58"/>
      <c r="UYR75" s="58"/>
      <c r="UYS75" s="58"/>
      <c r="UYT75" s="58"/>
      <c r="UYU75" s="58"/>
      <c r="UYV75" s="58"/>
      <c r="UYW75" s="58"/>
      <c r="UYX75" s="58"/>
      <c r="UYY75" s="58"/>
      <c r="UYZ75" s="58"/>
      <c r="UZA75" s="58"/>
      <c r="UZB75" s="58"/>
      <c r="UZC75" s="58"/>
      <c r="UZD75" s="58"/>
      <c r="UZE75" s="58"/>
      <c r="UZF75" s="58"/>
      <c r="UZG75" s="58"/>
      <c r="UZH75" s="58"/>
      <c r="UZI75" s="58"/>
      <c r="UZJ75" s="58"/>
      <c r="UZK75" s="58"/>
      <c r="UZL75" s="58"/>
      <c r="UZM75" s="58"/>
      <c r="UZN75" s="58"/>
      <c r="UZO75" s="58"/>
      <c r="UZP75" s="58"/>
      <c r="UZQ75" s="58"/>
      <c r="UZR75" s="58"/>
      <c r="UZS75" s="58"/>
      <c r="UZT75" s="58"/>
      <c r="UZU75" s="58"/>
      <c r="UZV75" s="58"/>
      <c r="UZW75" s="58"/>
      <c r="UZX75" s="58"/>
      <c r="UZY75" s="58"/>
      <c r="UZZ75" s="58"/>
      <c r="VAA75" s="58"/>
      <c r="VAB75" s="58"/>
      <c r="VAC75" s="58"/>
      <c r="VAD75" s="58"/>
      <c r="VAE75" s="58"/>
      <c r="VAF75" s="58"/>
      <c r="VAG75" s="58"/>
      <c r="VAH75" s="58"/>
      <c r="VAI75" s="58"/>
      <c r="VAJ75" s="58"/>
      <c r="VAK75" s="58"/>
      <c r="VAL75" s="58"/>
      <c r="VAM75" s="58"/>
      <c r="VAN75" s="58"/>
      <c r="VAO75" s="58"/>
      <c r="VAP75" s="58"/>
      <c r="VAQ75" s="58"/>
      <c r="VAR75" s="58"/>
      <c r="VAS75" s="58"/>
      <c r="VAT75" s="58"/>
      <c r="VAU75" s="58"/>
      <c r="VAV75" s="58"/>
      <c r="VAW75" s="58"/>
      <c r="VAX75" s="58"/>
      <c r="VAY75" s="58"/>
      <c r="VAZ75" s="58"/>
      <c r="VBA75" s="58"/>
      <c r="VBB75" s="58"/>
      <c r="VBC75" s="58"/>
      <c r="VBD75" s="58"/>
      <c r="VBE75" s="58"/>
      <c r="VBF75" s="58"/>
      <c r="VBG75" s="58"/>
      <c r="VBH75" s="58"/>
      <c r="VBI75" s="58"/>
      <c r="VBJ75" s="58"/>
      <c r="VBK75" s="58"/>
      <c r="VBL75" s="58"/>
      <c r="VBM75" s="58"/>
      <c r="VBN75" s="58"/>
      <c r="VBO75" s="58"/>
      <c r="VBP75" s="58"/>
      <c r="VBQ75" s="58"/>
      <c r="VBR75" s="58"/>
      <c r="VBS75" s="58"/>
      <c r="VBT75" s="58"/>
      <c r="VBU75" s="58"/>
      <c r="VBV75" s="58"/>
      <c r="VBW75" s="58"/>
      <c r="VBX75" s="58"/>
      <c r="VBY75" s="58"/>
      <c r="VBZ75" s="58"/>
      <c r="VCA75" s="58"/>
      <c r="VCB75" s="58"/>
      <c r="VCC75" s="58"/>
      <c r="VCD75" s="58"/>
      <c r="VCE75" s="58"/>
      <c r="VCF75" s="58"/>
      <c r="VCG75" s="58"/>
      <c r="VCH75" s="58"/>
      <c r="VCI75" s="58"/>
      <c r="VCJ75" s="58"/>
      <c r="VCK75" s="58"/>
      <c r="VCL75" s="58"/>
      <c r="VCM75" s="58"/>
      <c r="VCN75" s="58"/>
      <c r="VCO75" s="58"/>
      <c r="VCP75" s="58"/>
      <c r="VCQ75" s="58"/>
      <c r="VCR75" s="58"/>
      <c r="VCS75" s="58"/>
      <c r="VCT75" s="58"/>
      <c r="VCU75" s="58"/>
      <c r="VCV75" s="58"/>
      <c r="VCW75" s="58"/>
      <c r="VCX75" s="58"/>
      <c r="VCY75" s="58"/>
      <c r="VCZ75" s="58"/>
      <c r="VDA75" s="58"/>
      <c r="VDB75" s="58"/>
      <c r="VDC75" s="58"/>
      <c r="VDD75" s="58"/>
      <c r="VDE75" s="58"/>
      <c r="VDF75" s="58"/>
      <c r="VDG75" s="58"/>
      <c r="VDH75" s="58"/>
      <c r="VDI75" s="58"/>
      <c r="VDJ75" s="58"/>
      <c r="VDK75" s="58"/>
      <c r="VDL75" s="58"/>
      <c r="VDM75" s="58"/>
      <c r="VDN75" s="58"/>
      <c r="VDO75" s="58"/>
      <c r="VDP75" s="58"/>
      <c r="VDQ75" s="58"/>
      <c r="VDR75" s="58"/>
      <c r="VDS75" s="58"/>
      <c r="VDT75" s="58"/>
      <c r="VDU75" s="58"/>
      <c r="VDV75" s="58"/>
      <c r="VDW75" s="58"/>
      <c r="VDX75" s="58"/>
      <c r="VDY75" s="58"/>
      <c r="VDZ75" s="58"/>
      <c r="VEA75" s="58"/>
      <c r="VEB75" s="58"/>
      <c r="VEC75" s="58"/>
      <c r="VED75" s="58"/>
      <c r="VEE75" s="58"/>
      <c r="VEF75" s="58"/>
      <c r="VEG75" s="58"/>
      <c r="VEH75" s="58"/>
      <c r="VEI75" s="58"/>
      <c r="VEJ75" s="58"/>
      <c r="VEK75" s="58"/>
      <c r="VEL75" s="58"/>
      <c r="VEM75" s="58"/>
      <c r="VEN75" s="58"/>
      <c r="VEO75" s="58"/>
      <c r="VEP75" s="58"/>
      <c r="VEQ75" s="58"/>
      <c r="VER75" s="58"/>
      <c r="VES75" s="58"/>
      <c r="VET75" s="58"/>
      <c r="VEU75" s="58"/>
      <c r="VEV75" s="58"/>
      <c r="VEW75" s="58"/>
      <c r="VEX75" s="58"/>
      <c r="VEY75" s="58"/>
      <c r="VEZ75" s="58"/>
      <c r="VFA75" s="58"/>
      <c r="VFB75" s="58"/>
      <c r="VFC75" s="58"/>
      <c r="VFD75" s="58"/>
      <c r="VFE75" s="58"/>
      <c r="VFF75" s="58"/>
      <c r="VFG75" s="58"/>
      <c r="VFH75" s="58"/>
      <c r="VFI75" s="58"/>
      <c r="VFJ75" s="58"/>
      <c r="VFK75" s="58"/>
      <c r="VFL75" s="58"/>
      <c r="VFM75" s="58"/>
      <c r="VFN75" s="58"/>
      <c r="VFO75" s="58"/>
      <c r="VFP75" s="58"/>
      <c r="VFQ75" s="58"/>
      <c r="VFR75" s="58"/>
      <c r="VFS75" s="58"/>
      <c r="VFT75" s="58"/>
      <c r="VFU75" s="58"/>
      <c r="VFV75" s="58"/>
      <c r="VFW75" s="58"/>
      <c r="VFX75" s="58"/>
      <c r="VFY75" s="58"/>
      <c r="VFZ75" s="58"/>
      <c r="VGA75" s="58"/>
      <c r="VGB75" s="58"/>
      <c r="VGC75" s="58"/>
      <c r="VGD75" s="58"/>
      <c r="VGE75" s="58"/>
      <c r="VGF75" s="58"/>
      <c r="VGG75" s="58"/>
      <c r="VGH75" s="58"/>
      <c r="VGI75" s="58"/>
      <c r="VGJ75" s="58"/>
      <c r="VGK75" s="58"/>
      <c r="VGL75" s="58"/>
      <c r="VGM75" s="58"/>
      <c r="VGN75" s="58"/>
      <c r="VGO75" s="58"/>
      <c r="VGP75" s="58"/>
      <c r="VGQ75" s="58"/>
      <c r="VGR75" s="58"/>
      <c r="VGS75" s="58"/>
      <c r="VGT75" s="58"/>
      <c r="VGU75" s="58"/>
      <c r="VGV75" s="58"/>
      <c r="VGW75" s="58"/>
      <c r="VGX75" s="58"/>
      <c r="VGY75" s="58"/>
      <c r="VGZ75" s="58"/>
      <c r="VHA75" s="58"/>
      <c r="VHB75" s="58"/>
      <c r="VHC75" s="58"/>
      <c r="VHD75" s="58"/>
      <c r="VHE75" s="58"/>
      <c r="VHF75" s="58"/>
      <c r="VHG75" s="58"/>
      <c r="VHH75" s="58"/>
      <c r="VHI75" s="58"/>
      <c r="VHJ75" s="58"/>
      <c r="VHK75" s="58"/>
      <c r="VHL75" s="58"/>
      <c r="VHM75" s="58"/>
      <c r="VHN75" s="58"/>
      <c r="VHO75" s="58"/>
      <c r="VHP75" s="58"/>
      <c r="VHQ75" s="58"/>
      <c r="VHR75" s="58"/>
      <c r="VHS75" s="58"/>
      <c r="VHT75" s="58"/>
      <c r="VHU75" s="58"/>
      <c r="VHV75" s="58"/>
      <c r="VHW75" s="58"/>
      <c r="VHX75" s="58"/>
      <c r="VHY75" s="58"/>
      <c r="VHZ75" s="58"/>
      <c r="VIA75" s="58"/>
      <c r="VIB75" s="58"/>
      <c r="VIC75" s="58"/>
      <c r="VID75" s="58"/>
      <c r="VIE75" s="58"/>
      <c r="VIF75" s="58"/>
      <c r="VIG75" s="58"/>
      <c r="VIH75" s="58"/>
      <c r="VII75" s="58"/>
      <c r="VIJ75" s="58"/>
      <c r="VIK75" s="58"/>
      <c r="VIL75" s="58"/>
      <c r="VIM75" s="58"/>
      <c r="VIN75" s="58"/>
      <c r="VIO75" s="58"/>
      <c r="VIP75" s="58"/>
      <c r="VIQ75" s="58"/>
      <c r="VIR75" s="58"/>
      <c r="VIS75" s="58"/>
      <c r="VIT75" s="58"/>
      <c r="VIU75" s="58"/>
      <c r="VIV75" s="58"/>
      <c r="VIW75" s="58"/>
      <c r="VIX75" s="58"/>
      <c r="VIY75" s="58"/>
      <c r="VIZ75" s="58"/>
      <c r="VJA75" s="58"/>
      <c r="VJB75" s="58"/>
      <c r="VJC75" s="58"/>
      <c r="VJD75" s="58"/>
      <c r="VJE75" s="58"/>
      <c r="VJF75" s="58"/>
      <c r="VJG75" s="58"/>
      <c r="VJH75" s="58"/>
      <c r="VJI75" s="58"/>
      <c r="VJJ75" s="58"/>
      <c r="VJK75" s="58"/>
      <c r="VJL75" s="58"/>
      <c r="VJM75" s="58"/>
      <c r="VJN75" s="58"/>
      <c r="VJO75" s="58"/>
      <c r="VJP75" s="58"/>
      <c r="VJQ75" s="58"/>
      <c r="VJR75" s="58"/>
      <c r="VJS75" s="58"/>
      <c r="VJT75" s="58"/>
      <c r="VJU75" s="58"/>
      <c r="VJV75" s="58"/>
      <c r="VJW75" s="58"/>
      <c r="VJX75" s="58"/>
      <c r="VJY75" s="58"/>
      <c r="VJZ75" s="58"/>
      <c r="VKA75" s="58"/>
      <c r="VKB75" s="58"/>
      <c r="VKC75" s="58"/>
      <c r="VKD75" s="58"/>
      <c r="VKE75" s="58"/>
      <c r="VKF75" s="58"/>
      <c r="VKG75" s="58"/>
      <c r="VKH75" s="58"/>
      <c r="VKI75" s="58"/>
      <c r="VKJ75" s="58"/>
      <c r="VKK75" s="58"/>
      <c r="VKL75" s="58"/>
      <c r="VKM75" s="58"/>
      <c r="VKN75" s="58"/>
      <c r="VKO75" s="58"/>
      <c r="VKP75" s="58"/>
      <c r="VKQ75" s="58"/>
      <c r="VKR75" s="58"/>
      <c r="VKS75" s="58"/>
      <c r="VKT75" s="58"/>
      <c r="VKU75" s="58"/>
      <c r="VKV75" s="58"/>
      <c r="VKW75" s="58"/>
      <c r="VKX75" s="58"/>
      <c r="VKY75" s="58"/>
      <c r="VKZ75" s="58"/>
      <c r="VLA75" s="58"/>
      <c r="VLB75" s="58"/>
      <c r="VLC75" s="58"/>
      <c r="VLD75" s="58"/>
      <c r="VLE75" s="58"/>
      <c r="VLF75" s="58"/>
      <c r="VLG75" s="58"/>
      <c r="VLH75" s="58"/>
      <c r="VLI75" s="58"/>
      <c r="VLJ75" s="58"/>
      <c r="VLK75" s="58"/>
      <c r="VLL75" s="58"/>
      <c r="VLM75" s="58"/>
      <c r="VLN75" s="58"/>
      <c r="VLO75" s="58"/>
      <c r="VLP75" s="58"/>
      <c r="VLQ75" s="58"/>
      <c r="VLR75" s="58"/>
      <c r="VLS75" s="58"/>
      <c r="VLT75" s="58"/>
      <c r="VLU75" s="58"/>
      <c r="VLV75" s="58"/>
      <c r="VLW75" s="58"/>
      <c r="VLX75" s="58"/>
      <c r="VLY75" s="58"/>
      <c r="VLZ75" s="58"/>
      <c r="VMA75" s="58"/>
      <c r="VMB75" s="58"/>
      <c r="VMC75" s="58"/>
      <c r="VMD75" s="58"/>
      <c r="VME75" s="58"/>
      <c r="VMF75" s="58"/>
      <c r="VMG75" s="58"/>
      <c r="VMH75" s="58"/>
      <c r="VMI75" s="58"/>
      <c r="VMJ75" s="58"/>
      <c r="VMK75" s="58"/>
      <c r="VML75" s="58"/>
      <c r="VMM75" s="58"/>
      <c r="VMN75" s="58"/>
      <c r="VMO75" s="58"/>
      <c r="VMP75" s="58"/>
      <c r="VMQ75" s="58"/>
      <c r="VMR75" s="58"/>
      <c r="VMS75" s="58"/>
      <c r="VMT75" s="58"/>
      <c r="VMU75" s="58"/>
      <c r="VMV75" s="58"/>
      <c r="VMW75" s="58"/>
      <c r="VMX75" s="58"/>
      <c r="VMY75" s="58"/>
      <c r="VMZ75" s="58"/>
      <c r="VNA75" s="58"/>
      <c r="VNB75" s="58"/>
      <c r="VNC75" s="58"/>
      <c r="VND75" s="58"/>
      <c r="VNE75" s="58"/>
      <c r="VNF75" s="58"/>
      <c r="VNG75" s="58"/>
      <c r="VNH75" s="58"/>
      <c r="VNI75" s="58"/>
      <c r="VNJ75" s="58"/>
      <c r="VNK75" s="58"/>
      <c r="VNL75" s="58"/>
      <c r="VNM75" s="58"/>
      <c r="VNN75" s="58"/>
      <c r="VNO75" s="58"/>
      <c r="VNP75" s="58"/>
      <c r="VNQ75" s="58"/>
      <c r="VNR75" s="58"/>
      <c r="VNS75" s="58"/>
      <c r="VNT75" s="58"/>
      <c r="VNU75" s="58"/>
      <c r="VNV75" s="58"/>
      <c r="VNW75" s="58"/>
      <c r="VNX75" s="58"/>
      <c r="VNY75" s="58"/>
      <c r="VNZ75" s="58"/>
      <c r="VOA75" s="58"/>
      <c r="VOB75" s="58"/>
      <c r="VOC75" s="58"/>
      <c r="VOD75" s="58"/>
      <c r="VOE75" s="58"/>
      <c r="VOF75" s="58"/>
      <c r="VOG75" s="58"/>
      <c r="VOH75" s="58"/>
      <c r="VOI75" s="58"/>
      <c r="VOJ75" s="58"/>
      <c r="VOK75" s="58"/>
      <c r="VOL75" s="58"/>
      <c r="VOM75" s="58"/>
      <c r="VON75" s="58"/>
      <c r="VOO75" s="58"/>
      <c r="VOP75" s="58"/>
      <c r="VOQ75" s="58"/>
      <c r="VOR75" s="58"/>
      <c r="VOS75" s="58"/>
      <c r="VOT75" s="58"/>
      <c r="VOU75" s="58"/>
      <c r="VOV75" s="58"/>
      <c r="VOW75" s="58"/>
      <c r="VOX75" s="58"/>
      <c r="VOY75" s="58"/>
      <c r="VOZ75" s="58"/>
      <c r="VPA75" s="58"/>
      <c r="VPB75" s="58"/>
      <c r="VPC75" s="58"/>
      <c r="VPD75" s="58"/>
      <c r="VPE75" s="58"/>
      <c r="VPF75" s="58"/>
      <c r="VPG75" s="58"/>
      <c r="VPH75" s="58"/>
      <c r="VPI75" s="58"/>
      <c r="VPJ75" s="58"/>
      <c r="VPK75" s="58"/>
      <c r="VPL75" s="58"/>
      <c r="VPM75" s="58"/>
      <c r="VPN75" s="58"/>
      <c r="VPO75" s="58"/>
      <c r="VPP75" s="58"/>
      <c r="VPQ75" s="58"/>
      <c r="VPR75" s="58"/>
      <c r="VPS75" s="58"/>
      <c r="VPT75" s="58"/>
      <c r="VPU75" s="58"/>
      <c r="VPV75" s="58"/>
      <c r="VPW75" s="58"/>
      <c r="VPX75" s="58"/>
      <c r="VPY75" s="58"/>
      <c r="VPZ75" s="58"/>
      <c r="VQA75" s="58"/>
      <c r="VQB75" s="58"/>
      <c r="VQC75" s="58"/>
      <c r="VQD75" s="58"/>
      <c r="VQE75" s="58"/>
      <c r="VQF75" s="58"/>
      <c r="VQG75" s="58"/>
      <c r="VQH75" s="58"/>
      <c r="VQI75" s="58"/>
      <c r="VQJ75" s="58"/>
      <c r="VQK75" s="58"/>
      <c r="VQL75" s="58"/>
      <c r="VQM75" s="58"/>
      <c r="VQN75" s="58"/>
      <c r="VQO75" s="58"/>
      <c r="VQP75" s="58"/>
      <c r="VQQ75" s="58"/>
      <c r="VQR75" s="58"/>
      <c r="VQS75" s="58"/>
      <c r="VQT75" s="58"/>
      <c r="VQU75" s="58"/>
      <c r="VQV75" s="58"/>
      <c r="VQW75" s="58"/>
      <c r="VQX75" s="58"/>
      <c r="VQY75" s="58"/>
      <c r="VQZ75" s="58"/>
      <c r="VRA75" s="58"/>
      <c r="VRB75" s="58"/>
      <c r="VRC75" s="58"/>
      <c r="VRD75" s="58"/>
      <c r="VRE75" s="58"/>
      <c r="VRF75" s="58"/>
      <c r="VRG75" s="58"/>
      <c r="VRH75" s="58"/>
      <c r="VRI75" s="58"/>
      <c r="VRJ75" s="58"/>
      <c r="VRK75" s="58"/>
      <c r="VRL75" s="58"/>
      <c r="VRM75" s="58"/>
      <c r="VRN75" s="58"/>
      <c r="VRO75" s="58"/>
      <c r="VRP75" s="58"/>
      <c r="VRQ75" s="58"/>
      <c r="VRR75" s="58"/>
      <c r="VRS75" s="58"/>
      <c r="VRT75" s="58"/>
      <c r="VRU75" s="58"/>
      <c r="VRV75" s="58"/>
      <c r="VRW75" s="58"/>
      <c r="VRX75" s="58"/>
      <c r="VRY75" s="58"/>
      <c r="VRZ75" s="58"/>
      <c r="VSA75" s="58"/>
      <c r="VSB75" s="58"/>
      <c r="VSC75" s="58"/>
      <c r="VSD75" s="58"/>
      <c r="VSE75" s="58"/>
      <c r="VSF75" s="58"/>
      <c r="VSG75" s="58"/>
      <c r="VSH75" s="58"/>
      <c r="VSI75" s="58"/>
      <c r="VSJ75" s="58"/>
      <c r="VSK75" s="58"/>
      <c r="VSL75" s="58"/>
      <c r="VSM75" s="58"/>
      <c r="VSN75" s="58"/>
      <c r="VSO75" s="58"/>
      <c r="VSP75" s="58"/>
      <c r="VSQ75" s="58"/>
      <c r="VSR75" s="58"/>
      <c r="VSS75" s="58"/>
      <c r="VST75" s="58"/>
      <c r="VSU75" s="58"/>
      <c r="VSV75" s="58"/>
      <c r="VSW75" s="58"/>
      <c r="VSX75" s="58"/>
      <c r="VSY75" s="58"/>
      <c r="VSZ75" s="58"/>
      <c r="VTA75" s="58"/>
      <c r="VTB75" s="58"/>
      <c r="VTC75" s="58"/>
      <c r="VTD75" s="58"/>
      <c r="VTE75" s="58"/>
      <c r="VTF75" s="58"/>
      <c r="VTG75" s="58"/>
      <c r="VTH75" s="58"/>
      <c r="VTI75" s="58"/>
      <c r="VTJ75" s="58"/>
      <c r="VTK75" s="58"/>
      <c r="VTL75" s="58"/>
      <c r="VTM75" s="58"/>
      <c r="VTN75" s="58"/>
      <c r="VTO75" s="58"/>
      <c r="VTP75" s="58"/>
      <c r="VTQ75" s="58"/>
      <c r="VTR75" s="58"/>
      <c r="VTS75" s="58"/>
      <c r="VTT75" s="58"/>
      <c r="VTU75" s="58"/>
      <c r="VTV75" s="58"/>
      <c r="VTW75" s="58"/>
      <c r="VTX75" s="58"/>
      <c r="VTY75" s="58"/>
      <c r="VTZ75" s="58"/>
      <c r="VUA75" s="58"/>
      <c r="VUB75" s="58"/>
      <c r="VUC75" s="58"/>
      <c r="VUD75" s="58"/>
      <c r="VUE75" s="58"/>
      <c r="VUF75" s="58"/>
      <c r="VUG75" s="58"/>
      <c r="VUH75" s="58"/>
      <c r="VUI75" s="58"/>
      <c r="VUJ75" s="58"/>
      <c r="VUK75" s="58"/>
      <c r="VUL75" s="58"/>
      <c r="VUM75" s="58"/>
      <c r="VUN75" s="58"/>
      <c r="VUO75" s="58"/>
      <c r="VUP75" s="58"/>
      <c r="VUQ75" s="58"/>
      <c r="VUR75" s="58"/>
      <c r="VUS75" s="58"/>
      <c r="VUT75" s="58"/>
      <c r="VUU75" s="58"/>
      <c r="VUV75" s="58"/>
      <c r="VUW75" s="58"/>
      <c r="VUX75" s="58"/>
      <c r="VUY75" s="58"/>
      <c r="VUZ75" s="58"/>
      <c r="VVA75" s="58"/>
      <c r="VVB75" s="58"/>
      <c r="VVC75" s="58"/>
      <c r="VVD75" s="58"/>
      <c r="VVE75" s="58"/>
      <c r="VVF75" s="58"/>
      <c r="VVG75" s="58"/>
      <c r="VVH75" s="58"/>
      <c r="VVI75" s="58"/>
      <c r="VVJ75" s="58"/>
      <c r="VVK75" s="58"/>
      <c r="VVL75" s="58"/>
      <c r="VVM75" s="58"/>
      <c r="VVN75" s="58"/>
      <c r="VVO75" s="58"/>
      <c r="VVP75" s="58"/>
      <c r="VVQ75" s="58"/>
      <c r="VVR75" s="58"/>
      <c r="VVS75" s="58"/>
      <c r="VVT75" s="58"/>
      <c r="VVU75" s="58"/>
      <c r="VVV75" s="58"/>
      <c r="VVW75" s="58"/>
      <c r="VVX75" s="58"/>
      <c r="VVY75" s="58"/>
      <c r="VVZ75" s="58"/>
      <c r="VWA75" s="58"/>
      <c r="VWB75" s="58"/>
      <c r="VWC75" s="58"/>
      <c r="VWD75" s="58"/>
      <c r="VWE75" s="58"/>
      <c r="VWF75" s="58"/>
      <c r="VWG75" s="58"/>
      <c r="VWH75" s="58"/>
      <c r="VWI75" s="58"/>
      <c r="VWJ75" s="58"/>
      <c r="VWK75" s="58"/>
      <c r="VWL75" s="58"/>
      <c r="VWM75" s="58"/>
      <c r="VWN75" s="58"/>
      <c r="VWO75" s="58"/>
      <c r="VWP75" s="58"/>
      <c r="VWQ75" s="58"/>
      <c r="VWR75" s="58"/>
      <c r="VWS75" s="58"/>
      <c r="VWT75" s="58"/>
      <c r="VWU75" s="58"/>
      <c r="VWV75" s="58"/>
      <c r="VWW75" s="58"/>
      <c r="VWX75" s="58"/>
      <c r="VWY75" s="58"/>
      <c r="VWZ75" s="58"/>
      <c r="VXA75" s="58"/>
      <c r="VXB75" s="58"/>
      <c r="VXC75" s="58"/>
      <c r="VXD75" s="58"/>
      <c r="VXE75" s="58"/>
      <c r="VXF75" s="58"/>
      <c r="VXG75" s="58"/>
      <c r="VXH75" s="58"/>
      <c r="VXI75" s="58"/>
      <c r="VXJ75" s="58"/>
      <c r="VXK75" s="58"/>
      <c r="VXL75" s="58"/>
      <c r="VXM75" s="58"/>
      <c r="VXN75" s="58"/>
      <c r="VXO75" s="58"/>
      <c r="VXP75" s="58"/>
      <c r="VXQ75" s="58"/>
      <c r="VXR75" s="58"/>
      <c r="VXS75" s="58"/>
      <c r="VXT75" s="58"/>
      <c r="VXU75" s="58"/>
      <c r="VXV75" s="58"/>
      <c r="VXW75" s="58"/>
      <c r="VXX75" s="58"/>
      <c r="VXY75" s="58"/>
      <c r="VXZ75" s="58"/>
      <c r="VYA75" s="58"/>
      <c r="VYB75" s="58"/>
      <c r="VYC75" s="58"/>
      <c r="VYD75" s="58"/>
      <c r="VYE75" s="58"/>
      <c r="VYF75" s="58"/>
      <c r="VYG75" s="58"/>
      <c r="VYH75" s="58"/>
      <c r="VYI75" s="58"/>
      <c r="VYJ75" s="58"/>
      <c r="VYK75" s="58"/>
      <c r="VYL75" s="58"/>
      <c r="VYM75" s="58"/>
      <c r="VYN75" s="58"/>
      <c r="VYO75" s="58"/>
      <c r="VYP75" s="58"/>
      <c r="VYQ75" s="58"/>
      <c r="VYR75" s="58"/>
      <c r="VYS75" s="58"/>
      <c r="VYT75" s="58"/>
      <c r="VYU75" s="58"/>
      <c r="VYV75" s="58"/>
      <c r="VYW75" s="58"/>
      <c r="VYX75" s="58"/>
      <c r="VYY75" s="58"/>
      <c r="VYZ75" s="58"/>
      <c r="VZA75" s="58"/>
      <c r="VZB75" s="58"/>
      <c r="VZC75" s="58"/>
      <c r="VZD75" s="58"/>
      <c r="VZE75" s="58"/>
      <c r="VZF75" s="58"/>
      <c r="VZG75" s="58"/>
      <c r="VZH75" s="58"/>
      <c r="VZI75" s="58"/>
      <c r="VZJ75" s="58"/>
      <c r="VZK75" s="58"/>
      <c r="VZL75" s="58"/>
      <c r="VZM75" s="58"/>
      <c r="VZN75" s="58"/>
      <c r="VZO75" s="58"/>
      <c r="VZP75" s="58"/>
      <c r="VZQ75" s="58"/>
      <c r="VZR75" s="58"/>
      <c r="VZS75" s="58"/>
      <c r="VZT75" s="58"/>
      <c r="VZU75" s="58"/>
      <c r="VZV75" s="58"/>
      <c r="VZW75" s="58"/>
      <c r="VZX75" s="58"/>
      <c r="VZY75" s="58"/>
      <c r="VZZ75" s="58"/>
      <c r="WAA75" s="58"/>
      <c r="WAB75" s="58"/>
      <c r="WAC75" s="58"/>
      <c r="WAD75" s="58"/>
      <c r="WAE75" s="58"/>
      <c r="WAF75" s="58"/>
      <c r="WAG75" s="58"/>
      <c r="WAH75" s="58"/>
      <c r="WAI75" s="58"/>
      <c r="WAJ75" s="58"/>
      <c r="WAK75" s="58"/>
      <c r="WAL75" s="58"/>
      <c r="WAM75" s="58"/>
      <c r="WAN75" s="58"/>
      <c r="WAO75" s="58"/>
      <c r="WAP75" s="58"/>
      <c r="WAQ75" s="58"/>
      <c r="WAR75" s="58"/>
      <c r="WAS75" s="58"/>
      <c r="WAT75" s="58"/>
      <c r="WAU75" s="58"/>
      <c r="WAV75" s="58"/>
      <c r="WAW75" s="58"/>
      <c r="WAX75" s="58"/>
      <c r="WAY75" s="58"/>
      <c r="WAZ75" s="58"/>
      <c r="WBA75" s="58"/>
      <c r="WBB75" s="58"/>
      <c r="WBC75" s="58"/>
      <c r="WBD75" s="58"/>
      <c r="WBE75" s="58"/>
      <c r="WBF75" s="58"/>
      <c r="WBG75" s="58"/>
      <c r="WBH75" s="58"/>
      <c r="WBI75" s="58"/>
      <c r="WBJ75" s="58"/>
      <c r="WBK75" s="58"/>
      <c r="WBL75" s="58"/>
      <c r="WBM75" s="58"/>
      <c r="WBN75" s="58"/>
      <c r="WBO75" s="58"/>
      <c r="WBP75" s="58"/>
      <c r="WBQ75" s="58"/>
      <c r="WBR75" s="58"/>
      <c r="WBS75" s="58"/>
      <c r="WBT75" s="58"/>
      <c r="WBU75" s="58"/>
      <c r="WBV75" s="58"/>
      <c r="WBW75" s="58"/>
      <c r="WBX75" s="58"/>
      <c r="WBY75" s="58"/>
      <c r="WBZ75" s="58"/>
      <c r="WCA75" s="58"/>
      <c r="WCB75" s="58"/>
      <c r="WCC75" s="58"/>
      <c r="WCD75" s="58"/>
      <c r="WCE75" s="58"/>
      <c r="WCF75" s="58"/>
      <c r="WCG75" s="58"/>
      <c r="WCH75" s="58"/>
      <c r="WCI75" s="58"/>
      <c r="WCJ75" s="58"/>
      <c r="WCK75" s="58"/>
      <c r="WCL75" s="58"/>
      <c r="WCM75" s="58"/>
      <c r="WCN75" s="58"/>
      <c r="WCO75" s="58"/>
      <c r="WCP75" s="58"/>
      <c r="WCQ75" s="58"/>
      <c r="WCR75" s="58"/>
      <c r="WCS75" s="58"/>
      <c r="WCT75" s="58"/>
      <c r="WCU75" s="58"/>
      <c r="WCV75" s="58"/>
      <c r="WCW75" s="58"/>
      <c r="WCX75" s="58"/>
      <c r="WCY75" s="58"/>
      <c r="WCZ75" s="58"/>
      <c r="WDA75" s="58"/>
      <c r="WDB75" s="58"/>
      <c r="WDC75" s="58"/>
      <c r="WDD75" s="58"/>
      <c r="WDE75" s="58"/>
      <c r="WDF75" s="58"/>
      <c r="WDG75" s="58"/>
      <c r="WDH75" s="58"/>
      <c r="WDI75" s="58"/>
      <c r="WDJ75" s="58"/>
      <c r="WDK75" s="58"/>
      <c r="WDL75" s="58"/>
      <c r="WDM75" s="58"/>
      <c r="WDN75" s="58"/>
      <c r="WDO75" s="58"/>
      <c r="WDP75" s="58"/>
      <c r="WDQ75" s="58"/>
      <c r="WDR75" s="58"/>
      <c r="WDS75" s="58"/>
      <c r="WDT75" s="58"/>
      <c r="WDU75" s="58"/>
      <c r="WDV75" s="58"/>
      <c r="WDW75" s="58"/>
      <c r="WDX75" s="58"/>
      <c r="WDY75" s="58"/>
      <c r="WDZ75" s="58"/>
      <c r="WEA75" s="58"/>
      <c r="WEB75" s="58"/>
      <c r="WEC75" s="58"/>
      <c r="WED75" s="58"/>
      <c r="WEE75" s="58"/>
      <c r="WEF75" s="58"/>
      <c r="WEG75" s="58"/>
      <c r="WEH75" s="58"/>
      <c r="WEI75" s="58"/>
      <c r="WEJ75" s="58"/>
      <c r="WEK75" s="58"/>
      <c r="WEL75" s="58"/>
      <c r="WEM75" s="58"/>
      <c r="WEN75" s="58"/>
      <c r="WEO75" s="58"/>
      <c r="WEP75" s="58"/>
      <c r="WEQ75" s="58"/>
      <c r="WER75" s="58"/>
      <c r="WES75" s="58"/>
      <c r="WET75" s="58"/>
      <c r="WEU75" s="58"/>
      <c r="WEV75" s="58"/>
      <c r="WEW75" s="58"/>
      <c r="WEX75" s="58"/>
      <c r="WEY75" s="58"/>
      <c r="WEZ75" s="58"/>
      <c r="WFA75" s="58"/>
      <c r="WFB75" s="58"/>
      <c r="WFC75" s="58"/>
      <c r="WFD75" s="58"/>
      <c r="WFE75" s="58"/>
      <c r="WFF75" s="58"/>
      <c r="WFG75" s="58"/>
      <c r="WFH75" s="58"/>
      <c r="WFI75" s="58"/>
      <c r="WFJ75" s="58"/>
      <c r="WFK75" s="58"/>
      <c r="WFL75" s="58"/>
      <c r="WFM75" s="58"/>
      <c r="WFN75" s="58"/>
      <c r="WFO75" s="58"/>
      <c r="WFP75" s="58"/>
      <c r="WFQ75" s="58"/>
      <c r="WFR75" s="58"/>
      <c r="WFS75" s="58"/>
      <c r="WFT75" s="58"/>
      <c r="WFU75" s="58"/>
      <c r="WFV75" s="58"/>
      <c r="WFW75" s="58"/>
      <c r="WFX75" s="58"/>
      <c r="WFY75" s="58"/>
      <c r="WFZ75" s="58"/>
      <c r="WGA75" s="58"/>
      <c r="WGB75" s="58"/>
      <c r="WGC75" s="58"/>
      <c r="WGD75" s="58"/>
      <c r="WGE75" s="58"/>
      <c r="WGF75" s="58"/>
      <c r="WGG75" s="58"/>
      <c r="WGH75" s="58"/>
      <c r="WGI75" s="58"/>
      <c r="WGJ75" s="58"/>
      <c r="WGK75" s="58"/>
      <c r="WGL75" s="58"/>
      <c r="WGM75" s="58"/>
      <c r="WGN75" s="58"/>
      <c r="WGO75" s="58"/>
      <c r="WGP75" s="58"/>
      <c r="WGQ75" s="58"/>
      <c r="WGR75" s="58"/>
      <c r="WGS75" s="58"/>
      <c r="WGT75" s="58"/>
      <c r="WGU75" s="58"/>
      <c r="WGV75" s="58"/>
      <c r="WGW75" s="58"/>
      <c r="WGX75" s="58"/>
      <c r="WGY75" s="58"/>
      <c r="WGZ75" s="58"/>
      <c r="WHA75" s="58"/>
      <c r="WHB75" s="58"/>
      <c r="WHC75" s="58"/>
      <c r="WHD75" s="58"/>
      <c r="WHE75" s="58"/>
      <c r="WHF75" s="58"/>
      <c r="WHG75" s="58"/>
      <c r="WHH75" s="58"/>
      <c r="WHI75" s="58"/>
      <c r="WHJ75" s="58"/>
      <c r="WHK75" s="58"/>
      <c r="WHL75" s="58"/>
      <c r="WHM75" s="58"/>
      <c r="WHN75" s="58"/>
      <c r="WHO75" s="58"/>
      <c r="WHP75" s="58"/>
      <c r="WHQ75" s="58"/>
      <c r="WHR75" s="58"/>
      <c r="WHS75" s="58"/>
      <c r="WHT75" s="58"/>
      <c r="WHU75" s="58"/>
      <c r="WHV75" s="58"/>
      <c r="WHW75" s="58"/>
      <c r="WHX75" s="58"/>
      <c r="WHY75" s="58"/>
      <c r="WHZ75" s="58"/>
      <c r="WIA75" s="58"/>
      <c r="WIB75" s="58"/>
      <c r="WIC75" s="58"/>
      <c r="WID75" s="58"/>
      <c r="WIE75" s="58"/>
      <c r="WIF75" s="58"/>
      <c r="WIG75" s="58"/>
      <c r="WIH75" s="58"/>
      <c r="WII75" s="58"/>
      <c r="WIJ75" s="58"/>
      <c r="WIK75" s="58"/>
      <c r="WIL75" s="58"/>
      <c r="WIM75" s="58"/>
      <c r="WIN75" s="58"/>
      <c r="WIO75" s="58"/>
      <c r="WIP75" s="58"/>
      <c r="WIQ75" s="58"/>
      <c r="WIR75" s="58"/>
      <c r="WIS75" s="58"/>
      <c r="WIT75" s="58"/>
      <c r="WIU75" s="58"/>
      <c r="WIV75" s="58"/>
      <c r="WIW75" s="58"/>
      <c r="WIX75" s="58"/>
      <c r="WIY75" s="58"/>
      <c r="WIZ75" s="58"/>
      <c r="WJA75" s="58"/>
      <c r="WJB75" s="58"/>
      <c r="WJC75" s="58"/>
      <c r="WJD75" s="58"/>
      <c r="WJE75" s="58"/>
      <c r="WJF75" s="58"/>
      <c r="WJG75" s="58"/>
      <c r="WJH75" s="58"/>
      <c r="WJI75" s="58"/>
      <c r="WJJ75" s="58"/>
      <c r="WJK75" s="58"/>
      <c r="WJL75" s="58"/>
      <c r="WJM75" s="58"/>
      <c r="WJN75" s="58"/>
      <c r="WJO75" s="58"/>
      <c r="WJP75" s="58"/>
      <c r="WJQ75" s="58"/>
      <c r="WJR75" s="58"/>
      <c r="WJS75" s="58"/>
      <c r="WJT75" s="58"/>
      <c r="WJU75" s="58"/>
      <c r="WJV75" s="58"/>
      <c r="WJW75" s="58"/>
      <c r="WJX75" s="58"/>
      <c r="WJY75" s="58"/>
      <c r="WJZ75" s="58"/>
      <c r="WKA75" s="58"/>
      <c r="WKB75" s="58"/>
      <c r="WKC75" s="58"/>
      <c r="WKD75" s="58"/>
      <c r="WKE75" s="58"/>
      <c r="WKF75" s="58"/>
      <c r="WKG75" s="58"/>
      <c r="WKH75" s="58"/>
      <c r="WKI75" s="58"/>
      <c r="WKJ75" s="58"/>
      <c r="WKK75" s="58"/>
      <c r="WKL75" s="58"/>
      <c r="WKM75" s="58"/>
      <c r="WKN75" s="58"/>
      <c r="WKO75" s="58"/>
      <c r="WKP75" s="58"/>
      <c r="WKQ75" s="58"/>
      <c r="WKR75" s="58"/>
      <c r="WKS75" s="58"/>
      <c r="WKT75" s="58"/>
      <c r="WKU75" s="58"/>
      <c r="WKV75" s="58"/>
      <c r="WKW75" s="58"/>
      <c r="WKX75" s="58"/>
      <c r="WKY75" s="58"/>
      <c r="WKZ75" s="58"/>
      <c r="WLA75" s="58"/>
      <c r="WLB75" s="58"/>
      <c r="WLC75" s="58"/>
      <c r="WLD75" s="58"/>
      <c r="WLE75" s="58"/>
      <c r="WLF75" s="58"/>
      <c r="WLG75" s="58"/>
      <c r="WLH75" s="58"/>
      <c r="WLI75" s="58"/>
      <c r="WLJ75" s="58"/>
      <c r="WLK75" s="58"/>
      <c r="WLL75" s="58"/>
      <c r="WLM75" s="58"/>
      <c r="WLN75" s="58"/>
      <c r="WLO75" s="58"/>
      <c r="WLP75" s="58"/>
      <c r="WLQ75" s="58"/>
      <c r="WLR75" s="58"/>
      <c r="WLS75" s="58"/>
      <c r="WLT75" s="58"/>
      <c r="WLU75" s="58"/>
      <c r="WLV75" s="58"/>
      <c r="WLW75" s="58"/>
      <c r="WLX75" s="58"/>
      <c r="WLY75" s="58"/>
      <c r="WLZ75" s="58"/>
      <c r="WMA75" s="58"/>
      <c r="WMB75" s="58"/>
      <c r="WMC75" s="58"/>
      <c r="WMD75" s="58"/>
      <c r="WME75" s="58"/>
      <c r="WMF75" s="58"/>
      <c r="WMG75" s="58"/>
      <c r="WMH75" s="58"/>
      <c r="WMI75" s="58"/>
      <c r="WMJ75" s="58"/>
      <c r="WMK75" s="58"/>
      <c r="WML75" s="58"/>
      <c r="WMM75" s="58"/>
      <c r="WMN75" s="58"/>
      <c r="WMO75" s="58"/>
      <c r="WMP75" s="58"/>
      <c r="WMQ75" s="58"/>
      <c r="WMR75" s="58"/>
      <c r="WMS75" s="58"/>
      <c r="WMT75" s="58"/>
      <c r="WMU75" s="58"/>
      <c r="WMV75" s="58"/>
      <c r="WMW75" s="58"/>
      <c r="WMX75" s="58"/>
      <c r="WMY75" s="58"/>
      <c r="WMZ75" s="58"/>
      <c r="WNA75" s="58"/>
      <c r="WNB75" s="58"/>
      <c r="WNC75" s="58"/>
      <c r="WND75" s="58"/>
      <c r="WNE75" s="58"/>
      <c r="WNF75" s="58"/>
      <c r="WNG75" s="58"/>
      <c r="WNH75" s="58"/>
      <c r="WNI75" s="58"/>
      <c r="WNJ75" s="58"/>
      <c r="WNK75" s="58"/>
      <c r="WNL75" s="58"/>
      <c r="WNM75" s="58"/>
      <c r="WNN75" s="58"/>
      <c r="WNO75" s="58"/>
      <c r="WNP75" s="58"/>
      <c r="WNQ75" s="58"/>
      <c r="WNR75" s="58"/>
      <c r="WNS75" s="58"/>
      <c r="WNT75" s="58"/>
      <c r="WNU75" s="58"/>
      <c r="WNV75" s="58"/>
      <c r="WNW75" s="58"/>
      <c r="WNX75" s="58"/>
      <c r="WNY75" s="58"/>
      <c r="WNZ75" s="58"/>
      <c r="WOA75" s="58"/>
      <c r="WOB75" s="58"/>
      <c r="WOC75" s="58"/>
      <c r="WOD75" s="58"/>
      <c r="WOE75" s="58"/>
      <c r="WOF75" s="58"/>
      <c r="WOG75" s="58"/>
      <c r="WOH75" s="58"/>
      <c r="WOI75" s="58"/>
      <c r="WOJ75" s="58"/>
      <c r="WOK75" s="58"/>
      <c r="WOL75" s="58"/>
      <c r="WOM75" s="58"/>
      <c r="WON75" s="58"/>
      <c r="WOO75" s="58"/>
      <c r="WOP75" s="58"/>
      <c r="WOQ75" s="58"/>
      <c r="WOR75" s="58"/>
      <c r="WOS75" s="58"/>
      <c r="WOT75" s="58"/>
      <c r="WOU75" s="58"/>
      <c r="WOV75" s="58"/>
      <c r="WOW75" s="58"/>
      <c r="WOX75" s="58"/>
      <c r="WOY75" s="58"/>
      <c r="WOZ75" s="58"/>
      <c r="WPA75" s="58"/>
      <c r="WPB75" s="58"/>
      <c r="WPC75" s="58"/>
      <c r="WPD75" s="58"/>
      <c r="WPE75" s="58"/>
      <c r="WPF75" s="58"/>
      <c r="WPG75" s="58"/>
      <c r="WPH75" s="58"/>
      <c r="WPI75" s="58"/>
      <c r="WPJ75" s="58"/>
      <c r="WPK75" s="58"/>
      <c r="WPL75" s="58"/>
      <c r="WPM75" s="58"/>
      <c r="WPN75" s="58"/>
      <c r="WPO75" s="58"/>
      <c r="WPP75" s="58"/>
      <c r="WPQ75" s="58"/>
      <c r="WPR75" s="58"/>
      <c r="WPS75" s="58"/>
      <c r="WPT75" s="58"/>
      <c r="WPU75" s="58"/>
      <c r="WPV75" s="58"/>
      <c r="WPW75" s="58"/>
      <c r="WPX75" s="58"/>
      <c r="WPY75" s="58"/>
      <c r="WPZ75" s="58"/>
      <c r="WQA75" s="58"/>
      <c r="WQB75" s="58"/>
      <c r="WQC75" s="58"/>
      <c r="WQD75" s="58"/>
      <c r="WQE75" s="58"/>
      <c r="WQF75" s="58"/>
      <c r="WQG75" s="58"/>
      <c r="WQH75" s="58"/>
      <c r="WQI75" s="58"/>
      <c r="WQJ75" s="58"/>
      <c r="WQK75" s="58"/>
      <c r="WQL75" s="58"/>
      <c r="WQM75" s="58"/>
      <c r="WQN75" s="58"/>
      <c r="WQO75" s="58"/>
      <c r="WQP75" s="58"/>
      <c r="WQQ75" s="58"/>
      <c r="WQR75" s="58"/>
      <c r="WQS75" s="58"/>
      <c r="WQT75" s="58"/>
      <c r="WQU75" s="58"/>
      <c r="WQV75" s="58"/>
      <c r="WQW75" s="58"/>
      <c r="WQX75" s="58"/>
      <c r="WQY75" s="58"/>
      <c r="WQZ75" s="58"/>
      <c r="WRA75" s="58"/>
      <c r="WRB75" s="58"/>
      <c r="WRC75" s="58"/>
      <c r="WRD75" s="58"/>
      <c r="WRE75" s="58"/>
      <c r="WRF75" s="58"/>
      <c r="WRG75" s="58"/>
      <c r="WRH75" s="58"/>
      <c r="WRI75" s="58"/>
      <c r="WRJ75" s="58"/>
      <c r="WRK75" s="58"/>
      <c r="WRL75" s="58"/>
      <c r="WRM75" s="58"/>
      <c r="WRN75" s="58"/>
      <c r="WRO75" s="58"/>
      <c r="WRP75" s="58"/>
      <c r="WRQ75" s="58"/>
      <c r="WRR75" s="58"/>
      <c r="WRS75" s="58"/>
      <c r="WRT75" s="58"/>
      <c r="WRU75" s="58"/>
      <c r="WRV75" s="58"/>
      <c r="WRW75" s="58"/>
      <c r="WRX75" s="58"/>
      <c r="WRY75" s="58"/>
      <c r="WRZ75" s="58"/>
      <c r="WSA75" s="58"/>
      <c r="WSB75" s="58"/>
      <c r="WSC75" s="58"/>
      <c r="WSD75" s="58"/>
      <c r="WSE75" s="58"/>
      <c r="WSF75" s="58"/>
      <c r="WSG75" s="58"/>
      <c r="WSH75" s="58"/>
      <c r="WSI75" s="58"/>
      <c r="WSJ75" s="58"/>
      <c r="WSK75" s="58"/>
      <c r="WSL75" s="58"/>
      <c r="WSM75" s="58"/>
      <c r="WSN75" s="58"/>
      <c r="WSO75" s="58"/>
      <c r="WSP75" s="58"/>
      <c r="WSQ75" s="58"/>
      <c r="WSR75" s="58"/>
      <c r="WSS75" s="58"/>
      <c r="WST75" s="58"/>
      <c r="WSU75" s="58"/>
      <c r="WSV75" s="58"/>
      <c r="WSW75" s="58"/>
      <c r="WSX75" s="58"/>
      <c r="WSY75" s="58"/>
      <c r="WSZ75" s="58"/>
      <c r="WTA75" s="58"/>
      <c r="WTB75" s="58"/>
      <c r="WTC75" s="58"/>
      <c r="WTD75" s="58"/>
      <c r="WTE75" s="58"/>
      <c r="WTF75" s="58"/>
      <c r="WTG75" s="58"/>
      <c r="WTH75" s="58"/>
      <c r="WTI75" s="58"/>
      <c r="WTJ75" s="58"/>
      <c r="WTK75" s="58"/>
      <c r="WTL75" s="58"/>
      <c r="WTM75" s="58"/>
      <c r="WTN75" s="58"/>
      <c r="WTO75" s="58"/>
      <c r="WTP75" s="58"/>
      <c r="WTQ75" s="58"/>
      <c r="WTR75" s="58"/>
      <c r="WTS75" s="58"/>
      <c r="WTT75" s="58"/>
      <c r="WTU75" s="58"/>
      <c r="WTV75" s="58"/>
      <c r="WTW75" s="58"/>
      <c r="WTX75" s="58"/>
      <c r="WTY75" s="58"/>
      <c r="WTZ75" s="58"/>
      <c r="WUA75" s="58"/>
      <c r="WUB75" s="58"/>
      <c r="WUC75" s="58"/>
      <c r="WUD75" s="58"/>
      <c r="WUE75" s="58"/>
      <c r="WUF75" s="58"/>
      <c r="WUG75" s="58"/>
      <c r="WUH75" s="58"/>
      <c r="WUI75" s="58"/>
      <c r="WUJ75" s="58"/>
      <c r="WUK75" s="58"/>
      <c r="WUL75" s="58"/>
      <c r="WUM75" s="58"/>
      <c r="WUN75" s="58"/>
      <c r="WUO75" s="58"/>
      <c r="WUP75" s="58"/>
      <c r="WUQ75" s="58"/>
      <c r="WUR75" s="58"/>
      <c r="WUS75" s="58"/>
      <c r="WUT75" s="58"/>
      <c r="WUU75" s="58"/>
      <c r="WUV75" s="58"/>
      <c r="WUW75" s="58"/>
      <c r="WUX75" s="58"/>
      <c r="WUY75" s="58"/>
      <c r="WUZ75" s="58"/>
      <c r="WVA75" s="58"/>
      <c r="WVB75" s="58"/>
      <c r="WVC75" s="58"/>
      <c r="WVD75" s="58"/>
      <c r="WVE75" s="58"/>
      <c r="WVF75" s="58"/>
      <c r="WVG75" s="58"/>
      <c r="WVH75" s="58"/>
      <c r="WVI75" s="58"/>
      <c r="WVJ75" s="58"/>
      <c r="WVK75" s="58"/>
      <c r="WVL75" s="58"/>
      <c r="WVM75" s="58"/>
      <c r="WVN75" s="58"/>
      <c r="WVO75" s="58"/>
      <c r="WVP75" s="58"/>
      <c r="WVQ75" s="58"/>
      <c r="WVR75" s="58"/>
      <c r="WVS75" s="58"/>
      <c r="WVT75" s="58"/>
      <c r="WVU75" s="58"/>
      <c r="WVV75" s="58"/>
      <c r="WVW75" s="58"/>
      <c r="WVX75" s="58"/>
      <c r="WVY75" s="58"/>
      <c r="WVZ75" s="58"/>
      <c r="WWA75" s="58"/>
      <c r="WWB75" s="58"/>
      <c r="WWC75" s="58"/>
      <c r="WWD75" s="58"/>
      <c r="WWE75" s="58"/>
      <c r="WWF75" s="58"/>
      <c r="WWG75" s="58"/>
      <c r="WWH75" s="58"/>
      <c r="WWI75" s="58"/>
      <c r="WWJ75" s="58"/>
      <c r="WWK75" s="58"/>
      <c r="WWL75" s="58"/>
      <c r="WWM75" s="58"/>
      <c r="WWN75" s="58"/>
      <c r="WWO75" s="58"/>
      <c r="WWP75" s="58"/>
      <c r="WWQ75" s="58"/>
      <c r="WWR75" s="58"/>
      <c r="WWS75" s="58"/>
      <c r="WWT75" s="58"/>
      <c r="WWU75" s="58"/>
      <c r="WWV75" s="58"/>
      <c r="WWW75" s="58"/>
      <c r="WWX75" s="58"/>
      <c r="WWY75" s="58"/>
      <c r="WWZ75" s="58"/>
      <c r="WXA75" s="58"/>
      <c r="WXB75" s="58"/>
      <c r="WXC75" s="58"/>
      <c r="WXD75" s="58"/>
      <c r="WXE75" s="58"/>
      <c r="WXF75" s="58"/>
      <c r="WXG75" s="58"/>
      <c r="WXH75" s="58"/>
      <c r="WXI75" s="58"/>
      <c r="WXJ75" s="58"/>
      <c r="WXK75" s="58"/>
      <c r="WXL75" s="58"/>
      <c r="WXM75" s="58"/>
      <c r="WXN75" s="58"/>
      <c r="WXO75" s="58"/>
      <c r="WXP75" s="58"/>
      <c r="WXQ75" s="58"/>
      <c r="WXR75" s="58"/>
      <c r="WXS75" s="58"/>
      <c r="WXT75" s="58"/>
      <c r="WXU75" s="58"/>
      <c r="WXV75" s="58"/>
      <c r="WXW75" s="58"/>
      <c r="WXX75" s="58"/>
      <c r="WXY75" s="58"/>
      <c r="WXZ75" s="58"/>
      <c r="WYA75" s="58"/>
      <c r="WYB75" s="58"/>
      <c r="WYC75" s="58"/>
      <c r="WYD75" s="58"/>
      <c r="WYE75" s="58"/>
      <c r="WYF75" s="58"/>
      <c r="WYG75" s="58"/>
      <c r="WYH75" s="58"/>
      <c r="WYI75" s="58"/>
      <c r="WYJ75" s="58"/>
      <c r="WYK75" s="58"/>
      <c r="WYL75" s="58"/>
      <c r="WYM75" s="58"/>
      <c r="WYN75" s="58"/>
      <c r="WYO75" s="58"/>
      <c r="WYP75" s="58"/>
      <c r="WYQ75" s="58"/>
      <c r="WYR75" s="58"/>
      <c r="WYS75" s="58"/>
      <c r="WYT75" s="58"/>
      <c r="WYU75" s="58"/>
      <c r="WYV75" s="58"/>
      <c r="WYW75" s="58"/>
      <c r="WYX75" s="58"/>
      <c r="WYY75" s="58"/>
      <c r="WYZ75" s="58"/>
      <c r="WZA75" s="58"/>
      <c r="WZB75" s="58"/>
      <c r="WZC75" s="58"/>
      <c r="WZD75" s="58"/>
      <c r="WZE75" s="58"/>
      <c r="WZF75" s="58"/>
      <c r="WZG75" s="58"/>
      <c r="WZH75" s="58"/>
      <c r="WZI75" s="58"/>
      <c r="WZJ75" s="58"/>
      <c r="WZK75" s="58"/>
      <c r="WZL75" s="58"/>
      <c r="WZM75" s="58"/>
      <c r="WZN75" s="58"/>
      <c r="WZO75" s="58"/>
      <c r="WZP75" s="58"/>
      <c r="WZQ75" s="58"/>
      <c r="WZR75" s="58"/>
      <c r="WZS75" s="58"/>
      <c r="WZT75" s="58"/>
      <c r="WZU75" s="58"/>
      <c r="WZV75" s="58"/>
      <c r="WZW75" s="58"/>
      <c r="WZX75" s="58"/>
      <c r="WZY75" s="58"/>
      <c r="WZZ75" s="58"/>
      <c r="XAA75" s="58"/>
      <c r="XAB75" s="58"/>
      <c r="XAC75" s="58"/>
      <c r="XAD75" s="58"/>
      <c r="XAE75" s="58"/>
      <c r="XAF75" s="58"/>
      <c r="XAG75" s="58"/>
      <c r="XAH75" s="58"/>
      <c r="XAI75" s="58"/>
      <c r="XAJ75" s="58"/>
      <c r="XAK75" s="58"/>
      <c r="XAL75" s="58"/>
      <c r="XAM75" s="58"/>
      <c r="XAN75" s="58"/>
      <c r="XAO75" s="58"/>
      <c r="XAP75" s="58"/>
      <c r="XAQ75" s="58"/>
      <c r="XAR75" s="58"/>
      <c r="XAS75" s="58"/>
      <c r="XAT75" s="58"/>
      <c r="XAU75" s="58"/>
      <c r="XAV75" s="58"/>
      <c r="XAW75" s="58"/>
      <c r="XAX75" s="58"/>
      <c r="XAY75" s="58"/>
      <c r="XAZ75" s="58"/>
      <c r="XBA75" s="58"/>
      <c r="XBB75" s="58"/>
      <c r="XBC75" s="58"/>
      <c r="XBD75" s="58"/>
      <c r="XBE75" s="58"/>
      <c r="XBF75" s="58"/>
      <c r="XBG75" s="58"/>
      <c r="XBH75" s="58"/>
      <c r="XBI75" s="58"/>
      <c r="XBJ75" s="58"/>
      <c r="XBK75" s="58"/>
      <c r="XBL75" s="58"/>
      <c r="XBM75" s="58"/>
      <c r="XBN75" s="58"/>
      <c r="XBO75" s="58"/>
      <c r="XBP75" s="58"/>
      <c r="XBQ75" s="58"/>
      <c r="XBR75" s="58"/>
      <c r="XBS75" s="58"/>
      <c r="XBT75" s="58"/>
      <c r="XBU75" s="58"/>
      <c r="XBV75" s="58"/>
      <c r="XBW75" s="58"/>
      <c r="XBX75" s="58"/>
      <c r="XBY75" s="58"/>
      <c r="XBZ75" s="58"/>
      <c r="XCA75" s="58"/>
      <c r="XCB75" s="58"/>
      <c r="XCC75" s="58"/>
      <c r="XCD75" s="58"/>
      <c r="XCE75" s="58"/>
      <c r="XCF75" s="58"/>
      <c r="XCG75" s="58"/>
      <c r="XCH75" s="58"/>
      <c r="XCI75" s="58"/>
      <c r="XCJ75" s="58"/>
      <c r="XCK75" s="58"/>
      <c r="XCL75" s="58"/>
      <c r="XCM75" s="58"/>
      <c r="XCN75" s="58"/>
      <c r="XCO75" s="58"/>
      <c r="XCP75" s="58"/>
      <c r="XCQ75" s="58"/>
      <c r="XCR75" s="58"/>
      <c r="XCS75" s="58"/>
      <c r="XCT75" s="58"/>
      <c r="XCU75" s="58"/>
      <c r="XCV75" s="58"/>
      <c r="XCW75" s="58"/>
      <c r="XCX75" s="58"/>
      <c r="XCY75" s="58"/>
      <c r="XCZ75" s="58"/>
      <c r="XDA75" s="58"/>
      <c r="XDB75" s="58"/>
      <c r="XDC75" s="58"/>
      <c r="XDD75" s="58"/>
      <c r="XDE75" s="58"/>
      <c r="XDF75" s="58"/>
      <c r="XDG75" s="58"/>
      <c r="XDH75" s="58"/>
      <c r="XDI75" s="58"/>
      <c r="XDJ75" s="58"/>
      <c r="XDK75" s="58"/>
      <c r="XDL75" s="58"/>
      <c r="XDM75" s="58"/>
      <c r="XDN75" s="58"/>
      <c r="XDO75" s="58"/>
      <c r="XDP75" s="58"/>
      <c r="XDQ75" s="58"/>
      <c r="XDR75" s="58"/>
      <c r="XDS75" s="58"/>
      <c r="XDT75" s="58"/>
      <c r="XDU75" s="58"/>
      <c r="XDV75" s="58"/>
      <c r="XDW75" s="58"/>
      <c r="XDX75" s="58"/>
      <c r="XDY75" s="58"/>
      <c r="XDZ75" s="58"/>
      <c r="XEA75" s="58"/>
      <c r="XEB75" s="58"/>
      <c r="XEC75" s="58"/>
      <c r="XED75" s="58"/>
      <c r="XEE75" s="58"/>
      <c r="XEF75" s="58"/>
      <c r="XEG75" s="58"/>
      <c r="XEH75" s="58"/>
      <c r="XEI75" s="58"/>
      <c r="XEJ75" s="58"/>
      <c r="XEK75" s="58"/>
      <c r="XEL75" s="58"/>
      <c r="XEM75" s="58"/>
      <c r="XEN75" s="58"/>
      <c r="XEO75" s="58"/>
      <c r="XEP75" s="58"/>
      <c r="XEQ75" s="58"/>
      <c r="XER75" s="58"/>
      <c r="XES75" s="58"/>
      <c r="XET75" s="58"/>
      <c r="XEU75" s="58"/>
      <c r="XEV75" s="58"/>
      <c r="XEW75" s="58"/>
      <c r="XEX75" s="58"/>
      <c r="XEY75" s="58"/>
      <c r="XEZ75" s="58"/>
      <c r="XFA75" s="58"/>
      <c r="XFB75" s="58"/>
      <c r="XFC75" s="58"/>
    </row>
    <row r="76" spans="1:16383" s="75" customFormat="1">
      <c r="A76" s="58" t="s">
        <v>1398</v>
      </c>
      <c r="B76" s="58"/>
      <c r="C76" s="58" t="s">
        <v>1399</v>
      </c>
      <c r="D76" s="68"/>
      <c r="E76" s="9"/>
      <c r="F76" s="69"/>
      <c r="G76" s="58" t="s">
        <v>1400</v>
      </c>
      <c r="H76" s="58" t="s">
        <v>62</v>
      </c>
      <c r="I76" s="58" t="s">
        <v>192</v>
      </c>
      <c r="J76" s="58" t="s">
        <v>232</v>
      </c>
      <c r="K76" s="68"/>
      <c r="L76" s="70"/>
      <c r="M76" s="58" t="s">
        <v>166</v>
      </c>
      <c r="N76" s="69"/>
      <c r="O76" s="69"/>
      <c r="P76" s="69"/>
      <c r="Q76" s="69"/>
      <c r="R76" s="69"/>
      <c r="S76" s="69"/>
      <c r="T76" s="69"/>
      <c r="U76" s="58"/>
      <c r="V76" s="58" t="s">
        <v>1398</v>
      </c>
      <c r="W76" s="58"/>
      <c r="X76" s="58" t="s">
        <v>1398</v>
      </c>
      <c r="Y76" s="58" t="s">
        <v>2007</v>
      </c>
      <c r="Z76" s="58" t="s">
        <v>1398</v>
      </c>
      <c r="AA76" s="58"/>
      <c r="AB76" s="58" t="s">
        <v>3305</v>
      </c>
      <c r="AC76" s="58" t="s">
        <v>4100</v>
      </c>
      <c r="AD76" s="68">
        <v>43734</v>
      </c>
      <c r="AE76" s="70">
        <v>82630</v>
      </c>
      <c r="AF76" s="58" t="str">
        <f t="shared" si="3"/>
        <v>Jour</v>
      </c>
      <c r="AG76" s="58" t="str">
        <f t="shared" si="6"/>
        <v>JE00B5T20675</v>
      </c>
      <c r="AH76" s="58">
        <f t="shared" si="5"/>
        <v>0</v>
      </c>
    </row>
    <row r="77" spans="1:16383" s="75" customFormat="1">
      <c r="A77" s="58" t="s">
        <v>944</v>
      </c>
      <c r="B77" s="58" t="s">
        <v>1465</v>
      </c>
      <c r="C77" s="58" t="s">
        <v>945</v>
      </c>
      <c r="D77" s="68">
        <v>43909</v>
      </c>
      <c r="E77" s="9">
        <v>0.45</v>
      </c>
      <c r="F77" s="69" t="b">
        <v>1</v>
      </c>
      <c r="G77" s="58" t="s">
        <v>201</v>
      </c>
      <c r="H77" s="58" t="s">
        <v>68</v>
      </c>
      <c r="I77" s="58" t="s">
        <v>192</v>
      </c>
      <c r="J77" s="58" t="s">
        <v>155</v>
      </c>
      <c r="K77" s="68">
        <v>44255</v>
      </c>
      <c r="L77" s="70">
        <v>611.20057610000003</v>
      </c>
      <c r="M77" s="58" t="s">
        <v>166</v>
      </c>
      <c r="N77" s="69"/>
      <c r="O77" s="69" t="b">
        <v>1</v>
      </c>
      <c r="P77" s="69" t="b">
        <v>1</v>
      </c>
      <c r="Q77" s="69" t="b">
        <v>1</v>
      </c>
      <c r="R77" s="69" t="b">
        <v>1</v>
      </c>
      <c r="S77" s="69" t="b">
        <v>1</v>
      </c>
      <c r="T77" s="69" t="b">
        <v>1</v>
      </c>
      <c r="U77" s="58" t="s">
        <v>1465</v>
      </c>
      <c r="V77" s="58" t="s">
        <v>944</v>
      </c>
      <c r="W77" s="58" t="s">
        <v>1465</v>
      </c>
      <c r="X77" s="58" t="s">
        <v>944</v>
      </c>
      <c r="Y77" s="58" t="s">
        <v>2006</v>
      </c>
      <c r="Z77" s="58" t="s">
        <v>944</v>
      </c>
      <c r="AA77" s="58" t="s">
        <v>1465</v>
      </c>
      <c r="AB77" s="58" t="s">
        <v>3305</v>
      </c>
      <c r="AC77" s="58" t="s">
        <v>4099</v>
      </c>
      <c r="AD77" s="68">
        <v>44253</v>
      </c>
      <c r="AE77" s="70">
        <v>10450000</v>
      </c>
      <c r="AF77" s="58" t="str">
        <f t="shared" si="3"/>
        <v>Jour</v>
      </c>
      <c r="AG77" s="58" t="str">
        <f t="shared" si="6"/>
        <v>IE00BBQ2W338</v>
      </c>
      <c r="AH77" s="58" t="str">
        <f t="shared" si="5"/>
        <v>22455030</v>
      </c>
    </row>
    <row r="78" spans="1:16383" s="75" customFormat="1">
      <c r="A78" s="58" t="s">
        <v>439</v>
      </c>
      <c r="B78" s="58" t="s">
        <v>638</v>
      </c>
      <c r="C78" s="58" t="s">
        <v>3573</v>
      </c>
      <c r="D78" s="68">
        <v>43873</v>
      </c>
      <c r="E78" s="9">
        <v>0.3</v>
      </c>
      <c r="F78" s="69" t="b">
        <v>1</v>
      </c>
      <c r="G78" s="58" t="s">
        <v>201</v>
      </c>
      <c r="H78" s="58" t="s">
        <v>68</v>
      </c>
      <c r="I78" s="58" t="s">
        <v>192</v>
      </c>
      <c r="J78" s="58" t="s">
        <v>155</v>
      </c>
      <c r="K78" s="68">
        <v>44255</v>
      </c>
      <c r="L78" s="70">
        <v>5229.4193182999998</v>
      </c>
      <c r="M78" s="58" t="s">
        <v>176</v>
      </c>
      <c r="N78" s="69"/>
      <c r="O78" s="69" t="b">
        <v>1</v>
      </c>
      <c r="P78" s="69" t="b">
        <v>1</v>
      </c>
      <c r="Q78" s="69" t="b">
        <v>1</v>
      </c>
      <c r="R78" s="69" t="b">
        <v>1</v>
      </c>
      <c r="S78" s="69" t="b">
        <v>1</v>
      </c>
      <c r="T78" s="69" t="b">
        <v>1</v>
      </c>
      <c r="U78" s="58" t="s">
        <v>638</v>
      </c>
      <c r="V78" s="58" t="s">
        <v>439</v>
      </c>
      <c r="W78" s="58" t="s">
        <v>638</v>
      </c>
      <c r="X78" s="58" t="s">
        <v>439</v>
      </c>
      <c r="Y78" s="58" t="s">
        <v>2006</v>
      </c>
      <c r="Z78" s="58" t="s">
        <v>439</v>
      </c>
      <c r="AA78" s="58" t="s">
        <v>638</v>
      </c>
      <c r="AB78" s="58" t="s">
        <v>3305</v>
      </c>
      <c r="AC78" s="58" t="s">
        <v>4099</v>
      </c>
      <c r="AD78" s="68">
        <v>44253</v>
      </c>
      <c r="AE78" s="70">
        <v>14572531</v>
      </c>
      <c r="AF78" s="58" t="str">
        <f t="shared" si="3"/>
        <v>Jour</v>
      </c>
      <c r="AG78" s="58" t="str">
        <f t="shared" si="6"/>
        <v>IE0032077012</v>
      </c>
      <c r="AH78" s="58" t="str">
        <f t="shared" si="5"/>
        <v>1527010</v>
      </c>
    </row>
    <row r="79" spans="1:16383" s="75" customFormat="1">
      <c r="A79" s="58" t="s">
        <v>1128</v>
      </c>
      <c r="B79" s="58" t="s">
        <v>1129</v>
      </c>
      <c r="C79" s="58" t="s">
        <v>4689</v>
      </c>
      <c r="D79" s="68">
        <v>43861</v>
      </c>
      <c r="E79" s="9">
        <v>0.2</v>
      </c>
      <c r="F79" s="69" t="b">
        <v>1</v>
      </c>
      <c r="G79" s="58" t="s">
        <v>201</v>
      </c>
      <c r="H79" s="58" t="s">
        <v>68</v>
      </c>
      <c r="I79" s="58" t="s">
        <v>192</v>
      </c>
      <c r="J79" s="58" t="s">
        <v>168</v>
      </c>
      <c r="K79" s="68">
        <v>44255</v>
      </c>
      <c r="L79" s="70">
        <v>7233.3302104000004</v>
      </c>
      <c r="M79" s="58" t="s">
        <v>176</v>
      </c>
      <c r="N79" s="69" t="b">
        <v>1</v>
      </c>
      <c r="O79" s="69" t="b">
        <v>1</v>
      </c>
      <c r="P79" s="69" t="b">
        <v>1</v>
      </c>
      <c r="Q79" s="69" t="b">
        <v>1</v>
      </c>
      <c r="R79" s="69" t="b">
        <v>1</v>
      </c>
      <c r="S79" s="69" t="b">
        <v>1</v>
      </c>
      <c r="T79" s="69" t="b">
        <v>1</v>
      </c>
      <c r="U79" s="58" t="s">
        <v>1129</v>
      </c>
      <c r="V79" s="58" t="s">
        <v>1128</v>
      </c>
      <c r="W79" s="58" t="s">
        <v>1129</v>
      </c>
      <c r="X79" s="58" t="s">
        <v>1128</v>
      </c>
      <c r="Y79" s="58" t="s">
        <v>2008</v>
      </c>
      <c r="Z79" s="58" t="s">
        <v>1128</v>
      </c>
      <c r="AA79" s="58" t="s">
        <v>1129</v>
      </c>
      <c r="AB79" s="58" t="s">
        <v>3305</v>
      </c>
      <c r="AC79" s="58" t="s">
        <v>4101</v>
      </c>
      <c r="AD79" s="68">
        <v>44253</v>
      </c>
      <c r="AE79" s="70">
        <v>43666163</v>
      </c>
      <c r="AF79" s="58" t="str">
        <f t="shared" si="3"/>
        <v>Jour</v>
      </c>
      <c r="AG79" s="58" t="str">
        <f t="shared" si="6"/>
        <v>IE0032895942</v>
      </c>
      <c r="AH79" s="58" t="str">
        <f t="shared" si="5"/>
        <v>1613957</v>
      </c>
    </row>
    <row r="80" spans="1:16383" s="75" customFormat="1">
      <c r="A80" s="58" t="s">
        <v>21966</v>
      </c>
      <c r="B80" s="58" t="s">
        <v>21967</v>
      </c>
      <c r="C80" s="58" t="s">
        <v>21968</v>
      </c>
      <c r="D80" s="68">
        <v>44063</v>
      </c>
      <c r="E80" s="9">
        <v>0.55000000000000004</v>
      </c>
      <c r="F80" s="69" t="b">
        <v>1</v>
      </c>
      <c r="G80" s="58" t="s">
        <v>201</v>
      </c>
      <c r="H80" s="58" t="s">
        <v>64</v>
      </c>
      <c r="I80" s="58" t="s">
        <v>192</v>
      </c>
      <c r="J80" s="58" t="s">
        <v>168</v>
      </c>
      <c r="K80" s="68">
        <v>44255</v>
      </c>
      <c r="L80" s="70">
        <v>1117.0009038999999</v>
      </c>
      <c r="M80" s="58" t="s">
        <v>166</v>
      </c>
      <c r="N80" s="69"/>
      <c r="O80" s="69" t="b">
        <v>1</v>
      </c>
      <c r="P80" s="69" t="b">
        <v>1</v>
      </c>
      <c r="Q80" s="69" t="b">
        <v>1</v>
      </c>
      <c r="R80" s="69" t="b">
        <v>1</v>
      </c>
      <c r="S80" s="69"/>
      <c r="T80" s="69"/>
      <c r="U80" s="58" t="s">
        <v>21967</v>
      </c>
      <c r="V80" s="58" t="s">
        <v>21966</v>
      </c>
      <c r="W80" s="58" t="s">
        <v>21967</v>
      </c>
      <c r="X80" s="58" t="s">
        <v>21966</v>
      </c>
      <c r="Y80" s="58" t="s">
        <v>2008</v>
      </c>
      <c r="Z80" s="58" t="s">
        <v>21966</v>
      </c>
      <c r="AA80" s="58" t="s">
        <v>21967</v>
      </c>
      <c r="AB80" s="58" t="s">
        <v>3305</v>
      </c>
      <c r="AC80" s="58" t="s">
        <v>4101</v>
      </c>
      <c r="AD80" s="68">
        <v>44253</v>
      </c>
      <c r="AE80" s="70">
        <v>56221505</v>
      </c>
      <c r="AF80" s="58" t="str">
        <f t="shared" si="3"/>
        <v>Jour</v>
      </c>
      <c r="AG80" s="58" t="str">
        <f t="shared" si="6"/>
        <v>IE00BMDFDY08</v>
      </c>
      <c r="AH80" s="58" t="str">
        <f t="shared" si="5"/>
        <v>56484418</v>
      </c>
    </row>
    <row r="81" spans="1:34" s="75" customFormat="1">
      <c r="A81" s="58" t="s">
        <v>4737</v>
      </c>
      <c r="B81" s="58" t="s">
        <v>5400</v>
      </c>
      <c r="C81" s="58" t="s">
        <v>4738</v>
      </c>
      <c r="D81" s="68">
        <v>44036</v>
      </c>
      <c r="E81" s="9">
        <v>0.5</v>
      </c>
      <c r="F81" s="69" t="b">
        <v>1</v>
      </c>
      <c r="G81" s="58" t="s">
        <v>201</v>
      </c>
      <c r="H81" s="58" t="s">
        <v>68</v>
      </c>
      <c r="I81" s="58" t="s">
        <v>192</v>
      </c>
      <c r="J81" s="58" t="s">
        <v>168</v>
      </c>
      <c r="K81" s="68">
        <v>44255</v>
      </c>
      <c r="L81" s="70">
        <v>1117.0009038999999</v>
      </c>
      <c r="M81" s="58" t="s">
        <v>166</v>
      </c>
      <c r="N81" s="69"/>
      <c r="O81" s="69" t="b">
        <v>1</v>
      </c>
      <c r="P81" s="69" t="b">
        <v>1</v>
      </c>
      <c r="Q81" s="69" t="b">
        <v>1</v>
      </c>
      <c r="R81" s="69" t="b">
        <v>1</v>
      </c>
      <c r="S81" s="69"/>
      <c r="T81" s="69" t="b">
        <v>1</v>
      </c>
      <c r="U81" s="58" t="s">
        <v>5400</v>
      </c>
      <c r="V81" s="58" t="s">
        <v>4737</v>
      </c>
      <c r="W81" s="58" t="s">
        <v>5400</v>
      </c>
      <c r="X81" s="58" t="s">
        <v>4737</v>
      </c>
      <c r="Y81" s="58" t="s">
        <v>2008</v>
      </c>
      <c r="Z81" s="58" t="s">
        <v>4737</v>
      </c>
      <c r="AA81" s="58" t="s">
        <v>5400</v>
      </c>
      <c r="AB81" s="58" t="s">
        <v>3305</v>
      </c>
      <c r="AC81" s="58" t="s">
        <v>4101</v>
      </c>
      <c r="AD81" s="68">
        <v>44253</v>
      </c>
      <c r="AE81" s="70">
        <v>104324304</v>
      </c>
      <c r="AF81" s="58" t="str">
        <f t="shared" si="3"/>
        <v>Jour</v>
      </c>
      <c r="AG81" s="58" t="str">
        <f t="shared" si="6"/>
        <v>IE00BJK55B31</v>
      </c>
      <c r="AH81" s="58" t="str">
        <f t="shared" si="5"/>
        <v>49038363</v>
      </c>
    </row>
    <row r="82" spans="1:34" s="75" customFormat="1">
      <c r="A82" s="58" t="s">
        <v>1130</v>
      </c>
      <c r="B82" s="58" t="s">
        <v>1131</v>
      </c>
      <c r="C82" s="58" t="s">
        <v>4690</v>
      </c>
      <c r="D82" s="68">
        <v>43861</v>
      </c>
      <c r="E82" s="9">
        <v>0.5</v>
      </c>
      <c r="F82" s="69" t="b">
        <v>1</v>
      </c>
      <c r="G82" s="58" t="s">
        <v>201</v>
      </c>
      <c r="H82" s="58" t="s">
        <v>68</v>
      </c>
      <c r="I82" s="58" t="s">
        <v>192</v>
      </c>
      <c r="J82" s="58" t="s">
        <v>168</v>
      </c>
      <c r="K82" s="68">
        <v>44255</v>
      </c>
      <c r="L82" s="70">
        <v>7097.7187290000002</v>
      </c>
      <c r="M82" s="58" t="s">
        <v>176</v>
      </c>
      <c r="N82" s="69" t="b">
        <v>1</v>
      </c>
      <c r="O82" s="69" t="b">
        <v>1</v>
      </c>
      <c r="P82" s="69" t="b">
        <v>1</v>
      </c>
      <c r="Q82" s="69" t="b">
        <v>1</v>
      </c>
      <c r="R82" s="69" t="b">
        <v>1</v>
      </c>
      <c r="S82" s="69" t="b">
        <v>1</v>
      </c>
      <c r="T82" s="69" t="b">
        <v>1</v>
      </c>
      <c r="U82" s="58" t="s">
        <v>1131</v>
      </c>
      <c r="V82" s="58" t="s">
        <v>1130</v>
      </c>
      <c r="W82" s="58" t="s">
        <v>1131</v>
      </c>
      <c r="X82" s="58" t="s">
        <v>1130</v>
      </c>
      <c r="Y82" s="58" t="s">
        <v>2008</v>
      </c>
      <c r="Z82" s="58" t="s">
        <v>1130</v>
      </c>
      <c r="AA82" s="58" t="s">
        <v>1131</v>
      </c>
      <c r="AB82" s="58" t="s">
        <v>3305</v>
      </c>
      <c r="AC82" s="58" t="s">
        <v>4101</v>
      </c>
      <c r="AD82" s="68">
        <v>44253</v>
      </c>
      <c r="AE82" s="70">
        <v>46493130</v>
      </c>
      <c r="AF82" s="58" t="str">
        <f t="shared" si="3"/>
        <v>Jour</v>
      </c>
      <c r="AG82" s="58" t="str">
        <f t="shared" si="6"/>
        <v>IE00B4PY7Y77</v>
      </c>
      <c r="AH82" s="58" t="str">
        <f t="shared" si="5"/>
        <v>13876308</v>
      </c>
    </row>
    <row r="83" spans="1:34" s="75" customFormat="1">
      <c r="A83" s="58" t="s">
        <v>1132</v>
      </c>
      <c r="B83" s="58" t="s">
        <v>1133</v>
      </c>
      <c r="C83" s="58" t="s">
        <v>5401</v>
      </c>
      <c r="D83" s="68">
        <v>43878</v>
      </c>
      <c r="E83" s="9">
        <v>0.2</v>
      </c>
      <c r="F83" s="69" t="b">
        <v>1</v>
      </c>
      <c r="G83" s="58" t="s">
        <v>201</v>
      </c>
      <c r="H83" s="58" t="s">
        <v>68</v>
      </c>
      <c r="I83" s="58" t="s">
        <v>192</v>
      </c>
      <c r="J83" s="58" t="s">
        <v>168</v>
      </c>
      <c r="K83" s="68">
        <v>44255</v>
      </c>
      <c r="L83" s="70">
        <v>5657.5000951000002</v>
      </c>
      <c r="M83" s="58" t="s">
        <v>176</v>
      </c>
      <c r="N83" s="69" t="b">
        <v>1</v>
      </c>
      <c r="O83" s="69" t="b">
        <v>1</v>
      </c>
      <c r="P83" s="69" t="b">
        <v>1</v>
      </c>
      <c r="Q83" s="69" t="b">
        <v>1</v>
      </c>
      <c r="R83" s="69" t="b">
        <v>1</v>
      </c>
      <c r="S83" s="69" t="b">
        <v>1</v>
      </c>
      <c r="T83" s="69" t="b">
        <v>1</v>
      </c>
      <c r="U83" s="58" t="s">
        <v>1133</v>
      </c>
      <c r="V83" s="58" t="s">
        <v>1132</v>
      </c>
      <c r="W83" s="58" t="s">
        <v>1133</v>
      </c>
      <c r="X83" s="58" t="s">
        <v>1132</v>
      </c>
      <c r="Y83" s="58" t="s">
        <v>2008</v>
      </c>
      <c r="Z83" s="58" t="s">
        <v>1132</v>
      </c>
      <c r="AA83" s="58" t="s">
        <v>1133</v>
      </c>
      <c r="AB83" s="58" t="s">
        <v>3305</v>
      </c>
      <c r="AC83" s="58" t="s">
        <v>4101</v>
      </c>
      <c r="AD83" s="68">
        <v>44253</v>
      </c>
      <c r="AE83" s="70">
        <v>21285570</v>
      </c>
      <c r="AF83" s="58" t="str">
        <f t="shared" si="3"/>
        <v>Jour</v>
      </c>
      <c r="AG83" s="58" t="str">
        <f t="shared" si="6"/>
        <v>IE00BCRY5Y77</v>
      </c>
      <c r="AH83" s="58" t="str">
        <f t="shared" si="5"/>
        <v>22593004</v>
      </c>
    </row>
    <row r="84" spans="1:34" s="75" customFormat="1">
      <c r="A84" s="58" t="s">
        <v>1134</v>
      </c>
      <c r="B84" s="58" t="s">
        <v>5402</v>
      </c>
      <c r="C84" s="58" t="s">
        <v>4890</v>
      </c>
      <c r="D84" s="68">
        <v>43878</v>
      </c>
      <c r="E84" s="9">
        <v>0.45</v>
      </c>
      <c r="F84" s="69" t="b">
        <v>1</v>
      </c>
      <c r="G84" s="58" t="s">
        <v>201</v>
      </c>
      <c r="H84" s="58" t="s">
        <v>68</v>
      </c>
      <c r="I84" s="58" t="s">
        <v>192</v>
      </c>
      <c r="J84" s="58" t="s">
        <v>168</v>
      </c>
      <c r="K84" s="68">
        <v>44255</v>
      </c>
      <c r="L84" s="70">
        <v>1164.0296040000001</v>
      </c>
      <c r="M84" s="58" t="s">
        <v>176</v>
      </c>
      <c r="N84" s="69" t="b">
        <v>1</v>
      </c>
      <c r="O84" s="69" t="b">
        <v>1</v>
      </c>
      <c r="P84" s="69" t="b">
        <v>1</v>
      </c>
      <c r="Q84" s="69" t="b">
        <v>1</v>
      </c>
      <c r="R84" s="69" t="b">
        <v>1</v>
      </c>
      <c r="S84" s="69" t="b">
        <v>1</v>
      </c>
      <c r="T84" s="69" t="b">
        <v>1</v>
      </c>
      <c r="U84" s="58" t="s">
        <v>5402</v>
      </c>
      <c r="V84" s="58" t="s">
        <v>1134</v>
      </c>
      <c r="W84" s="58" t="s">
        <v>5402</v>
      </c>
      <c r="X84" s="58" t="s">
        <v>1134</v>
      </c>
      <c r="Y84" s="58" t="s">
        <v>2008</v>
      </c>
      <c r="Z84" s="58" t="s">
        <v>1134</v>
      </c>
      <c r="AA84" s="58" t="s">
        <v>5402</v>
      </c>
      <c r="AB84" s="58" t="s">
        <v>3305</v>
      </c>
      <c r="AC84" s="58" t="s">
        <v>4101</v>
      </c>
      <c r="AD84" s="68">
        <v>44253</v>
      </c>
      <c r="AE84" s="70">
        <v>9880485</v>
      </c>
      <c r="AF84" s="58" t="str">
        <f t="shared" si="3"/>
        <v>Jour</v>
      </c>
      <c r="AG84" s="58" t="str">
        <f t="shared" si="6"/>
        <v>IE00BCRY6003</v>
      </c>
      <c r="AH84" s="58" t="str">
        <f t="shared" si="5"/>
        <v>22592984</v>
      </c>
    </row>
    <row r="85" spans="1:34" s="75" customFormat="1">
      <c r="A85" s="58" t="s">
        <v>3275</v>
      </c>
      <c r="B85" s="58" t="s">
        <v>5403</v>
      </c>
      <c r="C85" s="58" t="s">
        <v>4891</v>
      </c>
      <c r="D85" s="68">
        <v>43861</v>
      </c>
      <c r="E85" s="9">
        <v>7.0000000000000007E-2</v>
      </c>
      <c r="F85" s="69" t="b">
        <v>1</v>
      </c>
      <c r="G85" s="58" t="s">
        <v>201</v>
      </c>
      <c r="H85" s="58" t="s">
        <v>68</v>
      </c>
      <c r="I85" s="58" t="s">
        <v>192</v>
      </c>
      <c r="J85" s="58" t="s">
        <v>168</v>
      </c>
      <c r="K85" s="68">
        <v>44255</v>
      </c>
      <c r="L85" s="70">
        <v>6051.2932489000004</v>
      </c>
      <c r="M85" s="58" t="s">
        <v>166</v>
      </c>
      <c r="N85" s="69"/>
      <c r="O85" s="69" t="b">
        <v>1</v>
      </c>
      <c r="P85" s="69" t="b">
        <v>1</v>
      </c>
      <c r="Q85" s="69" t="b">
        <v>1</v>
      </c>
      <c r="R85" s="69" t="b">
        <v>1</v>
      </c>
      <c r="S85" s="69" t="b">
        <v>1</v>
      </c>
      <c r="T85" s="69" t="b">
        <v>1</v>
      </c>
      <c r="U85" s="58" t="s">
        <v>5403</v>
      </c>
      <c r="V85" s="58" t="s">
        <v>3275</v>
      </c>
      <c r="W85" s="58" t="s">
        <v>5403</v>
      </c>
      <c r="X85" s="58" t="s">
        <v>3275</v>
      </c>
      <c r="Y85" s="58" t="s">
        <v>2008</v>
      </c>
      <c r="Z85" s="58" t="s">
        <v>3275</v>
      </c>
      <c r="AA85" s="58" t="s">
        <v>5403</v>
      </c>
      <c r="AB85" s="58" t="s">
        <v>3305</v>
      </c>
      <c r="AC85" s="58" t="s">
        <v>4101</v>
      </c>
      <c r="AD85" s="68">
        <v>44253</v>
      </c>
      <c r="AE85" s="70">
        <v>485235558</v>
      </c>
      <c r="AF85" s="58" t="str">
        <f t="shared" si="3"/>
        <v>Jour</v>
      </c>
      <c r="AG85" s="58" t="str">
        <f t="shared" si="6"/>
        <v>IE00BYXPSP02</v>
      </c>
      <c r="AH85" s="58" t="str">
        <f t="shared" si="5"/>
        <v>36414884</v>
      </c>
    </row>
    <row r="86" spans="1:34" s="75" customFormat="1">
      <c r="A86" s="58" t="s">
        <v>1365</v>
      </c>
      <c r="B86" s="58" t="s">
        <v>5404</v>
      </c>
      <c r="C86" s="58" t="s">
        <v>5405</v>
      </c>
      <c r="D86" s="68">
        <v>44099</v>
      </c>
      <c r="E86" s="9">
        <v>7.0000000000000007E-2</v>
      </c>
      <c r="F86" s="69" t="b">
        <v>1</v>
      </c>
      <c r="G86" s="58" t="s">
        <v>201</v>
      </c>
      <c r="H86" s="58" t="s">
        <v>68</v>
      </c>
      <c r="I86" s="58" t="s">
        <v>192</v>
      </c>
      <c r="J86" s="58" t="s">
        <v>168</v>
      </c>
      <c r="K86" s="68">
        <v>44255</v>
      </c>
      <c r="L86" s="70">
        <v>2107.6930437999999</v>
      </c>
      <c r="M86" s="58" t="s">
        <v>176</v>
      </c>
      <c r="N86" s="69"/>
      <c r="O86" s="69" t="b">
        <v>1</v>
      </c>
      <c r="P86" s="69" t="b">
        <v>1</v>
      </c>
      <c r="Q86" s="69" t="b">
        <v>1</v>
      </c>
      <c r="R86" s="69" t="b">
        <v>1</v>
      </c>
      <c r="S86" s="69" t="b">
        <v>1</v>
      </c>
      <c r="T86" s="69" t="b">
        <v>1</v>
      </c>
      <c r="U86" s="58" t="s">
        <v>5404</v>
      </c>
      <c r="V86" s="58" t="s">
        <v>1365</v>
      </c>
      <c r="W86" s="58" t="s">
        <v>5404</v>
      </c>
      <c r="X86" s="58" t="s">
        <v>1365</v>
      </c>
      <c r="Y86" s="58" t="s">
        <v>2008</v>
      </c>
      <c r="Z86" s="58" t="s">
        <v>1365</v>
      </c>
      <c r="AA86" s="58" t="s">
        <v>5404</v>
      </c>
      <c r="AB86" s="58" t="s">
        <v>3305</v>
      </c>
      <c r="AC86" s="58" t="s">
        <v>4101</v>
      </c>
      <c r="AD86" s="68">
        <v>44253</v>
      </c>
      <c r="AE86" s="70">
        <v>215694026</v>
      </c>
      <c r="AF86" s="58" t="str">
        <f t="shared" si="3"/>
        <v>Jour</v>
      </c>
      <c r="AG86" s="58" t="str">
        <f t="shared" si="6"/>
        <v>IE00BSKRJZ44</v>
      </c>
      <c r="AH86" s="58" t="str">
        <f t="shared" si="5"/>
        <v>26707734</v>
      </c>
    </row>
    <row r="87" spans="1:34" s="75" customFormat="1">
      <c r="A87" s="58" t="s">
        <v>4869</v>
      </c>
      <c r="B87" s="58" t="s">
        <v>5406</v>
      </c>
      <c r="C87" s="58" t="s">
        <v>5174</v>
      </c>
      <c r="D87" s="68">
        <v>44106</v>
      </c>
      <c r="E87" s="9">
        <v>0.1</v>
      </c>
      <c r="F87" s="69" t="b">
        <v>1</v>
      </c>
      <c r="G87" s="58" t="s">
        <v>201</v>
      </c>
      <c r="H87" s="58" t="s">
        <v>62</v>
      </c>
      <c r="I87" s="58" t="s">
        <v>192</v>
      </c>
      <c r="J87" s="58" t="s">
        <v>168</v>
      </c>
      <c r="K87" s="68">
        <v>44255</v>
      </c>
      <c r="L87" s="70">
        <v>4199.9551300000003</v>
      </c>
      <c r="M87" s="58" t="s">
        <v>166</v>
      </c>
      <c r="N87" s="69"/>
      <c r="O87" s="69"/>
      <c r="P87" s="69"/>
      <c r="Q87" s="69"/>
      <c r="R87" s="69"/>
      <c r="S87" s="69"/>
      <c r="T87" s="69" t="b">
        <v>1</v>
      </c>
      <c r="U87" s="58" t="s">
        <v>5406</v>
      </c>
      <c r="V87" s="58" t="s">
        <v>4869</v>
      </c>
      <c r="W87" s="58" t="s">
        <v>5406</v>
      </c>
      <c r="X87" s="58" t="s">
        <v>4869</v>
      </c>
      <c r="Y87" s="58" t="s">
        <v>2008</v>
      </c>
      <c r="Z87" s="58" t="s">
        <v>4869</v>
      </c>
      <c r="AA87" s="58" t="s">
        <v>5406</v>
      </c>
      <c r="AB87" s="58" t="s">
        <v>3305</v>
      </c>
      <c r="AC87" s="58" t="s">
        <v>4101</v>
      </c>
      <c r="AD87" s="68">
        <v>44253</v>
      </c>
      <c r="AE87" s="70">
        <v>17518856</v>
      </c>
      <c r="AF87" s="58" t="str">
        <f t="shared" si="3"/>
        <v>Jour</v>
      </c>
      <c r="AG87" s="58" t="str">
        <f t="shared" si="6"/>
        <v>IE00BK7Y2R57</v>
      </c>
      <c r="AH87" s="58" t="str">
        <f t="shared" si="5"/>
        <v>48370001</v>
      </c>
    </row>
    <row r="88" spans="1:34" s="75" customFormat="1">
      <c r="A88" s="58" t="s">
        <v>946</v>
      </c>
      <c r="B88" s="58" t="s">
        <v>947</v>
      </c>
      <c r="C88" s="58" t="s">
        <v>5175</v>
      </c>
      <c r="D88" s="68">
        <v>43861</v>
      </c>
      <c r="E88" s="9">
        <v>7.0000000000000007E-2</v>
      </c>
      <c r="F88" s="69" t="b">
        <v>1</v>
      </c>
      <c r="G88" s="58" t="s">
        <v>201</v>
      </c>
      <c r="H88" s="58" t="s">
        <v>68</v>
      </c>
      <c r="I88" s="58" t="s">
        <v>192</v>
      </c>
      <c r="J88" s="58" t="s">
        <v>168</v>
      </c>
      <c r="K88" s="68">
        <v>44255</v>
      </c>
      <c r="L88" s="70">
        <v>4199.9551300000003</v>
      </c>
      <c r="M88" s="58" t="s">
        <v>176</v>
      </c>
      <c r="N88" s="69" t="b">
        <v>1</v>
      </c>
      <c r="O88" s="69" t="b">
        <v>1</v>
      </c>
      <c r="P88" s="69" t="b">
        <v>1</v>
      </c>
      <c r="Q88" s="69" t="b">
        <v>1</v>
      </c>
      <c r="R88" s="69" t="b">
        <v>1</v>
      </c>
      <c r="S88" s="69" t="b">
        <v>1</v>
      </c>
      <c r="T88" s="69" t="b">
        <v>1</v>
      </c>
      <c r="U88" s="58" t="s">
        <v>947</v>
      </c>
      <c r="V88" s="58" t="s">
        <v>946</v>
      </c>
      <c r="W88" s="58" t="s">
        <v>947</v>
      </c>
      <c r="X88" s="58" t="s">
        <v>946</v>
      </c>
      <c r="Y88" s="58" t="s">
        <v>2008</v>
      </c>
      <c r="Z88" s="58" t="s">
        <v>946</v>
      </c>
      <c r="AA88" s="58" t="s">
        <v>947</v>
      </c>
      <c r="AB88" s="58" t="s">
        <v>3305</v>
      </c>
      <c r="AC88" s="58" t="s">
        <v>4101</v>
      </c>
      <c r="AD88" s="68">
        <v>44253</v>
      </c>
      <c r="AE88" s="70">
        <v>17243307</v>
      </c>
      <c r="AF88" s="58" t="str">
        <f t="shared" si="3"/>
        <v>Jour</v>
      </c>
      <c r="AG88" s="58" t="str">
        <f t="shared" si="6"/>
        <v>IE00B1FZS798</v>
      </c>
      <c r="AH88" s="58" t="str">
        <f t="shared" si="5"/>
        <v>2803820</v>
      </c>
    </row>
    <row r="89" spans="1:34" s="75" customFormat="1">
      <c r="A89" s="58" t="s">
        <v>901</v>
      </c>
      <c r="B89" s="58" t="s">
        <v>902</v>
      </c>
      <c r="C89" s="58" t="s">
        <v>5407</v>
      </c>
      <c r="D89" s="68">
        <v>44092</v>
      </c>
      <c r="E89" s="9">
        <v>7.0000000000000007E-2</v>
      </c>
      <c r="F89" s="69" t="b">
        <v>1</v>
      </c>
      <c r="G89" s="58" t="s">
        <v>201</v>
      </c>
      <c r="H89" s="58" t="s">
        <v>68</v>
      </c>
      <c r="I89" s="58" t="s">
        <v>192</v>
      </c>
      <c r="J89" s="58" t="s">
        <v>168</v>
      </c>
      <c r="K89" s="68">
        <v>44255</v>
      </c>
      <c r="L89" s="70">
        <v>252.4958901</v>
      </c>
      <c r="M89" s="58" t="s">
        <v>166</v>
      </c>
      <c r="N89" s="69"/>
      <c r="O89" s="69" t="b">
        <v>1</v>
      </c>
      <c r="P89" s="69" t="b">
        <v>1</v>
      </c>
      <c r="Q89" s="69" t="b">
        <v>1</v>
      </c>
      <c r="R89" s="69" t="b">
        <v>1</v>
      </c>
      <c r="S89" s="69" t="b">
        <v>1</v>
      </c>
      <c r="T89" s="69" t="b">
        <v>1</v>
      </c>
      <c r="U89" s="58" t="s">
        <v>902</v>
      </c>
      <c r="V89" s="58" t="s">
        <v>901</v>
      </c>
      <c r="W89" s="58" t="s">
        <v>902</v>
      </c>
      <c r="X89" s="58" t="s">
        <v>901</v>
      </c>
      <c r="Y89" s="58" t="s">
        <v>2008</v>
      </c>
      <c r="Z89" s="58" t="s">
        <v>901</v>
      </c>
      <c r="AA89" s="58" t="s">
        <v>902</v>
      </c>
      <c r="AB89" s="58" t="s">
        <v>3305</v>
      </c>
      <c r="AC89" s="58" t="s">
        <v>4101</v>
      </c>
      <c r="AD89" s="68">
        <v>44253</v>
      </c>
      <c r="AE89" s="70">
        <v>2437400</v>
      </c>
      <c r="AF89" s="58" t="str">
        <f t="shared" si="3"/>
        <v>Jour</v>
      </c>
      <c r="AG89" s="58" t="str">
        <f t="shared" si="6"/>
        <v>IE00B3VWN179</v>
      </c>
      <c r="AH89" s="58" t="str">
        <f t="shared" si="5"/>
        <v>10200789</v>
      </c>
    </row>
    <row r="90" spans="1:34" s="75" customFormat="1">
      <c r="A90" s="58" t="s">
        <v>1241</v>
      </c>
      <c r="B90" s="58" t="s">
        <v>1242</v>
      </c>
      <c r="C90" s="58" t="s">
        <v>5408</v>
      </c>
      <c r="D90" s="68">
        <v>44092</v>
      </c>
      <c r="E90" s="9">
        <v>7.0000000000000007E-2</v>
      </c>
      <c r="F90" s="69" t="b">
        <v>1</v>
      </c>
      <c r="G90" s="58" t="s">
        <v>201</v>
      </c>
      <c r="H90" s="58" t="s">
        <v>68</v>
      </c>
      <c r="I90" s="58" t="s">
        <v>192</v>
      </c>
      <c r="J90" s="58" t="s">
        <v>168</v>
      </c>
      <c r="K90" s="68">
        <v>44255</v>
      </c>
      <c r="L90" s="70">
        <v>1965.4548308000001</v>
      </c>
      <c r="M90" s="58" t="s">
        <v>166</v>
      </c>
      <c r="N90" s="69"/>
      <c r="O90" s="69" t="b">
        <v>1</v>
      </c>
      <c r="P90" s="69" t="b">
        <v>1</v>
      </c>
      <c r="Q90" s="69" t="b">
        <v>1</v>
      </c>
      <c r="R90" s="69" t="b">
        <v>1</v>
      </c>
      <c r="S90" s="69" t="b">
        <v>1</v>
      </c>
      <c r="T90" s="69" t="b">
        <v>1</v>
      </c>
      <c r="U90" s="58" t="s">
        <v>1242</v>
      </c>
      <c r="V90" s="58" t="s">
        <v>1241</v>
      </c>
      <c r="W90" s="58" t="s">
        <v>1242</v>
      </c>
      <c r="X90" s="58" t="s">
        <v>1241</v>
      </c>
      <c r="Y90" s="58" t="s">
        <v>2008</v>
      </c>
      <c r="Z90" s="58" t="s">
        <v>1241</v>
      </c>
      <c r="AA90" s="58" t="s">
        <v>1242</v>
      </c>
      <c r="AB90" s="58" t="s">
        <v>3305</v>
      </c>
      <c r="AC90" s="58" t="s">
        <v>4101</v>
      </c>
      <c r="AD90" s="68">
        <v>44253</v>
      </c>
      <c r="AE90" s="70">
        <v>13757826</v>
      </c>
      <c r="AF90" s="58" t="str">
        <f t="shared" si="3"/>
        <v>Jour</v>
      </c>
      <c r="AG90" s="58" t="str">
        <f t="shared" si="6"/>
        <v>IE00B3VWN393</v>
      </c>
      <c r="AH90" s="58" t="str">
        <f t="shared" si="5"/>
        <v>10200795</v>
      </c>
    </row>
    <row r="91" spans="1:34" s="75" customFormat="1">
      <c r="A91" s="58" t="s">
        <v>1061</v>
      </c>
      <c r="B91" s="58" t="s">
        <v>1062</v>
      </c>
      <c r="C91" s="58" t="s">
        <v>1750</v>
      </c>
      <c r="D91" s="68">
        <v>43878</v>
      </c>
      <c r="E91" s="9">
        <v>7.0000000000000007E-2</v>
      </c>
      <c r="F91" s="69" t="b">
        <v>1</v>
      </c>
      <c r="G91" s="58" t="s">
        <v>201</v>
      </c>
      <c r="H91" s="58" t="s">
        <v>68</v>
      </c>
      <c r="I91" s="58" t="s">
        <v>192</v>
      </c>
      <c r="J91" s="58" t="s">
        <v>168</v>
      </c>
      <c r="K91" s="68">
        <v>44255</v>
      </c>
      <c r="L91" s="70">
        <v>579.43155709999996</v>
      </c>
      <c r="M91" s="58" t="s">
        <v>166</v>
      </c>
      <c r="N91" s="69"/>
      <c r="O91" s="69" t="b">
        <v>1</v>
      </c>
      <c r="P91" s="69" t="b">
        <v>1</v>
      </c>
      <c r="Q91" s="69" t="b">
        <v>1</v>
      </c>
      <c r="R91" s="69" t="b">
        <v>1</v>
      </c>
      <c r="S91" s="69" t="b">
        <v>1</v>
      </c>
      <c r="T91" s="69" t="b">
        <v>1</v>
      </c>
      <c r="U91" s="58" t="s">
        <v>1062</v>
      </c>
      <c r="V91" s="58" t="s">
        <v>1061</v>
      </c>
      <c r="W91" s="58" t="s">
        <v>1062</v>
      </c>
      <c r="X91" s="58" t="s">
        <v>1061</v>
      </c>
      <c r="Y91" s="58" t="s">
        <v>2008</v>
      </c>
      <c r="Z91" s="58" t="s">
        <v>1061</v>
      </c>
      <c r="AA91" s="58" t="s">
        <v>1062</v>
      </c>
      <c r="AB91" s="58" t="s">
        <v>3305</v>
      </c>
      <c r="AC91" s="58" t="s">
        <v>4101</v>
      </c>
      <c r="AD91" s="68">
        <v>44253</v>
      </c>
      <c r="AE91" s="70">
        <v>3960480</v>
      </c>
      <c r="AF91" s="58" t="str">
        <f t="shared" ref="AF91:AF154" si="30">CHOOSE(IF(ISERROR(FIND("Quotidien",AB91,1)),IF(ISERROR(FIND("Hebdo",AB91,1)),1,FIND("Hebdo",AB91,1)),FIND("Quotidien",AB91,1)),"&gt;=Mois",,,,,,,,,,,,,,"Semaine",,,,,,,,,"Jour")</f>
        <v>Jour</v>
      </c>
      <c r="AG91" s="58" t="str">
        <f t="shared" si="6"/>
        <v>IE00B3VWN518</v>
      </c>
      <c r="AH91" s="58" t="str">
        <f t="shared" si="5"/>
        <v>10200800</v>
      </c>
    </row>
    <row r="92" spans="1:34" s="75" customFormat="1">
      <c r="A92" s="58" t="s">
        <v>1680</v>
      </c>
      <c r="B92" s="58" t="s">
        <v>5409</v>
      </c>
      <c r="C92" s="58" t="s">
        <v>1751</v>
      </c>
      <c r="D92" s="68">
        <v>43878</v>
      </c>
      <c r="E92" s="9">
        <v>0.09</v>
      </c>
      <c r="F92" s="69" t="b">
        <v>1</v>
      </c>
      <c r="G92" s="58" t="s">
        <v>201</v>
      </c>
      <c r="H92" s="58" t="s">
        <v>68</v>
      </c>
      <c r="I92" s="58" t="s">
        <v>192</v>
      </c>
      <c r="J92" s="58" t="s">
        <v>168</v>
      </c>
      <c r="K92" s="68">
        <v>44255</v>
      </c>
      <c r="L92" s="70">
        <v>677.61806709999996</v>
      </c>
      <c r="M92" s="58" t="s">
        <v>176</v>
      </c>
      <c r="N92" s="69" t="b">
        <v>1</v>
      </c>
      <c r="O92" s="69" t="b">
        <v>1</v>
      </c>
      <c r="P92" s="69" t="b">
        <v>1</v>
      </c>
      <c r="Q92" s="69" t="b">
        <v>1</v>
      </c>
      <c r="R92" s="69" t="b">
        <v>1</v>
      </c>
      <c r="S92" s="69" t="b">
        <v>1</v>
      </c>
      <c r="T92" s="69" t="b">
        <v>1</v>
      </c>
      <c r="U92" s="58" t="s">
        <v>5409</v>
      </c>
      <c r="V92" s="58" t="s">
        <v>1680</v>
      </c>
      <c r="W92" s="58" t="s">
        <v>5409</v>
      </c>
      <c r="X92" s="58" t="s">
        <v>1680</v>
      </c>
      <c r="Y92" s="58" t="s">
        <v>2008</v>
      </c>
      <c r="Z92" s="58" t="s">
        <v>1680</v>
      </c>
      <c r="AA92" s="58" t="s">
        <v>5409</v>
      </c>
      <c r="AB92" s="58" t="s">
        <v>3305</v>
      </c>
      <c r="AC92" s="58" t="s">
        <v>4101</v>
      </c>
      <c r="AD92" s="68">
        <v>44253</v>
      </c>
      <c r="AE92" s="70">
        <v>2333085</v>
      </c>
      <c r="AF92" s="58" t="str">
        <f t="shared" si="30"/>
        <v>Jour</v>
      </c>
      <c r="AG92" s="58" t="str">
        <f t="shared" si="6"/>
        <v>IE00BCRY6227</v>
      </c>
      <c r="AH92" s="58" t="str">
        <f t="shared" si="5"/>
        <v>22593013</v>
      </c>
    </row>
    <row r="93" spans="1:34" s="75" customFormat="1">
      <c r="A93" s="58" t="s">
        <v>200</v>
      </c>
      <c r="B93" s="58" t="s">
        <v>536</v>
      </c>
      <c r="C93" s="58" t="s">
        <v>1892</v>
      </c>
      <c r="D93" s="68">
        <v>43861</v>
      </c>
      <c r="E93" s="9">
        <v>0.25</v>
      </c>
      <c r="F93" s="69" t="b">
        <v>1</v>
      </c>
      <c r="G93" s="58" t="s">
        <v>201</v>
      </c>
      <c r="H93" s="58" t="s">
        <v>64</v>
      </c>
      <c r="I93" s="58" t="s">
        <v>192</v>
      </c>
      <c r="J93" s="58" t="s">
        <v>168</v>
      </c>
      <c r="K93" s="68">
        <v>44255</v>
      </c>
      <c r="L93" s="70">
        <v>2282.7571542999999</v>
      </c>
      <c r="M93" s="58" t="s">
        <v>176</v>
      </c>
      <c r="N93" s="69" t="b">
        <v>1</v>
      </c>
      <c r="O93" s="69" t="b">
        <v>1</v>
      </c>
      <c r="P93" s="69" t="b">
        <v>1</v>
      </c>
      <c r="Q93" s="69" t="b">
        <v>1</v>
      </c>
      <c r="R93" s="69" t="b">
        <v>1</v>
      </c>
      <c r="S93" s="69" t="b">
        <v>1</v>
      </c>
      <c r="T93" s="69" t="b">
        <v>1</v>
      </c>
      <c r="U93" s="58" t="s">
        <v>536</v>
      </c>
      <c r="V93" s="58" t="s">
        <v>200</v>
      </c>
      <c r="W93" s="58" t="s">
        <v>536</v>
      </c>
      <c r="X93" s="58" t="s">
        <v>200</v>
      </c>
      <c r="Y93" s="58" t="s">
        <v>2008</v>
      </c>
      <c r="Z93" s="58" t="s">
        <v>200</v>
      </c>
      <c r="AA93" s="58" t="s">
        <v>536</v>
      </c>
      <c r="AB93" s="58" t="s">
        <v>3305</v>
      </c>
      <c r="AC93" s="58" t="s">
        <v>4101</v>
      </c>
      <c r="AD93" s="68">
        <v>44253</v>
      </c>
      <c r="AE93" s="70">
        <v>16302231</v>
      </c>
      <c r="AF93" s="58" t="str">
        <f t="shared" si="30"/>
        <v>Jour</v>
      </c>
      <c r="AG93" s="58" t="str">
        <f t="shared" si="6"/>
        <v>IE00B3DKXQ41</v>
      </c>
      <c r="AH93" s="58" t="str">
        <f t="shared" si="5"/>
        <v>10012758</v>
      </c>
    </row>
    <row r="94" spans="1:34" s="75" customFormat="1">
      <c r="A94" s="58" t="s">
        <v>843</v>
      </c>
      <c r="B94" s="58" t="s">
        <v>851</v>
      </c>
      <c r="C94" s="58" t="s">
        <v>4816</v>
      </c>
      <c r="D94" s="68">
        <v>43861</v>
      </c>
      <c r="E94" s="9">
        <v>0.2</v>
      </c>
      <c r="F94" s="69" t="b">
        <v>1</v>
      </c>
      <c r="G94" s="58" t="s">
        <v>201</v>
      </c>
      <c r="H94" s="58" t="s">
        <v>64</v>
      </c>
      <c r="I94" s="58" t="s">
        <v>192</v>
      </c>
      <c r="J94" s="58" t="s">
        <v>168</v>
      </c>
      <c r="K94" s="68">
        <v>44255</v>
      </c>
      <c r="L94" s="70">
        <v>4368.0235581999996</v>
      </c>
      <c r="M94" s="58" t="s">
        <v>176</v>
      </c>
      <c r="N94" s="69" t="b">
        <v>1</v>
      </c>
      <c r="O94" s="69" t="b">
        <v>1</v>
      </c>
      <c r="P94" s="69" t="b">
        <v>1</v>
      </c>
      <c r="Q94" s="69" t="b">
        <v>1</v>
      </c>
      <c r="R94" s="69" t="b">
        <v>1</v>
      </c>
      <c r="S94" s="69" t="b">
        <v>1</v>
      </c>
      <c r="T94" s="69" t="b">
        <v>1</v>
      </c>
      <c r="U94" s="58" t="s">
        <v>851</v>
      </c>
      <c r="V94" s="58" t="s">
        <v>843</v>
      </c>
      <c r="W94" s="58" t="s">
        <v>851</v>
      </c>
      <c r="X94" s="58" t="s">
        <v>843</v>
      </c>
      <c r="Y94" s="58" t="s">
        <v>2008</v>
      </c>
      <c r="Z94" s="58" t="s">
        <v>843</v>
      </c>
      <c r="AA94" s="58" t="s">
        <v>851</v>
      </c>
      <c r="AB94" s="58" t="s">
        <v>3305</v>
      </c>
      <c r="AC94" s="58" t="s">
        <v>4101</v>
      </c>
      <c r="AD94" s="68">
        <v>44253</v>
      </c>
      <c r="AE94" s="70">
        <v>35723825</v>
      </c>
      <c r="AF94" s="58" t="str">
        <f t="shared" si="30"/>
        <v>Jour</v>
      </c>
      <c r="AG94" s="58" t="str">
        <f t="shared" si="6"/>
        <v>IE00B4L60045</v>
      </c>
      <c r="AH94" s="58" t="str">
        <f t="shared" si="5"/>
        <v>10608698</v>
      </c>
    </row>
    <row r="95" spans="1:34" s="75" customFormat="1">
      <c r="A95" s="58" t="s">
        <v>2936</v>
      </c>
      <c r="B95" s="58" t="s">
        <v>5410</v>
      </c>
      <c r="C95" s="58" t="s">
        <v>5176</v>
      </c>
      <c r="D95" s="68">
        <v>44036</v>
      </c>
      <c r="E95" s="9">
        <v>0.15</v>
      </c>
      <c r="F95" s="69" t="b">
        <v>1</v>
      </c>
      <c r="G95" s="58" t="s">
        <v>201</v>
      </c>
      <c r="H95" s="58" t="s">
        <v>64</v>
      </c>
      <c r="I95" s="58" t="s">
        <v>192</v>
      </c>
      <c r="J95" s="58" t="s">
        <v>168</v>
      </c>
      <c r="K95" s="68">
        <v>44255</v>
      </c>
      <c r="L95" s="70">
        <v>1517.5960818000001</v>
      </c>
      <c r="M95" s="58" t="s">
        <v>176</v>
      </c>
      <c r="N95" s="69" t="b">
        <v>1</v>
      </c>
      <c r="O95" s="69" t="b">
        <v>1</v>
      </c>
      <c r="P95" s="69" t="b">
        <v>1</v>
      </c>
      <c r="Q95" s="69" t="b">
        <v>1</v>
      </c>
      <c r="R95" s="69" t="b">
        <v>1</v>
      </c>
      <c r="S95" s="69" t="b">
        <v>1</v>
      </c>
      <c r="T95" s="69" t="b">
        <v>1</v>
      </c>
      <c r="U95" s="58" t="s">
        <v>5410</v>
      </c>
      <c r="V95" s="58" t="s">
        <v>2936</v>
      </c>
      <c r="W95" s="58" t="s">
        <v>5410</v>
      </c>
      <c r="X95" s="58" t="s">
        <v>2936</v>
      </c>
      <c r="Y95" s="58" t="s">
        <v>2008</v>
      </c>
      <c r="Z95" s="58" t="s">
        <v>2936</v>
      </c>
      <c r="AA95" s="58" t="s">
        <v>5410</v>
      </c>
      <c r="AB95" s="58" t="s">
        <v>3305</v>
      </c>
      <c r="AC95" s="58" t="s">
        <v>4101</v>
      </c>
      <c r="AD95" s="68">
        <v>44253</v>
      </c>
      <c r="AE95" s="70">
        <v>275711252</v>
      </c>
      <c r="AF95" s="58" t="str">
        <f t="shared" si="30"/>
        <v>Jour</v>
      </c>
      <c r="AG95" s="58" t="str">
        <f t="shared" si="6"/>
        <v>IE00BYZTVV78</v>
      </c>
      <c r="AH95" s="58" t="str">
        <f t="shared" si="5"/>
        <v>30593752</v>
      </c>
    </row>
    <row r="96" spans="1:34" s="75" customFormat="1">
      <c r="A96" s="58" t="s">
        <v>1650</v>
      </c>
      <c r="B96" s="58" t="s">
        <v>5411</v>
      </c>
      <c r="C96" s="58" t="s">
        <v>5412</v>
      </c>
      <c r="D96" s="68">
        <v>43878</v>
      </c>
      <c r="E96" s="9">
        <v>0.15</v>
      </c>
      <c r="F96" s="69" t="b">
        <v>1</v>
      </c>
      <c r="G96" s="58" t="s">
        <v>201</v>
      </c>
      <c r="H96" s="58" t="s">
        <v>64</v>
      </c>
      <c r="I96" s="58" t="s">
        <v>192</v>
      </c>
      <c r="J96" s="58" t="s">
        <v>168</v>
      </c>
      <c r="K96" s="68">
        <v>44255</v>
      </c>
      <c r="L96" s="70">
        <v>178.60285859999999</v>
      </c>
      <c r="M96" s="58" t="s">
        <v>176</v>
      </c>
      <c r="N96" s="69"/>
      <c r="O96" s="69" t="b">
        <v>1</v>
      </c>
      <c r="P96" s="69" t="b">
        <v>1</v>
      </c>
      <c r="Q96" s="69" t="b">
        <v>1</v>
      </c>
      <c r="R96" s="69" t="b">
        <v>1</v>
      </c>
      <c r="S96" s="69" t="b">
        <v>1</v>
      </c>
      <c r="T96" s="69" t="b">
        <v>1</v>
      </c>
      <c r="U96" s="58" t="s">
        <v>5411</v>
      </c>
      <c r="V96" s="58" t="s">
        <v>1650</v>
      </c>
      <c r="W96" s="58" t="s">
        <v>5411</v>
      </c>
      <c r="X96" s="58" t="s">
        <v>1650</v>
      </c>
      <c r="Y96" s="58" t="s">
        <v>2008</v>
      </c>
      <c r="Z96" s="58" t="s">
        <v>1650</v>
      </c>
      <c r="AA96" s="58" t="s">
        <v>5411</v>
      </c>
      <c r="AB96" s="58" t="s">
        <v>3305</v>
      </c>
      <c r="AC96" s="58" t="s">
        <v>4101</v>
      </c>
      <c r="AD96" s="68">
        <v>44253</v>
      </c>
      <c r="AE96" s="70">
        <v>26545891</v>
      </c>
      <c r="AF96" s="58" t="str">
        <f t="shared" si="30"/>
        <v>Jour</v>
      </c>
      <c r="AG96" s="58" t="str">
        <f t="shared" si="6"/>
        <v>IE00BSKRJX20</v>
      </c>
      <c r="AH96" s="58" t="str">
        <f t="shared" si="5"/>
        <v>26709364</v>
      </c>
    </row>
    <row r="97" spans="1:34" s="75" customFormat="1">
      <c r="A97" s="58" t="s">
        <v>1083</v>
      </c>
      <c r="B97" s="58" t="s">
        <v>1084</v>
      </c>
      <c r="C97" s="58" t="s">
        <v>4817</v>
      </c>
      <c r="D97" s="68">
        <v>43861</v>
      </c>
      <c r="E97" s="9">
        <v>0.2</v>
      </c>
      <c r="F97" s="69" t="b">
        <v>1</v>
      </c>
      <c r="G97" s="58" t="s">
        <v>201</v>
      </c>
      <c r="H97" s="58" t="s">
        <v>64</v>
      </c>
      <c r="I97" s="58" t="s">
        <v>192</v>
      </c>
      <c r="J97" s="58" t="s">
        <v>168</v>
      </c>
      <c r="K97" s="68">
        <v>44255</v>
      </c>
      <c r="L97" s="70">
        <v>138.4503971</v>
      </c>
      <c r="M97" s="58" t="s">
        <v>176</v>
      </c>
      <c r="N97" s="69"/>
      <c r="O97" s="69" t="b">
        <v>1</v>
      </c>
      <c r="P97" s="69" t="b">
        <v>1</v>
      </c>
      <c r="Q97" s="69" t="b">
        <v>1</v>
      </c>
      <c r="R97" s="69" t="b">
        <v>1</v>
      </c>
      <c r="S97" s="69" t="b">
        <v>1</v>
      </c>
      <c r="T97" s="69" t="b">
        <v>1</v>
      </c>
      <c r="U97" s="58" t="s">
        <v>1084</v>
      </c>
      <c r="V97" s="58" t="s">
        <v>1083</v>
      </c>
      <c r="W97" s="58" t="s">
        <v>1084</v>
      </c>
      <c r="X97" s="58" t="s">
        <v>1083</v>
      </c>
      <c r="Y97" s="58" t="s">
        <v>2008</v>
      </c>
      <c r="Z97" s="58" t="s">
        <v>1083</v>
      </c>
      <c r="AA97" s="58" t="s">
        <v>1084</v>
      </c>
      <c r="AB97" s="58" t="s">
        <v>3305</v>
      </c>
      <c r="AC97" s="58" t="s">
        <v>4101</v>
      </c>
      <c r="AD97" s="68">
        <v>44253</v>
      </c>
      <c r="AE97" s="70">
        <v>1240153</v>
      </c>
      <c r="AF97" s="58" t="str">
        <f t="shared" si="30"/>
        <v>Jour</v>
      </c>
      <c r="AG97" s="58" t="str">
        <f t="shared" si="6"/>
        <v>IE00B3FH7618</v>
      </c>
      <c r="AH97" s="58" t="str">
        <f t="shared" si="5"/>
        <v>10012734</v>
      </c>
    </row>
    <row r="98" spans="1:34" s="75" customFormat="1">
      <c r="A98" s="58" t="s">
        <v>1087</v>
      </c>
      <c r="B98" s="58" t="s">
        <v>1088</v>
      </c>
      <c r="C98" s="58" t="s">
        <v>3574</v>
      </c>
      <c r="D98" s="68">
        <v>43861</v>
      </c>
      <c r="E98" s="9">
        <v>0.2</v>
      </c>
      <c r="F98" s="69" t="b">
        <v>1</v>
      </c>
      <c r="G98" s="58" t="s">
        <v>201</v>
      </c>
      <c r="H98" s="58" t="s">
        <v>64</v>
      </c>
      <c r="I98" s="58" t="s">
        <v>192</v>
      </c>
      <c r="J98" s="58" t="s">
        <v>168</v>
      </c>
      <c r="K98" s="68">
        <v>44255</v>
      </c>
      <c r="L98" s="70">
        <v>83.182434900000004</v>
      </c>
      <c r="M98" s="58" t="s">
        <v>176</v>
      </c>
      <c r="N98" s="69"/>
      <c r="O98" s="69" t="b">
        <v>1</v>
      </c>
      <c r="P98" s="69" t="b">
        <v>1</v>
      </c>
      <c r="Q98" s="69" t="b">
        <v>1</v>
      </c>
      <c r="R98" s="69" t="b">
        <v>1</v>
      </c>
      <c r="S98" s="69" t="b">
        <v>1</v>
      </c>
      <c r="T98" s="69" t="b">
        <v>1</v>
      </c>
      <c r="U98" s="58" t="s">
        <v>1088</v>
      </c>
      <c r="V98" s="58" t="s">
        <v>1087</v>
      </c>
      <c r="W98" s="58" t="s">
        <v>1088</v>
      </c>
      <c r="X98" s="58" t="s">
        <v>1087</v>
      </c>
      <c r="Y98" s="58" t="s">
        <v>2008</v>
      </c>
      <c r="Z98" s="58" t="s">
        <v>1087</v>
      </c>
      <c r="AA98" s="58" t="s">
        <v>1088</v>
      </c>
      <c r="AB98" s="58" t="s">
        <v>3305</v>
      </c>
      <c r="AC98" s="58" t="s">
        <v>4101</v>
      </c>
      <c r="AD98" s="68">
        <v>44253</v>
      </c>
      <c r="AE98" s="70">
        <v>386320</v>
      </c>
      <c r="AF98" s="58" t="str">
        <f t="shared" si="30"/>
        <v>Jour</v>
      </c>
      <c r="AG98" s="58" t="str">
        <f t="shared" si="6"/>
        <v>IE00B4WXJH41</v>
      </c>
      <c r="AH98" s="58" t="str">
        <f t="shared" si="5"/>
        <v>10127472</v>
      </c>
    </row>
    <row r="99" spans="1:34" s="75" customFormat="1">
      <c r="A99" s="58" t="s">
        <v>3204</v>
      </c>
      <c r="B99" s="58" t="s">
        <v>3205</v>
      </c>
      <c r="C99" s="58" t="s">
        <v>4061</v>
      </c>
      <c r="D99" s="68">
        <v>43878</v>
      </c>
      <c r="E99" s="9">
        <v>0.2</v>
      </c>
      <c r="F99" s="69" t="b">
        <v>1</v>
      </c>
      <c r="G99" s="58" t="s">
        <v>201</v>
      </c>
      <c r="H99" s="58" t="s">
        <v>64</v>
      </c>
      <c r="I99" s="58" t="s">
        <v>192</v>
      </c>
      <c r="J99" s="58" t="s">
        <v>168</v>
      </c>
      <c r="K99" s="68">
        <v>44255</v>
      </c>
      <c r="L99" s="70">
        <v>418.30731689999999</v>
      </c>
      <c r="M99" s="58" t="s">
        <v>166</v>
      </c>
      <c r="N99" s="69"/>
      <c r="O99" s="69" t="b">
        <v>1</v>
      </c>
      <c r="P99" s="69" t="b">
        <v>1</v>
      </c>
      <c r="Q99" s="69" t="b">
        <v>1</v>
      </c>
      <c r="R99" s="69" t="b">
        <v>1</v>
      </c>
      <c r="S99" s="69" t="b">
        <v>1</v>
      </c>
      <c r="T99" s="69" t="b">
        <v>1</v>
      </c>
      <c r="U99" s="58" t="s">
        <v>3205</v>
      </c>
      <c r="V99" s="58" t="s">
        <v>3204</v>
      </c>
      <c r="W99" s="58" t="s">
        <v>3205</v>
      </c>
      <c r="X99" s="58" t="s">
        <v>3204</v>
      </c>
      <c r="Y99" s="58" t="s">
        <v>2008</v>
      </c>
      <c r="Z99" s="58" t="s">
        <v>3204</v>
      </c>
      <c r="AA99" s="58" t="s">
        <v>3205</v>
      </c>
      <c r="AB99" s="58" t="s">
        <v>3305</v>
      </c>
      <c r="AC99" s="58" t="s">
        <v>4101</v>
      </c>
      <c r="AD99" s="68">
        <v>44253</v>
      </c>
      <c r="AE99" s="70">
        <v>3414350</v>
      </c>
      <c r="AF99" s="58" t="str">
        <f t="shared" si="30"/>
        <v>Jour</v>
      </c>
      <c r="AG99" s="58" t="str">
        <f t="shared" si="6"/>
        <v>IE00B3VTMJ91</v>
      </c>
      <c r="AH99" s="58" t="str">
        <f t="shared" si="5"/>
        <v>10200506</v>
      </c>
    </row>
    <row r="100" spans="1:34" s="75" customFormat="1">
      <c r="A100" s="58" t="s">
        <v>1085</v>
      </c>
      <c r="B100" s="58" t="s">
        <v>1086</v>
      </c>
      <c r="C100" s="58" t="s">
        <v>3486</v>
      </c>
      <c r="D100" s="68">
        <v>43861</v>
      </c>
      <c r="E100" s="9">
        <v>0.2</v>
      </c>
      <c r="F100" s="69" t="b">
        <v>1</v>
      </c>
      <c r="G100" s="58" t="s">
        <v>201</v>
      </c>
      <c r="H100" s="58" t="s">
        <v>64</v>
      </c>
      <c r="I100" s="58" t="s">
        <v>192</v>
      </c>
      <c r="J100" s="58" t="s">
        <v>168</v>
      </c>
      <c r="K100" s="68">
        <v>44255</v>
      </c>
      <c r="L100" s="70">
        <v>1333.6090477</v>
      </c>
      <c r="M100" s="58" t="s">
        <v>176</v>
      </c>
      <c r="N100" s="69" t="b">
        <v>1</v>
      </c>
      <c r="O100" s="69" t="b">
        <v>1</v>
      </c>
      <c r="P100" s="69" t="b">
        <v>1</v>
      </c>
      <c r="Q100" s="69" t="b">
        <v>1</v>
      </c>
      <c r="R100" s="69" t="b">
        <v>1</v>
      </c>
      <c r="S100" s="69" t="b">
        <v>1</v>
      </c>
      <c r="T100" s="69" t="b">
        <v>1</v>
      </c>
      <c r="U100" s="58" t="s">
        <v>1086</v>
      </c>
      <c r="V100" s="58" t="s">
        <v>1085</v>
      </c>
      <c r="W100" s="58" t="s">
        <v>1086</v>
      </c>
      <c r="X100" s="58" t="s">
        <v>1085</v>
      </c>
      <c r="Y100" s="58" t="s">
        <v>2008</v>
      </c>
      <c r="Z100" s="58" t="s">
        <v>1085</v>
      </c>
      <c r="AA100" s="58" t="s">
        <v>1086</v>
      </c>
      <c r="AB100" s="58" t="s">
        <v>3305</v>
      </c>
      <c r="AC100" s="58" t="s">
        <v>4101</v>
      </c>
      <c r="AD100" s="68">
        <v>44253</v>
      </c>
      <c r="AE100" s="70">
        <v>8452758</v>
      </c>
      <c r="AF100" s="58" t="str">
        <f t="shared" si="30"/>
        <v>Jour</v>
      </c>
      <c r="AG100" s="58" t="str">
        <f t="shared" si="6"/>
        <v>IE00B14X4Q57</v>
      </c>
      <c r="AH100" s="58" t="str">
        <f t="shared" si="5"/>
        <v>2585405</v>
      </c>
    </row>
    <row r="101" spans="1:34" s="75" customFormat="1">
      <c r="A101" s="58" t="s">
        <v>2071</v>
      </c>
      <c r="B101" s="58" t="s">
        <v>2079</v>
      </c>
      <c r="C101" s="58" t="s">
        <v>3541</v>
      </c>
      <c r="D101" s="68">
        <v>43861</v>
      </c>
      <c r="E101" s="9">
        <v>0.2</v>
      </c>
      <c r="F101" s="69" t="b">
        <v>1</v>
      </c>
      <c r="G101" s="58" t="s">
        <v>201</v>
      </c>
      <c r="H101" s="58" t="s">
        <v>64</v>
      </c>
      <c r="I101" s="58" t="s">
        <v>192</v>
      </c>
      <c r="J101" s="58" t="s">
        <v>168</v>
      </c>
      <c r="K101" s="68">
        <v>44255</v>
      </c>
      <c r="L101" s="70">
        <v>2016.5849075000001</v>
      </c>
      <c r="M101" s="58" t="s">
        <v>176</v>
      </c>
      <c r="N101" s="69" t="b">
        <v>1</v>
      </c>
      <c r="O101" s="69" t="b">
        <v>1</v>
      </c>
      <c r="P101" s="69" t="b">
        <v>1</v>
      </c>
      <c r="Q101" s="69" t="b">
        <v>1</v>
      </c>
      <c r="R101" s="69" t="b">
        <v>1</v>
      </c>
      <c r="S101" s="69" t="b">
        <v>1</v>
      </c>
      <c r="T101" s="69" t="b">
        <v>1</v>
      </c>
      <c r="U101" s="58" t="s">
        <v>2079</v>
      </c>
      <c r="V101" s="58" t="s">
        <v>2071</v>
      </c>
      <c r="W101" s="58" t="s">
        <v>2079</v>
      </c>
      <c r="X101" s="58" t="s">
        <v>2071</v>
      </c>
      <c r="Y101" s="58" t="s">
        <v>2008</v>
      </c>
      <c r="Z101" s="58" t="s">
        <v>2071</v>
      </c>
      <c r="AA101" s="58" t="s">
        <v>2079</v>
      </c>
      <c r="AB101" s="58" t="s">
        <v>3305</v>
      </c>
      <c r="AC101" s="58" t="s">
        <v>4101</v>
      </c>
      <c r="AD101" s="68">
        <v>44253</v>
      </c>
      <c r="AE101" s="70">
        <v>10544090</v>
      </c>
      <c r="AF101" s="58" t="str">
        <f t="shared" si="30"/>
        <v>Jour</v>
      </c>
      <c r="AG101" s="58" t="str">
        <f t="shared" si="6"/>
        <v>IE00B1FZS681</v>
      </c>
      <c r="AH101" s="58" t="str">
        <f t="shared" si="5"/>
        <v>2803883</v>
      </c>
    </row>
    <row r="102" spans="1:34" s="75" customFormat="1">
      <c r="A102" s="58" t="s">
        <v>1081</v>
      </c>
      <c r="B102" s="58" t="s">
        <v>1082</v>
      </c>
      <c r="C102" s="58" t="s">
        <v>3542</v>
      </c>
      <c r="D102" s="68">
        <v>43861</v>
      </c>
      <c r="E102" s="9">
        <v>0.2</v>
      </c>
      <c r="F102" s="69" t="b">
        <v>1</v>
      </c>
      <c r="G102" s="58" t="s">
        <v>201</v>
      </c>
      <c r="H102" s="58" t="s">
        <v>64</v>
      </c>
      <c r="I102" s="58" t="s">
        <v>192</v>
      </c>
      <c r="J102" s="58" t="s">
        <v>168</v>
      </c>
      <c r="K102" s="68">
        <v>44255</v>
      </c>
      <c r="L102" s="70">
        <v>807.28136400000005</v>
      </c>
      <c r="M102" s="58" t="s">
        <v>176</v>
      </c>
      <c r="N102" s="69" t="b">
        <v>1</v>
      </c>
      <c r="O102" s="69" t="b">
        <v>1</v>
      </c>
      <c r="P102" s="69" t="b">
        <v>1</v>
      </c>
      <c r="Q102" s="69" t="b">
        <v>1</v>
      </c>
      <c r="R102" s="69" t="b">
        <v>1</v>
      </c>
      <c r="S102" s="69" t="b">
        <v>1</v>
      </c>
      <c r="T102" s="69" t="b">
        <v>1</v>
      </c>
      <c r="U102" s="58" t="s">
        <v>1082</v>
      </c>
      <c r="V102" s="58" t="s">
        <v>1081</v>
      </c>
      <c r="W102" s="58" t="s">
        <v>1082</v>
      </c>
      <c r="X102" s="58" t="s">
        <v>1081</v>
      </c>
      <c r="Y102" s="58" t="s">
        <v>2008</v>
      </c>
      <c r="Z102" s="58" t="s">
        <v>1081</v>
      </c>
      <c r="AA102" s="58" t="s">
        <v>1082</v>
      </c>
      <c r="AB102" s="58" t="s">
        <v>3305</v>
      </c>
      <c r="AC102" s="58" t="s">
        <v>4101</v>
      </c>
      <c r="AD102" s="68">
        <v>44253</v>
      </c>
      <c r="AE102" s="70">
        <v>3229620</v>
      </c>
      <c r="AF102" s="58" t="str">
        <f t="shared" si="30"/>
        <v>Jour</v>
      </c>
      <c r="AG102" s="58" t="str">
        <f t="shared" si="6"/>
        <v>IE00B1FZS806</v>
      </c>
      <c r="AH102" s="58" t="str">
        <f t="shared" si="5"/>
        <v>2803943</v>
      </c>
    </row>
    <row r="103" spans="1:34" s="75" customFormat="1">
      <c r="A103" s="58" t="s">
        <v>1135</v>
      </c>
      <c r="B103" s="58"/>
      <c r="C103" s="58" t="s">
        <v>5177</v>
      </c>
      <c r="D103" s="68">
        <v>43890</v>
      </c>
      <c r="E103" s="9">
        <v>0.06</v>
      </c>
      <c r="F103" s="69"/>
      <c r="G103" s="58" t="s">
        <v>544</v>
      </c>
      <c r="H103" s="58" t="s">
        <v>68</v>
      </c>
      <c r="I103" s="58" t="s">
        <v>192</v>
      </c>
      <c r="J103" s="58" t="s">
        <v>168</v>
      </c>
      <c r="K103" s="68">
        <v>44255</v>
      </c>
      <c r="L103" s="70">
        <v>20622.142023199998</v>
      </c>
      <c r="M103" s="58" t="s">
        <v>176</v>
      </c>
      <c r="N103" s="69"/>
      <c r="O103" s="69"/>
      <c r="P103" s="69"/>
      <c r="Q103" s="69"/>
      <c r="R103" s="69"/>
      <c r="S103" s="69"/>
      <c r="T103" s="69"/>
      <c r="U103" s="58"/>
      <c r="V103" s="58" t="s">
        <v>1135</v>
      </c>
      <c r="W103" s="58"/>
      <c r="X103" s="58" t="s">
        <v>1135</v>
      </c>
      <c r="Y103" s="58" t="s">
        <v>4892</v>
      </c>
      <c r="Z103" s="58" t="s">
        <v>1135</v>
      </c>
      <c r="AA103" s="58"/>
      <c r="AB103" s="58" t="s">
        <v>3305</v>
      </c>
      <c r="AC103" s="58" t="s">
        <v>4101</v>
      </c>
      <c r="AD103" s="68">
        <v>43890</v>
      </c>
      <c r="AE103" s="70">
        <v>262350000</v>
      </c>
      <c r="AF103" s="58" t="str">
        <f t="shared" si="30"/>
        <v>Jour</v>
      </c>
      <c r="AG103" s="58" t="str">
        <f t="shared" si="6"/>
        <v>US4642886463</v>
      </c>
      <c r="AH103" s="58">
        <f t="shared" si="5"/>
        <v>0</v>
      </c>
    </row>
    <row r="104" spans="1:34" s="75" customFormat="1">
      <c r="A104" s="58" t="s">
        <v>1136</v>
      </c>
      <c r="B104" s="58" t="s">
        <v>1137</v>
      </c>
      <c r="C104" s="58" t="s">
        <v>1138</v>
      </c>
      <c r="D104" s="68">
        <v>43890</v>
      </c>
      <c r="E104" s="9">
        <v>0.15</v>
      </c>
      <c r="F104" s="69"/>
      <c r="G104" s="58" t="s">
        <v>544</v>
      </c>
      <c r="H104" s="58" t="s">
        <v>68</v>
      </c>
      <c r="I104" s="58" t="s">
        <v>192</v>
      </c>
      <c r="J104" s="58" t="s">
        <v>168</v>
      </c>
      <c r="K104" s="68">
        <v>44255</v>
      </c>
      <c r="L104" s="70">
        <v>12863.3144314</v>
      </c>
      <c r="M104" s="58" t="s">
        <v>176</v>
      </c>
      <c r="N104" s="69"/>
      <c r="O104" s="69"/>
      <c r="P104" s="69"/>
      <c r="Q104" s="69"/>
      <c r="R104" s="69"/>
      <c r="S104" s="69"/>
      <c r="T104" s="69"/>
      <c r="U104" s="58" t="s">
        <v>1137</v>
      </c>
      <c r="V104" s="58" t="s">
        <v>1136</v>
      </c>
      <c r="W104" s="58" t="s">
        <v>1137</v>
      </c>
      <c r="X104" s="58" t="s">
        <v>1136</v>
      </c>
      <c r="Y104" s="58" t="s">
        <v>4892</v>
      </c>
      <c r="Z104" s="58" t="s">
        <v>1136</v>
      </c>
      <c r="AA104" s="58" t="s">
        <v>1137</v>
      </c>
      <c r="AB104" s="58" t="s">
        <v>3305</v>
      </c>
      <c r="AC104" s="58" t="s">
        <v>4101</v>
      </c>
      <c r="AD104" s="68">
        <v>43890</v>
      </c>
      <c r="AE104" s="70">
        <v>136900000</v>
      </c>
      <c r="AF104" s="58" t="str">
        <f t="shared" si="30"/>
        <v>Jour</v>
      </c>
      <c r="AG104" s="58" t="str">
        <f t="shared" si="6"/>
        <v>US4642874329</v>
      </c>
      <c r="AH104" s="58" t="str">
        <f t="shared" si="5"/>
        <v>1462033</v>
      </c>
    </row>
    <row r="105" spans="1:34" s="75" customFormat="1">
      <c r="A105" s="58" t="s">
        <v>1139</v>
      </c>
      <c r="B105" s="58" t="s">
        <v>1140</v>
      </c>
      <c r="C105" s="58" t="s">
        <v>5413</v>
      </c>
      <c r="D105" s="68">
        <v>43861</v>
      </c>
      <c r="E105" s="9">
        <v>0.2</v>
      </c>
      <c r="F105" s="69" t="b">
        <v>1</v>
      </c>
      <c r="G105" s="58" t="s">
        <v>201</v>
      </c>
      <c r="H105" s="58" t="s">
        <v>64</v>
      </c>
      <c r="I105" s="58" t="s">
        <v>192</v>
      </c>
      <c r="J105" s="58" t="s">
        <v>168</v>
      </c>
      <c r="K105" s="68">
        <v>44255</v>
      </c>
      <c r="L105" s="70">
        <v>11897.619727699999</v>
      </c>
      <c r="M105" s="58" t="s">
        <v>176</v>
      </c>
      <c r="N105" s="69" t="b">
        <v>1</v>
      </c>
      <c r="O105" s="69" t="b">
        <v>1</v>
      </c>
      <c r="P105" s="69" t="b">
        <v>1</v>
      </c>
      <c r="Q105" s="69" t="b">
        <v>1</v>
      </c>
      <c r="R105" s="69" t="b">
        <v>1</v>
      </c>
      <c r="S105" s="69" t="b">
        <v>1</v>
      </c>
      <c r="T105" s="69" t="b">
        <v>1</v>
      </c>
      <c r="U105" s="58" t="s">
        <v>1140</v>
      </c>
      <c r="V105" s="58" t="s">
        <v>1139</v>
      </c>
      <c r="W105" s="58" t="s">
        <v>1140</v>
      </c>
      <c r="X105" s="58" t="s">
        <v>1139</v>
      </c>
      <c r="Y105" s="58" t="s">
        <v>2008</v>
      </c>
      <c r="Z105" s="58" t="s">
        <v>1139</v>
      </c>
      <c r="AA105" s="58" t="s">
        <v>1140</v>
      </c>
      <c r="AB105" s="58" t="s">
        <v>3305</v>
      </c>
      <c r="AC105" s="58" t="s">
        <v>4101</v>
      </c>
      <c r="AD105" s="68">
        <v>44253</v>
      </c>
      <c r="AE105" s="70">
        <v>68617267</v>
      </c>
      <c r="AF105" s="58" t="str">
        <f t="shared" si="30"/>
        <v>Jour</v>
      </c>
      <c r="AG105" s="58" t="str">
        <f t="shared" si="6"/>
        <v>IE00B3F81R35</v>
      </c>
      <c r="AH105" s="58" t="str">
        <f t="shared" si="6"/>
        <v>10012767</v>
      </c>
    </row>
    <row r="106" spans="1:34" s="75" customFormat="1">
      <c r="A106" s="58" t="s">
        <v>405</v>
      </c>
      <c r="B106" s="58" t="s">
        <v>533</v>
      </c>
      <c r="C106" s="58" t="s">
        <v>4893</v>
      </c>
      <c r="D106" s="68">
        <v>44034</v>
      </c>
      <c r="E106" s="9">
        <v>0.15</v>
      </c>
      <c r="F106" s="69"/>
      <c r="G106" s="58" t="s">
        <v>175</v>
      </c>
      <c r="H106" s="58" t="s">
        <v>62</v>
      </c>
      <c r="I106" s="58" t="s">
        <v>192</v>
      </c>
      <c r="J106" s="58" t="s">
        <v>168</v>
      </c>
      <c r="K106" s="68">
        <v>44255</v>
      </c>
      <c r="L106" s="70">
        <v>1532.2666737</v>
      </c>
      <c r="M106" s="58" t="s">
        <v>176</v>
      </c>
      <c r="N106" s="69"/>
      <c r="O106" s="69"/>
      <c r="P106" s="69"/>
      <c r="Q106" s="69"/>
      <c r="R106" s="69"/>
      <c r="S106" s="69" t="b">
        <v>1</v>
      </c>
      <c r="T106" s="69" t="b">
        <v>1</v>
      </c>
      <c r="U106" s="58" t="s">
        <v>533</v>
      </c>
      <c r="V106" s="58" t="s">
        <v>405</v>
      </c>
      <c r="W106" s="58" t="s">
        <v>533</v>
      </c>
      <c r="X106" s="58" t="s">
        <v>405</v>
      </c>
      <c r="Y106" s="58" t="s">
        <v>2009</v>
      </c>
      <c r="Z106" s="58" t="s">
        <v>405</v>
      </c>
      <c r="AA106" s="58" t="s">
        <v>533</v>
      </c>
      <c r="AB106" s="58" t="s">
        <v>3305</v>
      </c>
      <c r="AC106" s="58" t="s">
        <v>4101</v>
      </c>
      <c r="AD106" s="68">
        <v>44253</v>
      </c>
      <c r="AE106" s="70">
        <v>15424466</v>
      </c>
      <c r="AF106" s="58" t="str">
        <f t="shared" si="30"/>
        <v>Jour</v>
      </c>
      <c r="AG106" s="58" t="str">
        <f t="shared" ref="AG106:AH169" si="31">A106</f>
        <v>CH0226976816</v>
      </c>
      <c r="AH106" s="58" t="str">
        <f t="shared" si="31"/>
        <v>22697681</v>
      </c>
    </row>
    <row r="107" spans="1:34" s="75" customFormat="1">
      <c r="A107" s="58" t="s">
        <v>534</v>
      </c>
      <c r="B107" s="58" t="s">
        <v>535</v>
      </c>
      <c r="C107" s="58" t="s">
        <v>5414</v>
      </c>
      <c r="D107" s="68">
        <v>44034</v>
      </c>
      <c r="E107" s="9">
        <v>7.0000000000000007E-2</v>
      </c>
      <c r="F107" s="69" t="b">
        <v>1</v>
      </c>
      <c r="G107" s="58" t="s">
        <v>201</v>
      </c>
      <c r="H107" s="58" t="s">
        <v>66</v>
      </c>
      <c r="I107" s="58" t="s">
        <v>192</v>
      </c>
      <c r="J107" s="58" t="s">
        <v>155</v>
      </c>
      <c r="K107" s="68">
        <v>44255</v>
      </c>
      <c r="L107" s="70">
        <v>1878.6504487</v>
      </c>
      <c r="M107" s="58" t="s">
        <v>166</v>
      </c>
      <c r="N107" s="69"/>
      <c r="O107" s="69" t="b">
        <v>1</v>
      </c>
      <c r="P107" s="69" t="b">
        <v>1</v>
      </c>
      <c r="Q107" s="69" t="b">
        <v>1</v>
      </c>
      <c r="R107" s="69" t="b">
        <v>1</v>
      </c>
      <c r="S107" s="69" t="b">
        <v>1</v>
      </c>
      <c r="T107" s="69" t="b">
        <v>1</v>
      </c>
      <c r="U107" s="58" t="s">
        <v>535</v>
      </c>
      <c r="V107" s="58" t="s">
        <v>534</v>
      </c>
      <c r="W107" s="58" t="s">
        <v>535</v>
      </c>
      <c r="X107" s="58" t="s">
        <v>534</v>
      </c>
      <c r="Y107" s="58" t="s">
        <v>2008</v>
      </c>
      <c r="Z107" s="58" t="s">
        <v>534</v>
      </c>
      <c r="AA107" s="58" t="s">
        <v>535</v>
      </c>
      <c r="AB107" s="58" t="s">
        <v>3305</v>
      </c>
      <c r="AC107" s="58" t="s">
        <v>4099</v>
      </c>
      <c r="AD107" s="68">
        <v>44253</v>
      </c>
      <c r="AE107" s="70">
        <v>13575158</v>
      </c>
      <c r="AF107" s="58" t="str">
        <f t="shared" si="30"/>
        <v>Jour</v>
      </c>
      <c r="AG107" s="58" t="str">
        <f t="shared" si="31"/>
        <v>IE00B53HP851</v>
      </c>
      <c r="AH107" s="58" t="str">
        <f t="shared" si="31"/>
        <v>10737489</v>
      </c>
    </row>
    <row r="108" spans="1:34" s="75" customFormat="1">
      <c r="A108" s="58" t="s">
        <v>203</v>
      </c>
      <c r="B108" s="58" t="s">
        <v>538</v>
      </c>
      <c r="C108" s="58" t="s">
        <v>5178</v>
      </c>
      <c r="D108" s="68">
        <v>43861</v>
      </c>
      <c r="E108" s="9">
        <v>7.0000000000000007E-2</v>
      </c>
      <c r="F108" s="69" t="b">
        <v>1</v>
      </c>
      <c r="G108" s="58" t="s">
        <v>201</v>
      </c>
      <c r="H108" s="58" t="s">
        <v>66</v>
      </c>
      <c r="I108" s="58" t="s">
        <v>192</v>
      </c>
      <c r="J108" s="58" t="s">
        <v>155</v>
      </c>
      <c r="K108" s="68">
        <v>44255</v>
      </c>
      <c r="L108" s="70">
        <v>11227.6373389</v>
      </c>
      <c r="M108" s="58" t="s">
        <v>176</v>
      </c>
      <c r="N108" s="69" t="b">
        <v>1</v>
      </c>
      <c r="O108" s="69" t="b">
        <v>1</v>
      </c>
      <c r="P108" s="69" t="b">
        <v>1</v>
      </c>
      <c r="Q108" s="69" t="b">
        <v>1</v>
      </c>
      <c r="R108" s="69" t="b">
        <v>1</v>
      </c>
      <c r="S108" s="69" t="b">
        <v>1</v>
      </c>
      <c r="T108" s="69" t="b">
        <v>1</v>
      </c>
      <c r="U108" s="58" t="s">
        <v>538</v>
      </c>
      <c r="V108" s="58" t="s">
        <v>203</v>
      </c>
      <c r="W108" s="58" t="s">
        <v>538</v>
      </c>
      <c r="X108" s="58" t="s">
        <v>203</v>
      </c>
      <c r="Y108" s="58" t="s">
        <v>2008</v>
      </c>
      <c r="Z108" s="58" t="s">
        <v>203</v>
      </c>
      <c r="AA108" s="58" t="s">
        <v>538</v>
      </c>
      <c r="AB108" s="58" t="s">
        <v>3305</v>
      </c>
      <c r="AC108" s="58" t="s">
        <v>4099</v>
      </c>
      <c r="AD108" s="68">
        <v>44253</v>
      </c>
      <c r="AE108" s="70">
        <v>1382298514</v>
      </c>
      <c r="AF108" s="58" t="str">
        <f t="shared" si="30"/>
        <v>Jour</v>
      </c>
      <c r="AG108" s="58" t="str">
        <f t="shared" si="31"/>
        <v>IE0005042456</v>
      </c>
      <c r="AH108" s="58" t="str">
        <f t="shared" si="31"/>
        <v>1083749</v>
      </c>
    </row>
    <row r="109" spans="1:34" s="75" customFormat="1">
      <c r="A109" s="58" t="s">
        <v>156</v>
      </c>
      <c r="B109" s="58" t="s">
        <v>548</v>
      </c>
      <c r="C109" s="58" t="s">
        <v>4691</v>
      </c>
      <c r="D109" s="68">
        <v>43878</v>
      </c>
      <c r="E109" s="9">
        <v>0.12</v>
      </c>
      <c r="F109" s="69" t="b">
        <v>1</v>
      </c>
      <c r="G109" s="58" t="s">
        <v>201</v>
      </c>
      <c r="H109" s="58" t="s">
        <v>64</v>
      </c>
      <c r="I109" s="58" t="s">
        <v>192</v>
      </c>
      <c r="J109" s="58" t="s">
        <v>155</v>
      </c>
      <c r="K109" s="68">
        <v>44255</v>
      </c>
      <c r="L109" s="70">
        <v>3590.7510949000002</v>
      </c>
      <c r="M109" s="58" t="s">
        <v>166</v>
      </c>
      <c r="N109" s="69"/>
      <c r="O109" s="69" t="b">
        <v>1</v>
      </c>
      <c r="P109" s="69" t="b">
        <v>1</v>
      </c>
      <c r="Q109" s="69" t="b">
        <v>1</v>
      </c>
      <c r="R109" s="69" t="b">
        <v>1</v>
      </c>
      <c r="S109" s="69" t="b">
        <v>1</v>
      </c>
      <c r="T109" s="69" t="b">
        <v>1</v>
      </c>
      <c r="U109" s="58" t="s">
        <v>548</v>
      </c>
      <c r="V109" s="58" t="s">
        <v>156</v>
      </c>
      <c r="W109" s="58" t="s">
        <v>548</v>
      </c>
      <c r="X109" s="58" t="s">
        <v>156</v>
      </c>
      <c r="Y109" s="58" t="s">
        <v>2008</v>
      </c>
      <c r="Z109" s="58" t="s">
        <v>156</v>
      </c>
      <c r="AA109" s="58" t="s">
        <v>548</v>
      </c>
      <c r="AB109" s="58" t="s">
        <v>3305</v>
      </c>
      <c r="AC109" s="58" t="s">
        <v>4099</v>
      </c>
      <c r="AD109" s="68">
        <v>44253</v>
      </c>
      <c r="AE109" s="70">
        <v>19994720</v>
      </c>
      <c r="AF109" s="58" t="str">
        <f t="shared" si="30"/>
        <v>Jour</v>
      </c>
      <c r="AG109" s="58" t="str">
        <f t="shared" si="31"/>
        <v>IE00B53QG562</v>
      </c>
      <c r="AH109" s="58" t="str">
        <f t="shared" si="31"/>
        <v>10737587</v>
      </c>
    </row>
    <row r="110" spans="1:34" s="75" customFormat="1">
      <c r="A110" s="58" t="s">
        <v>4192</v>
      </c>
      <c r="B110" s="58" t="s">
        <v>4193</v>
      </c>
      <c r="C110" s="58" t="s">
        <v>5415</v>
      </c>
      <c r="D110" s="68">
        <v>43878</v>
      </c>
      <c r="E110" s="9">
        <v>0.2</v>
      </c>
      <c r="F110" s="69" t="b">
        <v>1</v>
      </c>
      <c r="G110" s="58" t="s">
        <v>201</v>
      </c>
      <c r="H110" s="58" t="s">
        <v>68</v>
      </c>
      <c r="I110" s="58" t="s">
        <v>192</v>
      </c>
      <c r="J110" s="58" t="s">
        <v>155</v>
      </c>
      <c r="K110" s="68">
        <v>44255</v>
      </c>
      <c r="L110" s="70">
        <v>2502.3592534999998</v>
      </c>
      <c r="M110" s="58" t="s">
        <v>166</v>
      </c>
      <c r="N110" s="69"/>
      <c r="O110" s="69" t="b">
        <v>1</v>
      </c>
      <c r="P110" s="69" t="b">
        <v>1</v>
      </c>
      <c r="Q110" s="69" t="b">
        <v>1</v>
      </c>
      <c r="R110" s="69" t="b">
        <v>1</v>
      </c>
      <c r="S110" s="69" t="b">
        <v>1</v>
      </c>
      <c r="T110" s="69" t="b">
        <v>1</v>
      </c>
      <c r="U110" s="58" t="s">
        <v>4193</v>
      </c>
      <c r="V110" s="58" t="s">
        <v>4192</v>
      </c>
      <c r="W110" s="58" t="s">
        <v>4193</v>
      </c>
      <c r="X110" s="58" t="s">
        <v>4192</v>
      </c>
      <c r="Y110" s="58" t="s">
        <v>2008</v>
      </c>
      <c r="Z110" s="58" t="s">
        <v>4192</v>
      </c>
      <c r="AA110" s="58" t="s">
        <v>4193</v>
      </c>
      <c r="AB110" s="58" t="s">
        <v>3305</v>
      </c>
      <c r="AC110" s="58" t="s">
        <v>4099</v>
      </c>
      <c r="AD110" s="68">
        <v>44253</v>
      </c>
      <c r="AE110" s="70">
        <v>16000285</v>
      </c>
      <c r="AF110" s="58" t="str">
        <f t="shared" si="30"/>
        <v>Jour</v>
      </c>
      <c r="AG110" s="58" t="str">
        <f t="shared" si="31"/>
        <v>IE00B52MJY50</v>
      </c>
      <c r="AH110" s="58" t="str">
        <f t="shared" si="31"/>
        <v>10737120</v>
      </c>
    </row>
    <row r="111" spans="1:34" s="75" customFormat="1">
      <c r="A111" s="58" t="s">
        <v>1463</v>
      </c>
      <c r="B111" s="58" t="s">
        <v>1464</v>
      </c>
      <c r="C111" s="58" t="s">
        <v>1752</v>
      </c>
      <c r="D111" s="68">
        <v>43878</v>
      </c>
      <c r="E111" s="9">
        <v>7.0000000000000007E-2</v>
      </c>
      <c r="F111" s="69" t="b">
        <v>1</v>
      </c>
      <c r="G111" s="58" t="s">
        <v>201</v>
      </c>
      <c r="H111" s="58" t="s">
        <v>68</v>
      </c>
      <c r="I111" s="58" t="s">
        <v>192</v>
      </c>
      <c r="J111" s="58" t="s">
        <v>155</v>
      </c>
      <c r="K111" s="68">
        <v>44255</v>
      </c>
      <c r="L111" s="70">
        <v>39010.991656699996</v>
      </c>
      <c r="M111" s="58" t="s">
        <v>166</v>
      </c>
      <c r="N111" s="69"/>
      <c r="O111" s="69" t="b">
        <v>1</v>
      </c>
      <c r="P111" s="69" t="b">
        <v>1</v>
      </c>
      <c r="Q111" s="69" t="b">
        <v>1</v>
      </c>
      <c r="R111" s="69" t="b">
        <v>1</v>
      </c>
      <c r="S111" s="69" t="b">
        <v>1</v>
      </c>
      <c r="T111" s="69" t="b">
        <v>1</v>
      </c>
      <c r="U111" s="58" t="s">
        <v>1464</v>
      </c>
      <c r="V111" s="58" t="s">
        <v>1463</v>
      </c>
      <c r="W111" s="58" t="s">
        <v>1464</v>
      </c>
      <c r="X111" s="58" t="s">
        <v>1463</v>
      </c>
      <c r="Y111" s="58" t="s">
        <v>2008</v>
      </c>
      <c r="Z111" s="58" t="s">
        <v>1463</v>
      </c>
      <c r="AA111" s="58" t="s">
        <v>1464</v>
      </c>
      <c r="AB111" s="58" t="s">
        <v>3305</v>
      </c>
      <c r="AC111" s="58" t="s">
        <v>4099</v>
      </c>
      <c r="AD111" s="68">
        <v>44253</v>
      </c>
      <c r="AE111" s="70">
        <v>106780926</v>
      </c>
      <c r="AF111" s="58" t="str">
        <f t="shared" si="30"/>
        <v>Jour</v>
      </c>
      <c r="AG111" s="58" t="str">
        <f t="shared" si="31"/>
        <v>IE00B5BMR087</v>
      </c>
      <c r="AH111" s="58" t="str">
        <f t="shared" si="31"/>
        <v>10737041</v>
      </c>
    </row>
    <row r="112" spans="1:34" s="75" customFormat="1">
      <c r="A112" s="58" t="s">
        <v>1459</v>
      </c>
      <c r="B112" s="58" t="s">
        <v>1460</v>
      </c>
      <c r="C112" s="58" t="s">
        <v>4894</v>
      </c>
      <c r="D112" s="68">
        <v>43861</v>
      </c>
      <c r="E112" s="9">
        <v>0.1</v>
      </c>
      <c r="F112" s="69"/>
      <c r="G112" s="58" t="s">
        <v>175</v>
      </c>
      <c r="H112" s="58" t="s">
        <v>62</v>
      </c>
      <c r="I112" s="58" t="s">
        <v>192</v>
      </c>
      <c r="J112" s="58" t="s">
        <v>155</v>
      </c>
      <c r="K112" s="68">
        <v>44255</v>
      </c>
      <c r="L112" s="70">
        <v>1886.0211148999999</v>
      </c>
      <c r="M112" s="58" t="s">
        <v>176</v>
      </c>
      <c r="N112" s="69"/>
      <c r="O112" s="69"/>
      <c r="P112" s="69"/>
      <c r="Q112" s="69"/>
      <c r="R112" s="69"/>
      <c r="S112" s="69" t="b">
        <v>1</v>
      </c>
      <c r="T112" s="69" t="b">
        <v>1</v>
      </c>
      <c r="U112" s="58" t="s">
        <v>1460</v>
      </c>
      <c r="V112" s="58" t="s">
        <v>1459</v>
      </c>
      <c r="W112" s="58" t="s">
        <v>1460</v>
      </c>
      <c r="X112" s="58" t="s">
        <v>1459</v>
      </c>
      <c r="Y112" s="58" t="s">
        <v>2009</v>
      </c>
      <c r="Z112" s="58" t="s">
        <v>1459</v>
      </c>
      <c r="AA112" s="58" t="s">
        <v>1460</v>
      </c>
      <c r="AB112" s="58" t="s">
        <v>3305</v>
      </c>
      <c r="AC112" s="58" t="s">
        <v>4101</v>
      </c>
      <c r="AD112" s="68">
        <v>44253</v>
      </c>
      <c r="AE112" s="70">
        <v>14250000</v>
      </c>
      <c r="AF112" s="58" t="str">
        <f t="shared" si="30"/>
        <v>Jour</v>
      </c>
      <c r="AG112" s="58" t="str">
        <f t="shared" si="31"/>
        <v>CH0237935652</v>
      </c>
      <c r="AH112" s="58" t="str">
        <f t="shared" si="31"/>
        <v>23793565</v>
      </c>
    </row>
    <row r="113" spans="1:34" s="75" customFormat="1">
      <c r="A113" s="58" t="s">
        <v>202</v>
      </c>
      <c r="B113" s="58" t="s">
        <v>537</v>
      </c>
      <c r="C113" s="58" t="s">
        <v>1827</v>
      </c>
      <c r="D113" s="68">
        <v>43861</v>
      </c>
      <c r="E113" s="9">
        <v>0.2</v>
      </c>
      <c r="F113" s="69" t="b">
        <v>1</v>
      </c>
      <c r="G113" s="58" t="s">
        <v>201</v>
      </c>
      <c r="H113" s="58" t="s">
        <v>64</v>
      </c>
      <c r="I113" s="58" t="s">
        <v>192</v>
      </c>
      <c r="J113" s="58" t="s">
        <v>168</v>
      </c>
      <c r="K113" s="68">
        <v>44255</v>
      </c>
      <c r="L113" s="70">
        <v>4010.7296833</v>
      </c>
      <c r="M113" s="58" t="s">
        <v>176</v>
      </c>
      <c r="N113" s="69" t="b">
        <v>1</v>
      </c>
      <c r="O113" s="69" t="b">
        <v>1</v>
      </c>
      <c r="P113" s="69" t="b">
        <v>1</v>
      </c>
      <c r="Q113" s="69" t="b">
        <v>1</v>
      </c>
      <c r="R113" s="69" t="b">
        <v>1</v>
      </c>
      <c r="S113" s="69" t="b">
        <v>1</v>
      </c>
      <c r="T113" s="69" t="b">
        <v>1</v>
      </c>
      <c r="U113" s="58" t="s">
        <v>537</v>
      </c>
      <c r="V113" s="58" t="s">
        <v>202</v>
      </c>
      <c r="W113" s="58" t="s">
        <v>537</v>
      </c>
      <c r="X113" s="58" t="s">
        <v>202</v>
      </c>
      <c r="Y113" s="58" t="s">
        <v>2008</v>
      </c>
      <c r="Z113" s="58" t="s">
        <v>202</v>
      </c>
      <c r="AA113" s="58" t="s">
        <v>537</v>
      </c>
      <c r="AB113" s="58" t="s">
        <v>3305</v>
      </c>
      <c r="AC113" s="58" t="s">
        <v>4101</v>
      </c>
      <c r="AD113" s="68">
        <v>44253</v>
      </c>
      <c r="AE113" s="70">
        <v>26017820</v>
      </c>
      <c r="AF113" s="58" t="str">
        <f t="shared" si="30"/>
        <v>Jour</v>
      </c>
      <c r="AG113" s="58" t="str">
        <f t="shared" si="31"/>
        <v>IE0032523478</v>
      </c>
      <c r="AH113" s="58" t="str">
        <f t="shared" si="31"/>
        <v>1582841</v>
      </c>
    </row>
    <row r="114" spans="1:34" s="75" customFormat="1">
      <c r="A114" s="58" t="s">
        <v>1356</v>
      </c>
      <c r="B114" s="58"/>
      <c r="C114" s="58" t="s">
        <v>5416</v>
      </c>
      <c r="D114" s="68">
        <v>43878</v>
      </c>
      <c r="E114" s="9">
        <v>0.4</v>
      </c>
      <c r="F114" s="69" t="b">
        <v>1</v>
      </c>
      <c r="G114" s="58" t="s">
        <v>201</v>
      </c>
      <c r="H114" s="58" t="s">
        <v>68</v>
      </c>
      <c r="I114" s="58" t="s">
        <v>192</v>
      </c>
      <c r="J114" s="58" t="s">
        <v>155</v>
      </c>
      <c r="K114" s="68">
        <v>44255</v>
      </c>
      <c r="L114" s="70">
        <v>447.02642370000001</v>
      </c>
      <c r="M114" s="58" t="s">
        <v>166</v>
      </c>
      <c r="N114" s="69"/>
      <c r="O114" s="69" t="b">
        <v>1</v>
      </c>
      <c r="P114" s="69" t="b">
        <v>1</v>
      </c>
      <c r="Q114" s="69" t="b">
        <v>1</v>
      </c>
      <c r="R114" s="69" t="b">
        <v>1</v>
      </c>
      <c r="S114" s="69" t="b">
        <v>1</v>
      </c>
      <c r="T114" s="69" t="b">
        <v>1</v>
      </c>
      <c r="U114" s="58"/>
      <c r="V114" s="58" t="s">
        <v>1356</v>
      </c>
      <c r="W114" s="58"/>
      <c r="X114" s="58" t="s">
        <v>1356</v>
      </c>
      <c r="Y114" s="58" t="s">
        <v>2008</v>
      </c>
      <c r="Z114" s="58" t="s">
        <v>1356</v>
      </c>
      <c r="AA114" s="58"/>
      <c r="AB114" s="58" t="s">
        <v>3305</v>
      </c>
      <c r="AC114" s="58" t="s">
        <v>4101</v>
      </c>
      <c r="AD114" s="68">
        <v>44253</v>
      </c>
      <c r="AE114" s="70">
        <v>14800000</v>
      </c>
      <c r="AF114" s="58" t="str">
        <f t="shared" si="30"/>
        <v>Jour</v>
      </c>
      <c r="AG114" s="58" t="str">
        <f t="shared" si="31"/>
        <v>IE00B8KGV557</v>
      </c>
      <c r="AH114" s="58">
        <f t="shared" si="31"/>
        <v>0</v>
      </c>
    </row>
    <row r="115" spans="1:34" s="75" customFormat="1">
      <c r="A115" s="58" t="s">
        <v>1354</v>
      </c>
      <c r="B115" s="58" t="s">
        <v>5417</v>
      </c>
      <c r="C115" s="58" t="s">
        <v>5418</v>
      </c>
      <c r="D115" s="68">
        <v>43878</v>
      </c>
      <c r="E115" s="9">
        <v>0.25</v>
      </c>
      <c r="F115" s="69" t="b">
        <v>1</v>
      </c>
      <c r="G115" s="58" t="s">
        <v>201</v>
      </c>
      <c r="H115" s="58" t="s">
        <v>64</v>
      </c>
      <c r="I115" s="58" t="s">
        <v>192</v>
      </c>
      <c r="J115" s="58" t="s">
        <v>155</v>
      </c>
      <c r="K115" s="68">
        <v>44255</v>
      </c>
      <c r="L115" s="70">
        <v>1074.1714812</v>
      </c>
      <c r="M115" s="58" t="s">
        <v>166</v>
      </c>
      <c r="N115" s="69"/>
      <c r="O115" s="69" t="b">
        <v>1</v>
      </c>
      <c r="P115" s="69" t="b">
        <v>1</v>
      </c>
      <c r="Q115" s="69" t="b">
        <v>1</v>
      </c>
      <c r="R115" s="69" t="b">
        <v>1</v>
      </c>
      <c r="S115" s="69" t="b">
        <v>1</v>
      </c>
      <c r="T115" s="69" t="b">
        <v>1</v>
      </c>
      <c r="U115" s="58" t="s">
        <v>5417</v>
      </c>
      <c r="V115" s="58" t="s">
        <v>1354</v>
      </c>
      <c r="W115" s="58" t="s">
        <v>5417</v>
      </c>
      <c r="X115" s="58" t="s">
        <v>1354</v>
      </c>
      <c r="Y115" s="58" t="s">
        <v>2008</v>
      </c>
      <c r="Z115" s="58" t="s">
        <v>1354</v>
      </c>
      <c r="AA115" s="58" t="s">
        <v>5417</v>
      </c>
      <c r="AB115" s="58" t="s">
        <v>3305</v>
      </c>
      <c r="AC115" s="58" t="s">
        <v>4101</v>
      </c>
      <c r="AD115" s="68">
        <v>44253</v>
      </c>
      <c r="AE115" s="70">
        <v>21252414</v>
      </c>
      <c r="AF115" s="58" t="str">
        <f t="shared" si="30"/>
        <v>Jour</v>
      </c>
      <c r="AG115" s="58" t="str">
        <f t="shared" si="31"/>
        <v>IE00B86MWN23</v>
      </c>
      <c r="AH115" s="58" t="str">
        <f t="shared" si="31"/>
        <v>20023257</v>
      </c>
    </row>
    <row r="116" spans="1:34" s="75" customFormat="1">
      <c r="A116" s="58" t="s">
        <v>1357</v>
      </c>
      <c r="B116" s="58" t="s">
        <v>1470</v>
      </c>
      <c r="C116" s="58" t="s">
        <v>4895</v>
      </c>
      <c r="D116" s="68">
        <v>43878</v>
      </c>
      <c r="E116" s="9">
        <v>0.3</v>
      </c>
      <c r="F116" s="69" t="b">
        <v>1</v>
      </c>
      <c r="G116" s="58" t="s">
        <v>201</v>
      </c>
      <c r="H116" s="58" t="s">
        <v>68</v>
      </c>
      <c r="I116" s="58" t="s">
        <v>192</v>
      </c>
      <c r="J116" s="58" t="s">
        <v>155</v>
      </c>
      <c r="K116" s="68">
        <v>44255</v>
      </c>
      <c r="L116" s="70">
        <v>3302.2821755999998</v>
      </c>
      <c r="M116" s="58" t="s">
        <v>166</v>
      </c>
      <c r="N116" s="69"/>
      <c r="O116" s="69" t="b">
        <v>1</v>
      </c>
      <c r="P116" s="69" t="b">
        <v>1</v>
      </c>
      <c r="Q116" s="69" t="b">
        <v>1</v>
      </c>
      <c r="R116" s="69" t="b">
        <v>1</v>
      </c>
      <c r="S116" s="69" t="b">
        <v>1</v>
      </c>
      <c r="T116" s="69" t="b">
        <v>1</v>
      </c>
      <c r="U116" s="58" t="s">
        <v>1470</v>
      </c>
      <c r="V116" s="58" t="s">
        <v>1357</v>
      </c>
      <c r="W116" s="58" t="s">
        <v>1470</v>
      </c>
      <c r="X116" s="58" t="s">
        <v>1357</v>
      </c>
      <c r="Y116" s="58" t="s">
        <v>2008</v>
      </c>
      <c r="Z116" s="58" t="s">
        <v>1357</v>
      </c>
      <c r="AA116" s="58" t="s">
        <v>1470</v>
      </c>
      <c r="AB116" s="58" t="s">
        <v>3305</v>
      </c>
      <c r="AC116" s="58" t="s">
        <v>4101</v>
      </c>
      <c r="AD116" s="68">
        <v>44253</v>
      </c>
      <c r="AE116" s="70">
        <v>65760579</v>
      </c>
      <c r="AF116" s="58" t="str">
        <f t="shared" si="30"/>
        <v>Jour</v>
      </c>
      <c r="AG116" s="58" t="str">
        <f t="shared" si="31"/>
        <v>IE00B8FHGS14</v>
      </c>
      <c r="AH116" s="58" t="str">
        <f t="shared" si="31"/>
        <v>20023018</v>
      </c>
    </row>
    <row r="117" spans="1:34" s="75" customFormat="1">
      <c r="A117" s="58" t="s">
        <v>1355</v>
      </c>
      <c r="B117" s="58" t="s">
        <v>5419</v>
      </c>
      <c r="C117" s="58" t="s">
        <v>5420</v>
      </c>
      <c r="D117" s="68">
        <v>43878</v>
      </c>
      <c r="E117" s="9">
        <v>0.2</v>
      </c>
      <c r="F117" s="69" t="b">
        <v>1</v>
      </c>
      <c r="G117" s="58" t="s">
        <v>201</v>
      </c>
      <c r="H117" s="58" t="s">
        <v>68</v>
      </c>
      <c r="I117" s="58" t="s">
        <v>192</v>
      </c>
      <c r="J117" s="58" t="s">
        <v>155</v>
      </c>
      <c r="K117" s="68">
        <v>44255</v>
      </c>
      <c r="L117" s="70">
        <v>1404.840494</v>
      </c>
      <c r="M117" s="58" t="s">
        <v>166</v>
      </c>
      <c r="N117" s="69"/>
      <c r="O117" s="69" t="b">
        <v>1</v>
      </c>
      <c r="P117" s="69" t="b">
        <v>1</v>
      </c>
      <c r="Q117" s="69" t="b">
        <v>1</v>
      </c>
      <c r="R117" s="69" t="b">
        <v>1</v>
      </c>
      <c r="S117" s="69" t="b">
        <v>1</v>
      </c>
      <c r="T117" s="69" t="b">
        <v>1</v>
      </c>
      <c r="U117" s="58" t="s">
        <v>5419</v>
      </c>
      <c r="V117" s="58" t="s">
        <v>1355</v>
      </c>
      <c r="W117" s="58" t="s">
        <v>5419</v>
      </c>
      <c r="X117" s="58" t="s">
        <v>1355</v>
      </c>
      <c r="Y117" s="58" t="s">
        <v>2008</v>
      </c>
      <c r="Z117" s="58" t="s">
        <v>1355</v>
      </c>
      <c r="AA117" s="58" t="s">
        <v>5419</v>
      </c>
      <c r="AB117" s="58" t="s">
        <v>3305</v>
      </c>
      <c r="AC117" s="58" t="s">
        <v>4101</v>
      </c>
      <c r="AD117" s="68">
        <v>44253</v>
      </c>
      <c r="AE117" s="70">
        <v>18430631</v>
      </c>
      <c r="AF117" s="58" t="str">
        <f t="shared" si="30"/>
        <v>Jour</v>
      </c>
      <c r="AG117" s="58" t="str">
        <f t="shared" si="31"/>
        <v>IE00B6SPMN59</v>
      </c>
      <c r="AH117" s="58" t="str">
        <f t="shared" si="31"/>
        <v>20023273</v>
      </c>
    </row>
    <row r="118" spans="1:34" s="75" customFormat="1">
      <c r="A118" s="58" t="s">
        <v>3537</v>
      </c>
      <c r="B118" s="58" t="s">
        <v>5421</v>
      </c>
      <c r="C118" s="58" t="s">
        <v>3538</v>
      </c>
      <c r="D118" s="68">
        <v>44043</v>
      </c>
      <c r="E118" s="9">
        <v>0.25</v>
      </c>
      <c r="F118" s="69" t="b">
        <v>1</v>
      </c>
      <c r="G118" s="58" t="s">
        <v>201</v>
      </c>
      <c r="H118" s="58" t="s">
        <v>62</v>
      </c>
      <c r="I118" s="58" t="s">
        <v>192</v>
      </c>
      <c r="J118" s="58" t="s">
        <v>168</v>
      </c>
      <c r="K118" s="68">
        <v>44255</v>
      </c>
      <c r="L118" s="70">
        <v>3043.0804942</v>
      </c>
      <c r="M118" s="58" t="s">
        <v>166</v>
      </c>
      <c r="N118" s="69"/>
      <c r="O118" s="69"/>
      <c r="P118" s="69"/>
      <c r="Q118" s="69"/>
      <c r="R118" s="69"/>
      <c r="S118" s="69"/>
      <c r="T118" s="69" t="b">
        <v>1</v>
      </c>
      <c r="U118" s="58" t="s">
        <v>5421</v>
      </c>
      <c r="V118" s="58" t="s">
        <v>3537</v>
      </c>
      <c r="W118" s="58" t="s">
        <v>5421</v>
      </c>
      <c r="X118" s="58" t="s">
        <v>3537</v>
      </c>
      <c r="Y118" s="58" t="s">
        <v>2008</v>
      </c>
      <c r="Z118" s="58" t="s">
        <v>3537</v>
      </c>
      <c r="AA118" s="58" t="s">
        <v>5421</v>
      </c>
      <c r="AB118" s="58" t="s">
        <v>3305</v>
      </c>
      <c r="AC118" s="58" t="s">
        <v>4101</v>
      </c>
      <c r="AD118" s="68">
        <v>44253</v>
      </c>
      <c r="AE118" s="70">
        <v>23349926</v>
      </c>
      <c r="AF118" s="58" t="str">
        <f t="shared" si="30"/>
        <v>Jour</v>
      </c>
      <c r="AG118" s="58" t="str">
        <f t="shared" si="31"/>
        <v>IE00BK0TB144</v>
      </c>
      <c r="AH118" s="58" t="str">
        <f t="shared" si="31"/>
        <v>47997213</v>
      </c>
    </row>
    <row r="119" spans="1:34" s="75" customFormat="1">
      <c r="A119" s="58" t="s">
        <v>1141</v>
      </c>
      <c r="B119" s="58" t="s">
        <v>1142</v>
      </c>
      <c r="C119" s="58" t="s">
        <v>5422</v>
      </c>
      <c r="D119" s="68">
        <v>43878</v>
      </c>
      <c r="E119" s="9">
        <v>0.55000000000000004</v>
      </c>
      <c r="F119" s="69" t="b">
        <v>1</v>
      </c>
      <c r="G119" s="58" t="s">
        <v>201</v>
      </c>
      <c r="H119" s="58" t="s">
        <v>62</v>
      </c>
      <c r="I119" s="58" t="s">
        <v>192</v>
      </c>
      <c r="J119" s="58" t="s">
        <v>168</v>
      </c>
      <c r="K119" s="68">
        <v>44255</v>
      </c>
      <c r="L119" s="70">
        <v>231.58007190000001</v>
      </c>
      <c r="M119" s="58" t="s">
        <v>176</v>
      </c>
      <c r="N119" s="69"/>
      <c r="O119" s="69" t="b">
        <v>1</v>
      </c>
      <c r="P119" s="69"/>
      <c r="Q119" s="69"/>
      <c r="R119" s="69"/>
      <c r="S119" s="69" t="b">
        <v>1</v>
      </c>
      <c r="T119" s="69" t="b">
        <v>1</v>
      </c>
      <c r="U119" s="58" t="s">
        <v>1142</v>
      </c>
      <c r="V119" s="58" t="s">
        <v>1141</v>
      </c>
      <c r="W119" s="58" t="s">
        <v>1142</v>
      </c>
      <c r="X119" s="58" t="s">
        <v>1141</v>
      </c>
      <c r="Y119" s="58" t="s">
        <v>2008</v>
      </c>
      <c r="Z119" s="58" t="s">
        <v>1141</v>
      </c>
      <c r="AA119" s="58" t="s">
        <v>1142</v>
      </c>
      <c r="AB119" s="58" t="s">
        <v>3305</v>
      </c>
      <c r="AC119" s="58" t="s">
        <v>4101</v>
      </c>
      <c r="AD119" s="68">
        <v>44253</v>
      </c>
      <c r="AE119" s="70">
        <v>2702102</v>
      </c>
      <c r="AF119" s="58" t="str">
        <f t="shared" si="30"/>
        <v>Jour</v>
      </c>
      <c r="AG119" s="58" t="str">
        <f t="shared" si="31"/>
        <v>IE00B988C465</v>
      </c>
      <c r="AH119" s="58" t="str">
        <f t="shared" si="31"/>
        <v>22134231</v>
      </c>
    </row>
    <row r="120" spans="1:34" s="75" customFormat="1">
      <c r="A120" s="58" t="s">
        <v>21894</v>
      </c>
      <c r="B120" s="58" t="s">
        <v>21895</v>
      </c>
      <c r="C120" s="58" t="s">
        <v>21896</v>
      </c>
      <c r="D120" s="68">
        <v>43861</v>
      </c>
      <c r="E120" s="9">
        <v>0.55000000000000004</v>
      </c>
      <c r="F120" s="69" t="b">
        <v>1</v>
      </c>
      <c r="G120" s="58" t="s">
        <v>201</v>
      </c>
      <c r="H120" s="58" t="s">
        <v>64</v>
      </c>
      <c r="I120" s="58" t="s">
        <v>192</v>
      </c>
      <c r="J120" s="58" t="s">
        <v>168</v>
      </c>
      <c r="K120" s="68">
        <v>44255</v>
      </c>
      <c r="L120" s="70">
        <v>1868.5076220999999</v>
      </c>
      <c r="M120" s="58" t="s">
        <v>176</v>
      </c>
      <c r="N120" s="69" t="b">
        <v>1</v>
      </c>
      <c r="O120" s="69" t="b">
        <v>1</v>
      </c>
      <c r="P120" s="69" t="b">
        <v>1</v>
      </c>
      <c r="Q120" s="69" t="b">
        <v>1</v>
      </c>
      <c r="R120" s="69" t="b">
        <v>1</v>
      </c>
      <c r="S120" s="69"/>
      <c r="T120" s="69" t="b">
        <v>1</v>
      </c>
      <c r="U120" s="58" t="s">
        <v>21895</v>
      </c>
      <c r="V120" s="58" t="s">
        <v>21894</v>
      </c>
      <c r="W120" s="58" t="s">
        <v>21895</v>
      </c>
      <c r="X120" s="58" t="s">
        <v>21894</v>
      </c>
      <c r="Y120" s="58" t="s">
        <v>2008</v>
      </c>
      <c r="Z120" s="58" t="s">
        <v>21894</v>
      </c>
      <c r="AA120" s="58" t="s">
        <v>21895</v>
      </c>
      <c r="AB120" s="58" t="s">
        <v>3305</v>
      </c>
      <c r="AC120" s="58" t="s">
        <v>4101</v>
      </c>
      <c r="AD120" s="68">
        <v>44253</v>
      </c>
      <c r="AE120" s="70">
        <v>71241214</v>
      </c>
      <c r="AF120" s="58" t="str">
        <f t="shared" si="30"/>
        <v>Jour</v>
      </c>
      <c r="AG120" s="58" t="str">
        <f t="shared" si="31"/>
        <v>IE00BJSFR200</v>
      </c>
      <c r="AH120" s="58" t="str">
        <f t="shared" si="31"/>
        <v>47416828</v>
      </c>
    </row>
    <row r="121" spans="1:34" s="75" customFormat="1">
      <c r="A121" s="58" t="s">
        <v>1648</v>
      </c>
      <c r="B121" s="58" t="s">
        <v>1649</v>
      </c>
      <c r="C121" s="58" t="s">
        <v>1828</v>
      </c>
      <c r="D121" s="68">
        <v>43861</v>
      </c>
      <c r="E121" s="9">
        <v>0.2</v>
      </c>
      <c r="F121" s="69" t="b">
        <v>1</v>
      </c>
      <c r="G121" s="58" t="s">
        <v>201</v>
      </c>
      <c r="H121" s="58" t="s">
        <v>64</v>
      </c>
      <c r="I121" s="58" t="s">
        <v>192</v>
      </c>
      <c r="J121" s="58" t="s">
        <v>168</v>
      </c>
      <c r="K121" s="68">
        <v>44255</v>
      </c>
      <c r="L121" s="70">
        <v>371.26052629999998</v>
      </c>
      <c r="M121" s="58" t="s">
        <v>176</v>
      </c>
      <c r="N121" s="69"/>
      <c r="O121" s="69" t="b">
        <v>1</v>
      </c>
      <c r="P121" s="69" t="b">
        <v>1</v>
      </c>
      <c r="Q121" s="69" t="b">
        <v>1</v>
      </c>
      <c r="R121" s="69" t="b">
        <v>1</v>
      </c>
      <c r="S121" s="69" t="b">
        <v>1</v>
      </c>
      <c r="T121" s="69" t="b">
        <v>1</v>
      </c>
      <c r="U121" s="58" t="s">
        <v>1649</v>
      </c>
      <c r="V121" s="58" t="s">
        <v>1648</v>
      </c>
      <c r="W121" s="58" t="s">
        <v>1649</v>
      </c>
      <c r="X121" s="58" t="s">
        <v>1648</v>
      </c>
      <c r="Y121" s="58" t="s">
        <v>2008</v>
      </c>
      <c r="Z121" s="58" t="s">
        <v>1648</v>
      </c>
      <c r="AA121" s="58" t="s">
        <v>1649</v>
      </c>
      <c r="AB121" s="58" t="s">
        <v>3305</v>
      </c>
      <c r="AC121" s="58" t="s">
        <v>4101</v>
      </c>
      <c r="AD121" s="68">
        <v>44253</v>
      </c>
      <c r="AE121" s="70">
        <v>1225700</v>
      </c>
      <c r="AF121" s="58" t="str">
        <f t="shared" si="30"/>
        <v>Jour</v>
      </c>
      <c r="AG121" s="58" t="str">
        <f t="shared" si="31"/>
        <v>IE00B1FZS913</v>
      </c>
      <c r="AH121" s="58" t="str">
        <f t="shared" si="31"/>
        <v>2803854</v>
      </c>
    </row>
    <row r="122" spans="1:34" s="75" customFormat="1">
      <c r="A122" s="58" t="s">
        <v>1143</v>
      </c>
      <c r="B122" s="58" t="s">
        <v>1144</v>
      </c>
      <c r="C122" s="58" t="s">
        <v>1145</v>
      </c>
      <c r="D122" s="68">
        <v>43890</v>
      </c>
      <c r="E122" s="9">
        <v>0.49</v>
      </c>
      <c r="F122" s="69"/>
      <c r="G122" s="58" t="s">
        <v>544</v>
      </c>
      <c r="H122" s="58" t="s">
        <v>68</v>
      </c>
      <c r="I122" s="58" t="s">
        <v>192</v>
      </c>
      <c r="J122" s="58" t="s">
        <v>168</v>
      </c>
      <c r="K122" s="68">
        <v>44255</v>
      </c>
      <c r="L122" s="70">
        <v>19933.302409</v>
      </c>
      <c r="M122" s="58" t="s">
        <v>176</v>
      </c>
      <c r="N122" s="69"/>
      <c r="O122" s="69"/>
      <c r="P122" s="69"/>
      <c r="Q122" s="69"/>
      <c r="R122" s="69"/>
      <c r="S122" s="69"/>
      <c r="T122" s="69"/>
      <c r="U122" s="58" t="s">
        <v>1144</v>
      </c>
      <c r="V122" s="58" t="s">
        <v>1143</v>
      </c>
      <c r="W122" s="58" t="s">
        <v>1144</v>
      </c>
      <c r="X122" s="58" t="s">
        <v>1143</v>
      </c>
      <c r="Y122" s="58" t="s">
        <v>4892</v>
      </c>
      <c r="Z122" s="58" t="s">
        <v>1143</v>
      </c>
      <c r="AA122" s="58" t="s">
        <v>1144</v>
      </c>
      <c r="AB122" s="58" t="s">
        <v>3305</v>
      </c>
      <c r="AC122" s="58" t="s">
        <v>4101</v>
      </c>
      <c r="AD122" s="68">
        <v>43890</v>
      </c>
      <c r="AE122" s="70">
        <v>157000000</v>
      </c>
      <c r="AF122" s="58" t="str">
        <f t="shared" si="30"/>
        <v>Jour</v>
      </c>
      <c r="AG122" s="58" t="str">
        <f t="shared" si="31"/>
        <v>US4642885135</v>
      </c>
      <c r="AH122" s="58" t="str">
        <f t="shared" si="31"/>
        <v>3046604</v>
      </c>
    </row>
    <row r="123" spans="1:34" s="75" customFormat="1">
      <c r="A123" s="58" t="s">
        <v>1146</v>
      </c>
      <c r="B123" s="58" t="s">
        <v>1147</v>
      </c>
      <c r="C123" s="58" t="s">
        <v>1148</v>
      </c>
      <c r="D123" s="68">
        <v>43890</v>
      </c>
      <c r="E123" s="9">
        <v>0.14000000000000001</v>
      </c>
      <c r="F123" s="69"/>
      <c r="G123" s="58" t="s">
        <v>544</v>
      </c>
      <c r="H123" s="58" t="s">
        <v>68</v>
      </c>
      <c r="I123" s="58" t="s">
        <v>192</v>
      </c>
      <c r="J123" s="58" t="s">
        <v>168</v>
      </c>
      <c r="K123" s="68">
        <v>44255</v>
      </c>
      <c r="L123" s="70">
        <v>41169.370483899998</v>
      </c>
      <c r="M123" s="58" t="s">
        <v>176</v>
      </c>
      <c r="N123" s="69"/>
      <c r="O123" s="69"/>
      <c r="P123" s="69"/>
      <c r="Q123" s="69"/>
      <c r="R123" s="69"/>
      <c r="S123" s="69"/>
      <c r="T123" s="69"/>
      <c r="U123" s="58" t="s">
        <v>1147</v>
      </c>
      <c r="V123" s="58" t="s">
        <v>1146</v>
      </c>
      <c r="W123" s="58" t="s">
        <v>1147</v>
      </c>
      <c r="X123" s="58" t="s">
        <v>1146</v>
      </c>
      <c r="Y123" s="58" t="s">
        <v>4892</v>
      </c>
      <c r="Z123" s="58" t="s">
        <v>1146</v>
      </c>
      <c r="AA123" s="58" t="s">
        <v>1147</v>
      </c>
      <c r="AB123" s="58" t="s">
        <v>3305</v>
      </c>
      <c r="AC123" s="58" t="s">
        <v>4101</v>
      </c>
      <c r="AD123" s="68">
        <v>43890</v>
      </c>
      <c r="AE123" s="70">
        <v>250300000</v>
      </c>
      <c r="AF123" s="58" t="str">
        <f t="shared" si="30"/>
        <v>Jour</v>
      </c>
      <c r="AG123" s="58" t="str">
        <f t="shared" si="31"/>
        <v>US4642872422</v>
      </c>
      <c r="AH123" s="58" t="str">
        <f t="shared" si="31"/>
        <v>1462026</v>
      </c>
    </row>
    <row r="124" spans="1:34" s="75" customFormat="1">
      <c r="A124" s="58" t="s">
        <v>3543</v>
      </c>
      <c r="B124" s="58"/>
      <c r="C124" s="58" t="s">
        <v>5423</v>
      </c>
      <c r="D124" s="68">
        <v>43878</v>
      </c>
      <c r="E124" s="9">
        <v>0.2</v>
      </c>
      <c r="F124" s="69" t="b">
        <v>1</v>
      </c>
      <c r="G124" s="58" t="s">
        <v>201</v>
      </c>
      <c r="H124" s="58" t="s">
        <v>64</v>
      </c>
      <c r="I124" s="58" t="s">
        <v>192</v>
      </c>
      <c r="J124" s="58" t="s">
        <v>168</v>
      </c>
      <c r="K124" s="68">
        <v>44255</v>
      </c>
      <c r="L124" s="70">
        <v>1439.5889463000001</v>
      </c>
      <c r="M124" s="58" t="s">
        <v>176</v>
      </c>
      <c r="N124" s="69" t="b">
        <v>1</v>
      </c>
      <c r="O124" s="69" t="b">
        <v>1</v>
      </c>
      <c r="P124" s="69" t="b">
        <v>1</v>
      </c>
      <c r="Q124" s="69" t="b">
        <v>1</v>
      </c>
      <c r="R124" s="69" t="b">
        <v>1</v>
      </c>
      <c r="S124" s="69" t="b">
        <v>1</v>
      </c>
      <c r="T124" s="69" t="b">
        <v>1</v>
      </c>
      <c r="U124" s="58"/>
      <c r="V124" s="58" t="s">
        <v>3543</v>
      </c>
      <c r="W124" s="58"/>
      <c r="X124" s="58" t="s">
        <v>3543</v>
      </c>
      <c r="Y124" s="58" t="s">
        <v>2008</v>
      </c>
      <c r="Z124" s="58" t="s">
        <v>3543</v>
      </c>
      <c r="AA124" s="58"/>
      <c r="AB124" s="58" t="s">
        <v>3305</v>
      </c>
      <c r="AC124" s="58" t="s">
        <v>4101</v>
      </c>
      <c r="AD124" s="68">
        <v>44253</v>
      </c>
      <c r="AE124" s="70">
        <v>7536526</v>
      </c>
      <c r="AF124" s="58" t="str">
        <f t="shared" si="30"/>
        <v>Jour</v>
      </c>
      <c r="AG124" s="58" t="str">
        <f t="shared" si="31"/>
        <v>IE00B7LW6Y90</v>
      </c>
      <c r="AH124" s="58">
        <f t="shared" si="31"/>
        <v>0</v>
      </c>
    </row>
    <row r="125" spans="1:34" s="75" customFormat="1">
      <c r="A125" s="58" t="s">
        <v>1468</v>
      </c>
      <c r="B125" s="58" t="s">
        <v>1469</v>
      </c>
      <c r="C125" s="58" t="s">
        <v>5424</v>
      </c>
      <c r="D125" s="68">
        <v>43878</v>
      </c>
      <c r="E125" s="9">
        <v>0.5</v>
      </c>
      <c r="F125" s="69" t="b">
        <v>1</v>
      </c>
      <c r="G125" s="58" t="s">
        <v>201</v>
      </c>
      <c r="H125" s="58" t="s">
        <v>62</v>
      </c>
      <c r="I125" s="58" t="s">
        <v>192</v>
      </c>
      <c r="J125" s="58" t="s">
        <v>168</v>
      </c>
      <c r="K125" s="68">
        <v>44255</v>
      </c>
      <c r="L125" s="70">
        <v>116.30951520000001</v>
      </c>
      <c r="M125" s="58" t="s">
        <v>176</v>
      </c>
      <c r="N125" s="69"/>
      <c r="O125" s="69" t="b">
        <v>1</v>
      </c>
      <c r="P125" s="69" t="b">
        <v>1</v>
      </c>
      <c r="Q125" s="69" t="b">
        <v>1</v>
      </c>
      <c r="R125" s="69" t="b">
        <v>1</v>
      </c>
      <c r="S125" s="69" t="b">
        <v>1</v>
      </c>
      <c r="T125" s="69" t="b">
        <v>1</v>
      </c>
      <c r="U125" s="58" t="s">
        <v>1469</v>
      </c>
      <c r="V125" s="58" t="s">
        <v>1468</v>
      </c>
      <c r="W125" s="58" t="s">
        <v>1469</v>
      </c>
      <c r="X125" s="58" t="s">
        <v>1468</v>
      </c>
      <c r="Y125" s="58" t="s">
        <v>2008</v>
      </c>
      <c r="Z125" s="58" t="s">
        <v>1468</v>
      </c>
      <c r="AA125" s="58" t="s">
        <v>1469</v>
      </c>
      <c r="AB125" s="58" t="s">
        <v>3305</v>
      </c>
      <c r="AC125" s="58" t="s">
        <v>4101</v>
      </c>
      <c r="AD125" s="68">
        <v>44253</v>
      </c>
      <c r="AE125" s="70">
        <v>27637252</v>
      </c>
      <c r="AF125" s="58" t="str">
        <f t="shared" si="30"/>
        <v>Jour</v>
      </c>
      <c r="AG125" s="58" t="str">
        <f t="shared" si="31"/>
        <v>IE00B9M04V95</v>
      </c>
      <c r="AH125" s="58" t="str">
        <f t="shared" si="31"/>
        <v>22138623</v>
      </c>
    </row>
    <row r="126" spans="1:34" s="75" customFormat="1">
      <c r="A126" s="58" t="s">
        <v>3282</v>
      </c>
      <c r="B126" s="58"/>
      <c r="C126" s="58" t="s">
        <v>5425</v>
      </c>
      <c r="D126" s="68">
        <v>43878</v>
      </c>
      <c r="E126" s="9">
        <v>0.5</v>
      </c>
      <c r="F126" s="69" t="b">
        <v>1</v>
      </c>
      <c r="G126" s="58" t="s">
        <v>201</v>
      </c>
      <c r="H126" s="58" t="s">
        <v>64</v>
      </c>
      <c r="I126" s="58" t="s">
        <v>192</v>
      </c>
      <c r="J126" s="58" t="s">
        <v>168</v>
      </c>
      <c r="K126" s="68">
        <v>44255</v>
      </c>
      <c r="L126" s="70">
        <v>3981.2556963000002</v>
      </c>
      <c r="M126" s="58" t="s">
        <v>176</v>
      </c>
      <c r="N126" s="69" t="b">
        <v>1</v>
      </c>
      <c r="O126" s="69" t="b">
        <v>1</v>
      </c>
      <c r="P126" s="69" t="b">
        <v>1</v>
      </c>
      <c r="Q126" s="69" t="b">
        <v>1</v>
      </c>
      <c r="R126" s="69" t="b">
        <v>1</v>
      </c>
      <c r="S126" s="69" t="b">
        <v>1</v>
      </c>
      <c r="T126" s="69" t="b">
        <v>1</v>
      </c>
      <c r="U126" s="58"/>
      <c r="V126" s="58" t="s">
        <v>3282</v>
      </c>
      <c r="W126" s="58"/>
      <c r="X126" s="58" t="s">
        <v>3282</v>
      </c>
      <c r="Y126" s="58" t="s">
        <v>2008</v>
      </c>
      <c r="Z126" s="58" t="s">
        <v>3282</v>
      </c>
      <c r="AA126" s="58"/>
      <c r="AB126" s="58" t="s">
        <v>3305</v>
      </c>
      <c r="AC126" s="58" t="s">
        <v>4101</v>
      </c>
      <c r="AD126" s="68">
        <v>44253</v>
      </c>
      <c r="AE126" s="70">
        <v>40618093</v>
      </c>
      <c r="AF126" s="58" t="str">
        <f t="shared" si="30"/>
        <v>Jour</v>
      </c>
      <c r="AG126" s="58" t="str">
        <f t="shared" si="31"/>
        <v>IE00B9M6RS56</v>
      </c>
      <c r="AH126" s="58">
        <f t="shared" si="31"/>
        <v>0</v>
      </c>
    </row>
    <row r="127" spans="1:34" s="75" customFormat="1">
      <c r="A127" s="58" t="s">
        <v>1466</v>
      </c>
      <c r="B127" s="58" t="s">
        <v>1467</v>
      </c>
      <c r="C127" s="58" t="s">
        <v>4692</v>
      </c>
      <c r="D127" s="68">
        <v>43861</v>
      </c>
      <c r="E127" s="9">
        <v>0.45</v>
      </c>
      <c r="F127" s="69" t="b">
        <v>1</v>
      </c>
      <c r="G127" s="58" t="s">
        <v>201</v>
      </c>
      <c r="H127" s="58" t="s">
        <v>68</v>
      </c>
      <c r="I127" s="58" t="s">
        <v>192</v>
      </c>
      <c r="J127" s="58" t="s">
        <v>168</v>
      </c>
      <c r="K127" s="68">
        <v>44255</v>
      </c>
      <c r="L127" s="70">
        <v>10216.5205656</v>
      </c>
      <c r="M127" s="58" t="s">
        <v>176</v>
      </c>
      <c r="N127" s="69" t="b">
        <v>1</v>
      </c>
      <c r="O127" s="69" t="b">
        <v>1</v>
      </c>
      <c r="P127" s="69" t="b">
        <v>1</v>
      </c>
      <c r="Q127" s="69" t="b">
        <v>1</v>
      </c>
      <c r="R127" s="69" t="b">
        <v>1</v>
      </c>
      <c r="S127" s="69" t="b">
        <v>1</v>
      </c>
      <c r="T127" s="69" t="b">
        <v>1</v>
      </c>
      <c r="U127" s="58" t="s">
        <v>1467</v>
      </c>
      <c r="V127" s="58" t="s">
        <v>1466</v>
      </c>
      <c r="W127" s="58" t="s">
        <v>1467</v>
      </c>
      <c r="X127" s="58" t="s">
        <v>1466</v>
      </c>
      <c r="Y127" s="58" t="s">
        <v>2008</v>
      </c>
      <c r="Z127" s="58" t="s">
        <v>1466</v>
      </c>
      <c r="AA127" s="58" t="s">
        <v>1467</v>
      </c>
      <c r="AB127" s="58" t="s">
        <v>3305</v>
      </c>
      <c r="AC127" s="58" t="s">
        <v>4101</v>
      </c>
      <c r="AD127" s="68">
        <v>44253</v>
      </c>
      <c r="AE127" s="70">
        <v>77154270</v>
      </c>
      <c r="AF127" s="58" t="str">
        <f t="shared" si="30"/>
        <v>Jour</v>
      </c>
      <c r="AG127" s="58" t="str">
        <f t="shared" si="31"/>
        <v>IE00B2NPKV68</v>
      </c>
      <c r="AH127" s="58" t="str">
        <f t="shared" si="31"/>
        <v>3801845</v>
      </c>
    </row>
    <row r="128" spans="1:34" s="75" customFormat="1">
      <c r="A128" s="58" t="s">
        <v>4896</v>
      </c>
      <c r="B128" s="58"/>
      <c r="C128" s="58" t="s">
        <v>5426</v>
      </c>
      <c r="D128" s="68">
        <v>43899</v>
      </c>
      <c r="E128" s="9">
        <v>0.53</v>
      </c>
      <c r="F128" s="69" t="b">
        <v>1</v>
      </c>
      <c r="G128" s="58" t="s">
        <v>201</v>
      </c>
      <c r="H128" s="58" t="s">
        <v>64</v>
      </c>
      <c r="I128" s="58" t="s">
        <v>192</v>
      </c>
      <c r="J128" s="58" t="s">
        <v>168</v>
      </c>
      <c r="K128" s="68">
        <v>44255</v>
      </c>
      <c r="L128" s="70">
        <v>1622.3218543</v>
      </c>
      <c r="M128" s="58" t="s">
        <v>166</v>
      </c>
      <c r="N128" s="69"/>
      <c r="O128" s="69" t="b">
        <v>1</v>
      </c>
      <c r="P128" s="69" t="b">
        <v>1</v>
      </c>
      <c r="Q128" s="69" t="b">
        <v>1</v>
      </c>
      <c r="R128" s="69" t="b">
        <v>1</v>
      </c>
      <c r="S128" s="69"/>
      <c r="T128" s="69"/>
      <c r="U128" s="58"/>
      <c r="V128" s="58" t="s">
        <v>4896</v>
      </c>
      <c r="W128" s="58"/>
      <c r="X128" s="58" t="s">
        <v>4896</v>
      </c>
      <c r="Y128" s="58" t="s">
        <v>2008</v>
      </c>
      <c r="Z128" s="58" t="s">
        <v>4896</v>
      </c>
      <c r="AA128" s="58"/>
      <c r="AB128" s="58" t="s">
        <v>3305</v>
      </c>
      <c r="AC128" s="58" t="s">
        <v>4101</v>
      </c>
      <c r="AD128" s="68">
        <v>44253</v>
      </c>
      <c r="AE128" s="70">
        <v>46031051</v>
      </c>
      <c r="AF128" s="58" t="str">
        <f t="shared" si="30"/>
        <v>Jour</v>
      </c>
      <c r="AG128" s="58" t="str">
        <f t="shared" si="31"/>
        <v>IE00BKT1CS59</v>
      </c>
      <c r="AH128" s="58">
        <f t="shared" si="31"/>
        <v>0</v>
      </c>
    </row>
    <row r="129" spans="1:34" s="75" customFormat="1">
      <c r="A129" s="58" t="s">
        <v>204</v>
      </c>
      <c r="B129" s="58" t="s">
        <v>539</v>
      </c>
      <c r="C129" s="58" t="s">
        <v>5179</v>
      </c>
      <c r="D129" s="68">
        <v>43861</v>
      </c>
      <c r="E129" s="9">
        <v>0.74</v>
      </c>
      <c r="F129" s="69" t="b">
        <v>1</v>
      </c>
      <c r="G129" s="58" t="s">
        <v>201</v>
      </c>
      <c r="H129" s="58" t="s">
        <v>68</v>
      </c>
      <c r="I129" s="58" t="s">
        <v>192</v>
      </c>
      <c r="J129" s="58" t="s">
        <v>155</v>
      </c>
      <c r="K129" s="68">
        <v>44255</v>
      </c>
      <c r="L129" s="70">
        <v>2422.7990140000002</v>
      </c>
      <c r="M129" s="58" t="s">
        <v>176</v>
      </c>
      <c r="N129" s="69" t="b">
        <v>1</v>
      </c>
      <c r="O129" s="69" t="b">
        <v>1</v>
      </c>
      <c r="P129" s="69" t="b">
        <v>1</v>
      </c>
      <c r="Q129" s="69" t="b">
        <v>1</v>
      </c>
      <c r="R129" s="69" t="b">
        <v>1</v>
      </c>
      <c r="S129" s="69" t="b">
        <v>1</v>
      </c>
      <c r="T129" s="69" t="b">
        <v>1</v>
      </c>
      <c r="U129" s="58" t="s">
        <v>539</v>
      </c>
      <c r="V129" s="58" t="s">
        <v>204</v>
      </c>
      <c r="W129" s="58" t="s">
        <v>539</v>
      </c>
      <c r="X129" s="58" t="s">
        <v>204</v>
      </c>
      <c r="Y129" s="58" t="s">
        <v>2008</v>
      </c>
      <c r="Z129" s="58" t="s">
        <v>204</v>
      </c>
      <c r="AA129" s="58" t="s">
        <v>539</v>
      </c>
      <c r="AB129" s="58" t="s">
        <v>3305</v>
      </c>
      <c r="AC129" s="58" t="s">
        <v>4099</v>
      </c>
      <c r="AD129" s="68">
        <v>44253</v>
      </c>
      <c r="AE129" s="70">
        <v>35486272</v>
      </c>
      <c r="AF129" s="58" t="str">
        <f t="shared" si="30"/>
        <v>Jour</v>
      </c>
      <c r="AG129" s="58" t="str">
        <f t="shared" si="31"/>
        <v>IE00B0M63730</v>
      </c>
      <c r="AH129" s="58" t="str">
        <f t="shared" si="31"/>
        <v>2308878</v>
      </c>
    </row>
    <row r="130" spans="1:34" s="75" customFormat="1">
      <c r="A130" s="58" t="s">
        <v>406</v>
      </c>
      <c r="B130" s="58" t="s">
        <v>540</v>
      </c>
      <c r="C130" s="58" t="s">
        <v>1753</v>
      </c>
      <c r="D130" s="68">
        <v>43861</v>
      </c>
      <c r="E130" s="9">
        <v>0.5</v>
      </c>
      <c r="F130" s="69" t="b">
        <v>1</v>
      </c>
      <c r="G130" s="58" t="s">
        <v>201</v>
      </c>
      <c r="H130" s="58" t="s">
        <v>68</v>
      </c>
      <c r="I130" s="58" t="s">
        <v>192</v>
      </c>
      <c r="J130" s="58" t="s">
        <v>155</v>
      </c>
      <c r="K130" s="68">
        <v>44255</v>
      </c>
      <c r="L130" s="70">
        <v>466.23883619999998</v>
      </c>
      <c r="M130" s="58" t="s">
        <v>166</v>
      </c>
      <c r="N130" s="69"/>
      <c r="O130" s="69" t="b">
        <v>1</v>
      </c>
      <c r="P130" s="69" t="b">
        <v>1</v>
      </c>
      <c r="Q130" s="69" t="b">
        <v>1</v>
      </c>
      <c r="R130" s="69" t="b">
        <v>1</v>
      </c>
      <c r="S130" s="69" t="b">
        <v>1</v>
      </c>
      <c r="T130" s="69" t="b">
        <v>1</v>
      </c>
      <c r="U130" s="58" t="s">
        <v>540</v>
      </c>
      <c r="V130" s="58" t="s">
        <v>406</v>
      </c>
      <c r="W130" s="58" t="s">
        <v>540</v>
      </c>
      <c r="X130" s="58" t="s">
        <v>406</v>
      </c>
      <c r="Y130" s="58" t="s">
        <v>2008</v>
      </c>
      <c r="Z130" s="58" t="s">
        <v>406</v>
      </c>
      <c r="AA130" s="58" t="s">
        <v>540</v>
      </c>
      <c r="AB130" s="58" t="s">
        <v>3305</v>
      </c>
      <c r="AC130" s="58" t="s">
        <v>4099</v>
      </c>
      <c r="AD130" s="68">
        <v>44253</v>
      </c>
      <c r="AE130" s="70">
        <v>12029444</v>
      </c>
      <c r="AF130" s="58" t="str">
        <f t="shared" si="30"/>
        <v>Jour</v>
      </c>
      <c r="AG130" s="58" t="str">
        <f t="shared" si="31"/>
        <v>IE00B5377D42</v>
      </c>
      <c r="AH130" s="58" t="str">
        <f t="shared" si="31"/>
        <v>10954070</v>
      </c>
    </row>
    <row r="131" spans="1:34" s="75" customFormat="1">
      <c r="A131" s="58" t="s">
        <v>541</v>
      </c>
      <c r="B131" s="58" t="s">
        <v>542</v>
      </c>
      <c r="C131" s="58" t="s">
        <v>543</v>
      </c>
      <c r="D131" s="68">
        <v>44074</v>
      </c>
      <c r="E131" s="9">
        <v>0.51</v>
      </c>
      <c r="F131" s="69"/>
      <c r="G131" s="58" t="s">
        <v>544</v>
      </c>
      <c r="H131" s="58" t="s">
        <v>68</v>
      </c>
      <c r="I131" s="58" t="s">
        <v>192</v>
      </c>
      <c r="J131" s="58" t="s">
        <v>155</v>
      </c>
      <c r="K131" s="68">
        <v>44255</v>
      </c>
      <c r="L131" s="70">
        <v>2906.3869172</v>
      </c>
      <c r="M131" s="58" t="s">
        <v>176</v>
      </c>
      <c r="N131" s="69"/>
      <c r="O131" s="69"/>
      <c r="P131" s="69"/>
      <c r="Q131" s="69"/>
      <c r="R131" s="69"/>
      <c r="S131" s="69"/>
      <c r="T131" s="69"/>
      <c r="U131" s="58" t="s">
        <v>542</v>
      </c>
      <c r="V131" s="58" t="s">
        <v>541</v>
      </c>
      <c r="W131" s="58" t="s">
        <v>542</v>
      </c>
      <c r="X131" s="58" t="s">
        <v>541</v>
      </c>
      <c r="Y131" s="58" t="s">
        <v>4892</v>
      </c>
      <c r="Z131" s="58" t="s">
        <v>541</v>
      </c>
      <c r="AA131" s="58" t="s">
        <v>542</v>
      </c>
      <c r="AB131" s="58" t="s">
        <v>3305</v>
      </c>
      <c r="AC131" s="58" t="s">
        <v>4101</v>
      </c>
      <c r="AD131" s="68">
        <v>44074</v>
      </c>
      <c r="AE131" s="70">
        <v>78800000</v>
      </c>
      <c r="AF131" s="58" t="str">
        <f t="shared" si="30"/>
        <v>Jour</v>
      </c>
      <c r="AG131" s="58" t="str">
        <f t="shared" si="31"/>
        <v>US4642865095</v>
      </c>
      <c r="AH131" s="58" t="str">
        <f t="shared" si="31"/>
        <v>1087201</v>
      </c>
    </row>
    <row r="132" spans="1:34" s="75" customFormat="1">
      <c r="A132" s="58" t="s">
        <v>407</v>
      </c>
      <c r="B132" s="58" t="s">
        <v>545</v>
      </c>
      <c r="C132" s="58" t="s">
        <v>1754</v>
      </c>
      <c r="D132" s="68">
        <v>43878</v>
      </c>
      <c r="E132" s="9">
        <v>0.48</v>
      </c>
      <c r="F132" s="69" t="b">
        <v>1</v>
      </c>
      <c r="G132" s="58" t="s">
        <v>201</v>
      </c>
      <c r="H132" s="58" t="s">
        <v>68</v>
      </c>
      <c r="I132" s="58" t="s">
        <v>192</v>
      </c>
      <c r="J132" s="58" t="s">
        <v>155</v>
      </c>
      <c r="K132" s="68">
        <v>44255</v>
      </c>
      <c r="L132" s="70">
        <v>765.09533050000005</v>
      </c>
      <c r="M132" s="58" t="s">
        <v>166</v>
      </c>
      <c r="N132" s="69"/>
      <c r="O132" s="69" t="b">
        <v>1</v>
      </c>
      <c r="P132" s="69" t="b">
        <v>1</v>
      </c>
      <c r="Q132" s="69" t="b">
        <v>1</v>
      </c>
      <c r="R132" s="69" t="b">
        <v>1</v>
      </c>
      <c r="S132" s="69" t="b">
        <v>1</v>
      </c>
      <c r="T132" s="69" t="b">
        <v>1</v>
      </c>
      <c r="U132" s="58" t="s">
        <v>545</v>
      </c>
      <c r="V132" s="58" t="s">
        <v>407</v>
      </c>
      <c r="W132" s="58" t="s">
        <v>545</v>
      </c>
      <c r="X132" s="58" t="s">
        <v>407</v>
      </c>
      <c r="Y132" s="58" t="s">
        <v>2008</v>
      </c>
      <c r="Z132" s="58" t="s">
        <v>407</v>
      </c>
      <c r="AA132" s="58" t="s">
        <v>545</v>
      </c>
      <c r="AB132" s="58" t="s">
        <v>3305</v>
      </c>
      <c r="AC132" s="58" t="s">
        <v>4099</v>
      </c>
      <c r="AD132" s="68">
        <v>44253</v>
      </c>
      <c r="AE132" s="70">
        <v>5527008</v>
      </c>
      <c r="AF132" s="58" t="str">
        <f t="shared" si="30"/>
        <v>Jour</v>
      </c>
      <c r="AG132" s="58" t="str">
        <f t="shared" si="31"/>
        <v>IE00B52SF786</v>
      </c>
      <c r="AH132" s="58" t="str">
        <f t="shared" si="31"/>
        <v>10737503</v>
      </c>
    </row>
    <row r="133" spans="1:34" s="75" customFormat="1">
      <c r="A133" s="58" t="s">
        <v>408</v>
      </c>
      <c r="B133" s="58" t="s">
        <v>546</v>
      </c>
      <c r="C133" s="58" t="s">
        <v>1755</v>
      </c>
      <c r="D133" s="68">
        <v>43861</v>
      </c>
      <c r="E133" s="9">
        <v>0.74</v>
      </c>
      <c r="F133" s="69" t="b">
        <v>1</v>
      </c>
      <c r="G133" s="58" t="s">
        <v>201</v>
      </c>
      <c r="H133" s="58" t="s">
        <v>68</v>
      </c>
      <c r="I133" s="58" t="s">
        <v>192</v>
      </c>
      <c r="J133" s="58" t="s">
        <v>155</v>
      </c>
      <c r="K133" s="68">
        <v>44255</v>
      </c>
      <c r="L133" s="70">
        <v>169.5082779</v>
      </c>
      <c r="M133" s="58" t="s">
        <v>176</v>
      </c>
      <c r="N133" s="69" t="b">
        <v>1</v>
      </c>
      <c r="O133" s="69" t="b">
        <v>1</v>
      </c>
      <c r="P133" s="69" t="b">
        <v>1</v>
      </c>
      <c r="Q133" s="69" t="b">
        <v>1</v>
      </c>
      <c r="R133" s="69" t="b">
        <v>1</v>
      </c>
      <c r="S133" s="69" t="b">
        <v>1</v>
      </c>
      <c r="T133" s="69" t="b">
        <v>1</v>
      </c>
      <c r="U133" s="58" t="s">
        <v>546</v>
      </c>
      <c r="V133" s="58" t="s">
        <v>408</v>
      </c>
      <c r="W133" s="58" t="s">
        <v>546</v>
      </c>
      <c r="X133" s="58" t="s">
        <v>408</v>
      </c>
      <c r="Y133" s="58" t="s">
        <v>2008</v>
      </c>
      <c r="Z133" s="58" t="s">
        <v>408</v>
      </c>
      <c r="AA133" s="58" t="s">
        <v>546</v>
      </c>
      <c r="AB133" s="58" t="s">
        <v>3305</v>
      </c>
      <c r="AC133" s="58" t="s">
        <v>4101</v>
      </c>
      <c r="AD133" s="68">
        <v>44253</v>
      </c>
      <c r="AE133" s="70">
        <v>8000000</v>
      </c>
      <c r="AF133" s="58" t="str">
        <f t="shared" si="30"/>
        <v>Jour</v>
      </c>
      <c r="AG133" s="58" t="str">
        <f t="shared" si="31"/>
        <v>IE00B0M63953</v>
      </c>
      <c r="AH133" s="58" t="str">
        <f t="shared" si="31"/>
        <v>2308782</v>
      </c>
    </row>
    <row r="134" spans="1:34" s="75" customFormat="1">
      <c r="A134" s="58" t="s">
        <v>948</v>
      </c>
      <c r="B134" s="58" t="s">
        <v>949</v>
      </c>
      <c r="C134" s="58" t="s">
        <v>1756</v>
      </c>
      <c r="D134" s="68">
        <v>43861</v>
      </c>
      <c r="E134" s="9">
        <v>0.74</v>
      </c>
      <c r="F134" s="69" t="b">
        <v>1</v>
      </c>
      <c r="G134" s="58" t="s">
        <v>201</v>
      </c>
      <c r="H134" s="58" t="s">
        <v>68</v>
      </c>
      <c r="I134" s="58" t="s">
        <v>192</v>
      </c>
      <c r="J134" s="58" t="s">
        <v>155</v>
      </c>
      <c r="K134" s="68">
        <v>44255</v>
      </c>
      <c r="L134" s="70">
        <v>404.07962739999999</v>
      </c>
      <c r="M134" s="58" t="s">
        <v>176</v>
      </c>
      <c r="N134" s="69" t="b">
        <v>1</v>
      </c>
      <c r="O134" s="69" t="b">
        <v>1</v>
      </c>
      <c r="P134" s="69" t="b">
        <v>1</v>
      </c>
      <c r="Q134" s="69" t="b">
        <v>1</v>
      </c>
      <c r="R134" s="69" t="b">
        <v>1</v>
      </c>
      <c r="S134" s="69" t="b">
        <v>1</v>
      </c>
      <c r="T134" s="69" t="b">
        <v>1</v>
      </c>
      <c r="U134" s="58" t="s">
        <v>949</v>
      </c>
      <c r="V134" s="58" t="s">
        <v>948</v>
      </c>
      <c r="W134" s="58" t="s">
        <v>949</v>
      </c>
      <c r="X134" s="58" t="s">
        <v>948</v>
      </c>
      <c r="Y134" s="58" t="s">
        <v>2008</v>
      </c>
      <c r="Z134" s="58" t="s">
        <v>948</v>
      </c>
      <c r="AA134" s="58" t="s">
        <v>949</v>
      </c>
      <c r="AB134" s="58" t="s">
        <v>3305</v>
      </c>
      <c r="AC134" s="58" t="s">
        <v>4101</v>
      </c>
      <c r="AD134" s="68">
        <v>44253</v>
      </c>
      <c r="AE134" s="70">
        <v>31100000</v>
      </c>
      <c r="AF134" s="58" t="str">
        <f t="shared" si="30"/>
        <v>Jour</v>
      </c>
      <c r="AG134" s="58" t="str">
        <f t="shared" si="31"/>
        <v>IE00B27YCK28</v>
      </c>
      <c r="AH134" s="58" t="str">
        <f t="shared" si="31"/>
        <v>3477137</v>
      </c>
    </row>
    <row r="135" spans="1:34" s="75" customFormat="1">
      <c r="A135" s="58" t="s">
        <v>1734</v>
      </c>
      <c r="B135" s="58" t="s">
        <v>1735</v>
      </c>
      <c r="C135" s="58" t="s">
        <v>1757</v>
      </c>
      <c r="D135" s="68">
        <v>43920</v>
      </c>
      <c r="E135" s="9">
        <v>0.18</v>
      </c>
      <c r="F135" s="69" t="b">
        <v>1</v>
      </c>
      <c r="G135" s="58" t="s">
        <v>201</v>
      </c>
      <c r="H135" s="58" t="s">
        <v>68</v>
      </c>
      <c r="I135" s="58" t="s">
        <v>192</v>
      </c>
      <c r="J135" s="58" t="s">
        <v>155</v>
      </c>
      <c r="K135" s="68">
        <v>44255</v>
      </c>
      <c r="L135" s="70">
        <v>990.69157540000003</v>
      </c>
      <c r="M135" s="58" t="s">
        <v>166</v>
      </c>
      <c r="N135" s="69"/>
      <c r="O135" s="69" t="b">
        <v>1</v>
      </c>
      <c r="P135" s="69" t="b">
        <v>1</v>
      </c>
      <c r="Q135" s="69" t="b">
        <v>1</v>
      </c>
      <c r="R135" s="69" t="b">
        <v>1</v>
      </c>
      <c r="S135" s="69" t="b">
        <v>1</v>
      </c>
      <c r="T135" s="69" t="b">
        <v>1</v>
      </c>
      <c r="U135" s="58" t="s">
        <v>1735</v>
      </c>
      <c r="V135" s="58" t="s">
        <v>1734</v>
      </c>
      <c r="W135" s="58" t="s">
        <v>1735</v>
      </c>
      <c r="X135" s="58" t="s">
        <v>1734</v>
      </c>
      <c r="Y135" s="58" t="s">
        <v>2008</v>
      </c>
      <c r="Z135" s="58" t="s">
        <v>1734</v>
      </c>
      <c r="AA135" s="58" t="s">
        <v>1735</v>
      </c>
      <c r="AB135" s="58" t="s">
        <v>3305</v>
      </c>
      <c r="AC135" s="58" t="s">
        <v>4101</v>
      </c>
      <c r="AD135" s="68">
        <v>44253</v>
      </c>
      <c r="AE135" s="70">
        <v>24800000</v>
      </c>
      <c r="AF135" s="58" t="str">
        <f t="shared" si="30"/>
        <v>Jour</v>
      </c>
      <c r="AG135" s="58" t="str">
        <f t="shared" si="31"/>
        <v>IE00B4L5YC18</v>
      </c>
      <c r="AH135" s="58" t="str">
        <f t="shared" si="31"/>
        <v>10608402</v>
      </c>
    </row>
    <row r="136" spans="1:34" s="75" customFormat="1">
      <c r="A136" s="58" t="s">
        <v>409</v>
      </c>
      <c r="B136" s="58" t="s">
        <v>547</v>
      </c>
      <c r="C136" s="58" t="s">
        <v>410</v>
      </c>
      <c r="D136" s="68">
        <v>41790</v>
      </c>
      <c r="E136" s="9">
        <v>0.49</v>
      </c>
      <c r="F136" s="69" t="b">
        <v>1</v>
      </c>
      <c r="G136" s="58" t="s">
        <v>138</v>
      </c>
      <c r="H136" s="58" t="s">
        <v>64</v>
      </c>
      <c r="I136" s="58" t="s">
        <v>192</v>
      </c>
      <c r="J136" s="58" t="s">
        <v>155</v>
      </c>
      <c r="K136" s="68"/>
      <c r="L136" s="70"/>
      <c r="M136" s="58" t="s">
        <v>166</v>
      </c>
      <c r="N136" s="69"/>
      <c r="O136" s="69" t="b">
        <v>1</v>
      </c>
      <c r="P136" s="69" t="b">
        <v>1</v>
      </c>
      <c r="Q136" s="69" t="b">
        <v>1</v>
      </c>
      <c r="R136" s="69" t="b">
        <v>1</v>
      </c>
      <c r="S136" s="69" t="b">
        <v>1</v>
      </c>
      <c r="T136" s="69"/>
      <c r="U136" s="58" t="s">
        <v>547</v>
      </c>
      <c r="V136" s="58" t="s">
        <v>409</v>
      </c>
      <c r="W136" s="58" t="s">
        <v>547</v>
      </c>
      <c r="X136" s="58" t="s">
        <v>409</v>
      </c>
      <c r="Y136" s="58" t="s">
        <v>2010</v>
      </c>
      <c r="Z136" s="58" t="s">
        <v>409</v>
      </c>
      <c r="AA136" s="58" t="s">
        <v>547</v>
      </c>
      <c r="AB136" s="58" t="s">
        <v>3305</v>
      </c>
      <c r="AC136" s="58" t="s">
        <v>4099</v>
      </c>
      <c r="AD136" s="68">
        <v>41929</v>
      </c>
      <c r="AE136" s="70">
        <v>2177600</v>
      </c>
      <c r="AF136" s="58" t="str">
        <f t="shared" si="30"/>
        <v>Jour</v>
      </c>
      <c r="AG136" s="58" t="str">
        <f t="shared" si="31"/>
        <v>LU0312694234</v>
      </c>
      <c r="AH136" s="58" t="str">
        <f t="shared" si="31"/>
        <v>3280326</v>
      </c>
    </row>
    <row r="137" spans="1:34" s="75" customFormat="1">
      <c r="A137" s="58" t="s">
        <v>2809</v>
      </c>
      <c r="B137" s="58" t="s">
        <v>2810</v>
      </c>
      <c r="C137" s="58" t="s">
        <v>2811</v>
      </c>
      <c r="D137" s="68">
        <v>43878</v>
      </c>
      <c r="E137" s="9">
        <v>0.49</v>
      </c>
      <c r="F137" s="69" t="b">
        <v>1</v>
      </c>
      <c r="G137" s="58" t="s">
        <v>201</v>
      </c>
      <c r="H137" s="58" t="s">
        <v>64</v>
      </c>
      <c r="I137" s="58" t="s">
        <v>192</v>
      </c>
      <c r="J137" s="58" t="s">
        <v>155</v>
      </c>
      <c r="K137" s="68">
        <v>44255</v>
      </c>
      <c r="L137" s="70">
        <v>207.54960589999999</v>
      </c>
      <c r="M137" s="58" t="s">
        <v>166</v>
      </c>
      <c r="N137" s="69"/>
      <c r="O137" s="69" t="b">
        <v>1</v>
      </c>
      <c r="P137" s="69" t="b">
        <v>1</v>
      </c>
      <c r="Q137" s="69" t="b">
        <v>1</v>
      </c>
      <c r="R137" s="69" t="b">
        <v>1</v>
      </c>
      <c r="S137" s="69" t="b">
        <v>1</v>
      </c>
      <c r="T137" s="69" t="b">
        <v>1</v>
      </c>
      <c r="U137" s="58" t="s">
        <v>2810</v>
      </c>
      <c r="V137" s="58" t="s">
        <v>2809</v>
      </c>
      <c r="W137" s="58" t="s">
        <v>2810</v>
      </c>
      <c r="X137" s="58" t="s">
        <v>2809</v>
      </c>
      <c r="Y137" s="58" t="s">
        <v>2008</v>
      </c>
      <c r="Z137" s="58" t="s">
        <v>2809</v>
      </c>
      <c r="AA137" s="58" t="s">
        <v>2810</v>
      </c>
      <c r="AB137" s="58" t="s">
        <v>3305</v>
      </c>
      <c r="AC137" s="58" t="s">
        <v>4099</v>
      </c>
      <c r="AD137" s="68">
        <v>44253</v>
      </c>
      <c r="AE137" s="70">
        <v>4204638</v>
      </c>
      <c r="AF137" s="58" t="str">
        <f t="shared" si="30"/>
        <v>Jour</v>
      </c>
      <c r="AG137" s="58" t="str">
        <f t="shared" si="31"/>
        <v>IE00BCLWRD08</v>
      </c>
      <c r="AH137" s="58" t="str">
        <f t="shared" si="31"/>
        <v>22293255</v>
      </c>
    </row>
    <row r="138" spans="1:34" s="75" customFormat="1">
      <c r="A138" s="58" t="s">
        <v>4635</v>
      </c>
      <c r="B138" s="58" t="s">
        <v>5427</v>
      </c>
      <c r="C138" s="58" t="s">
        <v>4636</v>
      </c>
      <c r="D138" s="68">
        <v>43878</v>
      </c>
      <c r="E138" s="9">
        <v>0.38</v>
      </c>
      <c r="F138" s="69" t="b">
        <v>1</v>
      </c>
      <c r="G138" s="58" t="s">
        <v>201</v>
      </c>
      <c r="H138" s="58" t="s">
        <v>68</v>
      </c>
      <c r="I138" s="58" t="s">
        <v>192</v>
      </c>
      <c r="J138" s="58" t="s">
        <v>155</v>
      </c>
      <c r="K138" s="68">
        <v>44255</v>
      </c>
      <c r="L138" s="70">
        <v>187.23678269999999</v>
      </c>
      <c r="M138" s="58" t="s">
        <v>166</v>
      </c>
      <c r="N138" s="69"/>
      <c r="O138" s="69" t="b">
        <v>1</v>
      </c>
      <c r="P138" s="69"/>
      <c r="Q138" s="69" t="b">
        <v>1</v>
      </c>
      <c r="R138" s="69" t="b">
        <v>1</v>
      </c>
      <c r="S138" s="69" t="b">
        <v>1</v>
      </c>
      <c r="T138" s="69" t="b">
        <v>1</v>
      </c>
      <c r="U138" s="58" t="s">
        <v>5427</v>
      </c>
      <c r="V138" s="58" t="s">
        <v>4635</v>
      </c>
      <c r="W138" s="58" t="s">
        <v>5427</v>
      </c>
      <c r="X138" s="58" t="s">
        <v>4635</v>
      </c>
      <c r="Y138" s="58" t="s">
        <v>2008</v>
      </c>
      <c r="Z138" s="58" t="s">
        <v>4635</v>
      </c>
      <c r="AA138" s="58" t="s">
        <v>5427</v>
      </c>
      <c r="AB138" s="58" t="s">
        <v>3305</v>
      </c>
      <c r="AC138" s="58" t="s">
        <v>4099</v>
      </c>
      <c r="AD138" s="68">
        <v>44253</v>
      </c>
      <c r="AE138" s="70">
        <v>29500000</v>
      </c>
      <c r="AF138" s="58" t="str">
        <f t="shared" si="30"/>
        <v>Jour</v>
      </c>
      <c r="AG138" s="58" t="str">
        <f t="shared" si="31"/>
        <v>IE00BWZN1T31</v>
      </c>
      <c r="AH138" s="58" t="str">
        <f t="shared" si="31"/>
        <v>28270844</v>
      </c>
    </row>
    <row r="139" spans="1:34" s="75" customFormat="1">
      <c r="A139" s="58" t="s">
        <v>2932</v>
      </c>
      <c r="B139" s="58" t="s">
        <v>2933</v>
      </c>
      <c r="C139" s="58" t="s">
        <v>2934</v>
      </c>
      <c r="D139" s="68">
        <v>43857</v>
      </c>
      <c r="E139" s="9">
        <v>0.2</v>
      </c>
      <c r="F139" s="69" t="b">
        <v>1</v>
      </c>
      <c r="G139" s="58" t="s">
        <v>201</v>
      </c>
      <c r="H139" s="58" t="s">
        <v>64</v>
      </c>
      <c r="I139" s="58" t="s">
        <v>192</v>
      </c>
      <c r="J139" s="58" t="s">
        <v>155</v>
      </c>
      <c r="K139" s="68">
        <v>44255</v>
      </c>
      <c r="L139" s="70">
        <v>3349.3411863000001</v>
      </c>
      <c r="M139" s="58" t="s">
        <v>166</v>
      </c>
      <c r="N139" s="69"/>
      <c r="O139" s="69" t="b">
        <v>1</v>
      </c>
      <c r="P139" s="69" t="b">
        <v>1</v>
      </c>
      <c r="Q139" s="69" t="b">
        <v>1</v>
      </c>
      <c r="R139" s="69" t="b">
        <v>1</v>
      </c>
      <c r="S139" s="69" t="b">
        <v>1</v>
      </c>
      <c r="T139" s="69" t="b">
        <v>1</v>
      </c>
      <c r="U139" s="58" t="s">
        <v>2933</v>
      </c>
      <c r="V139" s="58" t="s">
        <v>2932</v>
      </c>
      <c r="W139" s="58" t="s">
        <v>2933</v>
      </c>
      <c r="X139" s="58" t="s">
        <v>2932</v>
      </c>
      <c r="Y139" s="58" t="s">
        <v>2008</v>
      </c>
      <c r="Z139" s="58" t="s">
        <v>2932</v>
      </c>
      <c r="AA139" s="58" t="s">
        <v>2933</v>
      </c>
      <c r="AB139" s="58" t="s">
        <v>3305</v>
      </c>
      <c r="AC139" s="58" t="s">
        <v>4101</v>
      </c>
      <c r="AD139" s="68">
        <v>44253</v>
      </c>
      <c r="AE139" s="70">
        <v>51405283</v>
      </c>
      <c r="AF139" s="58" t="str">
        <f t="shared" si="30"/>
        <v>Jour</v>
      </c>
      <c r="AG139" s="58" t="str">
        <f t="shared" si="31"/>
        <v>IE00B52VJ196</v>
      </c>
      <c r="AH139" s="58" t="str">
        <f t="shared" si="31"/>
        <v>12592862</v>
      </c>
    </row>
    <row r="140" spans="1:34" s="75" customFormat="1">
      <c r="A140" s="58" t="s">
        <v>1581</v>
      </c>
      <c r="B140" s="58" t="s">
        <v>1582</v>
      </c>
      <c r="C140" s="58" t="s">
        <v>1758</v>
      </c>
      <c r="D140" s="68">
        <v>43878</v>
      </c>
      <c r="E140" s="9">
        <v>0.33</v>
      </c>
      <c r="F140" s="69" t="b">
        <v>1</v>
      </c>
      <c r="G140" s="58" t="s">
        <v>201</v>
      </c>
      <c r="H140" s="58" t="s">
        <v>66</v>
      </c>
      <c r="I140" s="58" t="s">
        <v>192</v>
      </c>
      <c r="J140" s="58" t="s">
        <v>155</v>
      </c>
      <c r="K140" s="68">
        <v>44255</v>
      </c>
      <c r="L140" s="70">
        <v>128.81882100000001</v>
      </c>
      <c r="M140" s="58" t="s">
        <v>166</v>
      </c>
      <c r="N140" s="69"/>
      <c r="O140" s="69" t="b">
        <v>1</v>
      </c>
      <c r="P140" s="69" t="b">
        <v>1</v>
      </c>
      <c r="Q140" s="69" t="b">
        <v>1</v>
      </c>
      <c r="R140" s="69" t="b">
        <v>1</v>
      </c>
      <c r="S140" s="69" t="b">
        <v>1</v>
      </c>
      <c r="T140" s="69" t="b">
        <v>1</v>
      </c>
      <c r="U140" s="58" t="s">
        <v>1582</v>
      </c>
      <c r="V140" s="58" t="s">
        <v>1581</v>
      </c>
      <c r="W140" s="58" t="s">
        <v>1582</v>
      </c>
      <c r="X140" s="58" t="s">
        <v>1581</v>
      </c>
      <c r="Y140" s="58" t="s">
        <v>2008</v>
      </c>
      <c r="Z140" s="58" t="s">
        <v>1581</v>
      </c>
      <c r="AA140" s="58" t="s">
        <v>1582</v>
      </c>
      <c r="AB140" s="58" t="s">
        <v>3305</v>
      </c>
      <c r="AC140" s="58" t="s">
        <v>4099</v>
      </c>
      <c r="AD140" s="68">
        <v>44253</v>
      </c>
      <c r="AE140" s="70">
        <v>1024653</v>
      </c>
      <c r="AF140" s="58" t="str">
        <f t="shared" si="30"/>
        <v>Jour</v>
      </c>
      <c r="AG140" s="58" t="str">
        <f t="shared" si="31"/>
        <v>IE00B539F030</v>
      </c>
      <c r="AH140" s="58" t="str">
        <f t="shared" si="31"/>
        <v>10737561</v>
      </c>
    </row>
    <row r="141" spans="1:34" s="75" customFormat="1">
      <c r="A141" s="58" t="s">
        <v>2812</v>
      </c>
      <c r="B141" s="58" t="s">
        <v>2813</v>
      </c>
      <c r="C141" s="58" t="s">
        <v>2814</v>
      </c>
      <c r="D141" s="68">
        <v>43878</v>
      </c>
      <c r="E141" s="9">
        <v>0.43</v>
      </c>
      <c r="F141" s="69" t="b">
        <v>1</v>
      </c>
      <c r="G141" s="58" t="s">
        <v>201</v>
      </c>
      <c r="H141" s="58" t="s">
        <v>68</v>
      </c>
      <c r="I141" s="58" t="s">
        <v>192</v>
      </c>
      <c r="J141" s="58" t="s">
        <v>155</v>
      </c>
      <c r="K141" s="68">
        <v>44255</v>
      </c>
      <c r="L141" s="70">
        <v>912.20052299999998</v>
      </c>
      <c r="M141" s="58" t="s">
        <v>166</v>
      </c>
      <c r="N141" s="69"/>
      <c r="O141" s="69" t="b">
        <v>1</v>
      </c>
      <c r="P141" s="69" t="b">
        <v>1</v>
      </c>
      <c r="Q141" s="69" t="b">
        <v>1</v>
      </c>
      <c r="R141" s="69" t="b">
        <v>1</v>
      </c>
      <c r="S141" s="69" t="b">
        <v>1</v>
      </c>
      <c r="T141" s="69" t="b">
        <v>1</v>
      </c>
      <c r="U141" s="58" t="s">
        <v>2813</v>
      </c>
      <c r="V141" s="58" t="s">
        <v>2812</v>
      </c>
      <c r="W141" s="58" t="s">
        <v>2813</v>
      </c>
      <c r="X141" s="58" t="s">
        <v>2812</v>
      </c>
      <c r="Y141" s="58" t="s">
        <v>2008</v>
      </c>
      <c r="Z141" s="58" t="s">
        <v>2812</v>
      </c>
      <c r="AA141" s="58" t="s">
        <v>2813</v>
      </c>
      <c r="AB141" s="58" t="s">
        <v>3305</v>
      </c>
      <c r="AC141" s="58" t="s">
        <v>4101</v>
      </c>
      <c r="AD141" s="68">
        <v>44253</v>
      </c>
      <c r="AE141" s="70">
        <v>2150414</v>
      </c>
      <c r="AF141" s="58" t="str">
        <f t="shared" si="30"/>
        <v>Jour</v>
      </c>
      <c r="AG141" s="58" t="str">
        <f t="shared" si="31"/>
        <v>IE00B3VWM098</v>
      </c>
      <c r="AH141" s="58" t="str">
        <f t="shared" si="31"/>
        <v>10191868</v>
      </c>
    </row>
    <row r="142" spans="1:34" s="75" customFormat="1">
      <c r="A142" s="58" t="s">
        <v>2930</v>
      </c>
      <c r="B142" s="58" t="s">
        <v>5428</v>
      </c>
      <c r="C142" s="58" t="s">
        <v>2931</v>
      </c>
      <c r="D142" s="68">
        <v>43857</v>
      </c>
      <c r="E142" s="9">
        <v>0.2</v>
      </c>
      <c r="F142" s="69" t="b">
        <v>1</v>
      </c>
      <c r="G142" s="58" t="s">
        <v>201</v>
      </c>
      <c r="H142" s="58" t="s">
        <v>68</v>
      </c>
      <c r="I142" s="58" t="s">
        <v>192</v>
      </c>
      <c r="J142" s="58" t="s">
        <v>155</v>
      </c>
      <c r="K142" s="68">
        <v>44255</v>
      </c>
      <c r="L142" s="70">
        <v>5352.6726263</v>
      </c>
      <c r="M142" s="58" t="s">
        <v>166</v>
      </c>
      <c r="N142" s="69"/>
      <c r="O142" s="69" t="b">
        <v>1</v>
      </c>
      <c r="P142" s="69" t="b">
        <v>1</v>
      </c>
      <c r="Q142" s="69" t="b">
        <v>1</v>
      </c>
      <c r="R142" s="69" t="b">
        <v>1</v>
      </c>
      <c r="S142" s="69" t="b">
        <v>1</v>
      </c>
      <c r="T142" s="69" t="b">
        <v>1</v>
      </c>
      <c r="U142" s="58" t="s">
        <v>5428</v>
      </c>
      <c r="V142" s="58" t="s">
        <v>2930</v>
      </c>
      <c r="W142" s="58" t="s">
        <v>5428</v>
      </c>
      <c r="X142" s="58" t="s">
        <v>2930</v>
      </c>
      <c r="Y142" s="58" t="s">
        <v>2008</v>
      </c>
      <c r="Z142" s="58" t="s">
        <v>2930</v>
      </c>
      <c r="AA142" s="58" t="s">
        <v>5428</v>
      </c>
      <c r="AB142" s="58" t="s">
        <v>3305</v>
      </c>
      <c r="AC142" s="58" t="s">
        <v>4099</v>
      </c>
      <c r="AD142" s="68">
        <v>44253</v>
      </c>
      <c r="AE142" s="70">
        <v>498563674</v>
      </c>
      <c r="AF142" s="58" t="str">
        <f t="shared" si="30"/>
        <v>Jour</v>
      </c>
      <c r="AG142" s="58" t="str">
        <f t="shared" si="31"/>
        <v>IE00BYVJRR92</v>
      </c>
      <c r="AH142" s="58" t="str">
        <f t="shared" si="31"/>
        <v>31608368</v>
      </c>
    </row>
    <row r="143" spans="1:34" s="75" customFormat="1">
      <c r="A143" s="58" t="s">
        <v>411</v>
      </c>
      <c r="B143" s="58" t="s">
        <v>549</v>
      </c>
      <c r="C143" s="58" t="s">
        <v>1759</v>
      </c>
      <c r="D143" s="68">
        <v>43878</v>
      </c>
      <c r="E143" s="9">
        <v>0.33</v>
      </c>
      <c r="F143" s="69" t="b">
        <v>1</v>
      </c>
      <c r="G143" s="58" t="s">
        <v>201</v>
      </c>
      <c r="H143" s="58" t="s">
        <v>68</v>
      </c>
      <c r="I143" s="58" t="s">
        <v>192</v>
      </c>
      <c r="J143" s="58" t="s">
        <v>155</v>
      </c>
      <c r="K143" s="68">
        <v>44255</v>
      </c>
      <c r="L143" s="70">
        <v>813.89132029999996</v>
      </c>
      <c r="M143" s="58" t="s">
        <v>166</v>
      </c>
      <c r="N143" s="69"/>
      <c r="O143" s="69" t="b">
        <v>1</v>
      </c>
      <c r="P143" s="69" t="b">
        <v>1</v>
      </c>
      <c r="Q143" s="69" t="b">
        <v>1</v>
      </c>
      <c r="R143" s="69" t="b">
        <v>1</v>
      </c>
      <c r="S143" s="69" t="b">
        <v>1</v>
      </c>
      <c r="T143" s="69" t="b">
        <v>1</v>
      </c>
      <c r="U143" s="58" t="s">
        <v>549</v>
      </c>
      <c r="V143" s="58" t="s">
        <v>411</v>
      </c>
      <c r="W143" s="58" t="s">
        <v>549</v>
      </c>
      <c r="X143" s="58" t="s">
        <v>411</v>
      </c>
      <c r="Y143" s="58" t="s">
        <v>2008</v>
      </c>
      <c r="Z143" s="58" t="s">
        <v>411</v>
      </c>
      <c r="AA143" s="58" t="s">
        <v>549</v>
      </c>
      <c r="AB143" s="58" t="s">
        <v>3305</v>
      </c>
      <c r="AC143" s="58" t="s">
        <v>4099</v>
      </c>
      <c r="AD143" s="68">
        <v>44253</v>
      </c>
      <c r="AE143" s="70">
        <v>2357281</v>
      </c>
      <c r="AF143" s="58" t="str">
        <f t="shared" si="30"/>
        <v>Jour</v>
      </c>
      <c r="AG143" s="58" t="str">
        <f t="shared" si="31"/>
        <v>IE00B52SFT06</v>
      </c>
      <c r="AH143" s="58" t="str">
        <f t="shared" si="31"/>
        <v>10737015</v>
      </c>
    </row>
    <row r="144" spans="1:34" s="75" customFormat="1">
      <c r="A144" s="58" t="s">
        <v>412</v>
      </c>
      <c r="B144" s="58" t="s">
        <v>550</v>
      </c>
      <c r="C144" s="58" t="s">
        <v>1760</v>
      </c>
      <c r="D144" s="68">
        <v>43878</v>
      </c>
      <c r="E144" s="9">
        <v>0.55000000000000004</v>
      </c>
      <c r="F144" s="69" t="b">
        <v>1</v>
      </c>
      <c r="G144" s="58" t="s">
        <v>201</v>
      </c>
      <c r="H144" s="58" t="s">
        <v>62</v>
      </c>
      <c r="I144" s="58" t="s">
        <v>192</v>
      </c>
      <c r="J144" s="58" t="s">
        <v>155</v>
      </c>
      <c r="K144" s="68">
        <v>44255</v>
      </c>
      <c r="L144" s="70">
        <v>459.64170369999999</v>
      </c>
      <c r="M144" s="58" t="s">
        <v>166</v>
      </c>
      <c r="N144" s="69"/>
      <c r="O144" s="69"/>
      <c r="P144" s="69"/>
      <c r="Q144" s="69"/>
      <c r="R144" s="69"/>
      <c r="S144" s="69" t="b">
        <v>1</v>
      </c>
      <c r="T144" s="69" t="b">
        <v>1</v>
      </c>
      <c r="U144" s="58" t="s">
        <v>550</v>
      </c>
      <c r="V144" s="58" t="s">
        <v>412</v>
      </c>
      <c r="W144" s="58" t="s">
        <v>550</v>
      </c>
      <c r="X144" s="58" t="s">
        <v>412</v>
      </c>
      <c r="Y144" s="58" t="s">
        <v>2008</v>
      </c>
      <c r="Z144" s="58" t="s">
        <v>412</v>
      </c>
      <c r="AA144" s="58" t="s">
        <v>550</v>
      </c>
      <c r="AB144" s="58" t="s">
        <v>3305</v>
      </c>
      <c r="AC144" s="58" t="s">
        <v>4101</v>
      </c>
      <c r="AD144" s="68">
        <v>44253</v>
      </c>
      <c r="AE144" s="70">
        <v>8200000</v>
      </c>
      <c r="AF144" s="58" t="str">
        <f t="shared" si="30"/>
        <v>Jour</v>
      </c>
      <c r="AG144" s="58" t="str">
        <f t="shared" si="31"/>
        <v>IE00B8BVCK12</v>
      </c>
      <c r="AH144" s="58" t="str">
        <f t="shared" si="31"/>
        <v>19328350</v>
      </c>
    </row>
    <row r="145" spans="1:34" s="75" customFormat="1">
      <c r="A145" s="58" t="s">
        <v>413</v>
      </c>
      <c r="B145" s="58" t="s">
        <v>551</v>
      </c>
      <c r="C145" s="58" t="s">
        <v>1761</v>
      </c>
      <c r="D145" s="68">
        <v>43861</v>
      </c>
      <c r="E145" s="9">
        <v>0.5</v>
      </c>
      <c r="F145" s="69" t="b">
        <v>1</v>
      </c>
      <c r="G145" s="58" t="s">
        <v>201</v>
      </c>
      <c r="H145" s="58" t="s">
        <v>68</v>
      </c>
      <c r="I145" s="58" t="s">
        <v>192</v>
      </c>
      <c r="J145" s="58" t="s">
        <v>155</v>
      </c>
      <c r="K145" s="68">
        <v>44255</v>
      </c>
      <c r="L145" s="70">
        <v>4970.9544420000002</v>
      </c>
      <c r="M145" s="58" t="s">
        <v>176</v>
      </c>
      <c r="N145" s="69" t="b">
        <v>1</v>
      </c>
      <c r="O145" s="69" t="b">
        <v>1</v>
      </c>
      <c r="P145" s="69" t="b">
        <v>1</v>
      </c>
      <c r="Q145" s="69" t="b">
        <v>1</v>
      </c>
      <c r="R145" s="69" t="b">
        <v>1</v>
      </c>
      <c r="S145" s="69" t="b">
        <v>1</v>
      </c>
      <c r="T145" s="69" t="b">
        <v>1</v>
      </c>
      <c r="U145" s="58" t="s">
        <v>551</v>
      </c>
      <c r="V145" s="58" t="s">
        <v>413</v>
      </c>
      <c r="W145" s="58" t="s">
        <v>551</v>
      </c>
      <c r="X145" s="58" t="s">
        <v>413</v>
      </c>
      <c r="Y145" s="58" t="s">
        <v>2008</v>
      </c>
      <c r="Z145" s="58" t="s">
        <v>413</v>
      </c>
      <c r="AA145" s="58" t="s">
        <v>551</v>
      </c>
      <c r="AB145" s="58" t="s">
        <v>3305</v>
      </c>
      <c r="AC145" s="58" t="s">
        <v>4101</v>
      </c>
      <c r="AD145" s="68">
        <v>44253</v>
      </c>
      <c r="AE145" s="70">
        <v>94591158</v>
      </c>
      <c r="AF145" s="58" t="str">
        <f t="shared" si="30"/>
        <v>Jour</v>
      </c>
      <c r="AG145" s="58" t="str">
        <f t="shared" si="31"/>
        <v>IE00B0M62Q58</v>
      </c>
      <c r="AH145" s="58" t="str">
        <f t="shared" si="31"/>
        <v>2308773</v>
      </c>
    </row>
    <row r="146" spans="1:34" s="75" customFormat="1">
      <c r="A146" s="58" t="s">
        <v>950</v>
      </c>
      <c r="B146" s="58" t="s">
        <v>951</v>
      </c>
      <c r="C146" s="58" t="s">
        <v>1762</v>
      </c>
      <c r="D146" s="68">
        <v>43878</v>
      </c>
      <c r="E146" s="9">
        <v>0.33</v>
      </c>
      <c r="F146" s="69" t="b">
        <v>1</v>
      </c>
      <c r="G146" s="58" t="s">
        <v>201</v>
      </c>
      <c r="H146" s="58" t="s">
        <v>68</v>
      </c>
      <c r="I146" s="58" t="s">
        <v>192</v>
      </c>
      <c r="J146" s="58" t="s">
        <v>155</v>
      </c>
      <c r="K146" s="68">
        <v>44255</v>
      </c>
      <c r="L146" s="70">
        <v>6164.3276059999998</v>
      </c>
      <c r="M146" s="58" t="s">
        <v>166</v>
      </c>
      <c r="N146" s="69"/>
      <c r="O146" s="69" t="b">
        <v>1</v>
      </c>
      <c r="P146" s="69" t="b">
        <v>1</v>
      </c>
      <c r="Q146" s="69" t="b">
        <v>1</v>
      </c>
      <c r="R146" s="69" t="b">
        <v>1</v>
      </c>
      <c r="S146" s="69" t="b">
        <v>1</v>
      </c>
      <c r="T146" s="69" t="b">
        <v>1</v>
      </c>
      <c r="U146" s="58" t="s">
        <v>951</v>
      </c>
      <c r="V146" s="58" t="s">
        <v>950</v>
      </c>
      <c r="W146" s="58" t="s">
        <v>951</v>
      </c>
      <c r="X146" s="58" t="s">
        <v>950</v>
      </c>
      <c r="Y146" s="58" t="s">
        <v>2008</v>
      </c>
      <c r="Z146" s="58" t="s">
        <v>950</v>
      </c>
      <c r="AA146" s="58" t="s">
        <v>951</v>
      </c>
      <c r="AB146" s="58" t="s">
        <v>3305</v>
      </c>
      <c r="AC146" s="58" t="s">
        <v>4099</v>
      </c>
      <c r="AD146" s="68">
        <v>44253</v>
      </c>
      <c r="AE146" s="70">
        <v>9092766</v>
      </c>
      <c r="AF146" s="58" t="str">
        <f t="shared" si="30"/>
        <v>Jour</v>
      </c>
      <c r="AG146" s="58" t="str">
        <f t="shared" si="31"/>
        <v>IE00B53SZB19</v>
      </c>
      <c r="AH146" s="58" t="str">
        <f t="shared" si="31"/>
        <v>10737617</v>
      </c>
    </row>
    <row r="147" spans="1:34" s="75" customFormat="1">
      <c r="A147" s="58" t="s">
        <v>4077</v>
      </c>
      <c r="B147" s="58" t="s">
        <v>5429</v>
      </c>
      <c r="C147" s="58" t="s">
        <v>4078</v>
      </c>
      <c r="D147" s="68">
        <v>43878</v>
      </c>
      <c r="E147" s="9">
        <v>0.35</v>
      </c>
      <c r="F147" s="69" t="b">
        <v>1</v>
      </c>
      <c r="G147" s="58" t="s">
        <v>201</v>
      </c>
      <c r="H147" s="58" t="s">
        <v>68</v>
      </c>
      <c r="I147" s="58" t="s">
        <v>192</v>
      </c>
      <c r="J147" s="58" t="s">
        <v>155</v>
      </c>
      <c r="K147" s="68">
        <v>44255</v>
      </c>
      <c r="L147" s="70">
        <v>624.77851190000001</v>
      </c>
      <c r="M147" s="58" t="s">
        <v>166</v>
      </c>
      <c r="N147" s="69"/>
      <c r="O147" s="69" t="b">
        <v>1</v>
      </c>
      <c r="P147" s="69" t="b">
        <v>1</v>
      </c>
      <c r="Q147" s="69" t="b">
        <v>1</v>
      </c>
      <c r="R147" s="69" t="b">
        <v>1</v>
      </c>
      <c r="S147" s="69"/>
      <c r="T147" s="69" t="b">
        <v>1</v>
      </c>
      <c r="U147" s="58" t="s">
        <v>5429</v>
      </c>
      <c r="V147" s="58" t="s">
        <v>4077</v>
      </c>
      <c r="W147" s="58" t="s">
        <v>5429</v>
      </c>
      <c r="X147" s="58" t="s">
        <v>4077</v>
      </c>
      <c r="Y147" s="58" t="s">
        <v>2008</v>
      </c>
      <c r="Z147" s="58" t="s">
        <v>4077</v>
      </c>
      <c r="AA147" s="58" t="s">
        <v>5429</v>
      </c>
      <c r="AB147" s="58" t="s">
        <v>3305</v>
      </c>
      <c r="AC147" s="58" t="s">
        <v>4099</v>
      </c>
      <c r="AD147" s="68">
        <v>44253</v>
      </c>
      <c r="AE147" s="70">
        <v>125000000</v>
      </c>
      <c r="AF147" s="58" t="str">
        <f t="shared" si="30"/>
        <v>Jour</v>
      </c>
      <c r="AG147" s="58" t="str">
        <f t="shared" si="31"/>
        <v>IE00BD3V0B10</v>
      </c>
      <c r="AH147" s="58" t="str">
        <f t="shared" si="31"/>
        <v>41255174</v>
      </c>
    </row>
    <row r="148" spans="1:34" s="75" customFormat="1">
      <c r="A148" s="58" t="s">
        <v>414</v>
      </c>
      <c r="B148" s="58" t="s">
        <v>552</v>
      </c>
      <c r="C148" s="58" t="s">
        <v>4897</v>
      </c>
      <c r="D148" s="68">
        <v>43861</v>
      </c>
      <c r="E148" s="9">
        <v>0.35</v>
      </c>
      <c r="F148" s="69"/>
      <c r="G148" s="58" t="s">
        <v>175</v>
      </c>
      <c r="H148" s="58" t="s">
        <v>62</v>
      </c>
      <c r="I148" s="58" t="s">
        <v>192</v>
      </c>
      <c r="J148" s="58" t="s">
        <v>155</v>
      </c>
      <c r="K148" s="68">
        <v>44255</v>
      </c>
      <c r="L148" s="70">
        <v>1920.9195397000001</v>
      </c>
      <c r="M148" s="58" t="s">
        <v>176</v>
      </c>
      <c r="N148" s="69"/>
      <c r="O148" s="69"/>
      <c r="P148" s="69"/>
      <c r="Q148" s="69"/>
      <c r="R148" s="69"/>
      <c r="S148" s="69" t="b">
        <v>1</v>
      </c>
      <c r="T148" s="69" t="b">
        <v>1</v>
      </c>
      <c r="U148" s="58" t="s">
        <v>552</v>
      </c>
      <c r="V148" s="58" t="s">
        <v>414</v>
      </c>
      <c r="W148" s="58" t="s">
        <v>552</v>
      </c>
      <c r="X148" s="58" t="s">
        <v>414</v>
      </c>
      <c r="Y148" s="58" t="s">
        <v>2009</v>
      </c>
      <c r="Z148" s="58" t="s">
        <v>414</v>
      </c>
      <c r="AA148" s="58" t="s">
        <v>552</v>
      </c>
      <c r="AB148" s="58" t="s">
        <v>3305</v>
      </c>
      <c r="AC148" s="58" t="s">
        <v>4099</v>
      </c>
      <c r="AD148" s="68">
        <v>44253</v>
      </c>
      <c r="AE148" s="70">
        <v>17594538</v>
      </c>
      <c r="AF148" s="58" t="str">
        <f t="shared" si="30"/>
        <v>Jour</v>
      </c>
      <c r="AG148" s="58" t="str">
        <f t="shared" si="31"/>
        <v>CH0008899764</v>
      </c>
      <c r="AH148" s="58" t="str">
        <f t="shared" si="31"/>
        <v>889976</v>
      </c>
    </row>
    <row r="149" spans="1:34" s="75" customFormat="1">
      <c r="A149" s="58" t="s">
        <v>415</v>
      </c>
      <c r="B149" s="58" t="s">
        <v>553</v>
      </c>
      <c r="C149" s="58" t="s">
        <v>4898</v>
      </c>
      <c r="D149" s="68">
        <v>43861</v>
      </c>
      <c r="E149" s="9">
        <v>0.45</v>
      </c>
      <c r="F149" s="69"/>
      <c r="G149" s="58" t="s">
        <v>175</v>
      </c>
      <c r="H149" s="58" t="s">
        <v>62</v>
      </c>
      <c r="I149" s="58" t="s">
        <v>192</v>
      </c>
      <c r="J149" s="58" t="s">
        <v>155</v>
      </c>
      <c r="K149" s="68">
        <v>44255</v>
      </c>
      <c r="L149" s="70">
        <v>1231.3435675999999</v>
      </c>
      <c r="M149" s="58" t="s">
        <v>176</v>
      </c>
      <c r="N149" s="69"/>
      <c r="O149" s="69"/>
      <c r="P149" s="69"/>
      <c r="Q149" s="69"/>
      <c r="R149" s="69"/>
      <c r="S149" s="69" t="b">
        <v>1</v>
      </c>
      <c r="T149" s="69" t="b">
        <v>1</v>
      </c>
      <c r="U149" s="58" t="s">
        <v>553</v>
      </c>
      <c r="V149" s="58" t="s">
        <v>415</v>
      </c>
      <c r="W149" s="58" t="s">
        <v>553</v>
      </c>
      <c r="X149" s="58" t="s">
        <v>415</v>
      </c>
      <c r="Y149" s="58" t="s">
        <v>2009</v>
      </c>
      <c r="Z149" s="58" t="s">
        <v>415</v>
      </c>
      <c r="AA149" s="58" t="s">
        <v>553</v>
      </c>
      <c r="AB149" s="58" t="s">
        <v>3305</v>
      </c>
      <c r="AC149" s="58" t="s">
        <v>4099</v>
      </c>
      <c r="AD149" s="68">
        <v>44253</v>
      </c>
      <c r="AE149" s="70">
        <v>4036359</v>
      </c>
      <c r="AF149" s="58" t="str">
        <f t="shared" si="30"/>
        <v>Jour</v>
      </c>
      <c r="AG149" s="58" t="str">
        <f t="shared" si="31"/>
        <v>CH0019852802</v>
      </c>
      <c r="AH149" s="58" t="str">
        <f t="shared" si="31"/>
        <v>1985280</v>
      </c>
    </row>
    <row r="150" spans="1:34" s="75" customFormat="1">
      <c r="A150" s="58" t="s">
        <v>1149</v>
      </c>
      <c r="B150" s="58" t="s">
        <v>1150</v>
      </c>
      <c r="C150" s="58" t="s">
        <v>1151</v>
      </c>
      <c r="D150" s="68">
        <v>43861</v>
      </c>
      <c r="E150" s="9">
        <v>0.15</v>
      </c>
      <c r="F150" s="69"/>
      <c r="G150" s="58" t="s">
        <v>175</v>
      </c>
      <c r="H150" s="58" t="s">
        <v>62</v>
      </c>
      <c r="I150" s="58" t="s">
        <v>192</v>
      </c>
      <c r="J150" s="58" t="s">
        <v>168</v>
      </c>
      <c r="K150" s="68">
        <v>44255</v>
      </c>
      <c r="L150" s="70">
        <v>63.419708300000003</v>
      </c>
      <c r="M150" s="58" t="s">
        <v>176</v>
      </c>
      <c r="N150" s="69"/>
      <c r="O150" s="69"/>
      <c r="P150" s="69"/>
      <c r="Q150" s="69"/>
      <c r="R150" s="69"/>
      <c r="S150" s="69" t="b">
        <v>1</v>
      </c>
      <c r="T150" s="69" t="b">
        <v>1</v>
      </c>
      <c r="U150" s="58" t="s">
        <v>1150</v>
      </c>
      <c r="V150" s="58" t="s">
        <v>1149</v>
      </c>
      <c r="W150" s="58" t="s">
        <v>1150</v>
      </c>
      <c r="X150" s="58" t="s">
        <v>1149</v>
      </c>
      <c r="Y150" s="58" t="s">
        <v>2009</v>
      </c>
      <c r="Z150" s="58" t="s">
        <v>1149</v>
      </c>
      <c r="AA150" s="58" t="s">
        <v>1150</v>
      </c>
      <c r="AB150" s="58" t="s">
        <v>3305</v>
      </c>
      <c r="AC150" s="58" t="s">
        <v>4099</v>
      </c>
      <c r="AD150" s="68">
        <v>44253</v>
      </c>
      <c r="AE150" s="70">
        <v>900000</v>
      </c>
      <c r="AF150" s="58" t="str">
        <f t="shared" si="30"/>
        <v>Jour</v>
      </c>
      <c r="AG150" s="58" t="str">
        <f t="shared" si="31"/>
        <v>CH0102530786</v>
      </c>
      <c r="AH150" s="58" t="str">
        <f t="shared" si="31"/>
        <v>10253078</v>
      </c>
    </row>
    <row r="151" spans="1:34" s="75" customFormat="1">
      <c r="A151" s="58" t="s">
        <v>2772</v>
      </c>
      <c r="B151" s="58" t="s">
        <v>2773</v>
      </c>
      <c r="C151" s="58" t="s">
        <v>2774</v>
      </c>
      <c r="D151" s="68">
        <v>43979</v>
      </c>
      <c r="E151" s="9">
        <v>0.15</v>
      </c>
      <c r="F151" s="69"/>
      <c r="G151" s="58" t="s">
        <v>175</v>
      </c>
      <c r="H151" s="58" t="s">
        <v>62</v>
      </c>
      <c r="I151" s="58" t="s">
        <v>192</v>
      </c>
      <c r="J151" s="58" t="s">
        <v>168</v>
      </c>
      <c r="K151" s="68">
        <v>44255</v>
      </c>
      <c r="L151" s="70">
        <v>111.99593900000001</v>
      </c>
      <c r="M151" s="58" t="s">
        <v>176</v>
      </c>
      <c r="N151" s="69"/>
      <c r="O151" s="69"/>
      <c r="P151" s="69"/>
      <c r="Q151" s="69"/>
      <c r="R151" s="69"/>
      <c r="S151" s="69" t="b">
        <v>1</v>
      </c>
      <c r="T151" s="69" t="b">
        <v>1</v>
      </c>
      <c r="U151" s="58" t="s">
        <v>2773</v>
      </c>
      <c r="V151" s="58" t="s">
        <v>2772</v>
      </c>
      <c r="W151" s="58" t="s">
        <v>2773</v>
      </c>
      <c r="X151" s="58" t="s">
        <v>2772</v>
      </c>
      <c r="Y151" s="58" t="s">
        <v>2009</v>
      </c>
      <c r="Z151" s="58" t="s">
        <v>2772</v>
      </c>
      <c r="AA151" s="58" t="s">
        <v>2773</v>
      </c>
      <c r="AB151" s="58" t="s">
        <v>3305</v>
      </c>
      <c r="AC151" s="58" t="s">
        <v>4099</v>
      </c>
      <c r="AD151" s="68">
        <v>44253</v>
      </c>
      <c r="AE151" s="70">
        <v>1350000</v>
      </c>
      <c r="AF151" s="58" t="str">
        <f t="shared" si="30"/>
        <v>Jour</v>
      </c>
      <c r="AG151" s="58" t="str">
        <f t="shared" si="31"/>
        <v>CH0016999846</v>
      </c>
      <c r="AH151" s="58" t="str">
        <f t="shared" si="31"/>
        <v>1699984</v>
      </c>
    </row>
    <row r="152" spans="1:34" s="75" customFormat="1">
      <c r="A152" s="58" t="s">
        <v>867</v>
      </c>
      <c r="B152" s="58" t="s">
        <v>868</v>
      </c>
      <c r="C152" s="58" t="s">
        <v>869</v>
      </c>
      <c r="D152" s="68">
        <v>43861</v>
      </c>
      <c r="E152" s="9">
        <v>0.15</v>
      </c>
      <c r="F152" s="69"/>
      <c r="G152" s="58" t="s">
        <v>175</v>
      </c>
      <c r="H152" s="58" t="s">
        <v>62</v>
      </c>
      <c r="I152" s="58" t="s">
        <v>192</v>
      </c>
      <c r="J152" s="58" t="s">
        <v>168</v>
      </c>
      <c r="K152" s="68">
        <v>44255</v>
      </c>
      <c r="L152" s="70">
        <v>182.92825669999999</v>
      </c>
      <c r="M152" s="58" t="s">
        <v>176</v>
      </c>
      <c r="N152" s="69"/>
      <c r="O152" s="69"/>
      <c r="P152" s="69"/>
      <c r="Q152" s="69"/>
      <c r="R152" s="69"/>
      <c r="S152" s="69" t="b">
        <v>1</v>
      </c>
      <c r="T152" s="69" t="b">
        <v>1</v>
      </c>
      <c r="U152" s="58" t="s">
        <v>868</v>
      </c>
      <c r="V152" s="58" t="s">
        <v>867</v>
      </c>
      <c r="W152" s="58" t="s">
        <v>868</v>
      </c>
      <c r="X152" s="58" t="s">
        <v>867</v>
      </c>
      <c r="Y152" s="58" t="s">
        <v>2009</v>
      </c>
      <c r="Z152" s="58" t="s">
        <v>867</v>
      </c>
      <c r="AA152" s="58" t="s">
        <v>868</v>
      </c>
      <c r="AB152" s="58" t="s">
        <v>3305</v>
      </c>
      <c r="AC152" s="58" t="s">
        <v>4099</v>
      </c>
      <c r="AD152" s="68">
        <v>44253</v>
      </c>
      <c r="AE152" s="70">
        <v>1600000</v>
      </c>
      <c r="AF152" s="58" t="str">
        <f t="shared" si="30"/>
        <v>Jour</v>
      </c>
      <c r="AG152" s="58" t="str">
        <f t="shared" si="31"/>
        <v>CH0016999861</v>
      </c>
      <c r="AH152" s="58" t="str">
        <f t="shared" si="31"/>
        <v>1699986</v>
      </c>
    </row>
    <row r="153" spans="1:34" s="75" customFormat="1">
      <c r="A153" s="58" t="s">
        <v>1698</v>
      </c>
      <c r="B153" s="58" t="s">
        <v>1699</v>
      </c>
      <c r="C153" s="58" t="s">
        <v>1763</v>
      </c>
      <c r="D153" s="68">
        <v>44043</v>
      </c>
      <c r="E153" s="9">
        <v>7.0000000000000007E-2</v>
      </c>
      <c r="F153" s="69" t="b">
        <v>1</v>
      </c>
      <c r="G153" s="58" t="s">
        <v>201</v>
      </c>
      <c r="H153" s="58" t="s">
        <v>66</v>
      </c>
      <c r="I153" s="58" t="s">
        <v>192</v>
      </c>
      <c r="J153" s="58" t="s">
        <v>168</v>
      </c>
      <c r="K153" s="68">
        <v>44255</v>
      </c>
      <c r="L153" s="70">
        <v>1412.5353399000001</v>
      </c>
      <c r="M153" s="58" t="s">
        <v>176</v>
      </c>
      <c r="N153" s="69"/>
      <c r="O153" s="69"/>
      <c r="P153" s="69"/>
      <c r="Q153" s="69"/>
      <c r="R153" s="69" t="b">
        <v>1</v>
      </c>
      <c r="S153" s="69" t="b">
        <v>1</v>
      </c>
      <c r="T153" s="69" t="b">
        <v>1</v>
      </c>
      <c r="U153" s="58" t="s">
        <v>1699</v>
      </c>
      <c r="V153" s="58" t="s">
        <v>1698</v>
      </c>
      <c r="W153" s="58" t="s">
        <v>1699</v>
      </c>
      <c r="X153" s="58" t="s">
        <v>1698</v>
      </c>
      <c r="Y153" s="58" t="s">
        <v>2008</v>
      </c>
      <c r="Z153" s="58" t="s">
        <v>1698</v>
      </c>
      <c r="AA153" s="58" t="s">
        <v>1699</v>
      </c>
      <c r="AB153" s="58" t="s">
        <v>3305</v>
      </c>
      <c r="AC153" s="58" t="s">
        <v>4101</v>
      </c>
      <c r="AD153" s="68">
        <v>44253</v>
      </c>
      <c r="AE153" s="70">
        <v>8366687</v>
      </c>
      <c r="AF153" s="58" t="str">
        <f t="shared" si="30"/>
        <v>Jour</v>
      </c>
      <c r="AG153" s="58" t="str">
        <f t="shared" si="31"/>
        <v>IE00B4WXJK79</v>
      </c>
      <c r="AH153" s="58" t="str">
        <f t="shared" si="31"/>
        <v>10127533</v>
      </c>
    </row>
    <row r="154" spans="1:34" s="75" customFormat="1">
      <c r="A154" s="58" t="s">
        <v>2680</v>
      </c>
      <c r="B154" s="58" t="s">
        <v>5430</v>
      </c>
      <c r="C154" s="58" t="s">
        <v>5180</v>
      </c>
      <c r="D154" s="68">
        <v>43861</v>
      </c>
      <c r="E154" s="9">
        <v>0.25</v>
      </c>
      <c r="F154" s="69" t="b">
        <v>1</v>
      </c>
      <c r="G154" s="58" t="s">
        <v>201</v>
      </c>
      <c r="H154" s="58" t="s">
        <v>68</v>
      </c>
      <c r="I154" s="58" t="s">
        <v>192</v>
      </c>
      <c r="J154" s="58" t="s">
        <v>168</v>
      </c>
      <c r="K154" s="68">
        <v>44255</v>
      </c>
      <c r="L154" s="70">
        <v>3201.9053060000001</v>
      </c>
      <c r="M154" s="58" t="s">
        <v>166</v>
      </c>
      <c r="N154" s="69"/>
      <c r="O154" s="69" t="b">
        <v>1</v>
      </c>
      <c r="P154" s="69" t="b">
        <v>1</v>
      </c>
      <c r="Q154" s="69" t="b">
        <v>1</v>
      </c>
      <c r="R154" s="69" t="b">
        <v>1</v>
      </c>
      <c r="S154" s="69" t="b">
        <v>1</v>
      </c>
      <c r="T154" s="69" t="b">
        <v>1</v>
      </c>
      <c r="U154" s="58" t="s">
        <v>5430</v>
      </c>
      <c r="V154" s="58" t="s">
        <v>2680</v>
      </c>
      <c r="W154" s="58" t="s">
        <v>5430</v>
      </c>
      <c r="X154" s="58" t="s">
        <v>2680</v>
      </c>
      <c r="Y154" s="58" t="s">
        <v>2008</v>
      </c>
      <c r="Z154" s="58" t="s">
        <v>2680</v>
      </c>
      <c r="AA154" s="58" t="s">
        <v>5430</v>
      </c>
      <c r="AB154" s="58" t="s">
        <v>3305</v>
      </c>
      <c r="AC154" s="58" t="s">
        <v>4101</v>
      </c>
      <c r="AD154" s="68">
        <v>44253</v>
      </c>
      <c r="AE154" s="70">
        <v>376360795</v>
      </c>
      <c r="AF154" s="58" t="str">
        <f t="shared" si="30"/>
        <v>Jour</v>
      </c>
      <c r="AG154" s="58" t="str">
        <f t="shared" si="31"/>
        <v>IE00BYXYYM63</v>
      </c>
      <c r="AH154" s="58" t="str">
        <f t="shared" si="31"/>
        <v>36329219</v>
      </c>
    </row>
    <row r="155" spans="1:34" s="75" customFormat="1">
      <c r="A155" s="58" t="s">
        <v>1373</v>
      </c>
      <c r="B155" s="58" t="s">
        <v>1374</v>
      </c>
      <c r="C155" s="58" t="s">
        <v>1764</v>
      </c>
      <c r="D155" s="68">
        <v>43861</v>
      </c>
      <c r="E155" s="9">
        <v>0.25</v>
      </c>
      <c r="F155" s="69" t="b">
        <v>1</v>
      </c>
      <c r="G155" s="58" t="s">
        <v>201</v>
      </c>
      <c r="H155" s="58" t="s">
        <v>68</v>
      </c>
      <c r="I155" s="58" t="s">
        <v>192</v>
      </c>
      <c r="J155" s="58" t="s">
        <v>168</v>
      </c>
      <c r="K155" s="68">
        <v>44255</v>
      </c>
      <c r="L155" s="70">
        <v>3201.9053060000001</v>
      </c>
      <c r="M155" s="58" t="s">
        <v>176</v>
      </c>
      <c r="N155" s="69" t="b">
        <v>1</v>
      </c>
      <c r="O155" s="69" t="b">
        <v>1</v>
      </c>
      <c r="P155" s="69" t="b">
        <v>1</v>
      </c>
      <c r="Q155" s="69" t="b">
        <v>1</v>
      </c>
      <c r="R155" s="69" t="b">
        <v>1</v>
      </c>
      <c r="S155" s="69" t="b">
        <v>1</v>
      </c>
      <c r="T155" s="69" t="b">
        <v>1</v>
      </c>
      <c r="U155" s="58" t="s">
        <v>1374</v>
      </c>
      <c r="V155" s="58" t="s">
        <v>1373</v>
      </c>
      <c r="W155" s="58" t="s">
        <v>1374</v>
      </c>
      <c r="X155" s="58" t="s">
        <v>1373</v>
      </c>
      <c r="Y155" s="58" t="s">
        <v>2008</v>
      </c>
      <c r="Z155" s="58" t="s">
        <v>1373</v>
      </c>
      <c r="AA155" s="58" t="s">
        <v>1374</v>
      </c>
      <c r="AB155" s="58" t="s">
        <v>3305</v>
      </c>
      <c r="AC155" s="58" t="s">
        <v>4101</v>
      </c>
      <c r="AD155" s="68">
        <v>44253</v>
      </c>
      <c r="AE155" s="70">
        <v>8931549</v>
      </c>
      <c r="AF155" s="58" t="str">
        <f t="shared" ref="AF155:AF218" si="32">CHOOSE(IF(ISERROR(FIND("Quotidien",AB155,1)),IF(ISERROR(FIND("Hebdo",AB155,1)),1,FIND("Hebdo",AB155,1)),FIND("Quotidien",AB155,1)),"&gt;=Mois",,,,,,,,,,,,,,"Semaine",,,,,,,,,"Jour")</f>
        <v>Jour</v>
      </c>
      <c r="AG155" s="58" t="str">
        <f t="shared" si="31"/>
        <v>IE00B44CGS96</v>
      </c>
      <c r="AH155" s="58" t="str">
        <f t="shared" si="31"/>
        <v>13876422</v>
      </c>
    </row>
    <row r="156" spans="1:34" s="75" customFormat="1">
      <c r="A156" s="58" t="s">
        <v>3177</v>
      </c>
      <c r="B156" s="58" t="s">
        <v>5181</v>
      </c>
      <c r="C156" s="58" t="s">
        <v>3178</v>
      </c>
      <c r="D156" s="68">
        <v>44135</v>
      </c>
      <c r="E156" s="9">
        <v>0.35</v>
      </c>
      <c r="F156" s="69" t="b">
        <v>1</v>
      </c>
      <c r="G156" s="58" t="s">
        <v>369</v>
      </c>
      <c r="H156" s="58" t="s">
        <v>68</v>
      </c>
      <c r="I156" s="58" t="s">
        <v>192</v>
      </c>
      <c r="J156" s="58" t="s">
        <v>155</v>
      </c>
      <c r="K156" s="68">
        <v>44255</v>
      </c>
      <c r="L156" s="70">
        <v>105.0563545</v>
      </c>
      <c r="M156" s="58" t="s">
        <v>166</v>
      </c>
      <c r="N156" s="69"/>
      <c r="O156" s="69" t="b">
        <v>1</v>
      </c>
      <c r="P156" s="69" t="b">
        <v>1</v>
      </c>
      <c r="Q156" s="69"/>
      <c r="R156" s="69"/>
      <c r="S156" s="69"/>
      <c r="T156" s="69" t="b">
        <v>1</v>
      </c>
      <c r="U156" s="58" t="s">
        <v>5181</v>
      </c>
      <c r="V156" s="58" t="s">
        <v>3177</v>
      </c>
      <c r="W156" s="58" t="s">
        <v>5181</v>
      </c>
      <c r="X156" s="58" t="s">
        <v>3177</v>
      </c>
      <c r="Y156" s="58" t="s">
        <v>2011</v>
      </c>
      <c r="Z156" s="58" t="s">
        <v>3177</v>
      </c>
      <c r="AA156" s="58" t="s">
        <v>5181</v>
      </c>
      <c r="AB156" s="58" t="s">
        <v>3305</v>
      </c>
      <c r="AC156" s="58" t="s">
        <v>4100</v>
      </c>
      <c r="AD156" s="68">
        <v>44253</v>
      </c>
      <c r="AE156" s="70">
        <v>657625</v>
      </c>
      <c r="AF156" s="58" t="str">
        <f t="shared" si="32"/>
        <v>Jour</v>
      </c>
      <c r="AG156" s="58" t="str">
        <f t="shared" si="31"/>
        <v>FR0013209921</v>
      </c>
      <c r="AH156" s="58" t="str">
        <f t="shared" si="31"/>
        <v>34297816</v>
      </c>
    </row>
    <row r="157" spans="1:34" s="75" customFormat="1">
      <c r="A157" s="58" t="s">
        <v>1549</v>
      </c>
      <c r="B157" s="58" t="s">
        <v>1551</v>
      </c>
      <c r="C157" s="58" t="s">
        <v>2026</v>
      </c>
      <c r="D157" s="68">
        <v>42825</v>
      </c>
      <c r="E157" s="9">
        <v>0.3</v>
      </c>
      <c r="F157" s="69" t="b">
        <v>1</v>
      </c>
      <c r="G157" s="58" t="s">
        <v>369</v>
      </c>
      <c r="H157" s="58" t="s">
        <v>68</v>
      </c>
      <c r="I157" s="58" t="s">
        <v>192</v>
      </c>
      <c r="J157" s="58" t="s">
        <v>155</v>
      </c>
      <c r="K157" s="68"/>
      <c r="L157" s="70"/>
      <c r="M157" s="58" t="s">
        <v>176</v>
      </c>
      <c r="N157" s="69"/>
      <c r="O157" s="69" t="b">
        <v>1</v>
      </c>
      <c r="P157" s="69"/>
      <c r="Q157" s="69"/>
      <c r="R157" s="69"/>
      <c r="S157" s="69" t="b">
        <v>1</v>
      </c>
      <c r="T157" s="69" t="b">
        <v>1</v>
      </c>
      <c r="U157" s="58" t="s">
        <v>1551</v>
      </c>
      <c r="V157" s="58" t="s">
        <v>1549</v>
      </c>
      <c r="W157" s="58" t="s">
        <v>1551</v>
      </c>
      <c r="X157" s="58" t="s">
        <v>1549</v>
      </c>
      <c r="Y157" s="58" t="s">
        <v>2012</v>
      </c>
      <c r="Z157" s="58" t="s">
        <v>1549</v>
      </c>
      <c r="AA157" s="58" t="s">
        <v>1551</v>
      </c>
      <c r="AB157" s="58" t="s">
        <v>3305</v>
      </c>
      <c r="AC157" s="58" t="s">
        <v>4100</v>
      </c>
      <c r="AD157" s="68">
        <v>43020</v>
      </c>
      <c r="AE157" s="70">
        <v>575158</v>
      </c>
      <c r="AF157" s="58" t="str">
        <f t="shared" si="32"/>
        <v>Jour</v>
      </c>
      <c r="AG157" s="58" t="str">
        <f t="shared" si="31"/>
        <v>FR0010372201</v>
      </c>
      <c r="AH157" s="58" t="str">
        <f t="shared" si="31"/>
        <v>2747772</v>
      </c>
    </row>
    <row r="158" spans="1:34" s="75" customFormat="1">
      <c r="A158" s="58" t="s">
        <v>3179</v>
      </c>
      <c r="B158" s="58" t="s">
        <v>3180</v>
      </c>
      <c r="C158" s="58" t="s">
        <v>3181</v>
      </c>
      <c r="D158" s="68">
        <v>44135</v>
      </c>
      <c r="E158" s="9">
        <v>0.3</v>
      </c>
      <c r="F158" s="69" t="b">
        <v>1</v>
      </c>
      <c r="G158" s="58" t="s">
        <v>369</v>
      </c>
      <c r="H158" s="58" t="s">
        <v>64</v>
      </c>
      <c r="I158" s="58" t="s">
        <v>192</v>
      </c>
      <c r="J158" s="58" t="s">
        <v>155</v>
      </c>
      <c r="K158" s="68">
        <v>44255</v>
      </c>
      <c r="L158" s="70">
        <v>4709.2762751999999</v>
      </c>
      <c r="M158" s="58" t="s">
        <v>176</v>
      </c>
      <c r="N158" s="69"/>
      <c r="O158" s="69" t="b">
        <v>1</v>
      </c>
      <c r="P158" s="69" t="b">
        <v>1</v>
      </c>
      <c r="Q158" s="69" t="b">
        <v>1</v>
      </c>
      <c r="R158" s="69" t="b">
        <v>1</v>
      </c>
      <c r="S158" s="69"/>
      <c r="T158" s="69"/>
      <c r="U158" s="58" t="s">
        <v>3180</v>
      </c>
      <c r="V158" s="58" t="s">
        <v>3179</v>
      </c>
      <c r="W158" s="58" t="s">
        <v>3180</v>
      </c>
      <c r="X158" s="58" t="s">
        <v>3179</v>
      </c>
      <c r="Y158" s="58" t="s">
        <v>2011</v>
      </c>
      <c r="Z158" s="58" t="s">
        <v>3179</v>
      </c>
      <c r="AA158" s="58" t="s">
        <v>3180</v>
      </c>
      <c r="AB158" s="58" t="s">
        <v>3305</v>
      </c>
      <c r="AC158" s="58" t="s">
        <v>4100</v>
      </c>
      <c r="AD158" s="68">
        <v>44253</v>
      </c>
      <c r="AE158" s="70">
        <v>8277310</v>
      </c>
      <c r="AF158" s="58" t="str">
        <f t="shared" si="32"/>
        <v>Jour</v>
      </c>
      <c r="AG158" s="58" t="str">
        <f t="shared" si="31"/>
        <v>FR0011660927</v>
      </c>
      <c r="AH158" s="58" t="str">
        <f t="shared" si="31"/>
        <v>23159384</v>
      </c>
    </row>
    <row r="159" spans="1:34" s="75" customFormat="1">
      <c r="A159" s="58" t="s">
        <v>2807</v>
      </c>
      <c r="B159" s="58" t="s">
        <v>2808</v>
      </c>
      <c r="C159" s="58" t="s">
        <v>5431</v>
      </c>
      <c r="D159" s="68">
        <v>44012</v>
      </c>
      <c r="E159" s="9">
        <v>0.35</v>
      </c>
      <c r="F159" s="69" t="b">
        <v>1</v>
      </c>
      <c r="G159" s="58" t="s">
        <v>138</v>
      </c>
      <c r="H159" s="58" t="s">
        <v>68</v>
      </c>
      <c r="I159" s="58" t="s">
        <v>192</v>
      </c>
      <c r="J159" s="58" t="s">
        <v>155</v>
      </c>
      <c r="K159" s="68">
        <v>44255</v>
      </c>
      <c r="L159" s="70">
        <v>18.512523300000002</v>
      </c>
      <c r="M159" s="58" t="s">
        <v>176</v>
      </c>
      <c r="N159" s="69"/>
      <c r="O159" s="69"/>
      <c r="P159" s="69"/>
      <c r="Q159" s="69"/>
      <c r="R159" s="69"/>
      <c r="S159" s="69" t="b">
        <v>1</v>
      </c>
      <c r="T159" s="69"/>
      <c r="U159" s="58" t="s">
        <v>2808</v>
      </c>
      <c r="V159" s="58" t="s">
        <v>2807</v>
      </c>
      <c r="W159" s="58" t="s">
        <v>2808</v>
      </c>
      <c r="X159" s="58" t="s">
        <v>2807</v>
      </c>
      <c r="Y159" s="58" t="s">
        <v>2005</v>
      </c>
      <c r="Z159" s="58" t="s">
        <v>2807</v>
      </c>
      <c r="AA159" s="58" t="s">
        <v>2808</v>
      </c>
      <c r="AB159" s="58" t="s">
        <v>3305</v>
      </c>
      <c r="AC159" s="58" t="s">
        <v>4100</v>
      </c>
      <c r="AD159" s="68">
        <v>44252</v>
      </c>
      <c r="AE159" s="70">
        <v>77450</v>
      </c>
      <c r="AF159" s="58" t="str">
        <f t="shared" si="32"/>
        <v>Jour</v>
      </c>
      <c r="AG159" s="58" t="str">
        <f t="shared" si="31"/>
        <v>LU0392495965</v>
      </c>
      <c r="AH159" s="58" t="str">
        <f t="shared" si="31"/>
        <v>4878188</v>
      </c>
    </row>
    <row r="160" spans="1:34" s="75" customFormat="1">
      <c r="A160" s="58" t="s">
        <v>4062</v>
      </c>
      <c r="B160" s="58" t="s">
        <v>5182</v>
      </c>
      <c r="C160" s="58" t="s">
        <v>4090</v>
      </c>
      <c r="D160" s="68">
        <v>44135</v>
      </c>
      <c r="E160" s="9">
        <v>0.3</v>
      </c>
      <c r="F160" s="69" t="b">
        <v>1</v>
      </c>
      <c r="G160" s="58" t="s">
        <v>138</v>
      </c>
      <c r="H160" s="58" t="s">
        <v>64</v>
      </c>
      <c r="I160" s="58" t="s">
        <v>192</v>
      </c>
      <c r="J160" s="58" t="s">
        <v>155</v>
      </c>
      <c r="K160" s="68">
        <v>44255</v>
      </c>
      <c r="L160" s="70">
        <v>688.54532970000002</v>
      </c>
      <c r="M160" s="58" t="s">
        <v>166</v>
      </c>
      <c r="N160" s="69"/>
      <c r="O160" s="69" t="b">
        <v>1</v>
      </c>
      <c r="P160" s="69" t="b">
        <v>1</v>
      </c>
      <c r="Q160" s="69" t="b">
        <v>1</v>
      </c>
      <c r="R160" s="69" t="b">
        <v>1</v>
      </c>
      <c r="S160" s="69"/>
      <c r="T160" s="69" t="b">
        <v>1</v>
      </c>
      <c r="U160" s="58" t="s">
        <v>5182</v>
      </c>
      <c r="V160" s="58" t="s">
        <v>4062</v>
      </c>
      <c r="W160" s="58" t="s">
        <v>5182</v>
      </c>
      <c r="X160" s="58" t="s">
        <v>4062</v>
      </c>
      <c r="Y160" s="58" t="s">
        <v>2005</v>
      </c>
      <c r="Z160" s="58" t="s">
        <v>4062</v>
      </c>
      <c r="AA160" s="58" t="s">
        <v>5182</v>
      </c>
      <c r="AB160" s="58" t="s">
        <v>3305</v>
      </c>
      <c r="AC160" s="58" t="s">
        <v>4100</v>
      </c>
      <c r="AD160" s="68">
        <v>44253</v>
      </c>
      <c r="AE160" s="70">
        <v>38283616</v>
      </c>
      <c r="AF160" s="58" t="str">
        <f t="shared" si="32"/>
        <v>Jour</v>
      </c>
      <c r="AG160" s="58" t="str">
        <f t="shared" si="31"/>
        <v>LU1834983477</v>
      </c>
      <c r="AH160" s="58" t="str">
        <f t="shared" si="31"/>
        <v>42764087</v>
      </c>
    </row>
    <row r="161" spans="1:34" s="75" customFormat="1">
      <c r="A161" s="58" t="s">
        <v>903</v>
      </c>
      <c r="B161" s="58" t="s">
        <v>904</v>
      </c>
      <c r="C161" s="58" t="s">
        <v>905</v>
      </c>
      <c r="D161" s="68">
        <v>42308</v>
      </c>
      <c r="E161" s="9">
        <v>0.16500000000000001</v>
      </c>
      <c r="F161" s="69" t="b">
        <v>1</v>
      </c>
      <c r="G161" s="58" t="s">
        <v>369</v>
      </c>
      <c r="H161" s="58" t="s">
        <v>68</v>
      </c>
      <c r="I161" s="58" t="s">
        <v>192</v>
      </c>
      <c r="J161" s="58" t="s">
        <v>168</v>
      </c>
      <c r="K161" s="68"/>
      <c r="L161" s="70"/>
      <c r="M161" s="58" t="s">
        <v>176</v>
      </c>
      <c r="N161" s="69" t="b">
        <v>1</v>
      </c>
      <c r="O161" s="69" t="b">
        <v>1</v>
      </c>
      <c r="P161" s="69" t="b">
        <v>1</v>
      </c>
      <c r="Q161" s="69" t="b">
        <v>1</v>
      </c>
      <c r="R161" s="69" t="b">
        <v>1</v>
      </c>
      <c r="S161" s="69" t="b">
        <v>1</v>
      </c>
      <c r="T161" s="69" t="b">
        <v>1</v>
      </c>
      <c r="U161" s="58" t="s">
        <v>904</v>
      </c>
      <c r="V161" s="58" t="s">
        <v>903</v>
      </c>
      <c r="W161" s="58" t="s">
        <v>904</v>
      </c>
      <c r="X161" s="58" t="s">
        <v>903</v>
      </c>
      <c r="Y161" s="58" t="s">
        <v>2011</v>
      </c>
      <c r="Z161" s="58" t="s">
        <v>903</v>
      </c>
      <c r="AA161" s="58" t="s">
        <v>904</v>
      </c>
      <c r="AB161" s="58" t="s">
        <v>3305</v>
      </c>
      <c r="AC161" s="58" t="s">
        <v>4099</v>
      </c>
      <c r="AD161" s="68">
        <v>42655</v>
      </c>
      <c r="AE161" s="70">
        <v>1110001</v>
      </c>
      <c r="AF161" s="58" t="str">
        <f t="shared" si="32"/>
        <v>Jour</v>
      </c>
      <c r="AG161" s="58" t="str">
        <f t="shared" si="31"/>
        <v>FR0010960955</v>
      </c>
      <c r="AH161" s="58" t="str">
        <f t="shared" si="31"/>
        <v>12009852</v>
      </c>
    </row>
    <row r="162" spans="1:34" s="75" customFormat="1">
      <c r="A162" s="58" t="s">
        <v>1540</v>
      </c>
      <c r="B162" s="58" t="s">
        <v>1552</v>
      </c>
      <c r="C162" s="58" t="s">
        <v>1553</v>
      </c>
      <c r="D162" s="68">
        <v>43809</v>
      </c>
      <c r="E162" s="9">
        <v>0.6</v>
      </c>
      <c r="F162" s="69" t="b">
        <v>1</v>
      </c>
      <c r="G162" s="58" t="s">
        <v>138</v>
      </c>
      <c r="H162" s="58" t="s">
        <v>64</v>
      </c>
      <c r="I162" s="58" t="s">
        <v>192</v>
      </c>
      <c r="J162" s="58" t="s">
        <v>2429</v>
      </c>
      <c r="K162" s="68">
        <v>44255</v>
      </c>
      <c r="L162" s="70">
        <v>55.524061099999997</v>
      </c>
      <c r="M162" s="58" t="s">
        <v>166</v>
      </c>
      <c r="N162" s="69"/>
      <c r="O162" s="69"/>
      <c r="P162" s="69" t="b">
        <v>1</v>
      </c>
      <c r="Q162" s="69" t="b">
        <v>1</v>
      </c>
      <c r="R162" s="69"/>
      <c r="S162" s="69" t="b">
        <v>1</v>
      </c>
      <c r="T162" s="69" t="b">
        <v>1</v>
      </c>
      <c r="U162" s="58" t="s">
        <v>1552</v>
      </c>
      <c r="V162" s="58" t="s">
        <v>1540</v>
      </c>
      <c r="W162" s="58" t="s">
        <v>1552</v>
      </c>
      <c r="X162" s="58" t="s">
        <v>1540</v>
      </c>
      <c r="Y162" s="58" t="s">
        <v>2005</v>
      </c>
      <c r="Z162" s="58" t="s">
        <v>1540</v>
      </c>
      <c r="AA162" s="58" t="s">
        <v>1552</v>
      </c>
      <c r="AB162" s="58" t="s">
        <v>3305</v>
      </c>
      <c r="AC162" s="58" t="s">
        <v>4100</v>
      </c>
      <c r="AD162" s="68">
        <v>44252</v>
      </c>
      <c r="AE162" s="70">
        <v>2803122</v>
      </c>
      <c r="AF162" s="58" t="str">
        <f t="shared" si="32"/>
        <v>Jour</v>
      </c>
      <c r="AG162" s="58" t="str">
        <f t="shared" si="31"/>
        <v>LU0249326488</v>
      </c>
      <c r="AH162" s="58" t="str">
        <f t="shared" si="31"/>
        <v>2503175</v>
      </c>
    </row>
    <row r="163" spans="1:34" s="75" customFormat="1">
      <c r="A163" s="58" t="s">
        <v>1015</v>
      </c>
      <c r="B163" s="58" t="s">
        <v>1016</v>
      </c>
      <c r="C163" s="58" t="s">
        <v>2706</v>
      </c>
      <c r="D163" s="68">
        <v>44196</v>
      </c>
      <c r="E163" s="9">
        <v>0.12</v>
      </c>
      <c r="F163" s="69" t="b">
        <v>1</v>
      </c>
      <c r="G163" s="58" t="s">
        <v>201</v>
      </c>
      <c r="H163" s="58" t="s">
        <v>68</v>
      </c>
      <c r="I163" s="58" t="s">
        <v>192</v>
      </c>
      <c r="J163" s="58" t="s">
        <v>168</v>
      </c>
      <c r="K163" s="68">
        <v>44255</v>
      </c>
      <c r="L163" s="70">
        <v>58.3251317</v>
      </c>
      <c r="M163" s="58" t="s">
        <v>176</v>
      </c>
      <c r="N163" s="69"/>
      <c r="O163" s="69" t="b">
        <v>1</v>
      </c>
      <c r="P163" s="69" t="b">
        <v>1</v>
      </c>
      <c r="Q163" s="69" t="b">
        <v>1</v>
      </c>
      <c r="R163" s="69" t="b">
        <v>1</v>
      </c>
      <c r="S163" s="69" t="b">
        <v>1</v>
      </c>
      <c r="T163" s="69" t="b">
        <v>1</v>
      </c>
      <c r="U163" s="58" t="s">
        <v>1016</v>
      </c>
      <c r="V163" s="58" t="s">
        <v>1015</v>
      </c>
      <c r="W163" s="58" t="s">
        <v>1016</v>
      </c>
      <c r="X163" s="58" t="s">
        <v>1015</v>
      </c>
      <c r="Y163" s="58" t="s">
        <v>2006</v>
      </c>
      <c r="Z163" s="58" t="s">
        <v>1015</v>
      </c>
      <c r="AA163" s="58" t="s">
        <v>1016</v>
      </c>
      <c r="AB163" s="58" t="s">
        <v>3305</v>
      </c>
      <c r="AC163" s="58" t="s">
        <v>4101</v>
      </c>
      <c r="AD163" s="68">
        <v>44253</v>
      </c>
      <c r="AE163" s="70">
        <v>1270083</v>
      </c>
      <c r="AF163" s="58" t="str">
        <f t="shared" si="32"/>
        <v>Jour</v>
      </c>
      <c r="AG163" s="58" t="str">
        <f t="shared" si="31"/>
        <v>IE00BC7GZX26</v>
      </c>
      <c r="AH163" s="58" t="str">
        <f t="shared" si="31"/>
        <v>22014865</v>
      </c>
    </row>
    <row r="164" spans="1:34" s="75" customFormat="1">
      <c r="A164" s="58" t="s">
        <v>1675</v>
      </c>
      <c r="B164" s="58" t="s">
        <v>1676</v>
      </c>
      <c r="C164" s="58" t="s">
        <v>2707</v>
      </c>
      <c r="D164" s="68">
        <v>44196</v>
      </c>
      <c r="E164" s="9">
        <v>0.15</v>
      </c>
      <c r="F164" s="69" t="b">
        <v>1</v>
      </c>
      <c r="G164" s="58" t="s">
        <v>201</v>
      </c>
      <c r="H164" s="58" t="s">
        <v>66</v>
      </c>
      <c r="I164" s="58" t="s">
        <v>192</v>
      </c>
      <c r="J164" s="58" t="s">
        <v>168</v>
      </c>
      <c r="K164" s="68">
        <v>44255</v>
      </c>
      <c r="L164" s="70">
        <v>141.33806279999999</v>
      </c>
      <c r="M164" s="58" t="s">
        <v>176</v>
      </c>
      <c r="N164" s="69"/>
      <c r="O164" s="69" t="b">
        <v>1</v>
      </c>
      <c r="P164" s="69" t="b">
        <v>1</v>
      </c>
      <c r="Q164" s="69" t="b">
        <v>1</v>
      </c>
      <c r="R164" s="69" t="b">
        <v>1</v>
      </c>
      <c r="S164" s="69" t="b">
        <v>1</v>
      </c>
      <c r="T164" s="69" t="b">
        <v>1</v>
      </c>
      <c r="U164" s="58" t="s">
        <v>1676</v>
      </c>
      <c r="V164" s="58" t="s">
        <v>1675</v>
      </c>
      <c r="W164" s="58" t="s">
        <v>1676</v>
      </c>
      <c r="X164" s="58" t="s">
        <v>1675</v>
      </c>
      <c r="Y164" s="58" t="s">
        <v>2006</v>
      </c>
      <c r="Z164" s="58" t="s">
        <v>1675</v>
      </c>
      <c r="AA164" s="58" t="s">
        <v>1676</v>
      </c>
      <c r="AB164" s="58" t="s">
        <v>3305</v>
      </c>
      <c r="AC164" s="58" t="s">
        <v>4099</v>
      </c>
      <c r="AD164" s="68">
        <v>44253</v>
      </c>
      <c r="AE164" s="70">
        <v>1602326</v>
      </c>
      <c r="AF164" s="58" t="str">
        <f t="shared" si="32"/>
        <v>Jour</v>
      </c>
      <c r="AG164" s="58" t="str">
        <f t="shared" si="31"/>
        <v>IE00B6YX5L24</v>
      </c>
      <c r="AH164" s="58" t="str">
        <f t="shared" si="31"/>
        <v>13976040</v>
      </c>
    </row>
    <row r="165" spans="1:34" s="75" customFormat="1">
      <c r="A165" s="58" t="s">
        <v>1717</v>
      </c>
      <c r="B165" s="58" t="s">
        <v>1718</v>
      </c>
      <c r="C165" s="58" t="s">
        <v>3392</v>
      </c>
      <c r="D165" s="68">
        <v>44196</v>
      </c>
      <c r="E165" s="9">
        <v>0.17</v>
      </c>
      <c r="F165" s="69" t="b">
        <v>1</v>
      </c>
      <c r="G165" s="58" t="s">
        <v>201</v>
      </c>
      <c r="H165" s="58" t="s">
        <v>64</v>
      </c>
      <c r="I165" s="58" t="s">
        <v>192</v>
      </c>
      <c r="J165" s="58" t="s">
        <v>168</v>
      </c>
      <c r="K165" s="68">
        <v>44255</v>
      </c>
      <c r="L165" s="70">
        <v>596.27975600000002</v>
      </c>
      <c r="M165" s="58" t="s">
        <v>176</v>
      </c>
      <c r="N165" s="69"/>
      <c r="O165" s="69" t="b">
        <v>1</v>
      </c>
      <c r="P165" s="69" t="b">
        <v>1</v>
      </c>
      <c r="Q165" s="69" t="b">
        <v>1</v>
      </c>
      <c r="R165" s="69" t="b">
        <v>1</v>
      </c>
      <c r="S165" s="69" t="b">
        <v>1</v>
      </c>
      <c r="T165" s="69" t="b">
        <v>1</v>
      </c>
      <c r="U165" s="58" t="s">
        <v>1718</v>
      </c>
      <c r="V165" s="58" t="s">
        <v>1717</v>
      </c>
      <c r="W165" s="58" t="s">
        <v>1718</v>
      </c>
      <c r="X165" s="58" t="s">
        <v>1717</v>
      </c>
      <c r="Y165" s="58" t="s">
        <v>2006</v>
      </c>
      <c r="Z165" s="58" t="s">
        <v>1717</v>
      </c>
      <c r="AA165" s="58" t="s">
        <v>1718</v>
      </c>
      <c r="AB165" s="58" t="s">
        <v>3305</v>
      </c>
      <c r="AC165" s="58" t="s">
        <v>4101</v>
      </c>
      <c r="AD165" s="68">
        <v>44253</v>
      </c>
      <c r="AE165" s="70">
        <v>8490982</v>
      </c>
      <c r="AF165" s="58" t="str">
        <f t="shared" si="32"/>
        <v>Jour</v>
      </c>
      <c r="AG165" s="58" t="str">
        <f t="shared" si="31"/>
        <v>IE00B41RYL63</v>
      </c>
      <c r="AH165" s="58" t="str">
        <f t="shared" si="31"/>
        <v>12931570</v>
      </c>
    </row>
    <row r="166" spans="1:34" s="75" customFormat="1">
      <c r="A166" s="58" t="s">
        <v>287</v>
      </c>
      <c r="B166" s="58" t="s">
        <v>661</v>
      </c>
      <c r="C166" s="58" t="s">
        <v>2708</v>
      </c>
      <c r="D166" s="68">
        <v>44196</v>
      </c>
      <c r="E166" s="9">
        <v>0.17</v>
      </c>
      <c r="F166" s="69" t="b">
        <v>1</v>
      </c>
      <c r="G166" s="58" t="s">
        <v>201</v>
      </c>
      <c r="H166" s="58" t="s">
        <v>68</v>
      </c>
      <c r="I166" s="58" t="s">
        <v>192</v>
      </c>
      <c r="J166" s="58" t="s">
        <v>168</v>
      </c>
      <c r="K166" s="68">
        <v>44255</v>
      </c>
      <c r="L166" s="70">
        <v>47.8925348</v>
      </c>
      <c r="M166" s="58" t="s">
        <v>176</v>
      </c>
      <c r="N166" s="69"/>
      <c r="O166" s="69" t="b">
        <v>1</v>
      </c>
      <c r="P166" s="69" t="b">
        <v>1</v>
      </c>
      <c r="Q166" s="69" t="b">
        <v>1</v>
      </c>
      <c r="R166" s="69" t="b">
        <v>1</v>
      </c>
      <c r="S166" s="69" t="b">
        <v>1</v>
      </c>
      <c r="T166" s="69" t="b">
        <v>1</v>
      </c>
      <c r="U166" s="58" t="s">
        <v>661</v>
      </c>
      <c r="V166" s="58" t="s">
        <v>287</v>
      </c>
      <c r="W166" s="58" t="s">
        <v>661</v>
      </c>
      <c r="X166" s="58" t="s">
        <v>287</v>
      </c>
      <c r="Y166" s="58" t="s">
        <v>2006</v>
      </c>
      <c r="Z166" s="58" t="s">
        <v>287</v>
      </c>
      <c r="AA166" s="58" t="s">
        <v>661</v>
      </c>
      <c r="AB166" s="58" t="s">
        <v>3305</v>
      </c>
      <c r="AC166" s="58" t="s">
        <v>4101</v>
      </c>
      <c r="AD166" s="68">
        <v>44253</v>
      </c>
      <c r="AE166" s="70">
        <v>475480</v>
      </c>
      <c r="AF166" s="58" t="str">
        <f t="shared" si="32"/>
        <v>Jour</v>
      </c>
      <c r="AG166" s="58" t="str">
        <f t="shared" si="31"/>
        <v>IE00B459R192</v>
      </c>
      <c r="AH166" s="58" t="str">
        <f t="shared" si="31"/>
        <v>12931765</v>
      </c>
    </row>
    <row r="167" spans="1:34" s="75" customFormat="1">
      <c r="A167" s="58" t="s">
        <v>1454</v>
      </c>
      <c r="B167" s="58" t="s">
        <v>1455</v>
      </c>
      <c r="C167" s="58" t="s">
        <v>1456</v>
      </c>
      <c r="D167" s="68">
        <v>44196</v>
      </c>
      <c r="E167" s="9">
        <v>0.3</v>
      </c>
      <c r="F167" s="69" t="b">
        <v>1</v>
      </c>
      <c r="G167" s="58" t="s">
        <v>201</v>
      </c>
      <c r="H167" s="58" t="s">
        <v>64</v>
      </c>
      <c r="I167" s="58" t="s">
        <v>192</v>
      </c>
      <c r="J167" s="58" t="s">
        <v>155</v>
      </c>
      <c r="K167" s="68">
        <v>44255</v>
      </c>
      <c r="L167" s="70">
        <v>102.0556984</v>
      </c>
      <c r="M167" s="58" t="s">
        <v>166</v>
      </c>
      <c r="N167" s="69"/>
      <c r="O167" s="69" t="b">
        <v>1</v>
      </c>
      <c r="P167" s="69" t="b">
        <v>1</v>
      </c>
      <c r="Q167" s="69" t="b">
        <v>1</v>
      </c>
      <c r="R167" s="69" t="b">
        <v>1</v>
      </c>
      <c r="S167" s="69" t="b">
        <v>1</v>
      </c>
      <c r="T167" s="69" t="b">
        <v>1</v>
      </c>
      <c r="U167" s="58" t="s">
        <v>1455</v>
      </c>
      <c r="V167" s="58" t="s">
        <v>1454</v>
      </c>
      <c r="W167" s="58" t="s">
        <v>1455</v>
      </c>
      <c r="X167" s="58" t="s">
        <v>1454</v>
      </c>
      <c r="Y167" s="58" t="s">
        <v>2006</v>
      </c>
      <c r="Z167" s="58" t="s">
        <v>1454</v>
      </c>
      <c r="AA167" s="58" t="s">
        <v>1455</v>
      </c>
      <c r="AB167" s="58" t="s">
        <v>3305</v>
      </c>
      <c r="AC167" s="58" t="s">
        <v>4099</v>
      </c>
      <c r="AD167" s="68">
        <v>44253</v>
      </c>
      <c r="AE167" s="70">
        <v>2400000</v>
      </c>
      <c r="AF167" s="58" t="str">
        <f t="shared" si="32"/>
        <v>Jour</v>
      </c>
      <c r="AG167" s="58" t="str">
        <f t="shared" si="31"/>
        <v>IE00BFTWP510</v>
      </c>
      <c r="AH167" s="58" t="str">
        <f t="shared" si="31"/>
        <v>22778776</v>
      </c>
    </row>
    <row r="168" spans="1:34" s="75" customFormat="1">
      <c r="A168" s="58" t="s">
        <v>1544</v>
      </c>
      <c r="B168" s="58" t="s">
        <v>1554</v>
      </c>
      <c r="C168" s="58" t="s">
        <v>5183</v>
      </c>
      <c r="D168" s="68">
        <v>44196</v>
      </c>
      <c r="E168" s="9">
        <v>0.4</v>
      </c>
      <c r="F168" s="69" t="b">
        <v>1</v>
      </c>
      <c r="G168" s="58" t="s">
        <v>201</v>
      </c>
      <c r="H168" s="58" t="s">
        <v>68</v>
      </c>
      <c r="I168" s="58" t="s">
        <v>192</v>
      </c>
      <c r="J168" s="58" t="s">
        <v>155</v>
      </c>
      <c r="K168" s="68">
        <v>44255</v>
      </c>
      <c r="L168" s="70">
        <v>2436.0074768999998</v>
      </c>
      <c r="M168" s="58" t="s">
        <v>166</v>
      </c>
      <c r="N168" s="69"/>
      <c r="O168" s="69" t="b">
        <v>1</v>
      </c>
      <c r="P168" s="69" t="b">
        <v>1</v>
      </c>
      <c r="Q168" s="69" t="b">
        <v>1</v>
      </c>
      <c r="R168" s="69" t="b">
        <v>1</v>
      </c>
      <c r="S168" s="69" t="b">
        <v>1</v>
      </c>
      <c r="T168" s="69" t="b">
        <v>1</v>
      </c>
      <c r="U168" s="58" t="s">
        <v>1554</v>
      </c>
      <c r="V168" s="58" t="s">
        <v>1544</v>
      </c>
      <c r="W168" s="58" t="s">
        <v>1554</v>
      </c>
      <c r="X168" s="58" t="s">
        <v>1544</v>
      </c>
      <c r="Y168" s="58" t="s">
        <v>2006</v>
      </c>
      <c r="Z168" s="58" t="s">
        <v>1544</v>
      </c>
      <c r="AA168" s="58" t="s">
        <v>1554</v>
      </c>
      <c r="AB168" s="58" t="s">
        <v>3305</v>
      </c>
      <c r="AC168" s="58" t="s">
        <v>4101</v>
      </c>
      <c r="AD168" s="68">
        <v>44253</v>
      </c>
      <c r="AE168" s="70">
        <v>14186898</v>
      </c>
      <c r="AF168" s="58" t="str">
        <f t="shared" si="32"/>
        <v>Jour</v>
      </c>
      <c r="AG168" s="58" t="str">
        <f t="shared" si="31"/>
        <v>IE00B44Z5B48</v>
      </c>
      <c r="AH168" s="58" t="str">
        <f t="shared" si="31"/>
        <v>12930745</v>
      </c>
    </row>
    <row r="169" spans="1:34" s="75" customFormat="1">
      <c r="A169" s="58" t="s">
        <v>1542</v>
      </c>
      <c r="B169" s="58" t="s">
        <v>1555</v>
      </c>
      <c r="C169" s="58" t="s">
        <v>1556</v>
      </c>
      <c r="D169" s="68">
        <v>44196</v>
      </c>
      <c r="E169" s="9">
        <v>0.55000000000000004</v>
      </c>
      <c r="F169" s="69" t="b">
        <v>1</v>
      </c>
      <c r="G169" s="58" t="s">
        <v>201</v>
      </c>
      <c r="H169" s="58" t="s">
        <v>68</v>
      </c>
      <c r="I169" s="58" t="s">
        <v>192</v>
      </c>
      <c r="J169" s="58" t="s">
        <v>155</v>
      </c>
      <c r="K169" s="68">
        <v>44255</v>
      </c>
      <c r="L169" s="70">
        <v>1370.4278806</v>
      </c>
      <c r="M169" s="58" t="s">
        <v>166</v>
      </c>
      <c r="N169" s="69"/>
      <c r="O169" s="69" t="b">
        <v>1</v>
      </c>
      <c r="P169" s="69" t="b">
        <v>1</v>
      </c>
      <c r="Q169" s="69" t="b">
        <v>1</v>
      </c>
      <c r="R169" s="69" t="b">
        <v>1</v>
      </c>
      <c r="S169" s="69" t="b">
        <v>1</v>
      </c>
      <c r="T169" s="69" t="b">
        <v>1</v>
      </c>
      <c r="U169" s="58" t="s">
        <v>1555</v>
      </c>
      <c r="V169" s="58" t="s">
        <v>1542</v>
      </c>
      <c r="W169" s="58" t="s">
        <v>1555</v>
      </c>
      <c r="X169" s="58" t="s">
        <v>1542</v>
      </c>
      <c r="Y169" s="58" t="s">
        <v>2006</v>
      </c>
      <c r="Z169" s="58" t="s">
        <v>1542</v>
      </c>
      <c r="AA169" s="58" t="s">
        <v>1555</v>
      </c>
      <c r="AB169" s="58" t="s">
        <v>3305</v>
      </c>
      <c r="AC169" s="58" t="s">
        <v>4101</v>
      </c>
      <c r="AD169" s="68">
        <v>44253</v>
      </c>
      <c r="AE169" s="70">
        <v>16280000</v>
      </c>
      <c r="AF169" s="58" t="str">
        <f t="shared" si="32"/>
        <v>Jour</v>
      </c>
      <c r="AG169" s="58" t="str">
        <f t="shared" si="31"/>
        <v>IE00B466KX20</v>
      </c>
      <c r="AH169" s="58" t="str">
        <f t="shared" si="31"/>
        <v>12931436</v>
      </c>
    </row>
    <row r="170" spans="1:34" s="75" customFormat="1">
      <c r="A170" s="58" t="s">
        <v>1583</v>
      </c>
      <c r="B170" s="58" t="s">
        <v>1584</v>
      </c>
      <c r="C170" s="58" t="s">
        <v>1585</v>
      </c>
      <c r="D170" s="68">
        <v>44196</v>
      </c>
      <c r="E170" s="9">
        <v>0.18</v>
      </c>
      <c r="F170" s="69" t="b">
        <v>1</v>
      </c>
      <c r="G170" s="58" t="s">
        <v>201</v>
      </c>
      <c r="H170" s="58" t="s">
        <v>64</v>
      </c>
      <c r="I170" s="58" t="s">
        <v>192</v>
      </c>
      <c r="J170" s="58" t="s">
        <v>155</v>
      </c>
      <c r="K170" s="68">
        <v>44255</v>
      </c>
      <c r="L170" s="70">
        <v>324.78104459999997</v>
      </c>
      <c r="M170" s="58" t="s">
        <v>166</v>
      </c>
      <c r="N170" s="69"/>
      <c r="O170" s="69" t="b">
        <v>1</v>
      </c>
      <c r="P170" s="69" t="b">
        <v>1</v>
      </c>
      <c r="Q170" s="69" t="b">
        <v>1</v>
      </c>
      <c r="R170" s="69" t="b">
        <v>1</v>
      </c>
      <c r="S170" s="69" t="b">
        <v>1</v>
      </c>
      <c r="T170" s="69" t="b">
        <v>1</v>
      </c>
      <c r="U170" s="58" t="s">
        <v>1584</v>
      </c>
      <c r="V170" s="58" t="s">
        <v>1583</v>
      </c>
      <c r="W170" s="58" t="s">
        <v>1584</v>
      </c>
      <c r="X170" s="58" t="s">
        <v>1583</v>
      </c>
      <c r="Y170" s="58" t="s">
        <v>2006</v>
      </c>
      <c r="Z170" s="58" t="s">
        <v>1583</v>
      </c>
      <c r="AA170" s="58" t="s">
        <v>1584</v>
      </c>
      <c r="AB170" s="58" t="s">
        <v>3305</v>
      </c>
      <c r="AC170" s="58" t="s">
        <v>4099</v>
      </c>
      <c r="AD170" s="68">
        <v>44253</v>
      </c>
      <c r="AE170" s="70">
        <v>5410000</v>
      </c>
      <c r="AF170" s="58" t="str">
        <f t="shared" si="32"/>
        <v>Jour</v>
      </c>
      <c r="AG170" s="58" t="str">
        <f t="shared" ref="AG170:AH235" si="33">A170</f>
        <v>IE00B910VR50</v>
      </c>
      <c r="AH170" s="58" t="str">
        <f t="shared" si="33"/>
        <v>20380007</v>
      </c>
    </row>
    <row r="171" spans="1:34" s="75" customFormat="1">
      <c r="A171" s="58" t="s">
        <v>4189</v>
      </c>
      <c r="B171" s="58" t="s">
        <v>4190</v>
      </c>
      <c r="C171" s="58" t="s">
        <v>4191</v>
      </c>
      <c r="D171" s="68">
        <v>44196</v>
      </c>
      <c r="E171" s="9">
        <v>0.3</v>
      </c>
      <c r="F171" s="69" t="b">
        <v>1</v>
      </c>
      <c r="G171" s="58" t="s">
        <v>201</v>
      </c>
      <c r="H171" s="58" t="s">
        <v>68</v>
      </c>
      <c r="I171" s="58" t="s">
        <v>192</v>
      </c>
      <c r="J171" s="58" t="s">
        <v>155</v>
      </c>
      <c r="K171" s="68">
        <v>44255</v>
      </c>
      <c r="L171" s="70">
        <v>278.7896101</v>
      </c>
      <c r="M171" s="58" t="s">
        <v>166</v>
      </c>
      <c r="N171" s="69"/>
      <c r="O171" s="69" t="b">
        <v>1</v>
      </c>
      <c r="P171" s="69" t="b">
        <v>1</v>
      </c>
      <c r="Q171" s="69" t="b">
        <v>1</v>
      </c>
      <c r="R171" s="69" t="b">
        <v>1</v>
      </c>
      <c r="S171" s="69" t="b">
        <v>1</v>
      </c>
      <c r="T171" s="69" t="b">
        <v>1</v>
      </c>
      <c r="U171" s="58" t="s">
        <v>4190</v>
      </c>
      <c r="V171" s="58" t="s">
        <v>4189</v>
      </c>
      <c r="W171" s="58" t="s">
        <v>4190</v>
      </c>
      <c r="X171" s="58" t="s">
        <v>4189</v>
      </c>
      <c r="Y171" s="58" t="s">
        <v>2006</v>
      </c>
      <c r="Z171" s="58" t="s">
        <v>4189</v>
      </c>
      <c r="AA171" s="58" t="s">
        <v>4190</v>
      </c>
      <c r="AB171" s="58" t="s">
        <v>3305</v>
      </c>
      <c r="AC171" s="58" t="s">
        <v>4099</v>
      </c>
      <c r="AD171" s="68">
        <v>44253</v>
      </c>
      <c r="AE171" s="70">
        <v>6293348</v>
      </c>
      <c r="AF171" s="58" t="str">
        <f t="shared" si="32"/>
        <v>Jour</v>
      </c>
      <c r="AG171" s="58" t="str">
        <f t="shared" si="33"/>
        <v>IE00BYTRRB94</v>
      </c>
      <c r="AH171" s="58" t="str">
        <f t="shared" si="33"/>
        <v>30782222</v>
      </c>
    </row>
    <row r="172" spans="1:34" s="75" customFormat="1">
      <c r="A172" s="58" t="s">
        <v>5349</v>
      </c>
      <c r="B172" s="58" t="s">
        <v>5350</v>
      </c>
      <c r="C172" s="58" t="s">
        <v>5351</v>
      </c>
      <c r="D172" s="68">
        <v>44196</v>
      </c>
      <c r="E172" s="9">
        <v>0.55000000000000004</v>
      </c>
      <c r="F172" s="69" t="b">
        <v>1</v>
      </c>
      <c r="G172" s="58" t="s">
        <v>201</v>
      </c>
      <c r="H172" s="58" t="s">
        <v>62</v>
      </c>
      <c r="I172" s="58" t="s">
        <v>192</v>
      </c>
      <c r="J172" s="58" t="s">
        <v>168</v>
      </c>
      <c r="K172" s="68">
        <v>44255</v>
      </c>
      <c r="L172" s="70">
        <v>1530.3675126999999</v>
      </c>
      <c r="M172" s="58" t="s">
        <v>166</v>
      </c>
      <c r="N172" s="69"/>
      <c r="O172" s="69" t="b">
        <v>1</v>
      </c>
      <c r="P172" s="69" t="b">
        <v>1</v>
      </c>
      <c r="Q172" s="69" t="b">
        <v>1</v>
      </c>
      <c r="R172" s="69" t="b">
        <v>1</v>
      </c>
      <c r="S172" s="69"/>
      <c r="T172" s="69" t="b">
        <v>1</v>
      </c>
      <c r="U172" s="58" t="s">
        <v>5350</v>
      </c>
      <c r="V172" s="58" t="s">
        <v>5349</v>
      </c>
      <c r="W172" s="58" t="s">
        <v>5350</v>
      </c>
      <c r="X172" s="58" t="s">
        <v>5349</v>
      </c>
      <c r="Y172" s="58" t="s">
        <v>2006</v>
      </c>
      <c r="Z172" s="58" t="s">
        <v>5349</v>
      </c>
      <c r="AA172" s="58" t="s">
        <v>5350</v>
      </c>
      <c r="AB172" s="58" t="s">
        <v>3305</v>
      </c>
      <c r="AC172" s="58" t="s">
        <v>4101</v>
      </c>
      <c r="AD172" s="68">
        <v>44253</v>
      </c>
      <c r="AE172" s="70">
        <v>1586153</v>
      </c>
      <c r="AF172" s="58" t="str">
        <f t="shared" si="32"/>
        <v>Jour</v>
      </c>
      <c r="AG172" s="58" t="str">
        <f t="shared" si="33"/>
        <v>IE00BDT6FS23</v>
      </c>
      <c r="AH172" s="58" t="str">
        <f t="shared" si="33"/>
        <v>40806374</v>
      </c>
    </row>
    <row r="173" spans="1:34" s="75" customFormat="1">
      <c r="A173" s="58" t="s">
        <v>3289</v>
      </c>
      <c r="B173" s="58" t="s">
        <v>3290</v>
      </c>
      <c r="C173" s="58" t="s">
        <v>4818</v>
      </c>
      <c r="D173" s="68">
        <v>44196</v>
      </c>
      <c r="E173" s="9">
        <v>0.5</v>
      </c>
      <c r="F173" s="69" t="b">
        <v>1</v>
      </c>
      <c r="G173" s="58" t="s">
        <v>201</v>
      </c>
      <c r="H173" s="58" t="s">
        <v>68</v>
      </c>
      <c r="I173" s="58" t="s">
        <v>192</v>
      </c>
      <c r="J173" s="58" t="s">
        <v>168</v>
      </c>
      <c r="K173" s="68">
        <v>44255</v>
      </c>
      <c r="L173" s="70">
        <v>1530.3675126999999</v>
      </c>
      <c r="M173" s="58" t="s">
        <v>176</v>
      </c>
      <c r="N173" s="69"/>
      <c r="O173" s="69" t="b">
        <v>1</v>
      </c>
      <c r="P173" s="69" t="b">
        <v>1</v>
      </c>
      <c r="Q173" s="69" t="b">
        <v>1</v>
      </c>
      <c r="R173" s="69" t="b">
        <v>1</v>
      </c>
      <c r="S173" s="69" t="b">
        <v>1</v>
      </c>
      <c r="T173" s="69" t="b">
        <v>1</v>
      </c>
      <c r="U173" s="58" t="s">
        <v>3290</v>
      </c>
      <c r="V173" s="58" t="s">
        <v>3289</v>
      </c>
      <c r="W173" s="58" t="s">
        <v>3290</v>
      </c>
      <c r="X173" s="58" t="s">
        <v>3289</v>
      </c>
      <c r="Y173" s="58" t="s">
        <v>2006</v>
      </c>
      <c r="Z173" s="58" t="s">
        <v>3289</v>
      </c>
      <c r="AA173" s="58" t="s">
        <v>3290</v>
      </c>
      <c r="AB173" s="58" t="s">
        <v>3305</v>
      </c>
      <c r="AC173" s="58" t="s">
        <v>4101</v>
      </c>
      <c r="AD173" s="68">
        <v>44253</v>
      </c>
      <c r="AE173" s="70">
        <v>20837827</v>
      </c>
      <c r="AF173" s="58" t="str">
        <f t="shared" si="32"/>
        <v>Jour</v>
      </c>
      <c r="AG173" s="58" t="str">
        <f t="shared" si="33"/>
        <v>IE00BNH72088</v>
      </c>
      <c r="AH173" s="58" t="str">
        <f t="shared" si="33"/>
        <v>25638632</v>
      </c>
    </row>
    <row r="174" spans="1:34" s="75" customFormat="1">
      <c r="A174" s="58" t="s">
        <v>2033</v>
      </c>
      <c r="B174" s="58" t="s">
        <v>2034</v>
      </c>
      <c r="C174" s="58" t="s">
        <v>3393</v>
      </c>
      <c r="D174" s="68">
        <v>44196</v>
      </c>
      <c r="E174" s="9">
        <v>0.3</v>
      </c>
      <c r="F174" s="69" t="b">
        <v>1</v>
      </c>
      <c r="G174" s="58" t="s">
        <v>201</v>
      </c>
      <c r="H174" s="58" t="s">
        <v>68</v>
      </c>
      <c r="I174" s="58" t="s">
        <v>192</v>
      </c>
      <c r="J174" s="58" t="s">
        <v>155</v>
      </c>
      <c r="K174" s="68">
        <v>44255</v>
      </c>
      <c r="L174" s="70">
        <v>893.23645290000002</v>
      </c>
      <c r="M174" s="58" t="s">
        <v>166</v>
      </c>
      <c r="N174" s="69"/>
      <c r="O174" s="69" t="b">
        <v>1</v>
      </c>
      <c r="P174" s="69" t="b">
        <v>1</v>
      </c>
      <c r="Q174" s="69" t="b">
        <v>1</v>
      </c>
      <c r="R174" s="69" t="b">
        <v>1</v>
      </c>
      <c r="S174" s="69" t="b">
        <v>1</v>
      </c>
      <c r="T174" s="69" t="b">
        <v>1</v>
      </c>
      <c r="U174" s="58" t="s">
        <v>2034</v>
      </c>
      <c r="V174" s="58" t="s">
        <v>2033</v>
      </c>
      <c r="W174" s="58" t="s">
        <v>2034</v>
      </c>
      <c r="X174" s="58" t="s">
        <v>2033</v>
      </c>
      <c r="Y174" s="58" t="s">
        <v>2006</v>
      </c>
      <c r="Z174" s="58" t="s">
        <v>2033</v>
      </c>
      <c r="AA174" s="58" t="s">
        <v>2034</v>
      </c>
      <c r="AB174" s="58" t="s">
        <v>3305</v>
      </c>
      <c r="AC174" s="58" t="s">
        <v>4099</v>
      </c>
      <c r="AD174" s="68">
        <v>44253</v>
      </c>
      <c r="AE174" s="70">
        <v>13370000</v>
      </c>
      <c r="AF174" s="58" t="str">
        <f t="shared" si="32"/>
        <v>Jour</v>
      </c>
      <c r="AG174" s="58" t="str">
        <f t="shared" si="33"/>
        <v>IE00B4YBJ215</v>
      </c>
      <c r="AH174" s="58" t="str">
        <f t="shared" si="33"/>
        <v>14752663</v>
      </c>
    </row>
    <row r="175" spans="1:34" s="75" customFormat="1">
      <c r="A175" s="58" t="s">
        <v>1283</v>
      </c>
      <c r="B175" s="58" t="s">
        <v>1284</v>
      </c>
      <c r="C175" s="58" t="s">
        <v>1285</v>
      </c>
      <c r="D175" s="68">
        <v>44196</v>
      </c>
      <c r="E175" s="9">
        <v>0.15</v>
      </c>
      <c r="F175" s="69" t="b">
        <v>1</v>
      </c>
      <c r="G175" s="58" t="s">
        <v>201</v>
      </c>
      <c r="H175" s="58" t="s">
        <v>68</v>
      </c>
      <c r="I175" s="58" t="s">
        <v>192</v>
      </c>
      <c r="J175" s="58" t="s">
        <v>155</v>
      </c>
      <c r="K175" s="68">
        <v>44255</v>
      </c>
      <c r="L175" s="70">
        <v>364.38647179999998</v>
      </c>
      <c r="M175" s="58" t="s">
        <v>166</v>
      </c>
      <c r="N175" s="69"/>
      <c r="O175" s="69" t="b">
        <v>1</v>
      </c>
      <c r="P175" s="69" t="b">
        <v>1</v>
      </c>
      <c r="Q175" s="69" t="b">
        <v>1</v>
      </c>
      <c r="R175" s="69" t="b">
        <v>1</v>
      </c>
      <c r="S175" s="69" t="b">
        <v>1</v>
      </c>
      <c r="T175" s="69" t="b">
        <v>1</v>
      </c>
      <c r="U175" s="58" t="s">
        <v>1284</v>
      </c>
      <c r="V175" s="58" t="s">
        <v>1283</v>
      </c>
      <c r="W175" s="58" t="s">
        <v>1284</v>
      </c>
      <c r="X175" s="58" t="s">
        <v>1283</v>
      </c>
      <c r="Y175" s="58" t="s">
        <v>2006</v>
      </c>
      <c r="Z175" s="58" t="s">
        <v>1283</v>
      </c>
      <c r="AA175" s="58" t="s">
        <v>1284</v>
      </c>
      <c r="AB175" s="58" t="s">
        <v>3305</v>
      </c>
      <c r="AC175" s="58" t="s">
        <v>4099</v>
      </c>
      <c r="AD175" s="68">
        <v>44253</v>
      </c>
      <c r="AE175" s="70">
        <v>11350000</v>
      </c>
      <c r="AF175" s="58" t="str">
        <f t="shared" si="32"/>
        <v>Jour</v>
      </c>
      <c r="AG175" s="58" t="str">
        <f t="shared" si="33"/>
        <v>IE00BWBXM500</v>
      </c>
      <c r="AH175" s="58" t="str">
        <f t="shared" si="33"/>
        <v>28805621</v>
      </c>
    </row>
    <row r="176" spans="1:34" s="75" customFormat="1">
      <c r="A176" s="58" t="s">
        <v>3083</v>
      </c>
      <c r="B176" s="58" t="s">
        <v>3084</v>
      </c>
      <c r="C176" s="58" t="s">
        <v>3085</v>
      </c>
      <c r="D176" s="68">
        <v>44196</v>
      </c>
      <c r="E176" s="9">
        <v>0.15</v>
      </c>
      <c r="F176" s="69" t="b">
        <v>1</v>
      </c>
      <c r="G176" s="58" t="s">
        <v>201</v>
      </c>
      <c r="H176" s="58" t="s">
        <v>68</v>
      </c>
      <c r="I176" s="58" t="s">
        <v>192</v>
      </c>
      <c r="J176" s="58" t="s">
        <v>155</v>
      </c>
      <c r="K176" s="68">
        <v>44255</v>
      </c>
      <c r="L176" s="70">
        <v>309.03769449999999</v>
      </c>
      <c r="M176" s="58" t="s">
        <v>166</v>
      </c>
      <c r="N176" s="69"/>
      <c r="O176" s="69" t="b">
        <v>1</v>
      </c>
      <c r="P176" s="69" t="b">
        <v>1</v>
      </c>
      <c r="Q176" s="69" t="b">
        <v>1</v>
      </c>
      <c r="R176" s="69" t="b">
        <v>1</v>
      </c>
      <c r="S176" s="69" t="b">
        <v>1</v>
      </c>
      <c r="T176" s="69" t="b">
        <v>1</v>
      </c>
      <c r="U176" s="58" t="s">
        <v>3084</v>
      </c>
      <c r="V176" s="58" t="s">
        <v>3083</v>
      </c>
      <c r="W176" s="58" t="s">
        <v>3084</v>
      </c>
      <c r="X176" s="58" t="s">
        <v>3083</v>
      </c>
      <c r="Y176" s="58" t="s">
        <v>2006</v>
      </c>
      <c r="Z176" s="58" t="s">
        <v>3083</v>
      </c>
      <c r="AA176" s="58" t="s">
        <v>3084</v>
      </c>
      <c r="AB176" s="58" t="s">
        <v>3305</v>
      </c>
      <c r="AC176" s="58" t="s">
        <v>4099</v>
      </c>
      <c r="AD176" s="68">
        <v>44253</v>
      </c>
      <c r="AE176" s="70">
        <v>9250000</v>
      </c>
      <c r="AF176" s="58" t="str">
        <f t="shared" si="32"/>
        <v>Jour</v>
      </c>
      <c r="AG176" s="58" t="str">
        <f t="shared" si="33"/>
        <v>IE00BWBXM724</v>
      </c>
      <c r="AH176" s="58" t="str">
        <f t="shared" si="33"/>
        <v>28805623</v>
      </c>
    </row>
    <row r="177" spans="1:34" s="75" customFormat="1">
      <c r="A177" s="58" t="s">
        <v>2927</v>
      </c>
      <c r="B177" s="58" t="s">
        <v>2928</v>
      </c>
      <c r="C177" s="58" t="s">
        <v>2929</v>
      </c>
      <c r="D177" s="68">
        <v>43878</v>
      </c>
      <c r="E177" s="9">
        <v>0.28000000000000003</v>
      </c>
      <c r="F177" s="69" t="b">
        <v>1</v>
      </c>
      <c r="G177" s="58" t="s">
        <v>201</v>
      </c>
      <c r="H177" s="58" t="s">
        <v>66</v>
      </c>
      <c r="I177" s="58" t="s">
        <v>192</v>
      </c>
      <c r="J177" s="58" t="s">
        <v>155</v>
      </c>
      <c r="K177" s="68">
        <v>44255</v>
      </c>
      <c r="L177" s="70">
        <v>698.38770499999998</v>
      </c>
      <c r="M177" s="58" t="s">
        <v>176</v>
      </c>
      <c r="N177" s="69" t="b">
        <v>1</v>
      </c>
      <c r="O177" s="69" t="b">
        <v>1</v>
      </c>
      <c r="P177" s="69" t="b">
        <v>1</v>
      </c>
      <c r="Q177" s="69" t="b">
        <v>1</v>
      </c>
      <c r="R177" s="69" t="b">
        <v>1</v>
      </c>
      <c r="S177" s="69" t="b">
        <v>1</v>
      </c>
      <c r="T177" s="69" t="b">
        <v>1</v>
      </c>
      <c r="U177" s="58" t="s">
        <v>2928</v>
      </c>
      <c r="V177" s="58" t="s">
        <v>2927</v>
      </c>
      <c r="W177" s="58" t="s">
        <v>2928</v>
      </c>
      <c r="X177" s="58" t="s">
        <v>2927</v>
      </c>
      <c r="Y177" s="58" t="s">
        <v>2006</v>
      </c>
      <c r="Z177" s="58" t="s">
        <v>2927</v>
      </c>
      <c r="AA177" s="58" t="s">
        <v>2928</v>
      </c>
      <c r="AB177" s="58" t="s">
        <v>3305</v>
      </c>
      <c r="AC177" s="58" t="s">
        <v>4099</v>
      </c>
      <c r="AD177" s="68">
        <v>44253</v>
      </c>
      <c r="AE177" s="70">
        <v>30868753</v>
      </c>
      <c r="AF177" s="58" t="str">
        <f t="shared" si="32"/>
        <v>Jour</v>
      </c>
      <c r="AG177" s="58" t="str">
        <f t="shared" si="33"/>
        <v>IE00BMP3HN93</v>
      </c>
      <c r="AH177" s="58" t="str">
        <f t="shared" si="33"/>
        <v>24501376</v>
      </c>
    </row>
    <row r="178" spans="1:34" s="75" customFormat="1">
      <c r="A178" s="58" t="s">
        <v>4280</v>
      </c>
      <c r="B178" s="58" t="s">
        <v>4281</v>
      </c>
      <c r="C178" s="58" t="s">
        <v>4819</v>
      </c>
      <c r="D178" s="68">
        <v>44006</v>
      </c>
      <c r="E178" s="9">
        <v>0.12</v>
      </c>
      <c r="F178" s="69" t="b">
        <v>1</v>
      </c>
      <c r="G178" s="58" t="s">
        <v>201</v>
      </c>
      <c r="H178" s="58" t="s">
        <v>68</v>
      </c>
      <c r="I178" s="58" t="s">
        <v>192</v>
      </c>
      <c r="J178" s="58" t="s">
        <v>155</v>
      </c>
      <c r="K178" s="68">
        <v>44255</v>
      </c>
      <c r="L178" s="70">
        <v>1230.8027015</v>
      </c>
      <c r="M178" s="58" t="s">
        <v>166</v>
      </c>
      <c r="N178" s="69"/>
      <c r="O178" s="69" t="b">
        <v>1</v>
      </c>
      <c r="P178" s="69" t="b">
        <v>1</v>
      </c>
      <c r="Q178" s="69" t="b">
        <v>1</v>
      </c>
      <c r="R178" s="69" t="b">
        <v>1</v>
      </c>
      <c r="S178" s="69"/>
      <c r="T178" s="69" t="b">
        <v>1</v>
      </c>
      <c r="U178" s="58" t="s">
        <v>4281</v>
      </c>
      <c r="V178" s="58" t="s">
        <v>4280</v>
      </c>
      <c r="W178" s="58" t="s">
        <v>4281</v>
      </c>
      <c r="X178" s="58" t="s">
        <v>4280</v>
      </c>
      <c r="Y178" s="58" t="s">
        <v>2006</v>
      </c>
      <c r="Z178" s="58" t="s">
        <v>4280</v>
      </c>
      <c r="AA178" s="58" t="s">
        <v>4281</v>
      </c>
      <c r="AB178" s="58" t="s">
        <v>3305</v>
      </c>
      <c r="AC178" s="58" t="s">
        <v>4099</v>
      </c>
      <c r="AD178" s="68">
        <v>44253</v>
      </c>
      <c r="AE178" s="70">
        <v>29081488</v>
      </c>
      <c r="AF178" s="58" t="str">
        <f t="shared" si="32"/>
        <v>Jour</v>
      </c>
      <c r="AG178" s="58" t="str">
        <f t="shared" si="33"/>
        <v>IE00BHXMHL11</v>
      </c>
      <c r="AH178" s="58" t="str">
        <f t="shared" si="33"/>
        <v>47316252</v>
      </c>
    </row>
    <row r="179" spans="1:34" s="75" customFormat="1">
      <c r="A179" s="58" t="s">
        <v>460</v>
      </c>
      <c r="B179" s="58" t="s">
        <v>751</v>
      </c>
      <c r="C179" s="58" t="s">
        <v>915</v>
      </c>
      <c r="D179" s="68">
        <v>43878</v>
      </c>
      <c r="E179" s="9">
        <v>0.19</v>
      </c>
      <c r="F179" s="69" t="b">
        <v>1</v>
      </c>
      <c r="G179" s="58" t="s">
        <v>201</v>
      </c>
      <c r="H179" s="58" t="s">
        <v>62</v>
      </c>
      <c r="I179" s="58" t="s">
        <v>192</v>
      </c>
      <c r="J179" s="58" t="s">
        <v>155</v>
      </c>
      <c r="K179" s="68">
        <v>44255</v>
      </c>
      <c r="L179" s="70">
        <v>189.4875696</v>
      </c>
      <c r="M179" s="58" t="s">
        <v>166</v>
      </c>
      <c r="N179" s="69"/>
      <c r="O179" s="69" t="b">
        <v>1</v>
      </c>
      <c r="P179" s="69" t="b">
        <v>1</v>
      </c>
      <c r="Q179" s="69" t="b">
        <v>1</v>
      </c>
      <c r="R179" s="69" t="b">
        <v>1</v>
      </c>
      <c r="S179" s="69" t="b">
        <v>1</v>
      </c>
      <c r="T179" s="69" t="b">
        <v>1</v>
      </c>
      <c r="U179" s="58" t="s">
        <v>751</v>
      </c>
      <c r="V179" s="58" t="s">
        <v>460</v>
      </c>
      <c r="W179" s="58" t="s">
        <v>751</v>
      </c>
      <c r="X179" s="58" t="s">
        <v>460</v>
      </c>
      <c r="Y179" s="58" t="s">
        <v>2006</v>
      </c>
      <c r="Z179" s="58" t="s">
        <v>460</v>
      </c>
      <c r="AA179" s="58" t="s">
        <v>751</v>
      </c>
      <c r="AB179" s="58" t="s">
        <v>3305</v>
      </c>
      <c r="AC179" s="58" t="s">
        <v>4099</v>
      </c>
      <c r="AD179" s="68">
        <v>44253</v>
      </c>
      <c r="AE179" s="70">
        <v>6024020</v>
      </c>
      <c r="AF179" s="58" t="str">
        <f t="shared" si="32"/>
        <v>Jour</v>
      </c>
      <c r="AG179" s="58" t="str">
        <f t="shared" si="33"/>
        <v>IE00BD4TYL27</v>
      </c>
      <c r="AH179" s="58" t="str">
        <f t="shared" si="33"/>
        <v>22375108</v>
      </c>
    </row>
    <row r="180" spans="1:34" s="75" customFormat="1">
      <c r="A180" s="58" t="s">
        <v>3394</v>
      </c>
      <c r="B180" s="58" t="s">
        <v>3395</v>
      </c>
      <c r="C180" s="58" t="s">
        <v>3396</v>
      </c>
      <c r="D180" s="68">
        <v>43878</v>
      </c>
      <c r="E180" s="9">
        <v>0.19</v>
      </c>
      <c r="F180" s="69" t="b">
        <v>1</v>
      </c>
      <c r="G180" s="58" t="s">
        <v>201</v>
      </c>
      <c r="H180" s="58" t="s">
        <v>64</v>
      </c>
      <c r="I180" s="58" t="s">
        <v>192</v>
      </c>
      <c r="J180" s="58" t="s">
        <v>155</v>
      </c>
      <c r="K180" s="68">
        <v>44255</v>
      </c>
      <c r="L180" s="70">
        <v>1311.3095235999999</v>
      </c>
      <c r="M180" s="58" t="s">
        <v>166</v>
      </c>
      <c r="N180" s="69"/>
      <c r="O180" s="69" t="b">
        <v>1</v>
      </c>
      <c r="P180" s="69" t="b">
        <v>1</v>
      </c>
      <c r="Q180" s="69" t="b">
        <v>1</v>
      </c>
      <c r="R180" s="69" t="b">
        <v>1</v>
      </c>
      <c r="S180" s="69" t="b">
        <v>1</v>
      </c>
      <c r="T180" s="69" t="b">
        <v>1</v>
      </c>
      <c r="U180" s="58" t="s">
        <v>3395</v>
      </c>
      <c r="V180" s="58" t="s">
        <v>3394</v>
      </c>
      <c r="W180" s="58" t="s">
        <v>3395</v>
      </c>
      <c r="X180" s="58" t="s">
        <v>3394</v>
      </c>
      <c r="Y180" s="58" t="s">
        <v>2006</v>
      </c>
      <c r="Z180" s="58" t="s">
        <v>3394</v>
      </c>
      <c r="AA180" s="58" t="s">
        <v>3395</v>
      </c>
      <c r="AB180" s="58" t="s">
        <v>3305</v>
      </c>
      <c r="AC180" s="58" t="s">
        <v>4099</v>
      </c>
      <c r="AD180" s="68">
        <v>44253</v>
      </c>
      <c r="AE180" s="70">
        <v>31175172</v>
      </c>
      <c r="AF180" s="58" t="str">
        <f t="shared" si="32"/>
        <v>Jour</v>
      </c>
      <c r="AG180" s="58" t="str">
        <f t="shared" si="33"/>
        <v>IE00BD4TYG73</v>
      </c>
      <c r="AH180" s="58" t="str">
        <f t="shared" si="33"/>
        <v>22374957</v>
      </c>
    </row>
    <row r="181" spans="1:34" s="75" customFormat="1">
      <c r="A181" s="58" t="s">
        <v>4412</v>
      </c>
      <c r="B181" s="58" t="s">
        <v>4413</v>
      </c>
      <c r="C181" s="58" t="s">
        <v>4414</v>
      </c>
      <c r="D181" s="68">
        <v>43878</v>
      </c>
      <c r="E181" s="9">
        <v>0.2</v>
      </c>
      <c r="F181" s="69" t="b">
        <v>1</v>
      </c>
      <c r="G181" s="58" t="s">
        <v>201</v>
      </c>
      <c r="H181" s="58" t="s">
        <v>68</v>
      </c>
      <c r="I181" s="58" t="s">
        <v>192</v>
      </c>
      <c r="J181" s="58" t="s">
        <v>155</v>
      </c>
      <c r="K181" s="68">
        <v>44255</v>
      </c>
      <c r="L181" s="70">
        <v>840.57082419999995</v>
      </c>
      <c r="M181" s="58" t="s">
        <v>176</v>
      </c>
      <c r="N181" s="69"/>
      <c r="O181" s="69" t="b">
        <v>1</v>
      </c>
      <c r="P181" s="69" t="b">
        <v>1</v>
      </c>
      <c r="Q181" s="69" t="b">
        <v>1</v>
      </c>
      <c r="R181" s="69" t="b">
        <v>1</v>
      </c>
      <c r="S181" s="69" t="b">
        <v>1</v>
      </c>
      <c r="T181" s="69" t="b">
        <v>1</v>
      </c>
      <c r="U181" s="58" t="s">
        <v>4413</v>
      </c>
      <c r="V181" s="58" t="s">
        <v>4412</v>
      </c>
      <c r="W181" s="58" t="s">
        <v>4413</v>
      </c>
      <c r="X181" s="58" t="s">
        <v>4412</v>
      </c>
      <c r="Y181" s="58" t="s">
        <v>2006</v>
      </c>
      <c r="Z181" s="58" t="s">
        <v>4412</v>
      </c>
      <c r="AA181" s="58" t="s">
        <v>4413</v>
      </c>
      <c r="AB181" s="58" t="s">
        <v>3305</v>
      </c>
      <c r="AC181" s="58" t="s">
        <v>4099</v>
      </c>
      <c r="AD181" s="68">
        <v>44253</v>
      </c>
      <c r="AE181" s="70">
        <v>11004829</v>
      </c>
      <c r="AF181" s="58" t="str">
        <f t="shared" si="32"/>
        <v>Jour</v>
      </c>
      <c r="AG181" s="58" t="str">
        <f t="shared" si="33"/>
        <v>IE00B78JSG98</v>
      </c>
      <c r="AH181" s="58" t="str">
        <f t="shared" si="33"/>
        <v>18163043</v>
      </c>
    </row>
    <row r="182" spans="1:34" s="75" customFormat="1">
      <c r="A182" s="58" t="s">
        <v>3569</v>
      </c>
      <c r="B182" s="58" t="s">
        <v>3570</v>
      </c>
      <c r="C182" s="58" t="s">
        <v>3571</v>
      </c>
      <c r="D182" s="68">
        <v>44006</v>
      </c>
      <c r="E182" s="9">
        <v>0.27</v>
      </c>
      <c r="F182" s="69" t="b">
        <v>1</v>
      </c>
      <c r="G182" s="58" t="s">
        <v>138</v>
      </c>
      <c r="H182" s="58" t="s">
        <v>62</v>
      </c>
      <c r="I182" s="58" t="s">
        <v>192</v>
      </c>
      <c r="J182" s="58" t="s">
        <v>155</v>
      </c>
      <c r="K182" s="68">
        <v>44255</v>
      </c>
      <c r="L182" s="70">
        <v>2288.1001526</v>
      </c>
      <c r="M182" s="58" t="s">
        <v>176</v>
      </c>
      <c r="N182" s="69"/>
      <c r="O182" s="69" t="b">
        <v>1</v>
      </c>
      <c r="P182" s="69"/>
      <c r="Q182" s="69" t="b">
        <v>1</v>
      </c>
      <c r="R182" s="69" t="b">
        <v>1</v>
      </c>
      <c r="S182" s="69" t="b">
        <v>1</v>
      </c>
      <c r="T182" s="69" t="b">
        <v>1</v>
      </c>
      <c r="U182" s="58" t="s">
        <v>3570</v>
      </c>
      <c r="V182" s="58" t="s">
        <v>3569</v>
      </c>
      <c r="W182" s="58" t="s">
        <v>3570</v>
      </c>
      <c r="X182" s="58" t="s">
        <v>3569</v>
      </c>
      <c r="Y182" s="58" t="s">
        <v>2005</v>
      </c>
      <c r="Z182" s="58" t="s">
        <v>3569</v>
      </c>
      <c r="AA182" s="58" t="s">
        <v>3570</v>
      </c>
      <c r="AB182" s="58" t="s">
        <v>3305</v>
      </c>
      <c r="AC182" s="58" t="s">
        <v>4099</v>
      </c>
      <c r="AD182" s="68">
        <v>44253</v>
      </c>
      <c r="AE182" s="70">
        <v>1564368</v>
      </c>
      <c r="AF182" s="58" t="str">
        <f t="shared" si="32"/>
        <v>Jour</v>
      </c>
      <c r="AG182" s="58" t="str">
        <f t="shared" si="33"/>
        <v>LU1273642907</v>
      </c>
      <c r="AH182" s="58" t="str">
        <f t="shared" si="33"/>
        <v>30070824</v>
      </c>
    </row>
    <row r="183" spans="1:34" s="75" customFormat="1">
      <c r="A183" s="58" t="s">
        <v>2924</v>
      </c>
      <c r="B183" s="58" t="s">
        <v>2925</v>
      </c>
      <c r="C183" s="58" t="s">
        <v>2926</v>
      </c>
      <c r="D183" s="68">
        <v>44006</v>
      </c>
      <c r="E183" s="9">
        <v>0.22</v>
      </c>
      <c r="F183" s="69" t="b">
        <v>1</v>
      </c>
      <c r="G183" s="58" t="s">
        <v>138</v>
      </c>
      <c r="H183" s="58" t="s">
        <v>64</v>
      </c>
      <c r="I183" s="58" t="s">
        <v>192</v>
      </c>
      <c r="J183" s="58" t="s">
        <v>155</v>
      </c>
      <c r="K183" s="68">
        <v>44255</v>
      </c>
      <c r="L183" s="70">
        <v>2288.1001526</v>
      </c>
      <c r="M183" s="58" t="s">
        <v>166</v>
      </c>
      <c r="N183" s="69"/>
      <c r="O183" s="69" t="b">
        <v>1</v>
      </c>
      <c r="P183" s="69" t="b">
        <v>1</v>
      </c>
      <c r="Q183" s="69" t="b">
        <v>1</v>
      </c>
      <c r="R183" s="69" t="b">
        <v>1</v>
      </c>
      <c r="S183" s="69" t="b">
        <v>1</v>
      </c>
      <c r="T183" s="69" t="b">
        <v>1</v>
      </c>
      <c r="U183" s="58" t="s">
        <v>2925</v>
      </c>
      <c r="V183" s="58" t="s">
        <v>2924</v>
      </c>
      <c r="W183" s="58" t="s">
        <v>2925</v>
      </c>
      <c r="X183" s="58" t="s">
        <v>2924</v>
      </c>
      <c r="Y183" s="58" t="s">
        <v>2005</v>
      </c>
      <c r="Z183" s="58" t="s">
        <v>2924</v>
      </c>
      <c r="AA183" s="58" t="s">
        <v>2925</v>
      </c>
      <c r="AB183" s="58" t="s">
        <v>3305</v>
      </c>
      <c r="AC183" s="58" t="s">
        <v>4099</v>
      </c>
      <c r="AD183" s="68">
        <v>44253</v>
      </c>
      <c r="AE183" s="70">
        <v>41630936</v>
      </c>
      <c r="AF183" s="58" t="str">
        <f t="shared" si="32"/>
        <v>Jour</v>
      </c>
      <c r="AG183" s="58" t="str">
        <f t="shared" si="33"/>
        <v>LU0950674761</v>
      </c>
      <c r="AH183" s="58" t="str">
        <f t="shared" si="33"/>
        <v>21966854</v>
      </c>
    </row>
    <row r="184" spans="1:34" s="75" customFormat="1">
      <c r="A184" s="58" t="s">
        <v>3206</v>
      </c>
      <c r="B184" s="58" t="s">
        <v>3207</v>
      </c>
      <c r="C184" s="58" t="s">
        <v>3208</v>
      </c>
      <c r="D184" s="68">
        <v>43830</v>
      </c>
      <c r="E184" s="9">
        <v>0.18</v>
      </c>
      <c r="F184" s="69" t="b">
        <v>1</v>
      </c>
      <c r="G184" s="58" t="s">
        <v>138</v>
      </c>
      <c r="H184" s="58" t="s">
        <v>64</v>
      </c>
      <c r="I184" s="58" t="s">
        <v>192</v>
      </c>
      <c r="J184" s="58" t="s">
        <v>155</v>
      </c>
      <c r="K184" s="68">
        <v>44255</v>
      </c>
      <c r="L184" s="70">
        <v>4201.1786192999998</v>
      </c>
      <c r="M184" s="58" t="s">
        <v>166</v>
      </c>
      <c r="N184" s="69"/>
      <c r="O184" s="69" t="b">
        <v>1</v>
      </c>
      <c r="P184" s="69" t="b">
        <v>1</v>
      </c>
      <c r="Q184" s="69" t="b">
        <v>1</v>
      </c>
      <c r="R184" s="69" t="b">
        <v>1</v>
      </c>
      <c r="S184" s="69" t="b">
        <v>1</v>
      </c>
      <c r="T184" s="69" t="b">
        <v>1</v>
      </c>
      <c r="U184" s="58" t="s">
        <v>3207</v>
      </c>
      <c r="V184" s="58" t="s">
        <v>3206</v>
      </c>
      <c r="W184" s="58" t="s">
        <v>3207</v>
      </c>
      <c r="X184" s="58" t="s">
        <v>3206</v>
      </c>
      <c r="Y184" s="58" t="s">
        <v>2005</v>
      </c>
      <c r="Z184" s="58" t="s">
        <v>3206</v>
      </c>
      <c r="AA184" s="58" t="s">
        <v>3207</v>
      </c>
      <c r="AB184" s="58" t="s">
        <v>3305</v>
      </c>
      <c r="AC184" s="58" t="s">
        <v>4099</v>
      </c>
      <c r="AD184" s="68">
        <v>44253</v>
      </c>
      <c r="AE184" s="70">
        <v>77299848</v>
      </c>
      <c r="AF184" s="58" t="str">
        <f t="shared" si="32"/>
        <v>Jour</v>
      </c>
      <c r="AG184" s="58" t="str">
        <f t="shared" si="33"/>
        <v>LU0950668870</v>
      </c>
      <c r="AH184" s="58" t="str">
        <f t="shared" si="33"/>
        <v>21966848</v>
      </c>
    </row>
    <row r="185" spans="1:34" s="75" customFormat="1">
      <c r="A185" s="58" t="s">
        <v>21933</v>
      </c>
      <c r="B185" s="58" t="s">
        <v>21946</v>
      </c>
      <c r="C185" s="58" t="s">
        <v>21947</v>
      </c>
      <c r="D185" s="68"/>
      <c r="E185" s="9"/>
      <c r="F185" s="69" t="b">
        <v>1</v>
      </c>
      <c r="G185" s="58" t="s">
        <v>138</v>
      </c>
      <c r="H185" s="58" t="s">
        <v>62</v>
      </c>
      <c r="I185" s="58" t="s">
        <v>192</v>
      </c>
      <c r="J185" s="58" t="s">
        <v>155</v>
      </c>
      <c r="K185" s="68">
        <v>44255</v>
      </c>
      <c r="L185" s="70">
        <v>4201.1786192999998</v>
      </c>
      <c r="M185" s="58" t="s">
        <v>166</v>
      </c>
      <c r="N185" s="69"/>
      <c r="O185" s="69"/>
      <c r="P185" s="69"/>
      <c r="Q185" s="69"/>
      <c r="R185" s="69"/>
      <c r="S185" s="69"/>
      <c r="T185" s="69"/>
      <c r="U185" s="58" t="s">
        <v>21946</v>
      </c>
      <c r="V185" s="58" t="s">
        <v>21933</v>
      </c>
      <c r="W185" s="58" t="s">
        <v>21946</v>
      </c>
      <c r="X185" s="58" t="s">
        <v>21933</v>
      </c>
      <c r="Y185" s="58" t="s">
        <v>2005</v>
      </c>
      <c r="Z185" s="58" t="s">
        <v>21933</v>
      </c>
      <c r="AA185" s="58" t="s">
        <v>21946</v>
      </c>
      <c r="AB185" s="58" t="s">
        <v>3305</v>
      </c>
      <c r="AC185" s="58" t="s">
        <v>4099</v>
      </c>
      <c r="AD185" s="68">
        <v>44253</v>
      </c>
      <c r="AE185" s="70">
        <v>41688083</v>
      </c>
      <c r="AF185" s="58" t="str">
        <f t="shared" si="32"/>
        <v>Jour</v>
      </c>
      <c r="AG185" s="58" t="str">
        <f t="shared" si="33"/>
        <v>LU1169819635</v>
      </c>
      <c r="AH185" s="58" t="str">
        <f t="shared" si="33"/>
        <v>26748326</v>
      </c>
    </row>
    <row r="186" spans="1:34" s="75" customFormat="1">
      <c r="A186" s="58" t="s">
        <v>4250</v>
      </c>
      <c r="B186" s="58" t="s">
        <v>4253</v>
      </c>
      <c r="C186" s="58" t="s">
        <v>4254</v>
      </c>
      <c r="D186" s="68">
        <v>43861</v>
      </c>
      <c r="E186" s="9">
        <v>0.23</v>
      </c>
      <c r="F186" s="69"/>
      <c r="G186" s="58" t="s">
        <v>175</v>
      </c>
      <c r="H186" s="58" t="s">
        <v>62</v>
      </c>
      <c r="I186" s="58" t="s">
        <v>192</v>
      </c>
      <c r="J186" s="58" t="s">
        <v>2429</v>
      </c>
      <c r="K186" s="68">
        <v>44255</v>
      </c>
      <c r="L186" s="70">
        <v>1313.7022079999999</v>
      </c>
      <c r="M186" s="58" t="s">
        <v>176</v>
      </c>
      <c r="N186" s="69"/>
      <c r="O186" s="69"/>
      <c r="P186" s="69"/>
      <c r="Q186" s="69"/>
      <c r="R186" s="69"/>
      <c r="S186" s="69"/>
      <c r="T186" s="69" t="b">
        <v>1</v>
      </c>
      <c r="U186" s="58" t="s">
        <v>4253</v>
      </c>
      <c r="V186" s="58" t="s">
        <v>4250</v>
      </c>
      <c r="W186" s="58" t="s">
        <v>4253</v>
      </c>
      <c r="X186" s="58" t="s">
        <v>4250</v>
      </c>
      <c r="Y186" s="58" t="s">
        <v>2009</v>
      </c>
      <c r="Z186" s="58" t="s">
        <v>4250</v>
      </c>
      <c r="AA186" s="58" t="s">
        <v>4253</v>
      </c>
      <c r="AB186" s="58" t="s">
        <v>3305</v>
      </c>
      <c r="AC186" s="58" t="s">
        <v>4099</v>
      </c>
      <c r="AD186" s="68">
        <v>44253</v>
      </c>
      <c r="AE186" s="70">
        <v>18729222</v>
      </c>
      <c r="AF186" s="58" t="str">
        <f t="shared" si="32"/>
        <v>Jour</v>
      </c>
      <c r="AG186" s="58" t="str">
        <f t="shared" si="33"/>
        <v>CH0106027128</v>
      </c>
      <c r="AH186" s="58" t="str">
        <f t="shared" si="33"/>
        <v>10602712</v>
      </c>
    </row>
    <row r="187" spans="1:34" s="75" customFormat="1">
      <c r="A187" s="58" t="s">
        <v>4251</v>
      </c>
      <c r="B187" s="58" t="s">
        <v>4255</v>
      </c>
      <c r="C187" s="58" t="s">
        <v>4256</v>
      </c>
      <c r="D187" s="68">
        <v>43861</v>
      </c>
      <c r="E187" s="9">
        <v>0.23</v>
      </c>
      <c r="F187" s="69"/>
      <c r="G187" s="58" t="s">
        <v>175</v>
      </c>
      <c r="H187" s="58" t="s">
        <v>64</v>
      </c>
      <c r="I187" s="58" t="s">
        <v>192</v>
      </c>
      <c r="J187" s="58" t="s">
        <v>2429</v>
      </c>
      <c r="K187" s="68">
        <v>44255</v>
      </c>
      <c r="L187" s="70">
        <v>373.16536739999998</v>
      </c>
      <c r="M187" s="58" t="s">
        <v>176</v>
      </c>
      <c r="N187" s="69"/>
      <c r="O187" s="69"/>
      <c r="P187" s="69"/>
      <c r="Q187" s="69"/>
      <c r="R187" s="69"/>
      <c r="S187" s="69"/>
      <c r="T187" s="69" t="b">
        <v>1</v>
      </c>
      <c r="U187" s="58" t="s">
        <v>4255</v>
      </c>
      <c r="V187" s="58" t="s">
        <v>4251</v>
      </c>
      <c r="W187" s="58" t="s">
        <v>4255</v>
      </c>
      <c r="X187" s="58" t="s">
        <v>4251</v>
      </c>
      <c r="Y187" s="58" t="s">
        <v>2009</v>
      </c>
      <c r="Z187" s="58" t="s">
        <v>4251</v>
      </c>
      <c r="AA187" s="58" t="s">
        <v>4255</v>
      </c>
      <c r="AB187" s="58" t="s">
        <v>3305</v>
      </c>
      <c r="AC187" s="58" t="s">
        <v>4099</v>
      </c>
      <c r="AD187" s="68">
        <v>44253</v>
      </c>
      <c r="AE187" s="70">
        <v>6718782</v>
      </c>
      <c r="AF187" s="58" t="str">
        <f t="shared" si="32"/>
        <v>Jour</v>
      </c>
      <c r="AG187" s="58" t="str">
        <f t="shared" si="33"/>
        <v>CH0106027144</v>
      </c>
      <c r="AH187" s="58" t="str">
        <f t="shared" si="33"/>
        <v>10602714</v>
      </c>
    </row>
    <row r="188" spans="1:34" s="75" customFormat="1">
      <c r="A188" s="58" t="s">
        <v>4252</v>
      </c>
      <c r="B188" s="58" t="s">
        <v>4257</v>
      </c>
      <c r="C188" s="58" t="s">
        <v>4258</v>
      </c>
      <c r="D188" s="68">
        <v>43861</v>
      </c>
      <c r="E188" s="9">
        <v>0.23</v>
      </c>
      <c r="F188" s="69"/>
      <c r="G188" s="58" t="s">
        <v>175</v>
      </c>
      <c r="H188" s="58" t="s">
        <v>68</v>
      </c>
      <c r="I188" s="58" t="s">
        <v>192</v>
      </c>
      <c r="J188" s="58" t="s">
        <v>2429</v>
      </c>
      <c r="K188" s="68">
        <v>44255</v>
      </c>
      <c r="L188" s="70">
        <v>1652.2364336999999</v>
      </c>
      <c r="M188" s="58" t="s">
        <v>176</v>
      </c>
      <c r="N188" s="69"/>
      <c r="O188" s="69"/>
      <c r="P188" s="69"/>
      <c r="Q188" s="69"/>
      <c r="R188" s="69"/>
      <c r="S188" s="69"/>
      <c r="T188" s="69" t="b">
        <v>1</v>
      </c>
      <c r="U188" s="58" t="s">
        <v>4257</v>
      </c>
      <c r="V188" s="58" t="s">
        <v>4252</v>
      </c>
      <c r="W188" s="58" t="s">
        <v>4257</v>
      </c>
      <c r="X188" s="58" t="s">
        <v>4252</v>
      </c>
      <c r="Y188" s="58" t="s">
        <v>2009</v>
      </c>
      <c r="Z188" s="58" t="s">
        <v>4252</v>
      </c>
      <c r="AA188" s="58" t="s">
        <v>4257</v>
      </c>
      <c r="AB188" s="58" t="s">
        <v>3305</v>
      </c>
      <c r="AC188" s="58" t="s">
        <v>4099</v>
      </c>
      <c r="AD188" s="68">
        <v>44253</v>
      </c>
      <c r="AE188" s="70">
        <v>32377333</v>
      </c>
      <c r="AF188" s="58" t="str">
        <f t="shared" si="32"/>
        <v>Jour</v>
      </c>
      <c r="AG188" s="58" t="str">
        <f t="shared" si="33"/>
        <v>CH0106027193</v>
      </c>
      <c r="AH188" s="58" t="str">
        <f t="shared" si="33"/>
        <v>10602719</v>
      </c>
    </row>
    <row r="189" spans="1:34" s="75" customFormat="1">
      <c r="A189" s="58" t="s">
        <v>1177</v>
      </c>
      <c r="B189" s="58" t="s">
        <v>1178</v>
      </c>
      <c r="C189" s="58" t="s">
        <v>1179</v>
      </c>
      <c r="D189" s="68">
        <v>43861</v>
      </c>
      <c r="E189" s="9">
        <v>0.15</v>
      </c>
      <c r="F189" s="69"/>
      <c r="G189" s="58" t="s">
        <v>175</v>
      </c>
      <c r="H189" s="58" t="s">
        <v>62</v>
      </c>
      <c r="I189" s="58" t="s">
        <v>192</v>
      </c>
      <c r="J189" s="58" t="s">
        <v>168</v>
      </c>
      <c r="K189" s="68">
        <v>44255</v>
      </c>
      <c r="L189" s="70">
        <v>24.530612000000001</v>
      </c>
      <c r="M189" s="58" t="s">
        <v>176</v>
      </c>
      <c r="N189" s="69"/>
      <c r="O189" s="69"/>
      <c r="P189" s="69"/>
      <c r="Q189" s="69"/>
      <c r="R189" s="69"/>
      <c r="S189" s="69" t="b">
        <v>1</v>
      </c>
      <c r="T189" s="69"/>
      <c r="U189" s="58" t="s">
        <v>1178</v>
      </c>
      <c r="V189" s="58" t="s">
        <v>1177</v>
      </c>
      <c r="W189" s="58" t="s">
        <v>1178</v>
      </c>
      <c r="X189" s="58" t="s">
        <v>1177</v>
      </c>
      <c r="Y189" s="58" t="s">
        <v>2009</v>
      </c>
      <c r="Z189" s="58" t="s">
        <v>1177</v>
      </c>
      <c r="AA189" s="58" t="s">
        <v>1178</v>
      </c>
      <c r="AB189" s="58" t="s">
        <v>3305</v>
      </c>
      <c r="AC189" s="58" t="s">
        <v>4099</v>
      </c>
      <c r="AD189" s="68">
        <v>44253</v>
      </c>
      <c r="AE189" s="70">
        <v>324991</v>
      </c>
      <c r="AF189" s="58" t="str">
        <f t="shared" si="32"/>
        <v>Jour</v>
      </c>
      <c r="AG189" s="58" t="str">
        <f t="shared" si="33"/>
        <v>CH0118923876</v>
      </c>
      <c r="AH189" s="58" t="str">
        <f t="shared" si="33"/>
        <v>11892387</v>
      </c>
    </row>
    <row r="190" spans="1:34" s="75" customFormat="1">
      <c r="A190" s="58" t="s">
        <v>4063</v>
      </c>
      <c r="B190" s="58" t="s">
        <v>4091</v>
      </c>
      <c r="C190" s="58" t="s">
        <v>4092</v>
      </c>
      <c r="D190" s="68">
        <v>43861</v>
      </c>
      <c r="E190" s="9">
        <v>0.21</v>
      </c>
      <c r="F190" s="69"/>
      <c r="G190" s="58" t="s">
        <v>175</v>
      </c>
      <c r="H190" s="58" t="s">
        <v>62</v>
      </c>
      <c r="I190" s="58" t="s">
        <v>192</v>
      </c>
      <c r="J190" s="58" t="s">
        <v>155</v>
      </c>
      <c r="K190" s="68">
        <v>44255</v>
      </c>
      <c r="L190" s="70">
        <v>610.50299600000005</v>
      </c>
      <c r="M190" s="58" t="s">
        <v>176</v>
      </c>
      <c r="N190" s="69"/>
      <c r="O190" s="69"/>
      <c r="P190" s="69"/>
      <c r="Q190" s="69"/>
      <c r="R190" s="69"/>
      <c r="S190" s="69" t="b">
        <v>1</v>
      </c>
      <c r="T190" s="69"/>
      <c r="U190" s="58" t="s">
        <v>4091</v>
      </c>
      <c r="V190" s="58" t="s">
        <v>4063</v>
      </c>
      <c r="W190" s="58" t="s">
        <v>4091</v>
      </c>
      <c r="X190" s="58" t="s">
        <v>4063</v>
      </c>
      <c r="Y190" s="58" t="s">
        <v>2009</v>
      </c>
      <c r="Z190" s="58" t="s">
        <v>4063</v>
      </c>
      <c r="AA190" s="58" t="s">
        <v>4091</v>
      </c>
      <c r="AB190" s="58" t="s">
        <v>3305</v>
      </c>
      <c r="AC190" s="58" t="s">
        <v>4099</v>
      </c>
      <c r="AD190" s="68">
        <v>44253</v>
      </c>
      <c r="AE190" s="70">
        <v>3479133</v>
      </c>
      <c r="AF190" s="58" t="str">
        <f t="shared" si="32"/>
        <v>Jour</v>
      </c>
      <c r="AG190" s="58" t="str">
        <f t="shared" si="33"/>
        <v>CH0032912732</v>
      </c>
      <c r="AH190" s="58" t="str">
        <f t="shared" si="33"/>
        <v>3291273</v>
      </c>
    </row>
    <row r="191" spans="1:34" s="75" customFormat="1">
      <c r="A191" s="58" t="s">
        <v>1594</v>
      </c>
      <c r="B191" s="58" t="s">
        <v>1595</v>
      </c>
      <c r="C191" s="58" t="s">
        <v>1596</v>
      </c>
      <c r="D191" s="68">
        <v>43872</v>
      </c>
      <c r="E191" s="9">
        <v>0.27</v>
      </c>
      <c r="F191" s="69"/>
      <c r="G191" s="58" t="s">
        <v>175</v>
      </c>
      <c r="H191" s="58" t="s">
        <v>62</v>
      </c>
      <c r="I191" s="58" t="s">
        <v>192</v>
      </c>
      <c r="J191" s="58" t="s">
        <v>155</v>
      </c>
      <c r="K191" s="68">
        <v>44255</v>
      </c>
      <c r="L191" s="70">
        <v>962.18758500000001</v>
      </c>
      <c r="M191" s="58" t="s">
        <v>176</v>
      </c>
      <c r="N191" s="69"/>
      <c r="O191" s="69"/>
      <c r="P191" s="69"/>
      <c r="Q191" s="69"/>
      <c r="R191" s="69"/>
      <c r="S191" s="69" t="b">
        <v>1</v>
      </c>
      <c r="T191" s="69" t="b">
        <v>1</v>
      </c>
      <c r="U191" s="58" t="s">
        <v>1595</v>
      </c>
      <c r="V191" s="58" t="s">
        <v>1594</v>
      </c>
      <c r="W191" s="58" t="s">
        <v>1595</v>
      </c>
      <c r="X191" s="58" t="s">
        <v>1594</v>
      </c>
      <c r="Y191" s="58" t="s">
        <v>2009</v>
      </c>
      <c r="Z191" s="58" t="s">
        <v>1594</v>
      </c>
      <c r="AA191" s="58" t="s">
        <v>1595</v>
      </c>
      <c r="AB191" s="58" t="s">
        <v>3305</v>
      </c>
      <c r="AC191" s="58" t="s">
        <v>4099</v>
      </c>
      <c r="AD191" s="68">
        <v>44253</v>
      </c>
      <c r="AE191" s="70">
        <v>3296336</v>
      </c>
      <c r="AF191" s="58" t="str">
        <f t="shared" si="32"/>
        <v>Jour</v>
      </c>
      <c r="AG191" s="58" t="str">
        <f t="shared" si="33"/>
        <v>CH0111762537</v>
      </c>
      <c r="AH191" s="58" t="str">
        <f t="shared" si="33"/>
        <v>11176253</v>
      </c>
    </row>
    <row r="192" spans="1:34" s="75" customFormat="1">
      <c r="A192" s="58" t="s">
        <v>2083</v>
      </c>
      <c r="B192" s="58" t="s">
        <v>2084</v>
      </c>
      <c r="C192" s="58" t="s">
        <v>2085</v>
      </c>
      <c r="D192" s="68">
        <v>43861</v>
      </c>
      <c r="E192" s="9">
        <v>0.28000000000000003</v>
      </c>
      <c r="F192" s="69"/>
      <c r="G192" s="58" t="s">
        <v>175</v>
      </c>
      <c r="H192" s="58" t="s">
        <v>62</v>
      </c>
      <c r="I192" s="58" t="s">
        <v>192</v>
      </c>
      <c r="J192" s="58" t="s">
        <v>155</v>
      </c>
      <c r="K192" s="68">
        <v>44255</v>
      </c>
      <c r="L192" s="70">
        <v>247.275792</v>
      </c>
      <c r="M192" s="58" t="s">
        <v>176</v>
      </c>
      <c r="N192" s="69"/>
      <c r="O192" s="69"/>
      <c r="P192" s="69"/>
      <c r="Q192" s="69"/>
      <c r="R192" s="69"/>
      <c r="S192" s="69" t="b">
        <v>1</v>
      </c>
      <c r="T192" s="69" t="b">
        <v>1</v>
      </c>
      <c r="U192" s="58" t="s">
        <v>2084</v>
      </c>
      <c r="V192" s="58" t="s">
        <v>2083</v>
      </c>
      <c r="W192" s="58" t="s">
        <v>2084</v>
      </c>
      <c r="X192" s="58" t="s">
        <v>2083</v>
      </c>
      <c r="Y192" s="58" t="s">
        <v>2009</v>
      </c>
      <c r="Z192" s="58" t="s">
        <v>2083</v>
      </c>
      <c r="AA192" s="58" t="s">
        <v>2084</v>
      </c>
      <c r="AB192" s="58" t="s">
        <v>3305</v>
      </c>
      <c r="AC192" s="58" t="s">
        <v>4099</v>
      </c>
      <c r="AD192" s="68">
        <v>44253</v>
      </c>
      <c r="AE192" s="70">
        <v>2067705</v>
      </c>
      <c r="AF192" s="58" t="str">
        <f t="shared" si="32"/>
        <v>Jour</v>
      </c>
      <c r="AG192" s="58" t="str">
        <f t="shared" si="33"/>
        <v>CH0130595124</v>
      </c>
      <c r="AH192" s="58" t="str">
        <f t="shared" si="33"/>
        <v>13059512</v>
      </c>
    </row>
    <row r="193" spans="1:16383" s="75" customFormat="1">
      <c r="A193" s="58" t="s">
        <v>4630</v>
      </c>
      <c r="B193" s="58" t="s">
        <v>4631</v>
      </c>
      <c r="C193" s="58" t="s">
        <v>4632</v>
      </c>
      <c r="D193" s="68">
        <v>43861</v>
      </c>
      <c r="E193" s="9">
        <v>0.3</v>
      </c>
      <c r="F193" s="69"/>
      <c r="G193" s="58" t="s">
        <v>175</v>
      </c>
      <c r="H193" s="58" t="s">
        <v>68</v>
      </c>
      <c r="I193" s="58" t="s">
        <v>192</v>
      </c>
      <c r="J193" s="58" t="s">
        <v>155</v>
      </c>
      <c r="K193" s="68">
        <v>44255</v>
      </c>
      <c r="L193" s="70">
        <v>292.08550100000002</v>
      </c>
      <c r="M193" s="58" t="s">
        <v>176</v>
      </c>
      <c r="N193" s="69"/>
      <c r="O193" s="69"/>
      <c r="P193" s="69"/>
      <c r="Q193" s="69"/>
      <c r="R193" s="69"/>
      <c r="S193" s="69" t="b">
        <v>1</v>
      </c>
      <c r="T193" s="69"/>
      <c r="U193" s="58" t="s">
        <v>4631</v>
      </c>
      <c r="V193" s="58" t="s">
        <v>4630</v>
      </c>
      <c r="W193" s="58" t="s">
        <v>4631</v>
      </c>
      <c r="X193" s="58" t="s">
        <v>4630</v>
      </c>
      <c r="Y193" s="58" t="s">
        <v>2009</v>
      </c>
      <c r="Z193" s="58" t="s">
        <v>4630</v>
      </c>
      <c r="AA193" s="58" t="s">
        <v>4631</v>
      </c>
      <c r="AB193" s="58" t="s">
        <v>3305</v>
      </c>
      <c r="AC193" s="58" t="s">
        <v>4099</v>
      </c>
      <c r="AD193" s="68">
        <v>44253</v>
      </c>
      <c r="AE193" s="70">
        <v>14899695</v>
      </c>
      <c r="AF193" s="58" t="str">
        <f t="shared" si="32"/>
        <v>Jour</v>
      </c>
      <c r="AG193" s="58" t="str">
        <f t="shared" si="33"/>
        <v>CH0226274212</v>
      </c>
      <c r="AH193" s="58" t="str">
        <f t="shared" si="33"/>
        <v>22627421</v>
      </c>
    </row>
    <row r="194" spans="1:16383" s="75" customFormat="1">
      <c r="A194" s="58" t="s">
        <v>2094</v>
      </c>
      <c r="B194" s="58" t="s">
        <v>2095</v>
      </c>
      <c r="C194" s="58" t="s">
        <v>2096</v>
      </c>
      <c r="D194" s="68">
        <v>43861</v>
      </c>
      <c r="E194" s="9">
        <v>0.15</v>
      </c>
      <c r="F194" s="69"/>
      <c r="G194" s="58" t="s">
        <v>175</v>
      </c>
      <c r="H194" s="58" t="s">
        <v>62</v>
      </c>
      <c r="I194" s="58" t="s">
        <v>192</v>
      </c>
      <c r="J194" s="58" t="s">
        <v>168</v>
      </c>
      <c r="K194" s="68">
        <v>44255</v>
      </c>
      <c r="L194" s="70">
        <v>90.091881000000001</v>
      </c>
      <c r="M194" s="58" t="s">
        <v>176</v>
      </c>
      <c r="N194" s="69"/>
      <c r="O194" s="69"/>
      <c r="P194" s="69"/>
      <c r="Q194" s="69"/>
      <c r="R194" s="69"/>
      <c r="S194" s="69" t="b">
        <v>1</v>
      </c>
      <c r="T194" s="69"/>
      <c r="U194" s="58" t="s">
        <v>2095</v>
      </c>
      <c r="V194" s="58" t="s">
        <v>2094</v>
      </c>
      <c r="W194" s="58" t="s">
        <v>2095</v>
      </c>
      <c r="X194" s="58" t="s">
        <v>2094</v>
      </c>
      <c r="Y194" s="58" t="s">
        <v>2009</v>
      </c>
      <c r="Z194" s="58" t="s">
        <v>2094</v>
      </c>
      <c r="AA194" s="58" t="s">
        <v>2095</v>
      </c>
      <c r="AB194" s="58" t="s">
        <v>3305</v>
      </c>
      <c r="AC194" s="58" t="s">
        <v>4099</v>
      </c>
      <c r="AD194" s="68">
        <v>44253</v>
      </c>
      <c r="AE194" s="70">
        <v>845001</v>
      </c>
      <c r="AF194" s="58" t="str">
        <f t="shared" si="32"/>
        <v>Jour</v>
      </c>
      <c r="AG194" s="58" t="str">
        <f t="shared" si="33"/>
        <v>CH0118923892</v>
      </c>
      <c r="AH194" s="58" t="str">
        <f t="shared" si="33"/>
        <v>11892389</v>
      </c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  <c r="ZM194" s="58"/>
      <c r="ZN194" s="58"/>
      <c r="ZO194" s="58"/>
      <c r="ZP194" s="58"/>
      <c r="ZQ194" s="58"/>
      <c r="ZR194" s="58"/>
      <c r="ZS194" s="58"/>
      <c r="ZT194" s="58"/>
      <c r="ZU194" s="58"/>
      <c r="ZV194" s="58"/>
      <c r="ZW194" s="58"/>
      <c r="ZX194" s="58"/>
      <c r="ZY194" s="58"/>
      <c r="ZZ194" s="58"/>
      <c r="AAA194" s="58"/>
      <c r="AAB194" s="58"/>
      <c r="AAC194" s="58"/>
      <c r="AAD194" s="58"/>
      <c r="AAE194" s="58"/>
      <c r="AAF194" s="58"/>
      <c r="AAG194" s="58"/>
      <c r="AAH194" s="58"/>
      <c r="AAI194" s="58"/>
      <c r="AAJ194" s="58"/>
      <c r="AAK194" s="58"/>
      <c r="AAL194" s="58"/>
      <c r="AAM194" s="58"/>
      <c r="AAN194" s="58"/>
      <c r="AAO194" s="58"/>
      <c r="AAP194" s="58"/>
      <c r="AAQ194" s="58"/>
      <c r="AAR194" s="58"/>
      <c r="AAS194" s="58"/>
      <c r="AAT194" s="58"/>
      <c r="AAU194" s="58"/>
      <c r="AAV194" s="58"/>
      <c r="AAW194" s="58"/>
      <c r="AAX194" s="58"/>
      <c r="AAY194" s="58"/>
      <c r="AAZ194" s="58"/>
      <c r="ABA194" s="58"/>
      <c r="ABB194" s="58"/>
      <c r="ABC194" s="58"/>
      <c r="ABD194" s="58"/>
      <c r="ABE194" s="58"/>
      <c r="ABF194" s="58"/>
      <c r="ABG194" s="58"/>
      <c r="ABH194" s="58"/>
      <c r="ABI194" s="58"/>
      <c r="ABJ194" s="58"/>
      <c r="ABK194" s="58"/>
      <c r="ABL194" s="58"/>
      <c r="ABM194" s="58"/>
      <c r="ABN194" s="58"/>
      <c r="ABO194" s="58"/>
      <c r="ABP194" s="58"/>
      <c r="ABQ194" s="58"/>
      <c r="ABR194" s="58"/>
      <c r="ABS194" s="58"/>
      <c r="ABT194" s="58"/>
      <c r="ABU194" s="58"/>
      <c r="ABV194" s="58"/>
      <c r="ABW194" s="58"/>
      <c r="ABX194" s="58"/>
      <c r="ABY194" s="58"/>
      <c r="ABZ194" s="58"/>
      <c r="ACA194" s="58"/>
      <c r="ACB194" s="58"/>
      <c r="ACC194" s="58"/>
      <c r="ACD194" s="58"/>
      <c r="ACE194" s="58"/>
      <c r="ACF194" s="58"/>
      <c r="ACG194" s="58"/>
      <c r="ACH194" s="58"/>
      <c r="ACI194" s="58"/>
      <c r="ACJ194" s="58"/>
      <c r="ACK194" s="58"/>
      <c r="ACL194" s="58"/>
      <c r="ACM194" s="58"/>
      <c r="ACN194" s="58"/>
      <c r="ACO194" s="58"/>
      <c r="ACP194" s="58"/>
      <c r="ACQ194" s="58"/>
      <c r="ACR194" s="58"/>
      <c r="ACS194" s="58"/>
      <c r="ACT194" s="58"/>
      <c r="ACU194" s="58"/>
      <c r="ACV194" s="58"/>
      <c r="ACW194" s="58"/>
      <c r="ACX194" s="58"/>
      <c r="ACY194" s="58"/>
      <c r="ACZ194" s="58"/>
      <c r="ADA194" s="58"/>
      <c r="ADB194" s="58"/>
      <c r="ADC194" s="58"/>
      <c r="ADD194" s="58"/>
      <c r="ADE194" s="58"/>
      <c r="ADF194" s="58"/>
      <c r="ADG194" s="58"/>
      <c r="ADH194" s="58"/>
      <c r="ADI194" s="58"/>
      <c r="ADJ194" s="58"/>
      <c r="ADK194" s="58"/>
      <c r="ADL194" s="58"/>
      <c r="ADM194" s="58"/>
      <c r="ADN194" s="58"/>
      <c r="ADO194" s="58"/>
      <c r="ADP194" s="58"/>
      <c r="ADQ194" s="58"/>
      <c r="ADR194" s="58"/>
      <c r="ADS194" s="58"/>
      <c r="ADT194" s="58"/>
      <c r="ADU194" s="58"/>
      <c r="ADV194" s="58"/>
      <c r="ADW194" s="58"/>
      <c r="ADX194" s="58"/>
      <c r="ADY194" s="58"/>
      <c r="ADZ194" s="58"/>
      <c r="AEA194" s="58"/>
      <c r="AEB194" s="58"/>
      <c r="AEC194" s="58"/>
      <c r="AED194" s="58"/>
      <c r="AEE194" s="58"/>
      <c r="AEF194" s="58"/>
      <c r="AEG194" s="58"/>
      <c r="AEH194" s="58"/>
      <c r="AEI194" s="58"/>
      <c r="AEJ194" s="58"/>
      <c r="AEK194" s="58"/>
      <c r="AEL194" s="58"/>
      <c r="AEM194" s="58"/>
      <c r="AEN194" s="58"/>
      <c r="AEO194" s="58"/>
      <c r="AEP194" s="58"/>
      <c r="AEQ194" s="58"/>
      <c r="AER194" s="58"/>
      <c r="AES194" s="58"/>
      <c r="AET194" s="58"/>
      <c r="AEU194" s="58"/>
      <c r="AEV194" s="58"/>
      <c r="AEW194" s="58"/>
      <c r="AEX194" s="58"/>
      <c r="AEY194" s="58"/>
      <c r="AEZ194" s="58"/>
      <c r="AFA194" s="58"/>
      <c r="AFB194" s="58"/>
      <c r="AFC194" s="58"/>
      <c r="AFD194" s="58"/>
      <c r="AFE194" s="58"/>
      <c r="AFF194" s="58"/>
      <c r="AFG194" s="58"/>
      <c r="AFH194" s="58"/>
      <c r="AFI194" s="58"/>
      <c r="AFJ194" s="58"/>
      <c r="AFK194" s="58"/>
      <c r="AFL194" s="58"/>
      <c r="AFM194" s="58"/>
      <c r="AFN194" s="58"/>
      <c r="AFO194" s="58"/>
      <c r="AFP194" s="58"/>
      <c r="AFQ194" s="58"/>
      <c r="AFR194" s="58"/>
      <c r="AFS194" s="58"/>
      <c r="AFT194" s="58"/>
      <c r="AFU194" s="58"/>
      <c r="AFV194" s="58"/>
      <c r="AFW194" s="58"/>
      <c r="AFX194" s="58"/>
      <c r="AFY194" s="58"/>
      <c r="AFZ194" s="58"/>
      <c r="AGA194" s="58"/>
      <c r="AGB194" s="58"/>
      <c r="AGC194" s="58"/>
      <c r="AGD194" s="58"/>
      <c r="AGE194" s="58"/>
      <c r="AGF194" s="58"/>
      <c r="AGG194" s="58"/>
      <c r="AGH194" s="58"/>
      <c r="AGI194" s="58"/>
      <c r="AGJ194" s="58"/>
      <c r="AGK194" s="58"/>
      <c r="AGL194" s="58"/>
      <c r="AGM194" s="58"/>
      <c r="AGN194" s="58"/>
      <c r="AGO194" s="58"/>
      <c r="AGP194" s="58"/>
      <c r="AGQ194" s="58"/>
      <c r="AGR194" s="58"/>
      <c r="AGS194" s="58"/>
      <c r="AGT194" s="58"/>
      <c r="AGU194" s="58"/>
      <c r="AGV194" s="58"/>
      <c r="AGW194" s="58"/>
      <c r="AGX194" s="58"/>
      <c r="AGY194" s="58"/>
      <c r="AGZ194" s="58"/>
      <c r="AHA194" s="58"/>
      <c r="AHB194" s="58"/>
      <c r="AHC194" s="58"/>
      <c r="AHD194" s="58"/>
      <c r="AHE194" s="58"/>
      <c r="AHF194" s="58"/>
      <c r="AHG194" s="58"/>
      <c r="AHH194" s="58"/>
      <c r="AHI194" s="58"/>
      <c r="AHJ194" s="58"/>
      <c r="AHK194" s="58"/>
      <c r="AHL194" s="58"/>
      <c r="AHM194" s="58"/>
      <c r="AHN194" s="58"/>
      <c r="AHO194" s="58"/>
      <c r="AHP194" s="58"/>
      <c r="AHQ194" s="58"/>
      <c r="AHR194" s="58"/>
      <c r="AHS194" s="58"/>
      <c r="AHT194" s="58"/>
      <c r="AHU194" s="58"/>
      <c r="AHV194" s="58"/>
      <c r="AHW194" s="58"/>
      <c r="AHX194" s="58"/>
      <c r="AHY194" s="58"/>
      <c r="AHZ194" s="58"/>
      <c r="AIA194" s="58"/>
      <c r="AIB194" s="58"/>
      <c r="AIC194" s="58"/>
      <c r="AID194" s="58"/>
      <c r="AIE194" s="58"/>
      <c r="AIF194" s="58"/>
      <c r="AIG194" s="58"/>
      <c r="AIH194" s="58"/>
      <c r="AII194" s="58"/>
      <c r="AIJ194" s="58"/>
      <c r="AIK194" s="58"/>
      <c r="AIL194" s="58"/>
      <c r="AIM194" s="58"/>
      <c r="AIN194" s="58"/>
      <c r="AIO194" s="58"/>
      <c r="AIP194" s="58"/>
      <c r="AIQ194" s="58"/>
      <c r="AIR194" s="58"/>
      <c r="AIS194" s="58"/>
      <c r="AIT194" s="58"/>
      <c r="AIU194" s="58"/>
      <c r="AIV194" s="58"/>
      <c r="AIW194" s="58"/>
      <c r="AIX194" s="58"/>
      <c r="AIY194" s="58"/>
      <c r="AIZ194" s="58"/>
      <c r="AJA194" s="58"/>
      <c r="AJB194" s="58"/>
      <c r="AJC194" s="58"/>
      <c r="AJD194" s="58"/>
      <c r="AJE194" s="58"/>
      <c r="AJF194" s="58"/>
      <c r="AJG194" s="58"/>
      <c r="AJH194" s="58"/>
      <c r="AJI194" s="58"/>
      <c r="AJJ194" s="58"/>
      <c r="AJK194" s="58"/>
      <c r="AJL194" s="58"/>
      <c r="AJM194" s="58"/>
      <c r="AJN194" s="58"/>
      <c r="AJO194" s="58"/>
      <c r="AJP194" s="58"/>
      <c r="AJQ194" s="58"/>
      <c r="AJR194" s="58"/>
      <c r="AJS194" s="58"/>
      <c r="AJT194" s="58"/>
      <c r="AJU194" s="58"/>
      <c r="AJV194" s="58"/>
      <c r="AJW194" s="58"/>
      <c r="AJX194" s="58"/>
      <c r="AJY194" s="58"/>
      <c r="AJZ194" s="58"/>
      <c r="AKA194" s="58"/>
      <c r="AKB194" s="58"/>
      <c r="AKC194" s="58"/>
      <c r="AKD194" s="58"/>
      <c r="AKE194" s="58"/>
      <c r="AKF194" s="58"/>
      <c r="AKG194" s="58"/>
      <c r="AKH194" s="58"/>
      <c r="AKI194" s="58"/>
      <c r="AKJ194" s="58"/>
      <c r="AKK194" s="58"/>
      <c r="AKL194" s="58"/>
      <c r="AKM194" s="58"/>
      <c r="AKN194" s="58"/>
      <c r="AKO194" s="58"/>
      <c r="AKP194" s="58"/>
      <c r="AKQ194" s="58"/>
      <c r="AKR194" s="58"/>
      <c r="AKS194" s="58"/>
      <c r="AKT194" s="58"/>
      <c r="AKU194" s="58"/>
      <c r="AKV194" s="58"/>
      <c r="AKW194" s="58"/>
      <c r="AKX194" s="58"/>
      <c r="AKY194" s="58"/>
      <c r="AKZ194" s="58"/>
      <c r="ALA194" s="58"/>
      <c r="ALB194" s="58"/>
      <c r="ALC194" s="58"/>
      <c r="ALD194" s="58"/>
      <c r="ALE194" s="58"/>
      <c r="ALF194" s="58"/>
      <c r="ALG194" s="58"/>
      <c r="ALH194" s="58"/>
      <c r="ALI194" s="58"/>
      <c r="ALJ194" s="58"/>
      <c r="ALK194" s="58"/>
      <c r="ALL194" s="58"/>
      <c r="ALM194" s="58"/>
      <c r="ALN194" s="58"/>
      <c r="ALO194" s="58"/>
      <c r="ALP194" s="58"/>
      <c r="ALQ194" s="58"/>
      <c r="ALR194" s="58"/>
      <c r="ALS194" s="58"/>
      <c r="ALT194" s="58"/>
      <c r="ALU194" s="58"/>
      <c r="ALV194" s="58"/>
      <c r="ALW194" s="58"/>
      <c r="ALX194" s="58"/>
      <c r="ALY194" s="58"/>
      <c r="ALZ194" s="58"/>
      <c r="AMA194" s="58"/>
      <c r="AMB194" s="58"/>
      <c r="AMC194" s="58"/>
      <c r="AMD194" s="58"/>
      <c r="AME194" s="58"/>
      <c r="AMF194" s="58"/>
      <c r="AMG194" s="58"/>
      <c r="AMH194" s="58"/>
      <c r="AMI194" s="58"/>
      <c r="AMJ194" s="58"/>
      <c r="AMK194" s="58"/>
      <c r="AML194" s="58"/>
      <c r="AMM194" s="58"/>
      <c r="AMN194" s="58"/>
      <c r="AMO194" s="58"/>
      <c r="AMP194" s="58"/>
      <c r="AMQ194" s="58"/>
      <c r="AMR194" s="58"/>
      <c r="AMS194" s="58"/>
      <c r="AMT194" s="58"/>
      <c r="AMU194" s="58"/>
      <c r="AMV194" s="58"/>
      <c r="AMW194" s="58"/>
      <c r="AMX194" s="58"/>
      <c r="AMY194" s="58"/>
      <c r="AMZ194" s="58"/>
      <c r="ANA194" s="58"/>
      <c r="ANB194" s="58"/>
      <c r="ANC194" s="58"/>
      <c r="AND194" s="58"/>
      <c r="ANE194" s="58"/>
      <c r="ANF194" s="58"/>
      <c r="ANG194" s="58"/>
      <c r="ANH194" s="58"/>
      <c r="ANI194" s="58"/>
      <c r="ANJ194" s="58"/>
      <c r="ANK194" s="58"/>
      <c r="ANL194" s="58"/>
      <c r="ANM194" s="58"/>
      <c r="ANN194" s="58"/>
      <c r="ANO194" s="58"/>
      <c r="ANP194" s="58"/>
      <c r="ANQ194" s="58"/>
      <c r="ANR194" s="58"/>
      <c r="ANS194" s="58"/>
      <c r="ANT194" s="58"/>
      <c r="ANU194" s="58"/>
      <c r="ANV194" s="58"/>
      <c r="ANW194" s="58"/>
      <c r="ANX194" s="58"/>
      <c r="ANY194" s="58"/>
      <c r="ANZ194" s="58"/>
      <c r="AOA194" s="58"/>
      <c r="AOB194" s="58"/>
      <c r="AOC194" s="58"/>
      <c r="AOD194" s="58"/>
      <c r="AOE194" s="58"/>
      <c r="AOF194" s="58"/>
      <c r="AOG194" s="58"/>
      <c r="AOH194" s="58"/>
      <c r="AOI194" s="58"/>
      <c r="AOJ194" s="58"/>
      <c r="AOK194" s="58"/>
      <c r="AOL194" s="58"/>
      <c r="AOM194" s="58"/>
      <c r="AON194" s="58"/>
      <c r="AOO194" s="58"/>
      <c r="AOP194" s="58"/>
      <c r="AOQ194" s="58"/>
      <c r="AOR194" s="58"/>
      <c r="AOS194" s="58"/>
      <c r="AOT194" s="58"/>
      <c r="AOU194" s="58"/>
      <c r="AOV194" s="58"/>
      <c r="AOW194" s="58"/>
      <c r="AOX194" s="58"/>
      <c r="AOY194" s="58"/>
      <c r="AOZ194" s="58"/>
      <c r="APA194" s="58"/>
      <c r="APB194" s="58"/>
      <c r="APC194" s="58"/>
      <c r="APD194" s="58"/>
      <c r="APE194" s="58"/>
      <c r="APF194" s="58"/>
      <c r="APG194" s="58"/>
      <c r="APH194" s="58"/>
      <c r="API194" s="58"/>
      <c r="APJ194" s="58"/>
      <c r="APK194" s="58"/>
      <c r="APL194" s="58"/>
      <c r="APM194" s="58"/>
      <c r="APN194" s="58"/>
      <c r="APO194" s="58"/>
      <c r="APP194" s="58"/>
      <c r="APQ194" s="58"/>
      <c r="APR194" s="58"/>
      <c r="APS194" s="58"/>
      <c r="APT194" s="58"/>
      <c r="APU194" s="58"/>
      <c r="APV194" s="58"/>
      <c r="APW194" s="58"/>
      <c r="APX194" s="58"/>
      <c r="APY194" s="58"/>
      <c r="APZ194" s="58"/>
      <c r="AQA194" s="58"/>
      <c r="AQB194" s="58"/>
      <c r="AQC194" s="58"/>
      <c r="AQD194" s="58"/>
      <c r="AQE194" s="58"/>
      <c r="AQF194" s="58"/>
      <c r="AQG194" s="58"/>
      <c r="AQH194" s="58"/>
      <c r="AQI194" s="58"/>
      <c r="AQJ194" s="58"/>
      <c r="AQK194" s="58"/>
      <c r="AQL194" s="58"/>
      <c r="AQM194" s="58"/>
      <c r="AQN194" s="58"/>
      <c r="AQO194" s="58"/>
      <c r="AQP194" s="58"/>
      <c r="AQQ194" s="58"/>
      <c r="AQR194" s="58"/>
      <c r="AQS194" s="58"/>
      <c r="AQT194" s="58"/>
      <c r="AQU194" s="58"/>
      <c r="AQV194" s="58"/>
      <c r="AQW194" s="58"/>
      <c r="AQX194" s="58"/>
      <c r="AQY194" s="58"/>
      <c r="AQZ194" s="58"/>
      <c r="ARA194" s="58"/>
      <c r="ARB194" s="58"/>
      <c r="ARC194" s="58"/>
      <c r="ARD194" s="58"/>
      <c r="ARE194" s="58"/>
      <c r="ARF194" s="58"/>
      <c r="ARG194" s="58"/>
      <c r="ARH194" s="58"/>
      <c r="ARI194" s="58"/>
      <c r="ARJ194" s="58"/>
      <c r="ARK194" s="58"/>
      <c r="ARL194" s="58"/>
      <c r="ARM194" s="58"/>
      <c r="ARN194" s="58"/>
      <c r="ARO194" s="58"/>
      <c r="ARP194" s="58"/>
      <c r="ARQ194" s="58"/>
      <c r="ARR194" s="58"/>
      <c r="ARS194" s="58"/>
      <c r="ART194" s="58"/>
      <c r="ARU194" s="58"/>
      <c r="ARV194" s="58"/>
      <c r="ARW194" s="58"/>
      <c r="ARX194" s="58"/>
      <c r="ARY194" s="58"/>
      <c r="ARZ194" s="58"/>
      <c r="ASA194" s="58"/>
      <c r="ASB194" s="58"/>
      <c r="ASC194" s="58"/>
      <c r="ASD194" s="58"/>
      <c r="ASE194" s="58"/>
      <c r="ASF194" s="58"/>
      <c r="ASG194" s="58"/>
      <c r="ASH194" s="58"/>
      <c r="ASI194" s="58"/>
      <c r="ASJ194" s="58"/>
      <c r="ASK194" s="58"/>
      <c r="ASL194" s="58"/>
      <c r="ASM194" s="58"/>
      <c r="ASN194" s="58"/>
      <c r="ASO194" s="58"/>
      <c r="ASP194" s="58"/>
      <c r="ASQ194" s="58"/>
      <c r="ASR194" s="58"/>
      <c r="ASS194" s="58"/>
      <c r="AST194" s="58"/>
      <c r="ASU194" s="58"/>
      <c r="ASV194" s="58"/>
      <c r="ASW194" s="58"/>
      <c r="ASX194" s="58"/>
      <c r="ASY194" s="58"/>
      <c r="ASZ194" s="58"/>
      <c r="ATA194" s="58"/>
      <c r="ATB194" s="58"/>
      <c r="ATC194" s="58"/>
      <c r="ATD194" s="58"/>
      <c r="ATE194" s="58"/>
      <c r="ATF194" s="58"/>
      <c r="ATG194" s="58"/>
      <c r="ATH194" s="58"/>
      <c r="ATI194" s="58"/>
      <c r="ATJ194" s="58"/>
      <c r="ATK194" s="58"/>
      <c r="ATL194" s="58"/>
      <c r="ATM194" s="58"/>
      <c r="ATN194" s="58"/>
      <c r="ATO194" s="58"/>
      <c r="ATP194" s="58"/>
      <c r="ATQ194" s="58"/>
      <c r="ATR194" s="58"/>
      <c r="ATS194" s="58"/>
      <c r="ATT194" s="58"/>
      <c r="ATU194" s="58"/>
      <c r="ATV194" s="58"/>
      <c r="ATW194" s="58"/>
      <c r="ATX194" s="58"/>
      <c r="ATY194" s="58"/>
      <c r="ATZ194" s="58"/>
      <c r="AUA194" s="58"/>
      <c r="AUB194" s="58"/>
      <c r="AUC194" s="58"/>
      <c r="AUD194" s="58"/>
      <c r="AUE194" s="58"/>
      <c r="AUF194" s="58"/>
      <c r="AUG194" s="58"/>
      <c r="AUH194" s="58"/>
      <c r="AUI194" s="58"/>
      <c r="AUJ194" s="58"/>
      <c r="AUK194" s="58"/>
      <c r="AUL194" s="58"/>
      <c r="AUM194" s="58"/>
      <c r="AUN194" s="58"/>
      <c r="AUO194" s="58"/>
      <c r="AUP194" s="58"/>
      <c r="AUQ194" s="58"/>
      <c r="AUR194" s="58"/>
      <c r="AUS194" s="58"/>
      <c r="AUT194" s="58"/>
      <c r="AUU194" s="58"/>
      <c r="AUV194" s="58"/>
      <c r="AUW194" s="58"/>
      <c r="AUX194" s="58"/>
      <c r="AUY194" s="58"/>
      <c r="AUZ194" s="58"/>
      <c r="AVA194" s="58"/>
      <c r="AVB194" s="58"/>
      <c r="AVC194" s="58"/>
      <c r="AVD194" s="58"/>
      <c r="AVE194" s="58"/>
      <c r="AVF194" s="58"/>
      <c r="AVG194" s="58"/>
      <c r="AVH194" s="58"/>
      <c r="AVI194" s="58"/>
      <c r="AVJ194" s="58"/>
      <c r="AVK194" s="58"/>
      <c r="AVL194" s="58"/>
      <c r="AVM194" s="58"/>
      <c r="AVN194" s="58"/>
      <c r="AVO194" s="58"/>
      <c r="AVP194" s="58"/>
      <c r="AVQ194" s="58"/>
      <c r="AVR194" s="58"/>
      <c r="AVS194" s="58"/>
      <c r="AVT194" s="58"/>
      <c r="AVU194" s="58"/>
      <c r="AVV194" s="58"/>
      <c r="AVW194" s="58"/>
      <c r="AVX194" s="58"/>
      <c r="AVY194" s="58"/>
      <c r="AVZ194" s="58"/>
      <c r="AWA194" s="58"/>
      <c r="AWB194" s="58"/>
      <c r="AWC194" s="58"/>
      <c r="AWD194" s="58"/>
      <c r="AWE194" s="58"/>
      <c r="AWF194" s="58"/>
      <c r="AWG194" s="58"/>
      <c r="AWH194" s="58"/>
      <c r="AWI194" s="58"/>
      <c r="AWJ194" s="58"/>
      <c r="AWK194" s="58"/>
      <c r="AWL194" s="58"/>
      <c r="AWM194" s="58"/>
      <c r="AWN194" s="58"/>
      <c r="AWO194" s="58"/>
      <c r="AWP194" s="58"/>
      <c r="AWQ194" s="58"/>
      <c r="AWR194" s="58"/>
      <c r="AWS194" s="58"/>
      <c r="AWT194" s="58"/>
      <c r="AWU194" s="58"/>
      <c r="AWV194" s="58"/>
      <c r="AWW194" s="58"/>
      <c r="AWX194" s="58"/>
      <c r="AWY194" s="58"/>
      <c r="AWZ194" s="58"/>
      <c r="AXA194" s="58"/>
      <c r="AXB194" s="58"/>
      <c r="AXC194" s="58"/>
      <c r="AXD194" s="58"/>
      <c r="AXE194" s="58"/>
      <c r="AXF194" s="58"/>
      <c r="AXG194" s="58"/>
      <c r="AXH194" s="58"/>
      <c r="AXI194" s="58"/>
      <c r="AXJ194" s="58"/>
      <c r="AXK194" s="58"/>
      <c r="AXL194" s="58"/>
      <c r="AXM194" s="58"/>
      <c r="AXN194" s="58"/>
      <c r="AXO194" s="58"/>
      <c r="AXP194" s="58"/>
      <c r="AXQ194" s="58"/>
      <c r="AXR194" s="58"/>
      <c r="AXS194" s="58"/>
      <c r="AXT194" s="58"/>
      <c r="AXU194" s="58"/>
      <c r="AXV194" s="58"/>
      <c r="AXW194" s="58"/>
      <c r="AXX194" s="58"/>
      <c r="AXY194" s="58"/>
      <c r="AXZ194" s="58"/>
      <c r="AYA194" s="58"/>
      <c r="AYB194" s="58"/>
      <c r="AYC194" s="58"/>
      <c r="AYD194" s="58"/>
      <c r="AYE194" s="58"/>
      <c r="AYF194" s="58"/>
      <c r="AYG194" s="58"/>
      <c r="AYH194" s="58"/>
      <c r="AYI194" s="58"/>
      <c r="AYJ194" s="58"/>
      <c r="AYK194" s="58"/>
      <c r="AYL194" s="58"/>
      <c r="AYM194" s="58"/>
      <c r="AYN194" s="58"/>
      <c r="AYO194" s="58"/>
      <c r="AYP194" s="58"/>
      <c r="AYQ194" s="58"/>
      <c r="AYR194" s="58"/>
      <c r="AYS194" s="58"/>
      <c r="AYT194" s="58"/>
      <c r="AYU194" s="58"/>
      <c r="AYV194" s="58"/>
      <c r="AYW194" s="58"/>
      <c r="AYX194" s="58"/>
      <c r="AYY194" s="58"/>
      <c r="AYZ194" s="58"/>
      <c r="AZA194" s="58"/>
      <c r="AZB194" s="58"/>
      <c r="AZC194" s="58"/>
      <c r="AZD194" s="58"/>
      <c r="AZE194" s="58"/>
      <c r="AZF194" s="58"/>
      <c r="AZG194" s="58"/>
      <c r="AZH194" s="58"/>
      <c r="AZI194" s="58"/>
      <c r="AZJ194" s="58"/>
      <c r="AZK194" s="58"/>
      <c r="AZL194" s="58"/>
      <c r="AZM194" s="58"/>
      <c r="AZN194" s="58"/>
      <c r="AZO194" s="58"/>
      <c r="AZP194" s="58"/>
      <c r="AZQ194" s="58"/>
      <c r="AZR194" s="58"/>
      <c r="AZS194" s="58"/>
      <c r="AZT194" s="58"/>
      <c r="AZU194" s="58"/>
      <c r="AZV194" s="58"/>
      <c r="AZW194" s="58"/>
      <c r="AZX194" s="58"/>
      <c r="AZY194" s="58"/>
      <c r="AZZ194" s="58"/>
      <c r="BAA194" s="58"/>
      <c r="BAB194" s="58"/>
      <c r="BAC194" s="58"/>
      <c r="BAD194" s="58"/>
      <c r="BAE194" s="58"/>
      <c r="BAF194" s="58"/>
      <c r="BAG194" s="58"/>
      <c r="BAH194" s="58"/>
      <c r="BAI194" s="58"/>
      <c r="BAJ194" s="58"/>
      <c r="BAK194" s="58"/>
      <c r="BAL194" s="58"/>
      <c r="BAM194" s="58"/>
      <c r="BAN194" s="58"/>
      <c r="BAO194" s="58"/>
      <c r="BAP194" s="58"/>
      <c r="BAQ194" s="58"/>
      <c r="BAR194" s="58"/>
      <c r="BAS194" s="58"/>
      <c r="BAT194" s="58"/>
      <c r="BAU194" s="58"/>
      <c r="BAV194" s="58"/>
      <c r="BAW194" s="58"/>
      <c r="BAX194" s="58"/>
      <c r="BAY194" s="58"/>
      <c r="BAZ194" s="58"/>
      <c r="BBA194" s="58"/>
      <c r="BBB194" s="58"/>
      <c r="BBC194" s="58"/>
      <c r="BBD194" s="58"/>
      <c r="BBE194" s="58"/>
      <c r="BBF194" s="58"/>
      <c r="BBG194" s="58"/>
      <c r="BBH194" s="58"/>
      <c r="BBI194" s="58"/>
      <c r="BBJ194" s="58"/>
      <c r="BBK194" s="58"/>
      <c r="BBL194" s="58"/>
      <c r="BBM194" s="58"/>
      <c r="BBN194" s="58"/>
      <c r="BBO194" s="58"/>
      <c r="BBP194" s="58"/>
      <c r="BBQ194" s="58"/>
      <c r="BBR194" s="58"/>
      <c r="BBS194" s="58"/>
      <c r="BBT194" s="58"/>
      <c r="BBU194" s="58"/>
      <c r="BBV194" s="58"/>
      <c r="BBW194" s="58"/>
      <c r="BBX194" s="58"/>
      <c r="BBY194" s="58"/>
      <c r="BBZ194" s="58"/>
      <c r="BCA194" s="58"/>
      <c r="BCB194" s="58"/>
      <c r="BCC194" s="58"/>
      <c r="BCD194" s="58"/>
      <c r="BCE194" s="58"/>
      <c r="BCF194" s="58"/>
      <c r="BCG194" s="58"/>
      <c r="BCH194" s="58"/>
      <c r="BCI194" s="58"/>
      <c r="BCJ194" s="58"/>
      <c r="BCK194" s="58"/>
      <c r="BCL194" s="58"/>
      <c r="BCM194" s="58"/>
      <c r="BCN194" s="58"/>
      <c r="BCO194" s="58"/>
      <c r="BCP194" s="58"/>
      <c r="BCQ194" s="58"/>
      <c r="BCR194" s="58"/>
      <c r="BCS194" s="58"/>
      <c r="BCT194" s="58"/>
      <c r="BCU194" s="58"/>
      <c r="BCV194" s="58"/>
      <c r="BCW194" s="58"/>
      <c r="BCX194" s="58"/>
      <c r="BCY194" s="58"/>
      <c r="BCZ194" s="58"/>
      <c r="BDA194" s="58"/>
      <c r="BDB194" s="58"/>
      <c r="BDC194" s="58"/>
      <c r="BDD194" s="58"/>
      <c r="BDE194" s="58"/>
      <c r="BDF194" s="58"/>
      <c r="BDG194" s="58"/>
      <c r="BDH194" s="58"/>
      <c r="BDI194" s="58"/>
      <c r="BDJ194" s="58"/>
      <c r="BDK194" s="58"/>
      <c r="BDL194" s="58"/>
      <c r="BDM194" s="58"/>
      <c r="BDN194" s="58"/>
      <c r="BDO194" s="58"/>
      <c r="BDP194" s="58"/>
      <c r="BDQ194" s="58"/>
      <c r="BDR194" s="58"/>
      <c r="BDS194" s="58"/>
      <c r="BDT194" s="58"/>
      <c r="BDU194" s="58"/>
      <c r="BDV194" s="58"/>
      <c r="BDW194" s="58"/>
      <c r="BDX194" s="58"/>
      <c r="BDY194" s="58"/>
      <c r="BDZ194" s="58"/>
      <c r="BEA194" s="58"/>
      <c r="BEB194" s="58"/>
      <c r="BEC194" s="58"/>
      <c r="BED194" s="58"/>
      <c r="BEE194" s="58"/>
      <c r="BEF194" s="58"/>
      <c r="BEG194" s="58"/>
      <c r="BEH194" s="58"/>
      <c r="BEI194" s="58"/>
      <c r="BEJ194" s="58"/>
      <c r="BEK194" s="58"/>
      <c r="BEL194" s="58"/>
      <c r="BEM194" s="58"/>
      <c r="BEN194" s="58"/>
      <c r="BEO194" s="58"/>
      <c r="BEP194" s="58"/>
      <c r="BEQ194" s="58"/>
      <c r="BER194" s="58"/>
      <c r="BES194" s="58"/>
      <c r="BET194" s="58"/>
      <c r="BEU194" s="58"/>
      <c r="BEV194" s="58"/>
      <c r="BEW194" s="58"/>
      <c r="BEX194" s="58"/>
      <c r="BEY194" s="58"/>
      <c r="BEZ194" s="58"/>
      <c r="BFA194" s="58"/>
      <c r="BFB194" s="58"/>
      <c r="BFC194" s="58"/>
      <c r="BFD194" s="58"/>
      <c r="BFE194" s="58"/>
      <c r="BFF194" s="58"/>
      <c r="BFG194" s="58"/>
      <c r="BFH194" s="58"/>
      <c r="BFI194" s="58"/>
      <c r="BFJ194" s="58"/>
      <c r="BFK194" s="58"/>
      <c r="BFL194" s="58"/>
      <c r="BFM194" s="58"/>
      <c r="BFN194" s="58"/>
      <c r="BFO194" s="58"/>
      <c r="BFP194" s="58"/>
      <c r="BFQ194" s="58"/>
      <c r="BFR194" s="58"/>
      <c r="BFS194" s="58"/>
      <c r="BFT194" s="58"/>
      <c r="BFU194" s="58"/>
      <c r="BFV194" s="58"/>
      <c r="BFW194" s="58"/>
      <c r="BFX194" s="58"/>
      <c r="BFY194" s="58"/>
      <c r="BFZ194" s="58"/>
      <c r="BGA194" s="58"/>
      <c r="BGB194" s="58"/>
      <c r="BGC194" s="58"/>
      <c r="BGD194" s="58"/>
      <c r="BGE194" s="58"/>
      <c r="BGF194" s="58"/>
      <c r="BGG194" s="58"/>
      <c r="BGH194" s="58"/>
      <c r="BGI194" s="58"/>
      <c r="BGJ194" s="58"/>
      <c r="BGK194" s="58"/>
      <c r="BGL194" s="58"/>
      <c r="BGM194" s="58"/>
      <c r="BGN194" s="58"/>
      <c r="BGO194" s="58"/>
      <c r="BGP194" s="58"/>
      <c r="BGQ194" s="58"/>
      <c r="BGR194" s="58"/>
      <c r="BGS194" s="58"/>
      <c r="BGT194" s="58"/>
      <c r="BGU194" s="58"/>
      <c r="BGV194" s="58"/>
      <c r="BGW194" s="58"/>
      <c r="BGX194" s="58"/>
      <c r="BGY194" s="58"/>
      <c r="BGZ194" s="58"/>
      <c r="BHA194" s="58"/>
      <c r="BHB194" s="58"/>
      <c r="BHC194" s="58"/>
      <c r="BHD194" s="58"/>
      <c r="BHE194" s="58"/>
      <c r="BHF194" s="58"/>
      <c r="BHG194" s="58"/>
      <c r="BHH194" s="58"/>
      <c r="BHI194" s="58"/>
      <c r="BHJ194" s="58"/>
      <c r="BHK194" s="58"/>
      <c r="BHL194" s="58"/>
      <c r="BHM194" s="58"/>
      <c r="BHN194" s="58"/>
      <c r="BHO194" s="58"/>
      <c r="BHP194" s="58"/>
      <c r="BHQ194" s="58"/>
      <c r="BHR194" s="58"/>
      <c r="BHS194" s="58"/>
      <c r="BHT194" s="58"/>
      <c r="BHU194" s="58"/>
      <c r="BHV194" s="58"/>
      <c r="BHW194" s="58"/>
      <c r="BHX194" s="58"/>
      <c r="BHY194" s="58"/>
      <c r="BHZ194" s="58"/>
      <c r="BIA194" s="58"/>
      <c r="BIB194" s="58"/>
      <c r="BIC194" s="58"/>
      <c r="BID194" s="58"/>
      <c r="BIE194" s="58"/>
      <c r="BIF194" s="58"/>
      <c r="BIG194" s="58"/>
      <c r="BIH194" s="58"/>
      <c r="BII194" s="58"/>
      <c r="BIJ194" s="58"/>
      <c r="BIK194" s="58"/>
      <c r="BIL194" s="58"/>
      <c r="BIM194" s="58"/>
      <c r="BIN194" s="58"/>
      <c r="BIO194" s="58"/>
      <c r="BIP194" s="58"/>
      <c r="BIQ194" s="58"/>
      <c r="BIR194" s="58"/>
      <c r="BIS194" s="58"/>
      <c r="BIT194" s="58"/>
      <c r="BIU194" s="58"/>
      <c r="BIV194" s="58"/>
      <c r="BIW194" s="58"/>
      <c r="BIX194" s="58"/>
      <c r="BIY194" s="58"/>
      <c r="BIZ194" s="58"/>
      <c r="BJA194" s="58"/>
      <c r="BJB194" s="58"/>
      <c r="BJC194" s="58"/>
      <c r="BJD194" s="58"/>
      <c r="BJE194" s="58"/>
      <c r="BJF194" s="58"/>
      <c r="BJG194" s="58"/>
      <c r="BJH194" s="58"/>
      <c r="BJI194" s="58"/>
      <c r="BJJ194" s="58"/>
      <c r="BJK194" s="58"/>
      <c r="BJL194" s="58"/>
      <c r="BJM194" s="58"/>
      <c r="BJN194" s="58"/>
      <c r="BJO194" s="58"/>
      <c r="BJP194" s="58"/>
      <c r="BJQ194" s="58"/>
      <c r="BJR194" s="58"/>
      <c r="BJS194" s="58"/>
      <c r="BJT194" s="58"/>
      <c r="BJU194" s="58"/>
      <c r="BJV194" s="58"/>
      <c r="BJW194" s="58"/>
      <c r="BJX194" s="58"/>
      <c r="BJY194" s="58"/>
      <c r="BJZ194" s="58"/>
      <c r="BKA194" s="58"/>
      <c r="BKB194" s="58"/>
      <c r="BKC194" s="58"/>
      <c r="BKD194" s="58"/>
      <c r="BKE194" s="58"/>
      <c r="BKF194" s="58"/>
      <c r="BKG194" s="58"/>
      <c r="BKH194" s="58"/>
      <c r="BKI194" s="58"/>
      <c r="BKJ194" s="58"/>
      <c r="BKK194" s="58"/>
      <c r="BKL194" s="58"/>
      <c r="BKM194" s="58"/>
      <c r="BKN194" s="58"/>
      <c r="BKO194" s="58"/>
      <c r="BKP194" s="58"/>
      <c r="BKQ194" s="58"/>
      <c r="BKR194" s="58"/>
      <c r="BKS194" s="58"/>
      <c r="BKT194" s="58"/>
      <c r="BKU194" s="58"/>
      <c r="BKV194" s="58"/>
      <c r="BKW194" s="58"/>
      <c r="BKX194" s="58"/>
      <c r="BKY194" s="58"/>
      <c r="BKZ194" s="58"/>
      <c r="BLA194" s="58"/>
      <c r="BLB194" s="58"/>
      <c r="BLC194" s="58"/>
      <c r="BLD194" s="58"/>
      <c r="BLE194" s="58"/>
      <c r="BLF194" s="58"/>
      <c r="BLG194" s="58"/>
      <c r="BLH194" s="58"/>
      <c r="BLI194" s="58"/>
      <c r="BLJ194" s="58"/>
      <c r="BLK194" s="58"/>
      <c r="BLL194" s="58"/>
      <c r="BLM194" s="58"/>
      <c r="BLN194" s="58"/>
      <c r="BLO194" s="58"/>
      <c r="BLP194" s="58"/>
      <c r="BLQ194" s="58"/>
      <c r="BLR194" s="58"/>
      <c r="BLS194" s="58"/>
      <c r="BLT194" s="58"/>
      <c r="BLU194" s="58"/>
      <c r="BLV194" s="58"/>
      <c r="BLW194" s="58"/>
      <c r="BLX194" s="58"/>
      <c r="BLY194" s="58"/>
      <c r="BLZ194" s="58"/>
      <c r="BMA194" s="58"/>
      <c r="BMB194" s="58"/>
      <c r="BMC194" s="58"/>
      <c r="BMD194" s="58"/>
      <c r="BME194" s="58"/>
      <c r="BMF194" s="58"/>
      <c r="BMG194" s="58"/>
      <c r="BMH194" s="58"/>
      <c r="BMI194" s="58"/>
      <c r="BMJ194" s="58"/>
      <c r="BMK194" s="58"/>
      <c r="BML194" s="58"/>
      <c r="BMM194" s="58"/>
      <c r="BMN194" s="58"/>
      <c r="BMO194" s="58"/>
      <c r="BMP194" s="58"/>
      <c r="BMQ194" s="58"/>
      <c r="BMR194" s="58"/>
      <c r="BMS194" s="58"/>
      <c r="BMT194" s="58"/>
      <c r="BMU194" s="58"/>
      <c r="BMV194" s="58"/>
      <c r="BMW194" s="58"/>
      <c r="BMX194" s="58"/>
      <c r="BMY194" s="58"/>
      <c r="BMZ194" s="58"/>
      <c r="BNA194" s="58"/>
      <c r="BNB194" s="58"/>
      <c r="BNC194" s="58"/>
      <c r="BND194" s="58"/>
      <c r="BNE194" s="58"/>
      <c r="BNF194" s="58"/>
      <c r="BNG194" s="58"/>
      <c r="BNH194" s="58"/>
      <c r="BNI194" s="58"/>
      <c r="BNJ194" s="58"/>
      <c r="BNK194" s="58"/>
      <c r="BNL194" s="58"/>
      <c r="BNM194" s="58"/>
      <c r="BNN194" s="58"/>
      <c r="BNO194" s="58"/>
      <c r="BNP194" s="58"/>
      <c r="BNQ194" s="58"/>
      <c r="BNR194" s="58"/>
      <c r="BNS194" s="58"/>
      <c r="BNT194" s="58"/>
      <c r="BNU194" s="58"/>
      <c r="BNV194" s="58"/>
      <c r="BNW194" s="58"/>
      <c r="BNX194" s="58"/>
      <c r="BNY194" s="58"/>
      <c r="BNZ194" s="58"/>
      <c r="BOA194" s="58"/>
      <c r="BOB194" s="58"/>
      <c r="BOC194" s="58"/>
      <c r="BOD194" s="58"/>
      <c r="BOE194" s="58"/>
      <c r="BOF194" s="58"/>
      <c r="BOG194" s="58"/>
      <c r="BOH194" s="58"/>
      <c r="BOI194" s="58"/>
      <c r="BOJ194" s="58"/>
      <c r="BOK194" s="58"/>
      <c r="BOL194" s="58"/>
      <c r="BOM194" s="58"/>
      <c r="BON194" s="58"/>
      <c r="BOO194" s="58"/>
      <c r="BOP194" s="58"/>
      <c r="BOQ194" s="58"/>
      <c r="BOR194" s="58"/>
      <c r="BOS194" s="58"/>
      <c r="BOT194" s="58"/>
      <c r="BOU194" s="58"/>
      <c r="BOV194" s="58"/>
      <c r="BOW194" s="58"/>
      <c r="BOX194" s="58"/>
      <c r="BOY194" s="58"/>
      <c r="BOZ194" s="58"/>
      <c r="BPA194" s="58"/>
      <c r="BPB194" s="58"/>
      <c r="BPC194" s="58"/>
      <c r="BPD194" s="58"/>
      <c r="BPE194" s="58"/>
      <c r="BPF194" s="58"/>
      <c r="BPG194" s="58"/>
      <c r="BPH194" s="58"/>
      <c r="BPI194" s="58"/>
      <c r="BPJ194" s="58"/>
      <c r="BPK194" s="58"/>
      <c r="BPL194" s="58"/>
      <c r="BPM194" s="58"/>
      <c r="BPN194" s="58"/>
      <c r="BPO194" s="58"/>
      <c r="BPP194" s="58"/>
      <c r="BPQ194" s="58"/>
      <c r="BPR194" s="58"/>
      <c r="BPS194" s="58"/>
      <c r="BPT194" s="58"/>
      <c r="BPU194" s="58"/>
      <c r="BPV194" s="58"/>
      <c r="BPW194" s="58"/>
      <c r="BPX194" s="58"/>
      <c r="BPY194" s="58"/>
      <c r="BPZ194" s="58"/>
      <c r="BQA194" s="58"/>
      <c r="BQB194" s="58"/>
      <c r="BQC194" s="58"/>
      <c r="BQD194" s="58"/>
      <c r="BQE194" s="58"/>
      <c r="BQF194" s="58"/>
      <c r="BQG194" s="58"/>
      <c r="BQH194" s="58"/>
      <c r="BQI194" s="58"/>
      <c r="BQJ194" s="58"/>
      <c r="BQK194" s="58"/>
      <c r="BQL194" s="58"/>
      <c r="BQM194" s="58"/>
      <c r="BQN194" s="58"/>
      <c r="BQO194" s="58"/>
      <c r="BQP194" s="58"/>
      <c r="BQQ194" s="58"/>
      <c r="BQR194" s="58"/>
      <c r="BQS194" s="58"/>
      <c r="BQT194" s="58"/>
      <c r="BQU194" s="58"/>
      <c r="BQV194" s="58"/>
      <c r="BQW194" s="58"/>
      <c r="BQX194" s="58"/>
      <c r="BQY194" s="58"/>
      <c r="BQZ194" s="58"/>
      <c r="BRA194" s="58"/>
      <c r="BRB194" s="58"/>
      <c r="BRC194" s="58"/>
      <c r="BRD194" s="58"/>
      <c r="BRE194" s="58"/>
      <c r="BRF194" s="58"/>
      <c r="BRG194" s="58"/>
      <c r="BRH194" s="58"/>
      <c r="BRI194" s="58"/>
      <c r="BRJ194" s="58"/>
      <c r="BRK194" s="58"/>
      <c r="BRL194" s="58"/>
      <c r="BRM194" s="58"/>
      <c r="BRN194" s="58"/>
      <c r="BRO194" s="58"/>
      <c r="BRP194" s="58"/>
      <c r="BRQ194" s="58"/>
      <c r="BRR194" s="58"/>
      <c r="BRS194" s="58"/>
      <c r="BRT194" s="58"/>
      <c r="BRU194" s="58"/>
      <c r="BRV194" s="58"/>
      <c r="BRW194" s="58"/>
      <c r="BRX194" s="58"/>
      <c r="BRY194" s="58"/>
      <c r="BRZ194" s="58"/>
      <c r="BSA194" s="58"/>
      <c r="BSB194" s="58"/>
      <c r="BSC194" s="58"/>
      <c r="BSD194" s="58"/>
      <c r="BSE194" s="58"/>
      <c r="BSF194" s="58"/>
      <c r="BSG194" s="58"/>
      <c r="BSH194" s="58"/>
      <c r="BSI194" s="58"/>
      <c r="BSJ194" s="58"/>
      <c r="BSK194" s="58"/>
      <c r="BSL194" s="58"/>
      <c r="BSM194" s="58"/>
      <c r="BSN194" s="58"/>
      <c r="BSO194" s="58"/>
      <c r="BSP194" s="58"/>
      <c r="BSQ194" s="58"/>
      <c r="BSR194" s="58"/>
      <c r="BSS194" s="58"/>
      <c r="BST194" s="58"/>
      <c r="BSU194" s="58"/>
      <c r="BSV194" s="58"/>
      <c r="BSW194" s="58"/>
      <c r="BSX194" s="58"/>
      <c r="BSY194" s="58"/>
      <c r="BSZ194" s="58"/>
      <c r="BTA194" s="58"/>
      <c r="BTB194" s="58"/>
      <c r="BTC194" s="58"/>
      <c r="BTD194" s="58"/>
      <c r="BTE194" s="58"/>
      <c r="BTF194" s="58"/>
      <c r="BTG194" s="58"/>
      <c r="BTH194" s="58"/>
      <c r="BTI194" s="58"/>
      <c r="BTJ194" s="58"/>
      <c r="BTK194" s="58"/>
      <c r="BTL194" s="58"/>
      <c r="BTM194" s="58"/>
      <c r="BTN194" s="58"/>
      <c r="BTO194" s="58"/>
      <c r="BTP194" s="58"/>
      <c r="BTQ194" s="58"/>
      <c r="BTR194" s="58"/>
      <c r="BTS194" s="58"/>
      <c r="BTT194" s="58"/>
      <c r="BTU194" s="58"/>
      <c r="BTV194" s="58"/>
      <c r="BTW194" s="58"/>
      <c r="BTX194" s="58"/>
      <c r="BTY194" s="58"/>
      <c r="BTZ194" s="58"/>
      <c r="BUA194" s="58"/>
      <c r="BUB194" s="58"/>
      <c r="BUC194" s="58"/>
      <c r="BUD194" s="58"/>
      <c r="BUE194" s="58"/>
      <c r="BUF194" s="58"/>
      <c r="BUG194" s="58"/>
      <c r="BUH194" s="58"/>
      <c r="BUI194" s="58"/>
      <c r="BUJ194" s="58"/>
      <c r="BUK194" s="58"/>
      <c r="BUL194" s="58"/>
      <c r="BUM194" s="58"/>
      <c r="BUN194" s="58"/>
      <c r="BUO194" s="58"/>
      <c r="BUP194" s="58"/>
      <c r="BUQ194" s="58"/>
      <c r="BUR194" s="58"/>
      <c r="BUS194" s="58"/>
      <c r="BUT194" s="58"/>
      <c r="BUU194" s="58"/>
      <c r="BUV194" s="58"/>
      <c r="BUW194" s="58"/>
      <c r="BUX194" s="58"/>
      <c r="BUY194" s="58"/>
      <c r="BUZ194" s="58"/>
      <c r="BVA194" s="58"/>
      <c r="BVB194" s="58"/>
      <c r="BVC194" s="58"/>
      <c r="BVD194" s="58"/>
      <c r="BVE194" s="58"/>
      <c r="BVF194" s="58"/>
      <c r="BVG194" s="58"/>
      <c r="BVH194" s="58"/>
      <c r="BVI194" s="58"/>
      <c r="BVJ194" s="58"/>
      <c r="BVK194" s="58"/>
      <c r="BVL194" s="58"/>
      <c r="BVM194" s="58"/>
      <c r="BVN194" s="58"/>
      <c r="BVO194" s="58"/>
      <c r="BVP194" s="58"/>
      <c r="BVQ194" s="58"/>
      <c r="BVR194" s="58"/>
      <c r="BVS194" s="58"/>
      <c r="BVT194" s="58"/>
      <c r="BVU194" s="58"/>
      <c r="BVV194" s="58"/>
      <c r="BVW194" s="58"/>
      <c r="BVX194" s="58"/>
      <c r="BVY194" s="58"/>
      <c r="BVZ194" s="58"/>
      <c r="BWA194" s="58"/>
      <c r="BWB194" s="58"/>
      <c r="BWC194" s="58"/>
      <c r="BWD194" s="58"/>
      <c r="BWE194" s="58"/>
      <c r="BWF194" s="58"/>
      <c r="BWG194" s="58"/>
      <c r="BWH194" s="58"/>
      <c r="BWI194" s="58"/>
      <c r="BWJ194" s="58"/>
      <c r="BWK194" s="58"/>
      <c r="BWL194" s="58"/>
      <c r="BWM194" s="58"/>
      <c r="BWN194" s="58"/>
      <c r="BWO194" s="58"/>
      <c r="BWP194" s="58"/>
      <c r="BWQ194" s="58"/>
      <c r="BWR194" s="58"/>
      <c r="BWS194" s="58"/>
      <c r="BWT194" s="58"/>
      <c r="BWU194" s="58"/>
      <c r="BWV194" s="58"/>
      <c r="BWW194" s="58"/>
      <c r="BWX194" s="58"/>
      <c r="BWY194" s="58"/>
      <c r="BWZ194" s="58"/>
      <c r="BXA194" s="58"/>
      <c r="BXB194" s="58"/>
      <c r="BXC194" s="58"/>
      <c r="BXD194" s="58"/>
      <c r="BXE194" s="58"/>
      <c r="BXF194" s="58"/>
      <c r="BXG194" s="58"/>
      <c r="BXH194" s="58"/>
      <c r="BXI194" s="58"/>
      <c r="BXJ194" s="58"/>
      <c r="BXK194" s="58"/>
      <c r="BXL194" s="58"/>
      <c r="BXM194" s="58"/>
      <c r="BXN194" s="58"/>
      <c r="BXO194" s="58"/>
      <c r="BXP194" s="58"/>
      <c r="BXQ194" s="58"/>
      <c r="BXR194" s="58"/>
      <c r="BXS194" s="58"/>
      <c r="BXT194" s="58"/>
      <c r="BXU194" s="58"/>
      <c r="BXV194" s="58"/>
      <c r="BXW194" s="58"/>
      <c r="BXX194" s="58"/>
      <c r="BXY194" s="58"/>
      <c r="BXZ194" s="58"/>
      <c r="BYA194" s="58"/>
      <c r="BYB194" s="58"/>
      <c r="BYC194" s="58"/>
      <c r="BYD194" s="58"/>
      <c r="BYE194" s="58"/>
      <c r="BYF194" s="58"/>
      <c r="BYG194" s="58"/>
      <c r="BYH194" s="58"/>
      <c r="BYI194" s="58"/>
      <c r="BYJ194" s="58"/>
      <c r="BYK194" s="58"/>
      <c r="BYL194" s="58"/>
      <c r="BYM194" s="58"/>
      <c r="BYN194" s="58"/>
      <c r="BYO194" s="58"/>
      <c r="BYP194" s="58"/>
      <c r="BYQ194" s="58"/>
      <c r="BYR194" s="58"/>
      <c r="BYS194" s="58"/>
      <c r="BYT194" s="58"/>
      <c r="BYU194" s="58"/>
      <c r="BYV194" s="58"/>
      <c r="BYW194" s="58"/>
      <c r="BYX194" s="58"/>
      <c r="BYY194" s="58"/>
      <c r="BYZ194" s="58"/>
      <c r="BZA194" s="58"/>
      <c r="BZB194" s="58"/>
      <c r="BZC194" s="58"/>
      <c r="BZD194" s="58"/>
      <c r="BZE194" s="58"/>
      <c r="BZF194" s="58"/>
      <c r="BZG194" s="58"/>
      <c r="BZH194" s="58"/>
      <c r="BZI194" s="58"/>
      <c r="BZJ194" s="58"/>
      <c r="BZK194" s="58"/>
      <c r="BZL194" s="58"/>
      <c r="BZM194" s="58"/>
      <c r="BZN194" s="58"/>
      <c r="BZO194" s="58"/>
      <c r="BZP194" s="58"/>
      <c r="BZQ194" s="58"/>
      <c r="BZR194" s="58"/>
      <c r="BZS194" s="58"/>
      <c r="BZT194" s="58"/>
      <c r="BZU194" s="58"/>
      <c r="BZV194" s="58"/>
      <c r="BZW194" s="58"/>
      <c r="BZX194" s="58"/>
      <c r="BZY194" s="58"/>
      <c r="BZZ194" s="58"/>
      <c r="CAA194" s="58"/>
      <c r="CAB194" s="58"/>
      <c r="CAC194" s="58"/>
      <c r="CAD194" s="58"/>
      <c r="CAE194" s="58"/>
      <c r="CAF194" s="58"/>
      <c r="CAG194" s="58"/>
      <c r="CAH194" s="58"/>
      <c r="CAI194" s="58"/>
      <c r="CAJ194" s="58"/>
      <c r="CAK194" s="58"/>
      <c r="CAL194" s="58"/>
      <c r="CAM194" s="58"/>
      <c r="CAN194" s="58"/>
      <c r="CAO194" s="58"/>
      <c r="CAP194" s="58"/>
      <c r="CAQ194" s="58"/>
      <c r="CAR194" s="58"/>
      <c r="CAS194" s="58"/>
      <c r="CAT194" s="58"/>
      <c r="CAU194" s="58"/>
      <c r="CAV194" s="58"/>
      <c r="CAW194" s="58"/>
      <c r="CAX194" s="58"/>
      <c r="CAY194" s="58"/>
      <c r="CAZ194" s="58"/>
      <c r="CBA194" s="58"/>
      <c r="CBB194" s="58"/>
      <c r="CBC194" s="58"/>
      <c r="CBD194" s="58"/>
      <c r="CBE194" s="58"/>
      <c r="CBF194" s="58"/>
      <c r="CBG194" s="58"/>
      <c r="CBH194" s="58"/>
      <c r="CBI194" s="58"/>
      <c r="CBJ194" s="58"/>
      <c r="CBK194" s="58"/>
      <c r="CBL194" s="58"/>
      <c r="CBM194" s="58"/>
      <c r="CBN194" s="58"/>
      <c r="CBO194" s="58"/>
      <c r="CBP194" s="58"/>
      <c r="CBQ194" s="58"/>
      <c r="CBR194" s="58"/>
      <c r="CBS194" s="58"/>
      <c r="CBT194" s="58"/>
      <c r="CBU194" s="58"/>
      <c r="CBV194" s="58"/>
      <c r="CBW194" s="58"/>
      <c r="CBX194" s="58"/>
      <c r="CBY194" s="58"/>
      <c r="CBZ194" s="58"/>
      <c r="CCA194" s="58"/>
      <c r="CCB194" s="58"/>
      <c r="CCC194" s="58"/>
      <c r="CCD194" s="58"/>
      <c r="CCE194" s="58"/>
      <c r="CCF194" s="58"/>
      <c r="CCG194" s="58"/>
      <c r="CCH194" s="58"/>
      <c r="CCI194" s="58"/>
      <c r="CCJ194" s="58"/>
      <c r="CCK194" s="58"/>
      <c r="CCL194" s="58"/>
      <c r="CCM194" s="58"/>
      <c r="CCN194" s="58"/>
      <c r="CCO194" s="58"/>
      <c r="CCP194" s="58"/>
      <c r="CCQ194" s="58"/>
      <c r="CCR194" s="58"/>
      <c r="CCS194" s="58"/>
      <c r="CCT194" s="58"/>
      <c r="CCU194" s="58"/>
      <c r="CCV194" s="58"/>
      <c r="CCW194" s="58"/>
      <c r="CCX194" s="58"/>
      <c r="CCY194" s="58"/>
      <c r="CCZ194" s="58"/>
      <c r="CDA194" s="58"/>
      <c r="CDB194" s="58"/>
      <c r="CDC194" s="58"/>
      <c r="CDD194" s="58"/>
      <c r="CDE194" s="58"/>
      <c r="CDF194" s="58"/>
      <c r="CDG194" s="58"/>
      <c r="CDH194" s="58"/>
      <c r="CDI194" s="58"/>
      <c r="CDJ194" s="58"/>
      <c r="CDK194" s="58"/>
      <c r="CDL194" s="58"/>
      <c r="CDM194" s="58"/>
      <c r="CDN194" s="58"/>
      <c r="CDO194" s="58"/>
      <c r="CDP194" s="58"/>
      <c r="CDQ194" s="58"/>
      <c r="CDR194" s="58"/>
      <c r="CDS194" s="58"/>
      <c r="CDT194" s="58"/>
      <c r="CDU194" s="58"/>
      <c r="CDV194" s="58"/>
      <c r="CDW194" s="58"/>
      <c r="CDX194" s="58"/>
      <c r="CDY194" s="58"/>
      <c r="CDZ194" s="58"/>
      <c r="CEA194" s="58"/>
      <c r="CEB194" s="58"/>
      <c r="CEC194" s="58"/>
      <c r="CED194" s="58"/>
      <c r="CEE194" s="58"/>
      <c r="CEF194" s="58"/>
      <c r="CEG194" s="58"/>
      <c r="CEH194" s="58"/>
      <c r="CEI194" s="58"/>
      <c r="CEJ194" s="58"/>
      <c r="CEK194" s="58"/>
      <c r="CEL194" s="58"/>
      <c r="CEM194" s="58"/>
      <c r="CEN194" s="58"/>
      <c r="CEO194" s="58"/>
      <c r="CEP194" s="58"/>
      <c r="CEQ194" s="58"/>
      <c r="CER194" s="58"/>
      <c r="CES194" s="58"/>
      <c r="CET194" s="58"/>
      <c r="CEU194" s="58"/>
      <c r="CEV194" s="58"/>
      <c r="CEW194" s="58"/>
      <c r="CEX194" s="58"/>
      <c r="CEY194" s="58"/>
      <c r="CEZ194" s="58"/>
      <c r="CFA194" s="58"/>
      <c r="CFB194" s="58"/>
      <c r="CFC194" s="58"/>
      <c r="CFD194" s="58"/>
      <c r="CFE194" s="58"/>
      <c r="CFF194" s="58"/>
      <c r="CFG194" s="58"/>
      <c r="CFH194" s="58"/>
      <c r="CFI194" s="58"/>
      <c r="CFJ194" s="58"/>
      <c r="CFK194" s="58"/>
      <c r="CFL194" s="58"/>
      <c r="CFM194" s="58"/>
      <c r="CFN194" s="58"/>
      <c r="CFO194" s="58"/>
      <c r="CFP194" s="58"/>
      <c r="CFQ194" s="58"/>
      <c r="CFR194" s="58"/>
      <c r="CFS194" s="58"/>
      <c r="CFT194" s="58"/>
      <c r="CFU194" s="58"/>
      <c r="CFV194" s="58"/>
      <c r="CFW194" s="58"/>
      <c r="CFX194" s="58"/>
      <c r="CFY194" s="58"/>
      <c r="CFZ194" s="58"/>
      <c r="CGA194" s="58"/>
      <c r="CGB194" s="58"/>
      <c r="CGC194" s="58"/>
      <c r="CGD194" s="58"/>
      <c r="CGE194" s="58"/>
      <c r="CGF194" s="58"/>
      <c r="CGG194" s="58"/>
      <c r="CGH194" s="58"/>
      <c r="CGI194" s="58"/>
      <c r="CGJ194" s="58"/>
      <c r="CGK194" s="58"/>
      <c r="CGL194" s="58"/>
      <c r="CGM194" s="58"/>
      <c r="CGN194" s="58"/>
      <c r="CGO194" s="58"/>
      <c r="CGP194" s="58"/>
      <c r="CGQ194" s="58"/>
      <c r="CGR194" s="58"/>
      <c r="CGS194" s="58"/>
      <c r="CGT194" s="58"/>
      <c r="CGU194" s="58"/>
      <c r="CGV194" s="58"/>
      <c r="CGW194" s="58"/>
      <c r="CGX194" s="58"/>
      <c r="CGY194" s="58"/>
      <c r="CGZ194" s="58"/>
      <c r="CHA194" s="58"/>
      <c r="CHB194" s="58"/>
      <c r="CHC194" s="58"/>
      <c r="CHD194" s="58"/>
      <c r="CHE194" s="58"/>
      <c r="CHF194" s="58"/>
      <c r="CHG194" s="58"/>
      <c r="CHH194" s="58"/>
      <c r="CHI194" s="58"/>
      <c r="CHJ194" s="58"/>
      <c r="CHK194" s="58"/>
      <c r="CHL194" s="58"/>
      <c r="CHM194" s="58"/>
      <c r="CHN194" s="58"/>
      <c r="CHO194" s="58"/>
      <c r="CHP194" s="58"/>
      <c r="CHQ194" s="58"/>
      <c r="CHR194" s="58"/>
      <c r="CHS194" s="58"/>
      <c r="CHT194" s="58"/>
      <c r="CHU194" s="58"/>
      <c r="CHV194" s="58"/>
      <c r="CHW194" s="58"/>
      <c r="CHX194" s="58"/>
      <c r="CHY194" s="58"/>
      <c r="CHZ194" s="58"/>
      <c r="CIA194" s="58"/>
      <c r="CIB194" s="58"/>
      <c r="CIC194" s="58"/>
      <c r="CID194" s="58"/>
      <c r="CIE194" s="58"/>
      <c r="CIF194" s="58"/>
      <c r="CIG194" s="58"/>
      <c r="CIH194" s="58"/>
      <c r="CII194" s="58"/>
      <c r="CIJ194" s="58"/>
      <c r="CIK194" s="58"/>
      <c r="CIL194" s="58"/>
      <c r="CIM194" s="58"/>
      <c r="CIN194" s="58"/>
      <c r="CIO194" s="58"/>
      <c r="CIP194" s="58"/>
      <c r="CIQ194" s="58"/>
      <c r="CIR194" s="58"/>
      <c r="CIS194" s="58"/>
      <c r="CIT194" s="58"/>
      <c r="CIU194" s="58"/>
      <c r="CIV194" s="58"/>
      <c r="CIW194" s="58"/>
      <c r="CIX194" s="58"/>
      <c r="CIY194" s="58"/>
      <c r="CIZ194" s="58"/>
      <c r="CJA194" s="58"/>
      <c r="CJB194" s="58"/>
      <c r="CJC194" s="58"/>
      <c r="CJD194" s="58"/>
      <c r="CJE194" s="58"/>
      <c r="CJF194" s="58"/>
      <c r="CJG194" s="58"/>
      <c r="CJH194" s="58"/>
      <c r="CJI194" s="58"/>
      <c r="CJJ194" s="58"/>
      <c r="CJK194" s="58"/>
      <c r="CJL194" s="58"/>
      <c r="CJM194" s="58"/>
      <c r="CJN194" s="58"/>
      <c r="CJO194" s="58"/>
      <c r="CJP194" s="58"/>
      <c r="CJQ194" s="58"/>
      <c r="CJR194" s="58"/>
      <c r="CJS194" s="58"/>
      <c r="CJT194" s="58"/>
      <c r="CJU194" s="58"/>
      <c r="CJV194" s="58"/>
      <c r="CJW194" s="58"/>
      <c r="CJX194" s="58"/>
      <c r="CJY194" s="58"/>
      <c r="CJZ194" s="58"/>
      <c r="CKA194" s="58"/>
      <c r="CKB194" s="58"/>
      <c r="CKC194" s="58"/>
      <c r="CKD194" s="58"/>
      <c r="CKE194" s="58"/>
      <c r="CKF194" s="58"/>
      <c r="CKG194" s="58"/>
      <c r="CKH194" s="58"/>
      <c r="CKI194" s="58"/>
      <c r="CKJ194" s="58"/>
      <c r="CKK194" s="58"/>
      <c r="CKL194" s="58"/>
      <c r="CKM194" s="58"/>
      <c r="CKN194" s="58"/>
      <c r="CKO194" s="58"/>
      <c r="CKP194" s="58"/>
      <c r="CKQ194" s="58"/>
      <c r="CKR194" s="58"/>
      <c r="CKS194" s="58"/>
      <c r="CKT194" s="58"/>
      <c r="CKU194" s="58"/>
      <c r="CKV194" s="58"/>
      <c r="CKW194" s="58"/>
      <c r="CKX194" s="58"/>
      <c r="CKY194" s="58"/>
      <c r="CKZ194" s="58"/>
      <c r="CLA194" s="58"/>
      <c r="CLB194" s="58"/>
      <c r="CLC194" s="58"/>
      <c r="CLD194" s="58"/>
      <c r="CLE194" s="58"/>
      <c r="CLF194" s="58"/>
      <c r="CLG194" s="58"/>
      <c r="CLH194" s="58"/>
      <c r="CLI194" s="58"/>
      <c r="CLJ194" s="58"/>
      <c r="CLK194" s="58"/>
      <c r="CLL194" s="58"/>
      <c r="CLM194" s="58"/>
      <c r="CLN194" s="58"/>
      <c r="CLO194" s="58"/>
      <c r="CLP194" s="58"/>
      <c r="CLQ194" s="58"/>
      <c r="CLR194" s="58"/>
      <c r="CLS194" s="58"/>
      <c r="CLT194" s="58"/>
      <c r="CLU194" s="58"/>
      <c r="CLV194" s="58"/>
      <c r="CLW194" s="58"/>
      <c r="CLX194" s="58"/>
      <c r="CLY194" s="58"/>
      <c r="CLZ194" s="58"/>
      <c r="CMA194" s="58"/>
      <c r="CMB194" s="58"/>
      <c r="CMC194" s="58"/>
      <c r="CMD194" s="58"/>
      <c r="CME194" s="58"/>
      <c r="CMF194" s="58"/>
      <c r="CMG194" s="58"/>
      <c r="CMH194" s="58"/>
      <c r="CMI194" s="58"/>
      <c r="CMJ194" s="58"/>
      <c r="CMK194" s="58"/>
      <c r="CML194" s="58"/>
      <c r="CMM194" s="58"/>
      <c r="CMN194" s="58"/>
      <c r="CMO194" s="58"/>
      <c r="CMP194" s="58"/>
      <c r="CMQ194" s="58"/>
      <c r="CMR194" s="58"/>
      <c r="CMS194" s="58"/>
      <c r="CMT194" s="58"/>
      <c r="CMU194" s="58"/>
      <c r="CMV194" s="58"/>
      <c r="CMW194" s="58"/>
      <c r="CMX194" s="58"/>
      <c r="CMY194" s="58"/>
      <c r="CMZ194" s="58"/>
      <c r="CNA194" s="58"/>
      <c r="CNB194" s="58"/>
      <c r="CNC194" s="58"/>
      <c r="CND194" s="58"/>
      <c r="CNE194" s="58"/>
      <c r="CNF194" s="58"/>
      <c r="CNG194" s="58"/>
      <c r="CNH194" s="58"/>
      <c r="CNI194" s="58"/>
      <c r="CNJ194" s="58"/>
      <c r="CNK194" s="58"/>
      <c r="CNL194" s="58"/>
      <c r="CNM194" s="58"/>
      <c r="CNN194" s="58"/>
      <c r="CNO194" s="58"/>
      <c r="CNP194" s="58"/>
      <c r="CNQ194" s="58"/>
      <c r="CNR194" s="58"/>
      <c r="CNS194" s="58"/>
      <c r="CNT194" s="58"/>
      <c r="CNU194" s="58"/>
      <c r="CNV194" s="58"/>
      <c r="CNW194" s="58"/>
      <c r="CNX194" s="58"/>
      <c r="CNY194" s="58"/>
      <c r="CNZ194" s="58"/>
      <c r="COA194" s="58"/>
      <c r="COB194" s="58"/>
      <c r="COC194" s="58"/>
      <c r="COD194" s="58"/>
      <c r="COE194" s="58"/>
      <c r="COF194" s="58"/>
      <c r="COG194" s="58"/>
      <c r="COH194" s="58"/>
      <c r="COI194" s="58"/>
      <c r="COJ194" s="58"/>
      <c r="COK194" s="58"/>
      <c r="COL194" s="58"/>
      <c r="COM194" s="58"/>
      <c r="CON194" s="58"/>
      <c r="COO194" s="58"/>
      <c r="COP194" s="58"/>
      <c r="COQ194" s="58"/>
      <c r="COR194" s="58"/>
      <c r="COS194" s="58"/>
      <c r="COT194" s="58"/>
      <c r="COU194" s="58"/>
      <c r="COV194" s="58"/>
      <c r="COW194" s="58"/>
      <c r="COX194" s="58"/>
      <c r="COY194" s="58"/>
      <c r="COZ194" s="58"/>
      <c r="CPA194" s="58"/>
      <c r="CPB194" s="58"/>
      <c r="CPC194" s="58"/>
      <c r="CPD194" s="58"/>
      <c r="CPE194" s="58"/>
      <c r="CPF194" s="58"/>
      <c r="CPG194" s="58"/>
      <c r="CPH194" s="58"/>
      <c r="CPI194" s="58"/>
      <c r="CPJ194" s="58"/>
      <c r="CPK194" s="58"/>
      <c r="CPL194" s="58"/>
      <c r="CPM194" s="58"/>
      <c r="CPN194" s="58"/>
      <c r="CPO194" s="58"/>
      <c r="CPP194" s="58"/>
      <c r="CPQ194" s="58"/>
      <c r="CPR194" s="58"/>
      <c r="CPS194" s="58"/>
      <c r="CPT194" s="58"/>
      <c r="CPU194" s="58"/>
      <c r="CPV194" s="58"/>
      <c r="CPW194" s="58"/>
      <c r="CPX194" s="58"/>
      <c r="CPY194" s="58"/>
      <c r="CPZ194" s="58"/>
      <c r="CQA194" s="58"/>
      <c r="CQB194" s="58"/>
      <c r="CQC194" s="58"/>
      <c r="CQD194" s="58"/>
      <c r="CQE194" s="58"/>
      <c r="CQF194" s="58"/>
      <c r="CQG194" s="58"/>
      <c r="CQH194" s="58"/>
      <c r="CQI194" s="58"/>
      <c r="CQJ194" s="58"/>
      <c r="CQK194" s="58"/>
      <c r="CQL194" s="58"/>
      <c r="CQM194" s="58"/>
      <c r="CQN194" s="58"/>
      <c r="CQO194" s="58"/>
      <c r="CQP194" s="58"/>
      <c r="CQQ194" s="58"/>
      <c r="CQR194" s="58"/>
      <c r="CQS194" s="58"/>
      <c r="CQT194" s="58"/>
      <c r="CQU194" s="58"/>
      <c r="CQV194" s="58"/>
      <c r="CQW194" s="58"/>
      <c r="CQX194" s="58"/>
      <c r="CQY194" s="58"/>
      <c r="CQZ194" s="58"/>
      <c r="CRA194" s="58"/>
      <c r="CRB194" s="58"/>
      <c r="CRC194" s="58"/>
      <c r="CRD194" s="58"/>
      <c r="CRE194" s="58"/>
      <c r="CRF194" s="58"/>
      <c r="CRG194" s="58"/>
      <c r="CRH194" s="58"/>
      <c r="CRI194" s="58"/>
      <c r="CRJ194" s="58"/>
      <c r="CRK194" s="58"/>
      <c r="CRL194" s="58"/>
      <c r="CRM194" s="58"/>
      <c r="CRN194" s="58"/>
      <c r="CRO194" s="58"/>
      <c r="CRP194" s="58"/>
      <c r="CRQ194" s="58"/>
      <c r="CRR194" s="58"/>
      <c r="CRS194" s="58"/>
      <c r="CRT194" s="58"/>
      <c r="CRU194" s="58"/>
      <c r="CRV194" s="58"/>
      <c r="CRW194" s="58"/>
      <c r="CRX194" s="58"/>
      <c r="CRY194" s="58"/>
      <c r="CRZ194" s="58"/>
      <c r="CSA194" s="58"/>
      <c r="CSB194" s="58"/>
      <c r="CSC194" s="58"/>
      <c r="CSD194" s="58"/>
      <c r="CSE194" s="58"/>
      <c r="CSF194" s="58"/>
      <c r="CSG194" s="58"/>
      <c r="CSH194" s="58"/>
      <c r="CSI194" s="58"/>
      <c r="CSJ194" s="58"/>
      <c r="CSK194" s="58"/>
      <c r="CSL194" s="58"/>
      <c r="CSM194" s="58"/>
      <c r="CSN194" s="58"/>
      <c r="CSO194" s="58"/>
      <c r="CSP194" s="58"/>
      <c r="CSQ194" s="58"/>
      <c r="CSR194" s="58"/>
      <c r="CSS194" s="58"/>
      <c r="CST194" s="58"/>
      <c r="CSU194" s="58"/>
      <c r="CSV194" s="58"/>
      <c r="CSW194" s="58"/>
      <c r="CSX194" s="58"/>
      <c r="CSY194" s="58"/>
      <c r="CSZ194" s="58"/>
      <c r="CTA194" s="58"/>
      <c r="CTB194" s="58"/>
      <c r="CTC194" s="58"/>
      <c r="CTD194" s="58"/>
      <c r="CTE194" s="58"/>
      <c r="CTF194" s="58"/>
      <c r="CTG194" s="58"/>
      <c r="CTH194" s="58"/>
      <c r="CTI194" s="58"/>
      <c r="CTJ194" s="58"/>
      <c r="CTK194" s="58"/>
      <c r="CTL194" s="58"/>
      <c r="CTM194" s="58"/>
      <c r="CTN194" s="58"/>
      <c r="CTO194" s="58"/>
      <c r="CTP194" s="58"/>
      <c r="CTQ194" s="58"/>
      <c r="CTR194" s="58"/>
      <c r="CTS194" s="58"/>
      <c r="CTT194" s="58"/>
      <c r="CTU194" s="58"/>
      <c r="CTV194" s="58"/>
      <c r="CTW194" s="58"/>
      <c r="CTX194" s="58"/>
      <c r="CTY194" s="58"/>
      <c r="CTZ194" s="58"/>
      <c r="CUA194" s="58"/>
      <c r="CUB194" s="58"/>
      <c r="CUC194" s="58"/>
      <c r="CUD194" s="58"/>
      <c r="CUE194" s="58"/>
      <c r="CUF194" s="58"/>
      <c r="CUG194" s="58"/>
      <c r="CUH194" s="58"/>
      <c r="CUI194" s="58"/>
      <c r="CUJ194" s="58"/>
      <c r="CUK194" s="58"/>
      <c r="CUL194" s="58"/>
      <c r="CUM194" s="58"/>
      <c r="CUN194" s="58"/>
      <c r="CUO194" s="58"/>
      <c r="CUP194" s="58"/>
      <c r="CUQ194" s="58"/>
      <c r="CUR194" s="58"/>
      <c r="CUS194" s="58"/>
      <c r="CUT194" s="58"/>
      <c r="CUU194" s="58"/>
      <c r="CUV194" s="58"/>
      <c r="CUW194" s="58"/>
      <c r="CUX194" s="58"/>
      <c r="CUY194" s="58"/>
      <c r="CUZ194" s="58"/>
      <c r="CVA194" s="58"/>
      <c r="CVB194" s="58"/>
      <c r="CVC194" s="58"/>
      <c r="CVD194" s="58"/>
      <c r="CVE194" s="58"/>
      <c r="CVF194" s="58"/>
      <c r="CVG194" s="58"/>
      <c r="CVH194" s="58"/>
      <c r="CVI194" s="58"/>
      <c r="CVJ194" s="58"/>
      <c r="CVK194" s="58"/>
      <c r="CVL194" s="58"/>
      <c r="CVM194" s="58"/>
      <c r="CVN194" s="58"/>
      <c r="CVO194" s="58"/>
      <c r="CVP194" s="58"/>
      <c r="CVQ194" s="58"/>
      <c r="CVR194" s="58"/>
      <c r="CVS194" s="58"/>
      <c r="CVT194" s="58"/>
      <c r="CVU194" s="58"/>
      <c r="CVV194" s="58"/>
      <c r="CVW194" s="58"/>
      <c r="CVX194" s="58"/>
      <c r="CVY194" s="58"/>
      <c r="CVZ194" s="58"/>
      <c r="CWA194" s="58"/>
      <c r="CWB194" s="58"/>
      <c r="CWC194" s="58"/>
      <c r="CWD194" s="58"/>
      <c r="CWE194" s="58"/>
      <c r="CWF194" s="58"/>
      <c r="CWG194" s="58"/>
      <c r="CWH194" s="58"/>
      <c r="CWI194" s="58"/>
      <c r="CWJ194" s="58"/>
      <c r="CWK194" s="58"/>
      <c r="CWL194" s="58"/>
      <c r="CWM194" s="58"/>
      <c r="CWN194" s="58"/>
      <c r="CWO194" s="58"/>
      <c r="CWP194" s="58"/>
      <c r="CWQ194" s="58"/>
      <c r="CWR194" s="58"/>
      <c r="CWS194" s="58"/>
      <c r="CWT194" s="58"/>
      <c r="CWU194" s="58"/>
      <c r="CWV194" s="58"/>
      <c r="CWW194" s="58"/>
      <c r="CWX194" s="58"/>
      <c r="CWY194" s="58"/>
      <c r="CWZ194" s="58"/>
      <c r="CXA194" s="58"/>
      <c r="CXB194" s="58"/>
      <c r="CXC194" s="58"/>
      <c r="CXD194" s="58"/>
      <c r="CXE194" s="58"/>
      <c r="CXF194" s="58"/>
      <c r="CXG194" s="58"/>
      <c r="CXH194" s="58"/>
      <c r="CXI194" s="58"/>
      <c r="CXJ194" s="58"/>
      <c r="CXK194" s="58"/>
      <c r="CXL194" s="58"/>
      <c r="CXM194" s="58"/>
      <c r="CXN194" s="58"/>
      <c r="CXO194" s="58"/>
      <c r="CXP194" s="58"/>
      <c r="CXQ194" s="58"/>
      <c r="CXR194" s="58"/>
      <c r="CXS194" s="58"/>
      <c r="CXT194" s="58"/>
      <c r="CXU194" s="58"/>
      <c r="CXV194" s="58"/>
      <c r="CXW194" s="58"/>
      <c r="CXX194" s="58"/>
      <c r="CXY194" s="58"/>
      <c r="CXZ194" s="58"/>
      <c r="CYA194" s="58"/>
      <c r="CYB194" s="58"/>
      <c r="CYC194" s="58"/>
      <c r="CYD194" s="58"/>
      <c r="CYE194" s="58"/>
      <c r="CYF194" s="58"/>
      <c r="CYG194" s="58"/>
      <c r="CYH194" s="58"/>
      <c r="CYI194" s="58"/>
      <c r="CYJ194" s="58"/>
      <c r="CYK194" s="58"/>
      <c r="CYL194" s="58"/>
      <c r="CYM194" s="58"/>
      <c r="CYN194" s="58"/>
      <c r="CYO194" s="58"/>
      <c r="CYP194" s="58"/>
      <c r="CYQ194" s="58"/>
      <c r="CYR194" s="58"/>
      <c r="CYS194" s="58"/>
      <c r="CYT194" s="58"/>
      <c r="CYU194" s="58"/>
      <c r="CYV194" s="58"/>
      <c r="CYW194" s="58"/>
      <c r="CYX194" s="58"/>
      <c r="CYY194" s="58"/>
      <c r="CYZ194" s="58"/>
      <c r="CZA194" s="58"/>
      <c r="CZB194" s="58"/>
      <c r="CZC194" s="58"/>
      <c r="CZD194" s="58"/>
      <c r="CZE194" s="58"/>
      <c r="CZF194" s="58"/>
      <c r="CZG194" s="58"/>
      <c r="CZH194" s="58"/>
      <c r="CZI194" s="58"/>
      <c r="CZJ194" s="58"/>
      <c r="CZK194" s="58"/>
      <c r="CZL194" s="58"/>
      <c r="CZM194" s="58"/>
      <c r="CZN194" s="58"/>
      <c r="CZO194" s="58"/>
      <c r="CZP194" s="58"/>
      <c r="CZQ194" s="58"/>
      <c r="CZR194" s="58"/>
      <c r="CZS194" s="58"/>
      <c r="CZT194" s="58"/>
      <c r="CZU194" s="58"/>
      <c r="CZV194" s="58"/>
      <c r="CZW194" s="58"/>
      <c r="CZX194" s="58"/>
      <c r="CZY194" s="58"/>
      <c r="CZZ194" s="58"/>
      <c r="DAA194" s="58"/>
      <c r="DAB194" s="58"/>
      <c r="DAC194" s="58"/>
      <c r="DAD194" s="58"/>
      <c r="DAE194" s="58"/>
      <c r="DAF194" s="58"/>
      <c r="DAG194" s="58"/>
      <c r="DAH194" s="58"/>
      <c r="DAI194" s="58"/>
      <c r="DAJ194" s="58"/>
      <c r="DAK194" s="58"/>
      <c r="DAL194" s="58"/>
      <c r="DAM194" s="58"/>
      <c r="DAN194" s="58"/>
      <c r="DAO194" s="58"/>
      <c r="DAP194" s="58"/>
      <c r="DAQ194" s="58"/>
      <c r="DAR194" s="58"/>
      <c r="DAS194" s="58"/>
      <c r="DAT194" s="58"/>
      <c r="DAU194" s="58"/>
      <c r="DAV194" s="58"/>
      <c r="DAW194" s="58"/>
      <c r="DAX194" s="58"/>
      <c r="DAY194" s="58"/>
      <c r="DAZ194" s="58"/>
      <c r="DBA194" s="58"/>
      <c r="DBB194" s="58"/>
      <c r="DBC194" s="58"/>
      <c r="DBD194" s="58"/>
      <c r="DBE194" s="58"/>
      <c r="DBF194" s="58"/>
      <c r="DBG194" s="58"/>
      <c r="DBH194" s="58"/>
      <c r="DBI194" s="58"/>
      <c r="DBJ194" s="58"/>
      <c r="DBK194" s="58"/>
      <c r="DBL194" s="58"/>
      <c r="DBM194" s="58"/>
      <c r="DBN194" s="58"/>
      <c r="DBO194" s="58"/>
      <c r="DBP194" s="58"/>
      <c r="DBQ194" s="58"/>
      <c r="DBR194" s="58"/>
      <c r="DBS194" s="58"/>
      <c r="DBT194" s="58"/>
      <c r="DBU194" s="58"/>
      <c r="DBV194" s="58"/>
      <c r="DBW194" s="58"/>
      <c r="DBX194" s="58"/>
      <c r="DBY194" s="58"/>
      <c r="DBZ194" s="58"/>
      <c r="DCA194" s="58"/>
      <c r="DCB194" s="58"/>
      <c r="DCC194" s="58"/>
      <c r="DCD194" s="58"/>
      <c r="DCE194" s="58"/>
      <c r="DCF194" s="58"/>
      <c r="DCG194" s="58"/>
      <c r="DCH194" s="58"/>
      <c r="DCI194" s="58"/>
      <c r="DCJ194" s="58"/>
      <c r="DCK194" s="58"/>
      <c r="DCL194" s="58"/>
      <c r="DCM194" s="58"/>
      <c r="DCN194" s="58"/>
      <c r="DCO194" s="58"/>
      <c r="DCP194" s="58"/>
      <c r="DCQ194" s="58"/>
      <c r="DCR194" s="58"/>
      <c r="DCS194" s="58"/>
      <c r="DCT194" s="58"/>
      <c r="DCU194" s="58"/>
      <c r="DCV194" s="58"/>
      <c r="DCW194" s="58"/>
      <c r="DCX194" s="58"/>
      <c r="DCY194" s="58"/>
      <c r="DCZ194" s="58"/>
      <c r="DDA194" s="58"/>
      <c r="DDB194" s="58"/>
      <c r="DDC194" s="58"/>
      <c r="DDD194" s="58"/>
      <c r="DDE194" s="58"/>
      <c r="DDF194" s="58"/>
      <c r="DDG194" s="58"/>
      <c r="DDH194" s="58"/>
      <c r="DDI194" s="58"/>
      <c r="DDJ194" s="58"/>
      <c r="DDK194" s="58"/>
      <c r="DDL194" s="58"/>
      <c r="DDM194" s="58"/>
      <c r="DDN194" s="58"/>
      <c r="DDO194" s="58"/>
      <c r="DDP194" s="58"/>
      <c r="DDQ194" s="58"/>
      <c r="DDR194" s="58"/>
      <c r="DDS194" s="58"/>
      <c r="DDT194" s="58"/>
      <c r="DDU194" s="58"/>
      <c r="DDV194" s="58"/>
      <c r="DDW194" s="58"/>
      <c r="DDX194" s="58"/>
      <c r="DDY194" s="58"/>
      <c r="DDZ194" s="58"/>
      <c r="DEA194" s="58"/>
      <c r="DEB194" s="58"/>
      <c r="DEC194" s="58"/>
      <c r="DED194" s="58"/>
      <c r="DEE194" s="58"/>
      <c r="DEF194" s="58"/>
      <c r="DEG194" s="58"/>
      <c r="DEH194" s="58"/>
      <c r="DEI194" s="58"/>
      <c r="DEJ194" s="58"/>
      <c r="DEK194" s="58"/>
      <c r="DEL194" s="58"/>
      <c r="DEM194" s="58"/>
      <c r="DEN194" s="58"/>
      <c r="DEO194" s="58"/>
      <c r="DEP194" s="58"/>
      <c r="DEQ194" s="58"/>
      <c r="DER194" s="58"/>
      <c r="DES194" s="58"/>
      <c r="DET194" s="58"/>
      <c r="DEU194" s="58"/>
      <c r="DEV194" s="58"/>
      <c r="DEW194" s="58"/>
      <c r="DEX194" s="58"/>
      <c r="DEY194" s="58"/>
      <c r="DEZ194" s="58"/>
      <c r="DFA194" s="58"/>
      <c r="DFB194" s="58"/>
      <c r="DFC194" s="58"/>
      <c r="DFD194" s="58"/>
      <c r="DFE194" s="58"/>
      <c r="DFF194" s="58"/>
      <c r="DFG194" s="58"/>
      <c r="DFH194" s="58"/>
      <c r="DFI194" s="58"/>
      <c r="DFJ194" s="58"/>
      <c r="DFK194" s="58"/>
      <c r="DFL194" s="58"/>
      <c r="DFM194" s="58"/>
      <c r="DFN194" s="58"/>
      <c r="DFO194" s="58"/>
      <c r="DFP194" s="58"/>
      <c r="DFQ194" s="58"/>
      <c r="DFR194" s="58"/>
      <c r="DFS194" s="58"/>
      <c r="DFT194" s="58"/>
      <c r="DFU194" s="58"/>
      <c r="DFV194" s="58"/>
      <c r="DFW194" s="58"/>
      <c r="DFX194" s="58"/>
      <c r="DFY194" s="58"/>
      <c r="DFZ194" s="58"/>
      <c r="DGA194" s="58"/>
      <c r="DGB194" s="58"/>
      <c r="DGC194" s="58"/>
      <c r="DGD194" s="58"/>
      <c r="DGE194" s="58"/>
      <c r="DGF194" s="58"/>
      <c r="DGG194" s="58"/>
      <c r="DGH194" s="58"/>
      <c r="DGI194" s="58"/>
      <c r="DGJ194" s="58"/>
      <c r="DGK194" s="58"/>
      <c r="DGL194" s="58"/>
      <c r="DGM194" s="58"/>
      <c r="DGN194" s="58"/>
      <c r="DGO194" s="58"/>
      <c r="DGP194" s="58"/>
      <c r="DGQ194" s="58"/>
      <c r="DGR194" s="58"/>
      <c r="DGS194" s="58"/>
      <c r="DGT194" s="58"/>
      <c r="DGU194" s="58"/>
      <c r="DGV194" s="58"/>
      <c r="DGW194" s="58"/>
      <c r="DGX194" s="58"/>
      <c r="DGY194" s="58"/>
      <c r="DGZ194" s="58"/>
      <c r="DHA194" s="58"/>
      <c r="DHB194" s="58"/>
      <c r="DHC194" s="58"/>
      <c r="DHD194" s="58"/>
      <c r="DHE194" s="58"/>
      <c r="DHF194" s="58"/>
      <c r="DHG194" s="58"/>
      <c r="DHH194" s="58"/>
      <c r="DHI194" s="58"/>
      <c r="DHJ194" s="58"/>
      <c r="DHK194" s="58"/>
      <c r="DHL194" s="58"/>
      <c r="DHM194" s="58"/>
      <c r="DHN194" s="58"/>
      <c r="DHO194" s="58"/>
      <c r="DHP194" s="58"/>
      <c r="DHQ194" s="58"/>
      <c r="DHR194" s="58"/>
      <c r="DHS194" s="58"/>
      <c r="DHT194" s="58"/>
      <c r="DHU194" s="58"/>
      <c r="DHV194" s="58"/>
      <c r="DHW194" s="58"/>
      <c r="DHX194" s="58"/>
      <c r="DHY194" s="58"/>
      <c r="DHZ194" s="58"/>
      <c r="DIA194" s="58"/>
      <c r="DIB194" s="58"/>
      <c r="DIC194" s="58"/>
      <c r="DID194" s="58"/>
      <c r="DIE194" s="58"/>
      <c r="DIF194" s="58"/>
      <c r="DIG194" s="58"/>
      <c r="DIH194" s="58"/>
      <c r="DII194" s="58"/>
      <c r="DIJ194" s="58"/>
      <c r="DIK194" s="58"/>
      <c r="DIL194" s="58"/>
      <c r="DIM194" s="58"/>
      <c r="DIN194" s="58"/>
      <c r="DIO194" s="58"/>
      <c r="DIP194" s="58"/>
      <c r="DIQ194" s="58"/>
      <c r="DIR194" s="58"/>
      <c r="DIS194" s="58"/>
      <c r="DIT194" s="58"/>
      <c r="DIU194" s="58"/>
      <c r="DIV194" s="58"/>
      <c r="DIW194" s="58"/>
      <c r="DIX194" s="58"/>
      <c r="DIY194" s="58"/>
      <c r="DIZ194" s="58"/>
      <c r="DJA194" s="58"/>
      <c r="DJB194" s="58"/>
      <c r="DJC194" s="58"/>
      <c r="DJD194" s="58"/>
      <c r="DJE194" s="58"/>
      <c r="DJF194" s="58"/>
      <c r="DJG194" s="58"/>
      <c r="DJH194" s="58"/>
      <c r="DJI194" s="58"/>
      <c r="DJJ194" s="58"/>
      <c r="DJK194" s="58"/>
      <c r="DJL194" s="58"/>
      <c r="DJM194" s="58"/>
      <c r="DJN194" s="58"/>
      <c r="DJO194" s="58"/>
      <c r="DJP194" s="58"/>
      <c r="DJQ194" s="58"/>
      <c r="DJR194" s="58"/>
      <c r="DJS194" s="58"/>
      <c r="DJT194" s="58"/>
      <c r="DJU194" s="58"/>
      <c r="DJV194" s="58"/>
      <c r="DJW194" s="58"/>
      <c r="DJX194" s="58"/>
      <c r="DJY194" s="58"/>
      <c r="DJZ194" s="58"/>
      <c r="DKA194" s="58"/>
      <c r="DKB194" s="58"/>
      <c r="DKC194" s="58"/>
      <c r="DKD194" s="58"/>
      <c r="DKE194" s="58"/>
      <c r="DKF194" s="58"/>
      <c r="DKG194" s="58"/>
      <c r="DKH194" s="58"/>
      <c r="DKI194" s="58"/>
      <c r="DKJ194" s="58"/>
      <c r="DKK194" s="58"/>
      <c r="DKL194" s="58"/>
      <c r="DKM194" s="58"/>
      <c r="DKN194" s="58"/>
      <c r="DKO194" s="58"/>
      <c r="DKP194" s="58"/>
      <c r="DKQ194" s="58"/>
      <c r="DKR194" s="58"/>
      <c r="DKS194" s="58"/>
      <c r="DKT194" s="58"/>
      <c r="DKU194" s="58"/>
      <c r="DKV194" s="58"/>
      <c r="DKW194" s="58"/>
      <c r="DKX194" s="58"/>
      <c r="DKY194" s="58"/>
      <c r="DKZ194" s="58"/>
      <c r="DLA194" s="58"/>
      <c r="DLB194" s="58"/>
      <c r="DLC194" s="58"/>
      <c r="DLD194" s="58"/>
      <c r="DLE194" s="58"/>
      <c r="DLF194" s="58"/>
      <c r="DLG194" s="58"/>
      <c r="DLH194" s="58"/>
      <c r="DLI194" s="58"/>
      <c r="DLJ194" s="58"/>
      <c r="DLK194" s="58"/>
      <c r="DLL194" s="58"/>
      <c r="DLM194" s="58"/>
      <c r="DLN194" s="58"/>
      <c r="DLO194" s="58"/>
      <c r="DLP194" s="58"/>
      <c r="DLQ194" s="58"/>
      <c r="DLR194" s="58"/>
      <c r="DLS194" s="58"/>
      <c r="DLT194" s="58"/>
      <c r="DLU194" s="58"/>
      <c r="DLV194" s="58"/>
      <c r="DLW194" s="58"/>
      <c r="DLX194" s="58"/>
      <c r="DLY194" s="58"/>
      <c r="DLZ194" s="58"/>
      <c r="DMA194" s="58"/>
      <c r="DMB194" s="58"/>
      <c r="DMC194" s="58"/>
      <c r="DMD194" s="58"/>
      <c r="DME194" s="58"/>
      <c r="DMF194" s="58"/>
      <c r="DMG194" s="58"/>
      <c r="DMH194" s="58"/>
      <c r="DMI194" s="58"/>
      <c r="DMJ194" s="58"/>
      <c r="DMK194" s="58"/>
      <c r="DML194" s="58"/>
      <c r="DMM194" s="58"/>
      <c r="DMN194" s="58"/>
      <c r="DMO194" s="58"/>
      <c r="DMP194" s="58"/>
      <c r="DMQ194" s="58"/>
      <c r="DMR194" s="58"/>
      <c r="DMS194" s="58"/>
      <c r="DMT194" s="58"/>
      <c r="DMU194" s="58"/>
      <c r="DMV194" s="58"/>
      <c r="DMW194" s="58"/>
      <c r="DMX194" s="58"/>
      <c r="DMY194" s="58"/>
      <c r="DMZ194" s="58"/>
      <c r="DNA194" s="58"/>
      <c r="DNB194" s="58"/>
      <c r="DNC194" s="58"/>
      <c r="DND194" s="58"/>
      <c r="DNE194" s="58"/>
      <c r="DNF194" s="58"/>
      <c r="DNG194" s="58"/>
      <c r="DNH194" s="58"/>
      <c r="DNI194" s="58"/>
      <c r="DNJ194" s="58"/>
      <c r="DNK194" s="58"/>
      <c r="DNL194" s="58"/>
      <c r="DNM194" s="58"/>
      <c r="DNN194" s="58"/>
      <c r="DNO194" s="58"/>
      <c r="DNP194" s="58"/>
      <c r="DNQ194" s="58"/>
      <c r="DNR194" s="58"/>
      <c r="DNS194" s="58"/>
      <c r="DNT194" s="58"/>
      <c r="DNU194" s="58"/>
      <c r="DNV194" s="58"/>
      <c r="DNW194" s="58"/>
      <c r="DNX194" s="58"/>
      <c r="DNY194" s="58"/>
      <c r="DNZ194" s="58"/>
      <c r="DOA194" s="58"/>
      <c r="DOB194" s="58"/>
      <c r="DOC194" s="58"/>
      <c r="DOD194" s="58"/>
      <c r="DOE194" s="58"/>
      <c r="DOF194" s="58"/>
      <c r="DOG194" s="58"/>
      <c r="DOH194" s="58"/>
      <c r="DOI194" s="58"/>
      <c r="DOJ194" s="58"/>
      <c r="DOK194" s="58"/>
      <c r="DOL194" s="58"/>
      <c r="DOM194" s="58"/>
      <c r="DON194" s="58"/>
      <c r="DOO194" s="58"/>
      <c r="DOP194" s="58"/>
      <c r="DOQ194" s="58"/>
      <c r="DOR194" s="58"/>
      <c r="DOS194" s="58"/>
      <c r="DOT194" s="58"/>
      <c r="DOU194" s="58"/>
      <c r="DOV194" s="58"/>
      <c r="DOW194" s="58"/>
      <c r="DOX194" s="58"/>
      <c r="DOY194" s="58"/>
      <c r="DOZ194" s="58"/>
      <c r="DPA194" s="58"/>
      <c r="DPB194" s="58"/>
      <c r="DPC194" s="58"/>
      <c r="DPD194" s="58"/>
      <c r="DPE194" s="58"/>
      <c r="DPF194" s="58"/>
      <c r="DPG194" s="58"/>
      <c r="DPH194" s="58"/>
      <c r="DPI194" s="58"/>
      <c r="DPJ194" s="58"/>
      <c r="DPK194" s="58"/>
      <c r="DPL194" s="58"/>
      <c r="DPM194" s="58"/>
      <c r="DPN194" s="58"/>
      <c r="DPO194" s="58"/>
      <c r="DPP194" s="58"/>
      <c r="DPQ194" s="58"/>
      <c r="DPR194" s="58"/>
      <c r="DPS194" s="58"/>
      <c r="DPT194" s="58"/>
      <c r="DPU194" s="58"/>
      <c r="DPV194" s="58"/>
      <c r="DPW194" s="58"/>
      <c r="DPX194" s="58"/>
      <c r="DPY194" s="58"/>
      <c r="DPZ194" s="58"/>
      <c r="DQA194" s="58"/>
      <c r="DQB194" s="58"/>
      <c r="DQC194" s="58"/>
      <c r="DQD194" s="58"/>
      <c r="DQE194" s="58"/>
      <c r="DQF194" s="58"/>
      <c r="DQG194" s="58"/>
      <c r="DQH194" s="58"/>
      <c r="DQI194" s="58"/>
      <c r="DQJ194" s="58"/>
      <c r="DQK194" s="58"/>
      <c r="DQL194" s="58"/>
      <c r="DQM194" s="58"/>
      <c r="DQN194" s="58"/>
      <c r="DQO194" s="58"/>
      <c r="DQP194" s="58"/>
      <c r="DQQ194" s="58"/>
      <c r="DQR194" s="58"/>
      <c r="DQS194" s="58"/>
      <c r="DQT194" s="58"/>
      <c r="DQU194" s="58"/>
      <c r="DQV194" s="58"/>
      <c r="DQW194" s="58"/>
      <c r="DQX194" s="58"/>
      <c r="DQY194" s="58"/>
      <c r="DQZ194" s="58"/>
      <c r="DRA194" s="58"/>
      <c r="DRB194" s="58"/>
      <c r="DRC194" s="58"/>
      <c r="DRD194" s="58"/>
      <c r="DRE194" s="58"/>
      <c r="DRF194" s="58"/>
      <c r="DRG194" s="58"/>
      <c r="DRH194" s="58"/>
      <c r="DRI194" s="58"/>
      <c r="DRJ194" s="58"/>
      <c r="DRK194" s="58"/>
      <c r="DRL194" s="58"/>
      <c r="DRM194" s="58"/>
      <c r="DRN194" s="58"/>
      <c r="DRO194" s="58"/>
      <c r="DRP194" s="58"/>
      <c r="DRQ194" s="58"/>
      <c r="DRR194" s="58"/>
      <c r="DRS194" s="58"/>
      <c r="DRT194" s="58"/>
      <c r="DRU194" s="58"/>
      <c r="DRV194" s="58"/>
      <c r="DRW194" s="58"/>
      <c r="DRX194" s="58"/>
      <c r="DRY194" s="58"/>
      <c r="DRZ194" s="58"/>
      <c r="DSA194" s="58"/>
      <c r="DSB194" s="58"/>
      <c r="DSC194" s="58"/>
      <c r="DSD194" s="58"/>
      <c r="DSE194" s="58"/>
      <c r="DSF194" s="58"/>
      <c r="DSG194" s="58"/>
      <c r="DSH194" s="58"/>
      <c r="DSI194" s="58"/>
      <c r="DSJ194" s="58"/>
      <c r="DSK194" s="58"/>
      <c r="DSL194" s="58"/>
      <c r="DSM194" s="58"/>
      <c r="DSN194" s="58"/>
      <c r="DSO194" s="58"/>
      <c r="DSP194" s="58"/>
      <c r="DSQ194" s="58"/>
      <c r="DSR194" s="58"/>
      <c r="DSS194" s="58"/>
      <c r="DST194" s="58"/>
      <c r="DSU194" s="58"/>
      <c r="DSV194" s="58"/>
      <c r="DSW194" s="58"/>
      <c r="DSX194" s="58"/>
      <c r="DSY194" s="58"/>
      <c r="DSZ194" s="58"/>
      <c r="DTA194" s="58"/>
      <c r="DTB194" s="58"/>
      <c r="DTC194" s="58"/>
      <c r="DTD194" s="58"/>
      <c r="DTE194" s="58"/>
      <c r="DTF194" s="58"/>
      <c r="DTG194" s="58"/>
      <c r="DTH194" s="58"/>
      <c r="DTI194" s="58"/>
      <c r="DTJ194" s="58"/>
      <c r="DTK194" s="58"/>
      <c r="DTL194" s="58"/>
      <c r="DTM194" s="58"/>
      <c r="DTN194" s="58"/>
      <c r="DTO194" s="58"/>
      <c r="DTP194" s="58"/>
      <c r="DTQ194" s="58"/>
      <c r="DTR194" s="58"/>
      <c r="DTS194" s="58"/>
      <c r="DTT194" s="58"/>
      <c r="DTU194" s="58"/>
      <c r="DTV194" s="58"/>
      <c r="DTW194" s="58"/>
      <c r="DTX194" s="58"/>
      <c r="DTY194" s="58"/>
      <c r="DTZ194" s="58"/>
      <c r="DUA194" s="58"/>
      <c r="DUB194" s="58"/>
      <c r="DUC194" s="58"/>
      <c r="DUD194" s="58"/>
      <c r="DUE194" s="58"/>
      <c r="DUF194" s="58"/>
      <c r="DUG194" s="58"/>
      <c r="DUH194" s="58"/>
      <c r="DUI194" s="58"/>
      <c r="DUJ194" s="58"/>
      <c r="DUK194" s="58"/>
      <c r="DUL194" s="58"/>
      <c r="DUM194" s="58"/>
      <c r="DUN194" s="58"/>
      <c r="DUO194" s="58"/>
      <c r="DUP194" s="58"/>
      <c r="DUQ194" s="58"/>
      <c r="DUR194" s="58"/>
      <c r="DUS194" s="58"/>
      <c r="DUT194" s="58"/>
      <c r="DUU194" s="58"/>
      <c r="DUV194" s="58"/>
      <c r="DUW194" s="58"/>
      <c r="DUX194" s="58"/>
      <c r="DUY194" s="58"/>
      <c r="DUZ194" s="58"/>
      <c r="DVA194" s="58"/>
      <c r="DVB194" s="58"/>
      <c r="DVC194" s="58"/>
      <c r="DVD194" s="58"/>
      <c r="DVE194" s="58"/>
      <c r="DVF194" s="58"/>
      <c r="DVG194" s="58"/>
      <c r="DVH194" s="58"/>
      <c r="DVI194" s="58"/>
      <c r="DVJ194" s="58"/>
      <c r="DVK194" s="58"/>
      <c r="DVL194" s="58"/>
      <c r="DVM194" s="58"/>
      <c r="DVN194" s="58"/>
      <c r="DVO194" s="58"/>
      <c r="DVP194" s="58"/>
      <c r="DVQ194" s="58"/>
      <c r="DVR194" s="58"/>
      <c r="DVS194" s="58"/>
      <c r="DVT194" s="58"/>
      <c r="DVU194" s="58"/>
      <c r="DVV194" s="58"/>
      <c r="DVW194" s="58"/>
      <c r="DVX194" s="58"/>
      <c r="DVY194" s="58"/>
      <c r="DVZ194" s="58"/>
      <c r="DWA194" s="58"/>
      <c r="DWB194" s="58"/>
      <c r="DWC194" s="58"/>
      <c r="DWD194" s="58"/>
      <c r="DWE194" s="58"/>
      <c r="DWF194" s="58"/>
      <c r="DWG194" s="58"/>
      <c r="DWH194" s="58"/>
      <c r="DWI194" s="58"/>
      <c r="DWJ194" s="58"/>
      <c r="DWK194" s="58"/>
      <c r="DWL194" s="58"/>
      <c r="DWM194" s="58"/>
      <c r="DWN194" s="58"/>
      <c r="DWO194" s="58"/>
      <c r="DWP194" s="58"/>
      <c r="DWQ194" s="58"/>
      <c r="DWR194" s="58"/>
      <c r="DWS194" s="58"/>
      <c r="DWT194" s="58"/>
      <c r="DWU194" s="58"/>
      <c r="DWV194" s="58"/>
      <c r="DWW194" s="58"/>
      <c r="DWX194" s="58"/>
      <c r="DWY194" s="58"/>
      <c r="DWZ194" s="58"/>
      <c r="DXA194" s="58"/>
      <c r="DXB194" s="58"/>
      <c r="DXC194" s="58"/>
      <c r="DXD194" s="58"/>
      <c r="DXE194" s="58"/>
      <c r="DXF194" s="58"/>
      <c r="DXG194" s="58"/>
      <c r="DXH194" s="58"/>
      <c r="DXI194" s="58"/>
      <c r="DXJ194" s="58"/>
      <c r="DXK194" s="58"/>
      <c r="DXL194" s="58"/>
      <c r="DXM194" s="58"/>
      <c r="DXN194" s="58"/>
      <c r="DXO194" s="58"/>
      <c r="DXP194" s="58"/>
      <c r="DXQ194" s="58"/>
      <c r="DXR194" s="58"/>
      <c r="DXS194" s="58"/>
      <c r="DXT194" s="58"/>
      <c r="DXU194" s="58"/>
      <c r="DXV194" s="58"/>
      <c r="DXW194" s="58"/>
      <c r="DXX194" s="58"/>
      <c r="DXY194" s="58"/>
      <c r="DXZ194" s="58"/>
      <c r="DYA194" s="58"/>
      <c r="DYB194" s="58"/>
      <c r="DYC194" s="58"/>
      <c r="DYD194" s="58"/>
      <c r="DYE194" s="58"/>
      <c r="DYF194" s="58"/>
      <c r="DYG194" s="58"/>
      <c r="DYH194" s="58"/>
      <c r="DYI194" s="58"/>
      <c r="DYJ194" s="58"/>
      <c r="DYK194" s="58"/>
      <c r="DYL194" s="58"/>
      <c r="DYM194" s="58"/>
      <c r="DYN194" s="58"/>
      <c r="DYO194" s="58"/>
      <c r="DYP194" s="58"/>
      <c r="DYQ194" s="58"/>
      <c r="DYR194" s="58"/>
      <c r="DYS194" s="58"/>
      <c r="DYT194" s="58"/>
      <c r="DYU194" s="58"/>
      <c r="DYV194" s="58"/>
      <c r="DYW194" s="58"/>
      <c r="DYX194" s="58"/>
      <c r="DYY194" s="58"/>
      <c r="DYZ194" s="58"/>
      <c r="DZA194" s="58"/>
      <c r="DZB194" s="58"/>
      <c r="DZC194" s="58"/>
      <c r="DZD194" s="58"/>
      <c r="DZE194" s="58"/>
      <c r="DZF194" s="58"/>
      <c r="DZG194" s="58"/>
      <c r="DZH194" s="58"/>
      <c r="DZI194" s="58"/>
      <c r="DZJ194" s="58"/>
      <c r="DZK194" s="58"/>
      <c r="DZL194" s="58"/>
      <c r="DZM194" s="58"/>
      <c r="DZN194" s="58"/>
      <c r="DZO194" s="58"/>
      <c r="DZP194" s="58"/>
      <c r="DZQ194" s="58"/>
      <c r="DZR194" s="58"/>
      <c r="DZS194" s="58"/>
      <c r="DZT194" s="58"/>
      <c r="DZU194" s="58"/>
      <c r="DZV194" s="58"/>
      <c r="DZW194" s="58"/>
      <c r="DZX194" s="58"/>
      <c r="DZY194" s="58"/>
      <c r="DZZ194" s="58"/>
      <c r="EAA194" s="58"/>
      <c r="EAB194" s="58"/>
      <c r="EAC194" s="58"/>
      <c r="EAD194" s="58"/>
      <c r="EAE194" s="58"/>
      <c r="EAF194" s="58"/>
      <c r="EAG194" s="58"/>
      <c r="EAH194" s="58"/>
      <c r="EAI194" s="58"/>
      <c r="EAJ194" s="58"/>
      <c r="EAK194" s="58"/>
      <c r="EAL194" s="58"/>
      <c r="EAM194" s="58"/>
      <c r="EAN194" s="58"/>
      <c r="EAO194" s="58"/>
      <c r="EAP194" s="58"/>
      <c r="EAQ194" s="58"/>
      <c r="EAR194" s="58"/>
      <c r="EAS194" s="58"/>
      <c r="EAT194" s="58"/>
      <c r="EAU194" s="58"/>
      <c r="EAV194" s="58"/>
      <c r="EAW194" s="58"/>
      <c r="EAX194" s="58"/>
      <c r="EAY194" s="58"/>
      <c r="EAZ194" s="58"/>
      <c r="EBA194" s="58"/>
      <c r="EBB194" s="58"/>
      <c r="EBC194" s="58"/>
      <c r="EBD194" s="58"/>
      <c r="EBE194" s="58"/>
      <c r="EBF194" s="58"/>
      <c r="EBG194" s="58"/>
      <c r="EBH194" s="58"/>
      <c r="EBI194" s="58"/>
      <c r="EBJ194" s="58"/>
      <c r="EBK194" s="58"/>
      <c r="EBL194" s="58"/>
      <c r="EBM194" s="58"/>
      <c r="EBN194" s="58"/>
      <c r="EBO194" s="58"/>
      <c r="EBP194" s="58"/>
      <c r="EBQ194" s="58"/>
      <c r="EBR194" s="58"/>
      <c r="EBS194" s="58"/>
      <c r="EBT194" s="58"/>
      <c r="EBU194" s="58"/>
      <c r="EBV194" s="58"/>
      <c r="EBW194" s="58"/>
      <c r="EBX194" s="58"/>
      <c r="EBY194" s="58"/>
      <c r="EBZ194" s="58"/>
      <c r="ECA194" s="58"/>
      <c r="ECB194" s="58"/>
      <c r="ECC194" s="58"/>
      <c r="ECD194" s="58"/>
      <c r="ECE194" s="58"/>
      <c r="ECF194" s="58"/>
      <c r="ECG194" s="58"/>
      <c r="ECH194" s="58"/>
      <c r="ECI194" s="58"/>
      <c r="ECJ194" s="58"/>
      <c r="ECK194" s="58"/>
      <c r="ECL194" s="58"/>
      <c r="ECM194" s="58"/>
      <c r="ECN194" s="58"/>
      <c r="ECO194" s="58"/>
      <c r="ECP194" s="58"/>
      <c r="ECQ194" s="58"/>
      <c r="ECR194" s="58"/>
      <c r="ECS194" s="58"/>
      <c r="ECT194" s="58"/>
      <c r="ECU194" s="58"/>
      <c r="ECV194" s="58"/>
      <c r="ECW194" s="58"/>
      <c r="ECX194" s="58"/>
      <c r="ECY194" s="58"/>
      <c r="ECZ194" s="58"/>
      <c r="EDA194" s="58"/>
      <c r="EDB194" s="58"/>
      <c r="EDC194" s="58"/>
      <c r="EDD194" s="58"/>
      <c r="EDE194" s="58"/>
      <c r="EDF194" s="58"/>
      <c r="EDG194" s="58"/>
      <c r="EDH194" s="58"/>
      <c r="EDI194" s="58"/>
      <c r="EDJ194" s="58"/>
      <c r="EDK194" s="58"/>
      <c r="EDL194" s="58"/>
      <c r="EDM194" s="58"/>
      <c r="EDN194" s="58"/>
      <c r="EDO194" s="58"/>
      <c r="EDP194" s="58"/>
      <c r="EDQ194" s="58"/>
      <c r="EDR194" s="58"/>
      <c r="EDS194" s="58"/>
      <c r="EDT194" s="58"/>
      <c r="EDU194" s="58"/>
      <c r="EDV194" s="58"/>
      <c r="EDW194" s="58"/>
      <c r="EDX194" s="58"/>
      <c r="EDY194" s="58"/>
      <c r="EDZ194" s="58"/>
      <c r="EEA194" s="58"/>
      <c r="EEB194" s="58"/>
      <c r="EEC194" s="58"/>
      <c r="EED194" s="58"/>
      <c r="EEE194" s="58"/>
      <c r="EEF194" s="58"/>
      <c r="EEG194" s="58"/>
      <c r="EEH194" s="58"/>
      <c r="EEI194" s="58"/>
      <c r="EEJ194" s="58"/>
      <c r="EEK194" s="58"/>
      <c r="EEL194" s="58"/>
      <c r="EEM194" s="58"/>
      <c r="EEN194" s="58"/>
      <c r="EEO194" s="58"/>
      <c r="EEP194" s="58"/>
      <c r="EEQ194" s="58"/>
      <c r="EER194" s="58"/>
      <c r="EES194" s="58"/>
      <c r="EET194" s="58"/>
      <c r="EEU194" s="58"/>
      <c r="EEV194" s="58"/>
      <c r="EEW194" s="58"/>
      <c r="EEX194" s="58"/>
      <c r="EEY194" s="58"/>
      <c r="EEZ194" s="58"/>
      <c r="EFA194" s="58"/>
      <c r="EFB194" s="58"/>
      <c r="EFC194" s="58"/>
      <c r="EFD194" s="58"/>
      <c r="EFE194" s="58"/>
      <c r="EFF194" s="58"/>
      <c r="EFG194" s="58"/>
      <c r="EFH194" s="58"/>
      <c r="EFI194" s="58"/>
      <c r="EFJ194" s="58"/>
      <c r="EFK194" s="58"/>
      <c r="EFL194" s="58"/>
      <c r="EFM194" s="58"/>
      <c r="EFN194" s="58"/>
      <c r="EFO194" s="58"/>
      <c r="EFP194" s="58"/>
      <c r="EFQ194" s="58"/>
      <c r="EFR194" s="58"/>
      <c r="EFS194" s="58"/>
      <c r="EFT194" s="58"/>
      <c r="EFU194" s="58"/>
      <c r="EFV194" s="58"/>
      <c r="EFW194" s="58"/>
      <c r="EFX194" s="58"/>
      <c r="EFY194" s="58"/>
      <c r="EFZ194" s="58"/>
      <c r="EGA194" s="58"/>
      <c r="EGB194" s="58"/>
      <c r="EGC194" s="58"/>
      <c r="EGD194" s="58"/>
      <c r="EGE194" s="58"/>
      <c r="EGF194" s="58"/>
      <c r="EGG194" s="58"/>
      <c r="EGH194" s="58"/>
      <c r="EGI194" s="58"/>
      <c r="EGJ194" s="58"/>
      <c r="EGK194" s="58"/>
      <c r="EGL194" s="58"/>
      <c r="EGM194" s="58"/>
      <c r="EGN194" s="58"/>
      <c r="EGO194" s="58"/>
      <c r="EGP194" s="58"/>
      <c r="EGQ194" s="58"/>
      <c r="EGR194" s="58"/>
      <c r="EGS194" s="58"/>
      <c r="EGT194" s="58"/>
      <c r="EGU194" s="58"/>
      <c r="EGV194" s="58"/>
      <c r="EGW194" s="58"/>
      <c r="EGX194" s="58"/>
      <c r="EGY194" s="58"/>
      <c r="EGZ194" s="58"/>
      <c r="EHA194" s="58"/>
      <c r="EHB194" s="58"/>
      <c r="EHC194" s="58"/>
      <c r="EHD194" s="58"/>
      <c r="EHE194" s="58"/>
      <c r="EHF194" s="58"/>
      <c r="EHG194" s="58"/>
      <c r="EHH194" s="58"/>
      <c r="EHI194" s="58"/>
      <c r="EHJ194" s="58"/>
      <c r="EHK194" s="58"/>
      <c r="EHL194" s="58"/>
      <c r="EHM194" s="58"/>
      <c r="EHN194" s="58"/>
      <c r="EHO194" s="58"/>
      <c r="EHP194" s="58"/>
      <c r="EHQ194" s="58"/>
      <c r="EHR194" s="58"/>
      <c r="EHS194" s="58"/>
      <c r="EHT194" s="58"/>
      <c r="EHU194" s="58"/>
      <c r="EHV194" s="58"/>
      <c r="EHW194" s="58"/>
      <c r="EHX194" s="58"/>
      <c r="EHY194" s="58"/>
      <c r="EHZ194" s="58"/>
      <c r="EIA194" s="58"/>
      <c r="EIB194" s="58"/>
      <c r="EIC194" s="58"/>
      <c r="EID194" s="58"/>
      <c r="EIE194" s="58"/>
      <c r="EIF194" s="58"/>
      <c r="EIG194" s="58"/>
      <c r="EIH194" s="58"/>
      <c r="EII194" s="58"/>
      <c r="EIJ194" s="58"/>
      <c r="EIK194" s="58"/>
      <c r="EIL194" s="58"/>
      <c r="EIM194" s="58"/>
      <c r="EIN194" s="58"/>
      <c r="EIO194" s="58"/>
      <c r="EIP194" s="58"/>
      <c r="EIQ194" s="58"/>
      <c r="EIR194" s="58"/>
      <c r="EIS194" s="58"/>
      <c r="EIT194" s="58"/>
      <c r="EIU194" s="58"/>
      <c r="EIV194" s="58"/>
      <c r="EIW194" s="58"/>
      <c r="EIX194" s="58"/>
      <c r="EIY194" s="58"/>
      <c r="EIZ194" s="58"/>
      <c r="EJA194" s="58"/>
      <c r="EJB194" s="58"/>
      <c r="EJC194" s="58"/>
      <c r="EJD194" s="58"/>
      <c r="EJE194" s="58"/>
      <c r="EJF194" s="58"/>
      <c r="EJG194" s="58"/>
      <c r="EJH194" s="58"/>
      <c r="EJI194" s="58"/>
      <c r="EJJ194" s="58"/>
      <c r="EJK194" s="58"/>
      <c r="EJL194" s="58"/>
      <c r="EJM194" s="58"/>
      <c r="EJN194" s="58"/>
      <c r="EJO194" s="58"/>
      <c r="EJP194" s="58"/>
      <c r="EJQ194" s="58"/>
      <c r="EJR194" s="58"/>
      <c r="EJS194" s="58"/>
      <c r="EJT194" s="58"/>
      <c r="EJU194" s="58"/>
      <c r="EJV194" s="58"/>
      <c r="EJW194" s="58"/>
      <c r="EJX194" s="58"/>
      <c r="EJY194" s="58"/>
      <c r="EJZ194" s="58"/>
      <c r="EKA194" s="58"/>
      <c r="EKB194" s="58"/>
      <c r="EKC194" s="58"/>
      <c r="EKD194" s="58"/>
      <c r="EKE194" s="58"/>
      <c r="EKF194" s="58"/>
      <c r="EKG194" s="58"/>
      <c r="EKH194" s="58"/>
      <c r="EKI194" s="58"/>
      <c r="EKJ194" s="58"/>
      <c r="EKK194" s="58"/>
      <c r="EKL194" s="58"/>
      <c r="EKM194" s="58"/>
      <c r="EKN194" s="58"/>
      <c r="EKO194" s="58"/>
      <c r="EKP194" s="58"/>
      <c r="EKQ194" s="58"/>
      <c r="EKR194" s="58"/>
      <c r="EKS194" s="58"/>
      <c r="EKT194" s="58"/>
      <c r="EKU194" s="58"/>
      <c r="EKV194" s="58"/>
      <c r="EKW194" s="58"/>
      <c r="EKX194" s="58"/>
      <c r="EKY194" s="58"/>
      <c r="EKZ194" s="58"/>
      <c r="ELA194" s="58"/>
      <c r="ELB194" s="58"/>
      <c r="ELC194" s="58"/>
      <c r="ELD194" s="58"/>
      <c r="ELE194" s="58"/>
      <c r="ELF194" s="58"/>
      <c r="ELG194" s="58"/>
      <c r="ELH194" s="58"/>
      <c r="ELI194" s="58"/>
      <c r="ELJ194" s="58"/>
      <c r="ELK194" s="58"/>
      <c r="ELL194" s="58"/>
      <c r="ELM194" s="58"/>
      <c r="ELN194" s="58"/>
      <c r="ELO194" s="58"/>
      <c r="ELP194" s="58"/>
      <c r="ELQ194" s="58"/>
      <c r="ELR194" s="58"/>
      <c r="ELS194" s="58"/>
      <c r="ELT194" s="58"/>
      <c r="ELU194" s="58"/>
      <c r="ELV194" s="58"/>
      <c r="ELW194" s="58"/>
      <c r="ELX194" s="58"/>
      <c r="ELY194" s="58"/>
      <c r="ELZ194" s="58"/>
      <c r="EMA194" s="58"/>
      <c r="EMB194" s="58"/>
      <c r="EMC194" s="58"/>
      <c r="EMD194" s="58"/>
      <c r="EME194" s="58"/>
      <c r="EMF194" s="58"/>
      <c r="EMG194" s="58"/>
      <c r="EMH194" s="58"/>
      <c r="EMI194" s="58"/>
      <c r="EMJ194" s="58"/>
      <c r="EMK194" s="58"/>
      <c r="EML194" s="58"/>
      <c r="EMM194" s="58"/>
      <c r="EMN194" s="58"/>
      <c r="EMO194" s="58"/>
      <c r="EMP194" s="58"/>
      <c r="EMQ194" s="58"/>
      <c r="EMR194" s="58"/>
      <c r="EMS194" s="58"/>
      <c r="EMT194" s="58"/>
      <c r="EMU194" s="58"/>
      <c r="EMV194" s="58"/>
      <c r="EMW194" s="58"/>
      <c r="EMX194" s="58"/>
      <c r="EMY194" s="58"/>
      <c r="EMZ194" s="58"/>
      <c r="ENA194" s="58"/>
      <c r="ENB194" s="58"/>
      <c r="ENC194" s="58"/>
      <c r="END194" s="58"/>
      <c r="ENE194" s="58"/>
      <c r="ENF194" s="58"/>
      <c r="ENG194" s="58"/>
      <c r="ENH194" s="58"/>
      <c r="ENI194" s="58"/>
      <c r="ENJ194" s="58"/>
      <c r="ENK194" s="58"/>
      <c r="ENL194" s="58"/>
      <c r="ENM194" s="58"/>
      <c r="ENN194" s="58"/>
      <c r="ENO194" s="58"/>
      <c r="ENP194" s="58"/>
      <c r="ENQ194" s="58"/>
      <c r="ENR194" s="58"/>
      <c r="ENS194" s="58"/>
      <c r="ENT194" s="58"/>
      <c r="ENU194" s="58"/>
      <c r="ENV194" s="58"/>
      <c r="ENW194" s="58"/>
      <c r="ENX194" s="58"/>
      <c r="ENY194" s="58"/>
      <c r="ENZ194" s="58"/>
      <c r="EOA194" s="58"/>
      <c r="EOB194" s="58"/>
      <c r="EOC194" s="58"/>
      <c r="EOD194" s="58"/>
      <c r="EOE194" s="58"/>
      <c r="EOF194" s="58"/>
      <c r="EOG194" s="58"/>
      <c r="EOH194" s="58"/>
      <c r="EOI194" s="58"/>
      <c r="EOJ194" s="58"/>
      <c r="EOK194" s="58"/>
      <c r="EOL194" s="58"/>
      <c r="EOM194" s="58"/>
      <c r="EON194" s="58"/>
      <c r="EOO194" s="58"/>
      <c r="EOP194" s="58"/>
      <c r="EOQ194" s="58"/>
      <c r="EOR194" s="58"/>
      <c r="EOS194" s="58"/>
      <c r="EOT194" s="58"/>
      <c r="EOU194" s="58"/>
      <c r="EOV194" s="58"/>
      <c r="EOW194" s="58"/>
      <c r="EOX194" s="58"/>
      <c r="EOY194" s="58"/>
      <c r="EOZ194" s="58"/>
      <c r="EPA194" s="58"/>
      <c r="EPB194" s="58"/>
      <c r="EPC194" s="58"/>
      <c r="EPD194" s="58"/>
      <c r="EPE194" s="58"/>
      <c r="EPF194" s="58"/>
      <c r="EPG194" s="58"/>
      <c r="EPH194" s="58"/>
      <c r="EPI194" s="58"/>
      <c r="EPJ194" s="58"/>
      <c r="EPK194" s="58"/>
      <c r="EPL194" s="58"/>
      <c r="EPM194" s="58"/>
      <c r="EPN194" s="58"/>
      <c r="EPO194" s="58"/>
      <c r="EPP194" s="58"/>
      <c r="EPQ194" s="58"/>
      <c r="EPR194" s="58"/>
      <c r="EPS194" s="58"/>
      <c r="EPT194" s="58"/>
      <c r="EPU194" s="58"/>
      <c r="EPV194" s="58"/>
      <c r="EPW194" s="58"/>
      <c r="EPX194" s="58"/>
      <c r="EPY194" s="58"/>
      <c r="EPZ194" s="58"/>
      <c r="EQA194" s="58"/>
      <c r="EQB194" s="58"/>
      <c r="EQC194" s="58"/>
      <c r="EQD194" s="58"/>
      <c r="EQE194" s="58"/>
      <c r="EQF194" s="58"/>
      <c r="EQG194" s="58"/>
      <c r="EQH194" s="58"/>
      <c r="EQI194" s="58"/>
      <c r="EQJ194" s="58"/>
      <c r="EQK194" s="58"/>
      <c r="EQL194" s="58"/>
      <c r="EQM194" s="58"/>
      <c r="EQN194" s="58"/>
      <c r="EQO194" s="58"/>
      <c r="EQP194" s="58"/>
      <c r="EQQ194" s="58"/>
      <c r="EQR194" s="58"/>
      <c r="EQS194" s="58"/>
      <c r="EQT194" s="58"/>
      <c r="EQU194" s="58"/>
      <c r="EQV194" s="58"/>
      <c r="EQW194" s="58"/>
      <c r="EQX194" s="58"/>
      <c r="EQY194" s="58"/>
      <c r="EQZ194" s="58"/>
      <c r="ERA194" s="58"/>
      <c r="ERB194" s="58"/>
      <c r="ERC194" s="58"/>
      <c r="ERD194" s="58"/>
      <c r="ERE194" s="58"/>
      <c r="ERF194" s="58"/>
      <c r="ERG194" s="58"/>
      <c r="ERH194" s="58"/>
      <c r="ERI194" s="58"/>
      <c r="ERJ194" s="58"/>
      <c r="ERK194" s="58"/>
      <c r="ERL194" s="58"/>
      <c r="ERM194" s="58"/>
      <c r="ERN194" s="58"/>
      <c r="ERO194" s="58"/>
      <c r="ERP194" s="58"/>
      <c r="ERQ194" s="58"/>
      <c r="ERR194" s="58"/>
      <c r="ERS194" s="58"/>
      <c r="ERT194" s="58"/>
      <c r="ERU194" s="58"/>
      <c r="ERV194" s="58"/>
      <c r="ERW194" s="58"/>
      <c r="ERX194" s="58"/>
      <c r="ERY194" s="58"/>
      <c r="ERZ194" s="58"/>
      <c r="ESA194" s="58"/>
      <c r="ESB194" s="58"/>
      <c r="ESC194" s="58"/>
      <c r="ESD194" s="58"/>
      <c r="ESE194" s="58"/>
      <c r="ESF194" s="58"/>
      <c r="ESG194" s="58"/>
      <c r="ESH194" s="58"/>
      <c r="ESI194" s="58"/>
      <c r="ESJ194" s="58"/>
      <c r="ESK194" s="58"/>
      <c r="ESL194" s="58"/>
      <c r="ESM194" s="58"/>
      <c r="ESN194" s="58"/>
      <c r="ESO194" s="58"/>
      <c r="ESP194" s="58"/>
      <c r="ESQ194" s="58"/>
      <c r="ESR194" s="58"/>
      <c r="ESS194" s="58"/>
      <c r="EST194" s="58"/>
      <c r="ESU194" s="58"/>
      <c r="ESV194" s="58"/>
      <c r="ESW194" s="58"/>
      <c r="ESX194" s="58"/>
      <c r="ESY194" s="58"/>
      <c r="ESZ194" s="58"/>
      <c r="ETA194" s="58"/>
      <c r="ETB194" s="58"/>
      <c r="ETC194" s="58"/>
      <c r="ETD194" s="58"/>
      <c r="ETE194" s="58"/>
      <c r="ETF194" s="58"/>
      <c r="ETG194" s="58"/>
      <c r="ETH194" s="58"/>
      <c r="ETI194" s="58"/>
      <c r="ETJ194" s="58"/>
      <c r="ETK194" s="58"/>
      <c r="ETL194" s="58"/>
      <c r="ETM194" s="58"/>
      <c r="ETN194" s="58"/>
      <c r="ETO194" s="58"/>
      <c r="ETP194" s="58"/>
      <c r="ETQ194" s="58"/>
      <c r="ETR194" s="58"/>
      <c r="ETS194" s="58"/>
      <c r="ETT194" s="58"/>
      <c r="ETU194" s="58"/>
      <c r="ETV194" s="58"/>
      <c r="ETW194" s="58"/>
      <c r="ETX194" s="58"/>
      <c r="ETY194" s="58"/>
      <c r="ETZ194" s="58"/>
      <c r="EUA194" s="58"/>
      <c r="EUB194" s="58"/>
      <c r="EUC194" s="58"/>
      <c r="EUD194" s="58"/>
      <c r="EUE194" s="58"/>
      <c r="EUF194" s="58"/>
      <c r="EUG194" s="58"/>
      <c r="EUH194" s="58"/>
      <c r="EUI194" s="58"/>
      <c r="EUJ194" s="58"/>
      <c r="EUK194" s="58"/>
      <c r="EUL194" s="58"/>
      <c r="EUM194" s="58"/>
      <c r="EUN194" s="58"/>
      <c r="EUO194" s="58"/>
      <c r="EUP194" s="58"/>
      <c r="EUQ194" s="58"/>
      <c r="EUR194" s="58"/>
      <c r="EUS194" s="58"/>
      <c r="EUT194" s="58"/>
      <c r="EUU194" s="58"/>
      <c r="EUV194" s="58"/>
      <c r="EUW194" s="58"/>
      <c r="EUX194" s="58"/>
      <c r="EUY194" s="58"/>
      <c r="EUZ194" s="58"/>
      <c r="EVA194" s="58"/>
      <c r="EVB194" s="58"/>
      <c r="EVC194" s="58"/>
      <c r="EVD194" s="58"/>
      <c r="EVE194" s="58"/>
      <c r="EVF194" s="58"/>
      <c r="EVG194" s="58"/>
      <c r="EVH194" s="58"/>
      <c r="EVI194" s="58"/>
      <c r="EVJ194" s="58"/>
      <c r="EVK194" s="58"/>
      <c r="EVL194" s="58"/>
      <c r="EVM194" s="58"/>
      <c r="EVN194" s="58"/>
      <c r="EVO194" s="58"/>
      <c r="EVP194" s="58"/>
      <c r="EVQ194" s="58"/>
      <c r="EVR194" s="58"/>
      <c r="EVS194" s="58"/>
      <c r="EVT194" s="58"/>
      <c r="EVU194" s="58"/>
      <c r="EVV194" s="58"/>
      <c r="EVW194" s="58"/>
      <c r="EVX194" s="58"/>
      <c r="EVY194" s="58"/>
      <c r="EVZ194" s="58"/>
      <c r="EWA194" s="58"/>
      <c r="EWB194" s="58"/>
      <c r="EWC194" s="58"/>
      <c r="EWD194" s="58"/>
      <c r="EWE194" s="58"/>
      <c r="EWF194" s="58"/>
      <c r="EWG194" s="58"/>
      <c r="EWH194" s="58"/>
      <c r="EWI194" s="58"/>
      <c r="EWJ194" s="58"/>
      <c r="EWK194" s="58"/>
      <c r="EWL194" s="58"/>
      <c r="EWM194" s="58"/>
      <c r="EWN194" s="58"/>
      <c r="EWO194" s="58"/>
      <c r="EWP194" s="58"/>
      <c r="EWQ194" s="58"/>
      <c r="EWR194" s="58"/>
      <c r="EWS194" s="58"/>
      <c r="EWT194" s="58"/>
      <c r="EWU194" s="58"/>
      <c r="EWV194" s="58"/>
      <c r="EWW194" s="58"/>
      <c r="EWX194" s="58"/>
      <c r="EWY194" s="58"/>
      <c r="EWZ194" s="58"/>
      <c r="EXA194" s="58"/>
      <c r="EXB194" s="58"/>
      <c r="EXC194" s="58"/>
      <c r="EXD194" s="58"/>
      <c r="EXE194" s="58"/>
      <c r="EXF194" s="58"/>
      <c r="EXG194" s="58"/>
      <c r="EXH194" s="58"/>
      <c r="EXI194" s="58"/>
      <c r="EXJ194" s="58"/>
      <c r="EXK194" s="58"/>
      <c r="EXL194" s="58"/>
      <c r="EXM194" s="58"/>
      <c r="EXN194" s="58"/>
      <c r="EXO194" s="58"/>
      <c r="EXP194" s="58"/>
      <c r="EXQ194" s="58"/>
      <c r="EXR194" s="58"/>
      <c r="EXS194" s="58"/>
      <c r="EXT194" s="58"/>
      <c r="EXU194" s="58"/>
      <c r="EXV194" s="58"/>
      <c r="EXW194" s="58"/>
      <c r="EXX194" s="58"/>
      <c r="EXY194" s="58"/>
      <c r="EXZ194" s="58"/>
      <c r="EYA194" s="58"/>
      <c r="EYB194" s="58"/>
      <c r="EYC194" s="58"/>
      <c r="EYD194" s="58"/>
      <c r="EYE194" s="58"/>
      <c r="EYF194" s="58"/>
      <c r="EYG194" s="58"/>
      <c r="EYH194" s="58"/>
      <c r="EYI194" s="58"/>
      <c r="EYJ194" s="58"/>
      <c r="EYK194" s="58"/>
      <c r="EYL194" s="58"/>
      <c r="EYM194" s="58"/>
      <c r="EYN194" s="58"/>
      <c r="EYO194" s="58"/>
      <c r="EYP194" s="58"/>
      <c r="EYQ194" s="58"/>
      <c r="EYR194" s="58"/>
      <c r="EYS194" s="58"/>
      <c r="EYT194" s="58"/>
      <c r="EYU194" s="58"/>
      <c r="EYV194" s="58"/>
      <c r="EYW194" s="58"/>
      <c r="EYX194" s="58"/>
      <c r="EYY194" s="58"/>
      <c r="EYZ194" s="58"/>
      <c r="EZA194" s="58"/>
      <c r="EZB194" s="58"/>
      <c r="EZC194" s="58"/>
      <c r="EZD194" s="58"/>
      <c r="EZE194" s="58"/>
      <c r="EZF194" s="58"/>
      <c r="EZG194" s="58"/>
      <c r="EZH194" s="58"/>
      <c r="EZI194" s="58"/>
      <c r="EZJ194" s="58"/>
      <c r="EZK194" s="58"/>
      <c r="EZL194" s="58"/>
      <c r="EZM194" s="58"/>
      <c r="EZN194" s="58"/>
      <c r="EZO194" s="58"/>
      <c r="EZP194" s="58"/>
      <c r="EZQ194" s="58"/>
      <c r="EZR194" s="58"/>
      <c r="EZS194" s="58"/>
      <c r="EZT194" s="58"/>
      <c r="EZU194" s="58"/>
      <c r="EZV194" s="58"/>
      <c r="EZW194" s="58"/>
      <c r="EZX194" s="58"/>
      <c r="EZY194" s="58"/>
      <c r="EZZ194" s="58"/>
      <c r="FAA194" s="58"/>
      <c r="FAB194" s="58"/>
      <c r="FAC194" s="58"/>
      <c r="FAD194" s="58"/>
      <c r="FAE194" s="58"/>
      <c r="FAF194" s="58"/>
      <c r="FAG194" s="58"/>
      <c r="FAH194" s="58"/>
      <c r="FAI194" s="58"/>
      <c r="FAJ194" s="58"/>
      <c r="FAK194" s="58"/>
      <c r="FAL194" s="58"/>
      <c r="FAM194" s="58"/>
      <c r="FAN194" s="58"/>
      <c r="FAO194" s="58"/>
      <c r="FAP194" s="58"/>
      <c r="FAQ194" s="58"/>
      <c r="FAR194" s="58"/>
      <c r="FAS194" s="58"/>
      <c r="FAT194" s="58"/>
      <c r="FAU194" s="58"/>
      <c r="FAV194" s="58"/>
      <c r="FAW194" s="58"/>
      <c r="FAX194" s="58"/>
      <c r="FAY194" s="58"/>
      <c r="FAZ194" s="58"/>
      <c r="FBA194" s="58"/>
      <c r="FBB194" s="58"/>
      <c r="FBC194" s="58"/>
      <c r="FBD194" s="58"/>
      <c r="FBE194" s="58"/>
      <c r="FBF194" s="58"/>
      <c r="FBG194" s="58"/>
      <c r="FBH194" s="58"/>
      <c r="FBI194" s="58"/>
      <c r="FBJ194" s="58"/>
      <c r="FBK194" s="58"/>
      <c r="FBL194" s="58"/>
      <c r="FBM194" s="58"/>
      <c r="FBN194" s="58"/>
      <c r="FBO194" s="58"/>
      <c r="FBP194" s="58"/>
      <c r="FBQ194" s="58"/>
      <c r="FBR194" s="58"/>
      <c r="FBS194" s="58"/>
      <c r="FBT194" s="58"/>
      <c r="FBU194" s="58"/>
      <c r="FBV194" s="58"/>
      <c r="FBW194" s="58"/>
      <c r="FBX194" s="58"/>
      <c r="FBY194" s="58"/>
      <c r="FBZ194" s="58"/>
      <c r="FCA194" s="58"/>
      <c r="FCB194" s="58"/>
      <c r="FCC194" s="58"/>
      <c r="FCD194" s="58"/>
      <c r="FCE194" s="58"/>
      <c r="FCF194" s="58"/>
      <c r="FCG194" s="58"/>
      <c r="FCH194" s="58"/>
      <c r="FCI194" s="58"/>
      <c r="FCJ194" s="58"/>
      <c r="FCK194" s="58"/>
      <c r="FCL194" s="58"/>
      <c r="FCM194" s="58"/>
      <c r="FCN194" s="58"/>
      <c r="FCO194" s="58"/>
      <c r="FCP194" s="58"/>
      <c r="FCQ194" s="58"/>
      <c r="FCR194" s="58"/>
      <c r="FCS194" s="58"/>
      <c r="FCT194" s="58"/>
      <c r="FCU194" s="58"/>
      <c r="FCV194" s="58"/>
      <c r="FCW194" s="58"/>
      <c r="FCX194" s="58"/>
      <c r="FCY194" s="58"/>
      <c r="FCZ194" s="58"/>
      <c r="FDA194" s="58"/>
      <c r="FDB194" s="58"/>
      <c r="FDC194" s="58"/>
      <c r="FDD194" s="58"/>
      <c r="FDE194" s="58"/>
      <c r="FDF194" s="58"/>
      <c r="FDG194" s="58"/>
      <c r="FDH194" s="58"/>
      <c r="FDI194" s="58"/>
      <c r="FDJ194" s="58"/>
      <c r="FDK194" s="58"/>
      <c r="FDL194" s="58"/>
      <c r="FDM194" s="58"/>
      <c r="FDN194" s="58"/>
      <c r="FDO194" s="58"/>
      <c r="FDP194" s="58"/>
      <c r="FDQ194" s="58"/>
      <c r="FDR194" s="58"/>
      <c r="FDS194" s="58"/>
      <c r="FDT194" s="58"/>
      <c r="FDU194" s="58"/>
      <c r="FDV194" s="58"/>
      <c r="FDW194" s="58"/>
      <c r="FDX194" s="58"/>
      <c r="FDY194" s="58"/>
      <c r="FDZ194" s="58"/>
      <c r="FEA194" s="58"/>
      <c r="FEB194" s="58"/>
      <c r="FEC194" s="58"/>
      <c r="FED194" s="58"/>
      <c r="FEE194" s="58"/>
      <c r="FEF194" s="58"/>
      <c r="FEG194" s="58"/>
      <c r="FEH194" s="58"/>
      <c r="FEI194" s="58"/>
      <c r="FEJ194" s="58"/>
      <c r="FEK194" s="58"/>
      <c r="FEL194" s="58"/>
      <c r="FEM194" s="58"/>
      <c r="FEN194" s="58"/>
      <c r="FEO194" s="58"/>
      <c r="FEP194" s="58"/>
      <c r="FEQ194" s="58"/>
      <c r="FER194" s="58"/>
      <c r="FES194" s="58"/>
      <c r="FET194" s="58"/>
      <c r="FEU194" s="58"/>
      <c r="FEV194" s="58"/>
      <c r="FEW194" s="58"/>
      <c r="FEX194" s="58"/>
      <c r="FEY194" s="58"/>
      <c r="FEZ194" s="58"/>
      <c r="FFA194" s="58"/>
      <c r="FFB194" s="58"/>
      <c r="FFC194" s="58"/>
      <c r="FFD194" s="58"/>
      <c r="FFE194" s="58"/>
      <c r="FFF194" s="58"/>
      <c r="FFG194" s="58"/>
      <c r="FFH194" s="58"/>
      <c r="FFI194" s="58"/>
      <c r="FFJ194" s="58"/>
      <c r="FFK194" s="58"/>
      <c r="FFL194" s="58"/>
      <c r="FFM194" s="58"/>
      <c r="FFN194" s="58"/>
      <c r="FFO194" s="58"/>
      <c r="FFP194" s="58"/>
      <c r="FFQ194" s="58"/>
      <c r="FFR194" s="58"/>
      <c r="FFS194" s="58"/>
      <c r="FFT194" s="58"/>
      <c r="FFU194" s="58"/>
      <c r="FFV194" s="58"/>
      <c r="FFW194" s="58"/>
      <c r="FFX194" s="58"/>
      <c r="FFY194" s="58"/>
      <c r="FFZ194" s="58"/>
      <c r="FGA194" s="58"/>
      <c r="FGB194" s="58"/>
      <c r="FGC194" s="58"/>
      <c r="FGD194" s="58"/>
      <c r="FGE194" s="58"/>
      <c r="FGF194" s="58"/>
      <c r="FGG194" s="58"/>
      <c r="FGH194" s="58"/>
      <c r="FGI194" s="58"/>
      <c r="FGJ194" s="58"/>
      <c r="FGK194" s="58"/>
      <c r="FGL194" s="58"/>
      <c r="FGM194" s="58"/>
      <c r="FGN194" s="58"/>
      <c r="FGO194" s="58"/>
      <c r="FGP194" s="58"/>
      <c r="FGQ194" s="58"/>
      <c r="FGR194" s="58"/>
      <c r="FGS194" s="58"/>
      <c r="FGT194" s="58"/>
      <c r="FGU194" s="58"/>
      <c r="FGV194" s="58"/>
      <c r="FGW194" s="58"/>
      <c r="FGX194" s="58"/>
      <c r="FGY194" s="58"/>
      <c r="FGZ194" s="58"/>
      <c r="FHA194" s="58"/>
      <c r="FHB194" s="58"/>
      <c r="FHC194" s="58"/>
      <c r="FHD194" s="58"/>
      <c r="FHE194" s="58"/>
      <c r="FHF194" s="58"/>
      <c r="FHG194" s="58"/>
      <c r="FHH194" s="58"/>
      <c r="FHI194" s="58"/>
      <c r="FHJ194" s="58"/>
      <c r="FHK194" s="58"/>
      <c r="FHL194" s="58"/>
      <c r="FHM194" s="58"/>
      <c r="FHN194" s="58"/>
      <c r="FHO194" s="58"/>
      <c r="FHP194" s="58"/>
      <c r="FHQ194" s="58"/>
      <c r="FHR194" s="58"/>
      <c r="FHS194" s="58"/>
      <c r="FHT194" s="58"/>
      <c r="FHU194" s="58"/>
      <c r="FHV194" s="58"/>
      <c r="FHW194" s="58"/>
      <c r="FHX194" s="58"/>
      <c r="FHY194" s="58"/>
      <c r="FHZ194" s="58"/>
      <c r="FIA194" s="58"/>
      <c r="FIB194" s="58"/>
      <c r="FIC194" s="58"/>
      <c r="FID194" s="58"/>
      <c r="FIE194" s="58"/>
      <c r="FIF194" s="58"/>
      <c r="FIG194" s="58"/>
      <c r="FIH194" s="58"/>
      <c r="FII194" s="58"/>
      <c r="FIJ194" s="58"/>
      <c r="FIK194" s="58"/>
      <c r="FIL194" s="58"/>
      <c r="FIM194" s="58"/>
      <c r="FIN194" s="58"/>
      <c r="FIO194" s="58"/>
      <c r="FIP194" s="58"/>
      <c r="FIQ194" s="58"/>
      <c r="FIR194" s="58"/>
      <c r="FIS194" s="58"/>
      <c r="FIT194" s="58"/>
      <c r="FIU194" s="58"/>
      <c r="FIV194" s="58"/>
      <c r="FIW194" s="58"/>
      <c r="FIX194" s="58"/>
      <c r="FIY194" s="58"/>
      <c r="FIZ194" s="58"/>
      <c r="FJA194" s="58"/>
      <c r="FJB194" s="58"/>
      <c r="FJC194" s="58"/>
      <c r="FJD194" s="58"/>
      <c r="FJE194" s="58"/>
      <c r="FJF194" s="58"/>
      <c r="FJG194" s="58"/>
      <c r="FJH194" s="58"/>
      <c r="FJI194" s="58"/>
      <c r="FJJ194" s="58"/>
      <c r="FJK194" s="58"/>
      <c r="FJL194" s="58"/>
      <c r="FJM194" s="58"/>
      <c r="FJN194" s="58"/>
      <c r="FJO194" s="58"/>
      <c r="FJP194" s="58"/>
      <c r="FJQ194" s="58"/>
      <c r="FJR194" s="58"/>
      <c r="FJS194" s="58"/>
      <c r="FJT194" s="58"/>
      <c r="FJU194" s="58"/>
      <c r="FJV194" s="58"/>
      <c r="FJW194" s="58"/>
      <c r="FJX194" s="58"/>
      <c r="FJY194" s="58"/>
      <c r="FJZ194" s="58"/>
      <c r="FKA194" s="58"/>
      <c r="FKB194" s="58"/>
      <c r="FKC194" s="58"/>
      <c r="FKD194" s="58"/>
      <c r="FKE194" s="58"/>
      <c r="FKF194" s="58"/>
      <c r="FKG194" s="58"/>
      <c r="FKH194" s="58"/>
      <c r="FKI194" s="58"/>
      <c r="FKJ194" s="58"/>
      <c r="FKK194" s="58"/>
      <c r="FKL194" s="58"/>
      <c r="FKM194" s="58"/>
      <c r="FKN194" s="58"/>
      <c r="FKO194" s="58"/>
      <c r="FKP194" s="58"/>
      <c r="FKQ194" s="58"/>
      <c r="FKR194" s="58"/>
      <c r="FKS194" s="58"/>
      <c r="FKT194" s="58"/>
      <c r="FKU194" s="58"/>
      <c r="FKV194" s="58"/>
      <c r="FKW194" s="58"/>
      <c r="FKX194" s="58"/>
      <c r="FKY194" s="58"/>
      <c r="FKZ194" s="58"/>
      <c r="FLA194" s="58"/>
      <c r="FLB194" s="58"/>
      <c r="FLC194" s="58"/>
      <c r="FLD194" s="58"/>
      <c r="FLE194" s="58"/>
      <c r="FLF194" s="58"/>
      <c r="FLG194" s="58"/>
      <c r="FLH194" s="58"/>
      <c r="FLI194" s="58"/>
      <c r="FLJ194" s="58"/>
      <c r="FLK194" s="58"/>
      <c r="FLL194" s="58"/>
      <c r="FLM194" s="58"/>
      <c r="FLN194" s="58"/>
      <c r="FLO194" s="58"/>
      <c r="FLP194" s="58"/>
      <c r="FLQ194" s="58"/>
      <c r="FLR194" s="58"/>
      <c r="FLS194" s="58"/>
      <c r="FLT194" s="58"/>
      <c r="FLU194" s="58"/>
      <c r="FLV194" s="58"/>
      <c r="FLW194" s="58"/>
      <c r="FLX194" s="58"/>
      <c r="FLY194" s="58"/>
      <c r="FLZ194" s="58"/>
      <c r="FMA194" s="58"/>
      <c r="FMB194" s="58"/>
      <c r="FMC194" s="58"/>
      <c r="FMD194" s="58"/>
      <c r="FME194" s="58"/>
      <c r="FMF194" s="58"/>
      <c r="FMG194" s="58"/>
      <c r="FMH194" s="58"/>
      <c r="FMI194" s="58"/>
      <c r="FMJ194" s="58"/>
      <c r="FMK194" s="58"/>
      <c r="FML194" s="58"/>
      <c r="FMM194" s="58"/>
      <c r="FMN194" s="58"/>
      <c r="FMO194" s="58"/>
      <c r="FMP194" s="58"/>
      <c r="FMQ194" s="58"/>
      <c r="FMR194" s="58"/>
      <c r="FMS194" s="58"/>
      <c r="FMT194" s="58"/>
      <c r="FMU194" s="58"/>
      <c r="FMV194" s="58"/>
      <c r="FMW194" s="58"/>
      <c r="FMX194" s="58"/>
      <c r="FMY194" s="58"/>
      <c r="FMZ194" s="58"/>
      <c r="FNA194" s="58"/>
      <c r="FNB194" s="58"/>
      <c r="FNC194" s="58"/>
      <c r="FND194" s="58"/>
      <c r="FNE194" s="58"/>
      <c r="FNF194" s="58"/>
      <c r="FNG194" s="58"/>
      <c r="FNH194" s="58"/>
      <c r="FNI194" s="58"/>
      <c r="FNJ194" s="58"/>
      <c r="FNK194" s="58"/>
      <c r="FNL194" s="58"/>
      <c r="FNM194" s="58"/>
      <c r="FNN194" s="58"/>
      <c r="FNO194" s="58"/>
      <c r="FNP194" s="58"/>
      <c r="FNQ194" s="58"/>
      <c r="FNR194" s="58"/>
      <c r="FNS194" s="58"/>
      <c r="FNT194" s="58"/>
      <c r="FNU194" s="58"/>
      <c r="FNV194" s="58"/>
      <c r="FNW194" s="58"/>
      <c r="FNX194" s="58"/>
      <c r="FNY194" s="58"/>
      <c r="FNZ194" s="58"/>
      <c r="FOA194" s="58"/>
      <c r="FOB194" s="58"/>
      <c r="FOC194" s="58"/>
      <c r="FOD194" s="58"/>
      <c r="FOE194" s="58"/>
      <c r="FOF194" s="58"/>
      <c r="FOG194" s="58"/>
      <c r="FOH194" s="58"/>
      <c r="FOI194" s="58"/>
      <c r="FOJ194" s="58"/>
      <c r="FOK194" s="58"/>
      <c r="FOL194" s="58"/>
      <c r="FOM194" s="58"/>
      <c r="FON194" s="58"/>
      <c r="FOO194" s="58"/>
      <c r="FOP194" s="58"/>
      <c r="FOQ194" s="58"/>
      <c r="FOR194" s="58"/>
      <c r="FOS194" s="58"/>
      <c r="FOT194" s="58"/>
      <c r="FOU194" s="58"/>
      <c r="FOV194" s="58"/>
      <c r="FOW194" s="58"/>
      <c r="FOX194" s="58"/>
      <c r="FOY194" s="58"/>
      <c r="FOZ194" s="58"/>
      <c r="FPA194" s="58"/>
      <c r="FPB194" s="58"/>
      <c r="FPC194" s="58"/>
      <c r="FPD194" s="58"/>
      <c r="FPE194" s="58"/>
      <c r="FPF194" s="58"/>
      <c r="FPG194" s="58"/>
      <c r="FPH194" s="58"/>
      <c r="FPI194" s="58"/>
      <c r="FPJ194" s="58"/>
      <c r="FPK194" s="58"/>
      <c r="FPL194" s="58"/>
      <c r="FPM194" s="58"/>
      <c r="FPN194" s="58"/>
      <c r="FPO194" s="58"/>
      <c r="FPP194" s="58"/>
      <c r="FPQ194" s="58"/>
      <c r="FPR194" s="58"/>
      <c r="FPS194" s="58"/>
      <c r="FPT194" s="58"/>
      <c r="FPU194" s="58"/>
      <c r="FPV194" s="58"/>
      <c r="FPW194" s="58"/>
      <c r="FPX194" s="58"/>
      <c r="FPY194" s="58"/>
      <c r="FPZ194" s="58"/>
      <c r="FQA194" s="58"/>
      <c r="FQB194" s="58"/>
      <c r="FQC194" s="58"/>
      <c r="FQD194" s="58"/>
      <c r="FQE194" s="58"/>
      <c r="FQF194" s="58"/>
      <c r="FQG194" s="58"/>
      <c r="FQH194" s="58"/>
      <c r="FQI194" s="58"/>
      <c r="FQJ194" s="58"/>
      <c r="FQK194" s="58"/>
      <c r="FQL194" s="58"/>
      <c r="FQM194" s="58"/>
      <c r="FQN194" s="58"/>
      <c r="FQO194" s="58"/>
      <c r="FQP194" s="58"/>
      <c r="FQQ194" s="58"/>
      <c r="FQR194" s="58"/>
      <c r="FQS194" s="58"/>
      <c r="FQT194" s="58"/>
      <c r="FQU194" s="58"/>
      <c r="FQV194" s="58"/>
      <c r="FQW194" s="58"/>
      <c r="FQX194" s="58"/>
      <c r="FQY194" s="58"/>
      <c r="FQZ194" s="58"/>
      <c r="FRA194" s="58"/>
      <c r="FRB194" s="58"/>
      <c r="FRC194" s="58"/>
      <c r="FRD194" s="58"/>
      <c r="FRE194" s="58"/>
      <c r="FRF194" s="58"/>
      <c r="FRG194" s="58"/>
      <c r="FRH194" s="58"/>
      <c r="FRI194" s="58"/>
      <c r="FRJ194" s="58"/>
      <c r="FRK194" s="58"/>
      <c r="FRL194" s="58"/>
      <c r="FRM194" s="58"/>
      <c r="FRN194" s="58"/>
      <c r="FRO194" s="58"/>
      <c r="FRP194" s="58"/>
      <c r="FRQ194" s="58"/>
      <c r="FRR194" s="58"/>
      <c r="FRS194" s="58"/>
      <c r="FRT194" s="58"/>
      <c r="FRU194" s="58"/>
      <c r="FRV194" s="58"/>
      <c r="FRW194" s="58"/>
      <c r="FRX194" s="58"/>
      <c r="FRY194" s="58"/>
      <c r="FRZ194" s="58"/>
      <c r="FSA194" s="58"/>
      <c r="FSB194" s="58"/>
      <c r="FSC194" s="58"/>
      <c r="FSD194" s="58"/>
      <c r="FSE194" s="58"/>
      <c r="FSF194" s="58"/>
      <c r="FSG194" s="58"/>
      <c r="FSH194" s="58"/>
      <c r="FSI194" s="58"/>
      <c r="FSJ194" s="58"/>
      <c r="FSK194" s="58"/>
      <c r="FSL194" s="58"/>
      <c r="FSM194" s="58"/>
      <c r="FSN194" s="58"/>
      <c r="FSO194" s="58"/>
      <c r="FSP194" s="58"/>
      <c r="FSQ194" s="58"/>
      <c r="FSR194" s="58"/>
      <c r="FSS194" s="58"/>
      <c r="FST194" s="58"/>
      <c r="FSU194" s="58"/>
      <c r="FSV194" s="58"/>
      <c r="FSW194" s="58"/>
      <c r="FSX194" s="58"/>
      <c r="FSY194" s="58"/>
      <c r="FSZ194" s="58"/>
      <c r="FTA194" s="58"/>
      <c r="FTB194" s="58"/>
      <c r="FTC194" s="58"/>
      <c r="FTD194" s="58"/>
      <c r="FTE194" s="58"/>
      <c r="FTF194" s="58"/>
      <c r="FTG194" s="58"/>
      <c r="FTH194" s="58"/>
      <c r="FTI194" s="58"/>
      <c r="FTJ194" s="58"/>
      <c r="FTK194" s="58"/>
      <c r="FTL194" s="58"/>
      <c r="FTM194" s="58"/>
      <c r="FTN194" s="58"/>
      <c r="FTO194" s="58"/>
      <c r="FTP194" s="58"/>
      <c r="FTQ194" s="58"/>
      <c r="FTR194" s="58"/>
      <c r="FTS194" s="58"/>
      <c r="FTT194" s="58"/>
      <c r="FTU194" s="58"/>
      <c r="FTV194" s="58"/>
      <c r="FTW194" s="58"/>
      <c r="FTX194" s="58"/>
      <c r="FTY194" s="58"/>
      <c r="FTZ194" s="58"/>
      <c r="FUA194" s="58"/>
      <c r="FUB194" s="58"/>
      <c r="FUC194" s="58"/>
      <c r="FUD194" s="58"/>
      <c r="FUE194" s="58"/>
      <c r="FUF194" s="58"/>
      <c r="FUG194" s="58"/>
      <c r="FUH194" s="58"/>
      <c r="FUI194" s="58"/>
      <c r="FUJ194" s="58"/>
      <c r="FUK194" s="58"/>
      <c r="FUL194" s="58"/>
      <c r="FUM194" s="58"/>
      <c r="FUN194" s="58"/>
      <c r="FUO194" s="58"/>
      <c r="FUP194" s="58"/>
      <c r="FUQ194" s="58"/>
      <c r="FUR194" s="58"/>
      <c r="FUS194" s="58"/>
      <c r="FUT194" s="58"/>
      <c r="FUU194" s="58"/>
      <c r="FUV194" s="58"/>
      <c r="FUW194" s="58"/>
      <c r="FUX194" s="58"/>
      <c r="FUY194" s="58"/>
      <c r="FUZ194" s="58"/>
      <c r="FVA194" s="58"/>
      <c r="FVB194" s="58"/>
      <c r="FVC194" s="58"/>
      <c r="FVD194" s="58"/>
      <c r="FVE194" s="58"/>
      <c r="FVF194" s="58"/>
      <c r="FVG194" s="58"/>
      <c r="FVH194" s="58"/>
      <c r="FVI194" s="58"/>
      <c r="FVJ194" s="58"/>
      <c r="FVK194" s="58"/>
      <c r="FVL194" s="58"/>
      <c r="FVM194" s="58"/>
      <c r="FVN194" s="58"/>
      <c r="FVO194" s="58"/>
      <c r="FVP194" s="58"/>
      <c r="FVQ194" s="58"/>
      <c r="FVR194" s="58"/>
      <c r="FVS194" s="58"/>
      <c r="FVT194" s="58"/>
      <c r="FVU194" s="58"/>
      <c r="FVV194" s="58"/>
      <c r="FVW194" s="58"/>
      <c r="FVX194" s="58"/>
      <c r="FVY194" s="58"/>
      <c r="FVZ194" s="58"/>
      <c r="FWA194" s="58"/>
      <c r="FWB194" s="58"/>
      <c r="FWC194" s="58"/>
      <c r="FWD194" s="58"/>
      <c r="FWE194" s="58"/>
      <c r="FWF194" s="58"/>
      <c r="FWG194" s="58"/>
      <c r="FWH194" s="58"/>
      <c r="FWI194" s="58"/>
      <c r="FWJ194" s="58"/>
      <c r="FWK194" s="58"/>
      <c r="FWL194" s="58"/>
      <c r="FWM194" s="58"/>
      <c r="FWN194" s="58"/>
      <c r="FWO194" s="58"/>
      <c r="FWP194" s="58"/>
      <c r="FWQ194" s="58"/>
      <c r="FWR194" s="58"/>
      <c r="FWS194" s="58"/>
      <c r="FWT194" s="58"/>
      <c r="FWU194" s="58"/>
      <c r="FWV194" s="58"/>
      <c r="FWW194" s="58"/>
      <c r="FWX194" s="58"/>
      <c r="FWY194" s="58"/>
      <c r="FWZ194" s="58"/>
      <c r="FXA194" s="58"/>
      <c r="FXB194" s="58"/>
      <c r="FXC194" s="58"/>
      <c r="FXD194" s="58"/>
      <c r="FXE194" s="58"/>
      <c r="FXF194" s="58"/>
      <c r="FXG194" s="58"/>
      <c r="FXH194" s="58"/>
      <c r="FXI194" s="58"/>
      <c r="FXJ194" s="58"/>
      <c r="FXK194" s="58"/>
      <c r="FXL194" s="58"/>
      <c r="FXM194" s="58"/>
      <c r="FXN194" s="58"/>
      <c r="FXO194" s="58"/>
      <c r="FXP194" s="58"/>
      <c r="FXQ194" s="58"/>
      <c r="FXR194" s="58"/>
      <c r="FXS194" s="58"/>
      <c r="FXT194" s="58"/>
      <c r="FXU194" s="58"/>
      <c r="FXV194" s="58"/>
      <c r="FXW194" s="58"/>
      <c r="FXX194" s="58"/>
      <c r="FXY194" s="58"/>
      <c r="FXZ194" s="58"/>
      <c r="FYA194" s="58"/>
      <c r="FYB194" s="58"/>
      <c r="FYC194" s="58"/>
      <c r="FYD194" s="58"/>
      <c r="FYE194" s="58"/>
      <c r="FYF194" s="58"/>
      <c r="FYG194" s="58"/>
      <c r="FYH194" s="58"/>
      <c r="FYI194" s="58"/>
      <c r="FYJ194" s="58"/>
      <c r="FYK194" s="58"/>
      <c r="FYL194" s="58"/>
      <c r="FYM194" s="58"/>
      <c r="FYN194" s="58"/>
      <c r="FYO194" s="58"/>
      <c r="FYP194" s="58"/>
      <c r="FYQ194" s="58"/>
      <c r="FYR194" s="58"/>
      <c r="FYS194" s="58"/>
      <c r="FYT194" s="58"/>
      <c r="FYU194" s="58"/>
      <c r="FYV194" s="58"/>
      <c r="FYW194" s="58"/>
      <c r="FYX194" s="58"/>
      <c r="FYY194" s="58"/>
      <c r="FYZ194" s="58"/>
      <c r="FZA194" s="58"/>
      <c r="FZB194" s="58"/>
      <c r="FZC194" s="58"/>
      <c r="FZD194" s="58"/>
      <c r="FZE194" s="58"/>
      <c r="FZF194" s="58"/>
      <c r="FZG194" s="58"/>
      <c r="FZH194" s="58"/>
      <c r="FZI194" s="58"/>
      <c r="FZJ194" s="58"/>
      <c r="FZK194" s="58"/>
      <c r="FZL194" s="58"/>
      <c r="FZM194" s="58"/>
      <c r="FZN194" s="58"/>
      <c r="FZO194" s="58"/>
      <c r="FZP194" s="58"/>
      <c r="FZQ194" s="58"/>
      <c r="FZR194" s="58"/>
      <c r="FZS194" s="58"/>
      <c r="FZT194" s="58"/>
      <c r="FZU194" s="58"/>
      <c r="FZV194" s="58"/>
      <c r="FZW194" s="58"/>
      <c r="FZX194" s="58"/>
      <c r="FZY194" s="58"/>
      <c r="FZZ194" s="58"/>
      <c r="GAA194" s="58"/>
      <c r="GAB194" s="58"/>
      <c r="GAC194" s="58"/>
      <c r="GAD194" s="58"/>
      <c r="GAE194" s="58"/>
      <c r="GAF194" s="58"/>
      <c r="GAG194" s="58"/>
      <c r="GAH194" s="58"/>
      <c r="GAI194" s="58"/>
      <c r="GAJ194" s="58"/>
      <c r="GAK194" s="58"/>
      <c r="GAL194" s="58"/>
      <c r="GAM194" s="58"/>
      <c r="GAN194" s="58"/>
      <c r="GAO194" s="58"/>
      <c r="GAP194" s="58"/>
      <c r="GAQ194" s="58"/>
      <c r="GAR194" s="58"/>
      <c r="GAS194" s="58"/>
      <c r="GAT194" s="58"/>
      <c r="GAU194" s="58"/>
      <c r="GAV194" s="58"/>
      <c r="GAW194" s="58"/>
      <c r="GAX194" s="58"/>
      <c r="GAY194" s="58"/>
      <c r="GAZ194" s="58"/>
      <c r="GBA194" s="58"/>
      <c r="GBB194" s="58"/>
      <c r="GBC194" s="58"/>
      <c r="GBD194" s="58"/>
      <c r="GBE194" s="58"/>
      <c r="GBF194" s="58"/>
      <c r="GBG194" s="58"/>
      <c r="GBH194" s="58"/>
      <c r="GBI194" s="58"/>
      <c r="GBJ194" s="58"/>
      <c r="GBK194" s="58"/>
      <c r="GBL194" s="58"/>
      <c r="GBM194" s="58"/>
      <c r="GBN194" s="58"/>
      <c r="GBO194" s="58"/>
      <c r="GBP194" s="58"/>
      <c r="GBQ194" s="58"/>
      <c r="GBR194" s="58"/>
      <c r="GBS194" s="58"/>
      <c r="GBT194" s="58"/>
      <c r="GBU194" s="58"/>
      <c r="GBV194" s="58"/>
      <c r="GBW194" s="58"/>
      <c r="GBX194" s="58"/>
      <c r="GBY194" s="58"/>
      <c r="GBZ194" s="58"/>
      <c r="GCA194" s="58"/>
      <c r="GCB194" s="58"/>
      <c r="GCC194" s="58"/>
      <c r="GCD194" s="58"/>
      <c r="GCE194" s="58"/>
      <c r="GCF194" s="58"/>
      <c r="GCG194" s="58"/>
      <c r="GCH194" s="58"/>
      <c r="GCI194" s="58"/>
      <c r="GCJ194" s="58"/>
      <c r="GCK194" s="58"/>
      <c r="GCL194" s="58"/>
      <c r="GCM194" s="58"/>
      <c r="GCN194" s="58"/>
      <c r="GCO194" s="58"/>
      <c r="GCP194" s="58"/>
      <c r="GCQ194" s="58"/>
      <c r="GCR194" s="58"/>
      <c r="GCS194" s="58"/>
      <c r="GCT194" s="58"/>
      <c r="GCU194" s="58"/>
      <c r="GCV194" s="58"/>
      <c r="GCW194" s="58"/>
      <c r="GCX194" s="58"/>
      <c r="GCY194" s="58"/>
      <c r="GCZ194" s="58"/>
      <c r="GDA194" s="58"/>
      <c r="GDB194" s="58"/>
      <c r="GDC194" s="58"/>
      <c r="GDD194" s="58"/>
      <c r="GDE194" s="58"/>
      <c r="GDF194" s="58"/>
      <c r="GDG194" s="58"/>
      <c r="GDH194" s="58"/>
      <c r="GDI194" s="58"/>
      <c r="GDJ194" s="58"/>
      <c r="GDK194" s="58"/>
      <c r="GDL194" s="58"/>
      <c r="GDM194" s="58"/>
      <c r="GDN194" s="58"/>
      <c r="GDO194" s="58"/>
      <c r="GDP194" s="58"/>
      <c r="GDQ194" s="58"/>
      <c r="GDR194" s="58"/>
      <c r="GDS194" s="58"/>
      <c r="GDT194" s="58"/>
      <c r="GDU194" s="58"/>
      <c r="GDV194" s="58"/>
      <c r="GDW194" s="58"/>
      <c r="GDX194" s="58"/>
      <c r="GDY194" s="58"/>
      <c r="GDZ194" s="58"/>
      <c r="GEA194" s="58"/>
      <c r="GEB194" s="58"/>
      <c r="GEC194" s="58"/>
      <c r="GED194" s="58"/>
      <c r="GEE194" s="58"/>
      <c r="GEF194" s="58"/>
      <c r="GEG194" s="58"/>
      <c r="GEH194" s="58"/>
      <c r="GEI194" s="58"/>
      <c r="GEJ194" s="58"/>
      <c r="GEK194" s="58"/>
      <c r="GEL194" s="58"/>
      <c r="GEM194" s="58"/>
      <c r="GEN194" s="58"/>
      <c r="GEO194" s="58"/>
      <c r="GEP194" s="58"/>
      <c r="GEQ194" s="58"/>
      <c r="GER194" s="58"/>
      <c r="GES194" s="58"/>
      <c r="GET194" s="58"/>
      <c r="GEU194" s="58"/>
      <c r="GEV194" s="58"/>
      <c r="GEW194" s="58"/>
      <c r="GEX194" s="58"/>
      <c r="GEY194" s="58"/>
      <c r="GEZ194" s="58"/>
      <c r="GFA194" s="58"/>
      <c r="GFB194" s="58"/>
      <c r="GFC194" s="58"/>
      <c r="GFD194" s="58"/>
      <c r="GFE194" s="58"/>
      <c r="GFF194" s="58"/>
      <c r="GFG194" s="58"/>
      <c r="GFH194" s="58"/>
      <c r="GFI194" s="58"/>
      <c r="GFJ194" s="58"/>
      <c r="GFK194" s="58"/>
      <c r="GFL194" s="58"/>
      <c r="GFM194" s="58"/>
      <c r="GFN194" s="58"/>
      <c r="GFO194" s="58"/>
      <c r="GFP194" s="58"/>
      <c r="GFQ194" s="58"/>
      <c r="GFR194" s="58"/>
      <c r="GFS194" s="58"/>
      <c r="GFT194" s="58"/>
      <c r="GFU194" s="58"/>
      <c r="GFV194" s="58"/>
      <c r="GFW194" s="58"/>
      <c r="GFX194" s="58"/>
      <c r="GFY194" s="58"/>
      <c r="GFZ194" s="58"/>
      <c r="GGA194" s="58"/>
      <c r="GGB194" s="58"/>
      <c r="GGC194" s="58"/>
      <c r="GGD194" s="58"/>
      <c r="GGE194" s="58"/>
      <c r="GGF194" s="58"/>
      <c r="GGG194" s="58"/>
      <c r="GGH194" s="58"/>
      <c r="GGI194" s="58"/>
      <c r="GGJ194" s="58"/>
      <c r="GGK194" s="58"/>
      <c r="GGL194" s="58"/>
      <c r="GGM194" s="58"/>
      <c r="GGN194" s="58"/>
      <c r="GGO194" s="58"/>
      <c r="GGP194" s="58"/>
      <c r="GGQ194" s="58"/>
      <c r="GGR194" s="58"/>
      <c r="GGS194" s="58"/>
      <c r="GGT194" s="58"/>
      <c r="GGU194" s="58"/>
      <c r="GGV194" s="58"/>
      <c r="GGW194" s="58"/>
      <c r="GGX194" s="58"/>
      <c r="GGY194" s="58"/>
      <c r="GGZ194" s="58"/>
      <c r="GHA194" s="58"/>
      <c r="GHB194" s="58"/>
      <c r="GHC194" s="58"/>
      <c r="GHD194" s="58"/>
      <c r="GHE194" s="58"/>
      <c r="GHF194" s="58"/>
      <c r="GHG194" s="58"/>
      <c r="GHH194" s="58"/>
      <c r="GHI194" s="58"/>
      <c r="GHJ194" s="58"/>
      <c r="GHK194" s="58"/>
      <c r="GHL194" s="58"/>
      <c r="GHM194" s="58"/>
      <c r="GHN194" s="58"/>
      <c r="GHO194" s="58"/>
      <c r="GHP194" s="58"/>
      <c r="GHQ194" s="58"/>
      <c r="GHR194" s="58"/>
      <c r="GHS194" s="58"/>
      <c r="GHT194" s="58"/>
      <c r="GHU194" s="58"/>
      <c r="GHV194" s="58"/>
      <c r="GHW194" s="58"/>
      <c r="GHX194" s="58"/>
      <c r="GHY194" s="58"/>
      <c r="GHZ194" s="58"/>
      <c r="GIA194" s="58"/>
      <c r="GIB194" s="58"/>
      <c r="GIC194" s="58"/>
      <c r="GID194" s="58"/>
      <c r="GIE194" s="58"/>
      <c r="GIF194" s="58"/>
      <c r="GIG194" s="58"/>
      <c r="GIH194" s="58"/>
      <c r="GII194" s="58"/>
      <c r="GIJ194" s="58"/>
      <c r="GIK194" s="58"/>
      <c r="GIL194" s="58"/>
      <c r="GIM194" s="58"/>
      <c r="GIN194" s="58"/>
      <c r="GIO194" s="58"/>
      <c r="GIP194" s="58"/>
      <c r="GIQ194" s="58"/>
      <c r="GIR194" s="58"/>
      <c r="GIS194" s="58"/>
      <c r="GIT194" s="58"/>
      <c r="GIU194" s="58"/>
      <c r="GIV194" s="58"/>
      <c r="GIW194" s="58"/>
      <c r="GIX194" s="58"/>
      <c r="GIY194" s="58"/>
      <c r="GIZ194" s="58"/>
      <c r="GJA194" s="58"/>
      <c r="GJB194" s="58"/>
      <c r="GJC194" s="58"/>
      <c r="GJD194" s="58"/>
      <c r="GJE194" s="58"/>
      <c r="GJF194" s="58"/>
      <c r="GJG194" s="58"/>
      <c r="GJH194" s="58"/>
      <c r="GJI194" s="58"/>
      <c r="GJJ194" s="58"/>
      <c r="GJK194" s="58"/>
      <c r="GJL194" s="58"/>
      <c r="GJM194" s="58"/>
      <c r="GJN194" s="58"/>
      <c r="GJO194" s="58"/>
      <c r="GJP194" s="58"/>
      <c r="GJQ194" s="58"/>
      <c r="GJR194" s="58"/>
      <c r="GJS194" s="58"/>
      <c r="GJT194" s="58"/>
      <c r="GJU194" s="58"/>
      <c r="GJV194" s="58"/>
      <c r="GJW194" s="58"/>
      <c r="GJX194" s="58"/>
      <c r="GJY194" s="58"/>
      <c r="GJZ194" s="58"/>
      <c r="GKA194" s="58"/>
      <c r="GKB194" s="58"/>
      <c r="GKC194" s="58"/>
      <c r="GKD194" s="58"/>
      <c r="GKE194" s="58"/>
      <c r="GKF194" s="58"/>
      <c r="GKG194" s="58"/>
      <c r="GKH194" s="58"/>
      <c r="GKI194" s="58"/>
      <c r="GKJ194" s="58"/>
      <c r="GKK194" s="58"/>
      <c r="GKL194" s="58"/>
      <c r="GKM194" s="58"/>
      <c r="GKN194" s="58"/>
      <c r="GKO194" s="58"/>
      <c r="GKP194" s="58"/>
      <c r="GKQ194" s="58"/>
      <c r="GKR194" s="58"/>
      <c r="GKS194" s="58"/>
      <c r="GKT194" s="58"/>
      <c r="GKU194" s="58"/>
      <c r="GKV194" s="58"/>
      <c r="GKW194" s="58"/>
      <c r="GKX194" s="58"/>
      <c r="GKY194" s="58"/>
      <c r="GKZ194" s="58"/>
      <c r="GLA194" s="58"/>
      <c r="GLB194" s="58"/>
      <c r="GLC194" s="58"/>
      <c r="GLD194" s="58"/>
      <c r="GLE194" s="58"/>
      <c r="GLF194" s="58"/>
      <c r="GLG194" s="58"/>
      <c r="GLH194" s="58"/>
      <c r="GLI194" s="58"/>
      <c r="GLJ194" s="58"/>
      <c r="GLK194" s="58"/>
      <c r="GLL194" s="58"/>
      <c r="GLM194" s="58"/>
      <c r="GLN194" s="58"/>
      <c r="GLO194" s="58"/>
      <c r="GLP194" s="58"/>
      <c r="GLQ194" s="58"/>
      <c r="GLR194" s="58"/>
      <c r="GLS194" s="58"/>
      <c r="GLT194" s="58"/>
      <c r="GLU194" s="58"/>
      <c r="GLV194" s="58"/>
      <c r="GLW194" s="58"/>
      <c r="GLX194" s="58"/>
      <c r="GLY194" s="58"/>
      <c r="GLZ194" s="58"/>
      <c r="GMA194" s="58"/>
      <c r="GMB194" s="58"/>
      <c r="GMC194" s="58"/>
      <c r="GMD194" s="58"/>
      <c r="GME194" s="58"/>
      <c r="GMF194" s="58"/>
      <c r="GMG194" s="58"/>
      <c r="GMH194" s="58"/>
      <c r="GMI194" s="58"/>
      <c r="GMJ194" s="58"/>
      <c r="GMK194" s="58"/>
      <c r="GML194" s="58"/>
      <c r="GMM194" s="58"/>
      <c r="GMN194" s="58"/>
      <c r="GMO194" s="58"/>
      <c r="GMP194" s="58"/>
      <c r="GMQ194" s="58"/>
      <c r="GMR194" s="58"/>
      <c r="GMS194" s="58"/>
      <c r="GMT194" s="58"/>
      <c r="GMU194" s="58"/>
      <c r="GMV194" s="58"/>
      <c r="GMW194" s="58"/>
      <c r="GMX194" s="58"/>
      <c r="GMY194" s="58"/>
      <c r="GMZ194" s="58"/>
      <c r="GNA194" s="58"/>
      <c r="GNB194" s="58"/>
      <c r="GNC194" s="58"/>
      <c r="GND194" s="58"/>
      <c r="GNE194" s="58"/>
      <c r="GNF194" s="58"/>
      <c r="GNG194" s="58"/>
      <c r="GNH194" s="58"/>
      <c r="GNI194" s="58"/>
      <c r="GNJ194" s="58"/>
      <c r="GNK194" s="58"/>
      <c r="GNL194" s="58"/>
      <c r="GNM194" s="58"/>
      <c r="GNN194" s="58"/>
      <c r="GNO194" s="58"/>
      <c r="GNP194" s="58"/>
      <c r="GNQ194" s="58"/>
      <c r="GNR194" s="58"/>
      <c r="GNS194" s="58"/>
      <c r="GNT194" s="58"/>
      <c r="GNU194" s="58"/>
      <c r="GNV194" s="58"/>
      <c r="GNW194" s="58"/>
      <c r="GNX194" s="58"/>
      <c r="GNY194" s="58"/>
      <c r="GNZ194" s="58"/>
      <c r="GOA194" s="58"/>
      <c r="GOB194" s="58"/>
      <c r="GOC194" s="58"/>
      <c r="GOD194" s="58"/>
      <c r="GOE194" s="58"/>
      <c r="GOF194" s="58"/>
      <c r="GOG194" s="58"/>
      <c r="GOH194" s="58"/>
      <c r="GOI194" s="58"/>
      <c r="GOJ194" s="58"/>
      <c r="GOK194" s="58"/>
      <c r="GOL194" s="58"/>
      <c r="GOM194" s="58"/>
      <c r="GON194" s="58"/>
      <c r="GOO194" s="58"/>
      <c r="GOP194" s="58"/>
      <c r="GOQ194" s="58"/>
      <c r="GOR194" s="58"/>
      <c r="GOS194" s="58"/>
      <c r="GOT194" s="58"/>
      <c r="GOU194" s="58"/>
      <c r="GOV194" s="58"/>
      <c r="GOW194" s="58"/>
      <c r="GOX194" s="58"/>
      <c r="GOY194" s="58"/>
      <c r="GOZ194" s="58"/>
      <c r="GPA194" s="58"/>
      <c r="GPB194" s="58"/>
      <c r="GPC194" s="58"/>
      <c r="GPD194" s="58"/>
      <c r="GPE194" s="58"/>
      <c r="GPF194" s="58"/>
      <c r="GPG194" s="58"/>
      <c r="GPH194" s="58"/>
      <c r="GPI194" s="58"/>
      <c r="GPJ194" s="58"/>
      <c r="GPK194" s="58"/>
      <c r="GPL194" s="58"/>
      <c r="GPM194" s="58"/>
      <c r="GPN194" s="58"/>
      <c r="GPO194" s="58"/>
      <c r="GPP194" s="58"/>
      <c r="GPQ194" s="58"/>
      <c r="GPR194" s="58"/>
      <c r="GPS194" s="58"/>
      <c r="GPT194" s="58"/>
      <c r="GPU194" s="58"/>
      <c r="GPV194" s="58"/>
      <c r="GPW194" s="58"/>
      <c r="GPX194" s="58"/>
      <c r="GPY194" s="58"/>
      <c r="GPZ194" s="58"/>
      <c r="GQA194" s="58"/>
      <c r="GQB194" s="58"/>
      <c r="GQC194" s="58"/>
      <c r="GQD194" s="58"/>
      <c r="GQE194" s="58"/>
      <c r="GQF194" s="58"/>
      <c r="GQG194" s="58"/>
      <c r="GQH194" s="58"/>
      <c r="GQI194" s="58"/>
      <c r="GQJ194" s="58"/>
      <c r="GQK194" s="58"/>
      <c r="GQL194" s="58"/>
      <c r="GQM194" s="58"/>
      <c r="GQN194" s="58"/>
      <c r="GQO194" s="58"/>
      <c r="GQP194" s="58"/>
      <c r="GQQ194" s="58"/>
      <c r="GQR194" s="58"/>
      <c r="GQS194" s="58"/>
      <c r="GQT194" s="58"/>
      <c r="GQU194" s="58"/>
      <c r="GQV194" s="58"/>
      <c r="GQW194" s="58"/>
      <c r="GQX194" s="58"/>
      <c r="GQY194" s="58"/>
      <c r="GQZ194" s="58"/>
      <c r="GRA194" s="58"/>
      <c r="GRB194" s="58"/>
      <c r="GRC194" s="58"/>
      <c r="GRD194" s="58"/>
      <c r="GRE194" s="58"/>
      <c r="GRF194" s="58"/>
      <c r="GRG194" s="58"/>
      <c r="GRH194" s="58"/>
      <c r="GRI194" s="58"/>
      <c r="GRJ194" s="58"/>
      <c r="GRK194" s="58"/>
      <c r="GRL194" s="58"/>
      <c r="GRM194" s="58"/>
      <c r="GRN194" s="58"/>
      <c r="GRO194" s="58"/>
      <c r="GRP194" s="58"/>
      <c r="GRQ194" s="58"/>
      <c r="GRR194" s="58"/>
      <c r="GRS194" s="58"/>
      <c r="GRT194" s="58"/>
      <c r="GRU194" s="58"/>
      <c r="GRV194" s="58"/>
      <c r="GRW194" s="58"/>
      <c r="GRX194" s="58"/>
      <c r="GRY194" s="58"/>
      <c r="GRZ194" s="58"/>
      <c r="GSA194" s="58"/>
      <c r="GSB194" s="58"/>
      <c r="GSC194" s="58"/>
      <c r="GSD194" s="58"/>
      <c r="GSE194" s="58"/>
      <c r="GSF194" s="58"/>
      <c r="GSG194" s="58"/>
      <c r="GSH194" s="58"/>
      <c r="GSI194" s="58"/>
      <c r="GSJ194" s="58"/>
      <c r="GSK194" s="58"/>
      <c r="GSL194" s="58"/>
      <c r="GSM194" s="58"/>
      <c r="GSN194" s="58"/>
      <c r="GSO194" s="58"/>
      <c r="GSP194" s="58"/>
      <c r="GSQ194" s="58"/>
      <c r="GSR194" s="58"/>
      <c r="GSS194" s="58"/>
      <c r="GST194" s="58"/>
      <c r="GSU194" s="58"/>
      <c r="GSV194" s="58"/>
      <c r="GSW194" s="58"/>
      <c r="GSX194" s="58"/>
      <c r="GSY194" s="58"/>
      <c r="GSZ194" s="58"/>
      <c r="GTA194" s="58"/>
      <c r="GTB194" s="58"/>
      <c r="GTC194" s="58"/>
      <c r="GTD194" s="58"/>
      <c r="GTE194" s="58"/>
      <c r="GTF194" s="58"/>
      <c r="GTG194" s="58"/>
      <c r="GTH194" s="58"/>
      <c r="GTI194" s="58"/>
      <c r="GTJ194" s="58"/>
      <c r="GTK194" s="58"/>
      <c r="GTL194" s="58"/>
      <c r="GTM194" s="58"/>
      <c r="GTN194" s="58"/>
      <c r="GTO194" s="58"/>
      <c r="GTP194" s="58"/>
      <c r="GTQ194" s="58"/>
      <c r="GTR194" s="58"/>
      <c r="GTS194" s="58"/>
      <c r="GTT194" s="58"/>
      <c r="GTU194" s="58"/>
      <c r="GTV194" s="58"/>
      <c r="GTW194" s="58"/>
      <c r="GTX194" s="58"/>
      <c r="GTY194" s="58"/>
      <c r="GTZ194" s="58"/>
      <c r="GUA194" s="58"/>
      <c r="GUB194" s="58"/>
      <c r="GUC194" s="58"/>
      <c r="GUD194" s="58"/>
      <c r="GUE194" s="58"/>
      <c r="GUF194" s="58"/>
      <c r="GUG194" s="58"/>
      <c r="GUH194" s="58"/>
      <c r="GUI194" s="58"/>
      <c r="GUJ194" s="58"/>
      <c r="GUK194" s="58"/>
      <c r="GUL194" s="58"/>
      <c r="GUM194" s="58"/>
      <c r="GUN194" s="58"/>
      <c r="GUO194" s="58"/>
      <c r="GUP194" s="58"/>
      <c r="GUQ194" s="58"/>
      <c r="GUR194" s="58"/>
      <c r="GUS194" s="58"/>
      <c r="GUT194" s="58"/>
      <c r="GUU194" s="58"/>
      <c r="GUV194" s="58"/>
      <c r="GUW194" s="58"/>
      <c r="GUX194" s="58"/>
      <c r="GUY194" s="58"/>
      <c r="GUZ194" s="58"/>
      <c r="GVA194" s="58"/>
      <c r="GVB194" s="58"/>
      <c r="GVC194" s="58"/>
      <c r="GVD194" s="58"/>
      <c r="GVE194" s="58"/>
      <c r="GVF194" s="58"/>
      <c r="GVG194" s="58"/>
      <c r="GVH194" s="58"/>
      <c r="GVI194" s="58"/>
      <c r="GVJ194" s="58"/>
      <c r="GVK194" s="58"/>
      <c r="GVL194" s="58"/>
      <c r="GVM194" s="58"/>
      <c r="GVN194" s="58"/>
      <c r="GVO194" s="58"/>
      <c r="GVP194" s="58"/>
      <c r="GVQ194" s="58"/>
      <c r="GVR194" s="58"/>
      <c r="GVS194" s="58"/>
      <c r="GVT194" s="58"/>
      <c r="GVU194" s="58"/>
      <c r="GVV194" s="58"/>
      <c r="GVW194" s="58"/>
      <c r="GVX194" s="58"/>
      <c r="GVY194" s="58"/>
      <c r="GVZ194" s="58"/>
      <c r="GWA194" s="58"/>
      <c r="GWB194" s="58"/>
      <c r="GWC194" s="58"/>
      <c r="GWD194" s="58"/>
      <c r="GWE194" s="58"/>
      <c r="GWF194" s="58"/>
      <c r="GWG194" s="58"/>
      <c r="GWH194" s="58"/>
      <c r="GWI194" s="58"/>
      <c r="GWJ194" s="58"/>
      <c r="GWK194" s="58"/>
      <c r="GWL194" s="58"/>
      <c r="GWM194" s="58"/>
      <c r="GWN194" s="58"/>
      <c r="GWO194" s="58"/>
      <c r="GWP194" s="58"/>
      <c r="GWQ194" s="58"/>
      <c r="GWR194" s="58"/>
      <c r="GWS194" s="58"/>
      <c r="GWT194" s="58"/>
      <c r="GWU194" s="58"/>
      <c r="GWV194" s="58"/>
      <c r="GWW194" s="58"/>
      <c r="GWX194" s="58"/>
      <c r="GWY194" s="58"/>
      <c r="GWZ194" s="58"/>
      <c r="GXA194" s="58"/>
      <c r="GXB194" s="58"/>
      <c r="GXC194" s="58"/>
      <c r="GXD194" s="58"/>
      <c r="GXE194" s="58"/>
      <c r="GXF194" s="58"/>
      <c r="GXG194" s="58"/>
      <c r="GXH194" s="58"/>
      <c r="GXI194" s="58"/>
      <c r="GXJ194" s="58"/>
      <c r="GXK194" s="58"/>
      <c r="GXL194" s="58"/>
      <c r="GXM194" s="58"/>
      <c r="GXN194" s="58"/>
      <c r="GXO194" s="58"/>
      <c r="GXP194" s="58"/>
      <c r="GXQ194" s="58"/>
      <c r="GXR194" s="58"/>
      <c r="GXS194" s="58"/>
      <c r="GXT194" s="58"/>
      <c r="GXU194" s="58"/>
      <c r="GXV194" s="58"/>
      <c r="GXW194" s="58"/>
      <c r="GXX194" s="58"/>
      <c r="GXY194" s="58"/>
      <c r="GXZ194" s="58"/>
      <c r="GYA194" s="58"/>
      <c r="GYB194" s="58"/>
      <c r="GYC194" s="58"/>
      <c r="GYD194" s="58"/>
      <c r="GYE194" s="58"/>
      <c r="GYF194" s="58"/>
      <c r="GYG194" s="58"/>
      <c r="GYH194" s="58"/>
      <c r="GYI194" s="58"/>
      <c r="GYJ194" s="58"/>
      <c r="GYK194" s="58"/>
      <c r="GYL194" s="58"/>
      <c r="GYM194" s="58"/>
      <c r="GYN194" s="58"/>
      <c r="GYO194" s="58"/>
      <c r="GYP194" s="58"/>
      <c r="GYQ194" s="58"/>
      <c r="GYR194" s="58"/>
      <c r="GYS194" s="58"/>
      <c r="GYT194" s="58"/>
      <c r="GYU194" s="58"/>
      <c r="GYV194" s="58"/>
      <c r="GYW194" s="58"/>
      <c r="GYX194" s="58"/>
      <c r="GYY194" s="58"/>
      <c r="GYZ194" s="58"/>
      <c r="GZA194" s="58"/>
      <c r="GZB194" s="58"/>
      <c r="GZC194" s="58"/>
      <c r="GZD194" s="58"/>
      <c r="GZE194" s="58"/>
      <c r="GZF194" s="58"/>
      <c r="GZG194" s="58"/>
      <c r="GZH194" s="58"/>
      <c r="GZI194" s="58"/>
      <c r="GZJ194" s="58"/>
      <c r="GZK194" s="58"/>
      <c r="GZL194" s="58"/>
      <c r="GZM194" s="58"/>
      <c r="GZN194" s="58"/>
      <c r="GZO194" s="58"/>
      <c r="GZP194" s="58"/>
      <c r="GZQ194" s="58"/>
      <c r="GZR194" s="58"/>
      <c r="GZS194" s="58"/>
      <c r="GZT194" s="58"/>
      <c r="GZU194" s="58"/>
      <c r="GZV194" s="58"/>
      <c r="GZW194" s="58"/>
      <c r="GZX194" s="58"/>
      <c r="GZY194" s="58"/>
      <c r="GZZ194" s="58"/>
      <c r="HAA194" s="58"/>
      <c r="HAB194" s="58"/>
      <c r="HAC194" s="58"/>
      <c r="HAD194" s="58"/>
      <c r="HAE194" s="58"/>
      <c r="HAF194" s="58"/>
      <c r="HAG194" s="58"/>
      <c r="HAH194" s="58"/>
      <c r="HAI194" s="58"/>
      <c r="HAJ194" s="58"/>
      <c r="HAK194" s="58"/>
      <c r="HAL194" s="58"/>
      <c r="HAM194" s="58"/>
      <c r="HAN194" s="58"/>
      <c r="HAO194" s="58"/>
      <c r="HAP194" s="58"/>
      <c r="HAQ194" s="58"/>
      <c r="HAR194" s="58"/>
      <c r="HAS194" s="58"/>
      <c r="HAT194" s="58"/>
      <c r="HAU194" s="58"/>
      <c r="HAV194" s="58"/>
      <c r="HAW194" s="58"/>
      <c r="HAX194" s="58"/>
      <c r="HAY194" s="58"/>
      <c r="HAZ194" s="58"/>
      <c r="HBA194" s="58"/>
      <c r="HBB194" s="58"/>
      <c r="HBC194" s="58"/>
      <c r="HBD194" s="58"/>
      <c r="HBE194" s="58"/>
      <c r="HBF194" s="58"/>
      <c r="HBG194" s="58"/>
      <c r="HBH194" s="58"/>
      <c r="HBI194" s="58"/>
      <c r="HBJ194" s="58"/>
      <c r="HBK194" s="58"/>
      <c r="HBL194" s="58"/>
      <c r="HBM194" s="58"/>
      <c r="HBN194" s="58"/>
      <c r="HBO194" s="58"/>
      <c r="HBP194" s="58"/>
      <c r="HBQ194" s="58"/>
      <c r="HBR194" s="58"/>
      <c r="HBS194" s="58"/>
      <c r="HBT194" s="58"/>
      <c r="HBU194" s="58"/>
      <c r="HBV194" s="58"/>
      <c r="HBW194" s="58"/>
      <c r="HBX194" s="58"/>
      <c r="HBY194" s="58"/>
      <c r="HBZ194" s="58"/>
      <c r="HCA194" s="58"/>
      <c r="HCB194" s="58"/>
      <c r="HCC194" s="58"/>
      <c r="HCD194" s="58"/>
      <c r="HCE194" s="58"/>
      <c r="HCF194" s="58"/>
      <c r="HCG194" s="58"/>
      <c r="HCH194" s="58"/>
      <c r="HCI194" s="58"/>
      <c r="HCJ194" s="58"/>
      <c r="HCK194" s="58"/>
      <c r="HCL194" s="58"/>
      <c r="HCM194" s="58"/>
      <c r="HCN194" s="58"/>
      <c r="HCO194" s="58"/>
      <c r="HCP194" s="58"/>
      <c r="HCQ194" s="58"/>
      <c r="HCR194" s="58"/>
      <c r="HCS194" s="58"/>
      <c r="HCT194" s="58"/>
      <c r="HCU194" s="58"/>
      <c r="HCV194" s="58"/>
      <c r="HCW194" s="58"/>
      <c r="HCX194" s="58"/>
      <c r="HCY194" s="58"/>
      <c r="HCZ194" s="58"/>
      <c r="HDA194" s="58"/>
      <c r="HDB194" s="58"/>
      <c r="HDC194" s="58"/>
      <c r="HDD194" s="58"/>
      <c r="HDE194" s="58"/>
      <c r="HDF194" s="58"/>
      <c r="HDG194" s="58"/>
      <c r="HDH194" s="58"/>
      <c r="HDI194" s="58"/>
      <c r="HDJ194" s="58"/>
      <c r="HDK194" s="58"/>
      <c r="HDL194" s="58"/>
      <c r="HDM194" s="58"/>
      <c r="HDN194" s="58"/>
      <c r="HDO194" s="58"/>
      <c r="HDP194" s="58"/>
      <c r="HDQ194" s="58"/>
      <c r="HDR194" s="58"/>
      <c r="HDS194" s="58"/>
      <c r="HDT194" s="58"/>
      <c r="HDU194" s="58"/>
      <c r="HDV194" s="58"/>
      <c r="HDW194" s="58"/>
      <c r="HDX194" s="58"/>
      <c r="HDY194" s="58"/>
      <c r="HDZ194" s="58"/>
      <c r="HEA194" s="58"/>
      <c r="HEB194" s="58"/>
      <c r="HEC194" s="58"/>
      <c r="HED194" s="58"/>
      <c r="HEE194" s="58"/>
      <c r="HEF194" s="58"/>
      <c r="HEG194" s="58"/>
      <c r="HEH194" s="58"/>
      <c r="HEI194" s="58"/>
      <c r="HEJ194" s="58"/>
      <c r="HEK194" s="58"/>
      <c r="HEL194" s="58"/>
      <c r="HEM194" s="58"/>
      <c r="HEN194" s="58"/>
      <c r="HEO194" s="58"/>
      <c r="HEP194" s="58"/>
      <c r="HEQ194" s="58"/>
      <c r="HER194" s="58"/>
      <c r="HES194" s="58"/>
      <c r="HET194" s="58"/>
      <c r="HEU194" s="58"/>
      <c r="HEV194" s="58"/>
      <c r="HEW194" s="58"/>
      <c r="HEX194" s="58"/>
      <c r="HEY194" s="58"/>
      <c r="HEZ194" s="58"/>
      <c r="HFA194" s="58"/>
      <c r="HFB194" s="58"/>
      <c r="HFC194" s="58"/>
      <c r="HFD194" s="58"/>
      <c r="HFE194" s="58"/>
      <c r="HFF194" s="58"/>
      <c r="HFG194" s="58"/>
      <c r="HFH194" s="58"/>
      <c r="HFI194" s="58"/>
      <c r="HFJ194" s="58"/>
      <c r="HFK194" s="58"/>
      <c r="HFL194" s="58"/>
      <c r="HFM194" s="58"/>
      <c r="HFN194" s="58"/>
      <c r="HFO194" s="58"/>
      <c r="HFP194" s="58"/>
      <c r="HFQ194" s="58"/>
      <c r="HFR194" s="58"/>
      <c r="HFS194" s="58"/>
      <c r="HFT194" s="58"/>
      <c r="HFU194" s="58"/>
      <c r="HFV194" s="58"/>
      <c r="HFW194" s="58"/>
      <c r="HFX194" s="58"/>
      <c r="HFY194" s="58"/>
      <c r="HFZ194" s="58"/>
      <c r="HGA194" s="58"/>
      <c r="HGB194" s="58"/>
      <c r="HGC194" s="58"/>
      <c r="HGD194" s="58"/>
      <c r="HGE194" s="58"/>
      <c r="HGF194" s="58"/>
      <c r="HGG194" s="58"/>
      <c r="HGH194" s="58"/>
      <c r="HGI194" s="58"/>
      <c r="HGJ194" s="58"/>
      <c r="HGK194" s="58"/>
      <c r="HGL194" s="58"/>
      <c r="HGM194" s="58"/>
      <c r="HGN194" s="58"/>
      <c r="HGO194" s="58"/>
      <c r="HGP194" s="58"/>
      <c r="HGQ194" s="58"/>
      <c r="HGR194" s="58"/>
      <c r="HGS194" s="58"/>
      <c r="HGT194" s="58"/>
      <c r="HGU194" s="58"/>
      <c r="HGV194" s="58"/>
      <c r="HGW194" s="58"/>
      <c r="HGX194" s="58"/>
      <c r="HGY194" s="58"/>
      <c r="HGZ194" s="58"/>
      <c r="HHA194" s="58"/>
      <c r="HHB194" s="58"/>
      <c r="HHC194" s="58"/>
      <c r="HHD194" s="58"/>
      <c r="HHE194" s="58"/>
      <c r="HHF194" s="58"/>
      <c r="HHG194" s="58"/>
      <c r="HHH194" s="58"/>
      <c r="HHI194" s="58"/>
      <c r="HHJ194" s="58"/>
      <c r="HHK194" s="58"/>
      <c r="HHL194" s="58"/>
      <c r="HHM194" s="58"/>
      <c r="HHN194" s="58"/>
      <c r="HHO194" s="58"/>
      <c r="HHP194" s="58"/>
      <c r="HHQ194" s="58"/>
      <c r="HHR194" s="58"/>
      <c r="HHS194" s="58"/>
      <c r="HHT194" s="58"/>
      <c r="HHU194" s="58"/>
      <c r="HHV194" s="58"/>
      <c r="HHW194" s="58"/>
      <c r="HHX194" s="58"/>
      <c r="HHY194" s="58"/>
      <c r="HHZ194" s="58"/>
      <c r="HIA194" s="58"/>
      <c r="HIB194" s="58"/>
      <c r="HIC194" s="58"/>
      <c r="HID194" s="58"/>
      <c r="HIE194" s="58"/>
      <c r="HIF194" s="58"/>
      <c r="HIG194" s="58"/>
      <c r="HIH194" s="58"/>
      <c r="HII194" s="58"/>
      <c r="HIJ194" s="58"/>
      <c r="HIK194" s="58"/>
      <c r="HIL194" s="58"/>
      <c r="HIM194" s="58"/>
      <c r="HIN194" s="58"/>
      <c r="HIO194" s="58"/>
      <c r="HIP194" s="58"/>
      <c r="HIQ194" s="58"/>
      <c r="HIR194" s="58"/>
      <c r="HIS194" s="58"/>
      <c r="HIT194" s="58"/>
      <c r="HIU194" s="58"/>
      <c r="HIV194" s="58"/>
      <c r="HIW194" s="58"/>
      <c r="HIX194" s="58"/>
      <c r="HIY194" s="58"/>
      <c r="HIZ194" s="58"/>
      <c r="HJA194" s="58"/>
      <c r="HJB194" s="58"/>
      <c r="HJC194" s="58"/>
      <c r="HJD194" s="58"/>
      <c r="HJE194" s="58"/>
      <c r="HJF194" s="58"/>
      <c r="HJG194" s="58"/>
      <c r="HJH194" s="58"/>
      <c r="HJI194" s="58"/>
      <c r="HJJ194" s="58"/>
      <c r="HJK194" s="58"/>
      <c r="HJL194" s="58"/>
      <c r="HJM194" s="58"/>
      <c r="HJN194" s="58"/>
      <c r="HJO194" s="58"/>
      <c r="HJP194" s="58"/>
      <c r="HJQ194" s="58"/>
      <c r="HJR194" s="58"/>
      <c r="HJS194" s="58"/>
      <c r="HJT194" s="58"/>
      <c r="HJU194" s="58"/>
      <c r="HJV194" s="58"/>
      <c r="HJW194" s="58"/>
      <c r="HJX194" s="58"/>
      <c r="HJY194" s="58"/>
      <c r="HJZ194" s="58"/>
      <c r="HKA194" s="58"/>
      <c r="HKB194" s="58"/>
      <c r="HKC194" s="58"/>
      <c r="HKD194" s="58"/>
      <c r="HKE194" s="58"/>
      <c r="HKF194" s="58"/>
      <c r="HKG194" s="58"/>
      <c r="HKH194" s="58"/>
      <c r="HKI194" s="58"/>
      <c r="HKJ194" s="58"/>
      <c r="HKK194" s="58"/>
      <c r="HKL194" s="58"/>
      <c r="HKM194" s="58"/>
      <c r="HKN194" s="58"/>
      <c r="HKO194" s="58"/>
      <c r="HKP194" s="58"/>
      <c r="HKQ194" s="58"/>
      <c r="HKR194" s="58"/>
      <c r="HKS194" s="58"/>
      <c r="HKT194" s="58"/>
      <c r="HKU194" s="58"/>
      <c r="HKV194" s="58"/>
      <c r="HKW194" s="58"/>
      <c r="HKX194" s="58"/>
      <c r="HKY194" s="58"/>
      <c r="HKZ194" s="58"/>
      <c r="HLA194" s="58"/>
      <c r="HLB194" s="58"/>
      <c r="HLC194" s="58"/>
      <c r="HLD194" s="58"/>
      <c r="HLE194" s="58"/>
      <c r="HLF194" s="58"/>
      <c r="HLG194" s="58"/>
      <c r="HLH194" s="58"/>
      <c r="HLI194" s="58"/>
      <c r="HLJ194" s="58"/>
      <c r="HLK194" s="58"/>
      <c r="HLL194" s="58"/>
      <c r="HLM194" s="58"/>
      <c r="HLN194" s="58"/>
      <c r="HLO194" s="58"/>
      <c r="HLP194" s="58"/>
      <c r="HLQ194" s="58"/>
      <c r="HLR194" s="58"/>
      <c r="HLS194" s="58"/>
      <c r="HLT194" s="58"/>
      <c r="HLU194" s="58"/>
      <c r="HLV194" s="58"/>
      <c r="HLW194" s="58"/>
      <c r="HLX194" s="58"/>
      <c r="HLY194" s="58"/>
      <c r="HLZ194" s="58"/>
      <c r="HMA194" s="58"/>
      <c r="HMB194" s="58"/>
      <c r="HMC194" s="58"/>
      <c r="HMD194" s="58"/>
      <c r="HME194" s="58"/>
      <c r="HMF194" s="58"/>
      <c r="HMG194" s="58"/>
      <c r="HMH194" s="58"/>
      <c r="HMI194" s="58"/>
      <c r="HMJ194" s="58"/>
      <c r="HMK194" s="58"/>
      <c r="HML194" s="58"/>
      <c r="HMM194" s="58"/>
      <c r="HMN194" s="58"/>
      <c r="HMO194" s="58"/>
      <c r="HMP194" s="58"/>
      <c r="HMQ194" s="58"/>
      <c r="HMR194" s="58"/>
      <c r="HMS194" s="58"/>
      <c r="HMT194" s="58"/>
      <c r="HMU194" s="58"/>
      <c r="HMV194" s="58"/>
      <c r="HMW194" s="58"/>
      <c r="HMX194" s="58"/>
      <c r="HMY194" s="58"/>
      <c r="HMZ194" s="58"/>
      <c r="HNA194" s="58"/>
      <c r="HNB194" s="58"/>
      <c r="HNC194" s="58"/>
      <c r="HND194" s="58"/>
      <c r="HNE194" s="58"/>
      <c r="HNF194" s="58"/>
      <c r="HNG194" s="58"/>
      <c r="HNH194" s="58"/>
      <c r="HNI194" s="58"/>
      <c r="HNJ194" s="58"/>
      <c r="HNK194" s="58"/>
      <c r="HNL194" s="58"/>
      <c r="HNM194" s="58"/>
      <c r="HNN194" s="58"/>
      <c r="HNO194" s="58"/>
      <c r="HNP194" s="58"/>
      <c r="HNQ194" s="58"/>
      <c r="HNR194" s="58"/>
      <c r="HNS194" s="58"/>
      <c r="HNT194" s="58"/>
      <c r="HNU194" s="58"/>
      <c r="HNV194" s="58"/>
      <c r="HNW194" s="58"/>
      <c r="HNX194" s="58"/>
      <c r="HNY194" s="58"/>
      <c r="HNZ194" s="58"/>
      <c r="HOA194" s="58"/>
      <c r="HOB194" s="58"/>
      <c r="HOC194" s="58"/>
      <c r="HOD194" s="58"/>
      <c r="HOE194" s="58"/>
      <c r="HOF194" s="58"/>
      <c r="HOG194" s="58"/>
      <c r="HOH194" s="58"/>
      <c r="HOI194" s="58"/>
      <c r="HOJ194" s="58"/>
      <c r="HOK194" s="58"/>
      <c r="HOL194" s="58"/>
      <c r="HOM194" s="58"/>
      <c r="HON194" s="58"/>
      <c r="HOO194" s="58"/>
      <c r="HOP194" s="58"/>
      <c r="HOQ194" s="58"/>
      <c r="HOR194" s="58"/>
      <c r="HOS194" s="58"/>
      <c r="HOT194" s="58"/>
      <c r="HOU194" s="58"/>
      <c r="HOV194" s="58"/>
      <c r="HOW194" s="58"/>
      <c r="HOX194" s="58"/>
      <c r="HOY194" s="58"/>
      <c r="HOZ194" s="58"/>
      <c r="HPA194" s="58"/>
      <c r="HPB194" s="58"/>
      <c r="HPC194" s="58"/>
      <c r="HPD194" s="58"/>
      <c r="HPE194" s="58"/>
      <c r="HPF194" s="58"/>
      <c r="HPG194" s="58"/>
      <c r="HPH194" s="58"/>
      <c r="HPI194" s="58"/>
      <c r="HPJ194" s="58"/>
      <c r="HPK194" s="58"/>
      <c r="HPL194" s="58"/>
      <c r="HPM194" s="58"/>
      <c r="HPN194" s="58"/>
      <c r="HPO194" s="58"/>
      <c r="HPP194" s="58"/>
      <c r="HPQ194" s="58"/>
      <c r="HPR194" s="58"/>
      <c r="HPS194" s="58"/>
      <c r="HPT194" s="58"/>
      <c r="HPU194" s="58"/>
      <c r="HPV194" s="58"/>
      <c r="HPW194" s="58"/>
      <c r="HPX194" s="58"/>
      <c r="HPY194" s="58"/>
      <c r="HPZ194" s="58"/>
      <c r="HQA194" s="58"/>
      <c r="HQB194" s="58"/>
      <c r="HQC194" s="58"/>
      <c r="HQD194" s="58"/>
      <c r="HQE194" s="58"/>
      <c r="HQF194" s="58"/>
      <c r="HQG194" s="58"/>
      <c r="HQH194" s="58"/>
      <c r="HQI194" s="58"/>
      <c r="HQJ194" s="58"/>
      <c r="HQK194" s="58"/>
      <c r="HQL194" s="58"/>
      <c r="HQM194" s="58"/>
      <c r="HQN194" s="58"/>
      <c r="HQO194" s="58"/>
      <c r="HQP194" s="58"/>
      <c r="HQQ194" s="58"/>
      <c r="HQR194" s="58"/>
      <c r="HQS194" s="58"/>
      <c r="HQT194" s="58"/>
      <c r="HQU194" s="58"/>
      <c r="HQV194" s="58"/>
      <c r="HQW194" s="58"/>
      <c r="HQX194" s="58"/>
      <c r="HQY194" s="58"/>
      <c r="HQZ194" s="58"/>
      <c r="HRA194" s="58"/>
      <c r="HRB194" s="58"/>
      <c r="HRC194" s="58"/>
      <c r="HRD194" s="58"/>
      <c r="HRE194" s="58"/>
      <c r="HRF194" s="58"/>
      <c r="HRG194" s="58"/>
      <c r="HRH194" s="58"/>
      <c r="HRI194" s="58"/>
      <c r="HRJ194" s="58"/>
      <c r="HRK194" s="58"/>
      <c r="HRL194" s="58"/>
      <c r="HRM194" s="58"/>
      <c r="HRN194" s="58"/>
      <c r="HRO194" s="58"/>
      <c r="HRP194" s="58"/>
      <c r="HRQ194" s="58"/>
      <c r="HRR194" s="58"/>
      <c r="HRS194" s="58"/>
      <c r="HRT194" s="58"/>
      <c r="HRU194" s="58"/>
      <c r="HRV194" s="58"/>
      <c r="HRW194" s="58"/>
      <c r="HRX194" s="58"/>
      <c r="HRY194" s="58"/>
      <c r="HRZ194" s="58"/>
      <c r="HSA194" s="58"/>
      <c r="HSB194" s="58"/>
      <c r="HSC194" s="58"/>
      <c r="HSD194" s="58"/>
      <c r="HSE194" s="58"/>
      <c r="HSF194" s="58"/>
      <c r="HSG194" s="58"/>
      <c r="HSH194" s="58"/>
      <c r="HSI194" s="58"/>
      <c r="HSJ194" s="58"/>
      <c r="HSK194" s="58"/>
      <c r="HSL194" s="58"/>
      <c r="HSM194" s="58"/>
      <c r="HSN194" s="58"/>
      <c r="HSO194" s="58"/>
      <c r="HSP194" s="58"/>
      <c r="HSQ194" s="58"/>
      <c r="HSR194" s="58"/>
      <c r="HSS194" s="58"/>
      <c r="HST194" s="58"/>
      <c r="HSU194" s="58"/>
      <c r="HSV194" s="58"/>
      <c r="HSW194" s="58"/>
      <c r="HSX194" s="58"/>
      <c r="HSY194" s="58"/>
      <c r="HSZ194" s="58"/>
      <c r="HTA194" s="58"/>
      <c r="HTB194" s="58"/>
      <c r="HTC194" s="58"/>
      <c r="HTD194" s="58"/>
      <c r="HTE194" s="58"/>
      <c r="HTF194" s="58"/>
      <c r="HTG194" s="58"/>
      <c r="HTH194" s="58"/>
      <c r="HTI194" s="58"/>
      <c r="HTJ194" s="58"/>
      <c r="HTK194" s="58"/>
      <c r="HTL194" s="58"/>
      <c r="HTM194" s="58"/>
      <c r="HTN194" s="58"/>
      <c r="HTO194" s="58"/>
      <c r="HTP194" s="58"/>
      <c r="HTQ194" s="58"/>
      <c r="HTR194" s="58"/>
      <c r="HTS194" s="58"/>
      <c r="HTT194" s="58"/>
      <c r="HTU194" s="58"/>
      <c r="HTV194" s="58"/>
      <c r="HTW194" s="58"/>
      <c r="HTX194" s="58"/>
      <c r="HTY194" s="58"/>
      <c r="HTZ194" s="58"/>
      <c r="HUA194" s="58"/>
      <c r="HUB194" s="58"/>
      <c r="HUC194" s="58"/>
      <c r="HUD194" s="58"/>
      <c r="HUE194" s="58"/>
      <c r="HUF194" s="58"/>
      <c r="HUG194" s="58"/>
      <c r="HUH194" s="58"/>
      <c r="HUI194" s="58"/>
      <c r="HUJ194" s="58"/>
      <c r="HUK194" s="58"/>
      <c r="HUL194" s="58"/>
      <c r="HUM194" s="58"/>
      <c r="HUN194" s="58"/>
      <c r="HUO194" s="58"/>
      <c r="HUP194" s="58"/>
      <c r="HUQ194" s="58"/>
      <c r="HUR194" s="58"/>
      <c r="HUS194" s="58"/>
      <c r="HUT194" s="58"/>
      <c r="HUU194" s="58"/>
      <c r="HUV194" s="58"/>
      <c r="HUW194" s="58"/>
      <c r="HUX194" s="58"/>
      <c r="HUY194" s="58"/>
      <c r="HUZ194" s="58"/>
      <c r="HVA194" s="58"/>
      <c r="HVB194" s="58"/>
      <c r="HVC194" s="58"/>
      <c r="HVD194" s="58"/>
      <c r="HVE194" s="58"/>
      <c r="HVF194" s="58"/>
      <c r="HVG194" s="58"/>
      <c r="HVH194" s="58"/>
      <c r="HVI194" s="58"/>
      <c r="HVJ194" s="58"/>
      <c r="HVK194" s="58"/>
      <c r="HVL194" s="58"/>
      <c r="HVM194" s="58"/>
      <c r="HVN194" s="58"/>
      <c r="HVO194" s="58"/>
      <c r="HVP194" s="58"/>
      <c r="HVQ194" s="58"/>
      <c r="HVR194" s="58"/>
      <c r="HVS194" s="58"/>
      <c r="HVT194" s="58"/>
      <c r="HVU194" s="58"/>
      <c r="HVV194" s="58"/>
      <c r="HVW194" s="58"/>
      <c r="HVX194" s="58"/>
      <c r="HVY194" s="58"/>
      <c r="HVZ194" s="58"/>
      <c r="HWA194" s="58"/>
      <c r="HWB194" s="58"/>
      <c r="HWC194" s="58"/>
      <c r="HWD194" s="58"/>
      <c r="HWE194" s="58"/>
      <c r="HWF194" s="58"/>
      <c r="HWG194" s="58"/>
      <c r="HWH194" s="58"/>
      <c r="HWI194" s="58"/>
      <c r="HWJ194" s="58"/>
      <c r="HWK194" s="58"/>
      <c r="HWL194" s="58"/>
      <c r="HWM194" s="58"/>
      <c r="HWN194" s="58"/>
      <c r="HWO194" s="58"/>
      <c r="HWP194" s="58"/>
      <c r="HWQ194" s="58"/>
      <c r="HWR194" s="58"/>
      <c r="HWS194" s="58"/>
      <c r="HWT194" s="58"/>
      <c r="HWU194" s="58"/>
      <c r="HWV194" s="58"/>
      <c r="HWW194" s="58"/>
      <c r="HWX194" s="58"/>
      <c r="HWY194" s="58"/>
      <c r="HWZ194" s="58"/>
      <c r="HXA194" s="58"/>
      <c r="HXB194" s="58"/>
      <c r="HXC194" s="58"/>
      <c r="HXD194" s="58"/>
      <c r="HXE194" s="58"/>
      <c r="HXF194" s="58"/>
      <c r="HXG194" s="58"/>
      <c r="HXH194" s="58"/>
      <c r="HXI194" s="58"/>
      <c r="HXJ194" s="58"/>
      <c r="HXK194" s="58"/>
      <c r="HXL194" s="58"/>
      <c r="HXM194" s="58"/>
      <c r="HXN194" s="58"/>
      <c r="HXO194" s="58"/>
      <c r="HXP194" s="58"/>
      <c r="HXQ194" s="58"/>
      <c r="HXR194" s="58"/>
      <c r="HXS194" s="58"/>
      <c r="HXT194" s="58"/>
      <c r="HXU194" s="58"/>
      <c r="HXV194" s="58"/>
      <c r="HXW194" s="58"/>
      <c r="HXX194" s="58"/>
      <c r="HXY194" s="58"/>
      <c r="HXZ194" s="58"/>
      <c r="HYA194" s="58"/>
      <c r="HYB194" s="58"/>
      <c r="HYC194" s="58"/>
      <c r="HYD194" s="58"/>
      <c r="HYE194" s="58"/>
      <c r="HYF194" s="58"/>
      <c r="HYG194" s="58"/>
      <c r="HYH194" s="58"/>
      <c r="HYI194" s="58"/>
      <c r="HYJ194" s="58"/>
      <c r="HYK194" s="58"/>
      <c r="HYL194" s="58"/>
      <c r="HYM194" s="58"/>
      <c r="HYN194" s="58"/>
      <c r="HYO194" s="58"/>
      <c r="HYP194" s="58"/>
      <c r="HYQ194" s="58"/>
      <c r="HYR194" s="58"/>
      <c r="HYS194" s="58"/>
      <c r="HYT194" s="58"/>
      <c r="HYU194" s="58"/>
      <c r="HYV194" s="58"/>
      <c r="HYW194" s="58"/>
      <c r="HYX194" s="58"/>
      <c r="HYY194" s="58"/>
      <c r="HYZ194" s="58"/>
      <c r="HZA194" s="58"/>
      <c r="HZB194" s="58"/>
      <c r="HZC194" s="58"/>
      <c r="HZD194" s="58"/>
      <c r="HZE194" s="58"/>
      <c r="HZF194" s="58"/>
      <c r="HZG194" s="58"/>
      <c r="HZH194" s="58"/>
      <c r="HZI194" s="58"/>
      <c r="HZJ194" s="58"/>
      <c r="HZK194" s="58"/>
      <c r="HZL194" s="58"/>
      <c r="HZM194" s="58"/>
      <c r="HZN194" s="58"/>
      <c r="HZO194" s="58"/>
      <c r="HZP194" s="58"/>
      <c r="HZQ194" s="58"/>
      <c r="HZR194" s="58"/>
      <c r="HZS194" s="58"/>
      <c r="HZT194" s="58"/>
      <c r="HZU194" s="58"/>
      <c r="HZV194" s="58"/>
      <c r="HZW194" s="58"/>
      <c r="HZX194" s="58"/>
      <c r="HZY194" s="58"/>
      <c r="HZZ194" s="58"/>
      <c r="IAA194" s="58"/>
      <c r="IAB194" s="58"/>
      <c r="IAC194" s="58"/>
      <c r="IAD194" s="58"/>
      <c r="IAE194" s="58"/>
      <c r="IAF194" s="58"/>
      <c r="IAG194" s="58"/>
      <c r="IAH194" s="58"/>
      <c r="IAI194" s="58"/>
      <c r="IAJ194" s="58"/>
      <c r="IAK194" s="58"/>
      <c r="IAL194" s="58"/>
      <c r="IAM194" s="58"/>
      <c r="IAN194" s="58"/>
      <c r="IAO194" s="58"/>
      <c r="IAP194" s="58"/>
      <c r="IAQ194" s="58"/>
      <c r="IAR194" s="58"/>
      <c r="IAS194" s="58"/>
      <c r="IAT194" s="58"/>
      <c r="IAU194" s="58"/>
      <c r="IAV194" s="58"/>
      <c r="IAW194" s="58"/>
      <c r="IAX194" s="58"/>
      <c r="IAY194" s="58"/>
      <c r="IAZ194" s="58"/>
      <c r="IBA194" s="58"/>
      <c r="IBB194" s="58"/>
      <c r="IBC194" s="58"/>
      <c r="IBD194" s="58"/>
      <c r="IBE194" s="58"/>
      <c r="IBF194" s="58"/>
      <c r="IBG194" s="58"/>
      <c r="IBH194" s="58"/>
      <c r="IBI194" s="58"/>
      <c r="IBJ194" s="58"/>
      <c r="IBK194" s="58"/>
      <c r="IBL194" s="58"/>
      <c r="IBM194" s="58"/>
      <c r="IBN194" s="58"/>
      <c r="IBO194" s="58"/>
      <c r="IBP194" s="58"/>
      <c r="IBQ194" s="58"/>
      <c r="IBR194" s="58"/>
      <c r="IBS194" s="58"/>
      <c r="IBT194" s="58"/>
      <c r="IBU194" s="58"/>
      <c r="IBV194" s="58"/>
      <c r="IBW194" s="58"/>
      <c r="IBX194" s="58"/>
      <c r="IBY194" s="58"/>
      <c r="IBZ194" s="58"/>
      <c r="ICA194" s="58"/>
      <c r="ICB194" s="58"/>
      <c r="ICC194" s="58"/>
      <c r="ICD194" s="58"/>
      <c r="ICE194" s="58"/>
      <c r="ICF194" s="58"/>
      <c r="ICG194" s="58"/>
      <c r="ICH194" s="58"/>
      <c r="ICI194" s="58"/>
      <c r="ICJ194" s="58"/>
      <c r="ICK194" s="58"/>
      <c r="ICL194" s="58"/>
      <c r="ICM194" s="58"/>
      <c r="ICN194" s="58"/>
      <c r="ICO194" s="58"/>
      <c r="ICP194" s="58"/>
      <c r="ICQ194" s="58"/>
      <c r="ICR194" s="58"/>
      <c r="ICS194" s="58"/>
      <c r="ICT194" s="58"/>
      <c r="ICU194" s="58"/>
      <c r="ICV194" s="58"/>
      <c r="ICW194" s="58"/>
      <c r="ICX194" s="58"/>
      <c r="ICY194" s="58"/>
      <c r="ICZ194" s="58"/>
      <c r="IDA194" s="58"/>
      <c r="IDB194" s="58"/>
      <c r="IDC194" s="58"/>
      <c r="IDD194" s="58"/>
      <c r="IDE194" s="58"/>
      <c r="IDF194" s="58"/>
      <c r="IDG194" s="58"/>
      <c r="IDH194" s="58"/>
      <c r="IDI194" s="58"/>
      <c r="IDJ194" s="58"/>
      <c r="IDK194" s="58"/>
      <c r="IDL194" s="58"/>
      <c r="IDM194" s="58"/>
      <c r="IDN194" s="58"/>
      <c r="IDO194" s="58"/>
      <c r="IDP194" s="58"/>
      <c r="IDQ194" s="58"/>
      <c r="IDR194" s="58"/>
      <c r="IDS194" s="58"/>
      <c r="IDT194" s="58"/>
      <c r="IDU194" s="58"/>
      <c r="IDV194" s="58"/>
      <c r="IDW194" s="58"/>
      <c r="IDX194" s="58"/>
      <c r="IDY194" s="58"/>
      <c r="IDZ194" s="58"/>
      <c r="IEA194" s="58"/>
      <c r="IEB194" s="58"/>
      <c r="IEC194" s="58"/>
      <c r="IED194" s="58"/>
      <c r="IEE194" s="58"/>
      <c r="IEF194" s="58"/>
      <c r="IEG194" s="58"/>
      <c r="IEH194" s="58"/>
      <c r="IEI194" s="58"/>
      <c r="IEJ194" s="58"/>
      <c r="IEK194" s="58"/>
      <c r="IEL194" s="58"/>
      <c r="IEM194" s="58"/>
      <c r="IEN194" s="58"/>
      <c r="IEO194" s="58"/>
      <c r="IEP194" s="58"/>
      <c r="IEQ194" s="58"/>
      <c r="IER194" s="58"/>
      <c r="IES194" s="58"/>
      <c r="IET194" s="58"/>
      <c r="IEU194" s="58"/>
      <c r="IEV194" s="58"/>
      <c r="IEW194" s="58"/>
      <c r="IEX194" s="58"/>
      <c r="IEY194" s="58"/>
      <c r="IEZ194" s="58"/>
      <c r="IFA194" s="58"/>
      <c r="IFB194" s="58"/>
      <c r="IFC194" s="58"/>
      <c r="IFD194" s="58"/>
      <c r="IFE194" s="58"/>
      <c r="IFF194" s="58"/>
      <c r="IFG194" s="58"/>
      <c r="IFH194" s="58"/>
      <c r="IFI194" s="58"/>
      <c r="IFJ194" s="58"/>
      <c r="IFK194" s="58"/>
      <c r="IFL194" s="58"/>
      <c r="IFM194" s="58"/>
      <c r="IFN194" s="58"/>
      <c r="IFO194" s="58"/>
      <c r="IFP194" s="58"/>
      <c r="IFQ194" s="58"/>
      <c r="IFR194" s="58"/>
      <c r="IFS194" s="58"/>
      <c r="IFT194" s="58"/>
      <c r="IFU194" s="58"/>
      <c r="IFV194" s="58"/>
      <c r="IFW194" s="58"/>
      <c r="IFX194" s="58"/>
      <c r="IFY194" s="58"/>
      <c r="IFZ194" s="58"/>
      <c r="IGA194" s="58"/>
      <c r="IGB194" s="58"/>
      <c r="IGC194" s="58"/>
      <c r="IGD194" s="58"/>
      <c r="IGE194" s="58"/>
      <c r="IGF194" s="58"/>
      <c r="IGG194" s="58"/>
      <c r="IGH194" s="58"/>
      <c r="IGI194" s="58"/>
      <c r="IGJ194" s="58"/>
      <c r="IGK194" s="58"/>
      <c r="IGL194" s="58"/>
      <c r="IGM194" s="58"/>
      <c r="IGN194" s="58"/>
      <c r="IGO194" s="58"/>
      <c r="IGP194" s="58"/>
      <c r="IGQ194" s="58"/>
      <c r="IGR194" s="58"/>
      <c r="IGS194" s="58"/>
      <c r="IGT194" s="58"/>
      <c r="IGU194" s="58"/>
      <c r="IGV194" s="58"/>
      <c r="IGW194" s="58"/>
      <c r="IGX194" s="58"/>
      <c r="IGY194" s="58"/>
      <c r="IGZ194" s="58"/>
      <c r="IHA194" s="58"/>
      <c r="IHB194" s="58"/>
      <c r="IHC194" s="58"/>
      <c r="IHD194" s="58"/>
      <c r="IHE194" s="58"/>
      <c r="IHF194" s="58"/>
      <c r="IHG194" s="58"/>
      <c r="IHH194" s="58"/>
      <c r="IHI194" s="58"/>
      <c r="IHJ194" s="58"/>
      <c r="IHK194" s="58"/>
      <c r="IHL194" s="58"/>
      <c r="IHM194" s="58"/>
      <c r="IHN194" s="58"/>
      <c r="IHO194" s="58"/>
      <c r="IHP194" s="58"/>
      <c r="IHQ194" s="58"/>
      <c r="IHR194" s="58"/>
      <c r="IHS194" s="58"/>
      <c r="IHT194" s="58"/>
      <c r="IHU194" s="58"/>
      <c r="IHV194" s="58"/>
      <c r="IHW194" s="58"/>
      <c r="IHX194" s="58"/>
      <c r="IHY194" s="58"/>
      <c r="IHZ194" s="58"/>
      <c r="IIA194" s="58"/>
      <c r="IIB194" s="58"/>
      <c r="IIC194" s="58"/>
      <c r="IID194" s="58"/>
      <c r="IIE194" s="58"/>
      <c r="IIF194" s="58"/>
      <c r="IIG194" s="58"/>
      <c r="IIH194" s="58"/>
      <c r="III194" s="58"/>
      <c r="IIJ194" s="58"/>
      <c r="IIK194" s="58"/>
      <c r="IIL194" s="58"/>
      <c r="IIM194" s="58"/>
      <c r="IIN194" s="58"/>
      <c r="IIO194" s="58"/>
      <c r="IIP194" s="58"/>
      <c r="IIQ194" s="58"/>
      <c r="IIR194" s="58"/>
      <c r="IIS194" s="58"/>
      <c r="IIT194" s="58"/>
      <c r="IIU194" s="58"/>
      <c r="IIV194" s="58"/>
      <c r="IIW194" s="58"/>
      <c r="IIX194" s="58"/>
      <c r="IIY194" s="58"/>
      <c r="IIZ194" s="58"/>
      <c r="IJA194" s="58"/>
      <c r="IJB194" s="58"/>
      <c r="IJC194" s="58"/>
      <c r="IJD194" s="58"/>
      <c r="IJE194" s="58"/>
      <c r="IJF194" s="58"/>
      <c r="IJG194" s="58"/>
      <c r="IJH194" s="58"/>
      <c r="IJI194" s="58"/>
      <c r="IJJ194" s="58"/>
      <c r="IJK194" s="58"/>
      <c r="IJL194" s="58"/>
      <c r="IJM194" s="58"/>
      <c r="IJN194" s="58"/>
      <c r="IJO194" s="58"/>
      <c r="IJP194" s="58"/>
      <c r="IJQ194" s="58"/>
      <c r="IJR194" s="58"/>
      <c r="IJS194" s="58"/>
      <c r="IJT194" s="58"/>
      <c r="IJU194" s="58"/>
      <c r="IJV194" s="58"/>
      <c r="IJW194" s="58"/>
      <c r="IJX194" s="58"/>
      <c r="IJY194" s="58"/>
      <c r="IJZ194" s="58"/>
      <c r="IKA194" s="58"/>
      <c r="IKB194" s="58"/>
      <c r="IKC194" s="58"/>
      <c r="IKD194" s="58"/>
      <c r="IKE194" s="58"/>
      <c r="IKF194" s="58"/>
      <c r="IKG194" s="58"/>
      <c r="IKH194" s="58"/>
      <c r="IKI194" s="58"/>
      <c r="IKJ194" s="58"/>
      <c r="IKK194" s="58"/>
      <c r="IKL194" s="58"/>
      <c r="IKM194" s="58"/>
      <c r="IKN194" s="58"/>
      <c r="IKO194" s="58"/>
      <c r="IKP194" s="58"/>
      <c r="IKQ194" s="58"/>
      <c r="IKR194" s="58"/>
      <c r="IKS194" s="58"/>
      <c r="IKT194" s="58"/>
      <c r="IKU194" s="58"/>
      <c r="IKV194" s="58"/>
      <c r="IKW194" s="58"/>
      <c r="IKX194" s="58"/>
      <c r="IKY194" s="58"/>
      <c r="IKZ194" s="58"/>
      <c r="ILA194" s="58"/>
      <c r="ILB194" s="58"/>
      <c r="ILC194" s="58"/>
      <c r="ILD194" s="58"/>
      <c r="ILE194" s="58"/>
      <c r="ILF194" s="58"/>
      <c r="ILG194" s="58"/>
      <c r="ILH194" s="58"/>
      <c r="ILI194" s="58"/>
      <c r="ILJ194" s="58"/>
      <c r="ILK194" s="58"/>
      <c r="ILL194" s="58"/>
      <c r="ILM194" s="58"/>
      <c r="ILN194" s="58"/>
      <c r="ILO194" s="58"/>
      <c r="ILP194" s="58"/>
      <c r="ILQ194" s="58"/>
      <c r="ILR194" s="58"/>
      <c r="ILS194" s="58"/>
      <c r="ILT194" s="58"/>
      <c r="ILU194" s="58"/>
      <c r="ILV194" s="58"/>
      <c r="ILW194" s="58"/>
      <c r="ILX194" s="58"/>
      <c r="ILY194" s="58"/>
      <c r="ILZ194" s="58"/>
      <c r="IMA194" s="58"/>
      <c r="IMB194" s="58"/>
      <c r="IMC194" s="58"/>
      <c r="IMD194" s="58"/>
      <c r="IME194" s="58"/>
      <c r="IMF194" s="58"/>
      <c r="IMG194" s="58"/>
      <c r="IMH194" s="58"/>
      <c r="IMI194" s="58"/>
      <c r="IMJ194" s="58"/>
      <c r="IMK194" s="58"/>
      <c r="IML194" s="58"/>
      <c r="IMM194" s="58"/>
      <c r="IMN194" s="58"/>
      <c r="IMO194" s="58"/>
      <c r="IMP194" s="58"/>
      <c r="IMQ194" s="58"/>
      <c r="IMR194" s="58"/>
      <c r="IMS194" s="58"/>
      <c r="IMT194" s="58"/>
      <c r="IMU194" s="58"/>
      <c r="IMV194" s="58"/>
      <c r="IMW194" s="58"/>
      <c r="IMX194" s="58"/>
      <c r="IMY194" s="58"/>
      <c r="IMZ194" s="58"/>
      <c r="INA194" s="58"/>
      <c r="INB194" s="58"/>
      <c r="INC194" s="58"/>
      <c r="IND194" s="58"/>
      <c r="INE194" s="58"/>
      <c r="INF194" s="58"/>
      <c r="ING194" s="58"/>
      <c r="INH194" s="58"/>
      <c r="INI194" s="58"/>
      <c r="INJ194" s="58"/>
      <c r="INK194" s="58"/>
      <c r="INL194" s="58"/>
      <c r="INM194" s="58"/>
      <c r="INN194" s="58"/>
      <c r="INO194" s="58"/>
      <c r="INP194" s="58"/>
      <c r="INQ194" s="58"/>
      <c r="INR194" s="58"/>
      <c r="INS194" s="58"/>
      <c r="INT194" s="58"/>
      <c r="INU194" s="58"/>
      <c r="INV194" s="58"/>
      <c r="INW194" s="58"/>
      <c r="INX194" s="58"/>
      <c r="INY194" s="58"/>
      <c r="INZ194" s="58"/>
      <c r="IOA194" s="58"/>
      <c r="IOB194" s="58"/>
      <c r="IOC194" s="58"/>
      <c r="IOD194" s="58"/>
      <c r="IOE194" s="58"/>
      <c r="IOF194" s="58"/>
      <c r="IOG194" s="58"/>
      <c r="IOH194" s="58"/>
      <c r="IOI194" s="58"/>
      <c r="IOJ194" s="58"/>
      <c r="IOK194" s="58"/>
      <c r="IOL194" s="58"/>
      <c r="IOM194" s="58"/>
      <c r="ION194" s="58"/>
      <c r="IOO194" s="58"/>
      <c r="IOP194" s="58"/>
      <c r="IOQ194" s="58"/>
      <c r="IOR194" s="58"/>
      <c r="IOS194" s="58"/>
      <c r="IOT194" s="58"/>
      <c r="IOU194" s="58"/>
      <c r="IOV194" s="58"/>
      <c r="IOW194" s="58"/>
      <c r="IOX194" s="58"/>
      <c r="IOY194" s="58"/>
      <c r="IOZ194" s="58"/>
      <c r="IPA194" s="58"/>
      <c r="IPB194" s="58"/>
      <c r="IPC194" s="58"/>
      <c r="IPD194" s="58"/>
      <c r="IPE194" s="58"/>
      <c r="IPF194" s="58"/>
      <c r="IPG194" s="58"/>
      <c r="IPH194" s="58"/>
      <c r="IPI194" s="58"/>
      <c r="IPJ194" s="58"/>
      <c r="IPK194" s="58"/>
      <c r="IPL194" s="58"/>
      <c r="IPM194" s="58"/>
      <c r="IPN194" s="58"/>
      <c r="IPO194" s="58"/>
      <c r="IPP194" s="58"/>
      <c r="IPQ194" s="58"/>
      <c r="IPR194" s="58"/>
      <c r="IPS194" s="58"/>
      <c r="IPT194" s="58"/>
      <c r="IPU194" s="58"/>
      <c r="IPV194" s="58"/>
      <c r="IPW194" s="58"/>
      <c r="IPX194" s="58"/>
      <c r="IPY194" s="58"/>
      <c r="IPZ194" s="58"/>
      <c r="IQA194" s="58"/>
      <c r="IQB194" s="58"/>
      <c r="IQC194" s="58"/>
      <c r="IQD194" s="58"/>
      <c r="IQE194" s="58"/>
      <c r="IQF194" s="58"/>
      <c r="IQG194" s="58"/>
      <c r="IQH194" s="58"/>
      <c r="IQI194" s="58"/>
      <c r="IQJ194" s="58"/>
      <c r="IQK194" s="58"/>
      <c r="IQL194" s="58"/>
      <c r="IQM194" s="58"/>
      <c r="IQN194" s="58"/>
      <c r="IQO194" s="58"/>
      <c r="IQP194" s="58"/>
      <c r="IQQ194" s="58"/>
      <c r="IQR194" s="58"/>
      <c r="IQS194" s="58"/>
      <c r="IQT194" s="58"/>
      <c r="IQU194" s="58"/>
      <c r="IQV194" s="58"/>
      <c r="IQW194" s="58"/>
      <c r="IQX194" s="58"/>
      <c r="IQY194" s="58"/>
      <c r="IQZ194" s="58"/>
      <c r="IRA194" s="58"/>
      <c r="IRB194" s="58"/>
      <c r="IRC194" s="58"/>
      <c r="IRD194" s="58"/>
      <c r="IRE194" s="58"/>
      <c r="IRF194" s="58"/>
      <c r="IRG194" s="58"/>
      <c r="IRH194" s="58"/>
      <c r="IRI194" s="58"/>
      <c r="IRJ194" s="58"/>
      <c r="IRK194" s="58"/>
      <c r="IRL194" s="58"/>
      <c r="IRM194" s="58"/>
      <c r="IRN194" s="58"/>
      <c r="IRO194" s="58"/>
      <c r="IRP194" s="58"/>
      <c r="IRQ194" s="58"/>
      <c r="IRR194" s="58"/>
      <c r="IRS194" s="58"/>
      <c r="IRT194" s="58"/>
      <c r="IRU194" s="58"/>
      <c r="IRV194" s="58"/>
      <c r="IRW194" s="58"/>
      <c r="IRX194" s="58"/>
      <c r="IRY194" s="58"/>
      <c r="IRZ194" s="58"/>
      <c r="ISA194" s="58"/>
      <c r="ISB194" s="58"/>
      <c r="ISC194" s="58"/>
      <c r="ISD194" s="58"/>
      <c r="ISE194" s="58"/>
      <c r="ISF194" s="58"/>
      <c r="ISG194" s="58"/>
      <c r="ISH194" s="58"/>
      <c r="ISI194" s="58"/>
      <c r="ISJ194" s="58"/>
      <c r="ISK194" s="58"/>
      <c r="ISL194" s="58"/>
      <c r="ISM194" s="58"/>
      <c r="ISN194" s="58"/>
      <c r="ISO194" s="58"/>
      <c r="ISP194" s="58"/>
      <c r="ISQ194" s="58"/>
      <c r="ISR194" s="58"/>
      <c r="ISS194" s="58"/>
      <c r="IST194" s="58"/>
      <c r="ISU194" s="58"/>
      <c r="ISV194" s="58"/>
      <c r="ISW194" s="58"/>
      <c r="ISX194" s="58"/>
      <c r="ISY194" s="58"/>
      <c r="ISZ194" s="58"/>
      <c r="ITA194" s="58"/>
      <c r="ITB194" s="58"/>
      <c r="ITC194" s="58"/>
      <c r="ITD194" s="58"/>
      <c r="ITE194" s="58"/>
      <c r="ITF194" s="58"/>
      <c r="ITG194" s="58"/>
      <c r="ITH194" s="58"/>
      <c r="ITI194" s="58"/>
      <c r="ITJ194" s="58"/>
      <c r="ITK194" s="58"/>
      <c r="ITL194" s="58"/>
      <c r="ITM194" s="58"/>
      <c r="ITN194" s="58"/>
      <c r="ITO194" s="58"/>
      <c r="ITP194" s="58"/>
      <c r="ITQ194" s="58"/>
      <c r="ITR194" s="58"/>
      <c r="ITS194" s="58"/>
      <c r="ITT194" s="58"/>
      <c r="ITU194" s="58"/>
      <c r="ITV194" s="58"/>
      <c r="ITW194" s="58"/>
      <c r="ITX194" s="58"/>
      <c r="ITY194" s="58"/>
      <c r="ITZ194" s="58"/>
      <c r="IUA194" s="58"/>
      <c r="IUB194" s="58"/>
      <c r="IUC194" s="58"/>
      <c r="IUD194" s="58"/>
      <c r="IUE194" s="58"/>
      <c r="IUF194" s="58"/>
      <c r="IUG194" s="58"/>
      <c r="IUH194" s="58"/>
      <c r="IUI194" s="58"/>
      <c r="IUJ194" s="58"/>
      <c r="IUK194" s="58"/>
      <c r="IUL194" s="58"/>
      <c r="IUM194" s="58"/>
      <c r="IUN194" s="58"/>
      <c r="IUO194" s="58"/>
      <c r="IUP194" s="58"/>
      <c r="IUQ194" s="58"/>
      <c r="IUR194" s="58"/>
      <c r="IUS194" s="58"/>
      <c r="IUT194" s="58"/>
      <c r="IUU194" s="58"/>
      <c r="IUV194" s="58"/>
      <c r="IUW194" s="58"/>
      <c r="IUX194" s="58"/>
      <c r="IUY194" s="58"/>
      <c r="IUZ194" s="58"/>
      <c r="IVA194" s="58"/>
      <c r="IVB194" s="58"/>
      <c r="IVC194" s="58"/>
      <c r="IVD194" s="58"/>
      <c r="IVE194" s="58"/>
      <c r="IVF194" s="58"/>
      <c r="IVG194" s="58"/>
      <c r="IVH194" s="58"/>
      <c r="IVI194" s="58"/>
      <c r="IVJ194" s="58"/>
      <c r="IVK194" s="58"/>
      <c r="IVL194" s="58"/>
      <c r="IVM194" s="58"/>
      <c r="IVN194" s="58"/>
      <c r="IVO194" s="58"/>
      <c r="IVP194" s="58"/>
      <c r="IVQ194" s="58"/>
      <c r="IVR194" s="58"/>
      <c r="IVS194" s="58"/>
      <c r="IVT194" s="58"/>
      <c r="IVU194" s="58"/>
      <c r="IVV194" s="58"/>
      <c r="IVW194" s="58"/>
      <c r="IVX194" s="58"/>
      <c r="IVY194" s="58"/>
      <c r="IVZ194" s="58"/>
      <c r="IWA194" s="58"/>
      <c r="IWB194" s="58"/>
      <c r="IWC194" s="58"/>
      <c r="IWD194" s="58"/>
      <c r="IWE194" s="58"/>
      <c r="IWF194" s="58"/>
      <c r="IWG194" s="58"/>
      <c r="IWH194" s="58"/>
      <c r="IWI194" s="58"/>
      <c r="IWJ194" s="58"/>
      <c r="IWK194" s="58"/>
      <c r="IWL194" s="58"/>
      <c r="IWM194" s="58"/>
      <c r="IWN194" s="58"/>
      <c r="IWO194" s="58"/>
      <c r="IWP194" s="58"/>
      <c r="IWQ194" s="58"/>
      <c r="IWR194" s="58"/>
      <c r="IWS194" s="58"/>
      <c r="IWT194" s="58"/>
      <c r="IWU194" s="58"/>
      <c r="IWV194" s="58"/>
      <c r="IWW194" s="58"/>
      <c r="IWX194" s="58"/>
      <c r="IWY194" s="58"/>
      <c r="IWZ194" s="58"/>
      <c r="IXA194" s="58"/>
      <c r="IXB194" s="58"/>
      <c r="IXC194" s="58"/>
      <c r="IXD194" s="58"/>
      <c r="IXE194" s="58"/>
      <c r="IXF194" s="58"/>
      <c r="IXG194" s="58"/>
      <c r="IXH194" s="58"/>
      <c r="IXI194" s="58"/>
      <c r="IXJ194" s="58"/>
      <c r="IXK194" s="58"/>
      <c r="IXL194" s="58"/>
      <c r="IXM194" s="58"/>
      <c r="IXN194" s="58"/>
      <c r="IXO194" s="58"/>
      <c r="IXP194" s="58"/>
      <c r="IXQ194" s="58"/>
      <c r="IXR194" s="58"/>
      <c r="IXS194" s="58"/>
      <c r="IXT194" s="58"/>
      <c r="IXU194" s="58"/>
      <c r="IXV194" s="58"/>
      <c r="IXW194" s="58"/>
      <c r="IXX194" s="58"/>
      <c r="IXY194" s="58"/>
      <c r="IXZ194" s="58"/>
      <c r="IYA194" s="58"/>
      <c r="IYB194" s="58"/>
      <c r="IYC194" s="58"/>
      <c r="IYD194" s="58"/>
      <c r="IYE194" s="58"/>
      <c r="IYF194" s="58"/>
      <c r="IYG194" s="58"/>
      <c r="IYH194" s="58"/>
      <c r="IYI194" s="58"/>
      <c r="IYJ194" s="58"/>
      <c r="IYK194" s="58"/>
      <c r="IYL194" s="58"/>
      <c r="IYM194" s="58"/>
      <c r="IYN194" s="58"/>
      <c r="IYO194" s="58"/>
      <c r="IYP194" s="58"/>
      <c r="IYQ194" s="58"/>
      <c r="IYR194" s="58"/>
      <c r="IYS194" s="58"/>
      <c r="IYT194" s="58"/>
      <c r="IYU194" s="58"/>
      <c r="IYV194" s="58"/>
      <c r="IYW194" s="58"/>
      <c r="IYX194" s="58"/>
      <c r="IYY194" s="58"/>
      <c r="IYZ194" s="58"/>
      <c r="IZA194" s="58"/>
      <c r="IZB194" s="58"/>
      <c r="IZC194" s="58"/>
      <c r="IZD194" s="58"/>
      <c r="IZE194" s="58"/>
      <c r="IZF194" s="58"/>
      <c r="IZG194" s="58"/>
      <c r="IZH194" s="58"/>
      <c r="IZI194" s="58"/>
      <c r="IZJ194" s="58"/>
      <c r="IZK194" s="58"/>
      <c r="IZL194" s="58"/>
      <c r="IZM194" s="58"/>
      <c r="IZN194" s="58"/>
      <c r="IZO194" s="58"/>
      <c r="IZP194" s="58"/>
      <c r="IZQ194" s="58"/>
      <c r="IZR194" s="58"/>
      <c r="IZS194" s="58"/>
      <c r="IZT194" s="58"/>
      <c r="IZU194" s="58"/>
      <c r="IZV194" s="58"/>
      <c r="IZW194" s="58"/>
      <c r="IZX194" s="58"/>
      <c r="IZY194" s="58"/>
      <c r="IZZ194" s="58"/>
      <c r="JAA194" s="58"/>
      <c r="JAB194" s="58"/>
      <c r="JAC194" s="58"/>
      <c r="JAD194" s="58"/>
      <c r="JAE194" s="58"/>
      <c r="JAF194" s="58"/>
      <c r="JAG194" s="58"/>
      <c r="JAH194" s="58"/>
      <c r="JAI194" s="58"/>
      <c r="JAJ194" s="58"/>
      <c r="JAK194" s="58"/>
      <c r="JAL194" s="58"/>
      <c r="JAM194" s="58"/>
      <c r="JAN194" s="58"/>
      <c r="JAO194" s="58"/>
      <c r="JAP194" s="58"/>
      <c r="JAQ194" s="58"/>
      <c r="JAR194" s="58"/>
      <c r="JAS194" s="58"/>
      <c r="JAT194" s="58"/>
      <c r="JAU194" s="58"/>
      <c r="JAV194" s="58"/>
      <c r="JAW194" s="58"/>
      <c r="JAX194" s="58"/>
      <c r="JAY194" s="58"/>
      <c r="JAZ194" s="58"/>
      <c r="JBA194" s="58"/>
      <c r="JBB194" s="58"/>
      <c r="JBC194" s="58"/>
      <c r="JBD194" s="58"/>
      <c r="JBE194" s="58"/>
      <c r="JBF194" s="58"/>
      <c r="JBG194" s="58"/>
      <c r="JBH194" s="58"/>
      <c r="JBI194" s="58"/>
      <c r="JBJ194" s="58"/>
      <c r="JBK194" s="58"/>
      <c r="JBL194" s="58"/>
      <c r="JBM194" s="58"/>
      <c r="JBN194" s="58"/>
      <c r="JBO194" s="58"/>
      <c r="JBP194" s="58"/>
      <c r="JBQ194" s="58"/>
      <c r="JBR194" s="58"/>
      <c r="JBS194" s="58"/>
      <c r="JBT194" s="58"/>
      <c r="JBU194" s="58"/>
      <c r="JBV194" s="58"/>
      <c r="JBW194" s="58"/>
      <c r="JBX194" s="58"/>
      <c r="JBY194" s="58"/>
      <c r="JBZ194" s="58"/>
      <c r="JCA194" s="58"/>
      <c r="JCB194" s="58"/>
      <c r="JCC194" s="58"/>
      <c r="JCD194" s="58"/>
      <c r="JCE194" s="58"/>
      <c r="JCF194" s="58"/>
      <c r="JCG194" s="58"/>
      <c r="JCH194" s="58"/>
      <c r="JCI194" s="58"/>
      <c r="JCJ194" s="58"/>
      <c r="JCK194" s="58"/>
      <c r="JCL194" s="58"/>
      <c r="JCM194" s="58"/>
      <c r="JCN194" s="58"/>
      <c r="JCO194" s="58"/>
      <c r="JCP194" s="58"/>
      <c r="JCQ194" s="58"/>
      <c r="JCR194" s="58"/>
      <c r="JCS194" s="58"/>
      <c r="JCT194" s="58"/>
      <c r="JCU194" s="58"/>
      <c r="JCV194" s="58"/>
      <c r="JCW194" s="58"/>
      <c r="JCX194" s="58"/>
      <c r="JCY194" s="58"/>
      <c r="JCZ194" s="58"/>
      <c r="JDA194" s="58"/>
      <c r="JDB194" s="58"/>
      <c r="JDC194" s="58"/>
      <c r="JDD194" s="58"/>
      <c r="JDE194" s="58"/>
      <c r="JDF194" s="58"/>
      <c r="JDG194" s="58"/>
      <c r="JDH194" s="58"/>
      <c r="JDI194" s="58"/>
      <c r="JDJ194" s="58"/>
      <c r="JDK194" s="58"/>
      <c r="JDL194" s="58"/>
      <c r="JDM194" s="58"/>
      <c r="JDN194" s="58"/>
      <c r="JDO194" s="58"/>
      <c r="JDP194" s="58"/>
      <c r="JDQ194" s="58"/>
      <c r="JDR194" s="58"/>
      <c r="JDS194" s="58"/>
      <c r="JDT194" s="58"/>
      <c r="JDU194" s="58"/>
      <c r="JDV194" s="58"/>
      <c r="JDW194" s="58"/>
      <c r="JDX194" s="58"/>
      <c r="JDY194" s="58"/>
      <c r="JDZ194" s="58"/>
      <c r="JEA194" s="58"/>
      <c r="JEB194" s="58"/>
      <c r="JEC194" s="58"/>
      <c r="JED194" s="58"/>
      <c r="JEE194" s="58"/>
      <c r="JEF194" s="58"/>
      <c r="JEG194" s="58"/>
      <c r="JEH194" s="58"/>
      <c r="JEI194" s="58"/>
      <c r="JEJ194" s="58"/>
      <c r="JEK194" s="58"/>
      <c r="JEL194" s="58"/>
      <c r="JEM194" s="58"/>
      <c r="JEN194" s="58"/>
      <c r="JEO194" s="58"/>
      <c r="JEP194" s="58"/>
      <c r="JEQ194" s="58"/>
      <c r="JER194" s="58"/>
      <c r="JES194" s="58"/>
      <c r="JET194" s="58"/>
      <c r="JEU194" s="58"/>
      <c r="JEV194" s="58"/>
      <c r="JEW194" s="58"/>
      <c r="JEX194" s="58"/>
      <c r="JEY194" s="58"/>
      <c r="JEZ194" s="58"/>
      <c r="JFA194" s="58"/>
      <c r="JFB194" s="58"/>
      <c r="JFC194" s="58"/>
      <c r="JFD194" s="58"/>
      <c r="JFE194" s="58"/>
      <c r="JFF194" s="58"/>
      <c r="JFG194" s="58"/>
      <c r="JFH194" s="58"/>
      <c r="JFI194" s="58"/>
      <c r="JFJ194" s="58"/>
      <c r="JFK194" s="58"/>
      <c r="JFL194" s="58"/>
      <c r="JFM194" s="58"/>
      <c r="JFN194" s="58"/>
      <c r="JFO194" s="58"/>
      <c r="JFP194" s="58"/>
      <c r="JFQ194" s="58"/>
      <c r="JFR194" s="58"/>
      <c r="JFS194" s="58"/>
      <c r="JFT194" s="58"/>
      <c r="JFU194" s="58"/>
      <c r="JFV194" s="58"/>
      <c r="JFW194" s="58"/>
      <c r="JFX194" s="58"/>
      <c r="JFY194" s="58"/>
      <c r="JFZ194" s="58"/>
      <c r="JGA194" s="58"/>
      <c r="JGB194" s="58"/>
      <c r="JGC194" s="58"/>
      <c r="JGD194" s="58"/>
      <c r="JGE194" s="58"/>
      <c r="JGF194" s="58"/>
      <c r="JGG194" s="58"/>
      <c r="JGH194" s="58"/>
      <c r="JGI194" s="58"/>
      <c r="JGJ194" s="58"/>
      <c r="JGK194" s="58"/>
      <c r="JGL194" s="58"/>
      <c r="JGM194" s="58"/>
      <c r="JGN194" s="58"/>
      <c r="JGO194" s="58"/>
      <c r="JGP194" s="58"/>
      <c r="JGQ194" s="58"/>
      <c r="JGR194" s="58"/>
      <c r="JGS194" s="58"/>
      <c r="JGT194" s="58"/>
      <c r="JGU194" s="58"/>
      <c r="JGV194" s="58"/>
      <c r="JGW194" s="58"/>
      <c r="JGX194" s="58"/>
      <c r="JGY194" s="58"/>
      <c r="JGZ194" s="58"/>
      <c r="JHA194" s="58"/>
      <c r="JHB194" s="58"/>
      <c r="JHC194" s="58"/>
      <c r="JHD194" s="58"/>
      <c r="JHE194" s="58"/>
      <c r="JHF194" s="58"/>
      <c r="JHG194" s="58"/>
      <c r="JHH194" s="58"/>
      <c r="JHI194" s="58"/>
      <c r="JHJ194" s="58"/>
      <c r="JHK194" s="58"/>
      <c r="JHL194" s="58"/>
      <c r="JHM194" s="58"/>
      <c r="JHN194" s="58"/>
      <c r="JHO194" s="58"/>
      <c r="JHP194" s="58"/>
      <c r="JHQ194" s="58"/>
      <c r="JHR194" s="58"/>
      <c r="JHS194" s="58"/>
      <c r="JHT194" s="58"/>
      <c r="JHU194" s="58"/>
      <c r="JHV194" s="58"/>
      <c r="JHW194" s="58"/>
      <c r="JHX194" s="58"/>
      <c r="JHY194" s="58"/>
      <c r="JHZ194" s="58"/>
      <c r="JIA194" s="58"/>
      <c r="JIB194" s="58"/>
      <c r="JIC194" s="58"/>
      <c r="JID194" s="58"/>
      <c r="JIE194" s="58"/>
      <c r="JIF194" s="58"/>
      <c r="JIG194" s="58"/>
      <c r="JIH194" s="58"/>
      <c r="JII194" s="58"/>
      <c r="JIJ194" s="58"/>
      <c r="JIK194" s="58"/>
      <c r="JIL194" s="58"/>
      <c r="JIM194" s="58"/>
      <c r="JIN194" s="58"/>
      <c r="JIO194" s="58"/>
      <c r="JIP194" s="58"/>
      <c r="JIQ194" s="58"/>
      <c r="JIR194" s="58"/>
      <c r="JIS194" s="58"/>
      <c r="JIT194" s="58"/>
      <c r="JIU194" s="58"/>
      <c r="JIV194" s="58"/>
      <c r="JIW194" s="58"/>
      <c r="JIX194" s="58"/>
      <c r="JIY194" s="58"/>
      <c r="JIZ194" s="58"/>
      <c r="JJA194" s="58"/>
      <c r="JJB194" s="58"/>
      <c r="JJC194" s="58"/>
      <c r="JJD194" s="58"/>
      <c r="JJE194" s="58"/>
      <c r="JJF194" s="58"/>
      <c r="JJG194" s="58"/>
      <c r="JJH194" s="58"/>
      <c r="JJI194" s="58"/>
      <c r="JJJ194" s="58"/>
      <c r="JJK194" s="58"/>
      <c r="JJL194" s="58"/>
      <c r="JJM194" s="58"/>
      <c r="JJN194" s="58"/>
      <c r="JJO194" s="58"/>
      <c r="JJP194" s="58"/>
      <c r="JJQ194" s="58"/>
      <c r="JJR194" s="58"/>
      <c r="JJS194" s="58"/>
      <c r="JJT194" s="58"/>
      <c r="JJU194" s="58"/>
      <c r="JJV194" s="58"/>
      <c r="JJW194" s="58"/>
      <c r="JJX194" s="58"/>
      <c r="JJY194" s="58"/>
      <c r="JJZ194" s="58"/>
      <c r="JKA194" s="58"/>
      <c r="JKB194" s="58"/>
      <c r="JKC194" s="58"/>
      <c r="JKD194" s="58"/>
      <c r="JKE194" s="58"/>
      <c r="JKF194" s="58"/>
      <c r="JKG194" s="58"/>
      <c r="JKH194" s="58"/>
      <c r="JKI194" s="58"/>
      <c r="JKJ194" s="58"/>
      <c r="JKK194" s="58"/>
      <c r="JKL194" s="58"/>
      <c r="JKM194" s="58"/>
      <c r="JKN194" s="58"/>
      <c r="JKO194" s="58"/>
      <c r="JKP194" s="58"/>
      <c r="JKQ194" s="58"/>
      <c r="JKR194" s="58"/>
      <c r="JKS194" s="58"/>
      <c r="JKT194" s="58"/>
      <c r="JKU194" s="58"/>
      <c r="JKV194" s="58"/>
      <c r="JKW194" s="58"/>
      <c r="JKX194" s="58"/>
      <c r="JKY194" s="58"/>
      <c r="JKZ194" s="58"/>
      <c r="JLA194" s="58"/>
      <c r="JLB194" s="58"/>
      <c r="JLC194" s="58"/>
      <c r="JLD194" s="58"/>
      <c r="JLE194" s="58"/>
      <c r="JLF194" s="58"/>
      <c r="JLG194" s="58"/>
      <c r="JLH194" s="58"/>
      <c r="JLI194" s="58"/>
      <c r="JLJ194" s="58"/>
      <c r="JLK194" s="58"/>
      <c r="JLL194" s="58"/>
      <c r="JLM194" s="58"/>
      <c r="JLN194" s="58"/>
      <c r="JLO194" s="58"/>
      <c r="JLP194" s="58"/>
      <c r="JLQ194" s="58"/>
      <c r="JLR194" s="58"/>
      <c r="JLS194" s="58"/>
      <c r="JLT194" s="58"/>
      <c r="JLU194" s="58"/>
      <c r="JLV194" s="58"/>
      <c r="JLW194" s="58"/>
      <c r="JLX194" s="58"/>
      <c r="JLY194" s="58"/>
      <c r="JLZ194" s="58"/>
      <c r="JMA194" s="58"/>
      <c r="JMB194" s="58"/>
      <c r="JMC194" s="58"/>
      <c r="JMD194" s="58"/>
      <c r="JME194" s="58"/>
      <c r="JMF194" s="58"/>
      <c r="JMG194" s="58"/>
      <c r="JMH194" s="58"/>
      <c r="JMI194" s="58"/>
      <c r="JMJ194" s="58"/>
      <c r="JMK194" s="58"/>
      <c r="JML194" s="58"/>
      <c r="JMM194" s="58"/>
      <c r="JMN194" s="58"/>
      <c r="JMO194" s="58"/>
      <c r="JMP194" s="58"/>
      <c r="JMQ194" s="58"/>
      <c r="JMR194" s="58"/>
      <c r="JMS194" s="58"/>
      <c r="JMT194" s="58"/>
      <c r="JMU194" s="58"/>
      <c r="JMV194" s="58"/>
      <c r="JMW194" s="58"/>
      <c r="JMX194" s="58"/>
      <c r="JMY194" s="58"/>
      <c r="JMZ194" s="58"/>
      <c r="JNA194" s="58"/>
      <c r="JNB194" s="58"/>
      <c r="JNC194" s="58"/>
      <c r="JND194" s="58"/>
      <c r="JNE194" s="58"/>
      <c r="JNF194" s="58"/>
      <c r="JNG194" s="58"/>
      <c r="JNH194" s="58"/>
      <c r="JNI194" s="58"/>
      <c r="JNJ194" s="58"/>
      <c r="JNK194" s="58"/>
      <c r="JNL194" s="58"/>
      <c r="JNM194" s="58"/>
      <c r="JNN194" s="58"/>
      <c r="JNO194" s="58"/>
      <c r="JNP194" s="58"/>
      <c r="JNQ194" s="58"/>
      <c r="JNR194" s="58"/>
      <c r="JNS194" s="58"/>
      <c r="JNT194" s="58"/>
      <c r="JNU194" s="58"/>
      <c r="JNV194" s="58"/>
      <c r="JNW194" s="58"/>
      <c r="JNX194" s="58"/>
      <c r="JNY194" s="58"/>
      <c r="JNZ194" s="58"/>
      <c r="JOA194" s="58"/>
      <c r="JOB194" s="58"/>
      <c r="JOC194" s="58"/>
      <c r="JOD194" s="58"/>
      <c r="JOE194" s="58"/>
      <c r="JOF194" s="58"/>
      <c r="JOG194" s="58"/>
      <c r="JOH194" s="58"/>
      <c r="JOI194" s="58"/>
      <c r="JOJ194" s="58"/>
      <c r="JOK194" s="58"/>
      <c r="JOL194" s="58"/>
      <c r="JOM194" s="58"/>
      <c r="JON194" s="58"/>
      <c r="JOO194" s="58"/>
      <c r="JOP194" s="58"/>
      <c r="JOQ194" s="58"/>
      <c r="JOR194" s="58"/>
      <c r="JOS194" s="58"/>
      <c r="JOT194" s="58"/>
      <c r="JOU194" s="58"/>
      <c r="JOV194" s="58"/>
      <c r="JOW194" s="58"/>
      <c r="JOX194" s="58"/>
      <c r="JOY194" s="58"/>
      <c r="JOZ194" s="58"/>
      <c r="JPA194" s="58"/>
      <c r="JPB194" s="58"/>
      <c r="JPC194" s="58"/>
      <c r="JPD194" s="58"/>
      <c r="JPE194" s="58"/>
      <c r="JPF194" s="58"/>
      <c r="JPG194" s="58"/>
      <c r="JPH194" s="58"/>
      <c r="JPI194" s="58"/>
      <c r="JPJ194" s="58"/>
      <c r="JPK194" s="58"/>
      <c r="JPL194" s="58"/>
      <c r="JPM194" s="58"/>
      <c r="JPN194" s="58"/>
      <c r="JPO194" s="58"/>
      <c r="JPP194" s="58"/>
      <c r="JPQ194" s="58"/>
      <c r="JPR194" s="58"/>
      <c r="JPS194" s="58"/>
      <c r="JPT194" s="58"/>
      <c r="JPU194" s="58"/>
      <c r="JPV194" s="58"/>
      <c r="JPW194" s="58"/>
      <c r="JPX194" s="58"/>
      <c r="JPY194" s="58"/>
      <c r="JPZ194" s="58"/>
      <c r="JQA194" s="58"/>
      <c r="JQB194" s="58"/>
      <c r="JQC194" s="58"/>
      <c r="JQD194" s="58"/>
      <c r="JQE194" s="58"/>
      <c r="JQF194" s="58"/>
      <c r="JQG194" s="58"/>
      <c r="JQH194" s="58"/>
      <c r="JQI194" s="58"/>
      <c r="JQJ194" s="58"/>
      <c r="JQK194" s="58"/>
      <c r="JQL194" s="58"/>
      <c r="JQM194" s="58"/>
      <c r="JQN194" s="58"/>
      <c r="JQO194" s="58"/>
      <c r="JQP194" s="58"/>
      <c r="JQQ194" s="58"/>
      <c r="JQR194" s="58"/>
      <c r="JQS194" s="58"/>
      <c r="JQT194" s="58"/>
      <c r="JQU194" s="58"/>
      <c r="JQV194" s="58"/>
      <c r="JQW194" s="58"/>
      <c r="JQX194" s="58"/>
      <c r="JQY194" s="58"/>
      <c r="JQZ194" s="58"/>
      <c r="JRA194" s="58"/>
      <c r="JRB194" s="58"/>
      <c r="JRC194" s="58"/>
      <c r="JRD194" s="58"/>
      <c r="JRE194" s="58"/>
      <c r="JRF194" s="58"/>
      <c r="JRG194" s="58"/>
      <c r="JRH194" s="58"/>
      <c r="JRI194" s="58"/>
      <c r="JRJ194" s="58"/>
      <c r="JRK194" s="58"/>
      <c r="JRL194" s="58"/>
      <c r="JRM194" s="58"/>
      <c r="JRN194" s="58"/>
      <c r="JRO194" s="58"/>
      <c r="JRP194" s="58"/>
      <c r="JRQ194" s="58"/>
      <c r="JRR194" s="58"/>
      <c r="JRS194" s="58"/>
      <c r="JRT194" s="58"/>
      <c r="JRU194" s="58"/>
      <c r="JRV194" s="58"/>
      <c r="JRW194" s="58"/>
      <c r="JRX194" s="58"/>
      <c r="JRY194" s="58"/>
      <c r="JRZ194" s="58"/>
      <c r="JSA194" s="58"/>
      <c r="JSB194" s="58"/>
      <c r="JSC194" s="58"/>
      <c r="JSD194" s="58"/>
      <c r="JSE194" s="58"/>
      <c r="JSF194" s="58"/>
      <c r="JSG194" s="58"/>
      <c r="JSH194" s="58"/>
      <c r="JSI194" s="58"/>
      <c r="JSJ194" s="58"/>
      <c r="JSK194" s="58"/>
      <c r="JSL194" s="58"/>
      <c r="JSM194" s="58"/>
      <c r="JSN194" s="58"/>
      <c r="JSO194" s="58"/>
      <c r="JSP194" s="58"/>
      <c r="JSQ194" s="58"/>
      <c r="JSR194" s="58"/>
      <c r="JSS194" s="58"/>
      <c r="JST194" s="58"/>
      <c r="JSU194" s="58"/>
      <c r="JSV194" s="58"/>
      <c r="JSW194" s="58"/>
      <c r="JSX194" s="58"/>
      <c r="JSY194" s="58"/>
      <c r="JSZ194" s="58"/>
      <c r="JTA194" s="58"/>
      <c r="JTB194" s="58"/>
      <c r="JTC194" s="58"/>
      <c r="JTD194" s="58"/>
      <c r="JTE194" s="58"/>
      <c r="JTF194" s="58"/>
      <c r="JTG194" s="58"/>
      <c r="JTH194" s="58"/>
      <c r="JTI194" s="58"/>
      <c r="JTJ194" s="58"/>
      <c r="JTK194" s="58"/>
      <c r="JTL194" s="58"/>
      <c r="JTM194" s="58"/>
      <c r="JTN194" s="58"/>
      <c r="JTO194" s="58"/>
      <c r="JTP194" s="58"/>
      <c r="JTQ194" s="58"/>
      <c r="JTR194" s="58"/>
      <c r="JTS194" s="58"/>
      <c r="JTT194" s="58"/>
      <c r="JTU194" s="58"/>
      <c r="JTV194" s="58"/>
      <c r="JTW194" s="58"/>
      <c r="JTX194" s="58"/>
      <c r="JTY194" s="58"/>
      <c r="JTZ194" s="58"/>
      <c r="JUA194" s="58"/>
      <c r="JUB194" s="58"/>
      <c r="JUC194" s="58"/>
      <c r="JUD194" s="58"/>
      <c r="JUE194" s="58"/>
      <c r="JUF194" s="58"/>
      <c r="JUG194" s="58"/>
      <c r="JUH194" s="58"/>
      <c r="JUI194" s="58"/>
      <c r="JUJ194" s="58"/>
      <c r="JUK194" s="58"/>
      <c r="JUL194" s="58"/>
      <c r="JUM194" s="58"/>
      <c r="JUN194" s="58"/>
      <c r="JUO194" s="58"/>
      <c r="JUP194" s="58"/>
      <c r="JUQ194" s="58"/>
      <c r="JUR194" s="58"/>
      <c r="JUS194" s="58"/>
      <c r="JUT194" s="58"/>
      <c r="JUU194" s="58"/>
      <c r="JUV194" s="58"/>
      <c r="JUW194" s="58"/>
      <c r="JUX194" s="58"/>
      <c r="JUY194" s="58"/>
      <c r="JUZ194" s="58"/>
      <c r="JVA194" s="58"/>
      <c r="JVB194" s="58"/>
      <c r="JVC194" s="58"/>
      <c r="JVD194" s="58"/>
      <c r="JVE194" s="58"/>
      <c r="JVF194" s="58"/>
      <c r="JVG194" s="58"/>
      <c r="JVH194" s="58"/>
      <c r="JVI194" s="58"/>
      <c r="JVJ194" s="58"/>
      <c r="JVK194" s="58"/>
      <c r="JVL194" s="58"/>
      <c r="JVM194" s="58"/>
      <c r="JVN194" s="58"/>
      <c r="JVO194" s="58"/>
      <c r="JVP194" s="58"/>
      <c r="JVQ194" s="58"/>
      <c r="JVR194" s="58"/>
      <c r="JVS194" s="58"/>
      <c r="JVT194" s="58"/>
      <c r="JVU194" s="58"/>
      <c r="JVV194" s="58"/>
      <c r="JVW194" s="58"/>
      <c r="JVX194" s="58"/>
      <c r="JVY194" s="58"/>
      <c r="JVZ194" s="58"/>
      <c r="JWA194" s="58"/>
      <c r="JWB194" s="58"/>
      <c r="JWC194" s="58"/>
      <c r="JWD194" s="58"/>
      <c r="JWE194" s="58"/>
      <c r="JWF194" s="58"/>
      <c r="JWG194" s="58"/>
      <c r="JWH194" s="58"/>
      <c r="JWI194" s="58"/>
      <c r="JWJ194" s="58"/>
      <c r="JWK194" s="58"/>
      <c r="JWL194" s="58"/>
      <c r="JWM194" s="58"/>
      <c r="JWN194" s="58"/>
      <c r="JWO194" s="58"/>
      <c r="JWP194" s="58"/>
      <c r="JWQ194" s="58"/>
      <c r="JWR194" s="58"/>
      <c r="JWS194" s="58"/>
      <c r="JWT194" s="58"/>
      <c r="JWU194" s="58"/>
      <c r="JWV194" s="58"/>
      <c r="JWW194" s="58"/>
      <c r="JWX194" s="58"/>
      <c r="JWY194" s="58"/>
      <c r="JWZ194" s="58"/>
      <c r="JXA194" s="58"/>
      <c r="JXB194" s="58"/>
      <c r="JXC194" s="58"/>
      <c r="JXD194" s="58"/>
      <c r="JXE194" s="58"/>
      <c r="JXF194" s="58"/>
      <c r="JXG194" s="58"/>
      <c r="JXH194" s="58"/>
      <c r="JXI194" s="58"/>
      <c r="JXJ194" s="58"/>
      <c r="JXK194" s="58"/>
      <c r="JXL194" s="58"/>
      <c r="JXM194" s="58"/>
      <c r="JXN194" s="58"/>
      <c r="JXO194" s="58"/>
      <c r="JXP194" s="58"/>
      <c r="JXQ194" s="58"/>
      <c r="JXR194" s="58"/>
      <c r="JXS194" s="58"/>
      <c r="JXT194" s="58"/>
      <c r="JXU194" s="58"/>
      <c r="JXV194" s="58"/>
      <c r="JXW194" s="58"/>
      <c r="JXX194" s="58"/>
      <c r="JXY194" s="58"/>
      <c r="JXZ194" s="58"/>
      <c r="JYA194" s="58"/>
      <c r="JYB194" s="58"/>
      <c r="JYC194" s="58"/>
      <c r="JYD194" s="58"/>
      <c r="JYE194" s="58"/>
      <c r="JYF194" s="58"/>
      <c r="JYG194" s="58"/>
      <c r="JYH194" s="58"/>
      <c r="JYI194" s="58"/>
      <c r="JYJ194" s="58"/>
      <c r="JYK194" s="58"/>
      <c r="JYL194" s="58"/>
      <c r="JYM194" s="58"/>
      <c r="JYN194" s="58"/>
      <c r="JYO194" s="58"/>
      <c r="JYP194" s="58"/>
      <c r="JYQ194" s="58"/>
      <c r="JYR194" s="58"/>
      <c r="JYS194" s="58"/>
      <c r="JYT194" s="58"/>
      <c r="JYU194" s="58"/>
      <c r="JYV194" s="58"/>
      <c r="JYW194" s="58"/>
      <c r="JYX194" s="58"/>
      <c r="JYY194" s="58"/>
      <c r="JYZ194" s="58"/>
      <c r="JZA194" s="58"/>
      <c r="JZB194" s="58"/>
      <c r="JZC194" s="58"/>
      <c r="JZD194" s="58"/>
      <c r="JZE194" s="58"/>
      <c r="JZF194" s="58"/>
      <c r="JZG194" s="58"/>
      <c r="JZH194" s="58"/>
      <c r="JZI194" s="58"/>
      <c r="JZJ194" s="58"/>
      <c r="JZK194" s="58"/>
      <c r="JZL194" s="58"/>
      <c r="JZM194" s="58"/>
      <c r="JZN194" s="58"/>
      <c r="JZO194" s="58"/>
      <c r="JZP194" s="58"/>
      <c r="JZQ194" s="58"/>
      <c r="JZR194" s="58"/>
      <c r="JZS194" s="58"/>
      <c r="JZT194" s="58"/>
      <c r="JZU194" s="58"/>
      <c r="JZV194" s="58"/>
      <c r="JZW194" s="58"/>
      <c r="JZX194" s="58"/>
      <c r="JZY194" s="58"/>
      <c r="JZZ194" s="58"/>
      <c r="KAA194" s="58"/>
      <c r="KAB194" s="58"/>
      <c r="KAC194" s="58"/>
      <c r="KAD194" s="58"/>
      <c r="KAE194" s="58"/>
      <c r="KAF194" s="58"/>
      <c r="KAG194" s="58"/>
      <c r="KAH194" s="58"/>
      <c r="KAI194" s="58"/>
      <c r="KAJ194" s="58"/>
      <c r="KAK194" s="58"/>
      <c r="KAL194" s="58"/>
      <c r="KAM194" s="58"/>
      <c r="KAN194" s="58"/>
      <c r="KAO194" s="58"/>
      <c r="KAP194" s="58"/>
      <c r="KAQ194" s="58"/>
      <c r="KAR194" s="58"/>
      <c r="KAS194" s="58"/>
      <c r="KAT194" s="58"/>
      <c r="KAU194" s="58"/>
      <c r="KAV194" s="58"/>
      <c r="KAW194" s="58"/>
      <c r="KAX194" s="58"/>
      <c r="KAY194" s="58"/>
      <c r="KAZ194" s="58"/>
      <c r="KBA194" s="58"/>
      <c r="KBB194" s="58"/>
      <c r="KBC194" s="58"/>
      <c r="KBD194" s="58"/>
      <c r="KBE194" s="58"/>
      <c r="KBF194" s="58"/>
      <c r="KBG194" s="58"/>
      <c r="KBH194" s="58"/>
      <c r="KBI194" s="58"/>
      <c r="KBJ194" s="58"/>
      <c r="KBK194" s="58"/>
      <c r="KBL194" s="58"/>
      <c r="KBM194" s="58"/>
      <c r="KBN194" s="58"/>
      <c r="KBO194" s="58"/>
      <c r="KBP194" s="58"/>
      <c r="KBQ194" s="58"/>
      <c r="KBR194" s="58"/>
      <c r="KBS194" s="58"/>
      <c r="KBT194" s="58"/>
      <c r="KBU194" s="58"/>
      <c r="KBV194" s="58"/>
      <c r="KBW194" s="58"/>
      <c r="KBX194" s="58"/>
      <c r="KBY194" s="58"/>
      <c r="KBZ194" s="58"/>
      <c r="KCA194" s="58"/>
      <c r="KCB194" s="58"/>
      <c r="KCC194" s="58"/>
      <c r="KCD194" s="58"/>
      <c r="KCE194" s="58"/>
      <c r="KCF194" s="58"/>
      <c r="KCG194" s="58"/>
      <c r="KCH194" s="58"/>
      <c r="KCI194" s="58"/>
      <c r="KCJ194" s="58"/>
      <c r="KCK194" s="58"/>
      <c r="KCL194" s="58"/>
      <c r="KCM194" s="58"/>
      <c r="KCN194" s="58"/>
      <c r="KCO194" s="58"/>
      <c r="KCP194" s="58"/>
      <c r="KCQ194" s="58"/>
      <c r="KCR194" s="58"/>
      <c r="KCS194" s="58"/>
      <c r="KCT194" s="58"/>
      <c r="KCU194" s="58"/>
      <c r="KCV194" s="58"/>
      <c r="KCW194" s="58"/>
      <c r="KCX194" s="58"/>
      <c r="KCY194" s="58"/>
      <c r="KCZ194" s="58"/>
      <c r="KDA194" s="58"/>
      <c r="KDB194" s="58"/>
      <c r="KDC194" s="58"/>
      <c r="KDD194" s="58"/>
      <c r="KDE194" s="58"/>
      <c r="KDF194" s="58"/>
      <c r="KDG194" s="58"/>
      <c r="KDH194" s="58"/>
      <c r="KDI194" s="58"/>
      <c r="KDJ194" s="58"/>
      <c r="KDK194" s="58"/>
      <c r="KDL194" s="58"/>
      <c r="KDM194" s="58"/>
      <c r="KDN194" s="58"/>
      <c r="KDO194" s="58"/>
      <c r="KDP194" s="58"/>
      <c r="KDQ194" s="58"/>
      <c r="KDR194" s="58"/>
      <c r="KDS194" s="58"/>
      <c r="KDT194" s="58"/>
      <c r="KDU194" s="58"/>
      <c r="KDV194" s="58"/>
      <c r="KDW194" s="58"/>
      <c r="KDX194" s="58"/>
      <c r="KDY194" s="58"/>
      <c r="KDZ194" s="58"/>
      <c r="KEA194" s="58"/>
      <c r="KEB194" s="58"/>
      <c r="KEC194" s="58"/>
      <c r="KED194" s="58"/>
      <c r="KEE194" s="58"/>
      <c r="KEF194" s="58"/>
      <c r="KEG194" s="58"/>
      <c r="KEH194" s="58"/>
      <c r="KEI194" s="58"/>
      <c r="KEJ194" s="58"/>
      <c r="KEK194" s="58"/>
      <c r="KEL194" s="58"/>
      <c r="KEM194" s="58"/>
      <c r="KEN194" s="58"/>
      <c r="KEO194" s="58"/>
      <c r="KEP194" s="58"/>
      <c r="KEQ194" s="58"/>
      <c r="KER194" s="58"/>
      <c r="KES194" s="58"/>
      <c r="KET194" s="58"/>
      <c r="KEU194" s="58"/>
      <c r="KEV194" s="58"/>
      <c r="KEW194" s="58"/>
      <c r="KEX194" s="58"/>
      <c r="KEY194" s="58"/>
      <c r="KEZ194" s="58"/>
      <c r="KFA194" s="58"/>
      <c r="KFB194" s="58"/>
      <c r="KFC194" s="58"/>
      <c r="KFD194" s="58"/>
      <c r="KFE194" s="58"/>
      <c r="KFF194" s="58"/>
      <c r="KFG194" s="58"/>
      <c r="KFH194" s="58"/>
      <c r="KFI194" s="58"/>
      <c r="KFJ194" s="58"/>
      <c r="KFK194" s="58"/>
      <c r="KFL194" s="58"/>
      <c r="KFM194" s="58"/>
      <c r="KFN194" s="58"/>
      <c r="KFO194" s="58"/>
      <c r="KFP194" s="58"/>
      <c r="KFQ194" s="58"/>
      <c r="KFR194" s="58"/>
      <c r="KFS194" s="58"/>
      <c r="KFT194" s="58"/>
      <c r="KFU194" s="58"/>
      <c r="KFV194" s="58"/>
      <c r="KFW194" s="58"/>
      <c r="KFX194" s="58"/>
      <c r="KFY194" s="58"/>
      <c r="KFZ194" s="58"/>
      <c r="KGA194" s="58"/>
      <c r="KGB194" s="58"/>
      <c r="KGC194" s="58"/>
      <c r="KGD194" s="58"/>
      <c r="KGE194" s="58"/>
      <c r="KGF194" s="58"/>
      <c r="KGG194" s="58"/>
      <c r="KGH194" s="58"/>
      <c r="KGI194" s="58"/>
      <c r="KGJ194" s="58"/>
      <c r="KGK194" s="58"/>
      <c r="KGL194" s="58"/>
      <c r="KGM194" s="58"/>
      <c r="KGN194" s="58"/>
      <c r="KGO194" s="58"/>
      <c r="KGP194" s="58"/>
      <c r="KGQ194" s="58"/>
      <c r="KGR194" s="58"/>
      <c r="KGS194" s="58"/>
      <c r="KGT194" s="58"/>
      <c r="KGU194" s="58"/>
      <c r="KGV194" s="58"/>
      <c r="KGW194" s="58"/>
      <c r="KGX194" s="58"/>
      <c r="KGY194" s="58"/>
      <c r="KGZ194" s="58"/>
      <c r="KHA194" s="58"/>
      <c r="KHB194" s="58"/>
      <c r="KHC194" s="58"/>
      <c r="KHD194" s="58"/>
      <c r="KHE194" s="58"/>
      <c r="KHF194" s="58"/>
      <c r="KHG194" s="58"/>
      <c r="KHH194" s="58"/>
      <c r="KHI194" s="58"/>
      <c r="KHJ194" s="58"/>
      <c r="KHK194" s="58"/>
      <c r="KHL194" s="58"/>
      <c r="KHM194" s="58"/>
      <c r="KHN194" s="58"/>
      <c r="KHO194" s="58"/>
      <c r="KHP194" s="58"/>
      <c r="KHQ194" s="58"/>
      <c r="KHR194" s="58"/>
      <c r="KHS194" s="58"/>
      <c r="KHT194" s="58"/>
      <c r="KHU194" s="58"/>
      <c r="KHV194" s="58"/>
      <c r="KHW194" s="58"/>
      <c r="KHX194" s="58"/>
      <c r="KHY194" s="58"/>
      <c r="KHZ194" s="58"/>
      <c r="KIA194" s="58"/>
      <c r="KIB194" s="58"/>
      <c r="KIC194" s="58"/>
      <c r="KID194" s="58"/>
      <c r="KIE194" s="58"/>
      <c r="KIF194" s="58"/>
      <c r="KIG194" s="58"/>
      <c r="KIH194" s="58"/>
      <c r="KII194" s="58"/>
      <c r="KIJ194" s="58"/>
      <c r="KIK194" s="58"/>
      <c r="KIL194" s="58"/>
      <c r="KIM194" s="58"/>
      <c r="KIN194" s="58"/>
      <c r="KIO194" s="58"/>
      <c r="KIP194" s="58"/>
      <c r="KIQ194" s="58"/>
      <c r="KIR194" s="58"/>
      <c r="KIS194" s="58"/>
      <c r="KIT194" s="58"/>
      <c r="KIU194" s="58"/>
      <c r="KIV194" s="58"/>
      <c r="KIW194" s="58"/>
      <c r="KIX194" s="58"/>
      <c r="KIY194" s="58"/>
      <c r="KIZ194" s="58"/>
      <c r="KJA194" s="58"/>
      <c r="KJB194" s="58"/>
      <c r="KJC194" s="58"/>
      <c r="KJD194" s="58"/>
      <c r="KJE194" s="58"/>
      <c r="KJF194" s="58"/>
      <c r="KJG194" s="58"/>
      <c r="KJH194" s="58"/>
      <c r="KJI194" s="58"/>
      <c r="KJJ194" s="58"/>
      <c r="KJK194" s="58"/>
      <c r="KJL194" s="58"/>
      <c r="KJM194" s="58"/>
      <c r="KJN194" s="58"/>
      <c r="KJO194" s="58"/>
      <c r="KJP194" s="58"/>
      <c r="KJQ194" s="58"/>
      <c r="KJR194" s="58"/>
      <c r="KJS194" s="58"/>
      <c r="KJT194" s="58"/>
      <c r="KJU194" s="58"/>
      <c r="KJV194" s="58"/>
      <c r="KJW194" s="58"/>
      <c r="KJX194" s="58"/>
      <c r="KJY194" s="58"/>
      <c r="KJZ194" s="58"/>
      <c r="KKA194" s="58"/>
      <c r="KKB194" s="58"/>
      <c r="KKC194" s="58"/>
      <c r="KKD194" s="58"/>
      <c r="KKE194" s="58"/>
      <c r="KKF194" s="58"/>
      <c r="KKG194" s="58"/>
      <c r="KKH194" s="58"/>
      <c r="KKI194" s="58"/>
      <c r="KKJ194" s="58"/>
      <c r="KKK194" s="58"/>
      <c r="KKL194" s="58"/>
      <c r="KKM194" s="58"/>
      <c r="KKN194" s="58"/>
      <c r="KKO194" s="58"/>
      <c r="KKP194" s="58"/>
      <c r="KKQ194" s="58"/>
      <c r="KKR194" s="58"/>
      <c r="KKS194" s="58"/>
      <c r="KKT194" s="58"/>
      <c r="KKU194" s="58"/>
      <c r="KKV194" s="58"/>
      <c r="KKW194" s="58"/>
      <c r="KKX194" s="58"/>
      <c r="KKY194" s="58"/>
      <c r="KKZ194" s="58"/>
      <c r="KLA194" s="58"/>
      <c r="KLB194" s="58"/>
      <c r="KLC194" s="58"/>
      <c r="KLD194" s="58"/>
      <c r="KLE194" s="58"/>
      <c r="KLF194" s="58"/>
      <c r="KLG194" s="58"/>
      <c r="KLH194" s="58"/>
      <c r="KLI194" s="58"/>
      <c r="KLJ194" s="58"/>
      <c r="KLK194" s="58"/>
      <c r="KLL194" s="58"/>
      <c r="KLM194" s="58"/>
      <c r="KLN194" s="58"/>
      <c r="KLO194" s="58"/>
      <c r="KLP194" s="58"/>
      <c r="KLQ194" s="58"/>
      <c r="KLR194" s="58"/>
      <c r="KLS194" s="58"/>
      <c r="KLT194" s="58"/>
      <c r="KLU194" s="58"/>
      <c r="KLV194" s="58"/>
      <c r="KLW194" s="58"/>
      <c r="KLX194" s="58"/>
      <c r="KLY194" s="58"/>
      <c r="KLZ194" s="58"/>
      <c r="KMA194" s="58"/>
      <c r="KMB194" s="58"/>
      <c r="KMC194" s="58"/>
      <c r="KMD194" s="58"/>
      <c r="KME194" s="58"/>
      <c r="KMF194" s="58"/>
      <c r="KMG194" s="58"/>
      <c r="KMH194" s="58"/>
      <c r="KMI194" s="58"/>
      <c r="KMJ194" s="58"/>
      <c r="KMK194" s="58"/>
      <c r="KML194" s="58"/>
      <c r="KMM194" s="58"/>
      <c r="KMN194" s="58"/>
      <c r="KMO194" s="58"/>
      <c r="KMP194" s="58"/>
      <c r="KMQ194" s="58"/>
      <c r="KMR194" s="58"/>
      <c r="KMS194" s="58"/>
      <c r="KMT194" s="58"/>
      <c r="KMU194" s="58"/>
      <c r="KMV194" s="58"/>
      <c r="KMW194" s="58"/>
      <c r="KMX194" s="58"/>
      <c r="KMY194" s="58"/>
      <c r="KMZ194" s="58"/>
      <c r="KNA194" s="58"/>
      <c r="KNB194" s="58"/>
      <c r="KNC194" s="58"/>
      <c r="KND194" s="58"/>
      <c r="KNE194" s="58"/>
      <c r="KNF194" s="58"/>
      <c r="KNG194" s="58"/>
      <c r="KNH194" s="58"/>
      <c r="KNI194" s="58"/>
      <c r="KNJ194" s="58"/>
      <c r="KNK194" s="58"/>
      <c r="KNL194" s="58"/>
      <c r="KNM194" s="58"/>
      <c r="KNN194" s="58"/>
      <c r="KNO194" s="58"/>
      <c r="KNP194" s="58"/>
      <c r="KNQ194" s="58"/>
      <c r="KNR194" s="58"/>
      <c r="KNS194" s="58"/>
      <c r="KNT194" s="58"/>
      <c r="KNU194" s="58"/>
      <c r="KNV194" s="58"/>
      <c r="KNW194" s="58"/>
      <c r="KNX194" s="58"/>
      <c r="KNY194" s="58"/>
      <c r="KNZ194" s="58"/>
      <c r="KOA194" s="58"/>
      <c r="KOB194" s="58"/>
      <c r="KOC194" s="58"/>
      <c r="KOD194" s="58"/>
      <c r="KOE194" s="58"/>
      <c r="KOF194" s="58"/>
      <c r="KOG194" s="58"/>
      <c r="KOH194" s="58"/>
      <c r="KOI194" s="58"/>
      <c r="KOJ194" s="58"/>
      <c r="KOK194" s="58"/>
      <c r="KOL194" s="58"/>
      <c r="KOM194" s="58"/>
      <c r="KON194" s="58"/>
      <c r="KOO194" s="58"/>
      <c r="KOP194" s="58"/>
      <c r="KOQ194" s="58"/>
      <c r="KOR194" s="58"/>
      <c r="KOS194" s="58"/>
      <c r="KOT194" s="58"/>
      <c r="KOU194" s="58"/>
      <c r="KOV194" s="58"/>
      <c r="KOW194" s="58"/>
      <c r="KOX194" s="58"/>
      <c r="KOY194" s="58"/>
      <c r="KOZ194" s="58"/>
      <c r="KPA194" s="58"/>
      <c r="KPB194" s="58"/>
      <c r="KPC194" s="58"/>
      <c r="KPD194" s="58"/>
      <c r="KPE194" s="58"/>
      <c r="KPF194" s="58"/>
      <c r="KPG194" s="58"/>
      <c r="KPH194" s="58"/>
      <c r="KPI194" s="58"/>
      <c r="KPJ194" s="58"/>
      <c r="KPK194" s="58"/>
      <c r="KPL194" s="58"/>
      <c r="KPM194" s="58"/>
      <c r="KPN194" s="58"/>
      <c r="KPO194" s="58"/>
      <c r="KPP194" s="58"/>
      <c r="KPQ194" s="58"/>
      <c r="KPR194" s="58"/>
      <c r="KPS194" s="58"/>
      <c r="KPT194" s="58"/>
      <c r="KPU194" s="58"/>
      <c r="KPV194" s="58"/>
      <c r="KPW194" s="58"/>
      <c r="KPX194" s="58"/>
      <c r="KPY194" s="58"/>
      <c r="KPZ194" s="58"/>
      <c r="KQA194" s="58"/>
      <c r="KQB194" s="58"/>
      <c r="KQC194" s="58"/>
      <c r="KQD194" s="58"/>
      <c r="KQE194" s="58"/>
      <c r="KQF194" s="58"/>
      <c r="KQG194" s="58"/>
      <c r="KQH194" s="58"/>
      <c r="KQI194" s="58"/>
      <c r="KQJ194" s="58"/>
      <c r="KQK194" s="58"/>
      <c r="KQL194" s="58"/>
      <c r="KQM194" s="58"/>
      <c r="KQN194" s="58"/>
      <c r="KQO194" s="58"/>
      <c r="KQP194" s="58"/>
      <c r="KQQ194" s="58"/>
      <c r="KQR194" s="58"/>
      <c r="KQS194" s="58"/>
      <c r="KQT194" s="58"/>
      <c r="KQU194" s="58"/>
      <c r="KQV194" s="58"/>
      <c r="KQW194" s="58"/>
      <c r="KQX194" s="58"/>
      <c r="KQY194" s="58"/>
      <c r="KQZ194" s="58"/>
      <c r="KRA194" s="58"/>
      <c r="KRB194" s="58"/>
      <c r="KRC194" s="58"/>
      <c r="KRD194" s="58"/>
      <c r="KRE194" s="58"/>
      <c r="KRF194" s="58"/>
      <c r="KRG194" s="58"/>
      <c r="KRH194" s="58"/>
      <c r="KRI194" s="58"/>
      <c r="KRJ194" s="58"/>
      <c r="KRK194" s="58"/>
      <c r="KRL194" s="58"/>
      <c r="KRM194" s="58"/>
      <c r="KRN194" s="58"/>
      <c r="KRO194" s="58"/>
      <c r="KRP194" s="58"/>
      <c r="KRQ194" s="58"/>
      <c r="KRR194" s="58"/>
      <c r="KRS194" s="58"/>
      <c r="KRT194" s="58"/>
      <c r="KRU194" s="58"/>
      <c r="KRV194" s="58"/>
      <c r="KRW194" s="58"/>
      <c r="KRX194" s="58"/>
      <c r="KRY194" s="58"/>
      <c r="KRZ194" s="58"/>
      <c r="KSA194" s="58"/>
      <c r="KSB194" s="58"/>
      <c r="KSC194" s="58"/>
      <c r="KSD194" s="58"/>
      <c r="KSE194" s="58"/>
      <c r="KSF194" s="58"/>
      <c r="KSG194" s="58"/>
      <c r="KSH194" s="58"/>
      <c r="KSI194" s="58"/>
      <c r="KSJ194" s="58"/>
      <c r="KSK194" s="58"/>
      <c r="KSL194" s="58"/>
      <c r="KSM194" s="58"/>
      <c r="KSN194" s="58"/>
      <c r="KSO194" s="58"/>
      <c r="KSP194" s="58"/>
      <c r="KSQ194" s="58"/>
      <c r="KSR194" s="58"/>
      <c r="KSS194" s="58"/>
      <c r="KST194" s="58"/>
      <c r="KSU194" s="58"/>
      <c r="KSV194" s="58"/>
      <c r="KSW194" s="58"/>
      <c r="KSX194" s="58"/>
      <c r="KSY194" s="58"/>
      <c r="KSZ194" s="58"/>
      <c r="KTA194" s="58"/>
      <c r="KTB194" s="58"/>
      <c r="KTC194" s="58"/>
      <c r="KTD194" s="58"/>
      <c r="KTE194" s="58"/>
      <c r="KTF194" s="58"/>
      <c r="KTG194" s="58"/>
      <c r="KTH194" s="58"/>
      <c r="KTI194" s="58"/>
      <c r="KTJ194" s="58"/>
      <c r="KTK194" s="58"/>
      <c r="KTL194" s="58"/>
      <c r="KTM194" s="58"/>
      <c r="KTN194" s="58"/>
      <c r="KTO194" s="58"/>
      <c r="KTP194" s="58"/>
      <c r="KTQ194" s="58"/>
      <c r="KTR194" s="58"/>
      <c r="KTS194" s="58"/>
      <c r="KTT194" s="58"/>
      <c r="KTU194" s="58"/>
      <c r="KTV194" s="58"/>
      <c r="KTW194" s="58"/>
      <c r="KTX194" s="58"/>
      <c r="KTY194" s="58"/>
      <c r="KTZ194" s="58"/>
      <c r="KUA194" s="58"/>
      <c r="KUB194" s="58"/>
      <c r="KUC194" s="58"/>
      <c r="KUD194" s="58"/>
      <c r="KUE194" s="58"/>
      <c r="KUF194" s="58"/>
      <c r="KUG194" s="58"/>
      <c r="KUH194" s="58"/>
      <c r="KUI194" s="58"/>
      <c r="KUJ194" s="58"/>
      <c r="KUK194" s="58"/>
      <c r="KUL194" s="58"/>
      <c r="KUM194" s="58"/>
      <c r="KUN194" s="58"/>
      <c r="KUO194" s="58"/>
      <c r="KUP194" s="58"/>
      <c r="KUQ194" s="58"/>
      <c r="KUR194" s="58"/>
      <c r="KUS194" s="58"/>
      <c r="KUT194" s="58"/>
      <c r="KUU194" s="58"/>
      <c r="KUV194" s="58"/>
      <c r="KUW194" s="58"/>
      <c r="KUX194" s="58"/>
      <c r="KUY194" s="58"/>
      <c r="KUZ194" s="58"/>
      <c r="KVA194" s="58"/>
      <c r="KVB194" s="58"/>
      <c r="KVC194" s="58"/>
      <c r="KVD194" s="58"/>
      <c r="KVE194" s="58"/>
      <c r="KVF194" s="58"/>
      <c r="KVG194" s="58"/>
      <c r="KVH194" s="58"/>
      <c r="KVI194" s="58"/>
      <c r="KVJ194" s="58"/>
      <c r="KVK194" s="58"/>
      <c r="KVL194" s="58"/>
      <c r="KVM194" s="58"/>
      <c r="KVN194" s="58"/>
      <c r="KVO194" s="58"/>
      <c r="KVP194" s="58"/>
      <c r="KVQ194" s="58"/>
      <c r="KVR194" s="58"/>
      <c r="KVS194" s="58"/>
      <c r="KVT194" s="58"/>
      <c r="KVU194" s="58"/>
      <c r="KVV194" s="58"/>
      <c r="KVW194" s="58"/>
      <c r="KVX194" s="58"/>
      <c r="KVY194" s="58"/>
      <c r="KVZ194" s="58"/>
      <c r="KWA194" s="58"/>
      <c r="KWB194" s="58"/>
      <c r="KWC194" s="58"/>
      <c r="KWD194" s="58"/>
      <c r="KWE194" s="58"/>
      <c r="KWF194" s="58"/>
      <c r="KWG194" s="58"/>
      <c r="KWH194" s="58"/>
      <c r="KWI194" s="58"/>
      <c r="KWJ194" s="58"/>
      <c r="KWK194" s="58"/>
      <c r="KWL194" s="58"/>
      <c r="KWM194" s="58"/>
      <c r="KWN194" s="58"/>
      <c r="KWO194" s="58"/>
      <c r="KWP194" s="58"/>
      <c r="KWQ194" s="58"/>
      <c r="KWR194" s="58"/>
      <c r="KWS194" s="58"/>
      <c r="KWT194" s="58"/>
      <c r="KWU194" s="58"/>
      <c r="KWV194" s="58"/>
      <c r="KWW194" s="58"/>
      <c r="KWX194" s="58"/>
      <c r="KWY194" s="58"/>
      <c r="KWZ194" s="58"/>
      <c r="KXA194" s="58"/>
      <c r="KXB194" s="58"/>
      <c r="KXC194" s="58"/>
      <c r="KXD194" s="58"/>
      <c r="KXE194" s="58"/>
      <c r="KXF194" s="58"/>
      <c r="KXG194" s="58"/>
      <c r="KXH194" s="58"/>
      <c r="KXI194" s="58"/>
      <c r="KXJ194" s="58"/>
      <c r="KXK194" s="58"/>
      <c r="KXL194" s="58"/>
      <c r="KXM194" s="58"/>
      <c r="KXN194" s="58"/>
      <c r="KXO194" s="58"/>
      <c r="KXP194" s="58"/>
      <c r="KXQ194" s="58"/>
      <c r="KXR194" s="58"/>
      <c r="KXS194" s="58"/>
      <c r="KXT194" s="58"/>
      <c r="KXU194" s="58"/>
      <c r="KXV194" s="58"/>
      <c r="KXW194" s="58"/>
      <c r="KXX194" s="58"/>
      <c r="KXY194" s="58"/>
      <c r="KXZ194" s="58"/>
      <c r="KYA194" s="58"/>
      <c r="KYB194" s="58"/>
      <c r="KYC194" s="58"/>
      <c r="KYD194" s="58"/>
      <c r="KYE194" s="58"/>
      <c r="KYF194" s="58"/>
      <c r="KYG194" s="58"/>
      <c r="KYH194" s="58"/>
      <c r="KYI194" s="58"/>
      <c r="KYJ194" s="58"/>
      <c r="KYK194" s="58"/>
      <c r="KYL194" s="58"/>
      <c r="KYM194" s="58"/>
      <c r="KYN194" s="58"/>
      <c r="KYO194" s="58"/>
      <c r="KYP194" s="58"/>
      <c r="KYQ194" s="58"/>
      <c r="KYR194" s="58"/>
      <c r="KYS194" s="58"/>
      <c r="KYT194" s="58"/>
      <c r="KYU194" s="58"/>
      <c r="KYV194" s="58"/>
      <c r="KYW194" s="58"/>
      <c r="KYX194" s="58"/>
      <c r="KYY194" s="58"/>
      <c r="KYZ194" s="58"/>
      <c r="KZA194" s="58"/>
      <c r="KZB194" s="58"/>
      <c r="KZC194" s="58"/>
      <c r="KZD194" s="58"/>
      <c r="KZE194" s="58"/>
      <c r="KZF194" s="58"/>
      <c r="KZG194" s="58"/>
      <c r="KZH194" s="58"/>
      <c r="KZI194" s="58"/>
      <c r="KZJ194" s="58"/>
      <c r="KZK194" s="58"/>
      <c r="KZL194" s="58"/>
      <c r="KZM194" s="58"/>
      <c r="KZN194" s="58"/>
      <c r="KZO194" s="58"/>
      <c r="KZP194" s="58"/>
      <c r="KZQ194" s="58"/>
      <c r="KZR194" s="58"/>
      <c r="KZS194" s="58"/>
      <c r="KZT194" s="58"/>
      <c r="KZU194" s="58"/>
      <c r="KZV194" s="58"/>
      <c r="KZW194" s="58"/>
      <c r="KZX194" s="58"/>
      <c r="KZY194" s="58"/>
      <c r="KZZ194" s="58"/>
      <c r="LAA194" s="58"/>
      <c r="LAB194" s="58"/>
      <c r="LAC194" s="58"/>
      <c r="LAD194" s="58"/>
      <c r="LAE194" s="58"/>
      <c r="LAF194" s="58"/>
      <c r="LAG194" s="58"/>
      <c r="LAH194" s="58"/>
      <c r="LAI194" s="58"/>
      <c r="LAJ194" s="58"/>
      <c r="LAK194" s="58"/>
      <c r="LAL194" s="58"/>
      <c r="LAM194" s="58"/>
      <c r="LAN194" s="58"/>
      <c r="LAO194" s="58"/>
      <c r="LAP194" s="58"/>
      <c r="LAQ194" s="58"/>
      <c r="LAR194" s="58"/>
      <c r="LAS194" s="58"/>
      <c r="LAT194" s="58"/>
      <c r="LAU194" s="58"/>
      <c r="LAV194" s="58"/>
      <c r="LAW194" s="58"/>
      <c r="LAX194" s="58"/>
      <c r="LAY194" s="58"/>
      <c r="LAZ194" s="58"/>
      <c r="LBA194" s="58"/>
      <c r="LBB194" s="58"/>
      <c r="LBC194" s="58"/>
      <c r="LBD194" s="58"/>
      <c r="LBE194" s="58"/>
      <c r="LBF194" s="58"/>
      <c r="LBG194" s="58"/>
      <c r="LBH194" s="58"/>
      <c r="LBI194" s="58"/>
      <c r="LBJ194" s="58"/>
      <c r="LBK194" s="58"/>
      <c r="LBL194" s="58"/>
      <c r="LBM194" s="58"/>
      <c r="LBN194" s="58"/>
      <c r="LBO194" s="58"/>
      <c r="LBP194" s="58"/>
      <c r="LBQ194" s="58"/>
      <c r="LBR194" s="58"/>
      <c r="LBS194" s="58"/>
      <c r="LBT194" s="58"/>
      <c r="LBU194" s="58"/>
      <c r="LBV194" s="58"/>
      <c r="LBW194" s="58"/>
      <c r="LBX194" s="58"/>
      <c r="LBY194" s="58"/>
      <c r="LBZ194" s="58"/>
      <c r="LCA194" s="58"/>
      <c r="LCB194" s="58"/>
      <c r="LCC194" s="58"/>
      <c r="LCD194" s="58"/>
      <c r="LCE194" s="58"/>
      <c r="LCF194" s="58"/>
      <c r="LCG194" s="58"/>
      <c r="LCH194" s="58"/>
      <c r="LCI194" s="58"/>
      <c r="LCJ194" s="58"/>
      <c r="LCK194" s="58"/>
      <c r="LCL194" s="58"/>
      <c r="LCM194" s="58"/>
      <c r="LCN194" s="58"/>
      <c r="LCO194" s="58"/>
      <c r="LCP194" s="58"/>
      <c r="LCQ194" s="58"/>
      <c r="LCR194" s="58"/>
      <c r="LCS194" s="58"/>
      <c r="LCT194" s="58"/>
      <c r="LCU194" s="58"/>
      <c r="LCV194" s="58"/>
      <c r="LCW194" s="58"/>
      <c r="LCX194" s="58"/>
      <c r="LCY194" s="58"/>
      <c r="LCZ194" s="58"/>
      <c r="LDA194" s="58"/>
      <c r="LDB194" s="58"/>
      <c r="LDC194" s="58"/>
      <c r="LDD194" s="58"/>
      <c r="LDE194" s="58"/>
      <c r="LDF194" s="58"/>
      <c r="LDG194" s="58"/>
      <c r="LDH194" s="58"/>
      <c r="LDI194" s="58"/>
      <c r="LDJ194" s="58"/>
      <c r="LDK194" s="58"/>
      <c r="LDL194" s="58"/>
      <c r="LDM194" s="58"/>
      <c r="LDN194" s="58"/>
      <c r="LDO194" s="58"/>
      <c r="LDP194" s="58"/>
      <c r="LDQ194" s="58"/>
      <c r="LDR194" s="58"/>
      <c r="LDS194" s="58"/>
      <c r="LDT194" s="58"/>
      <c r="LDU194" s="58"/>
      <c r="LDV194" s="58"/>
      <c r="LDW194" s="58"/>
      <c r="LDX194" s="58"/>
      <c r="LDY194" s="58"/>
      <c r="LDZ194" s="58"/>
      <c r="LEA194" s="58"/>
      <c r="LEB194" s="58"/>
      <c r="LEC194" s="58"/>
      <c r="LED194" s="58"/>
      <c r="LEE194" s="58"/>
      <c r="LEF194" s="58"/>
      <c r="LEG194" s="58"/>
      <c r="LEH194" s="58"/>
      <c r="LEI194" s="58"/>
      <c r="LEJ194" s="58"/>
      <c r="LEK194" s="58"/>
      <c r="LEL194" s="58"/>
      <c r="LEM194" s="58"/>
      <c r="LEN194" s="58"/>
      <c r="LEO194" s="58"/>
      <c r="LEP194" s="58"/>
      <c r="LEQ194" s="58"/>
      <c r="LER194" s="58"/>
      <c r="LES194" s="58"/>
      <c r="LET194" s="58"/>
      <c r="LEU194" s="58"/>
      <c r="LEV194" s="58"/>
      <c r="LEW194" s="58"/>
      <c r="LEX194" s="58"/>
      <c r="LEY194" s="58"/>
      <c r="LEZ194" s="58"/>
      <c r="LFA194" s="58"/>
      <c r="LFB194" s="58"/>
      <c r="LFC194" s="58"/>
      <c r="LFD194" s="58"/>
      <c r="LFE194" s="58"/>
      <c r="LFF194" s="58"/>
      <c r="LFG194" s="58"/>
      <c r="LFH194" s="58"/>
      <c r="LFI194" s="58"/>
      <c r="LFJ194" s="58"/>
      <c r="LFK194" s="58"/>
      <c r="LFL194" s="58"/>
      <c r="LFM194" s="58"/>
      <c r="LFN194" s="58"/>
      <c r="LFO194" s="58"/>
      <c r="LFP194" s="58"/>
      <c r="LFQ194" s="58"/>
      <c r="LFR194" s="58"/>
      <c r="LFS194" s="58"/>
      <c r="LFT194" s="58"/>
      <c r="LFU194" s="58"/>
      <c r="LFV194" s="58"/>
      <c r="LFW194" s="58"/>
      <c r="LFX194" s="58"/>
      <c r="LFY194" s="58"/>
      <c r="LFZ194" s="58"/>
      <c r="LGA194" s="58"/>
      <c r="LGB194" s="58"/>
      <c r="LGC194" s="58"/>
      <c r="LGD194" s="58"/>
      <c r="LGE194" s="58"/>
      <c r="LGF194" s="58"/>
      <c r="LGG194" s="58"/>
      <c r="LGH194" s="58"/>
      <c r="LGI194" s="58"/>
      <c r="LGJ194" s="58"/>
      <c r="LGK194" s="58"/>
      <c r="LGL194" s="58"/>
      <c r="LGM194" s="58"/>
      <c r="LGN194" s="58"/>
      <c r="LGO194" s="58"/>
      <c r="LGP194" s="58"/>
      <c r="LGQ194" s="58"/>
      <c r="LGR194" s="58"/>
      <c r="LGS194" s="58"/>
      <c r="LGT194" s="58"/>
      <c r="LGU194" s="58"/>
      <c r="LGV194" s="58"/>
      <c r="LGW194" s="58"/>
      <c r="LGX194" s="58"/>
      <c r="LGY194" s="58"/>
      <c r="LGZ194" s="58"/>
      <c r="LHA194" s="58"/>
      <c r="LHB194" s="58"/>
      <c r="LHC194" s="58"/>
      <c r="LHD194" s="58"/>
      <c r="LHE194" s="58"/>
      <c r="LHF194" s="58"/>
      <c r="LHG194" s="58"/>
      <c r="LHH194" s="58"/>
      <c r="LHI194" s="58"/>
      <c r="LHJ194" s="58"/>
      <c r="LHK194" s="58"/>
      <c r="LHL194" s="58"/>
      <c r="LHM194" s="58"/>
      <c r="LHN194" s="58"/>
      <c r="LHO194" s="58"/>
      <c r="LHP194" s="58"/>
      <c r="LHQ194" s="58"/>
      <c r="LHR194" s="58"/>
      <c r="LHS194" s="58"/>
      <c r="LHT194" s="58"/>
      <c r="LHU194" s="58"/>
      <c r="LHV194" s="58"/>
      <c r="LHW194" s="58"/>
      <c r="LHX194" s="58"/>
      <c r="LHY194" s="58"/>
      <c r="LHZ194" s="58"/>
      <c r="LIA194" s="58"/>
      <c r="LIB194" s="58"/>
      <c r="LIC194" s="58"/>
      <c r="LID194" s="58"/>
      <c r="LIE194" s="58"/>
      <c r="LIF194" s="58"/>
      <c r="LIG194" s="58"/>
      <c r="LIH194" s="58"/>
      <c r="LII194" s="58"/>
      <c r="LIJ194" s="58"/>
      <c r="LIK194" s="58"/>
      <c r="LIL194" s="58"/>
      <c r="LIM194" s="58"/>
      <c r="LIN194" s="58"/>
      <c r="LIO194" s="58"/>
      <c r="LIP194" s="58"/>
      <c r="LIQ194" s="58"/>
      <c r="LIR194" s="58"/>
      <c r="LIS194" s="58"/>
      <c r="LIT194" s="58"/>
      <c r="LIU194" s="58"/>
      <c r="LIV194" s="58"/>
      <c r="LIW194" s="58"/>
      <c r="LIX194" s="58"/>
      <c r="LIY194" s="58"/>
      <c r="LIZ194" s="58"/>
      <c r="LJA194" s="58"/>
      <c r="LJB194" s="58"/>
      <c r="LJC194" s="58"/>
      <c r="LJD194" s="58"/>
      <c r="LJE194" s="58"/>
      <c r="LJF194" s="58"/>
      <c r="LJG194" s="58"/>
      <c r="LJH194" s="58"/>
      <c r="LJI194" s="58"/>
      <c r="LJJ194" s="58"/>
      <c r="LJK194" s="58"/>
      <c r="LJL194" s="58"/>
      <c r="LJM194" s="58"/>
      <c r="LJN194" s="58"/>
      <c r="LJO194" s="58"/>
      <c r="LJP194" s="58"/>
      <c r="LJQ194" s="58"/>
      <c r="LJR194" s="58"/>
      <c r="LJS194" s="58"/>
      <c r="LJT194" s="58"/>
      <c r="LJU194" s="58"/>
      <c r="LJV194" s="58"/>
      <c r="LJW194" s="58"/>
      <c r="LJX194" s="58"/>
      <c r="LJY194" s="58"/>
      <c r="LJZ194" s="58"/>
      <c r="LKA194" s="58"/>
      <c r="LKB194" s="58"/>
      <c r="LKC194" s="58"/>
      <c r="LKD194" s="58"/>
      <c r="LKE194" s="58"/>
      <c r="LKF194" s="58"/>
      <c r="LKG194" s="58"/>
      <c r="LKH194" s="58"/>
      <c r="LKI194" s="58"/>
      <c r="LKJ194" s="58"/>
      <c r="LKK194" s="58"/>
      <c r="LKL194" s="58"/>
      <c r="LKM194" s="58"/>
      <c r="LKN194" s="58"/>
      <c r="LKO194" s="58"/>
      <c r="LKP194" s="58"/>
      <c r="LKQ194" s="58"/>
      <c r="LKR194" s="58"/>
      <c r="LKS194" s="58"/>
      <c r="LKT194" s="58"/>
      <c r="LKU194" s="58"/>
      <c r="LKV194" s="58"/>
      <c r="LKW194" s="58"/>
      <c r="LKX194" s="58"/>
      <c r="LKY194" s="58"/>
      <c r="LKZ194" s="58"/>
      <c r="LLA194" s="58"/>
      <c r="LLB194" s="58"/>
      <c r="LLC194" s="58"/>
      <c r="LLD194" s="58"/>
      <c r="LLE194" s="58"/>
      <c r="LLF194" s="58"/>
      <c r="LLG194" s="58"/>
      <c r="LLH194" s="58"/>
      <c r="LLI194" s="58"/>
      <c r="LLJ194" s="58"/>
      <c r="LLK194" s="58"/>
      <c r="LLL194" s="58"/>
      <c r="LLM194" s="58"/>
      <c r="LLN194" s="58"/>
      <c r="LLO194" s="58"/>
      <c r="LLP194" s="58"/>
      <c r="LLQ194" s="58"/>
      <c r="LLR194" s="58"/>
      <c r="LLS194" s="58"/>
      <c r="LLT194" s="58"/>
      <c r="LLU194" s="58"/>
      <c r="LLV194" s="58"/>
      <c r="LLW194" s="58"/>
      <c r="LLX194" s="58"/>
      <c r="LLY194" s="58"/>
      <c r="LLZ194" s="58"/>
      <c r="LMA194" s="58"/>
      <c r="LMB194" s="58"/>
      <c r="LMC194" s="58"/>
      <c r="LMD194" s="58"/>
      <c r="LME194" s="58"/>
      <c r="LMF194" s="58"/>
      <c r="LMG194" s="58"/>
      <c r="LMH194" s="58"/>
      <c r="LMI194" s="58"/>
      <c r="LMJ194" s="58"/>
      <c r="LMK194" s="58"/>
      <c r="LML194" s="58"/>
      <c r="LMM194" s="58"/>
      <c r="LMN194" s="58"/>
      <c r="LMO194" s="58"/>
      <c r="LMP194" s="58"/>
      <c r="LMQ194" s="58"/>
      <c r="LMR194" s="58"/>
      <c r="LMS194" s="58"/>
      <c r="LMT194" s="58"/>
      <c r="LMU194" s="58"/>
      <c r="LMV194" s="58"/>
      <c r="LMW194" s="58"/>
      <c r="LMX194" s="58"/>
      <c r="LMY194" s="58"/>
      <c r="LMZ194" s="58"/>
      <c r="LNA194" s="58"/>
      <c r="LNB194" s="58"/>
      <c r="LNC194" s="58"/>
      <c r="LND194" s="58"/>
      <c r="LNE194" s="58"/>
      <c r="LNF194" s="58"/>
      <c r="LNG194" s="58"/>
      <c r="LNH194" s="58"/>
      <c r="LNI194" s="58"/>
      <c r="LNJ194" s="58"/>
      <c r="LNK194" s="58"/>
      <c r="LNL194" s="58"/>
      <c r="LNM194" s="58"/>
      <c r="LNN194" s="58"/>
      <c r="LNO194" s="58"/>
      <c r="LNP194" s="58"/>
      <c r="LNQ194" s="58"/>
      <c r="LNR194" s="58"/>
      <c r="LNS194" s="58"/>
      <c r="LNT194" s="58"/>
      <c r="LNU194" s="58"/>
      <c r="LNV194" s="58"/>
      <c r="LNW194" s="58"/>
      <c r="LNX194" s="58"/>
      <c r="LNY194" s="58"/>
      <c r="LNZ194" s="58"/>
      <c r="LOA194" s="58"/>
      <c r="LOB194" s="58"/>
      <c r="LOC194" s="58"/>
      <c r="LOD194" s="58"/>
      <c r="LOE194" s="58"/>
      <c r="LOF194" s="58"/>
      <c r="LOG194" s="58"/>
      <c r="LOH194" s="58"/>
      <c r="LOI194" s="58"/>
      <c r="LOJ194" s="58"/>
      <c r="LOK194" s="58"/>
      <c r="LOL194" s="58"/>
      <c r="LOM194" s="58"/>
      <c r="LON194" s="58"/>
      <c r="LOO194" s="58"/>
      <c r="LOP194" s="58"/>
      <c r="LOQ194" s="58"/>
      <c r="LOR194" s="58"/>
      <c r="LOS194" s="58"/>
      <c r="LOT194" s="58"/>
      <c r="LOU194" s="58"/>
      <c r="LOV194" s="58"/>
      <c r="LOW194" s="58"/>
      <c r="LOX194" s="58"/>
      <c r="LOY194" s="58"/>
      <c r="LOZ194" s="58"/>
      <c r="LPA194" s="58"/>
      <c r="LPB194" s="58"/>
      <c r="LPC194" s="58"/>
      <c r="LPD194" s="58"/>
      <c r="LPE194" s="58"/>
      <c r="LPF194" s="58"/>
      <c r="LPG194" s="58"/>
      <c r="LPH194" s="58"/>
      <c r="LPI194" s="58"/>
      <c r="LPJ194" s="58"/>
      <c r="LPK194" s="58"/>
      <c r="LPL194" s="58"/>
      <c r="LPM194" s="58"/>
      <c r="LPN194" s="58"/>
      <c r="LPO194" s="58"/>
      <c r="LPP194" s="58"/>
      <c r="LPQ194" s="58"/>
      <c r="LPR194" s="58"/>
      <c r="LPS194" s="58"/>
      <c r="LPT194" s="58"/>
      <c r="LPU194" s="58"/>
      <c r="LPV194" s="58"/>
      <c r="LPW194" s="58"/>
      <c r="LPX194" s="58"/>
      <c r="LPY194" s="58"/>
      <c r="LPZ194" s="58"/>
      <c r="LQA194" s="58"/>
      <c r="LQB194" s="58"/>
      <c r="LQC194" s="58"/>
      <c r="LQD194" s="58"/>
      <c r="LQE194" s="58"/>
      <c r="LQF194" s="58"/>
      <c r="LQG194" s="58"/>
      <c r="LQH194" s="58"/>
      <c r="LQI194" s="58"/>
      <c r="LQJ194" s="58"/>
      <c r="LQK194" s="58"/>
      <c r="LQL194" s="58"/>
      <c r="LQM194" s="58"/>
      <c r="LQN194" s="58"/>
      <c r="LQO194" s="58"/>
      <c r="LQP194" s="58"/>
      <c r="LQQ194" s="58"/>
      <c r="LQR194" s="58"/>
      <c r="LQS194" s="58"/>
      <c r="LQT194" s="58"/>
      <c r="LQU194" s="58"/>
      <c r="LQV194" s="58"/>
      <c r="LQW194" s="58"/>
      <c r="LQX194" s="58"/>
      <c r="LQY194" s="58"/>
      <c r="LQZ194" s="58"/>
      <c r="LRA194" s="58"/>
      <c r="LRB194" s="58"/>
      <c r="LRC194" s="58"/>
      <c r="LRD194" s="58"/>
      <c r="LRE194" s="58"/>
      <c r="LRF194" s="58"/>
      <c r="LRG194" s="58"/>
      <c r="LRH194" s="58"/>
      <c r="LRI194" s="58"/>
      <c r="LRJ194" s="58"/>
      <c r="LRK194" s="58"/>
      <c r="LRL194" s="58"/>
      <c r="LRM194" s="58"/>
      <c r="LRN194" s="58"/>
      <c r="LRO194" s="58"/>
      <c r="LRP194" s="58"/>
      <c r="LRQ194" s="58"/>
      <c r="LRR194" s="58"/>
      <c r="LRS194" s="58"/>
      <c r="LRT194" s="58"/>
      <c r="LRU194" s="58"/>
      <c r="LRV194" s="58"/>
      <c r="LRW194" s="58"/>
      <c r="LRX194" s="58"/>
      <c r="LRY194" s="58"/>
      <c r="LRZ194" s="58"/>
      <c r="LSA194" s="58"/>
      <c r="LSB194" s="58"/>
      <c r="LSC194" s="58"/>
      <c r="LSD194" s="58"/>
      <c r="LSE194" s="58"/>
      <c r="LSF194" s="58"/>
      <c r="LSG194" s="58"/>
      <c r="LSH194" s="58"/>
      <c r="LSI194" s="58"/>
      <c r="LSJ194" s="58"/>
      <c r="LSK194" s="58"/>
      <c r="LSL194" s="58"/>
      <c r="LSM194" s="58"/>
      <c r="LSN194" s="58"/>
      <c r="LSO194" s="58"/>
      <c r="LSP194" s="58"/>
      <c r="LSQ194" s="58"/>
      <c r="LSR194" s="58"/>
      <c r="LSS194" s="58"/>
      <c r="LST194" s="58"/>
      <c r="LSU194" s="58"/>
      <c r="LSV194" s="58"/>
      <c r="LSW194" s="58"/>
      <c r="LSX194" s="58"/>
      <c r="LSY194" s="58"/>
      <c r="LSZ194" s="58"/>
      <c r="LTA194" s="58"/>
      <c r="LTB194" s="58"/>
      <c r="LTC194" s="58"/>
      <c r="LTD194" s="58"/>
      <c r="LTE194" s="58"/>
      <c r="LTF194" s="58"/>
      <c r="LTG194" s="58"/>
      <c r="LTH194" s="58"/>
      <c r="LTI194" s="58"/>
      <c r="LTJ194" s="58"/>
      <c r="LTK194" s="58"/>
      <c r="LTL194" s="58"/>
      <c r="LTM194" s="58"/>
      <c r="LTN194" s="58"/>
      <c r="LTO194" s="58"/>
      <c r="LTP194" s="58"/>
      <c r="LTQ194" s="58"/>
      <c r="LTR194" s="58"/>
      <c r="LTS194" s="58"/>
      <c r="LTT194" s="58"/>
      <c r="LTU194" s="58"/>
      <c r="LTV194" s="58"/>
      <c r="LTW194" s="58"/>
      <c r="LTX194" s="58"/>
      <c r="LTY194" s="58"/>
      <c r="LTZ194" s="58"/>
      <c r="LUA194" s="58"/>
      <c r="LUB194" s="58"/>
      <c r="LUC194" s="58"/>
      <c r="LUD194" s="58"/>
      <c r="LUE194" s="58"/>
      <c r="LUF194" s="58"/>
      <c r="LUG194" s="58"/>
      <c r="LUH194" s="58"/>
      <c r="LUI194" s="58"/>
      <c r="LUJ194" s="58"/>
      <c r="LUK194" s="58"/>
      <c r="LUL194" s="58"/>
      <c r="LUM194" s="58"/>
      <c r="LUN194" s="58"/>
      <c r="LUO194" s="58"/>
      <c r="LUP194" s="58"/>
      <c r="LUQ194" s="58"/>
      <c r="LUR194" s="58"/>
      <c r="LUS194" s="58"/>
      <c r="LUT194" s="58"/>
      <c r="LUU194" s="58"/>
      <c r="LUV194" s="58"/>
      <c r="LUW194" s="58"/>
      <c r="LUX194" s="58"/>
      <c r="LUY194" s="58"/>
      <c r="LUZ194" s="58"/>
      <c r="LVA194" s="58"/>
      <c r="LVB194" s="58"/>
      <c r="LVC194" s="58"/>
      <c r="LVD194" s="58"/>
      <c r="LVE194" s="58"/>
      <c r="LVF194" s="58"/>
      <c r="LVG194" s="58"/>
      <c r="LVH194" s="58"/>
      <c r="LVI194" s="58"/>
      <c r="LVJ194" s="58"/>
      <c r="LVK194" s="58"/>
      <c r="LVL194" s="58"/>
      <c r="LVM194" s="58"/>
      <c r="LVN194" s="58"/>
      <c r="LVO194" s="58"/>
      <c r="LVP194" s="58"/>
      <c r="LVQ194" s="58"/>
      <c r="LVR194" s="58"/>
      <c r="LVS194" s="58"/>
      <c r="LVT194" s="58"/>
      <c r="LVU194" s="58"/>
      <c r="LVV194" s="58"/>
      <c r="LVW194" s="58"/>
      <c r="LVX194" s="58"/>
      <c r="LVY194" s="58"/>
      <c r="LVZ194" s="58"/>
      <c r="LWA194" s="58"/>
      <c r="LWB194" s="58"/>
      <c r="LWC194" s="58"/>
      <c r="LWD194" s="58"/>
      <c r="LWE194" s="58"/>
      <c r="LWF194" s="58"/>
      <c r="LWG194" s="58"/>
      <c r="LWH194" s="58"/>
      <c r="LWI194" s="58"/>
      <c r="LWJ194" s="58"/>
      <c r="LWK194" s="58"/>
      <c r="LWL194" s="58"/>
      <c r="LWM194" s="58"/>
      <c r="LWN194" s="58"/>
      <c r="LWO194" s="58"/>
      <c r="LWP194" s="58"/>
      <c r="LWQ194" s="58"/>
      <c r="LWR194" s="58"/>
      <c r="LWS194" s="58"/>
      <c r="LWT194" s="58"/>
      <c r="LWU194" s="58"/>
      <c r="LWV194" s="58"/>
      <c r="LWW194" s="58"/>
      <c r="LWX194" s="58"/>
      <c r="LWY194" s="58"/>
      <c r="LWZ194" s="58"/>
      <c r="LXA194" s="58"/>
      <c r="LXB194" s="58"/>
      <c r="LXC194" s="58"/>
      <c r="LXD194" s="58"/>
      <c r="LXE194" s="58"/>
      <c r="LXF194" s="58"/>
      <c r="LXG194" s="58"/>
      <c r="LXH194" s="58"/>
      <c r="LXI194" s="58"/>
      <c r="LXJ194" s="58"/>
      <c r="LXK194" s="58"/>
      <c r="LXL194" s="58"/>
      <c r="LXM194" s="58"/>
      <c r="LXN194" s="58"/>
      <c r="LXO194" s="58"/>
      <c r="LXP194" s="58"/>
      <c r="LXQ194" s="58"/>
      <c r="LXR194" s="58"/>
      <c r="LXS194" s="58"/>
      <c r="LXT194" s="58"/>
      <c r="LXU194" s="58"/>
      <c r="LXV194" s="58"/>
      <c r="LXW194" s="58"/>
      <c r="LXX194" s="58"/>
      <c r="LXY194" s="58"/>
      <c r="LXZ194" s="58"/>
      <c r="LYA194" s="58"/>
      <c r="LYB194" s="58"/>
      <c r="LYC194" s="58"/>
      <c r="LYD194" s="58"/>
      <c r="LYE194" s="58"/>
      <c r="LYF194" s="58"/>
      <c r="LYG194" s="58"/>
      <c r="LYH194" s="58"/>
      <c r="LYI194" s="58"/>
      <c r="LYJ194" s="58"/>
      <c r="LYK194" s="58"/>
      <c r="LYL194" s="58"/>
      <c r="LYM194" s="58"/>
      <c r="LYN194" s="58"/>
      <c r="LYO194" s="58"/>
      <c r="LYP194" s="58"/>
      <c r="LYQ194" s="58"/>
      <c r="LYR194" s="58"/>
      <c r="LYS194" s="58"/>
      <c r="LYT194" s="58"/>
      <c r="LYU194" s="58"/>
      <c r="LYV194" s="58"/>
      <c r="LYW194" s="58"/>
      <c r="LYX194" s="58"/>
      <c r="LYY194" s="58"/>
      <c r="LYZ194" s="58"/>
      <c r="LZA194" s="58"/>
      <c r="LZB194" s="58"/>
      <c r="LZC194" s="58"/>
      <c r="LZD194" s="58"/>
      <c r="LZE194" s="58"/>
      <c r="LZF194" s="58"/>
      <c r="LZG194" s="58"/>
      <c r="LZH194" s="58"/>
      <c r="LZI194" s="58"/>
      <c r="LZJ194" s="58"/>
      <c r="LZK194" s="58"/>
      <c r="LZL194" s="58"/>
      <c r="LZM194" s="58"/>
      <c r="LZN194" s="58"/>
      <c r="LZO194" s="58"/>
      <c r="LZP194" s="58"/>
      <c r="LZQ194" s="58"/>
      <c r="LZR194" s="58"/>
      <c r="LZS194" s="58"/>
      <c r="LZT194" s="58"/>
      <c r="LZU194" s="58"/>
      <c r="LZV194" s="58"/>
      <c r="LZW194" s="58"/>
      <c r="LZX194" s="58"/>
      <c r="LZY194" s="58"/>
      <c r="LZZ194" s="58"/>
      <c r="MAA194" s="58"/>
      <c r="MAB194" s="58"/>
      <c r="MAC194" s="58"/>
      <c r="MAD194" s="58"/>
      <c r="MAE194" s="58"/>
      <c r="MAF194" s="58"/>
      <c r="MAG194" s="58"/>
      <c r="MAH194" s="58"/>
      <c r="MAI194" s="58"/>
      <c r="MAJ194" s="58"/>
      <c r="MAK194" s="58"/>
      <c r="MAL194" s="58"/>
      <c r="MAM194" s="58"/>
      <c r="MAN194" s="58"/>
      <c r="MAO194" s="58"/>
      <c r="MAP194" s="58"/>
      <c r="MAQ194" s="58"/>
      <c r="MAR194" s="58"/>
      <c r="MAS194" s="58"/>
      <c r="MAT194" s="58"/>
      <c r="MAU194" s="58"/>
      <c r="MAV194" s="58"/>
      <c r="MAW194" s="58"/>
      <c r="MAX194" s="58"/>
      <c r="MAY194" s="58"/>
      <c r="MAZ194" s="58"/>
      <c r="MBA194" s="58"/>
      <c r="MBB194" s="58"/>
      <c r="MBC194" s="58"/>
      <c r="MBD194" s="58"/>
      <c r="MBE194" s="58"/>
      <c r="MBF194" s="58"/>
      <c r="MBG194" s="58"/>
      <c r="MBH194" s="58"/>
      <c r="MBI194" s="58"/>
      <c r="MBJ194" s="58"/>
      <c r="MBK194" s="58"/>
      <c r="MBL194" s="58"/>
      <c r="MBM194" s="58"/>
      <c r="MBN194" s="58"/>
      <c r="MBO194" s="58"/>
      <c r="MBP194" s="58"/>
      <c r="MBQ194" s="58"/>
      <c r="MBR194" s="58"/>
      <c r="MBS194" s="58"/>
      <c r="MBT194" s="58"/>
      <c r="MBU194" s="58"/>
      <c r="MBV194" s="58"/>
      <c r="MBW194" s="58"/>
      <c r="MBX194" s="58"/>
      <c r="MBY194" s="58"/>
      <c r="MBZ194" s="58"/>
      <c r="MCA194" s="58"/>
      <c r="MCB194" s="58"/>
      <c r="MCC194" s="58"/>
      <c r="MCD194" s="58"/>
      <c r="MCE194" s="58"/>
      <c r="MCF194" s="58"/>
      <c r="MCG194" s="58"/>
      <c r="MCH194" s="58"/>
      <c r="MCI194" s="58"/>
      <c r="MCJ194" s="58"/>
      <c r="MCK194" s="58"/>
      <c r="MCL194" s="58"/>
      <c r="MCM194" s="58"/>
      <c r="MCN194" s="58"/>
      <c r="MCO194" s="58"/>
      <c r="MCP194" s="58"/>
      <c r="MCQ194" s="58"/>
      <c r="MCR194" s="58"/>
      <c r="MCS194" s="58"/>
      <c r="MCT194" s="58"/>
      <c r="MCU194" s="58"/>
      <c r="MCV194" s="58"/>
      <c r="MCW194" s="58"/>
      <c r="MCX194" s="58"/>
      <c r="MCY194" s="58"/>
      <c r="MCZ194" s="58"/>
      <c r="MDA194" s="58"/>
      <c r="MDB194" s="58"/>
      <c r="MDC194" s="58"/>
      <c r="MDD194" s="58"/>
      <c r="MDE194" s="58"/>
      <c r="MDF194" s="58"/>
      <c r="MDG194" s="58"/>
      <c r="MDH194" s="58"/>
      <c r="MDI194" s="58"/>
      <c r="MDJ194" s="58"/>
      <c r="MDK194" s="58"/>
      <c r="MDL194" s="58"/>
      <c r="MDM194" s="58"/>
      <c r="MDN194" s="58"/>
      <c r="MDO194" s="58"/>
      <c r="MDP194" s="58"/>
      <c r="MDQ194" s="58"/>
      <c r="MDR194" s="58"/>
      <c r="MDS194" s="58"/>
      <c r="MDT194" s="58"/>
      <c r="MDU194" s="58"/>
      <c r="MDV194" s="58"/>
      <c r="MDW194" s="58"/>
      <c r="MDX194" s="58"/>
      <c r="MDY194" s="58"/>
      <c r="MDZ194" s="58"/>
      <c r="MEA194" s="58"/>
      <c r="MEB194" s="58"/>
      <c r="MEC194" s="58"/>
      <c r="MED194" s="58"/>
      <c r="MEE194" s="58"/>
      <c r="MEF194" s="58"/>
      <c r="MEG194" s="58"/>
      <c r="MEH194" s="58"/>
      <c r="MEI194" s="58"/>
      <c r="MEJ194" s="58"/>
      <c r="MEK194" s="58"/>
      <c r="MEL194" s="58"/>
      <c r="MEM194" s="58"/>
      <c r="MEN194" s="58"/>
      <c r="MEO194" s="58"/>
      <c r="MEP194" s="58"/>
      <c r="MEQ194" s="58"/>
      <c r="MER194" s="58"/>
      <c r="MES194" s="58"/>
      <c r="MET194" s="58"/>
      <c r="MEU194" s="58"/>
      <c r="MEV194" s="58"/>
      <c r="MEW194" s="58"/>
      <c r="MEX194" s="58"/>
      <c r="MEY194" s="58"/>
      <c r="MEZ194" s="58"/>
      <c r="MFA194" s="58"/>
      <c r="MFB194" s="58"/>
      <c r="MFC194" s="58"/>
      <c r="MFD194" s="58"/>
      <c r="MFE194" s="58"/>
      <c r="MFF194" s="58"/>
      <c r="MFG194" s="58"/>
      <c r="MFH194" s="58"/>
      <c r="MFI194" s="58"/>
      <c r="MFJ194" s="58"/>
      <c r="MFK194" s="58"/>
      <c r="MFL194" s="58"/>
      <c r="MFM194" s="58"/>
      <c r="MFN194" s="58"/>
      <c r="MFO194" s="58"/>
      <c r="MFP194" s="58"/>
      <c r="MFQ194" s="58"/>
      <c r="MFR194" s="58"/>
      <c r="MFS194" s="58"/>
      <c r="MFT194" s="58"/>
      <c r="MFU194" s="58"/>
      <c r="MFV194" s="58"/>
      <c r="MFW194" s="58"/>
      <c r="MFX194" s="58"/>
      <c r="MFY194" s="58"/>
      <c r="MFZ194" s="58"/>
      <c r="MGA194" s="58"/>
      <c r="MGB194" s="58"/>
      <c r="MGC194" s="58"/>
      <c r="MGD194" s="58"/>
      <c r="MGE194" s="58"/>
      <c r="MGF194" s="58"/>
      <c r="MGG194" s="58"/>
      <c r="MGH194" s="58"/>
      <c r="MGI194" s="58"/>
      <c r="MGJ194" s="58"/>
      <c r="MGK194" s="58"/>
      <c r="MGL194" s="58"/>
      <c r="MGM194" s="58"/>
      <c r="MGN194" s="58"/>
      <c r="MGO194" s="58"/>
      <c r="MGP194" s="58"/>
      <c r="MGQ194" s="58"/>
      <c r="MGR194" s="58"/>
      <c r="MGS194" s="58"/>
      <c r="MGT194" s="58"/>
      <c r="MGU194" s="58"/>
      <c r="MGV194" s="58"/>
      <c r="MGW194" s="58"/>
      <c r="MGX194" s="58"/>
      <c r="MGY194" s="58"/>
      <c r="MGZ194" s="58"/>
      <c r="MHA194" s="58"/>
      <c r="MHB194" s="58"/>
      <c r="MHC194" s="58"/>
      <c r="MHD194" s="58"/>
      <c r="MHE194" s="58"/>
      <c r="MHF194" s="58"/>
      <c r="MHG194" s="58"/>
      <c r="MHH194" s="58"/>
      <c r="MHI194" s="58"/>
      <c r="MHJ194" s="58"/>
      <c r="MHK194" s="58"/>
      <c r="MHL194" s="58"/>
      <c r="MHM194" s="58"/>
      <c r="MHN194" s="58"/>
      <c r="MHO194" s="58"/>
      <c r="MHP194" s="58"/>
      <c r="MHQ194" s="58"/>
      <c r="MHR194" s="58"/>
      <c r="MHS194" s="58"/>
      <c r="MHT194" s="58"/>
      <c r="MHU194" s="58"/>
      <c r="MHV194" s="58"/>
      <c r="MHW194" s="58"/>
      <c r="MHX194" s="58"/>
      <c r="MHY194" s="58"/>
      <c r="MHZ194" s="58"/>
      <c r="MIA194" s="58"/>
      <c r="MIB194" s="58"/>
      <c r="MIC194" s="58"/>
      <c r="MID194" s="58"/>
      <c r="MIE194" s="58"/>
      <c r="MIF194" s="58"/>
      <c r="MIG194" s="58"/>
      <c r="MIH194" s="58"/>
      <c r="MII194" s="58"/>
      <c r="MIJ194" s="58"/>
      <c r="MIK194" s="58"/>
      <c r="MIL194" s="58"/>
      <c r="MIM194" s="58"/>
      <c r="MIN194" s="58"/>
      <c r="MIO194" s="58"/>
      <c r="MIP194" s="58"/>
      <c r="MIQ194" s="58"/>
      <c r="MIR194" s="58"/>
      <c r="MIS194" s="58"/>
      <c r="MIT194" s="58"/>
      <c r="MIU194" s="58"/>
      <c r="MIV194" s="58"/>
      <c r="MIW194" s="58"/>
      <c r="MIX194" s="58"/>
      <c r="MIY194" s="58"/>
      <c r="MIZ194" s="58"/>
      <c r="MJA194" s="58"/>
      <c r="MJB194" s="58"/>
      <c r="MJC194" s="58"/>
      <c r="MJD194" s="58"/>
      <c r="MJE194" s="58"/>
      <c r="MJF194" s="58"/>
      <c r="MJG194" s="58"/>
      <c r="MJH194" s="58"/>
      <c r="MJI194" s="58"/>
      <c r="MJJ194" s="58"/>
      <c r="MJK194" s="58"/>
      <c r="MJL194" s="58"/>
      <c r="MJM194" s="58"/>
      <c r="MJN194" s="58"/>
      <c r="MJO194" s="58"/>
      <c r="MJP194" s="58"/>
      <c r="MJQ194" s="58"/>
      <c r="MJR194" s="58"/>
      <c r="MJS194" s="58"/>
      <c r="MJT194" s="58"/>
      <c r="MJU194" s="58"/>
      <c r="MJV194" s="58"/>
      <c r="MJW194" s="58"/>
      <c r="MJX194" s="58"/>
      <c r="MJY194" s="58"/>
      <c r="MJZ194" s="58"/>
      <c r="MKA194" s="58"/>
      <c r="MKB194" s="58"/>
      <c r="MKC194" s="58"/>
      <c r="MKD194" s="58"/>
      <c r="MKE194" s="58"/>
      <c r="MKF194" s="58"/>
      <c r="MKG194" s="58"/>
      <c r="MKH194" s="58"/>
      <c r="MKI194" s="58"/>
      <c r="MKJ194" s="58"/>
      <c r="MKK194" s="58"/>
      <c r="MKL194" s="58"/>
      <c r="MKM194" s="58"/>
      <c r="MKN194" s="58"/>
      <c r="MKO194" s="58"/>
      <c r="MKP194" s="58"/>
      <c r="MKQ194" s="58"/>
      <c r="MKR194" s="58"/>
      <c r="MKS194" s="58"/>
      <c r="MKT194" s="58"/>
      <c r="MKU194" s="58"/>
      <c r="MKV194" s="58"/>
      <c r="MKW194" s="58"/>
      <c r="MKX194" s="58"/>
      <c r="MKY194" s="58"/>
      <c r="MKZ194" s="58"/>
      <c r="MLA194" s="58"/>
      <c r="MLB194" s="58"/>
      <c r="MLC194" s="58"/>
      <c r="MLD194" s="58"/>
      <c r="MLE194" s="58"/>
      <c r="MLF194" s="58"/>
      <c r="MLG194" s="58"/>
      <c r="MLH194" s="58"/>
      <c r="MLI194" s="58"/>
      <c r="MLJ194" s="58"/>
      <c r="MLK194" s="58"/>
      <c r="MLL194" s="58"/>
      <c r="MLM194" s="58"/>
      <c r="MLN194" s="58"/>
      <c r="MLO194" s="58"/>
      <c r="MLP194" s="58"/>
      <c r="MLQ194" s="58"/>
      <c r="MLR194" s="58"/>
      <c r="MLS194" s="58"/>
      <c r="MLT194" s="58"/>
      <c r="MLU194" s="58"/>
      <c r="MLV194" s="58"/>
      <c r="MLW194" s="58"/>
      <c r="MLX194" s="58"/>
      <c r="MLY194" s="58"/>
      <c r="MLZ194" s="58"/>
      <c r="MMA194" s="58"/>
      <c r="MMB194" s="58"/>
      <c r="MMC194" s="58"/>
      <c r="MMD194" s="58"/>
      <c r="MME194" s="58"/>
      <c r="MMF194" s="58"/>
      <c r="MMG194" s="58"/>
      <c r="MMH194" s="58"/>
      <c r="MMI194" s="58"/>
      <c r="MMJ194" s="58"/>
      <c r="MMK194" s="58"/>
      <c r="MML194" s="58"/>
      <c r="MMM194" s="58"/>
      <c r="MMN194" s="58"/>
      <c r="MMO194" s="58"/>
      <c r="MMP194" s="58"/>
      <c r="MMQ194" s="58"/>
      <c r="MMR194" s="58"/>
      <c r="MMS194" s="58"/>
      <c r="MMT194" s="58"/>
      <c r="MMU194" s="58"/>
      <c r="MMV194" s="58"/>
      <c r="MMW194" s="58"/>
      <c r="MMX194" s="58"/>
      <c r="MMY194" s="58"/>
      <c r="MMZ194" s="58"/>
      <c r="MNA194" s="58"/>
      <c r="MNB194" s="58"/>
      <c r="MNC194" s="58"/>
      <c r="MND194" s="58"/>
      <c r="MNE194" s="58"/>
      <c r="MNF194" s="58"/>
      <c r="MNG194" s="58"/>
      <c r="MNH194" s="58"/>
      <c r="MNI194" s="58"/>
      <c r="MNJ194" s="58"/>
      <c r="MNK194" s="58"/>
      <c r="MNL194" s="58"/>
      <c r="MNM194" s="58"/>
      <c r="MNN194" s="58"/>
      <c r="MNO194" s="58"/>
      <c r="MNP194" s="58"/>
      <c r="MNQ194" s="58"/>
      <c r="MNR194" s="58"/>
      <c r="MNS194" s="58"/>
      <c r="MNT194" s="58"/>
      <c r="MNU194" s="58"/>
      <c r="MNV194" s="58"/>
      <c r="MNW194" s="58"/>
      <c r="MNX194" s="58"/>
      <c r="MNY194" s="58"/>
      <c r="MNZ194" s="58"/>
      <c r="MOA194" s="58"/>
      <c r="MOB194" s="58"/>
      <c r="MOC194" s="58"/>
      <c r="MOD194" s="58"/>
      <c r="MOE194" s="58"/>
      <c r="MOF194" s="58"/>
      <c r="MOG194" s="58"/>
      <c r="MOH194" s="58"/>
      <c r="MOI194" s="58"/>
      <c r="MOJ194" s="58"/>
      <c r="MOK194" s="58"/>
      <c r="MOL194" s="58"/>
      <c r="MOM194" s="58"/>
      <c r="MON194" s="58"/>
      <c r="MOO194" s="58"/>
      <c r="MOP194" s="58"/>
      <c r="MOQ194" s="58"/>
      <c r="MOR194" s="58"/>
      <c r="MOS194" s="58"/>
      <c r="MOT194" s="58"/>
      <c r="MOU194" s="58"/>
      <c r="MOV194" s="58"/>
      <c r="MOW194" s="58"/>
      <c r="MOX194" s="58"/>
      <c r="MOY194" s="58"/>
      <c r="MOZ194" s="58"/>
      <c r="MPA194" s="58"/>
      <c r="MPB194" s="58"/>
      <c r="MPC194" s="58"/>
      <c r="MPD194" s="58"/>
      <c r="MPE194" s="58"/>
      <c r="MPF194" s="58"/>
      <c r="MPG194" s="58"/>
      <c r="MPH194" s="58"/>
      <c r="MPI194" s="58"/>
      <c r="MPJ194" s="58"/>
      <c r="MPK194" s="58"/>
      <c r="MPL194" s="58"/>
      <c r="MPM194" s="58"/>
      <c r="MPN194" s="58"/>
      <c r="MPO194" s="58"/>
      <c r="MPP194" s="58"/>
      <c r="MPQ194" s="58"/>
      <c r="MPR194" s="58"/>
      <c r="MPS194" s="58"/>
      <c r="MPT194" s="58"/>
      <c r="MPU194" s="58"/>
      <c r="MPV194" s="58"/>
      <c r="MPW194" s="58"/>
      <c r="MPX194" s="58"/>
      <c r="MPY194" s="58"/>
      <c r="MPZ194" s="58"/>
      <c r="MQA194" s="58"/>
      <c r="MQB194" s="58"/>
      <c r="MQC194" s="58"/>
      <c r="MQD194" s="58"/>
      <c r="MQE194" s="58"/>
      <c r="MQF194" s="58"/>
      <c r="MQG194" s="58"/>
      <c r="MQH194" s="58"/>
      <c r="MQI194" s="58"/>
      <c r="MQJ194" s="58"/>
      <c r="MQK194" s="58"/>
      <c r="MQL194" s="58"/>
      <c r="MQM194" s="58"/>
      <c r="MQN194" s="58"/>
      <c r="MQO194" s="58"/>
      <c r="MQP194" s="58"/>
      <c r="MQQ194" s="58"/>
      <c r="MQR194" s="58"/>
      <c r="MQS194" s="58"/>
      <c r="MQT194" s="58"/>
      <c r="MQU194" s="58"/>
      <c r="MQV194" s="58"/>
      <c r="MQW194" s="58"/>
      <c r="MQX194" s="58"/>
      <c r="MQY194" s="58"/>
      <c r="MQZ194" s="58"/>
      <c r="MRA194" s="58"/>
      <c r="MRB194" s="58"/>
      <c r="MRC194" s="58"/>
      <c r="MRD194" s="58"/>
      <c r="MRE194" s="58"/>
      <c r="MRF194" s="58"/>
      <c r="MRG194" s="58"/>
      <c r="MRH194" s="58"/>
      <c r="MRI194" s="58"/>
      <c r="MRJ194" s="58"/>
      <c r="MRK194" s="58"/>
      <c r="MRL194" s="58"/>
      <c r="MRM194" s="58"/>
      <c r="MRN194" s="58"/>
      <c r="MRO194" s="58"/>
      <c r="MRP194" s="58"/>
      <c r="MRQ194" s="58"/>
      <c r="MRR194" s="58"/>
      <c r="MRS194" s="58"/>
      <c r="MRT194" s="58"/>
      <c r="MRU194" s="58"/>
      <c r="MRV194" s="58"/>
      <c r="MRW194" s="58"/>
      <c r="MRX194" s="58"/>
      <c r="MRY194" s="58"/>
      <c r="MRZ194" s="58"/>
      <c r="MSA194" s="58"/>
      <c r="MSB194" s="58"/>
      <c r="MSC194" s="58"/>
      <c r="MSD194" s="58"/>
      <c r="MSE194" s="58"/>
      <c r="MSF194" s="58"/>
      <c r="MSG194" s="58"/>
      <c r="MSH194" s="58"/>
      <c r="MSI194" s="58"/>
      <c r="MSJ194" s="58"/>
      <c r="MSK194" s="58"/>
      <c r="MSL194" s="58"/>
      <c r="MSM194" s="58"/>
      <c r="MSN194" s="58"/>
      <c r="MSO194" s="58"/>
      <c r="MSP194" s="58"/>
      <c r="MSQ194" s="58"/>
      <c r="MSR194" s="58"/>
      <c r="MSS194" s="58"/>
      <c r="MST194" s="58"/>
      <c r="MSU194" s="58"/>
      <c r="MSV194" s="58"/>
      <c r="MSW194" s="58"/>
      <c r="MSX194" s="58"/>
      <c r="MSY194" s="58"/>
      <c r="MSZ194" s="58"/>
      <c r="MTA194" s="58"/>
      <c r="MTB194" s="58"/>
      <c r="MTC194" s="58"/>
      <c r="MTD194" s="58"/>
      <c r="MTE194" s="58"/>
      <c r="MTF194" s="58"/>
      <c r="MTG194" s="58"/>
      <c r="MTH194" s="58"/>
      <c r="MTI194" s="58"/>
      <c r="MTJ194" s="58"/>
      <c r="MTK194" s="58"/>
      <c r="MTL194" s="58"/>
      <c r="MTM194" s="58"/>
      <c r="MTN194" s="58"/>
      <c r="MTO194" s="58"/>
      <c r="MTP194" s="58"/>
      <c r="MTQ194" s="58"/>
      <c r="MTR194" s="58"/>
      <c r="MTS194" s="58"/>
      <c r="MTT194" s="58"/>
      <c r="MTU194" s="58"/>
      <c r="MTV194" s="58"/>
      <c r="MTW194" s="58"/>
      <c r="MTX194" s="58"/>
      <c r="MTY194" s="58"/>
      <c r="MTZ194" s="58"/>
      <c r="MUA194" s="58"/>
      <c r="MUB194" s="58"/>
      <c r="MUC194" s="58"/>
      <c r="MUD194" s="58"/>
      <c r="MUE194" s="58"/>
      <c r="MUF194" s="58"/>
      <c r="MUG194" s="58"/>
      <c r="MUH194" s="58"/>
      <c r="MUI194" s="58"/>
      <c r="MUJ194" s="58"/>
      <c r="MUK194" s="58"/>
      <c r="MUL194" s="58"/>
      <c r="MUM194" s="58"/>
      <c r="MUN194" s="58"/>
      <c r="MUO194" s="58"/>
      <c r="MUP194" s="58"/>
      <c r="MUQ194" s="58"/>
      <c r="MUR194" s="58"/>
      <c r="MUS194" s="58"/>
      <c r="MUT194" s="58"/>
      <c r="MUU194" s="58"/>
      <c r="MUV194" s="58"/>
      <c r="MUW194" s="58"/>
      <c r="MUX194" s="58"/>
      <c r="MUY194" s="58"/>
      <c r="MUZ194" s="58"/>
      <c r="MVA194" s="58"/>
      <c r="MVB194" s="58"/>
      <c r="MVC194" s="58"/>
      <c r="MVD194" s="58"/>
      <c r="MVE194" s="58"/>
      <c r="MVF194" s="58"/>
      <c r="MVG194" s="58"/>
      <c r="MVH194" s="58"/>
      <c r="MVI194" s="58"/>
      <c r="MVJ194" s="58"/>
      <c r="MVK194" s="58"/>
      <c r="MVL194" s="58"/>
      <c r="MVM194" s="58"/>
      <c r="MVN194" s="58"/>
      <c r="MVO194" s="58"/>
      <c r="MVP194" s="58"/>
      <c r="MVQ194" s="58"/>
      <c r="MVR194" s="58"/>
      <c r="MVS194" s="58"/>
      <c r="MVT194" s="58"/>
      <c r="MVU194" s="58"/>
      <c r="MVV194" s="58"/>
      <c r="MVW194" s="58"/>
      <c r="MVX194" s="58"/>
      <c r="MVY194" s="58"/>
      <c r="MVZ194" s="58"/>
      <c r="MWA194" s="58"/>
      <c r="MWB194" s="58"/>
      <c r="MWC194" s="58"/>
      <c r="MWD194" s="58"/>
      <c r="MWE194" s="58"/>
      <c r="MWF194" s="58"/>
      <c r="MWG194" s="58"/>
      <c r="MWH194" s="58"/>
      <c r="MWI194" s="58"/>
      <c r="MWJ194" s="58"/>
      <c r="MWK194" s="58"/>
      <c r="MWL194" s="58"/>
      <c r="MWM194" s="58"/>
      <c r="MWN194" s="58"/>
      <c r="MWO194" s="58"/>
      <c r="MWP194" s="58"/>
      <c r="MWQ194" s="58"/>
      <c r="MWR194" s="58"/>
      <c r="MWS194" s="58"/>
      <c r="MWT194" s="58"/>
      <c r="MWU194" s="58"/>
      <c r="MWV194" s="58"/>
      <c r="MWW194" s="58"/>
      <c r="MWX194" s="58"/>
      <c r="MWY194" s="58"/>
      <c r="MWZ194" s="58"/>
      <c r="MXA194" s="58"/>
      <c r="MXB194" s="58"/>
      <c r="MXC194" s="58"/>
      <c r="MXD194" s="58"/>
      <c r="MXE194" s="58"/>
      <c r="MXF194" s="58"/>
      <c r="MXG194" s="58"/>
      <c r="MXH194" s="58"/>
      <c r="MXI194" s="58"/>
      <c r="MXJ194" s="58"/>
      <c r="MXK194" s="58"/>
      <c r="MXL194" s="58"/>
      <c r="MXM194" s="58"/>
      <c r="MXN194" s="58"/>
      <c r="MXO194" s="58"/>
      <c r="MXP194" s="58"/>
      <c r="MXQ194" s="58"/>
      <c r="MXR194" s="58"/>
      <c r="MXS194" s="58"/>
      <c r="MXT194" s="58"/>
      <c r="MXU194" s="58"/>
      <c r="MXV194" s="58"/>
      <c r="MXW194" s="58"/>
      <c r="MXX194" s="58"/>
      <c r="MXY194" s="58"/>
      <c r="MXZ194" s="58"/>
      <c r="MYA194" s="58"/>
      <c r="MYB194" s="58"/>
      <c r="MYC194" s="58"/>
      <c r="MYD194" s="58"/>
      <c r="MYE194" s="58"/>
      <c r="MYF194" s="58"/>
      <c r="MYG194" s="58"/>
      <c r="MYH194" s="58"/>
      <c r="MYI194" s="58"/>
      <c r="MYJ194" s="58"/>
      <c r="MYK194" s="58"/>
      <c r="MYL194" s="58"/>
      <c r="MYM194" s="58"/>
      <c r="MYN194" s="58"/>
      <c r="MYO194" s="58"/>
      <c r="MYP194" s="58"/>
      <c r="MYQ194" s="58"/>
      <c r="MYR194" s="58"/>
      <c r="MYS194" s="58"/>
      <c r="MYT194" s="58"/>
      <c r="MYU194" s="58"/>
      <c r="MYV194" s="58"/>
      <c r="MYW194" s="58"/>
      <c r="MYX194" s="58"/>
      <c r="MYY194" s="58"/>
      <c r="MYZ194" s="58"/>
      <c r="MZA194" s="58"/>
      <c r="MZB194" s="58"/>
      <c r="MZC194" s="58"/>
      <c r="MZD194" s="58"/>
      <c r="MZE194" s="58"/>
      <c r="MZF194" s="58"/>
      <c r="MZG194" s="58"/>
      <c r="MZH194" s="58"/>
      <c r="MZI194" s="58"/>
      <c r="MZJ194" s="58"/>
      <c r="MZK194" s="58"/>
      <c r="MZL194" s="58"/>
      <c r="MZM194" s="58"/>
      <c r="MZN194" s="58"/>
      <c r="MZO194" s="58"/>
      <c r="MZP194" s="58"/>
      <c r="MZQ194" s="58"/>
      <c r="MZR194" s="58"/>
      <c r="MZS194" s="58"/>
      <c r="MZT194" s="58"/>
      <c r="MZU194" s="58"/>
      <c r="MZV194" s="58"/>
      <c r="MZW194" s="58"/>
      <c r="MZX194" s="58"/>
      <c r="MZY194" s="58"/>
      <c r="MZZ194" s="58"/>
      <c r="NAA194" s="58"/>
      <c r="NAB194" s="58"/>
      <c r="NAC194" s="58"/>
      <c r="NAD194" s="58"/>
      <c r="NAE194" s="58"/>
      <c r="NAF194" s="58"/>
      <c r="NAG194" s="58"/>
      <c r="NAH194" s="58"/>
      <c r="NAI194" s="58"/>
      <c r="NAJ194" s="58"/>
      <c r="NAK194" s="58"/>
      <c r="NAL194" s="58"/>
      <c r="NAM194" s="58"/>
      <c r="NAN194" s="58"/>
      <c r="NAO194" s="58"/>
      <c r="NAP194" s="58"/>
      <c r="NAQ194" s="58"/>
      <c r="NAR194" s="58"/>
      <c r="NAS194" s="58"/>
      <c r="NAT194" s="58"/>
      <c r="NAU194" s="58"/>
      <c r="NAV194" s="58"/>
      <c r="NAW194" s="58"/>
      <c r="NAX194" s="58"/>
      <c r="NAY194" s="58"/>
      <c r="NAZ194" s="58"/>
      <c r="NBA194" s="58"/>
      <c r="NBB194" s="58"/>
      <c r="NBC194" s="58"/>
      <c r="NBD194" s="58"/>
      <c r="NBE194" s="58"/>
      <c r="NBF194" s="58"/>
      <c r="NBG194" s="58"/>
      <c r="NBH194" s="58"/>
      <c r="NBI194" s="58"/>
      <c r="NBJ194" s="58"/>
      <c r="NBK194" s="58"/>
      <c r="NBL194" s="58"/>
      <c r="NBM194" s="58"/>
      <c r="NBN194" s="58"/>
      <c r="NBO194" s="58"/>
      <c r="NBP194" s="58"/>
      <c r="NBQ194" s="58"/>
      <c r="NBR194" s="58"/>
      <c r="NBS194" s="58"/>
      <c r="NBT194" s="58"/>
      <c r="NBU194" s="58"/>
      <c r="NBV194" s="58"/>
      <c r="NBW194" s="58"/>
      <c r="NBX194" s="58"/>
      <c r="NBY194" s="58"/>
      <c r="NBZ194" s="58"/>
      <c r="NCA194" s="58"/>
      <c r="NCB194" s="58"/>
      <c r="NCC194" s="58"/>
      <c r="NCD194" s="58"/>
      <c r="NCE194" s="58"/>
      <c r="NCF194" s="58"/>
      <c r="NCG194" s="58"/>
      <c r="NCH194" s="58"/>
      <c r="NCI194" s="58"/>
      <c r="NCJ194" s="58"/>
      <c r="NCK194" s="58"/>
      <c r="NCL194" s="58"/>
      <c r="NCM194" s="58"/>
      <c r="NCN194" s="58"/>
      <c r="NCO194" s="58"/>
      <c r="NCP194" s="58"/>
      <c r="NCQ194" s="58"/>
      <c r="NCR194" s="58"/>
      <c r="NCS194" s="58"/>
      <c r="NCT194" s="58"/>
      <c r="NCU194" s="58"/>
      <c r="NCV194" s="58"/>
      <c r="NCW194" s="58"/>
      <c r="NCX194" s="58"/>
      <c r="NCY194" s="58"/>
      <c r="NCZ194" s="58"/>
      <c r="NDA194" s="58"/>
      <c r="NDB194" s="58"/>
      <c r="NDC194" s="58"/>
      <c r="NDD194" s="58"/>
      <c r="NDE194" s="58"/>
      <c r="NDF194" s="58"/>
      <c r="NDG194" s="58"/>
      <c r="NDH194" s="58"/>
      <c r="NDI194" s="58"/>
      <c r="NDJ194" s="58"/>
      <c r="NDK194" s="58"/>
      <c r="NDL194" s="58"/>
      <c r="NDM194" s="58"/>
      <c r="NDN194" s="58"/>
      <c r="NDO194" s="58"/>
      <c r="NDP194" s="58"/>
      <c r="NDQ194" s="58"/>
      <c r="NDR194" s="58"/>
      <c r="NDS194" s="58"/>
      <c r="NDT194" s="58"/>
      <c r="NDU194" s="58"/>
      <c r="NDV194" s="58"/>
      <c r="NDW194" s="58"/>
      <c r="NDX194" s="58"/>
      <c r="NDY194" s="58"/>
      <c r="NDZ194" s="58"/>
      <c r="NEA194" s="58"/>
      <c r="NEB194" s="58"/>
      <c r="NEC194" s="58"/>
      <c r="NED194" s="58"/>
      <c r="NEE194" s="58"/>
      <c r="NEF194" s="58"/>
      <c r="NEG194" s="58"/>
      <c r="NEH194" s="58"/>
      <c r="NEI194" s="58"/>
      <c r="NEJ194" s="58"/>
      <c r="NEK194" s="58"/>
      <c r="NEL194" s="58"/>
      <c r="NEM194" s="58"/>
      <c r="NEN194" s="58"/>
      <c r="NEO194" s="58"/>
      <c r="NEP194" s="58"/>
      <c r="NEQ194" s="58"/>
      <c r="NER194" s="58"/>
      <c r="NES194" s="58"/>
      <c r="NET194" s="58"/>
      <c r="NEU194" s="58"/>
      <c r="NEV194" s="58"/>
      <c r="NEW194" s="58"/>
      <c r="NEX194" s="58"/>
      <c r="NEY194" s="58"/>
      <c r="NEZ194" s="58"/>
      <c r="NFA194" s="58"/>
      <c r="NFB194" s="58"/>
      <c r="NFC194" s="58"/>
      <c r="NFD194" s="58"/>
      <c r="NFE194" s="58"/>
      <c r="NFF194" s="58"/>
      <c r="NFG194" s="58"/>
      <c r="NFH194" s="58"/>
      <c r="NFI194" s="58"/>
      <c r="NFJ194" s="58"/>
      <c r="NFK194" s="58"/>
      <c r="NFL194" s="58"/>
      <c r="NFM194" s="58"/>
      <c r="NFN194" s="58"/>
      <c r="NFO194" s="58"/>
      <c r="NFP194" s="58"/>
      <c r="NFQ194" s="58"/>
      <c r="NFR194" s="58"/>
      <c r="NFS194" s="58"/>
      <c r="NFT194" s="58"/>
      <c r="NFU194" s="58"/>
      <c r="NFV194" s="58"/>
      <c r="NFW194" s="58"/>
      <c r="NFX194" s="58"/>
      <c r="NFY194" s="58"/>
      <c r="NFZ194" s="58"/>
      <c r="NGA194" s="58"/>
      <c r="NGB194" s="58"/>
      <c r="NGC194" s="58"/>
      <c r="NGD194" s="58"/>
      <c r="NGE194" s="58"/>
      <c r="NGF194" s="58"/>
      <c r="NGG194" s="58"/>
      <c r="NGH194" s="58"/>
      <c r="NGI194" s="58"/>
      <c r="NGJ194" s="58"/>
      <c r="NGK194" s="58"/>
      <c r="NGL194" s="58"/>
      <c r="NGM194" s="58"/>
      <c r="NGN194" s="58"/>
      <c r="NGO194" s="58"/>
      <c r="NGP194" s="58"/>
      <c r="NGQ194" s="58"/>
      <c r="NGR194" s="58"/>
      <c r="NGS194" s="58"/>
      <c r="NGT194" s="58"/>
      <c r="NGU194" s="58"/>
      <c r="NGV194" s="58"/>
      <c r="NGW194" s="58"/>
      <c r="NGX194" s="58"/>
      <c r="NGY194" s="58"/>
      <c r="NGZ194" s="58"/>
      <c r="NHA194" s="58"/>
      <c r="NHB194" s="58"/>
      <c r="NHC194" s="58"/>
      <c r="NHD194" s="58"/>
      <c r="NHE194" s="58"/>
      <c r="NHF194" s="58"/>
      <c r="NHG194" s="58"/>
      <c r="NHH194" s="58"/>
      <c r="NHI194" s="58"/>
      <c r="NHJ194" s="58"/>
      <c r="NHK194" s="58"/>
      <c r="NHL194" s="58"/>
      <c r="NHM194" s="58"/>
      <c r="NHN194" s="58"/>
      <c r="NHO194" s="58"/>
      <c r="NHP194" s="58"/>
      <c r="NHQ194" s="58"/>
      <c r="NHR194" s="58"/>
      <c r="NHS194" s="58"/>
      <c r="NHT194" s="58"/>
      <c r="NHU194" s="58"/>
      <c r="NHV194" s="58"/>
      <c r="NHW194" s="58"/>
      <c r="NHX194" s="58"/>
      <c r="NHY194" s="58"/>
      <c r="NHZ194" s="58"/>
      <c r="NIA194" s="58"/>
      <c r="NIB194" s="58"/>
      <c r="NIC194" s="58"/>
      <c r="NID194" s="58"/>
      <c r="NIE194" s="58"/>
      <c r="NIF194" s="58"/>
      <c r="NIG194" s="58"/>
      <c r="NIH194" s="58"/>
      <c r="NII194" s="58"/>
      <c r="NIJ194" s="58"/>
      <c r="NIK194" s="58"/>
      <c r="NIL194" s="58"/>
      <c r="NIM194" s="58"/>
      <c r="NIN194" s="58"/>
      <c r="NIO194" s="58"/>
      <c r="NIP194" s="58"/>
      <c r="NIQ194" s="58"/>
      <c r="NIR194" s="58"/>
      <c r="NIS194" s="58"/>
      <c r="NIT194" s="58"/>
      <c r="NIU194" s="58"/>
      <c r="NIV194" s="58"/>
      <c r="NIW194" s="58"/>
      <c r="NIX194" s="58"/>
      <c r="NIY194" s="58"/>
      <c r="NIZ194" s="58"/>
      <c r="NJA194" s="58"/>
      <c r="NJB194" s="58"/>
      <c r="NJC194" s="58"/>
      <c r="NJD194" s="58"/>
      <c r="NJE194" s="58"/>
      <c r="NJF194" s="58"/>
      <c r="NJG194" s="58"/>
      <c r="NJH194" s="58"/>
      <c r="NJI194" s="58"/>
      <c r="NJJ194" s="58"/>
      <c r="NJK194" s="58"/>
      <c r="NJL194" s="58"/>
      <c r="NJM194" s="58"/>
      <c r="NJN194" s="58"/>
      <c r="NJO194" s="58"/>
      <c r="NJP194" s="58"/>
      <c r="NJQ194" s="58"/>
      <c r="NJR194" s="58"/>
      <c r="NJS194" s="58"/>
      <c r="NJT194" s="58"/>
      <c r="NJU194" s="58"/>
      <c r="NJV194" s="58"/>
      <c r="NJW194" s="58"/>
      <c r="NJX194" s="58"/>
      <c r="NJY194" s="58"/>
      <c r="NJZ194" s="58"/>
      <c r="NKA194" s="58"/>
      <c r="NKB194" s="58"/>
      <c r="NKC194" s="58"/>
      <c r="NKD194" s="58"/>
      <c r="NKE194" s="58"/>
      <c r="NKF194" s="58"/>
      <c r="NKG194" s="58"/>
      <c r="NKH194" s="58"/>
      <c r="NKI194" s="58"/>
      <c r="NKJ194" s="58"/>
      <c r="NKK194" s="58"/>
      <c r="NKL194" s="58"/>
      <c r="NKM194" s="58"/>
      <c r="NKN194" s="58"/>
      <c r="NKO194" s="58"/>
      <c r="NKP194" s="58"/>
      <c r="NKQ194" s="58"/>
      <c r="NKR194" s="58"/>
      <c r="NKS194" s="58"/>
      <c r="NKT194" s="58"/>
      <c r="NKU194" s="58"/>
      <c r="NKV194" s="58"/>
      <c r="NKW194" s="58"/>
      <c r="NKX194" s="58"/>
      <c r="NKY194" s="58"/>
      <c r="NKZ194" s="58"/>
      <c r="NLA194" s="58"/>
      <c r="NLB194" s="58"/>
      <c r="NLC194" s="58"/>
      <c r="NLD194" s="58"/>
      <c r="NLE194" s="58"/>
      <c r="NLF194" s="58"/>
      <c r="NLG194" s="58"/>
      <c r="NLH194" s="58"/>
      <c r="NLI194" s="58"/>
      <c r="NLJ194" s="58"/>
      <c r="NLK194" s="58"/>
      <c r="NLL194" s="58"/>
      <c r="NLM194" s="58"/>
      <c r="NLN194" s="58"/>
      <c r="NLO194" s="58"/>
      <c r="NLP194" s="58"/>
      <c r="NLQ194" s="58"/>
      <c r="NLR194" s="58"/>
      <c r="NLS194" s="58"/>
      <c r="NLT194" s="58"/>
      <c r="NLU194" s="58"/>
      <c r="NLV194" s="58"/>
      <c r="NLW194" s="58"/>
      <c r="NLX194" s="58"/>
      <c r="NLY194" s="58"/>
      <c r="NLZ194" s="58"/>
      <c r="NMA194" s="58"/>
      <c r="NMB194" s="58"/>
      <c r="NMC194" s="58"/>
      <c r="NMD194" s="58"/>
      <c r="NME194" s="58"/>
      <c r="NMF194" s="58"/>
      <c r="NMG194" s="58"/>
      <c r="NMH194" s="58"/>
      <c r="NMI194" s="58"/>
      <c r="NMJ194" s="58"/>
      <c r="NMK194" s="58"/>
      <c r="NML194" s="58"/>
      <c r="NMM194" s="58"/>
      <c r="NMN194" s="58"/>
      <c r="NMO194" s="58"/>
      <c r="NMP194" s="58"/>
      <c r="NMQ194" s="58"/>
      <c r="NMR194" s="58"/>
      <c r="NMS194" s="58"/>
      <c r="NMT194" s="58"/>
      <c r="NMU194" s="58"/>
      <c r="NMV194" s="58"/>
      <c r="NMW194" s="58"/>
      <c r="NMX194" s="58"/>
      <c r="NMY194" s="58"/>
      <c r="NMZ194" s="58"/>
      <c r="NNA194" s="58"/>
      <c r="NNB194" s="58"/>
      <c r="NNC194" s="58"/>
      <c r="NND194" s="58"/>
      <c r="NNE194" s="58"/>
      <c r="NNF194" s="58"/>
      <c r="NNG194" s="58"/>
      <c r="NNH194" s="58"/>
      <c r="NNI194" s="58"/>
      <c r="NNJ194" s="58"/>
      <c r="NNK194" s="58"/>
      <c r="NNL194" s="58"/>
      <c r="NNM194" s="58"/>
      <c r="NNN194" s="58"/>
      <c r="NNO194" s="58"/>
      <c r="NNP194" s="58"/>
      <c r="NNQ194" s="58"/>
      <c r="NNR194" s="58"/>
      <c r="NNS194" s="58"/>
      <c r="NNT194" s="58"/>
      <c r="NNU194" s="58"/>
      <c r="NNV194" s="58"/>
      <c r="NNW194" s="58"/>
      <c r="NNX194" s="58"/>
      <c r="NNY194" s="58"/>
      <c r="NNZ194" s="58"/>
      <c r="NOA194" s="58"/>
      <c r="NOB194" s="58"/>
      <c r="NOC194" s="58"/>
      <c r="NOD194" s="58"/>
      <c r="NOE194" s="58"/>
      <c r="NOF194" s="58"/>
      <c r="NOG194" s="58"/>
      <c r="NOH194" s="58"/>
      <c r="NOI194" s="58"/>
      <c r="NOJ194" s="58"/>
      <c r="NOK194" s="58"/>
      <c r="NOL194" s="58"/>
      <c r="NOM194" s="58"/>
      <c r="NON194" s="58"/>
      <c r="NOO194" s="58"/>
      <c r="NOP194" s="58"/>
      <c r="NOQ194" s="58"/>
      <c r="NOR194" s="58"/>
      <c r="NOS194" s="58"/>
      <c r="NOT194" s="58"/>
      <c r="NOU194" s="58"/>
      <c r="NOV194" s="58"/>
      <c r="NOW194" s="58"/>
      <c r="NOX194" s="58"/>
      <c r="NOY194" s="58"/>
      <c r="NOZ194" s="58"/>
      <c r="NPA194" s="58"/>
      <c r="NPB194" s="58"/>
      <c r="NPC194" s="58"/>
      <c r="NPD194" s="58"/>
      <c r="NPE194" s="58"/>
      <c r="NPF194" s="58"/>
      <c r="NPG194" s="58"/>
      <c r="NPH194" s="58"/>
      <c r="NPI194" s="58"/>
      <c r="NPJ194" s="58"/>
      <c r="NPK194" s="58"/>
      <c r="NPL194" s="58"/>
      <c r="NPM194" s="58"/>
      <c r="NPN194" s="58"/>
      <c r="NPO194" s="58"/>
      <c r="NPP194" s="58"/>
      <c r="NPQ194" s="58"/>
      <c r="NPR194" s="58"/>
      <c r="NPS194" s="58"/>
      <c r="NPT194" s="58"/>
      <c r="NPU194" s="58"/>
      <c r="NPV194" s="58"/>
      <c r="NPW194" s="58"/>
      <c r="NPX194" s="58"/>
      <c r="NPY194" s="58"/>
      <c r="NPZ194" s="58"/>
      <c r="NQA194" s="58"/>
      <c r="NQB194" s="58"/>
      <c r="NQC194" s="58"/>
      <c r="NQD194" s="58"/>
      <c r="NQE194" s="58"/>
      <c r="NQF194" s="58"/>
      <c r="NQG194" s="58"/>
      <c r="NQH194" s="58"/>
      <c r="NQI194" s="58"/>
      <c r="NQJ194" s="58"/>
      <c r="NQK194" s="58"/>
      <c r="NQL194" s="58"/>
      <c r="NQM194" s="58"/>
      <c r="NQN194" s="58"/>
      <c r="NQO194" s="58"/>
      <c r="NQP194" s="58"/>
      <c r="NQQ194" s="58"/>
      <c r="NQR194" s="58"/>
      <c r="NQS194" s="58"/>
      <c r="NQT194" s="58"/>
      <c r="NQU194" s="58"/>
      <c r="NQV194" s="58"/>
      <c r="NQW194" s="58"/>
      <c r="NQX194" s="58"/>
      <c r="NQY194" s="58"/>
      <c r="NQZ194" s="58"/>
      <c r="NRA194" s="58"/>
      <c r="NRB194" s="58"/>
      <c r="NRC194" s="58"/>
      <c r="NRD194" s="58"/>
      <c r="NRE194" s="58"/>
      <c r="NRF194" s="58"/>
      <c r="NRG194" s="58"/>
      <c r="NRH194" s="58"/>
      <c r="NRI194" s="58"/>
      <c r="NRJ194" s="58"/>
      <c r="NRK194" s="58"/>
      <c r="NRL194" s="58"/>
      <c r="NRM194" s="58"/>
      <c r="NRN194" s="58"/>
      <c r="NRO194" s="58"/>
      <c r="NRP194" s="58"/>
      <c r="NRQ194" s="58"/>
      <c r="NRR194" s="58"/>
      <c r="NRS194" s="58"/>
      <c r="NRT194" s="58"/>
      <c r="NRU194" s="58"/>
      <c r="NRV194" s="58"/>
      <c r="NRW194" s="58"/>
      <c r="NRX194" s="58"/>
      <c r="NRY194" s="58"/>
      <c r="NRZ194" s="58"/>
      <c r="NSA194" s="58"/>
      <c r="NSB194" s="58"/>
      <c r="NSC194" s="58"/>
      <c r="NSD194" s="58"/>
      <c r="NSE194" s="58"/>
      <c r="NSF194" s="58"/>
      <c r="NSG194" s="58"/>
      <c r="NSH194" s="58"/>
      <c r="NSI194" s="58"/>
      <c r="NSJ194" s="58"/>
      <c r="NSK194" s="58"/>
      <c r="NSL194" s="58"/>
      <c r="NSM194" s="58"/>
      <c r="NSN194" s="58"/>
      <c r="NSO194" s="58"/>
      <c r="NSP194" s="58"/>
      <c r="NSQ194" s="58"/>
      <c r="NSR194" s="58"/>
      <c r="NSS194" s="58"/>
      <c r="NST194" s="58"/>
      <c r="NSU194" s="58"/>
      <c r="NSV194" s="58"/>
      <c r="NSW194" s="58"/>
      <c r="NSX194" s="58"/>
      <c r="NSY194" s="58"/>
      <c r="NSZ194" s="58"/>
      <c r="NTA194" s="58"/>
      <c r="NTB194" s="58"/>
      <c r="NTC194" s="58"/>
      <c r="NTD194" s="58"/>
      <c r="NTE194" s="58"/>
      <c r="NTF194" s="58"/>
      <c r="NTG194" s="58"/>
      <c r="NTH194" s="58"/>
      <c r="NTI194" s="58"/>
      <c r="NTJ194" s="58"/>
      <c r="NTK194" s="58"/>
      <c r="NTL194" s="58"/>
      <c r="NTM194" s="58"/>
      <c r="NTN194" s="58"/>
      <c r="NTO194" s="58"/>
      <c r="NTP194" s="58"/>
      <c r="NTQ194" s="58"/>
      <c r="NTR194" s="58"/>
      <c r="NTS194" s="58"/>
      <c r="NTT194" s="58"/>
      <c r="NTU194" s="58"/>
      <c r="NTV194" s="58"/>
      <c r="NTW194" s="58"/>
      <c r="NTX194" s="58"/>
      <c r="NTY194" s="58"/>
      <c r="NTZ194" s="58"/>
      <c r="NUA194" s="58"/>
      <c r="NUB194" s="58"/>
      <c r="NUC194" s="58"/>
      <c r="NUD194" s="58"/>
      <c r="NUE194" s="58"/>
      <c r="NUF194" s="58"/>
      <c r="NUG194" s="58"/>
      <c r="NUH194" s="58"/>
      <c r="NUI194" s="58"/>
      <c r="NUJ194" s="58"/>
      <c r="NUK194" s="58"/>
      <c r="NUL194" s="58"/>
      <c r="NUM194" s="58"/>
      <c r="NUN194" s="58"/>
      <c r="NUO194" s="58"/>
      <c r="NUP194" s="58"/>
      <c r="NUQ194" s="58"/>
      <c r="NUR194" s="58"/>
      <c r="NUS194" s="58"/>
      <c r="NUT194" s="58"/>
      <c r="NUU194" s="58"/>
      <c r="NUV194" s="58"/>
      <c r="NUW194" s="58"/>
      <c r="NUX194" s="58"/>
      <c r="NUY194" s="58"/>
      <c r="NUZ194" s="58"/>
      <c r="NVA194" s="58"/>
      <c r="NVB194" s="58"/>
      <c r="NVC194" s="58"/>
      <c r="NVD194" s="58"/>
      <c r="NVE194" s="58"/>
      <c r="NVF194" s="58"/>
      <c r="NVG194" s="58"/>
      <c r="NVH194" s="58"/>
      <c r="NVI194" s="58"/>
      <c r="NVJ194" s="58"/>
      <c r="NVK194" s="58"/>
      <c r="NVL194" s="58"/>
      <c r="NVM194" s="58"/>
      <c r="NVN194" s="58"/>
      <c r="NVO194" s="58"/>
      <c r="NVP194" s="58"/>
      <c r="NVQ194" s="58"/>
      <c r="NVR194" s="58"/>
      <c r="NVS194" s="58"/>
      <c r="NVT194" s="58"/>
      <c r="NVU194" s="58"/>
      <c r="NVV194" s="58"/>
      <c r="NVW194" s="58"/>
      <c r="NVX194" s="58"/>
      <c r="NVY194" s="58"/>
      <c r="NVZ194" s="58"/>
      <c r="NWA194" s="58"/>
      <c r="NWB194" s="58"/>
      <c r="NWC194" s="58"/>
      <c r="NWD194" s="58"/>
      <c r="NWE194" s="58"/>
      <c r="NWF194" s="58"/>
      <c r="NWG194" s="58"/>
      <c r="NWH194" s="58"/>
      <c r="NWI194" s="58"/>
      <c r="NWJ194" s="58"/>
      <c r="NWK194" s="58"/>
      <c r="NWL194" s="58"/>
      <c r="NWM194" s="58"/>
      <c r="NWN194" s="58"/>
      <c r="NWO194" s="58"/>
      <c r="NWP194" s="58"/>
      <c r="NWQ194" s="58"/>
      <c r="NWR194" s="58"/>
      <c r="NWS194" s="58"/>
      <c r="NWT194" s="58"/>
      <c r="NWU194" s="58"/>
      <c r="NWV194" s="58"/>
      <c r="NWW194" s="58"/>
      <c r="NWX194" s="58"/>
      <c r="NWY194" s="58"/>
      <c r="NWZ194" s="58"/>
      <c r="NXA194" s="58"/>
      <c r="NXB194" s="58"/>
      <c r="NXC194" s="58"/>
      <c r="NXD194" s="58"/>
      <c r="NXE194" s="58"/>
      <c r="NXF194" s="58"/>
      <c r="NXG194" s="58"/>
      <c r="NXH194" s="58"/>
      <c r="NXI194" s="58"/>
      <c r="NXJ194" s="58"/>
      <c r="NXK194" s="58"/>
      <c r="NXL194" s="58"/>
      <c r="NXM194" s="58"/>
      <c r="NXN194" s="58"/>
      <c r="NXO194" s="58"/>
      <c r="NXP194" s="58"/>
      <c r="NXQ194" s="58"/>
      <c r="NXR194" s="58"/>
      <c r="NXS194" s="58"/>
      <c r="NXT194" s="58"/>
      <c r="NXU194" s="58"/>
      <c r="NXV194" s="58"/>
      <c r="NXW194" s="58"/>
      <c r="NXX194" s="58"/>
      <c r="NXY194" s="58"/>
      <c r="NXZ194" s="58"/>
      <c r="NYA194" s="58"/>
      <c r="NYB194" s="58"/>
      <c r="NYC194" s="58"/>
      <c r="NYD194" s="58"/>
      <c r="NYE194" s="58"/>
      <c r="NYF194" s="58"/>
      <c r="NYG194" s="58"/>
      <c r="NYH194" s="58"/>
      <c r="NYI194" s="58"/>
      <c r="NYJ194" s="58"/>
      <c r="NYK194" s="58"/>
      <c r="NYL194" s="58"/>
      <c r="NYM194" s="58"/>
      <c r="NYN194" s="58"/>
      <c r="NYO194" s="58"/>
      <c r="NYP194" s="58"/>
      <c r="NYQ194" s="58"/>
      <c r="NYR194" s="58"/>
      <c r="NYS194" s="58"/>
      <c r="NYT194" s="58"/>
      <c r="NYU194" s="58"/>
      <c r="NYV194" s="58"/>
      <c r="NYW194" s="58"/>
      <c r="NYX194" s="58"/>
      <c r="NYY194" s="58"/>
      <c r="NYZ194" s="58"/>
      <c r="NZA194" s="58"/>
      <c r="NZB194" s="58"/>
      <c r="NZC194" s="58"/>
      <c r="NZD194" s="58"/>
      <c r="NZE194" s="58"/>
      <c r="NZF194" s="58"/>
      <c r="NZG194" s="58"/>
      <c r="NZH194" s="58"/>
      <c r="NZI194" s="58"/>
      <c r="NZJ194" s="58"/>
      <c r="NZK194" s="58"/>
      <c r="NZL194" s="58"/>
      <c r="NZM194" s="58"/>
      <c r="NZN194" s="58"/>
      <c r="NZO194" s="58"/>
      <c r="NZP194" s="58"/>
      <c r="NZQ194" s="58"/>
      <c r="NZR194" s="58"/>
      <c r="NZS194" s="58"/>
      <c r="NZT194" s="58"/>
      <c r="NZU194" s="58"/>
      <c r="NZV194" s="58"/>
      <c r="NZW194" s="58"/>
      <c r="NZX194" s="58"/>
      <c r="NZY194" s="58"/>
      <c r="NZZ194" s="58"/>
      <c r="OAA194" s="58"/>
      <c r="OAB194" s="58"/>
      <c r="OAC194" s="58"/>
      <c r="OAD194" s="58"/>
      <c r="OAE194" s="58"/>
      <c r="OAF194" s="58"/>
      <c r="OAG194" s="58"/>
      <c r="OAH194" s="58"/>
      <c r="OAI194" s="58"/>
      <c r="OAJ194" s="58"/>
      <c r="OAK194" s="58"/>
      <c r="OAL194" s="58"/>
      <c r="OAM194" s="58"/>
      <c r="OAN194" s="58"/>
      <c r="OAO194" s="58"/>
      <c r="OAP194" s="58"/>
      <c r="OAQ194" s="58"/>
      <c r="OAR194" s="58"/>
      <c r="OAS194" s="58"/>
      <c r="OAT194" s="58"/>
      <c r="OAU194" s="58"/>
      <c r="OAV194" s="58"/>
      <c r="OAW194" s="58"/>
      <c r="OAX194" s="58"/>
      <c r="OAY194" s="58"/>
      <c r="OAZ194" s="58"/>
      <c r="OBA194" s="58"/>
      <c r="OBB194" s="58"/>
      <c r="OBC194" s="58"/>
      <c r="OBD194" s="58"/>
      <c r="OBE194" s="58"/>
      <c r="OBF194" s="58"/>
      <c r="OBG194" s="58"/>
      <c r="OBH194" s="58"/>
      <c r="OBI194" s="58"/>
      <c r="OBJ194" s="58"/>
      <c r="OBK194" s="58"/>
      <c r="OBL194" s="58"/>
      <c r="OBM194" s="58"/>
      <c r="OBN194" s="58"/>
      <c r="OBO194" s="58"/>
      <c r="OBP194" s="58"/>
      <c r="OBQ194" s="58"/>
      <c r="OBR194" s="58"/>
      <c r="OBS194" s="58"/>
      <c r="OBT194" s="58"/>
      <c r="OBU194" s="58"/>
      <c r="OBV194" s="58"/>
      <c r="OBW194" s="58"/>
      <c r="OBX194" s="58"/>
      <c r="OBY194" s="58"/>
      <c r="OBZ194" s="58"/>
      <c r="OCA194" s="58"/>
      <c r="OCB194" s="58"/>
      <c r="OCC194" s="58"/>
      <c r="OCD194" s="58"/>
      <c r="OCE194" s="58"/>
      <c r="OCF194" s="58"/>
      <c r="OCG194" s="58"/>
      <c r="OCH194" s="58"/>
      <c r="OCI194" s="58"/>
      <c r="OCJ194" s="58"/>
      <c r="OCK194" s="58"/>
      <c r="OCL194" s="58"/>
      <c r="OCM194" s="58"/>
      <c r="OCN194" s="58"/>
      <c r="OCO194" s="58"/>
      <c r="OCP194" s="58"/>
      <c r="OCQ194" s="58"/>
      <c r="OCR194" s="58"/>
      <c r="OCS194" s="58"/>
      <c r="OCT194" s="58"/>
      <c r="OCU194" s="58"/>
      <c r="OCV194" s="58"/>
      <c r="OCW194" s="58"/>
      <c r="OCX194" s="58"/>
      <c r="OCY194" s="58"/>
      <c r="OCZ194" s="58"/>
      <c r="ODA194" s="58"/>
      <c r="ODB194" s="58"/>
      <c r="ODC194" s="58"/>
      <c r="ODD194" s="58"/>
      <c r="ODE194" s="58"/>
      <c r="ODF194" s="58"/>
      <c r="ODG194" s="58"/>
      <c r="ODH194" s="58"/>
      <c r="ODI194" s="58"/>
      <c r="ODJ194" s="58"/>
      <c r="ODK194" s="58"/>
      <c r="ODL194" s="58"/>
      <c r="ODM194" s="58"/>
      <c r="ODN194" s="58"/>
      <c r="ODO194" s="58"/>
      <c r="ODP194" s="58"/>
      <c r="ODQ194" s="58"/>
      <c r="ODR194" s="58"/>
      <c r="ODS194" s="58"/>
      <c r="ODT194" s="58"/>
      <c r="ODU194" s="58"/>
      <c r="ODV194" s="58"/>
      <c r="ODW194" s="58"/>
      <c r="ODX194" s="58"/>
      <c r="ODY194" s="58"/>
      <c r="ODZ194" s="58"/>
      <c r="OEA194" s="58"/>
      <c r="OEB194" s="58"/>
      <c r="OEC194" s="58"/>
      <c r="OED194" s="58"/>
      <c r="OEE194" s="58"/>
      <c r="OEF194" s="58"/>
      <c r="OEG194" s="58"/>
      <c r="OEH194" s="58"/>
      <c r="OEI194" s="58"/>
      <c r="OEJ194" s="58"/>
      <c r="OEK194" s="58"/>
      <c r="OEL194" s="58"/>
      <c r="OEM194" s="58"/>
      <c r="OEN194" s="58"/>
      <c r="OEO194" s="58"/>
      <c r="OEP194" s="58"/>
      <c r="OEQ194" s="58"/>
      <c r="OER194" s="58"/>
      <c r="OES194" s="58"/>
      <c r="OET194" s="58"/>
      <c r="OEU194" s="58"/>
      <c r="OEV194" s="58"/>
      <c r="OEW194" s="58"/>
      <c r="OEX194" s="58"/>
      <c r="OEY194" s="58"/>
      <c r="OEZ194" s="58"/>
      <c r="OFA194" s="58"/>
      <c r="OFB194" s="58"/>
      <c r="OFC194" s="58"/>
      <c r="OFD194" s="58"/>
      <c r="OFE194" s="58"/>
      <c r="OFF194" s="58"/>
      <c r="OFG194" s="58"/>
      <c r="OFH194" s="58"/>
      <c r="OFI194" s="58"/>
      <c r="OFJ194" s="58"/>
      <c r="OFK194" s="58"/>
      <c r="OFL194" s="58"/>
      <c r="OFM194" s="58"/>
      <c r="OFN194" s="58"/>
      <c r="OFO194" s="58"/>
      <c r="OFP194" s="58"/>
      <c r="OFQ194" s="58"/>
      <c r="OFR194" s="58"/>
      <c r="OFS194" s="58"/>
      <c r="OFT194" s="58"/>
      <c r="OFU194" s="58"/>
      <c r="OFV194" s="58"/>
      <c r="OFW194" s="58"/>
      <c r="OFX194" s="58"/>
      <c r="OFY194" s="58"/>
      <c r="OFZ194" s="58"/>
      <c r="OGA194" s="58"/>
      <c r="OGB194" s="58"/>
      <c r="OGC194" s="58"/>
      <c r="OGD194" s="58"/>
      <c r="OGE194" s="58"/>
      <c r="OGF194" s="58"/>
      <c r="OGG194" s="58"/>
      <c r="OGH194" s="58"/>
      <c r="OGI194" s="58"/>
      <c r="OGJ194" s="58"/>
      <c r="OGK194" s="58"/>
      <c r="OGL194" s="58"/>
      <c r="OGM194" s="58"/>
      <c r="OGN194" s="58"/>
      <c r="OGO194" s="58"/>
      <c r="OGP194" s="58"/>
      <c r="OGQ194" s="58"/>
      <c r="OGR194" s="58"/>
      <c r="OGS194" s="58"/>
      <c r="OGT194" s="58"/>
      <c r="OGU194" s="58"/>
      <c r="OGV194" s="58"/>
      <c r="OGW194" s="58"/>
      <c r="OGX194" s="58"/>
      <c r="OGY194" s="58"/>
      <c r="OGZ194" s="58"/>
      <c r="OHA194" s="58"/>
      <c r="OHB194" s="58"/>
      <c r="OHC194" s="58"/>
      <c r="OHD194" s="58"/>
      <c r="OHE194" s="58"/>
      <c r="OHF194" s="58"/>
      <c r="OHG194" s="58"/>
      <c r="OHH194" s="58"/>
      <c r="OHI194" s="58"/>
      <c r="OHJ194" s="58"/>
      <c r="OHK194" s="58"/>
      <c r="OHL194" s="58"/>
      <c r="OHM194" s="58"/>
      <c r="OHN194" s="58"/>
      <c r="OHO194" s="58"/>
      <c r="OHP194" s="58"/>
      <c r="OHQ194" s="58"/>
      <c r="OHR194" s="58"/>
      <c r="OHS194" s="58"/>
      <c r="OHT194" s="58"/>
      <c r="OHU194" s="58"/>
      <c r="OHV194" s="58"/>
      <c r="OHW194" s="58"/>
      <c r="OHX194" s="58"/>
      <c r="OHY194" s="58"/>
      <c r="OHZ194" s="58"/>
      <c r="OIA194" s="58"/>
      <c r="OIB194" s="58"/>
      <c r="OIC194" s="58"/>
      <c r="OID194" s="58"/>
      <c r="OIE194" s="58"/>
      <c r="OIF194" s="58"/>
      <c r="OIG194" s="58"/>
      <c r="OIH194" s="58"/>
      <c r="OII194" s="58"/>
      <c r="OIJ194" s="58"/>
      <c r="OIK194" s="58"/>
      <c r="OIL194" s="58"/>
      <c r="OIM194" s="58"/>
      <c r="OIN194" s="58"/>
      <c r="OIO194" s="58"/>
      <c r="OIP194" s="58"/>
      <c r="OIQ194" s="58"/>
      <c r="OIR194" s="58"/>
      <c r="OIS194" s="58"/>
      <c r="OIT194" s="58"/>
      <c r="OIU194" s="58"/>
      <c r="OIV194" s="58"/>
      <c r="OIW194" s="58"/>
      <c r="OIX194" s="58"/>
      <c r="OIY194" s="58"/>
      <c r="OIZ194" s="58"/>
      <c r="OJA194" s="58"/>
      <c r="OJB194" s="58"/>
      <c r="OJC194" s="58"/>
      <c r="OJD194" s="58"/>
      <c r="OJE194" s="58"/>
      <c r="OJF194" s="58"/>
      <c r="OJG194" s="58"/>
      <c r="OJH194" s="58"/>
      <c r="OJI194" s="58"/>
      <c r="OJJ194" s="58"/>
      <c r="OJK194" s="58"/>
      <c r="OJL194" s="58"/>
      <c r="OJM194" s="58"/>
      <c r="OJN194" s="58"/>
      <c r="OJO194" s="58"/>
      <c r="OJP194" s="58"/>
      <c r="OJQ194" s="58"/>
      <c r="OJR194" s="58"/>
      <c r="OJS194" s="58"/>
      <c r="OJT194" s="58"/>
      <c r="OJU194" s="58"/>
      <c r="OJV194" s="58"/>
      <c r="OJW194" s="58"/>
      <c r="OJX194" s="58"/>
      <c r="OJY194" s="58"/>
      <c r="OJZ194" s="58"/>
      <c r="OKA194" s="58"/>
      <c r="OKB194" s="58"/>
      <c r="OKC194" s="58"/>
      <c r="OKD194" s="58"/>
      <c r="OKE194" s="58"/>
      <c r="OKF194" s="58"/>
      <c r="OKG194" s="58"/>
      <c r="OKH194" s="58"/>
      <c r="OKI194" s="58"/>
      <c r="OKJ194" s="58"/>
      <c r="OKK194" s="58"/>
      <c r="OKL194" s="58"/>
      <c r="OKM194" s="58"/>
      <c r="OKN194" s="58"/>
      <c r="OKO194" s="58"/>
      <c r="OKP194" s="58"/>
      <c r="OKQ194" s="58"/>
      <c r="OKR194" s="58"/>
      <c r="OKS194" s="58"/>
      <c r="OKT194" s="58"/>
      <c r="OKU194" s="58"/>
      <c r="OKV194" s="58"/>
      <c r="OKW194" s="58"/>
      <c r="OKX194" s="58"/>
      <c r="OKY194" s="58"/>
      <c r="OKZ194" s="58"/>
      <c r="OLA194" s="58"/>
      <c r="OLB194" s="58"/>
      <c r="OLC194" s="58"/>
      <c r="OLD194" s="58"/>
      <c r="OLE194" s="58"/>
      <c r="OLF194" s="58"/>
      <c r="OLG194" s="58"/>
      <c r="OLH194" s="58"/>
      <c r="OLI194" s="58"/>
      <c r="OLJ194" s="58"/>
      <c r="OLK194" s="58"/>
      <c r="OLL194" s="58"/>
      <c r="OLM194" s="58"/>
      <c r="OLN194" s="58"/>
      <c r="OLO194" s="58"/>
      <c r="OLP194" s="58"/>
      <c r="OLQ194" s="58"/>
      <c r="OLR194" s="58"/>
      <c r="OLS194" s="58"/>
      <c r="OLT194" s="58"/>
      <c r="OLU194" s="58"/>
      <c r="OLV194" s="58"/>
      <c r="OLW194" s="58"/>
      <c r="OLX194" s="58"/>
      <c r="OLY194" s="58"/>
      <c r="OLZ194" s="58"/>
      <c r="OMA194" s="58"/>
      <c r="OMB194" s="58"/>
      <c r="OMC194" s="58"/>
      <c r="OMD194" s="58"/>
      <c r="OME194" s="58"/>
      <c r="OMF194" s="58"/>
      <c r="OMG194" s="58"/>
      <c r="OMH194" s="58"/>
      <c r="OMI194" s="58"/>
      <c r="OMJ194" s="58"/>
      <c r="OMK194" s="58"/>
      <c r="OML194" s="58"/>
      <c r="OMM194" s="58"/>
      <c r="OMN194" s="58"/>
      <c r="OMO194" s="58"/>
      <c r="OMP194" s="58"/>
      <c r="OMQ194" s="58"/>
      <c r="OMR194" s="58"/>
      <c r="OMS194" s="58"/>
      <c r="OMT194" s="58"/>
      <c r="OMU194" s="58"/>
      <c r="OMV194" s="58"/>
      <c r="OMW194" s="58"/>
      <c r="OMX194" s="58"/>
      <c r="OMY194" s="58"/>
      <c r="OMZ194" s="58"/>
      <c r="ONA194" s="58"/>
      <c r="ONB194" s="58"/>
      <c r="ONC194" s="58"/>
      <c r="OND194" s="58"/>
      <c r="ONE194" s="58"/>
      <c r="ONF194" s="58"/>
      <c r="ONG194" s="58"/>
      <c r="ONH194" s="58"/>
      <c r="ONI194" s="58"/>
      <c r="ONJ194" s="58"/>
      <c r="ONK194" s="58"/>
      <c r="ONL194" s="58"/>
      <c r="ONM194" s="58"/>
      <c r="ONN194" s="58"/>
      <c r="ONO194" s="58"/>
      <c r="ONP194" s="58"/>
      <c r="ONQ194" s="58"/>
      <c r="ONR194" s="58"/>
      <c r="ONS194" s="58"/>
      <c r="ONT194" s="58"/>
      <c r="ONU194" s="58"/>
      <c r="ONV194" s="58"/>
      <c r="ONW194" s="58"/>
      <c r="ONX194" s="58"/>
      <c r="ONY194" s="58"/>
      <c r="ONZ194" s="58"/>
      <c r="OOA194" s="58"/>
      <c r="OOB194" s="58"/>
      <c r="OOC194" s="58"/>
      <c r="OOD194" s="58"/>
      <c r="OOE194" s="58"/>
      <c r="OOF194" s="58"/>
      <c r="OOG194" s="58"/>
      <c r="OOH194" s="58"/>
      <c r="OOI194" s="58"/>
      <c r="OOJ194" s="58"/>
      <c r="OOK194" s="58"/>
      <c r="OOL194" s="58"/>
      <c r="OOM194" s="58"/>
      <c r="OON194" s="58"/>
      <c r="OOO194" s="58"/>
      <c r="OOP194" s="58"/>
      <c r="OOQ194" s="58"/>
      <c r="OOR194" s="58"/>
      <c r="OOS194" s="58"/>
      <c r="OOT194" s="58"/>
      <c r="OOU194" s="58"/>
      <c r="OOV194" s="58"/>
      <c r="OOW194" s="58"/>
      <c r="OOX194" s="58"/>
      <c r="OOY194" s="58"/>
      <c r="OOZ194" s="58"/>
      <c r="OPA194" s="58"/>
      <c r="OPB194" s="58"/>
      <c r="OPC194" s="58"/>
      <c r="OPD194" s="58"/>
      <c r="OPE194" s="58"/>
      <c r="OPF194" s="58"/>
      <c r="OPG194" s="58"/>
      <c r="OPH194" s="58"/>
      <c r="OPI194" s="58"/>
      <c r="OPJ194" s="58"/>
      <c r="OPK194" s="58"/>
      <c r="OPL194" s="58"/>
      <c r="OPM194" s="58"/>
      <c r="OPN194" s="58"/>
      <c r="OPO194" s="58"/>
      <c r="OPP194" s="58"/>
      <c r="OPQ194" s="58"/>
      <c r="OPR194" s="58"/>
      <c r="OPS194" s="58"/>
      <c r="OPT194" s="58"/>
      <c r="OPU194" s="58"/>
      <c r="OPV194" s="58"/>
      <c r="OPW194" s="58"/>
      <c r="OPX194" s="58"/>
      <c r="OPY194" s="58"/>
      <c r="OPZ194" s="58"/>
      <c r="OQA194" s="58"/>
      <c r="OQB194" s="58"/>
      <c r="OQC194" s="58"/>
      <c r="OQD194" s="58"/>
      <c r="OQE194" s="58"/>
      <c r="OQF194" s="58"/>
      <c r="OQG194" s="58"/>
      <c r="OQH194" s="58"/>
      <c r="OQI194" s="58"/>
      <c r="OQJ194" s="58"/>
      <c r="OQK194" s="58"/>
      <c r="OQL194" s="58"/>
      <c r="OQM194" s="58"/>
      <c r="OQN194" s="58"/>
      <c r="OQO194" s="58"/>
      <c r="OQP194" s="58"/>
      <c r="OQQ194" s="58"/>
      <c r="OQR194" s="58"/>
      <c r="OQS194" s="58"/>
      <c r="OQT194" s="58"/>
      <c r="OQU194" s="58"/>
      <c r="OQV194" s="58"/>
      <c r="OQW194" s="58"/>
      <c r="OQX194" s="58"/>
      <c r="OQY194" s="58"/>
      <c r="OQZ194" s="58"/>
      <c r="ORA194" s="58"/>
      <c r="ORB194" s="58"/>
      <c r="ORC194" s="58"/>
      <c r="ORD194" s="58"/>
      <c r="ORE194" s="58"/>
      <c r="ORF194" s="58"/>
      <c r="ORG194" s="58"/>
      <c r="ORH194" s="58"/>
      <c r="ORI194" s="58"/>
      <c r="ORJ194" s="58"/>
      <c r="ORK194" s="58"/>
      <c r="ORL194" s="58"/>
      <c r="ORM194" s="58"/>
      <c r="ORN194" s="58"/>
      <c r="ORO194" s="58"/>
      <c r="ORP194" s="58"/>
      <c r="ORQ194" s="58"/>
      <c r="ORR194" s="58"/>
      <c r="ORS194" s="58"/>
      <c r="ORT194" s="58"/>
      <c r="ORU194" s="58"/>
      <c r="ORV194" s="58"/>
      <c r="ORW194" s="58"/>
      <c r="ORX194" s="58"/>
      <c r="ORY194" s="58"/>
      <c r="ORZ194" s="58"/>
      <c r="OSA194" s="58"/>
      <c r="OSB194" s="58"/>
      <c r="OSC194" s="58"/>
      <c r="OSD194" s="58"/>
      <c r="OSE194" s="58"/>
      <c r="OSF194" s="58"/>
      <c r="OSG194" s="58"/>
      <c r="OSH194" s="58"/>
      <c r="OSI194" s="58"/>
      <c r="OSJ194" s="58"/>
      <c r="OSK194" s="58"/>
      <c r="OSL194" s="58"/>
      <c r="OSM194" s="58"/>
      <c r="OSN194" s="58"/>
      <c r="OSO194" s="58"/>
      <c r="OSP194" s="58"/>
      <c r="OSQ194" s="58"/>
      <c r="OSR194" s="58"/>
      <c r="OSS194" s="58"/>
      <c r="OST194" s="58"/>
      <c r="OSU194" s="58"/>
      <c r="OSV194" s="58"/>
      <c r="OSW194" s="58"/>
      <c r="OSX194" s="58"/>
      <c r="OSY194" s="58"/>
      <c r="OSZ194" s="58"/>
      <c r="OTA194" s="58"/>
      <c r="OTB194" s="58"/>
      <c r="OTC194" s="58"/>
      <c r="OTD194" s="58"/>
      <c r="OTE194" s="58"/>
      <c r="OTF194" s="58"/>
      <c r="OTG194" s="58"/>
      <c r="OTH194" s="58"/>
      <c r="OTI194" s="58"/>
      <c r="OTJ194" s="58"/>
      <c r="OTK194" s="58"/>
      <c r="OTL194" s="58"/>
      <c r="OTM194" s="58"/>
      <c r="OTN194" s="58"/>
      <c r="OTO194" s="58"/>
      <c r="OTP194" s="58"/>
      <c r="OTQ194" s="58"/>
      <c r="OTR194" s="58"/>
      <c r="OTS194" s="58"/>
      <c r="OTT194" s="58"/>
      <c r="OTU194" s="58"/>
      <c r="OTV194" s="58"/>
      <c r="OTW194" s="58"/>
      <c r="OTX194" s="58"/>
      <c r="OTY194" s="58"/>
      <c r="OTZ194" s="58"/>
      <c r="OUA194" s="58"/>
      <c r="OUB194" s="58"/>
      <c r="OUC194" s="58"/>
      <c r="OUD194" s="58"/>
      <c r="OUE194" s="58"/>
      <c r="OUF194" s="58"/>
      <c r="OUG194" s="58"/>
      <c r="OUH194" s="58"/>
      <c r="OUI194" s="58"/>
      <c r="OUJ194" s="58"/>
      <c r="OUK194" s="58"/>
      <c r="OUL194" s="58"/>
      <c r="OUM194" s="58"/>
      <c r="OUN194" s="58"/>
      <c r="OUO194" s="58"/>
      <c r="OUP194" s="58"/>
      <c r="OUQ194" s="58"/>
      <c r="OUR194" s="58"/>
      <c r="OUS194" s="58"/>
      <c r="OUT194" s="58"/>
      <c r="OUU194" s="58"/>
      <c r="OUV194" s="58"/>
      <c r="OUW194" s="58"/>
      <c r="OUX194" s="58"/>
      <c r="OUY194" s="58"/>
      <c r="OUZ194" s="58"/>
      <c r="OVA194" s="58"/>
      <c r="OVB194" s="58"/>
      <c r="OVC194" s="58"/>
      <c r="OVD194" s="58"/>
      <c r="OVE194" s="58"/>
      <c r="OVF194" s="58"/>
      <c r="OVG194" s="58"/>
      <c r="OVH194" s="58"/>
      <c r="OVI194" s="58"/>
      <c r="OVJ194" s="58"/>
      <c r="OVK194" s="58"/>
      <c r="OVL194" s="58"/>
      <c r="OVM194" s="58"/>
      <c r="OVN194" s="58"/>
      <c r="OVO194" s="58"/>
      <c r="OVP194" s="58"/>
      <c r="OVQ194" s="58"/>
      <c r="OVR194" s="58"/>
      <c r="OVS194" s="58"/>
      <c r="OVT194" s="58"/>
      <c r="OVU194" s="58"/>
      <c r="OVV194" s="58"/>
      <c r="OVW194" s="58"/>
      <c r="OVX194" s="58"/>
      <c r="OVY194" s="58"/>
      <c r="OVZ194" s="58"/>
      <c r="OWA194" s="58"/>
      <c r="OWB194" s="58"/>
      <c r="OWC194" s="58"/>
      <c r="OWD194" s="58"/>
      <c r="OWE194" s="58"/>
      <c r="OWF194" s="58"/>
      <c r="OWG194" s="58"/>
      <c r="OWH194" s="58"/>
      <c r="OWI194" s="58"/>
      <c r="OWJ194" s="58"/>
      <c r="OWK194" s="58"/>
      <c r="OWL194" s="58"/>
      <c r="OWM194" s="58"/>
      <c r="OWN194" s="58"/>
      <c r="OWO194" s="58"/>
      <c r="OWP194" s="58"/>
      <c r="OWQ194" s="58"/>
      <c r="OWR194" s="58"/>
      <c r="OWS194" s="58"/>
      <c r="OWT194" s="58"/>
      <c r="OWU194" s="58"/>
      <c r="OWV194" s="58"/>
      <c r="OWW194" s="58"/>
      <c r="OWX194" s="58"/>
      <c r="OWY194" s="58"/>
      <c r="OWZ194" s="58"/>
      <c r="OXA194" s="58"/>
      <c r="OXB194" s="58"/>
      <c r="OXC194" s="58"/>
      <c r="OXD194" s="58"/>
      <c r="OXE194" s="58"/>
      <c r="OXF194" s="58"/>
      <c r="OXG194" s="58"/>
      <c r="OXH194" s="58"/>
      <c r="OXI194" s="58"/>
      <c r="OXJ194" s="58"/>
      <c r="OXK194" s="58"/>
      <c r="OXL194" s="58"/>
      <c r="OXM194" s="58"/>
      <c r="OXN194" s="58"/>
      <c r="OXO194" s="58"/>
      <c r="OXP194" s="58"/>
      <c r="OXQ194" s="58"/>
      <c r="OXR194" s="58"/>
      <c r="OXS194" s="58"/>
      <c r="OXT194" s="58"/>
      <c r="OXU194" s="58"/>
      <c r="OXV194" s="58"/>
      <c r="OXW194" s="58"/>
      <c r="OXX194" s="58"/>
      <c r="OXY194" s="58"/>
      <c r="OXZ194" s="58"/>
      <c r="OYA194" s="58"/>
      <c r="OYB194" s="58"/>
      <c r="OYC194" s="58"/>
      <c r="OYD194" s="58"/>
      <c r="OYE194" s="58"/>
      <c r="OYF194" s="58"/>
      <c r="OYG194" s="58"/>
      <c r="OYH194" s="58"/>
      <c r="OYI194" s="58"/>
      <c r="OYJ194" s="58"/>
      <c r="OYK194" s="58"/>
      <c r="OYL194" s="58"/>
      <c r="OYM194" s="58"/>
      <c r="OYN194" s="58"/>
      <c r="OYO194" s="58"/>
      <c r="OYP194" s="58"/>
      <c r="OYQ194" s="58"/>
      <c r="OYR194" s="58"/>
      <c r="OYS194" s="58"/>
      <c r="OYT194" s="58"/>
      <c r="OYU194" s="58"/>
      <c r="OYV194" s="58"/>
      <c r="OYW194" s="58"/>
      <c r="OYX194" s="58"/>
      <c r="OYY194" s="58"/>
      <c r="OYZ194" s="58"/>
      <c r="OZA194" s="58"/>
      <c r="OZB194" s="58"/>
      <c r="OZC194" s="58"/>
      <c r="OZD194" s="58"/>
      <c r="OZE194" s="58"/>
      <c r="OZF194" s="58"/>
      <c r="OZG194" s="58"/>
      <c r="OZH194" s="58"/>
      <c r="OZI194" s="58"/>
      <c r="OZJ194" s="58"/>
      <c r="OZK194" s="58"/>
      <c r="OZL194" s="58"/>
      <c r="OZM194" s="58"/>
      <c r="OZN194" s="58"/>
      <c r="OZO194" s="58"/>
      <c r="OZP194" s="58"/>
      <c r="OZQ194" s="58"/>
      <c r="OZR194" s="58"/>
      <c r="OZS194" s="58"/>
      <c r="OZT194" s="58"/>
      <c r="OZU194" s="58"/>
      <c r="OZV194" s="58"/>
      <c r="OZW194" s="58"/>
      <c r="OZX194" s="58"/>
      <c r="OZY194" s="58"/>
      <c r="OZZ194" s="58"/>
      <c r="PAA194" s="58"/>
      <c r="PAB194" s="58"/>
      <c r="PAC194" s="58"/>
      <c r="PAD194" s="58"/>
      <c r="PAE194" s="58"/>
      <c r="PAF194" s="58"/>
      <c r="PAG194" s="58"/>
      <c r="PAH194" s="58"/>
      <c r="PAI194" s="58"/>
      <c r="PAJ194" s="58"/>
      <c r="PAK194" s="58"/>
      <c r="PAL194" s="58"/>
      <c r="PAM194" s="58"/>
      <c r="PAN194" s="58"/>
      <c r="PAO194" s="58"/>
      <c r="PAP194" s="58"/>
      <c r="PAQ194" s="58"/>
      <c r="PAR194" s="58"/>
      <c r="PAS194" s="58"/>
      <c r="PAT194" s="58"/>
      <c r="PAU194" s="58"/>
      <c r="PAV194" s="58"/>
      <c r="PAW194" s="58"/>
      <c r="PAX194" s="58"/>
      <c r="PAY194" s="58"/>
      <c r="PAZ194" s="58"/>
      <c r="PBA194" s="58"/>
      <c r="PBB194" s="58"/>
      <c r="PBC194" s="58"/>
      <c r="PBD194" s="58"/>
      <c r="PBE194" s="58"/>
      <c r="PBF194" s="58"/>
      <c r="PBG194" s="58"/>
      <c r="PBH194" s="58"/>
      <c r="PBI194" s="58"/>
      <c r="PBJ194" s="58"/>
      <c r="PBK194" s="58"/>
      <c r="PBL194" s="58"/>
      <c r="PBM194" s="58"/>
      <c r="PBN194" s="58"/>
      <c r="PBO194" s="58"/>
      <c r="PBP194" s="58"/>
      <c r="PBQ194" s="58"/>
      <c r="PBR194" s="58"/>
      <c r="PBS194" s="58"/>
      <c r="PBT194" s="58"/>
      <c r="PBU194" s="58"/>
      <c r="PBV194" s="58"/>
      <c r="PBW194" s="58"/>
      <c r="PBX194" s="58"/>
      <c r="PBY194" s="58"/>
      <c r="PBZ194" s="58"/>
      <c r="PCA194" s="58"/>
      <c r="PCB194" s="58"/>
      <c r="PCC194" s="58"/>
      <c r="PCD194" s="58"/>
      <c r="PCE194" s="58"/>
      <c r="PCF194" s="58"/>
      <c r="PCG194" s="58"/>
      <c r="PCH194" s="58"/>
      <c r="PCI194" s="58"/>
      <c r="PCJ194" s="58"/>
      <c r="PCK194" s="58"/>
      <c r="PCL194" s="58"/>
      <c r="PCM194" s="58"/>
      <c r="PCN194" s="58"/>
      <c r="PCO194" s="58"/>
      <c r="PCP194" s="58"/>
      <c r="PCQ194" s="58"/>
      <c r="PCR194" s="58"/>
      <c r="PCS194" s="58"/>
      <c r="PCT194" s="58"/>
      <c r="PCU194" s="58"/>
      <c r="PCV194" s="58"/>
      <c r="PCW194" s="58"/>
      <c r="PCX194" s="58"/>
      <c r="PCY194" s="58"/>
      <c r="PCZ194" s="58"/>
      <c r="PDA194" s="58"/>
      <c r="PDB194" s="58"/>
      <c r="PDC194" s="58"/>
      <c r="PDD194" s="58"/>
      <c r="PDE194" s="58"/>
      <c r="PDF194" s="58"/>
      <c r="PDG194" s="58"/>
      <c r="PDH194" s="58"/>
      <c r="PDI194" s="58"/>
      <c r="PDJ194" s="58"/>
      <c r="PDK194" s="58"/>
      <c r="PDL194" s="58"/>
      <c r="PDM194" s="58"/>
      <c r="PDN194" s="58"/>
      <c r="PDO194" s="58"/>
      <c r="PDP194" s="58"/>
      <c r="PDQ194" s="58"/>
      <c r="PDR194" s="58"/>
      <c r="PDS194" s="58"/>
      <c r="PDT194" s="58"/>
      <c r="PDU194" s="58"/>
      <c r="PDV194" s="58"/>
      <c r="PDW194" s="58"/>
      <c r="PDX194" s="58"/>
      <c r="PDY194" s="58"/>
      <c r="PDZ194" s="58"/>
      <c r="PEA194" s="58"/>
      <c r="PEB194" s="58"/>
      <c r="PEC194" s="58"/>
      <c r="PED194" s="58"/>
      <c r="PEE194" s="58"/>
      <c r="PEF194" s="58"/>
      <c r="PEG194" s="58"/>
      <c r="PEH194" s="58"/>
      <c r="PEI194" s="58"/>
      <c r="PEJ194" s="58"/>
      <c r="PEK194" s="58"/>
      <c r="PEL194" s="58"/>
      <c r="PEM194" s="58"/>
      <c r="PEN194" s="58"/>
      <c r="PEO194" s="58"/>
      <c r="PEP194" s="58"/>
      <c r="PEQ194" s="58"/>
      <c r="PER194" s="58"/>
      <c r="PES194" s="58"/>
      <c r="PET194" s="58"/>
      <c r="PEU194" s="58"/>
      <c r="PEV194" s="58"/>
      <c r="PEW194" s="58"/>
      <c r="PEX194" s="58"/>
      <c r="PEY194" s="58"/>
      <c r="PEZ194" s="58"/>
      <c r="PFA194" s="58"/>
      <c r="PFB194" s="58"/>
      <c r="PFC194" s="58"/>
      <c r="PFD194" s="58"/>
      <c r="PFE194" s="58"/>
      <c r="PFF194" s="58"/>
      <c r="PFG194" s="58"/>
      <c r="PFH194" s="58"/>
      <c r="PFI194" s="58"/>
      <c r="PFJ194" s="58"/>
      <c r="PFK194" s="58"/>
      <c r="PFL194" s="58"/>
      <c r="PFM194" s="58"/>
      <c r="PFN194" s="58"/>
      <c r="PFO194" s="58"/>
      <c r="PFP194" s="58"/>
      <c r="PFQ194" s="58"/>
      <c r="PFR194" s="58"/>
      <c r="PFS194" s="58"/>
      <c r="PFT194" s="58"/>
      <c r="PFU194" s="58"/>
      <c r="PFV194" s="58"/>
      <c r="PFW194" s="58"/>
      <c r="PFX194" s="58"/>
      <c r="PFY194" s="58"/>
      <c r="PFZ194" s="58"/>
      <c r="PGA194" s="58"/>
      <c r="PGB194" s="58"/>
      <c r="PGC194" s="58"/>
      <c r="PGD194" s="58"/>
      <c r="PGE194" s="58"/>
      <c r="PGF194" s="58"/>
      <c r="PGG194" s="58"/>
      <c r="PGH194" s="58"/>
      <c r="PGI194" s="58"/>
      <c r="PGJ194" s="58"/>
      <c r="PGK194" s="58"/>
      <c r="PGL194" s="58"/>
      <c r="PGM194" s="58"/>
      <c r="PGN194" s="58"/>
      <c r="PGO194" s="58"/>
      <c r="PGP194" s="58"/>
      <c r="PGQ194" s="58"/>
      <c r="PGR194" s="58"/>
      <c r="PGS194" s="58"/>
      <c r="PGT194" s="58"/>
      <c r="PGU194" s="58"/>
      <c r="PGV194" s="58"/>
      <c r="PGW194" s="58"/>
      <c r="PGX194" s="58"/>
      <c r="PGY194" s="58"/>
      <c r="PGZ194" s="58"/>
      <c r="PHA194" s="58"/>
      <c r="PHB194" s="58"/>
      <c r="PHC194" s="58"/>
      <c r="PHD194" s="58"/>
      <c r="PHE194" s="58"/>
      <c r="PHF194" s="58"/>
      <c r="PHG194" s="58"/>
      <c r="PHH194" s="58"/>
      <c r="PHI194" s="58"/>
      <c r="PHJ194" s="58"/>
      <c r="PHK194" s="58"/>
      <c r="PHL194" s="58"/>
      <c r="PHM194" s="58"/>
      <c r="PHN194" s="58"/>
      <c r="PHO194" s="58"/>
      <c r="PHP194" s="58"/>
      <c r="PHQ194" s="58"/>
      <c r="PHR194" s="58"/>
      <c r="PHS194" s="58"/>
      <c r="PHT194" s="58"/>
      <c r="PHU194" s="58"/>
      <c r="PHV194" s="58"/>
      <c r="PHW194" s="58"/>
      <c r="PHX194" s="58"/>
      <c r="PHY194" s="58"/>
      <c r="PHZ194" s="58"/>
      <c r="PIA194" s="58"/>
      <c r="PIB194" s="58"/>
      <c r="PIC194" s="58"/>
      <c r="PID194" s="58"/>
      <c r="PIE194" s="58"/>
      <c r="PIF194" s="58"/>
      <c r="PIG194" s="58"/>
      <c r="PIH194" s="58"/>
      <c r="PII194" s="58"/>
      <c r="PIJ194" s="58"/>
      <c r="PIK194" s="58"/>
      <c r="PIL194" s="58"/>
      <c r="PIM194" s="58"/>
      <c r="PIN194" s="58"/>
      <c r="PIO194" s="58"/>
      <c r="PIP194" s="58"/>
      <c r="PIQ194" s="58"/>
      <c r="PIR194" s="58"/>
      <c r="PIS194" s="58"/>
      <c r="PIT194" s="58"/>
      <c r="PIU194" s="58"/>
      <c r="PIV194" s="58"/>
      <c r="PIW194" s="58"/>
      <c r="PIX194" s="58"/>
      <c r="PIY194" s="58"/>
      <c r="PIZ194" s="58"/>
      <c r="PJA194" s="58"/>
      <c r="PJB194" s="58"/>
      <c r="PJC194" s="58"/>
      <c r="PJD194" s="58"/>
      <c r="PJE194" s="58"/>
      <c r="PJF194" s="58"/>
      <c r="PJG194" s="58"/>
      <c r="PJH194" s="58"/>
      <c r="PJI194" s="58"/>
      <c r="PJJ194" s="58"/>
      <c r="PJK194" s="58"/>
      <c r="PJL194" s="58"/>
      <c r="PJM194" s="58"/>
      <c r="PJN194" s="58"/>
      <c r="PJO194" s="58"/>
      <c r="PJP194" s="58"/>
      <c r="PJQ194" s="58"/>
      <c r="PJR194" s="58"/>
      <c r="PJS194" s="58"/>
      <c r="PJT194" s="58"/>
      <c r="PJU194" s="58"/>
      <c r="PJV194" s="58"/>
      <c r="PJW194" s="58"/>
      <c r="PJX194" s="58"/>
      <c r="PJY194" s="58"/>
      <c r="PJZ194" s="58"/>
      <c r="PKA194" s="58"/>
      <c r="PKB194" s="58"/>
      <c r="PKC194" s="58"/>
      <c r="PKD194" s="58"/>
      <c r="PKE194" s="58"/>
      <c r="PKF194" s="58"/>
      <c r="PKG194" s="58"/>
      <c r="PKH194" s="58"/>
      <c r="PKI194" s="58"/>
      <c r="PKJ194" s="58"/>
      <c r="PKK194" s="58"/>
      <c r="PKL194" s="58"/>
      <c r="PKM194" s="58"/>
      <c r="PKN194" s="58"/>
      <c r="PKO194" s="58"/>
      <c r="PKP194" s="58"/>
      <c r="PKQ194" s="58"/>
      <c r="PKR194" s="58"/>
      <c r="PKS194" s="58"/>
      <c r="PKT194" s="58"/>
      <c r="PKU194" s="58"/>
      <c r="PKV194" s="58"/>
      <c r="PKW194" s="58"/>
      <c r="PKX194" s="58"/>
      <c r="PKY194" s="58"/>
      <c r="PKZ194" s="58"/>
      <c r="PLA194" s="58"/>
      <c r="PLB194" s="58"/>
      <c r="PLC194" s="58"/>
      <c r="PLD194" s="58"/>
      <c r="PLE194" s="58"/>
      <c r="PLF194" s="58"/>
      <c r="PLG194" s="58"/>
      <c r="PLH194" s="58"/>
      <c r="PLI194" s="58"/>
      <c r="PLJ194" s="58"/>
      <c r="PLK194" s="58"/>
      <c r="PLL194" s="58"/>
      <c r="PLM194" s="58"/>
      <c r="PLN194" s="58"/>
      <c r="PLO194" s="58"/>
      <c r="PLP194" s="58"/>
      <c r="PLQ194" s="58"/>
      <c r="PLR194" s="58"/>
      <c r="PLS194" s="58"/>
      <c r="PLT194" s="58"/>
      <c r="PLU194" s="58"/>
      <c r="PLV194" s="58"/>
      <c r="PLW194" s="58"/>
      <c r="PLX194" s="58"/>
      <c r="PLY194" s="58"/>
      <c r="PLZ194" s="58"/>
      <c r="PMA194" s="58"/>
      <c r="PMB194" s="58"/>
      <c r="PMC194" s="58"/>
      <c r="PMD194" s="58"/>
      <c r="PME194" s="58"/>
      <c r="PMF194" s="58"/>
      <c r="PMG194" s="58"/>
      <c r="PMH194" s="58"/>
      <c r="PMI194" s="58"/>
      <c r="PMJ194" s="58"/>
      <c r="PMK194" s="58"/>
      <c r="PML194" s="58"/>
      <c r="PMM194" s="58"/>
      <c r="PMN194" s="58"/>
      <c r="PMO194" s="58"/>
      <c r="PMP194" s="58"/>
      <c r="PMQ194" s="58"/>
      <c r="PMR194" s="58"/>
      <c r="PMS194" s="58"/>
      <c r="PMT194" s="58"/>
      <c r="PMU194" s="58"/>
      <c r="PMV194" s="58"/>
      <c r="PMW194" s="58"/>
      <c r="PMX194" s="58"/>
      <c r="PMY194" s="58"/>
      <c r="PMZ194" s="58"/>
      <c r="PNA194" s="58"/>
      <c r="PNB194" s="58"/>
      <c r="PNC194" s="58"/>
      <c r="PND194" s="58"/>
      <c r="PNE194" s="58"/>
      <c r="PNF194" s="58"/>
      <c r="PNG194" s="58"/>
      <c r="PNH194" s="58"/>
      <c r="PNI194" s="58"/>
      <c r="PNJ194" s="58"/>
      <c r="PNK194" s="58"/>
      <c r="PNL194" s="58"/>
      <c r="PNM194" s="58"/>
      <c r="PNN194" s="58"/>
      <c r="PNO194" s="58"/>
      <c r="PNP194" s="58"/>
      <c r="PNQ194" s="58"/>
      <c r="PNR194" s="58"/>
      <c r="PNS194" s="58"/>
      <c r="PNT194" s="58"/>
      <c r="PNU194" s="58"/>
      <c r="PNV194" s="58"/>
      <c r="PNW194" s="58"/>
      <c r="PNX194" s="58"/>
      <c r="PNY194" s="58"/>
      <c r="PNZ194" s="58"/>
      <c r="POA194" s="58"/>
      <c r="POB194" s="58"/>
      <c r="POC194" s="58"/>
      <c r="POD194" s="58"/>
      <c r="POE194" s="58"/>
      <c r="POF194" s="58"/>
      <c r="POG194" s="58"/>
      <c r="POH194" s="58"/>
      <c r="POI194" s="58"/>
      <c r="POJ194" s="58"/>
      <c r="POK194" s="58"/>
      <c r="POL194" s="58"/>
      <c r="POM194" s="58"/>
      <c r="PON194" s="58"/>
      <c r="POO194" s="58"/>
      <c r="POP194" s="58"/>
      <c r="POQ194" s="58"/>
      <c r="POR194" s="58"/>
      <c r="POS194" s="58"/>
      <c r="POT194" s="58"/>
      <c r="POU194" s="58"/>
      <c r="POV194" s="58"/>
      <c r="POW194" s="58"/>
      <c r="POX194" s="58"/>
      <c r="POY194" s="58"/>
      <c r="POZ194" s="58"/>
      <c r="PPA194" s="58"/>
      <c r="PPB194" s="58"/>
      <c r="PPC194" s="58"/>
      <c r="PPD194" s="58"/>
      <c r="PPE194" s="58"/>
      <c r="PPF194" s="58"/>
      <c r="PPG194" s="58"/>
      <c r="PPH194" s="58"/>
      <c r="PPI194" s="58"/>
      <c r="PPJ194" s="58"/>
      <c r="PPK194" s="58"/>
      <c r="PPL194" s="58"/>
      <c r="PPM194" s="58"/>
      <c r="PPN194" s="58"/>
      <c r="PPO194" s="58"/>
      <c r="PPP194" s="58"/>
      <c r="PPQ194" s="58"/>
      <c r="PPR194" s="58"/>
      <c r="PPS194" s="58"/>
      <c r="PPT194" s="58"/>
      <c r="PPU194" s="58"/>
      <c r="PPV194" s="58"/>
      <c r="PPW194" s="58"/>
      <c r="PPX194" s="58"/>
      <c r="PPY194" s="58"/>
      <c r="PPZ194" s="58"/>
      <c r="PQA194" s="58"/>
      <c r="PQB194" s="58"/>
      <c r="PQC194" s="58"/>
      <c r="PQD194" s="58"/>
      <c r="PQE194" s="58"/>
      <c r="PQF194" s="58"/>
      <c r="PQG194" s="58"/>
      <c r="PQH194" s="58"/>
      <c r="PQI194" s="58"/>
      <c r="PQJ194" s="58"/>
      <c r="PQK194" s="58"/>
      <c r="PQL194" s="58"/>
      <c r="PQM194" s="58"/>
      <c r="PQN194" s="58"/>
      <c r="PQO194" s="58"/>
      <c r="PQP194" s="58"/>
      <c r="PQQ194" s="58"/>
      <c r="PQR194" s="58"/>
      <c r="PQS194" s="58"/>
      <c r="PQT194" s="58"/>
      <c r="PQU194" s="58"/>
      <c r="PQV194" s="58"/>
      <c r="PQW194" s="58"/>
      <c r="PQX194" s="58"/>
      <c r="PQY194" s="58"/>
      <c r="PQZ194" s="58"/>
      <c r="PRA194" s="58"/>
      <c r="PRB194" s="58"/>
      <c r="PRC194" s="58"/>
      <c r="PRD194" s="58"/>
      <c r="PRE194" s="58"/>
      <c r="PRF194" s="58"/>
      <c r="PRG194" s="58"/>
      <c r="PRH194" s="58"/>
      <c r="PRI194" s="58"/>
      <c r="PRJ194" s="58"/>
      <c r="PRK194" s="58"/>
      <c r="PRL194" s="58"/>
      <c r="PRM194" s="58"/>
      <c r="PRN194" s="58"/>
      <c r="PRO194" s="58"/>
      <c r="PRP194" s="58"/>
      <c r="PRQ194" s="58"/>
      <c r="PRR194" s="58"/>
      <c r="PRS194" s="58"/>
      <c r="PRT194" s="58"/>
      <c r="PRU194" s="58"/>
      <c r="PRV194" s="58"/>
      <c r="PRW194" s="58"/>
      <c r="PRX194" s="58"/>
      <c r="PRY194" s="58"/>
      <c r="PRZ194" s="58"/>
      <c r="PSA194" s="58"/>
      <c r="PSB194" s="58"/>
      <c r="PSC194" s="58"/>
      <c r="PSD194" s="58"/>
      <c r="PSE194" s="58"/>
      <c r="PSF194" s="58"/>
      <c r="PSG194" s="58"/>
      <c r="PSH194" s="58"/>
      <c r="PSI194" s="58"/>
      <c r="PSJ194" s="58"/>
      <c r="PSK194" s="58"/>
      <c r="PSL194" s="58"/>
      <c r="PSM194" s="58"/>
      <c r="PSN194" s="58"/>
      <c r="PSO194" s="58"/>
      <c r="PSP194" s="58"/>
      <c r="PSQ194" s="58"/>
      <c r="PSR194" s="58"/>
      <c r="PSS194" s="58"/>
      <c r="PST194" s="58"/>
      <c r="PSU194" s="58"/>
      <c r="PSV194" s="58"/>
      <c r="PSW194" s="58"/>
      <c r="PSX194" s="58"/>
      <c r="PSY194" s="58"/>
      <c r="PSZ194" s="58"/>
      <c r="PTA194" s="58"/>
      <c r="PTB194" s="58"/>
      <c r="PTC194" s="58"/>
      <c r="PTD194" s="58"/>
      <c r="PTE194" s="58"/>
      <c r="PTF194" s="58"/>
      <c r="PTG194" s="58"/>
      <c r="PTH194" s="58"/>
      <c r="PTI194" s="58"/>
      <c r="PTJ194" s="58"/>
      <c r="PTK194" s="58"/>
      <c r="PTL194" s="58"/>
      <c r="PTM194" s="58"/>
      <c r="PTN194" s="58"/>
      <c r="PTO194" s="58"/>
      <c r="PTP194" s="58"/>
      <c r="PTQ194" s="58"/>
      <c r="PTR194" s="58"/>
      <c r="PTS194" s="58"/>
      <c r="PTT194" s="58"/>
      <c r="PTU194" s="58"/>
      <c r="PTV194" s="58"/>
      <c r="PTW194" s="58"/>
      <c r="PTX194" s="58"/>
      <c r="PTY194" s="58"/>
      <c r="PTZ194" s="58"/>
      <c r="PUA194" s="58"/>
      <c r="PUB194" s="58"/>
      <c r="PUC194" s="58"/>
      <c r="PUD194" s="58"/>
      <c r="PUE194" s="58"/>
      <c r="PUF194" s="58"/>
      <c r="PUG194" s="58"/>
      <c r="PUH194" s="58"/>
      <c r="PUI194" s="58"/>
      <c r="PUJ194" s="58"/>
      <c r="PUK194" s="58"/>
      <c r="PUL194" s="58"/>
      <c r="PUM194" s="58"/>
      <c r="PUN194" s="58"/>
      <c r="PUO194" s="58"/>
      <c r="PUP194" s="58"/>
      <c r="PUQ194" s="58"/>
      <c r="PUR194" s="58"/>
      <c r="PUS194" s="58"/>
      <c r="PUT194" s="58"/>
      <c r="PUU194" s="58"/>
      <c r="PUV194" s="58"/>
      <c r="PUW194" s="58"/>
      <c r="PUX194" s="58"/>
      <c r="PUY194" s="58"/>
      <c r="PUZ194" s="58"/>
      <c r="PVA194" s="58"/>
      <c r="PVB194" s="58"/>
      <c r="PVC194" s="58"/>
      <c r="PVD194" s="58"/>
      <c r="PVE194" s="58"/>
      <c r="PVF194" s="58"/>
      <c r="PVG194" s="58"/>
      <c r="PVH194" s="58"/>
      <c r="PVI194" s="58"/>
      <c r="PVJ194" s="58"/>
      <c r="PVK194" s="58"/>
      <c r="PVL194" s="58"/>
      <c r="PVM194" s="58"/>
      <c r="PVN194" s="58"/>
      <c r="PVO194" s="58"/>
      <c r="PVP194" s="58"/>
      <c r="PVQ194" s="58"/>
      <c r="PVR194" s="58"/>
      <c r="PVS194" s="58"/>
      <c r="PVT194" s="58"/>
      <c r="PVU194" s="58"/>
      <c r="PVV194" s="58"/>
      <c r="PVW194" s="58"/>
      <c r="PVX194" s="58"/>
      <c r="PVY194" s="58"/>
      <c r="PVZ194" s="58"/>
      <c r="PWA194" s="58"/>
      <c r="PWB194" s="58"/>
      <c r="PWC194" s="58"/>
      <c r="PWD194" s="58"/>
      <c r="PWE194" s="58"/>
      <c r="PWF194" s="58"/>
      <c r="PWG194" s="58"/>
      <c r="PWH194" s="58"/>
      <c r="PWI194" s="58"/>
      <c r="PWJ194" s="58"/>
      <c r="PWK194" s="58"/>
      <c r="PWL194" s="58"/>
      <c r="PWM194" s="58"/>
      <c r="PWN194" s="58"/>
      <c r="PWO194" s="58"/>
      <c r="PWP194" s="58"/>
      <c r="PWQ194" s="58"/>
      <c r="PWR194" s="58"/>
      <c r="PWS194" s="58"/>
      <c r="PWT194" s="58"/>
      <c r="PWU194" s="58"/>
      <c r="PWV194" s="58"/>
      <c r="PWW194" s="58"/>
      <c r="PWX194" s="58"/>
      <c r="PWY194" s="58"/>
      <c r="PWZ194" s="58"/>
      <c r="PXA194" s="58"/>
      <c r="PXB194" s="58"/>
      <c r="PXC194" s="58"/>
      <c r="PXD194" s="58"/>
      <c r="PXE194" s="58"/>
      <c r="PXF194" s="58"/>
      <c r="PXG194" s="58"/>
      <c r="PXH194" s="58"/>
      <c r="PXI194" s="58"/>
      <c r="PXJ194" s="58"/>
      <c r="PXK194" s="58"/>
      <c r="PXL194" s="58"/>
      <c r="PXM194" s="58"/>
      <c r="PXN194" s="58"/>
      <c r="PXO194" s="58"/>
      <c r="PXP194" s="58"/>
      <c r="PXQ194" s="58"/>
      <c r="PXR194" s="58"/>
      <c r="PXS194" s="58"/>
      <c r="PXT194" s="58"/>
      <c r="PXU194" s="58"/>
      <c r="PXV194" s="58"/>
      <c r="PXW194" s="58"/>
      <c r="PXX194" s="58"/>
      <c r="PXY194" s="58"/>
      <c r="PXZ194" s="58"/>
      <c r="PYA194" s="58"/>
      <c r="PYB194" s="58"/>
      <c r="PYC194" s="58"/>
      <c r="PYD194" s="58"/>
      <c r="PYE194" s="58"/>
      <c r="PYF194" s="58"/>
      <c r="PYG194" s="58"/>
      <c r="PYH194" s="58"/>
      <c r="PYI194" s="58"/>
      <c r="PYJ194" s="58"/>
      <c r="PYK194" s="58"/>
      <c r="PYL194" s="58"/>
      <c r="PYM194" s="58"/>
      <c r="PYN194" s="58"/>
      <c r="PYO194" s="58"/>
      <c r="PYP194" s="58"/>
      <c r="PYQ194" s="58"/>
      <c r="PYR194" s="58"/>
      <c r="PYS194" s="58"/>
      <c r="PYT194" s="58"/>
      <c r="PYU194" s="58"/>
      <c r="PYV194" s="58"/>
      <c r="PYW194" s="58"/>
      <c r="PYX194" s="58"/>
      <c r="PYY194" s="58"/>
      <c r="PYZ194" s="58"/>
      <c r="PZA194" s="58"/>
      <c r="PZB194" s="58"/>
      <c r="PZC194" s="58"/>
      <c r="PZD194" s="58"/>
      <c r="PZE194" s="58"/>
      <c r="PZF194" s="58"/>
      <c r="PZG194" s="58"/>
      <c r="PZH194" s="58"/>
      <c r="PZI194" s="58"/>
      <c r="PZJ194" s="58"/>
      <c r="PZK194" s="58"/>
      <c r="PZL194" s="58"/>
      <c r="PZM194" s="58"/>
      <c r="PZN194" s="58"/>
      <c r="PZO194" s="58"/>
      <c r="PZP194" s="58"/>
      <c r="PZQ194" s="58"/>
      <c r="PZR194" s="58"/>
      <c r="PZS194" s="58"/>
      <c r="PZT194" s="58"/>
      <c r="PZU194" s="58"/>
      <c r="PZV194" s="58"/>
      <c r="PZW194" s="58"/>
      <c r="PZX194" s="58"/>
      <c r="PZY194" s="58"/>
      <c r="PZZ194" s="58"/>
      <c r="QAA194" s="58"/>
      <c r="QAB194" s="58"/>
      <c r="QAC194" s="58"/>
      <c r="QAD194" s="58"/>
      <c r="QAE194" s="58"/>
      <c r="QAF194" s="58"/>
      <c r="QAG194" s="58"/>
      <c r="QAH194" s="58"/>
      <c r="QAI194" s="58"/>
      <c r="QAJ194" s="58"/>
      <c r="QAK194" s="58"/>
      <c r="QAL194" s="58"/>
      <c r="QAM194" s="58"/>
      <c r="QAN194" s="58"/>
      <c r="QAO194" s="58"/>
      <c r="QAP194" s="58"/>
      <c r="QAQ194" s="58"/>
      <c r="QAR194" s="58"/>
      <c r="QAS194" s="58"/>
      <c r="QAT194" s="58"/>
      <c r="QAU194" s="58"/>
      <c r="QAV194" s="58"/>
      <c r="QAW194" s="58"/>
      <c r="QAX194" s="58"/>
      <c r="QAY194" s="58"/>
      <c r="QAZ194" s="58"/>
      <c r="QBA194" s="58"/>
      <c r="QBB194" s="58"/>
      <c r="QBC194" s="58"/>
      <c r="QBD194" s="58"/>
      <c r="QBE194" s="58"/>
      <c r="QBF194" s="58"/>
      <c r="QBG194" s="58"/>
      <c r="QBH194" s="58"/>
      <c r="QBI194" s="58"/>
      <c r="QBJ194" s="58"/>
      <c r="QBK194" s="58"/>
      <c r="QBL194" s="58"/>
      <c r="QBM194" s="58"/>
      <c r="QBN194" s="58"/>
      <c r="QBO194" s="58"/>
      <c r="QBP194" s="58"/>
      <c r="QBQ194" s="58"/>
      <c r="QBR194" s="58"/>
      <c r="QBS194" s="58"/>
      <c r="QBT194" s="58"/>
      <c r="QBU194" s="58"/>
      <c r="QBV194" s="58"/>
      <c r="QBW194" s="58"/>
      <c r="QBX194" s="58"/>
      <c r="QBY194" s="58"/>
      <c r="QBZ194" s="58"/>
      <c r="QCA194" s="58"/>
      <c r="QCB194" s="58"/>
      <c r="QCC194" s="58"/>
      <c r="QCD194" s="58"/>
      <c r="QCE194" s="58"/>
      <c r="QCF194" s="58"/>
      <c r="QCG194" s="58"/>
      <c r="QCH194" s="58"/>
      <c r="QCI194" s="58"/>
      <c r="QCJ194" s="58"/>
      <c r="QCK194" s="58"/>
      <c r="QCL194" s="58"/>
      <c r="QCM194" s="58"/>
      <c r="QCN194" s="58"/>
      <c r="QCO194" s="58"/>
      <c r="QCP194" s="58"/>
      <c r="QCQ194" s="58"/>
      <c r="QCR194" s="58"/>
      <c r="QCS194" s="58"/>
      <c r="QCT194" s="58"/>
      <c r="QCU194" s="58"/>
      <c r="QCV194" s="58"/>
      <c r="QCW194" s="58"/>
      <c r="QCX194" s="58"/>
      <c r="QCY194" s="58"/>
      <c r="QCZ194" s="58"/>
      <c r="QDA194" s="58"/>
      <c r="QDB194" s="58"/>
      <c r="QDC194" s="58"/>
      <c r="QDD194" s="58"/>
      <c r="QDE194" s="58"/>
      <c r="QDF194" s="58"/>
      <c r="QDG194" s="58"/>
      <c r="QDH194" s="58"/>
      <c r="QDI194" s="58"/>
      <c r="QDJ194" s="58"/>
      <c r="QDK194" s="58"/>
      <c r="QDL194" s="58"/>
      <c r="QDM194" s="58"/>
      <c r="QDN194" s="58"/>
      <c r="QDO194" s="58"/>
      <c r="QDP194" s="58"/>
      <c r="QDQ194" s="58"/>
      <c r="QDR194" s="58"/>
      <c r="QDS194" s="58"/>
      <c r="QDT194" s="58"/>
      <c r="QDU194" s="58"/>
      <c r="QDV194" s="58"/>
      <c r="QDW194" s="58"/>
      <c r="QDX194" s="58"/>
      <c r="QDY194" s="58"/>
      <c r="QDZ194" s="58"/>
      <c r="QEA194" s="58"/>
      <c r="QEB194" s="58"/>
      <c r="QEC194" s="58"/>
      <c r="QED194" s="58"/>
      <c r="QEE194" s="58"/>
      <c r="QEF194" s="58"/>
      <c r="QEG194" s="58"/>
      <c r="QEH194" s="58"/>
      <c r="QEI194" s="58"/>
      <c r="QEJ194" s="58"/>
      <c r="QEK194" s="58"/>
      <c r="QEL194" s="58"/>
      <c r="QEM194" s="58"/>
      <c r="QEN194" s="58"/>
      <c r="QEO194" s="58"/>
      <c r="QEP194" s="58"/>
      <c r="QEQ194" s="58"/>
      <c r="QER194" s="58"/>
      <c r="QES194" s="58"/>
      <c r="QET194" s="58"/>
      <c r="QEU194" s="58"/>
      <c r="QEV194" s="58"/>
      <c r="QEW194" s="58"/>
      <c r="QEX194" s="58"/>
      <c r="QEY194" s="58"/>
      <c r="QEZ194" s="58"/>
      <c r="QFA194" s="58"/>
      <c r="QFB194" s="58"/>
      <c r="QFC194" s="58"/>
      <c r="QFD194" s="58"/>
      <c r="QFE194" s="58"/>
      <c r="QFF194" s="58"/>
      <c r="QFG194" s="58"/>
      <c r="QFH194" s="58"/>
      <c r="QFI194" s="58"/>
      <c r="QFJ194" s="58"/>
      <c r="QFK194" s="58"/>
      <c r="QFL194" s="58"/>
      <c r="QFM194" s="58"/>
      <c r="QFN194" s="58"/>
      <c r="QFO194" s="58"/>
      <c r="QFP194" s="58"/>
      <c r="QFQ194" s="58"/>
      <c r="QFR194" s="58"/>
      <c r="QFS194" s="58"/>
      <c r="QFT194" s="58"/>
      <c r="QFU194" s="58"/>
      <c r="QFV194" s="58"/>
      <c r="QFW194" s="58"/>
      <c r="QFX194" s="58"/>
      <c r="QFY194" s="58"/>
      <c r="QFZ194" s="58"/>
      <c r="QGA194" s="58"/>
      <c r="QGB194" s="58"/>
      <c r="QGC194" s="58"/>
      <c r="QGD194" s="58"/>
      <c r="QGE194" s="58"/>
      <c r="QGF194" s="58"/>
      <c r="QGG194" s="58"/>
      <c r="QGH194" s="58"/>
      <c r="QGI194" s="58"/>
      <c r="QGJ194" s="58"/>
      <c r="QGK194" s="58"/>
      <c r="QGL194" s="58"/>
      <c r="QGM194" s="58"/>
      <c r="QGN194" s="58"/>
      <c r="QGO194" s="58"/>
      <c r="QGP194" s="58"/>
      <c r="QGQ194" s="58"/>
      <c r="QGR194" s="58"/>
      <c r="QGS194" s="58"/>
      <c r="QGT194" s="58"/>
      <c r="QGU194" s="58"/>
      <c r="QGV194" s="58"/>
      <c r="QGW194" s="58"/>
      <c r="QGX194" s="58"/>
      <c r="QGY194" s="58"/>
      <c r="QGZ194" s="58"/>
      <c r="QHA194" s="58"/>
      <c r="QHB194" s="58"/>
      <c r="QHC194" s="58"/>
      <c r="QHD194" s="58"/>
      <c r="QHE194" s="58"/>
      <c r="QHF194" s="58"/>
      <c r="QHG194" s="58"/>
      <c r="QHH194" s="58"/>
      <c r="QHI194" s="58"/>
      <c r="QHJ194" s="58"/>
      <c r="QHK194" s="58"/>
      <c r="QHL194" s="58"/>
      <c r="QHM194" s="58"/>
      <c r="QHN194" s="58"/>
      <c r="QHO194" s="58"/>
      <c r="QHP194" s="58"/>
      <c r="QHQ194" s="58"/>
      <c r="QHR194" s="58"/>
      <c r="QHS194" s="58"/>
      <c r="QHT194" s="58"/>
      <c r="QHU194" s="58"/>
      <c r="QHV194" s="58"/>
      <c r="QHW194" s="58"/>
      <c r="QHX194" s="58"/>
      <c r="QHY194" s="58"/>
      <c r="QHZ194" s="58"/>
      <c r="QIA194" s="58"/>
      <c r="QIB194" s="58"/>
      <c r="QIC194" s="58"/>
      <c r="QID194" s="58"/>
      <c r="QIE194" s="58"/>
      <c r="QIF194" s="58"/>
      <c r="QIG194" s="58"/>
      <c r="QIH194" s="58"/>
      <c r="QII194" s="58"/>
      <c r="QIJ194" s="58"/>
      <c r="QIK194" s="58"/>
      <c r="QIL194" s="58"/>
      <c r="QIM194" s="58"/>
      <c r="QIN194" s="58"/>
      <c r="QIO194" s="58"/>
      <c r="QIP194" s="58"/>
      <c r="QIQ194" s="58"/>
      <c r="QIR194" s="58"/>
      <c r="QIS194" s="58"/>
      <c r="QIT194" s="58"/>
      <c r="QIU194" s="58"/>
      <c r="QIV194" s="58"/>
      <c r="QIW194" s="58"/>
      <c r="QIX194" s="58"/>
      <c r="QIY194" s="58"/>
      <c r="QIZ194" s="58"/>
      <c r="QJA194" s="58"/>
      <c r="QJB194" s="58"/>
      <c r="QJC194" s="58"/>
      <c r="QJD194" s="58"/>
      <c r="QJE194" s="58"/>
      <c r="QJF194" s="58"/>
      <c r="QJG194" s="58"/>
      <c r="QJH194" s="58"/>
      <c r="QJI194" s="58"/>
      <c r="QJJ194" s="58"/>
      <c r="QJK194" s="58"/>
      <c r="QJL194" s="58"/>
      <c r="QJM194" s="58"/>
      <c r="QJN194" s="58"/>
      <c r="QJO194" s="58"/>
      <c r="QJP194" s="58"/>
      <c r="QJQ194" s="58"/>
      <c r="QJR194" s="58"/>
      <c r="QJS194" s="58"/>
      <c r="QJT194" s="58"/>
      <c r="QJU194" s="58"/>
      <c r="QJV194" s="58"/>
      <c r="QJW194" s="58"/>
      <c r="QJX194" s="58"/>
      <c r="QJY194" s="58"/>
      <c r="QJZ194" s="58"/>
      <c r="QKA194" s="58"/>
      <c r="QKB194" s="58"/>
      <c r="QKC194" s="58"/>
      <c r="QKD194" s="58"/>
      <c r="QKE194" s="58"/>
      <c r="QKF194" s="58"/>
      <c r="QKG194" s="58"/>
      <c r="QKH194" s="58"/>
      <c r="QKI194" s="58"/>
      <c r="QKJ194" s="58"/>
      <c r="QKK194" s="58"/>
      <c r="QKL194" s="58"/>
      <c r="QKM194" s="58"/>
      <c r="QKN194" s="58"/>
      <c r="QKO194" s="58"/>
      <c r="QKP194" s="58"/>
      <c r="QKQ194" s="58"/>
      <c r="QKR194" s="58"/>
      <c r="QKS194" s="58"/>
      <c r="QKT194" s="58"/>
      <c r="QKU194" s="58"/>
      <c r="QKV194" s="58"/>
      <c r="QKW194" s="58"/>
      <c r="QKX194" s="58"/>
      <c r="QKY194" s="58"/>
      <c r="QKZ194" s="58"/>
      <c r="QLA194" s="58"/>
      <c r="QLB194" s="58"/>
      <c r="QLC194" s="58"/>
      <c r="QLD194" s="58"/>
      <c r="QLE194" s="58"/>
      <c r="QLF194" s="58"/>
      <c r="QLG194" s="58"/>
      <c r="QLH194" s="58"/>
      <c r="QLI194" s="58"/>
      <c r="QLJ194" s="58"/>
      <c r="QLK194" s="58"/>
      <c r="QLL194" s="58"/>
      <c r="QLM194" s="58"/>
      <c r="QLN194" s="58"/>
      <c r="QLO194" s="58"/>
      <c r="QLP194" s="58"/>
      <c r="QLQ194" s="58"/>
      <c r="QLR194" s="58"/>
      <c r="QLS194" s="58"/>
      <c r="QLT194" s="58"/>
      <c r="QLU194" s="58"/>
      <c r="QLV194" s="58"/>
      <c r="QLW194" s="58"/>
      <c r="QLX194" s="58"/>
      <c r="QLY194" s="58"/>
      <c r="QLZ194" s="58"/>
      <c r="QMA194" s="58"/>
      <c r="QMB194" s="58"/>
      <c r="QMC194" s="58"/>
      <c r="QMD194" s="58"/>
      <c r="QME194" s="58"/>
      <c r="QMF194" s="58"/>
      <c r="QMG194" s="58"/>
      <c r="QMH194" s="58"/>
      <c r="QMI194" s="58"/>
      <c r="QMJ194" s="58"/>
      <c r="QMK194" s="58"/>
      <c r="QML194" s="58"/>
      <c r="QMM194" s="58"/>
      <c r="QMN194" s="58"/>
      <c r="QMO194" s="58"/>
      <c r="QMP194" s="58"/>
      <c r="QMQ194" s="58"/>
      <c r="QMR194" s="58"/>
      <c r="QMS194" s="58"/>
      <c r="QMT194" s="58"/>
      <c r="QMU194" s="58"/>
      <c r="QMV194" s="58"/>
      <c r="QMW194" s="58"/>
      <c r="QMX194" s="58"/>
      <c r="QMY194" s="58"/>
      <c r="QMZ194" s="58"/>
      <c r="QNA194" s="58"/>
      <c r="QNB194" s="58"/>
      <c r="QNC194" s="58"/>
      <c r="QND194" s="58"/>
      <c r="QNE194" s="58"/>
      <c r="QNF194" s="58"/>
      <c r="QNG194" s="58"/>
      <c r="QNH194" s="58"/>
      <c r="QNI194" s="58"/>
      <c r="QNJ194" s="58"/>
      <c r="QNK194" s="58"/>
      <c r="QNL194" s="58"/>
      <c r="QNM194" s="58"/>
      <c r="QNN194" s="58"/>
      <c r="QNO194" s="58"/>
      <c r="QNP194" s="58"/>
      <c r="QNQ194" s="58"/>
      <c r="QNR194" s="58"/>
      <c r="QNS194" s="58"/>
      <c r="QNT194" s="58"/>
      <c r="QNU194" s="58"/>
      <c r="QNV194" s="58"/>
      <c r="QNW194" s="58"/>
      <c r="QNX194" s="58"/>
      <c r="QNY194" s="58"/>
      <c r="QNZ194" s="58"/>
      <c r="QOA194" s="58"/>
      <c r="QOB194" s="58"/>
      <c r="QOC194" s="58"/>
      <c r="QOD194" s="58"/>
      <c r="QOE194" s="58"/>
      <c r="QOF194" s="58"/>
      <c r="QOG194" s="58"/>
      <c r="QOH194" s="58"/>
      <c r="QOI194" s="58"/>
      <c r="QOJ194" s="58"/>
      <c r="QOK194" s="58"/>
      <c r="QOL194" s="58"/>
      <c r="QOM194" s="58"/>
      <c r="QON194" s="58"/>
      <c r="QOO194" s="58"/>
      <c r="QOP194" s="58"/>
      <c r="QOQ194" s="58"/>
      <c r="QOR194" s="58"/>
      <c r="QOS194" s="58"/>
      <c r="QOT194" s="58"/>
      <c r="QOU194" s="58"/>
      <c r="QOV194" s="58"/>
      <c r="QOW194" s="58"/>
      <c r="QOX194" s="58"/>
      <c r="QOY194" s="58"/>
      <c r="QOZ194" s="58"/>
      <c r="QPA194" s="58"/>
      <c r="QPB194" s="58"/>
      <c r="QPC194" s="58"/>
      <c r="QPD194" s="58"/>
      <c r="QPE194" s="58"/>
      <c r="QPF194" s="58"/>
      <c r="QPG194" s="58"/>
      <c r="QPH194" s="58"/>
      <c r="QPI194" s="58"/>
      <c r="QPJ194" s="58"/>
      <c r="QPK194" s="58"/>
      <c r="QPL194" s="58"/>
      <c r="QPM194" s="58"/>
      <c r="QPN194" s="58"/>
      <c r="QPO194" s="58"/>
      <c r="QPP194" s="58"/>
      <c r="QPQ194" s="58"/>
      <c r="QPR194" s="58"/>
      <c r="QPS194" s="58"/>
      <c r="QPT194" s="58"/>
      <c r="QPU194" s="58"/>
      <c r="QPV194" s="58"/>
      <c r="QPW194" s="58"/>
      <c r="QPX194" s="58"/>
      <c r="QPY194" s="58"/>
      <c r="QPZ194" s="58"/>
      <c r="QQA194" s="58"/>
      <c r="QQB194" s="58"/>
      <c r="QQC194" s="58"/>
      <c r="QQD194" s="58"/>
      <c r="QQE194" s="58"/>
      <c r="QQF194" s="58"/>
      <c r="QQG194" s="58"/>
      <c r="QQH194" s="58"/>
      <c r="QQI194" s="58"/>
      <c r="QQJ194" s="58"/>
      <c r="QQK194" s="58"/>
      <c r="QQL194" s="58"/>
      <c r="QQM194" s="58"/>
      <c r="QQN194" s="58"/>
      <c r="QQO194" s="58"/>
      <c r="QQP194" s="58"/>
      <c r="QQQ194" s="58"/>
      <c r="QQR194" s="58"/>
      <c r="QQS194" s="58"/>
      <c r="QQT194" s="58"/>
      <c r="QQU194" s="58"/>
      <c r="QQV194" s="58"/>
      <c r="QQW194" s="58"/>
      <c r="QQX194" s="58"/>
      <c r="QQY194" s="58"/>
      <c r="QQZ194" s="58"/>
      <c r="QRA194" s="58"/>
      <c r="QRB194" s="58"/>
      <c r="QRC194" s="58"/>
      <c r="QRD194" s="58"/>
      <c r="QRE194" s="58"/>
      <c r="QRF194" s="58"/>
      <c r="QRG194" s="58"/>
      <c r="QRH194" s="58"/>
      <c r="QRI194" s="58"/>
      <c r="QRJ194" s="58"/>
      <c r="QRK194" s="58"/>
      <c r="QRL194" s="58"/>
      <c r="QRM194" s="58"/>
      <c r="QRN194" s="58"/>
      <c r="QRO194" s="58"/>
      <c r="QRP194" s="58"/>
      <c r="QRQ194" s="58"/>
      <c r="QRR194" s="58"/>
      <c r="QRS194" s="58"/>
      <c r="QRT194" s="58"/>
      <c r="QRU194" s="58"/>
      <c r="QRV194" s="58"/>
      <c r="QRW194" s="58"/>
      <c r="QRX194" s="58"/>
      <c r="QRY194" s="58"/>
      <c r="QRZ194" s="58"/>
      <c r="QSA194" s="58"/>
      <c r="QSB194" s="58"/>
      <c r="QSC194" s="58"/>
      <c r="QSD194" s="58"/>
      <c r="QSE194" s="58"/>
      <c r="QSF194" s="58"/>
      <c r="QSG194" s="58"/>
      <c r="QSH194" s="58"/>
      <c r="QSI194" s="58"/>
      <c r="QSJ194" s="58"/>
      <c r="QSK194" s="58"/>
      <c r="QSL194" s="58"/>
      <c r="QSM194" s="58"/>
      <c r="QSN194" s="58"/>
      <c r="QSO194" s="58"/>
      <c r="QSP194" s="58"/>
      <c r="QSQ194" s="58"/>
      <c r="QSR194" s="58"/>
      <c r="QSS194" s="58"/>
      <c r="QST194" s="58"/>
      <c r="QSU194" s="58"/>
      <c r="QSV194" s="58"/>
      <c r="QSW194" s="58"/>
      <c r="QSX194" s="58"/>
      <c r="QSY194" s="58"/>
      <c r="QSZ194" s="58"/>
      <c r="QTA194" s="58"/>
      <c r="QTB194" s="58"/>
      <c r="QTC194" s="58"/>
      <c r="QTD194" s="58"/>
      <c r="QTE194" s="58"/>
      <c r="QTF194" s="58"/>
      <c r="QTG194" s="58"/>
      <c r="QTH194" s="58"/>
      <c r="QTI194" s="58"/>
      <c r="QTJ194" s="58"/>
      <c r="QTK194" s="58"/>
      <c r="QTL194" s="58"/>
      <c r="QTM194" s="58"/>
      <c r="QTN194" s="58"/>
      <c r="QTO194" s="58"/>
      <c r="QTP194" s="58"/>
      <c r="QTQ194" s="58"/>
      <c r="QTR194" s="58"/>
      <c r="QTS194" s="58"/>
      <c r="QTT194" s="58"/>
      <c r="QTU194" s="58"/>
      <c r="QTV194" s="58"/>
      <c r="QTW194" s="58"/>
      <c r="QTX194" s="58"/>
      <c r="QTY194" s="58"/>
      <c r="QTZ194" s="58"/>
      <c r="QUA194" s="58"/>
      <c r="QUB194" s="58"/>
      <c r="QUC194" s="58"/>
      <c r="QUD194" s="58"/>
      <c r="QUE194" s="58"/>
      <c r="QUF194" s="58"/>
      <c r="QUG194" s="58"/>
      <c r="QUH194" s="58"/>
      <c r="QUI194" s="58"/>
      <c r="QUJ194" s="58"/>
      <c r="QUK194" s="58"/>
      <c r="QUL194" s="58"/>
      <c r="QUM194" s="58"/>
      <c r="QUN194" s="58"/>
      <c r="QUO194" s="58"/>
      <c r="QUP194" s="58"/>
      <c r="QUQ194" s="58"/>
      <c r="QUR194" s="58"/>
      <c r="QUS194" s="58"/>
      <c r="QUT194" s="58"/>
      <c r="QUU194" s="58"/>
      <c r="QUV194" s="58"/>
      <c r="QUW194" s="58"/>
      <c r="QUX194" s="58"/>
      <c r="QUY194" s="58"/>
      <c r="QUZ194" s="58"/>
      <c r="QVA194" s="58"/>
      <c r="QVB194" s="58"/>
      <c r="QVC194" s="58"/>
      <c r="QVD194" s="58"/>
      <c r="QVE194" s="58"/>
      <c r="QVF194" s="58"/>
      <c r="QVG194" s="58"/>
      <c r="QVH194" s="58"/>
      <c r="QVI194" s="58"/>
      <c r="QVJ194" s="58"/>
      <c r="QVK194" s="58"/>
      <c r="QVL194" s="58"/>
      <c r="QVM194" s="58"/>
      <c r="QVN194" s="58"/>
      <c r="QVO194" s="58"/>
      <c r="QVP194" s="58"/>
      <c r="QVQ194" s="58"/>
      <c r="QVR194" s="58"/>
      <c r="QVS194" s="58"/>
      <c r="QVT194" s="58"/>
      <c r="QVU194" s="58"/>
      <c r="QVV194" s="58"/>
      <c r="QVW194" s="58"/>
      <c r="QVX194" s="58"/>
      <c r="QVY194" s="58"/>
      <c r="QVZ194" s="58"/>
      <c r="QWA194" s="58"/>
      <c r="QWB194" s="58"/>
      <c r="QWC194" s="58"/>
      <c r="QWD194" s="58"/>
      <c r="QWE194" s="58"/>
      <c r="QWF194" s="58"/>
      <c r="QWG194" s="58"/>
      <c r="QWH194" s="58"/>
      <c r="QWI194" s="58"/>
      <c r="QWJ194" s="58"/>
      <c r="QWK194" s="58"/>
      <c r="QWL194" s="58"/>
      <c r="QWM194" s="58"/>
      <c r="QWN194" s="58"/>
      <c r="QWO194" s="58"/>
      <c r="QWP194" s="58"/>
      <c r="QWQ194" s="58"/>
      <c r="QWR194" s="58"/>
      <c r="QWS194" s="58"/>
      <c r="QWT194" s="58"/>
      <c r="QWU194" s="58"/>
      <c r="QWV194" s="58"/>
      <c r="QWW194" s="58"/>
      <c r="QWX194" s="58"/>
      <c r="QWY194" s="58"/>
      <c r="QWZ194" s="58"/>
      <c r="QXA194" s="58"/>
      <c r="QXB194" s="58"/>
      <c r="QXC194" s="58"/>
      <c r="QXD194" s="58"/>
      <c r="QXE194" s="58"/>
      <c r="QXF194" s="58"/>
      <c r="QXG194" s="58"/>
      <c r="QXH194" s="58"/>
      <c r="QXI194" s="58"/>
      <c r="QXJ194" s="58"/>
      <c r="QXK194" s="58"/>
      <c r="QXL194" s="58"/>
      <c r="QXM194" s="58"/>
      <c r="QXN194" s="58"/>
      <c r="QXO194" s="58"/>
      <c r="QXP194" s="58"/>
      <c r="QXQ194" s="58"/>
      <c r="QXR194" s="58"/>
      <c r="QXS194" s="58"/>
      <c r="QXT194" s="58"/>
      <c r="QXU194" s="58"/>
      <c r="QXV194" s="58"/>
      <c r="QXW194" s="58"/>
      <c r="QXX194" s="58"/>
      <c r="QXY194" s="58"/>
      <c r="QXZ194" s="58"/>
      <c r="QYA194" s="58"/>
      <c r="QYB194" s="58"/>
      <c r="QYC194" s="58"/>
      <c r="QYD194" s="58"/>
      <c r="QYE194" s="58"/>
      <c r="QYF194" s="58"/>
      <c r="QYG194" s="58"/>
      <c r="QYH194" s="58"/>
      <c r="QYI194" s="58"/>
      <c r="QYJ194" s="58"/>
      <c r="QYK194" s="58"/>
      <c r="QYL194" s="58"/>
      <c r="QYM194" s="58"/>
      <c r="QYN194" s="58"/>
      <c r="QYO194" s="58"/>
      <c r="QYP194" s="58"/>
      <c r="QYQ194" s="58"/>
      <c r="QYR194" s="58"/>
      <c r="QYS194" s="58"/>
      <c r="QYT194" s="58"/>
      <c r="QYU194" s="58"/>
      <c r="QYV194" s="58"/>
      <c r="QYW194" s="58"/>
      <c r="QYX194" s="58"/>
      <c r="QYY194" s="58"/>
      <c r="QYZ194" s="58"/>
      <c r="QZA194" s="58"/>
      <c r="QZB194" s="58"/>
      <c r="QZC194" s="58"/>
      <c r="QZD194" s="58"/>
      <c r="QZE194" s="58"/>
      <c r="QZF194" s="58"/>
      <c r="QZG194" s="58"/>
      <c r="QZH194" s="58"/>
      <c r="QZI194" s="58"/>
      <c r="QZJ194" s="58"/>
      <c r="QZK194" s="58"/>
      <c r="QZL194" s="58"/>
      <c r="QZM194" s="58"/>
      <c r="QZN194" s="58"/>
      <c r="QZO194" s="58"/>
      <c r="QZP194" s="58"/>
      <c r="QZQ194" s="58"/>
      <c r="QZR194" s="58"/>
      <c r="QZS194" s="58"/>
      <c r="QZT194" s="58"/>
      <c r="QZU194" s="58"/>
      <c r="QZV194" s="58"/>
      <c r="QZW194" s="58"/>
      <c r="QZX194" s="58"/>
      <c r="QZY194" s="58"/>
      <c r="QZZ194" s="58"/>
      <c r="RAA194" s="58"/>
      <c r="RAB194" s="58"/>
      <c r="RAC194" s="58"/>
      <c r="RAD194" s="58"/>
      <c r="RAE194" s="58"/>
      <c r="RAF194" s="58"/>
      <c r="RAG194" s="58"/>
      <c r="RAH194" s="58"/>
      <c r="RAI194" s="58"/>
      <c r="RAJ194" s="58"/>
      <c r="RAK194" s="58"/>
      <c r="RAL194" s="58"/>
      <c r="RAM194" s="58"/>
      <c r="RAN194" s="58"/>
      <c r="RAO194" s="58"/>
      <c r="RAP194" s="58"/>
      <c r="RAQ194" s="58"/>
      <c r="RAR194" s="58"/>
      <c r="RAS194" s="58"/>
      <c r="RAT194" s="58"/>
      <c r="RAU194" s="58"/>
      <c r="RAV194" s="58"/>
      <c r="RAW194" s="58"/>
      <c r="RAX194" s="58"/>
      <c r="RAY194" s="58"/>
      <c r="RAZ194" s="58"/>
      <c r="RBA194" s="58"/>
      <c r="RBB194" s="58"/>
      <c r="RBC194" s="58"/>
      <c r="RBD194" s="58"/>
      <c r="RBE194" s="58"/>
      <c r="RBF194" s="58"/>
      <c r="RBG194" s="58"/>
      <c r="RBH194" s="58"/>
      <c r="RBI194" s="58"/>
      <c r="RBJ194" s="58"/>
      <c r="RBK194" s="58"/>
      <c r="RBL194" s="58"/>
      <c r="RBM194" s="58"/>
      <c r="RBN194" s="58"/>
      <c r="RBO194" s="58"/>
      <c r="RBP194" s="58"/>
      <c r="RBQ194" s="58"/>
      <c r="RBR194" s="58"/>
      <c r="RBS194" s="58"/>
      <c r="RBT194" s="58"/>
      <c r="RBU194" s="58"/>
      <c r="RBV194" s="58"/>
      <c r="RBW194" s="58"/>
      <c r="RBX194" s="58"/>
      <c r="RBY194" s="58"/>
      <c r="RBZ194" s="58"/>
      <c r="RCA194" s="58"/>
      <c r="RCB194" s="58"/>
      <c r="RCC194" s="58"/>
      <c r="RCD194" s="58"/>
      <c r="RCE194" s="58"/>
      <c r="RCF194" s="58"/>
      <c r="RCG194" s="58"/>
      <c r="RCH194" s="58"/>
      <c r="RCI194" s="58"/>
      <c r="RCJ194" s="58"/>
      <c r="RCK194" s="58"/>
      <c r="RCL194" s="58"/>
      <c r="RCM194" s="58"/>
      <c r="RCN194" s="58"/>
      <c r="RCO194" s="58"/>
      <c r="RCP194" s="58"/>
      <c r="RCQ194" s="58"/>
      <c r="RCR194" s="58"/>
      <c r="RCS194" s="58"/>
      <c r="RCT194" s="58"/>
      <c r="RCU194" s="58"/>
      <c r="RCV194" s="58"/>
      <c r="RCW194" s="58"/>
      <c r="RCX194" s="58"/>
      <c r="RCY194" s="58"/>
      <c r="RCZ194" s="58"/>
      <c r="RDA194" s="58"/>
      <c r="RDB194" s="58"/>
      <c r="RDC194" s="58"/>
      <c r="RDD194" s="58"/>
      <c r="RDE194" s="58"/>
      <c r="RDF194" s="58"/>
      <c r="RDG194" s="58"/>
      <c r="RDH194" s="58"/>
      <c r="RDI194" s="58"/>
      <c r="RDJ194" s="58"/>
      <c r="RDK194" s="58"/>
      <c r="RDL194" s="58"/>
      <c r="RDM194" s="58"/>
      <c r="RDN194" s="58"/>
      <c r="RDO194" s="58"/>
      <c r="RDP194" s="58"/>
      <c r="RDQ194" s="58"/>
      <c r="RDR194" s="58"/>
      <c r="RDS194" s="58"/>
      <c r="RDT194" s="58"/>
      <c r="RDU194" s="58"/>
      <c r="RDV194" s="58"/>
      <c r="RDW194" s="58"/>
      <c r="RDX194" s="58"/>
      <c r="RDY194" s="58"/>
      <c r="RDZ194" s="58"/>
      <c r="REA194" s="58"/>
      <c r="REB194" s="58"/>
      <c r="REC194" s="58"/>
      <c r="RED194" s="58"/>
      <c r="REE194" s="58"/>
      <c r="REF194" s="58"/>
      <c r="REG194" s="58"/>
      <c r="REH194" s="58"/>
      <c r="REI194" s="58"/>
      <c r="REJ194" s="58"/>
      <c r="REK194" s="58"/>
      <c r="REL194" s="58"/>
      <c r="REM194" s="58"/>
      <c r="REN194" s="58"/>
      <c r="REO194" s="58"/>
      <c r="REP194" s="58"/>
      <c r="REQ194" s="58"/>
      <c r="RER194" s="58"/>
      <c r="RES194" s="58"/>
      <c r="RET194" s="58"/>
      <c r="REU194" s="58"/>
      <c r="REV194" s="58"/>
      <c r="REW194" s="58"/>
      <c r="REX194" s="58"/>
      <c r="REY194" s="58"/>
      <c r="REZ194" s="58"/>
      <c r="RFA194" s="58"/>
      <c r="RFB194" s="58"/>
      <c r="RFC194" s="58"/>
      <c r="RFD194" s="58"/>
      <c r="RFE194" s="58"/>
      <c r="RFF194" s="58"/>
      <c r="RFG194" s="58"/>
      <c r="RFH194" s="58"/>
      <c r="RFI194" s="58"/>
      <c r="RFJ194" s="58"/>
      <c r="RFK194" s="58"/>
      <c r="RFL194" s="58"/>
      <c r="RFM194" s="58"/>
      <c r="RFN194" s="58"/>
      <c r="RFO194" s="58"/>
      <c r="RFP194" s="58"/>
      <c r="RFQ194" s="58"/>
      <c r="RFR194" s="58"/>
      <c r="RFS194" s="58"/>
      <c r="RFT194" s="58"/>
      <c r="RFU194" s="58"/>
      <c r="RFV194" s="58"/>
      <c r="RFW194" s="58"/>
      <c r="RFX194" s="58"/>
      <c r="RFY194" s="58"/>
      <c r="RFZ194" s="58"/>
      <c r="RGA194" s="58"/>
      <c r="RGB194" s="58"/>
      <c r="RGC194" s="58"/>
      <c r="RGD194" s="58"/>
      <c r="RGE194" s="58"/>
      <c r="RGF194" s="58"/>
      <c r="RGG194" s="58"/>
      <c r="RGH194" s="58"/>
      <c r="RGI194" s="58"/>
      <c r="RGJ194" s="58"/>
      <c r="RGK194" s="58"/>
      <c r="RGL194" s="58"/>
      <c r="RGM194" s="58"/>
      <c r="RGN194" s="58"/>
      <c r="RGO194" s="58"/>
      <c r="RGP194" s="58"/>
      <c r="RGQ194" s="58"/>
      <c r="RGR194" s="58"/>
      <c r="RGS194" s="58"/>
      <c r="RGT194" s="58"/>
      <c r="RGU194" s="58"/>
      <c r="RGV194" s="58"/>
      <c r="RGW194" s="58"/>
      <c r="RGX194" s="58"/>
      <c r="RGY194" s="58"/>
      <c r="RGZ194" s="58"/>
      <c r="RHA194" s="58"/>
      <c r="RHB194" s="58"/>
      <c r="RHC194" s="58"/>
      <c r="RHD194" s="58"/>
      <c r="RHE194" s="58"/>
      <c r="RHF194" s="58"/>
      <c r="RHG194" s="58"/>
      <c r="RHH194" s="58"/>
      <c r="RHI194" s="58"/>
      <c r="RHJ194" s="58"/>
      <c r="RHK194" s="58"/>
      <c r="RHL194" s="58"/>
      <c r="RHM194" s="58"/>
      <c r="RHN194" s="58"/>
      <c r="RHO194" s="58"/>
      <c r="RHP194" s="58"/>
      <c r="RHQ194" s="58"/>
      <c r="RHR194" s="58"/>
      <c r="RHS194" s="58"/>
      <c r="RHT194" s="58"/>
      <c r="RHU194" s="58"/>
      <c r="RHV194" s="58"/>
      <c r="RHW194" s="58"/>
      <c r="RHX194" s="58"/>
      <c r="RHY194" s="58"/>
      <c r="RHZ194" s="58"/>
      <c r="RIA194" s="58"/>
      <c r="RIB194" s="58"/>
      <c r="RIC194" s="58"/>
      <c r="RID194" s="58"/>
      <c r="RIE194" s="58"/>
      <c r="RIF194" s="58"/>
      <c r="RIG194" s="58"/>
      <c r="RIH194" s="58"/>
      <c r="RII194" s="58"/>
      <c r="RIJ194" s="58"/>
      <c r="RIK194" s="58"/>
      <c r="RIL194" s="58"/>
      <c r="RIM194" s="58"/>
      <c r="RIN194" s="58"/>
      <c r="RIO194" s="58"/>
      <c r="RIP194" s="58"/>
      <c r="RIQ194" s="58"/>
      <c r="RIR194" s="58"/>
      <c r="RIS194" s="58"/>
      <c r="RIT194" s="58"/>
      <c r="RIU194" s="58"/>
      <c r="RIV194" s="58"/>
      <c r="RIW194" s="58"/>
      <c r="RIX194" s="58"/>
      <c r="RIY194" s="58"/>
      <c r="RIZ194" s="58"/>
      <c r="RJA194" s="58"/>
      <c r="RJB194" s="58"/>
      <c r="RJC194" s="58"/>
      <c r="RJD194" s="58"/>
      <c r="RJE194" s="58"/>
      <c r="RJF194" s="58"/>
      <c r="RJG194" s="58"/>
      <c r="RJH194" s="58"/>
      <c r="RJI194" s="58"/>
      <c r="RJJ194" s="58"/>
      <c r="RJK194" s="58"/>
      <c r="RJL194" s="58"/>
      <c r="RJM194" s="58"/>
      <c r="RJN194" s="58"/>
      <c r="RJO194" s="58"/>
      <c r="RJP194" s="58"/>
      <c r="RJQ194" s="58"/>
      <c r="RJR194" s="58"/>
      <c r="RJS194" s="58"/>
      <c r="RJT194" s="58"/>
      <c r="RJU194" s="58"/>
      <c r="RJV194" s="58"/>
      <c r="RJW194" s="58"/>
      <c r="RJX194" s="58"/>
      <c r="RJY194" s="58"/>
      <c r="RJZ194" s="58"/>
      <c r="RKA194" s="58"/>
      <c r="RKB194" s="58"/>
      <c r="RKC194" s="58"/>
      <c r="RKD194" s="58"/>
      <c r="RKE194" s="58"/>
      <c r="RKF194" s="58"/>
      <c r="RKG194" s="58"/>
      <c r="RKH194" s="58"/>
      <c r="RKI194" s="58"/>
      <c r="RKJ194" s="58"/>
      <c r="RKK194" s="58"/>
      <c r="RKL194" s="58"/>
      <c r="RKM194" s="58"/>
      <c r="RKN194" s="58"/>
      <c r="RKO194" s="58"/>
      <c r="RKP194" s="58"/>
      <c r="RKQ194" s="58"/>
      <c r="RKR194" s="58"/>
      <c r="RKS194" s="58"/>
      <c r="RKT194" s="58"/>
      <c r="RKU194" s="58"/>
      <c r="RKV194" s="58"/>
      <c r="RKW194" s="58"/>
      <c r="RKX194" s="58"/>
      <c r="RKY194" s="58"/>
      <c r="RKZ194" s="58"/>
      <c r="RLA194" s="58"/>
      <c r="RLB194" s="58"/>
      <c r="RLC194" s="58"/>
      <c r="RLD194" s="58"/>
      <c r="RLE194" s="58"/>
      <c r="RLF194" s="58"/>
      <c r="RLG194" s="58"/>
      <c r="RLH194" s="58"/>
      <c r="RLI194" s="58"/>
      <c r="RLJ194" s="58"/>
      <c r="RLK194" s="58"/>
      <c r="RLL194" s="58"/>
      <c r="RLM194" s="58"/>
      <c r="RLN194" s="58"/>
      <c r="RLO194" s="58"/>
      <c r="RLP194" s="58"/>
      <c r="RLQ194" s="58"/>
      <c r="RLR194" s="58"/>
      <c r="RLS194" s="58"/>
      <c r="RLT194" s="58"/>
      <c r="RLU194" s="58"/>
      <c r="RLV194" s="58"/>
      <c r="RLW194" s="58"/>
      <c r="RLX194" s="58"/>
      <c r="RLY194" s="58"/>
      <c r="RLZ194" s="58"/>
      <c r="RMA194" s="58"/>
      <c r="RMB194" s="58"/>
      <c r="RMC194" s="58"/>
      <c r="RMD194" s="58"/>
      <c r="RME194" s="58"/>
      <c r="RMF194" s="58"/>
      <c r="RMG194" s="58"/>
      <c r="RMH194" s="58"/>
      <c r="RMI194" s="58"/>
      <c r="RMJ194" s="58"/>
      <c r="RMK194" s="58"/>
      <c r="RML194" s="58"/>
      <c r="RMM194" s="58"/>
      <c r="RMN194" s="58"/>
      <c r="RMO194" s="58"/>
      <c r="RMP194" s="58"/>
      <c r="RMQ194" s="58"/>
      <c r="RMR194" s="58"/>
      <c r="RMS194" s="58"/>
      <c r="RMT194" s="58"/>
      <c r="RMU194" s="58"/>
      <c r="RMV194" s="58"/>
      <c r="RMW194" s="58"/>
      <c r="RMX194" s="58"/>
      <c r="RMY194" s="58"/>
      <c r="RMZ194" s="58"/>
      <c r="RNA194" s="58"/>
      <c r="RNB194" s="58"/>
      <c r="RNC194" s="58"/>
      <c r="RND194" s="58"/>
      <c r="RNE194" s="58"/>
      <c r="RNF194" s="58"/>
      <c r="RNG194" s="58"/>
      <c r="RNH194" s="58"/>
      <c r="RNI194" s="58"/>
      <c r="RNJ194" s="58"/>
      <c r="RNK194" s="58"/>
      <c r="RNL194" s="58"/>
      <c r="RNM194" s="58"/>
      <c r="RNN194" s="58"/>
      <c r="RNO194" s="58"/>
      <c r="RNP194" s="58"/>
      <c r="RNQ194" s="58"/>
      <c r="RNR194" s="58"/>
      <c r="RNS194" s="58"/>
      <c r="RNT194" s="58"/>
      <c r="RNU194" s="58"/>
      <c r="RNV194" s="58"/>
      <c r="RNW194" s="58"/>
      <c r="RNX194" s="58"/>
      <c r="RNY194" s="58"/>
      <c r="RNZ194" s="58"/>
      <c r="ROA194" s="58"/>
      <c r="ROB194" s="58"/>
      <c r="ROC194" s="58"/>
      <c r="ROD194" s="58"/>
      <c r="ROE194" s="58"/>
      <c r="ROF194" s="58"/>
      <c r="ROG194" s="58"/>
      <c r="ROH194" s="58"/>
      <c r="ROI194" s="58"/>
      <c r="ROJ194" s="58"/>
      <c r="ROK194" s="58"/>
      <c r="ROL194" s="58"/>
      <c r="ROM194" s="58"/>
      <c r="RON194" s="58"/>
      <c r="ROO194" s="58"/>
      <c r="ROP194" s="58"/>
      <c r="ROQ194" s="58"/>
      <c r="ROR194" s="58"/>
      <c r="ROS194" s="58"/>
      <c r="ROT194" s="58"/>
      <c r="ROU194" s="58"/>
      <c r="ROV194" s="58"/>
      <c r="ROW194" s="58"/>
      <c r="ROX194" s="58"/>
      <c r="ROY194" s="58"/>
      <c r="ROZ194" s="58"/>
      <c r="RPA194" s="58"/>
      <c r="RPB194" s="58"/>
      <c r="RPC194" s="58"/>
      <c r="RPD194" s="58"/>
      <c r="RPE194" s="58"/>
      <c r="RPF194" s="58"/>
      <c r="RPG194" s="58"/>
      <c r="RPH194" s="58"/>
      <c r="RPI194" s="58"/>
      <c r="RPJ194" s="58"/>
      <c r="RPK194" s="58"/>
      <c r="RPL194" s="58"/>
      <c r="RPM194" s="58"/>
      <c r="RPN194" s="58"/>
      <c r="RPO194" s="58"/>
      <c r="RPP194" s="58"/>
      <c r="RPQ194" s="58"/>
      <c r="RPR194" s="58"/>
      <c r="RPS194" s="58"/>
      <c r="RPT194" s="58"/>
      <c r="RPU194" s="58"/>
      <c r="RPV194" s="58"/>
      <c r="RPW194" s="58"/>
      <c r="RPX194" s="58"/>
      <c r="RPY194" s="58"/>
      <c r="RPZ194" s="58"/>
      <c r="RQA194" s="58"/>
      <c r="RQB194" s="58"/>
      <c r="RQC194" s="58"/>
      <c r="RQD194" s="58"/>
      <c r="RQE194" s="58"/>
      <c r="RQF194" s="58"/>
      <c r="RQG194" s="58"/>
      <c r="RQH194" s="58"/>
      <c r="RQI194" s="58"/>
      <c r="RQJ194" s="58"/>
      <c r="RQK194" s="58"/>
      <c r="RQL194" s="58"/>
      <c r="RQM194" s="58"/>
      <c r="RQN194" s="58"/>
      <c r="RQO194" s="58"/>
      <c r="RQP194" s="58"/>
      <c r="RQQ194" s="58"/>
      <c r="RQR194" s="58"/>
      <c r="RQS194" s="58"/>
      <c r="RQT194" s="58"/>
      <c r="RQU194" s="58"/>
      <c r="RQV194" s="58"/>
      <c r="RQW194" s="58"/>
      <c r="RQX194" s="58"/>
      <c r="RQY194" s="58"/>
      <c r="RQZ194" s="58"/>
      <c r="RRA194" s="58"/>
      <c r="RRB194" s="58"/>
      <c r="RRC194" s="58"/>
      <c r="RRD194" s="58"/>
      <c r="RRE194" s="58"/>
      <c r="RRF194" s="58"/>
      <c r="RRG194" s="58"/>
      <c r="RRH194" s="58"/>
      <c r="RRI194" s="58"/>
      <c r="RRJ194" s="58"/>
      <c r="RRK194" s="58"/>
      <c r="RRL194" s="58"/>
      <c r="RRM194" s="58"/>
      <c r="RRN194" s="58"/>
      <c r="RRO194" s="58"/>
      <c r="RRP194" s="58"/>
      <c r="RRQ194" s="58"/>
      <c r="RRR194" s="58"/>
      <c r="RRS194" s="58"/>
      <c r="RRT194" s="58"/>
      <c r="RRU194" s="58"/>
      <c r="RRV194" s="58"/>
      <c r="RRW194" s="58"/>
      <c r="RRX194" s="58"/>
      <c r="RRY194" s="58"/>
      <c r="RRZ194" s="58"/>
      <c r="RSA194" s="58"/>
      <c r="RSB194" s="58"/>
      <c r="RSC194" s="58"/>
      <c r="RSD194" s="58"/>
      <c r="RSE194" s="58"/>
      <c r="RSF194" s="58"/>
      <c r="RSG194" s="58"/>
      <c r="RSH194" s="58"/>
      <c r="RSI194" s="58"/>
      <c r="RSJ194" s="58"/>
      <c r="RSK194" s="58"/>
      <c r="RSL194" s="58"/>
      <c r="RSM194" s="58"/>
      <c r="RSN194" s="58"/>
      <c r="RSO194" s="58"/>
      <c r="RSP194" s="58"/>
      <c r="RSQ194" s="58"/>
      <c r="RSR194" s="58"/>
      <c r="RSS194" s="58"/>
      <c r="RST194" s="58"/>
      <c r="RSU194" s="58"/>
      <c r="RSV194" s="58"/>
      <c r="RSW194" s="58"/>
      <c r="RSX194" s="58"/>
      <c r="RSY194" s="58"/>
      <c r="RSZ194" s="58"/>
      <c r="RTA194" s="58"/>
      <c r="RTB194" s="58"/>
      <c r="RTC194" s="58"/>
      <c r="RTD194" s="58"/>
      <c r="RTE194" s="58"/>
      <c r="RTF194" s="58"/>
      <c r="RTG194" s="58"/>
      <c r="RTH194" s="58"/>
      <c r="RTI194" s="58"/>
      <c r="RTJ194" s="58"/>
      <c r="RTK194" s="58"/>
      <c r="RTL194" s="58"/>
      <c r="RTM194" s="58"/>
      <c r="RTN194" s="58"/>
      <c r="RTO194" s="58"/>
      <c r="RTP194" s="58"/>
      <c r="RTQ194" s="58"/>
      <c r="RTR194" s="58"/>
      <c r="RTS194" s="58"/>
      <c r="RTT194" s="58"/>
      <c r="RTU194" s="58"/>
      <c r="RTV194" s="58"/>
      <c r="RTW194" s="58"/>
      <c r="RTX194" s="58"/>
      <c r="RTY194" s="58"/>
      <c r="RTZ194" s="58"/>
      <c r="RUA194" s="58"/>
      <c r="RUB194" s="58"/>
      <c r="RUC194" s="58"/>
      <c r="RUD194" s="58"/>
      <c r="RUE194" s="58"/>
      <c r="RUF194" s="58"/>
      <c r="RUG194" s="58"/>
      <c r="RUH194" s="58"/>
      <c r="RUI194" s="58"/>
      <c r="RUJ194" s="58"/>
      <c r="RUK194" s="58"/>
      <c r="RUL194" s="58"/>
      <c r="RUM194" s="58"/>
      <c r="RUN194" s="58"/>
      <c r="RUO194" s="58"/>
      <c r="RUP194" s="58"/>
      <c r="RUQ194" s="58"/>
      <c r="RUR194" s="58"/>
      <c r="RUS194" s="58"/>
      <c r="RUT194" s="58"/>
      <c r="RUU194" s="58"/>
      <c r="RUV194" s="58"/>
      <c r="RUW194" s="58"/>
      <c r="RUX194" s="58"/>
      <c r="RUY194" s="58"/>
      <c r="RUZ194" s="58"/>
      <c r="RVA194" s="58"/>
      <c r="RVB194" s="58"/>
      <c r="RVC194" s="58"/>
      <c r="RVD194" s="58"/>
      <c r="RVE194" s="58"/>
      <c r="RVF194" s="58"/>
      <c r="RVG194" s="58"/>
      <c r="RVH194" s="58"/>
      <c r="RVI194" s="58"/>
      <c r="RVJ194" s="58"/>
      <c r="RVK194" s="58"/>
      <c r="RVL194" s="58"/>
      <c r="RVM194" s="58"/>
      <c r="RVN194" s="58"/>
      <c r="RVO194" s="58"/>
      <c r="RVP194" s="58"/>
      <c r="RVQ194" s="58"/>
      <c r="RVR194" s="58"/>
      <c r="RVS194" s="58"/>
      <c r="RVT194" s="58"/>
      <c r="RVU194" s="58"/>
      <c r="RVV194" s="58"/>
      <c r="RVW194" s="58"/>
      <c r="RVX194" s="58"/>
      <c r="RVY194" s="58"/>
      <c r="RVZ194" s="58"/>
      <c r="RWA194" s="58"/>
      <c r="RWB194" s="58"/>
      <c r="RWC194" s="58"/>
      <c r="RWD194" s="58"/>
      <c r="RWE194" s="58"/>
      <c r="RWF194" s="58"/>
      <c r="RWG194" s="58"/>
      <c r="RWH194" s="58"/>
      <c r="RWI194" s="58"/>
      <c r="RWJ194" s="58"/>
      <c r="RWK194" s="58"/>
      <c r="RWL194" s="58"/>
      <c r="RWM194" s="58"/>
      <c r="RWN194" s="58"/>
      <c r="RWO194" s="58"/>
      <c r="RWP194" s="58"/>
      <c r="RWQ194" s="58"/>
      <c r="RWR194" s="58"/>
      <c r="RWS194" s="58"/>
      <c r="RWT194" s="58"/>
      <c r="RWU194" s="58"/>
      <c r="RWV194" s="58"/>
      <c r="RWW194" s="58"/>
      <c r="RWX194" s="58"/>
      <c r="RWY194" s="58"/>
      <c r="RWZ194" s="58"/>
      <c r="RXA194" s="58"/>
      <c r="RXB194" s="58"/>
      <c r="RXC194" s="58"/>
      <c r="RXD194" s="58"/>
      <c r="RXE194" s="58"/>
      <c r="RXF194" s="58"/>
      <c r="RXG194" s="58"/>
      <c r="RXH194" s="58"/>
      <c r="RXI194" s="58"/>
      <c r="RXJ194" s="58"/>
      <c r="RXK194" s="58"/>
      <c r="RXL194" s="58"/>
      <c r="RXM194" s="58"/>
      <c r="RXN194" s="58"/>
      <c r="RXO194" s="58"/>
      <c r="RXP194" s="58"/>
      <c r="RXQ194" s="58"/>
      <c r="RXR194" s="58"/>
      <c r="RXS194" s="58"/>
      <c r="RXT194" s="58"/>
      <c r="RXU194" s="58"/>
      <c r="RXV194" s="58"/>
      <c r="RXW194" s="58"/>
      <c r="RXX194" s="58"/>
      <c r="RXY194" s="58"/>
      <c r="RXZ194" s="58"/>
      <c r="RYA194" s="58"/>
      <c r="RYB194" s="58"/>
      <c r="RYC194" s="58"/>
      <c r="RYD194" s="58"/>
      <c r="RYE194" s="58"/>
      <c r="RYF194" s="58"/>
      <c r="RYG194" s="58"/>
      <c r="RYH194" s="58"/>
      <c r="RYI194" s="58"/>
      <c r="RYJ194" s="58"/>
      <c r="RYK194" s="58"/>
      <c r="RYL194" s="58"/>
      <c r="RYM194" s="58"/>
      <c r="RYN194" s="58"/>
      <c r="RYO194" s="58"/>
      <c r="RYP194" s="58"/>
      <c r="RYQ194" s="58"/>
      <c r="RYR194" s="58"/>
      <c r="RYS194" s="58"/>
      <c r="RYT194" s="58"/>
      <c r="RYU194" s="58"/>
      <c r="RYV194" s="58"/>
      <c r="RYW194" s="58"/>
      <c r="RYX194" s="58"/>
      <c r="RYY194" s="58"/>
      <c r="RYZ194" s="58"/>
      <c r="RZA194" s="58"/>
      <c r="RZB194" s="58"/>
      <c r="RZC194" s="58"/>
      <c r="RZD194" s="58"/>
      <c r="RZE194" s="58"/>
      <c r="RZF194" s="58"/>
      <c r="RZG194" s="58"/>
      <c r="RZH194" s="58"/>
      <c r="RZI194" s="58"/>
      <c r="RZJ194" s="58"/>
      <c r="RZK194" s="58"/>
      <c r="RZL194" s="58"/>
      <c r="RZM194" s="58"/>
      <c r="RZN194" s="58"/>
      <c r="RZO194" s="58"/>
      <c r="RZP194" s="58"/>
      <c r="RZQ194" s="58"/>
      <c r="RZR194" s="58"/>
      <c r="RZS194" s="58"/>
      <c r="RZT194" s="58"/>
      <c r="RZU194" s="58"/>
      <c r="RZV194" s="58"/>
      <c r="RZW194" s="58"/>
      <c r="RZX194" s="58"/>
      <c r="RZY194" s="58"/>
      <c r="RZZ194" s="58"/>
      <c r="SAA194" s="58"/>
      <c r="SAB194" s="58"/>
      <c r="SAC194" s="58"/>
      <c r="SAD194" s="58"/>
      <c r="SAE194" s="58"/>
      <c r="SAF194" s="58"/>
      <c r="SAG194" s="58"/>
      <c r="SAH194" s="58"/>
      <c r="SAI194" s="58"/>
      <c r="SAJ194" s="58"/>
      <c r="SAK194" s="58"/>
      <c r="SAL194" s="58"/>
      <c r="SAM194" s="58"/>
      <c r="SAN194" s="58"/>
      <c r="SAO194" s="58"/>
      <c r="SAP194" s="58"/>
      <c r="SAQ194" s="58"/>
      <c r="SAR194" s="58"/>
      <c r="SAS194" s="58"/>
      <c r="SAT194" s="58"/>
      <c r="SAU194" s="58"/>
      <c r="SAV194" s="58"/>
      <c r="SAW194" s="58"/>
      <c r="SAX194" s="58"/>
      <c r="SAY194" s="58"/>
      <c r="SAZ194" s="58"/>
      <c r="SBA194" s="58"/>
      <c r="SBB194" s="58"/>
      <c r="SBC194" s="58"/>
      <c r="SBD194" s="58"/>
      <c r="SBE194" s="58"/>
      <c r="SBF194" s="58"/>
      <c r="SBG194" s="58"/>
      <c r="SBH194" s="58"/>
      <c r="SBI194" s="58"/>
      <c r="SBJ194" s="58"/>
      <c r="SBK194" s="58"/>
      <c r="SBL194" s="58"/>
      <c r="SBM194" s="58"/>
      <c r="SBN194" s="58"/>
      <c r="SBO194" s="58"/>
      <c r="SBP194" s="58"/>
      <c r="SBQ194" s="58"/>
      <c r="SBR194" s="58"/>
      <c r="SBS194" s="58"/>
      <c r="SBT194" s="58"/>
      <c r="SBU194" s="58"/>
      <c r="SBV194" s="58"/>
      <c r="SBW194" s="58"/>
      <c r="SBX194" s="58"/>
      <c r="SBY194" s="58"/>
      <c r="SBZ194" s="58"/>
      <c r="SCA194" s="58"/>
      <c r="SCB194" s="58"/>
      <c r="SCC194" s="58"/>
      <c r="SCD194" s="58"/>
      <c r="SCE194" s="58"/>
      <c r="SCF194" s="58"/>
      <c r="SCG194" s="58"/>
      <c r="SCH194" s="58"/>
      <c r="SCI194" s="58"/>
      <c r="SCJ194" s="58"/>
      <c r="SCK194" s="58"/>
      <c r="SCL194" s="58"/>
      <c r="SCM194" s="58"/>
      <c r="SCN194" s="58"/>
      <c r="SCO194" s="58"/>
      <c r="SCP194" s="58"/>
      <c r="SCQ194" s="58"/>
      <c r="SCR194" s="58"/>
      <c r="SCS194" s="58"/>
      <c r="SCT194" s="58"/>
      <c r="SCU194" s="58"/>
      <c r="SCV194" s="58"/>
      <c r="SCW194" s="58"/>
      <c r="SCX194" s="58"/>
      <c r="SCY194" s="58"/>
      <c r="SCZ194" s="58"/>
      <c r="SDA194" s="58"/>
      <c r="SDB194" s="58"/>
      <c r="SDC194" s="58"/>
      <c r="SDD194" s="58"/>
      <c r="SDE194" s="58"/>
      <c r="SDF194" s="58"/>
      <c r="SDG194" s="58"/>
      <c r="SDH194" s="58"/>
      <c r="SDI194" s="58"/>
      <c r="SDJ194" s="58"/>
      <c r="SDK194" s="58"/>
      <c r="SDL194" s="58"/>
      <c r="SDM194" s="58"/>
      <c r="SDN194" s="58"/>
      <c r="SDO194" s="58"/>
      <c r="SDP194" s="58"/>
      <c r="SDQ194" s="58"/>
      <c r="SDR194" s="58"/>
      <c r="SDS194" s="58"/>
      <c r="SDT194" s="58"/>
      <c r="SDU194" s="58"/>
      <c r="SDV194" s="58"/>
      <c r="SDW194" s="58"/>
      <c r="SDX194" s="58"/>
      <c r="SDY194" s="58"/>
      <c r="SDZ194" s="58"/>
      <c r="SEA194" s="58"/>
      <c r="SEB194" s="58"/>
      <c r="SEC194" s="58"/>
      <c r="SED194" s="58"/>
      <c r="SEE194" s="58"/>
      <c r="SEF194" s="58"/>
      <c r="SEG194" s="58"/>
      <c r="SEH194" s="58"/>
      <c r="SEI194" s="58"/>
      <c r="SEJ194" s="58"/>
      <c r="SEK194" s="58"/>
      <c r="SEL194" s="58"/>
      <c r="SEM194" s="58"/>
      <c r="SEN194" s="58"/>
      <c r="SEO194" s="58"/>
      <c r="SEP194" s="58"/>
      <c r="SEQ194" s="58"/>
      <c r="SER194" s="58"/>
      <c r="SES194" s="58"/>
      <c r="SET194" s="58"/>
      <c r="SEU194" s="58"/>
      <c r="SEV194" s="58"/>
      <c r="SEW194" s="58"/>
      <c r="SEX194" s="58"/>
      <c r="SEY194" s="58"/>
      <c r="SEZ194" s="58"/>
      <c r="SFA194" s="58"/>
      <c r="SFB194" s="58"/>
      <c r="SFC194" s="58"/>
      <c r="SFD194" s="58"/>
      <c r="SFE194" s="58"/>
      <c r="SFF194" s="58"/>
      <c r="SFG194" s="58"/>
      <c r="SFH194" s="58"/>
      <c r="SFI194" s="58"/>
      <c r="SFJ194" s="58"/>
      <c r="SFK194" s="58"/>
      <c r="SFL194" s="58"/>
      <c r="SFM194" s="58"/>
      <c r="SFN194" s="58"/>
      <c r="SFO194" s="58"/>
      <c r="SFP194" s="58"/>
      <c r="SFQ194" s="58"/>
      <c r="SFR194" s="58"/>
      <c r="SFS194" s="58"/>
      <c r="SFT194" s="58"/>
      <c r="SFU194" s="58"/>
      <c r="SFV194" s="58"/>
      <c r="SFW194" s="58"/>
      <c r="SFX194" s="58"/>
      <c r="SFY194" s="58"/>
      <c r="SFZ194" s="58"/>
      <c r="SGA194" s="58"/>
      <c r="SGB194" s="58"/>
      <c r="SGC194" s="58"/>
      <c r="SGD194" s="58"/>
      <c r="SGE194" s="58"/>
      <c r="SGF194" s="58"/>
      <c r="SGG194" s="58"/>
      <c r="SGH194" s="58"/>
      <c r="SGI194" s="58"/>
      <c r="SGJ194" s="58"/>
      <c r="SGK194" s="58"/>
      <c r="SGL194" s="58"/>
      <c r="SGM194" s="58"/>
      <c r="SGN194" s="58"/>
      <c r="SGO194" s="58"/>
      <c r="SGP194" s="58"/>
      <c r="SGQ194" s="58"/>
      <c r="SGR194" s="58"/>
      <c r="SGS194" s="58"/>
      <c r="SGT194" s="58"/>
      <c r="SGU194" s="58"/>
      <c r="SGV194" s="58"/>
      <c r="SGW194" s="58"/>
      <c r="SGX194" s="58"/>
      <c r="SGY194" s="58"/>
      <c r="SGZ194" s="58"/>
      <c r="SHA194" s="58"/>
      <c r="SHB194" s="58"/>
      <c r="SHC194" s="58"/>
      <c r="SHD194" s="58"/>
      <c r="SHE194" s="58"/>
      <c r="SHF194" s="58"/>
      <c r="SHG194" s="58"/>
      <c r="SHH194" s="58"/>
      <c r="SHI194" s="58"/>
      <c r="SHJ194" s="58"/>
      <c r="SHK194" s="58"/>
      <c r="SHL194" s="58"/>
      <c r="SHM194" s="58"/>
      <c r="SHN194" s="58"/>
      <c r="SHO194" s="58"/>
      <c r="SHP194" s="58"/>
      <c r="SHQ194" s="58"/>
      <c r="SHR194" s="58"/>
      <c r="SHS194" s="58"/>
      <c r="SHT194" s="58"/>
      <c r="SHU194" s="58"/>
      <c r="SHV194" s="58"/>
      <c r="SHW194" s="58"/>
      <c r="SHX194" s="58"/>
      <c r="SHY194" s="58"/>
      <c r="SHZ194" s="58"/>
      <c r="SIA194" s="58"/>
      <c r="SIB194" s="58"/>
      <c r="SIC194" s="58"/>
      <c r="SID194" s="58"/>
      <c r="SIE194" s="58"/>
      <c r="SIF194" s="58"/>
      <c r="SIG194" s="58"/>
      <c r="SIH194" s="58"/>
      <c r="SII194" s="58"/>
      <c r="SIJ194" s="58"/>
      <c r="SIK194" s="58"/>
      <c r="SIL194" s="58"/>
      <c r="SIM194" s="58"/>
      <c r="SIN194" s="58"/>
      <c r="SIO194" s="58"/>
      <c r="SIP194" s="58"/>
      <c r="SIQ194" s="58"/>
      <c r="SIR194" s="58"/>
      <c r="SIS194" s="58"/>
      <c r="SIT194" s="58"/>
      <c r="SIU194" s="58"/>
      <c r="SIV194" s="58"/>
      <c r="SIW194" s="58"/>
      <c r="SIX194" s="58"/>
      <c r="SIY194" s="58"/>
      <c r="SIZ194" s="58"/>
      <c r="SJA194" s="58"/>
      <c r="SJB194" s="58"/>
      <c r="SJC194" s="58"/>
      <c r="SJD194" s="58"/>
      <c r="SJE194" s="58"/>
      <c r="SJF194" s="58"/>
      <c r="SJG194" s="58"/>
      <c r="SJH194" s="58"/>
      <c r="SJI194" s="58"/>
      <c r="SJJ194" s="58"/>
      <c r="SJK194" s="58"/>
      <c r="SJL194" s="58"/>
      <c r="SJM194" s="58"/>
      <c r="SJN194" s="58"/>
      <c r="SJO194" s="58"/>
      <c r="SJP194" s="58"/>
      <c r="SJQ194" s="58"/>
      <c r="SJR194" s="58"/>
      <c r="SJS194" s="58"/>
      <c r="SJT194" s="58"/>
      <c r="SJU194" s="58"/>
      <c r="SJV194" s="58"/>
      <c r="SJW194" s="58"/>
      <c r="SJX194" s="58"/>
      <c r="SJY194" s="58"/>
      <c r="SJZ194" s="58"/>
      <c r="SKA194" s="58"/>
      <c r="SKB194" s="58"/>
      <c r="SKC194" s="58"/>
      <c r="SKD194" s="58"/>
      <c r="SKE194" s="58"/>
      <c r="SKF194" s="58"/>
      <c r="SKG194" s="58"/>
      <c r="SKH194" s="58"/>
      <c r="SKI194" s="58"/>
      <c r="SKJ194" s="58"/>
      <c r="SKK194" s="58"/>
      <c r="SKL194" s="58"/>
      <c r="SKM194" s="58"/>
      <c r="SKN194" s="58"/>
      <c r="SKO194" s="58"/>
      <c r="SKP194" s="58"/>
      <c r="SKQ194" s="58"/>
      <c r="SKR194" s="58"/>
      <c r="SKS194" s="58"/>
      <c r="SKT194" s="58"/>
      <c r="SKU194" s="58"/>
      <c r="SKV194" s="58"/>
      <c r="SKW194" s="58"/>
      <c r="SKX194" s="58"/>
      <c r="SKY194" s="58"/>
      <c r="SKZ194" s="58"/>
      <c r="SLA194" s="58"/>
      <c r="SLB194" s="58"/>
      <c r="SLC194" s="58"/>
      <c r="SLD194" s="58"/>
      <c r="SLE194" s="58"/>
      <c r="SLF194" s="58"/>
      <c r="SLG194" s="58"/>
      <c r="SLH194" s="58"/>
      <c r="SLI194" s="58"/>
      <c r="SLJ194" s="58"/>
      <c r="SLK194" s="58"/>
      <c r="SLL194" s="58"/>
      <c r="SLM194" s="58"/>
      <c r="SLN194" s="58"/>
      <c r="SLO194" s="58"/>
      <c r="SLP194" s="58"/>
      <c r="SLQ194" s="58"/>
      <c r="SLR194" s="58"/>
      <c r="SLS194" s="58"/>
      <c r="SLT194" s="58"/>
      <c r="SLU194" s="58"/>
      <c r="SLV194" s="58"/>
      <c r="SLW194" s="58"/>
      <c r="SLX194" s="58"/>
      <c r="SLY194" s="58"/>
      <c r="SLZ194" s="58"/>
      <c r="SMA194" s="58"/>
      <c r="SMB194" s="58"/>
      <c r="SMC194" s="58"/>
      <c r="SMD194" s="58"/>
      <c r="SME194" s="58"/>
      <c r="SMF194" s="58"/>
      <c r="SMG194" s="58"/>
      <c r="SMH194" s="58"/>
      <c r="SMI194" s="58"/>
      <c r="SMJ194" s="58"/>
      <c r="SMK194" s="58"/>
      <c r="SML194" s="58"/>
      <c r="SMM194" s="58"/>
      <c r="SMN194" s="58"/>
      <c r="SMO194" s="58"/>
      <c r="SMP194" s="58"/>
      <c r="SMQ194" s="58"/>
      <c r="SMR194" s="58"/>
      <c r="SMS194" s="58"/>
      <c r="SMT194" s="58"/>
      <c r="SMU194" s="58"/>
      <c r="SMV194" s="58"/>
      <c r="SMW194" s="58"/>
      <c r="SMX194" s="58"/>
      <c r="SMY194" s="58"/>
      <c r="SMZ194" s="58"/>
      <c r="SNA194" s="58"/>
      <c r="SNB194" s="58"/>
      <c r="SNC194" s="58"/>
      <c r="SND194" s="58"/>
      <c r="SNE194" s="58"/>
      <c r="SNF194" s="58"/>
      <c r="SNG194" s="58"/>
      <c r="SNH194" s="58"/>
      <c r="SNI194" s="58"/>
      <c r="SNJ194" s="58"/>
      <c r="SNK194" s="58"/>
      <c r="SNL194" s="58"/>
      <c r="SNM194" s="58"/>
      <c r="SNN194" s="58"/>
      <c r="SNO194" s="58"/>
      <c r="SNP194" s="58"/>
      <c r="SNQ194" s="58"/>
      <c r="SNR194" s="58"/>
      <c r="SNS194" s="58"/>
      <c r="SNT194" s="58"/>
      <c r="SNU194" s="58"/>
      <c r="SNV194" s="58"/>
      <c r="SNW194" s="58"/>
      <c r="SNX194" s="58"/>
      <c r="SNY194" s="58"/>
      <c r="SNZ194" s="58"/>
      <c r="SOA194" s="58"/>
      <c r="SOB194" s="58"/>
      <c r="SOC194" s="58"/>
      <c r="SOD194" s="58"/>
      <c r="SOE194" s="58"/>
      <c r="SOF194" s="58"/>
      <c r="SOG194" s="58"/>
      <c r="SOH194" s="58"/>
      <c r="SOI194" s="58"/>
      <c r="SOJ194" s="58"/>
      <c r="SOK194" s="58"/>
      <c r="SOL194" s="58"/>
      <c r="SOM194" s="58"/>
      <c r="SON194" s="58"/>
      <c r="SOO194" s="58"/>
      <c r="SOP194" s="58"/>
      <c r="SOQ194" s="58"/>
      <c r="SOR194" s="58"/>
      <c r="SOS194" s="58"/>
      <c r="SOT194" s="58"/>
      <c r="SOU194" s="58"/>
      <c r="SOV194" s="58"/>
      <c r="SOW194" s="58"/>
      <c r="SOX194" s="58"/>
      <c r="SOY194" s="58"/>
      <c r="SOZ194" s="58"/>
      <c r="SPA194" s="58"/>
      <c r="SPB194" s="58"/>
      <c r="SPC194" s="58"/>
      <c r="SPD194" s="58"/>
      <c r="SPE194" s="58"/>
      <c r="SPF194" s="58"/>
      <c r="SPG194" s="58"/>
      <c r="SPH194" s="58"/>
      <c r="SPI194" s="58"/>
      <c r="SPJ194" s="58"/>
      <c r="SPK194" s="58"/>
      <c r="SPL194" s="58"/>
      <c r="SPM194" s="58"/>
      <c r="SPN194" s="58"/>
      <c r="SPO194" s="58"/>
      <c r="SPP194" s="58"/>
      <c r="SPQ194" s="58"/>
      <c r="SPR194" s="58"/>
      <c r="SPS194" s="58"/>
      <c r="SPT194" s="58"/>
      <c r="SPU194" s="58"/>
      <c r="SPV194" s="58"/>
      <c r="SPW194" s="58"/>
      <c r="SPX194" s="58"/>
      <c r="SPY194" s="58"/>
      <c r="SPZ194" s="58"/>
      <c r="SQA194" s="58"/>
      <c r="SQB194" s="58"/>
      <c r="SQC194" s="58"/>
      <c r="SQD194" s="58"/>
      <c r="SQE194" s="58"/>
      <c r="SQF194" s="58"/>
      <c r="SQG194" s="58"/>
      <c r="SQH194" s="58"/>
      <c r="SQI194" s="58"/>
      <c r="SQJ194" s="58"/>
      <c r="SQK194" s="58"/>
      <c r="SQL194" s="58"/>
      <c r="SQM194" s="58"/>
      <c r="SQN194" s="58"/>
      <c r="SQO194" s="58"/>
      <c r="SQP194" s="58"/>
      <c r="SQQ194" s="58"/>
      <c r="SQR194" s="58"/>
      <c r="SQS194" s="58"/>
      <c r="SQT194" s="58"/>
      <c r="SQU194" s="58"/>
      <c r="SQV194" s="58"/>
      <c r="SQW194" s="58"/>
      <c r="SQX194" s="58"/>
      <c r="SQY194" s="58"/>
      <c r="SQZ194" s="58"/>
      <c r="SRA194" s="58"/>
      <c r="SRB194" s="58"/>
      <c r="SRC194" s="58"/>
      <c r="SRD194" s="58"/>
      <c r="SRE194" s="58"/>
      <c r="SRF194" s="58"/>
      <c r="SRG194" s="58"/>
      <c r="SRH194" s="58"/>
      <c r="SRI194" s="58"/>
      <c r="SRJ194" s="58"/>
      <c r="SRK194" s="58"/>
      <c r="SRL194" s="58"/>
      <c r="SRM194" s="58"/>
      <c r="SRN194" s="58"/>
      <c r="SRO194" s="58"/>
      <c r="SRP194" s="58"/>
      <c r="SRQ194" s="58"/>
      <c r="SRR194" s="58"/>
      <c r="SRS194" s="58"/>
      <c r="SRT194" s="58"/>
      <c r="SRU194" s="58"/>
      <c r="SRV194" s="58"/>
      <c r="SRW194" s="58"/>
      <c r="SRX194" s="58"/>
      <c r="SRY194" s="58"/>
      <c r="SRZ194" s="58"/>
      <c r="SSA194" s="58"/>
      <c r="SSB194" s="58"/>
      <c r="SSC194" s="58"/>
      <c r="SSD194" s="58"/>
      <c r="SSE194" s="58"/>
      <c r="SSF194" s="58"/>
      <c r="SSG194" s="58"/>
      <c r="SSH194" s="58"/>
      <c r="SSI194" s="58"/>
      <c r="SSJ194" s="58"/>
      <c r="SSK194" s="58"/>
      <c r="SSL194" s="58"/>
      <c r="SSM194" s="58"/>
      <c r="SSN194" s="58"/>
      <c r="SSO194" s="58"/>
      <c r="SSP194" s="58"/>
      <c r="SSQ194" s="58"/>
      <c r="SSR194" s="58"/>
      <c r="SSS194" s="58"/>
      <c r="SST194" s="58"/>
      <c r="SSU194" s="58"/>
      <c r="SSV194" s="58"/>
      <c r="SSW194" s="58"/>
      <c r="SSX194" s="58"/>
      <c r="SSY194" s="58"/>
      <c r="SSZ194" s="58"/>
      <c r="STA194" s="58"/>
      <c r="STB194" s="58"/>
      <c r="STC194" s="58"/>
      <c r="STD194" s="58"/>
      <c r="STE194" s="58"/>
      <c r="STF194" s="58"/>
      <c r="STG194" s="58"/>
      <c r="STH194" s="58"/>
      <c r="STI194" s="58"/>
      <c r="STJ194" s="58"/>
      <c r="STK194" s="58"/>
      <c r="STL194" s="58"/>
      <c r="STM194" s="58"/>
      <c r="STN194" s="58"/>
      <c r="STO194" s="58"/>
      <c r="STP194" s="58"/>
      <c r="STQ194" s="58"/>
      <c r="STR194" s="58"/>
      <c r="STS194" s="58"/>
      <c r="STT194" s="58"/>
      <c r="STU194" s="58"/>
      <c r="STV194" s="58"/>
      <c r="STW194" s="58"/>
      <c r="STX194" s="58"/>
      <c r="STY194" s="58"/>
      <c r="STZ194" s="58"/>
      <c r="SUA194" s="58"/>
      <c r="SUB194" s="58"/>
      <c r="SUC194" s="58"/>
      <c r="SUD194" s="58"/>
      <c r="SUE194" s="58"/>
      <c r="SUF194" s="58"/>
      <c r="SUG194" s="58"/>
      <c r="SUH194" s="58"/>
      <c r="SUI194" s="58"/>
      <c r="SUJ194" s="58"/>
      <c r="SUK194" s="58"/>
      <c r="SUL194" s="58"/>
      <c r="SUM194" s="58"/>
      <c r="SUN194" s="58"/>
      <c r="SUO194" s="58"/>
      <c r="SUP194" s="58"/>
      <c r="SUQ194" s="58"/>
      <c r="SUR194" s="58"/>
      <c r="SUS194" s="58"/>
      <c r="SUT194" s="58"/>
      <c r="SUU194" s="58"/>
      <c r="SUV194" s="58"/>
      <c r="SUW194" s="58"/>
      <c r="SUX194" s="58"/>
      <c r="SUY194" s="58"/>
      <c r="SUZ194" s="58"/>
      <c r="SVA194" s="58"/>
      <c r="SVB194" s="58"/>
      <c r="SVC194" s="58"/>
      <c r="SVD194" s="58"/>
      <c r="SVE194" s="58"/>
      <c r="SVF194" s="58"/>
      <c r="SVG194" s="58"/>
      <c r="SVH194" s="58"/>
      <c r="SVI194" s="58"/>
      <c r="SVJ194" s="58"/>
      <c r="SVK194" s="58"/>
      <c r="SVL194" s="58"/>
      <c r="SVM194" s="58"/>
      <c r="SVN194" s="58"/>
      <c r="SVO194" s="58"/>
      <c r="SVP194" s="58"/>
      <c r="SVQ194" s="58"/>
      <c r="SVR194" s="58"/>
      <c r="SVS194" s="58"/>
      <c r="SVT194" s="58"/>
      <c r="SVU194" s="58"/>
      <c r="SVV194" s="58"/>
      <c r="SVW194" s="58"/>
      <c r="SVX194" s="58"/>
      <c r="SVY194" s="58"/>
      <c r="SVZ194" s="58"/>
      <c r="SWA194" s="58"/>
      <c r="SWB194" s="58"/>
      <c r="SWC194" s="58"/>
      <c r="SWD194" s="58"/>
      <c r="SWE194" s="58"/>
      <c r="SWF194" s="58"/>
      <c r="SWG194" s="58"/>
      <c r="SWH194" s="58"/>
      <c r="SWI194" s="58"/>
      <c r="SWJ194" s="58"/>
      <c r="SWK194" s="58"/>
      <c r="SWL194" s="58"/>
      <c r="SWM194" s="58"/>
      <c r="SWN194" s="58"/>
      <c r="SWO194" s="58"/>
      <c r="SWP194" s="58"/>
      <c r="SWQ194" s="58"/>
      <c r="SWR194" s="58"/>
      <c r="SWS194" s="58"/>
      <c r="SWT194" s="58"/>
      <c r="SWU194" s="58"/>
      <c r="SWV194" s="58"/>
      <c r="SWW194" s="58"/>
      <c r="SWX194" s="58"/>
      <c r="SWY194" s="58"/>
      <c r="SWZ194" s="58"/>
      <c r="SXA194" s="58"/>
      <c r="SXB194" s="58"/>
      <c r="SXC194" s="58"/>
      <c r="SXD194" s="58"/>
      <c r="SXE194" s="58"/>
      <c r="SXF194" s="58"/>
      <c r="SXG194" s="58"/>
      <c r="SXH194" s="58"/>
      <c r="SXI194" s="58"/>
      <c r="SXJ194" s="58"/>
      <c r="SXK194" s="58"/>
      <c r="SXL194" s="58"/>
      <c r="SXM194" s="58"/>
      <c r="SXN194" s="58"/>
      <c r="SXO194" s="58"/>
      <c r="SXP194" s="58"/>
      <c r="SXQ194" s="58"/>
      <c r="SXR194" s="58"/>
      <c r="SXS194" s="58"/>
      <c r="SXT194" s="58"/>
      <c r="SXU194" s="58"/>
      <c r="SXV194" s="58"/>
      <c r="SXW194" s="58"/>
      <c r="SXX194" s="58"/>
      <c r="SXY194" s="58"/>
      <c r="SXZ194" s="58"/>
      <c r="SYA194" s="58"/>
      <c r="SYB194" s="58"/>
      <c r="SYC194" s="58"/>
      <c r="SYD194" s="58"/>
      <c r="SYE194" s="58"/>
      <c r="SYF194" s="58"/>
      <c r="SYG194" s="58"/>
      <c r="SYH194" s="58"/>
      <c r="SYI194" s="58"/>
      <c r="SYJ194" s="58"/>
      <c r="SYK194" s="58"/>
      <c r="SYL194" s="58"/>
      <c r="SYM194" s="58"/>
      <c r="SYN194" s="58"/>
      <c r="SYO194" s="58"/>
      <c r="SYP194" s="58"/>
      <c r="SYQ194" s="58"/>
      <c r="SYR194" s="58"/>
      <c r="SYS194" s="58"/>
      <c r="SYT194" s="58"/>
      <c r="SYU194" s="58"/>
      <c r="SYV194" s="58"/>
      <c r="SYW194" s="58"/>
      <c r="SYX194" s="58"/>
      <c r="SYY194" s="58"/>
      <c r="SYZ194" s="58"/>
      <c r="SZA194" s="58"/>
      <c r="SZB194" s="58"/>
      <c r="SZC194" s="58"/>
      <c r="SZD194" s="58"/>
      <c r="SZE194" s="58"/>
      <c r="SZF194" s="58"/>
      <c r="SZG194" s="58"/>
      <c r="SZH194" s="58"/>
      <c r="SZI194" s="58"/>
      <c r="SZJ194" s="58"/>
      <c r="SZK194" s="58"/>
      <c r="SZL194" s="58"/>
      <c r="SZM194" s="58"/>
      <c r="SZN194" s="58"/>
      <c r="SZO194" s="58"/>
      <c r="SZP194" s="58"/>
      <c r="SZQ194" s="58"/>
      <c r="SZR194" s="58"/>
      <c r="SZS194" s="58"/>
      <c r="SZT194" s="58"/>
      <c r="SZU194" s="58"/>
      <c r="SZV194" s="58"/>
      <c r="SZW194" s="58"/>
      <c r="SZX194" s="58"/>
      <c r="SZY194" s="58"/>
      <c r="SZZ194" s="58"/>
      <c r="TAA194" s="58"/>
      <c r="TAB194" s="58"/>
      <c r="TAC194" s="58"/>
      <c r="TAD194" s="58"/>
      <c r="TAE194" s="58"/>
      <c r="TAF194" s="58"/>
      <c r="TAG194" s="58"/>
      <c r="TAH194" s="58"/>
      <c r="TAI194" s="58"/>
      <c r="TAJ194" s="58"/>
      <c r="TAK194" s="58"/>
      <c r="TAL194" s="58"/>
      <c r="TAM194" s="58"/>
      <c r="TAN194" s="58"/>
      <c r="TAO194" s="58"/>
      <c r="TAP194" s="58"/>
      <c r="TAQ194" s="58"/>
      <c r="TAR194" s="58"/>
      <c r="TAS194" s="58"/>
      <c r="TAT194" s="58"/>
      <c r="TAU194" s="58"/>
      <c r="TAV194" s="58"/>
      <c r="TAW194" s="58"/>
      <c r="TAX194" s="58"/>
      <c r="TAY194" s="58"/>
      <c r="TAZ194" s="58"/>
      <c r="TBA194" s="58"/>
      <c r="TBB194" s="58"/>
      <c r="TBC194" s="58"/>
      <c r="TBD194" s="58"/>
      <c r="TBE194" s="58"/>
      <c r="TBF194" s="58"/>
      <c r="TBG194" s="58"/>
      <c r="TBH194" s="58"/>
      <c r="TBI194" s="58"/>
      <c r="TBJ194" s="58"/>
      <c r="TBK194" s="58"/>
      <c r="TBL194" s="58"/>
      <c r="TBM194" s="58"/>
      <c r="TBN194" s="58"/>
      <c r="TBO194" s="58"/>
      <c r="TBP194" s="58"/>
      <c r="TBQ194" s="58"/>
      <c r="TBR194" s="58"/>
      <c r="TBS194" s="58"/>
      <c r="TBT194" s="58"/>
      <c r="TBU194" s="58"/>
      <c r="TBV194" s="58"/>
      <c r="TBW194" s="58"/>
      <c r="TBX194" s="58"/>
      <c r="TBY194" s="58"/>
      <c r="TBZ194" s="58"/>
      <c r="TCA194" s="58"/>
      <c r="TCB194" s="58"/>
      <c r="TCC194" s="58"/>
      <c r="TCD194" s="58"/>
      <c r="TCE194" s="58"/>
      <c r="TCF194" s="58"/>
      <c r="TCG194" s="58"/>
      <c r="TCH194" s="58"/>
      <c r="TCI194" s="58"/>
      <c r="TCJ194" s="58"/>
      <c r="TCK194" s="58"/>
      <c r="TCL194" s="58"/>
      <c r="TCM194" s="58"/>
      <c r="TCN194" s="58"/>
      <c r="TCO194" s="58"/>
      <c r="TCP194" s="58"/>
      <c r="TCQ194" s="58"/>
      <c r="TCR194" s="58"/>
      <c r="TCS194" s="58"/>
      <c r="TCT194" s="58"/>
      <c r="TCU194" s="58"/>
      <c r="TCV194" s="58"/>
      <c r="TCW194" s="58"/>
      <c r="TCX194" s="58"/>
      <c r="TCY194" s="58"/>
      <c r="TCZ194" s="58"/>
      <c r="TDA194" s="58"/>
      <c r="TDB194" s="58"/>
      <c r="TDC194" s="58"/>
      <c r="TDD194" s="58"/>
      <c r="TDE194" s="58"/>
      <c r="TDF194" s="58"/>
      <c r="TDG194" s="58"/>
      <c r="TDH194" s="58"/>
      <c r="TDI194" s="58"/>
      <c r="TDJ194" s="58"/>
      <c r="TDK194" s="58"/>
      <c r="TDL194" s="58"/>
      <c r="TDM194" s="58"/>
      <c r="TDN194" s="58"/>
      <c r="TDO194" s="58"/>
      <c r="TDP194" s="58"/>
      <c r="TDQ194" s="58"/>
      <c r="TDR194" s="58"/>
      <c r="TDS194" s="58"/>
      <c r="TDT194" s="58"/>
      <c r="TDU194" s="58"/>
      <c r="TDV194" s="58"/>
      <c r="TDW194" s="58"/>
      <c r="TDX194" s="58"/>
      <c r="TDY194" s="58"/>
      <c r="TDZ194" s="58"/>
      <c r="TEA194" s="58"/>
      <c r="TEB194" s="58"/>
      <c r="TEC194" s="58"/>
      <c r="TED194" s="58"/>
      <c r="TEE194" s="58"/>
      <c r="TEF194" s="58"/>
      <c r="TEG194" s="58"/>
      <c r="TEH194" s="58"/>
      <c r="TEI194" s="58"/>
      <c r="TEJ194" s="58"/>
      <c r="TEK194" s="58"/>
      <c r="TEL194" s="58"/>
      <c r="TEM194" s="58"/>
      <c r="TEN194" s="58"/>
      <c r="TEO194" s="58"/>
      <c r="TEP194" s="58"/>
      <c r="TEQ194" s="58"/>
      <c r="TER194" s="58"/>
      <c r="TES194" s="58"/>
      <c r="TET194" s="58"/>
      <c r="TEU194" s="58"/>
      <c r="TEV194" s="58"/>
      <c r="TEW194" s="58"/>
      <c r="TEX194" s="58"/>
      <c r="TEY194" s="58"/>
      <c r="TEZ194" s="58"/>
      <c r="TFA194" s="58"/>
      <c r="TFB194" s="58"/>
      <c r="TFC194" s="58"/>
      <c r="TFD194" s="58"/>
      <c r="TFE194" s="58"/>
      <c r="TFF194" s="58"/>
      <c r="TFG194" s="58"/>
      <c r="TFH194" s="58"/>
      <c r="TFI194" s="58"/>
      <c r="TFJ194" s="58"/>
      <c r="TFK194" s="58"/>
      <c r="TFL194" s="58"/>
      <c r="TFM194" s="58"/>
      <c r="TFN194" s="58"/>
      <c r="TFO194" s="58"/>
      <c r="TFP194" s="58"/>
      <c r="TFQ194" s="58"/>
      <c r="TFR194" s="58"/>
      <c r="TFS194" s="58"/>
      <c r="TFT194" s="58"/>
      <c r="TFU194" s="58"/>
      <c r="TFV194" s="58"/>
      <c r="TFW194" s="58"/>
      <c r="TFX194" s="58"/>
      <c r="TFY194" s="58"/>
      <c r="TFZ194" s="58"/>
      <c r="TGA194" s="58"/>
      <c r="TGB194" s="58"/>
      <c r="TGC194" s="58"/>
      <c r="TGD194" s="58"/>
      <c r="TGE194" s="58"/>
      <c r="TGF194" s="58"/>
      <c r="TGG194" s="58"/>
      <c r="TGH194" s="58"/>
      <c r="TGI194" s="58"/>
      <c r="TGJ194" s="58"/>
      <c r="TGK194" s="58"/>
      <c r="TGL194" s="58"/>
      <c r="TGM194" s="58"/>
      <c r="TGN194" s="58"/>
      <c r="TGO194" s="58"/>
      <c r="TGP194" s="58"/>
      <c r="TGQ194" s="58"/>
      <c r="TGR194" s="58"/>
      <c r="TGS194" s="58"/>
      <c r="TGT194" s="58"/>
      <c r="TGU194" s="58"/>
      <c r="TGV194" s="58"/>
      <c r="TGW194" s="58"/>
      <c r="TGX194" s="58"/>
      <c r="TGY194" s="58"/>
      <c r="TGZ194" s="58"/>
      <c r="THA194" s="58"/>
      <c r="THB194" s="58"/>
      <c r="THC194" s="58"/>
      <c r="THD194" s="58"/>
      <c r="THE194" s="58"/>
      <c r="THF194" s="58"/>
      <c r="THG194" s="58"/>
      <c r="THH194" s="58"/>
      <c r="THI194" s="58"/>
      <c r="THJ194" s="58"/>
      <c r="THK194" s="58"/>
      <c r="THL194" s="58"/>
      <c r="THM194" s="58"/>
      <c r="THN194" s="58"/>
      <c r="THO194" s="58"/>
      <c r="THP194" s="58"/>
      <c r="THQ194" s="58"/>
      <c r="THR194" s="58"/>
      <c r="THS194" s="58"/>
      <c r="THT194" s="58"/>
      <c r="THU194" s="58"/>
      <c r="THV194" s="58"/>
      <c r="THW194" s="58"/>
      <c r="THX194" s="58"/>
      <c r="THY194" s="58"/>
      <c r="THZ194" s="58"/>
      <c r="TIA194" s="58"/>
      <c r="TIB194" s="58"/>
      <c r="TIC194" s="58"/>
      <c r="TID194" s="58"/>
      <c r="TIE194" s="58"/>
      <c r="TIF194" s="58"/>
      <c r="TIG194" s="58"/>
      <c r="TIH194" s="58"/>
      <c r="TII194" s="58"/>
      <c r="TIJ194" s="58"/>
      <c r="TIK194" s="58"/>
      <c r="TIL194" s="58"/>
      <c r="TIM194" s="58"/>
      <c r="TIN194" s="58"/>
      <c r="TIO194" s="58"/>
      <c r="TIP194" s="58"/>
      <c r="TIQ194" s="58"/>
      <c r="TIR194" s="58"/>
      <c r="TIS194" s="58"/>
      <c r="TIT194" s="58"/>
      <c r="TIU194" s="58"/>
      <c r="TIV194" s="58"/>
      <c r="TIW194" s="58"/>
      <c r="TIX194" s="58"/>
      <c r="TIY194" s="58"/>
      <c r="TIZ194" s="58"/>
      <c r="TJA194" s="58"/>
      <c r="TJB194" s="58"/>
      <c r="TJC194" s="58"/>
      <c r="TJD194" s="58"/>
      <c r="TJE194" s="58"/>
      <c r="TJF194" s="58"/>
      <c r="TJG194" s="58"/>
      <c r="TJH194" s="58"/>
      <c r="TJI194" s="58"/>
      <c r="TJJ194" s="58"/>
      <c r="TJK194" s="58"/>
      <c r="TJL194" s="58"/>
      <c r="TJM194" s="58"/>
      <c r="TJN194" s="58"/>
      <c r="TJO194" s="58"/>
      <c r="TJP194" s="58"/>
      <c r="TJQ194" s="58"/>
      <c r="TJR194" s="58"/>
      <c r="TJS194" s="58"/>
      <c r="TJT194" s="58"/>
      <c r="TJU194" s="58"/>
      <c r="TJV194" s="58"/>
      <c r="TJW194" s="58"/>
      <c r="TJX194" s="58"/>
      <c r="TJY194" s="58"/>
      <c r="TJZ194" s="58"/>
      <c r="TKA194" s="58"/>
      <c r="TKB194" s="58"/>
      <c r="TKC194" s="58"/>
      <c r="TKD194" s="58"/>
      <c r="TKE194" s="58"/>
      <c r="TKF194" s="58"/>
      <c r="TKG194" s="58"/>
      <c r="TKH194" s="58"/>
      <c r="TKI194" s="58"/>
      <c r="TKJ194" s="58"/>
      <c r="TKK194" s="58"/>
      <c r="TKL194" s="58"/>
      <c r="TKM194" s="58"/>
      <c r="TKN194" s="58"/>
      <c r="TKO194" s="58"/>
      <c r="TKP194" s="58"/>
      <c r="TKQ194" s="58"/>
      <c r="TKR194" s="58"/>
      <c r="TKS194" s="58"/>
      <c r="TKT194" s="58"/>
      <c r="TKU194" s="58"/>
      <c r="TKV194" s="58"/>
      <c r="TKW194" s="58"/>
      <c r="TKX194" s="58"/>
      <c r="TKY194" s="58"/>
      <c r="TKZ194" s="58"/>
      <c r="TLA194" s="58"/>
      <c r="TLB194" s="58"/>
      <c r="TLC194" s="58"/>
      <c r="TLD194" s="58"/>
      <c r="TLE194" s="58"/>
      <c r="TLF194" s="58"/>
      <c r="TLG194" s="58"/>
      <c r="TLH194" s="58"/>
      <c r="TLI194" s="58"/>
      <c r="TLJ194" s="58"/>
      <c r="TLK194" s="58"/>
      <c r="TLL194" s="58"/>
      <c r="TLM194" s="58"/>
      <c r="TLN194" s="58"/>
      <c r="TLO194" s="58"/>
      <c r="TLP194" s="58"/>
      <c r="TLQ194" s="58"/>
      <c r="TLR194" s="58"/>
      <c r="TLS194" s="58"/>
      <c r="TLT194" s="58"/>
      <c r="TLU194" s="58"/>
      <c r="TLV194" s="58"/>
      <c r="TLW194" s="58"/>
      <c r="TLX194" s="58"/>
      <c r="TLY194" s="58"/>
      <c r="TLZ194" s="58"/>
      <c r="TMA194" s="58"/>
      <c r="TMB194" s="58"/>
      <c r="TMC194" s="58"/>
      <c r="TMD194" s="58"/>
      <c r="TME194" s="58"/>
      <c r="TMF194" s="58"/>
      <c r="TMG194" s="58"/>
      <c r="TMH194" s="58"/>
      <c r="TMI194" s="58"/>
      <c r="TMJ194" s="58"/>
      <c r="TMK194" s="58"/>
      <c r="TML194" s="58"/>
      <c r="TMM194" s="58"/>
      <c r="TMN194" s="58"/>
      <c r="TMO194" s="58"/>
      <c r="TMP194" s="58"/>
      <c r="TMQ194" s="58"/>
      <c r="TMR194" s="58"/>
      <c r="TMS194" s="58"/>
      <c r="TMT194" s="58"/>
      <c r="TMU194" s="58"/>
      <c r="TMV194" s="58"/>
      <c r="TMW194" s="58"/>
      <c r="TMX194" s="58"/>
      <c r="TMY194" s="58"/>
      <c r="TMZ194" s="58"/>
      <c r="TNA194" s="58"/>
      <c r="TNB194" s="58"/>
      <c r="TNC194" s="58"/>
      <c r="TND194" s="58"/>
      <c r="TNE194" s="58"/>
      <c r="TNF194" s="58"/>
      <c r="TNG194" s="58"/>
      <c r="TNH194" s="58"/>
      <c r="TNI194" s="58"/>
      <c r="TNJ194" s="58"/>
      <c r="TNK194" s="58"/>
      <c r="TNL194" s="58"/>
      <c r="TNM194" s="58"/>
      <c r="TNN194" s="58"/>
      <c r="TNO194" s="58"/>
      <c r="TNP194" s="58"/>
      <c r="TNQ194" s="58"/>
      <c r="TNR194" s="58"/>
      <c r="TNS194" s="58"/>
      <c r="TNT194" s="58"/>
      <c r="TNU194" s="58"/>
      <c r="TNV194" s="58"/>
      <c r="TNW194" s="58"/>
      <c r="TNX194" s="58"/>
      <c r="TNY194" s="58"/>
      <c r="TNZ194" s="58"/>
      <c r="TOA194" s="58"/>
      <c r="TOB194" s="58"/>
      <c r="TOC194" s="58"/>
      <c r="TOD194" s="58"/>
      <c r="TOE194" s="58"/>
      <c r="TOF194" s="58"/>
      <c r="TOG194" s="58"/>
      <c r="TOH194" s="58"/>
      <c r="TOI194" s="58"/>
      <c r="TOJ194" s="58"/>
      <c r="TOK194" s="58"/>
      <c r="TOL194" s="58"/>
      <c r="TOM194" s="58"/>
      <c r="TON194" s="58"/>
      <c r="TOO194" s="58"/>
      <c r="TOP194" s="58"/>
      <c r="TOQ194" s="58"/>
      <c r="TOR194" s="58"/>
      <c r="TOS194" s="58"/>
      <c r="TOT194" s="58"/>
      <c r="TOU194" s="58"/>
      <c r="TOV194" s="58"/>
      <c r="TOW194" s="58"/>
      <c r="TOX194" s="58"/>
      <c r="TOY194" s="58"/>
      <c r="TOZ194" s="58"/>
      <c r="TPA194" s="58"/>
      <c r="TPB194" s="58"/>
      <c r="TPC194" s="58"/>
      <c r="TPD194" s="58"/>
      <c r="TPE194" s="58"/>
      <c r="TPF194" s="58"/>
      <c r="TPG194" s="58"/>
      <c r="TPH194" s="58"/>
      <c r="TPI194" s="58"/>
      <c r="TPJ194" s="58"/>
      <c r="TPK194" s="58"/>
      <c r="TPL194" s="58"/>
      <c r="TPM194" s="58"/>
      <c r="TPN194" s="58"/>
      <c r="TPO194" s="58"/>
      <c r="TPP194" s="58"/>
      <c r="TPQ194" s="58"/>
      <c r="TPR194" s="58"/>
      <c r="TPS194" s="58"/>
      <c r="TPT194" s="58"/>
      <c r="TPU194" s="58"/>
      <c r="TPV194" s="58"/>
      <c r="TPW194" s="58"/>
      <c r="TPX194" s="58"/>
      <c r="TPY194" s="58"/>
      <c r="TPZ194" s="58"/>
      <c r="TQA194" s="58"/>
      <c r="TQB194" s="58"/>
      <c r="TQC194" s="58"/>
      <c r="TQD194" s="58"/>
      <c r="TQE194" s="58"/>
      <c r="TQF194" s="58"/>
      <c r="TQG194" s="58"/>
      <c r="TQH194" s="58"/>
      <c r="TQI194" s="58"/>
      <c r="TQJ194" s="58"/>
      <c r="TQK194" s="58"/>
      <c r="TQL194" s="58"/>
      <c r="TQM194" s="58"/>
      <c r="TQN194" s="58"/>
      <c r="TQO194" s="58"/>
      <c r="TQP194" s="58"/>
      <c r="TQQ194" s="58"/>
      <c r="TQR194" s="58"/>
      <c r="TQS194" s="58"/>
      <c r="TQT194" s="58"/>
      <c r="TQU194" s="58"/>
      <c r="TQV194" s="58"/>
      <c r="TQW194" s="58"/>
      <c r="TQX194" s="58"/>
      <c r="TQY194" s="58"/>
      <c r="TQZ194" s="58"/>
      <c r="TRA194" s="58"/>
      <c r="TRB194" s="58"/>
      <c r="TRC194" s="58"/>
      <c r="TRD194" s="58"/>
      <c r="TRE194" s="58"/>
      <c r="TRF194" s="58"/>
      <c r="TRG194" s="58"/>
      <c r="TRH194" s="58"/>
      <c r="TRI194" s="58"/>
      <c r="TRJ194" s="58"/>
      <c r="TRK194" s="58"/>
      <c r="TRL194" s="58"/>
      <c r="TRM194" s="58"/>
      <c r="TRN194" s="58"/>
      <c r="TRO194" s="58"/>
      <c r="TRP194" s="58"/>
      <c r="TRQ194" s="58"/>
      <c r="TRR194" s="58"/>
      <c r="TRS194" s="58"/>
      <c r="TRT194" s="58"/>
      <c r="TRU194" s="58"/>
      <c r="TRV194" s="58"/>
      <c r="TRW194" s="58"/>
      <c r="TRX194" s="58"/>
      <c r="TRY194" s="58"/>
      <c r="TRZ194" s="58"/>
      <c r="TSA194" s="58"/>
      <c r="TSB194" s="58"/>
      <c r="TSC194" s="58"/>
      <c r="TSD194" s="58"/>
      <c r="TSE194" s="58"/>
      <c r="TSF194" s="58"/>
      <c r="TSG194" s="58"/>
      <c r="TSH194" s="58"/>
      <c r="TSI194" s="58"/>
      <c r="TSJ194" s="58"/>
      <c r="TSK194" s="58"/>
      <c r="TSL194" s="58"/>
      <c r="TSM194" s="58"/>
      <c r="TSN194" s="58"/>
      <c r="TSO194" s="58"/>
      <c r="TSP194" s="58"/>
      <c r="TSQ194" s="58"/>
      <c r="TSR194" s="58"/>
      <c r="TSS194" s="58"/>
      <c r="TST194" s="58"/>
      <c r="TSU194" s="58"/>
      <c r="TSV194" s="58"/>
      <c r="TSW194" s="58"/>
      <c r="TSX194" s="58"/>
      <c r="TSY194" s="58"/>
      <c r="TSZ194" s="58"/>
      <c r="TTA194" s="58"/>
      <c r="TTB194" s="58"/>
      <c r="TTC194" s="58"/>
      <c r="TTD194" s="58"/>
      <c r="TTE194" s="58"/>
      <c r="TTF194" s="58"/>
      <c r="TTG194" s="58"/>
      <c r="TTH194" s="58"/>
      <c r="TTI194" s="58"/>
      <c r="TTJ194" s="58"/>
      <c r="TTK194" s="58"/>
      <c r="TTL194" s="58"/>
      <c r="TTM194" s="58"/>
      <c r="TTN194" s="58"/>
      <c r="TTO194" s="58"/>
      <c r="TTP194" s="58"/>
      <c r="TTQ194" s="58"/>
      <c r="TTR194" s="58"/>
      <c r="TTS194" s="58"/>
      <c r="TTT194" s="58"/>
      <c r="TTU194" s="58"/>
      <c r="TTV194" s="58"/>
      <c r="TTW194" s="58"/>
      <c r="TTX194" s="58"/>
      <c r="TTY194" s="58"/>
      <c r="TTZ194" s="58"/>
      <c r="TUA194" s="58"/>
      <c r="TUB194" s="58"/>
      <c r="TUC194" s="58"/>
      <c r="TUD194" s="58"/>
      <c r="TUE194" s="58"/>
      <c r="TUF194" s="58"/>
      <c r="TUG194" s="58"/>
      <c r="TUH194" s="58"/>
      <c r="TUI194" s="58"/>
      <c r="TUJ194" s="58"/>
      <c r="TUK194" s="58"/>
      <c r="TUL194" s="58"/>
      <c r="TUM194" s="58"/>
      <c r="TUN194" s="58"/>
      <c r="TUO194" s="58"/>
      <c r="TUP194" s="58"/>
      <c r="TUQ194" s="58"/>
      <c r="TUR194" s="58"/>
      <c r="TUS194" s="58"/>
      <c r="TUT194" s="58"/>
      <c r="TUU194" s="58"/>
      <c r="TUV194" s="58"/>
      <c r="TUW194" s="58"/>
      <c r="TUX194" s="58"/>
      <c r="TUY194" s="58"/>
      <c r="TUZ194" s="58"/>
      <c r="TVA194" s="58"/>
      <c r="TVB194" s="58"/>
      <c r="TVC194" s="58"/>
      <c r="TVD194" s="58"/>
      <c r="TVE194" s="58"/>
      <c r="TVF194" s="58"/>
      <c r="TVG194" s="58"/>
      <c r="TVH194" s="58"/>
      <c r="TVI194" s="58"/>
      <c r="TVJ194" s="58"/>
      <c r="TVK194" s="58"/>
      <c r="TVL194" s="58"/>
      <c r="TVM194" s="58"/>
      <c r="TVN194" s="58"/>
      <c r="TVO194" s="58"/>
      <c r="TVP194" s="58"/>
      <c r="TVQ194" s="58"/>
      <c r="TVR194" s="58"/>
      <c r="TVS194" s="58"/>
      <c r="TVT194" s="58"/>
      <c r="TVU194" s="58"/>
      <c r="TVV194" s="58"/>
      <c r="TVW194" s="58"/>
      <c r="TVX194" s="58"/>
      <c r="TVY194" s="58"/>
      <c r="TVZ194" s="58"/>
      <c r="TWA194" s="58"/>
      <c r="TWB194" s="58"/>
      <c r="TWC194" s="58"/>
      <c r="TWD194" s="58"/>
      <c r="TWE194" s="58"/>
      <c r="TWF194" s="58"/>
      <c r="TWG194" s="58"/>
      <c r="TWH194" s="58"/>
      <c r="TWI194" s="58"/>
      <c r="TWJ194" s="58"/>
      <c r="TWK194" s="58"/>
      <c r="TWL194" s="58"/>
      <c r="TWM194" s="58"/>
      <c r="TWN194" s="58"/>
      <c r="TWO194" s="58"/>
      <c r="TWP194" s="58"/>
      <c r="TWQ194" s="58"/>
      <c r="TWR194" s="58"/>
      <c r="TWS194" s="58"/>
      <c r="TWT194" s="58"/>
      <c r="TWU194" s="58"/>
      <c r="TWV194" s="58"/>
      <c r="TWW194" s="58"/>
      <c r="TWX194" s="58"/>
      <c r="TWY194" s="58"/>
      <c r="TWZ194" s="58"/>
      <c r="TXA194" s="58"/>
      <c r="TXB194" s="58"/>
      <c r="TXC194" s="58"/>
      <c r="TXD194" s="58"/>
      <c r="TXE194" s="58"/>
      <c r="TXF194" s="58"/>
      <c r="TXG194" s="58"/>
      <c r="TXH194" s="58"/>
      <c r="TXI194" s="58"/>
      <c r="TXJ194" s="58"/>
      <c r="TXK194" s="58"/>
      <c r="TXL194" s="58"/>
      <c r="TXM194" s="58"/>
      <c r="TXN194" s="58"/>
      <c r="TXO194" s="58"/>
      <c r="TXP194" s="58"/>
      <c r="TXQ194" s="58"/>
      <c r="TXR194" s="58"/>
      <c r="TXS194" s="58"/>
      <c r="TXT194" s="58"/>
      <c r="TXU194" s="58"/>
      <c r="TXV194" s="58"/>
      <c r="TXW194" s="58"/>
      <c r="TXX194" s="58"/>
      <c r="TXY194" s="58"/>
      <c r="TXZ194" s="58"/>
      <c r="TYA194" s="58"/>
      <c r="TYB194" s="58"/>
      <c r="TYC194" s="58"/>
      <c r="TYD194" s="58"/>
      <c r="TYE194" s="58"/>
      <c r="TYF194" s="58"/>
      <c r="TYG194" s="58"/>
      <c r="TYH194" s="58"/>
      <c r="TYI194" s="58"/>
      <c r="TYJ194" s="58"/>
      <c r="TYK194" s="58"/>
      <c r="TYL194" s="58"/>
      <c r="TYM194" s="58"/>
      <c r="TYN194" s="58"/>
      <c r="TYO194" s="58"/>
      <c r="TYP194" s="58"/>
      <c r="TYQ194" s="58"/>
      <c r="TYR194" s="58"/>
      <c r="TYS194" s="58"/>
      <c r="TYT194" s="58"/>
      <c r="TYU194" s="58"/>
      <c r="TYV194" s="58"/>
      <c r="TYW194" s="58"/>
      <c r="TYX194" s="58"/>
      <c r="TYY194" s="58"/>
      <c r="TYZ194" s="58"/>
      <c r="TZA194" s="58"/>
      <c r="TZB194" s="58"/>
      <c r="TZC194" s="58"/>
      <c r="TZD194" s="58"/>
      <c r="TZE194" s="58"/>
      <c r="TZF194" s="58"/>
      <c r="TZG194" s="58"/>
      <c r="TZH194" s="58"/>
      <c r="TZI194" s="58"/>
      <c r="TZJ194" s="58"/>
      <c r="TZK194" s="58"/>
      <c r="TZL194" s="58"/>
      <c r="TZM194" s="58"/>
      <c r="TZN194" s="58"/>
      <c r="TZO194" s="58"/>
      <c r="TZP194" s="58"/>
      <c r="TZQ194" s="58"/>
      <c r="TZR194" s="58"/>
      <c r="TZS194" s="58"/>
      <c r="TZT194" s="58"/>
      <c r="TZU194" s="58"/>
      <c r="TZV194" s="58"/>
      <c r="TZW194" s="58"/>
      <c r="TZX194" s="58"/>
      <c r="TZY194" s="58"/>
      <c r="TZZ194" s="58"/>
      <c r="UAA194" s="58"/>
      <c r="UAB194" s="58"/>
      <c r="UAC194" s="58"/>
      <c r="UAD194" s="58"/>
      <c r="UAE194" s="58"/>
      <c r="UAF194" s="58"/>
      <c r="UAG194" s="58"/>
      <c r="UAH194" s="58"/>
      <c r="UAI194" s="58"/>
      <c r="UAJ194" s="58"/>
      <c r="UAK194" s="58"/>
      <c r="UAL194" s="58"/>
      <c r="UAM194" s="58"/>
      <c r="UAN194" s="58"/>
      <c r="UAO194" s="58"/>
      <c r="UAP194" s="58"/>
      <c r="UAQ194" s="58"/>
      <c r="UAR194" s="58"/>
      <c r="UAS194" s="58"/>
      <c r="UAT194" s="58"/>
      <c r="UAU194" s="58"/>
      <c r="UAV194" s="58"/>
      <c r="UAW194" s="58"/>
      <c r="UAX194" s="58"/>
      <c r="UAY194" s="58"/>
      <c r="UAZ194" s="58"/>
      <c r="UBA194" s="58"/>
      <c r="UBB194" s="58"/>
      <c r="UBC194" s="58"/>
      <c r="UBD194" s="58"/>
      <c r="UBE194" s="58"/>
      <c r="UBF194" s="58"/>
      <c r="UBG194" s="58"/>
      <c r="UBH194" s="58"/>
      <c r="UBI194" s="58"/>
      <c r="UBJ194" s="58"/>
      <c r="UBK194" s="58"/>
      <c r="UBL194" s="58"/>
      <c r="UBM194" s="58"/>
      <c r="UBN194" s="58"/>
      <c r="UBO194" s="58"/>
      <c r="UBP194" s="58"/>
      <c r="UBQ194" s="58"/>
      <c r="UBR194" s="58"/>
      <c r="UBS194" s="58"/>
      <c r="UBT194" s="58"/>
      <c r="UBU194" s="58"/>
      <c r="UBV194" s="58"/>
      <c r="UBW194" s="58"/>
      <c r="UBX194" s="58"/>
      <c r="UBY194" s="58"/>
      <c r="UBZ194" s="58"/>
      <c r="UCA194" s="58"/>
      <c r="UCB194" s="58"/>
      <c r="UCC194" s="58"/>
      <c r="UCD194" s="58"/>
      <c r="UCE194" s="58"/>
      <c r="UCF194" s="58"/>
      <c r="UCG194" s="58"/>
      <c r="UCH194" s="58"/>
      <c r="UCI194" s="58"/>
      <c r="UCJ194" s="58"/>
      <c r="UCK194" s="58"/>
      <c r="UCL194" s="58"/>
      <c r="UCM194" s="58"/>
      <c r="UCN194" s="58"/>
      <c r="UCO194" s="58"/>
      <c r="UCP194" s="58"/>
      <c r="UCQ194" s="58"/>
      <c r="UCR194" s="58"/>
      <c r="UCS194" s="58"/>
      <c r="UCT194" s="58"/>
      <c r="UCU194" s="58"/>
      <c r="UCV194" s="58"/>
      <c r="UCW194" s="58"/>
      <c r="UCX194" s="58"/>
      <c r="UCY194" s="58"/>
      <c r="UCZ194" s="58"/>
      <c r="UDA194" s="58"/>
      <c r="UDB194" s="58"/>
      <c r="UDC194" s="58"/>
      <c r="UDD194" s="58"/>
      <c r="UDE194" s="58"/>
      <c r="UDF194" s="58"/>
      <c r="UDG194" s="58"/>
      <c r="UDH194" s="58"/>
      <c r="UDI194" s="58"/>
      <c r="UDJ194" s="58"/>
      <c r="UDK194" s="58"/>
      <c r="UDL194" s="58"/>
      <c r="UDM194" s="58"/>
      <c r="UDN194" s="58"/>
      <c r="UDO194" s="58"/>
      <c r="UDP194" s="58"/>
      <c r="UDQ194" s="58"/>
      <c r="UDR194" s="58"/>
      <c r="UDS194" s="58"/>
      <c r="UDT194" s="58"/>
      <c r="UDU194" s="58"/>
      <c r="UDV194" s="58"/>
      <c r="UDW194" s="58"/>
      <c r="UDX194" s="58"/>
      <c r="UDY194" s="58"/>
      <c r="UDZ194" s="58"/>
      <c r="UEA194" s="58"/>
      <c r="UEB194" s="58"/>
      <c r="UEC194" s="58"/>
      <c r="UED194" s="58"/>
      <c r="UEE194" s="58"/>
      <c r="UEF194" s="58"/>
      <c r="UEG194" s="58"/>
      <c r="UEH194" s="58"/>
      <c r="UEI194" s="58"/>
      <c r="UEJ194" s="58"/>
      <c r="UEK194" s="58"/>
      <c r="UEL194" s="58"/>
      <c r="UEM194" s="58"/>
      <c r="UEN194" s="58"/>
      <c r="UEO194" s="58"/>
      <c r="UEP194" s="58"/>
      <c r="UEQ194" s="58"/>
      <c r="UER194" s="58"/>
      <c r="UES194" s="58"/>
      <c r="UET194" s="58"/>
      <c r="UEU194" s="58"/>
      <c r="UEV194" s="58"/>
      <c r="UEW194" s="58"/>
      <c r="UEX194" s="58"/>
      <c r="UEY194" s="58"/>
      <c r="UEZ194" s="58"/>
      <c r="UFA194" s="58"/>
      <c r="UFB194" s="58"/>
      <c r="UFC194" s="58"/>
      <c r="UFD194" s="58"/>
      <c r="UFE194" s="58"/>
      <c r="UFF194" s="58"/>
      <c r="UFG194" s="58"/>
      <c r="UFH194" s="58"/>
      <c r="UFI194" s="58"/>
      <c r="UFJ194" s="58"/>
      <c r="UFK194" s="58"/>
      <c r="UFL194" s="58"/>
      <c r="UFM194" s="58"/>
      <c r="UFN194" s="58"/>
      <c r="UFO194" s="58"/>
      <c r="UFP194" s="58"/>
      <c r="UFQ194" s="58"/>
      <c r="UFR194" s="58"/>
      <c r="UFS194" s="58"/>
      <c r="UFT194" s="58"/>
      <c r="UFU194" s="58"/>
      <c r="UFV194" s="58"/>
      <c r="UFW194" s="58"/>
      <c r="UFX194" s="58"/>
      <c r="UFY194" s="58"/>
      <c r="UFZ194" s="58"/>
      <c r="UGA194" s="58"/>
      <c r="UGB194" s="58"/>
      <c r="UGC194" s="58"/>
      <c r="UGD194" s="58"/>
      <c r="UGE194" s="58"/>
      <c r="UGF194" s="58"/>
      <c r="UGG194" s="58"/>
      <c r="UGH194" s="58"/>
      <c r="UGI194" s="58"/>
      <c r="UGJ194" s="58"/>
      <c r="UGK194" s="58"/>
      <c r="UGL194" s="58"/>
      <c r="UGM194" s="58"/>
      <c r="UGN194" s="58"/>
      <c r="UGO194" s="58"/>
      <c r="UGP194" s="58"/>
      <c r="UGQ194" s="58"/>
      <c r="UGR194" s="58"/>
      <c r="UGS194" s="58"/>
      <c r="UGT194" s="58"/>
      <c r="UGU194" s="58"/>
      <c r="UGV194" s="58"/>
      <c r="UGW194" s="58"/>
      <c r="UGX194" s="58"/>
      <c r="UGY194" s="58"/>
      <c r="UGZ194" s="58"/>
      <c r="UHA194" s="58"/>
      <c r="UHB194" s="58"/>
      <c r="UHC194" s="58"/>
      <c r="UHD194" s="58"/>
      <c r="UHE194" s="58"/>
      <c r="UHF194" s="58"/>
      <c r="UHG194" s="58"/>
      <c r="UHH194" s="58"/>
      <c r="UHI194" s="58"/>
      <c r="UHJ194" s="58"/>
      <c r="UHK194" s="58"/>
      <c r="UHL194" s="58"/>
      <c r="UHM194" s="58"/>
      <c r="UHN194" s="58"/>
      <c r="UHO194" s="58"/>
      <c r="UHP194" s="58"/>
      <c r="UHQ194" s="58"/>
      <c r="UHR194" s="58"/>
      <c r="UHS194" s="58"/>
      <c r="UHT194" s="58"/>
      <c r="UHU194" s="58"/>
      <c r="UHV194" s="58"/>
      <c r="UHW194" s="58"/>
      <c r="UHX194" s="58"/>
      <c r="UHY194" s="58"/>
      <c r="UHZ194" s="58"/>
      <c r="UIA194" s="58"/>
      <c r="UIB194" s="58"/>
      <c r="UIC194" s="58"/>
      <c r="UID194" s="58"/>
      <c r="UIE194" s="58"/>
      <c r="UIF194" s="58"/>
      <c r="UIG194" s="58"/>
      <c r="UIH194" s="58"/>
      <c r="UII194" s="58"/>
      <c r="UIJ194" s="58"/>
      <c r="UIK194" s="58"/>
      <c r="UIL194" s="58"/>
      <c r="UIM194" s="58"/>
      <c r="UIN194" s="58"/>
      <c r="UIO194" s="58"/>
      <c r="UIP194" s="58"/>
      <c r="UIQ194" s="58"/>
      <c r="UIR194" s="58"/>
      <c r="UIS194" s="58"/>
      <c r="UIT194" s="58"/>
      <c r="UIU194" s="58"/>
      <c r="UIV194" s="58"/>
      <c r="UIW194" s="58"/>
      <c r="UIX194" s="58"/>
      <c r="UIY194" s="58"/>
      <c r="UIZ194" s="58"/>
      <c r="UJA194" s="58"/>
      <c r="UJB194" s="58"/>
      <c r="UJC194" s="58"/>
      <c r="UJD194" s="58"/>
      <c r="UJE194" s="58"/>
      <c r="UJF194" s="58"/>
      <c r="UJG194" s="58"/>
      <c r="UJH194" s="58"/>
      <c r="UJI194" s="58"/>
      <c r="UJJ194" s="58"/>
      <c r="UJK194" s="58"/>
      <c r="UJL194" s="58"/>
      <c r="UJM194" s="58"/>
      <c r="UJN194" s="58"/>
      <c r="UJO194" s="58"/>
      <c r="UJP194" s="58"/>
      <c r="UJQ194" s="58"/>
      <c r="UJR194" s="58"/>
      <c r="UJS194" s="58"/>
      <c r="UJT194" s="58"/>
      <c r="UJU194" s="58"/>
      <c r="UJV194" s="58"/>
      <c r="UJW194" s="58"/>
      <c r="UJX194" s="58"/>
      <c r="UJY194" s="58"/>
      <c r="UJZ194" s="58"/>
      <c r="UKA194" s="58"/>
      <c r="UKB194" s="58"/>
      <c r="UKC194" s="58"/>
      <c r="UKD194" s="58"/>
      <c r="UKE194" s="58"/>
      <c r="UKF194" s="58"/>
      <c r="UKG194" s="58"/>
      <c r="UKH194" s="58"/>
      <c r="UKI194" s="58"/>
      <c r="UKJ194" s="58"/>
      <c r="UKK194" s="58"/>
      <c r="UKL194" s="58"/>
      <c r="UKM194" s="58"/>
      <c r="UKN194" s="58"/>
      <c r="UKO194" s="58"/>
      <c r="UKP194" s="58"/>
      <c r="UKQ194" s="58"/>
      <c r="UKR194" s="58"/>
      <c r="UKS194" s="58"/>
      <c r="UKT194" s="58"/>
      <c r="UKU194" s="58"/>
      <c r="UKV194" s="58"/>
      <c r="UKW194" s="58"/>
      <c r="UKX194" s="58"/>
      <c r="UKY194" s="58"/>
      <c r="UKZ194" s="58"/>
      <c r="ULA194" s="58"/>
      <c r="ULB194" s="58"/>
      <c r="ULC194" s="58"/>
      <c r="ULD194" s="58"/>
      <c r="ULE194" s="58"/>
      <c r="ULF194" s="58"/>
      <c r="ULG194" s="58"/>
      <c r="ULH194" s="58"/>
      <c r="ULI194" s="58"/>
      <c r="ULJ194" s="58"/>
      <c r="ULK194" s="58"/>
      <c r="ULL194" s="58"/>
      <c r="ULM194" s="58"/>
      <c r="ULN194" s="58"/>
      <c r="ULO194" s="58"/>
      <c r="ULP194" s="58"/>
      <c r="ULQ194" s="58"/>
      <c r="ULR194" s="58"/>
      <c r="ULS194" s="58"/>
      <c r="ULT194" s="58"/>
      <c r="ULU194" s="58"/>
      <c r="ULV194" s="58"/>
      <c r="ULW194" s="58"/>
      <c r="ULX194" s="58"/>
      <c r="ULY194" s="58"/>
      <c r="ULZ194" s="58"/>
      <c r="UMA194" s="58"/>
      <c r="UMB194" s="58"/>
      <c r="UMC194" s="58"/>
      <c r="UMD194" s="58"/>
      <c r="UME194" s="58"/>
      <c r="UMF194" s="58"/>
      <c r="UMG194" s="58"/>
      <c r="UMH194" s="58"/>
      <c r="UMI194" s="58"/>
      <c r="UMJ194" s="58"/>
      <c r="UMK194" s="58"/>
      <c r="UML194" s="58"/>
      <c r="UMM194" s="58"/>
      <c r="UMN194" s="58"/>
      <c r="UMO194" s="58"/>
      <c r="UMP194" s="58"/>
      <c r="UMQ194" s="58"/>
      <c r="UMR194" s="58"/>
      <c r="UMS194" s="58"/>
      <c r="UMT194" s="58"/>
      <c r="UMU194" s="58"/>
      <c r="UMV194" s="58"/>
      <c r="UMW194" s="58"/>
      <c r="UMX194" s="58"/>
      <c r="UMY194" s="58"/>
      <c r="UMZ194" s="58"/>
      <c r="UNA194" s="58"/>
      <c r="UNB194" s="58"/>
      <c r="UNC194" s="58"/>
      <c r="UND194" s="58"/>
      <c r="UNE194" s="58"/>
      <c r="UNF194" s="58"/>
      <c r="UNG194" s="58"/>
      <c r="UNH194" s="58"/>
      <c r="UNI194" s="58"/>
      <c r="UNJ194" s="58"/>
      <c r="UNK194" s="58"/>
      <c r="UNL194" s="58"/>
      <c r="UNM194" s="58"/>
      <c r="UNN194" s="58"/>
      <c r="UNO194" s="58"/>
      <c r="UNP194" s="58"/>
      <c r="UNQ194" s="58"/>
      <c r="UNR194" s="58"/>
      <c r="UNS194" s="58"/>
      <c r="UNT194" s="58"/>
      <c r="UNU194" s="58"/>
      <c r="UNV194" s="58"/>
      <c r="UNW194" s="58"/>
      <c r="UNX194" s="58"/>
      <c r="UNY194" s="58"/>
      <c r="UNZ194" s="58"/>
      <c r="UOA194" s="58"/>
      <c r="UOB194" s="58"/>
      <c r="UOC194" s="58"/>
      <c r="UOD194" s="58"/>
      <c r="UOE194" s="58"/>
      <c r="UOF194" s="58"/>
      <c r="UOG194" s="58"/>
      <c r="UOH194" s="58"/>
      <c r="UOI194" s="58"/>
      <c r="UOJ194" s="58"/>
      <c r="UOK194" s="58"/>
      <c r="UOL194" s="58"/>
      <c r="UOM194" s="58"/>
      <c r="UON194" s="58"/>
      <c r="UOO194" s="58"/>
      <c r="UOP194" s="58"/>
      <c r="UOQ194" s="58"/>
      <c r="UOR194" s="58"/>
      <c r="UOS194" s="58"/>
      <c r="UOT194" s="58"/>
      <c r="UOU194" s="58"/>
      <c r="UOV194" s="58"/>
      <c r="UOW194" s="58"/>
      <c r="UOX194" s="58"/>
      <c r="UOY194" s="58"/>
      <c r="UOZ194" s="58"/>
      <c r="UPA194" s="58"/>
      <c r="UPB194" s="58"/>
      <c r="UPC194" s="58"/>
      <c r="UPD194" s="58"/>
      <c r="UPE194" s="58"/>
      <c r="UPF194" s="58"/>
      <c r="UPG194" s="58"/>
      <c r="UPH194" s="58"/>
      <c r="UPI194" s="58"/>
      <c r="UPJ194" s="58"/>
      <c r="UPK194" s="58"/>
      <c r="UPL194" s="58"/>
      <c r="UPM194" s="58"/>
      <c r="UPN194" s="58"/>
      <c r="UPO194" s="58"/>
      <c r="UPP194" s="58"/>
      <c r="UPQ194" s="58"/>
      <c r="UPR194" s="58"/>
      <c r="UPS194" s="58"/>
      <c r="UPT194" s="58"/>
      <c r="UPU194" s="58"/>
      <c r="UPV194" s="58"/>
      <c r="UPW194" s="58"/>
      <c r="UPX194" s="58"/>
      <c r="UPY194" s="58"/>
      <c r="UPZ194" s="58"/>
      <c r="UQA194" s="58"/>
      <c r="UQB194" s="58"/>
      <c r="UQC194" s="58"/>
      <c r="UQD194" s="58"/>
      <c r="UQE194" s="58"/>
      <c r="UQF194" s="58"/>
      <c r="UQG194" s="58"/>
      <c r="UQH194" s="58"/>
      <c r="UQI194" s="58"/>
      <c r="UQJ194" s="58"/>
      <c r="UQK194" s="58"/>
      <c r="UQL194" s="58"/>
      <c r="UQM194" s="58"/>
      <c r="UQN194" s="58"/>
      <c r="UQO194" s="58"/>
      <c r="UQP194" s="58"/>
      <c r="UQQ194" s="58"/>
      <c r="UQR194" s="58"/>
      <c r="UQS194" s="58"/>
      <c r="UQT194" s="58"/>
      <c r="UQU194" s="58"/>
      <c r="UQV194" s="58"/>
      <c r="UQW194" s="58"/>
      <c r="UQX194" s="58"/>
      <c r="UQY194" s="58"/>
      <c r="UQZ194" s="58"/>
      <c r="URA194" s="58"/>
      <c r="URB194" s="58"/>
      <c r="URC194" s="58"/>
      <c r="URD194" s="58"/>
      <c r="URE194" s="58"/>
      <c r="URF194" s="58"/>
      <c r="URG194" s="58"/>
      <c r="URH194" s="58"/>
      <c r="URI194" s="58"/>
      <c r="URJ194" s="58"/>
      <c r="URK194" s="58"/>
      <c r="URL194" s="58"/>
      <c r="URM194" s="58"/>
      <c r="URN194" s="58"/>
      <c r="URO194" s="58"/>
      <c r="URP194" s="58"/>
      <c r="URQ194" s="58"/>
      <c r="URR194" s="58"/>
      <c r="URS194" s="58"/>
      <c r="URT194" s="58"/>
      <c r="URU194" s="58"/>
      <c r="URV194" s="58"/>
      <c r="URW194" s="58"/>
      <c r="URX194" s="58"/>
      <c r="URY194" s="58"/>
      <c r="URZ194" s="58"/>
      <c r="USA194" s="58"/>
      <c r="USB194" s="58"/>
      <c r="USC194" s="58"/>
      <c r="USD194" s="58"/>
      <c r="USE194" s="58"/>
      <c r="USF194" s="58"/>
      <c r="USG194" s="58"/>
      <c r="USH194" s="58"/>
      <c r="USI194" s="58"/>
      <c r="USJ194" s="58"/>
      <c r="USK194" s="58"/>
      <c r="USL194" s="58"/>
      <c r="USM194" s="58"/>
      <c r="USN194" s="58"/>
      <c r="USO194" s="58"/>
      <c r="USP194" s="58"/>
      <c r="USQ194" s="58"/>
      <c r="USR194" s="58"/>
      <c r="USS194" s="58"/>
      <c r="UST194" s="58"/>
      <c r="USU194" s="58"/>
      <c r="USV194" s="58"/>
      <c r="USW194" s="58"/>
      <c r="USX194" s="58"/>
      <c r="USY194" s="58"/>
      <c r="USZ194" s="58"/>
      <c r="UTA194" s="58"/>
      <c r="UTB194" s="58"/>
      <c r="UTC194" s="58"/>
      <c r="UTD194" s="58"/>
      <c r="UTE194" s="58"/>
      <c r="UTF194" s="58"/>
      <c r="UTG194" s="58"/>
      <c r="UTH194" s="58"/>
      <c r="UTI194" s="58"/>
      <c r="UTJ194" s="58"/>
      <c r="UTK194" s="58"/>
      <c r="UTL194" s="58"/>
      <c r="UTM194" s="58"/>
      <c r="UTN194" s="58"/>
      <c r="UTO194" s="58"/>
      <c r="UTP194" s="58"/>
      <c r="UTQ194" s="58"/>
      <c r="UTR194" s="58"/>
      <c r="UTS194" s="58"/>
      <c r="UTT194" s="58"/>
      <c r="UTU194" s="58"/>
      <c r="UTV194" s="58"/>
      <c r="UTW194" s="58"/>
      <c r="UTX194" s="58"/>
      <c r="UTY194" s="58"/>
      <c r="UTZ194" s="58"/>
      <c r="UUA194" s="58"/>
      <c r="UUB194" s="58"/>
      <c r="UUC194" s="58"/>
      <c r="UUD194" s="58"/>
      <c r="UUE194" s="58"/>
      <c r="UUF194" s="58"/>
      <c r="UUG194" s="58"/>
      <c r="UUH194" s="58"/>
      <c r="UUI194" s="58"/>
      <c r="UUJ194" s="58"/>
      <c r="UUK194" s="58"/>
      <c r="UUL194" s="58"/>
      <c r="UUM194" s="58"/>
      <c r="UUN194" s="58"/>
      <c r="UUO194" s="58"/>
      <c r="UUP194" s="58"/>
      <c r="UUQ194" s="58"/>
      <c r="UUR194" s="58"/>
      <c r="UUS194" s="58"/>
      <c r="UUT194" s="58"/>
      <c r="UUU194" s="58"/>
      <c r="UUV194" s="58"/>
      <c r="UUW194" s="58"/>
      <c r="UUX194" s="58"/>
      <c r="UUY194" s="58"/>
      <c r="UUZ194" s="58"/>
      <c r="UVA194" s="58"/>
      <c r="UVB194" s="58"/>
      <c r="UVC194" s="58"/>
      <c r="UVD194" s="58"/>
      <c r="UVE194" s="58"/>
      <c r="UVF194" s="58"/>
      <c r="UVG194" s="58"/>
      <c r="UVH194" s="58"/>
      <c r="UVI194" s="58"/>
      <c r="UVJ194" s="58"/>
      <c r="UVK194" s="58"/>
      <c r="UVL194" s="58"/>
      <c r="UVM194" s="58"/>
      <c r="UVN194" s="58"/>
      <c r="UVO194" s="58"/>
      <c r="UVP194" s="58"/>
      <c r="UVQ194" s="58"/>
      <c r="UVR194" s="58"/>
      <c r="UVS194" s="58"/>
      <c r="UVT194" s="58"/>
      <c r="UVU194" s="58"/>
      <c r="UVV194" s="58"/>
      <c r="UVW194" s="58"/>
      <c r="UVX194" s="58"/>
      <c r="UVY194" s="58"/>
      <c r="UVZ194" s="58"/>
      <c r="UWA194" s="58"/>
      <c r="UWB194" s="58"/>
      <c r="UWC194" s="58"/>
      <c r="UWD194" s="58"/>
      <c r="UWE194" s="58"/>
      <c r="UWF194" s="58"/>
      <c r="UWG194" s="58"/>
      <c r="UWH194" s="58"/>
      <c r="UWI194" s="58"/>
      <c r="UWJ194" s="58"/>
      <c r="UWK194" s="58"/>
      <c r="UWL194" s="58"/>
      <c r="UWM194" s="58"/>
      <c r="UWN194" s="58"/>
      <c r="UWO194" s="58"/>
      <c r="UWP194" s="58"/>
      <c r="UWQ194" s="58"/>
      <c r="UWR194" s="58"/>
      <c r="UWS194" s="58"/>
      <c r="UWT194" s="58"/>
      <c r="UWU194" s="58"/>
      <c r="UWV194" s="58"/>
      <c r="UWW194" s="58"/>
      <c r="UWX194" s="58"/>
      <c r="UWY194" s="58"/>
      <c r="UWZ194" s="58"/>
      <c r="UXA194" s="58"/>
      <c r="UXB194" s="58"/>
      <c r="UXC194" s="58"/>
      <c r="UXD194" s="58"/>
      <c r="UXE194" s="58"/>
      <c r="UXF194" s="58"/>
      <c r="UXG194" s="58"/>
      <c r="UXH194" s="58"/>
      <c r="UXI194" s="58"/>
      <c r="UXJ194" s="58"/>
      <c r="UXK194" s="58"/>
      <c r="UXL194" s="58"/>
      <c r="UXM194" s="58"/>
      <c r="UXN194" s="58"/>
      <c r="UXO194" s="58"/>
      <c r="UXP194" s="58"/>
      <c r="UXQ194" s="58"/>
      <c r="UXR194" s="58"/>
      <c r="UXS194" s="58"/>
      <c r="UXT194" s="58"/>
      <c r="UXU194" s="58"/>
      <c r="UXV194" s="58"/>
      <c r="UXW194" s="58"/>
      <c r="UXX194" s="58"/>
      <c r="UXY194" s="58"/>
      <c r="UXZ194" s="58"/>
      <c r="UYA194" s="58"/>
      <c r="UYB194" s="58"/>
      <c r="UYC194" s="58"/>
      <c r="UYD194" s="58"/>
      <c r="UYE194" s="58"/>
      <c r="UYF194" s="58"/>
      <c r="UYG194" s="58"/>
      <c r="UYH194" s="58"/>
      <c r="UYI194" s="58"/>
      <c r="UYJ194" s="58"/>
      <c r="UYK194" s="58"/>
      <c r="UYL194" s="58"/>
      <c r="UYM194" s="58"/>
      <c r="UYN194" s="58"/>
      <c r="UYO194" s="58"/>
      <c r="UYP194" s="58"/>
      <c r="UYQ194" s="58"/>
      <c r="UYR194" s="58"/>
      <c r="UYS194" s="58"/>
      <c r="UYT194" s="58"/>
      <c r="UYU194" s="58"/>
      <c r="UYV194" s="58"/>
      <c r="UYW194" s="58"/>
      <c r="UYX194" s="58"/>
      <c r="UYY194" s="58"/>
      <c r="UYZ194" s="58"/>
      <c r="UZA194" s="58"/>
      <c r="UZB194" s="58"/>
      <c r="UZC194" s="58"/>
      <c r="UZD194" s="58"/>
      <c r="UZE194" s="58"/>
      <c r="UZF194" s="58"/>
      <c r="UZG194" s="58"/>
      <c r="UZH194" s="58"/>
      <c r="UZI194" s="58"/>
      <c r="UZJ194" s="58"/>
      <c r="UZK194" s="58"/>
      <c r="UZL194" s="58"/>
      <c r="UZM194" s="58"/>
      <c r="UZN194" s="58"/>
      <c r="UZO194" s="58"/>
      <c r="UZP194" s="58"/>
      <c r="UZQ194" s="58"/>
      <c r="UZR194" s="58"/>
      <c r="UZS194" s="58"/>
      <c r="UZT194" s="58"/>
      <c r="UZU194" s="58"/>
      <c r="UZV194" s="58"/>
      <c r="UZW194" s="58"/>
      <c r="UZX194" s="58"/>
      <c r="UZY194" s="58"/>
      <c r="UZZ194" s="58"/>
      <c r="VAA194" s="58"/>
      <c r="VAB194" s="58"/>
      <c r="VAC194" s="58"/>
      <c r="VAD194" s="58"/>
      <c r="VAE194" s="58"/>
      <c r="VAF194" s="58"/>
      <c r="VAG194" s="58"/>
      <c r="VAH194" s="58"/>
      <c r="VAI194" s="58"/>
      <c r="VAJ194" s="58"/>
      <c r="VAK194" s="58"/>
      <c r="VAL194" s="58"/>
      <c r="VAM194" s="58"/>
      <c r="VAN194" s="58"/>
      <c r="VAO194" s="58"/>
      <c r="VAP194" s="58"/>
      <c r="VAQ194" s="58"/>
      <c r="VAR194" s="58"/>
      <c r="VAS194" s="58"/>
      <c r="VAT194" s="58"/>
      <c r="VAU194" s="58"/>
      <c r="VAV194" s="58"/>
      <c r="VAW194" s="58"/>
      <c r="VAX194" s="58"/>
      <c r="VAY194" s="58"/>
      <c r="VAZ194" s="58"/>
      <c r="VBA194" s="58"/>
      <c r="VBB194" s="58"/>
      <c r="VBC194" s="58"/>
      <c r="VBD194" s="58"/>
      <c r="VBE194" s="58"/>
      <c r="VBF194" s="58"/>
      <c r="VBG194" s="58"/>
      <c r="VBH194" s="58"/>
      <c r="VBI194" s="58"/>
      <c r="VBJ194" s="58"/>
      <c r="VBK194" s="58"/>
      <c r="VBL194" s="58"/>
      <c r="VBM194" s="58"/>
      <c r="VBN194" s="58"/>
      <c r="VBO194" s="58"/>
      <c r="VBP194" s="58"/>
      <c r="VBQ194" s="58"/>
      <c r="VBR194" s="58"/>
      <c r="VBS194" s="58"/>
      <c r="VBT194" s="58"/>
      <c r="VBU194" s="58"/>
      <c r="VBV194" s="58"/>
      <c r="VBW194" s="58"/>
      <c r="VBX194" s="58"/>
      <c r="VBY194" s="58"/>
      <c r="VBZ194" s="58"/>
      <c r="VCA194" s="58"/>
      <c r="VCB194" s="58"/>
      <c r="VCC194" s="58"/>
      <c r="VCD194" s="58"/>
      <c r="VCE194" s="58"/>
      <c r="VCF194" s="58"/>
      <c r="VCG194" s="58"/>
      <c r="VCH194" s="58"/>
      <c r="VCI194" s="58"/>
      <c r="VCJ194" s="58"/>
      <c r="VCK194" s="58"/>
      <c r="VCL194" s="58"/>
      <c r="VCM194" s="58"/>
      <c r="VCN194" s="58"/>
      <c r="VCO194" s="58"/>
      <c r="VCP194" s="58"/>
      <c r="VCQ194" s="58"/>
      <c r="VCR194" s="58"/>
      <c r="VCS194" s="58"/>
      <c r="VCT194" s="58"/>
      <c r="VCU194" s="58"/>
      <c r="VCV194" s="58"/>
      <c r="VCW194" s="58"/>
      <c r="VCX194" s="58"/>
      <c r="VCY194" s="58"/>
      <c r="VCZ194" s="58"/>
      <c r="VDA194" s="58"/>
      <c r="VDB194" s="58"/>
      <c r="VDC194" s="58"/>
      <c r="VDD194" s="58"/>
      <c r="VDE194" s="58"/>
      <c r="VDF194" s="58"/>
      <c r="VDG194" s="58"/>
      <c r="VDH194" s="58"/>
      <c r="VDI194" s="58"/>
      <c r="VDJ194" s="58"/>
      <c r="VDK194" s="58"/>
      <c r="VDL194" s="58"/>
      <c r="VDM194" s="58"/>
      <c r="VDN194" s="58"/>
      <c r="VDO194" s="58"/>
      <c r="VDP194" s="58"/>
      <c r="VDQ194" s="58"/>
      <c r="VDR194" s="58"/>
      <c r="VDS194" s="58"/>
      <c r="VDT194" s="58"/>
      <c r="VDU194" s="58"/>
      <c r="VDV194" s="58"/>
      <c r="VDW194" s="58"/>
      <c r="VDX194" s="58"/>
      <c r="VDY194" s="58"/>
      <c r="VDZ194" s="58"/>
      <c r="VEA194" s="58"/>
      <c r="VEB194" s="58"/>
      <c r="VEC194" s="58"/>
      <c r="VED194" s="58"/>
      <c r="VEE194" s="58"/>
      <c r="VEF194" s="58"/>
      <c r="VEG194" s="58"/>
      <c r="VEH194" s="58"/>
      <c r="VEI194" s="58"/>
      <c r="VEJ194" s="58"/>
      <c r="VEK194" s="58"/>
      <c r="VEL194" s="58"/>
      <c r="VEM194" s="58"/>
      <c r="VEN194" s="58"/>
      <c r="VEO194" s="58"/>
      <c r="VEP194" s="58"/>
      <c r="VEQ194" s="58"/>
      <c r="VER194" s="58"/>
      <c r="VES194" s="58"/>
      <c r="VET194" s="58"/>
      <c r="VEU194" s="58"/>
      <c r="VEV194" s="58"/>
      <c r="VEW194" s="58"/>
      <c r="VEX194" s="58"/>
      <c r="VEY194" s="58"/>
      <c r="VEZ194" s="58"/>
      <c r="VFA194" s="58"/>
      <c r="VFB194" s="58"/>
      <c r="VFC194" s="58"/>
      <c r="VFD194" s="58"/>
      <c r="VFE194" s="58"/>
      <c r="VFF194" s="58"/>
      <c r="VFG194" s="58"/>
      <c r="VFH194" s="58"/>
      <c r="VFI194" s="58"/>
      <c r="VFJ194" s="58"/>
      <c r="VFK194" s="58"/>
      <c r="VFL194" s="58"/>
      <c r="VFM194" s="58"/>
      <c r="VFN194" s="58"/>
      <c r="VFO194" s="58"/>
      <c r="VFP194" s="58"/>
      <c r="VFQ194" s="58"/>
      <c r="VFR194" s="58"/>
      <c r="VFS194" s="58"/>
      <c r="VFT194" s="58"/>
      <c r="VFU194" s="58"/>
      <c r="VFV194" s="58"/>
      <c r="VFW194" s="58"/>
      <c r="VFX194" s="58"/>
      <c r="VFY194" s="58"/>
      <c r="VFZ194" s="58"/>
      <c r="VGA194" s="58"/>
      <c r="VGB194" s="58"/>
      <c r="VGC194" s="58"/>
      <c r="VGD194" s="58"/>
      <c r="VGE194" s="58"/>
      <c r="VGF194" s="58"/>
      <c r="VGG194" s="58"/>
      <c r="VGH194" s="58"/>
      <c r="VGI194" s="58"/>
      <c r="VGJ194" s="58"/>
      <c r="VGK194" s="58"/>
      <c r="VGL194" s="58"/>
      <c r="VGM194" s="58"/>
      <c r="VGN194" s="58"/>
      <c r="VGO194" s="58"/>
      <c r="VGP194" s="58"/>
      <c r="VGQ194" s="58"/>
      <c r="VGR194" s="58"/>
      <c r="VGS194" s="58"/>
      <c r="VGT194" s="58"/>
      <c r="VGU194" s="58"/>
      <c r="VGV194" s="58"/>
      <c r="VGW194" s="58"/>
      <c r="VGX194" s="58"/>
      <c r="VGY194" s="58"/>
      <c r="VGZ194" s="58"/>
      <c r="VHA194" s="58"/>
      <c r="VHB194" s="58"/>
      <c r="VHC194" s="58"/>
      <c r="VHD194" s="58"/>
      <c r="VHE194" s="58"/>
      <c r="VHF194" s="58"/>
      <c r="VHG194" s="58"/>
      <c r="VHH194" s="58"/>
      <c r="VHI194" s="58"/>
      <c r="VHJ194" s="58"/>
      <c r="VHK194" s="58"/>
      <c r="VHL194" s="58"/>
      <c r="VHM194" s="58"/>
      <c r="VHN194" s="58"/>
      <c r="VHO194" s="58"/>
      <c r="VHP194" s="58"/>
      <c r="VHQ194" s="58"/>
      <c r="VHR194" s="58"/>
      <c r="VHS194" s="58"/>
      <c r="VHT194" s="58"/>
      <c r="VHU194" s="58"/>
      <c r="VHV194" s="58"/>
      <c r="VHW194" s="58"/>
      <c r="VHX194" s="58"/>
      <c r="VHY194" s="58"/>
      <c r="VHZ194" s="58"/>
      <c r="VIA194" s="58"/>
      <c r="VIB194" s="58"/>
      <c r="VIC194" s="58"/>
      <c r="VID194" s="58"/>
      <c r="VIE194" s="58"/>
      <c r="VIF194" s="58"/>
      <c r="VIG194" s="58"/>
      <c r="VIH194" s="58"/>
      <c r="VII194" s="58"/>
      <c r="VIJ194" s="58"/>
      <c r="VIK194" s="58"/>
      <c r="VIL194" s="58"/>
      <c r="VIM194" s="58"/>
      <c r="VIN194" s="58"/>
      <c r="VIO194" s="58"/>
      <c r="VIP194" s="58"/>
      <c r="VIQ194" s="58"/>
      <c r="VIR194" s="58"/>
      <c r="VIS194" s="58"/>
      <c r="VIT194" s="58"/>
      <c r="VIU194" s="58"/>
      <c r="VIV194" s="58"/>
      <c r="VIW194" s="58"/>
      <c r="VIX194" s="58"/>
      <c r="VIY194" s="58"/>
      <c r="VIZ194" s="58"/>
      <c r="VJA194" s="58"/>
      <c r="VJB194" s="58"/>
      <c r="VJC194" s="58"/>
      <c r="VJD194" s="58"/>
      <c r="VJE194" s="58"/>
      <c r="VJF194" s="58"/>
      <c r="VJG194" s="58"/>
      <c r="VJH194" s="58"/>
      <c r="VJI194" s="58"/>
      <c r="VJJ194" s="58"/>
      <c r="VJK194" s="58"/>
      <c r="VJL194" s="58"/>
      <c r="VJM194" s="58"/>
      <c r="VJN194" s="58"/>
      <c r="VJO194" s="58"/>
      <c r="VJP194" s="58"/>
      <c r="VJQ194" s="58"/>
      <c r="VJR194" s="58"/>
      <c r="VJS194" s="58"/>
      <c r="VJT194" s="58"/>
      <c r="VJU194" s="58"/>
      <c r="VJV194" s="58"/>
      <c r="VJW194" s="58"/>
      <c r="VJX194" s="58"/>
      <c r="VJY194" s="58"/>
      <c r="VJZ194" s="58"/>
      <c r="VKA194" s="58"/>
      <c r="VKB194" s="58"/>
      <c r="VKC194" s="58"/>
      <c r="VKD194" s="58"/>
      <c r="VKE194" s="58"/>
      <c r="VKF194" s="58"/>
      <c r="VKG194" s="58"/>
      <c r="VKH194" s="58"/>
      <c r="VKI194" s="58"/>
      <c r="VKJ194" s="58"/>
      <c r="VKK194" s="58"/>
      <c r="VKL194" s="58"/>
      <c r="VKM194" s="58"/>
      <c r="VKN194" s="58"/>
      <c r="VKO194" s="58"/>
      <c r="VKP194" s="58"/>
      <c r="VKQ194" s="58"/>
      <c r="VKR194" s="58"/>
      <c r="VKS194" s="58"/>
      <c r="VKT194" s="58"/>
      <c r="VKU194" s="58"/>
      <c r="VKV194" s="58"/>
      <c r="VKW194" s="58"/>
      <c r="VKX194" s="58"/>
      <c r="VKY194" s="58"/>
      <c r="VKZ194" s="58"/>
      <c r="VLA194" s="58"/>
      <c r="VLB194" s="58"/>
      <c r="VLC194" s="58"/>
      <c r="VLD194" s="58"/>
      <c r="VLE194" s="58"/>
      <c r="VLF194" s="58"/>
      <c r="VLG194" s="58"/>
      <c r="VLH194" s="58"/>
      <c r="VLI194" s="58"/>
      <c r="VLJ194" s="58"/>
      <c r="VLK194" s="58"/>
      <c r="VLL194" s="58"/>
      <c r="VLM194" s="58"/>
      <c r="VLN194" s="58"/>
      <c r="VLO194" s="58"/>
      <c r="VLP194" s="58"/>
      <c r="VLQ194" s="58"/>
      <c r="VLR194" s="58"/>
      <c r="VLS194" s="58"/>
      <c r="VLT194" s="58"/>
      <c r="VLU194" s="58"/>
      <c r="VLV194" s="58"/>
      <c r="VLW194" s="58"/>
      <c r="VLX194" s="58"/>
      <c r="VLY194" s="58"/>
      <c r="VLZ194" s="58"/>
      <c r="VMA194" s="58"/>
      <c r="VMB194" s="58"/>
      <c r="VMC194" s="58"/>
      <c r="VMD194" s="58"/>
      <c r="VME194" s="58"/>
      <c r="VMF194" s="58"/>
      <c r="VMG194" s="58"/>
      <c r="VMH194" s="58"/>
      <c r="VMI194" s="58"/>
      <c r="VMJ194" s="58"/>
      <c r="VMK194" s="58"/>
      <c r="VML194" s="58"/>
      <c r="VMM194" s="58"/>
      <c r="VMN194" s="58"/>
      <c r="VMO194" s="58"/>
      <c r="VMP194" s="58"/>
      <c r="VMQ194" s="58"/>
      <c r="VMR194" s="58"/>
      <c r="VMS194" s="58"/>
      <c r="VMT194" s="58"/>
      <c r="VMU194" s="58"/>
      <c r="VMV194" s="58"/>
      <c r="VMW194" s="58"/>
      <c r="VMX194" s="58"/>
      <c r="VMY194" s="58"/>
      <c r="VMZ194" s="58"/>
      <c r="VNA194" s="58"/>
      <c r="VNB194" s="58"/>
      <c r="VNC194" s="58"/>
      <c r="VND194" s="58"/>
      <c r="VNE194" s="58"/>
      <c r="VNF194" s="58"/>
      <c r="VNG194" s="58"/>
      <c r="VNH194" s="58"/>
      <c r="VNI194" s="58"/>
      <c r="VNJ194" s="58"/>
      <c r="VNK194" s="58"/>
      <c r="VNL194" s="58"/>
      <c r="VNM194" s="58"/>
      <c r="VNN194" s="58"/>
      <c r="VNO194" s="58"/>
      <c r="VNP194" s="58"/>
      <c r="VNQ194" s="58"/>
      <c r="VNR194" s="58"/>
      <c r="VNS194" s="58"/>
      <c r="VNT194" s="58"/>
      <c r="VNU194" s="58"/>
      <c r="VNV194" s="58"/>
      <c r="VNW194" s="58"/>
      <c r="VNX194" s="58"/>
      <c r="VNY194" s="58"/>
      <c r="VNZ194" s="58"/>
      <c r="VOA194" s="58"/>
      <c r="VOB194" s="58"/>
      <c r="VOC194" s="58"/>
      <c r="VOD194" s="58"/>
      <c r="VOE194" s="58"/>
      <c r="VOF194" s="58"/>
      <c r="VOG194" s="58"/>
      <c r="VOH194" s="58"/>
      <c r="VOI194" s="58"/>
      <c r="VOJ194" s="58"/>
      <c r="VOK194" s="58"/>
      <c r="VOL194" s="58"/>
      <c r="VOM194" s="58"/>
      <c r="VON194" s="58"/>
      <c r="VOO194" s="58"/>
      <c r="VOP194" s="58"/>
      <c r="VOQ194" s="58"/>
      <c r="VOR194" s="58"/>
      <c r="VOS194" s="58"/>
      <c r="VOT194" s="58"/>
      <c r="VOU194" s="58"/>
      <c r="VOV194" s="58"/>
      <c r="VOW194" s="58"/>
      <c r="VOX194" s="58"/>
      <c r="VOY194" s="58"/>
      <c r="VOZ194" s="58"/>
      <c r="VPA194" s="58"/>
      <c r="VPB194" s="58"/>
      <c r="VPC194" s="58"/>
      <c r="VPD194" s="58"/>
      <c r="VPE194" s="58"/>
      <c r="VPF194" s="58"/>
      <c r="VPG194" s="58"/>
      <c r="VPH194" s="58"/>
      <c r="VPI194" s="58"/>
      <c r="VPJ194" s="58"/>
      <c r="VPK194" s="58"/>
      <c r="VPL194" s="58"/>
      <c r="VPM194" s="58"/>
      <c r="VPN194" s="58"/>
      <c r="VPO194" s="58"/>
      <c r="VPP194" s="58"/>
      <c r="VPQ194" s="58"/>
      <c r="VPR194" s="58"/>
      <c r="VPS194" s="58"/>
      <c r="VPT194" s="58"/>
      <c r="VPU194" s="58"/>
      <c r="VPV194" s="58"/>
      <c r="VPW194" s="58"/>
      <c r="VPX194" s="58"/>
      <c r="VPY194" s="58"/>
      <c r="VPZ194" s="58"/>
      <c r="VQA194" s="58"/>
      <c r="VQB194" s="58"/>
      <c r="VQC194" s="58"/>
      <c r="VQD194" s="58"/>
      <c r="VQE194" s="58"/>
      <c r="VQF194" s="58"/>
      <c r="VQG194" s="58"/>
      <c r="VQH194" s="58"/>
      <c r="VQI194" s="58"/>
      <c r="VQJ194" s="58"/>
      <c r="VQK194" s="58"/>
      <c r="VQL194" s="58"/>
      <c r="VQM194" s="58"/>
      <c r="VQN194" s="58"/>
      <c r="VQO194" s="58"/>
      <c r="VQP194" s="58"/>
      <c r="VQQ194" s="58"/>
      <c r="VQR194" s="58"/>
      <c r="VQS194" s="58"/>
      <c r="VQT194" s="58"/>
      <c r="VQU194" s="58"/>
      <c r="VQV194" s="58"/>
      <c r="VQW194" s="58"/>
      <c r="VQX194" s="58"/>
      <c r="VQY194" s="58"/>
      <c r="VQZ194" s="58"/>
      <c r="VRA194" s="58"/>
      <c r="VRB194" s="58"/>
      <c r="VRC194" s="58"/>
      <c r="VRD194" s="58"/>
      <c r="VRE194" s="58"/>
      <c r="VRF194" s="58"/>
      <c r="VRG194" s="58"/>
      <c r="VRH194" s="58"/>
      <c r="VRI194" s="58"/>
      <c r="VRJ194" s="58"/>
      <c r="VRK194" s="58"/>
      <c r="VRL194" s="58"/>
      <c r="VRM194" s="58"/>
      <c r="VRN194" s="58"/>
      <c r="VRO194" s="58"/>
      <c r="VRP194" s="58"/>
      <c r="VRQ194" s="58"/>
      <c r="VRR194" s="58"/>
      <c r="VRS194" s="58"/>
      <c r="VRT194" s="58"/>
      <c r="VRU194" s="58"/>
      <c r="VRV194" s="58"/>
      <c r="VRW194" s="58"/>
      <c r="VRX194" s="58"/>
      <c r="VRY194" s="58"/>
      <c r="VRZ194" s="58"/>
      <c r="VSA194" s="58"/>
      <c r="VSB194" s="58"/>
      <c r="VSC194" s="58"/>
      <c r="VSD194" s="58"/>
      <c r="VSE194" s="58"/>
      <c r="VSF194" s="58"/>
      <c r="VSG194" s="58"/>
      <c r="VSH194" s="58"/>
      <c r="VSI194" s="58"/>
      <c r="VSJ194" s="58"/>
      <c r="VSK194" s="58"/>
      <c r="VSL194" s="58"/>
      <c r="VSM194" s="58"/>
      <c r="VSN194" s="58"/>
      <c r="VSO194" s="58"/>
      <c r="VSP194" s="58"/>
      <c r="VSQ194" s="58"/>
      <c r="VSR194" s="58"/>
      <c r="VSS194" s="58"/>
      <c r="VST194" s="58"/>
      <c r="VSU194" s="58"/>
      <c r="VSV194" s="58"/>
      <c r="VSW194" s="58"/>
      <c r="VSX194" s="58"/>
      <c r="VSY194" s="58"/>
      <c r="VSZ194" s="58"/>
      <c r="VTA194" s="58"/>
      <c r="VTB194" s="58"/>
      <c r="VTC194" s="58"/>
      <c r="VTD194" s="58"/>
      <c r="VTE194" s="58"/>
      <c r="VTF194" s="58"/>
      <c r="VTG194" s="58"/>
      <c r="VTH194" s="58"/>
      <c r="VTI194" s="58"/>
      <c r="VTJ194" s="58"/>
      <c r="VTK194" s="58"/>
      <c r="VTL194" s="58"/>
      <c r="VTM194" s="58"/>
      <c r="VTN194" s="58"/>
      <c r="VTO194" s="58"/>
      <c r="VTP194" s="58"/>
      <c r="VTQ194" s="58"/>
      <c r="VTR194" s="58"/>
      <c r="VTS194" s="58"/>
      <c r="VTT194" s="58"/>
      <c r="VTU194" s="58"/>
      <c r="VTV194" s="58"/>
      <c r="VTW194" s="58"/>
      <c r="VTX194" s="58"/>
      <c r="VTY194" s="58"/>
      <c r="VTZ194" s="58"/>
      <c r="VUA194" s="58"/>
      <c r="VUB194" s="58"/>
      <c r="VUC194" s="58"/>
      <c r="VUD194" s="58"/>
      <c r="VUE194" s="58"/>
      <c r="VUF194" s="58"/>
      <c r="VUG194" s="58"/>
      <c r="VUH194" s="58"/>
      <c r="VUI194" s="58"/>
      <c r="VUJ194" s="58"/>
      <c r="VUK194" s="58"/>
      <c r="VUL194" s="58"/>
      <c r="VUM194" s="58"/>
      <c r="VUN194" s="58"/>
      <c r="VUO194" s="58"/>
      <c r="VUP194" s="58"/>
      <c r="VUQ194" s="58"/>
      <c r="VUR194" s="58"/>
      <c r="VUS194" s="58"/>
      <c r="VUT194" s="58"/>
      <c r="VUU194" s="58"/>
      <c r="VUV194" s="58"/>
      <c r="VUW194" s="58"/>
      <c r="VUX194" s="58"/>
      <c r="VUY194" s="58"/>
      <c r="VUZ194" s="58"/>
      <c r="VVA194" s="58"/>
      <c r="VVB194" s="58"/>
      <c r="VVC194" s="58"/>
      <c r="VVD194" s="58"/>
      <c r="VVE194" s="58"/>
      <c r="VVF194" s="58"/>
      <c r="VVG194" s="58"/>
      <c r="VVH194" s="58"/>
      <c r="VVI194" s="58"/>
      <c r="VVJ194" s="58"/>
      <c r="VVK194" s="58"/>
      <c r="VVL194" s="58"/>
      <c r="VVM194" s="58"/>
      <c r="VVN194" s="58"/>
      <c r="VVO194" s="58"/>
      <c r="VVP194" s="58"/>
      <c r="VVQ194" s="58"/>
      <c r="VVR194" s="58"/>
      <c r="VVS194" s="58"/>
      <c r="VVT194" s="58"/>
      <c r="VVU194" s="58"/>
      <c r="VVV194" s="58"/>
      <c r="VVW194" s="58"/>
      <c r="VVX194" s="58"/>
      <c r="VVY194" s="58"/>
      <c r="VVZ194" s="58"/>
      <c r="VWA194" s="58"/>
      <c r="VWB194" s="58"/>
      <c r="VWC194" s="58"/>
      <c r="VWD194" s="58"/>
      <c r="VWE194" s="58"/>
      <c r="VWF194" s="58"/>
      <c r="VWG194" s="58"/>
      <c r="VWH194" s="58"/>
      <c r="VWI194" s="58"/>
      <c r="VWJ194" s="58"/>
      <c r="VWK194" s="58"/>
      <c r="VWL194" s="58"/>
      <c r="VWM194" s="58"/>
      <c r="VWN194" s="58"/>
      <c r="VWO194" s="58"/>
      <c r="VWP194" s="58"/>
      <c r="VWQ194" s="58"/>
      <c r="VWR194" s="58"/>
      <c r="VWS194" s="58"/>
      <c r="VWT194" s="58"/>
      <c r="VWU194" s="58"/>
      <c r="VWV194" s="58"/>
      <c r="VWW194" s="58"/>
      <c r="VWX194" s="58"/>
      <c r="VWY194" s="58"/>
      <c r="VWZ194" s="58"/>
      <c r="VXA194" s="58"/>
      <c r="VXB194" s="58"/>
      <c r="VXC194" s="58"/>
      <c r="VXD194" s="58"/>
      <c r="VXE194" s="58"/>
      <c r="VXF194" s="58"/>
      <c r="VXG194" s="58"/>
      <c r="VXH194" s="58"/>
      <c r="VXI194" s="58"/>
      <c r="VXJ194" s="58"/>
      <c r="VXK194" s="58"/>
      <c r="VXL194" s="58"/>
      <c r="VXM194" s="58"/>
      <c r="VXN194" s="58"/>
      <c r="VXO194" s="58"/>
      <c r="VXP194" s="58"/>
      <c r="VXQ194" s="58"/>
      <c r="VXR194" s="58"/>
      <c r="VXS194" s="58"/>
      <c r="VXT194" s="58"/>
      <c r="VXU194" s="58"/>
      <c r="VXV194" s="58"/>
      <c r="VXW194" s="58"/>
      <c r="VXX194" s="58"/>
      <c r="VXY194" s="58"/>
      <c r="VXZ194" s="58"/>
      <c r="VYA194" s="58"/>
      <c r="VYB194" s="58"/>
      <c r="VYC194" s="58"/>
      <c r="VYD194" s="58"/>
      <c r="VYE194" s="58"/>
      <c r="VYF194" s="58"/>
      <c r="VYG194" s="58"/>
      <c r="VYH194" s="58"/>
      <c r="VYI194" s="58"/>
      <c r="VYJ194" s="58"/>
      <c r="VYK194" s="58"/>
      <c r="VYL194" s="58"/>
      <c r="VYM194" s="58"/>
      <c r="VYN194" s="58"/>
      <c r="VYO194" s="58"/>
      <c r="VYP194" s="58"/>
      <c r="VYQ194" s="58"/>
      <c r="VYR194" s="58"/>
      <c r="VYS194" s="58"/>
      <c r="VYT194" s="58"/>
      <c r="VYU194" s="58"/>
      <c r="VYV194" s="58"/>
      <c r="VYW194" s="58"/>
      <c r="VYX194" s="58"/>
      <c r="VYY194" s="58"/>
      <c r="VYZ194" s="58"/>
      <c r="VZA194" s="58"/>
      <c r="VZB194" s="58"/>
      <c r="VZC194" s="58"/>
      <c r="VZD194" s="58"/>
      <c r="VZE194" s="58"/>
      <c r="VZF194" s="58"/>
      <c r="VZG194" s="58"/>
      <c r="VZH194" s="58"/>
      <c r="VZI194" s="58"/>
      <c r="VZJ194" s="58"/>
      <c r="VZK194" s="58"/>
      <c r="VZL194" s="58"/>
      <c r="VZM194" s="58"/>
      <c r="VZN194" s="58"/>
      <c r="VZO194" s="58"/>
      <c r="VZP194" s="58"/>
      <c r="VZQ194" s="58"/>
      <c r="VZR194" s="58"/>
      <c r="VZS194" s="58"/>
      <c r="VZT194" s="58"/>
      <c r="VZU194" s="58"/>
      <c r="VZV194" s="58"/>
      <c r="VZW194" s="58"/>
      <c r="VZX194" s="58"/>
      <c r="VZY194" s="58"/>
      <c r="VZZ194" s="58"/>
      <c r="WAA194" s="58"/>
      <c r="WAB194" s="58"/>
      <c r="WAC194" s="58"/>
      <c r="WAD194" s="58"/>
      <c r="WAE194" s="58"/>
      <c r="WAF194" s="58"/>
      <c r="WAG194" s="58"/>
      <c r="WAH194" s="58"/>
      <c r="WAI194" s="58"/>
      <c r="WAJ194" s="58"/>
      <c r="WAK194" s="58"/>
      <c r="WAL194" s="58"/>
      <c r="WAM194" s="58"/>
      <c r="WAN194" s="58"/>
      <c r="WAO194" s="58"/>
      <c r="WAP194" s="58"/>
      <c r="WAQ194" s="58"/>
      <c r="WAR194" s="58"/>
      <c r="WAS194" s="58"/>
      <c r="WAT194" s="58"/>
      <c r="WAU194" s="58"/>
      <c r="WAV194" s="58"/>
      <c r="WAW194" s="58"/>
      <c r="WAX194" s="58"/>
      <c r="WAY194" s="58"/>
      <c r="WAZ194" s="58"/>
      <c r="WBA194" s="58"/>
      <c r="WBB194" s="58"/>
      <c r="WBC194" s="58"/>
      <c r="WBD194" s="58"/>
      <c r="WBE194" s="58"/>
      <c r="WBF194" s="58"/>
      <c r="WBG194" s="58"/>
      <c r="WBH194" s="58"/>
      <c r="WBI194" s="58"/>
      <c r="WBJ194" s="58"/>
      <c r="WBK194" s="58"/>
      <c r="WBL194" s="58"/>
      <c r="WBM194" s="58"/>
      <c r="WBN194" s="58"/>
      <c r="WBO194" s="58"/>
      <c r="WBP194" s="58"/>
      <c r="WBQ194" s="58"/>
      <c r="WBR194" s="58"/>
      <c r="WBS194" s="58"/>
      <c r="WBT194" s="58"/>
      <c r="WBU194" s="58"/>
      <c r="WBV194" s="58"/>
      <c r="WBW194" s="58"/>
      <c r="WBX194" s="58"/>
      <c r="WBY194" s="58"/>
      <c r="WBZ194" s="58"/>
      <c r="WCA194" s="58"/>
      <c r="WCB194" s="58"/>
      <c r="WCC194" s="58"/>
      <c r="WCD194" s="58"/>
      <c r="WCE194" s="58"/>
      <c r="WCF194" s="58"/>
      <c r="WCG194" s="58"/>
      <c r="WCH194" s="58"/>
      <c r="WCI194" s="58"/>
      <c r="WCJ194" s="58"/>
      <c r="WCK194" s="58"/>
      <c r="WCL194" s="58"/>
      <c r="WCM194" s="58"/>
      <c r="WCN194" s="58"/>
      <c r="WCO194" s="58"/>
      <c r="WCP194" s="58"/>
      <c r="WCQ194" s="58"/>
      <c r="WCR194" s="58"/>
      <c r="WCS194" s="58"/>
      <c r="WCT194" s="58"/>
      <c r="WCU194" s="58"/>
      <c r="WCV194" s="58"/>
      <c r="WCW194" s="58"/>
      <c r="WCX194" s="58"/>
      <c r="WCY194" s="58"/>
      <c r="WCZ194" s="58"/>
      <c r="WDA194" s="58"/>
      <c r="WDB194" s="58"/>
      <c r="WDC194" s="58"/>
      <c r="WDD194" s="58"/>
      <c r="WDE194" s="58"/>
      <c r="WDF194" s="58"/>
      <c r="WDG194" s="58"/>
      <c r="WDH194" s="58"/>
      <c r="WDI194" s="58"/>
      <c r="WDJ194" s="58"/>
      <c r="WDK194" s="58"/>
      <c r="WDL194" s="58"/>
      <c r="WDM194" s="58"/>
      <c r="WDN194" s="58"/>
      <c r="WDO194" s="58"/>
      <c r="WDP194" s="58"/>
      <c r="WDQ194" s="58"/>
      <c r="WDR194" s="58"/>
      <c r="WDS194" s="58"/>
      <c r="WDT194" s="58"/>
      <c r="WDU194" s="58"/>
      <c r="WDV194" s="58"/>
      <c r="WDW194" s="58"/>
      <c r="WDX194" s="58"/>
      <c r="WDY194" s="58"/>
      <c r="WDZ194" s="58"/>
      <c r="WEA194" s="58"/>
      <c r="WEB194" s="58"/>
      <c r="WEC194" s="58"/>
      <c r="WED194" s="58"/>
      <c r="WEE194" s="58"/>
      <c r="WEF194" s="58"/>
      <c r="WEG194" s="58"/>
      <c r="WEH194" s="58"/>
      <c r="WEI194" s="58"/>
      <c r="WEJ194" s="58"/>
      <c r="WEK194" s="58"/>
      <c r="WEL194" s="58"/>
      <c r="WEM194" s="58"/>
      <c r="WEN194" s="58"/>
      <c r="WEO194" s="58"/>
      <c r="WEP194" s="58"/>
      <c r="WEQ194" s="58"/>
      <c r="WER194" s="58"/>
      <c r="WES194" s="58"/>
      <c r="WET194" s="58"/>
      <c r="WEU194" s="58"/>
      <c r="WEV194" s="58"/>
      <c r="WEW194" s="58"/>
      <c r="WEX194" s="58"/>
      <c r="WEY194" s="58"/>
      <c r="WEZ194" s="58"/>
      <c r="WFA194" s="58"/>
      <c r="WFB194" s="58"/>
      <c r="WFC194" s="58"/>
      <c r="WFD194" s="58"/>
      <c r="WFE194" s="58"/>
      <c r="WFF194" s="58"/>
      <c r="WFG194" s="58"/>
      <c r="WFH194" s="58"/>
      <c r="WFI194" s="58"/>
      <c r="WFJ194" s="58"/>
      <c r="WFK194" s="58"/>
      <c r="WFL194" s="58"/>
      <c r="WFM194" s="58"/>
      <c r="WFN194" s="58"/>
      <c r="WFO194" s="58"/>
      <c r="WFP194" s="58"/>
      <c r="WFQ194" s="58"/>
      <c r="WFR194" s="58"/>
      <c r="WFS194" s="58"/>
      <c r="WFT194" s="58"/>
      <c r="WFU194" s="58"/>
      <c r="WFV194" s="58"/>
      <c r="WFW194" s="58"/>
      <c r="WFX194" s="58"/>
      <c r="WFY194" s="58"/>
      <c r="WFZ194" s="58"/>
      <c r="WGA194" s="58"/>
      <c r="WGB194" s="58"/>
      <c r="WGC194" s="58"/>
      <c r="WGD194" s="58"/>
      <c r="WGE194" s="58"/>
      <c r="WGF194" s="58"/>
      <c r="WGG194" s="58"/>
      <c r="WGH194" s="58"/>
      <c r="WGI194" s="58"/>
      <c r="WGJ194" s="58"/>
      <c r="WGK194" s="58"/>
      <c r="WGL194" s="58"/>
      <c r="WGM194" s="58"/>
      <c r="WGN194" s="58"/>
      <c r="WGO194" s="58"/>
      <c r="WGP194" s="58"/>
      <c r="WGQ194" s="58"/>
      <c r="WGR194" s="58"/>
      <c r="WGS194" s="58"/>
      <c r="WGT194" s="58"/>
      <c r="WGU194" s="58"/>
      <c r="WGV194" s="58"/>
      <c r="WGW194" s="58"/>
      <c r="WGX194" s="58"/>
      <c r="WGY194" s="58"/>
      <c r="WGZ194" s="58"/>
      <c r="WHA194" s="58"/>
      <c r="WHB194" s="58"/>
      <c r="WHC194" s="58"/>
      <c r="WHD194" s="58"/>
      <c r="WHE194" s="58"/>
      <c r="WHF194" s="58"/>
      <c r="WHG194" s="58"/>
      <c r="WHH194" s="58"/>
      <c r="WHI194" s="58"/>
      <c r="WHJ194" s="58"/>
      <c r="WHK194" s="58"/>
      <c r="WHL194" s="58"/>
      <c r="WHM194" s="58"/>
      <c r="WHN194" s="58"/>
      <c r="WHO194" s="58"/>
      <c r="WHP194" s="58"/>
      <c r="WHQ194" s="58"/>
      <c r="WHR194" s="58"/>
      <c r="WHS194" s="58"/>
      <c r="WHT194" s="58"/>
      <c r="WHU194" s="58"/>
      <c r="WHV194" s="58"/>
      <c r="WHW194" s="58"/>
      <c r="WHX194" s="58"/>
      <c r="WHY194" s="58"/>
      <c r="WHZ194" s="58"/>
      <c r="WIA194" s="58"/>
      <c r="WIB194" s="58"/>
      <c r="WIC194" s="58"/>
      <c r="WID194" s="58"/>
      <c r="WIE194" s="58"/>
      <c r="WIF194" s="58"/>
      <c r="WIG194" s="58"/>
      <c r="WIH194" s="58"/>
      <c r="WII194" s="58"/>
      <c r="WIJ194" s="58"/>
      <c r="WIK194" s="58"/>
      <c r="WIL194" s="58"/>
      <c r="WIM194" s="58"/>
      <c r="WIN194" s="58"/>
      <c r="WIO194" s="58"/>
      <c r="WIP194" s="58"/>
      <c r="WIQ194" s="58"/>
      <c r="WIR194" s="58"/>
      <c r="WIS194" s="58"/>
      <c r="WIT194" s="58"/>
      <c r="WIU194" s="58"/>
      <c r="WIV194" s="58"/>
      <c r="WIW194" s="58"/>
      <c r="WIX194" s="58"/>
      <c r="WIY194" s="58"/>
      <c r="WIZ194" s="58"/>
      <c r="WJA194" s="58"/>
      <c r="WJB194" s="58"/>
      <c r="WJC194" s="58"/>
      <c r="WJD194" s="58"/>
      <c r="WJE194" s="58"/>
      <c r="WJF194" s="58"/>
      <c r="WJG194" s="58"/>
      <c r="WJH194" s="58"/>
      <c r="WJI194" s="58"/>
      <c r="WJJ194" s="58"/>
      <c r="WJK194" s="58"/>
      <c r="WJL194" s="58"/>
      <c r="WJM194" s="58"/>
      <c r="WJN194" s="58"/>
      <c r="WJO194" s="58"/>
      <c r="WJP194" s="58"/>
      <c r="WJQ194" s="58"/>
      <c r="WJR194" s="58"/>
      <c r="WJS194" s="58"/>
      <c r="WJT194" s="58"/>
      <c r="WJU194" s="58"/>
      <c r="WJV194" s="58"/>
      <c r="WJW194" s="58"/>
      <c r="WJX194" s="58"/>
      <c r="WJY194" s="58"/>
      <c r="WJZ194" s="58"/>
      <c r="WKA194" s="58"/>
      <c r="WKB194" s="58"/>
      <c r="WKC194" s="58"/>
      <c r="WKD194" s="58"/>
      <c r="WKE194" s="58"/>
      <c r="WKF194" s="58"/>
      <c r="WKG194" s="58"/>
      <c r="WKH194" s="58"/>
      <c r="WKI194" s="58"/>
      <c r="WKJ194" s="58"/>
      <c r="WKK194" s="58"/>
      <c r="WKL194" s="58"/>
      <c r="WKM194" s="58"/>
      <c r="WKN194" s="58"/>
      <c r="WKO194" s="58"/>
      <c r="WKP194" s="58"/>
      <c r="WKQ194" s="58"/>
      <c r="WKR194" s="58"/>
      <c r="WKS194" s="58"/>
      <c r="WKT194" s="58"/>
      <c r="WKU194" s="58"/>
      <c r="WKV194" s="58"/>
      <c r="WKW194" s="58"/>
      <c r="WKX194" s="58"/>
      <c r="WKY194" s="58"/>
      <c r="WKZ194" s="58"/>
      <c r="WLA194" s="58"/>
      <c r="WLB194" s="58"/>
      <c r="WLC194" s="58"/>
      <c r="WLD194" s="58"/>
      <c r="WLE194" s="58"/>
      <c r="WLF194" s="58"/>
      <c r="WLG194" s="58"/>
      <c r="WLH194" s="58"/>
      <c r="WLI194" s="58"/>
      <c r="WLJ194" s="58"/>
      <c r="WLK194" s="58"/>
      <c r="WLL194" s="58"/>
      <c r="WLM194" s="58"/>
      <c r="WLN194" s="58"/>
      <c r="WLO194" s="58"/>
      <c r="WLP194" s="58"/>
      <c r="WLQ194" s="58"/>
      <c r="WLR194" s="58"/>
      <c r="WLS194" s="58"/>
      <c r="WLT194" s="58"/>
      <c r="WLU194" s="58"/>
      <c r="WLV194" s="58"/>
      <c r="WLW194" s="58"/>
      <c r="WLX194" s="58"/>
      <c r="WLY194" s="58"/>
      <c r="WLZ194" s="58"/>
      <c r="WMA194" s="58"/>
      <c r="WMB194" s="58"/>
      <c r="WMC194" s="58"/>
      <c r="WMD194" s="58"/>
      <c r="WME194" s="58"/>
      <c r="WMF194" s="58"/>
      <c r="WMG194" s="58"/>
      <c r="WMH194" s="58"/>
      <c r="WMI194" s="58"/>
      <c r="WMJ194" s="58"/>
      <c r="WMK194" s="58"/>
      <c r="WML194" s="58"/>
      <c r="WMM194" s="58"/>
      <c r="WMN194" s="58"/>
      <c r="WMO194" s="58"/>
      <c r="WMP194" s="58"/>
      <c r="WMQ194" s="58"/>
      <c r="WMR194" s="58"/>
      <c r="WMS194" s="58"/>
      <c r="WMT194" s="58"/>
      <c r="WMU194" s="58"/>
      <c r="WMV194" s="58"/>
      <c r="WMW194" s="58"/>
      <c r="WMX194" s="58"/>
      <c r="WMY194" s="58"/>
      <c r="WMZ194" s="58"/>
      <c r="WNA194" s="58"/>
      <c r="WNB194" s="58"/>
      <c r="WNC194" s="58"/>
      <c r="WND194" s="58"/>
      <c r="WNE194" s="58"/>
      <c r="WNF194" s="58"/>
      <c r="WNG194" s="58"/>
      <c r="WNH194" s="58"/>
      <c r="WNI194" s="58"/>
      <c r="WNJ194" s="58"/>
      <c r="WNK194" s="58"/>
      <c r="WNL194" s="58"/>
      <c r="WNM194" s="58"/>
      <c r="WNN194" s="58"/>
      <c r="WNO194" s="58"/>
      <c r="WNP194" s="58"/>
      <c r="WNQ194" s="58"/>
      <c r="WNR194" s="58"/>
      <c r="WNS194" s="58"/>
      <c r="WNT194" s="58"/>
      <c r="WNU194" s="58"/>
      <c r="WNV194" s="58"/>
      <c r="WNW194" s="58"/>
      <c r="WNX194" s="58"/>
      <c r="WNY194" s="58"/>
      <c r="WNZ194" s="58"/>
      <c r="WOA194" s="58"/>
      <c r="WOB194" s="58"/>
      <c r="WOC194" s="58"/>
      <c r="WOD194" s="58"/>
      <c r="WOE194" s="58"/>
      <c r="WOF194" s="58"/>
      <c r="WOG194" s="58"/>
      <c r="WOH194" s="58"/>
      <c r="WOI194" s="58"/>
      <c r="WOJ194" s="58"/>
      <c r="WOK194" s="58"/>
      <c r="WOL194" s="58"/>
      <c r="WOM194" s="58"/>
      <c r="WON194" s="58"/>
      <c r="WOO194" s="58"/>
      <c r="WOP194" s="58"/>
      <c r="WOQ194" s="58"/>
      <c r="WOR194" s="58"/>
      <c r="WOS194" s="58"/>
      <c r="WOT194" s="58"/>
      <c r="WOU194" s="58"/>
      <c r="WOV194" s="58"/>
      <c r="WOW194" s="58"/>
      <c r="WOX194" s="58"/>
      <c r="WOY194" s="58"/>
      <c r="WOZ194" s="58"/>
      <c r="WPA194" s="58"/>
      <c r="WPB194" s="58"/>
      <c r="WPC194" s="58"/>
      <c r="WPD194" s="58"/>
      <c r="WPE194" s="58"/>
      <c r="WPF194" s="58"/>
      <c r="WPG194" s="58"/>
      <c r="WPH194" s="58"/>
      <c r="WPI194" s="58"/>
      <c r="WPJ194" s="58"/>
      <c r="WPK194" s="58"/>
      <c r="WPL194" s="58"/>
      <c r="WPM194" s="58"/>
      <c r="WPN194" s="58"/>
      <c r="WPO194" s="58"/>
      <c r="WPP194" s="58"/>
      <c r="WPQ194" s="58"/>
      <c r="WPR194" s="58"/>
      <c r="WPS194" s="58"/>
      <c r="WPT194" s="58"/>
      <c r="WPU194" s="58"/>
      <c r="WPV194" s="58"/>
      <c r="WPW194" s="58"/>
      <c r="WPX194" s="58"/>
      <c r="WPY194" s="58"/>
      <c r="WPZ194" s="58"/>
      <c r="WQA194" s="58"/>
      <c r="WQB194" s="58"/>
      <c r="WQC194" s="58"/>
      <c r="WQD194" s="58"/>
      <c r="WQE194" s="58"/>
      <c r="WQF194" s="58"/>
      <c r="WQG194" s="58"/>
      <c r="WQH194" s="58"/>
      <c r="WQI194" s="58"/>
      <c r="WQJ194" s="58"/>
      <c r="WQK194" s="58"/>
      <c r="WQL194" s="58"/>
      <c r="WQM194" s="58"/>
      <c r="WQN194" s="58"/>
      <c r="WQO194" s="58"/>
      <c r="WQP194" s="58"/>
      <c r="WQQ194" s="58"/>
      <c r="WQR194" s="58"/>
      <c r="WQS194" s="58"/>
      <c r="WQT194" s="58"/>
      <c r="WQU194" s="58"/>
      <c r="WQV194" s="58"/>
      <c r="WQW194" s="58"/>
      <c r="WQX194" s="58"/>
      <c r="WQY194" s="58"/>
      <c r="WQZ194" s="58"/>
      <c r="WRA194" s="58"/>
      <c r="WRB194" s="58"/>
      <c r="WRC194" s="58"/>
      <c r="WRD194" s="58"/>
      <c r="WRE194" s="58"/>
      <c r="WRF194" s="58"/>
      <c r="WRG194" s="58"/>
      <c r="WRH194" s="58"/>
      <c r="WRI194" s="58"/>
      <c r="WRJ194" s="58"/>
      <c r="WRK194" s="58"/>
      <c r="WRL194" s="58"/>
      <c r="WRM194" s="58"/>
      <c r="WRN194" s="58"/>
      <c r="WRO194" s="58"/>
      <c r="WRP194" s="58"/>
      <c r="WRQ194" s="58"/>
      <c r="WRR194" s="58"/>
      <c r="WRS194" s="58"/>
      <c r="WRT194" s="58"/>
      <c r="WRU194" s="58"/>
      <c r="WRV194" s="58"/>
      <c r="WRW194" s="58"/>
      <c r="WRX194" s="58"/>
      <c r="WRY194" s="58"/>
      <c r="WRZ194" s="58"/>
      <c r="WSA194" s="58"/>
      <c r="WSB194" s="58"/>
      <c r="WSC194" s="58"/>
      <c r="WSD194" s="58"/>
      <c r="WSE194" s="58"/>
      <c r="WSF194" s="58"/>
      <c r="WSG194" s="58"/>
      <c r="WSH194" s="58"/>
      <c r="WSI194" s="58"/>
      <c r="WSJ194" s="58"/>
      <c r="WSK194" s="58"/>
      <c r="WSL194" s="58"/>
      <c r="WSM194" s="58"/>
      <c r="WSN194" s="58"/>
      <c r="WSO194" s="58"/>
      <c r="WSP194" s="58"/>
      <c r="WSQ194" s="58"/>
      <c r="WSR194" s="58"/>
      <c r="WSS194" s="58"/>
      <c r="WST194" s="58"/>
      <c r="WSU194" s="58"/>
      <c r="WSV194" s="58"/>
      <c r="WSW194" s="58"/>
      <c r="WSX194" s="58"/>
      <c r="WSY194" s="58"/>
      <c r="WSZ194" s="58"/>
      <c r="WTA194" s="58"/>
      <c r="WTB194" s="58"/>
      <c r="WTC194" s="58"/>
      <c r="WTD194" s="58"/>
      <c r="WTE194" s="58"/>
      <c r="WTF194" s="58"/>
      <c r="WTG194" s="58"/>
      <c r="WTH194" s="58"/>
      <c r="WTI194" s="58"/>
      <c r="WTJ194" s="58"/>
      <c r="WTK194" s="58"/>
      <c r="WTL194" s="58"/>
      <c r="WTM194" s="58"/>
      <c r="WTN194" s="58"/>
      <c r="WTO194" s="58"/>
      <c r="WTP194" s="58"/>
      <c r="WTQ194" s="58"/>
      <c r="WTR194" s="58"/>
      <c r="WTS194" s="58"/>
      <c r="WTT194" s="58"/>
      <c r="WTU194" s="58"/>
      <c r="WTV194" s="58"/>
      <c r="WTW194" s="58"/>
      <c r="WTX194" s="58"/>
      <c r="WTY194" s="58"/>
      <c r="WTZ194" s="58"/>
      <c r="WUA194" s="58"/>
      <c r="WUB194" s="58"/>
      <c r="WUC194" s="58"/>
      <c r="WUD194" s="58"/>
      <c r="WUE194" s="58"/>
      <c r="WUF194" s="58"/>
      <c r="WUG194" s="58"/>
      <c r="WUH194" s="58"/>
      <c r="WUI194" s="58"/>
      <c r="WUJ194" s="58"/>
      <c r="WUK194" s="58"/>
      <c r="WUL194" s="58"/>
      <c r="WUM194" s="58"/>
      <c r="WUN194" s="58"/>
      <c r="WUO194" s="58"/>
      <c r="WUP194" s="58"/>
      <c r="WUQ194" s="58"/>
      <c r="WUR194" s="58"/>
      <c r="WUS194" s="58"/>
      <c r="WUT194" s="58"/>
      <c r="WUU194" s="58"/>
      <c r="WUV194" s="58"/>
      <c r="WUW194" s="58"/>
      <c r="WUX194" s="58"/>
      <c r="WUY194" s="58"/>
      <c r="WUZ194" s="58"/>
      <c r="WVA194" s="58"/>
      <c r="WVB194" s="58"/>
      <c r="WVC194" s="58"/>
      <c r="WVD194" s="58"/>
      <c r="WVE194" s="58"/>
      <c r="WVF194" s="58"/>
      <c r="WVG194" s="58"/>
      <c r="WVH194" s="58"/>
      <c r="WVI194" s="58"/>
      <c r="WVJ194" s="58"/>
      <c r="WVK194" s="58"/>
      <c r="WVL194" s="58"/>
      <c r="WVM194" s="58"/>
      <c r="WVN194" s="58"/>
      <c r="WVO194" s="58"/>
      <c r="WVP194" s="58"/>
      <c r="WVQ194" s="58"/>
      <c r="WVR194" s="58"/>
      <c r="WVS194" s="58"/>
      <c r="WVT194" s="58"/>
      <c r="WVU194" s="58"/>
      <c r="WVV194" s="58"/>
      <c r="WVW194" s="58"/>
      <c r="WVX194" s="58"/>
      <c r="WVY194" s="58"/>
      <c r="WVZ194" s="58"/>
      <c r="WWA194" s="58"/>
      <c r="WWB194" s="58"/>
      <c r="WWC194" s="58"/>
      <c r="WWD194" s="58"/>
      <c r="WWE194" s="58"/>
      <c r="WWF194" s="58"/>
      <c r="WWG194" s="58"/>
      <c r="WWH194" s="58"/>
      <c r="WWI194" s="58"/>
      <c r="WWJ194" s="58"/>
      <c r="WWK194" s="58"/>
      <c r="WWL194" s="58"/>
      <c r="WWM194" s="58"/>
      <c r="WWN194" s="58"/>
      <c r="WWO194" s="58"/>
      <c r="WWP194" s="58"/>
      <c r="WWQ194" s="58"/>
      <c r="WWR194" s="58"/>
      <c r="WWS194" s="58"/>
      <c r="WWT194" s="58"/>
      <c r="WWU194" s="58"/>
      <c r="WWV194" s="58"/>
      <c r="WWW194" s="58"/>
      <c r="WWX194" s="58"/>
      <c r="WWY194" s="58"/>
      <c r="WWZ194" s="58"/>
      <c r="WXA194" s="58"/>
      <c r="WXB194" s="58"/>
      <c r="WXC194" s="58"/>
      <c r="WXD194" s="58"/>
      <c r="WXE194" s="58"/>
      <c r="WXF194" s="58"/>
      <c r="WXG194" s="58"/>
      <c r="WXH194" s="58"/>
      <c r="WXI194" s="58"/>
      <c r="WXJ194" s="58"/>
      <c r="WXK194" s="58"/>
      <c r="WXL194" s="58"/>
      <c r="WXM194" s="58"/>
      <c r="WXN194" s="58"/>
      <c r="WXO194" s="58"/>
      <c r="WXP194" s="58"/>
      <c r="WXQ194" s="58"/>
      <c r="WXR194" s="58"/>
      <c r="WXS194" s="58"/>
      <c r="WXT194" s="58"/>
      <c r="WXU194" s="58"/>
      <c r="WXV194" s="58"/>
      <c r="WXW194" s="58"/>
      <c r="WXX194" s="58"/>
      <c r="WXY194" s="58"/>
      <c r="WXZ194" s="58"/>
      <c r="WYA194" s="58"/>
      <c r="WYB194" s="58"/>
      <c r="WYC194" s="58"/>
      <c r="WYD194" s="58"/>
      <c r="WYE194" s="58"/>
      <c r="WYF194" s="58"/>
      <c r="WYG194" s="58"/>
      <c r="WYH194" s="58"/>
      <c r="WYI194" s="58"/>
      <c r="WYJ194" s="58"/>
      <c r="WYK194" s="58"/>
      <c r="WYL194" s="58"/>
      <c r="WYM194" s="58"/>
      <c r="WYN194" s="58"/>
      <c r="WYO194" s="58"/>
      <c r="WYP194" s="58"/>
      <c r="WYQ194" s="58"/>
      <c r="WYR194" s="58"/>
      <c r="WYS194" s="58"/>
      <c r="WYT194" s="58"/>
      <c r="WYU194" s="58"/>
      <c r="WYV194" s="58"/>
      <c r="WYW194" s="58"/>
      <c r="WYX194" s="58"/>
      <c r="WYY194" s="58"/>
      <c r="WYZ194" s="58"/>
      <c r="WZA194" s="58"/>
      <c r="WZB194" s="58"/>
      <c r="WZC194" s="58"/>
      <c r="WZD194" s="58"/>
      <c r="WZE194" s="58"/>
      <c r="WZF194" s="58"/>
      <c r="WZG194" s="58"/>
      <c r="WZH194" s="58"/>
      <c r="WZI194" s="58"/>
      <c r="WZJ194" s="58"/>
      <c r="WZK194" s="58"/>
      <c r="WZL194" s="58"/>
      <c r="WZM194" s="58"/>
      <c r="WZN194" s="58"/>
      <c r="WZO194" s="58"/>
      <c r="WZP194" s="58"/>
      <c r="WZQ194" s="58"/>
      <c r="WZR194" s="58"/>
      <c r="WZS194" s="58"/>
      <c r="WZT194" s="58"/>
      <c r="WZU194" s="58"/>
      <c r="WZV194" s="58"/>
      <c r="WZW194" s="58"/>
      <c r="WZX194" s="58"/>
      <c r="WZY194" s="58"/>
      <c r="WZZ194" s="58"/>
      <c r="XAA194" s="58"/>
      <c r="XAB194" s="58"/>
      <c r="XAC194" s="58"/>
      <c r="XAD194" s="58"/>
      <c r="XAE194" s="58"/>
      <c r="XAF194" s="58"/>
      <c r="XAG194" s="58"/>
      <c r="XAH194" s="58"/>
      <c r="XAI194" s="58"/>
      <c r="XAJ194" s="58"/>
      <c r="XAK194" s="58"/>
      <c r="XAL194" s="58"/>
      <c r="XAM194" s="58"/>
      <c r="XAN194" s="58"/>
      <c r="XAO194" s="58"/>
      <c r="XAP194" s="58"/>
      <c r="XAQ194" s="58"/>
      <c r="XAR194" s="58"/>
      <c r="XAS194" s="58"/>
      <c r="XAT194" s="58"/>
      <c r="XAU194" s="58"/>
      <c r="XAV194" s="58"/>
      <c r="XAW194" s="58"/>
      <c r="XAX194" s="58"/>
      <c r="XAY194" s="58"/>
      <c r="XAZ194" s="58"/>
      <c r="XBA194" s="58"/>
      <c r="XBB194" s="58"/>
      <c r="XBC194" s="58"/>
      <c r="XBD194" s="58"/>
      <c r="XBE194" s="58"/>
      <c r="XBF194" s="58"/>
      <c r="XBG194" s="58"/>
      <c r="XBH194" s="58"/>
      <c r="XBI194" s="58"/>
      <c r="XBJ194" s="58"/>
      <c r="XBK194" s="58"/>
      <c r="XBL194" s="58"/>
      <c r="XBM194" s="58"/>
      <c r="XBN194" s="58"/>
      <c r="XBO194" s="58"/>
      <c r="XBP194" s="58"/>
      <c r="XBQ194" s="58"/>
      <c r="XBR194" s="58"/>
      <c r="XBS194" s="58"/>
      <c r="XBT194" s="58"/>
      <c r="XBU194" s="58"/>
      <c r="XBV194" s="58"/>
      <c r="XBW194" s="58"/>
      <c r="XBX194" s="58"/>
      <c r="XBY194" s="58"/>
      <c r="XBZ194" s="58"/>
      <c r="XCA194" s="58"/>
      <c r="XCB194" s="58"/>
      <c r="XCC194" s="58"/>
      <c r="XCD194" s="58"/>
      <c r="XCE194" s="58"/>
      <c r="XCF194" s="58"/>
      <c r="XCG194" s="58"/>
      <c r="XCH194" s="58"/>
      <c r="XCI194" s="58"/>
      <c r="XCJ194" s="58"/>
      <c r="XCK194" s="58"/>
      <c r="XCL194" s="58"/>
      <c r="XCM194" s="58"/>
      <c r="XCN194" s="58"/>
      <c r="XCO194" s="58"/>
      <c r="XCP194" s="58"/>
      <c r="XCQ194" s="58"/>
      <c r="XCR194" s="58"/>
      <c r="XCS194" s="58"/>
      <c r="XCT194" s="58"/>
      <c r="XCU194" s="58"/>
      <c r="XCV194" s="58"/>
      <c r="XCW194" s="58"/>
      <c r="XCX194" s="58"/>
      <c r="XCY194" s="58"/>
      <c r="XCZ194" s="58"/>
      <c r="XDA194" s="58"/>
      <c r="XDB194" s="58"/>
      <c r="XDC194" s="58"/>
      <c r="XDD194" s="58"/>
      <c r="XDE194" s="58"/>
      <c r="XDF194" s="58"/>
      <c r="XDG194" s="58"/>
      <c r="XDH194" s="58"/>
      <c r="XDI194" s="58"/>
      <c r="XDJ194" s="58"/>
      <c r="XDK194" s="58"/>
      <c r="XDL194" s="58"/>
      <c r="XDM194" s="58"/>
      <c r="XDN194" s="58"/>
      <c r="XDO194" s="58"/>
      <c r="XDP194" s="58"/>
      <c r="XDQ194" s="58"/>
      <c r="XDR194" s="58"/>
      <c r="XDS194" s="58"/>
      <c r="XDT194" s="58"/>
      <c r="XDU194" s="58"/>
      <c r="XDV194" s="58"/>
      <c r="XDW194" s="58"/>
      <c r="XDX194" s="58"/>
      <c r="XDY194" s="58"/>
      <c r="XDZ194" s="58"/>
      <c r="XEA194" s="58"/>
      <c r="XEB194" s="58"/>
      <c r="XEC194" s="58"/>
      <c r="XED194" s="58"/>
      <c r="XEE194" s="58"/>
      <c r="XEF194" s="58"/>
      <c r="XEG194" s="58"/>
      <c r="XEH194" s="58"/>
      <c r="XEI194" s="58"/>
      <c r="XEJ194" s="58"/>
      <c r="XEK194" s="58"/>
      <c r="XEL194" s="58"/>
      <c r="XEM194" s="58"/>
      <c r="XEN194" s="58"/>
      <c r="XEO194" s="58"/>
      <c r="XEP194" s="58"/>
      <c r="XEQ194" s="58"/>
      <c r="XER194" s="58"/>
      <c r="XES194" s="58"/>
      <c r="XET194" s="58"/>
      <c r="XEU194" s="58"/>
      <c r="XEV194" s="58"/>
      <c r="XEW194" s="58"/>
      <c r="XEX194" s="58"/>
      <c r="XEY194" s="58"/>
      <c r="XEZ194" s="58"/>
      <c r="XFA194" s="58"/>
      <c r="XFB194" s="58"/>
      <c r="XFC194" s="58"/>
    </row>
    <row r="195" spans="1:16383" s="75" customFormat="1">
      <c r="A195" s="58" t="s">
        <v>1180</v>
      </c>
      <c r="B195" s="58" t="s">
        <v>1181</v>
      </c>
      <c r="C195" s="58" t="s">
        <v>1182</v>
      </c>
      <c r="D195" s="68">
        <v>43496</v>
      </c>
      <c r="E195" s="9">
        <v>0.15</v>
      </c>
      <c r="F195" s="69"/>
      <c r="G195" s="58" t="s">
        <v>175</v>
      </c>
      <c r="H195" s="58" t="s">
        <v>62</v>
      </c>
      <c r="I195" s="58" t="s">
        <v>192</v>
      </c>
      <c r="J195" s="58" t="s">
        <v>168</v>
      </c>
      <c r="K195" s="68"/>
      <c r="L195" s="70"/>
      <c r="M195" s="58" t="s">
        <v>176</v>
      </c>
      <c r="N195" s="69"/>
      <c r="O195" s="69"/>
      <c r="P195" s="69"/>
      <c r="Q195" s="69"/>
      <c r="R195" s="69"/>
      <c r="S195" s="69" t="b">
        <v>1</v>
      </c>
      <c r="T195" s="69"/>
      <c r="U195" s="58" t="s">
        <v>1181</v>
      </c>
      <c r="V195" s="58" t="s">
        <v>1180</v>
      </c>
      <c r="W195" s="58" t="s">
        <v>1181</v>
      </c>
      <c r="X195" s="58" t="s">
        <v>1180</v>
      </c>
      <c r="Y195" s="58" t="s">
        <v>2009</v>
      </c>
      <c r="Z195" s="58" t="s">
        <v>1180</v>
      </c>
      <c r="AA195" s="58" t="s">
        <v>1181</v>
      </c>
      <c r="AB195" s="58" t="s">
        <v>3305</v>
      </c>
      <c r="AC195" s="58" t="s">
        <v>4099</v>
      </c>
      <c r="AD195" s="68">
        <v>43585</v>
      </c>
      <c r="AE195" s="70">
        <v>45001</v>
      </c>
      <c r="AF195" s="58" t="str">
        <f t="shared" si="32"/>
        <v>Jour</v>
      </c>
      <c r="AG195" s="58" t="str">
        <f t="shared" si="33"/>
        <v>CH0118923918</v>
      </c>
      <c r="AH195" s="58" t="str">
        <f t="shared" si="33"/>
        <v>11892391</v>
      </c>
    </row>
    <row r="196" spans="1:16383" s="75" customFormat="1">
      <c r="A196" s="58" t="s">
        <v>1183</v>
      </c>
      <c r="B196" s="58" t="s">
        <v>1184</v>
      </c>
      <c r="C196" s="58" t="s">
        <v>1185</v>
      </c>
      <c r="D196" s="68">
        <v>42674</v>
      </c>
      <c r="E196" s="9">
        <v>0.17</v>
      </c>
      <c r="F196" s="69" t="b">
        <v>1</v>
      </c>
      <c r="G196" s="58" t="s">
        <v>138</v>
      </c>
      <c r="H196" s="58" t="s">
        <v>64</v>
      </c>
      <c r="I196" s="58" t="s">
        <v>192</v>
      </c>
      <c r="J196" s="58" t="s">
        <v>168</v>
      </c>
      <c r="K196" s="68"/>
      <c r="L196" s="70"/>
      <c r="M196" s="58" t="s">
        <v>176</v>
      </c>
      <c r="N196" s="69"/>
      <c r="O196" s="69" t="b">
        <v>1</v>
      </c>
      <c r="P196" s="69" t="b">
        <v>1</v>
      </c>
      <c r="Q196" s="69" t="b">
        <v>1</v>
      </c>
      <c r="R196" s="69" t="b">
        <v>1</v>
      </c>
      <c r="S196" s="69" t="b">
        <v>1</v>
      </c>
      <c r="T196" s="69" t="b">
        <v>1</v>
      </c>
      <c r="U196" s="58" t="s">
        <v>1184</v>
      </c>
      <c r="V196" s="58" t="s">
        <v>1183</v>
      </c>
      <c r="W196" s="58" t="s">
        <v>1184</v>
      </c>
      <c r="X196" s="58" t="s">
        <v>1183</v>
      </c>
      <c r="Y196" s="58" t="s">
        <v>2005</v>
      </c>
      <c r="Z196" s="58" t="s">
        <v>1183</v>
      </c>
      <c r="AA196" s="58" t="s">
        <v>1184</v>
      </c>
      <c r="AB196" s="58" t="s">
        <v>3305</v>
      </c>
      <c r="AC196" s="58" t="s">
        <v>4099</v>
      </c>
      <c r="AD196" s="68">
        <v>42719</v>
      </c>
      <c r="AE196" s="70">
        <v>29852</v>
      </c>
      <c r="AF196" s="58" t="str">
        <f t="shared" si="32"/>
        <v>Jour</v>
      </c>
      <c r="AG196" s="58" t="str">
        <f t="shared" si="33"/>
        <v>LU0721553435</v>
      </c>
      <c r="AH196" s="58" t="str">
        <f t="shared" si="33"/>
        <v>14547766</v>
      </c>
    </row>
    <row r="197" spans="1:16383" s="75" customFormat="1">
      <c r="A197" s="58" t="s">
        <v>1186</v>
      </c>
      <c r="B197" s="58" t="s">
        <v>1187</v>
      </c>
      <c r="C197" s="58" t="s">
        <v>1188</v>
      </c>
      <c r="D197" s="68">
        <v>42674</v>
      </c>
      <c r="E197" s="9">
        <v>0.17</v>
      </c>
      <c r="F197" s="69" t="b">
        <v>1</v>
      </c>
      <c r="G197" s="58" t="s">
        <v>138</v>
      </c>
      <c r="H197" s="58" t="s">
        <v>64</v>
      </c>
      <c r="I197" s="58" t="s">
        <v>192</v>
      </c>
      <c r="J197" s="58" t="s">
        <v>168</v>
      </c>
      <c r="K197" s="68"/>
      <c r="L197" s="70"/>
      <c r="M197" s="58" t="s">
        <v>176</v>
      </c>
      <c r="N197" s="69"/>
      <c r="O197" s="69" t="b">
        <v>1</v>
      </c>
      <c r="P197" s="69" t="b">
        <v>1</v>
      </c>
      <c r="Q197" s="69" t="b">
        <v>1</v>
      </c>
      <c r="R197" s="69" t="b">
        <v>1</v>
      </c>
      <c r="S197" s="69" t="b">
        <v>1</v>
      </c>
      <c r="T197" s="69" t="b">
        <v>1</v>
      </c>
      <c r="U197" s="58" t="s">
        <v>1187</v>
      </c>
      <c r="V197" s="58" t="s">
        <v>1186</v>
      </c>
      <c r="W197" s="58" t="s">
        <v>1187</v>
      </c>
      <c r="X197" s="58" t="s">
        <v>1186</v>
      </c>
      <c r="Y197" s="58" t="s">
        <v>2005</v>
      </c>
      <c r="Z197" s="58" t="s">
        <v>1186</v>
      </c>
      <c r="AA197" s="58" t="s">
        <v>1187</v>
      </c>
      <c r="AB197" s="58" t="s">
        <v>3305</v>
      </c>
      <c r="AC197" s="58" t="s">
        <v>4099</v>
      </c>
      <c r="AD197" s="68">
        <v>42719</v>
      </c>
      <c r="AE197" s="70">
        <v>40000</v>
      </c>
      <c r="AF197" s="58" t="str">
        <f t="shared" si="32"/>
        <v>Jour</v>
      </c>
      <c r="AG197" s="58" t="str">
        <f t="shared" si="33"/>
        <v>LU0721553518</v>
      </c>
      <c r="AH197" s="58" t="str">
        <f t="shared" si="33"/>
        <v>14547777</v>
      </c>
    </row>
    <row r="198" spans="1:16383" s="75" customFormat="1">
      <c r="A198" s="58" t="s">
        <v>2815</v>
      </c>
      <c r="B198" s="58" t="s">
        <v>2816</v>
      </c>
      <c r="C198" s="58" t="s">
        <v>2817</v>
      </c>
      <c r="D198" s="68">
        <v>43830</v>
      </c>
      <c r="E198" s="9">
        <v>0.33</v>
      </c>
      <c r="F198" s="69" t="b">
        <v>1</v>
      </c>
      <c r="G198" s="58" t="s">
        <v>138</v>
      </c>
      <c r="H198" s="58" t="s">
        <v>64</v>
      </c>
      <c r="I198" s="58" t="s">
        <v>192</v>
      </c>
      <c r="J198" s="58" t="s">
        <v>155</v>
      </c>
      <c r="K198" s="68">
        <v>44255</v>
      </c>
      <c r="L198" s="70">
        <v>112.7841162</v>
      </c>
      <c r="M198" s="58" t="s">
        <v>176</v>
      </c>
      <c r="N198" s="69"/>
      <c r="O198" s="69" t="b">
        <v>1</v>
      </c>
      <c r="P198" s="69" t="b">
        <v>1</v>
      </c>
      <c r="Q198" s="69" t="b">
        <v>1</v>
      </c>
      <c r="R198" s="69" t="b">
        <v>1</v>
      </c>
      <c r="S198" s="69" t="b">
        <v>1</v>
      </c>
      <c r="T198" s="69" t="b">
        <v>1</v>
      </c>
      <c r="U198" s="58" t="s">
        <v>2816</v>
      </c>
      <c r="V198" s="58" t="s">
        <v>2815</v>
      </c>
      <c r="W198" s="58" t="s">
        <v>2816</v>
      </c>
      <c r="X198" s="58" t="s">
        <v>2815</v>
      </c>
      <c r="Y198" s="58" t="s">
        <v>2005</v>
      </c>
      <c r="Z198" s="58" t="s">
        <v>2815</v>
      </c>
      <c r="AA198" s="58" t="s">
        <v>2816</v>
      </c>
      <c r="AB198" s="58" t="s">
        <v>3305</v>
      </c>
      <c r="AC198" s="58" t="s">
        <v>4099</v>
      </c>
      <c r="AD198" s="68">
        <v>44253</v>
      </c>
      <c r="AE198" s="70">
        <v>905229</v>
      </c>
      <c r="AF198" s="58" t="str">
        <f t="shared" si="32"/>
        <v>Jour</v>
      </c>
      <c r="AG198" s="58"/>
      <c r="AH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  <c r="ZM198" s="58"/>
      <c r="ZN198" s="58"/>
      <c r="ZO198" s="58"/>
      <c r="ZP198" s="58"/>
      <c r="ZQ198" s="58"/>
      <c r="ZR198" s="58"/>
      <c r="ZS198" s="58"/>
      <c r="ZT198" s="58"/>
      <c r="ZU198" s="58"/>
      <c r="ZV198" s="58"/>
      <c r="ZW198" s="58"/>
      <c r="ZX198" s="58"/>
      <c r="ZY198" s="58"/>
      <c r="ZZ198" s="58"/>
      <c r="AAA198" s="58"/>
      <c r="AAB198" s="58"/>
      <c r="AAC198" s="58"/>
      <c r="AAD198" s="58"/>
      <c r="AAE198" s="58"/>
      <c r="AAF198" s="58"/>
      <c r="AAG198" s="58"/>
      <c r="AAH198" s="58"/>
      <c r="AAI198" s="58"/>
      <c r="AAJ198" s="58"/>
      <c r="AAK198" s="58"/>
      <c r="AAL198" s="58"/>
      <c r="AAM198" s="58"/>
      <c r="AAN198" s="58"/>
      <c r="AAO198" s="58"/>
      <c r="AAP198" s="58"/>
      <c r="AAQ198" s="58"/>
      <c r="AAR198" s="58"/>
      <c r="AAS198" s="58"/>
      <c r="AAT198" s="58"/>
      <c r="AAU198" s="58"/>
      <c r="AAV198" s="58"/>
      <c r="AAW198" s="58"/>
      <c r="AAX198" s="58"/>
      <c r="AAY198" s="58"/>
      <c r="AAZ198" s="58"/>
      <c r="ABA198" s="58"/>
      <c r="ABB198" s="58"/>
      <c r="ABC198" s="58"/>
      <c r="ABD198" s="58"/>
      <c r="ABE198" s="58"/>
      <c r="ABF198" s="58"/>
      <c r="ABG198" s="58"/>
      <c r="ABH198" s="58"/>
      <c r="ABI198" s="58"/>
      <c r="ABJ198" s="58"/>
      <c r="ABK198" s="58"/>
      <c r="ABL198" s="58"/>
      <c r="ABM198" s="58"/>
      <c r="ABN198" s="58"/>
      <c r="ABO198" s="58"/>
      <c r="ABP198" s="58"/>
      <c r="ABQ198" s="58"/>
      <c r="ABR198" s="58"/>
      <c r="ABS198" s="58"/>
      <c r="ABT198" s="58"/>
      <c r="ABU198" s="58"/>
      <c r="ABV198" s="58"/>
      <c r="ABW198" s="58"/>
      <c r="ABX198" s="58"/>
      <c r="ABY198" s="58"/>
      <c r="ABZ198" s="58"/>
      <c r="ACA198" s="58"/>
      <c r="ACB198" s="58"/>
      <c r="ACC198" s="58"/>
      <c r="ACD198" s="58"/>
      <c r="ACE198" s="58"/>
      <c r="ACF198" s="58"/>
      <c r="ACG198" s="58"/>
      <c r="ACH198" s="58"/>
      <c r="ACI198" s="58"/>
      <c r="ACJ198" s="58"/>
      <c r="ACK198" s="58"/>
      <c r="ACL198" s="58"/>
      <c r="ACM198" s="58"/>
      <c r="ACN198" s="58"/>
      <c r="ACO198" s="58"/>
      <c r="ACP198" s="58"/>
      <c r="ACQ198" s="58"/>
      <c r="ACR198" s="58"/>
      <c r="ACS198" s="58"/>
      <c r="ACT198" s="58"/>
      <c r="ACU198" s="58"/>
      <c r="ACV198" s="58"/>
      <c r="ACW198" s="58"/>
      <c r="ACX198" s="58"/>
      <c r="ACY198" s="58"/>
      <c r="ACZ198" s="58"/>
      <c r="ADA198" s="58"/>
      <c r="ADB198" s="58"/>
      <c r="ADC198" s="58"/>
      <c r="ADD198" s="58"/>
      <c r="ADE198" s="58"/>
      <c r="ADF198" s="58"/>
      <c r="ADG198" s="58"/>
      <c r="ADH198" s="58"/>
      <c r="ADI198" s="58"/>
      <c r="ADJ198" s="58"/>
      <c r="ADK198" s="58"/>
      <c r="ADL198" s="58"/>
      <c r="ADM198" s="58"/>
      <c r="ADN198" s="58"/>
      <c r="ADO198" s="58"/>
      <c r="ADP198" s="58"/>
      <c r="ADQ198" s="58"/>
      <c r="ADR198" s="58"/>
      <c r="ADS198" s="58"/>
      <c r="ADT198" s="58"/>
      <c r="ADU198" s="58"/>
      <c r="ADV198" s="58"/>
      <c r="ADW198" s="58"/>
      <c r="ADX198" s="58"/>
      <c r="ADY198" s="58"/>
      <c r="ADZ198" s="58"/>
      <c r="AEA198" s="58"/>
      <c r="AEB198" s="58"/>
      <c r="AEC198" s="58"/>
      <c r="AED198" s="58"/>
      <c r="AEE198" s="58"/>
      <c r="AEF198" s="58"/>
      <c r="AEG198" s="58"/>
      <c r="AEH198" s="58"/>
      <c r="AEI198" s="58"/>
      <c r="AEJ198" s="58"/>
      <c r="AEK198" s="58"/>
      <c r="AEL198" s="58"/>
      <c r="AEM198" s="58"/>
      <c r="AEN198" s="58"/>
      <c r="AEO198" s="58"/>
      <c r="AEP198" s="58"/>
      <c r="AEQ198" s="58"/>
      <c r="AER198" s="58"/>
      <c r="AES198" s="58"/>
      <c r="AET198" s="58"/>
      <c r="AEU198" s="58"/>
      <c r="AEV198" s="58"/>
      <c r="AEW198" s="58"/>
      <c r="AEX198" s="58"/>
      <c r="AEY198" s="58"/>
      <c r="AEZ198" s="58"/>
      <c r="AFA198" s="58"/>
      <c r="AFB198" s="58"/>
      <c r="AFC198" s="58"/>
      <c r="AFD198" s="58"/>
      <c r="AFE198" s="58"/>
      <c r="AFF198" s="58"/>
      <c r="AFG198" s="58"/>
      <c r="AFH198" s="58"/>
      <c r="AFI198" s="58"/>
      <c r="AFJ198" s="58"/>
      <c r="AFK198" s="58"/>
      <c r="AFL198" s="58"/>
      <c r="AFM198" s="58"/>
      <c r="AFN198" s="58"/>
      <c r="AFO198" s="58"/>
      <c r="AFP198" s="58"/>
      <c r="AFQ198" s="58"/>
      <c r="AFR198" s="58"/>
      <c r="AFS198" s="58"/>
      <c r="AFT198" s="58"/>
      <c r="AFU198" s="58"/>
      <c r="AFV198" s="58"/>
      <c r="AFW198" s="58"/>
      <c r="AFX198" s="58"/>
      <c r="AFY198" s="58"/>
      <c r="AFZ198" s="58"/>
      <c r="AGA198" s="58"/>
      <c r="AGB198" s="58"/>
      <c r="AGC198" s="58"/>
      <c r="AGD198" s="58"/>
      <c r="AGE198" s="58"/>
      <c r="AGF198" s="58"/>
      <c r="AGG198" s="58"/>
      <c r="AGH198" s="58"/>
      <c r="AGI198" s="58"/>
      <c r="AGJ198" s="58"/>
      <c r="AGK198" s="58"/>
      <c r="AGL198" s="58"/>
      <c r="AGM198" s="58"/>
      <c r="AGN198" s="58"/>
      <c r="AGO198" s="58"/>
      <c r="AGP198" s="58"/>
      <c r="AGQ198" s="58"/>
      <c r="AGR198" s="58"/>
      <c r="AGS198" s="58"/>
      <c r="AGT198" s="58"/>
      <c r="AGU198" s="58"/>
      <c r="AGV198" s="58"/>
      <c r="AGW198" s="58"/>
      <c r="AGX198" s="58"/>
      <c r="AGY198" s="58"/>
      <c r="AGZ198" s="58"/>
      <c r="AHA198" s="58"/>
      <c r="AHB198" s="58"/>
      <c r="AHC198" s="58"/>
      <c r="AHD198" s="58"/>
      <c r="AHE198" s="58"/>
      <c r="AHF198" s="58"/>
      <c r="AHG198" s="58"/>
      <c r="AHH198" s="58"/>
      <c r="AHI198" s="58"/>
      <c r="AHJ198" s="58"/>
      <c r="AHK198" s="58"/>
      <c r="AHL198" s="58"/>
      <c r="AHM198" s="58"/>
      <c r="AHN198" s="58"/>
      <c r="AHO198" s="58"/>
      <c r="AHP198" s="58"/>
      <c r="AHQ198" s="58"/>
      <c r="AHR198" s="58"/>
      <c r="AHS198" s="58"/>
      <c r="AHT198" s="58"/>
      <c r="AHU198" s="58"/>
      <c r="AHV198" s="58"/>
      <c r="AHW198" s="58"/>
      <c r="AHX198" s="58"/>
      <c r="AHY198" s="58"/>
      <c r="AHZ198" s="58"/>
      <c r="AIA198" s="58"/>
      <c r="AIB198" s="58"/>
      <c r="AIC198" s="58"/>
      <c r="AID198" s="58"/>
      <c r="AIE198" s="58"/>
      <c r="AIF198" s="58"/>
      <c r="AIG198" s="58"/>
      <c r="AIH198" s="58"/>
      <c r="AII198" s="58"/>
      <c r="AIJ198" s="58"/>
      <c r="AIK198" s="58"/>
      <c r="AIL198" s="58"/>
      <c r="AIM198" s="58"/>
      <c r="AIN198" s="58"/>
      <c r="AIO198" s="58"/>
      <c r="AIP198" s="58"/>
      <c r="AIQ198" s="58"/>
      <c r="AIR198" s="58"/>
      <c r="AIS198" s="58"/>
      <c r="AIT198" s="58"/>
      <c r="AIU198" s="58"/>
      <c r="AIV198" s="58"/>
      <c r="AIW198" s="58"/>
      <c r="AIX198" s="58"/>
      <c r="AIY198" s="58"/>
      <c r="AIZ198" s="58"/>
      <c r="AJA198" s="58"/>
      <c r="AJB198" s="58"/>
      <c r="AJC198" s="58"/>
      <c r="AJD198" s="58"/>
      <c r="AJE198" s="58"/>
      <c r="AJF198" s="58"/>
      <c r="AJG198" s="58"/>
      <c r="AJH198" s="58"/>
      <c r="AJI198" s="58"/>
      <c r="AJJ198" s="58"/>
      <c r="AJK198" s="58"/>
      <c r="AJL198" s="58"/>
      <c r="AJM198" s="58"/>
      <c r="AJN198" s="58"/>
      <c r="AJO198" s="58"/>
      <c r="AJP198" s="58"/>
      <c r="AJQ198" s="58"/>
      <c r="AJR198" s="58"/>
      <c r="AJS198" s="58"/>
      <c r="AJT198" s="58"/>
      <c r="AJU198" s="58"/>
      <c r="AJV198" s="58"/>
      <c r="AJW198" s="58"/>
      <c r="AJX198" s="58"/>
      <c r="AJY198" s="58"/>
      <c r="AJZ198" s="58"/>
      <c r="AKA198" s="58"/>
      <c r="AKB198" s="58"/>
      <c r="AKC198" s="58"/>
      <c r="AKD198" s="58"/>
      <c r="AKE198" s="58"/>
      <c r="AKF198" s="58"/>
      <c r="AKG198" s="58"/>
      <c r="AKH198" s="58"/>
      <c r="AKI198" s="58"/>
      <c r="AKJ198" s="58"/>
      <c r="AKK198" s="58"/>
      <c r="AKL198" s="58"/>
      <c r="AKM198" s="58"/>
      <c r="AKN198" s="58"/>
      <c r="AKO198" s="58"/>
      <c r="AKP198" s="58"/>
      <c r="AKQ198" s="58"/>
      <c r="AKR198" s="58"/>
      <c r="AKS198" s="58"/>
      <c r="AKT198" s="58"/>
      <c r="AKU198" s="58"/>
      <c r="AKV198" s="58"/>
      <c r="AKW198" s="58"/>
      <c r="AKX198" s="58"/>
      <c r="AKY198" s="58"/>
      <c r="AKZ198" s="58"/>
      <c r="ALA198" s="58"/>
      <c r="ALB198" s="58"/>
      <c r="ALC198" s="58"/>
      <c r="ALD198" s="58"/>
      <c r="ALE198" s="58"/>
      <c r="ALF198" s="58"/>
      <c r="ALG198" s="58"/>
      <c r="ALH198" s="58"/>
      <c r="ALI198" s="58"/>
      <c r="ALJ198" s="58"/>
      <c r="ALK198" s="58"/>
      <c r="ALL198" s="58"/>
      <c r="ALM198" s="58"/>
      <c r="ALN198" s="58"/>
      <c r="ALO198" s="58"/>
      <c r="ALP198" s="58"/>
      <c r="ALQ198" s="58"/>
      <c r="ALR198" s="58"/>
      <c r="ALS198" s="58"/>
      <c r="ALT198" s="58"/>
      <c r="ALU198" s="58"/>
      <c r="ALV198" s="58"/>
      <c r="ALW198" s="58"/>
      <c r="ALX198" s="58"/>
      <c r="ALY198" s="58"/>
      <c r="ALZ198" s="58"/>
      <c r="AMA198" s="58"/>
      <c r="AMB198" s="58"/>
      <c r="AMC198" s="58"/>
      <c r="AMD198" s="58"/>
      <c r="AME198" s="58"/>
      <c r="AMF198" s="58"/>
      <c r="AMG198" s="58"/>
      <c r="AMH198" s="58"/>
      <c r="AMI198" s="58"/>
      <c r="AMJ198" s="58"/>
      <c r="AMK198" s="58"/>
      <c r="AML198" s="58"/>
      <c r="AMM198" s="58"/>
      <c r="AMN198" s="58"/>
      <c r="AMO198" s="58"/>
      <c r="AMP198" s="58"/>
      <c r="AMQ198" s="58"/>
      <c r="AMR198" s="58"/>
      <c r="AMS198" s="58"/>
      <c r="AMT198" s="58"/>
      <c r="AMU198" s="58"/>
      <c r="AMV198" s="58"/>
      <c r="AMW198" s="58"/>
      <c r="AMX198" s="58"/>
      <c r="AMY198" s="58"/>
      <c r="AMZ198" s="58"/>
      <c r="ANA198" s="58"/>
      <c r="ANB198" s="58"/>
      <c r="ANC198" s="58"/>
      <c r="AND198" s="58"/>
      <c r="ANE198" s="58"/>
      <c r="ANF198" s="58"/>
      <c r="ANG198" s="58"/>
      <c r="ANH198" s="58"/>
      <c r="ANI198" s="58"/>
      <c r="ANJ198" s="58"/>
      <c r="ANK198" s="58"/>
      <c r="ANL198" s="58"/>
      <c r="ANM198" s="58"/>
      <c r="ANN198" s="58"/>
      <c r="ANO198" s="58"/>
      <c r="ANP198" s="58"/>
      <c r="ANQ198" s="58"/>
      <c r="ANR198" s="58"/>
      <c r="ANS198" s="58"/>
      <c r="ANT198" s="58"/>
      <c r="ANU198" s="58"/>
      <c r="ANV198" s="58"/>
      <c r="ANW198" s="58"/>
      <c r="ANX198" s="58"/>
      <c r="ANY198" s="58"/>
      <c r="ANZ198" s="58"/>
      <c r="AOA198" s="58"/>
      <c r="AOB198" s="58"/>
      <c r="AOC198" s="58"/>
      <c r="AOD198" s="58"/>
      <c r="AOE198" s="58"/>
      <c r="AOF198" s="58"/>
      <c r="AOG198" s="58"/>
      <c r="AOH198" s="58"/>
      <c r="AOI198" s="58"/>
      <c r="AOJ198" s="58"/>
      <c r="AOK198" s="58"/>
      <c r="AOL198" s="58"/>
      <c r="AOM198" s="58"/>
      <c r="AON198" s="58"/>
      <c r="AOO198" s="58"/>
      <c r="AOP198" s="58"/>
      <c r="AOQ198" s="58"/>
      <c r="AOR198" s="58"/>
      <c r="AOS198" s="58"/>
      <c r="AOT198" s="58"/>
      <c r="AOU198" s="58"/>
      <c r="AOV198" s="58"/>
      <c r="AOW198" s="58"/>
      <c r="AOX198" s="58"/>
      <c r="AOY198" s="58"/>
      <c r="AOZ198" s="58"/>
      <c r="APA198" s="58"/>
      <c r="APB198" s="58"/>
      <c r="APC198" s="58"/>
      <c r="APD198" s="58"/>
      <c r="APE198" s="58"/>
      <c r="APF198" s="58"/>
      <c r="APG198" s="58"/>
      <c r="APH198" s="58"/>
      <c r="API198" s="58"/>
      <c r="APJ198" s="58"/>
      <c r="APK198" s="58"/>
      <c r="APL198" s="58"/>
      <c r="APM198" s="58"/>
      <c r="APN198" s="58"/>
      <c r="APO198" s="58"/>
      <c r="APP198" s="58"/>
      <c r="APQ198" s="58"/>
      <c r="APR198" s="58"/>
      <c r="APS198" s="58"/>
      <c r="APT198" s="58"/>
      <c r="APU198" s="58"/>
      <c r="APV198" s="58"/>
      <c r="APW198" s="58"/>
      <c r="APX198" s="58"/>
      <c r="APY198" s="58"/>
      <c r="APZ198" s="58"/>
      <c r="AQA198" s="58"/>
      <c r="AQB198" s="58"/>
      <c r="AQC198" s="58"/>
      <c r="AQD198" s="58"/>
      <c r="AQE198" s="58"/>
      <c r="AQF198" s="58"/>
      <c r="AQG198" s="58"/>
      <c r="AQH198" s="58"/>
      <c r="AQI198" s="58"/>
      <c r="AQJ198" s="58"/>
      <c r="AQK198" s="58"/>
      <c r="AQL198" s="58"/>
      <c r="AQM198" s="58"/>
      <c r="AQN198" s="58"/>
      <c r="AQO198" s="58"/>
      <c r="AQP198" s="58"/>
      <c r="AQQ198" s="58"/>
      <c r="AQR198" s="58"/>
      <c r="AQS198" s="58"/>
      <c r="AQT198" s="58"/>
      <c r="AQU198" s="58"/>
      <c r="AQV198" s="58"/>
      <c r="AQW198" s="58"/>
      <c r="AQX198" s="58"/>
      <c r="AQY198" s="58"/>
      <c r="AQZ198" s="58"/>
      <c r="ARA198" s="58"/>
      <c r="ARB198" s="58"/>
      <c r="ARC198" s="58"/>
      <c r="ARD198" s="58"/>
      <c r="ARE198" s="58"/>
      <c r="ARF198" s="58"/>
      <c r="ARG198" s="58"/>
      <c r="ARH198" s="58"/>
      <c r="ARI198" s="58"/>
      <c r="ARJ198" s="58"/>
      <c r="ARK198" s="58"/>
      <c r="ARL198" s="58"/>
      <c r="ARM198" s="58"/>
      <c r="ARN198" s="58"/>
      <c r="ARO198" s="58"/>
      <c r="ARP198" s="58"/>
      <c r="ARQ198" s="58"/>
      <c r="ARR198" s="58"/>
      <c r="ARS198" s="58"/>
      <c r="ART198" s="58"/>
      <c r="ARU198" s="58"/>
      <c r="ARV198" s="58"/>
      <c r="ARW198" s="58"/>
      <c r="ARX198" s="58"/>
      <c r="ARY198" s="58"/>
      <c r="ARZ198" s="58"/>
      <c r="ASA198" s="58"/>
      <c r="ASB198" s="58"/>
      <c r="ASC198" s="58"/>
      <c r="ASD198" s="58"/>
      <c r="ASE198" s="58"/>
      <c r="ASF198" s="58"/>
      <c r="ASG198" s="58"/>
      <c r="ASH198" s="58"/>
      <c r="ASI198" s="58"/>
      <c r="ASJ198" s="58"/>
      <c r="ASK198" s="58"/>
      <c r="ASL198" s="58"/>
      <c r="ASM198" s="58"/>
      <c r="ASN198" s="58"/>
      <c r="ASO198" s="58"/>
      <c r="ASP198" s="58"/>
      <c r="ASQ198" s="58"/>
      <c r="ASR198" s="58"/>
      <c r="ASS198" s="58"/>
      <c r="AST198" s="58"/>
      <c r="ASU198" s="58"/>
      <c r="ASV198" s="58"/>
      <c r="ASW198" s="58"/>
      <c r="ASX198" s="58"/>
      <c r="ASY198" s="58"/>
      <c r="ASZ198" s="58"/>
      <c r="ATA198" s="58"/>
      <c r="ATB198" s="58"/>
      <c r="ATC198" s="58"/>
      <c r="ATD198" s="58"/>
      <c r="ATE198" s="58"/>
      <c r="ATF198" s="58"/>
      <c r="ATG198" s="58"/>
      <c r="ATH198" s="58"/>
      <c r="ATI198" s="58"/>
      <c r="ATJ198" s="58"/>
      <c r="ATK198" s="58"/>
      <c r="ATL198" s="58"/>
      <c r="ATM198" s="58"/>
      <c r="ATN198" s="58"/>
      <c r="ATO198" s="58"/>
      <c r="ATP198" s="58"/>
      <c r="ATQ198" s="58"/>
      <c r="ATR198" s="58"/>
      <c r="ATS198" s="58"/>
      <c r="ATT198" s="58"/>
      <c r="ATU198" s="58"/>
      <c r="ATV198" s="58"/>
      <c r="ATW198" s="58"/>
      <c r="ATX198" s="58"/>
      <c r="ATY198" s="58"/>
      <c r="ATZ198" s="58"/>
      <c r="AUA198" s="58"/>
      <c r="AUB198" s="58"/>
      <c r="AUC198" s="58"/>
      <c r="AUD198" s="58"/>
      <c r="AUE198" s="58"/>
      <c r="AUF198" s="58"/>
      <c r="AUG198" s="58"/>
      <c r="AUH198" s="58"/>
      <c r="AUI198" s="58"/>
      <c r="AUJ198" s="58"/>
      <c r="AUK198" s="58"/>
      <c r="AUL198" s="58"/>
      <c r="AUM198" s="58"/>
      <c r="AUN198" s="58"/>
      <c r="AUO198" s="58"/>
      <c r="AUP198" s="58"/>
      <c r="AUQ198" s="58"/>
      <c r="AUR198" s="58"/>
      <c r="AUS198" s="58"/>
      <c r="AUT198" s="58"/>
      <c r="AUU198" s="58"/>
      <c r="AUV198" s="58"/>
      <c r="AUW198" s="58"/>
      <c r="AUX198" s="58"/>
      <c r="AUY198" s="58"/>
      <c r="AUZ198" s="58"/>
      <c r="AVA198" s="58"/>
      <c r="AVB198" s="58"/>
      <c r="AVC198" s="58"/>
      <c r="AVD198" s="58"/>
      <c r="AVE198" s="58"/>
      <c r="AVF198" s="58"/>
      <c r="AVG198" s="58"/>
      <c r="AVH198" s="58"/>
      <c r="AVI198" s="58"/>
      <c r="AVJ198" s="58"/>
      <c r="AVK198" s="58"/>
      <c r="AVL198" s="58"/>
      <c r="AVM198" s="58"/>
      <c r="AVN198" s="58"/>
      <c r="AVO198" s="58"/>
      <c r="AVP198" s="58"/>
      <c r="AVQ198" s="58"/>
      <c r="AVR198" s="58"/>
      <c r="AVS198" s="58"/>
      <c r="AVT198" s="58"/>
      <c r="AVU198" s="58"/>
      <c r="AVV198" s="58"/>
      <c r="AVW198" s="58"/>
      <c r="AVX198" s="58"/>
      <c r="AVY198" s="58"/>
      <c r="AVZ198" s="58"/>
      <c r="AWA198" s="58"/>
      <c r="AWB198" s="58"/>
      <c r="AWC198" s="58"/>
      <c r="AWD198" s="58"/>
      <c r="AWE198" s="58"/>
      <c r="AWF198" s="58"/>
      <c r="AWG198" s="58"/>
      <c r="AWH198" s="58"/>
      <c r="AWI198" s="58"/>
      <c r="AWJ198" s="58"/>
      <c r="AWK198" s="58"/>
      <c r="AWL198" s="58"/>
      <c r="AWM198" s="58"/>
      <c r="AWN198" s="58"/>
      <c r="AWO198" s="58"/>
      <c r="AWP198" s="58"/>
      <c r="AWQ198" s="58"/>
      <c r="AWR198" s="58"/>
      <c r="AWS198" s="58"/>
      <c r="AWT198" s="58"/>
      <c r="AWU198" s="58"/>
      <c r="AWV198" s="58"/>
      <c r="AWW198" s="58"/>
      <c r="AWX198" s="58"/>
      <c r="AWY198" s="58"/>
      <c r="AWZ198" s="58"/>
      <c r="AXA198" s="58"/>
      <c r="AXB198" s="58"/>
      <c r="AXC198" s="58"/>
      <c r="AXD198" s="58"/>
      <c r="AXE198" s="58"/>
      <c r="AXF198" s="58"/>
      <c r="AXG198" s="58"/>
      <c r="AXH198" s="58"/>
      <c r="AXI198" s="58"/>
      <c r="AXJ198" s="58"/>
      <c r="AXK198" s="58"/>
      <c r="AXL198" s="58"/>
      <c r="AXM198" s="58"/>
      <c r="AXN198" s="58"/>
      <c r="AXO198" s="58"/>
      <c r="AXP198" s="58"/>
      <c r="AXQ198" s="58"/>
      <c r="AXR198" s="58"/>
      <c r="AXS198" s="58"/>
      <c r="AXT198" s="58"/>
      <c r="AXU198" s="58"/>
      <c r="AXV198" s="58"/>
      <c r="AXW198" s="58"/>
      <c r="AXX198" s="58"/>
      <c r="AXY198" s="58"/>
      <c r="AXZ198" s="58"/>
      <c r="AYA198" s="58"/>
      <c r="AYB198" s="58"/>
      <c r="AYC198" s="58"/>
      <c r="AYD198" s="58"/>
      <c r="AYE198" s="58"/>
      <c r="AYF198" s="58"/>
      <c r="AYG198" s="58"/>
      <c r="AYH198" s="58"/>
      <c r="AYI198" s="58"/>
      <c r="AYJ198" s="58"/>
      <c r="AYK198" s="58"/>
      <c r="AYL198" s="58"/>
      <c r="AYM198" s="58"/>
      <c r="AYN198" s="58"/>
      <c r="AYO198" s="58"/>
      <c r="AYP198" s="58"/>
      <c r="AYQ198" s="58"/>
      <c r="AYR198" s="58"/>
      <c r="AYS198" s="58"/>
      <c r="AYT198" s="58"/>
      <c r="AYU198" s="58"/>
      <c r="AYV198" s="58"/>
      <c r="AYW198" s="58"/>
      <c r="AYX198" s="58"/>
      <c r="AYY198" s="58"/>
      <c r="AYZ198" s="58"/>
      <c r="AZA198" s="58"/>
      <c r="AZB198" s="58"/>
      <c r="AZC198" s="58"/>
      <c r="AZD198" s="58"/>
      <c r="AZE198" s="58"/>
      <c r="AZF198" s="58"/>
      <c r="AZG198" s="58"/>
      <c r="AZH198" s="58"/>
      <c r="AZI198" s="58"/>
      <c r="AZJ198" s="58"/>
      <c r="AZK198" s="58"/>
      <c r="AZL198" s="58"/>
      <c r="AZM198" s="58"/>
      <c r="AZN198" s="58"/>
      <c r="AZO198" s="58"/>
      <c r="AZP198" s="58"/>
      <c r="AZQ198" s="58"/>
      <c r="AZR198" s="58"/>
      <c r="AZS198" s="58"/>
      <c r="AZT198" s="58"/>
      <c r="AZU198" s="58"/>
      <c r="AZV198" s="58"/>
      <c r="AZW198" s="58"/>
      <c r="AZX198" s="58"/>
      <c r="AZY198" s="58"/>
      <c r="AZZ198" s="58"/>
      <c r="BAA198" s="58"/>
      <c r="BAB198" s="58"/>
      <c r="BAC198" s="58"/>
      <c r="BAD198" s="58"/>
      <c r="BAE198" s="58"/>
      <c r="BAF198" s="58"/>
      <c r="BAG198" s="58"/>
      <c r="BAH198" s="58"/>
      <c r="BAI198" s="58"/>
      <c r="BAJ198" s="58"/>
      <c r="BAK198" s="58"/>
      <c r="BAL198" s="58"/>
      <c r="BAM198" s="58"/>
      <c r="BAN198" s="58"/>
      <c r="BAO198" s="58"/>
      <c r="BAP198" s="58"/>
      <c r="BAQ198" s="58"/>
      <c r="BAR198" s="58"/>
      <c r="BAS198" s="58"/>
      <c r="BAT198" s="58"/>
      <c r="BAU198" s="58"/>
      <c r="BAV198" s="58"/>
      <c r="BAW198" s="58"/>
      <c r="BAX198" s="58"/>
      <c r="BAY198" s="58"/>
      <c r="BAZ198" s="58"/>
      <c r="BBA198" s="58"/>
      <c r="BBB198" s="58"/>
      <c r="BBC198" s="58"/>
      <c r="BBD198" s="58"/>
      <c r="BBE198" s="58"/>
      <c r="BBF198" s="58"/>
      <c r="BBG198" s="58"/>
      <c r="BBH198" s="58"/>
      <c r="BBI198" s="58"/>
      <c r="BBJ198" s="58"/>
      <c r="BBK198" s="58"/>
      <c r="BBL198" s="58"/>
      <c r="BBM198" s="58"/>
      <c r="BBN198" s="58"/>
      <c r="BBO198" s="58"/>
      <c r="BBP198" s="58"/>
      <c r="BBQ198" s="58"/>
      <c r="BBR198" s="58"/>
      <c r="BBS198" s="58"/>
      <c r="BBT198" s="58"/>
      <c r="BBU198" s="58"/>
      <c r="BBV198" s="58"/>
      <c r="BBW198" s="58"/>
      <c r="BBX198" s="58"/>
      <c r="BBY198" s="58"/>
      <c r="BBZ198" s="58"/>
      <c r="BCA198" s="58"/>
      <c r="BCB198" s="58"/>
      <c r="BCC198" s="58"/>
      <c r="BCD198" s="58"/>
      <c r="BCE198" s="58"/>
      <c r="BCF198" s="58"/>
      <c r="BCG198" s="58"/>
      <c r="BCH198" s="58"/>
      <c r="BCI198" s="58"/>
      <c r="BCJ198" s="58"/>
      <c r="BCK198" s="58"/>
      <c r="BCL198" s="58"/>
      <c r="BCM198" s="58"/>
      <c r="BCN198" s="58"/>
      <c r="BCO198" s="58"/>
      <c r="BCP198" s="58"/>
      <c r="BCQ198" s="58"/>
      <c r="BCR198" s="58"/>
      <c r="BCS198" s="58"/>
      <c r="BCT198" s="58"/>
      <c r="BCU198" s="58"/>
      <c r="BCV198" s="58"/>
      <c r="BCW198" s="58"/>
      <c r="BCX198" s="58"/>
      <c r="BCY198" s="58"/>
      <c r="BCZ198" s="58"/>
      <c r="BDA198" s="58"/>
      <c r="BDB198" s="58"/>
      <c r="BDC198" s="58"/>
      <c r="BDD198" s="58"/>
      <c r="BDE198" s="58"/>
      <c r="BDF198" s="58"/>
      <c r="BDG198" s="58"/>
      <c r="BDH198" s="58"/>
      <c r="BDI198" s="58"/>
      <c r="BDJ198" s="58"/>
      <c r="BDK198" s="58"/>
      <c r="BDL198" s="58"/>
      <c r="BDM198" s="58"/>
      <c r="BDN198" s="58"/>
      <c r="BDO198" s="58"/>
      <c r="BDP198" s="58"/>
      <c r="BDQ198" s="58"/>
      <c r="BDR198" s="58"/>
      <c r="BDS198" s="58"/>
      <c r="BDT198" s="58"/>
      <c r="BDU198" s="58"/>
      <c r="BDV198" s="58"/>
      <c r="BDW198" s="58"/>
      <c r="BDX198" s="58"/>
      <c r="BDY198" s="58"/>
      <c r="BDZ198" s="58"/>
      <c r="BEA198" s="58"/>
      <c r="BEB198" s="58"/>
      <c r="BEC198" s="58"/>
      <c r="BED198" s="58"/>
      <c r="BEE198" s="58"/>
      <c r="BEF198" s="58"/>
      <c r="BEG198" s="58"/>
      <c r="BEH198" s="58"/>
      <c r="BEI198" s="58"/>
      <c r="BEJ198" s="58"/>
      <c r="BEK198" s="58"/>
      <c r="BEL198" s="58"/>
      <c r="BEM198" s="58"/>
      <c r="BEN198" s="58"/>
      <c r="BEO198" s="58"/>
      <c r="BEP198" s="58"/>
      <c r="BEQ198" s="58"/>
      <c r="BER198" s="58"/>
      <c r="BES198" s="58"/>
      <c r="BET198" s="58"/>
      <c r="BEU198" s="58"/>
      <c r="BEV198" s="58"/>
      <c r="BEW198" s="58"/>
      <c r="BEX198" s="58"/>
      <c r="BEY198" s="58"/>
      <c r="BEZ198" s="58"/>
      <c r="BFA198" s="58"/>
      <c r="BFB198" s="58"/>
      <c r="BFC198" s="58"/>
      <c r="BFD198" s="58"/>
      <c r="BFE198" s="58"/>
      <c r="BFF198" s="58"/>
      <c r="BFG198" s="58"/>
      <c r="BFH198" s="58"/>
      <c r="BFI198" s="58"/>
      <c r="BFJ198" s="58"/>
      <c r="BFK198" s="58"/>
      <c r="BFL198" s="58"/>
      <c r="BFM198" s="58"/>
      <c r="BFN198" s="58"/>
      <c r="BFO198" s="58"/>
      <c r="BFP198" s="58"/>
      <c r="BFQ198" s="58"/>
      <c r="BFR198" s="58"/>
      <c r="BFS198" s="58"/>
      <c r="BFT198" s="58"/>
      <c r="BFU198" s="58"/>
      <c r="BFV198" s="58"/>
      <c r="BFW198" s="58"/>
      <c r="BFX198" s="58"/>
      <c r="BFY198" s="58"/>
      <c r="BFZ198" s="58"/>
      <c r="BGA198" s="58"/>
      <c r="BGB198" s="58"/>
      <c r="BGC198" s="58"/>
      <c r="BGD198" s="58"/>
      <c r="BGE198" s="58"/>
      <c r="BGF198" s="58"/>
      <c r="BGG198" s="58"/>
      <c r="BGH198" s="58"/>
      <c r="BGI198" s="58"/>
      <c r="BGJ198" s="58"/>
      <c r="BGK198" s="58"/>
      <c r="BGL198" s="58"/>
      <c r="BGM198" s="58"/>
      <c r="BGN198" s="58"/>
      <c r="BGO198" s="58"/>
      <c r="BGP198" s="58"/>
      <c r="BGQ198" s="58"/>
      <c r="BGR198" s="58"/>
      <c r="BGS198" s="58"/>
      <c r="BGT198" s="58"/>
      <c r="BGU198" s="58"/>
      <c r="BGV198" s="58"/>
      <c r="BGW198" s="58"/>
      <c r="BGX198" s="58"/>
      <c r="BGY198" s="58"/>
      <c r="BGZ198" s="58"/>
      <c r="BHA198" s="58"/>
      <c r="BHB198" s="58"/>
      <c r="BHC198" s="58"/>
      <c r="BHD198" s="58"/>
      <c r="BHE198" s="58"/>
      <c r="BHF198" s="58"/>
      <c r="BHG198" s="58"/>
      <c r="BHH198" s="58"/>
      <c r="BHI198" s="58"/>
      <c r="BHJ198" s="58"/>
      <c r="BHK198" s="58"/>
      <c r="BHL198" s="58"/>
      <c r="BHM198" s="58"/>
      <c r="BHN198" s="58"/>
      <c r="BHO198" s="58"/>
      <c r="BHP198" s="58"/>
      <c r="BHQ198" s="58"/>
      <c r="BHR198" s="58"/>
      <c r="BHS198" s="58"/>
      <c r="BHT198" s="58"/>
      <c r="BHU198" s="58"/>
      <c r="BHV198" s="58"/>
      <c r="BHW198" s="58"/>
      <c r="BHX198" s="58"/>
      <c r="BHY198" s="58"/>
      <c r="BHZ198" s="58"/>
      <c r="BIA198" s="58"/>
      <c r="BIB198" s="58"/>
      <c r="BIC198" s="58"/>
      <c r="BID198" s="58"/>
      <c r="BIE198" s="58"/>
      <c r="BIF198" s="58"/>
      <c r="BIG198" s="58"/>
      <c r="BIH198" s="58"/>
      <c r="BII198" s="58"/>
      <c r="BIJ198" s="58"/>
      <c r="BIK198" s="58"/>
      <c r="BIL198" s="58"/>
      <c r="BIM198" s="58"/>
      <c r="BIN198" s="58"/>
      <c r="BIO198" s="58"/>
      <c r="BIP198" s="58"/>
      <c r="BIQ198" s="58"/>
      <c r="BIR198" s="58"/>
      <c r="BIS198" s="58"/>
      <c r="BIT198" s="58"/>
      <c r="BIU198" s="58"/>
      <c r="BIV198" s="58"/>
      <c r="BIW198" s="58"/>
      <c r="BIX198" s="58"/>
      <c r="BIY198" s="58"/>
      <c r="BIZ198" s="58"/>
      <c r="BJA198" s="58"/>
      <c r="BJB198" s="58"/>
      <c r="BJC198" s="58"/>
      <c r="BJD198" s="58"/>
      <c r="BJE198" s="58"/>
      <c r="BJF198" s="58"/>
      <c r="BJG198" s="58"/>
      <c r="BJH198" s="58"/>
      <c r="BJI198" s="58"/>
      <c r="BJJ198" s="58"/>
      <c r="BJK198" s="58"/>
      <c r="BJL198" s="58"/>
      <c r="BJM198" s="58"/>
      <c r="BJN198" s="58"/>
      <c r="BJO198" s="58"/>
      <c r="BJP198" s="58"/>
      <c r="BJQ198" s="58"/>
      <c r="BJR198" s="58"/>
      <c r="BJS198" s="58"/>
      <c r="BJT198" s="58"/>
      <c r="BJU198" s="58"/>
      <c r="BJV198" s="58"/>
      <c r="BJW198" s="58"/>
      <c r="BJX198" s="58"/>
      <c r="BJY198" s="58"/>
      <c r="BJZ198" s="58"/>
      <c r="BKA198" s="58"/>
      <c r="BKB198" s="58"/>
      <c r="BKC198" s="58"/>
      <c r="BKD198" s="58"/>
      <c r="BKE198" s="58"/>
      <c r="BKF198" s="58"/>
      <c r="BKG198" s="58"/>
      <c r="BKH198" s="58"/>
      <c r="BKI198" s="58"/>
      <c r="BKJ198" s="58"/>
      <c r="BKK198" s="58"/>
      <c r="BKL198" s="58"/>
      <c r="BKM198" s="58"/>
      <c r="BKN198" s="58"/>
      <c r="BKO198" s="58"/>
      <c r="BKP198" s="58"/>
      <c r="BKQ198" s="58"/>
      <c r="BKR198" s="58"/>
      <c r="BKS198" s="58"/>
      <c r="BKT198" s="58"/>
      <c r="BKU198" s="58"/>
      <c r="BKV198" s="58"/>
      <c r="BKW198" s="58"/>
      <c r="BKX198" s="58"/>
      <c r="BKY198" s="58"/>
      <c r="BKZ198" s="58"/>
      <c r="BLA198" s="58"/>
      <c r="BLB198" s="58"/>
      <c r="BLC198" s="58"/>
      <c r="BLD198" s="58"/>
      <c r="BLE198" s="58"/>
      <c r="BLF198" s="58"/>
      <c r="BLG198" s="58"/>
      <c r="BLH198" s="58"/>
      <c r="BLI198" s="58"/>
      <c r="BLJ198" s="58"/>
      <c r="BLK198" s="58"/>
      <c r="BLL198" s="58"/>
      <c r="BLM198" s="58"/>
      <c r="BLN198" s="58"/>
      <c r="BLO198" s="58"/>
      <c r="BLP198" s="58"/>
      <c r="BLQ198" s="58"/>
      <c r="BLR198" s="58"/>
      <c r="BLS198" s="58"/>
      <c r="BLT198" s="58"/>
      <c r="BLU198" s="58"/>
      <c r="BLV198" s="58"/>
      <c r="BLW198" s="58"/>
      <c r="BLX198" s="58"/>
      <c r="BLY198" s="58"/>
      <c r="BLZ198" s="58"/>
      <c r="BMA198" s="58"/>
      <c r="BMB198" s="58"/>
      <c r="BMC198" s="58"/>
      <c r="BMD198" s="58"/>
      <c r="BME198" s="58"/>
      <c r="BMF198" s="58"/>
      <c r="BMG198" s="58"/>
      <c r="BMH198" s="58"/>
      <c r="BMI198" s="58"/>
      <c r="BMJ198" s="58"/>
      <c r="BMK198" s="58"/>
      <c r="BML198" s="58"/>
      <c r="BMM198" s="58"/>
      <c r="BMN198" s="58"/>
      <c r="BMO198" s="58"/>
      <c r="BMP198" s="58"/>
      <c r="BMQ198" s="58"/>
      <c r="BMR198" s="58"/>
      <c r="BMS198" s="58"/>
      <c r="BMT198" s="58"/>
      <c r="BMU198" s="58"/>
      <c r="BMV198" s="58"/>
      <c r="BMW198" s="58"/>
      <c r="BMX198" s="58"/>
      <c r="BMY198" s="58"/>
      <c r="BMZ198" s="58"/>
      <c r="BNA198" s="58"/>
      <c r="BNB198" s="58"/>
      <c r="BNC198" s="58"/>
      <c r="BND198" s="58"/>
      <c r="BNE198" s="58"/>
      <c r="BNF198" s="58"/>
      <c r="BNG198" s="58"/>
      <c r="BNH198" s="58"/>
      <c r="BNI198" s="58"/>
      <c r="BNJ198" s="58"/>
      <c r="BNK198" s="58"/>
      <c r="BNL198" s="58"/>
      <c r="BNM198" s="58"/>
      <c r="BNN198" s="58"/>
      <c r="BNO198" s="58"/>
      <c r="BNP198" s="58"/>
      <c r="BNQ198" s="58"/>
      <c r="BNR198" s="58"/>
      <c r="BNS198" s="58"/>
      <c r="BNT198" s="58"/>
      <c r="BNU198" s="58"/>
      <c r="BNV198" s="58"/>
      <c r="BNW198" s="58"/>
      <c r="BNX198" s="58"/>
      <c r="BNY198" s="58"/>
      <c r="BNZ198" s="58"/>
      <c r="BOA198" s="58"/>
      <c r="BOB198" s="58"/>
      <c r="BOC198" s="58"/>
      <c r="BOD198" s="58"/>
      <c r="BOE198" s="58"/>
      <c r="BOF198" s="58"/>
      <c r="BOG198" s="58"/>
      <c r="BOH198" s="58"/>
      <c r="BOI198" s="58"/>
      <c r="BOJ198" s="58"/>
      <c r="BOK198" s="58"/>
      <c r="BOL198" s="58"/>
      <c r="BOM198" s="58"/>
      <c r="BON198" s="58"/>
      <c r="BOO198" s="58"/>
      <c r="BOP198" s="58"/>
      <c r="BOQ198" s="58"/>
      <c r="BOR198" s="58"/>
      <c r="BOS198" s="58"/>
      <c r="BOT198" s="58"/>
      <c r="BOU198" s="58"/>
      <c r="BOV198" s="58"/>
      <c r="BOW198" s="58"/>
      <c r="BOX198" s="58"/>
      <c r="BOY198" s="58"/>
      <c r="BOZ198" s="58"/>
      <c r="BPA198" s="58"/>
      <c r="BPB198" s="58"/>
      <c r="BPC198" s="58"/>
      <c r="BPD198" s="58"/>
      <c r="BPE198" s="58"/>
      <c r="BPF198" s="58"/>
      <c r="BPG198" s="58"/>
      <c r="BPH198" s="58"/>
      <c r="BPI198" s="58"/>
      <c r="BPJ198" s="58"/>
      <c r="BPK198" s="58"/>
      <c r="BPL198" s="58"/>
      <c r="BPM198" s="58"/>
      <c r="BPN198" s="58"/>
      <c r="BPO198" s="58"/>
      <c r="BPP198" s="58"/>
      <c r="BPQ198" s="58"/>
      <c r="BPR198" s="58"/>
      <c r="BPS198" s="58"/>
      <c r="BPT198" s="58"/>
      <c r="BPU198" s="58"/>
      <c r="BPV198" s="58"/>
      <c r="BPW198" s="58"/>
      <c r="BPX198" s="58"/>
      <c r="BPY198" s="58"/>
      <c r="BPZ198" s="58"/>
      <c r="BQA198" s="58"/>
      <c r="BQB198" s="58"/>
      <c r="BQC198" s="58"/>
      <c r="BQD198" s="58"/>
      <c r="BQE198" s="58"/>
      <c r="BQF198" s="58"/>
      <c r="BQG198" s="58"/>
      <c r="BQH198" s="58"/>
      <c r="BQI198" s="58"/>
      <c r="BQJ198" s="58"/>
      <c r="BQK198" s="58"/>
      <c r="BQL198" s="58"/>
      <c r="BQM198" s="58"/>
      <c r="BQN198" s="58"/>
      <c r="BQO198" s="58"/>
      <c r="BQP198" s="58"/>
      <c r="BQQ198" s="58"/>
      <c r="BQR198" s="58"/>
      <c r="BQS198" s="58"/>
      <c r="BQT198" s="58"/>
      <c r="BQU198" s="58"/>
      <c r="BQV198" s="58"/>
      <c r="BQW198" s="58"/>
      <c r="BQX198" s="58"/>
      <c r="BQY198" s="58"/>
      <c r="BQZ198" s="58"/>
      <c r="BRA198" s="58"/>
      <c r="BRB198" s="58"/>
      <c r="BRC198" s="58"/>
      <c r="BRD198" s="58"/>
      <c r="BRE198" s="58"/>
      <c r="BRF198" s="58"/>
      <c r="BRG198" s="58"/>
      <c r="BRH198" s="58"/>
      <c r="BRI198" s="58"/>
      <c r="BRJ198" s="58"/>
      <c r="BRK198" s="58"/>
      <c r="BRL198" s="58"/>
      <c r="BRM198" s="58"/>
      <c r="BRN198" s="58"/>
      <c r="BRO198" s="58"/>
      <c r="BRP198" s="58"/>
      <c r="BRQ198" s="58"/>
      <c r="BRR198" s="58"/>
      <c r="BRS198" s="58"/>
      <c r="BRT198" s="58"/>
      <c r="BRU198" s="58"/>
      <c r="BRV198" s="58"/>
      <c r="BRW198" s="58"/>
      <c r="BRX198" s="58"/>
      <c r="BRY198" s="58"/>
      <c r="BRZ198" s="58"/>
      <c r="BSA198" s="58"/>
      <c r="BSB198" s="58"/>
      <c r="BSC198" s="58"/>
      <c r="BSD198" s="58"/>
      <c r="BSE198" s="58"/>
      <c r="BSF198" s="58"/>
      <c r="BSG198" s="58"/>
      <c r="BSH198" s="58"/>
      <c r="BSI198" s="58"/>
      <c r="BSJ198" s="58"/>
      <c r="BSK198" s="58"/>
      <c r="BSL198" s="58"/>
      <c r="BSM198" s="58"/>
      <c r="BSN198" s="58"/>
      <c r="BSO198" s="58"/>
      <c r="BSP198" s="58"/>
      <c r="BSQ198" s="58"/>
      <c r="BSR198" s="58"/>
      <c r="BSS198" s="58"/>
      <c r="BST198" s="58"/>
      <c r="BSU198" s="58"/>
      <c r="BSV198" s="58"/>
      <c r="BSW198" s="58"/>
      <c r="BSX198" s="58"/>
      <c r="BSY198" s="58"/>
      <c r="BSZ198" s="58"/>
      <c r="BTA198" s="58"/>
      <c r="BTB198" s="58"/>
      <c r="BTC198" s="58"/>
      <c r="BTD198" s="58"/>
      <c r="BTE198" s="58"/>
      <c r="BTF198" s="58"/>
      <c r="BTG198" s="58"/>
      <c r="BTH198" s="58"/>
      <c r="BTI198" s="58"/>
      <c r="BTJ198" s="58"/>
      <c r="BTK198" s="58"/>
      <c r="BTL198" s="58"/>
      <c r="BTM198" s="58"/>
      <c r="BTN198" s="58"/>
      <c r="BTO198" s="58"/>
      <c r="BTP198" s="58"/>
      <c r="BTQ198" s="58"/>
      <c r="BTR198" s="58"/>
      <c r="BTS198" s="58"/>
      <c r="BTT198" s="58"/>
      <c r="BTU198" s="58"/>
      <c r="BTV198" s="58"/>
      <c r="BTW198" s="58"/>
      <c r="BTX198" s="58"/>
      <c r="BTY198" s="58"/>
      <c r="BTZ198" s="58"/>
      <c r="BUA198" s="58"/>
      <c r="BUB198" s="58"/>
      <c r="BUC198" s="58"/>
      <c r="BUD198" s="58"/>
      <c r="BUE198" s="58"/>
      <c r="BUF198" s="58"/>
      <c r="BUG198" s="58"/>
      <c r="BUH198" s="58"/>
      <c r="BUI198" s="58"/>
      <c r="BUJ198" s="58"/>
      <c r="BUK198" s="58"/>
      <c r="BUL198" s="58"/>
      <c r="BUM198" s="58"/>
      <c r="BUN198" s="58"/>
      <c r="BUO198" s="58"/>
      <c r="BUP198" s="58"/>
      <c r="BUQ198" s="58"/>
      <c r="BUR198" s="58"/>
      <c r="BUS198" s="58"/>
      <c r="BUT198" s="58"/>
      <c r="BUU198" s="58"/>
      <c r="BUV198" s="58"/>
      <c r="BUW198" s="58"/>
      <c r="BUX198" s="58"/>
      <c r="BUY198" s="58"/>
      <c r="BUZ198" s="58"/>
      <c r="BVA198" s="58"/>
      <c r="BVB198" s="58"/>
      <c r="BVC198" s="58"/>
      <c r="BVD198" s="58"/>
      <c r="BVE198" s="58"/>
      <c r="BVF198" s="58"/>
      <c r="BVG198" s="58"/>
      <c r="BVH198" s="58"/>
      <c r="BVI198" s="58"/>
      <c r="BVJ198" s="58"/>
      <c r="BVK198" s="58"/>
      <c r="BVL198" s="58"/>
      <c r="BVM198" s="58"/>
      <c r="BVN198" s="58"/>
      <c r="BVO198" s="58"/>
      <c r="BVP198" s="58"/>
      <c r="BVQ198" s="58"/>
      <c r="BVR198" s="58"/>
      <c r="BVS198" s="58"/>
      <c r="BVT198" s="58"/>
      <c r="BVU198" s="58"/>
      <c r="BVV198" s="58"/>
      <c r="BVW198" s="58"/>
      <c r="BVX198" s="58"/>
      <c r="BVY198" s="58"/>
      <c r="BVZ198" s="58"/>
      <c r="BWA198" s="58"/>
      <c r="BWB198" s="58"/>
      <c r="BWC198" s="58"/>
      <c r="BWD198" s="58"/>
      <c r="BWE198" s="58"/>
      <c r="BWF198" s="58"/>
      <c r="BWG198" s="58"/>
      <c r="BWH198" s="58"/>
      <c r="BWI198" s="58"/>
      <c r="BWJ198" s="58"/>
      <c r="BWK198" s="58"/>
      <c r="BWL198" s="58"/>
      <c r="BWM198" s="58"/>
      <c r="BWN198" s="58"/>
      <c r="BWO198" s="58"/>
      <c r="BWP198" s="58"/>
      <c r="BWQ198" s="58"/>
      <c r="BWR198" s="58"/>
      <c r="BWS198" s="58"/>
      <c r="BWT198" s="58"/>
      <c r="BWU198" s="58"/>
      <c r="BWV198" s="58"/>
      <c r="BWW198" s="58"/>
      <c r="BWX198" s="58"/>
      <c r="BWY198" s="58"/>
      <c r="BWZ198" s="58"/>
      <c r="BXA198" s="58"/>
      <c r="BXB198" s="58"/>
      <c r="BXC198" s="58"/>
      <c r="BXD198" s="58"/>
      <c r="BXE198" s="58"/>
      <c r="BXF198" s="58"/>
      <c r="BXG198" s="58"/>
      <c r="BXH198" s="58"/>
      <c r="BXI198" s="58"/>
      <c r="BXJ198" s="58"/>
      <c r="BXK198" s="58"/>
      <c r="BXL198" s="58"/>
      <c r="BXM198" s="58"/>
      <c r="BXN198" s="58"/>
      <c r="BXO198" s="58"/>
      <c r="BXP198" s="58"/>
      <c r="BXQ198" s="58"/>
      <c r="BXR198" s="58"/>
      <c r="BXS198" s="58"/>
      <c r="BXT198" s="58"/>
      <c r="BXU198" s="58"/>
      <c r="BXV198" s="58"/>
      <c r="BXW198" s="58"/>
      <c r="BXX198" s="58"/>
      <c r="BXY198" s="58"/>
      <c r="BXZ198" s="58"/>
      <c r="BYA198" s="58"/>
      <c r="BYB198" s="58"/>
      <c r="BYC198" s="58"/>
      <c r="BYD198" s="58"/>
      <c r="BYE198" s="58"/>
      <c r="BYF198" s="58"/>
      <c r="BYG198" s="58"/>
      <c r="BYH198" s="58"/>
      <c r="BYI198" s="58"/>
      <c r="BYJ198" s="58"/>
      <c r="BYK198" s="58"/>
      <c r="BYL198" s="58"/>
      <c r="BYM198" s="58"/>
      <c r="BYN198" s="58"/>
      <c r="BYO198" s="58"/>
      <c r="BYP198" s="58"/>
      <c r="BYQ198" s="58"/>
      <c r="BYR198" s="58"/>
      <c r="BYS198" s="58"/>
      <c r="BYT198" s="58"/>
      <c r="BYU198" s="58"/>
      <c r="BYV198" s="58"/>
      <c r="BYW198" s="58"/>
      <c r="BYX198" s="58"/>
      <c r="BYY198" s="58"/>
      <c r="BYZ198" s="58"/>
      <c r="BZA198" s="58"/>
      <c r="BZB198" s="58"/>
      <c r="BZC198" s="58"/>
      <c r="BZD198" s="58"/>
      <c r="BZE198" s="58"/>
      <c r="BZF198" s="58"/>
      <c r="BZG198" s="58"/>
      <c r="BZH198" s="58"/>
      <c r="BZI198" s="58"/>
      <c r="BZJ198" s="58"/>
      <c r="BZK198" s="58"/>
      <c r="BZL198" s="58"/>
      <c r="BZM198" s="58"/>
      <c r="BZN198" s="58"/>
      <c r="BZO198" s="58"/>
      <c r="BZP198" s="58"/>
      <c r="BZQ198" s="58"/>
      <c r="BZR198" s="58"/>
      <c r="BZS198" s="58"/>
      <c r="BZT198" s="58"/>
      <c r="BZU198" s="58"/>
      <c r="BZV198" s="58"/>
      <c r="BZW198" s="58"/>
      <c r="BZX198" s="58"/>
      <c r="BZY198" s="58"/>
      <c r="BZZ198" s="58"/>
      <c r="CAA198" s="58"/>
      <c r="CAB198" s="58"/>
      <c r="CAC198" s="58"/>
      <c r="CAD198" s="58"/>
      <c r="CAE198" s="58"/>
      <c r="CAF198" s="58"/>
      <c r="CAG198" s="58"/>
      <c r="CAH198" s="58"/>
      <c r="CAI198" s="58"/>
      <c r="CAJ198" s="58"/>
      <c r="CAK198" s="58"/>
      <c r="CAL198" s="58"/>
      <c r="CAM198" s="58"/>
      <c r="CAN198" s="58"/>
      <c r="CAO198" s="58"/>
      <c r="CAP198" s="58"/>
      <c r="CAQ198" s="58"/>
      <c r="CAR198" s="58"/>
      <c r="CAS198" s="58"/>
      <c r="CAT198" s="58"/>
      <c r="CAU198" s="58"/>
      <c r="CAV198" s="58"/>
      <c r="CAW198" s="58"/>
      <c r="CAX198" s="58"/>
      <c r="CAY198" s="58"/>
      <c r="CAZ198" s="58"/>
      <c r="CBA198" s="58"/>
      <c r="CBB198" s="58"/>
      <c r="CBC198" s="58"/>
      <c r="CBD198" s="58"/>
      <c r="CBE198" s="58"/>
      <c r="CBF198" s="58"/>
      <c r="CBG198" s="58"/>
      <c r="CBH198" s="58"/>
      <c r="CBI198" s="58"/>
      <c r="CBJ198" s="58"/>
      <c r="CBK198" s="58"/>
      <c r="CBL198" s="58"/>
      <c r="CBM198" s="58"/>
      <c r="CBN198" s="58"/>
      <c r="CBO198" s="58"/>
      <c r="CBP198" s="58"/>
      <c r="CBQ198" s="58"/>
      <c r="CBR198" s="58"/>
      <c r="CBS198" s="58"/>
      <c r="CBT198" s="58"/>
      <c r="CBU198" s="58"/>
      <c r="CBV198" s="58"/>
      <c r="CBW198" s="58"/>
      <c r="CBX198" s="58"/>
      <c r="CBY198" s="58"/>
      <c r="CBZ198" s="58"/>
      <c r="CCA198" s="58"/>
      <c r="CCB198" s="58"/>
      <c r="CCC198" s="58"/>
      <c r="CCD198" s="58"/>
      <c r="CCE198" s="58"/>
      <c r="CCF198" s="58"/>
      <c r="CCG198" s="58"/>
      <c r="CCH198" s="58"/>
      <c r="CCI198" s="58"/>
      <c r="CCJ198" s="58"/>
      <c r="CCK198" s="58"/>
      <c r="CCL198" s="58"/>
      <c r="CCM198" s="58"/>
      <c r="CCN198" s="58"/>
      <c r="CCO198" s="58"/>
      <c r="CCP198" s="58"/>
      <c r="CCQ198" s="58"/>
      <c r="CCR198" s="58"/>
      <c r="CCS198" s="58"/>
      <c r="CCT198" s="58"/>
      <c r="CCU198" s="58"/>
      <c r="CCV198" s="58"/>
      <c r="CCW198" s="58"/>
      <c r="CCX198" s="58"/>
      <c r="CCY198" s="58"/>
      <c r="CCZ198" s="58"/>
      <c r="CDA198" s="58"/>
      <c r="CDB198" s="58"/>
      <c r="CDC198" s="58"/>
      <c r="CDD198" s="58"/>
      <c r="CDE198" s="58"/>
      <c r="CDF198" s="58"/>
      <c r="CDG198" s="58"/>
      <c r="CDH198" s="58"/>
      <c r="CDI198" s="58"/>
      <c r="CDJ198" s="58"/>
      <c r="CDK198" s="58"/>
      <c r="CDL198" s="58"/>
      <c r="CDM198" s="58"/>
      <c r="CDN198" s="58"/>
      <c r="CDO198" s="58"/>
      <c r="CDP198" s="58"/>
      <c r="CDQ198" s="58"/>
      <c r="CDR198" s="58"/>
      <c r="CDS198" s="58"/>
      <c r="CDT198" s="58"/>
      <c r="CDU198" s="58"/>
      <c r="CDV198" s="58"/>
      <c r="CDW198" s="58"/>
      <c r="CDX198" s="58"/>
      <c r="CDY198" s="58"/>
      <c r="CDZ198" s="58"/>
      <c r="CEA198" s="58"/>
      <c r="CEB198" s="58"/>
      <c r="CEC198" s="58"/>
      <c r="CED198" s="58"/>
      <c r="CEE198" s="58"/>
      <c r="CEF198" s="58"/>
      <c r="CEG198" s="58"/>
      <c r="CEH198" s="58"/>
      <c r="CEI198" s="58"/>
      <c r="CEJ198" s="58"/>
      <c r="CEK198" s="58"/>
      <c r="CEL198" s="58"/>
      <c r="CEM198" s="58"/>
      <c r="CEN198" s="58"/>
      <c r="CEO198" s="58"/>
      <c r="CEP198" s="58"/>
      <c r="CEQ198" s="58"/>
      <c r="CER198" s="58"/>
      <c r="CES198" s="58"/>
      <c r="CET198" s="58"/>
      <c r="CEU198" s="58"/>
      <c r="CEV198" s="58"/>
      <c r="CEW198" s="58"/>
      <c r="CEX198" s="58"/>
      <c r="CEY198" s="58"/>
      <c r="CEZ198" s="58"/>
      <c r="CFA198" s="58"/>
      <c r="CFB198" s="58"/>
      <c r="CFC198" s="58"/>
      <c r="CFD198" s="58"/>
      <c r="CFE198" s="58"/>
      <c r="CFF198" s="58"/>
      <c r="CFG198" s="58"/>
      <c r="CFH198" s="58"/>
      <c r="CFI198" s="58"/>
      <c r="CFJ198" s="58"/>
      <c r="CFK198" s="58"/>
      <c r="CFL198" s="58"/>
      <c r="CFM198" s="58"/>
      <c r="CFN198" s="58"/>
      <c r="CFO198" s="58"/>
      <c r="CFP198" s="58"/>
      <c r="CFQ198" s="58"/>
      <c r="CFR198" s="58"/>
      <c r="CFS198" s="58"/>
      <c r="CFT198" s="58"/>
      <c r="CFU198" s="58"/>
      <c r="CFV198" s="58"/>
      <c r="CFW198" s="58"/>
      <c r="CFX198" s="58"/>
      <c r="CFY198" s="58"/>
      <c r="CFZ198" s="58"/>
      <c r="CGA198" s="58"/>
      <c r="CGB198" s="58"/>
      <c r="CGC198" s="58"/>
      <c r="CGD198" s="58"/>
      <c r="CGE198" s="58"/>
      <c r="CGF198" s="58"/>
      <c r="CGG198" s="58"/>
      <c r="CGH198" s="58"/>
      <c r="CGI198" s="58"/>
      <c r="CGJ198" s="58"/>
      <c r="CGK198" s="58"/>
      <c r="CGL198" s="58"/>
      <c r="CGM198" s="58"/>
      <c r="CGN198" s="58"/>
      <c r="CGO198" s="58"/>
      <c r="CGP198" s="58"/>
      <c r="CGQ198" s="58"/>
      <c r="CGR198" s="58"/>
      <c r="CGS198" s="58"/>
      <c r="CGT198" s="58"/>
      <c r="CGU198" s="58"/>
      <c r="CGV198" s="58"/>
      <c r="CGW198" s="58"/>
      <c r="CGX198" s="58"/>
      <c r="CGY198" s="58"/>
      <c r="CGZ198" s="58"/>
      <c r="CHA198" s="58"/>
      <c r="CHB198" s="58"/>
      <c r="CHC198" s="58"/>
      <c r="CHD198" s="58"/>
      <c r="CHE198" s="58"/>
      <c r="CHF198" s="58"/>
      <c r="CHG198" s="58"/>
      <c r="CHH198" s="58"/>
      <c r="CHI198" s="58"/>
      <c r="CHJ198" s="58"/>
      <c r="CHK198" s="58"/>
      <c r="CHL198" s="58"/>
      <c r="CHM198" s="58"/>
      <c r="CHN198" s="58"/>
      <c r="CHO198" s="58"/>
      <c r="CHP198" s="58"/>
      <c r="CHQ198" s="58"/>
      <c r="CHR198" s="58"/>
      <c r="CHS198" s="58"/>
      <c r="CHT198" s="58"/>
      <c r="CHU198" s="58"/>
      <c r="CHV198" s="58"/>
      <c r="CHW198" s="58"/>
      <c r="CHX198" s="58"/>
      <c r="CHY198" s="58"/>
      <c r="CHZ198" s="58"/>
      <c r="CIA198" s="58"/>
      <c r="CIB198" s="58"/>
      <c r="CIC198" s="58"/>
      <c r="CID198" s="58"/>
      <c r="CIE198" s="58"/>
      <c r="CIF198" s="58"/>
      <c r="CIG198" s="58"/>
      <c r="CIH198" s="58"/>
      <c r="CII198" s="58"/>
      <c r="CIJ198" s="58"/>
      <c r="CIK198" s="58"/>
      <c r="CIL198" s="58"/>
      <c r="CIM198" s="58"/>
      <c r="CIN198" s="58"/>
      <c r="CIO198" s="58"/>
      <c r="CIP198" s="58"/>
      <c r="CIQ198" s="58"/>
      <c r="CIR198" s="58"/>
      <c r="CIS198" s="58"/>
      <c r="CIT198" s="58"/>
      <c r="CIU198" s="58"/>
      <c r="CIV198" s="58"/>
      <c r="CIW198" s="58"/>
      <c r="CIX198" s="58"/>
      <c r="CIY198" s="58"/>
      <c r="CIZ198" s="58"/>
      <c r="CJA198" s="58"/>
      <c r="CJB198" s="58"/>
      <c r="CJC198" s="58"/>
      <c r="CJD198" s="58"/>
      <c r="CJE198" s="58"/>
      <c r="CJF198" s="58"/>
      <c r="CJG198" s="58"/>
      <c r="CJH198" s="58"/>
      <c r="CJI198" s="58"/>
      <c r="CJJ198" s="58"/>
      <c r="CJK198" s="58"/>
      <c r="CJL198" s="58"/>
      <c r="CJM198" s="58"/>
      <c r="CJN198" s="58"/>
      <c r="CJO198" s="58"/>
      <c r="CJP198" s="58"/>
      <c r="CJQ198" s="58"/>
      <c r="CJR198" s="58"/>
      <c r="CJS198" s="58"/>
      <c r="CJT198" s="58"/>
      <c r="CJU198" s="58"/>
      <c r="CJV198" s="58"/>
      <c r="CJW198" s="58"/>
      <c r="CJX198" s="58"/>
      <c r="CJY198" s="58"/>
      <c r="CJZ198" s="58"/>
      <c r="CKA198" s="58"/>
      <c r="CKB198" s="58"/>
      <c r="CKC198" s="58"/>
      <c r="CKD198" s="58"/>
      <c r="CKE198" s="58"/>
      <c r="CKF198" s="58"/>
      <c r="CKG198" s="58"/>
      <c r="CKH198" s="58"/>
      <c r="CKI198" s="58"/>
      <c r="CKJ198" s="58"/>
      <c r="CKK198" s="58"/>
      <c r="CKL198" s="58"/>
      <c r="CKM198" s="58"/>
      <c r="CKN198" s="58"/>
      <c r="CKO198" s="58"/>
      <c r="CKP198" s="58"/>
      <c r="CKQ198" s="58"/>
      <c r="CKR198" s="58"/>
      <c r="CKS198" s="58"/>
      <c r="CKT198" s="58"/>
      <c r="CKU198" s="58"/>
      <c r="CKV198" s="58"/>
      <c r="CKW198" s="58"/>
      <c r="CKX198" s="58"/>
      <c r="CKY198" s="58"/>
      <c r="CKZ198" s="58"/>
      <c r="CLA198" s="58"/>
      <c r="CLB198" s="58"/>
      <c r="CLC198" s="58"/>
      <c r="CLD198" s="58"/>
      <c r="CLE198" s="58"/>
      <c r="CLF198" s="58"/>
      <c r="CLG198" s="58"/>
      <c r="CLH198" s="58"/>
      <c r="CLI198" s="58"/>
      <c r="CLJ198" s="58"/>
      <c r="CLK198" s="58"/>
      <c r="CLL198" s="58"/>
      <c r="CLM198" s="58"/>
      <c r="CLN198" s="58"/>
      <c r="CLO198" s="58"/>
      <c r="CLP198" s="58"/>
      <c r="CLQ198" s="58"/>
      <c r="CLR198" s="58"/>
      <c r="CLS198" s="58"/>
      <c r="CLT198" s="58"/>
      <c r="CLU198" s="58"/>
      <c r="CLV198" s="58"/>
      <c r="CLW198" s="58"/>
      <c r="CLX198" s="58"/>
      <c r="CLY198" s="58"/>
      <c r="CLZ198" s="58"/>
      <c r="CMA198" s="58"/>
      <c r="CMB198" s="58"/>
      <c r="CMC198" s="58"/>
      <c r="CMD198" s="58"/>
      <c r="CME198" s="58"/>
      <c r="CMF198" s="58"/>
      <c r="CMG198" s="58"/>
      <c r="CMH198" s="58"/>
      <c r="CMI198" s="58"/>
      <c r="CMJ198" s="58"/>
      <c r="CMK198" s="58"/>
      <c r="CML198" s="58"/>
      <c r="CMM198" s="58"/>
      <c r="CMN198" s="58"/>
      <c r="CMO198" s="58"/>
      <c r="CMP198" s="58"/>
      <c r="CMQ198" s="58"/>
      <c r="CMR198" s="58"/>
      <c r="CMS198" s="58"/>
      <c r="CMT198" s="58"/>
      <c r="CMU198" s="58"/>
      <c r="CMV198" s="58"/>
      <c r="CMW198" s="58"/>
      <c r="CMX198" s="58"/>
      <c r="CMY198" s="58"/>
      <c r="CMZ198" s="58"/>
      <c r="CNA198" s="58"/>
      <c r="CNB198" s="58"/>
      <c r="CNC198" s="58"/>
      <c r="CND198" s="58"/>
      <c r="CNE198" s="58"/>
      <c r="CNF198" s="58"/>
      <c r="CNG198" s="58"/>
      <c r="CNH198" s="58"/>
      <c r="CNI198" s="58"/>
      <c r="CNJ198" s="58"/>
      <c r="CNK198" s="58"/>
      <c r="CNL198" s="58"/>
      <c r="CNM198" s="58"/>
      <c r="CNN198" s="58"/>
      <c r="CNO198" s="58"/>
      <c r="CNP198" s="58"/>
      <c r="CNQ198" s="58"/>
      <c r="CNR198" s="58"/>
      <c r="CNS198" s="58"/>
      <c r="CNT198" s="58"/>
      <c r="CNU198" s="58"/>
      <c r="CNV198" s="58"/>
      <c r="CNW198" s="58"/>
      <c r="CNX198" s="58"/>
      <c r="CNY198" s="58"/>
      <c r="CNZ198" s="58"/>
      <c r="COA198" s="58"/>
      <c r="COB198" s="58"/>
      <c r="COC198" s="58"/>
      <c r="COD198" s="58"/>
      <c r="COE198" s="58"/>
      <c r="COF198" s="58"/>
      <c r="COG198" s="58"/>
      <c r="COH198" s="58"/>
      <c r="COI198" s="58"/>
      <c r="COJ198" s="58"/>
      <c r="COK198" s="58"/>
      <c r="COL198" s="58"/>
      <c r="COM198" s="58"/>
      <c r="CON198" s="58"/>
      <c r="COO198" s="58"/>
      <c r="COP198" s="58"/>
      <c r="COQ198" s="58"/>
      <c r="COR198" s="58"/>
      <c r="COS198" s="58"/>
      <c r="COT198" s="58"/>
      <c r="COU198" s="58"/>
      <c r="COV198" s="58"/>
      <c r="COW198" s="58"/>
      <c r="COX198" s="58"/>
      <c r="COY198" s="58"/>
      <c r="COZ198" s="58"/>
      <c r="CPA198" s="58"/>
      <c r="CPB198" s="58"/>
      <c r="CPC198" s="58"/>
      <c r="CPD198" s="58"/>
      <c r="CPE198" s="58"/>
      <c r="CPF198" s="58"/>
      <c r="CPG198" s="58"/>
      <c r="CPH198" s="58"/>
      <c r="CPI198" s="58"/>
      <c r="CPJ198" s="58"/>
      <c r="CPK198" s="58"/>
      <c r="CPL198" s="58"/>
      <c r="CPM198" s="58"/>
      <c r="CPN198" s="58"/>
      <c r="CPO198" s="58"/>
      <c r="CPP198" s="58"/>
      <c r="CPQ198" s="58"/>
      <c r="CPR198" s="58"/>
      <c r="CPS198" s="58"/>
      <c r="CPT198" s="58"/>
      <c r="CPU198" s="58"/>
      <c r="CPV198" s="58"/>
      <c r="CPW198" s="58"/>
      <c r="CPX198" s="58"/>
      <c r="CPY198" s="58"/>
      <c r="CPZ198" s="58"/>
      <c r="CQA198" s="58"/>
      <c r="CQB198" s="58"/>
      <c r="CQC198" s="58"/>
      <c r="CQD198" s="58"/>
      <c r="CQE198" s="58"/>
      <c r="CQF198" s="58"/>
      <c r="CQG198" s="58"/>
      <c r="CQH198" s="58"/>
      <c r="CQI198" s="58"/>
      <c r="CQJ198" s="58"/>
      <c r="CQK198" s="58"/>
      <c r="CQL198" s="58"/>
      <c r="CQM198" s="58"/>
      <c r="CQN198" s="58"/>
      <c r="CQO198" s="58"/>
      <c r="CQP198" s="58"/>
      <c r="CQQ198" s="58"/>
      <c r="CQR198" s="58"/>
      <c r="CQS198" s="58"/>
      <c r="CQT198" s="58"/>
      <c r="CQU198" s="58"/>
      <c r="CQV198" s="58"/>
      <c r="CQW198" s="58"/>
      <c r="CQX198" s="58"/>
      <c r="CQY198" s="58"/>
      <c r="CQZ198" s="58"/>
      <c r="CRA198" s="58"/>
      <c r="CRB198" s="58"/>
      <c r="CRC198" s="58"/>
      <c r="CRD198" s="58"/>
      <c r="CRE198" s="58"/>
      <c r="CRF198" s="58"/>
      <c r="CRG198" s="58"/>
      <c r="CRH198" s="58"/>
      <c r="CRI198" s="58"/>
      <c r="CRJ198" s="58"/>
      <c r="CRK198" s="58"/>
      <c r="CRL198" s="58"/>
      <c r="CRM198" s="58"/>
      <c r="CRN198" s="58"/>
      <c r="CRO198" s="58"/>
      <c r="CRP198" s="58"/>
      <c r="CRQ198" s="58"/>
      <c r="CRR198" s="58"/>
      <c r="CRS198" s="58"/>
      <c r="CRT198" s="58"/>
      <c r="CRU198" s="58"/>
      <c r="CRV198" s="58"/>
      <c r="CRW198" s="58"/>
      <c r="CRX198" s="58"/>
      <c r="CRY198" s="58"/>
      <c r="CRZ198" s="58"/>
      <c r="CSA198" s="58"/>
      <c r="CSB198" s="58"/>
      <c r="CSC198" s="58"/>
      <c r="CSD198" s="58"/>
      <c r="CSE198" s="58"/>
      <c r="CSF198" s="58"/>
      <c r="CSG198" s="58"/>
      <c r="CSH198" s="58"/>
      <c r="CSI198" s="58"/>
      <c r="CSJ198" s="58"/>
      <c r="CSK198" s="58"/>
      <c r="CSL198" s="58"/>
      <c r="CSM198" s="58"/>
      <c r="CSN198" s="58"/>
      <c r="CSO198" s="58"/>
      <c r="CSP198" s="58"/>
      <c r="CSQ198" s="58"/>
      <c r="CSR198" s="58"/>
      <c r="CSS198" s="58"/>
      <c r="CST198" s="58"/>
      <c r="CSU198" s="58"/>
      <c r="CSV198" s="58"/>
      <c r="CSW198" s="58"/>
      <c r="CSX198" s="58"/>
      <c r="CSY198" s="58"/>
      <c r="CSZ198" s="58"/>
      <c r="CTA198" s="58"/>
      <c r="CTB198" s="58"/>
      <c r="CTC198" s="58"/>
      <c r="CTD198" s="58"/>
      <c r="CTE198" s="58"/>
      <c r="CTF198" s="58"/>
      <c r="CTG198" s="58"/>
      <c r="CTH198" s="58"/>
      <c r="CTI198" s="58"/>
      <c r="CTJ198" s="58"/>
      <c r="CTK198" s="58"/>
      <c r="CTL198" s="58"/>
      <c r="CTM198" s="58"/>
      <c r="CTN198" s="58"/>
      <c r="CTO198" s="58"/>
      <c r="CTP198" s="58"/>
      <c r="CTQ198" s="58"/>
      <c r="CTR198" s="58"/>
      <c r="CTS198" s="58"/>
      <c r="CTT198" s="58"/>
      <c r="CTU198" s="58"/>
      <c r="CTV198" s="58"/>
      <c r="CTW198" s="58"/>
      <c r="CTX198" s="58"/>
      <c r="CTY198" s="58"/>
      <c r="CTZ198" s="58"/>
      <c r="CUA198" s="58"/>
      <c r="CUB198" s="58"/>
      <c r="CUC198" s="58"/>
      <c r="CUD198" s="58"/>
      <c r="CUE198" s="58"/>
      <c r="CUF198" s="58"/>
      <c r="CUG198" s="58"/>
      <c r="CUH198" s="58"/>
      <c r="CUI198" s="58"/>
      <c r="CUJ198" s="58"/>
      <c r="CUK198" s="58"/>
      <c r="CUL198" s="58"/>
      <c r="CUM198" s="58"/>
      <c r="CUN198" s="58"/>
      <c r="CUO198" s="58"/>
      <c r="CUP198" s="58"/>
      <c r="CUQ198" s="58"/>
      <c r="CUR198" s="58"/>
      <c r="CUS198" s="58"/>
      <c r="CUT198" s="58"/>
      <c r="CUU198" s="58"/>
      <c r="CUV198" s="58"/>
      <c r="CUW198" s="58"/>
      <c r="CUX198" s="58"/>
      <c r="CUY198" s="58"/>
      <c r="CUZ198" s="58"/>
      <c r="CVA198" s="58"/>
      <c r="CVB198" s="58"/>
      <c r="CVC198" s="58"/>
      <c r="CVD198" s="58"/>
      <c r="CVE198" s="58"/>
      <c r="CVF198" s="58"/>
      <c r="CVG198" s="58"/>
      <c r="CVH198" s="58"/>
      <c r="CVI198" s="58"/>
      <c r="CVJ198" s="58"/>
      <c r="CVK198" s="58"/>
      <c r="CVL198" s="58"/>
      <c r="CVM198" s="58"/>
      <c r="CVN198" s="58"/>
      <c r="CVO198" s="58"/>
      <c r="CVP198" s="58"/>
      <c r="CVQ198" s="58"/>
      <c r="CVR198" s="58"/>
      <c r="CVS198" s="58"/>
      <c r="CVT198" s="58"/>
      <c r="CVU198" s="58"/>
      <c r="CVV198" s="58"/>
      <c r="CVW198" s="58"/>
      <c r="CVX198" s="58"/>
      <c r="CVY198" s="58"/>
      <c r="CVZ198" s="58"/>
      <c r="CWA198" s="58"/>
      <c r="CWB198" s="58"/>
      <c r="CWC198" s="58"/>
      <c r="CWD198" s="58"/>
      <c r="CWE198" s="58"/>
      <c r="CWF198" s="58"/>
      <c r="CWG198" s="58"/>
      <c r="CWH198" s="58"/>
      <c r="CWI198" s="58"/>
      <c r="CWJ198" s="58"/>
      <c r="CWK198" s="58"/>
      <c r="CWL198" s="58"/>
      <c r="CWM198" s="58"/>
      <c r="CWN198" s="58"/>
      <c r="CWO198" s="58"/>
      <c r="CWP198" s="58"/>
      <c r="CWQ198" s="58"/>
      <c r="CWR198" s="58"/>
      <c r="CWS198" s="58"/>
      <c r="CWT198" s="58"/>
      <c r="CWU198" s="58"/>
      <c r="CWV198" s="58"/>
      <c r="CWW198" s="58"/>
      <c r="CWX198" s="58"/>
      <c r="CWY198" s="58"/>
      <c r="CWZ198" s="58"/>
      <c r="CXA198" s="58"/>
      <c r="CXB198" s="58"/>
      <c r="CXC198" s="58"/>
      <c r="CXD198" s="58"/>
      <c r="CXE198" s="58"/>
      <c r="CXF198" s="58"/>
      <c r="CXG198" s="58"/>
      <c r="CXH198" s="58"/>
      <c r="CXI198" s="58"/>
      <c r="CXJ198" s="58"/>
      <c r="CXK198" s="58"/>
      <c r="CXL198" s="58"/>
      <c r="CXM198" s="58"/>
      <c r="CXN198" s="58"/>
      <c r="CXO198" s="58"/>
      <c r="CXP198" s="58"/>
      <c r="CXQ198" s="58"/>
      <c r="CXR198" s="58"/>
      <c r="CXS198" s="58"/>
      <c r="CXT198" s="58"/>
      <c r="CXU198" s="58"/>
      <c r="CXV198" s="58"/>
      <c r="CXW198" s="58"/>
      <c r="CXX198" s="58"/>
      <c r="CXY198" s="58"/>
      <c r="CXZ198" s="58"/>
      <c r="CYA198" s="58"/>
      <c r="CYB198" s="58"/>
      <c r="CYC198" s="58"/>
      <c r="CYD198" s="58"/>
      <c r="CYE198" s="58"/>
      <c r="CYF198" s="58"/>
      <c r="CYG198" s="58"/>
      <c r="CYH198" s="58"/>
      <c r="CYI198" s="58"/>
      <c r="CYJ198" s="58"/>
      <c r="CYK198" s="58"/>
      <c r="CYL198" s="58"/>
      <c r="CYM198" s="58"/>
      <c r="CYN198" s="58"/>
      <c r="CYO198" s="58"/>
      <c r="CYP198" s="58"/>
      <c r="CYQ198" s="58"/>
      <c r="CYR198" s="58"/>
      <c r="CYS198" s="58"/>
      <c r="CYT198" s="58"/>
      <c r="CYU198" s="58"/>
      <c r="CYV198" s="58"/>
      <c r="CYW198" s="58"/>
      <c r="CYX198" s="58"/>
      <c r="CYY198" s="58"/>
      <c r="CYZ198" s="58"/>
      <c r="CZA198" s="58"/>
      <c r="CZB198" s="58"/>
      <c r="CZC198" s="58"/>
      <c r="CZD198" s="58"/>
      <c r="CZE198" s="58"/>
      <c r="CZF198" s="58"/>
      <c r="CZG198" s="58"/>
      <c r="CZH198" s="58"/>
      <c r="CZI198" s="58"/>
      <c r="CZJ198" s="58"/>
      <c r="CZK198" s="58"/>
      <c r="CZL198" s="58"/>
      <c r="CZM198" s="58"/>
      <c r="CZN198" s="58"/>
      <c r="CZO198" s="58"/>
      <c r="CZP198" s="58"/>
      <c r="CZQ198" s="58"/>
      <c r="CZR198" s="58"/>
      <c r="CZS198" s="58"/>
      <c r="CZT198" s="58"/>
      <c r="CZU198" s="58"/>
      <c r="CZV198" s="58"/>
      <c r="CZW198" s="58"/>
      <c r="CZX198" s="58"/>
      <c r="CZY198" s="58"/>
      <c r="CZZ198" s="58"/>
      <c r="DAA198" s="58"/>
      <c r="DAB198" s="58"/>
      <c r="DAC198" s="58"/>
      <c r="DAD198" s="58"/>
      <c r="DAE198" s="58"/>
      <c r="DAF198" s="58"/>
      <c r="DAG198" s="58"/>
      <c r="DAH198" s="58"/>
      <c r="DAI198" s="58"/>
      <c r="DAJ198" s="58"/>
      <c r="DAK198" s="58"/>
      <c r="DAL198" s="58"/>
      <c r="DAM198" s="58"/>
      <c r="DAN198" s="58"/>
      <c r="DAO198" s="58"/>
      <c r="DAP198" s="58"/>
      <c r="DAQ198" s="58"/>
      <c r="DAR198" s="58"/>
      <c r="DAS198" s="58"/>
      <c r="DAT198" s="58"/>
      <c r="DAU198" s="58"/>
      <c r="DAV198" s="58"/>
      <c r="DAW198" s="58"/>
      <c r="DAX198" s="58"/>
      <c r="DAY198" s="58"/>
      <c r="DAZ198" s="58"/>
      <c r="DBA198" s="58"/>
      <c r="DBB198" s="58"/>
      <c r="DBC198" s="58"/>
      <c r="DBD198" s="58"/>
      <c r="DBE198" s="58"/>
      <c r="DBF198" s="58"/>
      <c r="DBG198" s="58"/>
      <c r="DBH198" s="58"/>
      <c r="DBI198" s="58"/>
      <c r="DBJ198" s="58"/>
      <c r="DBK198" s="58"/>
      <c r="DBL198" s="58"/>
      <c r="DBM198" s="58"/>
      <c r="DBN198" s="58"/>
      <c r="DBO198" s="58"/>
      <c r="DBP198" s="58"/>
      <c r="DBQ198" s="58"/>
      <c r="DBR198" s="58"/>
      <c r="DBS198" s="58"/>
      <c r="DBT198" s="58"/>
      <c r="DBU198" s="58"/>
      <c r="DBV198" s="58"/>
      <c r="DBW198" s="58"/>
      <c r="DBX198" s="58"/>
      <c r="DBY198" s="58"/>
      <c r="DBZ198" s="58"/>
      <c r="DCA198" s="58"/>
      <c r="DCB198" s="58"/>
      <c r="DCC198" s="58"/>
      <c r="DCD198" s="58"/>
      <c r="DCE198" s="58"/>
      <c r="DCF198" s="58"/>
      <c r="DCG198" s="58"/>
      <c r="DCH198" s="58"/>
      <c r="DCI198" s="58"/>
      <c r="DCJ198" s="58"/>
      <c r="DCK198" s="58"/>
      <c r="DCL198" s="58"/>
      <c r="DCM198" s="58"/>
      <c r="DCN198" s="58"/>
      <c r="DCO198" s="58"/>
      <c r="DCP198" s="58"/>
      <c r="DCQ198" s="58"/>
      <c r="DCR198" s="58"/>
      <c r="DCS198" s="58"/>
      <c r="DCT198" s="58"/>
      <c r="DCU198" s="58"/>
      <c r="DCV198" s="58"/>
      <c r="DCW198" s="58"/>
      <c r="DCX198" s="58"/>
      <c r="DCY198" s="58"/>
      <c r="DCZ198" s="58"/>
      <c r="DDA198" s="58"/>
      <c r="DDB198" s="58"/>
      <c r="DDC198" s="58"/>
      <c r="DDD198" s="58"/>
      <c r="DDE198" s="58"/>
      <c r="DDF198" s="58"/>
      <c r="DDG198" s="58"/>
      <c r="DDH198" s="58"/>
      <c r="DDI198" s="58"/>
      <c r="DDJ198" s="58"/>
      <c r="DDK198" s="58"/>
      <c r="DDL198" s="58"/>
      <c r="DDM198" s="58"/>
      <c r="DDN198" s="58"/>
      <c r="DDO198" s="58"/>
      <c r="DDP198" s="58"/>
      <c r="DDQ198" s="58"/>
      <c r="DDR198" s="58"/>
      <c r="DDS198" s="58"/>
      <c r="DDT198" s="58"/>
      <c r="DDU198" s="58"/>
      <c r="DDV198" s="58"/>
      <c r="DDW198" s="58"/>
      <c r="DDX198" s="58"/>
      <c r="DDY198" s="58"/>
      <c r="DDZ198" s="58"/>
      <c r="DEA198" s="58"/>
      <c r="DEB198" s="58"/>
      <c r="DEC198" s="58"/>
      <c r="DED198" s="58"/>
      <c r="DEE198" s="58"/>
      <c r="DEF198" s="58"/>
      <c r="DEG198" s="58"/>
      <c r="DEH198" s="58"/>
      <c r="DEI198" s="58"/>
      <c r="DEJ198" s="58"/>
      <c r="DEK198" s="58"/>
      <c r="DEL198" s="58"/>
      <c r="DEM198" s="58"/>
      <c r="DEN198" s="58"/>
      <c r="DEO198" s="58"/>
      <c r="DEP198" s="58"/>
      <c r="DEQ198" s="58"/>
      <c r="DER198" s="58"/>
      <c r="DES198" s="58"/>
      <c r="DET198" s="58"/>
      <c r="DEU198" s="58"/>
      <c r="DEV198" s="58"/>
      <c r="DEW198" s="58"/>
      <c r="DEX198" s="58"/>
      <c r="DEY198" s="58"/>
      <c r="DEZ198" s="58"/>
      <c r="DFA198" s="58"/>
      <c r="DFB198" s="58"/>
      <c r="DFC198" s="58"/>
      <c r="DFD198" s="58"/>
      <c r="DFE198" s="58"/>
      <c r="DFF198" s="58"/>
      <c r="DFG198" s="58"/>
      <c r="DFH198" s="58"/>
      <c r="DFI198" s="58"/>
      <c r="DFJ198" s="58"/>
      <c r="DFK198" s="58"/>
      <c r="DFL198" s="58"/>
      <c r="DFM198" s="58"/>
      <c r="DFN198" s="58"/>
      <c r="DFO198" s="58"/>
      <c r="DFP198" s="58"/>
      <c r="DFQ198" s="58"/>
      <c r="DFR198" s="58"/>
      <c r="DFS198" s="58"/>
      <c r="DFT198" s="58"/>
      <c r="DFU198" s="58"/>
      <c r="DFV198" s="58"/>
      <c r="DFW198" s="58"/>
      <c r="DFX198" s="58"/>
      <c r="DFY198" s="58"/>
      <c r="DFZ198" s="58"/>
      <c r="DGA198" s="58"/>
      <c r="DGB198" s="58"/>
      <c r="DGC198" s="58"/>
      <c r="DGD198" s="58"/>
      <c r="DGE198" s="58"/>
      <c r="DGF198" s="58"/>
      <c r="DGG198" s="58"/>
      <c r="DGH198" s="58"/>
      <c r="DGI198" s="58"/>
      <c r="DGJ198" s="58"/>
      <c r="DGK198" s="58"/>
      <c r="DGL198" s="58"/>
      <c r="DGM198" s="58"/>
      <c r="DGN198" s="58"/>
      <c r="DGO198" s="58"/>
      <c r="DGP198" s="58"/>
      <c r="DGQ198" s="58"/>
      <c r="DGR198" s="58"/>
      <c r="DGS198" s="58"/>
      <c r="DGT198" s="58"/>
      <c r="DGU198" s="58"/>
      <c r="DGV198" s="58"/>
      <c r="DGW198" s="58"/>
      <c r="DGX198" s="58"/>
      <c r="DGY198" s="58"/>
      <c r="DGZ198" s="58"/>
      <c r="DHA198" s="58"/>
      <c r="DHB198" s="58"/>
      <c r="DHC198" s="58"/>
      <c r="DHD198" s="58"/>
      <c r="DHE198" s="58"/>
      <c r="DHF198" s="58"/>
      <c r="DHG198" s="58"/>
      <c r="DHH198" s="58"/>
      <c r="DHI198" s="58"/>
      <c r="DHJ198" s="58"/>
      <c r="DHK198" s="58"/>
      <c r="DHL198" s="58"/>
      <c r="DHM198" s="58"/>
      <c r="DHN198" s="58"/>
      <c r="DHO198" s="58"/>
      <c r="DHP198" s="58"/>
      <c r="DHQ198" s="58"/>
      <c r="DHR198" s="58"/>
      <c r="DHS198" s="58"/>
      <c r="DHT198" s="58"/>
      <c r="DHU198" s="58"/>
      <c r="DHV198" s="58"/>
      <c r="DHW198" s="58"/>
      <c r="DHX198" s="58"/>
      <c r="DHY198" s="58"/>
      <c r="DHZ198" s="58"/>
      <c r="DIA198" s="58"/>
      <c r="DIB198" s="58"/>
      <c r="DIC198" s="58"/>
      <c r="DID198" s="58"/>
      <c r="DIE198" s="58"/>
      <c r="DIF198" s="58"/>
      <c r="DIG198" s="58"/>
      <c r="DIH198" s="58"/>
      <c r="DII198" s="58"/>
      <c r="DIJ198" s="58"/>
      <c r="DIK198" s="58"/>
      <c r="DIL198" s="58"/>
      <c r="DIM198" s="58"/>
      <c r="DIN198" s="58"/>
      <c r="DIO198" s="58"/>
      <c r="DIP198" s="58"/>
      <c r="DIQ198" s="58"/>
      <c r="DIR198" s="58"/>
      <c r="DIS198" s="58"/>
      <c r="DIT198" s="58"/>
      <c r="DIU198" s="58"/>
      <c r="DIV198" s="58"/>
      <c r="DIW198" s="58"/>
      <c r="DIX198" s="58"/>
      <c r="DIY198" s="58"/>
      <c r="DIZ198" s="58"/>
      <c r="DJA198" s="58"/>
      <c r="DJB198" s="58"/>
      <c r="DJC198" s="58"/>
      <c r="DJD198" s="58"/>
      <c r="DJE198" s="58"/>
      <c r="DJF198" s="58"/>
      <c r="DJG198" s="58"/>
      <c r="DJH198" s="58"/>
      <c r="DJI198" s="58"/>
      <c r="DJJ198" s="58"/>
      <c r="DJK198" s="58"/>
      <c r="DJL198" s="58"/>
      <c r="DJM198" s="58"/>
      <c r="DJN198" s="58"/>
      <c r="DJO198" s="58"/>
      <c r="DJP198" s="58"/>
      <c r="DJQ198" s="58"/>
      <c r="DJR198" s="58"/>
      <c r="DJS198" s="58"/>
      <c r="DJT198" s="58"/>
      <c r="DJU198" s="58"/>
      <c r="DJV198" s="58"/>
      <c r="DJW198" s="58"/>
      <c r="DJX198" s="58"/>
      <c r="DJY198" s="58"/>
      <c r="DJZ198" s="58"/>
      <c r="DKA198" s="58"/>
      <c r="DKB198" s="58"/>
      <c r="DKC198" s="58"/>
      <c r="DKD198" s="58"/>
      <c r="DKE198" s="58"/>
      <c r="DKF198" s="58"/>
      <c r="DKG198" s="58"/>
      <c r="DKH198" s="58"/>
      <c r="DKI198" s="58"/>
      <c r="DKJ198" s="58"/>
      <c r="DKK198" s="58"/>
      <c r="DKL198" s="58"/>
      <c r="DKM198" s="58"/>
      <c r="DKN198" s="58"/>
      <c r="DKO198" s="58"/>
      <c r="DKP198" s="58"/>
      <c r="DKQ198" s="58"/>
      <c r="DKR198" s="58"/>
      <c r="DKS198" s="58"/>
      <c r="DKT198" s="58"/>
      <c r="DKU198" s="58"/>
      <c r="DKV198" s="58"/>
      <c r="DKW198" s="58"/>
      <c r="DKX198" s="58"/>
      <c r="DKY198" s="58"/>
      <c r="DKZ198" s="58"/>
      <c r="DLA198" s="58"/>
      <c r="DLB198" s="58"/>
      <c r="DLC198" s="58"/>
      <c r="DLD198" s="58"/>
      <c r="DLE198" s="58"/>
      <c r="DLF198" s="58"/>
      <c r="DLG198" s="58"/>
      <c r="DLH198" s="58"/>
      <c r="DLI198" s="58"/>
      <c r="DLJ198" s="58"/>
      <c r="DLK198" s="58"/>
      <c r="DLL198" s="58"/>
      <c r="DLM198" s="58"/>
      <c r="DLN198" s="58"/>
      <c r="DLO198" s="58"/>
      <c r="DLP198" s="58"/>
      <c r="DLQ198" s="58"/>
      <c r="DLR198" s="58"/>
      <c r="DLS198" s="58"/>
      <c r="DLT198" s="58"/>
      <c r="DLU198" s="58"/>
      <c r="DLV198" s="58"/>
      <c r="DLW198" s="58"/>
      <c r="DLX198" s="58"/>
      <c r="DLY198" s="58"/>
      <c r="DLZ198" s="58"/>
      <c r="DMA198" s="58"/>
      <c r="DMB198" s="58"/>
      <c r="DMC198" s="58"/>
      <c r="DMD198" s="58"/>
      <c r="DME198" s="58"/>
      <c r="DMF198" s="58"/>
      <c r="DMG198" s="58"/>
      <c r="DMH198" s="58"/>
      <c r="DMI198" s="58"/>
      <c r="DMJ198" s="58"/>
      <c r="DMK198" s="58"/>
      <c r="DML198" s="58"/>
      <c r="DMM198" s="58"/>
      <c r="DMN198" s="58"/>
      <c r="DMO198" s="58"/>
      <c r="DMP198" s="58"/>
      <c r="DMQ198" s="58"/>
      <c r="DMR198" s="58"/>
      <c r="DMS198" s="58"/>
      <c r="DMT198" s="58"/>
      <c r="DMU198" s="58"/>
      <c r="DMV198" s="58"/>
      <c r="DMW198" s="58"/>
      <c r="DMX198" s="58"/>
      <c r="DMY198" s="58"/>
      <c r="DMZ198" s="58"/>
      <c r="DNA198" s="58"/>
      <c r="DNB198" s="58"/>
      <c r="DNC198" s="58"/>
      <c r="DND198" s="58"/>
      <c r="DNE198" s="58"/>
      <c r="DNF198" s="58"/>
      <c r="DNG198" s="58"/>
      <c r="DNH198" s="58"/>
      <c r="DNI198" s="58"/>
      <c r="DNJ198" s="58"/>
      <c r="DNK198" s="58"/>
      <c r="DNL198" s="58"/>
      <c r="DNM198" s="58"/>
      <c r="DNN198" s="58"/>
      <c r="DNO198" s="58"/>
      <c r="DNP198" s="58"/>
      <c r="DNQ198" s="58"/>
      <c r="DNR198" s="58"/>
      <c r="DNS198" s="58"/>
      <c r="DNT198" s="58"/>
      <c r="DNU198" s="58"/>
      <c r="DNV198" s="58"/>
      <c r="DNW198" s="58"/>
      <c r="DNX198" s="58"/>
      <c r="DNY198" s="58"/>
      <c r="DNZ198" s="58"/>
      <c r="DOA198" s="58"/>
      <c r="DOB198" s="58"/>
      <c r="DOC198" s="58"/>
      <c r="DOD198" s="58"/>
      <c r="DOE198" s="58"/>
      <c r="DOF198" s="58"/>
      <c r="DOG198" s="58"/>
      <c r="DOH198" s="58"/>
      <c r="DOI198" s="58"/>
      <c r="DOJ198" s="58"/>
      <c r="DOK198" s="58"/>
      <c r="DOL198" s="58"/>
      <c r="DOM198" s="58"/>
      <c r="DON198" s="58"/>
      <c r="DOO198" s="58"/>
      <c r="DOP198" s="58"/>
      <c r="DOQ198" s="58"/>
      <c r="DOR198" s="58"/>
      <c r="DOS198" s="58"/>
      <c r="DOT198" s="58"/>
      <c r="DOU198" s="58"/>
      <c r="DOV198" s="58"/>
      <c r="DOW198" s="58"/>
      <c r="DOX198" s="58"/>
      <c r="DOY198" s="58"/>
      <c r="DOZ198" s="58"/>
      <c r="DPA198" s="58"/>
      <c r="DPB198" s="58"/>
      <c r="DPC198" s="58"/>
      <c r="DPD198" s="58"/>
      <c r="DPE198" s="58"/>
      <c r="DPF198" s="58"/>
      <c r="DPG198" s="58"/>
      <c r="DPH198" s="58"/>
      <c r="DPI198" s="58"/>
      <c r="DPJ198" s="58"/>
      <c r="DPK198" s="58"/>
      <c r="DPL198" s="58"/>
      <c r="DPM198" s="58"/>
      <c r="DPN198" s="58"/>
      <c r="DPO198" s="58"/>
      <c r="DPP198" s="58"/>
      <c r="DPQ198" s="58"/>
      <c r="DPR198" s="58"/>
      <c r="DPS198" s="58"/>
      <c r="DPT198" s="58"/>
      <c r="DPU198" s="58"/>
      <c r="DPV198" s="58"/>
      <c r="DPW198" s="58"/>
      <c r="DPX198" s="58"/>
      <c r="DPY198" s="58"/>
      <c r="DPZ198" s="58"/>
      <c r="DQA198" s="58"/>
      <c r="DQB198" s="58"/>
      <c r="DQC198" s="58"/>
      <c r="DQD198" s="58"/>
      <c r="DQE198" s="58"/>
      <c r="DQF198" s="58"/>
      <c r="DQG198" s="58"/>
      <c r="DQH198" s="58"/>
      <c r="DQI198" s="58"/>
      <c r="DQJ198" s="58"/>
      <c r="DQK198" s="58"/>
      <c r="DQL198" s="58"/>
      <c r="DQM198" s="58"/>
      <c r="DQN198" s="58"/>
      <c r="DQO198" s="58"/>
      <c r="DQP198" s="58"/>
      <c r="DQQ198" s="58"/>
      <c r="DQR198" s="58"/>
      <c r="DQS198" s="58"/>
      <c r="DQT198" s="58"/>
      <c r="DQU198" s="58"/>
      <c r="DQV198" s="58"/>
      <c r="DQW198" s="58"/>
      <c r="DQX198" s="58"/>
      <c r="DQY198" s="58"/>
      <c r="DQZ198" s="58"/>
      <c r="DRA198" s="58"/>
      <c r="DRB198" s="58"/>
      <c r="DRC198" s="58"/>
      <c r="DRD198" s="58"/>
      <c r="DRE198" s="58"/>
      <c r="DRF198" s="58"/>
      <c r="DRG198" s="58"/>
      <c r="DRH198" s="58"/>
      <c r="DRI198" s="58"/>
      <c r="DRJ198" s="58"/>
      <c r="DRK198" s="58"/>
      <c r="DRL198" s="58"/>
      <c r="DRM198" s="58"/>
      <c r="DRN198" s="58"/>
      <c r="DRO198" s="58"/>
      <c r="DRP198" s="58"/>
      <c r="DRQ198" s="58"/>
      <c r="DRR198" s="58"/>
      <c r="DRS198" s="58"/>
      <c r="DRT198" s="58"/>
      <c r="DRU198" s="58"/>
      <c r="DRV198" s="58"/>
      <c r="DRW198" s="58"/>
      <c r="DRX198" s="58"/>
      <c r="DRY198" s="58"/>
      <c r="DRZ198" s="58"/>
      <c r="DSA198" s="58"/>
      <c r="DSB198" s="58"/>
      <c r="DSC198" s="58"/>
      <c r="DSD198" s="58"/>
      <c r="DSE198" s="58"/>
      <c r="DSF198" s="58"/>
      <c r="DSG198" s="58"/>
      <c r="DSH198" s="58"/>
      <c r="DSI198" s="58"/>
      <c r="DSJ198" s="58"/>
      <c r="DSK198" s="58"/>
      <c r="DSL198" s="58"/>
      <c r="DSM198" s="58"/>
      <c r="DSN198" s="58"/>
      <c r="DSO198" s="58"/>
      <c r="DSP198" s="58"/>
      <c r="DSQ198" s="58"/>
      <c r="DSR198" s="58"/>
      <c r="DSS198" s="58"/>
      <c r="DST198" s="58"/>
      <c r="DSU198" s="58"/>
      <c r="DSV198" s="58"/>
      <c r="DSW198" s="58"/>
      <c r="DSX198" s="58"/>
      <c r="DSY198" s="58"/>
      <c r="DSZ198" s="58"/>
      <c r="DTA198" s="58"/>
      <c r="DTB198" s="58"/>
      <c r="DTC198" s="58"/>
      <c r="DTD198" s="58"/>
      <c r="DTE198" s="58"/>
      <c r="DTF198" s="58"/>
      <c r="DTG198" s="58"/>
      <c r="DTH198" s="58"/>
      <c r="DTI198" s="58"/>
      <c r="DTJ198" s="58"/>
      <c r="DTK198" s="58"/>
      <c r="DTL198" s="58"/>
      <c r="DTM198" s="58"/>
      <c r="DTN198" s="58"/>
      <c r="DTO198" s="58"/>
      <c r="DTP198" s="58"/>
      <c r="DTQ198" s="58"/>
      <c r="DTR198" s="58"/>
      <c r="DTS198" s="58"/>
      <c r="DTT198" s="58"/>
      <c r="DTU198" s="58"/>
      <c r="DTV198" s="58"/>
      <c r="DTW198" s="58"/>
      <c r="DTX198" s="58"/>
      <c r="DTY198" s="58"/>
      <c r="DTZ198" s="58"/>
      <c r="DUA198" s="58"/>
      <c r="DUB198" s="58"/>
      <c r="DUC198" s="58"/>
      <c r="DUD198" s="58"/>
      <c r="DUE198" s="58"/>
      <c r="DUF198" s="58"/>
      <c r="DUG198" s="58"/>
      <c r="DUH198" s="58"/>
      <c r="DUI198" s="58"/>
      <c r="DUJ198" s="58"/>
      <c r="DUK198" s="58"/>
      <c r="DUL198" s="58"/>
      <c r="DUM198" s="58"/>
      <c r="DUN198" s="58"/>
      <c r="DUO198" s="58"/>
      <c r="DUP198" s="58"/>
      <c r="DUQ198" s="58"/>
      <c r="DUR198" s="58"/>
      <c r="DUS198" s="58"/>
      <c r="DUT198" s="58"/>
      <c r="DUU198" s="58"/>
      <c r="DUV198" s="58"/>
      <c r="DUW198" s="58"/>
      <c r="DUX198" s="58"/>
      <c r="DUY198" s="58"/>
      <c r="DUZ198" s="58"/>
      <c r="DVA198" s="58"/>
      <c r="DVB198" s="58"/>
      <c r="DVC198" s="58"/>
      <c r="DVD198" s="58"/>
      <c r="DVE198" s="58"/>
      <c r="DVF198" s="58"/>
      <c r="DVG198" s="58"/>
      <c r="DVH198" s="58"/>
      <c r="DVI198" s="58"/>
      <c r="DVJ198" s="58"/>
      <c r="DVK198" s="58"/>
      <c r="DVL198" s="58"/>
      <c r="DVM198" s="58"/>
      <c r="DVN198" s="58"/>
      <c r="DVO198" s="58"/>
      <c r="DVP198" s="58"/>
      <c r="DVQ198" s="58"/>
      <c r="DVR198" s="58"/>
      <c r="DVS198" s="58"/>
      <c r="DVT198" s="58"/>
      <c r="DVU198" s="58"/>
      <c r="DVV198" s="58"/>
      <c r="DVW198" s="58"/>
      <c r="DVX198" s="58"/>
      <c r="DVY198" s="58"/>
      <c r="DVZ198" s="58"/>
      <c r="DWA198" s="58"/>
      <c r="DWB198" s="58"/>
      <c r="DWC198" s="58"/>
      <c r="DWD198" s="58"/>
      <c r="DWE198" s="58"/>
      <c r="DWF198" s="58"/>
      <c r="DWG198" s="58"/>
      <c r="DWH198" s="58"/>
      <c r="DWI198" s="58"/>
      <c r="DWJ198" s="58"/>
      <c r="DWK198" s="58"/>
      <c r="DWL198" s="58"/>
      <c r="DWM198" s="58"/>
      <c r="DWN198" s="58"/>
      <c r="DWO198" s="58"/>
      <c r="DWP198" s="58"/>
      <c r="DWQ198" s="58"/>
      <c r="DWR198" s="58"/>
      <c r="DWS198" s="58"/>
      <c r="DWT198" s="58"/>
      <c r="DWU198" s="58"/>
      <c r="DWV198" s="58"/>
      <c r="DWW198" s="58"/>
      <c r="DWX198" s="58"/>
      <c r="DWY198" s="58"/>
      <c r="DWZ198" s="58"/>
      <c r="DXA198" s="58"/>
      <c r="DXB198" s="58"/>
      <c r="DXC198" s="58"/>
      <c r="DXD198" s="58"/>
      <c r="DXE198" s="58"/>
      <c r="DXF198" s="58"/>
      <c r="DXG198" s="58"/>
      <c r="DXH198" s="58"/>
      <c r="DXI198" s="58"/>
      <c r="DXJ198" s="58"/>
      <c r="DXK198" s="58"/>
      <c r="DXL198" s="58"/>
      <c r="DXM198" s="58"/>
      <c r="DXN198" s="58"/>
      <c r="DXO198" s="58"/>
      <c r="DXP198" s="58"/>
      <c r="DXQ198" s="58"/>
      <c r="DXR198" s="58"/>
      <c r="DXS198" s="58"/>
      <c r="DXT198" s="58"/>
      <c r="DXU198" s="58"/>
      <c r="DXV198" s="58"/>
      <c r="DXW198" s="58"/>
      <c r="DXX198" s="58"/>
      <c r="DXY198" s="58"/>
      <c r="DXZ198" s="58"/>
      <c r="DYA198" s="58"/>
      <c r="DYB198" s="58"/>
      <c r="DYC198" s="58"/>
      <c r="DYD198" s="58"/>
      <c r="DYE198" s="58"/>
      <c r="DYF198" s="58"/>
      <c r="DYG198" s="58"/>
      <c r="DYH198" s="58"/>
      <c r="DYI198" s="58"/>
      <c r="DYJ198" s="58"/>
      <c r="DYK198" s="58"/>
      <c r="DYL198" s="58"/>
      <c r="DYM198" s="58"/>
      <c r="DYN198" s="58"/>
      <c r="DYO198" s="58"/>
      <c r="DYP198" s="58"/>
      <c r="DYQ198" s="58"/>
      <c r="DYR198" s="58"/>
      <c r="DYS198" s="58"/>
      <c r="DYT198" s="58"/>
      <c r="DYU198" s="58"/>
      <c r="DYV198" s="58"/>
      <c r="DYW198" s="58"/>
      <c r="DYX198" s="58"/>
      <c r="DYY198" s="58"/>
      <c r="DYZ198" s="58"/>
      <c r="DZA198" s="58"/>
      <c r="DZB198" s="58"/>
      <c r="DZC198" s="58"/>
      <c r="DZD198" s="58"/>
      <c r="DZE198" s="58"/>
      <c r="DZF198" s="58"/>
      <c r="DZG198" s="58"/>
      <c r="DZH198" s="58"/>
      <c r="DZI198" s="58"/>
      <c r="DZJ198" s="58"/>
      <c r="DZK198" s="58"/>
      <c r="DZL198" s="58"/>
      <c r="DZM198" s="58"/>
      <c r="DZN198" s="58"/>
      <c r="DZO198" s="58"/>
      <c r="DZP198" s="58"/>
      <c r="DZQ198" s="58"/>
      <c r="DZR198" s="58"/>
      <c r="DZS198" s="58"/>
      <c r="DZT198" s="58"/>
      <c r="DZU198" s="58"/>
      <c r="DZV198" s="58"/>
      <c r="DZW198" s="58"/>
      <c r="DZX198" s="58"/>
      <c r="DZY198" s="58"/>
      <c r="DZZ198" s="58"/>
      <c r="EAA198" s="58"/>
      <c r="EAB198" s="58"/>
      <c r="EAC198" s="58"/>
      <c r="EAD198" s="58"/>
      <c r="EAE198" s="58"/>
      <c r="EAF198" s="58"/>
      <c r="EAG198" s="58"/>
      <c r="EAH198" s="58"/>
      <c r="EAI198" s="58"/>
      <c r="EAJ198" s="58"/>
      <c r="EAK198" s="58"/>
      <c r="EAL198" s="58"/>
      <c r="EAM198" s="58"/>
      <c r="EAN198" s="58"/>
      <c r="EAO198" s="58"/>
      <c r="EAP198" s="58"/>
      <c r="EAQ198" s="58"/>
      <c r="EAR198" s="58"/>
      <c r="EAS198" s="58"/>
      <c r="EAT198" s="58"/>
      <c r="EAU198" s="58"/>
      <c r="EAV198" s="58"/>
      <c r="EAW198" s="58"/>
      <c r="EAX198" s="58"/>
      <c r="EAY198" s="58"/>
      <c r="EAZ198" s="58"/>
      <c r="EBA198" s="58"/>
      <c r="EBB198" s="58"/>
      <c r="EBC198" s="58"/>
      <c r="EBD198" s="58"/>
      <c r="EBE198" s="58"/>
      <c r="EBF198" s="58"/>
      <c r="EBG198" s="58"/>
      <c r="EBH198" s="58"/>
      <c r="EBI198" s="58"/>
      <c r="EBJ198" s="58"/>
      <c r="EBK198" s="58"/>
      <c r="EBL198" s="58"/>
      <c r="EBM198" s="58"/>
      <c r="EBN198" s="58"/>
      <c r="EBO198" s="58"/>
      <c r="EBP198" s="58"/>
      <c r="EBQ198" s="58"/>
      <c r="EBR198" s="58"/>
      <c r="EBS198" s="58"/>
      <c r="EBT198" s="58"/>
      <c r="EBU198" s="58"/>
      <c r="EBV198" s="58"/>
      <c r="EBW198" s="58"/>
      <c r="EBX198" s="58"/>
      <c r="EBY198" s="58"/>
      <c r="EBZ198" s="58"/>
      <c r="ECA198" s="58"/>
      <c r="ECB198" s="58"/>
      <c r="ECC198" s="58"/>
      <c r="ECD198" s="58"/>
      <c r="ECE198" s="58"/>
      <c r="ECF198" s="58"/>
      <c r="ECG198" s="58"/>
      <c r="ECH198" s="58"/>
      <c r="ECI198" s="58"/>
      <c r="ECJ198" s="58"/>
      <c r="ECK198" s="58"/>
      <c r="ECL198" s="58"/>
      <c r="ECM198" s="58"/>
      <c r="ECN198" s="58"/>
      <c r="ECO198" s="58"/>
      <c r="ECP198" s="58"/>
      <c r="ECQ198" s="58"/>
      <c r="ECR198" s="58"/>
      <c r="ECS198" s="58"/>
      <c r="ECT198" s="58"/>
      <c r="ECU198" s="58"/>
      <c r="ECV198" s="58"/>
      <c r="ECW198" s="58"/>
      <c r="ECX198" s="58"/>
      <c r="ECY198" s="58"/>
      <c r="ECZ198" s="58"/>
      <c r="EDA198" s="58"/>
      <c r="EDB198" s="58"/>
      <c r="EDC198" s="58"/>
      <c r="EDD198" s="58"/>
      <c r="EDE198" s="58"/>
      <c r="EDF198" s="58"/>
      <c r="EDG198" s="58"/>
      <c r="EDH198" s="58"/>
      <c r="EDI198" s="58"/>
      <c r="EDJ198" s="58"/>
      <c r="EDK198" s="58"/>
      <c r="EDL198" s="58"/>
      <c r="EDM198" s="58"/>
      <c r="EDN198" s="58"/>
      <c r="EDO198" s="58"/>
      <c r="EDP198" s="58"/>
      <c r="EDQ198" s="58"/>
      <c r="EDR198" s="58"/>
      <c r="EDS198" s="58"/>
      <c r="EDT198" s="58"/>
      <c r="EDU198" s="58"/>
      <c r="EDV198" s="58"/>
      <c r="EDW198" s="58"/>
      <c r="EDX198" s="58"/>
      <c r="EDY198" s="58"/>
      <c r="EDZ198" s="58"/>
      <c r="EEA198" s="58"/>
      <c r="EEB198" s="58"/>
      <c r="EEC198" s="58"/>
      <c r="EED198" s="58"/>
      <c r="EEE198" s="58"/>
      <c r="EEF198" s="58"/>
      <c r="EEG198" s="58"/>
      <c r="EEH198" s="58"/>
      <c r="EEI198" s="58"/>
      <c r="EEJ198" s="58"/>
      <c r="EEK198" s="58"/>
      <c r="EEL198" s="58"/>
      <c r="EEM198" s="58"/>
      <c r="EEN198" s="58"/>
      <c r="EEO198" s="58"/>
      <c r="EEP198" s="58"/>
      <c r="EEQ198" s="58"/>
      <c r="EER198" s="58"/>
      <c r="EES198" s="58"/>
      <c r="EET198" s="58"/>
      <c r="EEU198" s="58"/>
      <c r="EEV198" s="58"/>
      <c r="EEW198" s="58"/>
      <c r="EEX198" s="58"/>
      <c r="EEY198" s="58"/>
      <c r="EEZ198" s="58"/>
      <c r="EFA198" s="58"/>
      <c r="EFB198" s="58"/>
      <c r="EFC198" s="58"/>
      <c r="EFD198" s="58"/>
      <c r="EFE198" s="58"/>
      <c r="EFF198" s="58"/>
      <c r="EFG198" s="58"/>
      <c r="EFH198" s="58"/>
      <c r="EFI198" s="58"/>
      <c r="EFJ198" s="58"/>
      <c r="EFK198" s="58"/>
      <c r="EFL198" s="58"/>
      <c r="EFM198" s="58"/>
      <c r="EFN198" s="58"/>
      <c r="EFO198" s="58"/>
      <c r="EFP198" s="58"/>
      <c r="EFQ198" s="58"/>
      <c r="EFR198" s="58"/>
      <c r="EFS198" s="58"/>
      <c r="EFT198" s="58"/>
      <c r="EFU198" s="58"/>
      <c r="EFV198" s="58"/>
      <c r="EFW198" s="58"/>
      <c r="EFX198" s="58"/>
      <c r="EFY198" s="58"/>
      <c r="EFZ198" s="58"/>
      <c r="EGA198" s="58"/>
      <c r="EGB198" s="58"/>
      <c r="EGC198" s="58"/>
      <c r="EGD198" s="58"/>
      <c r="EGE198" s="58"/>
      <c r="EGF198" s="58"/>
      <c r="EGG198" s="58"/>
      <c r="EGH198" s="58"/>
      <c r="EGI198" s="58"/>
      <c r="EGJ198" s="58"/>
      <c r="EGK198" s="58"/>
      <c r="EGL198" s="58"/>
      <c r="EGM198" s="58"/>
      <c r="EGN198" s="58"/>
      <c r="EGO198" s="58"/>
      <c r="EGP198" s="58"/>
      <c r="EGQ198" s="58"/>
      <c r="EGR198" s="58"/>
      <c r="EGS198" s="58"/>
      <c r="EGT198" s="58"/>
      <c r="EGU198" s="58"/>
      <c r="EGV198" s="58"/>
      <c r="EGW198" s="58"/>
      <c r="EGX198" s="58"/>
      <c r="EGY198" s="58"/>
      <c r="EGZ198" s="58"/>
      <c r="EHA198" s="58"/>
      <c r="EHB198" s="58"/>
      <c r="EHC198" s="58"/>
      <c r="EHD198" s="58"/>
      <c r="EHE198" s="58"/>
      <c r="EHF198" s="58"/>
      <c r="EHG198" s="58"/>
      <c r="EHH198" s="58"/>
      <c r="EHI198" s="58"/>
      <c r="EHJ198" s="58"/>
      <c r="EHK198" s="58"/>
      <c r="EHL198" s="58"/>
      <c r="EHM198" s="58"/>
      <c r="EHN198" s="58"/>
      <c r="EHO198" s="58"/>
      <c r="EHP198" s="58"/>
      <c r="EHQ198" s="58"/>
      <c r="EHR198" s="58"/>
      <c r="EHS198" s="58"/>
      <c r="EHT198" s="58"/>
      <c r="EHU198" s="58"/>
      <c r="EHV198" s="58"/>
      <c r="EHW198" s="58"/>
      <c r="EHX198" s="58"/>
      <c r="EHY198" s="58"/>
      <c r="EHZ198" s="58"/>
      <c r="EIA198" s="58"/>
      <c r="EIB198" s="58"/>
      <c r="EIC198" s="58"/>
      <c r="EID198" s="58"/>
      <c r="EIE198" s="58"/>
      <c r="EIF198" s="58"/>
      <c r="EIG198" s="58"/>
      <c r="EIH198" s="58"/>
      <c r="EII198" s="58"/>
      <c r="EIJ198" s="58"/>
      <c r="EIK198" s="58"/>
      <c r="EIL198" s="58"/>
      <c r="EIM198" s="58"/>
      <c r="EIN198" s="58"/>
      <c r="EIO198" s="58"/>
      <c r="EIP198" s="58"/>
      <c r="EIQ198" s="58"/>
      <c r="EIR198" s="58"/>
      <c r="EIS198" s="58"/>
      <c r="EIT198" s="58"/>
      <c r="EIU198" s="58"/>
      <c r="EIV198" s="58"/>
      <c r="EIW198" s="58"/>
      <c r="EIX198" s="58"/>
      <c r="EIY198" s="58"/>
      <c r="EIZ198" s="58"/>
      <c r="EJA198" s="58"/>
      <c r="EJB198" s="58"/>
      <c r="EJC198" s="58"/>
      <c r="EJD198" s="58"/>
      <c r="EJE198" s="58"/>
      <c r="EJF198" s="58"/>
      <c r="EJG198" s="58"/>
      <c r="EJH198" s="58"/>
      <c r="EJI198" s="58"/>
      <c r="EJJ198" s="58"/>
      <c r="EJK198" s="58"/>
      <c r="EJL198" s="58"/>
      <c r="EJM198" s="58"/>
      <c r="EJN198" s="58"/>
      <c r="EJO198" s="58"/>
      <c r="EJP198" s="58"/>
      <c r="EJQ198" s="58"/>
      <c r="EJR198" s="58"/>
      <c r="EJS198" s="58"/>
      <c r="EJT198" s="58"/>
      <c r="EJU198" s="58"/>
      <c r="EJV198" s="58"/>
      <c r="EJW198" s="58"/>
      <c r="EJX198" s="58"/>
      <c r="EJY198" s="58"/>
      <c r="EJZ198" s="58"/>
      <c r="EKA198" s="58"/>
      <c r="EKB198" s="58"/>
      <c r="EKC198" s="58"/>
      <c r="EKD198" s="58"/>
      <c r="EKE198" s="58"/>
      <c r="EKF198" s="58"/>
      <c r="EKG198" s="58"/>
      <c r="EKH198" s="58"/>
      <c r="EKI198" s="58"/>
      <c r="EKJ198" s="58"/>
      <c r="EKK198" s="58"/>
      <c r="EKL198" s="58"/>
      <c r="EKM198" s="58"/>
      <c r="EKN198" s="58"/>
      <c r="EKO198" s="58"/>
      <c r="EKP198" s="58"/>
      <c r="EKQ198" s="58"/>
      <c r="EKR198" s="58"/>
      <c r="EKS198" s="58"/>
      <c r="EKT198" s="58"/>
      <c r="EKU198" s="58"/>
      <c r="EKV198" s="58"/>
      <c r="EKW198" s="58"/>
      <c r="EKX198" s="58"/>
      <c r="EKY198" s="58"/>
      <c r="EKZ198" s="58"/>
      <c r="ELA198" s="58"/>
      <c r="ELB198" s="58"/>
      <c r="ELC198" s="58"/>
      <c r="ELD198" s="58"/>
      <c r="ELE198" s="58"/>
      <c r="ELF198" s="58"/>
      <c r="ELG198" s="58"/>
      <c r="ELH198" s="58"/>
      <c r="ELI198" s="58"/>
      <c r="ELJ198" s="58"/>
      <c r="ELK198" s="58"/>
      <c r="ELL198" s="58"/>
      <c r="ELM198" s="58"/>
      <c r="ELN198" s="58"/>
      <c r="ELO198" s="58"/>
      <c r="ELP198" s="58"/>
      <c r="ELQ198" s="58"/>
      <c r="ELR198" s="58"/>
      <c r="ELS198" s="58"/>
      <c r="ELT198" s="58"/>
      <c r="ELU198" s="58"/>
      <c r="ELV198" s="58"/>
      <c r="ELW198" s="58"/>
      <c r="ELX198" s="58"/>
      <c r="ELY198" s="58"/>
      <c r="ELZ198" s="58"/>
      <c r="EMA198" s="58"/>
      <c r="EMB198" s="58"/>
      <c r="EMC198" s="58"/>
      <c r="EMD198" s="58"/>
      <c r="EME198" s="58"/>
      <c r="EMF198" s="58"/>
      <c r="EMG198" s="58"/>
      <c r="EMH198" s="58"/>
      <c r="EMI198" s="58"/>
      <c r="EMJ198" s="58"/>
      <c r="EMK198" s="58"/>
      <c r="EML198" s="58"/>
      <c r="EMM198" s="58"/>
      <c r="EMN198" s="58"/>
      <c r="EMO198" s="58"/>
      <c r="EMP198" s="58"/>
      <c r="EMQ198" s="58"/>
      <c r="EMR198" s="58"/>
      <c r="EMS198" s="58"/>
      <c r="EMT198" s="58"/>
      <c r="EMU198" s="58"/>
      <c r="EMV198" s="58"/>
      <c r="EMW198" s="58"/>
      <c r="EMX198" s="58"/>
      <c r="EMY198" s="58"/>
      <c r="EMZ198" s="58"/>
      <c r="ENA198" s="58"/>
      <c r="ENB198" s="58"/>
      <c r="ENC198" s="58"/>
      <c r="END198" s="58"/>
      <c r="ENE198" s="58"/>
      <c r="ENF198" s="58"/>
      <c r="ENG198" s="58"/>
      <c r="ENH198" s="58"/>
      <c r="ENI198" s="58"/>
      <c r="ENJ198" s="58"/>
      <c r="ENK198" s="58"/>
      <c r="ENL198" s="58"/>
      <c r="ENM198" s="58"/>
      <c r="ENN198" s="58"/>
      <c r="ENO198" s="58"/>
      <c r="ENP198" s="58"/>
      <c r="ENQ198" s="58"/>
      <c r="ENR198" s="58"/>
      <c r="ENS198" s="58"/>
      <c r="ENT198" s="58"/>
      <c r="ENU198" s="58"/>
      <c r="ENV198" s="58"/>
      <c r="ENW198" s="58"/>
      <c r="ENX198" s="58"/>
      <c r="ENY198" s="58"/>
      <c r="ENZ198" s="58"/>
      <c r="EOA198" s="58"/>
      <c r="EOB198" s="58"/>
      <c r="EOC198" s="58"/>
      <c r="EOD198" s="58"/>
      <c r="EOE198" s="58"/>
      <c r="EOF198" s="58"/>
      <c r="EOG198" s="58"/>
      <c r="EOH198" s="58"/>
      <c r="EOI198" s="58"/>
      <c r="EOJ198" s="58"/>
      <c r="EOK198" s="58"/>
      <c r="EOL198" s="58"/>
      <c r="EOM198" s="58"/>
      <c r="EON198" s="58"/>
      <c r="EOO198" s="58"/>
      <c r="EOP198" s="58"/>
      <c r="EOQ198" s="58"/>
      <c r="EOR198" s="58"/>
      <c r="EOS198" s="58"/>
      <c r="EOT198" s="58"/>
      <c r="EOU198" s="58"/>
      <c r="EOV198" s="58"/>
      <c r="EOW198" s="58"/>
      <c r="EOX198" s="58"/>
      <c r="EOY198" s="58"/>
      <c r="EOZ198" s="58"/>
      <c r="EPA198" s="58"/>
      <c r="EPB198" s="58"/>
      <c r="EPC198" s="58"/>
      <c r="EPD198" s="58"/>
      <c r="EPE198" s="58"/>
      <c r="EPF198" s="58"/>
      <c r="EPG198" s="58"/>
      <c r="EPH198" s="58"/>
      <c r="EPI198" s="58"/>
      <c r="EPJ198" s="58"/>
      <c r="EPK198" s="58"/>
      <c r="EPL198" s="58"/>
      <c r="EPM198" s="58"/>
      <c r="EPN198" s="58"/>
      <c r="EPO198" s="58"/>
      <c r="EPP198" s="58"/>
      <c r="EPQ198" s="58"/>
      <c r="EPR198" s="58"/>
      <c r="EPS198" s="58"/>
      <c r="EPT198" s="58"/>
      <c r="EPU198" s="58"/>
      <c r="EPV198" s="58"/>
      <c r="EPW198" s="58"/>
      <c r="EPX198" s="58"/>
      <c r="EPY198" s="58"/>
      <c r="EPZ198" s="58"/>
      <c r="EQA198" s="58"/>
      <c r="EQB198" s="58"/>
      <c r="EQC198" s="58"/>
      <c r="EQD198" s="58"/>
      <c r="EQE198" s="58"/>
      <c r="EQF198" s="58"/>
      <c r="EQG198" s="58"/>
      <c r="EQH198" s="58"/>
      <c r="EQI198" s="58"/>
      <c r="EQJ198" s="58"/>
      <c r="EQK198" s="58"/>
      <c r="EQL198" s="58"/>
      <c r="EQM198" s="58"/>
      <c r="EQN198" s="58"/>
      <c r="EQO198" s="58"/>
      <c r="EQP198" s="58"/>
      <c r="EQQ198" s="58"/>
      <c r="EQR198" s="58"/>
      <c r="EQS198" s="58"/>
      <c r="EQT198" s="58"/>
      <c r="EQU198" s="58"/>
      <c r="EQV198" s="58"/>
      <c r="EQW198" s="58"/>
      <c r="EQX198" s="58"/>
      <c r="EQY198" s="58"/>
      <c r="EQZ198" s="58"/>
      <c r="ERA198" s="58"/>
      <c r="ERB198" s="58"/>
      <c r="ERC198" s="58"/>
      <c r="ERD198" s="58"/>
      <c r="ERE198" s="58"/>
      <c r="ERF198" s="58"/>
      <c r="ERG198" s="58"/>
      <c r="ERH198" s="58"/>
      <c r="ERI198" s="58"/>
      <c r="ERJ198" s="58"/>
      <c r="ERK198" s="58"/>
      <c r="ERL198" s="58"/>
      <c r="ERM198" s="58"/>
      <c r="ERN198" s="58"/>
      <c r="ERO198" s="58"/>
      <c r="ERP198" s="58"/>
      <c r="ERQ198" s="58"/>
      <c r="ERR198" s="58"/>
      <c r="ERS198" s="58"/>
      <c r="ERT198" s="58"/>
      <c r="ERU198" s="58"/>
      <c r="ERV198" s="58"/>
      <c r="ERW198" s="58"/>
      <c r="ERX198" s="58"/>
      <c r="ERY198" s="58"/>
      <c r="ERZ198" s="58"/>
      <c r="ESA198" s="58"/>
      <c r="ESB198" s="58"/>
      <c r="ESC198" s="58"/>
      <c r="ESD198" s="58"/>
      <c r="ESE198" s="58"/>
      <c r="ESF198" s="58"/>
      <c r="ESG198" s="58"/>
      <c r="ESH198" s="58"/>
      <c r="ESI198" s="58"/>
      <c r="ESJ198" s="58"/>
      <c r="ESK198" s="58"/>
      <c r="ESL198" s="58"/>
      <c r="ESM198" s="58"/>
      <c r="ESN198" s="58"/>
      <c r="ESO198" s="58"/>
      <c r="ESP198" s="58"/>
      <c r="ESQ198" s="58"/>
      <c r="ESR198" s="58"/>
      <c r="ESS198" s="58"/>
      <c r="EST198" s="58"/>
      <c r="ESU198" s="58"/>
      <c r="ESV198" s="58"/>
      <c r="ESW198" s="58"/>
      <c r="ESX198" s="58"/>
      <c r="ESY198" s="58"/>
      <c r="ESZ198" s="58"/>
      <c r="ETA198" s="58"/>
      <c r="ETB198" s="58"/>
      <c r="ETC198" s="58"/>
      <c r="ETD198" s="58"/>
      <c r="ETE198" s="58"/>
      <c r="ETF198" s="58"/>
      <c r="ETG198" s="58"/>
      <c r="ETH198" s="58"/>
      <c r="ETI198" s="58"/>
      <c r="ETJ198" s="58"/>
      <c r="ETK198" s="58"/>
      <c r="ETL198" s="58"/>
      <c r="ETM198" s="58"/>
      <c r="ETN198" s="58"/>
      <c r="ETO198" s="58"/>
      <c r="ETP198" s="58"/>
      <c r="ETQ198" s="58"/>
      <c r="ETR198" s="58"/>
      <c r="ETS198" s="58"/>
      <c r="ETT198" s="58"/>
      <c r="ETU198" s="58"/>
      <c r="ETV198" s="58"/>
      <c r="ETW198" s="58"/>
      <c r="ETX198" s="58"/>
      <c r="ETY198" s="58"/>
      <c r="ETZ198" s="58"/>
      <c r="EUA198" s="58"/>
      <c r="EUB198" s="58"/>
      <c r="EUC198" s="58"/>
      <c r="EUD198" s="58"/>
      <c r="EUE198" s="58"/>
      <c r="EUF198" s="58"/>
      <c r="EUG198" s="58"/>
      <c r="EUH198" s="58"/>
      <c r="EUI198" s="58"/>
      <c r="EUJ198" s="58"/>
      <c r="EUK198" s="58"/>
      <c r="EUL198" s="58"/>
      <c r="EUM198" s="58"/>
      <c r="EUN198" s="58"/>
      <c r="EUO198" s="58"/>
      <c r="EUP198" s="58"/>
      <c r="EUQ198" s="58"/>
      <c r="EUR198" s="58"/>
      <c r="EUS198" s="58"/>
      <c r="EUT198" s="58"/>
      <c r="EUU198" s="58"/>
      <c r="EUV198" s="58"/>
      <c r="EUW198" s="58"/>
      <c r="EUX198" s="58"/>
      <c r="EUY198" s="58"/>
      <c r="EUZ198" s="58"/>
      <c r="EVA198" s="58"/>
      <c r="EVB198" s="58"/>
      <c r="EVC198" s="58"/>
      <c r="EVD198" s="58"/>
      <c r="EVE198" s="58"/>
      <c r="EVF198" s="58"/>
      <c r="EVG198" s="58"/>
      <c r="EVH198" s="58"/>
      <c r="EVI198" s="58"/>
      <c r="EVJ198" s="58"/>
      <c r="EVK198" s="58"/>
      <c r="EVL198" s="58"/>
      <c r="EVM198" s="58"/>
      <c r="EVN198" s="58"/>
      <c r="EVO198" s="58"/>
      <c r="EVP198" s="58"/>
      <c r="EVQ198" s="58"/>
      <c r="EVR198" s="58"/>
      <c r="EVS198" s="58"/>
      <c r="EVT198" s="58"/>
      <c r="EVU198" s="58"/>
      <c r="EVV198" s="58"/>
      <c r="EVW198" s="58"/>
      <c r="EVX198" s="58"/>
      <c r="EVY198" s="58"/>
      <c r="EVZ198" s="58"/>
      <c r="EWA198" s="58"/>
      <c r="EWB198" s="58"/>
      <c r="EWC198" s="58"/>
      <c r="EWD198" s="58"/>
      <c r="EWE198" s="58"/>
      <c r="EWF198" s="58"/>
      <c r="EWG198" s="58"/>
      <c r="EWH198" s="58"/>
      <c r="EWI198" s="58"/>
      <c r="EWJ198" s="58"/>
      <c r="EWK198" s="58"/>
      <c r="EWL198" s="58"/>
      <c r="EWM198" s="58"/>
      <c r="EWN198" s="58"/>
      <c r="EWO198" s="58"/>
      <c r="EWP198" s="58"/>
      <c r="EWQ198" s="58"/>
      <c r="EWR198" s="58"/>
      <c r="EWS198" s="58"/>
      <c r="EWT198" s="58"/>
      <c r="EWU198" s="58"/>
      <c r="EWV198" s="58"/>
      <c r="EWW198" s="58"/>
      <c r="EWX198" s="58"/>
      <c r="EWY198" s="58"/>
      <c r="EWZ198" s="58"/>
      <c r="EXA198" s="58"/>
      <c r="EXB198" s="58"/>
      <c r="EXC198" s="58"/>
      <c r="EXD198" s="58"/>
      <c r="EXE198" s="58"/>
      <c r="EXF198" s="58"/>
      <c r="EXG198" s="58"/>
      <c r="EXH198" s="58"/>
      <c r="EXI198" s="58"/>
      <c r="EXJ198" s="58"/>
      <c r="EXK198" s="58"/>
      <c r="EXL198" s="58"/>
      <c r="EXM198" s="58"/>
      <c r="EXN198" s="58"/>
      <c r="EXO198" s="58"/>
      <c r="EXP198" s="58"/>
      <c r="EXQ198" s="58"/>
      <c r="EXR198" s="58"/>
      <c r="EXS198" s="58"/>
      <c r="EXT198" s="58"/>
      <c r="EXU198" s="58"/>
      <c r="EXV198" s="58"/>
      <c r="EXW198" s="58"/>
      <c r="EXX198" s="58"/>
      <c r="EXY198" s="58"/>
      <c r="EXZ198" s="58"/>
      <c r="EYA198" s="58"/>
      <c r="EYB198" s="58"/>
      <c r="EYC198" s="58"/>
      <c r="EYD198" s="58"/>
      <c r="EYE198" s="58"/>
      <c r="EYF198" s="58"/>
      <c r="EYG198" s="58"/>
      <c r="EYH198" s="58"/>
      <c r="EYI198" s="58"/>
      <c r="EYJ198" s="58"/>
      <c r="EYK198" s="58"/>
      <c r="EYL198" s="58"/>
      <c r="EYM198" s="58"/>
      <c r="EYN198" s="58"/>
      <c r="EYO198" s="58"/>
      <c r="EYP198" s="58"/>
      <c r="EYQ198" s="58"/>
      <c r="EYR198" s="58"/>
      <c r="EYS198" s="58"/>
      <c r="EYT198" s="58"/>
      <c r="EYU198" s="58"/>
      <c r="EYV198" s="58"/>
      <c r="EYW198" s="58"/>
      <c r="EYX198" s="58"/>
      <c r="EYY198" s="58"/>
      <c r="EYZ198" s="58"/>
      <c r="EZA198" s="58"/>
      <c r="EZB198" s="58"/>
      <c r="EZC198" s="58"/>
      <c r="EZD198" s="58"/>
      <c r="EZE198" s="58"/>
      <c r="EZF198" s="58"/>
      <c r="EZG198" s="58"/>
      <c r="EZH198" s="58"/>
      <c r="EZI198" s="58"/>
      <c r="EZJ198" s="58"/>
      <c r="EZK198" s="58"/>
      <c r="EZL198" s="58"/>
      <c r="EZM198" s="58"/>
      <c r="EZN198" s="58"/>
      <c r="EZO198" s="58"/>
      <c r="EZP198" s="58"/>
      <c r="EZQ198" s="58"/>
      <c r="EZR198" s="58"/>
      <c r="EZS198" s="58"/>
      <c r="EZT198" s="58"/>
      <c r="EZU198" s="58"/>
      <c r="EZV198" s="58"/>
      <c r="EZW198" s="58"/>
      <c r="EZX198" s="58"/>
      <c r="EZY198" s="58"/>
      <c r="EZZ198" s="58"/>
      <c r="FAA198" s="58"/>
      <c r="FAB198" s="58"/>
      <c r="FAC198" s="58"/>
      <c r="FAD198" s="58"/>
      <c r="FAE198" s="58"/>
      <c r="FAF198" s="58"/>
      <c r="FAG198" s="58"/>
      <c r="FAH198" s="58"/>
      <c r="FAI198" s="58"/>
      <c r="FAJ198" s="58"/>
      <c r="FAK198" s="58"/>
      <c r="FAL198" s="58"/>
      <c r="FAM198" s="58"/>
      <c r="FAN198" s="58"/>
      <c r="FAO198" s="58"/>
      <c r="FAP198" s="58"/>
      <c r="FAQ198" s="58"/>
      <c r="FAR198" s="58"/>
      <c r="FAS198" s="58"/>
      <c r="FAT198" s="58"/>
      <c r="FAU198" s="58"/>
      <c r="FAV198" s="58"/>
      <c r="FAW198" s="58"/>
      <c r="FAX198" s="58"/>
      <c r="FAY198" s="58"/>
      <c r="FAZ198" s="58"/>
      <c r="FBA198" s="58"/>
      <c r="FBB198" s="58"/>
      <c r="FBC198" s="58"/>
      <c r="FBD198" s="58"/>
      <c r="FBE198" s="58"/>
      <c r="FBF198" s="58"/>
      <c r="FBG198" s="58"/>
      <c r="FBH198" s="58"/>
      <c r="FBI198" s="58"/>
      <c r="FBJ198" s="58"/>
      <c r="FBK198" s="58"/>
      <c r="FBL198" s="58"/>
      <c r="FBM198" s="58"/>
      <c r="FBN198" s="58"/>
      <c r="FBO198" s="58"/>
      <c r="FBP198" s="58"/>
      <c r="FBQ198" s="58"/>
      <c r="FBR198" s="58"/>
      <c r="FBS198" s="58"/>
      <c r="FBT198" s="58"/>
      <c r="FBU198" s="58"/>
      <c r="FBV198" s="58"/>
      <c r="FBW198" s="58"/>
      <c r="FBX198" s="58"/>
      <c r="FBY198" s="58"/>
      <c r="FBZ198" s="58"/>
      <c r="FCA198" s="58"/>
      <c r="FCB198" s="58"/>
      <c r="FCC198" s="58"/>
      <c r="FCD198" s="58"/>
      <c r="FCE198" s="58"/>
      <c r="FCF198" s="58"/>
      <c r="FCG198" s="58"/>
      <c r="FCH198" s="58"/>
      <c r="FCI198" s="58"/>
      <c r="FCJ198" s="58"/>
      <c r="FCK198" s="58"/>
      <c r="FCL198" s="58"/>
      <c r="FCM198" s="58"/>
      <c r="FCN198" s="58"/>
      <c r="FCO198" s="58"/>
      <c r="FCP198" s="58"/>
      <c r="FCQ198" s="58"/>
      <c r="FCR198" s="58"/>
      <c r="FCS198" s="58"/>
      <c r="FCT198" s="58"/>
      <c r="FCU198" s="58"/>
      <c r="FCV198" s="58"/>
      <c r="FCW198" s="58"/>
      <c r="FCX198" s="58"/>
      <c r="FCY198" s="58"/>
      <c r="FCZ198" s="58"/>
      <c r="FDA198" s="58"/>
      <c r="FDB198" s="58"/>
      <c r="FDC198" s="58"/>
      <c r="FDD198" s="58"/>
      <c r="FDE198" s="58"/>
      <c r="FDF198" s="58"/>
      <c r="FDG198" s="58"/>
      <c r="FDH198" s="58"/>
      <c r="FDI198" s="58"/>
      <c r="FDJ198" s="58"/>
      <c r="FDK198" s="58"/>
      <c r="FDL198" s="58"/>
      <c r="FDM198" s="58"/>
      <c r="FDN198" s="58"/>
      <c r="FDO198" s="58"/>
      <c r="FDP198" s="58"/>
      <c r="FDQ198" s="58"/>
      <c r="FDR198" s="58"/>
      <c r="FDS198" s="58"/>
      <c r="FDT198" s="58"/>
      <c r="FDU198" s="58"/>
      <c r="FDV198" s="58"/>
      <c r="FDW198" s="58"/>
      <c r="FDX198" s="58"/>
      <c r="FDY198" s="58"/>
      <c r="FDZ198" s="58"/>
      <c r="FEA198" s="58"/>
      <c r="FEB198" s="58"/>
      <c r="FEC198" s="58"/>
      <c r="FED198" s="58"/>
      <c r="FEE198" s="58"/>
      <c r="FEF198" s="58"/>
      <c r="FEG198" s="58"/>
      <c r="FEH198" s="58"/>
      <c r="FEI198" s="58"/>
      <c r="FEJ198" s="58"/>
      <c r="FEK198" s="58"/>
      <c r="FEL198" s="58"/>
      <c r="FEM198" s="58"/>
      <c r="FEN198" s="58"/>
      <c r="FEO198" s="58"/>
      <c r="FEP198" s="58"/>
      <c r="FEQ198" s="58"/>
      <c r="FER198" s="58"/>
      <c r="FES198" s="58"/>
      <c r="FET198" s="58"/>
      <c r="FEU198" s="58"/>
      <c r="FEV198" s="58"/>
      <c r="FEW198" s="58"/>
      <c r="FEX198" s="58"/>
      <c r="FEY198" s="58"/>
      <c r="FEZ198" s="58"/>
      <c r="FFA198" s="58"/>
      <c r="FFB198" s="58"/>
      <c r="FFC198" s="58"/>
      <c r="FFD198" s="58"/>
      <c r="FFE198" s="58"/>
      <c r="FFF198" s="58"/>
      <c r="FFG198" s="58"/>
      <c r="FFH198" s="58"/>
      <c r="FFI198" s="58"/>
      <c r="FFJ198" s="58"/>
      <c r="FFK198" s="58"/>
      <c r="FFL198" s="58"/>
      <c r="FFM198" s="58"/>
      <c r="FFN198" s="58"/>
      <c r="FFO198" s="58"/>
      <c r="FFP198" s="58"/>
      <c r="FFQ198" s="58"/>
      <c r="FFR198" s="58"/>
      <c r="FFS198" s="58"/>
      <c r="FFT198" s="58"/>
      <c r="FFU198" s="58"/>
      <c r="FFV198" s="58"/>
      <c r="FFW198" s="58"/>
      <c r="FFX198" s="58"/>
      <c r="FFY198" s="58"/>
      <c r="FFZ198" s="58"/>
      <c r="FGA198" s="58"/>
      <c r="FGB198" s="58"/>
      <c r="FGC198" s="58"/>
      <c r="FGD198" s="58"/>
      <c r="FGE198" s="58"/>
      <c r="FGF198" s="58"/>
      <c r="FGG198" s="58"/>
      <c r="FGH198" s="58"/>
      <c r="FGI198" s="58"/>
      <c r="FGJ198" s="58"/>
      <c r="FGK198" s="58"/>
      <c r="FGL198" s="58"/>
      <c r="FGM198" s="58"/>
      <c r="FGN198" s="58"/>
      <c r="FGO198" s="58"/>
      <c r="FGP198" s="58"/>
      <c r="FGQ198" s="58"/>
      <c r="FGR198" s="58"/>
      <c r="FGS198" s="58"/>
      <c r="FGT198" s="58"/>
      <c r="FGU198" s="58"/>
      <c r="FGV198" s="58"/>
      <c r="FGW198" s="58"/>
      <c r="FGX198" s="58"/>
      <c r="FGY198" s="58"/>
      <c r="FGZ198" s="58"/>
      <c r="FHA198" s="58"/>
      <c r="FHB198" s="58"/>
      <c r="FHC198" s="58"/>
      <c r="FHD198" s="58"/>
      <c r="FHE198" s="58"/>
      <c r="FHF198" s="58"/>
      <c r="FHG198" s="58"/>
      <c r="FHH198" s="58"/>
      <c r="FHI198" s="58"/>
      <c r="FHJ198" s="58"/>
      <c r="FHK198" s="58"/>
      <c r="FHL198" s="58"/>
      <c r="FHM198" s="58"/>
      <c r="FHN198" s="58"/>
      <c r="FHO198" s="58"/>
      <c r="FHP198" s="58"/>
      <c r="FHQ198" s="58"/>
      <c r="FHR198" s="58"/>
      <c r="FHS198" s="58"/>
      <c r="FHT198" s="58"/>
      <c r="FHU198" s="58"/>
      <c r="FHV198" s="58"/>
      <c r="FHW198" s="58"/>
      <c r="FHX198" s="58"/>
      <c r="FHY198" s="58"/>
      <c r="FHZ198" s="58"/>
      <c r="FIA198" s="58"/>
      <c r="FIB198" s="58"/>
      <c r="FIC198" s="58"/>
      <c r="FID198" s="58"/>
      <c r="FIE198" s="58"/>
      <c r="FIF198" s="58"/>
      <c r="FIG198" s="58"/>
      <c r="FIH198" s="58"/>
      <c r="FII198" s="58"/>
      <c r="FIJ198" s="58"/>
      <c r="FIK198" s="58"/>
      <c r="FIL198" s="58"/>
      <c r="FIM198" s="58"/>
      <c r="FIN198" s="58"/>
      <c r="FIO198" s="58"/>
      <c r="FIP198" s="58"/>
      <c r="FIQ198" s="58"/>
      <c r="FIR198" s="58"/>
      <c r="FIS198" s="58"/>
      <c r="FIT198" s="58"/>
      <c r="FIU198" s="58"/>
      <c r="FIV198" s="58"/>
      <c r="FIW198" s="58"/>
      <c r="FIX198" s="58"/>
      <c r="FIY198" s="58"/>
      <c r="FIZ198" s="58"/>
      <c r="FJA198" s="58"/>
      <c r="FJB198" s="58"/>
      <c r="FJC198" s="58"/>
      <c r="FJD198" s="58"/>
      <c r="FJE198" s="58"/>
      <c r="FJF198" s="58"/>
      <c r="FJG198" s="58"/>
      <c r="FJH198" s="58"/>
      <c r="FJI198" s="58"/>
      <c r="FJJ198" s="58"/>
      <c r="FJK198" s="58"/>
      <c r="FJL198" s="58"/>
      <c r="FJM198" s="58"/>
      <c r="FJN198" s="58"/>
      <c r="FJO198" s="58"/>
      <c r="FJP198" s="58"/>
      <c r="FJQ198" s="58"/>
      <c r="FJR198" s="58"/>
      <c r="FJS198" s="58"/>
      <c r="FJT198" s="58"/>
      <c r="FJU198" s="58"/>
      <c r="FJV198" s="58"/>
      <c r="FJW198" s="58"/>
      <c r="FJX198" s="58"/>
      <c r="FJY198" s="58"/>
      <c r="FJZ198" s="58"/>
      <c r="FKA198" s="58"/>
      <c r="FKB198" s="58"/>
      <c r="FKC198" s="58"/>
      <c r="FKD198" s="58"/>
      <c r="FKE198" s="58"/>
      <c r="FKF198" s="58"/>
      <c r="FKG198" s="58"/>
      <c r="FKH198" s="58"/>
      <c r="FKI198" s="58"/>
      <c r="FKJ198" s="58"/>
      <c r="FKK198" s="58"/>
      <c r="FKL198" s="58"/>
      <c r="FKM198" s="58"/>
      <c r="FKN198" s="58"/>
      <c r="FKO198" s="58"/>
      <c r="FKP198" s="58"/>
      <c r="FKQ198" s="58"/>
      <c r="FKR198" s="58"/>
      <c r="FKS198" s="58"/>
      <c r="FKT198" s="58"/>
      <c r="FKU198" s="58"/>
      <c r="FKV198" s="58"/>
      <c r="FKW198" s="58"/>
      <c r="FKX198" s="58"/>
      <c r="FKY198" s="58"/>
      <c r="FKZ198" s="58"/>
      <c r="FLA198" s="58"/>
      <c r="FLB198" s="58"/>
      <c r="FLC198" s="58"/>
      <c r="FLD198" s="58"/>
      <c r="FLE198" s="58"/>
      <c r="FLF198" s="58"/>
      <c r="FLG198" s="58"/>
      <c r="FLH198" s="58"/>
      <c r="FLI198" s="58"/>
      <c r="FLJ198" s="58"/>
      <c r="FLK198" s="58"/>
      <c r="FLL198" s="58"/>
      <c r="FLM198" s="58"/>
      <c r="FLN198" s="58"/>
      <c r="FLO198" s="58"/>
      <c r="FLP198" s="58"/>
      <c r="FLQ198" s="58"/>
      <c r="FLR198" s="58"/>
      <c r="FLS198" s="58"/>
      <c r="FLT198" s="58"/>
      <c r="FLU198" s="58"/>
      <c r="FLV198" s="58"/>
      <c r="FLW198" s="58"/>
      <c r="FLX198" s="58"/>
      <c r="FLY198" s="58"/>
      <c r="FLZ198" s="58"/>
      <c r="FMA198" s="58"/>
      <c r="FMB198" s="58"/>
      <c r="FMC198" s="58"/>
      <c r="FMD198" s="58"/>
      <c r="FME198" s="58"/>
      <c r="FMF198" s="58"/>
      <c r="FMG198" s="58"/>
      <c r="FMH198" s="58"/>
      <c r="FMI198" s="58"/>
      <c r="FMJ198" s="58"/>
      <c r="FMK198" s="58"/>
      <c r="FML198" s="58"/>
      <c r="FMM198" s="58"/>
      <c r="FMN198" s="58"/>
      <c r="FMO198" s="58"/>
      <c r="FMP198" s="58"/>
      <c r="FMQ198" s="58"/>
      <c r="FMR198" s="58"/>
      <c r="FMS198" s="58"/>
      <c r="FMT198" s="58"/>
      <c r="FMU198" s="58"/>
      <c r="FMV198" s="58"/>
      <c r="FMW198" s="58"/>
      <c r="FMX198" s="58"/>
      <c r="FMY198" s="58"/>
      <c r="FMZ198" s="58"/>
      <c r="FNA198" s="58"/>
      <c r="FNB198" s="58"/>
      <c r="FNC198" s="58"/>
      <c r="FND198" s="58"/>
      <c r="FNE198" s="58"/>
      <c r="FNF198" s="58"/>
      <c r="FNG198" s="58"/>
      <c r="FNH198" s="58"/>
      <c r="FNI198" s="58"/>
      <c r="FNJ198" s="58"/>
      <c r="FNK198" s="58"/>
      <c r="FNL198" s="58"/>
      <c r="FNM198" s="58"/>
      <c r="FNN198" s="58"/>
      <c r="FNO198" s="58"/>
      <c r="FNP198" s="58"/>
      <c r="FNQ198" s="58"/>
      <c r="FNR198" s="58"/>
      <c r="FNS198" s="58"/>
      <c r="FNT198" s="58"/>
      <c r="FNU198" s="58"/>
      <c r="FNV198" s="58"/>
      <c r="FNW198" s="58"/>
      <c r="FNX198" s="58"/>
      <c r="FNY198" s="58"/>
      <c r="FNZ198" s="58"/>
      <c r="FOA198" s="58"/>
      <c r="FOB198" s="58"/>
      <c r="FOC198" s="58"/>
      <c r="FOD198" s="58"/>
      <c r="FOE198" s="58"/>
      <c r="FOF198" s="58"/>
      <c r="FOG198" s="58"/>
      <c r="FOH198" s="58"/>
      <c r="FOI198" s="58"/>
      <c r="FOJ198" s="58"/>
      <c r="FOK198" s="58"/>
      <c r="FOL198" s="58"/>
      <c r="FOM198" s="58"/>
      <c r="FON198" s="58"/>
      <c r="FOO198" s="58"/>
      <c r="FOP198" s="58"/>
      <c r="FOQ198" s="58"/>
      <c r="FOR198" s="58"/>
      <c r="FOS198" s="58"/>
      <c r="FOT198" s="58"/>
      <c r="FOU198" s="58"/>
      <c r="FOV198" s="58"/>
      <c r="FOW198" s="58"/>
      <c r="FOX198" s="58"/>
      <c r="FOY198" s="58"/>
      <c r="FOZ198" s="58"/>
      <c r="FPA198" s="58"/>
      <c r="FPB198" s="58"/>
      <c r="FPC198" s="58"/>
      <c r="FPD198" s="58"/>
      <c r="FPE198" s="58"/>
      <c r="FPF198" s="58"/>
      <c r="FPG198" s="58"/>
      <c r="FPH198" s="58"/>
      <c r="FPI198" s="58"/>
      <c r="FPJ198" s="58"/>
      <c r="FPK198" s="58"/>
      <c r="FPL198" s="58"/>
      <c r="FPM198" s="58"/>
      <c r="FPN198" s="58"/>
      <c r="FPO198" s="58"/>
      <c r="FPP198" s="58"/>
      <c r="FPQ198" s="58"/>
      <c r="FPR198" s="58"/>
      <c r="FPS198" s="58"/>
      <c r="FPT198" s="58"/>
      <c r="FPU198" s="58"/>
      <c r="FPV198" s="58"/>
      <c r="FPW198" s="58"/>
      <c r="FPX198" s="58"/>
      <c r="FPY198" s="58"/>
      <c r="FPZ198" s="58"/>
      <c r="FQA198" s="58"/>
      <c r="FQB198" s="58"/>
      <c r="FQC198" s="58"/>
      <c r="FQD198" s="58"/>
      <c r="FQE198" s="58"/>
      <c r="FQF198" s="58"/>
      <c r="FQG198" s="58"/>
      <c r="FQH198" s="58"/>
      <c r="FQI198" s="58"/>
      <c r="FQJ198" s="58"/>
      <c r="FQK198" s="58"/>
      <c r="FQL198" s="58"/>
      <c r="FQM198" s="58"/>
      <c r="FQN198" s="58"/>
      <c r="FQO198" s="58"/>
      <c r="FQP198" s="58"/>
      <c r="FQQ198" s="58"/>
      <c r="FQR198" s="58"/>
      <c r="FQS198" s="58"/>
      <c r="FQT198" s="58"/>
      <c r="FQU198" s="58"/>
      <c r="FQV198" s="58"/>
      <c r="FQW198" s="58"/>
      <c r="FQX198" s="58"/>
      <c r="FQY198" s="58"/>
      <c r="FQZ198" s="58"/>
      <c r="FRA198" s="58"/>
      <c r="FRB198" s="58"/>
      <c r="FRC198" s="58"/>
      <c r="FRD198" s="58"/>
      <c r="FRE198" s="58"/>
      <c r="FRF198" s="58"/>
      <c r="FRG198" s="58"/>
      <c r="FRH198" s="58"/>
      <c r="FRI198" s="58"/>
      <c r="FRJ198" s="58"/>
      <c r="FRK198" s="58"/>
      <c r="FRL198" s="58"/>
      <c r="FRM198" s="58"/>
      <c r="FRN198" s="58"/>
      <c r="FRO198" s="58"/>
      <c r="FRP198" s="58"/>
      <c r="FRQ198" s="58"/>
      <c r="FRR198" s="58"/>
      <c r="FRS198" s="58"/>
      <c r="FRT198" s="58"/>
      <c r="FRU198" s="58"/>
      <c r="FRV198" s="58"/>
      <c r="FRW198" s="58"/>
      <c r="FRX198" s="58"/>
      <c r="FRY198" s="58"/>
      <c r="FRZ198" s="58"/>
      <c r="FSA198" s="58"/>
      <c r="FSB198" s="58"/>
      <c r="FSC198" s="58"/>
      <c r="FSD198" s="58"/>
      <c r="FSE198" s="58"/>
      <c r="FSF198" s="58"/>
      <c r="FSG198" s="58"/>
      <c r="FSH198" s="58"/>
      <c r="FSI198" s="58"/>
      <c r="FSJ198" s="58"/>
      <c r="FSK198" s="58"/>
      <c r="FSL198" s="58"/>
      <c r="FSM198" s="58"/>
      <c r="FSN198" s="58"/>
      <c r="FSO198" s="58"/>
      <c r="FSP198" s="58"/>
      <c r="FSQ198" s="58"/>
      <c r="FSR198" s="58"/>
      <c r="FSS198" s="58"/>
      <c r="FST198" s="58"/>
      <c r="FSU198" s="58"/>
      <c r="FSV198" s="58"/>
      <c r="FSW198" s="58"/>
      <c r="FSX198" s="58"/>
      <c r="FSY198" s="58"/>
      <c r="FSZ198" s="58"/>
      <c r="FTA198" s="58"/>
      <c r="FTB198" s="58"/>
      <c r="FTC198" s="58"/>
      <c r="FTD198" s="58"/>
      <c r="FTE198" s="58"/>
      <c r="FTF198" s="58"/>
      <c r="FTG198" s="58"/>
      <c r="FTH198" s="58"/>
      <c r="FTI198" s="58"/>
      <c r="FTJ198" s="58"/>
      <c r="FTK198" s="58"/>
      <c r="FTL198" s="58"/>
      <c r="FTM198" s="58"/>
      <c r="FTN198" s="58"/>
      <c r="FTO198" s="58"/>
      <c r="FTP198" s="58"/>
      <c r="FTQ198" s="58"/>
      <c r="FTR198" s="58"/>
      <c r="FTS198" s="58"/>
      <c r="FTT198" s="58"/>
      <c r="FTU198" s="58"/>
      <c r="FTV198" s="58"/>
      <c r="FTW198" s="58"/>
      <c r="FTX198" s="58"/>
      <c r="FTY198" s="58"/>
      <c r="FTZ198" s="58"/>
      <c r="FUA198" s="58"/>
      <c r="FUB198" s="58"/>
      <c r="FUC198" s="58"/>
      <c r="FUD198" s="58"/>
      <c r="FUE198" s="58"/>
      <c r="FUF198" s="58"/>
      <c r="FUG198" s="58"/>
      <c r="FUH198" s="58"/>
      <c r="FUI198" s="58"/>
      <c r="FUJ198" s="58"/>
      <c r="FUK198" s="58"/>
      <c r="FUL198" s="58"/>
      <c r="FUM198" s="58"/>
      <c r="FUN198" s="58"/>
      <c r="FUO198" s="58"/>
      <c r="FUP198" s="58"/>
      <c r="FUQ198" s="58"/>
      <c r="FUR198" s="58"/>
      <c r="FUS198" s="58"/>
      <c r="FUT198" s="58"/>
      <c r="FUU198" s="58"/>
      <c r="FUV198" s="58"/>
      <c r="FUW198" s="58"/>
      <c r="FUX198" s="58"/>
      <c r="FUY198" s="58"/>
      <c r="FUZ198" s="58"/>
      <c r="FVA198" s="58"/>
      <c r="FVB198" s="58"/>
      <c r="FVC198" s="58"/>
      <c r="FVD198" s="58"/>
      <c r="FVE198" s="58"/>
      <c r="FVF198" s="58"/>
      <c r="FVG198" s="58"/>
      <c r="FVH198" s="58"/>
      <c r="FVI198" s="58"/>
      <c r="FVJ198" s="58"/>
      <c r="FVK198" s="58"/>
      <c r="FVL198" s="58"/>
      <c r="FVM198" s="58"/>
      <c r="FVN198" s="58"/>
      <c r="FVO198" s="58"/>
      <c r="FVP198" s="58"/>
      <c r="FVQ198" s="58"/>
      <c r="FVR198" s="58"/>
      <c r="FVS198" s="58"/>
      <c r="FVT198" s="58"/>
      <c r="FVU198" s="58"/>
      <c r="FVV198" s="58"/>
      <c r="FVW198" s="58"/>
      <c r="FVX198" s="58"/>
      <c r="FVY198" s="58"/>
      <c r="FVZ198" s="58"/>
      <c r="FWA198" s="58"/>
      <c r="FWB198" s="58"/>
      <c r="FWC198" s="58"/>
      <c r="FWD198" s="58"/>
      <c r="FWE198" s="58"/>
      <c r="FWF198" s="58"/>
      <c r="FWG198" s="58"/>
      <c r="FWH198" s="58"/>
      <c r="FWI198" s="58"/>
      <c r="FWJ198" s="58"/>
      <c r="FWK198" s="58"/>
      <c r="FWL198" s="58"/>
      <c r="FWM198" s="58"/>
      <c r="FWN198" s="58"/>
      <c r="FWO198" s="58"/>
      <c r="FWP198" s="58"/>
      <c r="FWQ198" s="58"/>
      <c r="FWR198" s="58"/>
      <c r="FWS198" s="58"/>
      <c r="FWT198" s="58"/>
      <c r="FWU198" s="58"/>
      <c r="FWV198" s="58"/>
      <c r="FWW198" s="58"/>
      <c r="FWX198" s="58"/>
      <c r="FWY198" s="58"/>
      <c r="FWZ198" s="58"/>
      <c r="FXA198" s="58"/>
      <c r="FXB198" s="58"/>
      <c r="FXC198" s="58"/>
      <c r="FXD198" s="58"/>
      <c r="FXE198" s="58"/>
      <c r="FXF198" s="58"/>
      <c r="FXG198" s="58"/>
      <c r="FXH198" s="58"/>
      <c r="FXI198" s="58"/>
      <c r="FXJ198" s="58"/>
      <c r="FXK198" s="58"/>
      <c r="FXL198" s="58"/>
      <c r="FXM198" s="58"/>
      <c r="FXN198" s="58"/>
      <c r="FXO198" s="58"/>
      <c r="FXP198" s="58"/>
      <c r="FXQ198" s="58"/>
      <c r="FXR198" s="58"/>
      <c r="FXS198" s="58"/>
      <c r="FXT198" s="58"/>
      <c r="FXU198" s="58"/>
      <c r="FXV198" s="58"/>
      <c r="FXW198" s="58"/>
      <c r="FXX198" s="58"/>
      <c r="FXY198" s="58"/>
      <c r="FXZ198" s="58"/>
      <c r="FYA198" s="58"/>
      <c r="FYB198" s="58"/>
      <c r="FYC198" s="58"/>
      <c r="FYD198" s="58"/>
      <c r="FYE198" s="58"/>
      <c r="FYF198" s="58"/>
      <c r="FYG198" s="58"/>
      <c r="FYH198" s="58"/>
      <c r="FYI198" s="58"/>
      <c r="FYJ198" s="58"/>
      <c r="FYK198" s="58"/>
      <c r="FYL198" s="58"/>
      <c r="FYM198" s="58"/>
      <c r="FYN198" s="58"/>
      <c r="FYO198" s="58"/>
      <c r="FYP198" s="58"/>
      <c r="FYQ198" s="58"/>
      <c r="FYR198" s="58"/>
      <c r="FYS198" s="58"/>
      <c r="FYT198" s="58"/>
      <c r="FYU198" s="58"/>
      <c r="FYV198" s="58"/>
      <c r="FYW198" s="58"/>
      <c r="FYX198" s="58"/>
      <c r="FYY198" s="58"/>
      <c r="FYZ198" s="58"/>
      <c r="FZA198" s="58"/>
      <c r="FZB198" s="58"/>
      <c r="FZC198" s="58"/>
      <c r="FZD198" s="58"/>
      <c r="FZE198" s="58"/>
      <c r="FZF198" s="58"/>
      <c r="FZG198" s="58"/>
      <c r="FZH198" s="58"/>
      <c r="FZI198" s="58"/>
      <c r="FZJ198" s="58"/>
      <c r="FZK198" s="58"/>
      <c r="FZL198" s="58"/>
      <c r="FZM198" s="58"/>
      <c r="FZN198" s="58"/>
      <c r="FZO198" s="58"/>
      <c r="FZP198" s="58"/>
      <c r="FZQ198" s="58"/>
      <c r="FZR198" s="58"/>
      <c r="FZS198" s="58"/>
      <c r="FZT198" s="58"/>
      <c r="FZU198" s="58"/>
      <c r="FZV198" s="58"/>
      <c r="FZW198" s="58"/>
      <c r="FZX198" s="58"/>
      <c r="FZY198" s="58"/>
      <c r="FZZ198" s="58"/>
      <c r="GAA198" s="58"/>
      <c r="GAB198" s="58"/>
      <c r="GAC198" s="58"/>
      <c r="GAD198" s="58"/>
      <c r="GAE198" s="58"/>
      <c r="GAF198" s="58"/>
      <c r="GAG198" s="58"/>
      <c r="GAH198" s="58"/>
      <c r="GAI198" s="58"/>
      <c r="GAJ198" s="58"/>
      <c r="GAK198" s="58"/>
      <c r="GAL198" s="58"/>
      <c r="GAM198" s="58"/>
      <c r="GAN198" s="58"/>
      <c r="GAO198" s="58"/>
      <c r="GAP198" s="58"/>
      <c r="GAQ198" s="58"/>
      <c r="GAR198" s="58"/>
      <c r="GAS198" s="58"/>
      <c r="GAT198" s="58"/>
      <c r="GAU198" s="58"/>
      <c r="GAV198" s="58"/>
      <c r="GAW198" s="58"/>
      <c r="GAX198" s="58"/>
      <c r="GAY198" s="58"/>
      <c r="GAZ198" s="58"/>
      <c r="GBA198" s="58"/>
      <c r="GBB198" s="58"/>
      <c r="GBC198" s="58"/>
      <c r="GBD198" s="58"/>
      <c r="GBE198" s="58"/>
      <c r="GBF198" s="58"/>
      <c r="GBG198" s="58"/>
      <c r="GBH198" s="58"/>
      <c r="GBI198" s="58"/>
      <c r="GBJ198" s="58"/>
      <c r="GBK198" s="58"/>
      <c r="GBL198" s="58"/>
      <c r="GBM198" s="58"/>
      <c r="GBN198" s="58"/>
      <c r="GBO198" s="58"/>
      <c r="GBP198" s="58"/>
      <c r="GBQ198" s="58"/>
      <c r="GBR198" s="58"/>
      <c r="GBS198" s="58"/>
      <c r="GBT198" s="58"/>
      <c r="GBU198" s="58"/>
      <c r="GBV198" s="58"/>
      <c r="GBW198" s="58"/>
      <c r="GBX198" s="58"/>
      <c r="GBY198" s="58"/>
      <c r="GBZ198" s="58"/>
      <c r="GCA198" s="58"/>
      <c r="GCB198" s="58"/>
      <c r="GCC198" s="58"/>
      <c r="GCD198" s="58"/>
      <c r="GCE198" s="58"/>
      <c r="GCF198" s="58"/>
      <c r="GCG198" s="58"/>
      <c r="GCH198" s="58"/>
      <c r="GCI198" s="58"/>
      <c r="GCJ198" s="58"/>
      <c r="GCK198" s="58"/>
      <c r="GCL198" s="58"/>
      <c r="GCM198" s="58"/>
      <c r="GCN198" s="58"/>
      <c r="GCO198" s="58"/>
      <c r="GCP198" s="58"/>
      <c r="GCQ198" s="58"/>
      <c r="GCR198" s="58"/>
      <c r="GCS198" s="58"/>
      <c r="GCT198" s="58"/>
      <c r="GCU198" s="58"/>
      <c r="GCV198" s="58"/>
      <c r="GCW198" s="58"/>
      <c r="GCX198" s="58"/>
      <c r="GCY198" s="58"/>
      <c r="GCZ198" s="58"/>
      <c r="GDA198" s="58"/>
      <c r="GDB198" s="58"/>
      <c r="GDC198" s="58"/>
      <c r="GDD198" s="58"/>
      <c r="GDE198" s="58"/>
      <c r="GDF198" s="58"/>
      <c r="GDG198" s="58"/>
      <c r="GDH198" s="58"/>
      <c r="GDI198" s="58"/>
      <c r="GDJ198" s="58"/>
      <c r="GDK198" s="58"/>
      <c r="GDL198" s="58"/>
      <c r="GDM198" s="58"/>
      <c r="GDN198" s="58"/>
      <c r="GDO198" s="58"/>
      <c r="GDP198" s="58"/>
      <c r="GDQ198" s="58"/>
      <c r="GDR198" s="58"/>
      <c r="GDS198" s="58"/>
      <c r="GDT198" s="58"/>
      <c r="GDU198" s="58"/>
      <c r="GDV198" s="58"/>
      <c r="GDW198" s="58"/>
      <c r="GDX198" s="58"/>
      <c r="GDY198" s="58"/>
      <c r="GDZ198" s="58"/>
      <c r="GEA198" s="58"/>
      <c r="GEB198" s="58"/>
      <c r="GEC198" s="58"/>
      <c r="GED198" s="58"/>
      <c r="GEE198" s="58"/>
      <c r="GEF198" s="58"/>
      <c r="GEG198" s="58"/>
      <c r="GEH198" s="58"/>
      <c r="GEI198" s="58"/>
      <c r="GEJ198" s="58"/>
      <c r="GEK198" s="58"/>
      <c r="GEL198" s="58"/>
      <c r="GEM198" s="58"/>
      <c r="GEN198" s="58"/>
      <c r="GEO198" s="58"/>
      <c r="GEP198" s="58"/>
      <c r="GEQ198" s="58"/>
      <c r="GER198" s="58"/>
      <c r="GES198" s="58"/>
      <c r="GET198" s="58"/>
      <c r="GEU198" s="58"/>
      <c r="GEV198" s="58"/>
      <c r="GEW198" s="58"/>
      <c r="GEX198" s="58"/>
      <c r="GEY198" s="58"/>
      <c r="GEZ198" s="58"/>
      <c r="GFA198" s="58"/>
      <c r="GFB198" s="58"/>
      <c r="GFC198" s="58"/>
      <c r="GFD198" s="58"/>
      <c r="GFE198" s="58"/>
      <c r="GFF198" s="58"/>
      <c r="GFG198" s="58"/>
      <c r="GFH198" s="58"/>
      <c r="GFI198" s="58"/>
      <c r="GFJ198" s="58"/>
      <c r="GFK198" s="58"/>
      <c r="GFL198" s="58"/>
      <c r="GFM198" s="58"/>
      <c r="GFN198" s="58"/>
      <c r="GFO198" s="58"/>
      <c r="GFP198" s="58"/>
      <c r="GFQ198" s="58"/>
      <c r="GFR198" s="58"/>
      <c r="GFS198" s="58"/>
      <c r="GFT198" s="58"/>
      <c r="GFU198" s="58"/>
      <c r="GFV198" s="58"/>
      <c r="GFW198" s="58"/>
      <c r="GFX198" s="58"/>
      <c r="GFY198" s="58"/>
      <c r="GFZ198" s="58"/>
      <c r="GGA198" s="58"/>
      <c r="GGB198" s="58"/>
      <c r="GGC198" s="58"/>
      <c r="GGD198" s="58"/>
      <c r="GGE198" s="58"/>
      <c r="GGF198" s="58"/>
      <c r="GGG198" s="58"/>
      <c r="GGH198" s="58"/>
      <c r="GGI198" s="58"/>
      <c r="GGJ198" s="58"/>
      <c r="GGK198" s="58"/>
      <c r="GGL198" s="58"/>
      <c r="GGM198" s="58"/>
      <c r="GGN198" s="58"/>
      <c r="GGO198" s="58"/>
      <c r="GGP198" s="58"/>
      <c r="GGQ198" s="58"/>
      <c r="GGR198" s="58"/>
      <c r="GGS198" s="58"/>
      <c r="GGT198" s="58"/>
      <c r="GGU198" s="58"/>
      <c r="GGV198" s="58"/>
      <c r="GGW198" s="58"/>
      <c r="GGX198" s="58"/>
      <c r="GGY198" s="58"/>
      <c r="GGZ198" s="58"/>
      <c r="GHA198" s="58"/>
      <c r="GHB198" s="58"/>
      <c r="GHC198" s="58"/>
      <c r="GHD198" s="58"/>
      <c r="GHE198" s="58"/>
      <c r="GHF198" s="58"/>
      <c r="GHG198" s="58"/>
      <c r="GHH198" s="58"/>
      <c r="GHI198" s="58"/>
      <c r="GHJ198" s="58"/>
      <c r="GHK198" s="58"/>
      <c r="GHL198" s="58"/>
      <c r="GHM198" s="58"/>
      <c r="GHN198" s="58"/>
      <c r="GHO198" s="58"/>
      <c r="GHP198" s="58"/>
      <c r="GHQ198" s="58"/>
      <c r="GHR198" s="58"/>
      <c r="GHS198" s="58"/>
      <c r="GHT198" s="58"/>
      <c r="GHU198" s="58"/>
      <c r="GHV198" s="58"/>
      <c r="GHW198" s="58"/>
      <c r="GHX198" s="58"/>
      <c r="GHY198" s="58"/>
      <c r="GHZ198" s="58"/>
      <c r="GIA198" s="58"/>
      <c r="GIB198" s="58"/>
      <c r="GIC198" s="58"/>
      <c r="GID198" s="58"/>
      <c r="GIE198" s="58"/>
      <c r="GIF198" s="58"/>
      <c r="GIG198" s="58"/>
      <c r="GIH198" s="58"/>
      <c r="GII198" s="58"/>
      <c r="GIJ198" s="58"/>
      <c r="GIK198" s="58"/>
      <c r="GIL198" s="58"/>
      <c r="GIM198" s="58"/>
      <c r="GIN198" s="58"/>
      <c r="GIO198" s="58"/>
      <c r="GIP198" s="58"/>
      <c r="GIQ198" s="58"/>
      <c r="GIR198" s="58"/>
      <c r="GIS198" s="58"/>
      <c r="GIT198" s="58"/>
      <c r="GIU198" s="58"/>
      <c r="GIV198" s="58"/>
      <c r="GIW198" s="58"/>
      <c r="GIX198" s="58"/>
      <c r="GIY198" s="58"/>
      <c r="GIZ198" s="58"/>
      <c r="GJA198" s="58"/>
      <c r="GJB198" s="58"/>
      <c r="GJC198" s="58"/>
      <c r="GJD198" s="58"/>
      <c r="GJE198" s="58"/>
      <c r="GJF198" s="58"/>
      <c r="GJG198" s="58"/>
      <c r="GJH198" s="58"/>
      <c r="GJI198" s="58"/>
      <c r="GJJ198" s="58"/>
      <c r="GJK198" s="58"/>
      <c r="GJL198" s="58"/>
      <c r="GJM198" s="58"/>
      <c r="GJN198" s="58"/>
      <c r="GJO198" s="58"/>
      <c r="GJP198" s="58"/>
      <c r="GJQ198" s="58"/>
      <c r="GJR198" s="58"/>
      <c r="GJS198" s="58"/>
      <c r="GJT198" s="58"/>
      <c r="GJU198" s="58"/>
      <c r="GJV198" s="58"/>
      <c r="GJW198" s="58"/>
      <c r="GJX198" s="58"/>
      <c r="GJY198" s="58"/>
      <c r="GJZ198" s="58"/>
      <c r="GKA198" s="58"/>
      <c r="GKB198" s="58"/>
      <c r="GKC198" s="58"/>
      <c r="GKD198" s="58"/>
      <c r="GKE198" s="58"/>
      <c r="GKF198" s="58"/>
      <c r="GKG198" s="58"/>
      <c r="GKH198" s="58"/>
      <c r="GKI198" s="58"/>
      <c r="GKJ198" s="58"/>
      <c r="GKK198" s="58"/>
      <c r="GKL198" s="58"/>
      <c r="GKM198" s="58"/>
      <c r="GKN198" s="58"/>
      <c r="GKO198" s="58"/>
      <c r="GKP198" s="58"/>
      <c r="GKQ198" s="58"/>
      <c r="GKR198" s="58"/>
      <c r="GKS198" s="58"/>
      <c r="GKT198" s="58"/>
      <c r="GKU198" s="58"/>
      <c r="GKV198" s="58"/>
      <c r="GKW198" s="58"/>
      <c r="GKX198" s="58"/>
      <c r="GKY198" s="58"/>
      <c r="GKZ198" s="58"/>
      <c r="GLA198" s="58"/>
      <c r="GLB198" s="58"/>
      <c r="GLC198" s="58"/>
      <c r="GLD198" s="58"/>
      <c r="GLE198" s="58"/>
      <c r="GLF198" s="58"/>
      <c r="GLG198" s="58"/>
      <c r="GLH198" s="58"/>
      <c r="GLI198" s="58"/>
      <c r="GLJ198" s="58"/>
      <c r="GLK198" s="58"/>
      <c r="GLL198" s="58"/>
      <c r="GLM198" s="58"/>
      <c r="GLN198" s="58"/>
      <c r="GLO198" s="58"/>
      <c r="GLP198" s="58"/>
      <c r="GLQ198" s="58"/>
      <c r="GLR198" s="58"/>
      <c r="GLS198" s="58"/>
      <c r="GLT198" s="58"/>
      <c r="GLU198" s="58"/>
      <c r="GLV198" s="58"/>
      <c r="GLW198" s="58"/>
      <c r="GLX198" s="58"/>
      <c r="GLY198" s="58"/>
      <c r="GLZ198" s="58"/>
      <c r="GMA198" s="58"/>
      <c r="GMB198" s="58"/>
      <c r="GMC198" s="58"/>
      <c r="GMD198" s="58"/>
      <c r="GME198" s="58"/>
      <c r="GMF198" s="58"/>
      <c r="GMG198" s="58"/>
      <c r="GMH198" s="58"/>
      <c r="GMI198" s="58"/>
      <c r="GMJ198" s="58"/>
      <c r="GMK198" s="58"/>
      <c r="GML198" s="58"/>
      <c r="GMM198" s="58"/>
      <c r="GMN198" s="58"/>
      <c r="GMO198" s="58"/>
      <c r="GMP198" s="58"/>
      <c r="GMQ198" s="58"/>
      <c r="GMR198" s="58"/>
      <c r="GMS198" s="58"/>
      <c r="GMT198" s="58"/>
      <c r="GMU198" s="58"/>
      <c r="GMV198" s="58"/>
      <c r="GMW198" s="58"/>
      <c r="GMX198" s="58"/>
      <c r="GMY198" s="58"/>
      <c r="GMZ198" s="58"/>
      <c r="GNA198" s="58"/>
      <c r="GNB198" s="58"/>
      <c r="GNC198" s="58"/>
      <c r="GND198" s="58"/>
      <c r="GNE198" s="58"/>
      <c r="GNF198" s="58"/>
      <c r="GNG198" s="58"/>
      <c r="GNH198" s="58"/>
      <c r="GNI198" s="58"/>
      <c r="GNJ198" s="58"/>
      <c r="GNK198" s="58"/>
      <c r="GNL198" s="58"/>
      <c r="GNM198" s="58"/>
      <c r="GNN198" s="58"/>
      <c r="GNO198" s="58"/>
      <c r="GNP198" s="58"/>
      <c r="GNQ198" s="58"/>
      <c r="GNR198" s="58"/>
      <c r="GNS198" s="58"/>
      <c r="GNT198" s="58"/>
      <c r="GNU198" s="58"/>
      <c r="GNV198" s="58"/>
      <c r="GNW198" s="58"/>
      <c r="GNX198" s="58"/>
      <c r="GNY198" s="58"/>
      <c r="GNZ198" s="58"/>
      <c r="GOA198" s="58"/>
      <c r="GOB198" s="58"/>
      <c r="GOC198" s="58"/>
      <c r="GOD198" s="58"/>
      <c r="GOE198" s="58"/>
      <c r="GOF198" s="58"/>
      <c r="GOG198" s="58"/>
      <c r="GOH198" s="58"/>
      <c r="GOI198" s="58"/>
      <c r="GOJ198" s="58"/>
      <c r="GOK198" s="58"/>
      <c r="GOL198" s="58"/>
      <c r="GOM198" s="58"/>
      <c r="GON198" s="58"/>
      <c r="GOO198" s="58"/>
      <c r="GOP198" s="58"/>
      <c r="GOQ198" s="58"/>
      <c r="GOR198" s="58"/>
      <c r="GOS198" s="58"/>
      <c r="GOT198" s="58"/>
      <c r="GOU198" s="58"/>
      <c r="GOV198" s="58"/>
      <c r="GOW198" s="58"/>
      <c r="GOX198" s="58"/>
      <c r="GOY198" s="58"/>
      <c r="GOZ198" s="58"/>
      <c r="GPA198" s="58"/>
      <c r="GPB198" s="58"/>
      <c r="GPC198" s="58"/>
      <c r="GPD198" s="58"/>
      <c r="GPE198" s="58"/>
      <c r="GPF198" s="58"/>
      <c r="GPG198" s="58"/>
      <c r="GPH198" s="58"/>
      <c r="GPI198" s="58"/>
      <c r="GPJ198" s="58"/>
      <c r="GPK198" s="58"/>
      <c r="GPL198" s="58"/>
      <c r="GPM198" s="58"/>
      <c r="GPN198" s="58"/>
      <c r="GPO198" s="58"/>
      <c r="GPP198" s="58"/>
      <c r="GPQ198" s="58"/>
      <c r="GPR198" s="58"/>
      <c r="GPS198" s="58"/>
      <c r="GPT198" s="58"/>
      <c r="GPU198" s="58"/>
      <c r="GPV198" s="58"/>
      <c r="GPW198" s="58"/>
      <c r="GPX198" s="58"/>
      <c r="GPY198" s="58"/>
      <c r="GPZ198" s="58"/>
      <c r="GQA198" s="58"/>
      <c r="GQB198" s="58"/>
      <c r="GQC198" s="58"/>
      <c r="GQD198" s="58"/>
      <c r="GQE198" s="58"/>
      <c r="GQF198" s="58"/>
      <c r="GQG198" s="58"/>
      <c r="GQH198" s="58"/>
      <c r="GQI198" s="58"/>
      <c r="GQJ198" s="58"/>
      <c r="GQK198" s="58"/>
      <c r="GQL198" s="58"/>
      <c r="GQM198" s="58"/>
      <c r="GQN198" s="58"/>
      <c r="GQO198" s="58"/>
      <c r="GQP198" s="58"/>
      <c r="GQQ198" s="58"/>
      <c r="GQR198" s="58"/>
      <c r="GQS198" s="58"/>
      <c r="GQT198" s="58"/>
      <c r="GQU198" s="58"/>
      <c r="GQV198" s="58"/>
      <c r="GQW198" s="58"/>
      <c r="GQX198" s="58"/>
      <c r="GQY198" s="58"/>
      <c r="GQZ198" s="58"/>
      <c r="GRA198" s="58"/>
      <c r="GRB198" s="58"/>
      <c r="GRC198" s="58"/>
      <c r="GRD198" s="58"/>
      <c r="GRE198" s="58"/>
      <c r="GRF198" s="58"/>
      <c r="GRG198" s="58"/>
      <c r="GRH198" s="58"/>
      <c r="GRI198" s="58"/>
      <c r="GRJ198" s="58"/>
      <c r="GRK198" s="58"/>
      <c r="GRL198" s="58"/>
      <c r="GRM198" s="58"/>
      <c r="GRN198" s="58"/>
      <c r="GRO198" s="58"/>
      <c r="GRP198" s="58"/>
      <c r="GRQ198" s="58"/>
      <c r="GRR198" s="58"/>
      <c r="GRS198" s="58"/>
      <c r="GRT198" s="58"/>
      <c r="GRU198" s="58"/>
      <c r="GRV198" s="58"/>
      <c r="GRW198" s="58"/>
      <c r="GRX198" s="58"/>
      <c r="GRY198" s="58"/>
      <c r="GRZ198" s="58"/>
      <c r="GSA198" s="58"/>
      <c r="GSB198" s="58"/>
      <c r="GSC198" s="58"/>
      <c r="GSD198" s="58"/>
      <c r="GSE198" s="58"/>
      <c r="GSF198" s="58"/>
      <c r="GSG198" s="58"/>
      <c r="GSH198" s="58"/>
      <c r="GSI198" s="58"/>
      <c r="GSJ198" s="58"/>
      <c r="GSK198" s="58"/>
      <c r="GSL198" s="58"/>
      <c r="GSM198" s="58"/>
      <c r="GSN198" s="58"/>
      <c r="GSO198" s="58"/>
      <c r="GSP198" s="58"/>
      <c r="GSQ198" s="58"/>
      <c r="GSR198" s="58"/>
      <c r="GSS198" s="58"/>
      <c r="GST198" s="58"/>
      <c r="GSU198" s="58"/>
      <c r="GSV198" s="58"/>
      <c r="GSW198" s="58"/>
      <c r="GSX198" s="58"/>
      <c r="GSY198" s="58"/>
      <c r="GSZ198" s="58"/>
      <c r="GTA198" s="58"/>
      <c r="GTB198" s="58"/>
      <c r="GTC198" s="58"/>
      <c r="GTD198" s="58"/>
      <c r="GTE198" s="58"/>
      <c r="GTF198" s="58"/>
      <c r="GTG198" s="58"/>
      <c r="GTH198" s="58"/>
      <c r="GTI198" s="58"/>
      <c r="GTJ198" s="58"/>
      <c r="GTK198" s="58"/>
      <c r="GTL198" s="58"/>
      <c r="GTM198" s="58"/>
      <c r="GTN198" s="58"/>
      <c r="GTO198" s="58"/>
      <c r="GTP198" s="58"/>
      <c r="GTQ198" s="58"/>
      <c r="GTR198" s="58"/>
      <c r="GTS198" s="58"/>
      <c r="GTT198" s="58"/>
      <c r="GTU198" s="58"/>
      <c r="GTV198" s="58"/>
      <c r="GTW198" s="58"/>
      <c r="GTX198" s="58"/>
      <c r="GTY198" s="58"/>
      <c r="GTZ198" s="58"/>
      <c r="GUA198" s="58"/>
      <c r="GUB198" s="58"/>
      <c r="GUC198" s="58"/>
      <c r="GUD198" s="58"/>
      <c r="GUE198" s="58"/>
      <c r="GUF198" s="58"/>
      <c r="GUG198" s="58"/>
      <c r="GUH198" s="58"/>
      <c r="GUI198" s="58"/>
      <c r="GUJ198" s="58"/>
      <c r="GUK198" s="58"/>
      <c r="GUL198" s="58"/>
      <c r="GUM198" s="58"/>
      <c r="GUN198" s="58"/>
      <c r="GUO198" s="58"/>
      <c r="GUP198" s="58"/>
      <c r="GUQ198" s="58"/>
      <c r="GUR198" s="58"/>
      <c r="GUS198" s="58"/>
      <c r="GUT198" s="58"/>
      <c r="GUU198" s="58"/>
      <c r="GUV198" s="58"/>
      <c r="GUW198" s="58"/>
      <c r="GUX198" s="58"/>
      <c r="GUY198" s="58"/>
      <c r="GUZ198" s="58"/>
      <c r="GVA198" s="58"/>
      <c r="GVB198" s="58"/>
      <c r="GVC198" s="58"/>
      <c r="GVD198" s="58"/>
      <c r="GVE198" s="58"/>
      <c r="GVF198" s="58"/>
      <c r="GVG198" s="58"/>
      <c r="GVH198" s="58"/>
      <c r="GVI198" s="58"/>
      <c r="GVJ198" s="58"/>
      <c r="GVK198" s="58"/>
      <c r="GVL198" s="58"/>
      <c r="GVM198" s="58"/>
      <c r="GVN198" s="58"/>
      <c r="GVO198" s="58"/>
      <c r="GVP198" s="58"/>
      <c r="GVQ198" s="58"/>
      <c r="GVR198" s="58"/>
      <c r="GVS198" s="58"/>
      <c r="GVT198" s="58"/>
      <c r="GVU198" s="58"/>
      <c r="GVV198" s="58"/>
      <c r="GVW198" s="58"/>
      <c r="GVX198" s="58"/>
      <c r="GVY198" s="58"/>
      <c r="GVZ198" s="58"/>
      <c r="GWA198" s="58"/>
      <c r="GWB198" s="58"/>
      <c r="GWC198" s="58"/>
      <c r="GWD198" s="58"/>
      <c r="GWE198" s="58"/>
      <c r="GWF198" s="58"/>
      <c r="GWG198" s="58"/>
      <c r="GWH198" s="58"/>
      <c r="GWI198" s="58"/>
      <c r="GWJ198" s="58"/>
      <c r="GWK198" s="58"/>
      <c r="GWL198" s="58"/>
      <c r="GWM198" s="58"/>
      <c r="GWN198" s="58"/>
      <c r="GWO198" s="58"/>
      <c r="GWP198" s="58"/>
      <c r="GWQ198" s="58"/>
      <c r="GWR198" s="58"/>
      <c r="GWS198" s="58"/>
      <c r="GWT198" s="58"/>
      <c r="GWU198" s="58"/>
      <c r="GWV198" s="58"/>
      <c r="GWW198" s="58"/>
      <c r="GWX198" s="58"/>
      <c r="GWY198" s="58"/>
      <c r="GWZ198" s="58"/>
      <c r="GXA198" s="58"/>
      <c r="GXB198" s="58"/>
      <c r="GXC198" s="58"/>
      <c r="GXD198" s="58"/>
      <c r="GXE198" s="58"/>
      <c r="GXF198" s="58"/>
      <c r="GXG198" s="58"/>
      <c r="GXH198" s="58"/>
      <c r="GXI198" s="58"/>
      <c r="GXJ198" s="58"/>
      <c r="GXK198" s="58"/>
      <c r="GXL198" s="58"/>
      <c r="GXM198" s="58"/>
      <c r="GXN198" s="58"/>
      <c r="GXO198" s="58"/>
      <c r="GXP198" s="58"/>
      <c r="GXQ198" s="58"/>
      <c r="GXR198" s="58"/>
      <c r="GXS198" s="58"/>
      <c r="GXT198" s="58"/>
      <c r="GXU198" s="58"/>
      <c r="GXV198" s="58"/>
      <c r="GXW198" s="58"/>
      <c r="GXX198" s="58"/>
      <c r="GXY198" s="58"/>
      <c r="GXZ198" s="58"/>
      <c r="GYA198" s="58"/>
      <c r="GYB198" s="58"/>
      <c r="GYC198" s="58"/>
      <c r="GYD198" s="58"/>
      <c r="GYE198" s="58"/>
      <c r="GYF198" s="58"/>
      <c r="GYG198" s="58"/>
      <c r="GYH198" s="58"/>
      <c r="GYI198" s="58"/>
      <c r="GYJ198" s="58"/>
      <c r="GYK198" s="58"/>
      <c r="GYL198" s="58"/>
      <c r="GYM198" s="58"/>
      <c r="GYN198" s="58"/>
      <c r="GYO198" s="58"/>
      <c r="GYP198" s="58"/>
      <c r="GYQ198" s="58"/>
      <c r="GYR198" s="58"/>
      <c r="GYS198" s="58"/>
      <c r="GYT198" s="58"/>
      <c r="GYU198" s="58"/>
      <c r="GYV198" s="58"/>
      <c r="GYW198" s="58"/>
      <c r="GYX198" s="58"/>
      <c r="GYY198" s="58"/>
      <c r="GYZ198" s="58"/>
      <c r="GZA198" s="58"/>
      <c r="GZB198" s="58"/>
      <c r="GZC198" s="58"/>
      <c r="GZD198" s="58"/>
      <c r="GZE198" s="58"/>
      <c r="GZF198" s="58"/>
      <c r="GZG198" s="58"/>
      <c r="GZH198" s="58"/>
      <c r="GZI198" s="58"/>
      <c r="GZJ198" s="58"/>
      <c r="GZK198" s="58"/>
      <c r="GZL198" s="58"/>
      <c r="GZM198" s="58"/>
      <c r="GZN198" s="58"/>
      <c r="GZO198" s="58"/>
      <c r="GZP198" s="58"/>
      <c r="GZQ198" s="58"/>
      <c r="GZR198" s="58"/>
      <c r="GZS198" s="58"/>
      <c r="GZT198" s="58"/>
      <c r="GZU198" s="58"/>
      <c r="GZV198" s="58"/>
      <c r="GZW198" s="58"/>
      <c r="GZX198" s="58"/>
      <c r="GZY198" s="58"/>
      <c r="GZZ198" s="58"/>
      <c r="HAA198" s="58"/>
      <c r="HAB198" s="58"/>
      <c r="HAC198" s="58"/>
      <c r="HAD198" s="58"/>
      <c r="HAE198" s="58"/>
      <c r="HAF198" s="58"/>
      <c r="HAG198" s="58"/>
      <c r="HAH198" s="58"/>
      <c r="HAI198" s="58"/>
      <c r="HAJ198" s="58"/>
      <c r="HAK198" s="58"/>
      <c r="HAL198" s="58"/>
      <c r="HAM198" s="58"/>
      <c r="HAN198" s="58"/>
      <c r="HAO198" s="58"/>
      <c r="HAP198" s="58"/>
      <c r="HAQ198" s="58"/>
      <c r="HAR198" s="58"/>
      <c r="HAS198" s="58"/>
      <c r="HAT198" s="58"/>
      <c r="HAU198" s="58"/>
      <c r="HAV198" s="58"/>
      <c r="HAW198" s="58"/>
      <c r="HAX198" s="58"/>
      <c r="HAY198" s="58"/>
      <c r="HAZ198" s="58"/>
      <c r="HBA198" s="58"/>
      <c r="HBB198" s="58"/>
      <c r="HBC198" s="58"/>
      <c r="HBD198" s="58"/>
      <c r="HBE198" s="58"/>
      <c r="HBF198" s="58"/>
      <c r="HBG198" s="58"/>
      <c r="HBH198" s="58"/>
      <c r="HBI198" s="58"/>
      <c r="HBJ198" s="58"/>
      <c r="HBK198" s="58"/>
      <c r="HBL198" s="58"/>
      <c r="HBM198" s="58"/>
      <c r="HBN198" s="58"/>
      <c r="HBO198" s="58"/>
      <c r="HBP198" s="58"/>
      <c r="HBQ198" s="58"/>
      <c r="HBR198" s="58"/>
      <c r="HBS198" s="58"/>
      <c r="HBT198" s="58"/>
      <c r="HBU198" s="58"/>
      <c r="HBV198" s="58"/>
      <c r="HBW198" s="58"/>
      <c r="HBX198" s="58"/>
      <c r="HBY198" s="58"/>
      <c r="HBZ198" s="58"/>
      <c r="HCA198" s="58"/>
      <c r="HCB198" s="58"/>
      <c r="HCC198" s="58"/>
      <c r="HCD198" s="58"/>
      <c r="HCE198" s="58"/>
      <c r="HCF198" s="58"/>
      <c r="HCG198" s="58"/>
      <c r="HCH198" s="58"/>
      <c r="HCI198" s="58"/>
      <c r="HCJ198" s="58"/>
      <c r="HCK198" s="58"/>
      <c r="HCL198" s="58"/>
      <c r="HCM198" s="58"/>
      <c r="HCN198" s="58"/>
      <c r="HCO198" s="58"/>
      <c r="HCP198" s="58"/>
      <c r="HCQ198" s="58"/>
      <c r="HCR198" s="58"/>
      <c r="HCS198" s="58"/>
      <c r="HCT198" s="58"/>
      <c r="HCU198" s="58"/>
      <c r="HCV198" s="58"/>
      <c r="HCW198" s="58"/>
      <c r="HCX198" s="58"/>
      <c r="HCY198" s="58"/>
      <c r="HCZ198" s="58"/>
      <c r="HDA198" s="58"/>
      <c r="HDB198" s="58"/>
      <c r="HDC198" s="58"/>
      <c r="HDD198" s="58"/>
      <c r="HDE198" s="58"/>
      <c r="HDF198" s="58"/>
      <c r="HDG198" s="58"/>
      <c r="HDH198" s="58"/>
      <c r="HDI198" s="58"/>
      <c r="HDJ198" s="58"/>
      <c r="HDK198" s="58"/>
      <c r="HDL198" s="58"/>
      <c r="HDM198" s="58"/>
      <c r="HDN198" s="58"/>
      <c r="HDO198" s="58"/>
      <c r="HDP198" s="58"/>
      <c r="HDQ198" s="58"/>
      <c r="HDR198" s="58"/>
      <c r="HDS198" s="58"/>
      <c r="HDT198" s="58"/>
      <c r="HDU198" s="58"/>
      <c r="HDV198" s="58"/>
      <c r="HDW198" s="58"/>
      <c r="HDX198" s="58"/>
      <c r="HDY198" s="58"/>
      <c r="HDZ198" s="58"/>
      <c r="HEA198" s="58"/>
      <c r="HEB198" s="58"/>
      <c r="HEC198" s="58"/>
      <c r="HED198" s="58"/>
      <c r="HEE198" s="58"/>
      <c r="HEF198" s="58"/>
      <c r="HEG198" s="58"/>
      <c r="HEH198" s="58"/>
      <c r="HEI198" s="58"/>
      <c r="HEJ198" s="58"/>
      <c r="HEK198" s="58"/>
      <c r="HEL198" s="58"/>
      <c r="HEM198" s="58"/>
      <c r="HEN198" s="58"/>
      <c r="HEO198" s="58"/>
      <c r="HEP198" s="58"/>
      <c r="HEQ198" s="58"/>
      <c r="HER198" s="58"/>
      <c r="HES198" s="58"/>
      <c r="HET198" s="58"/>
      <c r="HEU198" s="58"/>
      <c r="HEV198" s="58"/>
      <c r="HEW198" s="58"/>
      <c r="HEX198" s="58"/>
      <c r="HEY198" s="58"/>
      <c r="HEZ198" s="58"/>
      <c r="HFA198" s="58"/>
      <c r="HFB198" s="58"/>
      <c r="HFC198" s="58"/>
      <c r="HFD198" s="58"/>
      <c r="HFE198" s="58"/>
      <c r="HFF198" s="58"/>
      <c r="HFG198" s="58"/>
      <c r="HFH198" s="58"/>
      <c r="HFI198" s="58"/>
      <c r="HFJ198" s="58"/>
      <c r="HFK198" s="58"/>
      <c r="HFL198" s="58"/>
      <c r="HFM198" s="58"/>
      <c r="HFN198" s="58"/>
      <c r="HFO198" s="58"/>
      <c r="HFP198" s="58"/>
      <c r="HFQ198" s="58"/>
      <c r="HFR198" s="58"/>
      <c r="HFS198" s="58"/>
      <c r="HFT198" s="58"/>
      <c r="HFU198" s="58"/>
      <c r="HFV198" s="58"/>
      <c r="HFW198" s="58"/>
      <c r="HFX198" s="58"/>
      <c r="HFY198" s="58"/>
      <c r="HFZ198" s="58"/>
      <c r="HGA198" s="58"/>
      <c r="HGB198" s="58"/>
      <c r="HGC198" s="58"/>
      <c r="HGD198" s="58"/>
      <c r="HGE198" s="58"/>
      <c r="HGF198" s="58"/>
      <c r="HGG198" s="58"/>
      <c r="HGH198" s="58"/>
      <c r="HGI198" s="58"/>
      <c r="HGJ198" s="58"/>
      <c r="HGK198" s="58"/>
      <c r="HGL198" s="58"/>
      <c r="HGM198" s="58"/>
      <c r="HGN198" s="58"/>
      <c r="HGO198" s="58"/>
      <c r="HGP198" s="58"/>
      <c r="HGQ198" s="58"/>
      <c r="HGR198" s="58"/>
      <c r="HGS198" s="58"/>
      <c r="HGT198" s="58"/>
      <c r="HGU198" s="58"/>
      <c r="HGV198" s="58"/>
      <c r="HGW198" s="58"/>
      <c r="HGX198" s="58"/>
      <c r="HGY198" s="58"/>
      <c r="HGZ198" s="58"/>
      <c r="HHA198" s="58"/>
      <c r="HHB198" s="58"/>
      <c r="HHC198" s="58"/>
      <c r="HHD198" s="58"/>
      <c r="HHE198" s="58"/>
      <c r="HHF198" s="58"/>
      <c r="HHG198" s="58"/>
      <c r="HHH198" s="58"/>
      <c r="HHI198" s="58"/>
      <c r="HHJ198" s="58"/>
      <c r="HHK198" s="58"/>
      <c r="HHL198" s="58"/>
      <c r="HHM198" s="58"/>
      <c r="HHN198" s="58"/>
      <c r="HHO198" s="58"/>
      <c r="HHP198" s="58"/>
      <c r="HHQ198" s="58"/>
      <c r="HHR198" s="58"/>
      <c r="HHS198" s="58"/>
      <c r="HHT198" s="58"/>
      <c r="HHU198" s="58"/>
      <c r="HHV198" s="58"/>
      <c r="HHW198" s="58"/>
      <c r="HHX198" s="58"/>
      <c r="HHY198" s="58"/>
      <c r="HHZ198" s="58"/>
      <c r="HIA198" s="58"/>
      <c r="HIB198" s="58"/>
      <c r="HIC198" s="58"/>
      <c r="HID198" s="58"/>
      <c r="HIE198" s="58"/>
      <c r="HIF198" s="58"/>
      <c r="HIG198" s="58"/>
      <c r="HIH198" s="58"/>
      <c r="HII198" s="58"/>
      <c r="HIJ198" s="58"/>
      <c r="HIK198" s="58"/>
      <c r="HIL198" s="58"/>
      <c r="HIM198" s="58"/>
      <c r="HIN198" s="58"/>
      <c r="HIO198" s="58"/>
      <c r="HIP198" s="58"/>
      <c r="HIQ198" s="58"/>
      <c r="HIR198" s="58"/>
      <c r="HIS198" s="58"/>
      <c r="HIT198" s="58"/>
      <c r="HIU198" s="58"/>
      <c r="HIV198" s="58"/>
      <c r="HIW198" s="58"/>
      <c r="HIX198" s="58"/>
      <c r="HIY198" s="58"/>
      <c r="HIZ198" s="58"/>
      <c r="HJA198" s="58"/>
      <c r="HJB198" s="58"/>
      <c r="HJC198" s="58"/>
      <c r="HJD198" s="58"/>
      <c r="HJE198" s="58"/>
      <c r="HJF198" s="58"/>
      <c r="HJG198" s="58"/>
      <c r="HJH198" s="58"/>
      <c r="HJI198" s="58"/>
      <c r="HJJ198" s="58"/>
      <c r="HJK198" s="58"/>
      <c r="HJL198" s="58"/>
      <c r="HJM198" s="58"/>
      <c r="HJN198" s="58"/>
      <c r="HJO198" s="58"/>
      <c r="HJP198" s="58"/>
      <c r="HJQ198" s="58"/>
      <c r="HJR198" s="58"/>
      <c r="HJS198" s="58"/>
      <c r="HJT198" s="58"/>
      <c r="HJU198" s="58"/>
      <c r="HJV198" s="58"/>
      <c r="HJW198" s="58"/>
      <c r="HJX198" s="58"/>
      <c r="HJY198" s="58"/>
      <c r="HJZ198" s="58"/>
      <c r="HKA198" s="58"/>
      <c r="HKB198" s="58"/>
      <c r="HKC198" s="58"/>
      <c r="HKD198" s="58"/>
      <c r="HKE198" s="58"/>
      <c r="HKF198" s="58"/>
      <c r="HKG198" s="58"/>
      <c r="HKH198" s="58"/>
      <c r="HKI198" s="58"/>
      <c r="HKJ198" s="58"/>
      <c r="HKK198" s="58"/>
      <c r="HKL198" s="58"/>
      <c r="HKM198" s="58"/>
      <c r="HKN198" s="58"/>
      <c r="HKO198" s="58"/>
      <c r="HKP198" s="58"/>
      <c r="HKQ198" s="58"/>
      <c r="HKR198" s="58"/>
      <c r="HKS198" s="58"/>
      <c r="HKT198" s="58"/>
      <c r="HKU198" s="58"/>
      <c r="HKV198" s="58"/>
      <c r="HKW198" s="58"/>
      <c r="HKX198" s="58"/>
      <c r="HKY198" s="58"/>
      <c r="HKZ198" s="58"/>
      <c r="HLA198" s="58"/>
      <c r="HLB198" s="58"/>
      <c r="HLC198" s="58"/>
      <c r="HLD198" s="58"/>
      <c r="HLE198" s="58"/>
      <c r="HLF198" s="58"/>
      <c r="HLG198" s="58"/>
      <c r="HLH198" s="58"/>
      <c r="HLI198" s="58"/>
      <c r="HLJ198" s="58"/>
      <c r="HLK198" s="58"/>
      <c r="HLL198" s="58"/>
      <c r="HLM198" s="58"/>
      <c r="HLN198" s="58"/>
      <c r="HLO198" s="58"/>
      <c r="HLP198" s="58"/>
      <c r="HLQ198" s="58"/>
      <c r="HLR198" s="58"/>
      <c r="HLS198" s="58"/>
      <c r="HLT198" s="58"/>
      <c r="HLU198" s="58"/>
      <c r="HLV198" s="58"/>
      <c r="HLW198" s="58"/>
      <c r="HLX198" s="58"/>
      <c r="HLY198" s="58"/>
      <c r="HLZ198" s="58"/>
      <c r="HMA198" s="58"/>
      <c r="HMB198" s="58"/>
      <c r="HMC198" s="58"/>
      <c r="HMD198" s="58"/>
      <c r="HME198" s="58"/>
      <c r="HMF198" s="58"/>
      <c r="HMG198" s="58"/>
      <c r="HMH198" s="58"/>
      <c r="HMI198" s="58"/>
      <c r="HMJ198" s="58"/>
      <c r="HMK198" s="58"/>
      <c r="HML198" s="58"/>
      <c r="HMM198" s="58"/>
      <c r="HMN198" s="58"/>
      <c r="HMO198" s="58"/>
      <c r="HMP198" s="58"/>
      <c r="HMQ198" s="58"/>
      <c r="HMR198" s="58"/>
      <c r="HMS198" s="58"/>
      <c r="HMT198" s="58"/>
      <c r="HMU198" s="58"/>
      <c r="HMV198" s="58"/>
      <c r="HMW198" s="58"/>
      <c r="HMX198" s="58"/>
      <c r="HMY198" s="58"/>
      <c r="HMZ198" s="58"/>
      <c r="HNA198" s="58"/>
      <c r="HNB198" s="58"/>
      <c r="HNC198" s="58"/>
      <c r="HND198" s="58"/>
      <c r="HNE198" s="58"/>
      <c r="HNF198" s="58"/>
      <c r="HNG198" s="58"/>
      <c r="HNH198" s="58"/>
      <c r="HNI198" s="58"/>
      <c r="HNJ198" s="58"/>
      <c r="HNK198" s="58"/>
      <c r="HNL198" s="58"/>
      <c r="HNM198" s="58"/>
      <c r="HNN198" s="58"/>
      <c r="HNO198" s="58"/>
      <c r="HNP198" s="58"/>
      <c r="HNQ198" s="58"/>
      <c r="HNR198" s="58"/>
      <c r="HNS198" s="58"/>
      <c r="HNT198" s="58"/>
      <c r="HNU198" s="58"/>
      <c r="HNV198" s="58"/>
      <c r="HNW198" s="58"/>
      <c r="HNX198" s="58"/>
      <c r="HNY198" s="58"/>
      <c r="HNZ198" s="58"/>
      <c r="HOA198" s="58"/>
      <c r="HOB198" s="58"/>
      <c r="HOC198" s="58"/>
      <c r="HOD198" s="58"/>
      <c r="HOE198" s="58"/>
      <c r="HOF198" s="58"/>
      <c r="HOG198" s="58"/>
      <c r="HOH198" s="58"/>
      <c r="HOI198" s="58"/>
      <c r="HOJ198" s="58"/>
      <c r="HOK198" s="58"/>
      <c r="HOL198" s="58"/>
      <c r="HOM198" s="58"/>
      <c r="HON198" s="58"/>
      <c r="HOO198" s="58"/>
      <c r="HOP198" s="58"/>
      <c r="HOQ198" s="58"/>
      <c r="HOR198" s="58"/>
      <c r="HOS198" s="58"/>
      <c r="HOT198" s="58"/>
      <c r="HOU198" s="58"/>
      <c r="HOV198" s="58"/>
      <c r="HOW198" s="58"/>
      <c r="HOX198" s="58"/>
      <c r="HOY198" s="58"/>
      <c r="HOZ198" s="58"/>
      <c r="HPA198" s="58"/>
      <c r="HPB198" s="58"/>
      <c r="HPC198" s="58"/>
      <c r="HPD198" s="58"/>
      <c r="HPE198" s="58"/>
      <c r="HPF198" s="58"/>
      <c r="HPG198" s="58"/>
      <c r="HPH198" s="58"/>
      <c r="HPI198" s="58"/>
      <c r="HPJ198" s="58"/>
      <c r="HPK198" s="58"/>
      <c r="HPL198" s="58"/>
      <c r="HPM198" s="58"/>
      <c r="HPN198" s="58"/>
      <c r="HPO198" s="58"/>
      <c r="HPP198" s="58"/>
      <c r="HPQ198" s="58"/>
      <c r="HPR198" s="58"/>
      <c r="HPS198" s="58"/>
      <c r="HPT198" s="58"/>
      <c r="HPU198" s="58"/>
      <c r="HPV198" s="58"/>
      <c r="HPW198" s="58"/>
      <c r="HPX198" s="58"/>
      <c r="HPY198" s="58"/>
      <c r="HPZ198" s="58"/>
      <c r="HQA198" s="58"/>
      <c r="HQB198" s="58"/>
      <c r="HQC198" s="58"/>
      <c r="HQD198" s="58"/>
      <c r="HQE198" s="58"/>
      <c r="HQF198" s="58"/>
      <c r="HQG198" s="58"/>
      <c r="HQH198" s="58"/>
      <c r="HQI198" s="58"/>
      <c r="HQJ198" s="58"/>
      <c r="HQK198" s="58"/>
      <c r="HQL198" s="58"/>
      <c r="HQM198" s="58"/>
      <c r="HQN198" s="58"/>
      <c r="HQO198" s="58"/>
      <c r="HQP198" s="58"/>
      <c r="HQQ198" s="58"/>
      <c r="HQR198" s="58"/>
      <c r="HQS198" s="58"/>
      <c r="HQT198" s="58"/>
      <c r="HQU198" s="58"/>
      <c r="HQV198" s="58"/>
      <c r="HQW198" s="58"/>
      <c r="HQX198" s="58"/>
      <c r="HQY198" s="58"/>
      <c r="HQZ198" s="58"/>
      <c r="HRA198" s="58"/>
      <c r="HRB198" s="58"/>
      <c r="HRC198" s="58"/>
      <c r="HRD198" s="58"/>
      <c r="HRE198" s="58"/>
      <c r="HRF198" s="58"/>
      <c r="HRG198" s="58"/>
      <c r="HRH198" s="58"/>
      <c r="HRI198" s="58"/>
      <c r="HRJ198" s="58"/>
      <c r="HRK198" s="58"/>
      <c r="HRL198" s="58"/>
      <c r="HRM198" s="58"/>
      <c r="HRN198" s="58"/>
      <c r="HRO198" s="58"/>
      <c r="HRP198" s="58"/>
      <c r="HRQ198" s="58"/>
      <c r="HRR198" s="58"/>
      <c r="HRS198" s="58"/>
      <c r="HRT198" s="58"/>
      <c r="HRU198" s="58"/>
      <c r="HRV198" s="58"/>
      <c r="HRW198" s="58"/>
      <c r="HRX198" s="58"/>
      <c r="HRY198" s="58"/>
      <c r="HRZ198" s="58"/>
      <c r="HSA198" s="58"/>
      <c r="HSB198" s="58"/>
      <c r="HSC198" s="58"/>
      <c r="HSD198" s="58"/>
      <c r="HSE198" s="58"/>
      <c r="HSF198" s="58"/>
      <c r="HSG198" s="58"/>
      <c r="HSH198" s="58"/>
      <c r="HSI198" s="58"/>
      <c r="HSJ198" s="58"/>
      <c r="HSK198" s="58"/>
      <c r="HSL198" s="58"/>
      <c r="HSM198" s="58"/>
      <c r="HSN198" s="58"/>
      <c r="HSO198" s="58"/>
      <c r="HSP198" s="58"/>
      <c r="HSQ198" s="58"/>
      <c r="HSR198" s="58"/>
      <c r="HSS198" s="58"/>
      <c r="HST198" s="58"/>
      <c r="HSU198" s="58"/>
      <c r="HSV198" s="58"/>
      <c r="HSW198" s="58"/>
      <c r="HSX198" s="58"/>
      <c r="HSY198" s="58"/>
      <c r="HSZ198" s="58"/>
      <c r="HTA198" s="58"/>
      <c r="HTB198" s="58"/>
      <c r="HTC198" s="58"/>
      <c r="HTD198" s="58"/>
      <c r="HTE198" s="58"/>
      <c r="HTF198" s="58"/>
      <c r="HTG198" s="58"/>
      <c r="HTH198" s="58"/>
      <c r="HTI198" s="58"/>
      <c r="HTJ198" s="58"/>
      <c r="HTK198" s="58"/>
      <c r="HTL198" s="58"/>
      <c r="HTM198" s="58"/>
      <c r="HTN198" s="58"/>
      <c r="HTO198" s="58"/>
      <c r="HTP198" s="58"/>
      <c r="HTQ198" s="58"/>
      <c r="HTR198" s="58"/>
      <c r="HTS198" s="58"/>
      <c r="HTT198" s="58"/>
      <c r="HTU198" s="58"/>
      <c r="HTV198" s="58"/>
      <c r="HTW198" s="58"/>
      <c r="HTX198" s="58"/>
      <c r="HTY198" s="58"/>
      <c r="HTZ198" s="58"/>
      <c r="HUA198" s="58"/>
      <c r="HUB198" s="58"/>
      <c r="HUC198" s="58"/>
      <c r="HUD198" s="58"/>
      <c r="HUE198" s="58"/>
      <c r="HUF198" s="58"/>
      <c r="HUG198" s="58"/>
      <c r="HUH198" s="58"/>
      <c r="HUI198" s="58"/>
      <c r="HUJ198" s="58"/>
      <c r="HUK198" s="58"/>
      <c r="HUL198" s="58"/>
      <c r="HUM198" s="58"/>
      <c r="HUN198" s="58"/>
      <c r="HUO198" s="58"/>
      <c r="HUP198" s="58"/>
      <c r="HUQ198" s="58"/>
      <c r="HUR198" s="58"/>
      <c r="HUS198" s="58"/>
      <c r="HUT198" s="58"/>
      <c r="HUU198" s="58"/>
      <c r="HUV198" s="58"/>
      <c r="HUW198" s="58"/>
      <c r="HUX198" s="58"/>
      <c r="HUY198" s="58"/>
      <c r="HUZ198" s="58"/>
      <c r="HVA198" s="58"/>
      <c r="HVB198" s="58"/>
      <c r="HVC198" s="58"/>
      <c r="HVD198" s="58"/>
      <c r="HVE198" s="58"/>
      <c r="HVF198" s="58"/>
      <c r="HVG198" s="58"/>
      <c r="HVH198" s="58"/>
      <c r="HVI198" s="58"/>
      <c r="HVJ198" s="58"/>
      <c r="HVK198" s="58"/>
      <c r="HVL198" s="58"/>
      <c r="HVM198" s="58"/>
      <c r="HVN198" s="58"/>
      <c r="HVO198" s="58"/>
      <c r="HVP198" s="58"/>
      <c r="HVQ198" s="58"/>
      <c r="HVR198" s="58"/>
      <c r="HVS198" s="58"/>
      <c r="HVT198" s="58"/>
      <c r="HVU198" s="58"/>
      <c r="HVV198" s="58"/>
      <c r="HVW198" s="58"/>
      <c r="HVX198" s="58"/>
      <c r="HVY198" s="58"/>
      <c r="HVZ198" s="58"/>
      <c r="HWA198" s="58"/>
      <c r="HWB198" s="58"/>
      <c r="HWC198" s="58"/>
      <c r="HWD198" s="58"/>
      <c r="HWE198" s="58"/>
      <c r="HWF198" s="58"/>
      <c r="HWG198" s="58"/>
      <c r="HWH198" s="58"/>
      <c r="HWI198" s="58"/>
      <c r="HWJ198" s="58"/>
      <c r="HWK198" s="58"/>
      <c r="HWL198" s="58"/>
      <c r="HWM198" s="58"/>
      <c r="HWN198" s="58"/>
      <c r="HWO198" s="58"/>
      <c r="HWP198" s="58"/>
      <c r="HWQ198" s="58"/>
      <c r="HWR198" s="58"/>
      <c r="HWS198" s="58"/>
      <c r="HWT198" s="58"/>
      <c r="HWU198" s="58"/>
      <c r="HWV198" s="58"/>
      <c r="HWW198" s="58"/>
      <c r="HWX198" s="58"/>
      <c r="HWY198" s="58"/>
      <c r="HWZ198" s="58"/>
      <c r="HXA198" s="58"/>
      <c r="HXB198" s="58"/>
      <c r="HXC198" s="58"/>
      <c r="HXD198" s="58"/>
      <c r="HXE198" s="58"/>
      <c r="HXF198" s="58"/>
      <c r="HXG198" s="58"/>
      <c r="HXH198" s="58"/>
      <c r="HXI198" s="58"/>
      <c r="HXJ198" s="58"/>
      <c r="HXK198" s="58"/>
      <c r="HXL198" s="58"/>
      <c r="HXM198" s="58"/>
      <c r="HXN198" s="58"/>
      <c r="HXO198" s="58"/>
      <c r="HXP198" s="58"/>
      <c r="HXQ198" s="58"/>
      <c r="HXR198" s="58"/>
      <c r="HXS198" s="58"/>
      <c r="HXT198" s="58"/>
      <c r="HXU198" s="58"/>
      <c r="HXV198" s="58"/>
      <c r="HXW198" s="58"/>
      <c r="HXX198" s="58"/>
      <c r="HXY198" s="58"/>
      <c r="HXZ198" s="58"/>
      <c r="HYA198" s="58"/>
      <c r="HYB198" s="58"/>
      <c r="HYC198" s="58"/>
      <c r="HYD198" s="58"/>
      <c r="HYE198" s="58"/>
      <c r="HYF198" s="58"/>
      <c r="HYG198" s="58"/>
      <c r="HYH198" s="58"/>
      <c r="HYI198" s="58"/>
      <c r="HYJ198" s="58"/>
      <c r="HYK198" s="58"/>
      <c r="HYL198" s="58"/>
      <c r="HYM198" s="58"/>
      <c r="HYN198" s="58"/>
      <c r="HYO198" s="58"/>
      <c r="HYP198" s="58"/>
      <c r="HYQ198" s="58"/>
      <c r="HYR198" s="58"/>
      <c r="HYS198" s="58"/>
      <c r="HYT198" s="58"/>
      <c r="HYU198" s="58"/>
      <c r="HYV198" s="58"/>
      <c r="HYW198" s="58"/>
      <c r="HYX198" s="58"/>
      <c r="HYY198" s="58"/>
      <c r="HYZ198" s="58"/>
      <c r="HZA198" s="58"/>
      <c r="HZB198" s="58"/>
      <c r="HZC198" s="58"/>
      <c r="HZD198" s="58"/>
      <c r="HZE198" s="58"/>
      <c r="HZF198" s="58"/>
      <c r="HZG198" s="58"/>
      <c r="HZH198" s="58"/>
      <c r="HZI198" s="58"/>
      <c r="HZJ198" s="58"/>
      <c r="HZK198" s="58"/>
      <c r="HZL198" s="58"/>
      <c r="HZM198" s="58"/>
      <c r="HZN198" s="58"/>
      <c r="HZO198" s="58"/>
      <c r="HZP198" s="58"/>
      <c r="HZQ198" s="58"/>
      <c r="HZR198" s="58"/>
      <c r="HZS198" s="58"/>
      <c r="HZT198" s="58"/>
      <c r="HZU198" s="58"/>
      <c r="HZV198" s="58"/>
      <c r="HZW198" s="58"/>
      <c r="HZX198" s="58"/>
      <c r="HZY198" s="58"/>
      <c r="HZZ198" s="58"/>
      <c r="IAA198" s="58"/>
      <c r="IAB198" s="58"/>
      <c r="IAC198" s="58"/>
      <c r="IAD198" s="58"/>
      <c r="IAE198" s="58"/>
      <c r="IAF198" s="58"/>
      <c r="IAG198" s="58"/>
      <c r="IAH198" s="58"/>
      <c r="IAI198" s="58"/>
      <c r="IAJ198" s="58"/>
      <c r="IAK198" s="58"/>
      <c r="IAL198" s="58"/>
      <c r="IAM198" s="58"/>
      <c r="IAN198" s="58"/>
      <c r="IAO198" s="58"/>
      <c r="IAP198" s="58"/>
      <c r="IAQ198" s="58"/>
      <c r="IAR198" s="58"/>
      <c r="IAS198" s="58"/>
      <c r="IAT198" s="58"/>
      <c r="IAU198" s="58"/>
      <c r="IAV198" s="58"/>
      <c r="IAW198" s="58"/>
      <c r="IAX198" s="58"/>
      <c r="IAY198" s="58"/>
      <c r="IAZ198" s="58"/>
      <c r="IBA198" s="58"/>
      <c r="IBB198" s="58"/>
      <c r="IBC198" s="58"/>
      <c r="IBD198" s="58"/>
      <c r="IBE198" s="58"/>
      <c r="IBF198" s="58"/>
      <c r="IBG198" s="58"/>
      <c r="IBH198" s="58"/>
      <c r="IBI198" s="58"/>
      <c r="IBJ198" s="58"/>
      <c r="IBK198" s="58"/>
      <c r="IBL198" s="58"/>
      <c r="IBM198" s="58"/>
      <c r="IBN198" s="58"/>
      <c r="IBO198" s="58"/>
      <c r="IBP198" s="58"/>
      <c r="IBQ198" s="58"/>
      <c r="IBR198" s="58"/>
      <c r="IBS198" s="58"/>
      <c r="IBT198" s="58"/>
      <c r="IBU198" s="58"/>
      <c r="IBV198" s="58"/>
      <c r="IBW198" s="58"/>
      <c r="IBX198" s="58"/>
      <c r="IBY198" s="58"/>
      <c r="IBZ198" s="58"/>
      <c r="ICA198" s="58"/>
      <c r="ICB198" s="58"/>
      <c r="ICC198" s="58"/>
      <c r="ICD198" s="58"/>
      <c r="ICE198" s="58"/>
      <c r="ICF198" s="58"/>
      <c r="ICG198" s="58"/>
      <c r="ICH198" s="58"/>
      <c r="ICI198" s="58"/>
      <c r="ICJ198" s="58"/>
      <c r="ICK198" s="58"/>
      <c r="ICL198" s="58"/>
      <c r="ICM198" s="58"/>
      <c r="ICN198" s="58"/>
      <c r="ICO198" s="58"/>
      <c r="ICP198" s="58"/>
      <c r="ICQ198" s="58"/>
      <c r="ICR198" s="58"/>
      <c r="ICS198" s="58"/>
      <c r="ICT198" s="58"/>
      <c r="ICU198" s="58"/>
      <c r="ICV198" s="58"/>
      <c r="ICW198" s="58"/>
      <c r="ICX198" s="58"/>
      <c r="ICY198" s="58"/>
      <c r="ICZ198" s="58"/>
      <c r="IDA198" s="58"/>
      <c r="IDB198" s="58"/>
      <c r="IDC198" s="58"/>
      <c r="IDD198" s="58"/>
      <c r="IDE198" s="58"/>
      <c r="IDF198" s="58"/>
      <c r="IDG198" s="58"/>
      <c r="IDH198" s="58"/>
      <c r="IDI198" s="58"/>
      <c r="IDJ198" s="58"/>
      <c r="IDK198" s="58"/>
      <c r="IDL198" s="58"/>
      <c r="IDM198" s="58"/>
      <c r="IDN198" s="58"/>
      <c r="IDO198" s="58"/>
      <c r="IDP198" s="58"/>
      <c r="IDQ198" s="58"/>
      <c r="IDR198" s="58"/>
      <c r="IDS198" s="58"/>
      <c r="IDT198" s="58"/>
      <c r="IDU198" s="58"/>
      <c r="IDV198" s="58"/>
      <c r="IDW198" s="58"/>
      <c r="IDX198" s="58"/>
      <c r="IDY198" s="58"/>
      <c r="IDZ198" s="58"/>
      <c r="IEA198" s="58"/>
      <c r="IEB198" s="58"/>
      <c r="IEC198" s="58"/>
      <c r="IED198" s="58"/>
      <c r="IEE198" s="58"/>
      <c r="IEF198" s="58"/>
      <c r="IEG198" s="58"/>
      <c r="IEH198" s="58"/>
      <c r="IEI198" s="58"/>
      <c r="IEJ198" s="58"/>
      <c r="IEK198" s="58"/>
      <c r="IEL198" s="58"/>
      <c r="IEM198" s="58"/>
      <c r="IEN198" s="58"/>
      <c r="IEO198" s="58"/>
      <c r="IEP198" s="58"/>
      <c r="IEQ198" s="58"/>
      <c r="IER198" s="58"/>
      <c r="IES198" s="58"/>
      <c r="IET198" s="58"/>
      <c r="IEU198" s="58"/>
      <c r="IEV198" s="58"/>
      <c r="IEW198" s="58"/>
      <c r="IEX198" s="58"/>
      <c r="IEY198" s="58"/>
      <c r="IEZ198" s="58"/>
      <c r="IFA198" s="58"/>
      <c r="IFB198" s="58"/>
      <c r="IFC198" s="58"/>
      <c r="IFD198" s="58"/>
      <c r="IFE198" s="58"/>
      <c r="IFF198" s="58"/>
      <c r="IFG198" s="58"/>
      <c r="IFH198" s="58"/>
      <c r="IFI198" s="58"/>
      <c r="IFJ198" s="58"/>
      <c r="IFK198" s="58"/>
      <c r="IFL198" s="58"/>
      <c r="IFM198" s="58"/>
      <c r="IFN198" s="58"/>
      <c r="IFO198" s="58"/>
      <c r="IFP198" s="58"/>
      <c r="IFQ198" s="58"/>
      <c r="IFR198" s="58"/>
      <c r="IFS198" s="58"/>
      <c r="IFT198" s="58"/>
      <c r="IFU198" s="58"/>
      <c r="IFV198" s="58"/>
      <c r="IFW198" s="58"/>
      <c r="IFX198" s="58"/>
      <c r="IFY198" s="58"/>
      <c r="IFZ198" s="58"/>
      <c r="IGA198" s="58"/>
      <c r="IGB198" s="58"/>
      <c r="IGC198" s="58"/>
      <c r="IGD198" s="58"/>
      <c r="IGE198" s="58"/>
      <c r="IGF198" s="58"/>
      <c r="IGG198" s="58"/>
      <c r="IGH198" s="58"/>
      <c r="IGI198" s="58"/>
      <c r="IGJ198" s="58"/>
      <c r="IGK198" s="58"/>
      <c r="IGL198" s="58"/>
      <c r="IGM198" s="58"/>
      <c r="IGN198" s="58"/>
      <c r="IGO198" s="58"/>
      <c r="IGP198" s="58"/>
      <c r="IGQ198" s="58"/>
      <c r="IGR198" s="58"/>
      <c r="IGS198" s="58"/>
      <c r="IGT198" s="58"/>
      <c r="IGU198" s="58"/>
      <c r="IGV198" s="58"/>
      <c r="IGW198" s="58"/>
      <c r="IGX198" s="58"/>
      <c r="IGY198" s="58"/>
      <c r="IGZ198" s="58"/>
      <c r="IHA198" s="58"/>
      <c r="IHB198" s="58"/>
      <c r="IHC198" s="58"/>
      <c r="IHD198" s="58"/>
      <c r="IHE198" s="58"/>
      <c r="IHF198" s="58"/>
      <c r="IHG198" s="58"/>
      <c r="IHH198" s="58"/>
      <c r="IHI198" s="58"/>
      <c r="IHJ198" s="58"/>
      <c r="IHK198" s="58"/>
      <c r="IHL198" s="58"/>
      <c r="IHM198" s="58"/>
      <c r="IHN198" s="58"/>
      <c r="IHO198" s="58"/>
      <c r="IHP198" s="58"/>
      <c r="IHQ198" s="58"/>
      <c r="IHR198" s="58"/>
      <c r="IHS198" s="58"/>
      <c r="IHT198" s="58"/>
      <c r="IHU198" s="58"/>
      <c r="IHV198" s="58"/>
      <c r="IHW198" s="58"/>
      <c r="IHX198" s="58"/>
      <c r="IHY198" s="58"/>
      <c r="IHZ198" s="58"/>
      <c r="IIA198" s="58"/>
      <c r="IIB198" s="58"/>
      <c r="IIC198" s="58"/>
      <c r="IID198" s="58"/>
      <c r="IIE198" s="58"/>
      <c r="IIF198" s="58"/>
      <c r="IIG198" s="58"/>
      <c r="IIH198" s="58"/>
      <c r="III198" s="58"/>
      <c r="IIJ198" s="58"/>
      <c r="IIK198" s="58"/>
      <c r="IIL198" s="58"/>
      <c r="IIM198" s="58"/>
      <c r="IIN198" s="58"/>
      <c r="IIO198" s="58"/>
      <c r="IIP198" s="58"/>
      <c r="IIQ198" s="58"/>
      <c r="IIR198" s="58"/>
      <c r="IIS198" s="58"/>
      <c r="IIT198" s="58"/>
      <c r="IIU198" s="58"/>
      <c r="IIV198" s="58"/>
      <c r="IIW198" s="58"/>
      <c r="IIX198" s="58"/>
      <c r="IIY198" s="58"/>
      <c r="IIZ198" s="58"/>
      <c r="IJA198" s="58"/>
      <c r="IJB198" s="58"/>
      <c r="IJC198" s="58"/>
      <c r="IJD198" s="58"/>
      <c r="IJE198" s="58"/>
      <c r="IJF198" s="58"/>
      <c r="IJG198" s="58"/>
      <c r="IJH198" s="58"/>
      <c r="IJI198" s="58"/>
      <c r="IJJ198" s="58"/>
      <c r="IJK198" s="58"/>
      <c r="IJL198" s="58"/>
      <c r="IJM198" s="58"/>
      <c r="IJN198" s="58"/>
      <c r="IJO198" s="58"/>
      <c r="IJP198" s="58"/>
      <c r="IJQ198" s="58"/>
      <c r="IJR198" s="58"/>
      <c r="IJS198" s="58"/>
      <c r="IJT198" s="58"/>
      <c r="IJU198" s="58"/>
      <c r="IJV198" s="58"/>
      <c r="IJW198" s="58"/>
      <c r="IJX198" s="58"/>
      <c r="IJY198" s="58"/>
      <c r="IJZ198" s="58"/>
      <c r="IKA198" s="58"/>
      <c r="IKB198" s="58"/>
      <c r="IKC198" s="58"/>
      <c r="IKD198" s="58"/>
      <c r="IKE198" s="58"/>
      <c r="IKF198" s="58"/>
      <c r="IKG198" s="58"/>
      <c r="IKH198" s="58"/>
      <c r="IKI198" s="58"/>
      <c r="IKJ198" s="58"/>
      <c r="IKK198" s="58"/>
      <c r="IKL198" s="58"/>
      <c r="IKM198" s="58"/>
      <c r="IKN198" s="58"/>
      <c r="IKO198" s="58"/>
      <c r="IKP198" s="58"/>
      <c r="IKQ198" s="58"/>
      <c r="IKR198" s="58"/>
      <c r="IKS198" s="58"/>
      <c r="IKT198" s="58"/>
      <c r="IKU198" s="58"/>
      <c r="IKV198" s="58"/>
      <c r="IKW198" s="58"/>
      <c r="IKX198" s="58"/>
      <c r="IKY198" s="58"/>
      <c r="IKZ198" s="58"/>
      <c r="ILA198" s="58"/>
      <c r="ILB198" s="58"/>
      <c r="ILC198" s="58"/>
      <c r="ILD198" s="58"/>
      <c r="ILE198" s="58"/>
      <c r="ILF198" s="58"/>
      <c r="ILG198" s="58"/>
      <c r="ILH198" s="58"/>
      <c r="ILI198" s="58"/>
      <c r="ILJ198" s="58"/>
      <c r="ILK198" s="58"/>
      <c r="ILL198" s="58"/>
      <c r="ILM198" s="58"/>
      <c r="ILN198" s="58"/>
      <c r="ILO198" s="58"/>
      <c r="ILP198" s="58"/>
      <c r="ILQ198" s="58"/>
      <c r="ILR198" s="58"/>
      <c r="ILS198" s="58"/>
      <c r="ILT198" s="58"/>
      <c r="ILU198" s="58"/>
      <c r="ILV198" s="58"/>
      <c r="ILW198" s="58"/>
      <c r="ILX198" s="58"/>
      <c r="ILY198" s="58"/>
      <c r="ILZ198" s="58"/>
      <c r="IMA198" s="58"/>
      <c r="IMB198" s="58"/>
      <c r="IMC198" s="58"/>
      <c r="IMD198" s="58"/>
      <c r="IME198" s="58"/>
      <c r="IMF198" s="58"/>
      <c r="IMG198" s="58"/>
      <c r="IMH198" s="58"/>
      <c r="IMI198" s="58"/>
      <c r="IMJ198" s="58"/>
      <c r="IMK198" s="58"/>
      <c r="IML198" s="58"/>
      <c r="IMM198" s="58"/>
      <c r="IMN198" s="58"/>
      <c r="IMO198" s="58"/>
      <c r="IMP198" s="58"/>
      <c r="IMQ198" s="58"/>
      <c r="IMR198" s="58"/>
      <c r="IMS198" s="58"/>
      <c r="IMT198" s="58"/>
      <c r="IMU198" s="58"/>
      <c r="IMV198" s="58"/>
      <c r="IMW198" s="58"/>
      <c r="IMX198" s="58"/>
      <c r="IMY198" s="58"/>
      <c r="IMZ198" s="58"/>
      <c r="INA198" s="58"/>
      <c r="INB198" s="58"/>
      <c r="INC198" s="58"/>
      <c r="IND198" s="58"/>
      <c r="INE198" s="58"/>
      <c r="INF198" s="58"/>
      <c r="ING198" s="58"/>
      <c r="INH198" s="58"/>
      <c r="INI198" s="58"/>
      <c r="INJ198" s="58"/>
      <c r="INK198" s="58"/>
      <c r="INL198" s="58"/>
      <c r="INM198" s="58"/>
      <c r="INN198" s="58"/>
      <c r="INO198" s="58"/>
      <c r="INP198" s="58"/>
      <c r="INQ198" s="58"/>
      <c r="INR198" s="58"/>
      <c r="INS198" s="58"/>
      <c r="INT198" s="58"/>
      <c r="INU198" s="58"/>
      <c r="INV198" s="58"/>
      <c r="INW198" s="58"/>
      <c r="INX198" s="58"/>
      <c r="INY198" s="58"/>
      <c r="INZ198" s="58"/>
      <c r="IOA198" s="58"/>
      <c r="IOB198" s="58"/>
      <c r="IOC198" s="58"/>
      <c r="IOD198" s="58"/>
      <c r="IOE198" s="58"/>
      <c r="IOF198" s="58"/>
      <c r="IOG198" s="58"/>
      <c r="IOH198" s="58"/>
      <c r="IOI198" s="58"/>
      <c r="IOJ198" s="58"/>
      <c r="IOK198" s="58"/>
      <c r="IOL198" s="58"/>
      <c r="IOM198" s="58"/>
      <c r="ION198" s="58"/>
      <c r="IOO198" s="58"/>
      <c r="IOP198" s="58"/>
      <c r="IOQ198" s="58"/>
      <c r="IOR198" s="58"/>
      <c r="IOS198" s="58"/>
      <c r="IOT198" s="58"/>
      <c r="IOU198" s="58"/>
      <c r="IOV198" s="58"/>
      <c r="IOW198" s="58"/>
      <c r="IOX198" s="58"/>
      <c r="IOY198" s="58"/>
      <c r="IOZ198" s="58"/>
      <c r="IPA198" s="58"/>
      <c r="IPB198" s="58"/>
      <c r="IPC198" s="58"/>
      <c r="IPD198" s="58"/>
      <c r="IPE198" s="58"/>
      <c r="IPF198" s="58"/>
      <c r="IPG198" s="58"/>
      <c r="IPH198" s="58"/>
      <c r="IPI198" s="58"/>
      <c r="IPJ198" s="58"/>
      <c r="IPK198" s="58"/>
      <c r="IPL198" s="58"/>
      <c r="IPM198" s="58"/>
      <c r="IPN198" s="58"/>
      <c r="IPO198" s="58"/>
      <c r="IPP198" s="58"/>
      <c r="IPQ198" s="58"/>
      <c r="IPR198" s="58"/>
      <c r="IPS198" s="58"/>
      <c r="IPT198" s="58"/>
      <c r="IPU198" s="58"/>
      <c r="IPV198" s="58"/>
      <c r="IPW198" s="58"/>
      <c r="IPX198" s="58"/>
      <c r="IPY198" s="58"/>
      <c r="IPZ198" s="58"/>
      <c r="IQA198" s="58"/>
      <c r="IQB198" s="58"/>
      <c r="IQC198" s="58"/>
      <c r="IQD198" s="58"/>
      <c r="IQE198" s="58"/>
      <c r="IQF198" s="58"/>
      <c r="IQG198" s="58"/>
      <c r="IQH198" s="58"/>
      <c r="IQI198" s="58"/>
      <c r="IQJ198" s="58"/>
      <c r="IQK198" s="58"/>
      <c r="IQL198" s="58"/>
      <c r="IQM198" s="58"/>
      <c r="IQN198" s="58"/>
      <c r="IQO198" s="58"/>
      <c r="IQP198" s="58"/>
      <c r="IQQ198" s="58"/>
      <c r="IQR198" s="58"/>
      <c r="IQS198" s="58"/>
      <c r="IQT198" s="58"/>
      <c r="IQU198" s="58"/>
      <c r="IQV198" s="58"/>
      <c r="IQW198" s="58"/>
      <c r="IQX198" s="58"/>
      <c r="IQY198" s="58"/>
      <c r="IQZ198" s="58"/>
      <c r="IRA198" s="58"/>
      <c r="IRB198" s="58"/>
      <c r="IRC198" s="58"/>
      <c r="IRD198" s="58"/>
      <c r="IRE198" s="58"/>
      <c r="IRF198" s="58"/>
      <c r="IRG198" s="58"/>
      <c r="IRH198" s="58"/>
      <c r="IRI198" s="58"/>
      <c r="IRJ198" s="58"/>
      <c r="IRK198" s="58"/>
      <c r="IRL198" s="58"/>
      <c r="IRM198" s="58"/>
      <c r="IRN198" s="58"/>
      <c r="IRO198" s="58"/>
      <c r="IRP198" s="58"/>
      <c r="IRQ198" s="58"/>
      <c r="IRR198" s="58"/>
      <c r="IRS198" s="58"/>
      <c r="IRT198" s="58"/>
      <c r="IRU198" s="58"/>
      <c r="IRV198" s="58"/>
      <c r="IRW198" s="58"/>
      <c r="IRX198" s="58"/>
      <c r="IRY198" s="58"/>
      <c r="IRZ198" s="58"/>
      <c r="ISA198" s="58"/>
      <c r="ISB198" s="58"/>
      <c r="ISC198" s="58"/>
      <c r="ISD198" s="58"/>
      <c r="ISE198" s="58"/>
      <c r="ISF198" s="58"/>
      <c r="ISG198" s="58"/>
      <c r="ISH198" s="58"/>
      <c r="ISI198" s="58"/>
      <c r="ISJ198" s="58"/>
      <c r="ISK198" s="58"/>
      <c r="ISL198" s="58"/>
      <c r="ISM198" s="58"/>
      <c r="ISN198" s="58"/>
      <c r="ISO198" s="58"/>
      <c r="ISP198" s="58"/>
      <c r="ISQ198" s="58"/>
      <c r="ISR198" s="58"/>
      <c r="ISS198" s="58"/>
      <c r="IST198" s="58"/>
      <c r="ISU198" s="58"/>
      <c r="ISV198" s="58"/>
      <c r="ISW198" s="58"/>
      <c r="ISX198" s="58"/>
      <c r="ISY198" s="58"/>
      <c r="ISZ198" s="58"/>
      <c r="ITA198" s="58"/>
      <c r="ITB198" s="58"/>
      <c r="ITC198" s="58"/>
      <c r="ITD198" s="58"/>
      <c r="ITE198" s="58"/>
      <c r="ITF198" s="58"/>
      <c r="ITG198" s="58"/>
      <c r="ITH198" s="58"/>
      <c r="ITI198" s="58"/>
      <c r="ITJ198" s="58"/>
      <c r="ITK198" s="58"/>
      <c r="ITL198" s="58"/>
      <c r="ITM198" s="58"/>
      <c r="ITN198" s="58"/>
      <c r="ITO198" s="58"/>
      <c r="ITP198" s="58"/>
      <c r="ITQ198" s="58"/>
      <c r="ITR198" s="58"/>
      <c r="ITS198" s="58"/>
      <c r="ITT198" s="58"/>
      <c r="ITU198" s="58"/>
      <c r="ITV198" s="58"/>
      <c r="ITW198" s="58"/>
      <c r="ITX198" s="58"/>
      <c r="ITY198" s="58"/>
      <c r="ITZ198" s="58"/>
      <c r="IUA198" s="58"/>
      <c r="IUB198" s="58"/>
      <c r="IUC198" s="58"/>
      <c r="IUD198" s="58"/>
      <c r="IUE198" s="58"/>
      <c r="IUF198" s="58"/>
      <c r="IUG198" s="58"/>
      <c r="IUH198" s="58"/>
      <c r="IUI198" s="58"/>
      <c r="IUJ198" s="58"/>
      <c r="IUK198" s="58"/>
      <c r="IUL198" s="58"/>
      <c r="IUM198" s="58"/>
      <c r="IUN198" s="58"/>
      <c r="IUO198" s="58"/>
      <c r="IUP198" s="58"/>
      <c r="IUQ198" s="58"/>
      <c r="IUR198" s="58"/>
      <c r="IUS198" s="58"/>
      <c r="IUT198" s="58"/>
      <c r="IUU198" s="58"/>
      <c r="IUV198" s="58"/>
      <c r="IUW198" s="58"/>
      <c r="IUX198" s="58"/>
      <c r="IUY198" s="58"/>
      <c r="IUZ198" s="58"/>
      <c r="IVA198" s="58"/>
      <c r="IVB198" s="58"/>
      <c r="IVC198" s="58"/>
      <c r="IVD198" s="58"/>
      <c r="IVE198" s="58"/>
      <c r="IVF198" s="58"/>
      <c r="IVG198" s="58"/>
      <c r="IVH198" s="58"/>
      <c r="IVI198" s="58"/>
      <c r="IVJ198" s="58"/>
      <c r="IVK198" s="58"/>
      <c r="IVL198" s="58"/>
      <c r="IVM198" s="58"/>
      <c r="IVN198" s="58"/>
      <c r="IVO198" s="58"/>
      <c r="IVP198" s="58"/>
      <c r="IVQ198" s="58"/>
      <c r="IVR198" s="58"/>
      <c r="IVS198" s="58"/>
      <c r="IVT198" s="58"/>
      <c r="IVU198" s="58"/>
      <c r="IVV198" s="58"/>
      <c r="IVW198" s="58"/>
      <c r="IVX198" s="58"/>
      <c r="IVY198" s="58"/>
      <c r="IVZ198" s="58"/>
      <c r="IWA198" s="58"/>
      <c r="IWB198" s="58"/>
      <c r="IWC198" s="58"/>
      <c r="IWD198" s="58"/>
      <c r="IWE198" s="58"/>
      <c r="IWF198" s="58"/>
      <c r="IWG198" s="58"/>
      <c r="IWH198" s="58"/>
      <c r="IWI198" s="58"/>
      <c r="IWJ198" s="58"/>
      <c r="IWK198" s="58"/>
      <c r="IWL198" s="58"/>
      <c r="IWM198" s="58"/>
      <c r="IWN198" s="58"/>
      <c r="IWO198" s="58"/>
      <c r="IWP198" s="58"/>
      <c r="IWQ198" s="58"/>
      <c r="IWR198" s="58"/>
      <c r="IWS198" s="58"/>
      <c r="IWT198" s="58"/>
      <c r="IWU198" s="58"/>
      <c r="IWV198" s="58"/>
      <c r="IWW198" s="58"/>
      <c r="IWX198" s="58"/>
      <c r="IWY198" s="58"/>
      <c r="IWZ198" s="58"/>
      <c r="IXA198" s="58"/>
      <c r="IXB198" s="58"/>
      <c r="IXC198" s="58"/>
      <c r="IXD198" s="58"/>
      <c r="IXE198" s="58"/>
      <c r="IXF198" s="58"/>
      <c r="IXG198" s="58"/>
      <c r="IXH198" s="58"/>
      <c r="IXI198" s="58"/>
      <c r="IXJ198" s="58"/>
      <c r="IXK198" s="58"/>
      <c r="IXL198" s="58"/>
      <c r="IXM198" s="58"/>
      <c r="IXN198" s="58"/>
      <c r="IXO198" s="58"/>
      <c r="IXP198" s="58"/>
      <c r="IXQ198" s="58"/>
      <c r="IXR198" s="58"/>
      <c r="IXS198" s="58"/>
      <c r="IXT198" s="58"/>
      <c r="IXU198" s="58"/>
      <c r="IXV198" s="58"/>
      <c r="IXW198" s="58"/>
      <c r="IXX198" s="58"/>
      <c r="IXY198" s="58"/>
      <c r="IXZ198" s="58"/>
      <c r="IYA198" s="58"/>
      <c r="IYB198" s="58"/>
      <c r="IYC198" s="58"/>
      <c r="IYD198" s="58"/>
      <c r="IYE198" s="58"/>
      <c r="IYF198" s="58"/>
      <c r="IYG198" s="58"/>
      <c r="IYH198" s="58"/>
      <c r="IYI198" s="58"/>
      <c r="IYJ198" s="58"/>
      <c r="IYK198" s="58"/>
      <c r="IYL198" s="58"/>
      <c r="IYM198" s="58"/>
      <c r="IYN198" s="58"/>
      <c r="IYO198" s="58"/>
      <c r="IYP198" s="58"/>
      <c r="IYQ198" s="58"/>
      <c r="IYR198" s="58"/>
      <c r="IYS198" s="58"/>
      <c r="IYT198" s="58"/>
      <c r="IYU198" s="58"/>
      <c r="IYV198" s="58"/>
      <c r="IYW198" s="58"/>
      <c r="IYX198" s="58"/>
      <c r="IYY198" s="58"/>
      <c r="IYZ198" s="58"/>
      <c r="IZA198" s="58"/>
      <c r="IZB198" s="58"/>
      <c r="IZC198" s="58"/>
      <c r="IZD198" s="58"/>
      <c r="IZE198" s="58"/>
      <c r="IZF198" s="58"/>
      <c r="IZG198" s="58"/>
      <c r="IZH198" s="58"/>
      <c r="IZI198" s="58"/>
      <c r="IZJ198" s="58"/>
      <c r="IZK198" s="58"/>
      <c r="IZL198" s="58"/>
      <c r="IZM198" s="58"/>
      <c r="IZN198" s="58"/>
      <c r="IZO198" s="58"/>
      <c r="IZP198" s="58"/>
      <c r="IZQ198" s="58"/>
      <c r="IZR198" s="58"/>
      <c r="IZS198" s="58"/>
      <c r="IZT198" s="58"/>
      <c r="IZU198" s="58"/>
      <c r="IZV198" s="58"/>
      <c r="IZW198" s="58"/>
      <c r="IZX198" s="58"/>
      <c r="IZY198" s="58"/>
      <c r="IZZ198" s="58"/>
      <c r="JAA198" s="58"/>
      <c r="JAB198" s="58"/>
      <c r="JAC198" s="58"/>
      <c r="JAD198" s="58"/>
      <c r="JAE198" s="58"/>
      <c r="JAF198" s="58"/>
      <c r="JAG198" s="58"/>
      <c r="JAH198" s="58"/>
      <c r="JAI198" s="58"/>
      <c r="JAJ198" s="58"/>
      <c r="JAK198" s="58"/>
      <c r="JAL198" s="58"/>
      <c r="JAM198" s="58"/>
      <c r="JAN198" s="58"/>
      <c r="JAO198" s="58"/>
      <c r="JAP198" s="58"/>
      <c r="JAQ198" s="58"/>
      <c r="JAR198" s="58"/>
      <c r="JAS198" s="58"/>
      <c r="JAT198" s="58"/>
      <c r="JAU198" s="58"/>
      <c r="JAV198" s="58"/>
      <c r="JAW198" s="58"/>
      <c r="JAX198" s="58"/>
      <c r="JAY198" s="58"/>
      <c r="JAZ198" s="58"/>
      <c r="JBA198" s="58"/>
      <c r="JBB198" s="58"/>
      <c r="JBC198" s="58"/>
      <c r="JBD198" s="58"/>
      <c r="JBE198" s="58"/>
      <c r="JBF198" s="58"/>
      <c r="JBG198" s="58"/>
      <c r="JBH198" s="58"/>
      <c r="JBI198" s="58"/>
      <c r="JBJ198" s="58"/>
      <c r="JBK198" s="58"/>
      <c r="JBL198" s="58"/>
      <c r="JBM198" s="58"/>
      <c r="JBN198" s="58"/>
      <c r="JBO198" s="58"/>
      <c r="JBP198" s="58"/>
      <c r="JBQ198" s="58"/>
      <c r="JBR198" s="58"/>
      <c r="JBS198" s="58"/>
      <c r="JBT198" s="58"/>
      <c r="JBU198" s="58"/>
      <c r="JBV198" s="58"/>
      <c r="JBW198" s="58"/>
      <c r="JBX198" s="58"/>
      <c r="JBY198" s="58"/>
      <c r="JBZ198" s="58"/>
      <c r="JCA198" s="58"/>
      <c r="JCB198" s="58"/>
      <c r="JCC198" s="58"/>
      <c r="JCD198" s="58"/>
      <c r="JCE198" s="58"/>
      <c r="JCF198" s="58"/>
      <c r="JCG198" s="58"/>
      <c r="JCH198" s="58"/>
      <c r="JCI198" s="58"/>
      <c r="JCJ198" s="58"/>
      <c r="JCK198" s="58"/>
      <c r="JCL198" s="58"/>
      <c r="JCM198" s="58"/>
      <c r="JCN198" s="58"/>
      <c r="JCO198" s="58"/>
      <c r="JCP198" s="58"/>
      <c r="JCQ198" s="58"/>
      <c r="JCR198" s="58"/>
      <c r="JCS198" s="58"/>
      <c r="JCT198" s="58"/>
      <c r="JCU198" s="58"/>
      <c r="JCV198" s="58"/>
      <c r="JCW198" s="58"/>
      <c r="JCX198" s="58"/>
      <c r="JCY198" s="58"/>
      <c r="JCZ198" s="58"/>
      <c r="JDA198" s="58"/>
      <c r="JDB198" s="58"/>
      <c r="JDC198" s="58"/>
      <c r="JDD198" s="58"/>
      <c r="JDE198" s="58"/>
      <c r="JDF198" s="58"/>
      <c r="JDG198" s="58"/>
      <c r="JDH198" s="58"/>
      <c r="JDI198" s="58"/>
      <c r="JDJ198" s="58"/>
      <c r="JDK198" s="58"/>
      <c r="JDL198" s="58"/>
      <c r="JDM198" s="58"/>
      <c r="JDN198" s="58"/>
      <c r="JDO198" s="58"/>
      <c r="JDP198" s="58"/>
      <c r="JDQ198" s="58"/>
      <c r="JDR198" s="58"/>
      <c r="JDS198" s="58"/>
      <c r="JDT198" s="58"/>
      <c r="JDU198" s="58"/>
      <c r="JDV198" s="58"/>
      <c r="JDW198" s="58"/>
      <c r="JDX198" s="58"/>
      <c r="JDY198" s="58"/>
      <c r="JDZ198" s="58"/>
      <c r="JEA198" s="58"/>
      <c r="JEB198" s="58"/>
      <c r="JEC198" s="58"/>
      <c r="JED198" s="58"/>
      <c r="JEE198" s="58"/>
      <c r="JEF198" s="58"/>
      <c r="JEG198" s="58"/>
      <c r="JEH198" s="58"/>
      <c r="JEI198" s="58"/>
      <c r="JEJ198" s="58"/>
      <c r="JEK198" s="58"/>
      <c r="JEL198" s="58"/>
      <c r="JEM198" s="58"/>
      <c r="JEN198" s="58"/>
      <c r="JEO198" s="58"/>
      <c r="JEP198" s="58"/>
      <c r="JEQ198" s="58"/>
      <c r="JER198" s="58"/>
      <c r="JES198" s="58"/>
      <c r="JET198" s="58"/>
      <c r="JEU198" s="58"/>
      <c r="JEV198" s="58"/>
      <c r="JEW198" s="58"/>
      <c r="JEX198" s="58"/>
      <c r="JEY198" s="58"/>
      <c r="JEZ198" s="58"/>
      <c r="JFA198" s="58"/>
      <c r="JFB198" s="58"/>
      <c r="JFC198" s="58"/>
      <c r="JFD198" s="58"/>
      <c r="JFE198" s="58"/>
      <c r="JFF198" s="58"/>
      <c r="JFG198" s="58"/>
      <c r="JFH198" s="58"/>
      <c r="JFI198" s="58"/>
      <c r="JFJ198" s="58"/>
      <c r="JFK198" s="58"/>
      <c r="JFL198" s="58"/>
      <c r="JFM198" s="58"/>
      <c r="JFN198" s="58"/>
      <c r="JFO198" s="58"/>
      <c r="JFP198" s="58"/>
      <c r="JFQ198" s="58"/>
      <c r="JFR198" s="58"/>
      <c r="JFS198" s="58"/>
      <c r="JFT198" s="58"/>
      <c r="JFU198" s="58"/>
      <c r="JFV198" s="58"/>
      <c r="JFW198" s="58"/>
      <c r="JFX198" s="58"/>
      <c r="JFY198" s="58"/>
      <c r="JFZ198" s="58"/>
      <c r="JGA198" s="58"/>
      <c r="JGB198" s="58"/>
      <c r="JGC198" s="58"/>
      <c r="JGD198" s="58"/>
      <c r="JGE198" s="58"/>
      <c r="JGF198" s="58"/>
      <c r="JGG198" s="58"/>
      <c r="JGH198" s="58"/>
      <c r="JGI198" s="58"/>
      <c r="JGJ198" s="58"/>
      <c r="JGK198" s="58"/>
      <c r="JGL198" s="58"/>
      <c r="JGM198" s="58"/>
      <c r="JGN198" s="58"/>
      <c r="JGO198" s="58"/>
      <c r="JGP198" s="58"/>
      <c r="JGQ198" s="58"/>
      <c r="JGR198" s="58"/>
      <c r="JGS198" s="58"/>
      <c r="JGT198" s="58"/>
      <c r="JGU198" s="58"/>
      <c r="JGV198" s="58"/>
      <c r="JGW198" s="58"/>
      <c r="JGX198" s="58"/>
      <c r="JGY198" s="58"/>
      <c r="JGZ198" s="58"/>
      <c r="JHA198" s="58"/>
      <c r="JHB198" s="58"/>
      <c r="JHC198" s="58"/>
      <c r="JHD198" s="58"/>
      <c r="JHE198" s="58"/>
      <c r="JHF198" s="58"/>
      <c r="JHG198" s="58"/>
      <c r="JHH198" s="58"/>
      <c r="JHI198" s="58"/>
      <c r="JHJ198" s="58"/>
      <c r="JHK198" s="58"/>
      <c r="JHL198" s="58"/>
      <c r="JHM198" s="58"/>
      <c r="JHN198" s="58"/>
      <c r="JHO198" s="58"/>
      <c r="JHP198" s="58"/>
      <c r="JHQ198" s="58"/>
      <c r="JHR198" s="58"/>
      <c r="JHS198" s="58"/>
      <c r="JHT198" s="58"/>
      <c r="JHU198" s="58"/>
      <c r="JHV198" s="58"/>
      <c r="JHW198" s="58"/>
      <c r="JHX198" s="58"/>
      <c r="JHY198" s="58"/>
      <c r="JHZ198" s="58"/>
      <c r="JIA198" s="58"/>
      <c r="JIB198" s="58"/>
      <c r="JIC198" s="58"/>
      <c r="JID198" s="58"/>
      <c r="JIE198" s="58"/>
      <c r="JIF198" s="58"/>
      <c r="JIG198" s="58"/>
      <c r="JIH198" s="58"/>
      <c r="JII198" s="58"/>
      <c r="JIJ198" s="58"/>
      <c r="JIK198" s="58"/>
      <c r="JIL198" s="58"/>
      <c r="JIM198" s="58"/>
      <c r="JIN198" s="58"/>
      <c r="JIO198" s="58"/>
      <c r="JIP198" s="58"/>
      <c r="JIQ198" s="58"/>
      <c r="JIR198" s="58"/>
      <c r="JIS198" s="58"/>
      <c r="JIT198" s="58"/>
      <c r="JIU198" s="58"/>
      <c r="JIV198" s="58"/>
      <c r="JIW198" s="58"/>
      <c r="JIX198" s="58"/>
      <c r="JIY198" s="58"/>
      <c r="JIZ198" s="58"/>
      <c r="JJA198" s="58"/>
      <c r="JJB198" s="58"/>
      <c r="JJC198" s="58"/>
      <c r="JJD198" s="58"/>
      <c r="JJE198" s="58"/>
      <c r="JJF198" s="58"/>
      <c r="JJG198" s="58"/>
      <c r="JJH198" s="58"/>
      <c r="JJI198" s="58"/>
      <c r="JJJ198" s="58"/>
      <c r="JJK198" s="58"/>
      <c r="JJL198" s="58"/>
      <c r="JJM198" s="58"/>
      <c r="JJN198" s="58"/>
      <c r="JJO198" s="58"/>
      <c r="JJP198" s="58"/>
      <c r="JJQ198" s="58"/>
      <c r="JJR198" s="58"/>
      <c r="JJS198" s="58"/>
      <c r="JJT198" s="58"/>
      <c r="JJU198" s="58"/>
      <c r="JJV198" s="58"/>
      <c r="JJW198" s="58"/>
      <c r="JJX198" s="58"/>
      <c r="JJY198" s="58"/>
      <c r="JJZ198" s="58"/>
      <c r="JKA198" s="58"/>
      <c r="JKB198" s="58"/>
      <c r="JKC198" s="58"/>
      <c r="JKD198" s="58"/>
      <c r="JKE198" s="58"/>
      <c r="JKF198" s="58"/>
      <c r="JKG198" s="58"/>
      <c r="JKH198" s="58"/>
      <c r="JKI198" s="58"/>
      <c r="JKJ198" s="58"/>
      <c r="JKK198" s="58"/>
      <c r="JKL198" s="58"/>
      <c r="JKM198" s="58"/>
      <c r="JKN198" s="58"/>
      <c r="JKO198" s="58"/>
      <c r="JKP198" s="58"/>
      <c r="JKQ198" s="58"/>
      <c r="JKR198" s="58"/>
      <c r="JKS198" s="58"/>
      <c r="JKT198" s="58"/>
      <c r="JKU198" s="58"/>
      <c r="JKV198" s="58"/>
      <c r="JKW198" s="58"/>
      <c r="JKX198" s="58"/>
      <c r="JKY198" s="58"/>
      <c r="JKZ198" s="58"/>
      <c r="JLA198" s="58"/>
      <c r="JLB198" s="58"/>
      <c r="JLC198" s="58"/>
      <c r="JLD198" s="58"/>
      <c r="JLE198" s="58"/>
      <c r="JLF198" s="58"/>
      <c r="JLG198" s="58"/>
      <c r="JLH198" s="58"/>
      <c r="JLI198" s="58"/>
      <c r="JLJ198" s="58"/>
      <c r="JLK198" s="58"/>
      <c r="JLL198" s="58"/>
      <c r="JLM198" s="58"/>
      <c r="JLN198" s="58"/>
      <c r="JLO198" s="58"/>
      <c r="JLP198" s="58"/>
      <c r="JLQ198" s="58"/>
      <c r="JLR198" s="58"/>
      <c r="JLS198" s="58"/>
      <c r="JLT198" s="58"/>
      <c r="JLU198" s="58"/>
      <c r="JLV198" s="58"/>
      <c r="JLW198" s="58"/>
      <c r="JLX198" s="58"/>
      <c r="JLY198" s="58"/>
      <c r="JLZ198" s="58"/>
      <c r="JMA198" s="58"/>
      <c r="JMB198" s="58"/>
      <c r="JMC198" s="58"/>
      <c r="JMD198" s="58"/>
      <c r="JME198" s="58"/>
      <c r="JMF198" s="58"/>
      <c r="JMG198" s="58"/>
      <c r="JMH198" s="58"/>
      <c r="JMI198" s="58"/>
      <c r="JMJ198" s="58"/>
      <c r="JMK198" s="58"/>
      <c r="JML198" s="58"/>
      <c r="JMM198" s="58"/>
      <c r="JMN198" s="58"/>
      <c r="JMO198" s="58"/>
      <c r="JMP198" s="58"/>
      <c r="JMQ198" s="58"/>
      <c r="JMR198" s="58"/>
      <c r="JMS198" s="58"/>
      <c r="JMT198" s="58"/>
      <c r="JMU198" s="58"/>
      <c r="JMV198" s="58"/>
      <c r="JMW198" s="58"/>
      <c r="JMX198" s="58"/>
      <c r="JMY198" s="58"/>
      <c r="JMZ198" s="58"/>
      <c r="JNA198" s="58"/>
      <c r="JNB198" s="58"/>
      <c r="JNC198" s="58"/>
      <c r="JND198" s="58"/>
      <c r="JNE198" s="58"/>
      <c r="JNF198" s="58"/>
      <c r="JNG198" s="58"/>
      <c r="JNH198" s="58"/>
      <c r="JNI198" s="58"/>
      <c r="JNJ198" s="58"/>
      <c r="JNK198" s="58"/>
      <c r="JNL198" s="58"/>
      <c r="JNM198" s="58"/>
      <c r="JNN198" s="58"/>
      <c r="JNO198" s="58"/>
      <c r="JNP198" s="58"/>
      <c r="JNQ198" s="58"/>
      <c r="JNR198" s="58"/>
      <c r="JNS198" s="58"/>
      <c r="JNT198" s="58"/>
      <c r="JNU198" s="58"/>
      <c r="JNV198" s="58"/>
      <c r="JNW198" s="58"/>
      <c r="JNX198" s="58"/>
      <c r="JNY198" s="58"/>
      <c r="JNZ198" s="58"/>
      <c r="JOA198" s="58"/>
      <c r="JOB198" s="58"/>
      <c r="JOC198" s="58"/>
      <c r="JOD198" s="58"/>
      <c r="JOE198" s="58"/>
      <c r="JOF198" s="58"/>
      <c r="JOG198" s="58"/>
      <c r="JOH198" s="58"/>
      <c r="JOI198" s="58"/>
      <c r="JOJ198" s="58"/>
      <c r="JOK198" s="58"/>
      <c r="JOL198" s="58"/>
      <c r="JOM198" s="58"/>
      <c r="JON198" s="58"/>
      <c r="JOO198" s="58"/>
      <c r="JOP198" s="58"/>
      <c r="JOQ198" s="58"/>
      <c r="JOR198" s="58"/>
      <c r="JOS198" s="58"/>
      <c r="JOT198" s="58"/>
      <c r="JOU198" s="58"/>
      <c r="JOV198" s="58"/>
      <c r="JOW198" s="58"/>
      <c r="JOX198" s="58"/>
      <c r="JOY198" s="58"/>
      <c r="JOZ198" s="58"/>
      <c r="JPA198" s="58"/>
      <c r="JPB198" s="58"/>
      <c r="JPC198" s="58"/>
      <c r="JPD198" s="58"/>
      <c r="JPE198" s="58"/>
      <c r="JPF198" s="58"/>
      <c r="JPG198" s="58"/>
      <c r="JPH198" s="58"/>
      <c r="JPI198" s="58"/>
      <c r="JPJ198" s="58"/>
      <c r="JPK198" s="58"/>
      <c r="JPL198" s="58"/>
      <c r="JPM198" s="58"/>
      <c r="JPN198" s="58"/>
      <c r="JPO198" s="58"/>
      <c r="JPP198" s="58"/>
      <c r="JPQ198" s="58"/>
      <c r="JPR198" s="58"/>
      <c r="JPS198" s="58"/>
      <c r="JPT198" s="58"/>
      <c r="JPU198" s="58"/>
      <c r="JPV198" s="58"/>
      <c r="JPW198" s="58"/>
      <c r="JPX198" s="58"/>
      <c r="JPY198" s="58"/>
      <c r="JPZ198" s="58"/>
      <c r="JQA198" s="58"/>
      <c r="JQB198" s="58"/>
      <c r="JQC198" s="58"/>
      <c r="JQD198" s="58"/>
      <c r="JQE198" s="58"/>
      <c r="JQF198" s="58"/>
      <c r="JQG198" s="58"/>
      <c r="JQH198" s="58"/>
      <c r="JQI198" s="58"/>
      <c r="JQJ198" s="58"/>
      <c r="JQK198" s="58"/>
      <c r="JQL198" s="58"/>
      <c r="JQM198" s="58"/>
      <c r="JQN198" s="58"/>
      <c r="JQO198" s="58"/>
      <c r="JQP198" s="58"/>
      <c r="JQQ198" s="58"/>
      <c r="JQR198" s="58"/>
      <c r="JQS198" s="58"/>
      <c r="JQT198" s="58"/>
      <c r="JQU198" s="58"/>
      <c r="JQV198" s="58"/>
      <c r="JQW198" s="58"/>
      <c r="JQX198" s="58"/>
      <c r="JQY198" s="58"/>
      <c r="JQZ198" s="58"/>
      <c r="JRA198" s="58"/>
      <c r="JRB198" s="58"/>
      <c r="JRC198" s="58"/>
      <c r="JRD198" s="58"/>
      <c r="JRE198" s="58"/>
      <c r="JRF198" s="58"/>
      <c r="JRG198" s="58"/>
      <c r="JRH198" s="58"/>
      <c r="JRI198" s="58"/>
      <c r="JRJ198" s="58"/>
      <c r="JRK198" s="58"/>
      <c r="JRL198" s="58"/>
      <c r="JRM198" s="58"/>
      <c r="JRN198" s="58"/>
      <c r="JRO198" s="58"/>
      <c r="JRP198" s="58"/>
      <c r="JRQ198" s="58"/>
      <c r="JRR198" s="58"/>
      <c r="JRS198" s="58"/>
      <c r="JRT198" s="58"/>
      <c r="JRU198" s="58"/>
      <c r="JRV198" s="58"/>
      <c r="JRW198" s="58"/>
      <c r="JRX198" s="58"/>
      <c r="JRY198" s="58"/>
      <c r="JRZ198" s="58"/>
      <c r="JSA198" s="58"/>
      <c r="JSB198" s="58"/>
      <c r="JSC198" s="58"/>
      <c r="JSD198" s="58"/>
      <c r="JSE198" s="58"/>
      <c r="JSF198" s="58"/>
      <c r="JSG198" s="58"/>
      <c r="JSH198" s="58"/>
      <c r="JSI198" s="58"/>
      <c r="JSJ198" s="58"/>
      <c r="JSK198" s="58"/>
      <c r="JSL198" s="58"/>
      <c r="JSM198" s="58"/>
      <c r="JSN198" s="58"/>
      <c r="JSO198" s="58"/>
      <c r="JSP198" s="58"/>
      <c r="JSQ198" s="58"/>
      <c r="JSR198" s="58"/>
      <c r="JSS198" s="58"/>
      <c r="JST198" s="58"/>
      <c r="JSU198" s="58"/>
      <c r="JSV198" s="58"/>
      <c r="JSW198" s="58"/>
      <c r="JSX198" s="58"/>
      <c r="JSY198" s="58"/>
      <c r="JSZ198" s="58"/>
      <c r="JTA198" s="58"/>
      <c r="JTB198" s="58"/>
      <c r="JTC198" s="58"/>
      <c r="JTD198" s="58"/>
      <c r="JTE198" s="58"/>
      <c r="JTF198" s="58"/>
      <c r="JTG198" s="58"/>
      <c r="JTH198" s="58"/>
      <c r="JTI198" s="58"/>
      <c r="JTJ198" s="58"/>
      <c r="JTK198" s="58"/>
      <c r="JTL198" s="58"/>
      <c r="JTM198" s="58"/>
      <c r="JTN198" s="58"/>
      <c r="JTO198" s="58"/>
      <c r="JTP198" s="58"/>
      <c r="JTQ198" s="58"/>
      <c r="JTR198" s="58"/>
      <c r="JTS198" s="58"/>
      <c r="JTT198" s="58"/>
      <c r="JTU198" s="58"/>
      <c r="JTV198" s="58"/>
      <c r="JTW198" s="58"/>
      <c r="JTX198" s="58"/>
      <c r="JTY198" s="58"/>
      <c r="JTZ198" s="58"/>
      <c r="JUA198" s="58"/>
      <c r="JUB198" s="58"/>
      <c r="JUC198" s="58"/>
      <c r="JUD198" s="58"/>
      <c r="JUE198" s="58"/>
      <c r="JUF198" s="58"/>
      <c r="JUG198" s="58"/>
      <c r="JUH198" s="58"/>
      <c r="JUI198" s="58"/>
      <c r="JUJ198" s="58"/>
      <c r="JUK198" s="58"/>
      <c r="JUL198" s="58"/>
      <c r="JUM198" s="58"/>
      <c r="JUN198" s="58"/>
      <c r="JUO198" s="58"/>
      <c r="JUP198" s="58"/>
      <c r="JUQ198" s="58"/>
      <c r="JUR198" s="58"/>
      <c r="JUS198" s="58"/>
      <c r="JUT198" s="58"/>
      <c r="JUU198" s="58"/>
      <c r="JUV198" s="58"/>
      <c r="JUW198" s="58"/>
      <c r="JUX198" s="58"/>
      <c r="JUY198" s="58"/>
      <c r="JUZ198" s="58"/>
      <c r="JVA198" s="58"/>
      <c r="JVB198" s="58"/>
      <c r="JVC198" s="58"/>
      <c r="JVD198" s="58"/>
      <c r="JVE198" s="58"/>
      <c r="JVF198" s="58"/>
      <c r="JVG198" s="58"/>
      <c r="JVH198" s="58"/>
      <c r="JVI198" s="58"/>
      <c r="JVJ198" s="58"/>
      <c r="JVK198" s="58"/>
      <c r="JVL198" s="58"/>
      <c r="JVM198" s="58"/>
      <c r="JVN198" s="58"/>
      <c r="JVO198" s="58"/>
      <c r="JVP198" s="58"/>
      <c r="JVQ198" s="58"/>
      <c r="JVR198" s="58"/>
      <c r="JVS198" s="58"/>
      <c r="JVT198" s="58"/>
      <c r="JVU198" s="58"/>
      <c r="JVV198" s="58"/>
      <c r="JVW198" s="58"/>
      <c r="JVX198" s="58"/>
      <c r="JVY198" s="58"/>
      <c r="JVZ198" s="58"/>
      <c r="JWA198" s="58"/>
      <c r="JWB198" s="58"/>
      <c r="JWC198" s="58"/>
      <c r="JWD198" s="58"/>
      <c r="JWE198" s="58"/>
      <c r="JWF198" s="58"/>
      <c r="JWG198" s="58"/>
      <c r="JWH198" s="58"/>
      <c r="JWI198" s="58"/>
      <c r="JWJ198" s="58"/>
      <c r="JWK198" s="58"/>
      <c r="JWL198" s="58"/>
      <c r="JWM198" s="58"/>
      <c r="JWN198" s="58"/>
      <c r="JWO198" s="58"/>
      <c r="JWP198" s="58"/>
      <c r="JWQ198" s="58"/>
      <c r="JWR198" s="58"/>
      <c r="JWS198" s="58"/>
      <c r="JWT198" s="58"/>
      <c r="JWU198" s="58"/>
      <c r="JWV198" s="58"/>
      <c r="JWW198" s="58"/>
      <c r="JWX198" s="58"/>
      <c r="JWY198" s="58"/>
      <c r="JWZ198" s="58"/>
      <c r="JXA198" s="58"/>
      <c r="JXB198" s="58"/>
      <c r="JXC198" s="58"/>
      <c r="JXD198" s="58"/>
      <c r="JXE198" s="58"/>
      <c r="JXF198" s="58"/>
      <c r="JXG198" s="58"/>
      <c r="JXH198" s="58"/>
      <c r="JXI198" s="58"/>
      <c r="JXJ198" s="58"/>
      <c r="JXK198" s="58"/>
      <c r="JXL198" s="58"/>
      <c r="JXM198" s="58"/>
      <c r="JXN198" s="58"/>
      <c r="JXO198" s="58"/>
      <c r="JXP198" s="58"/>
      <c r="JXQ198" s="58"/>
      <c r="JXR198" s="58"/>
      <c r="JXS198" s="58"/>
      <c r="JXT198" s="58"/>
      <c r="JXU198" s="58"/>
      <c r="JXV198" s="58"/>
      <c r="JXW198" s="58"/>
      <c r="JXX198" s="58"/>
      <c r="JXY198" s="58"/>
      <c r="JXZ198" s="58"/>
      <c r="JYA198" s="58"/>
      <c r="JYB198" s="58"/>
      <c r="JYC198" s="58"/>
      <c r="JYD198" s="58"/>
      <c r="JYE198" s="58"/>
      <c r="JYF198" s="58"/>
      <c r="JYG198" s="58"/>
      <c r="JYH198" s="58"/>
      <c r="JYI198" s="58"/>
      <c r="JYJ198" s="58"/>
      <c r="JYK198" s="58"/>
      <c r="JYL198" s="58"/>
      <c r="JYM198" s="58"/>
      <c r="JYN198" s="58"/>
      <c r="JYO198" s="58"/>
      <c r="JYP198" s="58"/>
      <c r="JYQ198" s="58"/>
      <c r="JYR198" s="58"/>
      <c r="JYS198" s="58"/>
      <c r="JYT198" s="58"/>
      <c r="JYU198" s="58"/>
      <c r="JYV198" s="58"/>
      <c r="JYW198" s="58"/>
      <c r="JYX198" s="58"/>
      <c r="JYY198" s="58"/>
      <c r="JYZ198" s="58"/>
      <c r="JZA198" s="58"/>
      <c r="JZB198" s="58"/>
      <c r="JZC198" s="58"/>
      <c r="JZD198" s="58"/>
      <c r="JZE198" s="58"/>
      <c r="JZF198" s="58"/>
      <c r="JZG198" s="58"/>
      <c r="JZH198" s="58"/>
      <c r="JZI198" s="58"/>
      <c r="JZJ198" s="58"/>
      <c r="JZK198" s="58"/>
      <c r="JZL198" s="58"/>
      <c r="JZM198" s="58"/>
      <c r="JZN198" s="58"/>
      <c r="JZO198" s="58"/>
      <c r="JZP198" s="58"/>
      <c r="JZQ198" s="58"/>
      <c r="JZR198" s="58"/>
      <c r="JZS198" s="58"/>
      <c r="JZT198" s="58"/>
      <c r="JZU198" s="58"/>
      <c r="JZV198" s="58"/>
      <c r="JZW198" s="58"/>
      <c r="JZX198" s="58"/>
      <c r="JZY198" s="58"/>
      <c r="JZZ198" s="58"/>
      <c r="KAA198" s="58"/>
      <c r="KAB198" s="58"/>
      <c r="KAC198" s="58"/>
      <c r="KAD198" s="58"/>
      <c r="KAE198" s="58"/>
      <c r="KAF198" s="58"/>
      <c r="KAG198" s="58"/>
      <c r="KAH198" s="58"/>
      <c r="KAI198" s="58"/>
      <c r="KAJ198" s="58"/>
      <c r="KAK198" s="58"/>
      <c r="KAL198" s="58"/>
      <c r="KAM198" s="58"/>
      <c r="KAN198" s="58"/>
      <c r="KAO198" s="58"/>
      <c r="KAP198" s="58"/>
      <c r="KAQ198" s="58"/>
      <c r="KAR198" s="58"/>
      <c r="KAS198" s="58"/>
      <c r="KAT198" s="58"/>
      <c r="KAU198" s="58"/>
      <c r="KAV198" s="58"/>
      <c r="KAW198" s="58"/>
      <c r="KAX198" s="58"/>
      <c r="KAY198" s="58"/>
      <c r="KAZ198" s="58"/>
      <c r="KBA198" s="58"/>
      <c r="KBB198" s="58"/>
      <c r="KBC198" s="58"/>
      <c r="KBD198" s="58"/>
      <c r="KBE198" s="58"/>
      <c r="KBF198" s="58"/>
      <c r="KBG198" s="58"/>
      <c r="KBH198" s="58"/>
      <c r="KBI198" s="58"/>
      <c r="KBJ198" s="58"/>
      <c r="KBK198" s="58"/>
      <c r="KBL198" s="58"/>
      <c r="KBM198" s="58"/>
      <c r="KBN198" s="58"/>
      <c r="KBO198" s="58"/>
      <c r="KBP198" s="58"/>
      <c r="KBQ198" s="58"/>
      <c r="KBR198" s="58"/>
      <c r="KBS198" s="58"/>
      <c r="KBT198" s="58"/>
      <c r="KBU198" s="58"/>
      <c r="KBV198" s="58"/>
      <c r="KBW198" s="58"/>
      <c r="KBX198" s="58"/>
      <c r="KBY198" s="58"/>
      <c r="KBZ198" s="58"/>
      <c r="KCA198" s="58"/>
      <c r="KCB198" s="58"/>
      <c r="KCC198" s="58"/>
      <c r="KCD198" s="58"/>
      <c r="KCE198" s="58"/>
      <c r="KCF198" s="58"/>
      <c r="KCG198" s="58"/>
      <c r="KCH198" s="58"/>
      <c r="KCI198" s="58"/>
      <c r="KCJ198" s="58"/>
      <c r="KCK198" s="58"/>
      <c r="KCL198" s="58"/>
      <c r="KCM198" s="58"/>
      <c r="KCN198" s="58"/>
      <c r="KCO198" s="58"/>
      <c r="KCP198" s="58"/>
      <c r="KCQ198" s="58"/>
      <c r="KCR198" s="58"/>
      <c r="KCS198" s="58"/>
      <c r="KCT198" s="58"/>
      <c r="KCU198" s="58"/>
      <c r="KCV198" s="58"/>
      <c r="KCW198" s="58"/>
      <c r="KCX198" s="58"/>
      <c r="KCY198" s="58"/>
      <c r="KCZ198" s="58"/>
      <c r="KDA198" s="58"/>
      <c r="KDB198" s="58"/>
      <c r="KDC198" s="58"/>
      <c r="KDD198" s="58"/>
      <c r="KDE198" s="58"/>
      <c r="KDF198" s="58"/>
      <c r="KDG198" s="58"/>
      <c r="KDH198" s="58"/>
      <c r="KDI198" s="58"/>
      <c r="KDJ198" s="58"/>
      <c r="KDK198" s="58"/>
      <c r="KDL198" s="58"/>
      <c r="KDM198" s="58"/>
      <c r="KDN198" s="58"/>
      <c r="KDO198" s="58"/>
      <c r="KDP198" s="58"/>
      <c r="KDQ198" s="58"/>
      <c r="KDR198" s="58"/>
      <c r="KDS198" s="58"/>
      <c r="KDT198" s="58"/>
      <c r="KDU198" s="58"/>
      <c r="KDV198" s="58"/>
      <c r="KDW198" s="58"/>
      <c r="KDX198" s="58"/>
      <c r="KDY198" s="58"/>
      <c r="KDZ198" s="58"/>
      <c r="KEA198" s="58"/>
      <c r="KEB198" s="58"/>
      <c r="KEC198" s="58"/>
      <c r="KED198" s="58"/>
      <c r="KEE198" s="58"/>
      <c r="KEF198" s="58"/>
      <c r="KEG198" s="58"/>
      <c r="KEH198" s="58"/>
      <c r="KEI198" s="58"/>
      <c r="KEJ198" s="58"/>
      <c r="KEK198" s="58"/>
      <c r="KEL198" s="58"/>
      <c r="KEM198" s="58"/>
      <c r="KEN198" s="58"/>
      <c r="KEO198" s="58"/>
      <c r="KEP198" s="58"/>
      <c r="KEQ198" s="58"/>
      <c r="KER198" s="58"/>
      <c r="KES198" s="58"/>
      <c r="KET198" s="58"/>
      <c r="KEU198" s="58"/>
      <c r="KEV198" s="58"/>
      <c r="KEW198" s="58"/>
      <c r="KEX198" s="58"/>
      <c r="KEY198" s="58"/>
      <c r="KEZ198" s="58"/>
      <c r="KFA198" s="58"/>
      <c r="KFB198" s="58"/>
      <c r="KFC198" s="58"/>
      <c r="KFD198" s="58"/>
      <c r="KFE198" s="58"/>
      <c r="KFF198" s="58"/>
      <c r="KFG198" s="58"/>
      <c r="KFH198" s="58"/>
      <c r="KFI198" s="58"/>
      <c r="KFJ198" s="58"/>
      <c r="KFK198" s="58"/>
      <c r="KFL198" s="58"/>
      <c r="KFM198" s="58"/>
      <c r="KFN198" s="58"/>
      <c r="KFO198" s="58"/>
      <c r="KFP198" s="58"/>
      <c r="KFQ198" s="58"/>
      <c r="KFR198" s="58"/>
      <c r="KFS198" s="58"/>
      <c r="KFT198" s="58"/>
      <c r="KFU198" s="58"/>
      <c r="KFV198" s="58"/>
      <c r="KFW198" s="58"/>
      <c r="KFX198" s="58"/>
      <c r="KFY198" s="58"/>
      <c r="KFZ198" s="58"/>
      <c r="KGA198" s="58"/>
      <c r="KGB198" s="58"/>
      <c r="KGC198" s="58"/>
      <c r="KGD198" s="58"/>
      <c r="KGE198" s="58"/>
      <c r="KGF198" s="58"/>
      <c r="KGG198" s="58"/>
      <c r="KGH198" s="58"/>
      <c r="KGI198" s="58"/>
      <c r="KGJ198" s="58"/>
      <c r="KGK198" s="58"/>
      <c r="KGL198" s="58"/>
      <c r="KGM198" s="58"/>
      <c r="KGN198" s="58"/>
      <c r="KGO198" s="58"/>
      <c r="KGP198" s="58"/>
      <c r="KGQ198" s="58"/>
      <c r="KGR198" s="58"/>
      <c r="KGS198" s="58"/>
      <c r="KGT198" s="58"/>
      <c r="KGU198" s="58"/>
      <c r="KGV198" s="58"/>
      <c r="KGW198" s="58"/>
      <c r="KGX198" s="58"/>
      <c r="KGY198" s="58"/>
      <c r="KGZ198" s="58"/>
      <c r="KHA198" s="58"/>
      <c r="KHB198" s="58"/>
      <c r="KHC198" s="58"/>
      <c r="KHD198" s="58"/>
      <c r="KHE198" s="58"/>
      <c r="KHF198" s="58"/>
      <c r="KHG198" s="58"/>
      <c r="KHH198" s="58"/>
      <c r="KHI198" s="58"/>
      <c r="KHJ198" s="58"/>
      <c r="KHK198" s="58"/>
      <c r="KHL198" s="58"/>
      <c r="KHM198" s="58"/>
      <c r="KHN198" s="58"/>
      <c r="KHO198" s="58"/>
      <c r="KHP198" s="58"/>
      <c r="KHQ198" s="58"/>
      <c r="KHR198" s="58"/>
      <c r="KHS198" s="58"/>
      <c r="KHT198" s="58"/>
      <c r="KHU198" s="58"/>
      <c r="KHV198" s="58"/>
      <c r="KHW198" s="58"/>
      <c r="KHX198" s="58"/>
      <c r="KHY198" s="58"/>
      <c r="KHZ198" s="58"/>
      <c r="KIA198" s="58"/>
      <c r="KIB198" s="58"/>
      <c r="KIC198" s="58"/>
      <c r="KID198" s="58"/>
      <c r="KIE198" s="58"/>
      <c r="KIF198" s="58"/>
      <c r="KIG198" s="58"/>
      <c r="KIH198" s="58"/>
      <c r="KII198" s="58"/>
      <c r="KIJ198" s="58"/>
      <c r="KIK198" s="58"/>
      <c r="KIL198" s="58"/>
      <c r="KIM198" s="58"/>
      <c r="KIN198" s="58"/>
      <c r="KIO198" s="58"/>
      <c r="KIP198" s="58"/>
      <c r="KIQ198" s="58"/>
      <c r="KIR198" s="58"/>
      <c r="KIS198" s="58"/>
      <c r="KIT198" s="58"/>
      <c r="KIU198" s="58"/>
      <c r="KIV198" s="58"/>
      <c r="KIW198" s="58"/>
      <c r="KIX198" s="58"/>
      <c r="KIY198" s="58"/>
      <c r="KIZ198" s="58"/>
      <c r="KJA198" s="58"/>
      <c r="KJB198" s="58"/>
      <c r="KJC198" s="58"/>
      <c r="KJD198" s="58"/>
      <c r="KJE198" s="58"/>
      <c r="KJF198" s="58"/>
      <c r="KJG198" s="58"/>
      <c r="KJH198" s="58"/>
      <c r="KJI198" s="58"/>
      <c r="KJJ198" s="58"/>
      <c r="KJK198" s="58"/>
      <c r="KJL198" s="58"/>
      <c r="KJM198" s="58"/>
      <c r="KJN198" s="58"/>
      <c r="KJO198" s="58"/>
      <c r="KJP198" s="58"/>
      <c r="KJQ198" s="58"/>
      <c r="KJR198" s="58"/>
      <c r="KJS198" s="58"/>
      <c r="KJT198" s="58"/>
      <c r="KJU198" s="58"/>
      <c r="KJV198" s="58"/>
      <c r="KJW198" s="58"/>
      <c r="KJX198" s="58"/>
      <c r="KJY198" s="58"/>
      <c r="KJZ198" s="58"/>
      <c r="KKA198" s="58"/>
      <c r="KKB198" s="58"/>
      <c r="KKC198" s="58"/>
      <c r="KKD198" s="58"/>
      <c r="KKE198" s="58"/>
      <c r="KKF198" s="58"/>
      <c r="KKG198" s="58"/>
      <c r="KKH198" s="58"/>
      <c r="KKI198" s="58"/>
      <c r="KKJ198" s="58"/>
      <c r="KKK198" s="58"/>
      <c r="KKL198" s="58"/>
      <c r="KKM198" s="58"/>
      <c r="KKN198" s="58"/>
      <c r="KKO198" s="58"/>
      <c r="KKP198" s="58"/>
      <c r="KKQ198" s="58"/>
      <c r="KKR198" s="58"/>
      <c r="KKS198" s="58"/>
      <c r="KKT198" s="58"/>
      <c r="KKU198" s="58"/>
      <c r="KKV198" s="58"/>
      <c r="KKW198" s="58"/>
      <c r="KKX198" s="58"/>
      <c r="KKY198" s="58"/>
      <c r="KKZ198" s="58"/>
      <c r="KLA198" s="58"/>
      <c r="KLB198" s="58"/>
      <c r="KLC198" s="58"/>
      <c r="KLD198" s="58"/>
      <c r="KLE198" s="58"/>
      <c r="KLF198" s="58"/>
      <c r="KLG198" s="58"/>
      <c r="KLH198" s="58"/>
      <c r="KLI198" s="58"/>
      <c r="KLJ198" s="58"/>
      <c r="KLK198" s="58"/>
      <c r="KLL198" s="58"/>
      <c r="KLM198" s="58"/>
      <c r="KLN198" s="58"/>
      <c r="KLO198" s="58"/>
      <c r="KLP198" s="58"/>
      <c r="KLQ198" s="58"/>
      <c r="KLR198" s="58"/>
      <c r="KLS198" s="58"/>
      <c r="KLT198" s="58"/>
      <c r="KLU198" s="58"/>
      <c r="KLV198" s="58"/>
      <c r="KLW198" s="58"/>
      <c r="KLX198" s="58"/>
      <c r="KLY198" s="58"/>
      <c r="KLZ198" s="58"/>
      <c r="KMA198" s="58"/>
      <c r="KMB198" s="58"/>
      <c r="KMC198" s="58"/>
      <c r="KMD198" s="58"/>
      <c r="KME198" s="58"/>
      <c r="KMF198" s="58"/>
      <c r="KMG198" s="58"/>
      <c r="KMH198" s="58"/>
      <c r="KMI198" s="58"/>
      <c r="KMJ198" s="58"/>
      <c r="KMK198" s="58"/>
      <c r="KML198" s="58"/>
      <c r="KMM198" s="58"/>
      <c r="KMN198" s="58"/>
      <c r="KMO198" s="58"/>
      <c r="KMP198" s="58"/>
      <c r="KMQ198" s="58"/>
      <c r="KMR198" s="58"/>
      <c r="KMS198" s="58"/>
      <c r="KMT198" s="58"/>
      <c r="KMU198" s="58"/>
      <c r="KMV198" s="58"/>
      <c r="KMW198" s="58"/>
      <c r="KMX198" s="58"/>
      <c r="KMY198" s="58"/>
      <c r="KMZ198" s="58"/>
      <c r="KNA198" s="58"/>
      <c r="KNB198" s="58"/>
      <c r="KNC198" s="58"/>
      <c r="KND198" s="58"/>
      <c r="KNE198" s="58"/>
      <c r="KNF198" s="58"/>
      <c r="KNG198" s="58"/>
      <c r="KNH198" s="58"/>
      <c r="KNI198" s="58"/>
      <c r="KNJ198" s="58"/>
      <c r="KNK198" s="58"/>
      <c r="KNL198" s="58"/>
      <c r="KNM198" s="58"/>
      <c r="KNN198" s="58"/>
      <c r="KNO198" s="58"/>
      <c r="KNP198" s="58"/>
      <c r="KNQ198" s="58"/>
      <c r="KNR198" s="58"/>
      <c r="KNS198" s="58"/>
      <c r="KNT198" s="58"/>
      <c r="KNU198" s="58"/>
      <c r="KNV198" s="58"/>
      <c r="KNW198" s="58"/>
      <c r="KNX198" s="58"/>
      <c r="KNY198" s="58"/>
      <c r="KNZ198" s="58"/>
      <c r="KOA198" s="58"/>
      <c r="KOB198" s="58"/>
      <c r="KOC198" s="58"/>
      <c r="KOD198" s="58"/>
      <c r="KOE198" s="58"/>
      <c r="KOF198" s="58"/>
      <c r="KOG198" s="58"/>
      <c r="KOH198" s="58"/>
      <c r="KOI198" s="58"/>
      <c r="KOJ198" s="58"/>
      <c r="KOK198" s="58"/>
      <c r="KOL198" s="58"/>
      <c r="KOM198" s="58"/>
      <c r="KON198" s="58"/>
      <c r="KOO198" s="58"/>
      <c r="KOP198" s="58"/>
      <c r="KOQ198" s="58"/>
      <c r="KOR198" s="58"/>
      <c r="KOS198" s="58"/>
      <c r="KOT198" s="58"/>
      <c r="KOU198" s="58"/>
      <c r="KOV198" s="58"/>
      <c r="KOW198" s="58"/>
      <c r="KOX198" s="58"/>
      <c r="KOY198" s="58"/>
      <c r="KOZ198" s="58"/>
      <c r="KPA198" s="58"/>
      <c r="KPB198" s="58"/>
      <c r="KPC198" s="58"/>
      <c r="KPD198" s="58"/>
      <c r="KPE198" s="58"/>
      <c r="KPF198" s="58"/>
      <c r="KPG198" s="58"/>
      <c r="KPH198" s="58"/>
      <c r="KPI198" s="58"/>
      <c r="KPJ198" s="58"/>
      <c r="KPK198" s="58"/>
      <c r="KPL198" s="58"/>
      <c r="KPM198" s="58"/>
      <c r="KPN198" s="58"/>
      <c r="KPO198" s="58"/>
      <c r="KPP198" s="58"/>
      <c r="KPQ198" s="58"/>
      <c r="KPR198" s="58"/>
      <c r="KPS198" s="58"/>
      <c r="KPT198" s="58"/>
      <c r="KPU198" s="58"/>
      <c r="KPV198" s="58"/>
      <c r="KPW198" s="58"/>
      <c r="KPX198" s="58"/>
      <c r="KPY198" s="58"/>
      <c r="KPZ198" s="58"/>
      <c r="KQA198" s="58"/>
      <c r="KQB198" s="58"/>
      <c r="KQC198" s="58"/>
      <c r="KQD198" s="58"/>
      <c r="KQE198" s="58"/>
      <c r="KQF198" s="58"/>
      <c r="KQG198" s="58"/>
      <c r="KQH198" s="58"/>
      <c r="KQI198" s="58"/>
      <c r="KQJ198" s="58"/>
      <c r="KQK198" s="58"/>
      <c r="KQL198" s="58"/>
      <c r="KQM198" s="58"/>
      <c r="KQN198" s="58"/>
      <c r="KQO198" s="58"/>
      <c r="KQP198" s="58"/>
      <c r="KQQ198" s="58"/>
      <c r="KQR198" s="58"/>
      <c r="KQS198" s="58"/>
      <c r="KQT198" s="58"/>
      <c r="KQU198" s="58"/>
      <c r="KQV198" s="58"/>
      <c r="KQW198" s="58"/>
      <c r="KQX198" s="58"/>
      <c r="KQY198" s="58"/>
      <c r="KQZ198" s="58"/>
      <c r="KRA198" s="58"/>
      <c r="KRB198" s="58"/>
      <c r="KRC198" s="58"/>
      <c r="KRD198" s="58"/>
      <c r="KRE198" s="58"/>
      <c r="KRF198" s="58"/>
      <c r="KRG198" s="58"/>
      <c r="KRH198" s="58"/>
      <c r="KRI198" s="58"/>
      <c r="KRJ198" s="58"/>
      <c r="KRK198" s="58"/>
      <c r="KRL198" s="58"/>
      <c r="KRM198" s="58"/>
      <c r="KRN198" s="58"/>
      <c r="KRO198" s="58"/>
      <c r="KRP198" s="58"/>
      <c r="KRQ198" s="58"/>
      <c r="KRR198" s="58"/>
      <c r="KRS198" s="58"/>
      <c r="KRT198" s="58"/>
      <c r="KRU198" s="58"/>
      <c r="KRV198" s="58"/>
      <c r="KRW198" s="58"/>
      <c r="KRX198" s="58"/>
      <c r="KRY198" s="58"/>
      <c r="KRZ198" s="58"/>
      <c r="KSA198" s="58"/>
      <c r="KSB198" s="58"/>
      <c r="KSC198" s="58"/>
      <c r="KSD198" s="58"/>
      <c r="KSE198" s="58"/>
      <c r="KSF198" s="58"/>
      <c r="KSG198" s="58"/>
      <c r="KSH198" s="58"/>
      <c r="KSI198" s="58"/>
      <c r="KSJ198" s="58"/>
      <c r="KSK198" s="58"/>
      <c r="KSL198" s="58"/>
      <c r="KSM198" s="58"/>
      <c r="KSN198" s="58"/>
      <c r="KSO198" s="58"/>
      <c r="KSP198" s="58"/>
      <c r="KSQ198" s="58"/>
      <c r="KSR198" s="58"/>
      <c r="KSS198" s="58"/>
      <c r="KST198" s="58"/>
      <c r="KSU198" s="58"/>
      <c r="KSV198" s="58"/>
      <c r="KSW198" s="58"/>
      <c r="KSX198" s="58"/>
      <c r="KSY198" s="58"/>
      <c r="KSZ198" s="58"/>
      <c r="KTA198" s="58"/>
      <c r="KTB198" s="58"/>
      <c r="KTC198" s="58"/>
      <c r="KTD198" s="58"/>
      <c r="KTE198" s="58"/>
      <c r="KTF198" s="58"/>
      <c r="KTG198" s="58"/>
      <c r="KTH198" s="58"/>
      <c r="KTI198" s="58"/>
      <c r="KTJ198" s="58"/>
      <c r="KTK198" s="58"/>
      <c r="KTL198" s="58"/>
      <c r="KTM198" s="58"/>
      <c r="KTN198" s="58"/>
      <c r="KTO198" s="58"/>
      <c r="KTP198" s="58"/>
      <c r="KTQ198" s="58"/>
      <c r="KTR198" s="58"/>
      <c r="KTS198" s="58"/>
      <c r="KTT198" s="58"/>
      <c r="KTU198" s="58"/>
      <c r="KTV198" s="58"/>
      <c r="KTW198" s="58"/>
      <c r="KTX198" s="58"/>
      <c r="KTY198" s="58"/>
      <c r="KTZ198" s="58"/>
      <c r="KUA198" s="58"/>
      <c r="KUB198" s="58"/>
      <c r="KUC198" s="58"/>
      <c r="KUD198" s="58"/>
      <c r="KUE198" s="58"/>
      <c r="KUF198" s="58"/>
      <c r="KUG198" s="58"/>
      <c r="KUH198" s="58"/>
      <c r="KUI198" s="58"/>
      <c r="KUJ198" s="58"/>
      <c r="KUK198" s="58"/>
      <c r="KUL198" s="58"/>
      <c r="KUM198" s="58"/>
      <c r="KUN198" s="58"/>
      <c r="KUO198" s="58"/>
      <c r="KUP198" s="58"/>
      <c r="KUQ198" s="58"/>
      <c r="KUR198" s="58"/>
      <c r="KUS198" s="58"/>
      <c r="KUT198" s="58"/>
      <c r="KUU198" s="58"/>
      <c r="KUV198" s="58"/>
      <c r="KUW198" s="58"/>
      <c r="KUX198" s="58"/>
      <c r="KUY198" s="58"/>
      <c r="KUZ198" s="58"/>
      <c r="KVA198" s="58"/>
      <c r="KVB198" s="58"/>
      <c r="KVC198" s="58"/>
      <c r="KVD198" s="58"/>
      <c r="KVE198" s="58"/>
      <c r="KVF198" s="58"/>
      <c r="KVG198" s="58"/>
      <c r="KVH198" s="58"/>
      <c r="KVI198" s="58"/>
      <c r="KVJ198" s="58"/>
      <c r="KVK198" s="58"/>
      <c r="KVL198" s="58"/>
      <c r="KVM198" s="58"/>
      <c r="KVN198" s="58"/>
      <c r="KVO198" s="58"/>
      <c r="KVP198" s="58"/>
      <c r="KVQ198" s="58"/>
      <c r="KVR198" s="58"/>
      <c r="KVS198" s="58"/>
      <c r="KVT198" s="58"/>
      <c r="KVU198" s="58"/>
      <c r="KVV198" s="58"/>
      <c r="KVW198" s="58"/>
      <c r="KVX198" s="58"/>
      <c r="KVY198" s="58"/>
      <c r="KVZ198" s="58"/>
      <c r="KWA198" s="58"/>
      <c r="KWB198" s="58"/>
      <c r="KWC198" s="58"/>
      <c r="KWD198" s="58"/>
      <c r="KWE198" s="58"/>
      <c r="KWF198" s="58"/>
      <c r="KWG198" s="58"/>
      <c r="KWH198" s="58"/>
      <c r="KWI198" s="58"/>
      <c r="KWJ198" s="58"/>
      <c r="KWK198" s="58"/>
      <c r="KWL198" s="58"/>
      <c r="KWM198" s="58"/>
      <c r="KWN198" s="58"/>
      <c r="KWO198" s="58"/>
      <c r="KWP198" s="58"/>
      <c r="KWQ198" s="58"/>
      <c r="KWR198" s="58"/>
      <c r="KWS198" s="58"/>
      <c r="KWT198" s="58"/>
      <c r="KWU198" s="58"/>
      <c r="KWV198" s="58"/>
      <c r="KWW198" s="58"/>
      <c r="KWX198" s="58"/>
      <c r="KWY198" s="58"/>
      <c r="KWZ198" s="58"/>
      <c r="KXA198" s="58"/>
      <c r="KXB198" s="58"/>
      <c r="KXC198" s="58"/>
      <c r="KXD198" s="58"/>
      <c r="KXE198" s="58"/>
      <c r="KXF198" s="58"/>
      <c r="KXG198" s="58"/>
      <c r="KXH198" s="58"/>
      <c r="KXI198" s="58"/>
      <c r="KXJ198" s="58"/>
      <c r="KXK198" s="58"/>
      <c r="KXL198" s="58"/>
      <c r="KXM198" s="58"/>
      <c r="KXN198" s="58"/>
      <c r="KXO198" s="58"/>
      <c r="KXP198" s="58"/>
      <c r="KXQ198" s="58"/>
      <c r="KXR198" s="58"/>
      <c r="KXS198" s="58"/>
      <c r="KXT198" s="58"/>
      <c r="KXU198" s="58"/>
      <c r="KXV198" s="58"/>
      <c r="KXW198" s="58"/>
      <c r="KXX198" s="58"/>
      <c r="KXY198" s="58"/>
      <c r="KXZ198" s="58"/>
      <c r="KYA198" s="58"/>
      <c r="KYB198" s="58"/>
      <c r="KYC198" s="58"/>
      <c r="KYD198" s="58"/>
      <c r="KYE198" s="58"/>
      <c r="KYF198" s="58"/>
      <c r="KYG198" s="58"/>
      <c r="KYH198" s="58"/>
      <c r="KYI198" s="58"/>
      <c r="KYJ198" s="58"/>
      <c r="KYK198" s="58"/>
      <c r="KYL198" s="58"/>
      <c r="KYM198" s="58"/>
      <c r="KYN198" s="58"/>
      <c r="KYO198" s="58"/>
      <c r="KYP198" s="58"/>
      <c r="KYQ198" s="58"/>
      <c r="KYR198" s="58"/>
      <c r="KYS198" s="58"/>
      <c r="KYT198" s="58"/>
      <c r="KYU198" s="58"/>
      <c r="KYV198" s="58"/>
      <c r="KYW198" s="58"/>
      <c r="KYX198" s="58"/>
      <c r="KYY198" s="58"/>
      <c r="KYZ198" s="58"/>
      <c r="KZA198" s="58"/>
      <c r="KZB198" s="58"/>
      <c r="KZC198" s="58"/>
      <c r="KZD198" s="58"/>
      <c r="KZE198" s="58"/>
      <c r="KZF198" s="58"/>
      <c r="KZG198" s="58"/>
      <c r="KZH198" s="58"/>
      <c r="KZI198" s="58"/>
      <c r="KZJ198" s="58"/>
      <c r="KZK198" s="58"/>
      <c r="KZL198" s="58"/>
      <c r="KZM198" s="58"/>
      <c r="KZN198" s="58"/>
      <c r="KZO198" s="58"/>
      <c r="KZP198" s="58"/>
      <c r="KZQ198" s="58"/>
      <c r="KZR198" s="58"/>
      <c r="KZS198" s="58"/>
      <c r="KZT198" s="58"/>
      <c r="KZU198" s="58"/>
      <c r="KZV198" s="58"/>
      <c r="KZW198" s="58"/>
      <c r="KZX198" s="58"/>
      <c r="KZY198" s="58"/>
      <c r="KZZ198" s="58"/>
      <c r="LAA198" s="58"/>
      <c r="LAB198" s="58"/>
      <c r="LAC198" s="58"/>
      <c r="LAD198" s="58"/>
      <c r="LAE198" s="58"/>
      <c r="LAF198" s="58"/>
      <c r="LAG198" s="58"/>
      <c r="LAH198" s="58"/>
      <c r="LAI198" s="58"/>
      <c r="LAJ198" s="58"/>
      <c r="LAK198" s="58"/>
      <c r="LAL198" s="58"/>
      <c r="LAM198" s="58"/>
      <c r="LAN198" s="58"/>
      <c r="LAO198" s="58"/>
      <c r="LAP198" s="58"/>
      <c r="LAQ198" s="58"/>
      <c r="LAR198" s="58"/>
      <c r="LAS198" s="58"/>
      <c r="LAT198" s="58"/>
      <c r="LAU198" s="58"/>
      <c r="LAV198" s="58"/>
      <c r="LAW198" s="58"/>
      <c r="LAX198" s="58"/>
      <c r="LAY198" s="58"/>
      <c r="LAZ198" s="58"/>
      <c r="LBA198" s="58"/>
      <c r="LBB198" s="58"/>
      <c r="LBC198" s="58"/>
      <c r="LBD198" s="58"/>
      <c r="LBE198" s="58"/>
      <c r="LBF198" s="58"/>
      <c r="LBG198" s="58"/>
      <c r="LBH198" s="58"/>
      <c r="LBI198" s="58"/>
      <c r="LBJ198" s="58"/>
      <c r="LBK198" s="58"/>
      <c r="LBL198" s="58"/>
      <c r="LBM198" s="58"/>
      <c r="LBN198" s="58"/>
      <c r="LBO198" s="58"/>
      <c r="LBP198" s="58"/>
      <c r="LBQ198" s="58"/>
      <c r="LBR198" s="58"/>
      <c r="LBS198" s="58"/>
      <c r="LBT198" s="58"/>
      <c r="LBU198" s="58"/>
      <c r="LBV198" s="58"/>
      <c r="LBW198" s="58"/>
      <c r="LBX198" s="58"/>
      <c r="LBY198" s="58"/>
      <c r="LBZ198" s="58"/>
      <c r="LCA198" s="58"/>
      <c r="LCB198" s="58"/>
      <c r="LCC198" s="58"/>
      <c r="LCD198" s="58"/>
      <c r="LCE198" s="58"/>
      <c r="LCF198" s="58"/>
      <c r="LCG198" s="58"/>
      <c r="LCH198" s="58"/>
      <c r="LCI198" s="58"/>
      <c r="LCJ198" s="58"/>
      <c r="LCK198" s="58"/>
      <c r="LCL198" s="58"/>
      <c r="LCM198" s="58"/>
      <c r="LCN198" s="58"/>
      <c r="LCO198" s="58"/>
      <c r="LCP198" s="58"/>
      <c r="LCQ198" s="58"/>
      <c r="LCR198" s="58"/>
      <c r="LCS198" s="58"/>
      <c r="LCT198" s="58"/>
      <c r="LCU198" s="58"/>
      <c r="LCV198" s="58"/>
      <c r="LCW198" s="58"/>
      <c r="LCX198" s="58"/>
      <c r="LCY198" s="58"/>
      <c r="LCZ198" s="58"/>
      <c r="LDA198" s="58"/>
      <c r="LDB198" s="58"/>
      <c r="LDC198" s="58"/>
      <c r="LDD198" s="58"/>
      <c r="LDE198" s="58"/>
      <c r="LDF198" s="58"/>
      <c r="LDG198" s="58"/>
      <c r="LDH198" s="58"/>
      <c r="LDI198" s="58"/>
      <c r="LDJ198" s="58"/>
      <c r="LDK198" s="58"/>
      <c r="LDL198" s="58"/>
      <c r="LDM198" s="58"/>
      <c r="LDN198" s="58"/>
      <c r="LDO198" s="58"/>
      <c r="LDP198" s="58"/>
      <c r="LDQ198" s="58"/>
      <c r="LDR198" s="58"/>
      <c r="LDS198" s="58"/>
      <c r="LDT198" s="58"/>
      <c r="LDU198" s="58"/>
      <c r="LDV198" s="58"/>
      <c r="LDW198" s="58"/>
      <c r="LDX198" s="58"/>
      <c r="LDY198" s="58"/>
      <c r="LDZ198" s="58"/>
      <c r="LEA198" s="58"/>
      <c r="LEB198" s="58"/>
      <c r="LEC198" s="58"/>
      <c r="LED198" s="58"/>
      <c r="LEE198" s="58"/>
      <c r="LEF198" s="58"/>
      <c r="LEG198" s="58"/>
      <c r="LEH198" s="58"/>
      <c r="LEI198" s="58"/>
      <c r="LEJ198" s="58"/>
      <c r="LEK198" s="58"/>
      <c r="LEL198" s="58"/>
      <c r="LEM198" s="58"/>
      <c r="LEN198" s="58"/>
      <c r="LEO198" s="58"/>
      <c r="LEP198" s="58"/>
      <c r="LEQ198" s="58"/>
      <c r="LER198" s="58"/>
      <c r="LES198" s="58"/>
      <c r="LET198" s="58"/>
      <c r="LEU198" s="58"/>
      <c r="LEV198" s="58"/>
      <c r="LEW198" s="58"/>
      <c r="LEX198" s="58"/>
      <c r="LEY198" s="58"/>
      <c r="LEZ198" s="58"/>
      <c r="LFA198" s="58"/>
      <c r="LFB198" s="58"/>
      <c r="LFC198" s="58"/>
      <c r="LFD198" s="58"/>
      <c r="LFE198" s="58"/>
      <c r="LFF198" s="58"/>
      <c r="LFG198" s="58"/>
      <c r="LFH198" s="58"/>
      <c r="LFI198" s="58"/>
      <c r="LFJ198" s="58"/>
      <c r="LFK198" s="58"/>
      <c r="LFL198" s="58"/>
      <c r="LFM198" s="58"/>
      <c r="LFN198" s="58"/>
      <c r="LFO198" s="58"/>
      <c r="LFP198" s="58"/>
      <c r="LFQ198" s="58"/>
      <c r="LFR198" s="58"/>
      <c r="LFS198" s="58"/>
      <c r="LFT198" s="58"/>
      <c r="LFU198" s="58"/>
      <c r="LFV198" s="58"/>
      <c r="LFW198" s="58"/>
      <c r="LFX198" s="58"/>
      <c r="LFY198" s="58"/>
      <c r="LFZ198" s="58"/>
      <c r="LGA198" s="58"/>
      <c r="LGB198" s="58"/>
      <c r="LGC198" s="58"/>
      <c r="LGD198" s="58"/>
      <c r="LGE198" s="58"/>
      <c r="LGF198" s="58"/>
      <c r="LGG198" s="58"/>
      <c r="LGH198" s="58"/>
      <c r="LGI198" s="58"/>
      <c r="LGJ198" s="58"/>
      <c r="LGK198" s="58"/>
      <c r="LGL198" s="58"/>
      <c r="LGM198" s="58"/>
      <c r="LGN198" s="58"/>
      <c r="LGO198" s="58"/>
      <c r="LGP198" s="58"/>
      <c r="LGQ198" s="58"/>
      <c r="LGR198" s="58"/>
      <c r="LGS198" s="58"/>
      <c r="LGT198" s="58"/>
      <c r="LGU198" s="58"/>
      <c r="LGV198" s="58"/>
      <c r="LGW198" s="58"/>
      <c r="LGX198" s="58"/>
      <c r="LGY198" s="58"/>
      <c r="LGZ198" s="58"/>
      <c r="LHA198" s="58"/>
      <c r="LHB198" s="58"/>
      <c r="LHC198" s="58"/>
      <c r="LHD198" s="58"/>
      <c r="LHE198" s="58"/>
      <c r="LHF198" s="58"/>
      <c r="LHG198" s="58"/>
      <c r="LHH198" s="58"/>
      <c r="LHI198" s="58"/>
      <c r="LHJ198" s="58"/>
      <c r="LHK198" s="58"/>
      <c r="LHL198" s="58"/>
      <c r="LHM198" s="58"/>
      <c r="LHN198" s="58"/>
      <c r="LHO198" s="58"/>
      <c r="LHP198" s="58"/>
      <c r="LHQ198" s="58"/>
      <c r="LHR198" s="58"/>
      <c r="LHS198" s="58"/>
      <c r="LHT198" s="58"/>
      <c r="LHU198" s="58"/>
      <c r="LHV198" s="58"/>
      <c r="LHW198" s="58"/>
      <c r="LHX198" s="58"/>
      <c r="LHY198" s="58"/>
      <c r="LHZ198" s="58"/>
      <c r="LIA198" s="58"/>
      <c r="LIB198" s="58"/>
      <c r="LIC198" s="58"/>
      <c r="LID198" s="58"/>
      <c r="LIE198" s="58"/>
      <c r="LIF198" s="58"/>
      <c r="LIG198" s="58"/>
      <c r="LIH198" s="58"/>
      <c r="LII198" s="58"/>
      <c r="LIJ198" s="58"/>
      <c r="LIK198" s="58"/>
      <c r="LIL198" s="58"/>
      <c r="LIM198" s="58"/>
      <c r="LIN198" s="58"/>
      <c r="LIO198" s="58"/>
      <c r="LIP198" s="58"/>
      <c r="LIQ198" s="58"/>
      <c r="LIR198" s="58"/>
      <c r="LIS198" s="58"/>
      <c r="LIT198" s="58"/>
      <c r="LIU198" s="58"/>
      <c r="LIV198" s="58"/>
      <c r="LIW198" s="58"/>
      <c r="LIX198" s="58"/>
      <c r="LIY198" s="58"/>
      <c r="LIZ198" s="58"/>
      <c r="LJA198" s="58"/>
      <c r="LJB198" s="58"/>
      <c r="LJC198" s="58"/>
      <c r="LJD198" s="58"/>
      <c r="LJE198" s="58"/>
      <c r="LJF198" s="58"/>
      <c r="LJG198" s="58"/>
      <c r="LJH198" s="58"/>
      <c r="LJI198" s="58"/>
      <c r="LJJ198" s="58"/>
      <c r="LJK198" s="58"/>
      <c r="LJL198" s="58"/>
      <c r="LJM198" s="58"/>
      <c r="LJN198" s="58"/>
      <c r="LJO198" s="58"/>
      <c r="LJP198" s="58"/>
      <c r="LJQ198" s="58"/>
      <c r="LJR198" s="58"/>
      <c r="LJS198" s="58"/>
      <c r="LJT198" s="58"/>
      <c r="LJU198" s="58"/>
      <c r="LJV198" s="58"/>
      <c r="LJW198" s="58"/>
      <c r="LJX198" s="58"/>
      <c r="LJY198" s="58"/>
      <c r="LJZ198" s="58"/>
      <c r="LKA198" s="58"/>
      <c r="LKB198" s="58"/>
      <c r="LKC198" s="58"/>
      <c r="LKD198" s="58"/>
      <c r="LKE198" s="58"/>
      <c r="LKF198" s="58"/>
      <c r="LKG198" s="58"/>
      <c r="LKH198" s="58"/>
      <c r="LKI198" s="58"/>
      <c r="LKJ198" s="58"/>
      <c r="LKK198" s="58"/>
      <c r="LKL198" s="58"/>
      <c r="LKM198" s="58"/>
      <c r="LKN198" s="58"/>
      <c r="LKO198" s="58"/>
      <c r="LKP198" s="58"/>
      <c r="LKQ198" s="58"/>
      <c r="LKR198" s="58"/>
      <c r="LKS198" s="58"/>
      <c r="LKT198" s="58"/>
      <c r="LKU198" s="58"/>
      <c r="LKV198" s="58"/>
      <c r="LKW198" s="58"/>
      <c r="LKX198" s="58"/>
      <c r="LKY198" s="58"/>
      <c r="LKZ198" s="58"/>
      <c r="LLA198" s="58"/>
      <c r="LLB198" s="58"/>
      <c r="LLC198" s="58"/>
      <c r="LLD198" s="58"/>
      <c r="LLE198" s="58"/>
      <c r="LLF198" s="58"/>
      <c r="LLG198" s="58"/>
      <c r="LLH198" s="58"/>
      <c r="LLI198" s="58"/>
      <c r="LLJ198" s="58"/>
      <c r="LLK198" s="58"/>
      <c r="LLL198" s="58"/>
      <c r="LLM198" s="58"/>
      <c r="LLN198" s="58"/>
      <c r="LLO198" s="58"/>
      <c r="LLP198" s="58"/>
      <c r="LLQ198" s="58"/>
      <c r="LLR198" s="58"/>
      <c r="LLS198" s="58"/>
      <c r="LLT198" s="58"/>
      <c r="LLU198" s="58"/>
      <c r="LLV198" s="58"/>
      <c r="LLW198" s="58"/>
      <c r="LLX198" s="58"/>
      <c r="LLY198" s="58"/>
      <c r="LLZ198" s="58"/>
      <c r="LMA198" s="58"/>
      <c r="LMB198" s="58"/>
      <c r="LMC198" s="58"/>
      <c r="LMD198" s="58"/>
      <c r="LME198" s="58"/>
      <c r="LMF198" s="58"/>
      <c r="LMG198" s="58"/>
      <c r="LMH198" s="58"/>
      <c r="LMI198" s="58"/>
      <c r="LMJ198" s="58"/>
      <c r="LMK198" s="58"/>
      <c r="LML198" s="58"/>
      <c r="LMM198" s="58"/>
      <c r="LMN198" s="58"/>
      <c r="LMO198" s="58"/>
      <c r="LMP198" s="58"/>
      <c r="LMQ198" s="58"/>
      <c r="LMR198" s="58"/>
      <c r="LMS198" s="58"/>
      <c r="LMT198" s="58"/>
      <c r="LMU198" s="58"/>
      <c r="LMV198" s="58"/>
      <c r="LMW198" s="58"/>
      <c r="LMX198" s="58"/>
      <c r="LMY198" s="58"/>
      <c r="LMZ198" s="58"/>
      <c r="LNA198" s="58"/>
      <c r="LNB198" s="58"/>
      <c r="LNC198" s="58"/>
      <c r="LND198" s="58"/>
      <c r="LNE198" s="58"/>
      <c r="LNF198" s="58"/>
      <c r="LNG198" s="58"/>
      <c r="LNH198" s="58"/>
      <c r="LNI198" s="58"/>
      <c r="LNJ198" s="58"/>
      <c r="LNK198" s="58"/>
      <c r="LNL198" s="58"/>
      <c r="LNM198" s="58"/>
      <c r="LNN198" s="58"/>
      <c r="LNO198" s="58"/>
      <c r="LNP198" s="58"/>
      <c r="LNQ198" s="58"/>
      <c r="LNR198" s="58"/>
      <c r="LNS198" s="58"/>
      <c r="LNT198" s="58"/>
      <c r="LNU198" s="58"/>
      <c r="LNV198" s="58"/>
      <c r="LNW198" s="58"/>
      <c r="LNX198" s="58"/>
      <c r="LNY198" s="58"/>
      <c r="LNZ198" s="58"/>
      <c r="LOA198" s="58"/>
      <c r="LOB198" s="58"/>
      <c r="LOC198" s="58"/>
      <c r="LOD198" s="58"/>
      <c r="LOE198" s="58"/>
      <c r="LOF198" s="58"/>
      <c r="LOG198" s="58"/>
      <c r="LOH198" s="58"/>
      <c r="LOI198" s="58"/>
      <c r="LOJ198" s="58"/>
      <c r="LOK198" s="58"/>
      <c r="LOL198" s="58"/>
      <c r="LOM198" s="58"/>
      <c r="LON198" s="58"/>
      <c r="LOO198" s="58"/>
      <c r="LOP198" s="58"/>
      <c r="LOQ198" s="58"/>
      <c r="LOR198" s="58"/>
      <c r="LOS198" s="58"/>
      <c r="LOT198" s="58"/>
      <c r="LOU198" s="58"/>
      <c r="LOV198" s="58"/>
      <c r="LOW198" s="58"/>
      <c r="LOX198" s="58"/>
      <c r="LOY198" s="58"/>
      <c r="LOZ198" s="58"/>
      <c r="LPA198" s="58"/>
      <c r="LPB198" s="58"/>
      <c r="LPC198" s="58"/>
      <c r="LPD198" s="58"/>
      <c r="LPE198" s="58"/>
      <c r="LPF198" s="58"/>
      <c r="LPG198" s="58"/>
      <c r="LPH198" s="58"/>
      <c r="LPI198" s="58"/>
      <c r="LPJ198" s="58"/>
      <c r="LPK198" s="58"/>
      <c r="LPL198" s="58"/>
      <c r="LPM198" s="58"/>
      <c r="LPN198" s="58"/>
      <c r="LPO198" s="58"/>
      <c r="LPP198" s="58"/>
      <c r="LPQ198" s="58"/>
      <c r="LPR198" s="58"/>
      <c r="LPS198" s="58"/>
      <c r="LPT198" s="58"/>
      <c r="LPU198" s="58"/>
      <c r="LPV198" s="58"/>
      <c r="LPW198" s="58"/>
      <c r="LPX198" s="58"/>
      <c r="LPY198" s="58"/>
      <c r="LPZ198" s="58"/>
      <c r="LQA198" s="58"/>
      <c r="LQB198" s="58"/>
      <c r="LQC198" s="58"/>
      <c r="LQD198" s="58"/>
      <c r="LQE198" s="58"/>
      <c r="LQF198" s="58"/>
      <c r="LQG198" s="58"/>
      <c r="LQH198" s="58"/>
      <c r="LQI198" s="58"/>
      <c r="LQJ198" s="58"/>
      <c r="LQK198" s="58"/>
      <c r="LQL198" s="58"/>
      <c r="LQM198" s="58"/>
      <c r="LQN198" s="58"/>
      <c r="LQO198" s="58"/>
      <c r="LQP198" s="58"/>
      <c r="LQQ198" s="58"/>
      <c r="LQR198" s="58"/>
      <c r="LQS198" s="58"/>
      <c r="LQT198" s="58"/>
      <c r="LQU198" s="58"/>
      <c r="LQV198" s="58"/>
      <c r="LQW198" s="58"/>
      <c r="LQX198" s="58"/>
      <c r="LQY198" s="58"/>
      <c r="LQZ198" s="58"/>
      <c r="LRA198" s="58"/>
      <c r="LRB198" s="58"/>
      <c r="LRC198" s="58"/>
      <c r="LRD198" s="58"/>
      <c r="LRE198" s="58"/>
      <c r="LRF198" s="58"/>
      <c r="LRG198" s="58"/>
      <c r="LRH198" s="58"/>
      <c r="LRI198" s="58"/>
      <c r="LRJ198" s="58"/>
      <c r="LRK198" s="58"/>
      <c r="LRL198" s="58"/>
      <c r="LRM198" s="58"/>
      <c r="LRN198" s="58"/>
      <c r="LRO198" s="58"/>
      <c r="LRP198" s="58"/>
      <c r="LRQ198" s="58"/>
      <c r="LRR198" s="58"/>
      <c r="LRS198" s="58"/>
      <c r="LRT198" s="58"/>
      <c r="LRU198" s="58"/>
      <c r="LRV198" s="58"/>
      <c r="LRW198" s="58"/>
      <c r="LRX198" s="58"/>
      <c r="LRY198" s="58"/>
      <c r="LRZ198" s="58"/>
      <c r="LSA198" s="58"/>
      <c r="LSB198" s="58"/>
      <c r="LSC198" s="58"/>
      <c r="LSD198" s="58"/>
      <c r="LSE198" s="58"/>
      <c r="LSF198" s="58"/>
      <c r="LSG198" s="58"/>
      <c r="LSH198" s="58"/>
      <c r="LSI198" s="58"/>
      <c r="LSJ198" s="58"/>
      <c r="LSK198" s="58"/>
      <c r="LSL198" s="58"/>
      <c r="LSM198" s="58"/>
      <c r="LSN198" s="58"/>
      <c r="LSO198" s="58"/>
      <c r="LSP198" s="58"/>
      <c r="LSQ198" s="58"/>
      <c r="LSR198" s="58"/>
      <c r="LSS198" s="58"/>
      <c r="LST198" s="58"/>
      <c r="LSU198" s="58"/>
      <c r="LSV198" s="58"/>
      <c r="LSW198" s="58"/>
      <c r="LSX198" s="58"/>
      <c r="LSY198" s="58"/>
      <c r="LSZ198" s="58"/>
      <c r="LTA198" s="58"/>
      <c r="LTB198" s="58"/>
      <c r="LTC198" s="58"/>
      <c r="LTD198" s="58"/>
      <c r="LTE198" s="58"/>
      <c r="LTF198" s="58"/>
      <c r="LTG198" s="58"/>
      <c r="LTH198" s="58"/>
      <c r="LTI198" s="58"/>
      <c r="LTJ198" s="58"/>
      <c r="LTK198" s="58"/>
      <c r="LTL198" s="58"/>
      <c r="LTM198" s="58"/>
      <c r="LTN198" s="58"/>
      <c r="LTO198" s="58"/>
      <c r="LTP198" s="58"/>
      <c r="LTQ198" s="58"/>
      <c r="LTR198" s="58"/>
      <c r="LTS198" s="58"/>
      <c r="LTT198" s="58"/>
      <c r="LTU198" s="58"/>
      <c r="LTV198" s="58"/>
      <c r="LTW198" s="58"/>
      <c r="LTX198" s="58"/>
      <c r="LTY198" s="58"/>
      <c r="LTZ198" s="58"/>
      <c r="LUA198" s="58"/>
      <c r="LUB198" s="58"/>
      <c r="LUC198" s="58"/>
      <c r="LUD198" s="58"/>
      <c r="LUE198" s="58"/>
      <c r="LUF198" s="58"/>
      <c r="LUG198" s="58"/>
      <c r="LUH198" s="58"/>
      <c r="LUI198" s="58"/>
      <c r="LUJ198" s="58"/>
      <c r="LUK198" s="58"/>
      <c r="LUL198" s="58"/>
      <c r="LUM198" s="58"/>
      <c r="LUN198" s="58"/>
      <c r="LUO198" s="58"/>
      <c r="LUP198" s="58"/>
      <c r="LUQ198" s="58"/>
      <c r="LUR198" s="58"/>
      <c r="LUS198" s="58"/>
      <c r="LUT198" s="58"/>
      <c r="LUU198" s="58"/>
      <c r="LUV198" s="58"/>
      <c r="LUW198" s="58"/>
      <c r="LUX198" s="58"/>
      <c r="LUY198" s="58"/>
      <c r="LUZ198" s="58"/>
      <c r="LVA198" s="58"/>
      <c r="LVB198" s="58"/>
      <c r="LVC198" s="58"/>
      <c r="LVD198" s="58"/>
      <c r="LVE198" s="58"/>
      <c r="LVF198" s="58"/>
      <c r="LVG198" s="58"/>
      <c r="LVH198" s="58"/>
      <c r="LVI198" s="58"/>
      <c r="LVJ198" s="58"/>
      <c r="LVK198" s="58"/>
      <c r="LVL198" s="58"/>
      <c r="LVM198" s="58"/>
      <c r="LVN198" s="58"/>
      <c r="LVO198" s="58"/>
      <c r="LVP198" s="58"/>
      <c r="LVQ198" s="58"/>
      <c r="LVR198" s="58"/>
      <c r="LVS198" s="58"/>
      <c r="LVT198" s="58"/>
      <c r="LVU198" s="58"/>
      <c r="LVV198" s="58"/>
      <c r="LVW198" s="58"/>
      <c r="LVX198" s="58"/>
      <c r="LVY198" s="58"/>
      <c r="LVZ198" s="58"/>
      <c r="LWA198" s="58"/>
      <c r="LWB198" s="58"/>
      <c r="LWC198" s="58"/>
      <c r="LWD198" s="58"/>
      <c r="LWE198" s="58"/>
      <c r="LWF198" s="58"/>
      <c r="LWG198" s="58"/>
      <c r="LWH198" s="58"/>
      <c r="LWI198" s="58"/>
      <c r="LWJ198" s="58"/>
      <c r="LWK198" s="58"/>
      <c r="LWL198" s="58"/>
      <c r="LWM198" s="58"/>
      <c r="LWN198" s="58"/>
      <c r="LWO198" s="58"/>
      <c r="LWP198" s="58"/>
      <c r="LWQ198" s="58"/>
      <c r="LWR198" s="58"/>
      <c r="LWS198" s="58"/>
      <c r="LWT198" s="58"/>
      <c r="LWU198" s="58"/>
      <c r="LWV198" s="58"/>
      <c r="LWW198" s="58"/>
      <c r="LWX198" s="58"/>
      <c r="LWY198" s="58"/>
      <c r="LWZ198" s="58"/>
      <c r="LXA198" s="58"/>
      <c r="LXB198" s="58"/>
      <c r="LXC198" s="58"/>
      <c r="LXD198" s="58"/>
      <c r="LXE198" s="58"/>
      <c r="LXF198" s="58"/>
      <c r="LXG198" s="58"/>
      <c r="LXH198" s="58"/>
      <c r="LXI198" s="58"/>
      <c r="LXJ198" s="58"/>
      <c r="LXK198" s="58"/>
      <c r="LXL198" s="58"/>
      <c r="LXM198" s="58"/>
      <c r="LXN198" s="58"/>
      <c r="LXO198" s="58"/>
      <c r="LXP198" s="58"/>
      <c r="LXQ198" s="58"/>
      <c r="LXR198" s="58"/>
      <c r="LXS198" s="58"/>
      <c r="LXT198" s="58"/>
      <c r="LXU198" s="58"/>
      <c r="LXV198" s="58"/>
      <c r="LXW198" s="58"/>
      <c r="LXX198" s="58"/>
      <c r="LXY198" s="58"/>
      <c r="LXZ198" s="58"/>
      <c r="LYA198" s="58"/>
      <c r="LYB198" s="58"/>
      <c r="LYC198" s="58"/>
      <c r="LYD198" s="58"/>
      <c r="LYE198" s="58"/>
      <c r="LYF198" s="58"/>
      <c r="LYG198" s="58"/>
      <c r="LYH198" s="58"/>
      <c r="LYI198" s="58"/>
      <c r="LYJ198" s="58"/>
      <c r="LYK198" s="58"/>
      <c r="LYL198" s="58"/>
      <c r="LYM198" s="58"/>
      <c r="LYN198" s="58"/>
      <c r="LYO198" s="58"/>
      <c r="LYP198" s="58"/>
      <c r="LYQ198" s="58"/>
      <c r="LYR198" s="58"/>
      <c r="LYS198" s="58"/>
      <c r="LYT198" s="58"/>
      <c r="LYU198" s="58"/>
      <c r="LYV198" s="58"/>
      <c r="LYW198" s="58"/>
      <c r="LYX198" s="58"/>
      <c r="LYY198" s="58"/>
      <c r="LYZ198" s="58"/>
      <c r="LZA198" s="58"/>
      <c r="LZB198" s="58"/>
      <c r="LZC198" s="58"/>
      <c r="LZD198" s="58"/>
      <c r="LZE198" s="58"/>
      <c r="LZF198" s="58"/>
      <c r="LZG198" s="58"/>
      <c r="LZH198" s="58"/>
      <c r="LZI198" s="58"/>
      <c r="LZJ198" s="58"/>
      <c r="LZK198" s="58"/>
      <c r="LZL198" s="58"/>
      <c r="LZM198" s="58"/>
      <c r="LZN198" s="58"/>
      <c r="LZO198" s="58"/>
      <c r="LZP198" s="58"/>
      <c r="LZQ198" s="58"/>
      <c r="LZR198" s="58"/>
      <c r="LZS198" s="58"/>
      <c r="LZT198" s="58"/>
      <c r="LZU198" s="58"/>
      <c r="LZV198" s="58"/>
      <c r="LZW198" s="58"/>
      <c r="LZX198" s="58"/>
      <c r="LZY198" s="58"/>
      <c r="LZZ198" s="58"/>
      <c r="MAA198" s="58"/>
      <c r="MAB198" s="58"/>
      <c r="MAC198" s="58"/>
      <c r="MAD198" s="58"/>
      <c r="MAE198" s="58"/>
      <c r="MAF198" s="58"/>
      <c r="MAG198" s="58"/>
      <c r="MAH198" s="58"/>
      <c r="MAI198" s="58"/>
      <c r="MAJ198" s="58"/>
      <c r="MAK198" s="58"/>
      <c r="MAL198" s="58"/>
      <c r="MAM198" s="58"/>
      <c r="MAN198" s="58"/>
      <c r="MAO198" s="58"/>
      <c r="MAP198" s="58"/>
      <c r="MAQ198" s="58"/>
      <c r="MAR198" s="58"/>
      <c r="MAS198" s="58"/>
      <c r="MAT198" s="58"/>
      <c r="MAU198" s="58"/>
      <c r="MAV198" s="58"/>
      <c r="MAW198" s="58"/>
      <c r="MAX198" s="58"/>
      <c r="MAY198" s="58"/>
      <c r="MAZ198" s="58"/>
      <c r="MBA198" s="58"/>
      <c r="MBB198" s="58"/>
      <c r="MBC198" s="58"/>
      <c r="MBD198" s="58"/>
      <c r="MBE198" s="58"/>
      <c r="MBF198" s="58"/>
      <c r="MBG198" s="58"/>
      <c r="MBH198" s="58"/>
      <c r="MBI198" s="58"/>
      <c r="MBJ198" s="58"/>
      <c r="MBK198" s="58"/>
      <c r="MBL198" s="58"/>
      <c r="MBM198" s="58"/>
      <c r="MBN198" s="58"/>
      <c r="MBO198" s="58"/>
      <c r="MBP198" s="58"/>
      <c r="MBQ198" s="58"/>
      <c r="MBR198" s="58"/>
      <c r="MBS198" s="58"/>
      <c r="MBT198" s="58"/>
      <c r="MBU198" s="58"/>
      <c r="MBV198" s="58"/>
      <c r="MBW198" s="58"/>
      <c r="MBX198" s="58"/>
      <c r="MBY198" s="58"/>
      <c r="MBZ198" s="58"/>
      <c r="MCA198" s="58"/>
      <c r="MCB198" s="58"/>
      <c r="MCC198" s="58"/>
      <c r="MCD198" s="58"/>
      <c r="MCE198" s="58"/>
      <c r="MCF198" s="58"/>
      <c r="MCG198" s="58"/>
      <c r="MCH198" s="58"/>
      <c r="MCI198" s="58"/>
      <c r="MCJ198" s="58"/>
      <c r="MCK198" s="58"/>
      <c r="MCL198" s="58"/>
      <c r="MCM198" s="58"/>
      <c r="MCN198" s="58"/>
      <c r="MCO198" s="58"/>
      <c r="MCP198" s="58"/>
      <c r="MCQ198" s="58"/>
      <c r="MCR198" s="58"/>
      <c r="MCS198" s="58"/>
      <c r="MCT198" s="58"/>
      <c r="MCU198" s="58"/>
      <c r="MCV198" s="58"/>
      <c r="MCW198" s="58"/>
      <c r="MCX198" s="58"/>
      <c r="MCY198" s="58"/>
      <c r="MCZ198" s="58"/>
      <c r="MDA198" s="58"/>
      <c r="MDB198" s="58"/>
      <c r="MDC198" s="58"/>
      <c r="MDD198" s="58"/>
      <c r="MDE198" s="58"/>
      <c r="MDF198" s="58"/>
      <c r="MDG198" s="58"/>
      <c r="MDH198" s="58"/>
      <c r="MDI198" s="58"/>
      <c r="MDJ198" s="58"/>
      <c r="MDK198" s="58"/>
      <c r="MDL198" s="58"/>
      <c r="MDM198" s="58"/>
      <c r="MDN198" s="58"/>
      <c r="MDO198" s="58"/>
      <c r="MDP198" s="58"/>
      <c r="MDQ198" s="58"/>
      <c r="MDR198" s="58"/>
      <c r="MDS198" s="58"/>
      <c r="MDT198" s="58"/>
      <c r="MDU198" s="58"/>
      <c r="MDV198" s="58"/>
      <c r="MDW198" s="58"/>
      <c r="MDX198" s="58"/>
      <c r="MDY198" s="58"/>
      <c r="MDZ198" s="58"/>
      <c r="MEA198" s="58"/>
      <c r="MEB198" s="58"/>
      <c r="MEC198" s="58"/>
      <c r="MED198" s="58"/>
      <c r="MEE198" s="58"/>
      <c r="MEF198" s="58"/>
      <c r="MEG198" s="58"/>
      <c r="MEH198" s="58"/>
      <c r="MEI198" s="58"/>
      <c r="MEJ198" s="58"/>
      <c r="MEK198" s="58"/>
      <c r="MEL198" s="58"/>
      <c r="MEM198" s="58"/>
      <c r="MEN198" s="58"/>
      <c r="MEO198" s="58"/>
      <c r="MEP198" s="58"/>
      <c r="MEQ198" s="58"/>
      <c r="MER198" s="58"/>
      <c r="MES198" s="58"/>
      <c r="MET198" s="58"/>
      <c r="MEU198" s="58"/>
      <c r="MEV198" s="58"/>
      <c r="MEW198" s="58"/>
      <c r="MEX198" s="58"/>
      <c r="MEY198" s="58"/>
      <c r="MEZ198" s="58"/>
      <c r="MFA198" s="58"/>
      <c r="MFB198" s="58"/>
      <c r="MFC198" s="58"/>
      <c r="MFD198" s="58"/>
      <c r="MFE198" s="58"/>
      <c r="MFF198" s="58"/>
      <c r="MFG198" s="58"/>
      <c r="MFH198" s="58"/>
      <c r="MFI198" s="58"/>
      <c r="MFJ198" s="58"/>
      <c r="MFK198" s="58"/>
      <c r="MFL198" s="58"/>
      <c r="MFM198" s="58"/>
      <c r="MFN198" s="58"/>
      <c r="MFO198" s="58"/>
      <c r="MFP198" s="58"/>
      <c r="MFQ198" s="58"/>
      <c r="MFR198" s="58"/>
      <c r="MFS198" s="58"/>
      <c r="MFT198" s="58"/>
      <c r="MFU198" s="58"/>
      <c r="MFV198" s="58"/>
      <c r="MFW198" s="58"/>
      <c r="MFX198" s="58"/>
      <c r="MFY198" s="58"/>
      <c r="MFZ198" s="58"/>
      <c r="MGA198" s="58"/>
      <c r="MGB198" s="58"/>
      <c r="MGC198" s="58"/>
      <c r="MGD198" s="58"/>
      <c r="MGE198" s="58"/>
      <c r="MGF198" s="58"/>
      <c r="MGG198" s="58"/>
      <c r="MGH198" s="58"/>
      <c r="MGI198" s="58"/>
      <c r="MGJ198" s="58"/>
      <c r="MGK198" s="58"/>
      <c r="MGL198" s="58"/>
      <c r="MGM198" s="58"/>
      <c r="MGN198" s="58"/>
      <c r="MGO198" s="58"/>
      <c r="MGP198" s="58"/>
      <c r="MGQ198" s="58"/>
      <c r="MGR198" s="58"/>
      <c r="MGS198" s="58"/>
      <c r="MGT198" s="58"/>
      <c r="MGU198" s="58"/>
      <c r="MGV198" s="58"/>
      <c r="MGW198" s="58"/>
      <c r="MGX198" s="58"/>
      <c r="MGY198" s="58"/>
      <c r="MGZ198" s="58"/>
      <c r="MHA198" s="58"/>
      <c r="MHB198" s="58"/>
      <c r="MHC198" s="58"/>
      <c r="MHD198" s="58"/>
      <c r="MHE198" s="58"/>
      <c r="MHF198" s="58"/>
      <c r="MHG198" s="58"/>
      <c r="MHH198" s="58"/>
      <c r="MHI198" s="58"/>
      <c r="MHJ198" s="58"/>
      <c r="MHK198" s="58"/>
      <c r="MHL198" s="58"/>
      <c r="MHM198" s="58"/>
      <c r="MHN198" s="58"/>
      <c r="MHO198" s="58"/>
      <c r="MHP198" s="58"/>
      <c r="MHQ198" s="58"/>
      <c r="MHR198" s="58"/>
      <c r="MHS198" s="58"/>
      <c r="MHT198" s="58"/>
      <c r="MHU198" s="58"/>
      <c r="MHV198" s="58"/>
      <c r="MHW198" s="58"/>
      <c r="MHX198" s="58"/>
      <c r="MHY198" s="58"/>
      <c r="MHZ198" s="58"/>
      <c r="MIA198" s="58"/>
      <c r="MIB198" s="58"/>
      <c r="MIC198" s="58"/>
      <c r="MID198" s="58"/>
      <c r="MIE198" s="58"/>
      <c r="MIF198" s="58"/>
      <c r="MIG198" s="58"/>
      <c r="MIH198" s="58"/>
      <c r="MII198" s="58"/>
      <c r="MIJ198" s="58"/>
      <c r="MIK198" s="58"/>
      <c r="MIL198" s="58"/>
      <c r="MIM198" s="58"/>
      <c r="MIN198" s="58"/>
      <c r="MIO198" s="58"/>
      <c r="MIP198" s="58"/>
      <c r="MIQ198" s="58"/>
      <c r="MIR198" s="58"/>
      <c r="MIS198" s="58"/>
      <c r="MIT198" s="58"/>
      <c r="MIU198" s="58"/>
      <c r="MIV198" s="58"/>
      <c r="MIW198" s="58"/>
      <c r="MIX198" s="58"/>
      <c r="MIY198" s="58"/>
      <c r="MIZ198" s="58"/>
      <c r="MJA198" s="58"/>
      <c r="MJB198" s="58"/>
      <c r="MJC198" s="58"/>
      <c r="MJD198" s="58"/>
      <c r="MJE198" s="58"/>
      <c r="MJF198" s="58"/>
      <c r="MJG198" s="58"/>
      <c r="MJH198" s="58"/>
      <c r="MJI198" s="58"/>
      <c r="MJJ198" s="58"/>
      <c r="MJK198" s="58"/>
      <c r="MJL198" s="58"/>
      <c r="MJM198" s="58"/>
      <c r="MJN198" s="58"/>
      <c r="MJO198" s="58"/>
      <c r="MJP198" s="58"/>
      <c r="MJQ198" s="58"/>
      <c r="MJR198" s="58"/>
      <c r="MJS198" s="58"/>
      <c r="MJT198" s="58"/>
      <c r="MJU198" s="58"/>
      <c r="MJV198" s="58"/>
      <c r="MJW198" s="58"/>
      <c r="MJX198" s="58"/>
      <c r="MJY198" s="58"/>
      <c r="MJZ198" s="58"/>
      <c r="MKA198" s="58"/>
      <c r="MKB198" s="58"/>
      <c r="MKC198" s="58"/>
      <c r="MKD198" s="58"/>
      <c r="MKE198" s="58"/>
      <c r="MKF198" s="58"/>
      <c r="MKG198" s="58"/>
      <c r="MKH198" s="58"/>
      <c r="MKI198" s="58"/>
      <c r="MKJ198" s="58"/>
      <c r="MKK198" s="58"/>
      <c r="MKL198" s="58"/>
      <c r="MKM198" s="58"/>
      <c r="MKN198" s="58"/>
      <c r="MKO198" s="58"/>
      <c r="MKP198" s="58"/>
      <c r="MKQ198" s="58"/>
      <c r="MKR198" s="58"/>
      <c r="MKS198" s="58"/>
      <c r="MKT198" s="58"/>
      <c r="MKU198" s="58"/>
      <c r="MKV198" s="58"/>
      <c r="MKW198" s="58"/>
      <c r="MKX198" s="58"/>
      <c r="MKY198" s="58"/>
      <c r="MKZ198" s="58"/>
      <c r="MLA198" s="58"/>
      <c r="MLB198" s="58"/>
      <c r="MLC198" s="58"/>
      <c r="MLD198" s="58"/>
      <c r="MLE198" s="58"/>
      <c r="MLF198" s="58"/>
      <c r="MLG198" s="58"/>
      <c r="MLH198" s="58"/>
      <c r="MLI198" s="58"/>
      <c r="MLJ198" s="58"/>
      <c r="MLK198" s="58"/>
      <c r="MLL198" s="58"/>
      <c r="MLM198" s="58"/>
      <c r="MLN198" s="58"/>
      <c r="MLO198" s="58"/>
      <c r="MLP198" s="58"/>
      <c r="MLQ198" s="58"/>
      <c r="MLR198" s="58"/>
      <c r="MLS198" s="58"/>
      <c r="MLT198" s="58"/>
      <c r="MLU198" s="58"/>
      <c r="MLV198" s="58"/>
      <c r="MLW198" s="58"/>
      <c r="MLX198" s="58"/>
      <c r="MLY198" s="58"/>
      <c r="MLZ198" s="58"/>
      <c r="MMA198" s="58"/>
      <c r="MMB198" s="58"/>
      <c r="MMC198" s="58"/>
      <c r="MMD198" s="58"/>
      <c r="MME198" s="58"/>
      <c r="MMF198" s="58"/>
      <c r="MMG198" s="58"/>
      <c r="MMH198" s="58"/>
      <c r="MMI198" s="58"/>
      <c r="MMJ198" s="58"/>
      <c r="MMK198" s="58"/>
      <c r="MML198" s="58"/>
      <c r="MMM198" s="58"/>
      <c r="MMN198" s="58"/>
      <c r="MMO198" s="58"/>
      <c r="MMP198" s="58"/>
      <c r="MMQ198" s="58"/>
      <c r="MMR198" s="58"/>
      <c r="MMS198" s="58"/>
      <c r="MMT198" s="58"/>
      <c r="MMU198" s="58"/>
      <c r="MMV198" s="58"/>
      <c r="MMW198" s="58"/>
      <c r="MMX198" s="58"/>
      <c r="MMY198" s="58"/>
      <c r="MMZ198" s="58"/>
      <c r="MNA198" s="58"/>
      <c r="MNB198" s="58"/>
      <c r="MNC198" s="58"/>
      <c r="MND198" s="58"/>
      <c r="MNE198" s="58"/>
      <c r="MNF198" s="58"/>
      <c r="MNG198" s="58"/>
      <c r="MNH198" s="58"/>
      <c r="MNI198" s="58"/>
      <c r="MNJ198" s="58"/>
      <c r="MNK198" s="58"/>
      <c r="MNL198" s="58"/>
      <c r="MNM198" s="58"/>
      <c r="MNN198" s="58"/>
      <c r="MNO198" s="58"/>
      <c r="MNP198" s="58"/>
      <c r="MNQ198" s="58"/>
      <c r="MNR198" s="58"/>
      <c r="MNS198" s="58"/>
      <c r="MNT198" s="58"/>
      <c r="MNU198" s="58"/>
      <c r="MNV198" s="58"/>
      <c r="MNW198" s="58"/>
      <c r="MNX198" s="58"/>
      <c r="MNY198" s="58"/>
      <c r="MNZ198" s="58"/>
      <c r="MOA198" s="58"/>
      <c r="MOB198" s="58"/>
      <c r="MOC198" s="58"/>
      <c r="MOD198" s="58"/>
      <c r="MOE198" s="58"/>
      <c r="MOF198" s="58"/>
      <c r="MOG198" s="58"/>
      <c r="MOH198" s="58"/>
      <c r="MOI198" s="58"/>
      <c r="MOJ198" s="58"/>
      <c r="MOK198" s="58"/>
      <c r="MOL198" s="58"/>
      <c r="MOM198" s="58"/>
      <c r="MON198" s="58"/>
      <c r="MOO198" s="58"/>
      <c r="MOP198" s="58"/>
      <c r="MOQ198" s="58"/>
      <c r="MOR198" s="58"/>
      <c r="MOS198" s="58"/>
      <c r="MOT198" s="58"/>
      <c r="MOU198" s="58"/>
      <c r="MOV198" s="58"/>
      <c r="MOW198" s="58"/>
      <c r="MOX198" s="58"/>
      <c r="MOY198" s="58"/>
      <c r="MOZ198" s="58"/>
      <c r="MPA198" s="58"/>
      <c r="MPB198" s="58"/>
      <c r="MPC198" s="58"/>
      <c r="MPD198" s="58"/>
      <c r="MPE198" s="58"/>
      <c r="MPF198" s="58"/>
      <c r="MPG198" s="58"/>
      <c r="MPH198" s="58"/>
      <c r="MPI198" s="58"/>
      <c r="MPJ198" s="58"/>
      <c r="MPK198" s="58"/>
      <c r="MPL198" s="58"/>
      <c r="MPM198" s="58"/>
      <c r="MPN198" s="58"/>
      <c r="MPO198" s="58"/>
      <c r="MPP198" s="58"/>
      <c r="MPQ198" s="58"/>
      <c r="MPR198" s="58"/>
      <c r="MPS198" s="58"/>
      <c r="MPT198" s="58"/>
      <c r="MPU198" s="58"/>
      <c r="MPV198" s="58"/>
      <c r="MPW198" s="58"/>
      <c r="MPX198" s="58"/>
      <c r="MPY198" s="58"/>
      <c r="MPZ198" s="58"/>
      <c r="MQA198" s="58"/>
      <c r="MQB198" s="58"/>
      <c r="MQC198" s="58"/>
      <c r="MQD198" s="58"/>
      <c r="MQE198" s="58"/>
      <c r="MQF198" s="58"/>
      <c r="MQG198" s="58"/>
      <c r="MQH198" s="58"/>
      <c r="MQI198" s="58"/>
      <c r="MQJ198" s="58"/>
      <c r="MQK198" s="58"/>
      <c r="MQL198" s="58"/>
      <c r="MQM198" s="58"/>
      <c r="MQN198" s="58"/>
      <c r="MQO198" s="58"/>
      <c r="MQP198" s="58"/>
      <c r="MQQ198" s="58"/>
      <c r="MQR198" s="58"/>
      <c r="MQS198" s="58"/>
      <c r="MQT198" s="58"/>
      <c r="MQU198" s="58"/>
      <c r="MQV198" s="58"/>
      <c r="MQW198" s="58"/>
      <c r="MQX198" s="58"/>
      <c r="MQY198" s="58"/>
      <c r="MQZ198" s="58"/>
      <c r="MRA198" s="58"/>
      <c r="MRB198" s="58"/>
      <c r="MRC198" s="58"/>
      <c r="MRD198" s="58"/>
      <c r="MRE198" s="58"/>
      <c r="MRF198" s="58"/>
      <c r="MRG198" s="58"/>
      <c r="MRH198" s="58"/>
      <c r="MRI198" s="58"/>
      <c r="MRJ198" s="58"/>
      <c r="MRK198" s="58"/>
      <c r="MRL198" s="58"/>
      <c r="MRM198" s="58"/>
      <c r="MRN198" s="58"/>
      <c r="MRO198" s="58"/>
      <c r="MRP198" s="58"/>
      <c r="MRQ198" s="58"/>
      <c r="MRR198" s="58"/>
      <c r="MRS198" s="58"/>
      <c r="MRT198" s="58"/>
      <c r="MRU198" s="58"/>
      <c r="MRV198" s="58"/>
      <c r="MRW198" s="58"/>
      <c r="MRX198" s="58"/>
      <c r="MRY198" s="58"/>
      <c r="MRZ198" s="58"/>
      <c r="MSA198" s="58"/>
      <c r="MSB198" s="58"/>
      <c r="MSC198" s="58"/>
      <c r="MSD198" s="58"/>
      <c r="MSE198" s="58"/>
      <c r="MSF198" s="58"/>
      <c r="MSG198" s="58"/>
      <c r="MSH198" s="58"/>
      <c r="MSI198" s="58"/>
      <c r="MSJ198" s="58"/>
      <c r="MSK198" s="58"/>
      <c r="MSL198" s="58"/>
      <c r="MSM198" s="58"/>
      <c r="MSN198" s="58"/>
      <c r="MSO198" s="58"/>
      <c r="MSP198" s="58"/>
      <c r="MSQ198" s="58"/>
      <c r="MSR198" s="58"/>
      <c r="MSS198" s="58"/>
      <c r="MST198" s="58"/>
      <c r="MSU198" s="58"/>
      <c r="MSV198" s="58"/>
      <c r="MSW198" s="58"/>
      <c r="MSX198" s="58"/>
      <c r="MSY198" s="58"/>
      <c r="MSZ198" s="58"/>
      <c r="MTA198" s="58"/>
      <c r="MTB198" s="58"/>
      <c r="MTC198" s="58"/>
      <c r="MTD198" s="58"/>
      <c r="MTE198" s="58"/>
      <c r="MTF198" s="58"/>
      <c r="MTG198" s="58"/>
      <c r="MTH198" s="58"/>
      <c r="MTI198" s="58"/>
      <c r="MTJ198" s="58"/>
      <c r="MTK198" s="58"/>
      <c r="MTL198" s="58"/>
      <c r="MTM198" s="58"/>
      <c r="MTN198" s="58"/>
      <c r="MTO198" s="58"/>
      <c r="MTP198" s="58"/>
      <c r="MTQ198" s="58"/>
      <c r="MTR198" s="58"/>
      <c r="MTS198" s="58"/>
      <c r="MTT198" s="58"/>
      <c r="MTU198" s="58"/>
      <c r="MTV198" s="58"/>
      <c r="MTW198" s="58"/>
      <c r="MTX198" s="58"/>
      <c r="MTY198" s="58"/>
      <c r="MTZ198" s="58"/>
      <c r="MUA198" s="58"/>
      <c r="MUB198" s="58"/>
      <c r="MUC198" s="58"/>
      <c r="MUD198" s="58"/>
      <c r="MUE198" s="58"/>
      <c r="MUF198" s="58"/>
      <c r="MUG198" s="58"/>
      <c r="MUH198" s="58"/>
      <c r="MUI198" s="58"/>
      <c r="MUJ198" s="58"/>
      <c r="MUK198" s="58"/>
      <c r="MUL198" s="58"/>
      <c r="MUM198" s="58"/>
      <c r="MUN198" s="58"/>
      <c r="MUO198" s="58"/>
      <c r="MUP198" s="58"/>
      <c r="MUQ198" s="58"/>
      <c r="MUR198" s="58"/>
      <c r="MUS198" s="58"/>
      <c r="MUT198" s="58"/>
      <c r="MUU198" s="58"/>
      <c r="MUV198" s="58"/>
      <c r="MUW198" s="58"/>
      <c r="MUX198" s="58"/>
      <c r="MUY198" s="58"/>
      <c r="MUZ198" s="58"/>
      <c r="MVA198" s="58"/>
      <c r="MVB198" s="58"/>
      <c r="MVC198" s="58"/>
      <c r="MVD198" s="58"/>
      <c r="MVE198" s="58"/>
      <c r="MVF198" s="58"/>
      <c r="MVG198" s="58"/>
      <c r="MVH198" s="58"/>
      <c r="MVI198" s="58"/>
      <c r="MVJ198" s="58"/>
      <c r="MVK198" s="58"/>
      <c r="MVL198" s="58"/>
      <c r="MVM198" s="58"/>
      <c r="MVN198" s="58"/>
      <c r="MVO198" s="58"/>
      <c r="MVP198" s="58"/>
      <c r="MVQ198" s="58"/>
      <c r="MVR198" s="58"/>
      <c r="MVS198" s="58"/>
      <c r="MVT198" s="58"/>
      <c r="MVU198" s="58"/>
      <c r="MVV198" s="58"/>
      <c r="MVW198" s="58"/>
      <c r="MVX198" s="58"/>
      <c r="MVY198" s="58"/>
      <c r="MVZ198" s="58"/>
      <c r="MWA198" s="58"/>
      <c r="MWB198" s="58"/>
      <c r="MWC198" s="58"/>
      <c r="MWD198" s="58"/>
      <c r="MWE198" s="58"/>
      <c r="MWF198" s="58"/>
      <c r="MWG198" s="58"/>
      <c r="MWH198" s="58"/>
      <c r="MWI198" s="58"/>
      <c r="MWJ198" s="58"/>
      <c r="MWK198" s="58"/>
      <c r="MWL198" s="58"/>
      <c r="MWM198" s="58"/>
      <c r="MWN198" s="58"/>
      <c r="MWO198" s="58"/>
      <c r="MWP198" s="58"/>
      <c r="MWQ198" s="58"/>
      <c r="MWR198" s="58"/>
      <c r="MWS198" s="58"/>
      <c r="MWT198" s="58"/>
      <c r="MWU198" s="58"/>
      <c r="MWV198" s="58"/>
      <c r="MWW198" s="58"/>
      <c r="MWX198" s="58"/>
      <c r="MWY198" s="58"/>
      <c r="MWZ198" s="58"/>
      <c r="MXA198" s="58"/>
      <c r="MXB198" s="58"/>
      <c r="MXC198" s="58"/>
      <c r="MXD198" s="58"/>
      <c r="MXE198" s="58"/>
      <c r="MXF198" s="58"/>
      <c r="MXG198" s="58"/>
      <c r="MXH198" s="58"/>
      <c r="MXI198" s="58"/>
      <c r="MXJ198" s="58"/>
      <c r="MXK198" s="58"/>
      <c r="MXL198" s="58"/>
      <c r="MXM198" s="58"/>
      <c r="MXN198" s="58"/>
      <c r="MXO198" s="58"/>
      <c r="MXP198" s="58"/>
      <c r="MXQ198" s="58"/>
      <c r="MXR198" s="58"/>
      <c r="MXS198" s="58"/>
      <c r="MXT198" s="58"/>
      <c r="MXU198" s="58"/>
      <c r="MXV198" s="58"/>
      <c r="MXW198" s="58"/>
      <c r="MXX198" s="58"/>
      <c r="MXY198" s="58"/>
      <c r="MXZ198" s="58"/>
      <c r="MYA198" s="58"/>
      <c r="MYB198" s="58"/>
      <c r="MYC198" s="58"/>
      <c r="MYD198" s="58"/>
      <c r="MYE198" s="58"/>
      <c r="MYF198" s="58"/>
      <c r="MYG198" s="58"/>
      <c r="MYH198" s="58"/>
      <c r="MYI198" s="58"/>
      <c r="MYJ198" s="58"/>
      <c r="MYK198" s="58"/>
      <c r="MYL198" s="58"/>
      <c r="MYM198" s="58"/>
      <c r="MYN198" s="58"/>
      <c r="MYO198" s="58"/>
      <c r="MYP198" s="58"/>
      <c r="MYQ198" s="58"/>
      <c r="MYR198" s="58"/>
      <c r="MYS198" s="58"/>
      <c r="MYT198" s="58"/>
      <c r="MYU198" s="58"/>
      <c r="MYV198" s="58"/>
      <c r="MYW198" s="58"/>
      <c r="MYX198" s="58"/>
      <c r="MYY198" s="58"/>
      <c r="MYZ198" s="58"/>
      <c r="MZA198" s="58"/>
      <c r="MZB198" s="58"/>
      <c r="MZC198" s="58"/>
      <c r="MZD198" s="58"/>
      <c r="MZE198" s="58"/>
      <c r="MZF198" s="58"/>
      <c r="MZG198" s="58"/>
      <c r="MZH198" s="58"/>
      <c r="MZI198" s="58"/>
      <c r="MZJ198" s="58"/>
      <c r="MZK198" s="58"/>
      <c r="MZL198" s="58"/>
      <c r="MZM198" s="58"/>
      <c r="MZN198" s="58"/>
      <c r="MZO198" s="58"/>
      <c r="MZP198" s="58"/>
      <c r="MZQ198" s="58"/>
      <c r="MZR198" s="58"/>
      <c r="MZS198" s="58"/>
      <c r="MZT198" s="58"/>
      <c r="MZU198" s="58"/>
      <c r="MZV198" s="58"/>
      <c r="MZW198" s="58"/>
      <c r="MZX198" s="58"/>
      <c r="MZY198" s="58"/>
      <c r="MZZ198" s="58"/>
      <c r="NAA198" s="58"/>
      <c r="NAB198" s="58"/>
      <c r="NAC198" s="58"/>
      <c r="NAD198" s="58"/>
      <c r="NAE198" s="58"/>
      <c r="NAF198" s="58"/>
      <c r="NAG198" s="58"/>
      <c r="NAH198" s="58"/>
      <c r="NAI198" s="58"/>
      <c r="NAJ198" s="58"/>
      <c r="NAK198" s="58"/>
      <c r="NAL198" s="58"/>
      <c r="NAM198" s="58"/>
      <c r="NAN198" s="58"/>
      <c r="NAO198" s="58"/>
      <c r="NAP198" s="58"/>
      <c r="NAQ198" s="58"/>
      <c r="NAR198" s="58"/>
      <c r="NAS198" s="58"/>
      <c r="NAT198" s="58"/>
      <c r="NAU198" s="58"/>
      <c r="NAV198" s="58"/>
      <c r="NAW198" s="58"/>
      <c r="NAX198" s="58"/>
      <c r="NAY198" s="58"/>
      <c r="NAZ198" s="58"/>
      <c r="NBA198" s="58"/>
      <c r="NBB198" s="58"/>
      <c r="NBC198" s="58"/>
      <c r="NBD198" s="58"/>
      <c r="NBE198" s="58"/>
      <c r="NBF198" s="58"/>
      <c r="NBG198" s="58"/>
      <c r="NBH198" s="58"/>
      <c r="NBI198" s="58"/>
      <c r="NBJ198" s="58"/>
      <c r="NBK198" s="58"/>
      <c r="NBL198" s="58"/>
      <c r="NBM198" s="58"/>
      <c r="NBN198" s="58"/>
      <c r="NBO198" s="58"/>
      <c r="NBP198" s="58"/>
      <c r="NBQ198" s="58"/>
      <c r="NBR198" s="58"/>
      <c r="NBS198" s="58"/>
      <c r="NBT198" s="58"/>
      <c r="NBU198" s="58"/>
      <c r="NBV198" s="58"/>
      <c r="NBW198" s="58"/>
      <c r="NBX198" s="58"/>
      <c r="NBY198" s="58"/>
      <c r="NBZ198" s="58"/>
      <c r="NCA198" s="58"/>
      <c r="NCB198" s="58"/>
      <c r="NCC198" s="58"/>
      <c r="NCD198" s="58"/>
      <c r="NCE198" s="58"/>
      <c r="NCF198" s="58"/>
      <c r="NCG198" s="58"/>
      <c r="NCH198" s="58"/>
      <c r="NCI198" s="58"/>
      <c r="NCJ198" s="58"/>
      <c r="NCK198" s="58"/>
      <c r="NCL198" s="58"/>
      <c r="NCM198" s="58"/>
      <c r="NCN198" s="58"/>
      <c r="NCO198" s="58"/>
      <c r="NCP198" s="58"/>
      <c r="NCQ198" s="58"/>
      <c r="NCR198" s="58"/>
      <c r="NCS198" s="58"/>
      <c r="NCT198" s="58"/>
      <c r="NCU198" s="58"/>
      <c r="NCV198" s="58"/>
      <c r="NCW198" s="58"/>
      <c r="NCX198" s="58"/>
      <c r="NCY198" s="58"/>
      <c r="NCZ198" s="58"/>
      <c r="NDA198" s="58"/>
      <c r="NDB198" s="58"/>
      <c r="NDC198" s="58"/>
      <c r="NDD198" s="58"/>
      <c r="NDE198" s="58"/>
      <c r="NDF198" s="58"/>
      <c r="NDG198" s="58"/>
      <c r="NDH198" s="58"/>
      <c r="NDI198" s="58"/>
      <c r="NDJ198" s="58"/>
      <c r="NDK198" s="58"/>
      <c r="NDL198" s="58"/>
      <c r="NDM198" s="58"/>
      <c r="NDN198" s="58"/>
      <c r="NDO198" s="58"/>
      <c r="NDP198" s="58"/>
      <c r="NDQ198" s="58"/>
      <c r="NDR198" s="58"/>
      <c r="NDS198" s="58"/>
      <c r="NDT198" s="58"/>
      <c r="NDU198" s="58"/>
      <c r="NDV198" s="58"/>
      <c r="NDW198" s="58"/>
      <c r="NDX198" s="58"/>
      <c r="NDY198" s="58"/>
      <c r="NDZ198" s="58"/>
      <c r="NEA198" s="58"/>
      <c r="NEB198" s="58"/>
      <c r="NEC198" s="58"/>
      <c r="NED198" s="58"/>
      <c r="NEE198" s="58"/>
      <c r="NEF198" s="58"/>
      <c r="NEG198" s="58"/>
      <c r="NEH198" s="58"/>
      <c r="NEI198" s="58"/>
      <c r="NEJ198" s="58"/>
      <c r="NEK198" s="58"/>
      <c r="NEL198" s="58"/>
      <c r="NEM198" s="58"/>
      <c r="NEN198" s="58"/>
      <c r="NEO198" s="58"/>
      <c r="NEP198" s="58"/>
      <c r="NEQ198" s="58"/>
      <c r="NER198" s="58"/>
      <c r="NES198" s="58"/>
      <c r="NET198" s="58"/>
      <c r="NEU198" s="58"/>
      <c r="NEV198" s="58"/>
      <c r="NEW198" s="58"/>
      <c r="NEX198" s="58"/>
      <c r="NEY198" s="58"/>
      <c r="NEZ198" s="58"/>
      <c r="NFA198" s="58"/>
      <c r="NFB198" s="58"/>
      <c r="NFC198" s="58"/>
      <c r="NFD198" s="58"/>
      <c r="NFE198" s="58"/>
      <c r="NFF198" s="58"/>
      <c r="NFG198" s="58"/>
      <c r="NFH198" s="58"/>
      <c r="NFI198" s="58"/>
      <c r="NFJ198" s="58"/>
      <c r="NFK198" s="58"/>
      <c r="NFL198" s="58"/>
      <c r="NFM198" s="58"/>
      <c r="NFN198" s="58"/>
      <c r="NFO198" s="58"/>
      <c r="NFP198" s="58"/>
      <c r="NFQ198" s="58"/>
      <c r="NFR198" s="58"/>
      <c r="NFS198" s="58"/>
      <c r="NFT198" s="58"/>
      <c r="NFU198" s="58"/>
      <c r="NFV198" s="58"/>
      <c r="NFW198" s="58"/>
      <c r="NFX198" s="58"/>
      <c r="NFY198" s="58"/>
      <c r="NFZ198" s="58"/>
      <c r="NGA198" s="58"/>
      <c r="NGB198" s="58"/>
      <c r="NGC198" s="58"/>
      <c r="NGD198" s="58"/>
      <c r="NGE198" s="58"/>
      <c r="NGF198" s="58"/>
      <c r="NGG198" s="58"/>
      <c r="NGH198" s="58"/>
      <c r="NGI198" s="58"/>
      <c r="NGJ198" s="58"/>
      <c r="NGK198" s="58"/>
      <c r="NGL198" s="58"/>
      <c r="NGM198" s="58"/>
      <c r="NGN198" s="58"/>
      <c r="NGO198" s="58"/>
      <c r="NGP198" s="58"/>
      <c r="NGQ198" s="58"/>
      <c r="NGR198" s="58"/>
      <c r="NGS198" s="58"/>
      <c r="NGT198" s="58"/>
      <c r="NGU198" s="58"/>
      <c r="NGV198" s="58"/>
      <c r="NGW198" s="58"/>
      <c r="NGX198" s="58"/>
      <c r="NGY198" s="58"/>
      <c r="NGZ198" s="58"/>
      <c r="NHA198" s="58"/>
      <c r="NHB198" s="58"/>
      <c r="NHC198" s="58"/>
      <c r="NHD198" s="58"/>
      <c r="NHE198" s="58"/>
      <c r="NHF198" s="58"/>
      <c r="NHG198" s="58"/>
      <c r="NHH198" s="58"/>
      <c r="NHI198" s="58"/>
      <c r="NHJ198" s="58"/>
      <c r="NHK198" s="58"/>
      <c r="NHL198" s="58"/>
      <c r="NHM198" s="58"/>
      <c r="NHN198" s="58"/>
      <c r="NHO198" s="58"/>
      <c r="NHP198" s="58"/>
      <c r="NHQ198" s="58"/>
      <c r="NHR198" s="58"/>
      <c r="NHS198" s="58"/>
      <c r="NHT198" s="58"/>
      <c r="NHU198" s="58"/>
      <c r="NHV198" s="58"/>
      <c r="NHW198" s="58"/>
      <c r="NHX198" s="58"/>
      <c r="NHY198" s="58"/>
      <c r="NHZ198" s="58"/>
      <c r="NIA198" s="58"/>
      <c r="NIB198" s="58"/>
      <c r="NIC198" s="58"/>
      <c r="NID198" s="58"/>
      <c r="NIE198" s="58"/>
      <c r="NIF198" s="58"/>
      <c r="NIG198" s="58"/>
      <c r="NIH198" s="58"/>
      <c r="NII198" s="58"/>
      <c r="NIJ198" s="58"/>
      <c r="NIK198" s="58"/>
      <c r="NIL198" s="58"/>
      <c r="NIM198" s="58"/>
      <c r="NIN198" s="58"/>
      <c r="NIO198" s="58"/>
      <c r="NIP198" s="58"/>
      <c r="NIQ198" s="58"/>
      <c r="NIR198" s="58"/>
      <c r="NIS198" s="58"/>
      <c r="NIT198" s="58"/>
      <c r="NIU198" s="58"/>
      <c r="NIV198" s="58"/>
      <c r="NIW198" s="58"/>
      <c r="NIX198" s="58"/>
      <c r="NIY198" s="58"/>
      <c r="NIZ198" s="58"/>
      <c r="NJA198" s="58"/>
      <c r="NJB198" s="58"/>
      <c r="NJC198" s="58"/>
      <c r="NJD198" s="58"/>
      <c r="NJE198" s="58"/>
      <c r="NJF198" s="58"/>
      <c r="NJG198" s="58"/>
      <c r="NJH198" s="58"/>
      <c r="NJI198" s="58"/>
      <c r="NJJ198" s="58"/>
      <c r="NJK198" s="58"/>
      <c r="NJL198" s="58"/>
      <c r="NJM198" s="58"/>
      <c r="NJN198" s="58"/>
      <c r="NJO198" s="58"/>
      <c r="NJP198" s="58"/>
      <c r="NJQ198" s="58"/>
      <c r="NJR198" s="58"/>
      <c r="NJS198" s="58"/>
      <c r="NJT198" s="58"/>
      <c r="NJU198" s="58"/>
      <c r="NJV198" s="58"/>
      <c r="NJW198" s="58"/>
      <c r="NJX198" s="58"/>
      <c r="NJY198" s="58"/>
      <c r="NJZ198" s="58"/>
      <c r="NKA198" s="58"/>
      <c r="NKB198" s="58"/>
      <c r="NKC198" s="58"/>
      <c r="NKD198" s="58"/>
      <c r="NKE198" s="58"/>
      <c r="NKF198" s="58"/>
      <c r="NKG198" s="58"/>
      <c r="NKH198" s="58"/>
      <c r="NKI198" s="58"/>
      <c r="NKJ198" s="58"/>
      <c r="NKK198" s="58"/>
      <c r="NKL198" s="58"/>
      <c r="NKM198" s="58"/>
      <c r="NKN198" s="58"/>
      <c r="NKO198" s="58"/>
      <c r="NKP198" s="58"/>
      <c r="NKQ198" s="58"/>
      <c r="NKR198" s="58"/>
      <c r="NKS198" s="58"/>
      <c r="NKT198" s="58"/>
      <c r="NKU198" s="58"/>
      <c r="NKV198" s="58"/>
      <c r="NKW198" s="58"/>
      <c r="NKX198" s="58"/>
      <c r="NKY198" s="58"/>
      <c r="NKZ198" s="58"/>
      <c r="NLA198" s="58"/>
      <c r="NLB198" s="58"/>
      <c r="NLC198" s="58"/>
      <c r="NLD198" s="58"/>
      <c r="NLE198" s="58"/>
      <c r="NLF198" s="58"/>
      <c r="NLG198" s="58"/>
      <c r="NLH198" s="58"/>
      <c r="NLI198" s="58"/>
      <c r="NLJ198" s="58"/>
      <c r="NLK198" s="58"/>
      <c r="NLL198" s="58"/>
      <c r="NLM198" s="58"/>
      <c r="NLN198" s="58"/>
      <c r="NLO198" s="58"/>
      <c r="NLP198" s="58"/>
      <c r="NLQ198" s="58"/>
      <c r="NLR198" s="58"/>
      <c r="NLS198" s="58"/>
      <c r="NLT198" s="58"/>
      <c r="NLU198" s="58"/>
      <c r="NLV198" s="58"/>
      <c r="NLW198" s="58"/>
      <c r="NLX198" s="58"/>
      <c r="NLY198" s="58"/>
      <c r="NLZ198" s="58"/>
      <c r="NMA198" s="58"/>
      <c r="NMB198" s="58"/>
      <c r="NMC198" s="58"/>
      <c r="NMD198" s="58"/>
      <c r="NME198" s="58"/>
      <c r="NMF198" s="58"/>
      <c r="NMG198" s="58"/>
      <c r="NMH198" s="58"/>
      <c r="NMI198" s="58"/>
      <c r="NMJ198" s="58"/>
      <c r="NMK198" s="58"/>
      <c r="NML198" s="58"/>
      <c r="NMM198" s="58"/>
      <c r="NMN198" s="58"/>
      <c r="NMO198" s="58"/>
      <c r="NMP198" s="58"/>
      <c r="NMQ198" s="58"/>
      <c r="NMR198" s="58"/>
      <c r="NMS198" s="58"/>
      <c r="NMT198" s="58"/>
      <c r="NMU198" s="58"/>
      <c r="NMV198" s="58"/>
      <c r="NMW198" s="58"/>
      <c r="NMX198" s="58"/>
      <c r="NMY198" s="58"/>
      <c r="NMZ198" s="58"/>
      <c r="NNA198" s="58"/>
      <c r="NNB198" s="58"/>
      <c r="NNC198" s="58"/>
      <c r="NND198" s="58"/>
      <c r="NNE198" s="58"/>
      <c r="NNF198" s="58"/>
      <c r="NNG198" s="58"/>
      <c r="NNH198" s="58"/>
      <c r="NNI198" s="58"/>
      <c r="NNJ198" s="58"/>
      <c r="NNK198" s="58"/>
      <c r="NNL198" s="58"/>
      <c r="NNM198" s="58"/>
      <c r="NNN198" s="58"/>
      <c r="NNO198" s="58"/>
      <c r="NNP198" s="58"/>
      <c r="NNQ198" s="58"/>
      <c r="NNR198" s="58"/>
      <c r="NNS198" s="58"/>
      <c r="NNT198" s="58"/>
      <c r="NNU198" s="58"/>
      <c r="NNV198" s="58"/>
      <c r="NNW198" s="58"/>
      <c r="NNX198" s="58"/>
      <c r="NNY198" s="58"/>
      <c r="NNZ198" s="58"/>
      <c r="NOA198" s="58"/>
      <c r="NOB198" s="58"/>
      <c r="NOC198" s="58"/>
      <c r="NOD198" s="58"/>
      <c r="NOE198" s="58"/>
      <c r="NOF198" s="58"/>
      <c r="NOG198" s="58"/>
      <c r="NOH198" s="58"/>
      <c r="NOI198" s="58"/>
      <c r="NOJ198" s="58"/>
      <c r="NOK198" s="58"/>
      <c r="NOL198" s="58"/>
      <c r="NOM198" s="58"/>
      <c r="NON198" s="58"/>
      <c r="NOO198" s="58"/>
      <c r="NOP198" s="58"/>
      <c r="NOQ198" s="58"/>
      <c r="NOR198" s="58"/>
      <c r="NOS198" s="58"/>
      <c r="NOT198" s="58"/>
      <c r="NOU198" s="58"/>
      <c r="NOV198" s="58"/>
      <c r="NOW198" s="58"/>
      <c r="NOX198" s="58"/>
      <c r="NOY198" s="58"/>
      <c r="NOZ198" s="58"/>
      <c r="NPA198" s="58"/>
      <c r="NPB198" s="58"/>
      <c r="NPC198" s="58"/>
      <c r="NPD198" s="58"/>
      <c r="NPE198" s="58"/>
      <c r="NPF198" s="58"/>
      <c r="NPG198" s="58"/>
      <c r="NPH198" s="58"/>
      <c r="NPI198" s="58"/>
      <c r="NPJ198" s="58"/>
      <c r="NPK198" s="58"/>
      <c r="NPL198" s="58"/>
      <c r="NPM198" s="58"/>
      <c r="NPN198" s="58"/>
      <c r="NPO198" s="58"/>
      <c r="NPP198" s="58"/>
      <c r="NPQ198" s="58"/>
      <c r="NPR198" s="58"/>
      <c r="NPS198" s="58"/>
      <c r="NPT198" s="58"/>
      <c r="NPU198" s="58"/>
      <c r="NPV198" s="58"/>
      <c r="NPW198" s="58"/>
      <c r="NPX198" s="58"/>
      <c r="NPY198" s="58"/>
      <c r="NPZ198" s="58"/>
      <c r="NQA198" s="58"/>
      <c r="NQB198" s="58"/>
      <c r="NQC198" s="58"/>
      <c r="NQD198" s="58"/>
      <c r="NQE198" s="58"/>
      <c r="NQF198" s="58"/>
      <c r="NQG198" s="58"/>
      <c r="NQH198" s="58"/>
      <c r="NQI198" s="58"/>
      <c r="NQJ198" s="58"/>
      <c r="NQK198" s="58"/>
      <c r="NQL198" s="58"/>
      <c r="NQM198" s="58"/>
      <c r="NQN198" s="58"/>
      <c r="NQO198" s="58"/>
      <c r="NQP198" s="58"/>
      <c r="NQQ198" s="58"/>
      <c r="NQR198" s="58"/>
      <c r="NQS198" s="58"/>
      <c r="NQT198" s="58"/>
      <c r="NQU198" s="58"/>
      <c r="NQV198" s="58"/>
      <c r="NQW198" s="58"/>
      <c r="NQX198" s="58"/>
      <c r="NQY198" s="58"/>
      <c r="NQZ198" s="58"/>
      <c r="NRA198" s="58"/>
      <c r="NRB198" s="58"/>
      <c r="NRC198" s="58"/>
      <c r="NRD198" s="58"/>
      <c r="NRE198" s="58"/>
      <c r="NRF198" s="58"/>
      <c r="NRG198" s="58"/>
      <c r="NRH198" s="58"/>
      <c r="NRI198" s="58"/>
      <c r="NRJ198" s="58"/>
      <c r="NRK198" s="58"/>
      <c r="NRL198" s="58"/>
      <c r="NRM198" s="58"/>
      <c r="NRN198" s="58"/>
      <c r="NRO198" s="58"/>
      <c r="NRP198" s="58"/>
      <c r="NRQ198" s="58"/>
      <c r="NRR198" s="58"/>
      <c r="NRS198" s="58"/>
      <c r="NRT198" s="58"/>
      <c r="NRU198" s="58"/>
      <c r="NRV198" s="58"/>
      <c r="NRW198" s="58"/>
      <c r="NRX198" s="58"/>
      <c r="NRY198" s="58"/>
      <c r="NRZ198" s="58"/>
      <c r="NSA198" s="58"/>
      <c r="NSB198" s="58"/>
      <c r="NSC198" s="58"/>
      <c r="NSD198" s="58"/>
      <c r="NSE198" s="58"/>
      <c r="NSF198" s="58"/>
      <c r="NSG198" s="58"/>
      <c r="NSH198" s="58"/>
      <c r="NSI198" s="58"/>
      <c r="NSJ198" s="58"/>
      <c r="NSK198" s="58"/>
      <c r="NSL198" s="58"/>
      <c r="NSM198" s="58"/>
      <c r="NSN198" s="58"/>
      <c r="NSO198" s="58"/>
      <c r="NSP198" s="58"/>
      <c r="NSQ198" s="58"/>
      <c r="NSR198" s="58"/>
      <c r="NSS198" s="58"/>
      <c r="NST198" s="58"/>
      <c r="NSU198" s="58"/>
      <c r="NSV198" s="58"/>
      <c r="NSW198" s="58"/>
      <c r="NSX198" s="58"/>
      <c r="NSY198" s="58"/>
      <c r="NSZ198" s="58"/>
      <c r="NTA198" s="58"/>
      <c r="NTB198" s="58"/>
      <c r="NTC198" s="58"/>
      <c r="NTD198" s="58"/>
      <c r="NTE198" s="58"/>
      <c r="NTF198" s="58"/>
      <c r="NTG198" s="58"/>
      <c r="NTH198" s="58"/>
      <c r="NTI198" s="58"/>
      <c r="NTJ198" s="58"/>
      <c r="NTK198" s="58"/>
      <c r="NTL198" s="58"/>
      <c r="NTM198" s="58"/>
      <c r="NTN198" s="58"/>
      <c r="NTO198" s="58"/>
      <c r="NTP198" s="58"/>
      <c r="NTQ198" s="58"/>
      <c r="NTR198" s="58"/>
      <c r="NTS198" s="58"/>
      <c r="NTT198" s="58"/>
      <c r="NTU198" s="58"/>
      <c r="NTV198" s="58"/>
      <c r="NTW198" s="58"/>
      <c r="NTX198" s="58"/>
      <c r="NTY198" s="58"/>
      <c r="NTZ198" s="58"/>
      <c r="NUA198" s="58"/>
      <c r="NUB198" s="58"/>
      <c r="NUC198" s="58"/>
      <c r="NUD198" s="58"/>
      <c r="NUE198" s="58"/>
      <c r="NUF198" s="58"/>
      <c r="NUG198" s="58"/>
      <c r="NUH198" s="58"/>
      <c r="NUI198" s="58"/>
      <c r="NUJ198" s="58"/>
      <c r="NUK198" s="58"/>
      <c r="NUL198" s="58"/>
      <c r="NUM198" s="58"/>
      <c r="NUN198" s="58"/>
      <c r="NUO198" s="58"/>
      <c r="NUP198" s="58"/>
      <c r="NUQ198" s="58"/>
      <c r="NUR198" s="58"/>
      <c r="NUS198" s="58"/>
      <c r="NUT198" s="58"/>
      <c r="NUU198" s="58"/>
      <c r="NUV198" s="58"/>
      <c r="NUW198" s="58"/>
      <c r="NUX198" s="58"/>
      <c r="NUY198" s="58"/>
      <c r="NUZ198" s="58"/>
      <c r="NVA198" s="58"/>
      <c r="NVB198" s="58"/>
      <c r="NVC198" s="58"/>
      <c r="NVD198" s="58"/>
      <c r="NVE198" s="58"/>
      <c r="NVF198" s="58"/>
      <c r="NVG198" s="58"/>
      <c r="NVH198" s="58"/>
      <c r="NVI198" s="58"/>
      <c r="NVJ198" s="58"/>
      <c r="NVK198" s="58"/>
      <c r="NVL198" s="58"/>
      <c r="NVM198" s="58"/>
      <c r="NVN198" s="58"/>
      <c r="NVO198" s="58"/>
      <c r="NVP198" s="58"/>
      <c r="NVQ198" s="58"/>
      <c r="NVR198" s="58"/>
      <c r="NVS198" s="58"/>
      <c r="NVT198" s="58"/>
      <c r="NVU198" s="58"/>
      <c r="NVV198" s="58"/>
      <c r="NVW198" s="58"/>
      <c r="NVX198" s="58"/>
      <c r="NVY198" s="58"/>
      <c r="NVZ198" s="58"/>
      <c r="NWA198" s="58"/>
      <c r="NWB198" s="58"/>
      <c r="NWC198" s="58"/>
      <c r="NWD198" s="58"/>
      <c r="NWE198" s="58"/>
      <c r="NWF198" s="58"/>
      <c r="NWG198" s="58"/>
      <c r="NWH198" s="58"/>
      <c r="NWI198" s="58"/>
      <c r="NWJ198" s="58"/>
      <c r="NWK198" s="58"/>
      <c r="NWL198" s="58"/>
      <c r="NWM198" s="58"/>
      <c r="NWN198" s="58"/>
      <c r="NWO198" s="58"/>
      <c r="NWP198" s="58"/>
      <c r="NWQ198" s="58"/>
      <c r="NWR198" s="58"/>
      <c r="NWS198" s="58"/>
      <c r="NWT198" s="58"/>
      <c r="NWU198" s="58"/>
      <c r="NWV198" s="58"/>
      <c r="NWW198" s="58"/>
      <c r="NWX198" s="58"/>
      <c r="NWY198" s="58"/>
      <c r="NWZ198" s="58"/>
      <c r="NXA198" s="58"/>
      <c r="NXB198" s="58"/>
      <c r="NXC198" s="58"/>
      <c r="NXD198" s="58"/>
      <c r="NXE198" s="58"/>
      <c r="NXF198" s="58"/>
      <c r="NXG198" s="58"/>
      <c r="NXH198" s="58"/>
      <c r="NXI198" s="58"/>
      <c r="NXJ198" s="58"/>
      <c r="NXK198" s="58"/>
      <c r="NXL198" s="58"/>
      <c r="NXM198" s="58"/>
      <c r="NXN198" s="58"/>
      <c r="NXO198" s="58"/>
      <c r="NXP198" s="58"/>
      <c r="NXQ198" s="58"/>
      <c r="NXR198" s="58"/>
      <c r="NXS198" s="58"/>
      <c r="NXT198" s="58"/>
      <c r="NXU198" s="58"/>
      <c r="NXV198" s="58"/>
      <c r="NXW198" s="58"/>
      <c r="NXX198" s="58"/>
      <c r="NXY198" s="58"/>
      <c r="NXZ198" s="58"/>
      <c r="NYA198" s="58"/>
      <c r="NYB198" s="58"/>
      <c r="NYC198" s="58"/>
      <c r="NYD198" s="58"/>
      <c r="NYE198" s="58"/>
      <c r="NYF198" s="58"/>
      <c r="NYG198" s="58"/>
      <c r="NYH198" s="58"/>
      <c r="NYI198" s="58"/>
      <c r="NYJ198" s="58"/>
      <c r="NYK198" s="58"/>
      <c r="NYL198" s="58"/>
      <c r="NYM198" s="58"/>
      <c r="NYN198" s="58"/>
      <c r="NYO198" s="58"/>
      <c r="NYP198" s="58"/>
      <c r="NYQ198" s="58"/>
      <c r="NYR198" s="58"/>
      <c r="NYS198" s="58"/>
      <c r="NYT198" s="58"/>
      <c r="NYU198" s="58"/>
      <c r="NYV198" s="58"/>
      <c r="NYW198" s="58"/>
      <c r="NYX198" s="58"/>
      <c r="NYY198" s="58"/>
      <c r="NYZ198" s="58"/>
      <c r="NZA198" s="58"/>
      <c r="NZB198" s="58"/>
      <c r="NZC198" s="58"/>
      <c r="NZD198" s="58"/>
      <c r="NZE198" s="58"/>
      <c r="NZF198" s="58"/>
      <c r="NZG198" s="58"/>
      <c r="NZH198" s="58"/>
      <c r="NZI198" s="58"/>
      <c r="NZJ198" s="58"/>
      <c r="NZK198" s="58"/>
      <c r="NZL198" s="58"/>
      <c r="NZM198" s="58"/>
      <c r="NZN198" s="58"/>
      <c r="NZO198" s="58"/>
      <c r="NZP198" s="58"/>
      <c r="NZQ198" s="58"/>
      <c r="NZR198" s="58"/>
      <c r="NZS198" s="58"/>
      <c r="NZT198" s="58"/>
      <c r="NZU198" s="58"/>
      <c r="NZV198" s="58"/>
      <c r="NZW198" s="58"/>
      <c r="NZX198" s="58"/>
      <c r="NZY198" s="58"/>
      <c r="NZZ198" s="58"/>
      <c r="OAA198" s="58"/>
      <c r="OAB198" s="58"/>
      <c r="OAC198" s="58"/>
      <c r="OAD198" s="58"/>
      <c r="OAE198" s="58"/>
      <c r="OAF198" s="58"/>
      <c r="OAG198" s="58"/>
      <c r="OAH198" s="58"/>
      <c r="OAI198" s="58"/>
      <c r="OAJ198" s="58"/>
      <c r="OAK198" s="58"/>
      <c r="OAL198" s="58"/>
      <c r="OAM198" s="58"/>
      <c r="OAN198" s="58"/>
      <c r="OAO198" s="58"/>
      <c r="OAP198" s="58"/>
      <c r="OAQ198" s="58"/>
      <c r="OAR198" s="58"/>
      <c r="OAS198" s="58"/>
      <c r="OAT198" s="58"/>
      <c r="OAU198" s="58"/>
      <c r="OAV198" s="58"/>
      <c r="OAW198" s="58"/>
      <c r="OAX198" s="58"/>
      <c r="OAY198" s="58"/>
      <c r="OAZ198" s="58"/>
      <c r="OBA198" s="58"/>
      <c r="OBB198" s="58"/>
      <c r="OBC198" s="58"/>
      <c r="OBD198" s="58"/>
      <c r="OBE198" s="58"/>
      <c r="OBF198" s="58"/>
      <c r="OBG198" s="58"/>
      <c r="OBH198" s="58"/>
      <c r="OBI198" s="58"/>
      <c r="OBJ198" s="58"/>
      <c r="OBK198" s="58"/>
      <c r="OBL198" s="58"/>
      <c r="OBM198" s="58"/>
      <c r="OBN198" s="58"/>
      <c r="OBO198" s="58"/>
      <c r="OBP198" s="58"/>
      <c r="OBQ198" s="58"/>
      <c r="OBR198" s="58"/>
      <c r="OBS198" s="58"/>
      <c r="OBT198" s="58"/>
      <c r="OBU198" s="58"/>
      <c r="OBV198" s="58"/>
      <c r="OBW198" s="58"/>
      <c r="OBX198" s="58"/>
      <c r="OBY198" s="58"/>
      <c r="OBZ198" s="58"/>
      <c r="OCA198" s="58"/>
      <c r="OCB198" s="58"/>
      <c r="OCC198" s="58"/>
      <c r="OCD198" s="58"/>
      <c r="OCE198" s="58"/>
      <c r="OCF198" s="58"/>
      <c r="OCG198" s="58"/>
      <c r="OCH198" s="58"/>
      <c r="OCI198" s="58"/>
      <c r="OCJ198" s="58"/>
      <c r="OCK198" s="58"/>
      <c r="OCL198" s="58"/>
      <c r="OCM198" s="58"/>
      <c r="OCN198" s="58"/>
      <c r="OCO198" s="58"/>
      <c r="OCP198" s="58"/>
      <c r="OCQ198" s="58"/>
      <c r="OCR198" s="58"/>
      <c r="OCS198" s="58"/>
      <c r="OCT198" s="58"/>
      <c r="OCU198" s="58"/>
      <c r="OCV198" s="58"/>
      <c r="OCW198" s="58"/>
      <c r="OCX198" s="58"/>
      <c r="OCY198" s="58"/>
      <c r="OCZ198" s="58"/>
      <c r="ODA198" s="58"/>
      <c r="ODB198" s="58"/>
      <c r="ODC198" s="58"/>
      <c r="ODD198" s="58"/>
      <c r="ODE198" s="58"/>
      <c r="ODF198" s="58"/>
      <c r="ODG198" s="58"/>
      <c r="ODH198" s="58"/>
      <c r="ODI198" s="58"/>
      <c r="ODJ198" s="58"/>
      <c r="ODK198" s="58"/>
      <c r="ODL198" s="58"/>
      <c r="ODM198" s="58"/>
      <c r="ODN198" s="58"/>
      <c r="ODO198" s="58"/>
      <c r="ODP198" s="58"/>
      <c r="ODQ198" s="58"/>
      <c r="ODR198" s="58"/>
      <c r="ODS198" s="58"/>
      <c r="ODT198" s="58"/>
      <c r="ODU198" s="58"/>
      <c r="ODV198" s="58"/>
      <c r="ODW198" s="58"/>
      <c r="ODX198" s="58"/>
      <c r="ODY198" s="58"/>
      <c r="ODZ198" s="58"/>
      <c r="OEA198" s="58"/>
      <c r="OEB198" s="58"/>
      <c r="OEC198" s="58"/>
      <c r="OED198" s="58"/>
      <c r="OEE198" s="58"/>
      <c r="OEF198" s="58"/>
      <c r="OEG198" s="58"/>
      <c r="OEH198" s="58"/>
      <c r="OEI198" s="58"/>
      <c r="OEJ198" s="58"/>
      <c r="OEK198" s="58"/>
      <c r="OEL198" s="58"/>
      <c r="OEM198" s="58"/>
      <c r="OEN198" s="58"/>
      <c r="OEO198" s="58"/>
      <c r="OEP198" s="58"/>
      <c r="OEQ198" s="58"/>
      <c r="OER198" s="58"/>
      <c r="OES198" s="58"/>
      <c r="OET198" s="58"/>
      <c r="OEU198" s="58"/>
      <c r="OEV198" s="58"/>
      <c r="OEW198" s="58"/>
      <c r="OEX198" s="58"/>
      <c r="OEY198" s="58"/>
      <c r="OEZ198" s="58"/>
      <c r="OFA198" s="58"/>
      <c r="OFB198" s="58"/>
      <c r="OFC198" s="58"/>
      <c r="OFD198" s="58"/>
      <c r="OFE198" s="58"/>
      <c r="OFF198" s="58"/>
      <c r="OFG198" s="58"/>
      <c r="OFH198" s="58"/>
      <c r="OFI198" s="58"/>
      <c r="OFJ198" s="58"/>
      <c r="OFK198" s="58"/>
      <c r="OFL198" s="58"/>
      <c r="OFM198" s="58"/>
      <c r="OFN198" s="58"/>
      <c r="OFO198" s="58"/>
      <c r="OFP198" s="58"/>
      <c r="OFQ198" s="58"/>
      <c r="OFR198" s="58"/>
      <c r="OFS198" s="58"/>
      <c r="OFT198" s="58"/>
      <c r="OFU198" s="58"/>
      <c r="OFV198" s="58"/>
      <c r="OFW198" s="58"/>
      <c r="OFX198" s="58"/>
      <c r="OFY198" s="58"/>
      <c r="OFZ198" s="58"/>
      <c r="OGA198" s="58"/>
      <c r="OGB198" s="58"/>
      <c r="OGC198" s="58"/>
      <c r="OGD198" s="58"/>
      <c r="OGE198" s="58"/>
      <c r="OGF198" s="58"/>
      <c r="OGG198" s="58"/>
      <c r="OGH198" s="58"/>
      <c r="OGI198" s="58"/>
      <c r="OGJ198" s="58"/>
      <c r="OGK198" s="58"/>
      <c r="OGL198" s="58"/>
      <c r="OGM198" s="58"/>
      <c r="OGN198" s="58"/>
      <c r="OGO198" s="58"/>
      <c r="OGP198" s="58"/>
      <c r="OGQ198" s="58"/>
      <c r="OGR198" s="58"/>
      <c r="OGS198" s="58"/>
      <c r="OGT198" s="58"/>
      <c r="OGU198" s="58"/>
      <c r="OGV198" s="58"/>
      <c r="OGW198" s="58"/>
      <c r="OGX198" s="58"/>
      <c r="OGY198" s="58"/>
      <c r="OGZ198" s="58"/>
      <c r="OHA198" s="58"/>
      <c r="OHB198" s="58"/>
      <c r="OHC198" s="58"/>
      <c r="OHD198" s="58"/>
      <c r="OHE198" s="58"/>
      <c r="OHF198" s="58"/>
      <c r="OHG198" s="58"/>
      <c r="OHH198" s="58"/>
      <c r="OHI198" s="58"/>
      <c r="OHJ198" s="58"/>
      <c r="OHK198" s="58"/>
      <c r="OHL198" s="58"/>
      <c r="OHM198" s="58"/>
      <c r="OHN198" s="58"/>
      <c r="OHO198" s="58"/>
      <c r="OHP198" s="58"/>
      <c r="OHQ198" s="58"/>
      <c r="OHR198" s="58"/>
      <c r="OHS198" s="58"/>
      <c r="OHT198" s="58"/>
      <c r="OHU198" s="58"/>
      <c r="OHV198" s="58"/>
      <c r="OHW198" s="58"/>
      <c r="OHX198" s="58"/>
      <c r="OHY198" s="58"/>
      <c r="OHZ198" s="58"/>
      <c r="OIA198" s="58"/>
      <c r="OIB198" s="58"/>
      <c r="OIC198" s="58"/>
      <c r="OID198" s="58"/>
      <c r="OIE198" s="58"/>
      <c r="OIF198" s="58"/>
      <c r="OIG198" s="58"/>
      <c r="OIH198" s="58"/>
      <c r="OII198" s="58"/>
      <c r="OIJ198" s="58"/>
      <c r="OIK198" s="58"/>
      <c r="OIL198" s="58"/>
      <c r="OIM198" s="58"/>
      <c r="OIN198" s="58"/>
      <c r="OIO198" s="58"/>
      <c r="OIP198" s="58"/>
      <c r="OIQ198" s="58"/>
      <c r="OIR198" s="58"/>
      <c r="OIS198" s="58"/>
      <c r="OIT198" s="58"/>
      <c r="OIU198" s="58"/>
      <c r="OIV198" s="58"/>
      <c r="OIW198" s="58"/>
      <c r="OIX198" s="58"/>
      <c r="OIY198" s="58"/>
      <c r="OIZ198" s="58"/>
      <c r="OJA198" s="58"/>
      <c r="OJB198" s="58"/>
      <c r="OJC198" s="58"/>
      <c r="OJD198" s="58"/>
      <c r="OJE198" s="58"/>
      <c r="OJF198" s="58"/>
      <c r="OJG198" s="58"/>
      <c r="OJH198" s="58"/>
      <c r="OJI198" s="58"/>
      <c r="OJJ198" s="58"/>
      <c r="OJK198" s="58"/>
      <c r="OJL198" s="58"/>
      <c r="OJM198" s="58"/>
      <c r="OJN198" s="58"/>
      <c r="OJO198" s="58"/>
      <c r="OJP198" s="58"/>
      <c r="OJQ198" s="58"/>
      <c r="OJR198" s="58"/>
      <c r="OJS198" s="58"/>
      <c r="OJT198" s="58"/>
      <c r="OJU198" s="58"/>
      <c r="OJV198" s="58"/>
      <c r="OJW198" s="58"/>
      <c r="OJX198" s="58"/>
      <c r="OJY198" s="58"/>
      <c r="OJZ198" s="58"/>
      <c r="OKA198" s="58"/>
      <c r="OKB198" s="58"/>
      <c r="OKC198" s="58"/>
      <c r="OKD198" s="58"/>
      <c r="OKE198" s="58"/>
      <c r="OKF198" s="58"/>
      <c r="OKG198" s="58"/>
      <c r="OKH198" s="58"/>
      <c r="OKI198" s="58"/>
      <c r="OKJ198" s="58"/>
      <c r="OKK198" s="58"/>
      <c r="OKL198" s="58"/>
      <c r="OKM198" s="58"/>
      <c r="OKN198" s="58"/>
      <c r="OKO198" s="58"/>
      <c r="OKP198" s="58"/>
      <c r="OKQ198" s="58"/>
      <c r="OKR198" s="58"/>
      <c r="OKS198" s="58"/>
      <c r="OKT198" s="58"/>
      <c r="OKU198" s="58"/>
      <c r="OKV198" s="58"/>
      <c r="OKW198" s="58"/>
      <c r="OKX198" s="58"/>
      <c r="OKY198" s="58"/>
      <c r="OKZ198" s="58"/>
      <c r="OLA198" s="58"/>
      <c r="OLB198" s="58"/>
      <c r="OLC198" s="58"/>
      <c r="OLD198" s="58"/>
      <c r="OLE198" s="58"/>
      <c r="OLF198" s="58"/>
      <c r="OLG198" s="58"/>
      <c r="OLH198" s="58"/>
      <c r="OLI198" s="58"/>
      <c r="OLJ198" s="58"/>
      <c r="OLK198" s="58"/>
      <c r="OLL198" s="58"/>
      <c r="OLM198" s="58"/>
      <c r="OLN198" s="58"/>
      <c r="OLO198" s="58"/>
      <c r="OLP198" s="58"/>
      <c r="OLQ198" s="58"/>
      <c r="OLR198" s="58"/>
      <c r="OLS198" s="58"/>
      <c r="OLT198" s="58"/>
      <c r="OLU198" s="58"/>
      <c r="OLV198" s="58"/>
      <c r="OLW198" s="58"/>
      <c r="OLX198" s="58"/>
      <c r="OLY198" s="58"/>
      <c r="OLZ198" s="58"/>
      <c r="OMA198" s="58"/>
      <c r="OMB198" s="58"/>
      <c r="OMC198" s="58"/>
      <c r="OMD198" s="58"/>
      <c r="OME198" s="58"/>
      <c r="OMF198" s="58"/>
      <c r="OMG198" s="58"/>
      <c r="OMH198" s="58"/>
      <c r="OMI198" s="58"/>
      <c r="OMJ198" s="58"/>
      <c r="OMK198" s="58"/>
      <c r="OML198" s="58"/>
      <c r="OMM198" s="58"/>
      <c r="OMN198" s="58"/>
      <c r="OMO198" s="58"/>
      <c r="OMP198" s="58"/>
      <c r="OMQ198" s="58"/>
      <c r="OMR198" s="58"/>
      <c r="OMS198" s="58"/>
      <c r="OMT198" s="58"/>
      <c r="OMU198" s="58"/>
      <c r="OMV198" s="58"/>
      <c r="OMW198" s="58"/>
      <c r="OMX198" s="58"/>
      <c r="OMY198" s="58"/>
      <c r="OMZ198" s="58"/>
      <c r="ONA198" s="58"/>
      <c r="ONB198" s="58"/>
      <c r="ONC198" s="58"/>
      <c r="OND198" s="58"/>
      <c r="ONE198" s="58"/>
      <c r="ONF198" s="58"/>
      <c r="ONG198" s="58"/>
      <c r="ONH198" s="58"/>
      <c r="ONI198" s="58"/>
      <c r="ONJ198" s="58"/>
      <c r="ONK198" s="58"/>
      <c r="ONL198" s="58"/>
      <c r="ONM198" s="58"/>
      <c r="ONN198" s="58"/>
      <c r="ONO198" s="58"/>
      <c r="ONP198" s="58"/>
      <c r="ONQ198" s="58"/>
      <c r="ONR198" s="58"/>
      <c r="ONS198" s="58"/>
      <c r="ONT198" s="58"/>
      <c r="ONU198" s="58"/>
      <c r="ONV198" s="58"/>
      <c r="ONW198" s="58"/>
      <c r="ONX198" s="58"/>
      <c r="ONY198" s="58"/>
      <c r="ONZ198" s="58"/>
      <c r="OOA198" s="58"/>
      <c r="OOB198" s="58"/>
      <c r="OOC198" s="58"/>
      <c r="OOD198" s="58"/>
      <c r="OOE198" s="58"/>
      <c r="OOF198" s="58"/>
      <c r="OOG198" s="58"/>
      <c r="OOH198" s="58"/>
      <c r="OOI198" s="58"/>
      <c r="OOJ198" s="58"/>
      <c r="OOK198" s="58"/>
      <c r="OOL198" s="58"/>
      <c r="OOM198" s="58"/>
      <c r="OON198" s="58"/>
      <c r="OOO198" s="58"/>
      <c r="OOP198" s="58"/>
      <c r="OOQ198" s="58"/>
      <c r="OOR198" s="58"/>
      <c r="OOS198" s="58"/>
      <c r="OOT198" s="58"/>
      <c r="OOU198" s="58"/>
      <c r="OOV198" s="58"/>
      <c r="OOW198" s="58"/>
      <c r="OOX198" s="58"/>
      <c r="OOY198" s="58"/>
      <c r="OOZ198" s="58"/>
      <c r="OPA198" s="58"/>
      <c r="OPB198" s="58"/>
      <c r="OPC198" s="58"/>
      <c r="OPD198" s="58"/>
      <c r="OPE198" s="58"/>
      <c r="OPF198" s="58"/>
      <c r="OPG198" s="58"/>
      <c r="OPH198" s="58"/>
      <c r="OPI198" s="58"/>
      <c r="OPJ198" s="58"/>
      <c r="OPK198" s="58"/>
      <c r="OPL198" s="58"/>
      <c r="OPM198" s="58"/>
      <c r="OPN198" s="58"/>
      <c r="OPO198" s="58"/>
      <c r="OPP198" s="58"/>
      <c r="OPQ198" s="58"/>
      <c r="OPR198" s="58"/>
      <c r="OPS198" s="58"/>
      <c r="OPT198" s="58"/>
      <c r="OPU198" s="58"/>
      <c r="OPV198" s="58"/>
      <c r="OPW198" s="58"/>
      <c r="OPX198" s="58"/>
      <c r="OPY198" s="58"/>
      <c r="OPZ198" s="58"/>
      <c r="OQA198" s="58"/>
      <c r="OQB198" s="58"/>
      <c r="OQC198" s="58"/>
      <c r="OQD198" s="58"/>
      <c r="OQE198" s="58"/>
      <c r="OQF198" s="58"/>
      <c r="OQG198" s="58"/>
      <c r="OQH198" s="58"/>
      <c r="OQI198" s="58"/>
      <c r="OQJ198" s="58"/>
      <c r="OQK198" s="58"/>
      <c r="OQL198" s="58"/>
      <c r="OQM198" s="58"/>
      <c r="OQN198" s="58"/>
      <c r="OQO198" s="58"/>
      <c r="OQP198" s="58"/>
      <c r="OQQ198" s="58"/>
      <c r="OQR198" s="58"/>
      <c r="OQS198" s="58"/>
      <c r="OQT198" s="58"/>
      <c r="OQU198" s="58"/>
      <c r="OQV198" s="58"/>
      <c r="OQW198" s="58"/>
      <c r="OQX198" s="58"/>
      <c r="OQY198" s="58"/>
      <c r="OQZ198" s="58"/>
      <c r="ORA198" s="58"/>
      <c r="ORB198" s="58"/>
      <c r="ORC198" s="58"/>
      <c r="ORD198" s="58"/>
      <c r="ORE198" s="58"/>
      <c r="ORF198" s="58"/>
      <c r="ORG198" s="58"/>
      <c r="ORH198" s="58"/>
      <c r="ORI198" s="58"/>
      <c r="ORJ198" s="58"/>
      <c r="ORK198" s="58"/>
      <c r="ORL198" s="58"/>
      <c r="ORM198" s="58"/>
      <c r="ORN198" s="58"/>
      <c r="ORO198" s="58"/>
      <c r="ORP198" s="58"/>
      <c r="ORQ198" s="58"/>
      <c r="ORR198" s="58"/>
      <c r="ORS198" s="58"/>
      <c r="ORT198" s="58"/>
      <c r="ORU198" s="58"/>
      <c r="ORV198" s="58"/>
      <c r="ORW198" s="58"/>
      <c r="ORX198" s="58"/>
      <c r="ORY198" s="58"/>
      <c r="ORZ198" s="58"/>
      <c r="OSA198" s="58"/>
      <c r="OSB198" s="58"/>
      <c r="OSC198" s="58"/>
      <c r="OSD198" s="58"/>
      <c r="OSE198" s="58"/>
      <c r="OSF198" s="58"/>
      <c r="OSG198" s="58"/>
      <c r="OSH198" s="58"/>
      <c r="OSI198" s="58"/>
      <c r="OSJ198" s="58"/>
      <c r="OSK198" s="58"/>
      <c r="OSL198" s="58"/>
      <c r="OSM198" s="58"/>
      <c r="OSN198" s="58"/>
      <c r="OSO198" s="58"/>
      <c r="OSP198" s="58"/>
      <c r="OSQ198" s="58"/>
      <c r="OSR198" s="58"/>
      <c r="OSS198" s="58"/>
      <c r="OST198" s="58"/>
      <c r="OSU198" s="58"/>
      <c r="OSV198" s="58"/>
      <c r="OSW198" s="58"/>
      <c r="OSX198" s="58"/>
      <c r="OSY198" s="58"/>
      <c r="OSZ198" s="58"/>
      <c r="OTA198" s="58"/>
      <c r="OTB198" s="58"/>
      <c r="OTC198" s="58"/>
      <c r="OTD198" s="58"/>
      <c r="OTE198" s="58"/>
      <c r="OTF198" s="58"/>
      <c r="OTG198" s="58"/>
      <c r="OTH198" s="58"/>
      <c r="OTI198" s="58"/>
      <c r="OTJ198" s="58"/>
      <c r="OTK198" s="58"/>
      <c r="OTL198" s="58"/>
      <c r="OTM198" s="58"/>
      <c r="OTN198" s="58"/>
      <c r="OTO198" s="58"/>
      <c r="OTP198" s="58"/>
      <c r="OTQ198" s="58"/>
      <c r="OTR198" s="58"/>
      <c r="OTS198" s="58"/>
      <c r="OTT198" s="58"/>
      <c r="OTU198" s="58"/>
      <c r="OTV198" s="58"/>
      <c r="OTW198" s="58"/>
      <c r="OTX198" s="58"/>
      <c r="OTY198" s="58"/>
      <c r="OTZ198" s="58"/>
      <c r="OUA198" s="58"/>
      <c r="OUB198" s="58"/>
      <c r="OUC198" s="58"/>
      <c r="OUD198" s="58"/>
      <c r="OUE198" s="58"/>
      <c r="OUF198" s="58"/>
      <c r="OUG198" s="58"/>
      <c r="OUH198" s="58"/>
      <c r="OUI198" s="58"/>
      <c r="OUJ198" s="58"/>
      <c r="OUK198" s="58"/>
      <c r="OUL198" s="58"/>
      <c r="OUM198" s="58"/>
      <c r="OUN198" s="58"/>
      <c r="OUO198" s="58"/>
      <c r="OUP198" s="58"/>
      <c r="OUQ198" s="58"/>
      <c r="OUR198" s="58"/>
      <c r="OUS198" s="58"/>
      <c r="OUT198" s="58"/>
      <c r="OUU198" s="58"/>
      <c r="OUV198" s="58"/>
      <c r="OUW198" s="58"/>
      <c r="OUX198" s="58"/>
      <c r="OUY198" s="58"/>
      <c r="OUZ198" s="58"/>
      <c r="OVA198" s="58"/>
      <c r="OVB198" s="58"/>
      <c r="OVC198" s="58"/>
      <c r="OVD198" s="58"/>
      <c r="OVE198" s="58"/>
      <c r="OVF198" s="58"/>
      <c r="OVG198" s="58"/>
      <c r="OVH198" s="58"/>
      <c r="OVI198" s="58"/>
      <c r="OVJ198" s="58"/>
      <c r="OVK198" s="58"/>
      <c r="OVL198" s="58"/>
      <c r="OVM198" s="58"/>
      <c r="OVN198" s="58"/>
      <c r="OVO198" s="58"/>
      <c r="OVP198" s="58"/>
      <c r="OVQ198" s="58"/>
      <c r="OVR198" s="58"/>
      <c r="OVS198" s="58"/>
      <c r="OVT198" s="58"/>
      <c r="OVU198" s="58"/>
      <c r="OVV198" s="58"/>
      <c r="OVW198" s="58"/>
      <c r="OVX198" s="58"/>
      <c r="OVY198" s="58"/>
      <c r="OVZ198" s="58"/>
      <c r="OWA198" s="58"/>
      <c r="OWB198" s="58"/>
      <c r="OWC198" s="58"/>
      <c r="OWD198" s="58"/>
      <c r="OWE198" s="58"/>
      <c r="OWF198" s="58"/>
      <c r="OWG198" s="58"/>
      <c r="OWH198" s="58"/>
      <c r="OWI198" s="58"/>
      <c r="OWJ198" s="58"/>
      <c r="OWK198" s="58"/>
      <c r="OWL198" s="58"/>
      <c r="OWM198" s="58"/>
      <c r="OWN198" s="58"/>
      <c r="OWO198" s="58"/>
      <c r="OWP198" s="58"/>
      <c r="OWQ198" s="58"/>
      <c r="OWR198" s="58"/>
      <c r="OWS198" s="58"/>
      <c r="OWT198" s="58"/>
      <c r="OWU198" s="58"/>
      <c r="OWV198" s="58"/>
      <c r="OWW198" s="58"/>
      <c r="OWX198" s="58"/>
      <c r="OWY198" s="58"/>
      <c r="OWZ198" s="58"/>
      <c r="OXA198" s="58"/>
      <c r="OXB198" s="58"/>
      <c r="OXC198" s="58"/>
      <c r="OXD198" s="58"/>
      <c r="OXE198" s="58"/>
      <c r="OXF198" s="58"/>
      <c r="OXG198" s="58"/>
      <c r="OXH198" s="58"/>
      <c r="OXI198" s="58"/>
      <c r="OXJ198" s="58"/>
      <c r="OXK198" s="58"/>
      <c r="OXL198" s="58"/>
      <c r="OXM198" s="58"/>
      <c r="OXN198" s="58"/>
      <c r="OXO198" s="58"/>
      <c r="OXP198" s="58"/>
      <c r="OXQ198" s="58"/>
      <c r="OXR198" s="58"/>
      <c r="OXS198" s="58"/>
      <c r="OXT198" s="58"/>
      <c r="OXU198" s="58"/>
      <c r="OXV198" s="58"/>
      <c r="OXW198" s="58"/>
      <c r="OXX198" s="58"/>
      <c r="OXY198" s="58"/>
      <c r="OXZ198" s="58"/>
      <c r="OYA198" s="58"/>
      <c r="OYB198" s="58"/>
      <c r="OYC198" s="58"/>
      <c r="OYD198" s="58"/>
      <c r="OYE198" s="58"/>
      <c r="OYF198" s="58"/>
      <c r="OYG198" s="58"/>
      <c r="OYH198" s="58"/>
      <c r="OYI198" s="58"/>
      <c r="OYJ198" s="58"/>
      <c r="OYK198" s="58"/>
      <c r="OYL198" s="58"/>
      <c r="OYM198" s="58"/>
      <c r="OYN198" s="58"/>
      <c r="OYO198" s="58"/>
      <c r="OYP198" s="58"/>
      <c r="OYQ198" s="58"/>
      <c r="OYR198" s="58"/>
      <c r="OYS198" s="58"/>
      <c r="OYT198" s="58"/>
      <c r="OYU198" s="58"/>
      <c r="OYV198" s="58"/>
      <c r="OYW198" s="58"/>
      <c r="OYX198" s="58"/>
      <c r="OYY198" s="58"/>
      <c r="OYZ198" s="58"/>
      <c r="OZA198" s="58"/>
      <c r="OZB198" s="58"/>
      <c r="OZC198" s="58"/>
      <c r="OZD198" s="58"/>
      <c r="OZE198" s="58"/>
      <c r="OZF198" s="58"/>
      <c r="OZG198" s="58"/>
      <c r="OZH198" s="58"/>
      <c r="OZI198" s="58"/>
      <c r="OZJ198" s="58"/>
      <c r="OZK198" s="58"/>
      <c r="OZL198" s="58"/>
      <c r="OZM198" s="58"/>
      <c r="OZN198" s="58"/>
      <c r="OZO198" s="58"/>
      <c r="OZP198" s="58"/>
      <c r="OZQ198" s="58"/>
      <c r="OZR198" s="58"/>
      <c r="OZS198" s="58"/>
      <c r="OZT198" s="58"/>
      <c r="OZU198" s="58"/>
      <c r="OZV198" s="58"/>
      <c r="OZW198" s="58"/>
      <c r="OZX198" s="58"/>
      <c r="OZY198" s="58"/>
      <c r="OZZ198" s="58"/>
      <c r="PAA198" s="58"/>
      <c r="PAB198" s="58"/>
      <c r="PAC198" s="58"/>
      <c r="PAD198" s="58"/>
      <c r="PAE198" s="58"/>
      <c r="PAF198" s="58"/>
      <c r="PAG198" s="58"/>
      <c r="PAH198" s="58"/>
      <c r="PAI198" s="58"/>
      <c r="PAJ198" s="58"/>
      <c r="PAK198" s="58"/>
      <c r="PAL198" s="58"/>
      <c r="PAM198" s="58"/>
      <c r="PAN198" s="58"/>
      <c r="PAO198" s="58"/>
      <c r="PAP198" s="58"/>
      <c r="PAQ198" s="58"/>
      <c r="PAR198" s="58"/>
      <c r="PAS198" s="58"/>
      <c r="PAT198" s="58"/>
      <c r="PAU198" s="58"/>
      <c r="PAV198" s="58"/>
      <c r="PAW198" s="58"/>
      <c r="PAX198" s="58"/>
      <c r="PAY198" s="58"/>
      <c r="PAZ198" s="58"/>
      <c r="PBA198" s="58"/>
      <c r="PBB198" s="58"/>
      <c r="PBC198" s="58"/>
      <c r="PBD198" s="58"/>
      <c r="PBE198" s="58"/>
      <c r="PBF198" s="58"/>
      <c r="PBG198" s="58"/>
      <c r="PBH198" s="58"/>
      <c r="PBI198" s="58"/>
      <c r="PBJ198" s="58"/>
      <c r="PBK198" s="58"/>
      <c r="PBL198" s="58"/>
      <c r="PBM198" s="58"/>
      <c r="PBN198" s="58"/>
      <c r="PBO198" s="58"/>
      <c r="PBP198" s="58"/>
      <c r="PBQ198" s="58"/>
      <c r="PBR198" s="58"/>
      <c r="PBS198" s="58"/>
      <c r="PBT198" s="58"/>
      <c r="PBU198" s="58"/>
      <c r="PBV198" s="58"/>
      <c r="PBW198" s="58"/>
      <c r="PBX198" s="58"/>
      <c r="PBY198" s="58"/>
      <c r="PBZ198" s="58"/>
      <c r="PCA198" s="58"/>
      <c r="PCB198" s="58"/>
      <c r="PCC198" s="58"/>
      <c r="PCD198" s="58"/>
      <c r="PCE198" s="58"/>
      <c r="PCF198" s="58"/>
      <c r="PCG198" s="58"/>
      <c r="PCH198" s="58"/>
      <c r="PCI198" s="58"/>
      <c r="PCJ198" s="58"/>
      <c r="PCK198" s="58"/>
      <c r="PCL198" s="58"/>
      <c r="PCM198" s="58"/>
      <c r="PCN198" s="58"/>
      <c r="PCO198" s="58"/>
      <c r="PCP198" s="58"/>
      <c r="PCQ198" s="58"/>
      <c r="PCR198" s="58"/>
      <c r="PCS198" s="58"/>
      <c r="PCT198" s="58"/>
      <c r="PCU198" s="58"/>
      <c r="PCV198" s="58"/>
      <c r="PCW198" s="58"/>
      <c r="PCX198" s="58"/>
      <c r="PCY198" s="58"/>
      <c r="PCZ198" s="58"/>
      <c r="PDA198" s="58"/>
      <c r="PDB198" s="58"/>
      <c r="PDC198" s="58"/>
      <c r="PDD198" s="58"/>
      <c r="PDE198" s="58"/>
      <c r="PDF198" s="58"/>
      <c r="PDG198" s="58"/>
      <c r="PDH198" s="58"/>
      <c r="PDI198" s="58"/>
      <c r="PDJ198" s="58"/>
      <c r="PDK198" s="58"/>
      <c r="PDL198" s="58"/>
      <c r="PDM198" s="58"/>
      <c r="PDN198" s="58"/>
      <c r="PDO198" s="58"/>
      <c r="PDP198" s="58"/>
      <c r="PDQ198" s="58"/>
      <c r="PDR198" s="58"/>
      <c r="PDS198" s="58"/>
      <c r="PDT198" s="58"/>
      <c r="PDU198" s="58"/>
      <c r="PDV198" s="58"/>
      <c r="PDW198" s="58"/>
      <c r="PDX198" s="58"/>
      <c r="PDY198" s="58"/>
      <c r="PDZ198" s="58"/>
      <c r="PEA198" s="58"/>
      <c r="PEB198" s="58"/>
      <c r="PEC198" s="58"/>
      <c r="PED198" s="58"/>
      <c r="PEE198" s="58"/>
      <c r="PEF198" s="58"/>
      <c r="PEG198" s="58"/>
      <c r="PEH198" s="58"/>
      <c r="PEI198" s="58"/>
      <c r="PEJ198" s="58"/>
      <c r="PEK198" s="58"/>
      <c r="PEL198" s="58"/>
      <c r="PEM198" s="58"/>
      <c r="PEN198" s="58"/>
      <c r="PEO198" s="58"/>
      <c r="PEP198" s="58"/>
      <c r="PEQ198" s="58"/>
      <c r="PER198" s="58"/>
      <c r="PES198" s="58"/>
      <c r="PET198" s="58"/>
      <c r="PEU198" s="58"/>
      <c r="PEV198" s="58"/>
      <c r="PEW198" s="58"/>
      <c r="PEX198" s="58"/>
      <c r="PEY198" s="58"/>
      <c r="PEZ198" s="58"/>
      <c r="PFA198" s="58"/>
      <c r="PFB198" s="58"/>
      <c r="PFC198" s="58"/>
      <c r="PFD198" s="58"/>
      <c r="PFE198" s="58"/>
      <c r="PFF198" s="58"/>
      <c r="PFG198" s="58"/>
      <c r="PFH198" s="58"/>
      <c r="PFI198" s="58"/>
      <c r="PFJ198" s="58"/>
      <c r="PFK198" s="58"/>
      <c r="PFL198" s="58"/>
      <c r="PFM198" s="58"/>
      <c r="PFN198" s="58"/>
      <c r="PFO198" s="58"/>
      <c r="PFP198" s="58"/>
      <c r="PFQ198" s="58"/>
      <c r="PFR198" s="58"/>
      <c r="PFS198" s="58"/>
      <c r="PFT198" s="58"/>
      <c r="PFU198" s="58"/>
      <c r="PFV198" s="58"/>
      <c r="PFW198" s="58"/>
      <c r="PFX198" s="58"/>
      <c r="PFY198" s="58"/>
      <c r="PFZ198" s="58"/>
      <c r="PGA198" s="58"/>
      <c r="PGB198" s="58"/>
      <c r="PGC198" s="58"/>
      <c r="PGD198" s="58"/>
      <c r="PGE198" s="58"/>
      <c r="PGF198" s="58"/>
      <c r="PGG198" s="58"/>
      <c r="PGH198" s="58"/>
      <c r="PGI198" s="58"/>
      <c r="PGJ198" s="58"/>
      <c r="PGK198" s="58"/>
      <c r="PGL198" s="58"/>
      <c r="PGM198" s="58"/>
      <c r="PGN198" s="58"/>
      <c r="PGO198" s="58"/>
      <c r="PGP198" s="58"/>
      <c r="PGQ198" s="58"/>
      <c r="PGR198" s="58"/>
      <c r="PGS198" s="58"/>
      <c r="PGT198" s="58"/>
      <c r="PGU198" s="58"/>
      <c r="PGV198" s="58"/>
      <c r="PGW198" s="58"/>
      <c r="PGX198" s="58"/>
      <c r="PGY198" s="58"/>
      <c r="PGZ198" s="58"/>
      <c r="PHA198" s="58"/>
      <c r="PHB198" s="58"/>
      <c r="PHC198" s="58"/>
      <c r="PHD198" s="58"/>
      <c r="PHE198" s="58"/>
      <c r="PHF198" s="58"/>
      <c r="PHG198" s="58"/>
      <c r="PHH198" s="58"/>
      <c r="PHI198" s="58"/>
      <c r="PHJ198" s="58"/>
      <c r="PHK198" s="58"/>
      <c r="PHL198" s="58"/>
      <c r="PHM198" s="58"/>
      <c r="PHN198" s="58"/>
      <c r="PHO198" s="58"/>
      <c r="PHP198" s="58"/>
      <c r="PHQ198" s="58"/>
      <c r="PHR198" s="58"/>
      <c r="PHS198" s="58"/>
      <c r="PHT198" s="58"/>
      <c r="PHU198" s="58"/>
      <c r="PHV198" s="58"/>
      <c r="PHW198" s="58"/>
      <c r="PHX198" s="58"/>
      <c r="PHY198" s="58"/>
      <c r="PHZ198" s="58"/>
      <c r="PIA198" s="58"/>
      <c r="PIB198" s="58"/>
      <c r="PIC198" s="58"/>
      <c r="PID198" s="58"/>
      <c r="PIE198" s="58"/>
      <c r="PIF198" s="58"/>
      <c r="PIG198" s="58"/>
      <c r="PIH198" s="58"/>
      <c r="PII198" s="58"/>
      <c r="PIJ198" s="58"/>
      <c r="PIK198" s="58"/>
      <c r="PIL198" s="58"/>
      <c r="PIM198" s="58"/>
      <c r="PIN198" s="58"/>
      <c r="PIO198" s="58"/>
      <c r="PIP198" s="58"/>
      <c r="PIQ198" s="58"/>
      <c r="PIR198" s="58"/>
      <c r="PIS198" s="58"/>
      <c r="PIT198" s="58"/>
      <c r="PIU198" s="58"/>
      <c r="PIV198" s="58"/>
      <c r="PIW198" s="58"/>
      <c r="PIX198" s="58"/>
      <c r="PIY198" s="58"/>
      <c r="PIZ198" s="58"/>
      <c r="PJA198" s="58"/>
      <c r="PJB198" s="58"/>
      <c r="PJC198" s="58"/>
      <c r="PJD198" s="58"/>
      <c r="PJE198" s="58"/>
      <c r="PJF198" s="58"/>
      <c r="PJG198" s="58"/>
      <c r="PJH198" s="58"/>
      <c r="PJI198" s="58"/>
      <c r="PJJ198" s="58"/>
      <c r="PJK198" s="58"/>
      <c r="PJL198" s="58"/>
      <c r="PJM198" s="58"/>
      <c r="PJN198" s="58"/>
      <c r="PJO198" s="58"/>
      <c r="PJP198" s="58"/>
      <c r="PJQ198" s="58"/>
      <c r="PJR198" s="58"/>
      <c r="PJS198" s="58"/>
      <c r="PJT198" s="58"/>
      <c r="PJU198" s="58"/>
      <c r="PJV198" s="58"/>
      <c r="PJW198" s="58"/>
      <c r="PJX198" s="58"/>
      <c r="PJY198" s="58"/>
      <c r="PJZ198" s="58"/>
      <c r="PKA198" s="58"/>
      <c r="PKB198" s="58"/>
      <c r="PKC198" s="58"/>
      <c r="PKD198" s="58"/>
      <c r="PKE198" s="58"/>
      <c r="PKF198" s="58"/>
      <c r="PKG198" s="58"/>
      <c r="PKH198" s="58"/>
      <c r="PKI198" s="58"/>
      <c r="PKJ198" s="58"/>
      <c r="PKK198" s="58"/>
      <c r="PKL198" s="58"/>
      <c r="PKM198" s="58"/>
      <c r="PKN198" s="58"/>
      <c r="PKO198" s="58"/>
      <c r="PKP198" s="58"/>
      <c r="PKQ198" s="58"/>
      <c r="PKR198" s="58"/>
      <c r="PKS198" s="58"/>
      <c r="PKT198" s="58"/>
      <c r="PKU198" s="58"/>
      <c r="PKV198" s="58"/>
      <c r="PKW198" s="58"/>
      <c r="PKX198" s="58"/>
      <c r="PKY198" s="58"/>
      <c r="PKZ198" s="58"/>
      <c r="PLA198" s="58"/>
      <c r="PLB198" s="58"/>
      <c r="PLC198" s="58"/>
      <c r="PLD198" s="58"/>
      <c r="PLE198" s="58"/>
      <c r="PLF198" s="58"/>
      <c r="PLG198" s="58"/>
      <c r="PLH198" s="58"/>
      <c r="PLI198" s="58"/>
      <c r="PLJ198" s="58"/>
      <c r="PLK198" s="58"/>
      <c r="PLL198" s="58"/>
      <c r="PLM198" s="58"/>
      <c r="PLN198" s="58"/>
      <c r="PLO198" s="58"/>
      <c r="PLP198" s="58"/>
      <c r="PLQ198" s="58"/>
      <c r="PLR198" s="58"/>
      <c r="PLS198" s="58"/>
      <c r="PLT198" s="58"/>
      <c r="PLU198" s="58"/>
      <c r="PLV198" s="58"/>
      <c r="PLW198" s="58"/>
      <c r="PLX198" s="58"/>
      <c r="PLY198" s="58"/>
      <c r="PLZ198" s="58"/>
      <c r="PMA198" s="58"/>
      <c r="PMB198" s="58"/>
      <c r="PMC198" s="58"/>
      <c r="PMD198" s="58"/>
      <c r="PME198" s="58"/>
      <c r="PMF198" s="58"/>
      <c r="PMG198" s="58"/>
      <c r="PMH198" s="58"/>
      <c r="PMI198" s="58"/>
      <c r="PMJ198" s="58"/>
      <c r="PMK198" s="58"/>
      <c r="PML198" s="58"/>
      <c r="PMM198" s="58"/>
      <c r="PMN198" s="58"/>
      <c r="PMO198" s="58"/>
      <c r="PMP198" s="58"/>
      <c r="PMQ198" s="58"/>
      <c r="PMR198" s="58"/>
      <c r="PMS198" s="58"/>
      <c r="PMT198" s="58"/>
      <c r="PMU198" s="58"/>
      <c r="PMV198" s="58"/>
      <c r="PMW198" s="58"/>
      <c r="PMX198" s="58"/>
      <c r="PMY198" s="58"/>
      <c r="PMZ198" s="58"/>
      <c r="PNA198" s="58"/>
      <c r="PNB198" s="58"/>
      <c r="PNC198" s="58"/>
      <c r="PND198" s="58"/>
      <c r="PNE198" s="58"/>
      <c r="PNF198" s="58"/>
      <c r="PNG198" s="58"/>
      <c r="PNH198" s="58"/>
      <c r="PNI198" s="58"/>
      <c r="PNJ198" s="58"/>
      <c r="PNK198" s="58"/>
      <c r="PNL198" s="58"/>
      <c r="PNM198" s="58"/>
      <c r="PNN198" s="58"/>
      <c r="PNO198" s="58"/>
      <c r="PNP198" s="58"/>
      <c r="PNQ198" s="58"/>
      <c r="PNR198" s="58"/>
      <c r="PNS198" s="58"/>
      <c r="PNT198" s="58"/>
      <c r="PNU198" s="58"/>
      <c r="PNV198" s="58"/>
      <c r="PNW198" s="58"/>
      <c r="PNX198" s="58"/>
      <c r="PNY198" s="58"/>
      <c r="PNZ198" s="58"/>
      <c r="POA198" s="58"/>
      <c r="POB198" s="58"/>
      <c r="POC198" s="58"/>
      <c r="POD198" s="58"/>
      <c r="POE198" s="58"/>
      <c r="POF198" s="58"/>
      <c r="POG198" s="58"/>
      <c r="POH198" s="58"/>
      <c r="POI198" s="58"/>
      <c r="POJ198" s="58"/>
      <c r="POK198" s="58"/>
      <c r="POL198" s="58"/>
      <c r="POM198" s="58"/>
      <c r="PON198" s="58"/>
      <c r="POO198" s="58"/>
      <c r="POP198" s="58"/>
      <c r="POQ198" s="58"/>
      <c r="POR198" s="58"/>
      <c r="POS198" s="58"/>
      <c r="POT198" s="58"/>
      <c r="POU198" s="58"/>
      <c r="POV198" s="58"/>
      <c r="POW198" s="58"/>
      <c r="POX198" s="58"/>
      <c r="POY198" s="58"/>
      <c r="POZ198" s="58"/>
      <c r="PPA198" s="58"/>
      <c r="PPB198" s="58"/>
      <c r="PPC198" s="58"/>
      <c r="PPD198" s="58"/>
      <c r="PPE198" s="58"/>
      <c r="PPF198" s="58"/>
      <c r="PPG198" s="58"/>
      <c r="PPH198" s="58"/>
      <c r="PPI198" s="58"/>
      <c r="PPJ198" s="58"/>
      <c r="PPK198" s="58"/>
      <c r="PPL198" s="58"/>
      <c r="PPM198" s="58"/>
      <c r="PPN198" s="58"/>
      <c r="PPO198" s="58"/>
      <c r="PPP198" s="58"/>
      <c r="PPQ198" s="58"/>
      <c r="PPR198" s="58"/>
      <c r="PPS198" s="58"/>
      <c r="PPT198" s="58"/>
      <c r="PPU198" s="58"/>
      <c r="PPV198" s="58"/>
      <c r="PPW198" s="58"/>
      <c r="PPX198" s="58"/>
      <c r="PPY198" s="58"/>
      <c r="PPZ198" s="58"/>
      <c r="PQA198" s="58"/>
      <c r="PQB198" s="58"/>
      <c r="PQC198" s="58"/>
      <c r="PQD198" s="58"/>
      <c r="PQE198" s="58"/>
      <c r="PQF198" s="58"/>
      <c r="PQG198" s="58"/>
      <c r="PQH198" s="58"/>
      <c r="PQI198" s="58"/>
      <c r="PQJ198" s="58"/>
      <c r="PQK198" s="58"/>
      <c r="PQL198" s="58"/>
      <c r="PQM198" s="58"/>
      <c r="PQN198" s="58"/>
      <c r="PQO198" s="58"/>
      <c r="PQP198" s="58"/>
      <c r="PQQ198" s="58"/>
      <c r="PQR198" s="58"/>
      <c r="PQS198" s="58"/>
      <c r="PQT198" s="58"/>
      <c r="PQU198" s="58"/>
      <c r="PQV198" s="58"/>
      <c r="PQW198" s="58"/>
      <c r="PQX198" s="58"/>
      <c r="PQY198" s="58"/>
      <c r="PQZ198" s="58"/>
      <c r="PRA198" s="58"/>
      <c r="PRB198" s="58"/>
      <c r="PRC198" s="58"/>
      <c r="PRD198" s="58"/>
      <c r="PRE198" s="58"/>
      <c r="PRF198" s="58"/>
      <c r="PRG198" s="58"/>
      <c r="PRH198" s="58"/>
      <c r="PRI198" s="58"/>
      <c r="PRJ198" s="58"/>
      <c r="PRK198" s="58"/>
      <c r="PRL198" s="58"/>
      <c r="PRM198" s="58"/>
      <c r="PRN198" s="58"/>
      <c r="PRO198" s="58"/>
      <c r="PRP198" s="58"/>
      <c r="PRQ198" s="58"/>
      <c r="PRR198" s="58"/>
      <c r="PRS198" s="58"/>
      <c r="PRT198" s="58"/>
      <c r="PRU198" s="58"/>
      <c r="PRV198" s="58"/>
      <c r="PRW198" s="58"/>
      <c r="PRX198" s="58"/>
      <c r="PRY198" s="58"/>
      <c r="PRZ198" s="58"/>
      <c r="PSA198" s="58"/>
      <c r="PSB198" s="58"/>
      <c r="PSC198" s="58"/>
      <c r="PSD198" s="58"/>
      <c r="PSE198" s="58"/>
      <c r="PSF198" s="58"/>
      <c r="PSG198" s="58"/>
      <c r="PSH198" s="58"/>
      <c r="PSI198" s="58"/>
      <c r="PSJ198" s="58"/>
      <c r="PSK198" s="58"/>
      <c r="PSL198" s="58"/>
      <c r="PSM198" s="58"/>
      <c r="PSN198" s="58"/>
      <c r="PSO198" s="58"/>
      <c r="PSP198" s="58"/>
      <c r="PSQ198" s="58"/>
      <c r="PSR198" s="58"/>
      <c r="PSS198" s="58"/>
      <c r="PST198" s="58"/>
      <c r="PSU198" s="58"/>
      <c r="PSV198" s="58"/>
      <c r="PSW198" s="58"/>
      <c r="PSX198" s="58"/>
      <c r="PSY198" s="58"/>
      <c r="PSZ198" s="58"/>
      <c r="PTA198" s="58"/>
      <c r="PTB198" s="58"/>
      <c r="PTC198" s="58"/>
      <c r="PTD198" s="58"/>
      <c r="PTE198" s="58"/>
      <c r="PTF198" s="58"/>
      <c r="PTG198" s="58"/>
      <c r="PTH198" s="58"/>
      <c r="PTI198" s="58"/>
      <c r="PTJ198" s="58"/>
      <c r="PTK198" s="58"/>
      <c r="PTL198" s="58"/>
      <c r="PTM198" s="58"/>
      <c r="PTN198" s="58"/>
      <c r="PTO198" s="58"/>
      <c r="PTP198" s="58"/>
      <c r="PTQ198" s="58"/>
      <c r="PTR198" s="58"/>
      <c r="PTS198" s="58"/>
      <c r="PTT198" s="58"/>
      <c r="PTU198" s="58"/>
      <c r="PTV198" s="58"/>
      <c r="PTW198" s="58"/>
      <c r="PTX198" s="58"/>
      <c r="PTY198" s="58"/>
      <c r="PTZ198" s="58"/>
      <c r="PUA198" s="58"/>
      <c r="PUB198" s="58"/>
      <c r="PUC198" s="58"/>
      <c r="PUD198" s="58"/>
      <c r="PUE198" s="58"/>
      <c r="PUF198" s="58"/>
      <c r="PUG198" s="58"/>
      <c r="PUH198" s="58"/>
      <c r="PUI198" s="58"/>
      <c r="PUJ198" s="58"/>
      <c r="PUK198" s="58"/>
      <c r="PUL198" s="58"/>
      <c r="PUM198" s="58"/>
      <c r="PUN198" s="58"/>
      <c r="PUO198" s="58"/>
      <c r="PUP198" s="58"/>
      <c r="PUQ198" s="58"/>
      <c r="PUR198" s="58"/>
      <c r="PUS198" s="58"/>
      <c r="PUT198" s="58"/>
      <c r="PUU198" s="58"/>
      <c r="PUV198" s="58"/>
      <c r="PUW198" s="58"/>
      <c r="PUX198" s="58"/>
      <c r="PUY198" s="58"/>
      <c r="PUZ198" s="58"/>
      <c r="PVA198" s="58"/>
      <c r="PVB198" s="58"/>
      <c r="PVC198" s="58"/>
      <c r="PVD198" s="58"/>
      <c r="PVE198" s="58"/>
      <c r="PVF198" s="58"/>
      <c r="PVG198" s="58"/>
      <c r="PVH198" s="58"/>
      <c r="PVI198" s="58"/>
      <c r="PVJ198" s="58"/>
      <c r="PVK198" s="58"/>
      <c r="PVL198" s="58"/>
      <c r="PVM198" s="58"/>
      <c r="PVN198" s="58"/>
      <c r="PVO198" s="58"/>
      <c r="PVP198" s="58"/>
      <c r="PVQ198" s="58"/>
      <c r="PVR198" s="58"/>
      <c r="PVS198" s="58"/>
      <c r="PVT198" s="58"/>
      <c r="PVU198" s="58"/>
      <c r="PVV198" s="58"/>
      <c r="PVW198" s="58"/>
      <c r="PVX198" s="58"/>
      <c r="PVY198" s="58"/>
      <c r="PVZ198" s="58"/>
      <c r="PWA198" s="58"/>
      <c r="PWB198" s="58"/>
      <c r="PWC198" s="58"/>
      <c r="PWD198" s="58"/>
      <c r="PWE198" s="58"/>
      <c r="PWF198" s="58"/>
      <c r="PWG198" s="58"/>
      <c r="PWH198" s="58"/>
      <c r="PWI198" s="58"/>
      <c r="PWJ198" s="58"/>
      <c r="PWK198" s="58"/>
      <c r="PWL198" s="58"/>
      <c r="PWM198" s="58"/>
      <c r="PWN198" s="58"/>
      <c r="PWO198" s="58"/>
      <c r="PWP198" s="58"/>
      <c r="PWQ198" s="58"/>
      <c r="PWR198" s="58"/>
      <c r="PWS198" s="58"/>
      <c r="PWT198" s="58"/>
      <c r="PWU198" s="58"/>
      <c r="PWV198" s="58"/>
      <c r="PWW198" s="58"/>
      <c r="PWX198" s="58"/>
      <c r="PWY198" s="58"/>
      <c r="PWZ198" s="58"/>
      <c r="PXA198" s="58"/>
      <c r="PXB198" s="58"/>
      <c r="PXC198" s="58"/>
      <c r="PXD198" s="58"/>
      <c r="PXE198" s="58"/>
      <c r="PXF198" s="58"/>
      <c r="PXG198" s="58"/>
      <c r="PXH198" s="58"/>
      <c r="PXI198" s="58"/>
      <c r="PXJ198" s="58"/>
      <c r="PXK198" s="58"/>
      <c r="PXL198" s="58"/>
      <c r="PXM198" s="58"/>
      <c r="PXN198" s="58"/>
      <c r="PXO198" s="58"/>
      <c r="PXP198" s="58"/>
      <c r="PXQ198" s="58"/>
      <c r="PXR198" s="58"/>
      <c r="PXS198" s="58"/>
      <c r="PXT198" s="58"/>
      <c r="PXU198" s="58"/>
      <c r="PXV198" s="58"/>
      <c r="PXW198" s="58"/>
      <c r="PXX198" s="58"/>
      <c r="PXY198" s="58"/>
      <c r="PXZ198" s="58"/>
      <c r="PYA198" s="58"/>
      <c r="PYB198" s="58"/>
      <c r="PYC198" s="58"/>
      <c r="PYD198" s="58"/>
      <c r="PYE198" s="58"/>
      <c r="PYF198" s="58"/>
      <c r="PYG198" s="58"/>
      <c r="PYH198" s="58"/>
      <c r="PYI198" s="58"/>
      <c r="PYJ198" s="58"/>
      <c r="PYK198" s="58"/>
      <c r="PYL198" s="58"/>
      <c r="PYM198" s="58"/>
      <c r="PYN198" s="58"/>
      <c r="PYO198" s="58"/>
      <c r="PYP198" s="58"/>
      <c r="PYQ198" s="58"/>
      <c r="PYR198" s="58"/>
      <c r="PYS198" s="58"/>
      <c r="PYT198" s="58"/>
      <c r="PYU198" s="58"/>
      <c r="PYV198" s="58"/>
      <c r="PYW198" s="58"/>
      <c r="PYX198" s="58"/>
      <c r="PYY198" s="58"/>
      <c r="PYZ198" s="58"/>
      <c r="PZA198" s="58"/>
      <c r="PZB198" s="58"/>
      <c r="PZC198" s="58"/>
      <c r="PZD198" s="58"/>
      <c r="PZE198" s="58"/>
      <c r="PZF198" s="58"/>
      <c r="PZG198" s="58"/>
      <c r="PZH198" s="58"/>
      <c r="PZI198" s="58"/>
      <c r="PZJ198" s="58"/>
      <c r="PZK198" s="58"/>
      <c r="PZL198" s="58"/>
      <c r="PZM198" s="58"/>
      <c r="PZN198" s="58"/>
      <c r="PZO198" s="58"/>
      <c r="PZP198" s="58"/>
      <c r="PZQ198" s="58"/>
      <c r="PZR198" s="58"/>
      <c r="PZS198" s="58"/>
      <c r="PZT198" s="58"/>
      <c r="PZU198" s="58"/>
      <c r="PZV198" s="58"/>
      <c r="PZW198" s="58"/>
      <c r="PZX198" s="58"/>
      <c r="PZY198" s="58"/>
      <c r="PZZ198" s="58"/>
      <c r="QAA198" s="58"/>
      <c r="QAB198" s="58"/>
      <c r="QAC198" s="58"/>
      <c r="QAD198" s="58"/>
      <c r="QAE198" s="58"/>
      <c r="QAF198" s="58"/>
      <c r="QAG198" s="58"/>
      <c r="QAH198" s="58"/>
      <c r="QAI198" s="58"/>
      <c r="QAJ198" s="58"/>
      <c r="QAK198" s="58"/>
      <c r="QAL198" s="58"/>
      <c r="QAM198" s="58"/>
      <c r="QAN198" s="58"/>
      <c r="QAO198" s="58"/>
      <c r="QAP198" s="58"/>
      <c r="QAQ198" s="58"/>
      <c r="QAR198" s="58"/>
      <c r="QAS198" s="58"/>
      <c r="QAT198" s="58"/>
      <c r="QAU198" s="58"/>
      <c r="QAV198" s="58"/>
      <c r="QAW198" s="58"/>
      <c r="QAX198" s="58"/>
      <c r="QAY198" s="58"/>
      <c r="QAZ198" s="58"/>
      <c r="QBA198" s="58"/>
      <c r="QBB198" s="58"/>
      <c r="QBC198" s="58"/>
      <c r="QBD198" s="58"/>
      <c r="QBE198" s="58"/>
      <c r="QBF198" s="58"/>
      <c r="QBG198" s="58"/>
      <c r="QBH198" s="58"/>
      <c r="QBI198" s="58"/>
      <c r="QBJ198" s="58"/>
      <c r="QBK198" s="58"/>
      <c r="QBL198" s="58"/>
      <c r="QBM198" s="58"/>
      <c r="QBN198" s="58"/>
      <c r="QBO198" s="58"/>
      <c r="QBP198" s="58"/>
      <c r="QBQ198" s="58"/>
      <c r="QBR198" s="58"/>
      <c r="QBS198" s="58"/>
      <c r="QBT198" s="58"/>
      <c r="QBU198" s="58"/>
      <c r="QBV198" s="58"/>
      <c r="QBW198" s="58"/>
      <c r="QBX198" s="58"/>
      <c r="QBY198" s="58"/>
      <c r="QBZ198" s="58"/>
      <c r="QCA198" s="58"/>
      <c r="QCB198" s="58"/>
      <c r="QCC198" s="58"/>
      <c r="QCD198" s="58"/>
      <c r="QCE198" s="58"/>
      <c r="QCF198" s="58"/>
      <c r="QCG198" s="58"/>
      <c r="QCH198" s="58"/>
      <c r="QCI198" s="58"/>
      <c r="QCJ198" s="58"/>
      <c r="QCK198" s="58"/>
      <c r="QCL198" s="58"/>
      <c r="QCM198" s="58"/>
      <c r="QCN198" s="58"/>
      <c r="QCO198" s="58"/>
      <c r="QCP198" s="58"/>
      <c r="QCQ198" s="58"/>
      <c r="QCR198" s="58"/>
      <c r="QCS198" s="58"/>
      <c r="QCT198" s="58"/>
      <c r="QCU198" s="58"/>
      <c r="QCV198" s="58"/>
      <c r="QCW198" s="58"/>
      <c r="QCX198" s="58"/>
      <c r="QCY198" s="58"/>
      <c r="QCZ198" s="58"/>
      <c r="QDA198" s="58"/>
      <c r="QDB198" s="58"/>
      <c r="QDC198" s="58"/>
      <c r="QDD198" s="58"/>
      <c r="QDE198" s="58"/>
      <c r="QDF198" s="58"/>
      <c r="QDG198" s="58"/>
      <c r="QDH198" s="58"/>
      <c r="QDI198" s="58"/>
      <c r="QDJ198" s="58"/>
      <c r="QDK198" s="58"/>
      <c r="QDL198" s="58"/>
      <c r="QDM198" s="58"/>
      <c r="QDN198" s="58"/>
      <c r="QDO198" s="58"/>
      <c r="QDP198" s="58"/>
      <c r="QDQ198" s="58"/>
      <c r="QDR198" s="58"/>
      <c r="QDS198" s="58"/>
      <c r="QDT198" s="58"/>
      <c r="QDU198" s="58"/>
      <c r="QDV198" s="58"/>
      <c r="QDW198" s="58"/>
      <c r="QDX198" s="58"/>
      <c r="QDY198" s="58"/>
      <c r="QDZ198" s="58"/>
      <c r="QEA198" s="58"/>
      <c r="QEB198" s="58"/>
      <c r="QEC198" s="58"/>
      <c r="QED198" s="58"/>
      <c r="QEE198" s="58"/>
      <c r="QEF198" s="58"/>
      <c r="QEG198" s="58"/>
      <c r="QEH198" s="58"/>
      <c r="QEI198" s="58"/>
      <c r="QEJ198" s="58"/>
      <c r="QEK198" s="58"/>
      <c r="QEL198" s="58"/>
      <c r="QEM198" s="58"/>
      <c r="QEN198" s="58"/>
      <c r="QEO198" s="58"/>
      <c r="QEP198" s="58"/>
      <c r="QEQ198" s="58"/>
      <c r="QER198" s="58"/>
      <c r="QES198" s="58"/>
      <c r="QET198" s="58"/>
      <c r="QEU198" s="58"/>
      <c r="QEV198" s="58"/>
      <c r="QEW198" s="58"/>
      <c r="QEX198" s="58"/>
      <c r="QEY198" s="58"/>
      <c r="QEZ198" s="58"/>
      <c r="QFA198" s="58"/>
      <c r="QFB198" s="58"/>
      <c r="QFC198" s="58"/>
      <c r="QFD198" s="58"/>
      <c r="QFE198" s="58"/>
      <c r="QFF198" s="58"/>
      <c r="QFG198" s="58"/>
      <c r="QFH198" s="58"/>
      <c r="QFI198" s="58"/>
      <c r="QFJ198" s="58"/>
      <c r="QFK198" s="58"/>
      <c r="QFL198" s="58"/>
      <c r="QFM198" s="58"/>
      <c r="QFN198" s="58"/>
      <c r="QFO198" s="58"/>
      <c r="QFP198" s="58"/>
      <c r="QFQ198" s="58"/>
      <c r="QFR198" s="58"/>
      <c r="QFS198" s="58"/>
      <c r="QFT198" s="58"/>
      <c r="QFU198" s="58"/>
      <c r="QFV198" s="58"/>
      <c r="QFW198" s="58"/>
      <c r="QFX198" s="58"/>
      <c r="QFY198" s="58"/>
      <c r="QFZ198" s="58"/>
      <c r="QGA198" s="58"/>
      <c r="QGB198" s="58"/>
      <c r="QGC198" s="58"/>
      <c r="QGD198" s="58"/>
      <c r="QGE198" s="58"/>
      <c r="QGF198" s="58"/>
      <c r="QGG198" s="58"/>
      <c r="QGH198" s="58"/>
      <c r="QGI198" s="58"/>
      <c r="QGJ198" s="58"/>
      <c r="QGK198" s="58"/>
      <c r="QGL198" s="58"/>
      <c r="QGM198" s="58"/>
      <c r="QGN198" s="58"/>
      <c r="QGO198" s="58"/>
      <c r="QGP198" s="58"/>
      <c r="QGQ198" s="58"/>
      <c r="QGR198" s="58"/>
      <c r="QGS198" s="58"/>
      <c r="QGT198" s="58"/>
      <c r="QGU198" s="58"/>
      <c r="QGV198" s="58"/>
      <c r="QGW198" s="58"/>
      <c r="QGX198" s="58"/>
      <c r="QGY198" s="58"/>
      <c r="QGZ198" s="58"/>
      <c r="QHA198" s="58"/>
      <c r="QHB198" s="58"/>
      <c r="QHC198" s="58"/>
      <c r="QHD198" s="58"/>
      <c r="QHE198" s="58"/>
      <c r="QHF198" s="58"/>
      <c r="QHG198" s="58"/>
      <c r="QHH198" s="58"/>
      <c r="QHI198" s="58"/>
      <c r="QHJ198" s="58"/>
      <c r="QHK198" s="58"/>
      <c r="QHL198" s="58"/>
      <c r="QHM198" s="58"/>
      <c r="QHN198" s="58"/>
      <c r="QHO198" s="58"/>
      <c r="QHP198" s="58"/>
      <c r="QHQ198" s="58"/>
      <c r="QHR198" s="58"/>
      <c r="QHS198" s="58"/>
      <c r="QHT198" s="58"/>
      <c r="QHU198" s="58"/>
      <c r="QHV198" s="58"/>
      <c r="QHW198" s="58"/>
      <c r="QHX198" s="58"/>
      <c r="QHY198" s="58"/>
      <c r="QHZ198" s="58"/>
      <c r="QIA198" s="58"/>
      <c r="QIB198" s="58"/>
      <c r="QIC198" s="58"/>
      <c r="QID198" s="58"/>
      <c r="QIE198" s="58"/>
      <c r="QIF198" s="58"/>
      <c r="QIG198" s="58"/>
      <c r="QIH198" s="58"/>
      <c r="QII198" s="58"/>
      <c r="QIJ198" s="58"/>
      <c r="QIK198" s="58"/>
      <c r="QIL198" s="58"/>
      <c r="QIM198" s="58"/>
      <c r="QIN198" s="58"/>
      <c r="QIO198" s="58"/>
      <c r="QIP198" s="58"/>
      <c r="QIQ198" s="58"/>
      <c r="QIR198" s="58"/>
      <c r="QIS198" s="58"/>
      <c r="QIT198" s="58"/>
      <c r="QIU198" s="58"/>
      <c r="QIV198" s="58"/>
      <c r="QIW198" s="58"/>
      <c r="QIX198" s="58"/>
      <c r="QIY198" s="58"/>
      <c r="QIZ198" s="58"/>
      <c r="QJA198" s="58"/>
      <c r="QJB198" s="58"/>
      <c r="QJC198" s="58"/>
      <c r="QJD198" s="58"/>
      <c r="QJE198" s="58"/>
      <c r="QJF198" s="58"/>
      <c r="QJG198" s="58"/>
      <c r="QJH198" s="58"/>
      <c r="QJI198" s="58"/>
      <c r="QJJ198" s="58"/>
      <c r="QJK198" s="58"/>
      <c r="QJL198" s="58"/>
      <c r="QJM198" s="58"/>
      <c r="QJN198" s="58"/>
      <c r="QJO198" s="58"/>
      <c r="QJP198" s="58"/>
      <c r="QJQ198" s="58"/>
      <c r="QJR198" s="58"/>
      <c r="QJS198" s="58"/>
      <c r="QJT198" s="58"/>
      <c r="QJU198" s="58"/>
      <c r="QJV198" s="58"/>
      <c r="QJW198" s="58"/>
      <c r="QJX198" s="58"/>
      <c r="QJY198" s="58"/>
      <c r="QJZ198" s="58"/>
      <c r="QKA198" s="58"/>
      <c r="QKB198" s="58"/>
      <c r="QKC198" s="58"/>
      <c r="QKD198" s="58"/>
      <c r="QKE198" s="58"/>
      <c r="QKF198" s="58"/>
      <c r="QKG198" s="58"/>
      <c r="QKH198" s="58"/>
      <c r="QKI198" s="58"/>
      <c r="QKJ198" s="58"/>
      <c r="QKK198" s="58"/>
      <c r="QKL198" s="58"/>
      <c r="QKM198" s="58"/>
      <c r="QKN198" s="58"/>
      <c r="QKO198" s="58"/>
      <c r="QKP198" s="58"/>
      <c r="QKQ198" s="58"/>
      <c r="QKR198" s="58"/>
      <c r="QKS198" s="58"/>
      <c r="QKT198" s="58"/>
      <c r="QKU198" s="58"/>
      <c r="QKV198" s="58"/>
      <c r="QKW198" s="58"/>
      <c r="QKX198" s="58"/>
      <c r="QKY198" s="58"/>
      <c r="QKZ198" s="58"/>
      <c r="QLA198" s="58"/>
      <c r="QLB198" s="58"/>
      <c r="QLC198" s="58"/>
      <c r="QLD198" s="58"/>
      <c r="QLE198" s="58"/>
      <c r="QLF198" s="58"/>
      <c r="QLG198" s="58"/>
      <c r="QLH198" s="58"/>
      <c r="QLI198" s="58"/>
      <c r="QLJ198" s="58"/>
      <c r="QLK198" s="58"/>
      <c r="QLL198" s="58"/>
      <c r="QLM198" s="58"/>
      <c r="QLN198" s="58"/>
      <c r="QLO198" s="58"/>
      <c r="QLP198" s="58"/>
      <c r="QLQ198" s="58"/>
      <c r="QLR198" s="58"/>
      <c r="QLS198" s="58"/>
      <c r="QLT198" s="58"/>
      <c r="QLU198" s="58"/>
      <c r="QLV198" s="58"/>
      <c r="QLW198" s="58"/>
      <c r="QLX198" s="58"/>
      <c r="QLY198" s="58"/>
      <c r="QLZ198" s="58"/>
      <c r="QMA198" s="58"/>
      <c r="QMB198" s="58"/>
      <c r="QMC198" s="58"/>
      <c r="QMD198" s="58"/>
      <c r="QME198" s="58"/>
      <c r="QMF198" s="58"/>
      <c r="QMG198" s="58"/>
      <c r="QMH198" s="58"/>
      <c r="QMI198" s="58"/>
      <c r="QMJ198" s="58"/>
      <c r="QMK198" s="58"/>
      <c r="QML198" s="58"/>
      <c r="QMM198" s="58"/>
      <c r="QMN198" s="58"/>
      <c r="QMO198" s="58"/>
      <c r="QMP198" s="58"/>
      <c r="QMQ198" s="58"/>
      <c r="QMR198" s="58"/>
      <c r="QMS198" s="58"/>
      <c r="QMT198" s="58"/>
      <c r="QMU198" s="58"/>
      <c r="QMV198" s="58"/>
      <c r="QMW198" s="58"/>
      <c r="QMX198" s="58"/>
      <c r="QMY198" s="58"/>
      <c r="QMZ198" s="58"/>
      <c r="QNA198" s="58"/>
      <c r="QNB198" s="58"/>
      <c r="QNC198" s="58"/>
      <c r="QND198" s="58"/>
      <c r="QNE198" s="58"/>
      <c r="QNF198" s="58"/>
      <c r="QNG198" s="58"/>
      <c r="QNH198" s="58"/>
      <c r="QNI198" s="58"/>
      <c r="QNJ198" s="58"/>
      <c r="QNK198" s="58"/>
      <c r="QNL198" s="58"/>
      <c r="QNM198" s="58"/>
      <c r="QNN198" s="58"/>
      <c r="QNO198" s="58"/>
      <c r="QNP198" s="58"/>
      <c r="QNQ198" s="58"/>
      <c r="QNR198" s="58"/>
      <c r="QNS198" s="58"/>
      <c r="QNT198" s="58"/>
      <c r="QNU198" s="58"/>
      <c r="QNV198" s="58"/>
      <c r="QNW198" s="58"/>
      <c r="QNX198" s="58"/>
      <c r="QNY198" s="58"/>
      <c r="QNZ198" s="58"/>
      <c r="QOA198" s="58"/>
      <c r="QOB198" s="58"/>
      <c r="QOC198" s="58"/>
      <c r="QOD198" s="58"/>
      <c r="QOE198" s="58"/>
      <c r="QOF198" s="58"/>
      <c r="QOG198" s="58"/>
      <c r="QOH198" s="58"/>
      <c r="QOI198" s="58"/>
      <c r="QOJ198" s="58"/>
      <c r="QOK198" s="58"/>
      <c r="QOL198" s="58"/>
      <c r="QOM198" s="58"/>
      <c r="QON198" s="58"/>
      <c r="QOO198" s="58"/>
      <c r="QOP198" s="58"/>
      <c r="QOQ198" s="58"/>
      <c r="QOR198" s="58"/>
      <c r="QOS198" s="58"/>
      <c r="QOT198" s="58"/>
      <c r="QOU198" s="58"/>
      <c r="QOV198" s="58"/>
      <c r="QOW198" s="58"/>
      <c r="QOX198" s="58"/>
      <c r="QOY198" s="58"/>
      <c r="QOZ198" s="58"/>
      <c r="QPA198" s="58"/>
      <c r="QPB198" s="58"/>
      <c r="QPC198" s="58"/>
      <c r="QPD198" s="58"/>
      <c r="QPE198" s="58"/>
      <c r="QPF198" s="58"/>
      <c r="QPG198" s="58"/>
      <c r="QPH198" s="58"/>
      <c r="QPI198" s="58"/>
      <c r="QPJ198" s="58"/>
      <c r="QPK198" s="58"/>
      <c r="QPL198" s="58"/>
      <c r="QPM198" s="58"/>
      <c r="QPN198" s="58"/>
      <c r="QPO198" s="58"/>
      <c r="QPP198" s="58"/>
      <c r="QPQ198" s="58"/>
      <c r="QPR198" s="58"/>
      <c r="QPS198" s="58"/>
      <c r="QPT198" s="58"/>
      <c r="QPU198" s="58"/>
      <c r="QPV198" s="58"/>
      <c r="QPW198" s="58"/>
      <c r="QPX198" s="58"/>
      <c r="QPY198" s="58"/>
      <c r="QPZ198" s="58"/>
      <c r="QQA198" s="58"/>
      <c r="QQB198" s="58"/>
      <c r="QQC198" s="58"/>
      <c r="QQD198" s="58"/>
      <c r="QQE198" s="58"/>
      <c r="QQF198" s="58"/>
      <c r="QQG198" s="58"/>
      <c r="QQH198" s="58"/>
      <c r="QQI198" s="58"/>
      <c r="QQJ198" s="58"/>
      <c r="QQK198" s="58"/>
      <c r="QQL198" s="58"/>
      <c r="QQM198" s="58"/>
      <c r="QQN198" s="58"/>
      <c r="QQO198" s="58"/>
      <c r="QQP198" s="58"/>
      <c r="QQQ198" s="58"/>
      <c r="QQR198" s="58"/>
      <c r="QQS198" s="58"/>
      <c r="QQT198" s="58"/>
      <c r="QQU198" s="58"/>
      <c r="QQV198" s="58"/>
      <c r="QQW198" s="58"/>
      <c r="QQX198" s="58"/>
      <c r="QQY198" s="58"/>
      <c r="QQZ198" s="58"/>
      <c r="QRA198" s="58"/>
      <c r="QRB198" s="58"/>
      <c r="QRC198" s="58"/>
      <c r="QRD198" s="58"/>
      <c r="QRE198" s="58"/>
      <c r="QRF198" s="58"/>
      <c r="QRG198" s="58"/>
      <c r="QRH198" s="58"/>
      <c r="QRI198" s="58"/>
      <c r="QRJ198" s="58"/>
      <c r="QRK198" s="58"/>
      <c r="QRL198" s="58"/>
      <c r="QRM198" s="58"/>
      <c r="QRN198" s="58"/>
      <c r="QRO198" s="58"/>
      <c r="QRP198" s="58"/>
      <c r="QRQ198" s="58"/>
      <c r="QRR198" s="58"/>
      <c r="QRS198" s="58"/>
      <c r="QRT198" s="58"/>
      <c r="QRU198" s="58"/>
      <c r="QRV198" s="58"/>
      <c r="QRW198" s="58"/>
      <c r="QRX198" s="58"/>
      <c r="QRY198" s="58"/>
      <c r="QRZ198" s="58"/>
      <c r="QSA198" s="58"/>
      <c r="QSB198" s="58"/>
      <c r="QSC198" s="58"/>
      <c r="QSD198" s="58"/>
      <c r="QSE198" s="58"/>
      <c r="QSF198" s="58"/>
      <c r="QSG198" s="58"/>
      <c r="QSH198" s="58"/>
      <c r="QSI198" s="58"/>
      <c r="QSJ198" s="58"/>
      <c r="QSK198" s="58"/>
      <c r="QSL198" s="58"/>
      <c r="QSM198" s="58"/>
      <c r="QSN198" s="58"/>
      <c r="QSO198" s="58"/>
      <c r="QSP198" s="58"/>
      <c r="QSQ198" s="58"/>
      <c r="QSR198" s="58"/>
      <c r="QSS198" s="58"/>
      <c r="QST198" s="58"/>
      <c r="QSU198" s="58"/>
      <c r="QSV198" s="58"/>
      <c r="QSW198" s="58"/>
      <c r="QSX198" s="58"/>
      <c r="QSY198" s="58"/>
      <c r="QSZ198" s="58"/>
      <c r="QTA198" s="58"/>
      <c r="QTB198" s="58"/>
      <c r="QTC198" s="58"/>
      <c r="QTD198" s="58"/>
      <c r="QTE198" s="58"/>
      <c r="QTF198" s="58"/>
      <c r="QTG198" s="58"/>
      <c r="QTH198" s="58"/>
      <c r="QTI198" s="58"/>
      <c r="QTJ198" s="58"/>
      <c r="QTK198" s="58"/>
      <c r="QTL198" s="58"/>
      <c r="QTM198" s="58"/>
      <c r="QTN198" s="58"/>
      <c r="QTO198" s="58"/>
      <c r="QTP198" s="58"/>
      <c r="QTQ198" s="58"/>
      <c r="QTR198" s="58"/>
      <c r="QTS198" s="58"/>
      <c r="QTT198" s="58"/>
      <c r="QTU198" s="58"/>
      <c r="QTV198" s="58"/>
      <c r="QTW198" s="58"/>
      <c r="QTX198" s="58"/>
      <c r="QTY198" s="58"/>
      <c r="QTZ198" s="58"/>
      <c r="QUA198" s="58"/>
      <c r="QUB198" s="58"/>
      <c r="QUC198" s="58"/>
      <c r="QUD198" s="58"/>
      <c r="QUE198" s="58"/>
      <c r="QUF198" s="58"/>
      <c r="QUG198" s="58"/>
      <c r="QUH198" s="58"/>
      <c r="QUI198" s="58"/>
      <c r="QUJ198" s="58"/>
      <c r="QUK198" s="58"/>
      <c r="QUL198" s="58"/>
      <c r="QUM198" s="58"/>
      <c r="QUN198" s="58"/>
      <c r="QUO198" s="58"/>
      <c r="QUP198" s="58"/>
      <c r="QUQ198" s="58"/>
      <c r="QUR198" s="58"/>
      <c r="QUS198" s="58"/>
      <c r="QUT198" s="58"/>
      <c r="QUU198" s="58"/>
      <c r="QUV198" s="58"/>
      <c r="QUW198" s="58"/>
      <c r="QUX198" s="58"/>
      <c r="QUY198" s="58"/>
      <c r="QUZ198" s="58"/>
      <c r="QVA198" s="58"/>
      <c r="QVB198" s="58"/>
      <c r="QVC198" s="58"/>
      <c r="QVD198" s="58"/>
      <c r="QVE198" s="58"/>
      <c r="QVF198" s="58"/>
      <c r="QVG198" s="58"/>
      <c r="QVH198" s="58"/>
      <c r="QVI198" s="58"/>
      <c r="QVJ198" s="58"/>
      <c r="QVK198" s="58"/>
      <c r="QVL198" s="58"/>
      <c r="QVM198" s="58"/>
      <c r="QVN198" s="58"/>
      <c r="QVO198" s="58"/>
      <c r="QVP198" s="58"/>
      <c r="QVQ198" s="58"/>
      <c r="QVR198" s="58"/>
      <c r="QVS198" s="58"/>
      <c r="QVT198" s="58"/>
      <c r="QVU198" s="58"/>
      <c r="QVV198" s="58"/>
      <c r="QVW198" s="58"/>
      <c r="QVX198" s="58"/>
      <c r="QVY198" s="58"/>
      <c r="QVZ198" s="58"/>
      <c r="QWA198" s="58"/>
      <c r="QWB198" s="58"/>
      <c r="QWC198" s="58"/>
      <c r="QWD198" s="58"/>
      <c r="QWE198" s="58"/>
      <c r="QWF198" s="58"/>
      <c r="QWG198" s="58"/>
      <c r="QWH198" s="58"/>
      <c r="QWI198" s="58"/>
      <c r="QWJ198" s="58"/>
      <c r="QWK198" s="58"/>
      <c r="QWL198" s="58"/>
      <c r="QWM198" s="58"/>
      <c r="QWN198" s="58"/>
      <c r="QWO198" s="58"/>
      <c r="QWP198" s="58"/>
      <c r="QWQ198" s="58"/>
      <c r="QWR198" s="58"/>
      <c r="QWS198" s="58"/>
      <c r="QWT198" s="58"/>
      <c r="QWU198" s="58"/>
      <c r="QWV198" s="58"/>
      <c r="QWW198" s="58"/>
      <c r="QWX198" s="58"/>
      <c r="QWY198" s="58"/>
      <c r="QWZ198" s="58"/>
      <c r="QXA198" s="58"/>
      <c r="QXB198" s="58"/>
      <c r="QXC198" s="58"/>
      <c r="QXD198" s="58"/>
      <c r="QXE198" s="58"/>
      <c r="QXF198" s="58"/>
      <c r="QXG198" s="58"/>
      <c r="QXH198" s="58"/>
      <c r="QXI198" s="58"/>
      <c r="QXJ198" s="58"/>
      <c r="QXK198" s="58"/>
      <c r="QXL198" s="58"/>
      <c r="QXM198" s="58"/>
      <c r="QXN198" s="58"/>
      <c r="QXO198" s="58"/>
      <c r="QXP198" s="58"/>
      <c r="QXQ198" s="58"/>
      <c r="QXR198" s="58"/>
      <c r="QXS198" s="58"/>
      <c r="QXT198" s="58"/>
      <c r="QXU198" s="58"/>
      <c r="QXV198" s="58"/>
      <c r="QXW198" s="58"/>
      <c r="QXX198" s="58"/>
      <c r="QXY198" s="58"/>
      <c r="QXZ198" s="58"/>
      <c r="QYA198" s="58"/>
      <c r="QYB198" s="58"/>
      <c r="QYC198" s="58"/>
      <c r="QYD198" s="58"/>
      <c r="QYE198" s="58"/>
      <c r="QYF198" s="58"/>
      <c r="QYG198" s="58"/>
      <c r="QYH198" s="58"/>
      <c r="QYI198" s="58"/>
      <c r="QYJ198" s="58"/>
      <c r="QYK198" s="58"/>
      <c r="QYL198" s="58"/>
      <c r="QYM198" s="58"/>
      <c r="QYN198" s="58"/>
      <c r="QYO198" s="58"/>
      <c r="QYP198" s="58"/>
      <c r="QYQ198" s="58"/>
      <c r="QYR198" s="58"/>
      <c r="QYS198" s="58"/>
      <c r="QYT198" s="58"/>
      <c r="QYU198" s="58"/>
      <c r="QYV198" s="58"/>
      <c r="QYW198" s="58"/>
      <c r="QYX198" s="58"/>
      <c r="QYY198" s="58"/>
      <c r="QYZ198" s="58"/>
      <c r="QZA198" s="58"/>
      <c r="QZB198" s="58"/>
      <c r="QZC198" s="58"/>
      <c r="QZD198" s="58"/>
      <c r="QZE198" s="58"/>
      <c r="QZF198" s="58"/>
      <c r="QZG198" s="58"/>
      <c r="QZH198" s="58"/>
      <c r="QZI198" s="58"/>
      <c r="QZJ198" s="58"/>
      <c r="QZK198" s="58"/>
      <c r="QZL198" s="58"/>
      <c r="QZM198" s="58"/>
      <c r="QZN198" s="58"/>
      <c r="QZO198" s="58"/>
      <c r="QZP198" s="58"/>
      <c r="QZQ198" s="58"/>
      <c r="QZR198" s="58"/>
      <c r="QZS198" s="58"/>
      <c r="QZT198" s="58"/>
      <c r="QZU198" s="58"/>
      <c r="QZV198" s="58"/>
      <c r="QZW198" s="58"/>
      <c r="QZX198" s="58"/>
      <c r="QZY198" s="58"/>
      <c r="QZZ198" s="58"/>
      <c r="RAA198" s="58"/>
      <c r="RAB198" s="58"/>
      <c r="RAC198" s="58"/>
      <c r="RAD198" s="58"/>
      <c r="RAE198" s="58"/>
      <c r="RAF198" s="58"/>
      <c r="RAG198" s="58"/>
      <c r="RAH198" s="58"/>
      <c r="RAI198" s="58"/>
      <c r="RAJ198" s="58"/>
      <c r="RAK198" s="58"/>
      <c r="RAL198" s="58"/>
      <c r="RAM198" s="58"/>
      <c r="RAN198" s="58"/>
      <c r="RAO198" s="58"/>
      <c r="RAP198" s="58"/>
      <c r="RAQ198" s="58"/>
      <c r="RAR198" s="58"/>
      <c r="RAS198" s="58"/>
      <c r="RAT198" s="58"/>
      <c r="RAU198" s="58"/>
      <c r="RAV198" s="58"/>
      <c r="RAW198" s="58"/>
      <c r="RAX198" s="58"/>
      <c r="RAY198" s="58"/>
      <c r="RAZ198" s="58"/>
      <c r="RBA198" s="58"/>
      <c r="RBB198" s="58"/>
      <c r="RBC198" s="58"/>
      <c r="RBD198" s="58"/>
      <c r="RBE198" s="58"/>
      <c r="RBF198" s="58"/>
      <c r="RBG198" s="58"/>
      <c r="RBH198" s="58"/>
      <c r="RBI198" s="58"/>
      <c r="RBJ198" s="58"/>
      <c r="RBK198" s="58"/>
      <c r="RBL198" s="58"/>
      <c r="RBM198" s="58"/>
      <c r="RBN198" s="58"/>
      <c r="RBO198" s="58"/>
      <c r="RBP198" s="58"/>
      <c r="RBQ198" s="58"/>
      <c r="RBR198" s="58"/>
      <c r="RBS198" s="58"/>
      <c r="RBT198" s="58"/>
      <c r="RBU198" s="58"/>
      <c r="RBV198" s="58"/>
      <c r="RBW198" s="58"/>
      <c r="RBX198" s="58"/>
      <c r="RBY198" s="58"/>
      <c r="RBZ198" s="58"/>
      <c r="RCA198" s="58"/>
      <c r="RCB198" s="58"/>
      <c r="RCC198" s="58"/>
      <c r="RCD198" s="58"/>
      <c r="RCE198" s="58"/>
      <c r="RCF198" s="58"/>
      <c r="RCG198" s="58"/>
      <c r="RCH198" s="58"/>
      <c r="RCI198" s="58"/>
      <c r="RCJ198" s="58"/>
      <c r="RCK198" s="58"/>
      <c r="RCL198" s="58"/>
      <c r="RCM198" s="58"/>
      <c r="RCN198" s="58"/>
      <c r="RCO198" s="58"/>
      <c r="RCP198" s="58"/>
      <c r="RCQ198" s="58"/>
      <c r="RCR198" s="58"/>
      <c r="RCS198" s="58"/>
      <c r="RCT198" s="58"/>
      <c r="RCU198" s="58"/>
      <c r="RCV198" s="58"/>
      <c r="RCW198" s="58"/>
      <c r="RCX198" s="58"/>
      <c r="RCY198" s="58"/>
      <c r="RCZ198" s="58"/>
      <c r="RDA198" s="58"/>
      <c r="RDB198" s="58"/>
      <c r="RDC198" s="58"/>
      <c r="RDD198" s="58"/>
      <c r="RDE198" s="58"/>
      <c r="RDF198" s="58"/>
      <c r="RDG198" s="58"/>
      <c r="RDH198" s="58"/>
      <c r="RDI198" s="58"/>
      <c r="RDJ198" s="58"/>
      <c r="RDK198" s="58"/>
      <c r="RDL198" s="58"/>
      <c r="RDM198" s="58"/>
      <c r="RDN198" s="58"/>
      <c r="RDO198" s="58"/>
      <c r="RDP198" s="58"/>
      <c r="RDQ198" s="58"/>
      <c r="RDR198" s="58"/>
      <c r="RDS198" s="58"/>
      <c r="RDT198" s="58"/>
      <c r="RDU198" s="58"/>
      <c r="RDV198" s="58"/>
      <c r="RDW198" s="58"/>
      <c r="RDX198" s="58"/>
      <c r="RDY198" s="58"/>
      <c r="RDZ198" s="58"/>
      <c r="REA198" s="58"/>
      <c r="REB198" s="58"/>
      <c r="REC198" s="58"/>
      <c r="RED198" s="58"/>
      <c r="REE198" s="58"/>
      <c r="REF198" s="58"/>
      <c r="REG198" s="58"/>
      <c r="REH198" s="58"/>
      <c r="REI198" s="58"/>
      <c r="REJ198" s="58"/>
      <c r="REK198" s="58"/>
      <c r="REL198" s="58"/>
      <c r="REM198" s="58"/>
      <c r="REN198" s="58"/>
      <c r="REO198" s="58"/>
      <c r="REP198" s="58"/>
      <c r="REQ198" s="58"/>
      <c r="RER198" s="58"/>
      <c r="RES198" s="58"/>
      <c r="RET198" s="58"/>
      <c r="REU198" s="58"/>
      <c r="REV198" s="58"/>
      <c r="REW198" s="58"/>
      <c r="REX198" s="58"/>
      <c r="REY198" s="58"/>
      <c r="REZ198" s="58"/>
      <c r="RFA198" s="58"/>
      <c r="RFB198" s="58"/>
      <c r="RFC198" s="58"/>
      <c r="RFD198" s="58"/>
      <c r="RFE198" s="58"/>
      <c r="RFF198" s="58"/>
      <c r="RFG198" s="58"/>
      <c r="RFH198" s="58"/>
      <c r="RFI198" s="58"/>
      <c r="RFJ198" s="58"/>
      <c r="RFK198" s="58"/>
      <c r="RFL198" s="58"/>
      <c r="RFM198" s="58"/>
      <c r="RFN198" s="58"/>
      <c r="RFO198" s="58"/>
      <c r="RFP198" s="58"/>
      <c r="RFQ198" s="58"/>
      <c r="RFR198" s="58"/>
      <c r="RFS198" s="58"/>
      <c r="RFT198" s="58"/>
      <c r="RFU198" s="58"/>
      <c r="RFV198" s="58"/>
      <c r="RFW198" s="58"/>
      <c r="RFX198" s="58"/>
      <c r="RFY198" s="58"/>
      <c r="RFZ198" s="58"/>
      <c r="RGA198" s="58"/>
      <c r="RGB198" s="58"/>
      <c r="RGC198" s="58"/>
      <c r="RGD198" s="58"/>
      <c r="RGE198" s="58"/>
      <c r="RGF198" s="58"/>
      <c r="RGG198" s="58"/>
      <c r="RGH198" s="58"/>
      <c r="RGI198" s="58"/>
      <c r="RGJ198" s="58"/>
      <c r="RGK198" s="58"/>
      <c r="RGL198" s="58"/>
      <c r="RGM198" s="58"/>
      <c r="RGN198" s="58"/>
      <c r="RGO198" s="58"/>
      <c r="RGP198" s="58"/>
      <c r="RGQ198" s="58"/>
      <c r="RGR198" s="58"/>
      <c r="RGS198" s="58"/>
      <c r="RGT198" s="58"/>
      <c r="RGU198" s="58"/>
      <c r="RGV198" s="58"/>
      <c r="RGW198" s="58"/>
      <c r="RGX198" s="58"/>
      <c r="RGY198" s="58"/>
      <c r="RGZ198" s="58"/>
      <c r="RHA198" s="58"/>
      <c r="RHB198" s="58"/>
      <c r="RHC198" s="58"/>
      <c r="RHD198" s="58"/>
      <c r="RHE198" s="58"/>
      <c r="RHF198" s="58"/>
      <c r="RHG198" s="58"/>
      <c r="RHH198" s="58"/>
      <c r="RHI198" s="58"/>
      <c r="RHJ198" s="58"/>
      <c r="RHK198" s="58"/>
      <c r="RHL198" s="58"/>
      <c r="RHM198" s="58"/>
      <c r="RHN198" s="58"/>
      <c r="RHO198" s="58"/>
      <c r="RHP198" s="58"/>
      <c r="RHQ198" s="58"/>
      <c r="RHR198" s="58"/>
      <c r="RHS198" s="58"/>
      <c r="RHT198" s="58"/>
      <c r="RHU198" s="58"/>
      <c r="RHV198" s="58"/>
      <c r="RHW198" s="58"/>
      <c r="RHX198" s="58"/>
      <c r="RHY198" s="58"/>
      <c r="RHZ198" s="58"/>
      <c r="RIA198" s="58"/>
      <c r="RIB198" s="58"/>
      <c r="RIC198" s="58"/>
      <c r="RID198" s="58"/>
      <c r="RIE198" s="58"/>
      <c r="RIF198" s="58"/>
      <c r="RIG198" s="58"/>
      <c r="RIH198" s="58"/>
      <c r="RII198" s="58"/>
      <c r="RIJ198" s="58"/>
      <c r="RIK198" s="58"/>
      <c r="RIL198" s="58"/>
      <c r="RIM198" s="58"/>
      <c r="RIN198" s="58"/>
      <c r="RIO198" s="58"/>
      <c r="RIP198" s="58"/>
      <c r="RIQ198" s="58"/>
      <c r="RIR198" s="58"/>
      <c r="RIS198" s="58"/>
      <c r="RIT198" s="58"/>
      <c r="RIU198" s="58"/>
      <c r="RIV198" s="58"/>
      <c r="RIW198" s="58"/>
      <c r="RIX198" s="58"/>
      <c r="RIY198" s="58"/>
      <c r="RIZ198" s="58"/>
      <c r="RJA198" s="58"/>
      <c r="RJB198" s="58"/>
      <c r="RJC198" s="58"/>
      <c r="RJD198" s="58"/>
      <c r="RJE198" s="58"/>
      <c r="RJF198" s="58"/>
      <c r="RJG198" s="58"/>
      <c r="RJH198" s="58"/>
      <c r="RJI198" s="58"/>
      <c r="RJJ198" s="58"/>
      <c r="RJK198" s="58"/>
      <c r="RJL198" s="58"/>
      <c r="RJM198" s="58"/>
      <c r="RJN198" s="58"/>
      <c r="RJO198" s="58"/>
      <c r="RJP198" s="58"/>
      <c r="RJQ198" s="58"/>
      <c r="RJR198" s="58"/>
      <c r="RJS198" s="58"/>
      <c r="RJT198" s="58"/>
      <c r="RJU198" s="58"/>
      <c r="RJV198" s="58"/>
      <c r="RJW198" s="58"/>
      <c r="RJX198" s="58"/>
      <c r="RJY198" s="58"/>
      <c r="RJZ198" s="58"/>
      <c r="RKA198" s="58"/>
      <c r="RKB198" s="58"/>
      <c r="RKC198" s="58"/>
      <c r="RKD198" s="58"/>
      <c r="RKE198" s="58"/>
      <c r="RKF198" s="58"/>
      <c r="RKG198" s="58"/>
      <c r="RKH198" s="58"/>
      <c r="RKI198" s="58"/>
      <c r="RKJ198" s="58"/>
      <c r="RKK198" s="58"/>
      <c r="RKL198" s="58"/>
      <c r="RKM198" s="58"/>
      <c r="RKN198" s="58"/>
      <c r="RKO198" s="58"/>
      <c r="RKP198" s="58"/>
      <c r="RKQ198" s="58"/>
      <c r="RKR198" s="58"/>
      <c r="RKS198" s="58"/>
      <c r="RKT198" s="58"/>
      <c r="RKU198" s="58"/>
      <c r="RKV198" s="58"/>
      <c r="RKW198" s="58"/>
      <c r="RKX198" s="58"/>
      <c r="RKY198" s="58"/>
      <c r="RKZ198" s="58"/>
      <c r="RLA198" s="58"/>
      <c r="RLB198" s="58"/>
      <c r="RLC198" s="58"/>
      <c r="RLD198" s="58"/>
      <c r="RLE198" s="58"/>
      <c r="RLF198" s="58"/>
      <c r="RLG198" s="58"/>
      <c r="RLH198" s="58"/>
      <c r="RLI198" s="58"/>
      <c r="RLJ198" s="58"/>
      <c r="RLK198" s="58"/>
      <c r="RLL198" s="58"/>
      <c r="RLM198" s="58"/>
      <c r="RLN198" s="58"/>
      <c r="RLO198" s="58"/>
      <c r="RLP198" s="58"/>
      <c r="RLQ198" s="58"/>
      <c r="RLR198" s="58"/>
      <c r="RLS198" s="58"/>
      <c r="RLT198" s="58"/>
      <c r="RLU198" s="58"/>
      <c r="RLV198" s="58"/>
      <c r="RLW198" s="58"/>
      <c r="RLX198" s="58"/>
      <c r="RLY198" s="58"/>
      <c r="RLZ198" s="58"/>
      <c r="RMA198" s="58"/>
      <c r="RMB198" s="58"/>
      <c r="RMC198" s="58"/>
      <c r="RMD198" s="58"/>
      <c r="RME198" s="58"/>
      <c r="RMF198" s="58"/>
      <c r="RMG198" s="58"/>
      <c r="RMH198" s="58"/>
      <c r="RMI198" s="58"/>
      <c r="RMJ198" s="58"/>
      <c r="RMK198" s="58"/>
      <c r="RML198" s="58"/>
      <c r="RMM198" s="58"/>
      <c r="RMN198" s="58"/>
      <c r="RMO198" s="58"/>
      <c r="RMP198" s="58"/>
      <c r="RMQ198" s="58"/>
      <c r="RMR198" s="58"/>
      <c r="RMS198" s="58"/>
      <c r="RMT198" s="58"/>
      <c r="RMU198" s="58"/>
      <c r="RMV198" s="58"/>
      <c r="RMW198" s="58"/>
      <c r="RMX198" s="58"/>
      <c r="RMY198" s="58"/>
      <c r="RMZ198" s="58"/>
      <c r="RNA198" s="58"/>
      <c r="RNB198" s="58"/>
      <c r="RNC198" s="58"/>
      <c r="RND198" s="58"/>
      <c r="RNE198" s="58"/>
      <c r="RNF198" s="58"/>
      <c r="RNG198" s="58"/>
      <c r="RNH198" s="58"/>
      <c r="RNI198" s="58"/>
      <c r="RNJ198" s="58"/>
      <c r="RNK198" s="58"/>
      <c r="RNL198" s="58"/>
      <c r="RNM198" s="58"/>
      <c r="RNN198" s="58"/>
      <c r="RNO198" s="58"/>
      <c r="RNP198" s="58"/>
      <c r="RNQ198" s="58"/>
      <c r="RNR198" s="58"/>
      <c r="RNS198" s="58"/>
      <c r="RNT198" s="58"/>
      <c r="RNU198" s="58"/>
      <c r="RNV198" s="58"/>
      <c r="RNW198" s="58"/>
      <c r="RNX198" s="58"/>
      <c r="RNY198" s="58"/>
      <c r="RNZ198" s="58"/>
      <c r="ROA198" s="58"/>
      <c r="ROB198" s="58"/>
      <c r="ROC198" s="58"/>
      <c r="ROD198" s="58"/>
      <c r="ROE198" s="58"/>
      <c r="ROF198" s="58"/>
      <c r="ROG198" s="58"/>
      <c r="ROH198" s="58"/>
      <c r="ROI198" s="58"/>
      <c r="ROJ198" s="58"/>
      <c r="ROK198" s="58"/>
      <c r="ROL198" s="58"/>
      <c r="ROM198" s="58"/>
      <c r="RON198" s="58"/>
      <c r="ROO198" s="58"/>
      <c r="ROP198" s="58"/>
      <c r="ROQ198" s="58"/>
      <c r="ROR198" s="58"/>
      <c r="ROS198" s="58"/>
      <c r="ROT198" s="58"/>
      <c r="ROU198" s="58"/>
      <c r="ROV198" s="58"/>
      <c r="ROW198" s="58"/>
      <c r="ROX198" s="58"/>
      <c r="ROY198" s="58"/>
      <c r="ROZ198" s="58"/>
      <c r="RPA198" s="58"/>
      <c r="RPB198" s="58"/>
      <c r="RPC198" s="58"/>
      <c r="RPD198" s="58"/>
      <c r="RPE198" s="58"/>
      <c r="RPF198" s="58"/>
      <c r="RPG198" s="58"/>
      <c r="RPH198" s="58"/>
      <c r="RPI198" s="58"/>
      <c r="RPJ198" s="58"/>
      <c r="RPK198" s="58"/>
      <c r="RPL198" s="58"/>
      <c r="RPM198" s="58"/>
      <c r="RPN198" s="58"/>
      <c r="RPO198" s="58"/>
      <c r="RPP198" s="58"/>
      <c r="RPQ198" s="58"/>
      <c r="RPR198" s="58"/>
      <c r="RPS198" s="58"/>
      <c r="RPT198" s="58"/>
      <c r="RPU198" s="58"/>
      <c r="RPV198" s="58"/>
      <c r="RPW198" s="58"/>
      <c r="RPX198" s="58"/>
      <c r="RPY198" s="58"/>
      <c r="RPZ198" s="58"/>
      <c r="RQA198" s="58"/>
      <c r="RQB198" s="58"/>
      <c r="RQC198" s="58"/>
      <c r="RQD198" s="58"/>
      <c r="RQE198" s="58"/>
      <c r="RQF198" s="58"/>
      <c r="RQG198" s="58"/>
      <c r="RQH198" s="58"/>
      <c r="RQI198" s="58"/>
      <c r="RQJ198" s="58"/>
      <c r="RQK198" s="58"/>
      <c r="RQL198" s="58"/>
      <c r="RQM198" s="58"/>
      <c r="RQN198" s="58"/>
      <c r="RQO198" s="58"/>
      <c r="RQP198" s="58"/>
      <c r="RQQ198" s="58"/>
      <c r="RQR198" s="58"/>
      <c r="RQS198" s="58"/>
      <c r="RQT198" s="58"/>
      <c r="RQU198" s="58"/>
      <c r="RQV198" s="58"/>
      <c r="RQW198" s="58"/>
      <c r="RQX198" s="58"/>
      <c r="RQY198" s="58"/>
      <c r="RQZ198" s="58"/>
      <c r="RRA198" s="58"/>
      <c r="RRB198" s="58"/>
      <c r="RRC198" s="58"/>
      <c r="RRD198" s="58"/>
      <c r="RRE198" s="58"/>
      <c r="RRF198" s="58"/>
      <c r="RRG198" s="58"/>
      <c r="RRH198" s="58"/>
      <c r="RRI198" s="58"/>
      <c r="RRJ198" s="58"/>
      <c r="RRK198" s="58"/>
      <c r="RRL198" s="58"/>
      <c r="RRM198" s="58"/>
      <c r="RRN198" s="58"/>
      <c r="RRO198" s="58"/>
      <c r="RRP198" s="58"/>
      <c r="RRQ198" s="58"/>
      <c r="RRR198" s="58"/>
      <c r="RRS198" s="58"/>
      <c r="RRT198" s="58"/>
      <c r="RRU198" s="58"/>
      <c r="RRV198" s="58"/>
      <c r="RRW198" s="58"/>
      <c r="RRX198" s="58"/>
      <c r="RRY198" s="58"/>
      <c r="RRZ198" s="58"/>
      <c r="RSA198" s="58"/>
      <c r="RSB198" s="58"/>
      <c r="RSC198" s="58"/>
      <c r="RSD198" s="58"/>
      <c r="RSE198" s="58"/>
      <c r="RSF198" s="58"/>
      <c r="RSG198" s="58"/>
      <c r="RSH198" s="58"/>
      <c r="RSI198" s="58"/>
      <c r="RSJ198" s="58"/>
      <c r="RSK198" s="58"/>
      <c r="RSL198" s="58"/>
      <c r="RSM198" s="58"/>
      <c r="RSN198" s="58"/>
      <c r="RSO198" s="58"/>
      <c r="RSP198" s="58"/>
      <c r="RSQ198" s="58"/>
      <c r="RSR198" s="58"/>
      <c r="RSS198" s="58"/>
      <c r="RST198" s="58"/>
      <c r="RSU198" s="58"/>
      <c r="RSV198" s="58"/>
      <c r="RSW198" s="58"/>
      <c r="RSX198" s="58"/>
      <c r="RSY198" s="58"/>
      <c r="RSZ198" s="58"/>
      <c r="RTA198" s="58"/>
      <c r="RTB198" s="58"/>
      <c r="RTC198" s="58"/>
      <c r="RTD198" s="58"/>
      <c r="RTE198" s="58"/>
      <c r="RTF198" s="58"/>
      <c r="RTG198" s="58"/>
      <c r="RTH198" s="58"/>
      <c r="RTI198" s="58"/>
      <c r="RTJ198" s="58"/>
      <c r="RTK198" s="58"/>
      <c r="RTL198" s="58"/>
      <c r="RTM198" s="58"/>
      <c r="RTN198" s="58"/>
      <c r="RTO198" s="58"/>
      <c r="RTP198" s="58"/>
      <c r="RTQ198" s="58"/>
      <c r="RTR198" s="58"/>
      <c r="RTS198" s="58"/>
      <c r="RTT198" s="58"/>
      <c r="RTU198" s="58"/>
      <c r="RTV198" s="58"/>
      <c r="RTW198" s="58"/>
      <c r="RTX198" s="58"/>
      <c r="RTY198" s="58"/>
      <c r="RTZ198" s="58"/>
      <c r="RUA198" s="58"/>
      <c r="RUB198" s="58"/>
      <c r="RUC198" s="58"/>
      <c r="RUD198" s="58"/>
      <c r="RUE198" s="58"/>
      <c r="RUF198" s="58"/>
      <c r="RUG198" s="58"/>
      <c r="RUH198" s="58"/>
      <c r="RUI198" s="58"/>
      <c r="RUJ198" s="58"/>
      <c r="RUK198" s="58"/>
      <c r="RUL198" s="58"/>
      <c r="RUM198" s="58"/>
      <c r="RUN198" s="58"/>
      <c r="RUO198" s="58"/>
      <c r="RUP198" s="58"/>
      <c r="RUQ198" s="58"/>
      <c r="RUR198" s="58"/>
      <c r="RUS198" s="58"/>
      <c r="RUT198" s="58"/>
      <c r="RUU198" s="58"/>
      <c r="RUV198" s="58"/>
      <c r="RUW198" s="58"/>
      <c r="RUX198" s="58"/>
      <c r="RUY198" s="58"/>
      <c r="RUZ198" s="58"/>
      <c r="RVA198" s="58"/>
      <c r="RVB198" s="58"/>
      <c r="RVC198" s="58"/>
      <c r="RVD198" s="58"/>
      <c r="RVE198" s="58"/>
      <c r="RVF198" s="58"/>
      <c r="RVG198" s="58"/>
      <c r="RVH198" s="58"/>
      <c r="RVI198" s="58"/>
      <c r="RVJ198" s="58"/>
      <c r="RVK198" s="58"/>
      <c r="RVL198" s="58"/>
      <c r="RVM198" s="58"/>
      <c r="RVN198" s="58"/>
      <c r="RVO198" s="58"/>
      <c r="RVP198" s="58"/>
      <c r="RVQ198" s="58"/>
      <c r="RVR198" s="58"/>
      <c r="RVS198" s="58"/>
      <c r="RVT198" s="58"/>
      <c r="RVU198" s="58"/>
      <c r="RVV198" s="58"/>
      <c r="RVW198" s="58"/>
      <c r="RVX198" s="58"/>
      <c r="RVY198" s="58"/>
      <c r="RVZ198" s="58"/>
      <c r="RWA198" s="58"/>
      <c r="RWB198" s="58"/>
      <c r="RWC198" s="58"/>
      <c r="RWD198" s="58"/>
      <c r="RWE198" s="58"/>
      <c r="RWF198" s="58"/>
      <c r="RWG198" s="58"/>
      <c r="RWH198" s="58"/>
      <c r="RWI198" s="58"/>
      <c r="RWJ198" s="58"/>
      <c r="RWK198" s="58"/>
      <c r="RWL198" s="58"/>
      <c r="RWM198" s="58"/>
      <c r="RWN198" s="58"/>
      <c r="RWO198" s="58"/>
      <c r="RWP198" s="58"/>
      <c r="RWQ198" s="58"/>
      <c r="RWR198" s="58"/>
      <c r="RWS198" s="58"/>
      <c r="RWT198" s="58"/>
      <c r="RWU198" s="58"/>
      <c r="RWV198" s="58"/>
      <c r="RWW198" s="58"/>
      <c r="RWX198" s="58"/>
      <c r="RWY198" s="58"/>
      <c r="RWZ198" s="58"/>
      <c r="RXA198" s="58"/>
      <c r="RXB198" s="58"/>
      <c r="RXC198" s="58"/>
      <c r="RXD198" s="58"/>
      <c r="RXE198" s="58"/>
      <c r="RXF198" s="58"/>
      <c r="RXG198" s="58"/>
      <c r="RXH198" s="58"/>
      <c r="RXI198" s="58"/>
      <c r="RXJ198" s="58"/>
      <c r="RXK198" s="58"/>
      <c r="RXL198" s="58"/>
      <c r="RXM198" s="58"/>
      <c r="RXN198" s="58"/>
      <c r="RXO198" s="58"/>
      <c r="RXP198" s="58"/>
      <c r="RXQ198" s="58"/>
      <c r="RXR198" s="58"/>
      <c r="RXS198" s="58"/>
      <c r="RXT198" s="58"/>
      <c r="RXU198" s="58"/>
      <c r="RXV198" s="58"/>
      <c r="RXW198" s="58"/>
      <c r="RXX198" s="58"/>
      <c r="RXY198" s="58"/>
      <c r="RXZ198" s="58"/>
      <c r="RYA198" s="58"/>
      <c r="RYB198" s="58"/>
      <c r="RYC198" s="58"/>
      <c r="RYD198" s="58"/>
      <c r="RYE198" s="58"/>
      <c r="RYF198" s="58"/>
      <c r="RYG198" s="58"/>
      <c r="RYH198" s="58"/>
      <c r="RYI198" s="58"/>
      <c r="RYJ198" s="58"/>
      <c r="RYK198" s="58"/>
      <c r="RYL198" s="58"/>
      <c r="RYM198" s="58"/>
      <c r="RYN198" s="58"/>
      <c r="RYO198" s="58"/>
      <c r="RYP198" s="58"/>
      <c r="RYQ198" s="58"/>
      <c r="RYR198" s="58"/>
      <c r="RYS198" s="58"/>
      <c r="RYT198" s="58"/>
      <c r="RYU198" s="58"/>
      <c r="RYV198" s="58"/>
      <c r="RYW198" s="58"/>
      <c r="RYX198" s="58"/>
      <c r="RYY198" s="58"/>
      <c r="RYZ198" s="58"/>
      <c r="RZA198" s="58"/>
      <c r="RZB198" s="58"/>
      <c r="RZC198" s="58"/>
      <c r="RZD198" s="58"/>
      <c r="RZE198" s="58"/>
      <c r="RZF198" s="58"/>
      <c r="RZG198" s="58"/>
      <c r="RZH198" s="58"/>
      <c r="RZI198" s="58"/>
      <c r="RZJ198" s="58"/>
      <c r="RZK198" s="58"/>
      <c r="RZL198" s="58"/>
      <c r="RZM198" s="58"/>
      <c r="RZN198" s="58"/>
      <c r="RZO198" s="58"/>
      <c r="RZP198" s="58"/>
      <c r="RZQ198" s="58"/>
      <c r="RZR198" s="58"/>
      <c r="RZS198" s="58"/>
      <c r="RZT198" s="58"/>
      <c r="RZU198" s="58"/>
      <c r="RZV198" s="58"/>
      <c r="RZW198" s="58"/>
      <c r="RZX198" s="58"/>
      <c r="RZY198" s="58"/>
      <c r="RZZ198" s="58"/>
      <c r="SAA198" s="58"/>
      <c r="SAB198" s="58"/>
      <c r="SAC198" s="58"/>
      <c r="SAD198" s="58"/>
      <c r="SAE198" s="58"/>
      <c r="SAF198" s="58"/>
      <c r="SAG198" s="58"/>
      <c r="SAH198" s="58"/>
      <c r="SAI198" s="58"/>
      <c r="SAJ198" s="58"/>
      <c r="SAK198" s="58"/>
      <c r="SAL198" s="58"/>
      <c r="SAM198" s="58"/>
      <c r="SAN198" s="58"/>
      <c r="SAO198" s="58"/>
      <c r="SAP198" s="58"/>
      <c r="SAQ198" s="58"/>
      <c r="SAR198" s="58"/>
      <c r="SAS198" s="58"/>
      <c r="SAT198" s="58"/>
      <c r="SAU198" s="58"/>
      <c r="SAV198" s="58"/>
      <c r="SAW198" s="58"/>
      <c r="SAX198" s="58"/>
      <c r="SAY198" s="58"/>
      <c r="SAZ198" s="58"/>
      <c r="SBA198" s="58"/>
      <c r="SBB198" s="58"/>
      <c r="SBC198" s="58"/>
      <c r="SBD198" s="58"/>
      <c r="SBE198" s="58"/>
      <c r="SBF198" s="58"/>
      <c r="SBG198" s="58"/>
      <c r="SBH198" s="58"/>
      <c r="SBI198" s="58"/>
      <c r="SBJ198" s="58"/>
      <c r="SBK198" s="58"/>
      <c r="SBL198" s="58"/>
      <c r="SBM198" s="58"/>
      <c r="SBN198" s="58"/>
      <c r="SBO198" s="58"/>
      <c r="SBP198" s="58"/>
      <c r="SBQ198" s="58"/>
      <c r="SBR198" s="58"/>
      <c r="SBS198" s="58"/>
      <c r="SBT198" s="58"/>
      <c r="SBU198" s="58"/>
      <c r="SBV198" s="58"/>
      <c r="SBW198" s="58"/>
      <c r="SBX198" s="58"/>
      <c r="SBY198" s="58"/>
      <c r="SBZ198" s="58"/>
      <c r="SCA198" s="58"/>
      <c r="SCB198" s="58"/>
      <c r="SCC198" s="58"/>
      <c r="SCD198" s="58"/>
      <c r="SCE198" s="58"/>
      <c r="SCF198" s="58"/>
      <c r="SCG198" s="58"/>
      <c r="SCH198" s="58"/>
      <c r="SCI198" s="58"/>
      <c r="SCJ198" s="58"/>
      <c r="SCK198" s="58"/>
      <c r="SCL198" s="58"/>
      <c r="SCM198" s="58"/>
      <c r="SCN198" s="58"/>
      <c r="SCO198" s="58"/>
      <c r="SCP198" s="58"/>
      <c r="SCQ198" s="58"/>
      <c r="SCR198" s="58"/>
      <c r="SCS198" s="58"/>
      <c r="SCT198" s="58"/>
      <c r="SCU198" s="58"/>
      <c r="SCV198" s="58"/>
      <c r="SCW198" s="58"/>
      <c r="SCX198" s="58"/>
      <c r="SCY198" s="58"/>
      <c r="SCZ198" s="58"/>
      <c r="SDA198" s="58"/>
      <c r="SDB198" s="58"/>
      <c r="SDC198" s="58"/>
      <c r="SDD198" s="58"/>
      <c r="SDE198" s="58"/>
      <c r="SDF198" s="58"/>
      <c r="SDG198" s="58"/>
      <c r="SDH198" s="58"/>
      <c r="SDI198" s="58"/>
      <c r="SDJ198" s="58"/>
      <c r="SDK198" s="58"/>
      <c r="SDL198" s="58"/>
      <c r="SDM198" s="58"/>
      <c r="SDN198" s="58"/>
      <c r="SDO198" s="58"/>
      <c r="SDP198" s="58"/>
      <c r="SDQ198" s="58"/>
      <c r="SDR198" s="58"/>
      <c r="SDS198" s="58"/>
      <c r="SDT198" s="58"/>
      <c r="SDU198" s="58"/>
      <c r="SDV198" s="58"/>
      <c r="SDW198" s="58"/>
      <c r="SDX198" s="58"/>
      <c r="SDY198" s="58"/>
      <c r="SDZ198" s="58"/>
      <c r="SEA198" s="58"/>
      <c r="SEB198" s="58"/>
      <c r="SEC198" s="58"/>
      <c r="SED198" s="58"/>
      <c r="SEE198" s="58"/>
      <c r="SEF198" s="58"/>
      <c r="SEG198" s="58"/>
      <c r="SEH198" s="58"/>
      <c r="SEI198" s="58"/>
      <c r="SEJ198" s="58"/>
      <c r="SEK198" s="58"/>
      <c r="SEL198" s="58"/>
      <c r="SEM198" s="58"/>
      <c r="SEN198" s="58"/>
      <c r="SEO198" s="58"/>
      <c r="SEP198" s="58"/>
      <c r="SEQ198" s="58"/>
      <c r="SER198" s="58"/>
      <c r="SES198" s="58"/>
      <c r="SET198" s="58"/>
      <c r="SEU198" s="58"/>
      <c r="SEV198" s="58"/>
      <c r="SEW198" s="58"/>
      <c r="SEX198" s="58"/>
      <c r="SEY198" s="58"/>
      <c r="SEZ198" s="58"/>
      <c r="SFA198" s="58"/>
      <c r="SFB198" s="58"/>
      <c r="SFC198" s="58"/>
      <c r="SFD198" s="58"/>
      <c r="SFE198" s="58"/>
      <c r="SFF198" s="58"/>
      <c r="SFG198" s="58"/>
      <c r="SFH198" s="58"/>
      <c r="SFI198" s="58"/>
      <c r="SFJ198" s="58"/>
      <c r="SFK198" s="58"/>
      <c r="SFL198" s="58"/>
      <c r="SFM198" s="58"/>
      <c r="SFN198" s="58"/>
      <c r="SFO198" s="58"/>
      <c r="SFP198" s="58"/>
      <c r="SFQ198" s="58"/>
      <c r="SFR198" s="58"/>
      <c r="SFS198" s="58"/>
      <c r="SFT198" s="58"/>
      <c r="SFU198" s="58"/>
      <c r="SFV198" s="58"/>
      <c r="SFW198" s="58"/>
      <c r="SFX198" s="58"/>
      <c r="SFY198" s="58"/>
      <c r="SFZ198" s="58"/>
      <c r="SGA198" s="58"/>
      <c r="SGB198" s="58"/>
      <c r="SGC198" s="58"/>
      <c r="SGD198" s="58"/>
      <c r="SGE198" s="58"/>
      <c r="SGF198" s="58"/>
      <c r="SGG198" s="58"/>
      <c r="SGH198" s="58"/>
      <c r="SGI198" s="58"/>
      <c r="SGJ198" s="58"/>
      <c r="SGK198" s="58"/>
      <c r="SGL198" s="58"/>
      <c r="SGM198" s="58"/>
      <c r="SGN198" s="58"/>
      <c r="SGO198" s="58"/>
      <c r="SGP198" s="58"/>
      <c r="SGQ198" s="58"/>
      <c r="SGR198" s="58"/>
      <c r="SGS198" s="58"/>
      <c r="SGT198" s="58"/>
      <c r="SGU198" s="58"/>
      <c r="SGV198" s="58"/>
      <c r="SGW198" s="58"/>
      <c r="SGX198" s="58"/>
      <c r="SGY198" s="58"/>
      <c r="SGZ198" s="58"/>
      <c r="SHA198" s="58"/>
      <c r="SHB198" s="58"/>
      <c r="SHC198" s="58"/>
      <c r="SHD198" s="58"/>
      <c r="SHE198" s="58"/>
      <c r="SHF198" s="58"/>
      <c r="SHG198" s="58"/>
      <c r="SHH198" s="58"/>
      <c r="SHI198" s="58"/>
      <c r="SHJ198" s="58"/>
      <c r="SHK198" s="58"/>
      <c r="SHL198" s="58"/>
      <c r="SHM198" s="58"/>
      <c r="SHN198" s="58"/>
      <c r="SHO198" s="58"/>
      <c r="SHP198" s="58"/>
      <c r="SHQ198" s="58"/>
      <c r="SHR198" s="58"/>
      <c r="SHS198" s="58"/>
      <c r="SHT198" s="58"/>
      <c r="SHU198" s="58"/>
      <c r="SHV198" s="58"/>
      <c r="SHW198" s="58"/>
      <c r="SHX198" s="58"/>
      <c r="SHY198" s="58"/>
      <c r="SHZ198" s="58"/>
      <c r="SIA198" s="58"/>
      <c r="SIB198" s="58"/>
      <c r="SIC198" s="58"/>
      <c r="SID198" s="58"/>
      <c r="SIE198" s="58"/>
      <c r="SIF198" s="58"/>
      <c r="SIG198" s="58"/>
      <c r="SIH198" s="58"/>
      <c r="SII198" s="58"/>
      <c r="SIJ198" s="58"/>
      <c r="SIK198" s="58"/>
      <c r="SIL198" s="58"/>
      <c r="SIM198" s="58"/>
      <c r="SIN198" s="58"/>
      <c r="SIO198" s="58"/>
      <c r="SIP198" s="58"/>
      <c r="SIQ198" s="58"/>
      <c r="SIR198" s="58"/>
      <c r="SIS198" s="58"/>
      <c r="SIT198" s="58"/>
      <c r="SIU198" s="58"/>
      <c r="SIV198" s="58"/>
      <c r="SIW198" s="58"/>
      <c r="SIX198" s="58"/>
      <c r="SIY198" s="58"/>
      <c r="SIZ198" s="58"/>
      <c r="SJA198" s="58"/>
      <c r="SJB198" s="58"/>
      <c r="SJC198" s="58"/>
      <c r="SJD198" s="58"/>
      <c r="SJE198" s="58"/>
      <c r="SJF198" s="58"/>
      <c r="SJG198" s="58"/>
      <c r="SJH198" s="58"/>
      <c r="SJI198" s="58"/>
      <c r="SJJ198" s="58"/>
      <c r="SJK198" s="58"/>
      <c r="SJL198" s="58"/>
      <c r="SJM198" s="58"/>
      <c r="SJN198" s="58"/>
      <c r="SJO198" s="58"/>
      <c r="SJP198" s="58"/>
      <c r="SJQ198" s="58"/>
      <c r="SJR198" s="58"/>
      <c r="SJS198" s="58"/>
      <c r="SJT198" s="58"/>
      <c r="SJU198" s="58"/>
      <c r="SJV198" s="58"/>
      <c r="SJW198" s="58"/>
      <c r="SJX198" s="58"/>
      <c r="SJY198" s="58"/>
      <c r="SJZ198" s="58"/>
      <c r="SKA198" s="58"/>
      <c r="SKB198" s="58"/>
      <c r="SKC198" s="58"/>
      <c r="SKD198" s="58"/>
      <c r="SKE198" s="58"/>
      <c r="SKF198" s="58"/>
      <c r="SKG198" s="58"/>
      <c r="SKH198" s="58"/>
      <c r="SKI198" s="58"/>
      <c r="SKJ198" s="58"/>
      <c r="SKK198" s="58"/>
      <c r="SKL198" s="58"/>
      <c r="SKM198" s="58"/>
      <c r="SKN198" s="58"/>
      <c r="SKO198" s="58"/>
      <c r="SKP198" s="58"/>
      <c r="SKQ198" s="58"/>
      <c r="SKR198" s="58"/>
      <c r="SKS198" s="58"/>
      <c r="SKT198" s="58"/>
      <c r="SKU198" s="58"/>
      <c r="SKV198" s="58"/>
      <c r="SKW198" s="58"/>
      <c r="SKX198" s="58"/>
      <c r="SKY198" s="58"/>
      <c r="SKZ198" s="58"/>
      <c r="SLA198" s="58"/>
      <c r="SLB198" s="58"/>
      <c r="SLC198" s="58"/>
      <c r="SLD198" s="58"/>
      <c r="SLE198" s="58"/>
      <c r="SLF198" s="58"/>
      <c r="SLG198" s="58"/>
      <c r="SLH198" s="58"/>
      <c r="SLI198" s="58"/>
      <c r="SLJ198" s="58"/>
      <c r="SLK198" s="58"/>
      <c r="SLL198" s="58"/>
      <c r="SLM198" s="58"/>
      <c r="SLN198" s="58"/>
      <c r="SLO198" s="58"/>
      <c r="SLP198" s="58"/>
      <c r="SLQ198" s="58"/>
      <c r="SLR198" s="58"/>
      <c r="SLS198" s="58"/>
      <c r="SLT198" s="58"/>
      <c r="SLU198" s="58"/>
      <c r="SLV198" s="58"/>
      <c r="SLW198" s="58"/>
      <c r="SLX198" s="58"/>
      <c r="SLY198" s="58"/>
      <c r="SLZ198" s="58"/>
      <c r="SMA198" s="58"/>
      <c r="SMB198" s="58"/>
      <c r="SMC198" s="58"/>
      <c r="SMD198" s="58"/>
      <c r="SME198" s="58"/>
      <c r="SMF198" s="58"/>
      <c r="SMG198" s="58"/>
      <c r="SMH198" s="58"/>
      <c r="SMI198" s="58"/>
      <c r="SMJ198" s="58"/>
      <c r="SMK198" s="58"/>
      <c r="SML198" s="58"/>
      <c r="SMM198" s="58"/>
      <c r="SMN198" s="58"/>
      <c r="SMO198" s="58"/>
      <c r="SMP198" s="58"/>
      <c r="SMQ198" s="58"/>
      <c r="SMR198" s="58"/>
      <c r="SMS198" s="58"/>
      <c r="SMT198" s="58"/>
      <c r="SMU198" s="58"/>
      <c r="SMV198" s="58"/>
      <c r="SMW198" s="58"/>
      <c r="SMX198" s="58"/>
      <c r="SMY198" s="58"/>
      <c r="SMZ198" s="58"/>
      <c r="SNA198" s="58"/>
      <c r="SNB198" s="58"/>
      <c r="SNC198" s="58"/>
      <c r="SND198" s="58"/>
      <c r="SNE198" s="58"/>
      <c r="SNF198" s="58"/>
      <c r="SNG198" s="58"/>
      <c r="SNH198" s="58"/>
      <c r="SNI198" s="58"/>
      <c r="SNJ198" s="58"/>
      <c r="SNK198" s="58"/>
      <c r="SNL198" s="58"/>
      <c r="SNM198" s="58"/>
      <c r="SNN198" s="58"/>
      <c r="SNO198" s="58"/>
      <c r="SNP198" s="58"/>
      <c r="SNQ198" s="58"/>
      <c r="SNR198" s="58"/>
      <c r="SNS198" s="58"/>
      <c r="SNT198" s="58"/>
      <c r="SNU198" s="58"/>
      <c r="SNV198" s="58"/>
      <c r="SNW198" s="58"/>
      <c r="SNX198" s="58"/>
      <c r="SNY198" s="58"/>
      <c r="SNZ198" s="58"/>
      <c r="SOA198" s="58"/>
      <c r="SOB198" s="58"/>
      <c r="SOC198" s="58"/>
      <c r="SOD198" s="58"/>
      <c r="SOE198" s="58"/>
      <c r="SOF198" s="58"/>
      <c r="SOG198" s="58"/>
      <c r="SOH198" s="58"/>
      <c r="SOI198" s="58"/>
      <c r="SOJ198" s="58"/>
      <c r="SOK198" s="58"/>
      <c r="SOL198" s="58"/>
      <c r="SOM198" s="58"/>
      <c r="SON198" s="58"/>
      <c r="SOO198" s="58"/>
      <c r="SOP198" s="58"/>
      <c r="SOQ198" s="58"/>
      <c r="SOR198" s="58"/>
      <c r="SOS198" s="58"/>
      <c r="SOT198" s="58"/>
      <c r="SOU198" s="58"/>
      <c r="SOV198" s="58"/>
      <c r="SOW198" s="58"/>
      <c r="SOX198" s="58"/>
      <c r="SOY198" s="58"/>
      <c r="SOZ198" s="58"/>
      <c r="SPA198" s="58"/>
      <c r="SPB198" s="58"/>
      <c r="SPC198" s="58"/>
      <c r="SPD198" s="58"/>
      <c r="SPE198" s="58"/>
      <c r="SPF198" s="58"/>
      <c r="SPG198" s="58"/>
      <c r="SPH198" s="58"/>
      <c r="SPI198" s="58"/>
      <c r="SPJ198" s="58"/>
      <c r="SPK198" s="58"/>
      <c r="SPL198" s="58"/>
      <c r="SPM198" s="58"/>
      <c r="SPN198" s="58"/>
      <c r="SPO198" s="58"/>
      <c r="SPP198" s="58"/>
      <c r="SPQ198" s="58"/>
      <c r="SPR198" s="58"/>
      <c r="SPS198" s="58"/>
      <c r="SPT198" s="58"/>
      <c r="SPU198" s="58"/>
      <c r="SPV198" s="58"/>
      <c r="SPW198" s="58"/>
      <c r="SPX198" s="58"/>
      <c r="SPY198" s="58"/>
      <c r="SPZ198" s="58"/>
      <c r="SQA198" s="58"/>
      <c r="SQB198" s="58"/>
      <c r="SQC198" s="58"/>
      <c r="SQD198" s="58"/>
      <c r="SQE198" s="58"/>
      <c r="SQF198" s="58"/>
      <c r="SQG198" s="58"/>
      <c r="SQH198" s="58"/>
      <c r="SQI198" s="58"/>
      <c r="SQJ198" s="58"/>
      <c r="SQK198" s="58"/>
      <c r="SQL198" s="58"/>
      <c r="SQM198" s="58"/>
      <c r="SQN198" s="58"/>
      <c r="SQO198" s="58"/>
      <c r="SQP198" s="58"/>
      <c r="SQQ198" s="58"/>
      <c r="SQR198" s="58"/>
      <c r="SQS198" s="58"/>
      <c r="SQT198" s="58"/>
      <c r="SQU198" s="58"/>
      <c r="SQV198" s="58"/>
      <c r="SQW198" s="58"/>
      <c r="SQX198" s="58"/>
      <c r="SQY198" s="58"/>
      <c r="SQZ198" s="58"/>
      <c r="SRA198" s="58"/>
      <c r="SRB198" s="58"/>
      <c r="SRC198" s="58"/>
      <c r="SRD198" s="58"/>
      <c r="SRE198" s="58"/>
      <c r="SRF198" s="58"/>
      <c r="SRG198" s="58"/>
      <c r="SRH198" s="58"/>
      <c r="SRI198" s="58"/>
      <c r="SRJ198" s="58"/>
      <c r="SRK198" s="58"/>
      <c r="SRL198" s="58"/>
      <c r="SRM198" s="58"/>
      <c r="SRN198" s="58"/>
      <c r="SRO198" s="58"/>
      <c r="SRP198" s="58"/>
      <c r="SRQ198" s="58"/>
      <c r="SRR198" s="58"/>
      <c r="SRS198" s="58"/>
      <c r="SRT198" s="58"/>
      <c r="SRU198" s="58"/>
      <c r="SRV198" s="58"/>
      <c r="SRW198" s="58"/>
      <c r="SRX198" s="58"/>
      <c r="SRY198" s="58"/>
      <c r="SRZ198" s="58"/>
      <c r="SSA198" s="58"/>
      <c r="SSB198" s="58"/>
      <c r="SSC198" s="58"/>
      <c r="SSD198" s="58"/>
      <c r="SSE198" s="58"/>
      <c r="SSF198" s="58"/>
      <c r="SSG198" s="58"/>
      <c r="SSH198" s="58"/>
      <c r="SSI198" s="58"/>
      <c r="SSJ198" s="58"/>
      <c r="SSK198" s="58"/>
      <c r="SSL198" s="58"/>
      <c r="SSM198" s="58"/>
      <c r="SSN198" s="58"/>
      <c r="SSO198" s="58"/>
      <c r="SSP198" s="58"/>
      <c r="SSQ198" s="58"/>
      <c r="SSR198" s="58"/>
      <c r="SSS198" s="58"/>
      <c r="SST198" s="58"/>
      <c r="SSU198" s="58"/>
      <c r="SSV198" s="58"/>
      <c r="SSW198" s="58"/>
      <c r="SSX198" s="58"/>
      <c r="SSY198" s="58"/>
      <c r="SSZ198" s="58"/>
      <c r="STA198" s="58"/>
      <c r="STB198" s="58"/>
      <c r="STC198" s="58"/>
      <c r="STD198" s="58"/>
      <c r="STE198" s="58"/>
      <c r="STF198" s="58"/>
      <c r="STG198" s="58"/>
      <c r="STH198" s="58"/>
      <c r="STI198" s="58"/>
      <c r="STJ198" s="58"/>
      <c r="STK198" s="58"/>
      <c r="STL198" s="58"/>
      <c r="STM198" s="58"/>
      <c r="STN198" s="58"/>
      <c r="STO198" s="58"/>
      <c r="STP198" s="58"/>
      <c r="STQ198" s="58"/>
      <c r="STR198" s="58"/>
      <c r="STS198" s="58"/>
      <c r="STT198" s="58"/>
      <c r="STU198" s="58"/>
      <c r="STV198" s="58"/>
      <c r="STW198" s="58"/>
      <c r="STX198" s="58"/>
      <c r="STY198" s="58"/>
      <c r="STZ198" s="58"/>
      <c r="SUA198" s="58"/>
      <c r="SUB198" s="58"/>
      <c r="SUC198" s="58"/>
      <c r="SUD198" s="58"/>
      <c r="SUE198" s="58"/>
      <c r="SUF198" s="58"/>
      <c r="SUG198" s="58"/>
      <c r="SUH198" s="58"/>
      <c r="SUI198" s="58"/>
      <c r="SUJ198" s="58"/>
      <c r="SUK198" s="58"/>
      <c r="SUL198" s="58"/>
      <c r="SUM198" s="58"/>
      <c r="SUN198" s="58"/>
      <c r="SUO198" s="58"/>
      <c r="SUP198" s="58"/>
      <c r="SUQ198" s="58"/>
      <c r="SUR198" s="58"/>
      <c r="SUS198" s="58"/>
      <c r="SUT198" s="58"/>
      <c r="SUU198" s="58"/>
      <c r="SUV198" s="58"/>
      <c r="SUW198" s="58"/>
      <c r="SUX198" s="58"/>
      <c r="SUY198" s="58"/>
      <c r="SUZ198" s="58"/>
      <c r="SVA198" s="58"/>
      <c r="SVB198" s="58"/>
      <c r="SVC198" s="58"/>
      <c r="SVD198" s="58"/>
      <c r="SVE198" s="58"/>
      <c r="SVF198" s="58"/>
      <c r="SVG198" s="58"/>
      <c r="SVH198" s="58"/>
      <c r="SVI198" s="58"/>
      <c r="SVJ198" s="58"/>
      <c r="SVK198" s="58"/>
      <c r="SVL198" s="58"/>
      <c r="SVM198" s="58"/>
      <c r="SVN198" s="58"/>
      <c r="SVO198" s="58"/>
      <c r="SVP198" s="58"/>
      <c r="SVQ198" s="58"/>
      <c r="SVR198" s="58"/>
      <c r="SVS198" s="58"/>
      <c r="SVT198" s="58"/>
      <c r="SVU198" s="58"/>
      <c r="SVV198" s="58"/>
      <c r="SVW198" s="58"/>
      <c r="SVX198" s="58"/>
      <c r="SVY198" s="58"/>
      <c r="SVZ198" s="58"/>
      <c r="SWA198" s="58"/>
      <c r="SWB198" s="58"/>
      <c r="SWC198" s="58"/>
      <c r="SWD198" s="58"/>
      <c r="SWE198" s="58"/>
      <c r="SWF198" s="58"/>
      <c r="SWG198" s="58"/>
      <c r="SWH198" s="58"/>
      <c r="SWI198" s="58"/>
      <c r="SWJ198" s="58"/>
      <c r="SWK198" s="58"/>
      <c r="SWL198" s="58"/>
      <c r="SWM198" s="58"/>
      <c r="SWN198" s="58"/>
      <c r="SWO198" s="58"/>
      <c r="SWP198" s="58"/>
      <c r="SWQ198" s="58"/>
      <c r="SWR198" s="58"/>
      <c r="SWS198" s="58"/>
      <c r="SWT198" s="58"/>
      <c r="SWU198" s="58"/>
      <c r="SWV198" s="58"/>
      <c r="SWW198" s="58"/>
      <c r="SWX198" s="58"/>
      <c r="SWY198" s="58"/>
      <c r="SWZ198" s="58"/>
      <c r="SXA198" s="58"/>
      <c r="SXB198" s="58"/>
      <c r="SXC198" s="58"/>
      <c r="SXD198" s="58"/>
      <c r="SXE198" s="58"/>
      <c r="SXF198" s="58"/>
      <c r="SXG198" s="58"/>
      <c r="SXH198" s="58"/>
      <c r="SXI198" s="58"/>
      <c r="SXJ198" s="58"/>
      <c r="SXK198" s="58"/>
      <c r="SXL198" s="58"/>
      <c r="SXM198" s="58"/>
      <c r="SXN198" s="58"/>
      <c r="SXO198" s="58"/>
      <c r="SXP198" s="58"/>
      <c r="SXQ198" s="58"/>
      <c r="SXR198" s="58"/>
      <c r="SXS198" s="58"/>
      <c r="SXT198" s="58"/>
      <c r="SXU198" s="58"/>
      <c r="SXV198" s="58"/>
      <c r="SXW198" s="58"/>
      <c r="SXX198" s="58"/>
      <c r="SXY198" s="58"/>
      <c r="SXZ198" s="58"/>
      <c r="SYA198" s="58"/>
      <c r="SYB198" s="58"/>
      <c r="SYC198" s="58"/>
      <c r="SYD198" s="58"/>
      <c r="SYE198" s="58"/>
      <c r="SYF198" s="58"/>
      <c r="SYG198" s="58"/>
      <c r="SYH198" s="58"/>
      <c r="SYI198" s="58"/>
      <c r="SYJ198" s="58"/>
      <c r="SYK198" s="58"/>
      <c r="SYL198" s="58"/>
      <c r="SYM198" s="58"/>
      <c r="SYN198" s="58"/>
      <c r="SYO198" s="58"/>
      <c r="SYP198" s="58"/>
      <c r="SYQ198" s="58"/>
      <c r="SYR198" s="58"/>
      <c r="SYS198" s="58"/>
      <c r="SYT198" s="58"/>
      <c r="SYU198" s="58"/>
      <c r="SYV198" s="58"/>
      <c r="SYW198" s="58"/>
      <c r="SYX198" s="58"/>
      <c r="SYY198" s="58"/>
      <c r="SYZ198" s="58"/>
      <c r="SZA198" s="58"/>
      <c r="SZB198" s="58"/>
      <c r="SZC198" s="58"/>
      <c r="SZD198" s="58"/>
      <c r="SZE198" s="58"/>
      <c r="SZF198" s="58"/>
      <c r="SZG198" s="58"/>
      <c r="SZH198" s="58"/>
      <c r="SZI198" s="58"/>
      <c r="SZJ198" s="58"/>
      <c r="SZK198" s="58"/>
      <c r="SZL198" s="58"/>
      <c r="SZM198" s="58"/>
      <c r="SZN198" s="58"/>
      <c r="SZO198" s="58"/>
      <c r="SZP198" s="58"/>
      <c r="SZQ198" s="58"/>
      <c r="SZR198" s="58"/>
      <c r="SZS198" s="58"/>
      <c r="SZT198" s="58"/>
      <c r="SZU198" s="58"/>
      <c r="SZV198" s="58"/>
      <c r="SZW198" s="58"/>
      <c r="SZX198" s="58"/>
      <c r="SZY198" s="58"/>
      <c r="SZZ198" s="58"/>
      <c r="TAA198" s="58"/>
      <c r="TAB198" s="58"/>
      <c r="TAC198" s="58"/>
      <c r="TAD198" s="58"/>
      <c r="TAE198" s="58"/>
      <c r="TAF198" s="58"/>
      <c r="TAG198" s="58"/>
      <c r="TAH198" s="58"/>
      <c r="TAI198" s="58"/>
      <c r="TAJ198" s="58"/>
      <c r="TAK198" s="58"/>
      <c r="TAL198" s="58"/>
      <c r="TAM198" s="58"/>
      <c r="TAN198" s="58"/>
      <c r="TAO198" s="58"/>
      <c r="TAP198" s="58"/>
      <c r="TAQ198" s="58"/>
      <c r="TAR198" s="58"/>
      <c r="TAS198" s="58"/>
      <c r="TAT198" s="58"/>
      <c r="TAU198" s="58"/>
      <c r="TAV198" s="58"/>
      <c r="TAW198" s="58"/>
      <c r="TAX198" s="58"/>
      <c r="TAY198" s="58"/>
      <c r="TAZ198" s="58"/>
      <c r="TBA198" s="58"/>
      <c r="TBB198" s="58"/>
      <c r="TBC198" s="58"/>
      <c r="TBD198" s="58"/>
      <c r="TBE198" s="58"/>
      <c r="TBF198" s="58"/>
      <c r="TBG198" s="58"/>
      <c r="TBH198" s="58"/>
      <c r="TBI198" s="58"/>
      <c r="TBJ198" s="58"/>
      <c r="TBK198" s="58"/>
      <c r="TBL198" s="58"/>
      <c r="TBM198" s="58"/>
      <c r="TBN198" s="58"/>
      <c r="TBO198" s="58"/>
      <c r="TBP198" s="58"/>
      <c r="TBQ198" s="58"/>
      <c r="TBR198" s="58"/>
      <c r="TBS198" s="58"/>
      <c r="TBT198" s="58"/>
      <c r="TBU198" s="58"/>
      <c r="TBV198" s="58"/>
      <c r="TBW198" s="58"/>
      <c r="TBX198" s="58"/>
      <c r="TBY198" s="58"/>
      <c r="TBZ198" s="58"/>
      <c r="TCA198" s="58"/>
      <c r="TCB198" s="58"/>
      <c r="TCC198" s="58"/>
      <c r="TCD198" s="58"/>
      <c r="TCE198" s="58"/>
      <c r="TCF198" s="58"/>
      <c r="TCG198" s="58"/>
      <c r="TCH198" s="58"/>
      <c r="TCI198" s="58"/>
      <c r="TCJ198" s="58"/>
      <c r="TCK198" s="58"/>
      <c r="TCL198" s="58"/>
      <c r="TCM198" s="58"/>
      <c r="TCN198" s="58"/>
      <c r="TCO198" s="58"/>
      <c r="TCP198" s="58"/>
      <c r="TCQ198" s="58"/>
      <c r="TCR198" s="58"/>
      <c r="TCS198" s="58"/>
      <c r="TCT198" s="58"/>
      <c r="TCU198" s="58"/>
      <c r="TCV198" s="58"/>
      <c r="TCW198" s="58"/>
      <c r="TCX198" s="58"/>
      <c r="TCY198" s="58"/>
      <c r="TCZ198" s="58"/>
      <c r="TDA198" s="58"/>
      <c r="TDB198" s="58"/>
      <c r="TDC198" s="58"/>
      <c r="TDD198" s="58"/>
      <c r="TDE198" s="58"/>
      <c r="TDF198" s="58"/>
      <c r="TDG198" s="58"/>
      <c r="TDH198" s="58"/>
      <c r="TDI198" s="58"/>
      <c r="TDJ198" s="58"/>
      <c r="TDK198" s="58"/>
      <c r="TDL198" s="58"/>
      <c r="TDM198" s="58"/>
      <c r="TDN198" s="58"/>
      <c r="TDO198" s="58"/>
      <c r="TDP198" s="58"/>
      <c r="TDQ198" s="58"/>
      <c r="TDR198" s="58"/>
      <c r="TDS198" s="58"/>
      <c r="TDT198" s="58"/>
      <c r="TDU198" s="58"/>
      <c r="TDV198" s="58"/>
      <c r="TDW198" s="58"/>
      <c r="TDX198" s="58"/>
      <c r="TDY198" s="58"/>
      <c r="TDZ198" s="58"/>
      <c r="TEA198" s="58"/>
      <c r="TEB198" s="58"/>
      <c r="TEC198" s="58"/>
      <c r="TED198" s="58"/>
      <c r="TEE198" s="58"/>
      <c r="TEF198" s="58"/>
      <c r="TEG198" s="58"/>
      <c r="TEH198" s="58"/>
      <c r="TEI198" s="58"/>
      <c r="TEJ198" s="58"/>
      <c r="TEK198" s="58"/>
      <c r="TEL198" s="58"/>
      <c r="TEM198" s="58"/>
      <c r="TEN198" s="58"/>
      <c r="TEO198" s="58"/>
      <c r="TEP198" s="58"/>
      <c r="TEQ198" s="58"/>
      <c r="TER198" s="58"/>
      <c r="TES198" s="58"/>
      <c r="TET198" s="58"/>
      <c r="TEU198" s="58"/>
      <c r="TEV198" s="58"/>
      <c r="TEW198" s="58"/>
      <c r="TEX198" s="58"/>
      <c r="TEY198" s="58"/>
      <c r="TEZ198" s="58"/>
      <c r="TFA198" s="58"/>
      <c r="TFB198" s="58"/>
      <c r="TFC198" s="58"/>
      <c r="TFD198" s="58"/>
      <c r="TFE198" s="58"/>
      <c r="TFF198" s="58"/>
      <c r="TFG198" s="58"/>
      <c r="TFH198" s="58"/>
      <c r="TFI198" s="58"/>
      <c r="TFJ198" s="58"/>
      <c r="TFK198" s="58"/>
      <c r="TFL198" s="58"/>
      <c r="TFM198" s="58"/>
      <c r="TFN198" s="58"/>
      <c r="TFO198" s="58"/>
      <c r="TFP198" s="58"/>
      <c r="TFQ198" s="58"/>
      <c r="TFR198" s="58"/>
      <c r="TFS198" s="58"/>
      <c r="TFT198" s="58"/>
      <c r="TFU198" s="58"/>
      <c r="TFV198" s="58"/>
      <c r="TFW198" s="58"/>
      <c r="TFX198" s="58"/>
      <c r="TFY198" s="58"/>
      <c r="TFZ198" s="58"/>
      <c r="TGA198" s="58"/>
      <c r="TGB198" s="58"/>
      <c r="TGC198" s="58"/>
      <c r="TGD198" s="58"/>
      <c r="TGE198" s="58"/>
      <c r="TGF198" s="58"/>
      <c r="TGG198" s="58"/>
      <c r="TGH198" s="58"/>
      <c r="TGI198" s="58"/>
      <c r="TGJ198" s="58"/>
      <c r="TGK198" s="58"/>
      <c r="TGL198" s="58"/>
      <c r="TGM198" s="58"/>
      <c r="TGN198" s="58"/>
      <c r="TGO198" s="58"/>
      <c r="TGP198" s="58"/>
      <c r="TGQ198" s="58"/>
      <c r="TGR198" s="58"/>
      <c r="TGS198" s="58"/>
      <c r="TGT198" s="58"/>
      <c r="TGU198" s="58"/>
      <c r="TGV198" s="58"/>
      <c r="TGW198" s="58"/>
      <c r="TGX198" s="58"/>
      <c r="TGY198" s="58"/>
      <c r="TGZ198" s="58"/>
      <c r="THA198" s="58"/>
      <c r="THB198" s="58"/>
      <c r="THC198" s="58"/>
      <c r="THD198" s="58"/>
      <c r="THE198" s="58"/>
      <c r="THF198" s="58"/>
      <c r="THG198" s="58"/>
      <c r="THH198" s="58"/>
      <c r="THI198" s="58"/>
      <c r="THJ198" s="58"/>
      <c r="THK198" s="58"/>
      <c r="THL198" s="58"/>
      <c r="THM198" s="58"/>
      <c r="THN198" s="58"/>
      <c r="THO198" s="58"/>
      <c r="THP198" s="58"/>
      <c r="THQ198" s="58"/>
      <c r="THR198" s="58"/>
      <c r="THS198" s="58"/>
      <c r="THT198" s="58"/>
      <c r="THU198" s="58"/>
      <c r="THV198" s="58"/>
      <c r="THW198" s="58"/>
      <c r="THX198" s="58"/>
      <c r="THY198" s="58"/>
      <c r="THZ198" s="58"/>
      <c r="TIA198" s="58"/>
      <c r="TIB198" s="58"/>
      <c r="TIC198" s="58"/>
      <c r="TID198" s="58"/>
      <c r="TIE198" s="58"/>
      <c r="TIF198" s="58"/>
      <c r="TIG198" s="58"/>
      <c r="TIH198" s="58"/>
      <c r="TII198" s="58"/>
      <c r="TIJ198" s="58"/>
      <c r="TIK198" s="58"/>
      <c r="TIL198" s="58"/>
      <c r="TIM198" s="58"/>
      <c r="TIN198" s="58"/>
      <c r="TIO198" s="58"/>
      <c r="TIP198" s="58"/>
      <c r="TIQ198" s="58"/>
      <c r="TIR198" s="58"/>
      <c r="TIS198" s="58"/>
      <c r="TIT198" s="58"/>
      <c r="TIU198" s="58"/>
      <c r="TIV198" s="58"/>
      <c r="TIW198" s="58"/>
      <c r="TIX198" s="58"/>
      <c r="TIY198" s="58"/>
      <c r="TIZ198" s="58"/>
      <c r="TJA198" s="58"/>
      <c r="TJB198" s="58"/>
      <c r="TJC198" s="58"/>
      <c r="TJD198" s="58"/>
      <c r="TJE198" s="58"/>
      <c r="TJF198" s="58"/>
      <c r="TJG198" s="58"/>
      <c r="TJH198" s="58"/>
      <c r="TJI198" s="58"/>
      <c r="TJJ198" s="58"/>
      <c r="TJK198" s="58"/>
      <c r="TJL198" s="58"/>
      <c r="TJM198" s="58"/>
      <c r="TJN198" s="58"/>
      <c r="TJO198" s="58"/>
      <c r="TJP198" s="58"/>
      <c r="TJQ198" s="58"/>
      <c r="TJR198" s="58"/>
      <c r="TJS198" s="58"/>
      <c r="TJT198" s="58"/>
      <c r="TJU198" s="58"/>
      <c r="TJV198" s="58"/>
      <c r="TJW198" s="58"/>
      <c r="TJX198" s="58"/>
      <c r="TJY198" s="58"/>
      <c r="TJZ198" s="58"/>
      <c r="TKA198" s="58"/>
      <c r="TKB198" s="58"/>
      <c r="TKC198" s="58"/>
      <c r="TKD198" s="58"/>
      <c r="TKE198" s="58"/>
      <c r="TKF198" s="58"/>
      <c r="TKG198" s="58"/>
      <c r="TKH198" s="58"/>
      <c r="TKI198" s="58"/>
      <c r="TKJ198" s="58"/>
      <c r="TKK198" s="58"/>
      <c r="TKL198" s="58"/>
      <c r="TKM198" s="58"/>
      <c r="TKN198" s="58"/>
      <c r="TKO198" s="58"/>
      <c r="TKP198" s="58"/>
      <c r="TKQ198" s="58"/>
      <c r="TKR198" s="58"/>
      <c r="TKS198" s="58"/>
      <c r="TKT198" s="58"/>
      <c r="TKU198" s="58"/>
      <c r="TKV198" s="58"/>
      <c r="TKW198" s="58"/>
      <c r="TKX198" s="58"/>
      <c r="TKY198" s="58"/>
      <c r="TKZ198" s="58"/>
      <c r="TLA198" s="58"/>
      <c r="TLB198" s="58"/>
      <c r="TLC198" s="58"/>
      <c r="TLD198" s="58"/>
      <c r="TLE198" s="58"/>
      <c r="TLF198" s="58"/>
      <c r="TLG198" s="58"/>
      <c r="TLH198" s="58"/>
      <c r="TLI198" s="58"/>
      <c r="TLJ198" s="58"/>
      <c r="TLK198" s="58"/>
      <c r="TLL198" s="58"/>
      <c r="TLM198" s="58"/>
      <c r="TLN198" s="58"/>
      <c r="TLO198" s="58"/>
      <c r="TLP198" s="58"/>
      <c r="TLQ198" s="58"/>
      <c r="TLR198" s="58"/>
      <c r="TLS198" s="58"/>
      <c r="TLT198" s="58"/>
      <c r="TLU198" s="58"/>
      <c r="TLV198" s="58"/>
      <c r="TLW198" s="58"/>
      <c r="TLX198" s="58"/>
      <c r="TLY198" s="58"/>
      <c r="TLZ198" s="58"/>
      <c r="TMA198" s="58"/>
      <c r="TMB198" s="58"/>
      <c r="TMC198" s="58"/>
      <c r="TMD198" s="58"/>
      <c r="TME198" s="58"/>
      <c r="TMF198" s="58"/>
      <c r="TMG198" s="58"/>
      <c r="TMH198" s="58"/>
      <c r="TMI198" s="58"/>
      <c r="TMJ198" s="58"/>
      <c r="TMK198" s="58"/>
      <c r="TML198" s="58"/>
      <c r="TMM198" s="58"/>
      <c r="TMN198" s="58"/>
      <c r="TMO198" s="58"/>
      <c r="TMP198" s="58"/>
      <c r="TMQ198" s="58"/>
      <c r="TMR198" s="58"/>
      <c r="TMS198" s="58"/>
      <c r="TMT198" s="58"/>
      <c r="TMU198" s="58"/>
      <c r="TMV198" s="58"/>
      <c r="TMW198" s="58"/>
      <c r="TMX198" s="58"/>
      <c r="TMY198" s="58"/>
      <c r="TMZ198" s="58"/>
      <c r="TNA198" s="58"/>
      <c r="TNB198" s="58"/>
      <c r="TNC198" s="58"/>
      <c r="TND198" s="58"/>
      <c r="TNE198" s="58"/>
      <c r="TNF198" s="58"/>
      <c r="TNG198" s="58"/>
      <c r="TNH198" s="58"/>
      <c r="TNI198" s="58"/>
      <c r="TNJ198" s="58"/>
      <c r="TNK198" s="58"/>
      <c r="TNL198" s="58"/>
      <c r="TNM198" s="58"/>
      <c r="TNN198" s="58"/>
      <c r="TNO198" s="58"/>
      <c r="TNP198" s="58"/>
      <c r="TNQ198" s="58"/>
      <c r="TNR198" s="58"/>
      <c r="TNS198" s="58"/>
      <c r="TNT198" s="58"/>
      <c r="TNU198" s="58"/>
      <c r="TNV198" s="58"/>
      <c r="TNW198" s="58"/>
      <c r="TNX198" s="58"/>
      <c r="TNY198" s="58"/>
      <c r="TNZ198" s="58"/>
      <c r="TOA198" s="58"/>
      <c r="TOB198" s="58"/>
      <c r="TOC198" s="58"/>
      <c r="TOD198" s="58"/>
      <c r="TOE198" s="58"/>
      <c r="TOF198" s="58"/>
      <c r="TOG198" s="58"/>
      <c r="TOH198" s="58"/>
      <c r="TOI198" s="58"/>
      <c r="TOJ198" s="58"/>
      <c r="TOK198" s="58"/>
      <c r="TOL198" s="58"/>
      <c r="TOM198" s="58"/>
      <c r="TON198" s="58"/>
      <c r="TOO198" s="58"/>
      <c r="TOP198" s="58"/>
      <c r="TOQ198" s="58"/>
      <c r="TOR198" s="58"/>
      <c r="TOS198" s="58"/>
      <c r="TOT198" s="58"/>
      <c r="TOU198" s="58"/>
      <c r="TOV198" s="58"/>
      <c r="TOW198" s="58"/>
      <c r="TOX198" s="58"/>
      <c r="TOY198" s="58"/>
      <c r="TOZ198" s="58"/>
      <c r="TPA198" s="58"/>
      <c r="TPB198" s="58"/>
      <c r="TPC198" s="58"/>
      <c r="TPD198" s="58"/>
      <c r="TPE198" s="58"/>
      <c r="TPF198" s="58"/>
      <c r="TPG198" s="58"/>
      <c r="TPH198" s="58"/>
      <c r="TPI198" s="58"/>
      <c r="TPJ198" s="58"/>
      <c r="TPK198" s="58"/>
      <c r="TPL198" s="58"/>
      <c r="TPM198" s="58"/>
      <c r="TPN198" s="58"/>
      <c r="TPO198" s="58"/>
      <c r="TPP198" s="58"/>
      <c r="TPQ198" s="58"/>
      <c r="TPR198" s="58"/>
      <c r="TPS198" s="58"/>
      <c r="TPT198" s="58"/>
      <c r="TPU198" s="58"/>
      <c r="TPV198" s="58"/>
      <c r="TPW198" s="58"/>
      <c r="TPX198" s="58"/>
      <c r="TPY198" s="58"/>
      <c r="TPZ198" s="58"/>
      <c r="TQA198" s="58"/>
      <c r="TQB198" s="58"/>
      <c r="TQC198" s="58"/>
      <c r="TQD198" s="58"/>
      <c r="TQE198" s="58"/>
      <c r="TQF198" s="58"/>
      <c r="TQG198" s="58"/>
      <c r="TQH198" s="58"/>
      <c r="TQI198" s="58"/>
      <c r="TQJ198" s="58"/>
      <c r="TQK198" s="58"/>
      <c r="TQL198" s="58"/>
      <c r="TQM198" s="58"/>
      <c r="TQN198" s="58"/>
      <c r="TQO198" s="58"/>
      <c r="TQP198" s="58"/>
      <c r="TQQ198" s="58"/>
      <c r="TQR198" s="58"/>
      <c r="TQS198" s="58"/>
      <c r="TQT198" s="58"/>
      <c r="TQU198" s="58"/>
      <c r="TQV198" s="58"/>
      <c r="TQW198" s="58"/>
      <c r="TQX198" s="58"/>
      <c r="TQY198" s="58"/>
      <c r="TQZ198" s="58"/>
      <c r="TRA198" s="58"/>
      <c r="TRB198" s="58"/>
      <c r="TRC198" s="58"/>
      <c r="TRD198" s="58"/>
      <c r="TRE198" s="58"/>
      <c r="TRF198" s="58"/>
      <c r="TRG198" s="58"/>
      <c r="TRH198" s="58"/>
      <c r="TRI198" s="58"/>
      <c r="TRJ198" s="58"/>
      <c r="TRK198" s="58"/>
      <c r="TRL198" s="58"/>
      <c r="TRM198" s="58"/>
      <c r="TRN198" s="58"/>
      <c r="TRO198" s="58"/>
      <c r="TRP198" s="58"/>
      <c r="TRQ198" s="58"/>
      <c r="TRR198" s="58"/>
      <c r="TRS198" s="58"/>
      <c r="TRT198" s="58"/>
      <c r="TRU198" s="58"/>
      <c r="TRV198" s="58"/>
      <c r="TRW198" s="58"/>
      <c r="TRX198" s="58"/>
      <c r="TRY198" s="58"/>
      <c r="TRZ198" s="58"/>
      <c r="TSA198" s="58"/>
      <c r="TSB198" s="58"/>
      <c r="TSC198" s="58"/>
      <c r="TSD198" s="58"/>
      <c r="TSE198" s="58"/>
      <c r="TSF198" s="58"/>
      <c r="TSG198" s="58"/>
      <c r="TSH198" s="58"/>
      <c r="TSI198" s="58"/>
      <c r="TSJ198" s="58"/>
      <c r="TSK198" s="58"/>
      <c r="TSL198" s="58"/>
      <c r="TSM198" s="58"/>
      <c r="TSN198" s="58"/>
      <c r="TSO198" s="58"/>
      <c r="TSP198" s="58"/>
      <c r="TSQ198" s="58"/>
      <c r="TSR198" s="58"/>
      <c r="TSS198" s="58"/>
      <c r="TST198" s="58"/>
      <c r="TSU198" s="58"/>
      <c r="TSV198" s="58"/>
      <c r="TSW198" s="58"/>
      <c r="TSX198" s="58"/>
      <c r="TSY198" s="58"/>
      <c r="TSZ198" s="58"/>
      <c r="TTA198" s="58"/>
      <c r="TTB198" s="58"/>
      <c r="TTC198" s="58"/>
      <c r="TTD198" s="58"/>
      <c r="TTE198" s="58"/>
      <c r="TTF198" s="58"/>
      <c r="TTG198" s="58"/>
      <c r="TTH198" s="58"/>
      <c r="TTI198" s="58"/>
      <c r="TTJ198" s="58"/>
      <c r="TTK198" s="58"/>
      <c r="TTL198" s="58"/>
      <c r="TTM198" s="58"/>
      <c r="TTN198" s="58"/>
      <c r="TTO198" s="58"/>
      <c r="TTP198" s="58"/>
      <c r="TTQ198" s="58"/>
      <c r="TTR198" s="58"/>
      <c r="TTS198" s="58"/>
      <c r="TTT198" s="58"/>
      <c r="TTU198" s="58"/>
      <c r="TTV198" s="58"/>
      <c r="TTW198" s="58"/>
      <c r="TTX198" s="58"/>
      <c r="TTY198" s="58"/>
      <c r="TTZ198" s="58"/>
      <c r="TUA198" s="58"/>
      <c r="TUB198" s="58"/>
      <c r="TUC198" s="58"/>
      <c r="TUD198" s="58"/>
      <c r="TUE198" s="58"/>
      <c r="TUF198" s="58"/>
      <c r="TUG198" s="58"/>
      <c r="TUH198" s="58"/>
      <c r="TUI198" s="58"/>
      <c r="TUJ198" s="58"/>
      <c r="TUK198" s="58"/>
      <c r="TUL198" s="58"/>
      <c r="TUM198" s="58"/>
      <c r="TUN198" s="58"/>
      <c r="TUO198" s="58"/>
      <c r="TUP198" s="58"/>
      <c r="TUQ198" s="58"/>
      <c r="TUR198" s="58"/>
      <c r="TUS198" s="58"/>
      <c r="TUT198" s="58"/>
      <c r="TUU198" s="58"/>
      <c r="TUV198" s="58"/>
      <c r="TUW198" s="58"/>
      <c r="TUX198" s="58"/>
      <c r="TUY198" s="58"/>
      <c r="TUZ198" s="58"/>
      <c r="TVA198" s="58"/>
      <c r="TVB198" s="58"/>
      <c r="TVC198" s="58"/>
      <c r="TVD198" s="58"/>
      <c r="TVE198" s="58"/>
      <c r="TVF198" s="58"/>
      <c r="TVG198" s="58"/>
      <c r="TVH198" s="58"/>
      <c r="TVI198" s="58"/>
      <c r="TVJ198" s="58"/>
      <c r="TVK198" s="58"/>
      <c r="TVL198" s="58"/>
      <c r="TVM198" s="58"/>
      <c r="TVN198" s="58"/>
      <c r="TVO198" s="58"/>
      <c r="TVP198" s="58"/>
      <c r="TVQ198" s="58"/>
      <c r="TVR198" s="58"/>
      <c r="TVS198" s="58"/>
      <c r="TVT198" s="58"/>
      <c r="TVU198" s="58"/>
      <c r="TVV198" s="58"/>
      <c r="TVW198" s="58"/>
      <c r="TVX198" s="58"/>
      <c r="TVY198" s="58"/>
      <c r="TVZ198" s="58"/>
      <c r="TWA198" s="58"/>
      <c r="TWB198" s="58"/>
      <c r="TWC198" s="58"/>
      <c r="TWD198" s="58"/>
      <c r="TWE198" s="58"/>
      <c r="TWF198" s="58"/>
      <c r="TWG198" s="58"/>
      <c r="TWH198" s="58"/>
      <c r="TWI198" s="58"/>
      <c r="TWJ198" s="58"/>
      <c r="TWK198" s="58"/>
      <c r="TWL198" s="58"/>
      <c r="TWM198" s="58"/>
      <c r="TWN198" s="58"/>
      <c r="TWO198" s="58"/>
      <c r="TWP198" s="58"/>
      <c r="TWQ198" s="58"/>
      <c r="TWR198" s="58"/>
      <c r="TWS198" s="58"/>
      <c r="TWT198" s="58"/>
      <c r="TWU198" s="58"/>
      <c r="TWV198" s="58"/>
      <c r="TWW198" s="58"/>
      <c r="TWX198" s="58"/>
      <c r="TWY198" s="58"/>
      <c r="TWZ198" s="58"/>
      <c r="TXA198" s="58"/>
      <c r="TXB198" s="58"/>
      <c r="TXC198" s="58"/>
      <c r="TXD198" s="58"/>
      <c r="TXE198" s="58"/>
      <c r="TXF198" s="58"/>
      <c r="TXG198" s="58"/>
      <c r="TXH198" s="58"/>
      <c r="TXI198" s="58"/>
      <c r="TXJ198" s="58"/>
      <c r="TXK198" s="58"/>
      <c r="TXL198" s="58"/>
      <c r="TXM198" s="58"/>
      <c r="TXN198" s="58"/>
      <c r="TXO198" s="58"/>
      <c r="TXP198" s="58"/>
      <c r="TXQ198" s="58"/>
      <c r="TXR198" s="58"/>
      <c r="TXS198" s="58"/>
      <c r="TXT198" s="58"/>
      <c r="TXU198" s="58"/>
      <c r="TXV198" s="58"/>
      <c r="TXW198" s="58"/>
      <c r="TXX198" s="58"/>
      <c r="TXY198" s="58"/>
      <c r="TXZ198" s="58"/>
      <c r="TYA198" s="58"/>
      <c r="TYB198" s="58"/>
      <c r="TYC198" s="58"/>
      <c r="TYD198" s="58"/>
      <c r="TYE198" s="58"/>
      <c r="TYF198" s="58"/>
      <c r="TYG198" s="58"/>
      <c r="TYH198" s="58"/>
      <c r="TYI198" s="58"/>
      <c r="TYJ198" s="58"/>
      <c r="TYK198" s="58"/>
      <c r="TYL198" s="58"/>
      <c r="TYM198" s="58"/>
      <c r="TYN198" s="58"/>
      <c r="TYO198" s="58"/>
      <c r="TYP198" s="58"/>
      <c r="TYQ198" s="58"/>
      <c r="TYR198" s="58"/>
      <c r="TYS198" s="58"/>
      <c r="TYT198" s="58"/>
      <c r="TYU198" s="58"/>
      <c r="TYV198" s="58"/>
      <c r="TYW198" s="58"/>
      <c r="TYX198" s="58"/>
      <c r="TYY198" s="58"/>
      <c r="TYZ198" s="58"/>
      <c r="TZA198" s="58"/>
      <c r="TZB198" s="58"/>
      <c r="TZC198" s="58"/>
      <c r="TZD198" s="58"/>
      <c r="TZE198" s="58"/>
      <c r="TZF198" s="58"/>
      <c r="TZG198" s="58"/>
      <c r="TZH198" s="58"/>
      <c r="TZI198" s="58"/>
      <c r="TZJ198" s="58"/>
      <c r="TZK198" s="58"/>
      <c r="TZL198" s="58"/>
      <c r="TZM198" s="58"/>
      <c r="TZN198" s="58"/>
      <c r="TZO198" s="58"/>
      <c r="TZP198" s="58"/>
      <c r="TZQ198" s="58"/>
      <c r="TZR198" s="58"/>
      <c r="TZS198" s="58"/>
      <c r="TZT198" s="58"/>
      <c r="TZU198" s="58"/>
      <c r="TZV198" s="58"/>
      <c r="TZW198" s="58"/>
      <c r="TZX198" s="58"/>
      <c r="TZY198" s="58"/>
      <c r="TZZ198" s="58"/>
      <c r="UAA198" s="58"/>
      <c r="UAB198" s="58"/>
      <c r="UAC198" s="58"/>
      <c r="UAD198" s="58"/>
      <c r="UAE198" s="58"/>
      <c r="UAF198" s="58"/>
      <c r="UAG198" s="58"/>
      <c r="UAH198" s="58"/>
      <c r="UAI198" s="58"/>
      <c r="UAJ198" s="58"/>
      <c r="UAK198" s="58"/>
      <c r="UAL198" s="58"/>
      <c r="UAM198" s="58"/>
      <c r="UAN198" s="58"/>
      <c r="UAO198" s="58"/>
      <c r="UAP198" s="58"/>
      <c r="UAQ198" s="58"/>
      <c r="UAR198" s="58"/>
      <c r="UAS198" s="58"/>
      <c r="UAT198" s="58"/>
      <c r="UAU198" s="58"/>
      <c r="UAV198" s="58"/>
      <c r="UAW198" s="58"/>
      <c r="UAX198" s="58"/>
      <c r="UAY198" s="58"/>
      <c r="UAZ198" s="58"/>
      <c r="UBA198" s="58"/>
      <c r="UBB198" s="58"/>
      <c r="UBC198" s="58"/>
      <c r="UBD198" s="58"/>
      <c r="UBE198" s="58"/>
      <c r="UBF198" s="58"/>
      <c r="UBG198" s="58"/>
      <c r="UBH198" s="58"/>
      <c r="UBI198" s="58"/>
      <c r="UBJ198" s="58"/>
      <c r="UBK198" s="58"/>
      <c r="UBL198" s="58"/>
      <c r="UBM198" s="58"/>
      <c r="UBN198" s="58"/>
      <c r="UBO198" s="58"/>
      <c r="UBP198" s="58"/>
      <c r="UBQ198" s="58"/>
      <c r="UBR198" s="58"/>
      <c r="UBS198" s="58"/>
      <c r="UBT198" s="58"/>
      <c r="UBU198" s="58"/>
      <c r="UBV198" s="58"/>
      <c r="UBW198" s="58"/>
      <c r="UBX198" s="58"/>
      <c r="UBY198" s="58"/>
      <c r="UBZ198" s="58"/>
      <c r="UCA198" s="58"/>
      <c r="UCB198" s="58"/>
      <c r="UCC198" s="58"/>
      <c r="UCD198" s="58"/>
      <c r="UCE198" s="58"/>
      <c r="UCF198" s="58"/>
      <c r="UCG198" s="58"/>
      <c r="UCH198" s="58"/>
      <c r="UCI198" s="58"/>
      <c r="UCJ198" s="58"/>
      <c r="UCK198" s="58"/>
      <c r="UCL198" s="58"/>
      <c r="UCM198" s="58"/>
      <c r="UCN198" s="58"/>
      <c r="UCO198" s="58"/>
      <c r="UCP198" s="58"/>
      <c r="UCQ198" s="58"/>
      <c r="UCR198" s="58"/>
      <c r="UCS198" s="58"/>
      <c r="UCT198" s="58"/>
      <c r="UCU198" s="58"/>
      <c r="UCV198" s="58"/>
      <c r="UCW198" s="58"/>
      <c r="UCX198" s="58"/>
      <c r="UCY198" s="58"/>
      <c r="UCZ198" s="58"/>
      <c r="UDA198" s="58"/>
      <c r="UDB198" s="58"/>
      <c r="UDC198" s="58"/>
      <c r="UDD198" s="58"/>
      <c r="UDE198" s="58"/>
      <c r="UDF198" s="58"/>
      <c r="UDG198" s="58"/>
      <c r="UDH198" s="58"/>
      <c r="UDI198" s="58"/>
      <c r="UDJ198" s="58"/>
      <c r="UDK198" s="58"/>
      <c r="UDL198" s="58"/>
      <c r="UDM198" s="58"/>
      <c r="UDN198" s="58"/>
      <c r="UDO198" s="58"/>
      <c r="UDP198" s="58"/>
      <c r="UDQ198" s="58"/>
      <c r="UDR198" s="58"/>
      <c r="UDS198" s="58"/>
      <c r="UDT198" s="58"/>
      <c r="UDU198" s="58"/>
      <c r="UDV198" s="58"/>
      <c r="UDW198" s="58"/>
      <c r="UDX198" s="58"/>
      <c r="UDY198" s="58"/>
      <c r="UDZ198" s="58"/>
      <c r="UEA198" s="58"/>
      <c r="UEB198" s="58"/>
      <c r="UEC198" s="58"/>
      <c r="UED198" s="58"/>
      <c r="UEE198" s="58"/>
      <c r="UEF198" s="58"/>
      <c r="UEG198" s="58"/>
      <c r="UEH198" s="58"/>
      <c r="UEI198" s="58"/>
      <c r="UEJ198" s="58"/>
      <c r="UEK198" s="58"/>
      <c r="UEL198" s="58"/>
      <c r="UEM198" s="58"/>
      <c r="UEN198" s="58"/>
      <c r="UEO198" s="58"/>
      <c r="UEP198" s="58"/>
      <c r="UEQ198" s="58"/>
      <c r="UER198" s="58"/>
      <c r="UES198" s="58"/>
      <c r="UET198" s="58"/>
      <c r="UEU198" s="58"/>
      <c r="UEV198" s="58"/>
      <c r="UEW198" s="58"/>
      <c r="UEX198" s="58"/>
      <c r="UEY198" s="58"/>
      <c r="UEZ198" s="58"/>
      <c r="UFA198" s="58"/>
      <c r="UFB198" s="58"/>
      <c r="UFC198" s="58"/>
      <c r="UFD198" s="58"/>
      <c r="UFE198" s="58"/>
      <c r="UFF198" s="58"/>
      <c r="UFG198" s="58"/>
      <c r="UFH198" s="58"/>
      <c r="UFI198" s="58"/>
      <c r="UFJ198" s="58"/>
      <c r="UFK198" s="58"/>
      <c r="UFL198" s="58"/>
      <c r="UFM198" s="58"/>
      <c r="UFN198" s="58"/>
      <c r="UFO198" s="58"/>
      <c r="UFP198" s="58"/>
      <c r="UFQ198" s="58"/>
      <c r="UFR198" s="58"/>
      <c r="UFS198" s="58"/>
      <c r="UFT198" s="58"/>
      <c r="UFU198" s="58"/>
      <c r="UFV198" s="58"/>
      <c r="UFW198" s="58"/>
      <c r="UFX198" s="58"/>
      <c r="UFY198" s="58"/>
      <c r="UFZ198" s="58"/>
      <c r="UGA198" s="58"/>
      <c r="UGB198" s="58"/>
      <c r="UGC198" s="58"/>
      <c r="UGD198" s="58"/>
      <c r="UGE198" s="58"/>
      <c r="UGF198" s="58"/>
      <c r="UGG198" s="58"/>
      <c r="UGH198" s="58"/>
      <c r="UGI198" s="58"/>
      <c r="UGJ198" s="58"/>
      <c r="UGK198" s="58"/>
      <c r="UGL198" s="58"/>
      <c r="UGM198" s="58"/>
      <c r="UGN198" s="58"/>
      <c r="UGO198" s="58"/>
      <c r="UGP198" s="58"/>
      <c r="UGQ198" s="58"/>
      <c r="UGR198" s="58"/>
      <c r="UGS198" s="58"/>
      <c r="UGT198" s="58"/>
      <c r="UGU198" s="58"/>
      <c r="UGV198" s="58"/>
      <c r="UGW198" s="58"/>
      <c r="UGX198" s="58"/>
      <c r="UGY198" s="58"/>
      <c r="UGZ198" s="58"/>
      <c r="UHA198" s="58"/>
      <c r="UHB198" s="58"/>
      <c r="UHC198" s="58"/>
      <c r="UHD198" s="58"/>
      <c r="UHE198" s="58"/>
      <c r="UHF198" s="58"/>
      <c r="UHG198" s="58"/>
      <c r="UHH198" s="58"/>
      <c r="UHI198" s="58"/>
      <c r="UHJ198" s="58"/>
      <c r="UHK198" s="58"/>
      <c r="UHL198" s="58"/>
      <c r="UHM198" s="58"/>
      <c r="UHN198" s="58"/>
      <c r="UHO198" s="58"/>
      <c r="UHP198" s="58"/>
      <c r="UHQ198" s="58"/>
      <c r="UHR198" s="58"/>
      <c r="UHS198" s="58"/>
      <c r="UHT198" s="58"/>
      <c r="UHU198" s="58"/>
      <c r="UHV198" s="58"/>
      <c r="UHW198" s="58"/>
      <c r="UHX198" s="58"/>
      <c r="UHY198" s="58"/>
      <c r="UHZ198" s="58"/>
      <c r="UIA198" s="58"/>
      <c r="UIB198" s="58"/>
      <c r="UIC198" s="58"/>
      <c r="UID198" s="58"/>
      <c r="UIE198" s="58"/>
      <c r="UIF198" s="58"/>
      <c r="UIG198" s="58"/>
      <c r="UIH198" s="58"/>
      <c r="UII198" s="58"/>
      <c r="UIJ198" s="58"/>
      <c r="UIK198" s="58"/>
      <c r="UIL198" s="58"/>
      <c r="UIM198" s="58"/>
      <c r="UIN198" s="58"/>
      <c r="UIO198" s="58"/>
      <c r="UIP198" s="58"/>
      <c r="UIQ198" s="58"/>
      <c r="UIR198" s="58"/>
      <c r="UIS198" s="58"/>
      <c r="UIT198" s="58"/>
      <c r="UIU198" s="58"/>
      <c r="UIV198" s="58"/>
      <c r="UIW198" s="58"/>
      <c r="UIX198" s="58"/>
      <c r="UIY198" s="58"/>
      <c r="UIZ198" s="58"/>
      <c r="UJA198" s="58"/>
      <c r="UJB198" s="58"/>
      <c r="UJC198" s="58"/>
      <c r="UJD198" s="58"/>
      <c r="UJE198" s="58"/>
      <c r="UJF198" s="58"/>
      <c r="UJG198" s="58"/>
      <c r="UJH198" s="58"/>
      <c r="UJI198" s="58"/>
      <c r="UJJ198" s="58"/>
      <c r="UJK198" s="58"/>
      <c r="UJL198" s="58"/>
      <c r="UJM198" s="58"/>
      <c r="UJN198" s="58"/>
      <c r="UJO198" s="58"/>
      <c r="UJP198" s="58"/>
      <c r="UJQ198" s="58"/>
      <c r="UJR198" s="58"/>
      <c r="UJS198" s="58"/>
      <c r="UJT198" s="58"/>
      <c r="UJU198" s="58"/>
      <c r="UJV198" s="58"/>
      <c r="UJW198" s="58"/>
      <c r="UJX198" s="58"/>
      <c r="UJY198" s="58"/>
      <c r="UJZ198" s="58"/>
      <c r="UKA198" s="58"/>
      <c r="UKB198" s="58"/>
      <c r="UKC198" s="58"/>
      <c r="UKD198" s="58"/>
      <c r="UKE198" s="58"/>
      <c r="UKF198" s="58"/>
      <c r="UKG198" s="58"/>
      <c r="UKH198" s="58"/>
      <c r="UKI198" s="58"/>
      <c r="UKJ198" s="58"/>
      <c r="UKK198" s="58"/>
      <c r="UKL198" s="58"/>
      <c r="UKM198" s="58"/>
      <c r="UKN198" s="58"/>
      <c r="UKO198" s="58"/>
      <c r="UKP198" s="58"/>
      <c r="UKQ198" s="58"/>
      <c r="UKR198" s="58"/>
      <c r="UKS198" s="58"/>
      <c r="UKT198" s="58"/>
      <c r="UKU198" s="58"/>
      <c r="UKV198" s="58"/>
      <c r="UKW198" s="58"/>
      <c r="UKX198" s="58"/>
      <c r="UKY198" s="58"/>
      <c r="UKZ198" s="58"/>
      <c r="ULA198" s="58"/>
      <c r="ULB198" s="58"/>
      <c r="ULC198" s="58"/>
      <c r="ULD198" s="58"/>
      <c r="ULE198" s="58"/>
      <c r="ULF198" s="58"/>
      <c r="ULG198" s="58"/>
      <c r="ULH198" s="58"/>
      <c r="ULI198" s="58"/>
      <c r="ULJ198" s="58"/>
      <c r="ULK198" s="58"/>
      <c r="ULL198" s="58"/>
      <c r="ULM198" s="58"/>
      <c r="ULN198" s="58"/>
      <c r="ULO198" s="58"/>
      <c r="ULP198" s="58"/>
      <c r="ULQ198" s="58"/>
      <c r="ULR198" s="58"/>
      <c r="ULS198" s="58"/>
      <c r="ULT198" s="58"/>
      <c r="ULU198" s="58"/>
      <c r="ULV198" s="58"/>
      <c r="ULW198" s="58"/>
      <c r="ULX198" s="58"/>
      <c r="ULY198" s="58"/>
      <c r="ULZ198" s="58"/>
      <c r="UMA198" s="58"/>
      <c r="UMB198" s="58"/>
      <c r="UMC198" s="58"/>
      <c r="UMD198" s="58"/>
      <c r="UME198" s="58"/>
      <c r="UMF198" s="58"/>
      <c r="UMG198" s="58"/>
      <c r="UMH198" s="58"/>
      <c r="UMI198" s="58"/>
      <c r="UMJ198" s="58"/>
      <c r="UMK198" s="58"/>
      <c r="UML198" s="58"/>
      <c r="UMM198" s="58"/>
      <c r="UMN198" s="58"/>
      <c r="UMO198" s="58"/>
      <c r="UMP198" s="58"/>
      <c r="UMQ198" s="58"/>
      <c r="UMR198" s="58"/>
      <c r="UMS198" s="58"/>
      <c r="UMT198" s="58"/>
      <c r="UMU198" s="58"/>
      <c r="UMV198" s="58"/>
      <c r="UMW198" s="58"/>
      <c r="UMX198" s="58"/>
      <c r="UMY198" s="58"/>
      <c r="UMZ198" s="58"/>
      <c r="UNA198" s="58"/>
      <c r="UNB198" s="58"/>
      <c r="UNC198" s="58"/>
      <c r="UND198" s="58"/>
      <c r="UNE198" s="58"/>
      <c r="UNF198" s="58"/>
      <c r="UNG198" s="58"/>
      <c r="UNH198" s="58"/>
      <c r="UNI198" s="58"/>
      <c r="UNJ198" s="58"/>
      <c r="UNK198" s="58"/>
      <c r="UNL198" s="58"/>
      <c r="UNM198" s="58"/>
      <c r="UNN198" s="58"/>
      <c r="UNO198" s="58"/>
      <c r="UNP198" s="58"/>
      <c r="UNQ198" s="58"/>
      <c r="UNR198" s="58"/>
      <c r="UNS198" s="58"/>
      <c r="UNT198" s="58"/>
      <c r="UNU198" s="58"/>
      <c r="UNV198" s="58"/>
      <c r="UNW198" s="58"/>
      <c r="UNX198" s="58"/>
      <c r="UNY198" s="58"/>
      <c r="UNZ198" s="58"/>
      <c r="UOA198" s="58"/>
      <c r="UOB198" s="58"/>
      <c r="UOC198" s="58"/>
      <c r="UOD198" s="58"/>
      <c r="UOE198" s="58"/>
      <c r="UOF198" s="58"/>
      <c r="UOG198" s="58"/>
      <c r="UOH198" s="58"/>
      <c r="UOI198" s="58"/>
      <c r="UOJ198" s="58"/>
      <c r="UOK198" s="58"/>
      <c r="UOL198" s="58"/>
      <c r="UOM198" s="58"/>
      <c r="UON198" s="58"/>
      <c r="UOO198" s="58"/>
      <c r="UOP198" s="58"/>
      <c r="UOQ198" s="58"/>
      <c r="UOR198" s="58"/>
      <c r="UOS198" s="58"/>
      <c r="UOT198" s="58"/>
      <c r="UOU198" s="58"/>
      <c r="UOV198" s="58"/>
      <c r="UOW198" s="58"/>
      <c r="UOX198" s="58"/>
      <c r="UOY198" s="58"/>
      <c r="UOZ198" s="58"/>
      <c r="UPA198" s="58"/>
      <c r="UPB198" s="58"/>
      <c r="UPC198" s="58"/>
      <c r="UPD198" s="58"/>
      <c r="UPE198" s="58"/>
      <c r="UPF198" s="58"/>
      <c r="UPG198" s="58"/>
      <c r="UPH198" s="58"/>
      <c r="UPI198" s="58"/>
      <c r="UPJ198" s="58"/>
      <c r="UPK198" s="58"/>
      <c r="UPL198" s="58"/>
      <c r="UPM198" s="58"/>
      <c r="UPN198" s="58"/>
      <c r="UPO198" s="58"/>
      <c r="UPP198" s="58"/>
      <c r="UPQ198" s="58"/>
      <c r="UPR198" s="58"/>
      <c r="UPS198" s="58"/>
      <c r="UPT198" s="58"/>
      <c r="UPU198" s="58"/>
      <c r="UPV198" s="58"/>
      <c r="UPW198" s="58"/>
      <c r="UPX198" s="58"/>
      <c r="UPY198" s="58"/>
      <c r="UPZ198" s="58"/>
      <c r="UQA198" s="58"/>
      <c r="UQB198" s="58"/>
      <c r="UQC198" s="58"/>
      <c r="UQD198" s="58"/>
      <c r="UQE198" s="58"/>
      <c r="UQF198" s="58"/>
      <c r="UQG198" s="58"/>
      <c r="UQH198" s="58"/>
      <c r="UQI198" s="58"/>
      <c r="UQJ198" s="58"/>
      <c r="UQK198" s="58"/>
      <c r="UQL198" s="58"/>
      <c r="UQM198" s="58"/>
      <c r="UQN198" s="58"/>
      <c r="UQO198" s="58"/>
      <c r="UQP198" s="58"/>
      <c r="UQQ198" s="58"/>
      <c r="UQR198" s="58"/>
      <c r="UQS198" s="58"/>
      <c r="UQT198" s="58"/>
      <c r="UQU198" s="58"/>
      <c r="UQV198" s="58"/>
      <c r="UQW198" s="58"/>
      <c r="UQX198" s="58"/>
      <c r="UQY198" s="58"/>
      <c r="UQZ198" s="58"/>
      <c r="URA198" s="58"/>
      <c r="URB198" s="58"/>
      <c r="URC198" s="58"/>
      <c r="URD198" s="58"/>
      <c r="URE198" s="58"/>
      <c r="URF198" s="58"/>
      <c r="URG198" s="58"/>
      <c r="URH198" s="58"/>
      <c r="URI198" s="58"/>
      <c r="URJ198" s="58"/>
      <c r="URK198" s="58"/>
      <c r="URL198" s="58"/>
      <c r="URM198" s="58"/>
      <c r="URN198" s="58"/>
      <c r="URO198" s="58"/>
      <c r="URP198" s="58"/>
      <c r="URQ198" s="58"/>
      <c r="URR198" s="58"/>
      <c r="URS198" s="58"/>
      <c r="URT198" s="58"/>
      <c r="URU198" s="58"/>
      <c r="URV198" s="58"/>
      <c r="URW198" s="58"/>
      <c r="URX198" s="58"/>
      <c r="URY198" s="58"/>
      <c r="URZ198" s="58"/>
      <c r="USA198" s="58"/>
      <c r="USB198" s="58"/>
      <c r="USC198" s="58"/>
      <c r="USD198" s="58"/>
      <c r="USE198" s="58"/>
      <c r="USF198" s="58"/>
      <c r="USG198" s="58"/>
      <c r="USH198" s="58"/>
      <c r="USI198" s="58"/>
      <c r="USJ198" s="58"/>
      <c r="USK198" s="58"/>
      <c r="USL198" s="58"/>
      <c r="USM198" s="58"/>
      <c r="USN198" s="58"/>
      <c r="USO198" s="58"/>
      <c r="USP198" s="58"/>
      <c r="USQ198" s="58"/>
      <c r="USR198" s="58"/>
      <c r="USS198" s="58"/>
      <c r="UST198" s="58"/>
      <c r="USU198" s="58"/>
      <c r="USV198" s="58"/>
      <c r="USW198" s="58"/>
      <c r="USX198" s="58"/>
      <c r="USY198" s="58"/>
      <c r="USZ198" s="58"/>
      <c r="UTA198" s="58"/>
      <c r="UTB198" s="58"/>
      <c r="UTC198" s="58"/>
      <c r="UTD198" s="58"/>
      <c r="UTE198" s="58"/>
      <c r="UTF198" s="58"/>
      <c r="UTG198" s="58"/>
      <c r="UTH198" s="58"/>
      <c r="UTI198" s="58"/>
      <c r="UTJ198" s="58"/>
      <c r="UTK198" s="58"/>
      <c r="UTL198" s="58"/>
      <c r="UTM198" s="58"/>
      <c r="UTN198" s="58"/>
      <c r="UTO198" s="58"/>
      <c r="UTP198" s="58"/>
      <c r="UTQ198" s="58"/>
      <c r="UTR198" s="58"/>
      <c r="UTS198" s="58"/>
      <c r="UTT198" s="58"/>
      <c r="UTU198" s="58"/>
      <c r="UTV198" s="58"/>
      <c r="UTW198" s="58"/>
      <c r="UTX198" s="58"/>
      <c r="UTY198" s="58"/>
      <c r="UTZ198" s="58"/>
      <c r="UUA198" s="58"/>
      <c r="UUB198" s="58"/>
      <c r="UUC198" s="58"/>
      <c r="UUD198" s="58"/>
      <c r="UUE198" s="58"/>
      <c r="UUF198" s="58"/>
      <c r="UUG198" s="58"/>
      <c r="UUH198" s="58"/>
      <c r="UUI198" s="58"/>
      <c r="UUJ198" s="58"/>
      <c r="UUK198" s="58"/>
      <c r="UUL198" s="58"/>
      <c r="UUM198" s="58"/>
      <c r="UUN198" s="58"/>
      <c r="UUO198" s="58"/>
      <c r="UUP198" s="58"/>
      <c r="UUQ198" s="58"/>
      <c r="UUR198" s="58"/>
      <c r="UUS198" s="58"/>
      <c r="UUT198" s="58"/>
      <c r="UUU198" s="58"/>
      <c r="UUV198" s="58"/>
      <c r="UUW198" s="58"/>
      <c r="UUX198" s="58"/>
      <c r="UUY198" s="58"/>
      <c r="UUZ198" s="58"/>
      <c r="UVA198" s="58"/>
      <c r="UVB198" s="58"/>
      <c r="UVC198" s="58"/>
      <c r="UVD198" s="58"/>
      <c r="UVE198" s="58"/>
      <c r="UVF198" s="58"/>
      <c r="UVG198" s="58"/>
      <c r="UVH198" s="58"/>
      <c r="UVI198" s="58"/>
      <c r="UVJ198" s="58"/>
      <c r="UVK198" s="58"/>
      <c r="UVL198" s="58"/>
      <c r="UVM198" s="58"/>
      <c r="UVN198" s="58"/>
      <c r="UVO198" s="58"/>
      <c r="UVP198" s="58"/>
      <c r="UVQ198" s="58"/>
      <c r="UVR198" s="58"/>
      <c r="UVS198" s="58"/>
      <c r="UVT198" s="58"/>
      <c r="UVU198" s="58"/>
      <c r="UVV198" s="58"/>
      <c r="UVW198" s="58"/>
      <c r="UVX198" s="58"/>
      <c r="UVY198" s="58"/>
      <c r="UVZ198" s="58"/>
      <c r="UWA198" s="58"/>
      <c r="UWB198" s="58"/>
      <c r="UWC198" s="58"/>
      <c r="UWD198" s="58"/>
      <c r="UWE198" s="58"/>
      <c r="UWF198" s="58"/>
      <c r="UWG198" s="58"/>
      <c r="UWH198" s="58"/>
      <c r="UWI198" s="58"/>
      <c r="UWJ198" s="58"/>
      <c r="UWK198" s="58"/>
      <c r="UWL198" s="58"/>
      <c r="UWM198" s="58"/>
      <c r="UWN198" s="58"/>
      <c r="UWO198" s="58"/>
      <c r="UWP198" s="58"/>
      <c r="UWQ198" s="58"/>
      <c r="UWR198" s="58"/>
      <c r="UWS198" s="58"/>
      <c r="UWT198" s="58"/>
      <c r="UWU198" s="58"/>
      <c r="UWV198" s="58"/>
      <c r="UWW198" s="58"/>
      <c r="UWX198" s="58"/>
      <c r="UWY198" s="58"/>
      <c r="UWZ198" s="58"/>
      <c r="UXA198" s="58"/>
      <c r="UXB198" s="58"/>
      <c r="UXC198" s="58"/>
      <c r="UXD198" s="58"/>
      <c r="UXE198" s="58"/>
      <c r="UXF198" s="58"/>
      <c r="UXG198" s="58"/>
      <c r="UXH198" s="58"/>
      <c r="UXI198" s="58"/>
      <c r="UXJ198" s="58"/>
      <c r="UXK198" s="58"/>
      <c r="UXL198" s="58"/>
      <c r="UXM198" s="58"/>
      <c r="UXN198" s="58"/>
      <c r="UXO198" s="58"/>
      <c r="UXP198" s="58"/>
      <c r="UXQ198" s="58"/>
      <c r="UXR198" s="58"/>
      <c r="UXS198" s="58"/>
      <c r="UXT198" s="58"/>
      <c r="UXU198" s="58"/>
      <c r="UXV198" s="58"/>
      <c r="UXW198" s="58"/>
      <c r="UXX198" s="58"/>
      <c r="UXY198" s="58"/>
      <c r="UXZ198" s="58"/>
      <c r="UYA198" s="58"/>
      <c r="UYB198" s="58"/>
      <c r="UYC198" s="58"/>
      <c r="UYD198" s="58"/>
      <c r="UYE198" s="58"/>
      <c r="UYF198" s="58"/>
      <c r="UYG198" s="58"/>
      <c r="UYH198" s="58"/>
      <c r="UYI198" s="58"/>
      <c r="UYJ198" s="58"/>
      <c r="UYK198" s="58"/>
      <c r="UYL198" s="58"/>
      <c r="UYM198" s="58"/>
      <c r="UYN198" s="58"/>
      <c r="UYO198" s="58"/>
      <c r="UYP198" s="58"/>
      <c r="UYQ198" s="58"/>
      <c r="UYR198" s="58"/>
      <c r="UYS198" s="58"/>
      <c r="UYT198" s="58"/>
      <c r="UYU198" s="58"/>
      <c r="UYV198" s="58"/>
      <c r="UYW198" s="58"/>
      <c r="UYX198" s="58"/>
      <c r="UYY198" s="58"/>
      <c r="UYZ198" s="58"/>
      <c r="UZA198" s="58"/>
      <c r="UZB198" s="58"/>
      <c r="UZC198" s="58"/>
      <c r="UZD198" s="58"/>
      <c r="UZE198" s="58"/>
      <c r="UZF198" s="58"/>
      <c r="UZG198" s="58"/>
      <c r="UZH198" s="58"/>
      <c r="UZI198" s="58"/>
      <c r="UZJ198" s="58"/>
      <c r="UZK198" s="58"/>
      <c r="UZL198" s="58"/>
      <c r="UZM198" s="58"/>
      <c r="UZN198" s="58"/>
      <c r="UZO198" s="58"/>
      <c r="UZP198" s="58"/>
      <c r="UZQ198" s="58"/>
      <c r="UZR198" s="58"/>
      <c r="UZS198" s="58"/>
      <c r="UZT198" s="58"/>
      <c r="UZU198" s="58"/>
      <c r="UZV198" s="58"/>
      <c r="UZW198" s="58"/>
      <c r="UZX198" s="58"/>
      <c r="UZY198" s="58"/>
      <c r="UZZ198" s="58"/>
      <c r="VAA198" s="58"/>
      <c r="VAB198" s="58"/>
      <c r="VAC198" s="58"/>
      <c r="VAD198" s="58"/>
      <c r="VAE198" s="58"/>
      <c r="VAF198" s="58"/>
      <c r="VAG198" s="58"/>
      <c r="VAH198" s="58"/>
      <c r="VAI198" s="58"/>
      <c r="VAJ198" s="58"/>
      <c r="VAK198" s="58"/>
      <c r="VAL198" s="58"/>
      <c r="VAM198" s="58"/>
      <c r="VAN198" s="58"/>
      <c r="VAO198" s="58"/>
      <c r="VAP198" s="58"/>
      <c r="VAQ198" s="58"/>
      <c r="VAR198" s="58"/>
      <c r="VAS198" s="58"/>
      <c r="VAT198" s="58"/>
      <c r="VAU198" s="58"/>
      <c r="VAV198" s="58"/>
      <c r="VAW198" s="58"/>
      <c r="VAX198" s="58"/>
      <c r="VAY198" s="58"/>
      <c r="VAZ198" s="58"/>
      <c r="VBA198" s="58"/>
      <c r="VBB198" s="58"/>
      <c r="VBC198" s="58"/>
      <c r="VBD198" s="58"/>
      <c r="VBE198" s="58"/>
      <c r="VBF198" s="58"/>
      <c r="VBG198" s="58"/>
      <c r="VBH198" s="58"/>
      <c r="VBI198" s="58"/>
      <c r="VBJ198" s="58"/>
      <c r="VBK198" s="58"/>
      <c r="VBL198" s="58"/>
      <c r="VBM198" s="58"/>
      <c r="VBN198" s="58"/>
      <c r="VBO198" s="58"/>
      <c r="VBP198" s="58"/>
      <c r="VBQ198" s="58"/>
      <c r="VBR198" s="58"/>
      <c r="VBS198" s="58"/>
      <c r="VBT198" s="58"/>
      <c r="VBU198" s="58"/>
      <c r="VBV198" s="58"/>
      <c r="VBW198" s="58"/>
      <c r="VBX198" s="58"/>
      <c r="VBY198" s="58"/>
      <c r="VBZ198" s="58"/>
      <c r="VCA198" s="58"/>
      <c r="VCB198" s="58"/>
      <c r="VCC198" s="58"/>
      <c r="VCD198" s="58"/>
      <c r="VCE198" s="58"/>
      <c r="VCF198" s="58"/>
      <c r="VCG198" s="58"/>
      <c r="VCH198" s="58"/>
      <c r="VCI198" s="58"/>
      <c r="VCJ198" s="58"/>
      <c r="VCK198" s="58"/>
      <c r="VCL198" s="58"/>
      <c r="VCM198" s="58"/>
      <c r="VCN198" s="58"/>
      <c r="VCO198" s="58"/>
      <c r="VCP198" s="58"/>
      <c r="VCQ198" s="58"/>
      <c r="VCR198" s="58"/>
      <c r="VCS198" s="58"/>
      <c r="VCT198" s="58"/>
      <c r="VCU198" s="58"/>
      <c r="VCV198" s="58"/>
      <c r="VCW198" s="58"/>
      <c r="VCX198" s="58"/>
      <c r="VCY198" s="58"/>
      <c r="VCZ198" s="58"/>
      <c r="VDA198" s="58"/>
      <c r="VDB198" s="58"/>
      <c r="VDC198" s="58"/>
      <c r="VDD198" s="58"/>
      <c r="VDE198" s="58"/>
      <c r="VDF198" s="58"/>
      <c r="VDG198" s="58"/>
      <c r="VDH198" s="58"/>
      <c r="VDI198" s="58"/>
      <c r="VDJ198" s="58"/>
      <c r="VDK198" s="58"/>
      <c r="VDL198" s="58"/>
      <c r="VDM198" s="58"/>
      <c r="VDN198" s="58"/>
      <c r="VDO198" s="58"/>
      <c r="VDP198" s="58"/>
      <c r="VDQ198" s="58"/>
      <c r="VDR198" s="58"/>
      <c r="VDS198" s="58"/>
      <c r="VDT198" s="58"/>
      <c r="VDU198" s="58"/>
      <c r="VDV198" s="58"/>
      <c r="VDW198" s="58"/>
      <c r="VDX198" s="58"/>
      <c r="VDY198" s="58"/>
      <c r="VDZ198" s="58"/>
      <c r="VEA198" s="58"/>
      <c r="VEB198" s="58"/>
      <c r="VEC198" s="58"/>
      <c r="VED198" s="58"/>
      <c r="VEE198" s="58"/>
      <c r="VEF198" s="58"/>
      <c r="VEG198" s="58"/>
      <c r="VEH198" s="58"/>
      <c r="VEI198" s="58"/>
      <c r="VEJ198" s="58"/>
      <c r="VEK198" s="58"/>
      <c r="VEL198" s="58"/>
      <c r="VEM198" s="58"/>
      <c r="VEN198" s="58"/>
      <c r="VEO198" s="58"/>
      <c r="VEP198" s="58"/>
      <c r="VEQ198" s="58"/>
      <c r="VER198" s="58"/>
      <c r="VES198" s="58"/>
      <c r="VET198" s="58"/>
      <c r="VEU198" s="58"/>
      <c r="VEV198" s="58"/>
      <c r="VEW198" s="58"/>
      <c r="VEX198" s="58"/>
      <c r="VEY198" s="58"/>
      <c r="VEZ198" s="58"/>
      <c r="VFA198" s="58"/>
      <c r="VFB198" s="58"/>
      <c r="VFC198" s="58"/>
      <c r="VFD198" s="58"/>
      <c r="VFE198" s="58"/>
      <c r="VFF198" s="58"/>
      <c r="VFG198" s="58"/>
      <c r="VFH198" s="58"/>
      <c r="VFI198" s="58"/>
      <c r="VFJ198" s="58"/>
      <c r="VFK198" s="58"/>
      <c r="VFL198" s="58"/>
      <c r="VFM198" s="58"/>
      <c r="VFN198" s="58"/>
      <c r="VFO198" s="58"/>
      <c r="VFP198" s="58"/>
      <c r="VFQ198" s="58"/>
      <c r="VFR198" s="58"/>
      <c r="VFS198" s="58"/>
      <c r="VFT198" s="58"/>
      <c r="VFU198" s="58"/>
      <c r="VFV198" s="58"/>
      <c r="VFW198" s="58"/>
      <c r="VFX198" s="58"/>
      <c r="VFY198" s="58"/>
      <c r="VFZ198" s="58"/>
      <c r="VGA198" s="58"/>
      <c r="VGB198" s="58"/>
      <c r="VGC198" s="58"/>
      <c r="VGD198" s="58"/>
      <c r="VGE198" s="58"/>
      <c r="VGF198" s="58"/>
      <c r="VGG198" s="58"/>
      <c r="VGH198" s="58"/>
      <c r="VGI198" s="58"/>
      <c r="VGJ198" s="58"/>
      <c r="VGK198" s="58"/>
      <c r="VGL198" s="58"/>
      <c r="VGM198" s="58"/>
      <c r="VGN198" s="58"/>
      <c r="VGO198" s="58"/>
      <c r="VGP198" s="58"/>
      <c r="VGQ198" s="58"/>
      <c r="VGR198" s="58"/>
      <c r="VGS198" s="58"/>
      <c r="VGT198" s="58"/>
      <c r="VGU198" s="58"/>
      <c r="VGV198" s="58"/>
      <c r="VGW198" s="58"/>
      <c r="VGX198" s="58"/>
      <c r="VGY198" s="58"/>
      <c r="VGZ198" s="58"/>
      <c r="VHA198" s="58"/>
      <c r="VHB198" s="58"/>
      <c r="VHC198" s="58"/>
      <c r="VHD198" s="58"/>
      <c r="VHE198" s="58"/>
      <c r="VHF198" s="58"/>
      <c r="VHG198" s="58"/>
      <c r="VHH198" s="58"/>
      <c r="VHI198" s="58"/>
      <c r="VHJ198" s="58"/>
      <c r="VHK198" s="58"/>
      <c r="VHL198" s="58"/>
      <c r="VHM198" s="58"/>
      <c r="VHN198" s="58"/>
      <c r="VHO198" s="58"/>
      <c r="VHP198" s="58"/>
      <c r="VHQ198" s="58"/>
      <c r="VHR198" s="58"/>
      <c r="VHS198" s="58"/>
      <c r="VHT198" s="58"/>
      <c r="VHU198" s="58"/>
      <c r="VHV198" s="58"/>
      <c r="VHW198" s="58"/>
      <c r="VHX198" s="58"/>
      <c r="VHY198" s="58"/>
      <c r="VHZ198" s="58"/>
      <c r="VIA198" s="58"/>
      <c r="VIB198" s="58"/>
      <c r="VIC198" s="58"/>
      <c r="VID198" s="58"/>
      <c r="VIE198" s="58"/>
      <c r="VIF198" s="58"/>
      <c r="VIG198" s="58"/>
      <c r="VIH198" s="58"/>
      <c r="VII198" s="58"/>
      <c r="VIJ198" s="58"/>
      <c r="VIK198" s="58"/>
      <c r="VIL198" s="58"/>
      <c r="VIM198" s="58"/>
      <c r="VIN198" s="58"/>
      <c r="VIO198" s="58"/>
      <c r="VIP198" s="58"/>
      <c r="VIQ198" s="58"/>
      <c r="VIR198" s="58"/>
      <c r="VIS198" s="58"/>
      <c r="VIT198" s="58"/>
      <c r="VIU198" s="58"/>
      <c r="VIV198" s="58"/>
      <c r="VIW198" s="58"/>
      <c r="VIX198" s="58"/>
      <c r="VIY198" s="58"/>
      <c r="VIZ198" s="58"/>
      <c r="VJA198" s="58"/>
      <c r="VJB198" s="58"/>
      <c r="VJC198" s="58"/>
      <c r="VJD198" s="58"/>
      <c r="VJE198" s="58"/>
      <c r="VJF198" s="58"/>
      <c r="VJG198" s="58"/>
      <c r="VJH198" s="58"/>
      <c r="VJI198" s="58"/>
      <c r="VJJ198" s="58"/>
      <c r="VJK198" s="58"/>
      <c r="VJL198" s="58"/>
      <c r="VJM198" s="58"/>
      <c r="VJN198" s="58"/>
      <c r="VJO198" s="58"/>
      <c r="VJP198" s="58"/>
      <c r="VJQ198" s="58"/>
      <c r="VJR198" s="58"/>
      <c r="VJS198" s="58"/>
      <c r="VJT198" s="58"/>
      <c r="VJU198" s="58"/>
      <c r="VJV198" s="58"/>
      <c r="VJW198" s="58"/>
      <c r="VJX198" s="58"/>
      <c r="VJY198" s="58"/>
      <c r="VJZ198" s="58"/>
      <c r="VKA198" s="58"/>
      <c r="VKB198" s="58"/>
      <c r="VKC198" s="58"/>
      <c r="VKD198" s="58"/>
      <c r="VKE198" s="58"/>
      <c r="VKF198" s="58"/>
      <c r="VKG198" s="58"/>
      <c r="VKH198" s="58"/>
      <c r="VKI198" s="58"/>
      <c r="VKJ198" s="58"/>
      <c r="VKK198" s="58"/>
      <c r="VKL198" s="58"/>
      <c r="VKM198" s="58"/>
      <c r="VKN198" s="58"/>
      <c r="VKO198" s="58"/>
      <c r="VKP198" s="58"/>
      <c r="VKQ198" s="58"/>
      <c r="VKR198" s="58"/>
      <c r="VKS198" s="58"/>
      <c r="VKT198" s="58"/>
      <c r="VKU198" s="58"/>
      <c r="VKV198" s="58"/>
      <c r="VKW198" s="58"/>
      <c r="VKX198" s="58"/>
      <c r="VKY198" s="58"/>
      <c r="VKZ198" s="58"/>
      <c r="VLA198" s="58"/>
      <c r="VLB198" s="58"/>
      <c r="VLC198" s="58"/>
      <c r="VLD198" s="58"/>
      <c r="VLE198" s="58"/>
      <c r="VLF198" s="58"/>
      <c r="VLG198" s="58"/>
      <c r="VLH198" s="58"/>
      <c r="VLI198" s="58"/>
      <c r="VLJ198" s="58"/>
      <c r="VLK198" s="58"/>
      <c r="VLL198" s="58"/>
      <c r="VLM198" s="58"/>
      <c r="VLN198" s="58"/>
      <c r="VLO198" s="58"/>
      <c r="VLP198" s="58"/>
      <c r="VLQ198" s="58"/>
      <c r="VLR198" s="58"/>
      <c r="VLS198" s="58"/>
      <c r="VLT198" s="58"/>
      <c r="VLU198" s="58"/>
      <c r="VLV198" s="58"/>
      <c r="VLW198" s="58"/>
      <c r="VLX198" s="58"/>
      <c r="VLY198" s="58"/>
      <c r="VLZ198" s="58"/>
      <c r="VMA198" s="58"/>
      <c r="VMB198" s="58"/>
      <c r="VMC198" s="58"/>
      <c r="VMD198" s="58"/>
      <c r="VME198" s="58"/>
      <c r="VMF198" s="58"/>
      <c r="VMG198" s="58"/>
      <c r="VMH198" s="58"/>
      <c r="VMI198" s="58"/>
      <c r="VMJ198" s="58"/>
      <c r="VMK198" s="58"/>
      <c r="VML198" s="58"/>
      <c r="VMM198" s="58"/>
      <c r="VMN198" s="58"/>
      <c r="VMO198" s="58"/>
      <c r="VMP198" s="58"/>
      <c r="VMQ198" s="58"/>
      <c r="VMR198" s="58"/>
      <c r="VMS198" s="58"/>
      <c r="VMT198" s="58"/>
      <c r="VMU198" s="58"/>
      <c r="VMV198" s="58"/>
      <c r="VMW198" s="58"/>
      <c r="VMX198" s="58"/>
      <c r="VMY198" s="58"/>
      <c r="VMZ198" s="58"/>
      <c r="VNA198" s="58"/>
      <c r="VNB198" s="58"/>
      <c r="VNC198" s="58"/>
      <c r="VND198" s="58"/>
      <c r="VNE198" s="58"/>
      <c r="VNF198" s="58"/>
      <c r="VNG198" s="58"/>
      <c r="VNH198" s="58"/>
      <c r="VNI198" s="58"/>
      <c r="VNJ198" s="58"/>
      <c r="VNK198" s="58"/>
      <c r="VNL198" s="58"/>
      <c r="VNM198" s="58"/>
      <c r="VNN198" s="58"/>
      <c r="VNO198" s="58"/>
      <c r="VNP198" s="58"/>
      <c r="VNQ198" s="58"/>
      <c r="VNR198" s="58"/>
      <c r="VNS198" s="58"/>
      <c r="VNT198" s="58"/>
      <c r="VNU198" s="58"/>
      <c r="VNV198" s="58"/>
      <c r="VNW198" s="58"/>
      <c r="VNX198" s="58"/>
      <c r="VNY198" s="58"/>
      <c r="VNZ198" s="58"/>
      <c r="VOA198" s="58"/>
      <c r="VOB198" s="58"/>
      <c r="VOC198" s="58"/>
      <c r="VOD198" s="58"/>
      <c r="VOE198" s="58"/>
      <c r="VOF198" s="58"/>
      <c r="VOG198" s="58"/>
      <c r="VOH198" s="58"/>
      <c r="VOI198" s="58"/>
      <c r="VOJ198" s="58"/>
      <c r="VOK198" s="58"/>
      <c r="VOL198" s="58"/>
      <c r="VOM198" s="58"/>
      <c r="VON198" s="58"/>
      <c r="VOO198" s="58"/>
      <c r="VOP198" s="58"/>
      <c r="VOQ198" s="58"/>
      <c r="VOR198" s="58"/>
      <c r="VOS198" s="58"/>
      <c r="VOT198" s="58"/>
      <c r="VOU198" s="58"/>
      <c r="VOV198" s="58"/>
      <c r="VOW198" s="58"/>
      <c r="VOX198" s="58"/>
      <c r="VOY198" s="58"/>
      <c r="VOZ198" s="58"/>
      <c r="VPA198" s="58"/>
      <c r="VPB198" s="58"/>
      <c r="VPC198" s="58"/>
      <c r="VPD198" s="58"/>
      <c r="VPE198" s="58"/>
      <c r="VPF198" s="58"/>
      <c r="VPG198" s="58"/>
      <c r="VPH198" s="58"/>
      <c r="VPI198" s="58"/>
      <c r="VPJ198" s="58"/>
      <c r="VPK198" s="58"/>
      <c r="VPL198" s="58"/>
      <c r="VPM198" s="58"/>
      <c r="VPN198" s="58"/>
      <c r="VPO198" s="58"/>
      <c r="VPP198" s="58"/>
      <c r="VPQ198" s="58"/>
      <c r="VPR198" s="58"/>
      <c r="VPS198" s="58"/>
      <c r="VPT198" s="58"/>
      <c r="VPU198" s="58"/>
      <c r="VPV198" s="58"/>
      <c r="VPW198" s="58"/>
      <c r="VPX198" s="58"/>
      <c r="VPY198" s="58"/>
      <c r="VPZ198" s="58"/>
      <c r="VQA198" s="58"/>
      <c r="VQB198" s="58"/>
      <c r="VQC198" s="58"/>
      <c r="VQD198" s="58"/>
      <c r="VQE198" s="58"/>
      <c r="VQF198" s="58"/>
      <c r="VQG198" s="58"/>
      <c r="VQH198" s="58"/>
      <c r="VQI198" s="58"/>
      <c r="VQJ198" s="58"/>
      <c r="VQK198" s="58"/>
      <c r="VQL198" s="58"/>
      <c r="VQM198" s="58"/>
      <c r="VQN198" s="58"/>
      <c r="VQO198" s="58"/>
      <c r="VQP198" s="58"/>
      <c r="VQQ198" s="58"/>
      <c r="VQR198" s="58"/>
      <c r="VQS198" s="58"/>
      <c r="VQT198" s="58"/>
      <c r="VQU198" s="58"/>
      <c r="VQV198" s="58"/>
      <c r="VQW198" s="58"/>
      <c r="VQX198" s="58"/>
      <c r="VQY198" s="58"/>
      <c r="VQZ198" s="58"/>
      <c r="VRA198" s="58"/>
      <c r="VRB198" s="58"/>
      <c r="VRC198" s="58"/>
      <c r="VRD198" s="58"/>
      <c r="VRE198" s="58"/>
      <c r="VRF198" s="58"/>
      <c r="VRG198" s="58"/>
      <c r="VRH198" s="58"/>
      <c r="VRI198" s="58"/>
      <c r="VRJ198" s="58"/>
      <c r="VRK198" s="58"/>
      <c r="VRL198" s="58"/>
      <c r="VRM198" s="58"/>
      <c r="VRN198" s="58"/>
      <c r="VRO198" s="58"/>
      <c r="VRP198" s="58"/>
      <c r="VRQ198" s="58"/>
      <c r="VRR198" s="58"/>
      <c r="VRS198" s="58"/>
      <c r="VRT198" s="58"/>
      <c r="VRU198" s="58"/>
      <c r="VRV198" s="58"/>
      <c r="VRW198" s="58"/>
      <c r="VRX198" s="58"/>
      <c r="VRY198" s="58"/>
      <c r="VRZ198" s="58"/>
      <c r="VSA198" s="58"/>
      <c r="VSB198" s="58"/>
      <c r="VSC198" s="58"/>
      <c r="VSD198" s="58"/>
      <c r="VSE198" s="58"/>
      <c r="VSF198" s="58"/>
      <c r="VSG198" s="58"/>
      <c r="VSH198" s="58"/>
      <c r="VSI198" s="58"/>
      <c r="VSJ198" s="58"/>
      <c r="VSK198" s="58"/>
      <c r="VSL198" s="58"/>
      <c r="VSM198" s="58"/>
      <c r="VSN198" s="58"/>
      <c r="VSO198" s="58"/>
      <c r="VSP198" s="58"/>
      <c r="VSQ198" s="58"/>
      <c r="VSR198" s="58"/>
      <c r="VSS198" s="58"/>
      <c r="VST198" s="58"/>
      <c r="VSU198" s="58"/>
      <c r="VSV198" s="58"/>
      <c r="VSW198" s="58"/>
      <c r="VSX198" s="58"/>
      <c r="VSY198" s="58"/>
      <c r="VSZ198" s="58"/>
      <c r="VTA198" s="58"/>
      <c r="VTB198" s="58"/>
      <c r="VTC198" s="58"/>
      <c r="VTD198" s="58"/>
      <c r="VTE198" s="58"/>
      <c r="VTF198" s="58"/>
      <c r="VTG198" s="58"/>
      <c r="VTH198" s="58"/>
      <c r="VTI198" s="58"/>
      <c r="VTJ198" s="58"/>
      <c r="VTK198" s="58"/>
      <c r="VTL198" s="58"/>
      <c r="VTM198" s="58"/>
      <c r="VTN198" s="58"/>
      <c r="VTO198" s="58"/>
      <c r="VTP198" s="58"/>
      <c r="VTQ198" s="58"/>
      <c r="VTR198" s="58"/>
      <c r="VTS198" s="58"/>
      <c r="VTT198" s="58"/>
      <c r="VTU198" s="58"/>
      <c r="VTV198" s="58"/>
      <c r="VTW198" s="58"/>
      <c r="VTX198" s="58"/>
      <c r="VTY198" s="58"/>
      <c r="VTZ198" s="58"/>
      <c r="VUA198" s="58"/>
      <c r="VUB198" s="58"/>
      <c r="VUC198" s="58"/>
      <c r="VUD198" s="58"/>
      <c r="VUE198" s="58"/>
      <c r="VUF198" s="58"/>
      <c r="VUG198" s="58"/>
      <c r="VUH198" s="58"/>
      <c r="VUI198" s="58"/>
      <c r="VUJ198" s="58"/>
      <c r="VUK198" s="58"/>
      <c r="VUL198" s="58"/>
      <c r="VUM198" s="58"/>
      <c r="VUN198" s="58"/>
      <c r="VUO198" s="58"/>
      <c r="VUP198" s="58"/>
      <c r="VUQ198" s="58"/>
      <c r="VUR198" s="58"/>
      <c r="VUS198" s="58"/>
      <c r="VUT198" s="58"/>
      <c r="VUU198" s="58"/>
      <c r="VUV198" s="58"/>
      <c r="VUW198" s="58"/>
      <c r="VUX198" s="58"/>
      <c r="VUY198" s="58"/>
      <c r="VUZ198" s="58"/>
      <c r="VVA198" s="58"/>
      <c r="VVB198" s="58"/>
      <c r="VVC198" s="58"/>
      <c r="VVD198" s="58"/>
      <c r="VVE198" s="58"/>
      <c r="VVF198" s="58"/>
      <c r="VVG198" s="58"/>
      <c r="VVH198" s="58"/>
      <c r="VVI198" s="58"/>
      <c r="VVJ198" s="58"/>
      <c r="VVK198" s="58"/>
      <c r="VVL198" s="58"/>
      <c r="VVM198" s="58"/>
      <c r="VVN198" s="58"/>
      <c r="VVO198" s="58"/>
      <c r="VVP198" s="58"/>
      <c r="VVQ198" s="58"/>
      <c r="VVR198" s="58"/>
      <c r="VVS198" s="58"/>
      <c r="VVT198" s="58"/>
      <c r="VVU198" s="58"/>
      <c r="VVV198" s="58"/>
      <c r="VVW198" s="58"/>
      <c r="VVX198" s="58"/>
      <c r="VVY198" s="58"/>
      <c r="VVZ198" s="58"/>
      <c r="VWA198" s="58"/>
      <c r="VWB198" s="58"/>
      <c r="VWC198" s="58"/>
      <c r="VWD198" s="58"/>
      <c r="VWE198" s="58"/>
      <c r="VWF198" s="58"/>
      <c r="VWG198" s="58"/>
      <c r="VWH198" s="58"/>
      <c r="VWI198" s="58"/>
      <c r="VWJ198" s="58"/>
      <c r="VWK198" s="58"/>
      <c r="VWL198" s="58"/>
      <c r="VWM198" s="58"/>
      <c r="VWN198" s="58"/>
      <c r="VWO198" s="58"/>
      <c r="VWP198" s="58"/>
      <c r="VWQ198" s="58"/>
      <c r="VWR198" s="58"/>
      <c r="VWS198" s="58"/>
      <c r="VWT198" s="58"/>
      <c r="VWU198" s="58"/>
      <c r="VWV198" s="58"/>
      <c r="VWW198" s="58"/>
      <c r="VWX198" s="58"/>
      <c r="VWY198" s="58"/>
      <c r="VWZ198" s="58"/>
      <c r="VXA198" s="58"/>
      <c r="VXB198" s="58"/>
      <c r="VXC198" s="58"/>
      <c r="VXD198" s="58"/>
      <c r="VXE198" s="58"/>
      <c r="VXF198" s="58"/>
      <c r="VXG198" s="58"/>
      <c r="VXH198" s="58"/>
      <c r="VXI198" s="58"/>
      <c r="VXJ198" s="58"/>
      <c r="VXK198" s="58"/>
      <c r="VXL198" s="58"/>
      <c r="VXM198" s="58"/>
      <c r="VXN198" s="58"/>
      <c r="VXO198" s="58"/>
      <c r="VXP198" s="58"/>
      <c r="VXQ198" s="58"/>
      <c r="VXR198" s="58"/>
      <c r="VXS198" s="58"/>
      <c r="VXT198" s="58"/>
      <c r="VXU198" s="58"/>
      <c r="VXV198" s="58"/>
      <c r="VXW198" s="58"/>
      <c r="VXX198" s="58"/>
      <c r="VXY198" s="58"/>
      <c r="VXZ198" s="58"/>
      <c r="VYA198" s="58"/>
      <c r="VYB198" s="58"/>
      <c r="VYC198" s="58"/>
      <c r="VYD198" s="58"/>
      <c r="VYE198" s="58"/>
      <c r="VYF198" s="58"/>
      <c r="VYG198" s="58"/>
      <c r="VYH198" s="58"/>
      <c r="VYI198" s="58"/>
      <c r="VYJ198" s="58"/>
      <c r="VYK198" s="58"/>
      <c r="VYL198" s="58"/>
      <c r="VYM198" s="58"/>
      <c r="VYN198" s="58"/>
      <c r="VYO198" s="58"/>
      <c r="VYP198" s="58"/>
      <c r="VYQ198" s="58"/>
      <c r="VYR198" s="58"/>
      <c r="VYS198" s="58"/>
      <c r="VYT198" s="58"/>
      <c r="VYU198" s="58"/>
      <c r="VYV198" s="58"/>
      <c r="VYW198" s="58"/>
      <c r="VYX198" s="58"/>
      <c r="VYY198" s="58"/>
      <c r="VYZ198" s="58"/>
      <c r="VZA198" s="58"/>
      <c r="VZB198" s="58"/>
      <c r="VZC198" s="58"/>
      <c r="VZD198" s="58"/>
      <c r="VZE198" s="58"/>
      <c r="VZF198" s="58"/>
      <c r="VZG198" s="58"/>
      <c r="VZH198" s="58"/>
      <c r="VZI198" s="58"/>
      <c r="VZJ198" s="58"/>
      <c r="VZK198" s="58"/>
      <c r="VZL198" s="58"/>
      <c r="VZM198" s="58"/>
      <c r="VZN198" s="58"/>
      <c r="VZO198" s="58"/>
      <c r="VZP198" s="58"/>
      <c r="VZQ198" s="58"/>
      <c r="VZR198" s="58"/>
      <c r="VZS198" s="58"/>
      <c r="VZT198" s="58"/>
      <c r="VZU198" s="58"/>
      <c r="VZV198" s="58"/>
      <c r="VZW198" s="58"/>
      <c r="VZX198" s="58"/>
      <c r="VZY198" s="58"/>
      <c r="VZZ198" s="58"/>
      <c r="WAA198" s="58"/>
      <c r="WAB198" s="58"/>
      <c r="WAC198" s="58"/>
      <c r="WAD198" s="58"/>
      <c r="WAE198" s="58"/>
      <c r="WAF198" s="58"/>
      <c r="WAG198" s="58"/>
      <c r="WAH198" s="58"/>
      <c r="WAI198" s="58"/>
      <c r="WAJ198" s="58"/>
      <c r="WAK198" s="58"/>
      <c r="WAL198" s="58"/>
      <c r="WAM198" s="58"/>
      <c r="WAN198" s="58"/>
      <c r="WAO198" s="58"/>
      <c r="WAP198" s="58"/>
      <c r="WAQ198" s="58"/>
      <c r="WAR198" s="58"/>
      <c r="WAS198" s="58"/>
      <c r="WAT198" s="58"/>
      <c r="WAU198" s="58"/>
      <c r="WAV198" s="58"/>
      <c r="WAW198" s="58"/>
      <c r="WAX198" s="58"/>
      <c r="WAY198" s="58"/>
      <c r="WAZ198" s="58"/>
      <c r="WBA198" s="58"/>
      <c r="WBB198" s="58"/>
      <c r="WBC198" s="58"/>
      <c r="WBD198" s="58"/>
      <c r="WBE198" s="58"/>
      <c r="WBF198" s="58"/>
      <c r="WBG198" s="58"/>
      <c r="WBH198" s="58"/>
      <c r="WBI198" s="58"/>
      <c r="WBJ198" s="58"/>
      <c r="WBK198" s="58"/>
      <c r="WBL198" s="58"/>
      <c r="WBM198" s="58"/>
      <c r="WBN198" s="58"/>
      <c r="WBO198" s="58"/>
      <c r="WBP198" s="58"/>
      <c r="WBQ198" s="58"/>
      <c r="WBR198" s="58"/>
      <c r="WBS198" s="58"/>
      <c r="WBT198" s="58"/>
      <c r="WBU198" s="58"/>
      <c r="WBV198" s="58"/>
      <c r="WBW198" s="58"/>
      <c r="WBX198" s="58"/>
      <c r="WBY198" s="58"/>
      <c r="WBZ198" s="58"/>
      <c r="WCA198" s="58"/>
      <c r="WCB198" s="58"/>
      <c r="WCC198" s="58"/>
      <c r="WCD198" s="58"/>
      <c r="WCE198" s="58"/>
      <c r="WCF198" s="58"/>
      <c r="WCG198" s="58"/>
      <c r="WCH198" s="58"/>
      <c r="WCI198" s="58"/>
      <c r="WCJ198" s="58"/>
      <c r="WCK198" s="58"/>
      <c r="WCL198" s="58"/>
      <c r="WCM198" s="58"/>
      <c r="WCN198" s="58"/>
      <c r="WCO198" s="58"/>
      <c r="WCP198" s="58"/>
      <c r="WCQ198" s="58"/>
      <c r="WCR198" s="58"/>
      <c r="WCS198" s="58"/>
      <c r="WCT198" s="58"/>
      <c r="WCU198" s="58"/>
      <c r="WCV198" s="58"/>
      <c r="WCW198" s="58"/>
      <c r="WCX198" s="58"/>
      <c r="WCY198" s="58"/>
      <c r="WCZ198" s="58"/>
      <c r="WDA198" s="58"/>
      <c r="WDB198" s="58"/>
      <c r="WDC198" s="58"/>
      <c r="WDD198" s="58"/>
      <c r="WDE198" s="58"/>
      <c r="WDF198" s="58"/>
      <c r="WDG198" s="58"/>
      <c r="WDH198" s="58"/>
      <c r="WDI198" s="58"/>
      <c r="WDJ198" s="58"/>
      <c r="WDK198" s="58"/>
      <c r="WDL198" s="58"/>
      <c r="WDM198" s="58"/>
      <c r="WDN198" s="58"/>
      <c r="WDO198" s="58"/>
      <c r="WDP198" s="58"/>
      <c r="WDQ198" s="58"/>
      <c r="WDR198" s="58"/>
      <c r="WDS198" s="58"/>
      <c r="WDT198" s="58"/>
      <c r="WDU198" s="58"/>
      <c r="WDV198" s="58"/>
      <c r="WDW198" s="58"/>
      <c r="WDX198" s="58"/>
      <c r="WDY198" s="58"/>
      <c r="WDZ198" s="58"/>
      <c r="WEA198" s="58"/>
      <c r="WEB198" s="58"/>
      <c r="WEC198" s="58"/>
      <c r="WED198" s="58"/>
      <c r="WEE198" s="58"/>
      <c r="WEF198" s="58"/>
      <c r="WEG198" s="58"/>
      <c r="WEH198" s="58"/>
      <c r="WEI198" s="58"/>
      <c r="WEJ198" s="58"/>
      <c r="WEK198" s="58"/>
      <c r="WEL198" s="58"/>
      <c r="WEM198" s="58"/>
      <c r="WEN198" s="58"/>
      <c r="WEO198" s="58"/>
      <c r="WEP198" s="58"/>
      <c r="WEQ198" s="58"/>
      <c r="WER198" s="58"/>
      <c r="WES198" s="58"/>
      <c r="WET198" s="58"/>
      <c r="WEU198" s="58"/>
      <c r="WEV198" s="58"/>
      <c r="WEW198" s="58"/>
      <c r="WEX198" s="58"/>
      <c r="WEY198" s="58"/>
      <c r="WEZ198" s="58"/>
      <c r="WFA198" s="58"/>
      <c r="WFB198" s="58"/>
      <c r="WFC198" s="58"/>
      <c r="WFD198" s="58"/>
      <c r="WFE198" s="58"/>
      <c r="WFF198" s="58"/>
      <c r="WFG198" s="58"/>
      <c r="WFH198" s="58"/>
      <c r="WFI198" s="58"/>
      <c r="WFJ198" s="58"/>
      <c r="WFK198" s="58"/>
      <c r="WFL198" s="58"/>
      <c r="WFM198" s="58"/>
      <c r="WFN198" s="58"/>
      <c r="WFO198" s="58"/>
      <c r="WFP198" s="58"/>
      <c r="WFQ198" s="58"/>
      <c r="WFR198" s="58"/>
      <c r="WFS198" s="58"/>
      <c r="WFT198" s="58"/>
      <c r="WFU198" s="58"/>
      <c r="WFV198" s="58"/>
      <c r="WFW198" s="58"/>
      <c r="WFX198" s="58"/>
      <c r="WFY198" s="58"/>
      <c r="WFZ198" s="58"/>
      <c r="WGA198" s="58"/>
      <c r="WGB198" s="58"/>
      <c r="WGC198" s="58"/>
      <c r="WGD198" s="58"/>
      <c r="WGE198" s="58"/>
      <c r="WGF198" s="58"/>
      <c r="WGG198" s="58"/>
      <c r="WGH198" s="58"/>
      <c r="WGI198" s="58"/>
      <c r="WGJ198" s="58"/>
      <c r="WGK198" s="58"/>
      <c r="WGL198" s="58"/>
      <c r="WGM198" s="58"/>
      <c r="WGN198" s="58"/>
      <c r="WGO198" s="58"/>
      <c r="WGP198" s="58"/>
      <c r="WGQ198" s="58"/>
      <c r="WGR198" s="58"/>
      <c r="WGS198" s="58"/>
      <c r="WGT198" s="58"/>
      <c r="WGU198" s="58"/>
      <c r="WGV198" s="58"/>
      <c r="WGW198" s="58"/>
      <c r="WGX198" s="58"/>
      <c r="WGY198" s="58"/>
      <c r="WGZ198" s="58"/>
      <c r="WHA198" s="58"/>
      <c r="WHB198" s="58"/>
      <c r="WHC198" s="58"/>
      <c r="WHD198" s="58"/>
      <c r="WHE198" s="58"/>
      <c r="WHF198" s="58"/>
      <c r="WHG198" s="58"/>
      <c r="WHH198" s="58"/>
      <c r="WHI198" s="58"/>
      <c r="WHJ198" s="58"/>
      <c r="WHK198" s="58"/>
      <c r="WHL198" s="58"/>
      <c r="WHM198" s="58"/>
      <c r="WHN198" s="58"/>
      <c r="WHO198" s="58"/>
      <c r="WHP198" s="58"/>
      <c r="WHQ198" s="58"/>
      <c r="WHR198" s="58"/>
      <c r="WHS198" s="58"/>
      <c r="WHT198" s="58"/>
      <c r="WHU198" s="58"/>
      <c r="WHV198" s="58"/>
      <c r="WHW198" s="58"/>
      <c r="WHX198" s="58"/>
      <c r="WHY198" s="58"/>
      <c r="WHZ198" s="58"/>
      <c r="WIA198" s="58"/>
      <c r="WIB198" s="58"/>
      <c r="WIC198" s="58"/>
      <c r="WID198" s="58"/>
      <c r="WIE198" s="58"/>
      <c r="WIF198" s="58"/>
      <c r="WIG198" s="58"/>
      <c r="WIH198" s="58"/>
      <c r="WII198" s="58"/>
      <c r="WIJ198" s="58"/>
      <c r="WIK198" s="58"/>
      <c r="WIL198" s="58"/>
      <c r="WIM198" s="58"/>
      <c r="WIN198" s="58"/>
      <c r="WIO198" s="58"/>
      <c r="WIP198" s="58"/>
      <c r="WIQ198" s="58"/>
      <c r="WIR198" s="58"/>
      <c r="WIS198" s="58"/>
      <c r="WIT198" s="58"/>
      <c r="WIU198" s="58"/>
      <c r="WIV198" s="58"/>
      <c r="WIW198" s="58"/>
      <c r="WIX198" s="58"/>
      <c r="WIY198" s="58"/>
      <c r="WIZ198" s="58"/>
      <c r="WJA198" s="58"/>
      <c r="WJB198" s="58"/>
      <c r="WJC198" s="58"/>
      <c r="WJD198" s="58"/>
      <c r="WJE198" s="58"/>
      <c r="WJF198" s="58"/>
      <c r="WJG198" s="58"/>
      <c r="WJH198" s="58"/>
      <c r="WJI198" s="58"/>
      <c r="WJJ198" s="58"/>
      <c r="WJK198" s="58"/>
      <c r="WJL198" s="58"/>
      <c r="WJM198" s="58"/>
      <c r="WJN198" s="58"/>
      <c r="WJO198" s="58"/>
      <c r="WJP198" s="58"/>
      <c r="WJQ198" s="58"/>
      <c r="WJR198" s="58"/>
      <c r="WJS198" s="58"/>
      <c r="WJT198" s="58"/>
      <c r="WJU198" s="58"/>
      <c r="WJV198" s="58"/>
      <c r="WJW198" s="58"/>
      <c r="WJX198" s="58"/>
      <c r="WJY198" s="58"/>
      <c r="WJZ198" s="58"/>
      <c r="WKA198" s="58"/>
      <c r="WKB198" s="58"/>
      <c r="WKC198" s="58"/>
      <c r="WKD198" s="58"/>
      <c r="WKE198" s="58"/>
      <c r="WKF198" s="58"/>
      <c r="WKG198" s="58"/>
      <c r="WKH198" s="58"/>
      <c r="WKI198" s="58"/>
      <c r="WKJ198" s="58"/>
      <c r="WKK198" s="58"/>
      <c r="WKL198" s="58"/>
      <c r="WKM198" s="58"/>
      <c r="WKN198" s="58"/>
      <c r="WKO198" s="58"/>
      <c r="WKP198" s="58"/>
      <c r="WKQ198" s="58"/>
      <c r="WKR198" s="58"/>
      <c r="WKS198" s="58"/>
      <c r="WKT198" s="58"/>
      <c r="WKU198" s="58"/>
      <c r="WKV198" s="58"/>
      <c r="WKW198" s="58"/>
      <c r="WKX198" s="58"/>
      <c r="WKY198" s="58"/>
      <c r="WKZ198" s="58"/>
      <c r="WLA198" s="58"/>
      <c r="WLB198" s="58"/>
      <c r="WLC198" s="58"/>
      <c r="WLD198" s="58"/>
      <c r="WLE198" s="58"/>
      <c r="WLF198" s="58"/>
      <c r="WLG198" s="58"/>
      <c r="WLH198" s="58"/>
      <c r="WLI198" s="58"/>
      <c r="WLJ198" s="58"/>
      <c r="WLK198" s="58"/>
      <c r="WLL198" s="58"/>
      <c r="WLM198" s="58"/>
      <c r="WLN198" s="58"/>
      <c r="WLO198" s="58"/>
      <c r="WLP198" s="58"/>
      <c r="WLQ198" s="58"/>
      <c r="WLR198" s="58"/>
      <c r="WLS198" s="58"/>
      <c r="WLT198" s="58"/>
      <c r="WLU198" s="58"/>
      <c r="WLV198" s="58"/>
      <c r="WLW198" s="58"/>
      <c r="WLX198" s="58"/>
      <c r="WLY198" s="58"/>
      <c r="WLZ198" s="58"/>
      <c r="WMA198" s="58"/>
      <c r="WMB198" s="58"/>
      <c r="WMC198" s="58"/>
      <c r="WMD198" s="58"/>
      <c r="WME198" s="58"/>
      <c r="WMF198" s="58"/>
      <c r="WMG198" s="58"/>
      <c r="WMH198" s="58"/>
      <c r="WMI198" s="58"/>
      <c r="WMJ198" s="58"/>
      <c r="WMK198" s="58"/>
      <c r="WML198" s="58"/>
      <c r="WMM198" s="58"/>
      <c r="WMN198" s="58"/>
      <c r="WMO198" s="58"/>
      <c r="WMP198" s="58"/>
      <c r="WMQ198" s="58"/>
      <c r="WMR198" s="58"/>
      <c r="WMS198" s="58"/>
      <c r="WMT198" s="58"/>
      <c r="WMU198" s="58"/>
      <c r="WMV198" s="58"/>
      <c r="WMW198" s="58"/>
      <c r="WMX198" s="58"/>
      <c r="WMY198" s="58"/>
      <c r="WMZ198" s="58"/>
      <c r="WNA198" s="58"/>
      <c r="WNB198" s="58"/>
      <c r="WNC198" s="58"/>
      <c r="WND198" s="58"/>
      <c r="WNE198" s="58"/>
      <c r="WNF198" s="58"/>
      <c r="WNG198" s="58"/>
      <c r="WNH198" s="58"/>
      <c r="WNI198" s="58"/>
      <c r="WNJ198" s="58"/>
      <c r="WNK198" s="58"/>
      <c r="WNL198" s="58"/>
      <c r="WNM198" s="58"/>
      <c r="WNN198" s="58"/>
      <c r="WNO198" s="58"/>
      <c r="WNP198" s="58"/>
      <c r="WNQ198" s="58"/>
      <c r="WNR198" s="58"/>
      <c r="WNS198" s="58"/>
      <c r="WNT198" s="58"/>
      <c r="WNU198" s="58"/>
      <c r="WNV198" s="58"/>
      <c r="WNW198" s="58"/>
      <c r="WNX198" s="58"/>
      <c r="WNY198" s="58"/>
      <c r="WNZ198" s="58"/>
      <c r="WOA198" s="58"/>
      <c r="WOB198" s="58"/>
      <c r="WOC198" s="58"/>
      <c r="WOD198" s="58"/>
      <c r="WOE198" s="58"/>
      <c r="WOF198" s="58"/>
      <c r="WOG198" s="58"/>
      <c r="WOH198" s="58"/>
      <c r="WOI198" s="58"/>
      <c r="WOJ198" s="58"/>
      <c r="WOK198" s="58"/>
      <c r="WOL198" s="58"/>
      <c r="WOM198" s="58"/>
      <c r="WON198" s="58"/>
      <c r="WOO198" s="58"/>
      <c r="WOP198" s="58"/>
      <c r="WOQ198" s="58"/>
      <c r="WOR198" s="58"/>
      <c r="WOS198" s="58"/>
      <c r="WOT198" s="58"/>
      <c r="WOU198" s="58"/>
      <c r="WOV198" s="58"/>
      <c r="WOW198" s="58"/>
      <c r="WOX198" s="58"/>
      <c r="WOY198" s="58"/>
      <c r="WOZ198" s="58"/>
      <c r="WPA198" s="58"/>
      <c r="WPB198" s="58"/>
      <c r="WPC198" s="58"/>
      <c r="WPD198" s="58"/>
      <c r="WPE198" s="58"/>
      <c r="WPF198" s="58"/>
      <c r="WPG198" s="58"/>
      <c r="WPH198" s="58"/>
      <c r="WPI198" s="58"/>
      <c r="WPJ198" s="58"/>
      <c r="WPK198" s="58"/>
      <c r="WPL198" s="58"/>
      <c r="WPM198" s="58"/>
      <c r="WPN198" s="58"/>
      <c r="WPO198" s="58"/>
      <c r="WPP198" s="58"/>
      <c r="WPQ198" s="58"/>
      <c r="WPR198" s="58"/>
      <c r="WPS198" s="58"/>
      <c r="WPT198" s="58"/>
      <c r="WPU198" s="58"/>
      <c r="WPV198" s="58"/>
      <c r="WPW198" s="58"/>
      <c r="WPX198" s="58"/>
      <c r="WPY198" s="58"/>
      <c r="WPZ198" s="58"/>
      <c r="WQA198" s="58"/>
      <c r="WQB198" s="58"/>
      <c r="WQC198" s="58"/>
      <c r="WQD198" s="58"/>
      <c r="WQE198" s="58"/>
      <c r="WQF198" s="58"/>
      <c r="WQG198" s="58"/>
      <c r="WQH198" s="58"/>
      <c r="WQI198" s="58"/>
      <c r="WQJ198" s="58"/>
      <c r="WQK198" s="58"/>
      <c r="WQL198" s="58"/>
      <c r="WQM198" s="58"/>
      <c r="WQN198" s="58"/>
      <c r="WQO198" s="58"/>
      <c r="WQP198" s="58"/>
      <c r="WQQ198" s="58"/>
      <c r="WQR198" s="58"/>
      <c r="WQS198" s="58"/>
      <c r="WQT198" s="58"/>
      <c r="WQU198" s="58"/>
      <c r="WQV198" s="58"/>
      <c r="WQW198" s="58"/>
      <c r="WQX198" s="58"/>
      <c r="WQY198" s="58"/>
      <c r="WQZ198" s="58"/>
      <c r="WRA198" s="58"/>
      <c r="WRB198" s="58"/>
      <c r="WRC198" s="58"/>
      <c r="WRD198" s="58"/>
      <c r="WRE198" s="58"/>
      <c r="WRF198" s="58"/>
      <c r="WRG198" s="58"/>
      <c r="WRH198" s="58"/>
      <c r="WRI198" s="58"/>
      <c r="WRJ198" s="58"/>
      <c r="WRK198" s="58"/>
      <c r="WRL198" s="58"/>
      <c r="WRM198" s="58"/>
      <c r="WRN198" s="58"/>
      <c r="WRO198" s="58"/>
      <c r="WRP198" s="58"/>
      <c r="WRQ198" s="58"/>
      <c r="WRR198" s="58"/>
      <c r="WRS198" s="58"/>
      <c r="WRT198" s="58"/>
      <c r="WRU198" s="58"/>
      <c r="WRV198" s="58"/>
      <c r="WRW198" s="58"/>
      <c r="WRX198" s="58"/>
      <c r="WRY198" s="58"/>
      <c r="WRZ198" s="58"/>
      <c r="WSA198" s="58"/>
      <c r="WSB198" s="58"/>
      <c r="WSC198" s="58"/>
      <c r="WSD198" s="58"/>
      <c r="WSE198" s="58"/>
      <c r="WSF198" s="58"/>
      <c r="WSG198" s="58"/>
      <c r="WSH198" s="58"/>
      <c r="WSI198" s="58"/>
      <c r="WSJ198" s="58"/>
      <c r="WSK198" s="58"/>
      <c r="WSL198" s="58"/>
      <c r="WSM198" s="58"/>
      <c r="WSN198" s="58"/>
      <c r="WSO198" s="58"/>
      <c r="WSP198" s="58"/>
      <c r="WSQ198" s="58"/>
      <c r="WSR198" s="58"/>
      <c r="WSS198" s="58"/>
      <c r="WST198" s="58"/>
      <c r="WSU198" s="58"/>
      <c r="WSV198" s="58"/>
      <c r="WSW198" s="58"/>
      <c r="WSX198" s="58"/>
      <c r="WSY198" s="58"/>
      <c r="WSZ198" s="58"/>
      <c r="WTA198" s="58"/>
      <c r="WTB198" s="58"/>
      <c r="WTC198" s="58"/>
      <c r="WTD198" s="58"/>
      <c r="WTE198" s="58"/>
      <c r="WTF198" s="58"/>
      <c r="WTG198" s="58"/>
      <c r="WTH198" s="58"/>
      <c r="WTI198" s="58"/>
      <c r="WTJ198" s="58"/>
      <c r="WTK198" s="58"/>
      <c r="WTL198" s="58"/>
      <c r="WTM198" s="58"/>
      <c r="WTN198" s="58"/>
      <c r="WTO198" s="58"/>
      <c r="WTP198" s="58"/>
      <c r="WTQ198" s="58"/>
      <c r="WTR198" s="58"/>
      <c r="WTS198" s="58"/>
      <c r="WTT198" s="58"/>
      <c r="WTU198" s="58"/>
      <c r="WTV198" s="58"/>
      <c r="WTW198" s="58"/>
      <c r="WTX198" s="58"/>
      <c r="WTY198" s="58"/>
      <c r="WTZ198" s="58"/>
      <c r="WUA198" s="58"/>
      <c r="WUB198" s="58"/>
      <c r="WUC198" s="58"/>
      <c r="WUD198" s="58"/>
      <c r="WUE198" s="58"/>
      <c r="WUF198" s="58"/>
      <c r="WUG198" s="58"/>
      <c r="WUH198" s="58"/>
      <c r="WUI198" s="58"/>
      <c r="WUJ198" s="58"/>
      <c r="WUK198" s="58"/>
      <c r="WUL198" s="58"/>
      <c r="WUM198" s="58"/>
      <c r="WUN198" s="58"/>
      <c r="WUO198" s="58"/>
      <c r="WUP198" s="58"/>
      <c r="WUQ198" s="58"/>
      <c r="WUR198" s="58"/>
      <c r="WUS198" s="58"/>
      <c r="WUT198" s="58"/>
      <c r="WUU198" s="58"/>
      <c r="WUV198" s="58"/>
      <c r="WUW198" s="58"/>
      <c r="WUX198" s="58"/>
      <c r="WUY198" s="58"/>
      <c r="WUZ198" s="58"/>
      <c r="WVA198" s="58"/>
      <c r="WVB198" s="58"/>
      <c r="WVC198" s="58"/>
      <c r="WVD198" s="58"/>
      <c r="WVE198" s="58"/>
      <c r="WVF198" s="58"/>
      <c r="WVG198" s="58"/>
      <c r="WVH198" s="58"/>
      <c r="WVI198" s="58"/>
      <c r="WVJ198" s="58"/>
      <c r="WVK198" s="58"/>
      <c r="WVL198" s="58"/>
      <c r="WVM198" s="58"/>
      <c r="WVN198" s="58"/>
      <c r="WVO198" s="58"/>
      <c r="WVP198" s="58"/>
      <c r="WVQ198" s="58"/>
      <c r="WVR198" s="58"/>
      <c r="WVS198" s="58"/>
      <c r="WVT198" s="58"/>
      <c r="WVU198" s="58"/>
      <c r="WVV198" s="58"/>
      <c r="WVW198" s="58"/>
      <c r="WVX198" s="58"/>
      <c r="WVY198" s="58"/>
      <c r="WVZ198" s="58"/>
      <c r="WWA198" s="58"/>
      <c r="WWB198" s="58"/>
      <c r="WWC198" s="58"/>
      <c r="WWD198" s="58"/>
      <c r="WWE198" s="58"/>
      <c r="WWF198" s="58"/>
      <c r="WWG198" s="58"/>
      <c r="WWH198" s="58"/>
      <c r="WWI198" s="58"/>
      <c r="WWJ198" s="58"/>
      <c r="WWK198" s="58"/>
      <c r="WWL198" s="58"/>
      <c r="WWM198" s="58"/>
      <c r="WWN198" s="58"/>
      <c r="WWO198" s="58"/>
      <c r="WWP198" s="58"/>
      <c r="WWQ198" s="58"/>
      <c r="WWR198" s="58"/>
      <c r="WWS198" s="58"/>
      <c r="WWT198" s="58"/>
      <c r="WWU198" s="58"/>
      <c r="WWV198" s="58"/>
      <c r="WWW198" s="58"/>
      <c r="WWX198" s="58"/>
      <c r="WWY198" s="58"/>
      <c r="WWZ198" s="58"/>
      <c r="WXA198" s="58"/>
      <c r="WXB198" s="58"/>
      <c r="WXC198" s="58"/>
      <c r="WXD198" s="58"/>
      <c r="WXE198" s="58"/>
      <c r="WXF198" s="58"/>
      <c r="WXG198" s="58"/>
      <c r="WXH198" s="58"/>
      <c r="WXI198" s="58"/>
      <c r="WXJ198" s="58"/>
      <c r="WXK198" s="58"/>
      <c r="WXL198" s="58"/>
      <c r="WXM198" s="58"/>
      <c r="WXN198" s="58"/>
      <c r="WXO198" s="58"/>
      <c r="WXP198" s="58"/>
      <c r="WXQ198" s="58"/>
      <c r="WXR198" s="58"/>
      <c r="WXS198" s="58"/>
      <c r="WXT198" s="58"/>
      <c r="WXU198" s="58"/>
      <c r="WXV198" s="58"/>
      <c r="WXW198" s="58"/>
      <c r="WXX198" s="58"/>
      <c r="WXY198" s="58"/>
      <c r="WXZ198" s="58"/>
      <c r="WYA198" s="58"/>
      <c r="WYB198" s="58"/>
      <c r="WYC198" s="58"/>
      <c r="WYD198" s="58"/>
      <c r="WYE198" s="58"/>
      <c r="WYF198" s="58"/>
      <c r="WYG198" s="58"/>
      <c r="WYH198" s="58"/>
      <c r="WYI198" s="58"/>
      <c r="WYJ198" s="58"/>
      <c r="WYK198" s="58"/>
      <c r="WYL198" s="58"/>
      <c r="WYM198" s="58"/>
      <c r="WYN198" s="58"/>
      <c r="WYO198" s="58"/>
      <c r="WYP198" s="58"/>
      <c r="WYQ198" s="58"/>
      <c r="WYR198" s="58"/>
      <c r="WYS198" s="58"/>
      <c r="WYT198" s="58"/>
      <c r="WYU198" s="58"/>
      <c r="WYV198" s="58"/>
      <c r="WYW198" s="58"/>
      <c r="WYX198" s="58"/>
      <c r="WYY198" s="58"/>
      <c r="WYZ198" s="58"/>
      <c r="WZA198" s="58"/>
      <c r="WZB198" s="58"/>
      <c r="WZC198" s="58"/>
      <c r="WZD198" s="58"/>
      <c r="WZE198" s="58"/>
      <c r="WZF198" s="58"/>
      <c r="WZG198" s="58"/>
      <c r="WZH198" s="58"/>
      <c r="WZI198" s="58"/>
      <c r="WZJ198" s="58"/>
      <c r="WZK198" s="58"/>
      <c r="WZL198" s="58"/>
      <c r="WZM198" s="58"/>
      <c r="WZN198" s="58"/>
      <c r="WZO198" s="58"/>
      <c r="WZP198" s="58"/>
      <c r="WZQ198" s="58"/>
      <c r="WZR198" s="58"/>
      <c r="WZS198" s="58"/>
      <c r="WZT198" s="58"/>
      <c r="WZU198" s="58"/>
      <c r="WZV198" s="58"/>
      <c r="WZW198" s="58"/>
      <c r="WZX198" s="58"/>
      <c r="WZY198" s="58"/>
      <c r="WZZ198" s="58"/>
      <c r="XAA198" s="58"/>
      <c r="XAB198" s="58"/>
      <c r="XAC198" s="58"/>
      <c r="XAD198" s="58"/>
      <c r="XAE198" s="58"/>
      <c r="XAF198" s="58"/>
      <c r="XAG198" s="58"/>
      <c r="XAH198" s="58"/>
      <c r="XAI198" s="58"/>
      <c r="XAJ198" s="58"/>
      <c r="XAK198" s="58"/>
      <c r="XAL198" s="58"/>
      <c r="XAM198" s="58"/>
      <c r="XAN198" s="58"/>
      <c r="XAO198" s="58"/>
      <c r="XAP198" s="58"/>
      <c r="XAQ198" s="58"/>
      <c r="XAR198" s="58"/>
      <c r="XAS198" s="58"/>
      <c r="XAT198" s="58"/>
      <c r="XAU198" s="58"/>
      <c r="XAV198" s="58"/>
      <c r="XAW198" s="58"/>
      <c r="XAX198" s="58"/>
      <c r="XAY198" s="58"/>
      <c r="XAZ198" s="58"/>
      <c r="XBA198" s="58"/>
      <c r="XBB198" s="58"/>
      <c r="XBC198" s="58"/>
      <c r="XBD198" s="58"/>
      <c r="XBE198" s="58"/>
      <c r="XBF198" s="58"/>
      <c r="XBG198" s="58"/>
      <c r="XBH198" s="58"/>
      <c r="XBI198" s="58"/>
      <c r="XBJ198" s="58"/>
      <c r="XBK198" s="58"/>
      <c r="XBL198" s="58"/>
      <c r="XBM198" s="58"/>
      <c r="XBN198" s="58"/>
      <c r="XBO198" s="58"/>
      <c r="XBP198" s="58"/>
      <c r="XBQ198" s="58"/>
      <c r="XBR198" s="58"/>
      <c r="XBS198" s="58"/>
      <c r="XBT198" s="58"/>
      <c r="XBU198" s="58"/>
      <c r="XBV198" s="58"/>
      <c r="XBW198" s="58"/>
      <c r="XBX198" s="58"/>
      <c r="XBY198" s="58"/>
      <c r="XBZ198" s="58"/>
      <c r="XCA198" s="58"/>
      <c r="XCB198" s="58"/>
      <c r="XCC198" s="58"/>
      <c r="XCD198" s="58"/>
      <c r="XCE198" s="58"/>
      <c r="XCF198" s="58"/>
      <c r="XCG198" s="58"/>
      <c r="XCH198" s="58"/>
      <c r="XCI198" s="58"/>
      <c r="XCJ198" s="58"/>
      <c r="XCK198" s="58"/>
      <c r="XCL198" s="58"/>
      <c r="XCM198" s="58"/>
      <c r="XCN198" s="58"/>
      <c r="XCO198" s="58"/>
      <c r="XCP198" s="58"/>
      <c r="XCQ198" s="58"/>
      <c r="XCR198" s="58"/>
      <c r="XCS198" s="58"/>
      <c r="XCT198" s="58"/>
      <c r="XCU198" s="58"/>
      <c r="XCV198" s="58"/>
      <c r="XCW198" s="58"/>
      <c r="XCX198" s="58"/>
      <c r="XCY198" s="58"/>
      <c r="XCZ198" s="58"/>
      <c r="XDA198" s="58"/>
      <c r="XDB198" s="58"/>
      <c r="XDC198" s="58"/>
      <c r="XDD198" s="58"/>
      <c r="XDE198" s="58"/>
      <c r="XDF198" s="58"/>
      <c r="XDG198" s="58"/>
      <c r="XDH198" s="58"/>
      <c r="XDI198" s="58"/>
      <c r="XDJ198" s="58"/>
      <c r="XDK198" s="58"/>
      <c r="XDL198" s="58"/>
      <c r="XDM198" s="58"/>
      <c r="XDN198" s="58"/>
      <c r="XDO198" s="58"/>
      <c r="XDP198" s="58"/>
      <c r="XDQ198" s="58"/>
      <c r="XDR198" s="58"/>
      <c r="XDS198" s="58"/>
      <c r="XDT198" s="58"/>
      <c r="XDU198" s="58"/>
      <c r="XDV198" s="58"/>
      <c r="XDW198" s="58"/>
      <c r="XDX198" s="58"/>
      <c r="XDY198" s="58"/>
      <c r="XDZ198" s="58"/>
      <c r="XEA198" s="58"/>
      <c r="XEB198" s="58"/>
      <c r="XEC198" s="58"/>
      <c r="XED198" s="58"/>
      <c r="XEE198" s="58"/>
      <c r="XEF198" s="58"/>
      <c r="XEG198" s="58"/>
      <c r="XEH198" s="58"/>
      <c r="XEI198" s="58"/>
      <c r="XEJ198" s="58"/>
      <c r="XEK198" s="58"/>
      <c r="XEL198" s="58"/>
      <c r="XEM198" s="58"/>
      <c r="XEN198" s="58"/>
      <c r="XEO198" s="58"/>
      <c r="XEP198" s="58"/>
      <c r="XEQ198" s="58"/>
      <c r="XER198" s="58"/>
      <c r="XES198" s="58"/>
      <c r="XET198" s="58"/>
      <c r="XEU198" s="58"/>
      <c r="XEV198" s="58"/>
      <c r="XEW198" s="58"/>
      <c r="XEX198" s="58"/>
      <c r="XEY198" s="58"/>
      <c r="XEZ198" s="58"/>
      <c r="XFA198" s="58"/>
      <c r="XFB198" s="58"/>
      <c r="XFC198" s="58"/>
    </row>
    <row r="199" spans="1:16383" s="75" customFormat="1">
      <c r="A199" s="58" t="s">
        <v>463</v>
      </c>
      <c r="B199" s="58" t="s">
        <v>768</v>
      </c>
      <c r="C199" s="58" t="s">
        <v>464</v>
      </c>
      <c r="D199" s="68">
        <v>43830</v>
      </c>
      <c r="E199" s="9">
        <v>0.2</v>
      </c>
      <c r="F199" s="69" t="b">
        <v>1</v>
      </c>
      <c r="G199" s="58" t="s">
        <v>138</v>
      </c>
      <c r="H199" s="58" t="s">
        <v>64</v>
      </c>
      <c r="I199" s="58" t="s">
        <v>192</v>
      </c>
      <c r="J199" s="58" t="s">
        <v>155</v>
      </c>
      <c r="K199" s="68">
        <v>44255</v>
      </c>
      <c r="L199" s="70">
        <v>464.71328060000002</v>
      </c>
      <c r="M199" s="58" t="s">
        <v>176</v>
      </c>
      <c r="N199" s="69"/>
      <c r="O199" s="69" t="b">
        <v>1</v>
      </c>
      <c r="P199" s="69" t="b">
        <v>1</v>
      </c>
      <c r="Q199" s="69" t="b">
        <v>1</v>
      </c>
      <c r="R199" s="69" t="b">
        <v>1</v>
      </c>
      <c r="S199" s="69" t="b">
        <v>1</v>
      </c>
      <c r="T199" s="69" t="b">
        <v>1</v>
      </c>
      <c r="U199" s="58" t="s">
        <v>768</v>
      </c>
      <c r="V199" s="58" t="s">
        <v>463</v>
      </c>
      <c r="W199" s="58" t="s">
        <v>768</v>
      </c>
      <c r="X199" s="58" t="s">
        <v>463</v>
      </c>
      <c r="Y199" s="58" t="s">
        <v>2005</v>
      </c>
      <c r="Z199" s="58" t="s">
        <v>463</v>
      </c>
      <c r="AA199" s="58" t="s">
        <v>768</v>
      </c>
      <c r="AB199" s="58" t="s">
        <v>3305</v>
      </c>
      <c r="AC199" s="58" t="s">
        <v>4099</v>
      </c>
      <c r="AD199" s="68">
        <v>44253</v>
      </c>
      <c r="AE199" s="70">
        <v>5208409</v>
      </c>
      <c r="AF199" s="58" t="str">
        <f t="shared" si="32"/>
        <v>Jour</v>
      </c>
      <c r="AG199" s="58" t="str">
        <f t="shared" si="33"/>
        <v>LU0446734104</v>
      </c>
      <c r="AH199" s="58" t="str">
        <f t="shared" si="33"/>
        <v>10461006</v>
      </c>
    </row>
    <row r="200" spans="1:16383" s="75" customFormat="1">
      <c r="A200" s="58" t="s">
        <v>5432</v>
      </c>
      <c r="B200" s="58" t="s">
        <v>5433</v>
      </c>
      <c r="C200" s="58" t="s">
        <v>4214</v>
      </c>
      <c r="D200" s="68">
        <v>43830</v>
      </c>
      <c r="E200" s="9">
        <v>0.3</v>
      </c>
      <c r="F200" s="69" t="b">
        <v>1</v>
      </c>
      <c r="G200" s="58" t="s">
        <v>138</v>
      </c>
      <c r="H200" s="58" t="s">
        <v>64</v>
      </c>
      <c r="I200" s="58" t="s">
        <v>192</v>
      </c>
      <c r="J200" s="58" t="s">
        <v>155</v>
      </c>
      <c r="K200" s="68"/>
      <c r="L200" s="70"/>
      <c r="M200" s="58" t="s">
        <v>166</v>
      </c>
      <c r="N200" s="69"/>
      <c r="O200" s="69" t="b">
        <v>1</v>
      </c>
      <c r="P200" s="69" t="b">
        <v>1</v>
      </c>
      <c r="Q200" s="69" t="b">
        <v>1</v>
      </c>
      <c r="R200" s="69" t="b">
        <v>1</v>
      </c>
      <c r="S200" s="69" t="b">
        <v>1</v>
      </c>
      <c r="T200" s="69" t="b">
        <v>1</v>
      </c>
      <c r="U200" s="58" t="s">
        <v>5433</v>
      </c>
      <c r="V200" s="58" t="s">
        <v>5432</v>
      </c>
      <c r="W200" s="58" t="s">
        <v>5433</v>
      </c>
      <c r="X200" s="58" t="s">
        <v>5432</v>
      </c>
      <c r="Y200" s="58" t="s">
        <v>2005</v>
      </c>
      <c r="Z200" s="58" t="s">
        <v>5432</v>
      </c>
      <c r="AA200" s="58" t="s">
        <v>5433</v>
      </c>
      <c r="AB200" s="58" t="s">
        <v>3305</v>
      </c>
      <c r="AC200" s="58" t="s">
        <v>4099</v>
      </c>
      <c r="AD200" s="68">
        <v>44116</v>
      </c>
      <c r="AE200" s="70">
        <v>2171939</v>
      </c>
      <c r="AF200" s="58" t="str">
        <f t="shared" si="32"/>
        <v>Jour</v>
      </c>
      <c r="AG200" s="58" t="str">
        <f t="shared" si="33"/>
        <v>LU0977260941</v>
      </c>
      <c r="AH200" s="58" t="str">
        <f t="shared" si="33"/>
        <v>22491970</v>
      </c>
    </row>
    <row r="201" spans="1:16383" s="75" customFormat="1">
      <c r="A201" s="58" t="s">
        <v>4805</v>
      </c>
      <c r="B201" s="58" t="s">
        <v>4806</v>
      </c>
      <c r="C201" s="58" t="s">
        <v>4807</v>
      </c>
      <c r="D201" s="68">
        <v>43830</v>
      </c>
      <c r="E201" s="9">
        <v>0.3</v>
      </c>
      <c r="F201" s="69" t="b">
        <v>1</v>
      </c>
      <c r="G201" s="58" t="s">
        <v>138</v>
      </c>
      <c r="H201" s="58" t="s">
        <v>68</v>
      </c>
      <c r="I201" s="58" t="s">
        <v>192</v>
      </c>
      <c r="J201" s="58" t="s">
        <v>155</v>
      </c>
      <c r="K201" s="68"/>
      <c r="L201" s="70"/>
      <c r="M201" s="58" t="s">
        <v>166</v>
      </c>
      <c r="N201" s="69"/>
      <c r="O201" s="69" t="b">
        <v>1</v>
      </c>
      <c r="P201" s="69" t="b">
        <v>1</v>
      </c>
      <c r="Q201" s="69" t="b">
        <v>1</v>
      </c>
      <c r="R201" s="69" t="b">
        <v>1</v>
      </c>
      <c r="S201" s="69" t="b">
        <v>1</v>
      </c>
      <c r="T201" s="69" t="b">
        <v>1</v>
      </c>
      <c r="U201" s="58" t="s">
        <v>4806</v>
      </c>
      <c r="V201" s="58" t="s">
        <v>4805</v>
      </c>
      <c r="W201" s="58" t="s">
        <v>4806</v>
      </c>
      <c r="X201" s="58" t="s">
        <v>4805</v>
      </c>
      <c r="Y201" s="58" t="s">
        <v>2005</v>
      </c>
      <c r="Z201" s="58" t="s">
        <v>4805</v>
      </c>
      <c r="AA201" s="58" t="s">
        <v>4806</v>
      </c>
      <c r="AB201" s="58" t="s">
        <v>3305</v>
      </c>
      <c r="AC201" s="58" t="s">
        <v>4099</v>
      </c>
      <c r="AD201" s="68">
        <v>44116</v>
      </c>
      <c r="AE201" s="70">
        <v>855054</v>
      </c>
      <c r="AF201" s="58" t="str">
        <f t="shared" si="32"/>
        <v>Jour</v>
      </c>
      <c r="AG201" s="58" t="str">
        <f t="shared" si="33"/>
        <v>LU0977261089</v>
      </c>
      <c r="AH201" s="58" t="str">
        <f t="shared" si="33"/>
        <v>22491986</v>
      </c>
    </row>
    <row r="202" spans="1:16383" s="75" customFormat="1">
      <c r="A202" s="58" t="s">
        <v>5281</v>
      </c>
      <c r="B202" s="58" t="s">
        <v>5434</v>
      </c>
      <c r="C202" s="58" t="s">
        <v>5435</v>
      </c>
      <c r="D202" s="68"/>
      <c r="E202" s="9"/>
      <c r="F202" s="69" t="b">
        <v>1</v>
      </c>
      <c r="G202" s="58" t="s">
        <v>138</v>
      </c>
      <c r="H202" s="58" t="s">
        <v>64</v>
      </c>
      <c r="I202" s="58" t="s">
        <v>192</v>
      </c>
      <c r="J202" s="58" t="s">
        <v>155</v>
      </c>
      <c r="K202" s="68">
        <v>44255</v>
      </c>
      <c r="L202" s="70">
        <v>1658.6360523999999</v>
      </c>
      <c r="M202" s="58" t="s">
        <v>166</v>
      </c>
      <c r="N202" s="69"/>
      <c r="O202" s="69"/>
      <c r="P202" s="69"/>
      <c r="Q202" s="69"/>
      <c r="R202" s="69"/>
      <c r="S202" s="69"/>
      <c r="T202" s="69"/>
      <c r="U202" s="58" t="s">
        <v>5434</v>
      </c>
      <c r="V202" s="58" t="s">
        <v>5281</v>
      </c>
      <c r="W202" s="58" t="s">
        <v>5434</v>
      </c>
      <c r="X202" s="58" t="s">
        <v>5281</v>
      </c>
      <c r="Y202" s="58" t="s">
        <v>2005</v>
      </c>
      <c r="Z202" s="58" t="s">
        <v>5281</v>
      </c>
      <c r="AA202" s="58" t="s">
        <v>5434</v>
      </c>
      <c r="AB202" s="58" t="s">
        <v>3305</v>
      </c>
      <c r="AC202" s="58" t="s">
        <v>4099</v>
      </c>
      <c r="AD202" s="68">
        <v>44253</v>
      </c>
      <c r="AE202" s="70">
        <v>12064145</v>
      </c>
      <c r="AF202" s="58" t="str">
        <f t="shared" si="32"/>
        <v>Jour</v>
      </c>
      <c r="AG202" s="58" t="str">
        <f t="shared" si="33"/>
        <v>LU1169830103</v>
      </c>
      <c r="AH202" s="58" t="str">
        <f t="shared" si="33"/>
        <v>26688077</v>
      </c>
    </row>
    <row r="203" spans="1:16383" s="75" customFormat="1">
      <c r="A203" s="58" t="s">
        <v>5171</v>
      </c>
      <c r="B203" s="58"/>
      <c r="C203" s="58" t="s">
        <v>5184</v>
      </c>
      <c r="D203" s="68">
        <v>43993</v>
      </c>
      <c r="E203" s="9">
        <v>0.3</v>
      </c>
      <c r="F203" s="69" t="b">
        <v>1</v>
      </c>
      <c r="G203" s="58" t="s">
        <v>138</v>
      </c>
      <c r="H203" s="58" t="s">
        <v>68</v>
      </c>
      <c r="I203" s="58" t="s">
        <v>192</v>
      </c>
      <c r="J203" s="58" t="s">
        <v>155</v>
      </c>
      <c r="K203" s="68">
        <v>44255</v>
      </c>
      <c r="L203" s="70">
        <v>1658.6360523999999</v>
      </c>
      <c r="M203" s="58" t="s">
        <v>166</v>
      </c>
      <c r="N203" s="69"/>
      <c r="O203" s="69" t="b">
        <v>1</v>
      </c>
      <c r="P203" s="69" t="b">
        <v>1</v>
      </c>
      <c r="Q203" s="69" t="b">
        <v>1</v>
      </c>
      <c r="R203" s="69" t="b">
        <v>1</v>
      </c>
      <c r="S203" s="69"/>
      <c r="T203" s="69"/>
      <c r="U203" s="58"/>
      <c r="V203" s="58" t="s">
        <v>5171</v>
      </c>
      <c r="W203" s="58"/>
      <c r="X203" s="58" t="s">
        <v>5171</v>
      </c>
      <c r="Y203" s="58" t="s">
        <v>2005</v>
      </c>
      <c r="Z203" s="58" t="s">
        <v>5171</v>
      </c>
      <c r="AA203" s="58"/>
      <c r="AB203" s="58" t="s">
        <v>3305</v>
      </c>
      <c r="AC203" s="58" t="s">
        <v>4099</v>
      </c>
      <c r="AD203" s="68">
        <v>44253</v>
      </c>
      <c r="AE203" s="70">
        <v>5300467</v>
      </c>
      <c r="AF203" s="58" t="str">
        <f t="shared" si="32"/>
        <v>Jour</v>
      </c>
      <c r="AG203" s="58" t="str">
        <f t="shared" si="33"/>
        <v>LU1169830368</v>
      </c>
      <c r="AH203" s="58">
        <f t="shared" si="33"/>
        <v>0</v>
      </c>
    </row>
    <row r="204" spans="1:16383" s="75" customFormat="1">
      <c r="A204" s="58" t="s">
        <v>5319</v>
      </c>
      <c r="B204" s="58"/>
      <c r="C204" s="58" t="s">
        <v>5320</v>
      </c>
      <c r="D204" s="68">
        <v>43993</v>
      </c>
      <c r="E204" s="9">
        <v>0.3</v>
      </c>
      <c r="F204" s="69" t="b">
        <v>1</v>
      </c>
      <c r="G204" s="58" t="s">
        <v>138</v>
      </c>
      <c r="H204" s="58" t="s">
        <v>62</v>
      </c>
      <c r="I204" s="58" t="s">
        <v>192</v>
      </c>
      <c r="J204" s="58" t="s">
        <v>155</v>
      </c>
      <c r="K204" s="68">
        <v>44255</v>
      </c>
      <c r="L204" s="70">
        <v>1600.7903366</v>
      </c>
      <c r="M204" s="58" t="s">
        <v>166</v>
      </c>
      <c r="N204" s="69"/>
      <c r="O204" s="69"/>
      <c r="P204" s="69"/>
      <c r="Q204" s="69"/>
      <c r="R204" s="69"/>
      <c r="S204" s="69"/>
      <c r="T204" s="69"/>
      <c r="U204" s="58"/>
      <c r="V204" s="58" t="s">
        <v>5319</v>
      </c>
      <c r="W204" s="58"/>
      <c r="X204" s="58" t="s">
        <v>5319</v>
      </c>
      <c r="Y204" s="58" t="s">
        <v>2005</v>
      </c>
      <c r="Z204" s="58" t="s">
        <v>5319</v>
      </c>
      <c r="AA204" s="58"/>
      <c r="AB204" s="58" t="s">
        <v>3305</v>
      </c>
      <c r="AC204" s="58" t="s">
        <v>4099</v>
      </c>
      <c r="AD204" s="68">
        <v>44253</v>
      </c>
      <c r="AE204" s="70">
        <v>2574345</v>
      </c>
      <c r="AF204" s="58" t="str">
        <f t="shared" si="32"/>
        <v>Jour</v>
      </c>
      <c r="AG204" s="58" t="str">
        <f t="shared" si="33"/>
        <v>LU1169820997</v>
      </c>
      <c r="AH204" s="58">
        <f t="shared" si="33"/>
        <v>0</v>
      </c>
    </row>
    <row r="205" spans="1:16383" s="75" customFormat="1">
      <c r="A205" s="58" t="s">
        <v>4196</v>
      </c>
      <c r="B205" s="58" t="s">
        <v>4197</v>
      </c>
      <c r="C205" s="58" t="s">
        <v>4198</v>
      </c>
      <c r="D205" s="68">
        <v>43861</v>
      </c>
      <c r="E205" s="9">
        <v>0.25</v>
      </c>
      <c r="F205" s="69" t="b">
        <v>1</v>
      </c>
      <c r="G205" s="58" t="s">
        <v>138</v>
      </c>
      <c r="H205" s="58" t="s">
        <v>62</v>
      </c>
      <c r="I205" s="58" t="s">
        <v>192</v>
      </c>
      <c r="J205" s="58" t="s">
        <v>168</v>
      </c>
      <c r="K205" s="68">
        <v>44255</v>
      </c>
      <c r="L205" s="70">
        <v>1578.1115457000001</v>
      </c>
      <c r="M205" s="58" t="s">
        <v>166</v>
      </c>
      <c r="N205" s="69"/>
      <c r="O205" s="69" t="b">
        <v>1</v>
      </c>
      <c r="P205" s="69"/>
      <c r="Q205" s="69" t="b">
        <v>1</v>
      </c>
      <c r="R205" s="69" t="b">
        <v>1</v>
      </c>
      <c r="S205" s="69" t="b">
        <v>1</v>
      </c>
      <c r="T205" s="69" t="b">
        <v>1</v>
      </c>
      <c r="U205" s="58" t="s">
        <v>4197</v>
      </c>
      <c r="V205" s="58" t="s">
        <v>4196</v>
      </c>
      <c r="W205" s="58" t="s">
        <v>4197</v>
      </c>
      <c r="X205" s="58" t="s">
        <v>4196</v>
      </c>
      <c r="Y205" s="58" t="s">
        <v>2005</v>
      </c>
      <c r="Z205" s="58" t="s">
        <v>4196</v>
      </c>
      <c r="AA205" s="58" t="s">
        <v>4197</v>
      </c>
      <c r="AB205" s="58" t="s">
        <v>3305</v>
      </c>
      <c r="AC205" s="58" t="s">
        <v>4101</v>
      </c>
      <c r="AD205" s="68">
        <v>44253</v>
      </c>
      <c r="AE205" s="70">
        <v>8456898</v>
      </c>
      <c r="AF205" s="58" t="str">
        <f t="shared" si="32"/>
        <v>Jour</v>
      </c>
      <c r="AG205" s="58" t="str">
        <f t="shared" si="33"/>
        <v>LU1484800955</v>
      </c>
      <c r="AH205" s="58" t="str">
        <f t="shared" si="33"/>
        <v>34159519</v>
      </c>
    </row>
    <row r="206" spans="1:16383" s="75" customFormat="1">
      <c r="A206" s="58" t="s">
        <v>4643</v>
      </c>
      <c r="B206" s="58" t="s">
        <v>4644</v>
      </c>
      <c r="C206" s="58" t="s">
        <v>4645</v>
      </c>
      <c r="D206" s="68">
        <v>43861</v>
      </c>
      <c r="E206" s="9">
        <v>0.2</v>
      </c>
      <c r="F206" s="69" t="b">
        <v>1</v>
      </c>
      <c r="G206" s="58" t="s">
        <v>138</v>
      </c>
      <c r="H206" s="58" t="s">
        <v>64</v>
      </c>
      <c r="I206" s="58" t="s">
        <v>192</v>
      </c>
      <c r="J206" s="58" t="s">
        <v>168</v>
      </c>
      <c r="K206" s="68">
        <v>44255</v>
      </c>
      <c r="L206" s="70">
        <v>1578.1115457000001</v>
      </c>
      <c r="M206" s="58" t="s">
        <v>166</v>
      </c>
      <c r="N206" s="69"/>
      <c r="O206" s="69" t="b">
        <v>1</v>
      </c>
      <c r="P206" s="69"/>
      <c r="Q206" s="69" t="b">
        <v>1</v>
      </c>
      <c r="R206" s="69" t="b">
        <v>1</v>
      </c>
      <c r="S206" s="69" t="b">
        <v>1</v>
      </c>
      <c r="T206" s="69" t="b">
        <v>1</v>
      </c>
      <c r="U206" s="58" t="s">
        <v>4644</v>
      </c>
      <c r="V206" s="58" t="s">
        <v>4643</v>
      </c>
      <c r="W206" s="58" t="s">
        <v>4644</v>
      </c>
      <c r="X206" s="58" t="s">
        <v>4643</v>
      </c>
      <c r="Y206" s="58" t="s">
        <v>2005</v>
      </c>
      <c r="Z206" s="58" t="s">
        <v>4643</v>
      </c>
      <c r="AA206" s="58" t="s">
        <v>4644</v>
      </c>
      <c r="AB206" s="58" t="s">
        <v>3305</v>
      </c>
      <c r="AC206" s="58" t="s">
        <v>4101</v>
      </c>
      <c r="AD206" s="68">
        <v>44253</v>
      </c>
      <c r="AE206" s="70">
        <v>22727893</v>
      </c>
      <c r="AF206" s="58" t="str">
        <f t="shared" si="32"/>
        <v>Jour</v>
      </c>
      <c r="AG206" s="58" t="str">
        <f t="shared" si="33"/>
        <v>LU1484799843</v>
      </c>
      <c r="AH206" s="58" t="str">
        <f t="shared" si="33"/>
        <v>34159505</v>
      </c>
    </row>
    <row r="207" spans="1:16383" s="75" customFormat="1">
      <c r="A207" s="58" t="s">
        <v>4677</v>
      </c>
      <c r="B207" s="58" t="s">
        <v>4678</v>
      </c>
      <c r="C207" s="58" t="s">
        <v>4679</v>
      </c>
      <c r="D207" s="68">
        <v>43861</v>
      </c>
      <c r="E207" s="9">
        <v>0.18</v>
      </c>
      <c r="F207" s="69" t="b">
        <v>1</v>
      </c>
      <c r="G207" s="58" t="s">
        <v>138</v>
      </c>
      <c r="H207" s="58" t="s">
        <v>68</v>
      </c>
      <c r="I207" s="58" t="s">
        <v>192</v>
      </c>
      <c r="J207" s="58" t="s">
        <v>168</v>
      </c>
      <c r="K207" s="68">
        <v>44255</v>
      </c>
      <c r="L207" s="70">
        <v>932.9048305</v>
      </c>
      <c r="M207" s="58" t="s">
        <v>166</v>
      </c>
      <c r="N207" s="69"/>
      <c r="O207" s="69" t="b">
        <v>1</v>
      </c>
      <c r="P207" s="69"/>
      <c r="Q207" s="69" t="b">
        <v>1</v>
      </c>
      <c r="R207" s="69" t="b">
        <v>1</v>
      </c>
      <c r="S207" s="69" t="b">
        <v>1</v>
      </c>
      <c r="T207" s="69" t="b">
        <v>1</v>
      </c>
      <c r="U207" s="58" t="s">
        <v>4678</v>
      </c>
      <c r="V207" s="58" t="s">
        <v>4677</v>
      </c>
      <c r="W207" s="58" t="s">
        <v>4678</v>
      </c>
      <c r="X207" s="58" t="s">
        <v>4677</v>
      </c>
      <c r="Y207" s="58" t="s">
        <v>2005</v>
      </c>
      <c r="Z207" s="58" t="s">
        <v>4677</v>
      </c>
      <c r="AA207" s="58" t="s">
        <v>4678</v>
      </c>
      <c r="AB207" s="58" t="s">
        <v>3305</v>
      </c>
      <c r="AC207" s="58" t="s">
        <v>4101</v>
      </c>
      <c r="AD207" s="68">
        <v>44253</v>
      </c>
      <c r="AE207" s="70">
        <v>5048025</v>
      </c>
      <c r="AF207" s="58" t="str">
        <f t="shared" si="32"/>
        <v>Jour</v>
      </c>
      <c r="AG207" s="58" t="str">
        <f t="shared" si="33"/>
        <v>LU1048316720</v>
      </c>
      <c r="AH207" s="58" t="str">
        <f t="shared" si="33"/>
        <v>24022469</v>
      </c>
    </row>
    <row r="208" spans="1:16383" s="75" customFormat="1">
      <c r="A208" s="58" t="s">
        <v>4658</v>
      </c>
      <c r="B208" s="58" t="s">
        <v>4659</v>
      </c>
      <c r="C208" s="58" t="s">
        <v>4660</v>
      </c>
      <c r="D208" s="68">
        <v>43861</v>
      </c>
      <c r="E208" s="9">
        <v>0.23</v>
      </c>
      <c r="F208" s="69" t="b">
        <v>1</v>
      </c>
      <c r="G208" s="58" t="s">
        <v>138</v>
      </c>
      <c r="H208" s="58" t="s">
        <v>62</v>
      </c>
      <c r="I208" s="58" t="s">
        <v>192</v>
      </c>
      <c r="J208" s="58" t="s">
        <v>168</v>
      </c>
      <c r="K208" s="68">
        <v>44255</v>
      </c>
      <c r="L208" s="70">
        <v>932.9048305</v>
      </c>
      <c r="M208" s="58" t="s">
        <v>166</v>
      </c>
      <c r="N208" s="69"/>
      <c r="O208" s="69" t="b">
        <v>1</v>
      </c>
      <c r="P208" s="69"/>
      <c r="Q208" s="69" t="b">
        <v>1</v>
      </c>
      <c r="R208" s="69" t="b">
        <v>1</v>
      </c>
      <c r="S208" s="69" t="b">
        <v>1</v>
      </c>
      <c r="T208" s="69" t="b">
        <v>1</v>
      </c>
      <c r="U208" s="58" t="s">
        <v>4659</v>
      </c>
      <c r="V208" s="58" t="s">
        <v>4658</v>
      </c>
      <c r="W208" s="58" t="s">
        <v>4659</v>
      </c>
      <c r="X208" s="58" t="s">
        <v>4658</v>
      </c>
      <c r="Y208" s="58" t="s">
        <v>2005</v>
      </c>
      <c r="Z208" s="58" t="s">
        <v>4658</v>
      </c>
      <c r="AA208" s="58" t="s">
        <v>4659</v>
      </c>
      <c r="AB208" s="58" t="s">
        <v>3305</v>
      </c>
      <c r="AC208" s="58" t="s">
        <v>4101</v>
      </c>
      <c r="AD208" s="68">
        <v>44253</v>
      </c>
      <c r="AE208" s="70">
        <v>4243323</v>
      </c>
      <c r="AF208" s="58" t="str">
        <f t="shared" si="32"/>
        <v>Jour</v>
      </c>
      <c r="AG208" s="58" t="str">
        <f t="shared" si="33"/>
        <v>LU1048317538</v>
      </c>
      <c r="AH208" s="58" t="str">
        <f t="shared" si="33"/>
        <v>24023151</v>
      </c>
    </row>
    <row r="209" spans="1:16383" s="75" customFormat="1">
      <c r="A209" s="58" t="s">
        <v>4661</v>
      </c>
      <c r="B209" s="58" t="s">
        <v>4662</v>
      </c>
      <c r="C209" s="58" t="s">
        <v>4663</v>
      </c>
      <c r="D209" s="68">
        <v>43861</v>
      </c>
      <c r="E209" s="9">
        <v>0.23</v>
      </c>
      <c r="F209" s="69" t="b">
        <v>1</v>
      </c>
      <c r="G209" s="58" t="s">
        <v>138</v>
      </c>
      <c r="H209" s="58" t="s">
        <v>64</v>
      </c>
      <c r="I209" s="58" t="s">
        <v>192</v>
      </c>
      <c r="J209" s="58" t="s">
        <v>168</v>
      </c>
      <c r="K209" s="68">
        <v>44255</v>
      </c>
      <c r="L209" s="70">
        <v>932.9048305</v>
      </c>
      <c r="M209" s="58" t="s">
        <v>166</v>
      </c>
      <c r="N209" s="69"/>
      <c r="O209" s="69" t="b">
        <v>1</v>
      </c>
      <c r="P209" s="69" t="b">
        <v>1</v>
      </c>
      <c r="Q209" s="69" t="b">
        <v>1</v>
      </c>
      <c r="R209" s="69" t="b">
        <v>1</v>
      </c>
      <c r="S209" s="69" t="b">
        <v>1</v>
      </c>
      <c r="T209" s="69" t="b">
        <v>1</v>
      </c>
      <c r="U209" s="58" t="s">
        <v>4662</v>
      </c>
      <c r="V209" s="58" t="s">
        <v>4661</v>
      </c>
      <c r="W209" s="58" t="s">
        <v>4662</v>
      </c>
      <c r="X209" s="58" t="s">
        <v>4661</v>
      </c>
      <c r="Y209" s="58" t="s">
        <v>2005</v>
      </c>
      <c r="Z209" s="58" t="s">
        <v>4661</v>
      </c>
      <c r="AA209" s="58" t="s">
        <v>4662</v>
      </c>
      <c r="AB209" s="58" t="s">
        <v>3305</v>
      </c>
      <c r="AC209" s="58" t="s">
        <v>4101</v>
      </c>
      <c r="AD209" s="68">
        <v>44253</v>
      </c>
      <c r="AE209" s="70">
        <v>24422093</v>
      </c>
      <c r="AF209" s="58" t="str">
        <f t="shared" si="32"/>
        <v>Jour</v>
      </c>
      <c r="AG209" s="58" t="str">
        <f t="shared" si="33"/>
        <v>LU1048317025</v>
      </c>
      <c r="AH209" s="58" t="str">
        <f t="shared" si="33"/>
        <v>24022504</v>
      </c>
    </row>
    <row r="210" spans="1:16383" s="75" customFormat="1">
      <c r="A210" s="58" t="s">
        <v>1076</v>
      </c>
      <c r="B210" s="58" t="s">
        <v>1077</v>
      </c>
      <c r="C210" s="58" t="s">
        <v>2430</v>
      </c>
      <c r="D210" s="68">
        <v>43830</v>
      </c>
      <c r="E210" s="9">
        <v>0.12</v>
      </c>
      <c r="F210" s="69" t="b">
        <v>1</v>
      </c>
      <c r="G210" s="58" t="s">
        <v>138</v>
      </c>
      <c r="H210" s="58" t="s">
        <v>68</v>
      </c>
      <c r="I210" s="58" t="s">
        <v>192</v>
      </c>
      <c r="J210" s="58" t="s">
        <v>168</v>
      </c>
      <c r="K210" s="68">
        <v>44255</v>
      </c>
      <c r="L210" s="70">
        <v>80.7543747</v>
      </c>
      <c r="M210" s="58" t="s">
        <v>176</v>
      </c>
      <c r="N210" s="69"/>
      <c r="O210" s="69" t="b">
        <v>1</v>
      </c>
      <c r="P210" s="69" t="b">
        <v>1</v>
      </c>
      <c r="Q210" s="69" t="b">
        <v>1</v>
      </c>
      <c r="R210" s="69" t="b">
        <v>1</v>
      </c>
      <c r="S210" s="69" t="b">
        <v>1</v>
      </c>
      <c r="T210" s="69" t="b">
        <v>1</v>
      </c>
      <c r="U210" s="58" t="s">
        <v>1077</v>
      </c>
      <c r="V210" s="58" t="s">
        <v>1076</v>
      </c>
      <c r="W210" s="58" t="s">
        <v>1077</v>
      </c>
      <c r="X210" s="58" t="s">
        <v>1076</v>
      </c>
      <c r="Y210" s="58" t="s">
        <v>2005</v>
      </c>
      <c r="Z210" s="58" t="s">
        <v>1076</v>
      </c>
      <c r="AA210" s="58" t="s">
        <v>1077</v>
      </c>
      <c r="AB210" s="58" t="s">
        <v>3305</v>
      </c>
      <c r="AC210" s="58" t="s">
        <v>4099</v>
      </c>
      <c r="AD210" s="68">
        <v>44253</v>
      </c>
      <c r="AE210" s="70">
        <v>1050422</v>
      </c>
      <c r="AF210" s="58" t="str">
        <f t="shared" si="32"/>
        <v>Jour</v>
      </c>
      <c r="AG210" s="58" t="str">
        <f t="shared" si="33"/>
        <v>LU0721552544</v>
      </c>
      <c r="AH210" s="58" t="str">
        <f t="shared" si="33"/>
        <v>14547692</v>
      </c>
    </row>
    <row r="211" spans="1:16383" s="75" customFormat="1">
      <c r="A211" s="58" t="s">
        <v>3286</v>
      </c>
      <c r="B211" s="58" t="s">
        <v>3287</v>
      </c>
      <c r="C211" s="58" t="s">
        <v>3288</v>
      </c>
      <c r="D211" s="68">
        <v>44025</v>
      </c>
      <c r="E211" s="9">
        <v>0.2</v>
      </c>
      <c r="F211" s="69" t="b">
        <v>1</v>
      </c>
      <c r="G211" s="58" t="s">
        <v>138</v>
      </c>
      <c r="H211" s="58" t="s">
        <v>68</v>
      </c>
      <c r="I211" s="58" t="s">
        <v>192</v>
      </c>
      <c r="J211" s="58" t="s">
        <v>168</v>
      </c>
      <c r="K211" s="68">
        <v>44255</v>
      </c>
      <c r="L211" s="70">
        <v>1218.5831125</v>
      </c>
      <c r="M211" s="58" t="s">
        <v>176</v>
      </c>
      <c r="N211" s="69" t="b">
        <v>1</v>
      </c>
      <c r="O211" s="69" t="b">
        <v>1</v>
      </c>
      <c r="P211" s="69" t="b">
        <v>1</v>
      </c>
      <c r="Q211" s="69" t="b">
        <v>1</v>
      </c>
      <c r="R211" s="69" t="b">
        <v>1</v>
      </c>
      <c r="S211" s="69" t="b">
        <v>1</v>
      </c>
      <c r="T211" s="69" t="b">
        <v>1</v>
      </c>
      <c r="U211" s="58" t="s">
        <v>3287</v>
      </c>
      <c r="V211" s="58" t="s">
        <v>3286</v>
      </c>
      <c r="W211" s="58" t="s">
        <v>3287</v>
      </c>
      <c r="X211" s="58" t="s">
        <v>3286</v>
      </c>
      <c r="Y211" s="58" t="s">
        <v>2005</v>
      </c>
      <c r="Z211" s="58" t="s">
        <v>3286</v>
      </c>
      <c r="AA211" s="58" t="s">
        <v>3287</v>
      </c>
      <c r="AB211" s="58" t="s">
        <v>3305</v>
      </c>
      <c r="AC211" s="58" t="s">
        <v>4101</v>
      </c>
      <c r="AD211" s="68">
        <v>44253</v>
      </c>
      <c r="AE211" s="70">
        <v>15855442</v>
      </c>
      <c r="AF211" s="58" t="str">
        <f t="shared" si="32"/>
        <v>Jour</v>
      </c>
      <c r="AG211" s="58" t="str">
        <f t="shared" si="33"/>
        <v>LU1215461085</v>
      </c>
      <c r="AH211" s="58" t="str">
        <f t="shared" si="33"/>
        <v>28754755</v>
      </c>
    </row>
    <row r="212" spans="1:16383" s="75" customFormat="1">
      <c r="A212" s="58" t="s">
        <v>3549</v>
      </c>
      <c r="B212" s="58" t="s">
        <v>3550</v>
      </c>
      <c r="C212" s="58" t="s">
        <v>3551</v>
      </c>
      <c r="D212" s="68">
        <v>43861</v>
      </c>
      <c r="E212" s="9">
        <v>0.25</v>
      </c>
      <c r="F212" s="69" t="b">
        <v>1</v>
      </c>
      <c r="G212" s="58" t="s">
        <v>138</v>
      </c>
      <c r="H212" s="58" t="s">
        <v>62</v>
      </c>
      <c r="I212" s="58" t="s">
        <v>192</v>
      </c>
      <c r="J212" s="58" t="s">
        <v>168</v>
      </c>
      <c r="K212" s="68">
        <v>44255</v>
      </c>
      <c r="L212" s="70">
        <v>1218.5831125</v>
      </c>
      <c r="M212" s="58" t="s">
        <v>176</v>
      </c>
      <c r="N212" s="69"/>
      <c r="O212" s="69" t="b">
        <v>1</v>
      </c>
      <c r="P212" s="69"/>
      <c r="Q212" s="69" t="b">
        <v>1</v>
      </c>
      <c r="R212" s="69" t="b">
        <v>1</v>
      </c>
      <c r="S212" s="69" t="b">
        <v>1</v>
      </c>
      <c r="T212" s="69" t="b">
        <v>1</v>
      </c>
      <c r="U212" s="58" t="s">
        <v>3550</v>
      </c>
      <c r="V212" s="58" t="s">
        <v>3549</v>
      </c>
      <c r="W212" s="58" t="s">
        <v>3550</v>
      </c>
      <c r="X212" s="58" t="s">
        <v>3549</v>
      </c>
      <c r="Y212" s="58" t="s">
        <v>2005</v>
      </c>
      <c r="Z212" s="58" t="s">
        <v>3549</v>
      </c>
      <c r="AA212" s="58" t="s">
        <v>3550</v>
      </c>
      <c r="AB212" s="58" t="s">
        <v>3305</v>
      </c>
      <c r="AC212" s="58" t="s">
        <v>4101</v>
      </c>
      <c r="AD212" s="68">
        <v>44253</v>
      </c>
      <c r="AE212" s="70">
        <v>7262834</v>
      </c>
      <c r="AF212" s="58" t="str">
        <f t="shared" si="32"/>
        <v>Jour</v>
      </c>
      <c r="AG212" s="58" t="str">
        <f t="shared" si="33"/>
        <v>LU1215461754</v>
      </c>
      <c r="AH212" s="58" t="str">
        <f t="shared" si="33"/>
        <v>29317465</v>
      </c>
    </row>
    <row r="213" spans="1:16383" s="75" customFormat="1">
      <c r="A213" s="58" t="s">
        <v>3297</v>
      </c>
      <c r="B213" s="58" t="s">
        <v>3298</v>
      </c>
      <c r="C213" s="58" t="s">
        <v>3299</v>
      </c>
      <c r="D213" s="68">
        <v>44025</v>
      </c>
      <c r="E213" s="9">
        <v>0.25</v>
      </c>
      <c r="F213" s="69" t="b">
        <v>1</v>
      </c>
      <c r="G213" s="58" t="s">
        <v>138</v>
      </c>
      <c r="H213" s="58" t="s">
        <v>64</v>
      </c>
      <c r="I213" s="58" t="s">
        <v>192</v>
      </c>
      <c r="J213" s="58" t="s">
        <v>168</v>
      </c>
      <c r="K213" s="68">
        <v>44255</v>
      </c>
      <c r="L213" s="70">
        <v>1218.5831125</v>
      </c>
      <c r="M213" s="58" t="s">
        <v>166</v>
      </c>
      <c r="N213" s="69"/>
      <c r="O213" s="69" t="b">
        <v>1</v>
      </c>
      <c r="P213" s="69" t="b">
        <v>1</v>
      </c>
      <c r="Q213" s="69" t="b">
        <v>1</v>
      </c>
      <c r="R213" s="69" t="b">
        <v>1</v>
      </c>
      <c r="S213" s="69" t="b">
        <v>1</v>
      </c>
      <c r="T213" s="69" t="b">
        <v>1</v>
      </c>
      <c r="U213" s="58" t="s">
        <v>3298</v>
      </c>
      <c r="V213" s="58" t="s">
        <v>3297</v>
      </c>
      <c r="W213" s="58" t="s">
        <v>3298</v>
      </c>
      <c r="X213" s="58" t="s">
        <v>3297</v>
      </c>
      <c r="Y213" s="58" t="s">
        <v>2005</v>
      </c>
      <c r="Z213" s="58" t="s">
        <v>3297</v>
      </c>
      <c r="AA213" s="58" t="s">
        <v>3298</v>
      </c>
      <c r="AB213" s="58" t="s">
        <v>3305</v>
      </c>
      <c r="AC213" s="58" t="s">
        <v>4101</v>
      </c>
      <c r="AD213" s="68">
        <v>44253</v>
      </c>
      <c r="AE213" s="70">
        <v>35255609</v>
      </c>
      <c r="AF213" s="58" t="str">
        <f t="shared" si="32"/>
        <v>Jour</v>
      </c>
      <c r="AG213" s="58" t="str">
        <f t="shared" si="33"/>
        <v>LU1215461325</v>
      </c>
      <c r="AH213" s="58" t="str">
        <f t="shared" si="33"/>
        <v>29317244</v>
      </c>
    </row>
    <row r="214" spans="1:16383" s="75" customFormat="1">
      <c r="A214" s="58" t="s">
        <v>4778</v>
      </c>
      <c r="B214" s="58" t="s">
        <v>4779</v>
      </c>
      <c r="C214" s="58" t="s">
        <v>4780</v>
      </c>
      <c r="D214" s="68">
        <v>43861</v>
      </c>
      <c r="E214" s="9">
        <v>0.28000000000000003</v>
      </c>
      <c r="F214" s="69" t="b">
        <v>1</v>
      </c>
      <c r="G214" s="58" t="s">
        <v>138</v>
      </c>
      <c r="H214" s="58" t="s">
        <v>64</v>
      </c>
      <c r="I214" s="58" t="s">
        <v>192</v>
      </c>
      <c r="J214" s="58" t="s">
        <v>155</v>
      </c>
      <c r="K214" s="68">
        <v>44255</v>
      </c>
      <c r="L214" s="70">
        <v>169.2613647</v>
      </c>
      <c r="M214" s="58" t="s">
        <v>176</v>
      </c>
      <c r="N214" s="69"/>
      <c r="O214" s="69" t="b">
        <v>1</v>
      </c>
      <c r="P214" s="69" t="b">
        <v>1</v>
      </c>
      <c r="Q214" s="69" t="b">
        <v>1</v>
      </c>
      <c r="R214" s="69" t="b">
        <v>1</v>
      </c>
      <c r="S214" s="69" t="b">
        <v>1</v>
      </c>
      <c r="T214" s="69" t="b">
        <v>1</v>
      </c>
      <c r="U214" s="58" t="s">
        <v>4779</v>
      </c>
      <c r="V214" s="58" t="s">
        <v>4778</v>
      </c>
      <c r="W214" s="58" t="s">
        <v>4779</v>
      </c>
      <c r="X214" s="58" t="s">
        <v>4778</v>
      </c>
      <c r="Y214" s="58" t="s">
        <v>2005</v>
      </c>
      <c r="Z214" s="58" t="s">
        <v>4778</v>
      </c>
      <c r="AA214" s="58" t="s">
        <v>4779</v>
      </c>
      <c r="AB214" s="58" t="s">
        <v>3305</v>
      </c>
      <c r="AC214" s="58" t="s">
        <v>4099</v>
      </c>
      <c r="AD214" s="68">
        <v>44253</v>
      </c>
      <c r="AE214" s="70">
        <v>5882224</v>
      </c>
      <c r="AF214" s="58" t="str">
        <f t="shared" si="32"/>
        <v>Jour</v>
      </c>
      <c r="AG214" s="58" t="str">
        <f t="shared" si="33"/>
        <v>LU1215451524</v>
      </c>
      <c r="AH214" s="58" t="str">
        <f t="shared" si="33"/>
        <v>29142113</v>
      </c>
      <c r="AJ214" s="92"/>
      <c r="AK214" s="92"/>
      <c r="AL214" s="92"/>
      <c r="AM214" s="92"/>
      <c r="AN214" s="92"/>
      <c r="AO214" s="92"/>
      <c r="AP214" s="92"/>
      <c r="AQ214" s="92"/>
      <c r="AR214" s="92"/>
      <c r="AS214" s="92"/>
      <c r="AT214" s="92"/>
      <c r="AU214" s="92"/>
      <c r="AV214" s="92"/>
      <c r="AW214" s="92"/>
      <c r="AX214" s="92"/>
      <c r="AY214" s="92"/>
      <c r="AZ214" s="92"/>
      <c r="BA214" s="92"/>
      <c r="BB214" s="92"/>
      <c r="BC214" s="92"/>
      <c r="BD214" s="92"/>
      <c r="BE214" s="92"/>
      <c r="BF214" s="92"/>
      <c r="BG214" s="92"/>
      <c r="BH214" s="92"/>
      <c r="BI214" s="92"/>
      <c r="BJ214" s="92"/>
      <c r="BK214" s="92"/>
      <c r="BL214" s="92"/>
      <c r="BM214" s="92"/>
      <c r="BN214" s="92"/>
      <c r="BO214" s="92"/>
      <c r="BP214" s="92"/>
      <c r="BQ214" s="92"/>
      <c r="BR214" s="92"/>
      <c r="BS214" s="92"/>
      <c r="BT214" s="92"/>
      <c r="BU214" s="92"/>
      <c r="BV214" s="92"/>
      <c r="BW214" s="92"/>
      <c r="BX214" s="92"/>
      <c r="BY214" s="92"/>
      <c r="BZ214" s="92"/>
      <c r="CA214" s="92"/>
      <c r="CB214" s="92"/>
      <c r="CC214" s="92"/>
      <c r="CD214" s="92"/>
      <c r="CE214" s="92"/>
      <c r="CF214" s="92"/>
      <c r="CG214" s="92"/>
      <c r="CH214" s="92"/>
      <c r="CI214" s="92"/>
      <c r="CJ214" s="92"/>
      <c r="CK214" s="92"/>
      <c r="CL214" s="92"/>
      <c r="CM214" s="92"/>
      <c r="CN214" s="92"/>
      <c r="CO214" s="92"/>
      <c r="CP214" s="92"/>
      <c r="CQ214" s="92"/>
      <c r="CR214" s="92"/>
      <c r="CS214" s="92"/>
      <c r="CT214" s="92"/>
      <c r="CU214" s="92"/>
      <c r="CV214" s="92"/>
      <c r="CW214" s="92"/>
      <c r="CX214" s="92"/>
      <c r="CY214" s="92"/>
      <c r="CZ214" s="92"/>
      <c r="DA214" s="92"/>
      <c r="DB214" s="92"/>
      <c r="DC214" s="92"/>
      <c r="DD214" s="92"/>
      <c r="DE214" s="92"/>
      <c r="DF214" s="92"/>
      <c r="DG214" s="92"/>
      <c r="DH214" s="92"/>
      <c r="DI214" s="92"/>
      <c r="DJ214" s="92"/>
      <c r="DK214" s="92"/>
      <c r="DL214" s="92"/>
      <c r="DM214" s="92"/>
      <c r="DN214" s="92"/>
      <c r="DO214" s="92"/>
      <c r="DP214" s="92"/>
      <c r="DQ214" s="92"/>
      <c r="DR214" s="92"/>
      <c r="DS214" s="92"/>
      <c r="DT214" s="92"/>
      <c r="DU214" s="92"/>
      <c r="DV214" s="92"/>
      <c r="DW214" s="92"/>
      <c r="DX214" s="92"/>
      <c r="DY214" s="92"/>
      <c r="DZ214" s="92"/>
      <c r="EA214" s="92"/>
      <c r="EB214" s="92"/>
      <c r="EC214" s="92"/>
      <c r="ED214" s="92"/>
      <c r="EE214" s="92"/>
      <c r="EF214" s="92"/>
      <c r="EG214" s="92"/>
      <c r="EH214" s="92"/>
      <c r="EI214" s="92"/>
      <c r="EJ214" s="92"/>
      <c r="EK214" s="92"/>
      <c r="EL214" s="92"/>
      <c r="EM214" s="92"/>
      <c r="EN214" s="92"/>
      <c r="EO214" s="92"/>
      <c r="EP214" s="92"/>
      <c r="EQ214" s="92"/>
      <c r="ER214" s="92"/>
      <c r="ES214" s="92"/>
      <c r="ET214" s="92"/>
      <c r="EU214" s="92"/>
      <c r="EV214" s="92"/>
      <c r="EW214" s="92"/>
      <c r="EX214" s="92"/>
      <c r="EY214" s="92"/>
      <c r="EZ214" s="92"/>
      <c r="FA214" s="92"/>
      <c r="FB214" s="92"/>
      <c r="FC214" s="92"/>
      <c r="FD214" s="92"/>
      <c r="FE214" s="92"/>
      <c r="FF214" s="92"/>
      <c r="FG214" s="92"/>
      <c r="FH214" s="92"/>
      <c r="FI214" s="92"/>
      <c r="FJ214" s="92"/>
      <c r="FK214" s="92"/>
      <c r="FL214" s="92"/>
      <c r="FM214" s="92"/>
      <c r="FN214" s="92"/>
      <c r="FO214" s="92"/>
      <c r="FP214" s="92"/>
      <c r="FQ214" s="92"/>
      <c r="FR214" s="92"/>
      <c r="FS214" s="92"/>
      <c r="FT214" s="92"/>
      <c r="FU214" s="92"/>
      <c r="FV214" s="92"/>
      <c r="FW214" s="92"/>
      <c r="FX214" s="92"/>
      <c r="FY214" s="92"/>
      <c r="FZ214" s="92"/>
      <c r="GA214" s="92"/>
      <c r="GB214" s="92"/>
      <c r="GC214" s="92"/>
      <c r="GD214" s="92"/>
      <c r="GE214" s="92"/>
      <c r="GF214" s="92"/>
      <c r="GG214" s="92"/>
      <c r="GH214" s="92"/>
      <c r="GI214" s="92"/>
      <c r="GJ214" s="92"/>
      <c r="GK214" s="92"/>
      <c r="GL214" s="92"/>
      <c r="GM214" s="92"/>
      <c r="GN214" s="92"/>
      <c r="GO214" s="92"/>
      <c r="GP214" s="92"/>
      <c r="GQ214" s="92"/>
      <c r="GR214" s="92"/>
      <c r="GS214" s="92"/>
      <c r="GT214" s="92"/>
      <c r="GU214" s="92"/>
      <c r="GV214" s="92"/>
      <c r="GW214" s="92"/>
      <c r="GX214" s="92"/>
      <c r="GY214" s="92"/>
      <c r="GZ214" s="92"/>
      <c r="HA214" s="92"/>
      <c r="HB214" s="92"/>
      <c r="HC214" s="92"/>
      <c r="HD214" s="92"/>
      <c r="HE214" s="92"/>
      <c r="HF214" s="92"/>
      <c r="HG214" s="92"/>
      <c r="HH214" s="92"/>
      <c r="HI214" s="92"/>
      <c r="HJ214" s="92"/>
      <c r="HK214" s="92"/>
      <c r="HL214" s="92"/>
      <c r="HM214" s="92"/>
      <c r="HN214" s="92"/>
      <c r="HO214" s="92"/>
      <c r="HP214" s="92"/>
      <c r="HQ214" s="92"/>
      <c r="HR214" s="92"/>
      <c r="HS214" s="92"/>
      <c r="HT214" s="92"/>
      <c r="HU214" s="92"/>
      <c r="HV214" s="92"/>
      <c r="HW214" s="92"/>
      <c r="HX214" s="92"/>
      <c r="HY214" s="92"/>
      <c r="HZ214" s="92"/>
      <c r="IA214" s="92"/>
      <c r="IB214" s="92"/>
      <c r="IC214" s="92"/>
      <c r="ID214" s="92"/>
      <c r="IE214" s="92"/>
      <c r="IF214" s="92"/>
      <c r="IG214" s="92"/>
      <c r="IH214" s="92"/>
      <c r="II214" s="92"/>
      <c r="IJ214" s="92"/>
      <c r="IK214" s="92"/>
      <c r="IL214" s="92"/>
      <c r="IM214" s="92"/>
      <c r="IN214" s="92"/>
      <c r="IO214" s="92"/>
      <c r="IP214" s="92"/>
      <c r="IQ214" s="92"/>
      <c r="IR214" s="92"/>
      <c r="IS214" s="92"/>
      <c r="IT214" s="92"/>
      <c r="IU214" s="92"/>
      <c r="IV214" s="92"/>
      <c r="IW214" s="92"/>
      <c r="IX214" s="92"/>
      <c r="IY214" s="92"/>
      <c r="IZ214" s="92"/>
      <c r="JA214" s="92"/>
      <c r="JB214" s="92"/>
      <c r="JC214" s="92"/>
      <c r="JD214" s="92"/>
      <c r="JE214" s="92"/>
      <c r="JF214" s="92"/>
      <c r="JG214" s="92"/>
      <c r="JH214" s="92"/>
      <c r="JI214" s="92"/>
      <c r="JJ214" s="92"/>
      <c r="JK214" s="92"/>
      <c r="JL214" s="92"/>
      <c r="JM214" s="92"/>
      <c r="JN214" s="92"/>
      <c r="JO214" s="92"/>
      <c r="JP214" s="92"/>
      <c r="JQ214" s="92"/>
      <c r="JR214" s="92"/>
      <c r="JS214" s="92"/>
      <c r="JT214" s="92"/>
      <c r="JU214" s="92"/>
      <c r="JV214" s="92"/>
      <c r="JW214" s="92"/>
      <c r="JX214" s="92"/>
      <c r="JY214" s="92"/>
      <c r="JZ214" s="92"/>
      <c r="KA214" s="92"/>
      <c r="KB214" s="92"/>
      <c r="KC214" s="92"/>
      <c r="KD214" s="92"/>
      <c r="KE214" s="92"/>
      <c r="KF214" s="92"/>
      <c r="KG214" s="92"/>
      <c r="KH214" s="92"/>
      <c r="KI214" s="92"/>
      <c r="KJ214" s="92"/>
      <c r="KK214" s="92"/>
      <c r="KL214" s="92"/>
      <c r="KM214" s="92"/>
      <c r="KN214" s="92"/>
      <c r="KO214" s="92"/>
      <c r="KP214" s="92"/>
      <c r="KQ214" s="92"/>
      <c r="KR214" s="92"/>
      <c r="KS214" s="92"/>
      <c r="KT214" s="92"/>
      <c r="KU214" s="92"/>
      <c r="KV214" s="92"/>
      <c r="KW214" s="92"/>
      <c r="KX214" s="92"/>
      <c r="KY214" s="92"/>
      <c r="KZ214" s="92"/>
      <c r="LA214" s="92"/>
      <c r="LB214" s="92"/>
      <c r="LC214" s="92"/>
      <c r="LD214" s="92"/>
      <c r="LE214" s="92"/>
      <c r="LF214" s="92"/>
      <c r="LG214" s="92"/>
      <c r="LH214" s="92"/>
      <c r="LI214" s="92"/>
      <c r="LJ214" s="92"/>
      <c r="LK214" s="92"/>
      <c r="LL214" s="92"/>
      <c r="LM214" s="92"/>
      <c r="LN214" s="92"/>
      <c r="LO214" s="92"/>
      <c r="LP214" s="92"/>
      <c r="LQ214" s="92"/>
      <c r="LR214" s="92"/>
      <c r="LS214" s="92"/>
      <c r="LT214" s="92"/>
      <c r="LU214" s="92"/>
      <c r="LV214" s="92"/>
      <c r="LW214" s="92"/>
      <c r="LX214" s="92"/>
      <c r="LY214" s="92"/>
      <c r="LZ214" s="92"/>
      <c r="MA214" s="92"/>
      <c r="MB214" s="92"/>
      <c r="MC214" s="92"/>
      <c r="MD214" s="92"/>
      <c r="ME214" s="92"/>
      <c r="MF214" s="92"/>
      <c r="MG214" s="92"/>
      <c r="MH214" s="92"/>
      <c r="MI214" s="92"/>
      <c r="MJ214" s="92"/>
      <c r="MK214" s="92"/>
      <c r="ML214" s="92"/>
      <c r="MM214" s="92"/>
      <c r="MN214" s="92"/>
      <c r="MO214" s="92"/>
      <c r="MP214" s="92"/>
      <c r="MQ214" s="92"/>
      <c r="MR214" s="92"/>
      <c r="MS214" s="92"/>
      <c r="MT214" s="92"/>
      <c r="MU214" s="92"/>
      <c r="MV214" s="92"/>
      <c r="MW214" s="92"/>
      <c r="MX214" s="92"/>
      <c r="MY214" s="92"/>
      <c r="MZ214" s="92"/>
      <c r="NA214" s="92"/>
      <c r="NB214" s="92"/>
      <c r="NC214" s="92"/>
      <c r="ND214" s="92"/>
      <c r="NE214" s="92"/>
      <c r="NF214" s="92"/>
      <c r="NG214" s="92"/>
      <c r="NH214" s="92"/>
      <c r="NI214" s="92"/>
      <c r="NJ214" s="92"/>
      <c r="NK214" s="92"/>
      <c r="NL214" s="92"/>
      <c r="NM214" s="92"/>
      <c r="NN214" s="92"/>
      <c r="NO214" s="92"/>
      <c r="NP214" s="92"/>
      <c r="NQ214" s="92"/>
      <c r="NR214" s="92"/>
      <c r="NS214" s="92"/>
      <c r="NT214" s="92"/>
      <c r="NU214" s="92"/>
      <c r="NV214" s="92"/>
      <c r="NW214" s="92"/>
      <c r="NX214" s="92"/>
      <c r="NY214" s="92"/>
      <c r="NZ214" s="92"/>
      <c r="OA214" s="92"/>
      <c r="OB214" s="92"/>
      <c r="OC214" s="92"/>
      <c r="OD214" s="92"/>
      <c r="OE214" s="92"/>
      <c r="OF214" s="92"/>
      <c r="OG214" s="92"/>
      <c r="OH214" s="92"/>
      <c r="OI214" s="92"/>
      <c r="OJ214" s="92"/>
      <c r="OK214" s="92"/>
      <c r="OL214" s="92"/>
      <c r="OM214" s="92"/>
      <c r="ON214" s="92"/>
      <c r="OO214" s="92"/>
      <c r="OP214" s="92"/>
      <c r="OQ214" s="92"/>
      <c r="OR214" s="92"/>
      <c r="OS214" s="92"/>
      <c r="OT214" s="92"/>
      <c r="OU214" s="92"/>
      <c r="OV214" s="92"/>
      <c r="OW214" s="92"/>
      <c r="OX214" s="92"/>
      <c r="OY214" s="92"/>
      <c r="OZ214" s="92"/>
      <c r="PA214" s="92"/>
      <c r="PB214" s="92"/>
      <c r="PC214" s="92"/>
      <c r="PD214" s="92"/>
      <c r="PE214" s="92"/>
      <c r="PF214" s="92"/>
      <c r="PG214" s="92"/>
      <c r="PH214" s="92"/>
      <c r="PI214" s="92"/>
      <c r="PJ214" s="92"/>
      <c r="PK214" s="92"/>
      <c r="PL214" s="92"/>
      <c r="PM214" s="92"/>
      <c r="PN214" s="92"/>
      <c r="PO214" s="92"/>
      <c r="PP214" s="92"/>
      <c r="PQ214" s="92"/>
      <c r="PR214" s="92"/>
      <c r="PS214" s="92"/>
      <c r="PT214" s="92"/>
      <c r="PU214" s="92"/>
      <c r="PV214" s="92"/>
      <c r="PW214" s="92"/>
      <c r="PX214" s="92"/>
      <c r="PY214" s="92"/>
      <c r="PZ214" s="92"/>
      <c r="QA214" s="92"/>
      <c r="QB214" s="92"/>
      <c r="QC214" s="92"/>
      <c r="QD214" s="92"/>
      <c r="QE214" s="92"/>
      <c r="QF214" s="92"/>
      <c r="QG214" s="92"/>
      <c r="QH214" s="92"/>
      <c r="QI214" s="92"/>
      <c r="QJ214" s="92"/>
      <c r="QK214" s="92"/>
      <c r="QL214" s="92"/>
      <c r="QM214" s="92"/>
      <c r="QN214" s="92"/>
      <c r="QO214" s="92"/>
      <c r="QP214" s="92"/>
      <c r="QQ214" s="92"/>
      <c r="QR214" s="92"/>
      <c r="QS214" s="92"/>
      <c r="QT214" s="92"/>
      <c r="QU214" s="92"/>
      <c r="QV214" s="92"/>
      <c r="QW214" s="92"/>
      <c r="QX214" s="92"/>
      <c r="QY214" s="92"/>
      <c r="QZ214" s="92"/>
      <c r="RA214" s="92"/>
      <c r="RB214" s="92"/>
      <c r="RC214" s="92"/>
      <c r="RD214" s="92"/>
      <c r="RE214" s="92"/>
      <c r="RF214" s="92"/>
      <c r="RG214" s="92"/>
      <c r="RH214" s="92"/>
      <c r="RI214" s="92"/>
      <c r="RJ214" s="92"/>
      <c r="RK214" s="92"/>
      <c r="RL214" s="92"/>
      <c r="RM214" s="92"/>
      <c r="RN214" s="92"/>
      <c r="RO214" s="92"/>
      <c r="RP214" s="92"/>
      <c r="RQ214" s="92"/>
      <c r="RR214" s="92"/>
      <c r="RS214" s="92"/>
      <c r="RT214" s="92"/>
      <c r="RU214" s="92"/>
      <c r="RV214" s="92"/>
      <c r="RW214" s="92"/>
      <c r="RX214" s="92"/>
      <c r="RY214" s="92"/>
      <c r="RZ214" s="92"/>
      <c r="SA214" s="92"/>
      <c r="SB214" s="92"/>
      <c r="SC214" s="92"/>
      <c r="SD214" s="92"/>
      <c r="SE214" s="92"/>
      <c r="SF214" s="92"/>
      <c r="SG214" s="92"/>
      <c r="SH214" s="92"/>
      <c r="SI214" s="92"/>
      <c r="SJ214" s="92"/>
      <c r="SK214" s="92"/>
      <c r="SL214" s="92"/>
      <c r="SM214" s="92"/>
      <c r="SN214" s="92"/>
      <c r="SO214" s="92"/>
      <c r="SP214" s="92"/>
      <c r="SQ214" s="92"/>
      <c r="SR214" s="92"/>
      <c r="SS214" s="92"/>
      <c r="ST214" s="92"/>
      <c r="SU214" s="92"/>
      <c r="SV214" s="92"/>
      <c r="SW214" s="92"/>
      <c r="SX214" s="92"/>
      <c r="SY214" s="92"/>
      <c r="SZ214" s="92"/>
      <c r="TA214" s="92"/>
      <c r="TB214" s="92"/>
      <c r="TC214" s="92"/>
      <c r="TD214" s="92"/>
      <c r="TE214" s="92"/>
      <c r="TF214" s="92"/>
      <c r="TG214" s="92"/>
      <c r="TH214" s="92"/>
      <c r="TI214" s="92"/>
      <c r="TJ214" s="92"/>
      <c r="TK214" s="92"/>
      <c r="TL214" s="92"/>
      <c r="TM214" s="92"/>
      <c r="TN214" s="92"/>
      <c r="TO214" s="92"/>
      <c r="TP214" s="92"/>
      <c r="TQ214" s="92"/>
      <c r="TR214" s="92"/>
      <c r="TS214" s="92"/>
      <c r="TT214" s="92"/>
      <c r="TU214" s="92"/>
      <c r="TV214" s="92"/>
      <c r="TW214" s="92"/>
      <c r="TX214" s="92"/>
      <c r="TY214" s="92"/>
      <c r="TZ214" s="92"/>
      <c r="UA214" s="92"/>
      <c r="UB214" s="92"/>
      <c r="UC214" s="92"/>
      <c r="UD214" s="92"/>
      <c r="UE214" s="92"/>
      <c r="UF214" s="92"/>
      <c r="UG214" s="92"/>
      <c r="UH214" s="92"/>
      <c r="UI214" s="92"/>
      <c r="UJ214" s="92"/>
      <c r="UK214" s="92"/>
      <c r="UL214" s="92"/>
      <c r="UM214" s="92"/>
      <c r="UN214" s="92"/>
      <c r="UO214" s="92"/>
      <c r="UP214" s="92"/>
      <c r="UQ214" s="92"/>
      <c r="UR214" s="92"/>
      <c r="US214" s="92"/>
      <c r="UT214" s="92"/>
      <c r="UU214" s="92"/>
      <c r="UV214" s="92"/>
      <c r="UW214" s="92"/>
      <c r="UX214" s="92"/>
      <c r="UY214" s="92"/>
      <c r="UZ214" s="92"/>
      <c r="VA214" s="92"/>
      <c r="VB214" s="92"/>
      <c r="VC214" s="92"/>
      <c r="VD214" s="92"/>
      <c r="VE214" s="92"/>
      <c r="VF214" s="92"/>
      <c r="VG214" s="92"/>
      <c r="VH214" s="92"/>
      <c r="VI214" s="92"/>
      <c r="VJ214" s="92"/>
      <c r="VK214" s="92"/>
      <c r="VL214" s="92"/>
      <c r="VM214" s="92"/>
      <c r="VN214" s="92"/>
      <c r="VO214" s="92"/>
      <c r="VP214" s="92"/>
      <c r="VQ214" s="92"/>
      <c r="VR214" s="92"/>
      <c r="VS214" s="92"/>
      <c r="VT214" s="92"/>
      <c r="VU214" s="92"/>
      <c r="VV214" s="92"/>
      <c r="VW214" s="92"/>
      <c r="VX214" s="92"/>
      <c r="VY214" s="92"/>
      <c r="VZ214" s="92"/>
      <c r="WA214" s="92"/>
      <c r="WB214" s="92"/>
      <c r="WC214" s="92"/>
      <c r="WD214" s="92"/>
      <c r="WE214" s="92"/>
      <c r="WF214" s="92"/>
      <c r="WG214" s="92"/>
      <c r="WH214" s="92"/>
      <c r="WI214" s="92"/>
      <c r="WJ214" s="92"/>
      <c r="WK214" s="92"/>
      <c r="WL214" s="92"/>
      <c r="WM214" s="92"/>
      <c r="WN214" s="92"/>
      <c r="WO214" s="92"/>
      <c r="WP214" s="92"/>
      <c r="WQ214" s="92"/>
      <c r="WR214" s="92"/>
      <c r="WS214" s="92"/>
      <c r="WT214" s="92"/>
      <c r="WU214" s="92"/>
      <c r="WV214" s="92"/>
      <c r="WW214" s="92"/>
      <c r="WX214" s="92"/>
      <c r="WY214" s="92"/>
      <c r="WZ214" s="92"/>
      <c r="XA214" s="92"/>
      <c r="XB214" s="92"/>
      <c r="XC214" s="92"/>
      <c r="XD214" s="92"/>
      <c r="XE214" s="92"/>
      <c r="XF214" s="92"/>
      <c r="XG214" s="92"/>
      <c r="XH214" s="92"/>
      <c r="XI214" s="92"/>
      <c r="XJ214" s="92"/>
      <c r="XK214" s="92"/>
      <c r="XL214" s="92"/>
      <c r="XM214" s="92"/>
      <c r="XN214" s="92"/>
      <c r="XO214" s="92"/>
      <c r="XP214" s="92"/>
      <c r="XQ214" s="92"/>
      <c r="XR214" s="92"/>
      <c r="XS214" s="92"/>
      <c r="XT214" s="92"/>
      <c r="XU214" s="92"/>
      <c r="XV214" s="92"/>
      <c r="XW214" s="92"/>
      <c r="XX214" s="92"/>
      <c r="XY214" s="92"/>
      <c r="XZ214" s="92"/>
      <c r="YA214" s="92"/>
      <c r="YB214" s="92"/>
      <c r="YC214" s="92"/>
      <c r="YD214" s="92"/>
      <c r="YE214" s="92"/>
      <c r="YF214" s="92"/>
      <c r="YG214" s="92"/>
      <c r="YH214" s="92"/>
      <c r="YI214" s="92"/>
      <c r="YJ214" s="92"/>
      <c r="YK214" s="92"/>
      <c r="YL214" s="92"/>
      <c r="YM214" s="92"/>
      <c r="YN214" s="92"/>
      <c r="YO214" s="92"/>
      <c r="YP214" s="92"/>
      <c r="YQ214" s="92"/>
      <c r="YR214" s="92"/>
      <c r="YS214" s="92"/>
      <c r="YT214" s="92"/>
      <c r="YU214" s="92"/>
      <c r="YV214" s="92"/>
      <c r="YW214" s="92"/>
      <c r="YX214" s="92"/>
      <c r="YY214" s="92"/>
      <c r="YZ214" s="92"/>
      <c r="ZA214" s="92"/>
      <c r="ZB214" s="92"/>
      <c r="ZC214" s="92"/>
      <c r="ZD214" s="92"/>
      <c r="ZE214" s="92"/>
      <c r="ZF214" s="92"/>
      <c r="ZG214" s="92"/>
      <c r="ZH214" s="92"/>
      <c r="ZI214" s="92"/>
      <c r="ZJ214" s="92"/>
      <c r="ZK214" s="92"/>
      <c r="ZL214" s="92"/>
      <c r="ZM214" s="92"/>
      <c r="ZN214" s="92"/>
      <c r="ZO214" s="92"/>
      <c r="ZP214" s="92"/>
      <c r="ZQ214" s="92"/>
      <c r="ZR214" s="92"/>
      <c r="ZS214" s="92"/>
      <c r="ZT214" s="92"/>
      <c r="ZU214" s="92"/>
      <c r="ZV214" s="92"/>
      <c r="ZW214" s="92"/>
      <c r="ZX214" s="92"/>
      <c r="ZY214" s="92"/>
      <c r="ZZ214" s="92"/>
      <c r="AAA214" s="92"/>
      <c r="AAB214" s="92"/>
      <c r="AAC214" s="92"/>
      <c r="AAD214" s="92"/>
      <c r="AAE214" s="92"/>
      <c r="AAF214" s="92"/>
      <c r="AAG214" s="92"/>
      <c r="AAH214" s="92"/>
      <c r="AAI214" s="92"/>
      <c r="AAJ214" s="92"/>
      <c r="AAK214" s="92"/>
      <c r="AAL214" s="92"/>
      <c r="AAM214" s="92"/>
      <c r="AAN214" s="92"/>
      <c r="AAO214" s="92"/>
      <c r="AAP214" s="92"/>
      <c r="AAQ214" s="92"/>
      <c r="AAR214" s="92"/>
      <c r="AAS214" s="92"/>
      <c r="AAT214" s="92"/>
      <c r="AAU214" s="92"/>
      <c r="AAV214" s="92"/>
      <c r="AAW214" s="92"/>
      <c r="AAX214" s="92"/>
      <c r="AAY214" s="92"/>
      <c r="AAZ214" s="92"/>
      <c r="ABA214" s="92"/>
      <c r="ABB214" s="92"/>
      <c r="ABC214" s="92"/>
      <c r="ABD214" s="92"/>
      <c r="ABE214" s="92"/>
      <c r="ABF214" s="92"/>
      <c r="ABG214" s="92"/>
      <c r="ABH214" s="92"/>
      <c r="ABI214" s="92"/>
      <c r="ABJ214" s="92"/>
      <c r="ABK214" s="92"/>
      <c r="ABL214" s="92"/>
      <c r="ABM214" s="92"/>
      <c r="ABN214" s="92"/>
      <c r="ABO214" s="92"/>
      <c r="ABP214" s="92"/>
      <c r="ABQ214" s="92"/>
      <c r="ABR214" s="92"/>
      <c r="ABS214" s="92"/>
      <c r="ABT214" s="92"/>
      <c r="ABU214" s="92"/>
      <c r="ABV214" s="92"/>
      <c r="ABW214" s="92"/>
      <c r="ABX214" s="92"/>
      <c r="ABY214" s="92"/>
      <c r="ABZ214" s="92"/>
      <c r="ACA214" s="92"/>
      <c r="ACB214" s="92"/>
      <c r="ACC214" s="92"/>
      <c r="ACD214" s="92"/>
      <c r="ACE214" s="92"/>
      <c r="ACF214" s="92"/>
      <c r="ACG214" s="92"/>
      <c r="ACH214" s="92"/>
      <c r="ACI214" s="92"/>
      <c r="ACJ214" s="92"/>
      <c r="ACK214" s="92"/>
      <c r="ACL214" s="92"/>
      <c r="ACM214" s="92"/>
      <c r="ACN214" s="92"/>
      <c r="ACO214" s="92"/>
      <c r="ACP214" s="92"/>
      <c r="ACQ214" s="92"/>
      <c r="ACR214" s="92"/>
      <c r="ACS214" s="92"/>
      <c r="ACT214" s="92"/>
      <c r="ACU214" s="92"/>
      <c r="ACV214" s="92"/>
      <c r="ACW214" s="92"/>
      <c r="ACX214" s="92"/>
      <c r="ACY214" s="92"/>
      <c r="ACZ214" s="92"/>
      <c r="ADA214" s="92"/>
      <c r="ADB214" s="92"/>
      <c r="ADC214" s="92"/>
      <c r="ADD214" s="92"/>
      <c r="ADE214" s="92"/>
      <c r="ADF214" s="92"/>
      <c r="ADG214" s="92"/>
      <c r="ADH214" s="92"/>
      <c r="ADI214" s="92"/>
      <c r="ADJ214" s="92"/>
      <c r="ADK214" s="92"/>
      <c r="ADL214" s="92"/>
      <c r="ADM214" s="92"/>
      <c r="ADN214" s="92"/>
      <c r="ADO214" s="92"/>
      <c r="ADP214" s="92"/>
      <c r="ADQ214" s="92"/>
      <c r="ADR214" s="92"/>
      <c r="ADS214" s="92"/>
      <c r="ADT214" s="92"/>
      <c r="ADU214" s="92"/>
      <c r="ADV214" s="92"/>
      <c r="ADW214" s="92"/>
      <c r="ADX214" s="92"/>
      <c r="ADY214" s="92"/>
      <c r="ADZ214" s="92"/>
      <c r="AEA214" s="92"/>
      <c r="AEB214" s="92"/>
      <c r="AEC214" s="92"/>
      <c r="AED214" s="92"/>
      <c r="AEE214" s="92"/>
      <c r="AEF214" s="92"/>
      <c r="AEG214" s="92"/>
      <c r="AEH214" s="92"/>
      <c r="AEI214" s="92"/>
      <c r="AEJ214" s="92"/>
      <c r="AEK214" s="92"/>
      <c r="AEL214" s="92"/>
      <c r="AEM214" s="92"/>
      <c r="AEN214" s="92"/>
      <c r="AEO214" s="92"/>
      <c r="AEP214" s="92"/>
      <c r="AEQ214" s="92"/>
      <c r="AER214" s="92"/>
      <c r="AES214" s="92"/>
      <c r="AET214" s="92"/>
      <c r="AEU214" s="92"/>
      <c r="AEV214" s="92"/>
      <c r="AEW214" s="92"/>
      <c r="AEX214" s="92"/>
      <c r="AEY214" s="92"/>
      <c r="AEZ214" s="92"/>
      <c r="AFA214" s="92"/>
      <c r="AFB214" s="92"/>
      <c r="AFC214" s="92"/>
      <c r="AFD214" s="92"/>
      <c r="AFE214" s="92"/>
      <c r="AFF214" s="92"/>
      <c r="AFG214" s="92"/>
      <c r="AFH214" s="92"/>
      <c r="AFI214" s="92"/>
      <c r="AFJ214" s="92"/>
      <c r="AFK214" s="92"/>
      <c r="AFL214" s="92"/>
      <c r="AFM214" s="92"/>
      <c r="AFN214" s="92"/>
      <c r="AFO214" s="92"/>
      <c r="AFP214" s="92"/>
      <c r="AFQ214" s="92"/>
      <c r="AFR214" s="92"/>
      <c r="AFS214" s="92"/>
      <c r="AFT214" s="92"/>
      <c r="AFU214" s="92"/>
      <c r="AFV214" s="92"/>
      <c r="AFW214" s="92"/>
      <c r="AFX214" s="92"/>
      <c r="AFY214" s="92"/>
      <c r="AFZ214" s="92"/>
      <c r="AGA214" s="92"/>
      <c r="AGB214" s="92"/>
      <c r="AGC214" s="92"/>
      <c r="AGD214" s="92"/>
      <c r="AGE214" s="92"/>
      <c r="AGF214" s="92"/>
      <c r="AGG214" s="92"/>
      <c r="AGH214" s="92"/>
      <c r="AGI214" s="92"/>
      <c r="AGJ214" s="92"/>
      <c r="AGK214" s="92"/>
      <c r="AGL214" s="92"/>
      <c r="AGM214" s="92"/>
      <c r="AGN214" s="92"/>
      <c r="AGO214" s="92"/>
      <c r="AGP214" s="92"/>
      <c r="AGQ214" s="92"/>
      <c r="AGR214" s="92"/>
      <c r="AGS214" s="92"/>
      <c r="AGT214" s="92"/>
      <c r="AGU214" s="92"/>
      <c r="AGV214" s="92"/>
      <c r="AGW214" s="92"/>
      <c r="AGX214" s="92"/>
      <c r="AGY214" s="92"/>
      <c r="AGZ214" s="92"/>
      <c r="AHA214" s="92"/>
      <c r="AHB214" s="92"/>
      <c r="AHC214" s="92"/>
      <c r="AHD214" s="92"/>
      <c r="AHE214" s="92"/>
      <c r="AHF214" s="92"/>
      <c r="AHG214" s="92"/>
      <c r="AHH214" s="92"/>
      <c r="AHI214" s="92"/>
      <c r="AHJ214" s="92"/>
      <c r="AHK214" s="92"/>
      <c r="AHL214" s="92"/>
      <c r="AHM214" s="92"/>
      <c r="AHN214" s="92"/>
      <c r="AHO214" s="92"/>
      <c r="AHP214" s="92"/>
      <c r="AHQ214" s="92"/>
      <c r="AHR214" s="92"/>
      <c r="AHS214" s="92"/>
      <c r="AHT214" s="92"/>
      <c r="AHU214" s="92"/>
      <c r="AHV214" s="92"/>
      <c r="AHW214" s="92"/>
      <c r="AHX214" s="92"/>
      <c r="AHY214" s="92"/>
      <c r="AHZ214" s="92"/>
      <c r="AIA214" s="92"/>
      <c r="AIB214" s="92"/>
      <c r="AIC214" s="92"/>
      <c r="AID214" s="92"/>
      <c r="AIE214" s="92"/>
      <c r="AIF214" s="92"/>
      <c r="AIG214" s="92"/>
      <c r="AIH214" s="92"/>
      <c r="AII214" s="92"/>
      <c r="AIJ214" s="92"/>
      <c r="AIK214" s="92"/>
      <c r="AIL214" s="92"/>
      <c r="AIM214" s="92"/>
      <c r="AIN214" s="92"/>
      <c r="AIO214" s="92"/>
      <c r="AIP214" s="92"/>
      <c r="AIQ214" s="92"/>
      <c r="AIR214" s="92"/>
      <c r="AIS214" s="92"/>
      <c r="AIT214" s="92"/>
      <c r="AIU214" s="92"/>
      <c r="AIV214" s="92"/>
      <c r="AIW214" s="92"/>
      <c r="AIX214" s="92"/>
      <c r="AIY214" s="92"/>
      <c r="AIZ214" s="92"/>
      <c r="AJA214" s="92"/>
      <c r="AJB214" s="92"/>
      <c r="AJC214" s="92"/>
      <c r="AJD214" s="92"/>
      <c r="AJE214" s="92"/>
      <c r="AJF214" s="92"/>
      <c r="AJG214" s="92"/>
      <c r="AJH214" s="92"/>
      <c r="AJI214" s="92"/>
      <c r="AJJ214" s="92"/>
      <c r="AJK214" s="92"/>
      <c r="AJL214" s="92"/>
      <c r="AJM214" s="92"/>
      <c r="AJN214" s="92"/>
      <c r="AJO214" s="92"/>
      <c r="AJP214" s="92"/>
      <c r="AJQ214" s="92"/>
      <c r="AJR214" s="92"/>
      <c r="AJS214" s="92"/>
      <c r="AJT214" s="92"/>
      <c r="AJU214" s="92"/>
      <c r="AJV214" s="92"/>
      <c r="AJW214" s="92"/>
      <c r="AJX214" s="92"/>
      <c r="AJY214" s="92"/>
      <c r="AJZ214" s="92"/>
      <c r="AKA214" s="92"/>
      <c r="AKB214" s="92"/>
      <c r="AKC214" s="92"/>
      <c r="AKD214" s="92"/>
      <c r="AKE214" s="92"/>
      <c r="AKF214" s="92"/>
      <c r="AKG214" s="92"/>
      <c r="AKH214" s="92"/>
      <c r="AKI214" s="92"/>
      <c r="AKJ214" s="92"/>
      <c r="AKK214" s="92"/>
      <c r="AKL214" s="92"/>
      <c r="AKM214" s="92"/>
      <c r="AKN214" s="92"/>
      <c r="AKO214" s="92"/>
      <c r="AKP214" s="92"/>
      <c r="AKQ214" s="92"/>
      <c r="AKR214" s="92"/>
      <c r="AKS214" s="92"/>
      <c r="AKT214" s="92"/>
      <c r="AKU214" s="92"/>
      <c r="AKV214" s="92"/>
      <c r="AKW214" s="92"/>
      <c r="AKX214" s="92"/>
      <c r="AKY214" s="92"/>
      <c r="AKZ214" s="92"/>
      <c r="ALA214" s="92"/>
      <c r="ALB214" s="92"/>
      <c r="ALC214" s="92"/>
      <c r="ALD214" s="92"/>
      <c r="ALE214" s="92"/>
      <c r="ALF214" s="92"/>
      <c r="ALG214" s="92"/>
      <c r="ALH214" s="92"/>
      <c r="ALI214" s="92"/>
      <c r="ALJ214" s="92"/>
      <c r="ALK214" s="92"/>
      <c r="ALL214" s="92"/>
      <c r="ALM214" s="92"/>
      <c r="ALN214" s="92"/>
      <c r="ALO214" s="92"/>
      <c r="ALP214" s="92"/>
      <c r="ALQ214" s="92"/>
      <c r="ALR214" s="92"/>
      <c r="ALS214" s="92"/>
      <c r="ALT214" s="92"/>
      <c r="ALU214" s="92"/>
      <c r="ALV214" s="92"/>
      <c r="ALW214" s="92"/>
      <c r="ALX214" s="92"/>
      <c r="ALY214" s="92"/>
      <c r="ALZ214" s="92"/>
      <c r="AMA214" s="92"/>
      <c r="AMB214" s="92"/>
      <c r="AMC214" s="92"/>
      <c r="AMD214" s="92"/>
      <c r="AME214" s="92"/>
      <c r="AMF214" s="92"/>
      <c r="AMG214" s="92"/>
      <c r="AMH214" s="92"/>
      <c r="AMI214" s="92"/>
      <c r="AMJ214" s="92"/>
      <c r="AMK214" s="92"/>
      <c r="AML214" s="92"/>
      <c r="AMM214" s="92"/>
      <c r="AMN214" s="92"/>
      <c r="AMO214" s="92"/>
      <c r="AMP214" s="92"/>
      <c r="AMQ214" s="92"/>
      <c r="AMR214" s="92"/>
      <c r="AMS214" s="92"/>
      <c r="AMT214" s="92"/>
      <c r="AMU214" s="92"/>
      <c r="AMV214" s="92"/>
      <c r="AMW214" s="92"/>
      <c r="AMX214" s="92"/>
      <c r="AMY214" s="92"/>
      <c r="AMZ214" s="92"/>
      <c r="ANA214" s="92"/>
      <c r="ANB214" s="92"/>
      <c r="ANC214" s="92"/>
      <c r="AND214" s="92"/>
      <c r="ANE214" s="92"/>
      <c r="ANF214" s="92"/>
      <c r="ANG214" s="92"/>
      <c r="ANH214" s="92"/>
      <c r="ANI214" s="92"/>
      <c r="ANJ214" s="92"/>
      <c r="ANK214" s="92"/>
      <c r="ANL214" s="92"/>
      <c r="ANM214" s="92"/>
      <c r="ANN214" s="92"/>
      <c r="ANO214" s="92"/>
      <c r="ANP214" s="92"/>
      <c r="ANQ214" s="92"/>
      <c r="ANR214" s="92"/>
      <c r="ANS214" s="92"/>
      <c r="ANT214" s="92"/>
      <c r="ANU214" s="92"/>
      <c r="ANV214" s="92"/>
      <c r="ANW214" s="92"/>
      <c r="ANX214" s="92"/>
      <c r="ANY214" s="92"/>
      <c r="ANZ214" s="92"/>
      <c r="AOA214" s="92"/>
      <c r="AOB214" s="92"/>
      <c r="AOC214" s="92"/>
      <c r="AOD214" s="92"/>
      <c r="AOE214" s="92"/>
      <c r="AOF214" s="92"/>
      <c r="AOG214" s="92"/>
      <c r="AOH214" s="92"/>
      <c r="AOI214" s="92"/>
      <c r="AOJ214" s="92"/>
      <c r="AOK214" s="92"/>
      <c r="AOL214" s="92"/>
      <c r="AOM214" s="92"/>
      <c r="AON214" s="92"/>
      <c r="AOO214" s="92"/>
      <c r="AOP214" s="92"/>
      <c r="AOQ214" s="92"/>
      <c r="AOR214" s="92"/>
      <c r="AOS214" s="92"/>
      <c r="AOT214" s="92"/>
      <c r="AOU214" s="92"/>
      <c r="AOV214" s="92"/>
      <c r="AOW214" s="92"/>
      <c r="AOX214" s="92"/>
      <c r="AOY214" s="92"/>
      <c r="AOZ214" s="92"/>
      <c r="APA214" s="92"/>
      <c r="APB214" s="92"/>
      <c r="APC214" s="92"/>
      <c r="APD214" s="92"/>
      <c r="APE214" s="92"/>
      <c r="APF214" s="92"/>
      <c r="APG214" s="92"/>
      <c r="APH214" s="92"/>
      <c r="API214" s="92"/>
      <c r="APJ214" s="92"/>
      <c r="APK214" s="92"/>
      <c r="APL214" s="92"/>
      <c r="APM214" s="92"/>
      <c r="APN214" s="92"/>
      <c r="APO214" s="92"/>
      <c r="APP214" s="92"/>
      <c r="APQ214" s="92"/>
      <c r="APR214" s="92"/>
      <c r="APS214" s="92"/>
      <c r="APT214" s="92"/>
      <c r="APU214" s="92"/>
      <c r="APV214" s="92"/>
      <c r="APW214" s="92"/>
      <c r="APX214" s="92"/>
      <c r="APY214" s="92"/>
      <c r="APZ214" s="92"/>
      <c r="AQA214" s="92"/>
      <c r="AQB214" s="92"/>
      <c r="AQC214" s="92"/>
      <c r="AQD214" s="92"/>
      <c r="AQE214" s="92"/>
      <c r="AQF214" s="92"/>
      <c r="AQG214" s="92"/>
      <c r="AQH214" s="92"/>
      <c r="AQI214" s="92"/>
      <c r="AQJ214" s="92"/>
      <c r="AQK214" s="92"/>
      <c r="AQL214" s="92"/>
      <c r="AQM214" s="92"/>
      <c r="AQN214" s="92"/>
      <c r="AQO214" s="92"/>
      <c r="AQP214" s="92"/>
      <c r="AQQ214" s="92"/>
      <c r="AQR214" s="92"/>
      <c r="AQS214" s="92"/>
      <c r="AQT214" s="92"/>
      <c r="AQU214" s="92"/>
      <c r="AQV214" s="92"/>
      <c r="AQW214" s="92"/>
      <c r="AQX214" s="92"/>
      <c r="AQY214" s="92"/>
      <c r="AQZ214" s="92"/>
      <c r="ARA214" s="92"/>
      <c r="ARB214" s="92"/>
      <c r="ARC214" s="92"/>
      <c r="ARD214" s="92"/>
      <c r="ARE214" s="92"/>
      <c r="ARF214" s="92"/>
      <c r="ARG214" s="92"/>
      <c r="ARH214" s="92"/>
      <c r="ARI214" s="92"/>
      <c r="ARJ214" s="92"/>
      <c r="ARK214" s="92"/>
      <c r="ARL214" s="92"/>
      <c r="ARM214" s="92"/>
      <c r="ARN214" s="92"/>
      <c r="ARO214" s="92"/>
      <c r="ARP214" s="92"/>
      <c r="ARQ214" s="92"/>
      <c r="ARR214" s="92"/>
      <c r="ARS214" s="92"/>
      <c r="ART214" s="92"/>
      <c r="ARU214" s="92"/>
      <c r="ARV214" s="92"/>
      <c r="ARW214" s="92"/>
      <c r="ARX214" s="92"/>
      <c r="ARY214" s="92"/>
      <c r="ARZ214" s="92"/>
      <c r="ASA214" s="92"/>
      <c r="ASB214" s="92"/>
      <c r="ASC214" s="92"/>
      <c r="ASD214" s="92"/>
      <c r="ASE214" s="92"/>
      <c r="ASF214" s="92"/>
      <c r="ASG214" s="92"/>
      <c r="ASH214" s="92"/>
      <c r="ASI214" s="92"/>
      <c r="ASJ214" s="92"/>
      <c r="ASK214" s="92"/>
      <c r="ASL214" s="92"/>
      <c r="ASM214" s="92"/>
      <c r="ASN214" s="92"/>
      <c r="ASO214" s="92"/>
      <c r="ASP214" s="92"/>
      <c r="ASQ214" s="92"/>
      <c r="ASR214" s="92"/>
      <c r="ASS214" s="92"/>
      <c r="AST214" s="92"/>
      <c r="ASU214" s="92"/>
      <c r="ASV214" s="92"/>
      <c r="ASW214" s="92"/>
      <c r="ASX214" s="92"/>
      <c r="ASY214" s="92"/>
      <c r="ASZ214" s="92"/>
      <c r="ATA214" s="92"/>
      <c r="ATB214" s="92"/>
      <c r="ATC214" s="92"/>
      <c r="ATD214" s="92"/>
      <c r="ATE214" s="92"/>
      <c r="ATF214" s="92"/>
      <c r="ATG214" s="92"/>
      <c r="ATH214" s="92"/>
      <c r="ATI214" s="92"/>
      <c r="ATJ214" s="92"/>
      <c r="ATK214" s="92"/>
      <c r="ATL214" s="92"/>
      <c r="ATM214" s="92"/>
      <c r="ATN214" s="92"/>
      <c r="ATO214" s="92"/>
      <c r="ATP214" s="92"/>
      <c r="ATQ214" s="92"/>
      <c r="ATR214" s="92"/>
      <c r="ATS214" s="92"/>
      <c r="ATT214" s="92"/>
      <c r="ATU214" s="92"/>
      <c r="ATV214" s="92"/>
      <c r="ATW214" s="92"/>
      <c r="ATX214" s="92"/>
      <c r="ATY214" s="92"/>
      <c r="ATZ214" s="92"/>
      <c r="AUA214" s="92"/>
      <c r="AUB214" s="92"/>
      <c r="AUC214" s="92"/>
      <c r="AUD214" s="92"/>
      <c r="AUE214" s="92"/>
      <c r="AUF214" s="92"/>
      <c r="AUG214" s="92"/>
      <c r="AUH214" s="92"/>
      <c r="AUI214" s="92"/>
      <c r="AUJ214" s="92"/>
      <c r="AUK214" s="92"/>
      <c r="AUL214" s="92"/>
      <c r="AUM214" s="92"/>
      <c r="AUN214" s="92"/>
      <c r="AUO214" s="92"/>
      <c r="AUP214" s="92"/>
      <c r="AUQ214" s="92"/>
      <c r="AUR214" s="92"/>
      <c r="AUS214" s="92"/>
      <c r="AUT214" s="92"/>
      <c r="AUU214" s="92"/>
      <c r="AUV214" s="92"/>
      <c r="AUW214" s="92"/>
      <c r="AUX214" s="92"/>
      <c r="AUY214" s="92"/>
      <c r="AUZ214" s="92"/>
      <c r="AVA214" s="92"/>
      <c r="AVB214" s="92"/>
      <c r="AVC214" s="92"/>
      <c r="AVD214" s="92"/>
      <c r="AVE214" s="92"/>
      <c r="AVF214" s="92"/>
      <c r="AVG214" s="92"/>
      <c r="AVH214" s="92"/>
      <c r="AVI214" s="92"/>
      <c r="AVJ214" s="92"/>
      <c r="AVK214" s="92"/>
      <c r="AVL214" s="92"/>
      <c r="AVM214" s="92"/>
      <c r="AVN214" s="92"/>
      <c r="AVO214" s="92"/>
      <c r="AVP214" s="92"/>
      <c r="AVQ214" s="92"/>
      <c r="AVR214" s="92"/>
      <c r="AVS214" s="92"/>
      <c r="AVT214" s="92"/>
      <c r="AVU214" s="92"/>
      <c r="AVV214" s="92"/>
      <c r="AVW214" s="92"/>
      <c r="AVX214" s="92"/>
      <c r="AVY214" s="92"/>
      <c r="AVZ214" s="92"/>
      <c r="AWA214" s="92"/>
      <c r="AWB214" s="92"/>
      <c r="AWC214" s="92"/>
      <c r="AWD214" s="92"/>
      <c r="AWE214" s="92"/>
      <c r="AWF214" s="92"/>
      <c r="AWG214" s="92"/>
      <c r="AWH214" s="92"/>
      <c r="AWI214" s="92"/>
      <c r="AWJ214" s="92"/>
      <c r="AWK214" s="92"/>
      <c r="AWL214" s="92"/>
      <c r="AWM214" s="92"/>
      <c r="AWN214" s="92"/>
      <c r="AWO214" s="92"/>
      <c r="AWP214" s="92"/>
      <c r="AWQ214" s="92"/>
      <c r="AWR214" s="92"/>
      <c r="AWS214" s="92"/>
      <c r="AWT214" s="92"/>
      <c r="AWU214" s="92"/>
      <c r="AWV214" s="92"/>
      <c r="AWW214" s="92"/>
      <c r="AWX214" s="92"/>
      <c r="AWY214" s="92"/>
      <c r="AWZ214" s="92"/>
      <c r="AXA214" s="92"/>
      <c r="AXB214" s="92"/>
      <c r="AXC214" s="92"/>
      <c r="AXD214" s="92"/>
      <c r="AXE214" s="92"/>
      <c r="AXF214" s="92"/>
      <c r="AXG214" s="92"/>
      <c r="AXH214" s="92"/>
      <c r="AXI214" s="92"/>
      <c r="AXJ214" s="92"/>
      <c r="AXK214" s="92"/>
      <c r="AXL214" s="92"/>
      <c r="AXM214" s="92"/>
      <c r="AXN214" s="92"/>
      <c r="AXO214" s="92"/>
      <c r="AXP214" s="92"/>
      <c r="AXQ214" s="92"/>
      <c r="AXR214" s="92"/>
      <c r="AXS214" s="92"/>
      <c r="AXT214" s="92"/>
      <c r="AXU214" s="92"/>
      <c r="AXV214" s="92"/>
      <c r="AXW214" s="92"/>
      <c r="AXX214" s="92"/>
      <c r="AXY214" s="92"/>
      <c r="AXZ214" s="92"/>
      <c r="AYA214" s="92"/>
      <c r="AYB214" s="92"/>
      <c r="AYC214" s="92"/>
      <c r="AYD214" s="92"/>
      <c r="AYE214" s="92"/>
      <c r="AYF214" s="92"/>
      <c r="AYG214" s="92"/>
      <c r="AYH214" s="92"/>
      <c r="AYI214" s="92"/>
      <c r="AYJ214" s="92"/>
      <c r="AYK214" s="92"/>
      <c r="AYL214" s="92"/>
      <c r="AYM214" s="92"/>
      <c r="AYN214" s="92"/>
      <c r="AYO214" s="92"/>
      <c r="AYP214" s="92"/>
      <c r="AYQ214" s="92"/>
      <c r="AYR214" s="92"/>
      <c r="AYS214" s="92"/>
      <c r="AYT214" s="92"/>
      <c r="AYU214" s="92"/>
      <c r="AYV214" s="92"/>
      <c r="AYW214" s="92"/>
      <c r="AYX214" s="92"/>
      <c r="AYY214" s="92"/>
      <c r="AYZ214" s="92"/>
      <c r="AZA214" s="92"/>
      <c r="AZB214" s="92"/>
      <c r="AZC214" s="92"/>
      <c r="AZD214" s="92"/>
      <c r="AZE214" s="92"/>
      <c r="AZF214" s="92"/>
      <c r="AZG214" s="92"/>
      <c r="AZH214" s="92"/>
      <c r="AZI214" s="92"/>
      <c r="AZJ214" s="92"/>
      <c r="AZK214" s="92"/>
      <c r="AZL214" s="92"/>
      <c r="AZM214" s="92"/>
      <c r="AZN214" s="92"/>
      <c r="AZO214" s="92"/>
      <c r="AZP214" s="92"/>
      <c r="AZQ214" s="92"/>
      <c r="AZR214" s="92"/>
      <c r="AZS214" s="92"/>
      <c r="AZT214" s="92"/>
      <c r="AZU214" s="92"/>
      <c r="AZV214" s="92"/>
      <c r="AZW214" s="92"/>
      <c r="AZX214" s="92"/>
      <c r="AZY214" s="92"/>
      <c r="AZZ214" s="92"/>
      <c r="BAA214" s="92"/>
      <c r="BAB214" s="92"/>
      <c r="BAC214" s="92"/>
      <c r="BAD214" s="92"/>
      <c r="BAE214" s="92"/>
      <c r="BAF214" s="92"/>
      <c r="BAG214" s="92"/>
      <c r="BAH214" s="92"/>
      <c r="BAI214" s="92"/>
      <c r="BAJ214" s="92"/>
      <c r="BAK214" s="92"/>
      <c r="BAL214" s="92"/>
      <c r="BAM214" s="92"/>
      <c r="BAN214" s="92"/>
      <c r="BAO214" s="92"/>
      <c r="BAP214" s="92"/>
      <c r="BAQ214" s="92"/>
      <c r="BAR214" s="92"/>
      <c r="BAS214" s="92"/>
      <c r="BAT214" s="92"/>
      <c r="BAU214" s="92"/>
      <c r="BAV214" s="92"/>
      <c r="BAW214" s="92"/>
      <c r="BAX214" s="92"/>
      <c r="BAY214" s="92"/>
      <c r="BAZ214" s="92"/>
      <c r="BBA214" s="92"/>
      <c r="BBB214" s="92"/>
      <c r="BBC214" s="92"/>
      <c r="BBD214" s="92"/>
      <c r="BBE214" s="92"/>
      <c r="BBF214" s="92"/>
      <c r="BBG214" s="92"/>
      <c r="BBH214" s="92"/>
      <c r="BBI214" s="92"/>
      <c r="BBJ214" s="92"/>
      <c r="BBK214" s="92"/>
      <c r="BBL214" s="92"/>
      <c r="BBM214" s="92"/>
      <c r="BBN214" s="92"/>
      <c r="BBO214" s="92"/>
      <c r="BBP214" s="92"/>
      <c r="BBQ214" s="92"/>
      <c r="BBR214" s="92"/>
      <c r="BBS214" s="92"/>
      <c r="BBT214" s="92"/>
      <c r="BBU214" s="92"/>
      <c r="BBV214" s="92"/>
      <c r="BBW214" s="92"/>
      <c r="BBX214" s="92"/>
      <c r="BBY214" s="92"/>
      <c r="BBZ214" s="92"/>
      <c r="BCA214" s="92"/>
      <c r="BCB214" s="92"/>
      <c r="BCC214" s="92"/>
      <c r="BCD214" s="92"/>
      <c r="BCE214" s="92"/>
      <c r="BCF214" s="92"/>
      <c r="BCG214" s="92"/>
      <c r="BCH214" s="92"/>
      <c r="BCI214" s="92"/>
      <c r="BCJ214" s="92"/>
      <c r="BCK214" s="92"/>
      <c r="BCL214" s="92"/>
      <c r="BCM214" s="92"/>
      <c r="BCN214" s="92"/>
      <c r="BCO214" s="92"/>
      <c r="BCP214" s="92"/>
      <c r="BCQ214" s="92"/>
      <c r="BCR214" s="92"/>
      <c r="BCS214" s="92"/>
      <c r="BCT214" s="92"/>
      <c r="BCU214" s="92"/>
      <c r="BCV214" s="92"/>
      <c r="BCW214" s="92"/>
      <c r="BCX214" s="92"/>
      <c r="BCY214" s="92"/>
      <c r="BCZ214" s="92"/>
      <c r="BDA214" s="92"/>
      <c r="BDB214" s="92"/>
      <c r="BDC214" s="92"/>
      <c r="BDD214" s="92"/>
      <c r="BDE214" s="92"/>
      <c r="BDF214" s="92"/>
      <c r="BDG214" s="92"/>
      <c r="BDH214" s="92"/>
      <c r="BDI214" s="92"/>
      <c r="BDJ214" s="92"/>
      <c r="BDK214" s="92"/>
      <c r="BDL214" s="92"/>
      <c r="BDM214" s="92"/>
      <c r="BDN214" s="92"/>
      <c r="BDO214" s="92"/>
      <c r="BDP214" s="92"/>
      <c r="BDQ214" s="92"/>
      <c r="BDR214" s="92"/>
      <c r="BDS214" s="92"/>
      <c r="BDT214" s="92"/>
      <c r="BDU214" s="92"/>
      <c r="BDV214" s="92"/>
      <c r="BDW214" s="92"/>
      <c r="BDX214" s="92"/>
      <c r="BDY214" s="92"/>
      <c r="BDZ214" s="92"/>
      <c r="BEA214" s="92"/>
      <c r="BEB214" s="92"/>
      <c r="BEC214" s="92"/>
      <c r="BED214" s="92"/>
      <c r="BEE214" s="92"/>
      <c r="BEF214" s="92"/>
      <c r="BEG214" s="92"/>
      <c r="BEH214" s="92"/>
      <c r="BEI214" s="92"/>
      <c r="BEJ214" s="92"/>
      <c r="BEK214" s="92"/>
      <c r="BEL214" s="92"/>
      <c r="BEM214" s="92"/>
      <c r="BEN214" s="92"/>
      <c r="BEO214" s="92"/>
      <c r="BEP214" s="92"/>
      <c r="BEQ214" s="92"/>
      <c r="BER214" s="92"/>
      <c r="BES214" s="92"/>
      <c r="BET214" s="92"/>
      <c r="BEU214" s="92"/>
      <c r="BEV214" s="92"/>
      <c r="BEW214" s="92"/>
      <c r="BEX214" s="92"/>
      <c r="BEY214" s="92"/>
      <c r="BEZ214" s="92"/>
      <c r="BFA214" s="92"/>
      <c r="BFB214" s="92"/>
      <c r="BFC214" s="92"/>
      <c r="BFD214" s="92"/>
      <c r="BFE214" s="92"/>
      <c r="BFF214" s="92"/>
      <c r="BFG214" s="92"/>
      <c r="BFH214" s="92"/>
      <c r="BFI214" s="92"/>
      <c r="BFJ214" s="92"/>
      <c r="BFK214" s="92"/>
      <c r="BFL214" s="92"/>
      <c r="BFM214" s="92"/>
      <c r="BFN214" s="92"/>
      <c r="BFO214" s="92"/>
      <c r="BFP214" s="92"/>
      <c r="BFQ214" s="92"/>
      <c r="BFR214" s="92"/>
      <c r="BFS214" s="92"/>
      <c r="BFT214" s="92"/>
      <c r="BFU214" s="92"/>
      <c r="BFV214" s="92"/>
      <c r="BFW214" s="92"/>
      <c r="BFX214" s="92"/>
      <c r="BFY214" s="92"/>
      <c r="BFZ214" s="92"/>
      <c r="BGA214" s="92"/>
      <c r="BGB214" s="92"/>
      <c r="BGC214" s="92"/>
      <c r="BGD214" s="92"/>
      <c r="BGE214" s="92"/>
      <c r="BGF214" s="92"/>
      <c r="BGG214" s="92"/>
      <c r="BGH214" s="92"/>
      <c r="BGI214" s="92"/>
      <c r="BGJ214" s="92"/>
      <c r="BGK214" s="92"/>
      <c r="BGL214" s="92"/>
      <c r="BGM214" s="92"/>
      <c r="BGN214" s="92"/>
      <c r="BGO214" s="92"/>
      <c r="BGP214" s="92"/>
      <c r="BGQ214" s="92"/>
      <c r="BGR214" s="92"/>
      <c r="BGS214" s="92"/>
      <c r="BGT214" s="92"/>
      <c r="BGU214" s="92"/>
      <c r="BGV214" s="92"/>
      <c r="BGW214" s="92"/>
      <c r="BGX214" s="92"/>
      <c r="BGY214" s="92"/>
      <c r="BGZ214" s="92"/>
      <c r="BHA214" s="92"/>
      <c r="BHB214" s="92"/>
      <c r="BHC214" s="92"/>
      <c r="BHD214" s="92"/>
      <c r="BHE214" s="92"/>
      <c r="BHF214" s="92"/>
      <c r="BHG214" s="92"/>
      <c r="BHH214" s="92"/>
      <c r="BHI214" s="92"/>
      <c r="BHJ214" s="92"/>
      <c r="BHK214" s="92"/>
      <c r="BHL214" s="92"/>
      <c r="BHM214" s="92"/>
      <c r="BHN214" s="92"/>
      <c r="BHO214" s="92"/>
      <c r="BHP214" s="92"/>
      <c r="BHQ214" s="92"/>
      <c r="BHR214" s="92"/>
      <c r="BHS214" s="92"/>
      <c r="BHT214" s="92"/>
      <c r="BHU214" s="92"/>
      <c r="BHV214" s="92"/>
      <c r="BHW214" s="92"/>
      <c r="BHX214" s="92"/>
      <c r="BHY214" s="92"/>
      <c r="BHZ214" s="92"/>
      <c r="BIA214" s="92"/>
      <c r="BIB214" s="92"/>
      <c r="BIC214" s="92"/>
      <c r="BID214" s="92"/>
      <c r="BIE214" s="92"/>
      <c r="BIF214" s="92"/>
      <c r="BIG214" s="92"/>
      <c r="BIH214" s="92"/>
      <c r="BII214" s="92"/>
      <c r="BIJ214" s="92"/>
      <c r="BIK214" s="92"/>
      <c r="BIL214" s="92"/>
      <c r="BIM214" s="92"/>
      <c r="BIN214" s="92"/>
      <c r="BIO214" s="92"/>
      <c r="BIP214" s="92"/>
      <c r="BIQ214" s="92"/>
      <c r="BIR214" s="92"/>
      <c r="BIS214" s="92"/>
      <c r="BIT214" s="92"/>
      <c r="BIU214" s="92"/>
      <c r="BIV214" s="92"/>
      <c r="BIW214" s="92"/>
      <c r="BIX214" s="92"/>
      <c r="BIY214" s="92"/>
      <c r="BIZ214" s="92"/>
      <c r="BJA214" s="92"/>
      <c r="BJB214" s="92"/>
      <c r="BJC214" s="92"/>
      <c r="BJD214" s="92"/>
      <c r="BJE214" s="92"/>
      <c r="BJF214" s="92"/>
      <c r="BJG214" s="92"/>
      <c r="BJH214" s="92"/>
      <c r="BJI214" s="92"/>
      <c r="BJJ214" s="92"/>
      <c r="BJK214" s="92"/>
      <c r="BJL214" s="92"/>
      <c r="BJM214" s="92"/>
      <c r="BJN214" s="92"/>
      <c r="BJO214" s="92"/>
      <c r="BJP214" s="92"/>
      <c r="BJQ214" s="92"/>
      <c r="BJR214" s="92"/>
      <c r="BJS214" s="92"/>
      <c r="BJT214" s="92"/>
      <c r="BJU214" s="92"/>
      <c r="BJV214" s="92"/>
      <c r="BJW214" s="92"/>
      <c r="BJX214" s="92"/>
      <c r="BJY214" s="92"/>
      <c r="BJZ214" s="92"/>
      <c r="BKA214" s="92"/>
      <c r="BKB214" s="92"/>
      <c r="BKC214" s="92"/>
      <c r="BKD214" s="92"/>
      <c r="BKE214" s="92"/>
      <c r="BKF214" s="92"/>
      <c r="BKG214" s="92"/>
      <c r="BKH214" s="92"/>
      <c r="BKI214" s="92"/>
      <c r="BKJ214" s="92"/>
      <c r="BKK214" s="92"/>
      <c r="BKL214" s="92"/>
      <c r="BKM214" s="92"/>
      <c r="BKN214" s="92"/>
      <c r="BKO214" s="92"/>
      <c r="BKP214" s="92"/>
      <c r="BKQ214" s="92"/>
      <c r="BKR214" s="92"/>
      <c r="BKS214" s="92"/>
      <c r="BKT214" s="92"/>
      <c r="BKU214" s="92"/>
      <c r="BKV214" s="92"/>
      <c r="BKW214" s="92"/>
      <c r="BKX214" s="92"/>
      <c r="BKY214" s="92"/>
      <c r="BKZ214" s="92"/>
      <c r="BLA214" s="92"/>
      <c r="BLB214" s="92"/>
      <c r="BLC214" s="92"/>
      <c r="BLD214" s="92"/>
      <c r="BLE214" s="92"/>
      <c r="BLF214" s="92"/>
      <c r="BLG214" s="92"/>
      <c r="BLH214" s="92"/>
      <c r="BLI214" s="92"/>
      <c r="BLJ214" s="92"/>
      <c r="BLK214" s="92"/>
      <c r="BLL214" s="92"/>
      <c r="BLM214" s="92"/>
      <c r="BLN214" s="92"/>
      <c r="BLO214" s="92"/>
      <c r="BLP214" s="92"/>
      <c r="BLQ214" s="92"/>
      <c r="BLR214" s="92"/>
      <c r="BLS214" s="92"/>
      <c r="BLT214" s="92"/>
      <c r="BLU214" s="92"/>
      <c r="BLV214" s="92"/>
      <c r="BLW214" s="92"/>
      <c r="BLX214" s="92"/>
      <c r="BLY214" s="92"/>
      <c r="BLZ214" s="92"/>
      <c r="BMA214" s="92"/>
      <c r="BMB214" s="92"/>
      <c r="BMC214" s="92"/>
      <c r="BMD214" s="92"/>
      <c r="BME214" s="92"/>
      <c r="BMF214" s="92"/>
      <c r="BMG214" s="92"/>
      <c r="BMH214" s="92"/>
      <c r="BMI214" s="92"/>
      <c r="BMJ214" s="92"/>
      <c r="BMK214" s="92"/>
      <c r="BML214" s="92"/>
      <c r="BMM214" s="92"/>
      <c r="BMN214" s="92"/>
      <c r="BMO214" s="92"/>
      <c r="BMP214" s="92"/>
      <c r="BMQ214" s="92"/>
      <c r="BMR214" s="92"/>
      <c r="BMS214" s="92"/>
      <c r="BMT214" s="92"/>
      <c r="BMU214" s="92"/>
      <c r="BMV214" s="92"/>
      <c r="BMW214" s="92"/>
      <c r="BMX214" s="92"/>
      <c r="BMY214" s="92"/>
      <c r="BMZ214" s="92"/>
      <c r="BNA214" s="92"/>
      <c r="BNB214" s="92"/>
      <c r="BNC214" s="92"/>
      <c r="BND214" s="92"/>
      <c r="BNE214" s="92"/>
      <c r="BNF214" s="92"/>
      <c r="BNG214" s="92"/>
      <c r="BNH214" s="92"/>
      <c r="BNI214" s="92"/>
      <c r="BNJ214" s="92"/>
      <c r="BNK214" s="92"/>
      <c r="BNL214" s="92"/>
      <c r="BNM214" s="92"/>
      <c r="BNN214" s="92"/>
      <c r="BNO214" s="92"/>
      <c r="BNP214" s="92"/>
      <c r="BNQ214" s="92"/>
      <c r="BNR214" s="92"/>
      <c r="BNS214" s="92"/>
      <c r="BNT214" s="92"/>
      <c r="BNU214" s="92"/>
      <c r="BNV214" s="92"/>
      <c r="BNW214" s="92"/>
      <c r="BNX214" s="92"/>
      <c r="BNY214" s="92"/>
      <c r="BNZ214" s="92"/>
      <c r="BOA214" s="92"/>
      <c r="BOB214" s="92"/>
      <c r="BOC214" s="92"/>
      <c r="BOD214" s="92"/>
      <c r="BOE214" s="92"/>
      <c r="BOF214" s="92"/>
      <c r="BOG214" s="92"/>
      <c r="BOH214" s="92"/>
      <c r="BOI214" s="92"/>
      <c r="BOJ214" s="92"/>
      <c r="BOK214" s="92"/>
      <c r="BOL214" s="92"/>
      <c r="BOM214" s="92"/>
      <c r="BON214" s="92"/>
      <c r="BOO214" s="92"/>
      <c r="BOP214" s="92"/>
      <c r="BOQ214" s="92"/>
      <c r="BOR214" s="92"/>
      <c r="BOS214" s="92"/>
      <c r="BOT214" s="92"/>
      <c r="BOU214" s="92"/>
      <c r="BOV214" s="92"/>
      <c r="BOW214" s="92"/>
      <c r="BOX214" s="92"/>
      <c r="BOY214" s="92"/>
      <c r="BOZ214" s="92"/>
      <c r="BPA214" s="92"/>
      <c r="BPB214" s="92"/>
      <c r="BPC214" s="92"/>
      <c r="BPD214" s="92"/>
      <c r="BPE214" s="92"/>
      <c r="BPF214" s="92"/>
      <c r="BPG214" s="92"/>
      <c r="BPH214" s="92"/>
      <c r="BPI214" s="92"/>
      <c r="BPJ214" s="92"/>
      <c r="BPK214" s="92"/>
      <c r="BPL214" s="92"/>
      <c r="BPM214" s="92"/>
      <c r="BPN214" s="92"/>
      <c r="BPO214" s="92"/>
      <c r="BPP214" s="92"/>
      <c r="BPQ214" s="92"/>
      <c r="BPR214" s="92"/>
      <c r="BPS214" s="92"/>
      <c r="BPT214" s="92"/>
      <c r="BPU214" s="92"/>
      <c r="BPV214" s="92"/>
      <c r="BPW214" s="92"/>
      <c r="BPX214" s="92"/>
      <c r="BPY214" s="92"/>
      <c r="BPZ214" s="92"/>
      <c r="BQA214" s="92"/>
      <c r="BQB214" s="92"/>
      <c r="BQC214" s="92"/>
      <c r="BQD214" s="92"/>
      <c r="BQE214" s="92"/>
      <c r="BQF214" s="92"/>
      <c r="BQG214" s="92"/>
      <c r="BQH214" s="92"/>
      <c r="BQI214" s="92"/>
      <c r="BQJ214" s="92"/>
      <c r="BQK214" s="92"/>
      <c r="BQL214" s="92"/>
      <c r="BQM214" s="92"/>
      <c r="BQN214" s="92"/>
      <c r="BQO214" s="92"/>
      <c r="BQP214" s="92"/>
      <c r="BQQ214" s="92"/>
      <c r="BQR214" s="92"/>
      <c r="BQS214" s="92"/>
      <c r="BQT214" s="92"/>
      <c r="BQU214" s="92"/>
      <c r="BQV214" s="92"/>
      <c r="BQW214" s="92"/>
      <c r="BQX214" s="92"/>
      <c r="BQY214" s="92"/>
      <c r="BQZ214" s="92"/>
      <c r="BRA214" s="92"/>
      <c r="BRB214" s="92"/>
      <c r="BRC214" s="92"/>
      <c r="BRD214" s="92"/>
      <c r="BRE214" s="92"/>
      <c r="BRF214" s="92"/>
      <c r="BRG214" s="92"/>
      <c r="BRH214" s="92"/>
      <c r="BRI214" s="92"/>
      <c r="BRJ214" s="92"/>
      <c r="BRK214" s="92"/>
      <c r="BRL214" s="92"/>
      <c r="BRM214" s="92"/>
      <c r="BRN214" s="92"/>
      <c r="BRO214" s="92"/>
      <c r="BRP214" s="92"/>
      <c r="BRQ214" s="92"/>
      <c r="BRR214" s="92"/>
      <c r="BRS214" s="92"/>
      <c r="BRT214" s="92"/>
      <c r="BRU214" s="92"/>
      <c r="BRV214" s="92"/>
      <c r="BRW214" s="92"/>
      <c r="BRX214" s="92"/>
      <c r="BRY214" s="92"/>
      <c r="BRZ214" s="92"/>
      <c r="BSA214" s="92"/>
      <c r="BSB214" s="92"/>
      <c r="BSC214" s="92"/>
      <c r="BSD214" s="92"/>
      <c r="BSE214" s="92"/>
      <c r="BSF214" s="92"/>
      <c r="BSG214" s="92"/>
      <c r="BSH214" s="92"/>
      <c r="BSI214" s="92"/>
      <c r="BSJ214" s="92"/>
      <c r="BSK214" s="92"/>
      <c r="BSL214" s="92"/>
      <c r="BSM214" s="92"/>
      <c r="BSN214" s="92"/>
      <c r="BSO214" s="92"/>
      <c r="BSP214" s="92"/>
      <c r="BSQ214" s="92"/>
      <c r="BSR214" s="92"/>
      <c r="BSS214" s="92"/>
      <c r="BST214" s="92"/>
      <c r="BSU214" s="92"/>
      <c r="BSV214" s="92"/>
      <c r="BSW214" s="92"/>
      <c r="BSX214" s="92"/>
      <c r="BSY214" s="92"/>
      <c r="BSZ214" s="92"/>
      <c r="BTA214" s="92"/>
      <c r="BTB214" s="92"/>
      <c r="BTC214" s="92"/>
      <c r="BTD214" s="92"/>
      <c r="BTE214" s="92"/>
      <c r="BTF214" s="92"/>
      <c r="BTG214" s="92"/>
      <c r="BTH214" s="92"/>
      <c r="BTI214" s="92"/>
      <c r="BTJ214" s="92"/>
      <c r="BTK214" s="92"/>
      <c r="BTL214" s="92"/>
      <c r="BTM214" s="92"/>
      <c r="BTN214" s="92"/>
      <c r="BTO214" s="92"/>
      <c r="BTP214" s="92"/>
      <c r="BTQ214" s="92"/>
      <c r="BTR214" s="92"/>
      <c r="BTS214" s="92"/>
      <c r="BTT214" s="92"/>
      <c r="BTU214" s="92"/>
      <c r="BTV214" s="92"/>
      <c r="BTW214" s="92"/>
      <c r="BTX214" s="92"/>
      <c r="BTY214" s="92"/>
      <c r="BTZ214" s="92"/>
      <c r="BUA214" s="92"/>
      <c r="BUB214" s="92"/>
      <c r="BUC214" s="92"/>
      <c r="BUD214" s="92"/>
      <c r="BUE214" s="92"/>
      <c r="BUF214" s="92"/>
      <c r="BUG214" s="92"/>
      <c r="BUH214" s="92"/>
      <c r="BUI214" s="92"/>
      <c r="BUJ214" s="92"/>
      <c r="BUK214" s="92"/>
      <c r="BUL214" s="92"/>
      <c r="BUM214" s="92"/>
      <c r="BUN214" s="92"/>
      <c r="BUO214" s="92"/>
      <c r="BUP214" s="92"/>
      <c r="BUQ214" s="92"/>
      <c r="BUR214" s="92"/>
      <c r="BUS214" s="92"/>
      <c r="BUT214" s="92"/>
      <c r="BUU214" s="92"/>
      <c r="BUV214" s="92"/>
      <c r="BUW214" s="92"/>
      <c r="BUX214" s="92"/>
      <c r="BUY214" s="92"/>
      <c r="BUZ214" s="92"/>
      <c r="BVA214" s="92"/>
      <c r="BVB214" s="92"/>
      <c r="BVC214" s="92"/>
      <c r="BVD214" s="92"/>
      <c r="BVE214" s="92"/>
      <c r="BVF214" s="92"/>
      <c r="BVG214" s="92"/>
      <c r="BVH214" s="92"/>
      <c r="BVI214" s="92"/>
      <c r="BVJ214" s="92"/>
      <c r="BVK214" s="92"/>
      <c r="BVL214" s="92"/>
      <c r="BVM214" s="92"/>
      <c r="BVN214" s="92"/>
      <c r="BVO214" s="92"/>
      <c r="BVP214" s="92"/>
      <c r="BVQ214" s="92"/>
      <c r="BVR214" s="92"/>
      <c r="BVS214" s="92"/>
      <c r="BVT214" s="92"/>
      <c r="BVU214" s="92"/>
      <c r="BVV214" s="92"/>
      <c r="BVW214" s="92"/>
      <c r="BVX214" s="92"/>
      <c r="BVY214" s="92"/>
      <c r="BVZ214" s="92"/>
      <c r="BWA214" s="92"/>
      <c r="BWB214" s="92"/>
      <c r="BWC214" s="92"/>
      <c r="BWD214" s="92"/>
      <c r="BWE214" s="92"/>
      <c r="BWF214" s="92"/>
      <c r="BWG214" s="92"/>
      <c r="BWH214" s="92"/>
      <c r="BWI214" s="92"/>
      <c r="BWJ214" s="92"/>
      <c r="BWK214" s="92"/>
      <c r="BWL214" s="92"/>
      <c r="BWM214" s="92"/>
      <c r="BWN214" s="92"/>
      <c r="BWO214" s="92"/>
      <c r="BWP214" s="92"/>
      <c r="BWQ214" s="92"/>
      <c r="BWR214" s="92"/>
      <c r="BWS214" s="92"/>
      <c r="BWT214" s="92"/>
      <c r="BWU214" s="92"/>
      <c r="BWV214" s="92"/>
      <c r="BWW214" s="92"/>
      <c r="BWX214" s="92"/>
      <c r="BWY214" s="92"/>
      <c r="BWZ214" s="92"/>
      <c r="BXA214" s="92"/>
      <c r="BXB214" s="92"/>
      <c r="BXC214" s="92"/>
      <c r="BXD214" s="92"/>
      <c r="BXE214" s="92"/>
      <c r="BXF214" s="92"/>
      <c r="BXG214" s="92"/>
      <c r="BXH214" s="92"/>
      <c r="BXI214" s="92"/>
      <c r="BXJ214" s="92"/>
      <c r="BXK214" s="92"/>
      <c r="BXL214" s="92"/>
      <c r="BXM214" s="92"/>
      <c r="BXN214" s="92"/>
      <c r="BXO214" s="92"/>
      <c r="BXP214" s="92"/>
      <c r="BXQ214" s="92"/>
      <c r="BXR214" s="92"/>
      <c r="BXS214" s="92"/>
      <c r="BXT214" s="92"/>
      <c r="BXU214" s="92"/>
      <c r="BXV214" s="92"/>
      <c r="BXW214" s="92"/>
      <c r="BXX214" s="92"/>
      <c r="BXY214" s="92"/>
      <c r="BXZ214" s="92"/>
      <c r="BYA214" s="92"/>
      <c r="BYB214" s="92"/>
      <c r="BYC214" s="92"/>
      <c r="BYD214" s="92"/>
      <c r="BYE214" s="92"/>
      <c r="BYF214" s="92"/>
      <c r="BYG214" s="92"/>
      <c r="BYH214" s="92"/>
      <c r="BYI214" s="92"/>
      <c r="BYJ214" s="92"/>
      <c r="BYK214" s="92"/>
      <c r="BYL214" s="92"/>
      <c r="BYM214" s="92"/>
      <c r="BYN214" s="92"/>
      <c r="BYO214" s="92"/>
      <c r="BYP214" s="92"/>
      <c r="BYQ214" s="92"/>
      <c r="BYR214" s="92"/>
      <c r="BYS214" s="92"/>
      <c r="BYT214" s="92"/>
      <c r="BYU214" s="92"/>
      <c r="BYV214" s="92"/>
      <c r="BYW214" s="92"/>
      <c r="BYX214" s="92"/>
      <c r="BYY214" s="92"/>
      <c r="BYZ214" s="92"/>
      <c r="BZA214" s="92"/>
      <c r="BZB214" s="92"/>
      <c r="BZC214" s="92"/>
      <c r="BZD214" s="92"/>
      <c r="BZE214" s="92"/>
      <c r="BZF214" s="92"/>
      <c r="BZG214" s="92"/>
      <c r="BZH214" s="92"/>
      <c r="BZI214" s="92"/>
      <c r="BZJ214" s="92"/>
      <c r="BZK214" s="92"/>
      <c r="BZL214" s="92"/>
      <c r="BZM214" s="92"/>
      <c r="BZN214" s="92"/>
      <c r="BZO214" s="92"/>
      <c r="BZP214" s="92"/>
      <c r="BZQ214" s="92"/>
      <c r="BZR214" s="92"/>
      <c r="BZS214" s="92"/>
      <c r="BZT214" s="92"/>
      <c r="BZU214" s="92"/>
      <c r="BZV214" s="92"/>
      <c r="BZW214" s="92"/>
      <c r="BZX214" s="92"/>
      <c r="BZY214" s="92"/>
      <c r="BZZ214" s="92"/>
      <c r="CAA214" s="92"/>
      <c r="CAB214" s="92"/>
      <c r="CAC214" s="92"/>
      <c r="CAD214" s="92"/>
      <c r="CAE214" s="92"/>
      <c r="CAF214" s="92"/>
      <c r="CAG214" s="92"/>
      <c r="CAH214" s="92"/>
      <c r="CAI214" s="92"/>
      <c r="CAJ214" s="92"/>
      <c r="CAK214" s="92"/>
      <c r="CAL214" s="92"/>
      <c r="CAM214" s="92"/>
      <c r="CAN214" s="92"/>
      <c r="CAO214" s="92"/>
      <c r="CAP214" s="92"/>
      <c r="CAQ214" s="92"/>
      <c r="CAR214" s="92"/>
      <c r="CAS214" s="92"/>
      <c r="CAT214" s="92"/>
      <c r="CAU214" s="92"/>
      <c r="CAV214" s="92"/>
      <c r="CAW214" s="92"/>
      <c r="CAX214" s="92"/>
      <c r="CAY214" s="92"/>
      <c r="CAZ214" s="92"/>
      <c r="CBA214" s="92"/>
      <c r="CBB214" s="92"/>
      <c r="CBC214" s="92"/>
      <c r="CBD214" s="92"/>
      <c r="CBE214" s="92"/>
      <c r="CBF214" s="92"/>
      <c r="CBG214" s="92"/>
      <c r="CBH214" s="92"/>
      <c r="CBI214" s="92"/>
      <c r="CBJ214" s="92"/>
      <c r="CBK214" s="92"/>
      <c r="CBL214" s="92"/>
      <c r="CBM214" s="92"/>
      <c r="CBN214" s="92"/>
      <c r="CBO214" s="92"/>
      <c r="CBP214" s="92"/>
      <c r="CBQ214" s="92"/>
      <c r="CBR214" s="92"/>
      <c r="CBS214" s="92"/>
      <c r="CBT214" s="92"/>
      <c r="CBU214" s="92"/>
      <c r="CBV214" s="92"/>
      <c r="CBW214" s="92"/>
      <c r="CBX214" s="92"/>
      <c r="CBY214" s="92"/>
      <c r="CBZ214" s="92"/>
      <c r="CCA214" s="92"/>
      <c r="CCB214" s="92"/>
      <c r="CCC214" s="92"/>
      <c r="CCD214" s="92"/>
      <c r="CCE214" s="92"/>
      <c r="CCF214" s="92"/>
      <c r="CCG214" s="92"/>
      <c r="CCH214" s="92"/>
      <c r="CCI214" s="92"/>
      <c r="CCJ214" s="92"/>
      <c r="CCK214" s="92"/>
      <c r="CCL214" s="92"/>
      <c r="CCM214" s="92"/>
      <c r="CCN214" s="92"/>
      <c r="CCO214" s="92"/>
      <c r="CCP214" s="92"/>
      <c r="CCQ214" s="92"/>
      <c r="CCR214" s="92"/>
      <c r="CCS214" s="92"/>
      <c r="CCT214" s="92"/>
      <c r="CCU214" s="92"/>
      <c r="CCV214" s="92"/>
      <c r="CCW214" s="92"/>
      <c r="CCX214" s="92"/>
      <c r="CCY214" s="92"/>
      <c r="CCZ214" s="92"/>
      <c r="CDA214" s="92"/>
      <c r="CDB214" s="92"/>
      <c r="CDC214" s="92"/>
      <c r="CDD214" s="92"/>
      <c r="CDE214" s="92"/>
      <c r="CDF214" s="92"/>
      <c r="CDG214" s="92"/>
      <c r="CDH214" s="92"/>
      <c r="CDI214" s="92"/>
      <c r="CDJ214" s="92"/>
      <c r="CDK214" s="92"/>
      <c r="CDL214" s="92"/>
      <c r="CDM214" s="92"/>
      <c r="CDN214" s="92"/>
      <c r="CDO214" s="92"/>
      <c r="CDP214" s="92"/>
      <c r="CDQ214" s="92"/>
      <c r="CDR214" s="92"/>
      <c r="CDS214" s="92"/>
      <c r="CDT214" s="92"/>
      <c r="CDU214" s="92"/>
      <c r="CDV214" s="92"/>
      <c r="CDW214" s="92"/>
      <c r="CDX214" s="92"/>
      <c r="CDY214" s="92"/>
      <c r="CDZ214" s="92"/>
      <c r="CEA214" s="92"/>
      <c r="CEB214" s="92"/>
      <c r="CEC214" s="92"/>
      <c r="CED214" s="92"/>
      <c r="CEE214" s="92"/>
      <c r="CEF214" s="92"/>
      <c r="CEG214" s="92"/>
      <c r="CEH214" s="92"/>
      <c r="CEI214" s="92"/>
      <c r="CEJ214" s="92"/>
      <c r="CEK214" s="92"/>
      <c r="CEL214" s="92"/>
      <c r="CEM214" s="92"/>
      <c r="CEN214" s="92"/>
      <c r="CEO214" s="92"/>
      <c r="CEP214" s="92"/>
      <c r="CEQ214" s="92"/>
      <c r="CER214" s="92"/>
      <c r="CES214" s="92"/>
      <c r="CET214" s="92"/>
      <c r="CEU214" s="92"/>
      <c r="CEV214" s="92"/>
      <c r="CEW214" s="92"/>
      <c r="CEX214" s="92"/>
      <c r="CEY214" s="92"/>
      <c r="CEZ214" s="92"/>
      <c r="CFA214" s="92"/>
      <c r="CFB214" s="92"/>
      <c r="CFC214" s="92"/>
      <c r="CFD214" s="92"/>
      <c r="CFE214" s="92"/>
      <c r="CFF214" s="92"/>
      <c r="CFG214" s="92"/>
      <c r="CFH214" s="92"/>
      <c r="CFI214" s="92"/>
      <c r="CFJ214" s="92"/>
      <c r="CFK214" s="92"/>
      <c r="CFL214" s="92"/>
      <c r="CFM214" s="92"/>
      <c r="CFN214" s="92"/>
      <c r="CFO214" s="92"/>
      <c r="CFP214" s="92"/>
      <c r="CFQ214" s="92"/>
      <c r="CFR214" s="92"/>
      <c r="CFS214" s="92"/>
      <c r="CFT214" s="92"/>
      <c r="CFU214" s="92"/>
      <c r="CFV214" s="92"/>
      <c r="CFW214" s="92"/>
      <c r="CFX214" s="92"/>
      <c r="CFY214" s="92"/>
      <c r="CFZ214" s="92"/>
      <c r="CGA214" s="92"/>
      <c r="CGB214" s="92"/>
      <c r="CGC214" s="92"/>
      <c r="CGD214" s="92"/>
      <c r="CGE214" s="92"/>
      <c r="CGF214" s="92"/>
      <c r="CGG214" s="92"/>
      <c r="CGH214" s="92"/>
      <c r="CGI214" s="92"/>
      <c r="CGJ214" s="92"/>
      <c r="CGK214" s="92"/>
      <c r="CGL214" s="92"/>
      <c r="CGM214" s="92"/>
      <c r="CGN214" s="92"/>
      <c r="CGO214" s="92"/>
      <c r="CGP214" s="92"/>
      <c r="CGQ214" s="92"/>
      <c r="CGR214" s="92"/>
      <c r="CGS214" s="92"/>
      <c r="CGT214" s="92"/>
      <c r="CGU214" s="92"/>
      <c r="CGV214" s="92"/>
      <c r="CGW214" s="92"/>
      <c r="CGX214" s="92"/>
      <c r="CGY214" s="92"/>
      <c r="CGZ214" s="92"/>
      <c r="CHA214" s="92"/>
      <c r="CHB214" s="92"/>
      <c r="CHC214" s="92"/>
      <c r="CHD214" s="92"/>
      <c r="CHE214" s="92"/>
      <c r="CHF214" s="92"/>
      <c r="CHG214" s="92"/>
      <c r="CHH214" s="92"/>
      <c r="CHI214" s="92"/>
      <c r="CHJ214" s="92"/>
      <c r="CHK214" s="92"/>
      <c r="CHL214" s="92"/>
      <c r="CHM214" s="92"/>
      <c r="CHN214" s="92"/>
      <c r="CHO214" s="92"/>
      <c r="CHP214" s="92"/>
      <c r="CHQ214" s="92"/>
      <c r="CHR214" s="92"/>
      <c r="CHS214" s="92"/>
      <c r="CHT214" s="92"/>
      <c r="CHU214" s="92"/>
      <c r="CHV214" s="92"/>
      <c r="CHW214" s="92"/>
      <c r="CHX214" s="92"/>
      <c r="CHY214" s="92"/>
      <c r="CHZ214" s="92"/>
      <c r="CIA214" s="92"/>
      <c r="CIB214" s="92"/>
      <c r="CIC214" s="92"/>
      <c r="CID214" s="92"/>
      <c r="CIE214" s="92"/>
      <c r="CIF214" s="92"/>
      <c r="CIG214" s="92"/>
      <c r="CIH214" s="92"/>
      <c r="CII214" s="92"/>
      <c r="CIJ214" s="92"/>
      <c r="CIK214" s="92"/>
      <c r="CIL214" s="92"/>
      <c r="CIM214" s="92"/>
      <c r="CIN214" s="92"/>
      <c r="CIO214" s="92"/>
      <c r="CIP214" s="92"/>
      <c r="CIQ214" s="92"/>
      <c r="CIR214" s="92"/>
      <c r="CIS214" s="92"/>
      <c r="CIT214" s="92"/>
      <c r="CIU214" s="92"/>
      <c r="CIV214" s="92"/>
      <c r="CIW214" s="92"/>
      <c r="CIX214" s="92"/>
      <c r="CIY214" s="92"/>
      <c r="CIZ214" s="92"/>
      <c r="CJA214" s="92"/>
      <c r="CJB214" s="92"/>
      <c r="CJC214" s="92"/>
      <c r="CJD214" s="92"/>
      <c r="CJE214" s="92"/>
      <c r="CJF214" s="92"/>
      <c r="CJG214" s="92"/>
      <c r="CJH214" s="92"/>
      <c r="CJI214" s="92"/>
      <c r="CJJ214" s="92"/>
      <c r="CJK214" s="92"/>
      <c r="CJL214" s="92"/>
      <c r="CJM214" s="92"/>
      <c r="CJN214" s="92"/>
      <c r="CJO214" s="92"/>
      <c r="CJP214" s="92"/>
      <c r="CJQ214" s="92"/>
      <c r="CJR214" s="92"/>
      <c r="CJS214" s="92"/>
      <c r="CJT214" s="92"/>
      <c r="CJU214" s="92"/>
      <c r="CJV214" s="92"/>
      <c r="CJW214" s="92"/>
      <c r="CJX214" s="92"/>
      <c r="CJY214" s="92"/>
      <c r="CJZ214" s="92"/>
      <c r="CKA214" s="92"/>
      <c r="CKB214" s="92"/>
      <c r="CKC214" s="92"/>
      <c r="CKD214" s="92"/>
      <c r="CKE214" s="92"/>
      <c r="CKF214" s="92"/>
      <c r="CKG214" s="92"/>
      <c r="CKH214" s="92"/>
      <c r="CKI214" s="92"/>
      <c r="CKJ214" s="92"/>
      <c r="CKK214" s="92"/>
      <c r="CKL214" s="92"/>
      <c r="CKM214" s="92"/>
      <c r="CKN214" s="92"/>
      <c r="CKO214" s="92"/>
      <c r="CKP214" s="92"/>
      <c r="CKQ214" s="92"/>
      <c r="CKR214" s="92"/>
      <c r="CKS214" s="92"/>
      <c r="CKT214" s="92"/>
      <c r="CKU214" s="92"/>
      <c r="CKV214" s="92"/>
      <c r="CKW214" s="92"/>
      <c r="CKX214" s="92"/>
      <c r="CKY214" s="92"/>
      <c r="CKZ214" s="92"/>
      <c r="CLA214" s="92"/>
      <c r="CLB214" s="92"/>
      <c r="CLC214" s="92"/>
      <c r="CLD214" s="92"/>
      <c r="CLE214" s="92"/>
      <c r="CLF214" s="92"/>
      <c r="CLG214" s="92"/>
      <c r="CLH214" s="92"/>
      <c r="CLI214" s="92"/>
      <c r="CLJ214" s="92"/>
      <c r="CLK214" s="92"/>
      <c r="CLL214" s="92"/>
      <c r="CLM214" s="92"/>
      <c r="CLN214" s="92"/>
      <c r="CLO214" s="92"/>
      <c r="CLP214" s="92"/>
      <c r="CLQ214" s="92"/>
      <c r="CLR214" s="92"/>
      <c r="CLS214" s="92"/>
      <c r="CLT214" s="92"/>
      <c r="CLU214" s="92"/>
      <c r="CLV214" s="92"/>
      <c r="CLW214" s="92"/>
      <c r="CLX214" s="92"/>
      <c r="CLY214" s="92"/>
      <c r="CLZ214" s="92"/>
      <c r="CMA214" s="92"/>
      <c r="CMB214" s="92"/>
      <c r="CMC214" s="92"/>
      <c r="CMD214" s="92"/>
      <c r="CME214" s="92"/>
      <c r="CMF214" s="92"/>
      <c r="CMG214" s="92"/>
      <c r="CMH214" s="92"/>
      <c r="CMI214" s="92"/>
      <c r="CMJ214" s="92"/>
      <c r="CMK214" s="92"/>
      <c r="CML214" s="92"/>
      <c r="CMM214" s="92"/>
      <c r="CMN214" s="92"/>
      <c r="CMO214" s="92"/>
      <c r="CMP214" s="92"/>
      <c r="CMQ214" s="92"/>
      <c r="CMR214" s="92"/>
      <c r="CMS214" s="92"/>
      <c r="CMT214" s="92"/>
      <c r="CMU214" s="92"/>
      <c r="CMV214" s="92"/>
      <c r="CMW214" s="92"/>
      <c r="CMX214" s="92"/>
      <c r="CMY214" s="92"/>
      <c r="CMZ214" s="92"/>
      <c r="CNA214" s="92"/>
      <c r="CNB214" s="92"/>
      <c r="CNC214" s="92"/>
      <c r="CND214" s="92"/>
      <c r="CNE214" s="92"/>
      <c r="CNF214" s="92"/>
      <c r="CNG214" s="92"/>
      <c r="CNH214" s="92"/>
      <c r="CNI214" s="92"/>
      <c r="CNJ214" s="92"/>
      <c r="CNK214" s="92"/>
      <c r="CNL214" s="92"/>
      <c r="CNM214" s="92"/>
      <c r="CNN214" s="92"/>
      <c r="CNO214" s="92"/>
      <c r="CNP214" s="92"/>
      <c r="CNQ214" s="92"/>
      <c r="CNR214" s="92"/>
      <c r="CNS214" s="92"/>
      <c r="CNT214" s="92"/>
      <c r="CNU214" s="92"/>
      <c r="CNV214" s="92"/>
      <c r="CNW214" s="92"/>
      <c r="CNX214" s="92"/>
      <c r="CNY214" s="92"/>
      <c r="CNZ214" s="92"/>
      <c r="COA214" s="92"/>
      <c r="COB214" s="92"/>
      <c r="COC214" s="92"/>
      <c r="COD214" s="92"/>
      <c r="COE214" s="92"/>
      <c r="COF214" s="92"/>
      <c r="COG214" s="92"/>
      <c r="COH214" s="92"/>
      <c r="COI214" s="92"/>
      <c r="COJ214" s="92"/>
      <c r="COK214" s="92"/>
      <c r="COL214" s="92"/>
      <c r="COM214" s="92"/>
      <c r="CON214" s="92"/>
      <c r="COO214" s="92"/>
      <c r="COP214" s="92"/>
      <c r="COQ214" s="92"/>
      <c r="COR214" s="92"/>
      <c r="COS214" s="92"/>
      <c r="COT214" s="92"/>
      <c r="COU214" s="92"/>
      <c r="COV214" s="92"/>
      <c r="COW214" s="92"/>
      <c r="COX214" s="92"/>
      <c r="COY214" s="92"/>
      <c r="COZ214" s="92"/>
      <c r="CPA214" s="92"/>
      <c r="CPB214" s="92"/>
      <c r="CPC214" s="92"/>
      <c r="CPD214" s="92"/>
      <c r="CPE214" s="92"/>
      <c r="CPF214" s="92"/>
      <c r="CPG214" s="92"/>
      <c r="CPH214" s="92"/>
      <c r="CPI214" s="92"/>
      <c r="CPJ214" s="92"/>
      <c r="CPK214" s="92"/>
      <c r="CPL214" s="92"/>
      <c r="CPM214" s="92"/>
      <c r="CPN214" s="92"/>
      <c r="CPO214" s="92"/>
      <c r="CPP214" s="92"/>
      <c r="CPQ214" s="92"/>
      <c r="CPR214" s="92"/>
      <c r="CPS214" s="92"/>
      <c r="CPT214" s="92"/>
      <c r="CPU214" s="92"/>
      <c r="CPV214" s="92"/>
      <c r="CPW214" s="92"/>
      <c r="CPX214" s="92"/>
      <c r="CPY214" s="92"/>
      <c r="CPZ214" s="92"/>
      <c r="CQA214" s="92"/>
      <c r="CQB214" s="92"/>
      <c r="CQC214" s="92"/>
      <c r="CQD214" s="92"/>
      <c r="CQE214" s="92"/>
      <c r="CQF214" s="92"/>
      <c r="CQG214" s="92"/>
      <c r="CQH214" s="92"/>
      <c r="CQI214" s="92"/>
      <c r="CQJ214" s="92"/>
      <c r="CQK214" s="92"/>
      <c r="CQL214" s="92"/>
      <c r="CQM214" s="92"/>
      <c r="CQN214" s="92"/>
      <c r="CQO214" s="92"/>
      <c r="CQP214" s="92"/>
      <c r="CQQ214" s="92"/>
      <c r="CQR214" s="92"/>
      <c r="CQS214" s="92"/>
      <c r="CQT214" s="92"/>
      <c r="CQU214" s="92"/>
      <c r="CQV214" s="92"/>
      <c r="CQW214" s="92"/>
      <c r="CQX214" s="92"/>
      <c r="CQY214" s="92"/>
      <c r="CQZ214" s="92"/>
      <c r="CRA214" s="92"/>
      <c r="CRB214" s="92"/>
      <c r="CRC214" s="92"/>
      <c r="CRD214" s="92"/>
      <c r="CRE214" s="92"/>
      <c r="CRF214" s="92"/>
      <c r="CRG214" s="92"/>
      <c r="CRH214" s="92"/>
      <c r="CRI214" s="92"/>
      <c r="CRJ214" s="92"/>
      <c r="CRK214" s="92"/>
      <c r="CRL214" s="92"/>
      <c r="CRM214" s="92"/>
      <c r="CRN214" s="92"/>
      <c r="CRO214" s="92"/>
      <c r="CRP214" s="92"/>
      <c r="CRQ214" s="92"/>
      <c r="CRR214" s="92"/>
      <c r="CRS214" s="92"/>
      <c r="CRT214" s="92"/>
      <c r="CRU214" s="92"/>
      <c r="CRV214" s="92"/>
      <c r="CRW214" s="92"/>
      <c r="CRX214" s="92"/>
      <c r="CRY214" s="92"/>
      <c r="CRZ214" s="92"/>
      <c r="CSA214" s="92"/>
      <c r="CSB214" s="92"/>
      <c r="CSC214" s="92"/>
      <c r="CSD214" s="92"/>
      <c r="CSE214" s="92"/>
      <c r="CSF214" s="92"/>
      <c r="CSG214" s="92"/>
      <c r="CSH214" s="92"/>
      <c r="CSI214" s="92"/>
      <c r="CSJ214" s="92"/>
      <c r="CSK214" s="92"/>
      <c r="CSL214" s="92"/>
      <c r="CSM214" s="92"/>
      <c r="CSN214" s="92"/>
      <c r="CSO214" s="92"/>
      <c r="CSP214" s="92"/>
      <c r="CSQ214" s="92"/>
      <c r="CSR214" s="92"/>
      <c r="CSS214" s="92"/>
      <c r="CST214" s="92"/>
      <c r="CSU214" s="92"/>
      <c r="CSV214" s="92"/>
      <c r="CSW214" s="92"/>
      <c r="CSX214" s="92"/>
      <c r="CSY214" s="92"/>
      <c r="CSZ214" s="92"/>
      <c r="CTA214" s="92"/>
      <c r="CTB214" s="92"/>
      <c r="CTC214" s="92"/>
      <c r="CTD214" s="92"/>
      <c r="CTE214" s="92"/>
      <c r="CTF214" s="92"/>
      <c r="CTG214" s="92"/>
      <c r="CTH214" s="92"/>
      <c r="CTI214" s="92"/>
      <c r="CTJ214" s="92"/>
      <c r="CTK214" s="92"/>
      <c r="CTL214" s="92"/>
      <c r="CTM214" s="92"/>
      <c r="CTN214" s="92"/>
      <c r="CTO214" s="92"/>
      <c r="CTP214" s="92"/>
      <c r="CTQ214" s="92"/>
      <c r="CTR214" s="92"/>
      <c r="CTS214" s="92"/>
      <c r="CTT214" s="92"/>
      <c r="CTU214" s="92"/>
      <c r="CTV214" s="92"/>
      <c r="CTW214" s="92"/>
      <c r="CTX214" s="92"/>
      <c r="CTY214" s="92"/>
      <c r="CTZ214" s="92"/>
      <c r="CUA214" s="92"/>
      <c r="CUB214" s="92"/>
      <c r="CUC214" s="92"/>
      <c r="CUD214" s="92"/>
      <c r="CUE214" s="92"/>
      <c r="CUF214" s="92"/>
      <c r="CUG214" s="92"/>
      <c r="CUH214" s="92"/>
      <c r="CUI214" s="92"/>
      <c r="CUJ214" s="92"/>
      <c r="CUK214" s="92"/>
      <c r="CUL214" s="92"/>
      <c r="CUM214" s="92"/>
      <c r="CUN214" s="92"/>
      <c r="CUO214" s="92"/>
      <c r="CUP214" s="92"/>
      <c r="CUQ214" s="92"/>
      <c r="CUR214" s="92"/>
      <c r="CUS214" s="92"/>
      <c r="CUT214" s="92"/>
      <c r="CUU214" s="92"/>
      <c r="CUV214" s="92"/>
      <c r="CUW214" s="92"/>
      <c r="CUX214" s="92"/>
      <c r="CUY214" s="92"/>
      <c r="CUZ214" s="92"/>
      <c r="CVA214" s="92"/>
      <c r="CVB214" s="92"/>
      <c r="CVC214" s="92"/>
      <c r="CVD214" s="92"/>
      <c r="CVE214" s="92"/>
      <c r="CVF214" s="92"/>
      <c r="CVG214" s="92"/>
      <c r="CVH214" s="92"/>
      <c r="CVI214" s="92"/>
      <c r="CVJ214" s="92"/>
      <c r="CVK214" s="92"/>
      <c r="CVL214" s="92"/>
      <c r="CVM214" s="92"/>
      <c r="CVN214" s="92"/>
      <c r="CVO214" s="92"/>
      <c r="CVP214" s="92"/>
      <c r="CVQ214" s="92"/>
      <c r="CVR214" s="92"/>
      <c r="CVS214" s="92"/>
      <c r="CVT214" s="92"/>
      <c r="CVU214" s="92"/>
      <c r="CVV214" s="92"/>
      <c r="CVW214" s="92"/>
      <c r="CVX214" s="92"/>
      <c r="CVY214" s="92"/>
      <c r="CVZ214" s="92"/>
      <c r="CWA214" s="92"/>
      <c r="CWB214" s="92"/>
      <c r="CWC214" s="92"/>
      <c r="CWD214" s="92"/>
      <c r="CWE214" s="92"/>
      <c r="CWF214" s="92"/>
      <c r="CWG214" s="92"/>
      <c r="CWH214" s="92"/>
      <c r="CWI214" s="92"/>
      <c r="CWJ214" s="92"/>
      <c r="CWK214" s="92"/>
      <c r="CWL214" s="92"/>
      <c r="CWM214" s="92"/>
      <c r="CWN214" s="92"/>
      <c r="CWO214" s="92"/>
      <c r="CWP214" s="92"/>
      <c r="CWQ214" s="92"/>
      <c r="CWR214" s="92"/>
      <c r="CWS214" s="92"/>
      <c r="CWT214" s="92"/>
      <c r="CWU214" s="92"/>
      <c r="CWV214" s="92"/>
      <c r="CWW214" s="92"/>
      <c r="CWX214" s="92"/>
      <c r="CWY214" s="92"/>
      <c r="CWZ214" s="92"/>
      <c r="CXA214" s="92"/>
      <c r="CXB214" s="92"/>
      <c r="CXC214" s="92"/>
      <c r="CXD214" s="92"/>
      <c r="CXE214" s="92"/>
      <c r="CXF214" s="92"/>
      <c r="CXG214" s="92"/>
      <c r="CXH214" s="92"/>
      <c r="CXI214" s="92"/>
      <c r="CXJ214" s="92"/>
      <c r="CXK214" s="92"/>
      <c r="CXL214" s="92"/>
      <c r="CXM214" s="92"/>
      <c r="CXN214" s="92"/>
      <c r="CXO214" s="92"/>
      <c r="CXP214" s="92"/>
      <c r="CXQ214" s="92"/>
      <c r="CXR214" s="92"/>
      <c r="CXS214" s="92"/>
      <c r="CXT214" s="92"/>
      <c r="CXU214" s="92"/>
      <c r="CXV214" s="92"/>
      <c r="CXW214" s="92"/>
      <c r="CXX214" s="92"/>
      <c r="CXY214" s="92"/>
      <c r="CXZ214" s="92"/>
      <c r="CYA214" s="92"/>
      <c r="CYB214" s="92"/>
      <c r="CYC214" s="92"/>
      <c r="CYD214" s="92"/>
      <c r="CYE214" s="92"/>
      <c r="CYF214" s="92"/>
      <c r="CYG214" s="92"/>
      <c r="CYH214" s="92"/>
      <c r="CYI214" s="92"/>
      <c r="CYJ214" s="92"/>
      <c r="CYK214" s="92"/>
      <c r="CYL214" s="92"/>
      <c r="CYM214" s="92"/>
      <c r="CYN214" s="92"/>
      <c r="CYO214" s="92"/>
      <c r="CYP214" s="92"/>
      <c r="CYQ214" s="92"/>
      <c r="CYR214" s="92"/>
      <c r="CYS214" s="92"/>
      <c r="CYT214" s="92"/>
      <c r="CYU214" s="92"/>
      <c r="CYV214" s="92"/>
      <c r="CYW214" s="92"/>
      <c r="CYX214" s="92"/>
      <c r="CYY214" s="92"/>
      <c r="CYZ214" s="92"/>
      <c r="CZA214" s="92"/>
      <c r="CZB214" s="92"/>
      <c r="CZC214" s="92"/>
      <c r="CZD214" s="92"/>
      <c r="CZE214" s="92"/>
      <c r="CZF214" s="92"/>
      <c r="CZG214" s="92"/>
      <c r="CZH214" s="92"/>
      <c r="CZI214" s="92"/>
      <c r="CZJ214" s="92"/>
      <c r="CZK214" s="92"/>
      <c r="CZL214" s="92"/>
      <c r="CZM214" s="92"/>
      <c r="CZN214" s="92"/>
      <c r="CZO214" s="92"/>
      <c r="CZP214" s="92"/>
      <c r="CZQ214" s="92"/>
      <c r="CZR214" s="92"/>
      <c r="CZS214" s="92"/>
      <c r="CZT214" s="92"/>
      <c r="CZU214" s="92"/>
      <c r="CZV214" s="92"/>
      <c r="CZW214" s="92"/>
      <c r="CZX214" s="92"/>
      <c r="CZY214" s="92"/>
      <c r="CZZ214" s="92"/>
      <c r="DAA214" s="92"/>
      <c r="DAB214" s="92"/>
      <c r="DAC214" s="92"/>
      <c r="DAD214" s="92"/>
      <c r="DAE214" s="92"/>
      <c r="DAF214" s="92"/>
      <c r="DAG214" s="92"/>
      <c r="DAH214" s="92"/>
      <c r="DAI214" s="92"/>
      <c r="DAJ214" s="92"/>
      <c r="DAK214" s="92"/>
      <c r="DAL214" s="92"/>
      <c r="DAM214" s="92"/>
      <c r="DAN214" s="92"/>
      <c r="DAO214" s="92"/>
      <c r="DAP214" s="92"/>
      <c r="DAQ214" s="92"/>
      <c r="DAR214" s="92"/>
      <c r="DAS214" s="92"/>
      <c r="DAT214" s="92"/>
      <c r="DAU214" s="92"/>
      <c r="DAV214" s="92"/>
      <c r="DAW214" s="92"/>
      <c r="DAX214" s="92"/>
      <c r="DAY214" s="92"/>
      <c r="DAZ214" s="92"/>
      <c r="DBA214" s="92"/>
      <c r="DBB214" s="92"/>
      <c r="DBC214" s="92"/>
      <c r="DBD214" s="92"/>
      <c r="DBE214" s="92"/>
      <c r="DBF214" s="92"/>
      <c r="DBG214" s="92"/>
      <c r="DBH214" s="92"/>
      <c r="DBI214" s="92"/>
      <c r="DBJ214" s="92"/>
      <c r="DBK214" s="92"/>
      <c r="DBL214" s="92"/>
      <c r="DBM214" s="92"/>
      <c r="DBN214" s="92"/>
      <c r="DBO214" s="92"/>
      <c r="DBP214" s="92"/>
      <c r="DBQ214" s="92"/>
      <c r="DBR214" s="92"/>
      <c r="DBS214" s="92"/>
      <c r="DBT214" s="92"/>
      <c r="DBU214" s="92"/>
      <c r="DBV214" s="92"/>
      <c r="DBW214" s="92"/>
      <c r="DBX214" s="92"/>
      <c r="DBY214" s="92"/>
      <c r="DBZ214" s="92"/>
      <c r="DCA214" s="92"/>
      <c r="DCB214" s="92"/>
      <c r="DCC214" s="92"/>
      <c r="DCD214" s="92"/>
      <c r="DCE214" s="92"/>
      <c r="DCF214" s="92"/>
      <c r="DCG214" s="92"/>
      <c r="DCH214" s="92"/>
      <c r="DCI214" s="92"/>
      <c r="DCJ214" s="92"/>
      <c r="DCK214" s="92"/>
      <c r="DCL214" s="92"/>
      <c r="DCM214" s="92"/>
      <c r="DCN214" s="92"/>
      <c r="DCO214" s="92"/>
      <c r="DCP214" s="92"/>
      <c r="DCQ214" s="92"/>
      <c r="DCR214" s="92"/>
      <c r="DCS214" s="92"/>
      <c r="DCT214" s="92"/>
      <c r="DCU214" s="92"/>
      <c r="DCV214" s="92"/>
      <c r="DCW214" s="92"/>
      <c r="DCX214" s="92"/>
      <c r="DCY214" s="92"/>
      <c r="DCZ214" s="92"/>
      <c r="DDA214" s="92"/>
      <c r="DDB214" s="92"/>
      <c r="DDC214" s="92"/>
      <c r="DDD214" s="92"/>
      <c r="DDE214" s="92"/>
      <c r="DDF214" s="92"/>
      <c r="DDG214" s="92"/>
      <c r="DDH214" s="92"/>
      <c r="DDI214" s="92"/>
      <c r="DDJ214" s="92"/>
      <c r="DDK214" s="92"/>
      <c r="DDL214" s="92"/>
      <c r="DDM214" s="92"/>
      <c r="DDN214" s="92"/>
      <c r="DDO214" s="92"/>
      <c r="DDP214" s="92"/>
      <c r="DDQ214" s="92"/>
      <c r="DDR214" s="92"/>
      <c r="DDS214" s="92"/>
      <c r="DDT214" s="92"/>
      <c r="DDU214" s="92"/>
      <c r="DDV214" s="92"/>
      <c r="DDW214" s="92"/>
      <c r="DDX214" s="92"/>
      <c r="DDY214" s="92"/>
      <c r="DDZ214" s="92"/>
      <c r="DEA214" s="92"/>
      <c r="DEB214" s="92"/>
      <c r="DEC214" s="92"/>
      <c r="DED214" s="92"/>
      <c r="DEE214" s="92"/>
      <c r="DEF214" s="92"/>
      <c r="DEG214" s="92"/>
      <c r="DEH214" s="92"/>
      <c r="DEI214" s="92"/>
      <c r="DEJ214" s="92"/>
      <c r="DEK214" s="92"/>
      <c r="DEL214" s="92"/>
      <c r="DEM214" s="92"/>
      <c r="DEN214" s="92"/>
      <c r="DEO214" s="92"/>
      <c r="DEP214" s="92"/>
      <c r="DEQ214" s="92"/>
      <c r="DER214" s="92"/>
      <c r="DES214" s="92"/>
      <c r="DET214" s="92"/>
      <c r="DEU214" s="92"/>
      <c r="DEV214" s="92"/>
      <c r="DEW214" s="92"/>
      <c r="DEX214" s="92"/>
      <c r="DEY214" s="92"/>
      <c r="DEZ214" s="92"/>
      <c r="DFA214" s="92"/>
      <c r="DFB214" s="92"/>
      <c r="DFC214" s="92"/>
      <c r="DFD214" s="92"/>
      <c r="DFE214" s="92"/>
      <c r="DFF214" s="92"/>
      <c r="DFG214" s="92"/>
      <c r="DFH214" s="92"/>
      <c r="DFI214" s="92"/>
      <c r="DFJ214" s="92"/>
      <c r="DFK214" s="92"/>
      <c r="DFL214" s="92"/>
      <c r="DFM214" s="92"/>
      <c r="DFN214" s="92"/>
      <c r="DFO214" s="92"/>
      <c r="DFP214" s="92"/>
      <c r="DFQ214" s="92"/>
      <c r="DFR214" s="92"/>
      <c r="DFS214" s="92"/>
      <c r="DFT214" s="92"/>
      <c r="DFU214" s="92"/>
      <c r="DFV214" s="92"/>
      <c r="DFW214" s="92"/>
      <c r="DFX214" s="92"/>
      <c r="DFY214" s="92"/>
      <c r="DFZ214" s="92"/>
      <c r="DGA214" s="92"/>
      <c r="DGB214" s="92"/>
      <c r="DGC214" s="92"/>
      <c r="DGD214" s="92"/>
      <c r="DGE214" s="92"/>
      <c r="DGF214" s="92"/>
      <c r="DGG214" s="92"/>
      <c r="DGH214" s="92"/>
      <c r="DGI214" s="92"/>
      <c r="DGJ214" s="92"/>
      <c r="DGK214" s="92"/>
      <c r="DGL214" s="92"/>
      <c r="DGM214" s="92"/>
      <c r="DGN214" s="92"/>
      <c r="DGO214" s="92"/>
      <c r="DGP214" s="92"/>
      <c r="DGQ214" s="92"/>
      <c r="DGR214" s="92"/>
      <c r="DGS214" s="92"/>
      <c r="DGT214" s="92"/>
      <c r="DGU214" s="92"/>
      <c r="DGV214" s="92"/>
      <c r="DGW214" s="92"/>
      <c r="DGX214" s="92"/>
      <c r="DGY214" s="92"/>
      <c r="DGZ214" s="92"/>
      <c r="DHA214" s="92"/>
      <c r="DHB214" s="92"/>
      <c r="DHC214" s="92"/>
      <c r="DHD214" s="92"/>
      <c r="DHE214" s="92"/>
      <c r="DHF214" s="92"/>
      <c r="DHG214" s="92"/>
      <c r="DHH214" s="92"/>
      <c r="DHI214" s="92"/>
      <c r="DHJ214" s="92"/>
      <c r="DHK214" s="92"/>
      <c r="DHL214" s="92"/>
      <c r="DHM214" s="92"/>
      <c r="DHN214" s="92"/>
      <c r="DHO214" s="92"/>
      <c r="DHP214" s="92"/>
      <c r="DHQ214" s="92"/>
      <c r="DHR214" s="92"/>
      <c r="DHS214" s="92"/>
      <c r="DHT214" s="92"/>
      <c r="DHU214" s="92"/>
      <c r="DHV214" s="92"/>
      <c r="DHW214" s="92"/>
      <c r="DHX214" s="92"/>
      <c r="DHY214" s="92"/>
      <c r="DHZ214" s="92"/>
      <c r="DIA214" s="92"/>
      <c r="DIB214" s="92"/>
      <c r="DIC214" s="92"/>
      <c r="DID214" s="92"/>
      <c r="DIE214" s="92"/>
      <c r="DIF214" s="92"/>
      <c r="DIG214" s="92"/>
      <c r="DIH214" s="92"/>
      <c r="DII214" s="92"/>
      <c r="DIJ214" s="92"/>
      <c r="DIK214" s="92"/>
      <c r="DIL214" s="92"/>
      <c r="DIM214" s="92"/>
      <c r="DIN214" s="92"/>
      <c r="DIO214" s="92"/>
      <c r="DIP214" s="92"/>
      <c r="DIQ214" s="92"/>
      <c r="DIR214" s="92"/>
      <c r="DIS214" s="92"/>
      <c r="DIT214" s="92"/>
      <c r="DIU214" s="92"/>
      <c r="DIV214" s="92"/>
      <c r="DIW214" s="92"/>
      <c r="DIX214" s="92"/>
      <c r="DIY214" s="92"/>
      <c r="DIZ214" s="92"/>
      <c r="DJA214" s="92"/>
      <c r="DJB214" s="92"/>
      <c r="DJC214" s="92"/>
      <c r="DJD214" s="92"/>
      <c r="DJE214" s="92"/>
      <c r="DJF214" s="92"/>
      <c r="DJG214" s="92"/>
      <c r="DJH214" s="92"/>
      <c r="DJI214" s="92"/>
      <c r="DJJ214" s="92"/>
      <c r="DJK214" s="92"/>
      <c r="DJL214" s="92"/>
      <c r="DJM214" s="92"/>
      <c r="DJN214" s="92"/>
      <c r="DJO214" s="92"/>
      <c r="DJP214" s="92"/>
      <c r="DJQ214" s="92"/>
      <c r="DJR214" s="92"/>
      <c r="DJS214" s="92"/>
      <c r="DJT214" s="92"/>
      <c r="DJU214" s="92"/>
      <c r="DJV214" s="92"/>
      <c r="DJW214" s="92"/>
      <c r="DJX214" s="92"/>
      <c r="DJY214" s="92"/>
      <c r="DJZ214" s="92"/>
      <c r="DKA214" s="92"/>
      <c r="DKB214" s="92"/>
      <c r="DKC214" s="92"/>
      <c r="DKD214" s="92"/>
      <c r="DKE214" s="92"/>
      <c r="DKF214" s="92"/>
      <c r="DKG214" s="92"/>
      <c r="DKH214" s="92"/>
      <c r="DKI214" s="92"/>
      <c r="DKJ214" s="92"/>
      <c r="DKK214" s="92"/>
      <c r="DKL214" s="92"/>
      <c r="DKM214" s="92"/>
      <c r="DKN214" s="92"/>
      <c r="DKO214" s="92"/>
      <c r="DKP214" s="92"/>
      <c r="DKQ214" s="92"/>
      <c r="DKR214" s="92"/>
      <c r="DKS214" s="92"/>
      <c r="DKT214" s="92"/>
      <c r="DKU214" s="92"/>
      <c r="DKV214" s="92"/>
      <c r="DKW214" s="92"/>
      <c r="DKX214" s="92"/>
      <c r="DKY214" s="92"/>
      <c r="DKZ214" s="92"/>
      <c r="DLA214" s="92"/>
      <c r="DLB214" s="92"/>
      <c r="DLC214" s="92"/>
      <c r="DLD214" s="92"/>
      <c r="DLE214" s="92"/>
      <c r="DLF214" s="92"/>
      <c r="DLG214" s="92"/>
      <c r="DLH214" s="92"/>
      <c r="DLI214" s="92"/>
      <c r="DLJ214" s="92"/>
      <c r="DLK214" s="92"/>
      <c r="DLL214" s="92"/>
      <c r="DLM214" s="92"/>
      <c r="DLN214" s="92"/>
      <c r="DLO214" s="92"/>
      <c r="DLP214" s="92"/>
      <c r="DLQ214" s="92"/>
      <c r="DLR214" s="92"/>
      <c r="DLS214" s="92"/>
      <c r="DLT214" s="92"/>
      <c r="DLU214" s="92"/>
      <c r="DLV214" s="92"/>
      <c r="DLW214" s="92"/>
      <c r="DLX214" s="92"/>
      <c r="DLY214" s="92"/>
      <c r="DLZ214" s="92"/>
      <c r="DMA214" s="92"/>
      <c r="DMB214" s="92"/>
      <c r="DMC214" s="92"/>
      <c r="DMD214" s="92"/>
      <c r="DME214" s="92"/>
      <c r="DMF214" s="92"/>
      <c r="DMG214" s="92"/>
      <c r="DMH214" s="92"/>
      <c r="DMI214" s="92"/>
      <c r="DMJ214" s="92"/>
      <c r="DMK214" s="92"/>
      <c r="DML214" s="92"/>
      <c r="DMM214" s="92"/>
      <c r="DMN214" s="92"/>
      <c r="DMO214" s="92"/>
      <c r="DMP214" s="92"/>
      <c r="DMQ214" s="92"/>
      <c r="DMR214" s="92"/>
      <c r="DMS214" s="92"/>
      <c r="DMT214" s="92"/>
      <c r="DMU214" s="92"/>
      <c r="DMV214" s="92"/>
      <c r="DMW214" s="92"/>
      <c r="DMX214" s="92"/>
      <c r="DMY214" s="92"/>
      <c r="DMZ214" s="92"/>
      <c r="DNA214" s="92"/>
      <c r="DNB214" s="92"/>
      <c r="DNC214" s="92"/>
      <c r="DND214" s="92"/>
      <c r="DNE214" s="92"/>
      <c r="DNF214" s="92"/>
      <c r="DNG214" s="92"/>
      <c r="DNH214" s="92"/>
      <c r="DNI214" s="92"/>
      <c r="DNJ214" s="92"/>
      <c r="DNK214" s="92"/>
      <c r="DNL214" s="92"/>
      <c r="DNM214" s="92"/>
      <c r="DNN214" s="92"/>
      <c r="DNO214" s="92"/>
      <c r="DNP214" s="92"/>
      <c r="DNQ214" s="92"/>
      <c r="DNR214" s="92"/>
      <c r="DNS214" s="92"/>
      <c r="DNT214" s="92"/>
      <c r="DNU214" s="92"/>
      <c r="DNV214" s="92"/>
      <c r="DNW214" s="92"/>
      <c r="DNX214" s="92"/>
      <c r="DNY214" s="92"/>
      <c r="DNZ214" s="92"/>
      <c r="DOA214" s="92"/>
      <c r="DOB214" s="92"/>
      <c r="DOC214" s="92"/>
      <c r="DOD214" s="92"/>
      <c r="DOE214" s="92"/>
      <c r="DOF214" s="92"/>
      <c r="DOG214" s="92"/>
      <c r="DOH214" s="92"/>
      <c r="DOI214" s="92"/>
      <c r="DOJ214" s="92"/>
      <c r="DOK214" s="92"/>
      <c r="DOL214" s="92"/>
      <c r="DOM214" s="92"/>
      <c r="DON214" s="92"/>
      <c r="DOO214" s="92"/>
      <c r="DOP214" s="92"/>
      <c r="DOQ214" s="92"/>
      <c r="DOR214" s="92"/>
      <c r="DOS214" s="92"/>
      <c r="DOT214" s="92"/>
      <c r="DOU214" s="92"/>
      <c r="DOV214" s="92"/>
      <c r="DOW214" s="92"/>
      <c r="DOX214" s="92"/>
      <c r="DOY214" s="92"/>
      <c r="DOZ214" s="92"/>
      <c r="DPA214" s="92"/>
      <c r="DPB214" s="92"/>
      <c r="DPC214" s="92"/>
      <c r="DPD214" s="92"/>
      <c r="DPE214" s="92"/>
      <c r="DPF214" s="92"/>
      <c r="DPG214" s="92"/>
      <c r="DPH214" s="92"/>
      <c r="DPI214" s="92"/>
      <c r="DPJ214" s="92"/>
      <c r="DPK214" s="92"/>
      <c r="DPL214" s="92"/>
      <c r="DPM214" s="92"/>
      <c r="DPN214" s="92"/>
      <c r="DPO214" s="92"/>
      <c r="DPP214" s="92"/>
      <c r="DPQ214" s="92"/>
      <c r="DPR214" s="92"/>
      <c r="DPS214" s="92"/>
      <c r="DPT214" s="92"/>
      <c r="DPU214" s="92"/>
      <c r="DPV214" s="92"/>
      <c r="DPW214" s="92"/>
      <c r="DPX214" s="92"/>
      <c r="DPY214" s="92"/>
      <c r="DPZ214" s="92"/>
      <c r="DQA214" s="92"/>
      <c r="DQB214" s="92"/>
      <c r="DQC214" s="92"/>
      <c r="DQD214" s="92"/>
      <c r="DQE214" s="92"/>
      <c r="DQF214" s="92"/>
      <c r="DQG214" s="92"/>
      <c r="DQH214" s="92"/>
      <c r="DQI214" s="92"/>
      <c r="DQJ214" s="92"/>
      <c r="DQK214" s="92"/>
      <c r="DQL214" s="92"/>
      <c r="DQM214" s="92"/>
      <c r="DQN214" s="92"/>
      <c r="DQO214" s="92"/>
      <c r="DQP214" s="92"/>
      <c r="DQQ214" s="92"/>
      <c r="DQR214" s="92"/>
      <c r="DQS214" s="92"/>
      <c r="DQT214" s="92"/>
      <c r="DQU214" s="92"/>
      <c r="DQV214" s="92"/>
      <c r="DQW214" s="92"/>
      <c r="DQX214" s="92"/>
      <c r="DQY214" s="92"/>
      <c r="DQZ214" s="92"/>
      <c r="DRA214" s="92"/>
      <c r="DRB214" s="92"/>
      <c r="DRC214" s="92"/>
      <c r="DRD214" s="92"/>
      <c r="DRE214" s="92"/>
      <c r="DRF214" s="92"/>
      <c r="DRG214" s="92"/>
      <c r="DRH214" s="92"/>
      <c r="DRI214" s="92"/>
      <c r="DRJ214" s="92"/>
      <c r="DRK214" s="92"/>
      <c r="DRL214" s="92"/>
      <c r="DRM214" s="92"/>
      <c r="DRN214" s="92"/>
      <c r="DRO214" s="92"/>
      <c r="DRP214" s="92"/>
      <c r="DRQ214" s="92"/>
      <c r="DRR214" s="92"/>
      <c r="DRS214" s="92"/>
      <c r="DRT214" s="92"/>
      <c r="DRU214" s="92"/>
      <c r="DRV214" s="92"/>
      <c r="DRW214" s="92"/>
      <c r="DRX214" s="92"/>
      <c r="DRY214" s="92"/>
      <c r="DRZ214" s="92"/>
      <c r="DSA214" s="92"/>
      <c r="DSB214" s="92"/>
      <c r="DSC214" s="92"/>
      <c r="DSD214" s="92"/>
      <c r="DSE214" s="92"/>
      <c r="DSF214" s="92"/>
      <c r="DSG214" s="92"/>
      <c r="DSH214" s="92"/>
      <c r="DSI214" s="92"/>
      <c r="DSJ214" s="92"/>
      <c r="DSK214" s="92"/>
      <c r="DSL214" s="92"/>
      <c r="DSM214" s="92"/>
      <c r="DSN214" s="92"/>
      <c r="DSO214" s="92"/>
      <c r="DSP214" s="92"/>
      <c r="DSQ214" s="92"/>
      <c r="DSR214" s="92"/>
      <c r="DSS214" s="92"/>
      <c r="DST214" s="92"/>
      <c r="DSU214" s="92"/>
      <c r="DSV214" s="92"/>
      <c r="DSW214" s="92"/>
      <c r="DSX214" s="92"/>
      <c r="DSY214" s="92"/>
      <c r="DSZ214" s="92"/>
      <c r="DTA214" s="92"/>
      <c r="DTB214" s="92"/>
      <c r="DTC214" s="92"/>
      <c r="DTD214" s="92"/>
      <c r="DTE214" s="92"/>
      <c r="DTF214" s="92"/>
      <c r="DTG214" s="92"/>
      <c r="DTH214" s="92"/>
      <c r="DTI214" s="92"/>
      <c r="DTJ214" s="92"/>
      <c r="DTK214" s="92"/>
      <c r="DTL214" s="92"/>
      <c r="DTM214" s="92"/>
      <c r="DTN214" s="92"/>
      <c r="DTO214" s="92"/>
      <c r="DTP214" s="92"/>
      <c r="DTQ214" s="92"/>
      <c r="DTR214" s="92"/>
      <c r="DTS214" s="92"/>
      <c r="DTT214" s="92"/>
      <c r="DTU214" s="92"/>
      <c r="DTV214" s="92"/>
      <c r="DTW214" s="92"/>
      <c r="DTX214" s="92"/>
      <c r="DTY214" s="92"/>
      <c r="DTZ214" s="92"/>
      <c r="DUA214" s="92"/>
      <c r="DUB214" s="92"/>
      <c r="DUC214" s="92"/>
      <c r="DUD214" s="92"/>
      <c r="DUE214" s="92"/>
      <c r="DUF214" s="92"/>
      <c r="DUG214" s="92"/>
      <c r="DUH214" s="92"/>
      <c r="DUI214" s="92"/>
      <c r="DUJ214" s="92"/>
      <c r="DUK214" s="92"/>
      <c r="DUL214" s="92"/>
      <c r="DUM214" s="92"/>
      <c r="DUN214" s="92"/>
      <c r="DUO214" s="92"/>
      <c r="DUP214" s="92"/>
      <c r="DUQ214" s="92"/>
      <c r="DUR214" s="92"/>
      <c r="DUS214" s="92"/>
      <c r="DUT214" s="92"/>
      <c r="DUU214" s="92"/>
      <c r="DUV214" s="92"/>
      <c r="DUW214" s="92"/>
      <c r="DUX214" s="92"/>
      <c r="DUY214" s="92"/>
      <c r="DUZ214" s="92"/>
      <c r="DVA214" s="92"/>
      <c r="DVB214" s="92"/>
      <c r="DVC214" s="92"/>
      <c r="DVD214" s="92"/>
      <c r="DVE214" s="92"/>
      <c r="DVF214" s="92"/>
      <c r="DVG214" s="92"/>
      <c r="DVH214" s="92"/>
      <c r="DVI214" s="92"/>
      <c r="DVJ214" s="92"/>
      <c r="DVK214" s="92"/>
      <c r="DVL214" s="92"/>
      <c r="DVM214" s="92"/>
      <c r="DVN214" s="92"/>
      <c r="DVO214" s="92"/>
      <c r="DVP214" s="92"/>
      <c r="DVQ214" s="92"/>
      <c r="DVR214" s="92"/>
      <c r="DVS214" s="92"/>
      <c r="DVT214" s="92"/>
      <c r="DVU214" s="92"/>
      <c r="DVV214" s="92"/>
      <c r="DVW214" s="92"/>
      <c r="DVX214" s="92"/>
      <c r="DVY214" s="92"/>
      <c r="DVZ214" s="92"/>
      <c r="DWA214" s="92"/>
      <c r="DWB214" s="92"/>
      <c r="DWC214" s="92"/>
      <c r="DWD214" s="92"/>
      <c r="DWE214" s="92"/>
      <c r="DWF214" s="92"/>
      <c r="DWG214" s="92"/>
      <c r="DWH214" s="92"/>
      <c r="DWI214" s="92"/>
      <c r="DWJ214" s="92"/>
      <c r="DWK214" s="92"/>
      <c r="DWL214" s="92"/>
      <c r="DWM214" s="92"/>
      <c r="DWN214" s="92"/>
      <c r="DWO214" s="92"/>
      <c r="DWP214" s="92"/>
      <c r="DWQ214" s="92"/>
      <c r="DWR214" s="92"/>
      <c r="DWS214" s="92"/>
      <c r="DWT214" s="92"/>
      <c r="DWU214" s="92"/>
      <c r="DWV214" s="92"/>
      <c r="DWW214" s="92"/>
      <c r="DWX214" s="92"/>
      <c r="DWY214" s="92"/>
      <c r="DWZ214" s="92"/>
      <c r="DXA214" s="92"/>
      <c r="DXB214" s="92"/>
      <c r="DXC214" s="92"/>
      <c r="DXD214" s="92"/>
      <c r="DXE214" s="92"/>
      <c r="DXF214" s="92"/>
      <c r="DXG214" s="92"/>
      <c r="DXH214" s="92"/>
      <c r="DXI214" s="92"/>
      <c r="DXJ214" s="92"/>
      <c r="DXK214" s="92"/>
      <c r="DXL214" s="92"/>
      <c r="DXM214" s="92"/>
      <c r="DXN214" s="92"/>
      <c r="DXO214" s="92"/>
      <c r="DXP214" s="92"/>
      <c r="DXQ214" s="92"/>
      <c r="DXR214" s="92"/>
      <c r="DXS214" s="92"/>
      <c r="DXT214" s="92"/>
      <c r="DXU214" s="92"/>
      <c r="DXV214" s="92"/>
      <c r="DXW214" s="92"/>
      <c r="DXX214" s="92"/>
      <c r="DXY214" s="92"/>
      <c r="DXZ214" s="92"/>
      <c r="DYA214" s="92"/>
      <c r="DYB214" s="92"/>
      <c r="DYC214" s="92"/>
      <c r="DYD214" s="92"/>
      <c r="DYE214" s="92"/>
      <c r="DYF214" s="92"/>
      <c r="DYG214" s="92"/>
      <c r="DYH214" s="92"/>
      <c r="DYI214" s="92"/>
      <c r="DYJ214" s="92"/>
      <c r="DYK214" s="92"/>
      <c r="DYL214" s="92"/>
      <c r="DYM214" s="92"/>
      <c r="DYN214" s="92"/>
      <c r="DYO214" s="92"/>
      <c r="DYP214" s="92"/>
      <c r="DYQ214" s="92"/>
      <c r="DYR214" s="92"/>
      <c r="DYS214" s="92"/>
      <c r="DYT214" s="92"/>
      <c r="DYU214" s="92"/>
      <c r="DYV214" s="92"/>
      <c r="DYW214" s="92"/>
      <c r="DYX214" s="92"/>
      <c r="DYY214" s="92"/>
      <c r="DYZ214" s="92"/>
      <c r="DZA214" s="92"/>
      <c r="DZB214" s="92"/>
      <c r="DZC214" s="92"/>
      <c r="DZD214" s="92"/>
      <c r="DZE214" s="92"/>
      <c r="DZF214" s="92"/>
      <c r="DZG214" s="92"/>
      <c r="DZH214" s="92"/>
      <c r="DZI214" s="92"/>
      <c r="DZJ214" s="92"/>
      <c r="DZK214" s="92"/>
      <c r="DZL214" s="92"/>
      <c r="DZM214" s="92"/>
      <c r="DZN214" s="92"/>
      <c r="DZO214" s="92"/>
      <c r="DZP214" s="92"/>
      <c r="DZQ214" s="92"/>
      <c r="DZR214" s="92"/>
      <c r="DZS214" s="92"/>
      <c r="DZT214" s="92"/>
      <c r="DZU214" s="92"/>
      <c r="DZV214" s="92"/>
      <c r="DZW214" s="92"/>
      <c r="DZX214" s="92"/>
      <c r="DZY214" s="92"/>
      <c r="DZZ214" s="92"/>
      <c r="EAA214" s="92"/>
      <c r="EAB214" s="92"/>
      <c r="EAC214" s="92"/>
      <c r="EAD214" s="92"/>
      <c r="EAE214" s="92"/>
      <c r="EAF214" s="92"/>
      <c r="EAG214" s="92"/>
      <c r="EAH214" s="92"/>
      <c r="EAI214" s="92"/>
      <c r="EAJ214" s="92"/>
      <c r="EAK214" s="92"/>
      <c r="EAL214" s="92"/>
      <c r="EAM214" s="92"/>
      <c r="EAN214" s="92"/>
      <c r="EAO214" s="92"/>
      <c r="EAP214" s="92"/>
      <c r="EAQ214" s="92"/>
      <c r="EAR214" s="92"/>
      <c r="EAS214" s="92"/>
      <c r="EAT214" s="92"/>
      <c r="EAU214" s="92"/>
      <c r="EAV214" s="92"/>
      <c r="EAW214" s="92"/>
      <c r="EAX214" s="92"/>
      <c r="EAY214" s="92"/>
      <c r="EAZ214" s="92"/>
      <c r="EBA214" s="92"/>
      <c r="EBB214" s="92"/>
      <c r="EBC214" s="92"/>
      <c r="EBD214" s="92"/>
      <c r="EBE214" s="92"/>
      <c r="EBF214" s="92"/>
      <c r="EBG214" s="92"/>
      <c r="EBH214" s="92"/>
      <c r="EBI214" s="92"/>
      <c r="EBJ214" s="92"/>
      <c r="EBK214" s="92"/>
      <c r="EBL214" s="92"/>
      <c r="EBM214" s="92"/>
      <c r="EBN214" s="92"/>
      <c r="EBO214" s="92"/>
      <c r="EBP214" s="92"/>
      <c r="EBQ214" s="92"/>
      <c r="EBR214" s="92"/>
      <c r="EBS214" s="92"/>
      <c r="EBT214" s="92"/>
      <c r="EBU214" s="92"/>
      <c r="EBV214" s="92"/>
      <c r="EBW214" s="92"/>
      <c r="EBX214" s="92"/>
      <c r="EBY214" s="92"/>
      <c r="EBZ214" s="92"/>
      <c r="ECA214" s="92"/>
      <c r="ECB214" s="92"/>
      <c r="ECC214" s="92"/>
      <c r="ECD214" s="92"/>
      <c r="ECE214" s="92"/>
      <c r="ECF214" s="92"/>
      <c r="ECG214" s="92"/>
      <c r="ECH214" s="92"/>
      <c r="ECI214" s="92"/>
      <c r="ECJ214" s="92"/>
      <c r="ECK214" s="92"/>
      <c r="ECL214" s="92"/>
      <c r="ECM214" s="92"/>
      <c r="ECN214" s="92"/>
      <c r="ECO214" s="92"/>
      <c r="ECP214" s="92"/>
      <c r="ECQ214" s="92"/>
      <c r="ECR214" s="92"/>
      <c r="ECS214" s="92"/>
      <c r="ECT214" s="92"/>
      <c r="ECU214" s="92"/>
      <c r="ECV214" s="92"/>
      <c r="ECW214" s="92"/>
      <c r="ECX214" s="92"/>
      <c r="ECY214" s="92"/>
      <c r="ECZ214" s="92"/>
      <c r="EDA214" s="92"/>
      <c r="EDB214" s="92"/>
      <c r="EDC214" s="92"/>
      <c r="EDD214" s="92"/>
      <c r="EDE214" s="92"/>
      <c r="EDF214" s="92"/>
      <c r="EDG214" s="92"/>
      <c r="EDH214" s="92"/>
      <c r="EDI214" s="92"/>
      <c r="EDJ214" s="92"/>
      <c r="EDK214" s="92"/>
      <c r="EDL214" s="92"/>
      <c r="EDM214" s="92"/>
      <c r="EDN214" s="92"/>
      <c r="EDO214" s="92"/>
      <c r="EDP214" s="92"/>
      <c r="EDQ214" s="92"/>
      <c r="EDR214" s="92"/>
      <c r="EDS214" s="92"/>
      <c r="EDT214" s="92"/>
      <c r="EDU214" s="92"/>
      <c r="EDV214" s="92"/>
      <c r="EDW214" s="92"/>
      <c r="EDX214" s="92"/>
      <c r="EDY214" s="92"/>
      <c r="EDZ214" s="92"/>
      <c r="EEA214" s="92"/>
      <c r="EEB214" s="92"/>
      <c r="EEC214" s="92"/>
      <c r="EED214" s="92"/>
      <c r="EEE214" s="92"/>
      <c r="EEF214" s="92"/>
      <c r="EEG214" s="92"/>
      <c r="EEH214" s="92"/>
      <c r="EEI214" s="92"/>
      <c r="EEJ214" s="92"/>
      <c r="EEK214" s="92"/>
      <c r="EEL214" s="92"/>
      <c r="EEM214" s="92"/>
      <c r="EEN214" s="92"/>
      <c r="EEO214" s="92"/>
      <c r="EEP214" s="92"/>
      <c r="EEQ214" s="92"/>
      <c r="EER214" s="92"/>
      <c r="EES214" s="92"/>
      <c r="EET214" s="92"/>
      <c r="EEU214" s="92"/>
      <c r="EEV214" s="92"/>
      <c r="EEW214" s="92"/>
      <c r="EEX214" s="92"/>
      <c r="EEY214" s="92"/>
      <c r="EEZ214" s="92"/>
      <c r="EFA214" s="92"/>
      <c r="EFB214" s="92"/>
      <c r="EFC214" s="92"/>
      <c r="EFD214" s="92"/>
      <c r="EFE214" s="92"/>
      <c r="EFF214" s="92"/>
      <c r="EFG214" s="92"/>
      <c r="EFH214" s="92"/>
      <c r="EFI214" s="92"/>
      <c r="EFJ214" s="92"/>
      <c r="EFK214" s="92"/>
      <c r="EFL214" s="92"/>
      <c r="EFM214" s="92"/>
      <c r="EFN214" s="92"/>
      <c r="EFO214" s="92"/>
      <c r="EFP214" s="92"/>
      <c r="EFQ214" s="92"/>
      <c r="EFR214" s="92"/>
      <c r="EFS214" s="92"/>
      <c r="EFT214" s="92"/>
      <c r="EFU214" s="92"/>
      <c r="EFV214" s="92"/>
      <c r="EFW214" s="92"/>
      <c r="EFX214" s="92"/>
      <c r="EFY214" s="92"/>
      <c r="EFZ214" s="92"/>
      <c r="EGA214" s="92"/>
      <c r="EGB214" s="92"/>
      <c r="EGC214" s="92"/>
      <c r="EGD214" s="92"/>
      <c r="EGE214" s="92"/>
      <c r="EGF214" s="92"/>
      <c r="EGG214" s="92"/>
      <c r="EGH214" s="92"/>
      <c r="EGI214" s="92"/>
      <c r="EGJ214" s="92"/>
      <c r="EGK214" s="92"/>
      <c r="EGL214" s="92"/>
      <c r="EGM214" s="92"/>
      <c r="EGN214" s="92"/>
      <c r="EGO214" s="92"/>
      <c r="EGP214" s="92"/>
      <c r="EGQ214" s="92"/>
      <c r="EGR214" s="92"/>
      <c r="EGS214" s="92"/>
      <c r="EGT214" s="92"/>
      <c r="EGU214" s="92"/>
      <c r="EGV214" s="92"/>
      <c r="EGW214" s="92"/>
      <c r="EGX214" s="92"/>
      <c r="EGY214" s="92"/>
      <c r="EGZ214" s="92"/>
      <c r="EHA214" s="92"/>
      <c r="EHB214" s="92"/>
      <c r="EHC214" s="92"/>
      <c r="EHD214" s="92"/>
      <c r="EHE214" s="92"/>
      <c r="EHF214" s="92"/>
      <c r="EHG214" s="92"/>
      <c r="EHH214" s="92"/>
      <c r="EHI214" s="92"/>
      <c r="EHJ214" s="92"/>
      <c r="EHK214" s="92"/>
      <c r="EHL214" s="92"/>
      <c r="EHM214" s="92"/>
      <c r="EHN214" s="92"/>
      <c r="EHO214" s="92"/>
      <c r="EHP214" s="92"/>
      <c r="EHQ214" s="92"/>
      <c r="EHR214" s="92"/>
      <c r="EHS214" s="92"/>
      <c r="EHT214" s="92"/>
      <c r="EHU214" s="92"/>
      <c r="EHV214" s="92"/>
      <c r="EHW214" s="92"/>
      <c r="EHX214" s="92"/>
      <c r="EHY214" s="92"/>
      <c r="EHZ214" s="92"/>
      <c r="EIA214" s="92"/>
      <c r="EIB214" s="92"/>
      <c r="EIC214" s="92"/>
      <c r="EID214" s="92"/>
      <c r="EIE214" s="92"/>
      <c r="EIF214" s="92"/>
      <c r="EIG214" s="92"/>
      <c r="EIH214" s="92"/>
      <c r="EII214" s="92"/>
      <c r="EIJ214" s="92"/>
      <c r="EIK214" s="92"/>
      <c r="EIL214" s="92"/>
      <c r="EIM214" s="92"/>
      <c r="EIN214" s="92"/>
      <c r="EIO214" s="92"/>
      <c r="EIP214" s="92"/>
      <c r="EIQ214" s="92"/>
      <c r="EIR214" s="92"/>
      <c r="EIS214" s="92"/>
      <c r="EIT214" s="92"/>
      <c r="EIU214" s="92"/>
      <c r="EIV214" s="92"/>
      <c r="EIW214" s="92"/>
      <c r="EIX214" s="92"/>
      <c r="EIY214" s="92"/>
      <c r="EIZ214" s="92"/>
      <c r="EJA214" s="92"/>
      <c r="EJB214" s="92"/>
      <c r="EJC214" s="92"/>
      <c r="EJD214" s="92"/>
      <c r="EJE214" s="92"/>
      <c r="EJF214" s="92"/>
      <c r="EJG214" s="92"/>
      <c r="EJH214" s="92"/>
      <c r="EJI214" s="92"/>
      <c r="EJJ214" s="92"/>
      <c r="EJK214" s="92"/>
      <c r="EJL214" s="92"/>
      <c r="EJM214" s="92"/>
      <c r="EJN214" s="92"/>
      <c r="EJO214" s="92"/>
      <c r="EJP214" s="92"/>
      <c r="EJQ214" s="92"/>
      <c r="EJR214" s="92"/>
      <c r="EJS214" s="92"/>
      <c r="EJT214" s="92"/>
      <c r="EJU214" s="92"/>
      <c r="EJV214" s="92"/>
      <c r="EJW214" s="92"/>
      <c r="EJX214" s="92"/>
      <c r="EJY214" s="92"/>
      <c r="EJZ214" s="92"/>
      <c r="EKA214" s="92"/>
      <c r="EKB214" s="92"/>
      <c r="EKC214" s="92"/>
      <c r="EKD214" s="92"/>
      <c r="EKE214" s="92"/>
      <c r="EKF214" s="92"/>
      <c r="EKG214" s="92"/>
      <c r="EKH214" s="92"/>
      <c r="EKI214" s="92"/>
      <c r="EKJ214" s="92"/>
      <c r="EKK214" s="92"/>
      <c r="EKL214" s="92"/>
      <c r="EKM214" s="92"/>
      <c r="EKN214" s="92"/>
      <c r="EKO214" s="92"/>
      <c r="EKP214" s="92"/>
      <c r="EKQ214" s="92"/>
      <c r="EKR214" s="92"/>
      <c r="EKS214" s="92"/>
      <c r="EKT214" s="92"/>
      <c r="EKU214" s="92"/>
      <c r="EKV214" s="92"/>
      <c r="EKW214" s="92"/>
      <c r="EKX214" s="92"/>
      <c r="EKY214" s="92"/>
      <c r="EKZ214" s="92"/>
      <c r="ELA214" s="92"/>
      <c r="ELB214" s="92"/>
      <c r="ELC214" s="92"/>
      <c r="ELD214" s="92"/>
      <c r="ELE214" s="92"/>
      <c r="ELF214" s="92"/>
      <c r="ELG214" s="92"/>
      <c r="ELH214" s="92"/>
      <c r="ELI214" s="92"/>
      <c r="ELJ214" s="92"/>
      <c r="ELK214" s="92"/>
      <c r="ELL214" s="92"/>
      <c r="ELM214" s="92"/>
      <c r="ELN214" s="92"/>
      <c r="ELO214" s="92"/>
      <c r="ELP214" s="92"/>
      <c r="ELQ214" s="92"/>
      <c r="ELR214" s="92"/>
      <c r="ELS214" s="92"/>
      <c r="ELT214" s="92"/>
      <c r="ELU214" s="92"/>
      <c r="ELV214" s="92"/>
      <c r="ELW214" s="92"/>
      <c r="ELX214" s="92"/>
      <c r="ELY214" s="92"/>
      <c r="ELZ214" s="92"/>
      <c r="EMA214" s="92"/>
      <c r="EMB214" s="92"/>
      <c r="EMC214" s="92"/>
      <c r="EMD214" s="92"/>
      <c r="EME214" s="92"/>
      <c r="EMF214" s="92"/>
      <c r="EMG214" s="92"/>
      <c r="EMH214" s="92"/>
      <c r="EMI214" s="92"/>
      <c r="EMJ214" s="92"/>
      <c r="EMK214" s="92"/>
      <c r="EML214" s="92"/>
      <c r="EMM214" s="92"/>
      <c r="EMN214" s="92"/>
      <c r="EMO214" s="92"/>
      <c r="EMP214" s="92"/>
      <c r="EMQ214" s="92"/>
      <c r="EMR214" s="92"/>
      <c r="EMS214" s="92"/>
      <c r="EMT214" s="92"/>
      <c r="EMU214" s="92"/>
      <c r="EMV214" s="92"/>
      <c r="EMW214" s="92"/>
      <c r="EMX214" s="92"/>
      <c r="EMY214" s="92"/>
      <c r="EMZ214" s="92"/>
      <c r="ENA214" s="92"/>
      <c r="ENB214" s="92"/>
      <c r="ENC214" s="92"/>
      <c r="END214" s="92"/>
      <c r="ENE214" s="92"/>
      <c r="ENF214" s="92"/>
      <c r="ENG214" s="92"/>
      <c r="ENH214" s="92"/>
      <c r="ENI214" s="92"/>
      <c r="ENJ214" s="92"/>
      <c r="ENK214" s="92"/>
      <c r="ENL214" s="92"/>
      <c r="ENM214" s="92"/>
      <c r="ENN214" s="92"/>
      <c r="ENO214" s="92"/>
      <c r="ENP214" s="92"/>
      <c r="ENQ214" s="92"/>
      <c r="ENR214" s="92"/>
      <c r="ENS214" s="92"/>
      <c r="ENT214" s="92"/>
      <c r="ENU214" s="92"/>
      <c r="ENV214" s="92"/>
      <c r="ENW214" s="92"/>
      <c r="ENX214" s="92"/>
      <c r="ENY214" s="92"/>
      <c r="ENZ214" s="92"/>
      <c r="EOA214" s="92"/>
      <c r="EOB214" s="92"/>
      <c r="EOC214" s="92"/>
      <c r="EOD214" s="92"/>
      <c r="EOE214" s="92"/>
      <c r="EOF214" s="92"/>
      <c r="EOG214" s="92"/>
      <c r="EOH214" s="92"/>
      <c r="EOI214" s="92"/>
      <c r="EOJ214" s="92"/>
      <c r="EOK214" s="92"/>
      <c r="EOL214" s="92"/>
      <c r="EOM214" s="92"/>
      <c r="EON214" s="92"/>
      <c r="EOO214" s="92"/>
      <c r="EOP214" s="92"/>
      <c r="EOQ214" s="92"/>
      <c r="EOR214" s="92"/>
      <c r="EOS214" s="92"/>
      <c r="EOT214" s="92"/>
      <c r="EOU214" s="92"/>
      <c r="EOV214" s="92"/>
      <c r="EOW214" s="92"/>
      <c r="EOX214" s="92"/>
      <c r="EOY214" s="92"/>
      <c r="EOZ214" s="92"/>
      <c r="EPA214" s="92"/>
      <c r="EPB214" s="92"/>
      <c r="EPC214" s="92"/>
      <c r="EPD214" s="92"/>
      <c r="EPE214" s="92"/>
      <c r="EPF214" s="92"/>
      <c r="EPG214" s="92"/>
      <c r="EPH214" s="92"/>
      <c r="EPI214" s="92"/>
      <c r="EPJ214" s="92"/>
      <c r="EPK214" s="92"/>
      <c r="EPL214" s="92"/>
      <c r="EPM214" s="92"/>
      <c r="EPN214" s="92"/>
      <c r="EPO214" s="92"/>
      <c r="EPP214" s="92"/>
      <c r="EPQ214" s="92"/>
      <c r="EPR214" s="92"/>
      <c r="EPS214" s="92"/>
      <c r="EPT214" s="92"/>
      <c r="EPU214" s="92"/>
      <c r="EPV214" s="92"/>
      <c r="EPW214" s="92"/>
      <c r="EPX214" s="92"/>
      <c r="EPY214" s="92"/>
      <c r="EPZ214" s="92"/>
      <c r="EQA214" s="92"/>
      <c r="EQB214" s="92"/>
      <c r="EQC214" s="92"/>
      <c r="EQD214" s="92"/>
      <c r="EQE214" s="92"/>
      <c r="EQF214" s="92"/>
      <c r="EQG214" s="92"/>
      <c r="EQH214" s="92"/>
      <c r="EQI214" s="92"/>
      <c r="EQJ214" s="92"/>
      <c r="EQK214" s="92"/>
      <c r="EQL214" s="92"/>
      <c r="EQM214" s="92"/>
      <c r="EQN214" s="92"/>
      <c r="EQO214" s="92"/>
      <c r="EQP214" s="92"/>
      <c r="EQQ214" s="92"/>
      <c r="EQR214" s="92"/>
      <c r="EQS214" s="92"/>
      <c r="EQT214" s="92"/>
      <c r="EQU214" s="92"/>
      <c r="EQV214" s="92"/>
      <c r="EQW214" s="92"/>
      <c r="EQX214" s="92"/>
      <c r="EQY214" s="92"/>
      <c r="EQZ214" s="92"/>
      <c r="ERA214" s="92"/>
      <c r="ERB214" s="92"/>
      <c r="ERC214" s="92"/>
      <c r="ERD214" s="92"/>
      <c r="ERE214" s="92"/>
      <c r="ERF214" s="92"/>
      <c r="ERG214" s="92"/>
      <c r="ERH214" s="92"/>
      <c r="ERI214" s="92"/>
      <c r="ERJ214" s="92"/>
      <c r="ERK214" s="92"/>
      <c r="ERL214" s="92"/>
      <c r="ERM214" s="92"/>
      <c r="ERN214" s="92"/>
      <c r="ERO214" s="92"/>
      <c r="ERP214" s="92"/>
      <c r="ERQ214" s="92"/>
      <c r="ERR214" s="92"/>
      <c r="ERS214" s="92"/>
      <c r="ERT214" s="92"/>
      <c r="ERU214" s="92"/>
      <c r="ERV214" s="92"/>
      <c r="ERW214" s="92"/>
      <c r="ERX214" s="92"/>
      <c r="ERY214" s="92"/>
      <c r="ERZ214" s="92"/>
      <c r="ESA214" s="92"/>
      <c r="ESB214" s="92"/>
      <c r="ESC214" s="92"/>
      <c r="ESD214" s="92"/>
      <c r="ESE214" s="92"/>
      <c r="ESF214" s="92"/>
      <c r="ESG214" s="92"/>
      <c r="ESH214" s="92"/>
      <c r="ESI214" s="92"/>
      <c r="ESJ214" s="92"/>
      <c r="ESK214" s="92"/>
      <c r="ESL214" s="92"/>
      <c r="ESM214" s="92"/>
      <c r="ESN214" s="92"/>
      <c r="ESO214" s="92"/>
      <c r="ESP214" s="92"/>
      <c r="ESQ214" s="92"/>
      <c r="ESR214" s="92"/>
      <c r="ESS214" s="92"/>
      <c r="EST214" s="92"/>
      <c r="ESU214" s="92"/>
      <c r="ESV214" s="92"/>
      <c r="ESW214" s="92"/>
      <c r="ESX214" s="92"/>
      <c r="ESY214" s="92"/>
      <c r="ESZ214" s="92"/>
      <c r="ETA214" s="92"/>
      <c r="ETB214" s="92"/>
      <c r="ETC214" s="92"/>
      <c r="ETD214" s="92"/>
      <c r="ETE214" s="92"/>
      <c r="ETF214" s="92"/>
      <c r="ETG214" s="92"/>
      <c r="ETH214" s="92"/>
      <c r="ETI214" s="92"/>
      <c r="ETJ214" s="92"/>
      <c r="ETK214" s="92"/>
      <c r="ETL214" s="92"/>
      <c r="ETM214" s="92"/>
      <c r="ETN214" s="92"/>
      <c r="ETO214" s="92"/>
      <c r="ETP214" s="92"/>
      <c r="ETQ214" s="92"/>
      <c r="ETR214" s="92"/>
      <c r="ETS214" s="92"/>
      <c r="ETT214" s="92"/>
      <c r="ETU214" s="92"/>
      <c r="ETV214" s="92"/>
      <c r="ETW214" s="92"/>
      <c r="ETX214" s="92"/>
      <c r="ETY214" s="92"/>
      <c r="ETZ214" s="92"/>
      <c r="EUA214" s="92"/>
      <c r="EUB214" s="92"/>
      <c r="EUC214" s="92"/>
      <c r="EUD214" s="92"/>
      <c r="EUE214" s="92"/>
      <c r="EUF214" s="92"/>
      <c r="EUG214" s="92"/>
      <c r="EUH214" s="92"/>
      <c r="EUI214" s="92"/>
      <c r="EUJ214" s="92"/>
      <c r="EUK214" s="92"/>
      <c r="EUL214" s="92"/>
      <c r="EUM214" s="92"/>
      <c r="EUN214" s="92"/>
      <c r="EUO214" s="92"/>
      <c r="EUP214" s="92"/>
      <c r="EUQ214" s="92"/>
      <c r="EUR214" s="92"/>
      <c r="EUS214" s="92"/>
      <c r="EUT214" s="92"/>
      <c r="EUU214" s="92"/>
      <c r="EUV214" s="92"/>
      <c r="EUW214" s="92"/>
      <c r="EUX214" s="92"/>
      <c r="EUY214" s="92"/>
      <c r="EUZ214" s="92"/>
      <c r="EVA214" s="92"/>
      <c r="EVB214" s="92"/>
      <c r="EVC214" s="92"/>
      <c r="EVD214" s="92"/>
      <c r="EVE214" s="92"/>
      <c r="EVF214" s="92"/>
      <c r="EVG214" s="92"/>
      <c r="EVH214" s="92"/>
      <c r="EVI214" s="92"/>
      <c r="EVJ214" s="92"/>
      <c r="EVK214" s="92"/>
      <c r="EVL214" s="92"/>
      <c r="EVM214" s="92"/>
      <c r="EVN214" s="92"/>
      <c r="EVO214" s="92"/>
      <c r="EVP214" s="92"/>
      <c r="EVQ214" s="92"/>
      <c r="EVR214" s="92"/>
      <c r="EVS214" s="92"/>
      <c r="EVT214" s="92"/>
      <c r="EVU214" s="92"/>
      <c r="EVV214" s="92"/>
      <c r="EVW214" s="92"/>
      <c r="EVX214" s="92"/>
      <c r="EVY214" s="92"/>
      <c r="EVZ214" s="92"/>
      <c r="EWA214" s="92"/>
      <c r="EWB214" s="92"/>
      <c r="EWC214" s="92"/>
      <c r="EWD214" s="92"/>
      <c r="EWE214" s="92"/>
      <c r="EWF214" s="92"/>
      <c r="EWG214" s="92"/>
      <c r="EWH214" s="92"/>
      <c r="EWI214" s="92"/>
      <c r="EWJ214" s="92"/>
      <c r="EWK214" s="92"/>
      <c r="EWL214" s="92"/>
      <c r="EWM214" s="92"/>
      <c r="EWN214" s="92"/>
      <c r="EWO214" s="92"/>
      <c r="EWP214" s="92"/>
      <c r="EWQ214" s="92"/>
      <c r="EWR214" s="92"/>
      <c r="EWS214" s="92"/>
      <c r="EWT214" s="92"/>
      <c r="EWU214" s="92"/>
      <c r="EWV214" s="92"/>
      <c r="EWW214" s="92"/>
      <c r="EWX214" s="92"/>
      <c r="EWY214" s="92"/>
      <c r="EWZ214" s="92"/>
      <c r="EXA214" s="92"/>
      <c r="EXB214" s="92"/>
      <c r="EXC214" s="92"/>
      <c r="EXD214" s="92"/>
      <c r="EXE214" s="92"/>
      <c r="EXF214" s="92"/>
      <c r="EXG214" s="92"/>
      <c r="EXH214" s="92"/>
      <c r="EXI214" s="92"/>
      <c r="EXJ214" s="92"/>
      <c r="EXK214" s="92"/>
      <c r="EXL214" s="92"/>
      <c r="EXM214" s="92"/>
      <c r="EXN214" s="92"/>
      <c r="EXO214" s="92"/>
      <c r="EXP214" s="92"/>
      <c r="EXQ214" s="92"/>
      <c r="EXR214" s="92"/>
      <c r="EXS214" s="92"/>
      <c r="EXT214" s="92"/>
      <c r="EXU214" s="92"/>
      <c r="EXV214" s="92"/>
      <c r="EXW214" s="92"/>
      <c r="EXX214" s="92"/>
      <c r="EXY214" s="92"/>
      <c r="EXZ214" s="92"/>
      <c r="EYA214" s="92"/>
      <c r="EYB214" s="92"/>
      <c r="EYC214" s="92"/>
      <c r="EYD214" s="92"/>
      <c r="EYE214" s="92"/>
      <c r="EYF214" s="92"/>
      <c r="EYG214" s="92"/>
      <c r="EYH214" s="92"/>
      <c r="EYI214" s="92"/>
      <c r="EYJ214" s="92"/>
      <c r="EYK214" s="92"/>
      <c r="EYL214" s="92"/>
      <c r="EYM214" s="92"/>
      <c r="EYN214" s="92"/>
      <c r="EYO214" s="92"/>
      <c r="EYP214" s="92"/>
      <c r="EYQ214" s="92"/>
      <c r="EYR214" s="92"/>
      <c r="EYS214" s="92"/>
      <c r="EYT214" s="92"/>
      <c r="EYU214" s="92"/>
      <c r="EYV214" s="92"/>
      <c r="EYW214" s="92"/>
      <c r="EYX214" s="92"/>
      <c r="EYY214" s="92"/>
      <c r="EYZ214" s="92"/>
      <c r="EZA214" s="92"/>
      <c r="EZB214" s="92"/>
      <c r="EZC214" s="92"/>
      <c r="EZD214" s="92"/>
      <c r="EZE214" s="92"/>
      <c r="EZF214" s="92"/>
      <c r="EZG214" s="92"/>
      <c r="EZH214" s="92"/>
      <c r="EZI214" s="92"/>
      <c r="EZJ214" s="92"/>
      <c r="EZK214" s="92"/>
      <c r="EZL214" s="92"/>
      <c r="EZM214" s="92"/>
      <c r="EZN214" s="92"/>
      <c r="EZO214" s="92"/>
      <c r="EZP214" s="92"/>
      <c r="EZQ214" s="92"/>
      <c r="EZR214" s="92"/>
      <c r="EZS214" s="92"/>
      <c r="EZT214" s="92"/>
      <c r="EZU214" s="92"/>
      <c r="EZV214" s="92"/>
      <c r="EZW214" s="92"/>
      <c r="EZX214" s="92"/>
      <c r="EZY214" s="92"/>
      <c r="EZZ214" s="92"/>
      <c r="FAA214" s="92"/>
      <c r="FAB214" s="92"/>
      <c r="FAC214" s="92"/>
      <c r="FAD214" s="92"/>
      <c r="FAE214" s="92"/>
      <c r="FAF214" s="92"/>
      <c r="FAG214" s="92"/>
      <c r="FAH214" s="92"/>
      <c r="FAI214" s="92"/>
      <c r="FAJ214" s="92"/>
      <c r="FAK214" s="92"/>
      <c r="FAL214" s="92"/>
      <c r="FAM214" s="92"/>
      <c r="FAN214" s="92"/>
      <c r="FAO214" s="92"/>
      <c r="FAP214" s="92"/>
      <c r="FAQ214" s="92"/>
      <c r="FAR214" s="92"/>
      <c r="FAS214" s="92"/>
      <c r="FAT214" s="92"/>
      <c r="FAU214" s="92"/>
      <c r="FAV214" s="92"/>
      <c r="FAW214" s="92"/>
      <c r="FAX214" s="92"/>
      <c r="FAY214" s="92"/>
      <c r="FAZ214" s="92"/>
      <c r="FBA214" s="92"/>
      <c r="FBB214" s="92"/>
      <c r="FBC214" s="92"/>
      <c r="FBD214" s="92"/>
      <c r="FBE214" s="92"/>
      <c r="FBF214" s="92"/>
      <c r="FBG214" s="92"/>
      <c r="FBH214" s="92"/>
      <c r="FBI214" s="92"/>
      <c r="FBJ214" s="92"/>
      <c r="FBK214" s="92"/>
      <c r="FBL214" s="92"/>
      <c r="FBM214" s="92"/>
      <c r="FBN214" s="92"/>
      <c r="FBO214" s="92"/>
      <c r="FBP214" s="92"/>
      <c r="FBQ214" s="92"/>
      <c r="FBR214" s="92"/>
      <c r="FBS214" s="92"/>
      <c r="FBT214" s="92"/>
      <c r="FBU214" s="92"/>
      <c r="FBV214" s="92"/>
      <c r="FBW214" s="92"/>
      <c r="FBX214" s="92"/>
      <c r="FBY214" s="92"/>
      <c r="FBZ214" s="92"/>
      <c r="FCA214" s="92"/>
      <c r="FCB214" s="92"/>
      <c r="FCC214" s="92"/>
      <c r="FCD214" s="92"/>
      <c r="FCE214" s="92"/>
      <c r="FCF214" s="92"/>
      <c r="FCG214" s="92"/>
      <c r="FCH214" s="92"/>
      <c r="FCI214" s="92"/>
      <c r="FCJ214" s="92"/>
      <c r="FCK214" s="92"/>
      <c r="FCL214" s="92"/>
      <c r="FCM214" s="92"/>
      <c r="FCN214" s="92"/>
      <c r="FCO214" s="92"/>
      <c r="FCP214" s="92"/>
      <c r="FCQ214" s="92"/>
      <c r="FCR214" s="92"/>
      <c r="FCS214" s="92"/>
      <c r="FCT214" s="92"/>
      <c r="FCU214" s="92"/>
      <c r="FCV214" s="92"/>
      <c r="FCW214" s="92"/>
      <c r="FCX214" s="92"/>
      <c r="FCY214" s="92"/>
      <c r="FCZ214" s="92"/>
      <c r="FDA214" s="92"/>
      <c r="FDB214" s="92"/>
      <c r="FDC214" s="92"/>
      <c r="FDD214" s="92"/>
      <c r="FDE214" s="92"/>
      <c r="FDF214" s="92"/>
      <c r="FDG214" s="92"/>
      <c r="FDH214" s="92"/>
      <c r="FDI214" s="92"/>
      <c r="FDJ214" s="92"/>
      <c r="FDK214" s="92"/>
      <c r="FDL214" s="92"/>
      <c r="FDM214" s="92"/>
      <c r="FDN214" s="92"/>
      <c r="FDO214" s="92"/>
      <c r="FDP214" s="92"/>
      <c r="FDQ214" s="92"/>
      <c r="FDR214" s="92"/>
      <c r="FDS214" s="92"/>
      <c r="FDT214" s="92"/>
      <c r="FDU214" s="92"/>
      <c r="FDV214" s="92"/>
      <c r="FDW214" s="92"/>
      <c r="FDX214" s="92"/>
      <c r="FDY214" s="92"/>
      <c r="FDZ214" s="92"/>
      <c r="FEA214" s="92"/>
      <c r="FEB214" s="92"/>
      <c r="FEC214" s="92"/>
      <c r="FED214" s="92"/>
      <c r="FEE214" s="92"/>
      <c r="FEF214" s="92"/>
      <c r="FEG214" s="92"/>
      <c r="FEH214" s="92"/>
      <c r="FEI214" s="92"/>
      <c r="FEJ214" s="92"/>
      <c r="FEK214" s="92"/>
      <c r="FEL214" s="92"/>
      <c r="FEM214" s="92"/>
      <c r="FEN214" s="92"/>
      <c r="FEO214" s="92"/>
      <c r="FEP214" s="92"/>
      <c r="FEQ214" s="92"/>
      <c r="FER214" s="92"/>
      <c r="FES214" s="92"/>
      <c r="FET214" s="92"/>
      <c r="FEU214" s="92"/>
      <c r="FEV214" s="92"/>
      <c r="FEW214" s="92"/>
      <c r="FEX214" s="92"/>
      <c r="FEY214" s="92"/>
      <c r="FEZ214" s="92"/>
      <c r="FFA214" s="92"/>
      <c r="FFB214" s="92"/>
      <c r="FFC214" s="92"/>
      <c r="FFD214" s="92"/>
      <c r="FFE214" s="92"/>
      <c r="FFF214" s="92"/>
      <c r="FFG214" s="92"/>
      <c r="FFH214" s="92"/>
      <c r="FFI214" s="92"/>
      <c r="FFJ214" s="92"/>
      <c r="FFK214" s="92"/>
      <c r="FFL214" s="92"/>
      <c r="FFM214" s="92"/>
      <c r="FFN214" s="92"/>
      <c r="FFO214" s="92"/>
      <c r="FFP214" s="92"/>
      <c r="FFQ214" s="92"/>
      <c r="FFR214" s="92"/>
      <c r="FFS214" s="92"/>
      <c r="FFT214" s="92"/>
      <c r="FFU214" s="92"/>
      <c r="FFV214" s="92"/>
      <c r="FFW214" s="92"/>
      <c r="FFX214" s="92"/>
      <c r="FFY214" s="92"/>
      <c r="FFZ214" s="92"/>
      <c r="FGA214" s="92"/>
      <c r="FGB214" s="92"/>
      <c r="FGC214" s="92"/>
      <c r="FGD214" s="92"/>
      <c r="FGE214" s="92"/>
      <c r="FGF214" s="92"/>
      <c r="FGG214" s="92"/>
      <c r="FGH214" s="92"/>
      <c r="FGI214" s="92"/>
      <c r="FGJ214" s="92"/>
      <c r="FGK214" s="92"/>
      <c r="FGL214" s="92"/>
      <c r="FGM214" s="92"/>
      <c r="FGN214" s="92"/>
      <c r="FGO214" s="92"/>
      <c r="FGP214" s="92"/>
      <c r="FGQ214" s="92"/>
      <c r="FGR214" s="92"/>
      <c r="FGS214" s="92"/>
      <c r="FGT214" s="92"/>
      <c r="FGU214" s="92"/>
      <c r="FGV214" s="92"/>
      <c r="FGW214" s="92"/>
      <c r="FGX214" s="92"/>
      <c r="FGY214" s="92"/>
      <c r="FGZ214" s="92"/>
      <c r="FHA214" s="92"/>
      <c r="FHB214" s="92"/>
      <c r="FHC214" s="92"/>
      <c r="FHD214" s="92"/>
      <c r="FHE214" s="92"/>
      <c r="FHF214" s="92"/>
      <c r="FHG214" s="92"/>
      <c r="FHH214" s="92"/>
      <c r="FHI214" s="92"/>
      <c r="FHJ214" s="92"/>
      <c r="FHK214" s="92"/>
      <c r="FHL214" s="92"/>
      <c r="FHM214" s="92"/>
      <c r="FHN214" s="92"/>
      <c r="FHO214" s="92"/>
      <c r="FHP214" s="92"/>
      <c r="FHQ214" s="92"/>
      <c r="FHR214" s="92"/>
      <c r="FHS214" s="92"/>
      <c r="FHT214" s="92"/>
      <c r="FHU214" s="92"/>
      <c r="FHV214" s="92"/>
      <c r="FHW214" s="92"/>
      <c r="FHX214" s="92"/>
      <c r="FHY214" s="92"/>
      <c r="FHZ214" s="92"/>
      <c r="FIA214" s="92"/>
      <c r="FIB214" s="92"/>
      <c r="FIC214" s="92"/>
      <c r="FID214" s="92"/>
      <c r="FIE214" s="92"/>
      <c r="FIF214" s="92"/>
      <c r="FIG214" s="92"/>
      <c r="FIH214" s="92"/>
      <c r="FII214" s="92"/>
      <c r="FIJ214" s="92"/>
      <c r="FIK214" s="92"/>
      <c r="FIL214" s="92"/>
      <c r="FIM214" s="92"/>
      <c r="FIN214" s="92"/>
      <c r="FIO214" s="92"/>
      <c r="FIP214" s="92"/>
      <c r="FIQ214" s="92"/>
      <c r="FIR214" s="92"/>
      <c r="FIS214" s="92"/>
      <c r="FIT214" s="92"/>
      <c r="FIU214" s="92"/>
      <c r="FIV214" s="92"/>
      <c r="FIW214" s="92"/>
      <c r="FIX214" s="92"/>
      <c r="FIY214" s="92"/>
      <c r="FIZ214" s="92"/>
      <c r="FJA214" s="92"/>
      <c r="FJB214" s="92"/>
      <c r="FJC214" s="92"/>
      <c r="FJD214" s="92"/>
      <c r="FJE214" s="92"/>
      <c r="FJF214" s="92"/>
      <c r="FJG214" s="92"/>
      <c r="FJH214" s="92"/>
      <c r="FJI214" s="92"/>
      <c r="FJJ214" s="92"/>
      <c r="FJK214" s="92"/>
      <c r="FJL214" s="92"/>
      <c r="FJM214" s="92"/>
      <c r="FJN214" s="92"/>
      <c r="FJO214" s="92"/>
      <c r="FJP214" s="92"/>
      <c r="FJQ214" s="92"/>
      <c r="FJR214" s="92"/>
      <c r="FJS214" s="92"/>
      <c r="FJT214" s="92"/>
      <c r="FJU214" s="92"/>
      <c r="FJV214" s="92"/>
      <c r="FJW214" s="92"/>
      <c r="FJX214" s="92"/>
      <c r="FJY214" s="92"/>
      <c r="FJZ214" s="92"/>
      <c r="FKA214" s="92"/>
      <c r="FKB214" s="92"/>
      <c r="FKC214" s="92"/>
      <c r="FKD214" s="92"/>
      <c r="FKE214" s="92"/>
      <c r="FKF214" s="92"/>
      <c r="FKG214" s="92"/>
      <c r="FKH214" s="92"/>
      <c r="FKI214" s="92"/>
      <c r="FKJ214" s="92"/>
      <c r="FKK214" s="92"/>
      <c r="FKL214" s="92"/>
      <c r="FKM214" s="92"/>
      <c r="FKN214" s="92"/>
      <c r="FKO214" s="92"/>
      <c r="FKP214" s="92"/>
      <c r="FKQ214" s="92"/>
      <c r="FKR214" s="92"/>
      <c r="FKS214" s="92"/>
      <c r="FKT214" s="92"/>
      <c r="FKU214" s="92"/>
      <c r="FKV214" s="92"/>
      <c r="FKW214" s="92"/>
      <c r="FKX214" s="92"/>
      <c r="FKY214" s="92"/>
      <c r="FKZ214" s="92"/>
      <c r="FLA214" s="92"/>
      <c r="FLB214" s="92"/>
      <c r="FLC214" s="92"/>
      <c r="FLD214" s="92"/>
      <c r="FLE214" s="92"/>
      <c r="FLF214" s="92"/>
      <c r="FLG214" s="92"/>
      <c r="FLH214" s="92"/>
      <c r="FLI214" s="92"/>
      <c r="FLJ214" s="92"/>
      <c r="FLK214" s="92"/>
      <c r="FLL214" s="92"/>
      <c r="FLM214" s="92"/>
      <c r="FLN214" s="92"/>
      <c r="FLO214" s="92"/>
      <c r="FLP214" s="92"/>
      <c r="FLQ214" s="92"/>
      <c r="FLR214" s="92"/>
      <c r="FLS214" s="92"/>
      <c r="FLT214" s="92"/>
      <c r="FLU214" s="92"/>
      <c r="FLV214" s="92"/>
      <c r="FLW214" s="92"/>
      <c r="FLX214" s="92"/>
      <c r="FLY214" s="92"/>
      <c r="FLZ214" s="92"/>
      <c r="FMA214" s="92"/>
      <c r="FMB214" s="92"/>
      <c r="FMC214" s="92"/>
      <c r="FMD214" s="92"/>
      <c r="FME214" s="92"/>
      <c r="FMF214" s="92"/>
      <c r="FMG214" s="92"/>
      <c r="FMH214" s="92"/>
      <c r="FMI214" s="92"/>
      <c r="FMJ214" s="92"/>
      <c r="FMK214" s="92"/>
      <c r="FML214" s="92"/>
      <c r="FMM214" s="92"/>
      <c r="FMN214" s="92"/>
      <c r="FMO214" s="92"/>
      <c r="FMP214" s="92"/>
      <c r="FMQ214" s="92"/>
      <c r="FMR214" s="92"/>
      <c r="FMS214" s="92"/>
      <c r="FMT214" s="92"/>
      <c r="FMU214" s="92"/>
      <c r="FMV214" s="92"/>
      <c r="FMW214" s="92"/>
      <c r="FMX214" s="92"/>
      <c r="FMY214" s="92"/>
      <c r="FMZ214" s="92"/>
      <c r="FNA214" s="92"/>
      <c r="FNB214" s="92"/>
      <c r="FNC214" s="92"/>
      <c r="FND214" s="92"/>
      <c r="FNE214" s="92"/>
      <c r="FNF214" s="92"/>
      <c r="FNG214" s="92"/>
      <c r="FNH214" s="92"/>
      <c r="FNI214" s="92"/>
      <c r="FNJ214" s="92"/>
      <c r="FNK214" s="92"/>
      <c r="FNL214" s="92"/>
      <c r="FNM214" s="92"/>
      <c r="FNN214" s="92"/>
      <c r="FNO214" s="92"/>
      <c r="FNP214" s="92"/>
      <c r="FNQ214" s="92"/>
      <c r="FNR214" s="92"/>
      <c r="FNS214" s="92"/>
      <c r="FNT214" s="92"/>
      <c r="FNU214" s="92"/>
      <c r="FNV214" s="92"/>
      <c r="FNW214" s="92"/>
      <c r="FNX214" s="92"/>
      <c r="FNY214" s="92"/>
      <c r="FNZ214" s="92"/>
      <c r="FOA214" s="92"/>
      <c r="FOB214" s="92"/>
      <c r="FOC214" s="92"/>
      <c r="FOD214" s="92"/>
      <c r="FOE214" s="92"/>
      <c r="FOF214" s="92"/>
      <c r="FOG214" s="92"/>
      <c r="FOH214" s="92"/>
      <c r="FOI214" s="92"/>
      <c r="FOJ214" s="92"/>
      <c r="FOK214" s="92"/>
      <c r="FOL214" s="92"/>
      <c r="FOM214" s="92"/>
      <c r="FON214" s="92"/>
      <c r="FOO214" s="92"/>
      <c r="FOP214" s="92"/>
      <c r="FOQ214" s="92"/>
      <c r="FOR214" s="92"/>
      <c r="FOS214" s="92"/>
      <c r="FOT214" s="92"/>
      <c r="FOU214" s="92"/>
      <c r="FOV214" s="92"/>
      <c r="FOW214" s="92"/>
      <c r="FOX214" s="92"/>
      <c r="FOY214" s="92"/>
      <c r="FOZ214" s="92"/>
      <c r="FPA214" s="92"/>
      <c r="FPB214" s="92"/>
      <c r="FPC214" s="92"/>
      <c r="FPD214" s="92"/>
      <c r="FPE214" s="92"/>
      <c r="FPF214" s="92"/>
      <c r="FPG214" s="92"/>
      <c r="FPH214" s="92"/>
      <c r="FPI214" s="92"/>
      <c r="FPJ214" s="92"/>
      <c r="FPK214" s="92"/>
      <c r="FPL214" s="92"/>
      <c r="FPM214" s="92"/>
      <c r="FPN214" s="92"/>
      <c r="FPO214" s="92"/>
      <c r="FPP214" s="92"/>
      <c r="FPQ214" s="92"/>
      <c r="FPR214" s="92"/>
      <c r="FPS214" s="92"/>
      <c r="FPT214" s="92"/>
      <c r="FPU214" s="92"/>
      <c r="FPV214" s="92"/>
      <c r="FPW214" s="92"/>
      <c r="FPX214" s="92"/>
      <c r="FPY214" s="92"/>
      <c r="FPZ214" s="92"/>
      <c r="FQA214" s="92"/>
      <c r="FQB214" s="92"/>
      <c r="FQC214" s="92"/>
      <c r="FQD214" s="92"/>
      <c r="FQE214" s="92"/>
      <c r="FQF214" s="92"/>
      <c r="FQG214" s="92"/>
      <c r="FQH214" s="92"/>
      <c r="FQI214" s="92"/>
      <c r="FQJ214" s="92"/>
      <c r="FQK214" s="92"/>
      <c r="FQL214" s="92"/>
      <c r="FQM214" s="92"/>
      <c r="FQN214" s="92"/>
      <c r="FQO214" s="92"/>
      <c r="FQP214" s="92"/>
      <c r="FQQ214" s="92"/>
      <c r="FQR214" s="92"/>
      <c r="FQS214" s="92"/>
      <c r="FQT214" s="92"/>
      <c r="FQU214" s="92"/>
      <c r="FQV214" s="92"/>
      <c r="FQW214" s="92"/>
      <c r="FQX214" s="92"/>
      <c r="FQY214" s="92"/>
      <c r="FQZ214" s="92"/>
      <c r="FRA214" s="92"/>
      <c r="FRB214" s="92"/>
      <c r="FRC214" s="92"/>
      <c r="FRD214" s="92"/>
      <c r="FRE214" s="92"/>
      <c r="FRF214" s="92"/>
      <c r="FRG214" s="92"/>
      <c r="FRH214" s="92"/>
      <c r="FRI214" s="92"/>
      <c r="FRJ214" s="92"/>
      <c r="FRK214" s="92"/>
      <c r="FRL214" s="92"/>
      <c r="FRM214" s="92"/>
      <c r="FRN214" s="92"/>
      <c r="FRO214" s="92"/>
      <c r="FRP214" s="92"/>
      <c r="FRQ214" s="92"/>
      <c r="FRR214" s="92"/>
      <c r="FRS214" s="92"/>
      <c r="FRT214" s="92"/>
      <c r="FRU214" s="92"/>
      <c r="FRV214" s="92"/>
      <c r="FRW214" s="92"/>
      <c r="FRX214" s="92"/>
      <c r="FRY214" s="92"/>
      <c r="FRZ214" s="92"/>
      <c r="FSA214" s="92"/>
      <c r="FSB214" s="92"/>
      <c r="FSC214" s="92"/>
      <c r="FSD214" s="92"/>
      <c r="FSE214" s="92"/>
      <c r="FSF214" s="92"/>
      <c r="FSG214" s="92"/>
      <c r="FSH214" s="92"/>
      <c r="FSI214" s="92"/>
      <c r="FSJ214" s="92"/>
      <c r="FSK214" s="92"/>
      <c r="FSL214" s="92"/>
      <c r="FSM214" s="92"/>
      <c r="FSN214" s="92"/>
      <c r="FSO214" s="92"/>
      <c r="FSP214" s="92"/>
      <c r="FSQ214" s="92"/>
      <c r="FSR214" s="92"/>
      <c r="FSS214" s="92"/>
      <c r="FST214" s="92"/>
      <c r="FSU214" s="92"/>
      <c r="FSV214" s="92"/>
      <c r="FSW214" s="92"/>
      <c r="FSX214" s="92"/>
      <c r="FSY214" s="92"/>
      <c r="FSZ214" s="92"/>
      <c r="FTA214" s="92"/>
      <c r="FTB214" s="92"/>
      <c r="FTC214" s="92"/>
      <c r="FTD214" s="92"/>
      <c r="FTE214" s="92"/>
      <c r="FTF214" s="92"/>
      <c r="FTG214" s="92"/>
      <c r="FTH214" s="92"/>
      <c r="FTI214" s="92"/>
      <c r="FTJ214" s="92"/>
      <c r="FTK214" s="92"/>
      <c r="FTL214" s="92"/>
      <c r="FTM214" s="92"/>
      <c r="FTN214" s="92"/>
      <c r="FTO214" s="92"/>
      <c r="FTP214" s="92"/>
      <c r="FTQ214" s="92"/>
      <c r="FTR214" s="92"/>
      <c r="FTS214" s="92"/>
      <c r="FTT214" s="92"/>
      <c r="FTU214" s="92"/>
      <c r="FTV214" s="92"/>
      <c r="FTW214" s="92"/>
      <c r="FTX214" s="92"/>
      <c r="FTY214" s="92"/>
      <c r="FTZ214" s="92"/>
      <c r="FUA214" s="92"/>
      <c r="FUB214" s="92"/>
      <c r="FUC214" s="92"/>
      <c r="FUD214" s="92"/>
      <c r="FUE214" s="92"/>
      <c r="FUF214" s="92"/>
      <c r="FUG214" s="92"/>
      <c r="FUH214" s="92"/>
      <c r="FUI214" s="92"/>
      <c r="FUJ214" s="92"/>
      <c r="FUK214" s="92"/>
      <c r="FUL214" s="92"/>
      <c r="FUM214" s="92"/>
      <c r="FUN214" s="92"/>
      <c r="FUO214" s="92"/>
      <c r="FUP214" s="92"/>
      <c r="FUQ214" s="92"/>
      <c r="FUR214" s="92"/>
      <c r="FUS214" s="92"/>
      <c r="FUT214" s="92"/>
      <c r="FUU214" s="92"/>
      <c r="FUV214" s="92"/>
      <c r="FUW214" s="92"/>
      <c r="FUX214" s="92"/>
      <c r="FUY214" s="92"/>
      <c r="FUZ214" s="92"/>
      <c r="FVA214" s="92"/>
      <c r="FVB214" s="92"/>
      <c r="FVC214" s="92"/>
      <c r="FVD214" s="92"/>
      <c r="FVE214" s="92"/>
      <c r="FVF214" s="92"/>
      <c r="FVG214" s="92"/>
      <c r="FVH214" s="92"/>
      <c r="FVI214" s="92"/>
      <c r="FVJ214" s="92"/>
      <c r="FVK214" s="92"/>
      <c r="FVL214" s="92"/>
      <c r="FVM214" s="92"/>
      <c r="FVN214" s="92"/>
      <c r="FVO214" s="92"/>
      <c r="FVP214" s="92"/>
      <c r="FVQ214" s="92"/>
      <c r="FVR214" s="92"/>
      <c r="FVS214" s="92"/>
      <c r="FVT214" s="92"/>
      <c r="FVU214" s="92"/>
      <c r="FVV214" s="92"/>
      <c r="FVW214" s="92"/>
      <c r="FVX214" s="92"/>
      <c r="FVY214" s="92"/>
      <c r="FVZ214" s="92"/>
      <c r="FWA214" s="92"/>
      <c r="FWB214" s="92"/>
      <c r="FWC214" s="92"/>
      <c r="FWD214" s="92"/>
      <c r="FWE214" s="92"/>
      <c r="FWF214" s="92"/>
      <c r="FWG214" s="92"/>
      <c r="FWH214" s="92"/>
      <c r="FWI214" s="92"/>
      <c r="FWJ214" s="92"/>
      <c r="FWK214" s="92"/>
      <c r="FWL214" s="92"/>
      <c r="FWM214" s="92"/>
      <c r="FWN214" s="92"/>
      <c r="FWO214" s="92"/>
      <c r="FWP214" s="92"/>
      <c r="FWQ214" s="92"/>
      <c r="FWR214" s="92"/>
      <c r="FWS214" s="92"/>
      <c r="FWT214" s="92"/>
      <c r="FWU214" s="92"/>
      <c r="FWV214" s="92"/>
      <c r="FWW214" s="92"/>
      <c r="FWX214" s="92"/>
      <c r="FWY214" s="92"/>
      <c r="FWZ214" s="92"/>
      <c r="FXA214" s="92"/>
      <c r="FXB214" s="92"/>
      <c r="FXC214" s="92"/>
      <c r="FXD214" s="92"/>
      <c r="FXE214" s="92"/>
      <c r="FXF214" s="92"/>
      <c r="FXG214" s="92"/>
      <c r="FXH214" s="92"/>
      <c r="FXI214" s="92"/>
      <c r="FXJ214" s="92"/>
      <c r="FXK214" s="92"/>
      <c r="FXL214" s="92"/>
      <c r="FXM214" s="92"/>
      <c r="FXN214" s="92"/>
      <c r="FXO214" s="92"/>
      <c r="FXP214" s="92"/>
      <c r="FXQ214" s="92"/>
      <c r="FXR214" s="92"/>
      <c r="FXS214" s="92"/>
      <c r="FXT214" s="92"/>
      <c r="FXU214" s="92"/>
      <c r="FXV214" s="92"/>
      <c r="FXW214" s="92"/>
      <c r="FXX214" s="92"/>
      <c r="FXY214" s="92"/>
      <c r="FXZ214" s="92"/>
      <c r="FYA214" s="92"/>
      <c r="FYB214" s="92"/>
      <c r="FYC214" s="92"/>
      <c r="FYD214" s="92"/>
      <c r="FYE214" s="92"/>
      <c r="FYF214" s="92"/>
      <c r="FYG214" s="92"/>
      <c r="FYH214" s="92"/>
      <c r="FYI214" s="92"/>
      <c r="FYJ214" s="92"/>
      <c r="FYK214" s="92"/>
      <c r="FYL214" s="92"/>
      <c r="FYM214" s="92"/>
      <c r="FYN214" s="92"/>
      <c r="FYO214" s="92"/>
      <c r="FYP214" s="92"/>
      <c r="FYQ214" s="92"/>
      <c r="FYR214" s="92"/>
      <c r="FYS214" s="92"/>
      <c r="FYT214" s="92"/>
      <c r="FYU214" s="92"/>
      <c r="FYV214" s="92"/>
      <c r="FYW214" s="92"/>
      <c r="FYX214" s="92"/>
      <c r="FYY214" s="92"/>
      <c r="FYZ214" s="92"/>
      <c r="FZA214" s="92"/>
      <c r="FZB214" s="92"/>
      <c r="FZC214" s="92"/>
      <c r="FZD214" s="92"/>
      <c r="FZE214" s="92"/>
      <c r="FZF214" s="92"/>
      <c r="FZG214" s="92"/>
      <c r="FZH214" s="92"/>
      <c r="FZI214" s="92"/>
      <c r="FZJ214" s="92"/>
      <c r="FZK214" s="92"/>
      <c r="FZL214" s="92"/>
      <c r="FZM214" s="92"/>
      <c r="FZN214" s="92"/>
      <c r="FZO214" s="92"/>
      <c r="FZP214" s="92"/>
      <c r="FZQ214" s="92"/>
      <c r="FZR214" s="92"/>
      <c r="FZS214" s="92"/>
      <c r="FZT214" s="92"/>
      <c r="FZU214" s="92"/>
      <c r="FZV214" s="92"/>
      <c r="FZW214" s="92"/>
      <c r="FZX214" s="92"/>
      <c r="FZY214" s="92"/>
      <c r="FZZ214" s="92"/>
      <c r="GAA214" s="92"/>
      <c r="GAB214" s="92"/>
      <c r="GAC214" s="92"/>
      <c r="GAD214" s="92"/>
      <c r="GAE214" s="92"/>
      <c r="GAF214" s="92"/>
      <c r="GAG214" s="92"/>
      <c r="GAH214" s="92"/>
      <c r="GAI214" s="92"/>
      <c r="GAJ214" s="92"/>
      <c r="GAK214" s="92"/>
      <c r="GAL214" s="92"/>
      <c r="GAM214" s="92"/>
      <c r="GAN214" s="92"/>
      <c r="GAO214" s="92"/>
      <c r="GAP214" s="92"/>
      <c r="GAQ214" s="92"/>
      <c r="GAR214" s="92"/>
      <c r="GAS214" s="92"/>
      <c r="GAT214" s="92"/>
      <c r="GAU214" s="92"/>
      <c r="GAV214" s="92"/>
      <c r="GAW214" s="92"/>
      <c r="GAX214" s="92"/>
      <c r="GAY214" s="92"/>
      <c r="GAZ214" s="92"/>
      <c r="GBA214" s="92"/>
      <c r="GBB214" s="92"/>
      <c r="GBC214" s="92"/>
      <c r="GBD214" s="92"/>
      <c r="GBE214" s="92"/>
      <c r="GBF214" s="92"/>
      <c r="GBG214" s="92"/>
      <c r="GBH214" s="92"/>
      <c r="GBI214" s="92"/>
      <c r="GBJ214" s="92"/>
      <c r="GBK214" s="92"/>
      <c r="GBL214" s="92"/>
      <c r="GBM214" s="92"/>
      <c r="GBN214" s="92"/>
      <c r="GBO214" s="92"/>
      <c r="GBP214" s="92"/>
      <c r="GBQ214" s="92"/>
      <c r="GBR214" s="92"/>
      <c r="GBS214" s="92"/>
      <c r="GBT214" s="92"/>
      <c r="GBU214" s="92"/>
      <c r="GBV214" s="92"/>
      <c r="GBW214" s="92"/>
      <c r="GBX214" s="92"/>
      <c r="GBY214" s="92"/>
      <c r="GBZ214" s="92"/>
      <c r="GCA214" s="92"/>
      <c r="GCB214" s="92"/>
      <c r="GCC214" s="92"/>
      <c r="GCD214" s="92"/>
      <c r="GCE214" s="92"/>
      <c r="GCF214" s="92"/>
      <c r="GCG214" s="92"/>
      <c r="GCH214" s="92"/>
      <c r="GCI214" s="92"/>
      <c r="GCJ214" s="92"/>
      <c r="GCK214" s="92"/>
      <c r="GCL214" s="92"/>
      <c r="GCM214" s="92"/>
      <c r="GCN214" s="92"/>
      <c r="GCO214" s="92"/>
      <c r="GCP214" s="92"/>
      <c r="GCQ214" s="92"/>
      <c r="GCR214" s="92"/>
      <c r="GCS214" s="92"/>
      <c r="GCT214" s="92"/>
      <c r="GCU214" s="92"/>
      <c r="GCV214" s="92"/>
      <c r="GCW214" s="92"/>
      <c r="GCX214" s="92"/>
      <c r="GCY214" s="92"/>
      <c r="GCZ214" s="92"/>
      <c r="GDA214" s="92"/>
      <c r="GDB214" s="92"/>
      <c r="GDC214" s="92"/>
      <c r="GDD214" s="92"/>
      <c r="GDE214" s="92"/>
      <c r="GDF214" s="92"/>
      <c r="GDG214" s="92"/>
      <c r="GDH214" s="92"/>
      <c r="GDI214" s="92"/>
      <c r="GDJ214" s="92"/>
      <c r="GDK214" s="92"/>
      <c r="GDL214" s="92"/>
      <c r="GDM214" s="92"/>
      <c r="GDN214" s="92"/>
      <c r="GDO214" s="92"/>
      <c r="GDP214" s="92"/>
      <c r="GDQ214" s="92"/>
      <c r="GDR214" s="92"/>
      <c r="GDS214" s="92"/>
      <c r="GDT214" s="92"/>
      <c r="GDU214" s="92"/>
      <c r="GDV214" s="92"/>
      <c r="GDW214" s="92"/>
      <c r="GDX214" s="92"/>
      <c r="GDY214" s="92"/>
      <c r="GDZ214" s="92"/>
      <c r="GEA214" s="92"/>
      <c r="GEB214" s="92"/>
      <c r="GEC214" s="92"/>
      <c r="GED214" s="92"/>
      <c r="GEE214" s="92"/>
      <c r="GEF214" s="92"/>
      <c r="GEG214" s="92"/>
      <c r="GEH214" s="92"/>
      <c r="GEI214" s="92"/>
      <c r="GEJ214" s="92"/>
      <c r="GEK214" s="92"/>
      <c r="GEL214" s="92"/>
      <c r="GEM214" s="92"/>
      <c r="GEN214" s="92"/>
      <c r="GEO214" s="92"/>
      <c r="GEP214" s="92"/>
      <c r="GEQ214" s="92"/>
      <c r="GER214" s="92"/>
      <c r="GES214" s="92"/>
      <c r="GET214" s="92"/>
      <c r="GEU214" s="92"/>
      <c r="GEV214" s="92"/>
      <c r="GEW214" s="92"/>
      <c r="GEX214" s="92"/>
      <c r="GEY214" s="92"/>
      <c r="GEZ214" s="92"/>
      <c r="GFA214" s="92"/>
      <c r="GFB214" s="92"/>
      <c r="GFC214" s="92"/>
      <c r="GFD214" s="92"/>
      <c r="GFE214" s="92"/>
      <c r="GFF214" s="92"/>
      <c r="GFG214" s="92"/>
      <c r="GFH214" s="92"/>
      <c r="GFI214" s="92"/>
      <c r="GFJ214" s="92"/>
      <c r="GFK214" s="92"/>
      <c r="GFL214" s="92"/>
      <c r="GFM214" s="92"/>
      <c r="GFN214" s="92"/>
      <c r="GFO214" s="92"/>
      <c r="GFP214" s="92"/>
      <c r="GFQ214" s="92"/>
      <c r="GFR214" s="92"/>
      <c r="GFS214" s="92"/>
      <c r="GFT214" s="92"/>
      <c r="GFU214" s="92"/>
      <c r="GFV214" s="92"/>
      <c r="GFW214" s="92"/>
      <c r="GFX214" s="92"/>
      <c r="GFY214" s="92"/>
      <c r="GFZ214" s="92"/>
      <c r="GGA214" s="92"/>
      <c r="GGB214" s="92"/>
      <c r="GGC214" s="92"/>
      <c r="GGD214" s="92"/>
      <c r="GGE214" s="92"/>
      <c r="GGF214" s="92"/>
      <c r="GGG214" s="92"/>
      <c r="GGH214" s="92"/>
      <c r="GGI214" s="92"/>
      <c r="GGJ214" s="92"/>
      <c r="GGK214" s="92"/>
      <c r="GGL214" s="92"/>
      <c r="GGM214" s="92"/>
      <c r="GGN214" s="92"/>
      <c r="GGO214" s="92"/>
      <c r="GGP214" s="92"/>
      <c r="GGQ214" s="92"/>
      <c r="GGR214" s="92"/>
      <c r="GGS214" s="92"/>
      <c r="GGT214" s="92"/>
      <c r="GGU214" s="92"/>
      <c r="GGV214" s="92"/>
      <c r="GGW214" s="92"/>
      <c r="GGX214" s="92"/>
      <c r="GGY214" s="92"/>
      <c r="GGZ214" s="92"/>
      <c r="GHA214" s="92"/>
      <c r="GHB214" s="92"/>
      <c r="GHC214" s="92"/>
      <c r="GHD214" s="92"/>
      <c r="GHE214" s="92"/>
      <c r="GHF214" s="92"/>
      <c r="GHG214" s="92"/>
      <c r="GHH214" s="92"/>
      <c r="GHI214" s="92"/>
      <c r="GHJ214" s="92"/>
      <c r="GHK214" s="92"/>
      <c r="GHL214" s="92"/>
      <c r="GHM214" s="92"/>
      <c r="GHN214" s="92"/>
      <c r="GHO214" s="92"/>
      <c r="GHP214" s="92"/>
      <c r="GHQ214" s="92"/>
      <c r="GHR214" s="92"/>
      <c r="GHS214" s="92"/>
      <c r="GHT214" s="92"/>
      <c r="GHU214" s="92"/>
      <c r="GHV214" s="92"/>
      <c r="GHW214" s="92"/>
      <c r="GHX214" s="92"/>
      <c r="GHY214" s="92"/>
      <c r="GHZ214" s="92"/>
      <c r="GIA214" s="92"/>
      <c r="GIB214" s="92"/>
      <c r="GIC214" s="92"/>
      <c r="GID214" s="92"/>
      <c r="GIE214" s="92"/>
      <c r="GIF214" s="92"/>
      <c r="GIG214" s="92"/>
      <c r="GIH214" s="92"/>
      <c r="GII214" s="92"/>
      <c r="GIJ214" s="92"/>
      <c r="GIK214" s="92"/>
      <c r="GIL214" s="92"/>
      <c r="GIM214" s="92"/>
      <c r="GIN214" s="92"/>
      <c r="GIO214" s="92"/>
      <c r="GIP214" s="92"/>
      <c r="GIQ214" s="92"/>
      <c r="GIR214" s="92"/>
      <c r="GIS214" s="92"/>
      <c r="GIT214" s="92"/>
      <c r="GIU214" s="92"/>
      <c r="GIV214" s="92"/>
      <c r="GIW214" s="92"/>
      <c r="GIX214" s="92"/>
      <c r="GIY214" s="92"/>
      <c r="GIZ214" s="92"/>
      <c r="GJA214" s="92"/>
      <c r="GJB214" s="92"/>
      <c r="GJC214" s="92"/>
      <c r="GJD214" s="92"/>
      <c r="GJE214" s="92"/>
      <c r="GJF214" s="92"/>
      <c r="GJG214" s="92"/>
      <c r="GJH214" s="92"/>
      <c r="GJI214" s="92"/>
      <c r="GJJ214" s="92"/>
      <c r="GJK214" s="92"/>
      <c r="GJL214" s="92"/>
      <c r="GJM214" s="92"/>
      <c r="GJN214" s="92"/>
      <c r="GJO214" s="92"/>
      <c r="GJP214" s="92"/>
      <c r="GJQ214" s="92"/>
      <c r="GJR214" s="92"/>
      <c r="GJS214" s="92"/>
      <c r="GJT214" s="92"/>
      <c r="GJU214" s="92"/>
      <c r="GJV214" s="92"/>
      <c r="GJW214" s="92"/>
      <c r="GJX214" s="92"/>
      <c r="GJY214" s="92"/>
      <c r="GJZ214" s="92"/>
      <c r="GKA214" s="92"/>
      <c r="GKB214" s="92"/>
      <c r="GKC214" s="92"/>
      <c r="GKD214" s="92"/>
      <c r="GKE214" s="92"/>
      <c r="GKF214" s="92"/>
      <c r="GKG214" s="92"/>
      <c r="GKH214" s="92"/>
      <c r="GKI214" s="92"/>
      <c r="GKJ214" s="92"/>
      <c r="GKK214" s="92"/>
      <c r="GKL214" s="92"/>
      <c r="GKM214" s="92"/>
      <c r="GKN214" s="92"/>
      <c r="GKO214" s="92"/>
      <c r="GKP214" s="92"/>
      <c r="GKQ214" s="92"/>
      <c r="GKR214" s="92"/>
      <c r="GKS214" s="92"/>
      <c r="GKT214" s="92"/>
      <c r="GKU214" s="92"/>
      <c r="GKV214" s="92"/>
      <c r="GKW214" s="92"/>
      <c r="GKX214" s="92"/>
      <c r="GKY214" s="92"/>
      <c r="GKZ214" s="92"/>
      <c r="GLA214" s="92"/>
      <c r="GLB214" s="92"/>
      <c r="GLC214" s="92"/>
      <c r="GLD214" s="92"/>
      <c r="GLE214" s="92"/>
      <c r="GLF214" s="92"/>
      <c r="GLG214" s="92"/>
      <c r="GLH214" s="92"/>
      <c r="GLI214" s="92"/>
      <c r="GLJ214" s="92"/>
      <c r="GLK214" s="92"/>
      <c r="GLL214" s="92"/>
      <c r="GLM214" s="92"/>
      <c r="GLN214" s="92"/>
      <c r="GLO214" s="92"/>
      <c r="GLP214" s="92"/>
      <c r="GLQ214" s="92"/>
      <c r="GLR214" s="92"/>
      <c r="GLS214" s="92"/>
      <c r="GLT214" s="92"/>
      <c r="GLU214" s="92"/>
      <c r="GLV214" s="92"/>
      <c r="GLW214" s="92"/>
      <c r="GLX214" s="92"/>
      <c r="GLY214" s="92"/>
      <c r="GLZ214" s="92"/>
      <c r="GMA214" s="92"/>
      <c r="GMB214" s="92"/>
      <c r="GMC214" s="92"/>
      <c r="GMD214" s="92"/>
      <c r="GME214" s="92"/>
      <c r="GMF214" s="92"/>
      <c r="GMG214" s="92"/>
      <c r="GMH214" s="92"/>
      <c r="GMI214" s="92"/>
      <c r="GMJ214" s="92"/>
      <c r="GMK214" s="92"/>
      <c r="GML214" s="92"/>
      <c r="GMM214" s="92"/>
      <c r="GMN214" s="92"/>
      <c r="GMO214" s="92"/>
      <c r="GMP214" s="92"/>
      <c r="GMQ214" s="92"/>
      <c r="GMR214" s="92"/>
      <c r="GMS214" s="92"/>
      <c r="GMT214" s="92"/>
      <c r="GMU214" s="92"/>
      <c r="GMV214" s="92"/>
      <c r="GMW214" s="92"/>
      <c r="GMX214" s="92"/>
      <c r="GMY214" s="92"/>
      <c r="GMZ214" s="92"/>
      <c r="GNA214" s="92"/>
      <c r="GNB214" s="92"/>
      <c r="GNC214" s="92"/>
      <c r="GND214" s="92"/>
      <c r="GNE214" s="92"/>
      <c r="GNF214" s="92"/>
      <c r="GNG214" s="92"/>
      <c r="GNH214" s="92"/>
      <c r="GNI214" s="92"/>
      <c r="GNJ214" s="92"/>
      <c r="GNK214" s="92"/>
      <c r="GNL214" s="92"/>
      <c r="GNM214" s="92"/>
      <c r="GNN214" s="92"/>
      <c r="GNO214" s="92"/>
      <c r="GNP214" s="92"/>
      <c r="GNQ214" s="92"/>
      <c r="GNR214" s="92"/>
      <c r="GNS214" s="92"/>
      <c r="GNT214" s="92"/>
      <c r="GNU214" s="92"/>
      <c r="GNV214" s="92"/>
      <c r="GNW214" s="92"/>
      <c r="GNX214" s="92"/>
      <c r="GNY214" s="92"/>
      <c r="GNZ214" s="92"/>
      <c r="GOA214" s="92"/>
      <c r="GOB214" s="92"/>
      <c r="GOC214" s="92"/>
      <c r="GOD214" s="92"/>
      <c r="GOE214" s="92"/>
      <c r="GOF214" s="92"/>
      <c r="GOG214" s="92"/>
      <c r="GOH214" s="92"/>
      <c r="GOI214" s="92"/>
      <c r="GOJ214" s="92"/>
      <c r="GOK214" s="92"/>
      <c r="GOL214" s="92"/>
      <c r="GOM214" s="92"/>
      <c r="GON214" s="92"/>
      <c r="GOO214" s="92"/>
      <c r="GOP214" s="92"/>
      <c r="GOQ214" s="92"/>
      <c r="GOR214" s="92"/>
      <c r="GOS214" s="92"/>
      <c r="GOT214" s="92"/>
      <c r="GOU214" s="92"/>
      <c r="GOV214" s="92"/>
      <c r="GOW214" s="92"/>
      <c r="GOX214" s="92"/>
      <c r="GOY214" s="92"/>
      <c r="GOZ214" s="92"/>
      <c r="GPA214" s="92"/>
      <c r="GPB214" s="92"/>
      <c r="GPC214" s="92"/>
      <c r="GPD214" s="92"/>
      <c r="GPE214" s="92"/>
      <c r="GPF214" s="92"/>
      <c r="GPG214" s="92"/>
      <c r="GPH214" s="92"/>
      <c r="GPI214" s="92"/>
      <c r="GPJ214" s="92"/>
      <c r="GPK214" s="92"/>
      <c r="GPL214" s="92"/>
      <c r="GPM214" s="92"/>
      <c r="GPN214" s="92"/>
      <c r="GPO214" s="92"/>
      <c r="GPP214" s="92"/>
      <c r="GPQ214" s="92"/>
      <c r="GPR214" s="92"/>
      <c r="GPS214" s="92"/>
      <c r="GPT214" s="92"/>
      <c r="GPU214" s="92"/>
      <c r="GPV214" s="92"/>
      <c r="GPW214" s="92"/>
      <c r="GPX214" s="92"/>
      <c r="GPY214" s="92"/>
      <c r="GPZ214" s="92"/>
      <c r="GQA214" s="92"/>
      <c r="GQB214" s="92"/>
      <c r="GQC214" s="92"/>
      <c r="GQD214" s="92"/>
      <c r="GQE214" s="92"/>
      <c r="GQF214" s="92"/>
      <c r="GQG214" s="92"/>
      <c r="GQH214" s="92"/>
      <c r="GQI214" s="92"/>
      <c r="GQJ214" s="92"/>
      <c r="GQK214" s="92"/>
      <c r="GQL214" s="92"/>
      <c r="GQM214" s="92"/>
      <c r="GQN214" s="92"/>
      <c r="GQO214" s="92"/>
      <c r="GQP214" s="92"/>
      <c r="GQQ214" s="92"/>
      <c r="GQR214" s="92"/>
      <c r="GQS214" s="92"/>
      <c r="GQT214" s="92"/>
      <c r="GQU214" s="92"/>
      <c r="GQV214" s="92"/>
      <c r="GQW214" s="92"/>
      <c r="GQX214" s="92"/>
      <c r="GQY214" s="92"/>
      <c r="GQZ214" s="92"/>
      <c r="GRA214" s="92"/>
      <c r="GRB214" s="92"/>
      <c r="GRC214" s="92"/>
      <c r="GRD214" s="92"/>
      <c r="GRE214" s="92"/>
      <c r="GRF214" s="92"/>
      <c r="GRG214" s="92"/>
      <c r="GRH214" s="92"/>
      <c r="GRI214" s="92"/>
      <c r="GRJ214" s="92"/>
      <c r="GRK214" s="92"/>
      <c r="GRL214" s="92"/>
      <c r="GRM214" s="92"/>
      <c r="GRN214" s="92"/>
      <c r="GRO214" s="92"/>
      <c r="GRP214" s="92"/>
      <c r="GRQ214" s="92"/>
      <c r="GRR214" s="92"/>
      <c r="GRS214" s="92"/>
      <c r="GRT214" s="92"/>
      <c r="GRU214" s="92"/>
      <c r="GRV214" s="92"/>
      <c r="GRW214" s="92"/>
      <c r="GRX214" s="92"/>
      <c r="GRY214" s="92"/>
      <c r="GRZ214" s="92"/>
      <c r="GSA214" s="92"/>
      <c r="GSB214" s="92"/>
      <c r="GSC214" s="92"/>
      <c r="GSD214" s="92"/>
      <c r="GSE214" s="92"/>
      <c r="GSF214" s="92"/>
      <c r="GSG214" s="92"/>
      <c r="GSH214" s="92"/>
      <c r="GSI214" s="92"/>
      <c r="GSJ214" s="92"/>
      <c r="GSK214" s="92"/>
      <c r="GSL214" s="92"/>
      <c r="GSM214" s="92"/>
      <c r="GSN214" s="92"/>
      <c r="GSO214" s="92"/>
      <c r="GSP214" s="92"/>
      <c r="GSQ214" s="92"/>
      <c r="GSR214" s="92"/>
      <c r="GSS214" s="92"/>
      <c r="GST214" s="92"/>
      <c r="GSU214" s="92"/>
      <c r="GSV214" s="92"/>
      <c r="GSW214" s="92"/>
      <c r="GSX214" s="92"/>
      <c r="GSY214" s="92"/>
      <c r="GSZ214" s="92"/>
      <c r="GTA214" s="92"/>
      <c r="GTB214" s="92"/>
      <c r="GTC214" s="92"/>
      <c r="GTD214" s="92"/>
      <c r="GTE214" s="92"/>
      <c r="GTF214" s="92"/>
      <c r="GTG214" s="92"/>
      <c r="GTH214" s="92"/>
      <c r="GTI214" s="92"/>
      <c r="GTJ214" s="92"/>
      <c r="GTK214" s="92"/>
      <c r="GTL214" s="92"/>
      <c r="GTM214" s="92"/>
      <c r="GTN214" s="92"/>
      <c r="GTO214" s="92"/>
      <c r="GTP214" s="92"/>
      <c r="GTQ214" s="92"/>
      <c r="GTR214" s="92"/>
      <c r="GTS214" s="92"/>
      <c r="GTT214" s="92"/>
      <c r="GTU214" s="92"/>
      <c r="GTV214" s="92"/>
      <c r="GTW214" s="92"/>
      <c r="GTX214" s="92"/>
      <c r="GTY214" s="92"/>
      <c r="GTZ214" s="92"/>
      <c r="GUA214" s="92"/>
      <c r="GUB214" s="92"/>
      <c r="GUC214" s="92"/>
      <c r="GUD214" s="92"/>
      <c r="GUE214" s="92"/>
      <c r="GUF214" s="92"/>
      <c r="GUG214" s="92"/>
      <c r="GUH214" s="92"/>
      <c r="GUI214" s="92"/>
      <c r="GUJ214" s="92"/>
      <c r="GUK214" s="92"/>
      <c r="GUL214" s="92"/>
      <c r="GUM214" s="92"/>
      <c r="GUN214" s="92"/>
      <c r="GUO214" s="92"/>
      <c r="GUP214" s="92"/>
      <c r="GUQ214" s="92"/>
      <c r="GUR214" s="92"/>
      <c r="GUS214" s="92"/>
      <c r="GUT214" s="92"/>
      <c r="GUU214" s="92"/>
      <c r="GUV214" s="92"/>
      <c r="GUW214" s="92"/>
      <c r="GUX214" s="92"/>
      <c r="GUY214" s="92"/>
      <c r="GUZ214" s="92"/>
      <c r="GVA214" s="92"/>
      <c r="GVB214" s="92"/>
      <c r="GVC214" s="92"/>
      <c r="GVD214" s="92"/>
      <c r="GVE214" s="92"/>
      <c r="GVF214" s="92"/>
      <c r="GVG214" s="92"/>
      <c r="GVH214" s="92"/>
      <c r="GVI214" s="92"/>
      <c r="GVJ214" s="92"/>
      <c r="GVK214" s="92"/>
      <c r="GVL214" s="92"/>
      <c r="GVM214" s="92"/>
      <c r="GVN214" s="92"/>
      <c r="GVO214" s="92"/>
      <c r="GVP214" s="92"/>
      <c r="GVQ214" s="92"/>
      <c r="GVR214" s="92"/>
      <c r="GVS214" s="92"/>
      <c r="GVT214" s="92"/>
      <c r="GVU214" s="92"/>
      <c r="GVV214" s="92"/>
      <c r="GVW214" s="92"/>
      <c r="GVX214" s="92"/>
      <c r="GVY214" s="92"/>
      <c r="GVZ214" s="92"/>
      <c r="GWA214" s="92"/>
      <c r="GWB214" s="92"/>
      <c r="GWC214" s="92"/>
      <c r="GWD214" s="92"/>
      <c r="GWE214" s="92"/>
      <c r="GWF214" s="92"/>
      <c r="GWG214" s="92"/>
      <c r="GWH214" s="92"/>
      <c r="GWI214" s="92"/>
      <c r="GWJ214" s="92"/>
      <c r="GWK214" s="92"/>
      <c r="GWL214" s="92"/>
      <c r="GWM214" s="92"/>
      <c r="GWN214" s="92"/>
      <c r="GWO214" s="92"/>
      <c r="GWP214" s="92"/>
      <c r="GWQ214" s="92"/>
      <c r="GWR214" s="92"/>
      <c r="GWS214" s="92"/>
      <c r="GWT214" s="92"/>
      <c r="GWU214" s="92"/>
      <c r="GWV214" s="92"/>
      <c r="GWW214" s="92"/>
      <c r="GWX214" s="92"/>
      <c r="GWY214" s="92"/>
      <c r="GWZ214" s="92"/>
      <c r="GXA214" s="92"/>
      <c r="GXB214" s="92"/>
      <c r="GXC214" s="92"/>
      <c r="GXD214" s="92"/>
      <c r="GXE214" s="92"/>
      <c r="GXF214" s="92"/>
      <c r="GXG214" s="92"/>
      <c r="GXH214" s="92"/>
      <c r="GXI214" s="92"/>
      <c r="GXJ214" s="92"/>
      <c r="GXK214" s="92"/>
      <c r="GXL214" s="92"/>
      <c r="GXM214" s="92"/>
      <c r="GXN214" s="92"/>
      <c r="GXO214" s="92"/>
      <c r="GXP214" s="92"/>
      <c r="GXQ214" s="92"/>
      <c r="GXR214" s="92"/>
      <c r="GXS214" s="92"/>
      <c r="GXT214" s="92"/>
      <c r="GXU214" s="92"/>
      <c r="GXV214" s="92"/>
      <c r="GXW214" s="92"/>
      <c r="GXX214" s="92"/>
      <c r="GXY214" s="92"/>
      <c r="GXZ214" s="92"/>
      <c r="GYA214" s="92"/>
      <c r="GYB214" s="92"/>
      <c r="GYC214" s="92"/>
      <c r="GYD214" s="92"/>
      <c r="GYE214" s="92"/>
      <c r="GYF214" s="92"/>
      <c r="GYG214" s="92"/>
      <c r="GYH214" s="92"/>
      <c r="GYI214" s="92"/>
      <c r="GYJ214" s="92"/>
      <c r="GYK214" s="92"/>
      <c r="GYL214" s="92"/>
      <c r="GYM214" s="92"/>
      <c r="GYN214" s="92"/>
      <c r="GYO214" s="92"/>
      <c r="GYP214" s="92"/>
      <c r="GYQ214" s="92"/>
      <c r="GYR214" s="92"/>
      <c r="GYS214" s="92"/>
      <c r="GYT214" s="92"/>
      <c r="GYU214" s="92"/>
      <c r="GYV214" s="92"/>
      <c r="GYW214" s="92"/>
      <c r="GYX214" s="92"/>
      <c r="GYY214" s="92"/>
      <c r="GYZ214" s="92"/>
      <c r="GZA214" s="92"/>
      <c r="GZB214" s="92"/>
      <c r="GZC214" s="92"/>
      <c r="GZD214" s="92"/>
      <c r="GZE214" s="92"/>
      <c r="GZF214" s="92"/>
      <c r="GZG214" s="92"/>
      <c r="GZH214" s="92"/>
      <c r="GZI214" s="92"/>
      <c r="GZJ214" s="92"/>
      <c r="GZK214" s="92"/>
      <c r="GZL214" s="92"/>
      <c r="GZM214" s="92"/>
      <c r="GZN214" s="92"/>
      <c r="GZO214" s="92"/>
      <c r="GZP214" s="92"/>
      <c r="GZQ214" s="92"/>
      <c r="GZR214" s="92"/>
      <c r="GZS214" s="92"/>
      <c r="GZT214" s="92"/>
      <c r="GZU214" s="92"/>
      <c r="GZV214" s="92"/>
      <c r="GZW214" s="92"/>
      <c r="GZX214" s="92"/>
      <c r="GZY214" s="92"/>
      <c r="GZZ214" s="92"/>
      <c r="HAA214" s="92"/>
      <c r="HAB214" s="92"/>
      <c r="HAC214" s="92"/>
      <c r="HAD214" s="92"/>
      <c r="HAE214" s="92"/>
      <c r="HAF214" s="92"/>
      <c r="HAG214" s="92"/>
      <c r="HAH214" s="92"/>
      <c r="HAI214" s="92"/>
      <c r="HAJ214" s="92"/>
      <c r="HAK214" s="92"/>
      <c r="HAL214" s="92"/>
      <c r="HAM214" s="92"/>
      <c r="HAN214" s="92"/>
      <c r="HAO214" s="92"/>
      <c r="HAP214" s="92"/>
      <c r="HAQ214" s="92"/>
      <c r="HAR214" s="92"/>
      <c r="HAS214" s="92"/>
      <c r="HAT214" s="92"/>
      <c r="HAU214" s="92"/>
      <c r="HAV214" s="92"/>
      <c r="HAW214" s="92"/>
      <c r="HAX214" s="92"/>
      <c r="HAY214" s="92"/>
      <c r="HAZ214" s="92"/>
      <c r="HBA214" s="92"/>
      <c r="HBB214" s="92"/>
      <c r="HBC214" s="92"/>
      <c r="HBD214" s="92"/>
      <c r="HBE214" s="92"/>
      <c r="HBF214" s="92"/>
      <c r="HBG214" s="92"/>
      <c r="HBH214" s="92"/>
      <c r="HBI214" s="92"/>
      <c r="HBJ214" s="92"/>
      <c r="HBK214" s="92"/>
      <c r="HBL214" s="92"/>
      <c r="HBM214" s="92"/>
      <c r="HBN214" s="92"/>
      <c r="HBO214" s="92"/>
      <c r="HBP214" s="92"/>
      <c r="HBQ214" s="92"/>
      <c r="HBR214" s="92"/>
      <c r="HBS214" s="92"/>
      <c r="HBT214" s="92"/>
      <c r="HBU214" s="92"/>
      <c r="HBV214" s="92"/>
      <c r="HBW214" s="92"/>
      <c r="HBX214" s="92"/>
      <c r="HBY214" s="92"/>
      <c r="HBZ214" s="92"/>
      <c r="HCA214" s="92"/>
      <c r="HCB214" s="92"/>
      <c r="HCC214" s="92"/>
      <c r="HCD214" s="92"/>
      <c r="HCE214" s="92"/>
      <c r="HCF214" s="92"/>
      <c r="HCG214" s="92"/>
      <c r="HCH214" s="92"/>
      <c r="HCI214" s="92"/>
      <c r="HCJ214" s="92"/>
      <c r="HCK214" s="92"/>
      <c r="HCL214" s="92"/>
      <c r="HCM214" s="92"/>
      <c r="HCN214" s="92"/>
      <c r="HCO214" s="92"/>
      <c r="HCP214" s="92"/>
      <c r="HCQ214" s="92"/>
      <c r="HCR214" s="92"/>
      <c r="HCS214" s="92"/>
      <c r="HCT214" s="92"/>
      <c r="HCU214" s="92"/>
      <c r="HCV214" s="92"/>
      <c r="HCW214" s="92"/>
      <c r="HCX214" s="92"/>
      <c r="HCY214" s="92"/>
      <c r="HCZ214" s="92"/>
      <c r="HDA214" s="92"/>
      <c r="HDB214" s="92"/>
      <c r="HDC214" s="92"/>
      <c r="HDD214" s="92"/>
      <c r="HDE214" s="92"/>
      <c r="HDF214" s="92"/>
      <c r="HDG214" s="92"/>
      <c r="HDH214" s="92"/>
      <c r="HDI214" s="92"/>
      <c r="HDJ214" s="92"/>
      <c r="HDK214" s="92"/>
      <c r="HDL214" s="92"/>
      <c r="HDM214" s="92"/>
      <c r="HDN214" s="92"/>
      <c r="HDO214" s="92"/>
      <c r="HDP214" s="92"/>
      <c r="HDQ214" s="92"/>
      <c r="HDR214" s="92"/>
      <c r="HDS214" s="92"/>
      <c r="HDT214" s="92"/>
      <c r="HDU214" s="92"/>
      <c r="HDV214" s="92"/>
      <c r="HDW214" s="92"/>
      <c r="HDX214" s="92"/>
      <c r="HDY214" s="92"/>
      <c r="HDZ214" s="92"/>
      <c r="HEA214" s="92"/>
      <c r="HEB214" s="92"/>
      <c r="HEC214" s="92"/>
      <c r="HED214" s="92"/>
      <c r="HEE214" s="92"/>
      <c r="HEF214" s="92"/>
      <c r="HEG214" s="92"/>
      <c r="HEH214" s="92"/>
      <c r="HEI214" s="92"/>
      <c r="HEJ214" s="92"/>
      <c r="HEK214" s="92"/>
      <c r="HEL214" s="92"/>
      <c r="HEM214" s="92"/>
      <c r="HEN214" s="92"/>
      <c r="HEO214" s="92"/>
      <c r="HEP214" s="92"/>
      <c r="HEQ214" s="92"/>
      <c r="HER214" s="92"/>
      <c r="HES214" s="92"/>
      <c r="HET214" s="92"/>
      <c r="HEU214" s="92"/>
      <c r="HEV214" s="92"/>
      <c r="HEW214" s="92"/>
      <c r="HEX214" s="92"/>
      <c r="HEY214" s="92"/>
      <c r="HEZ214" s="92"/>
      <c r="HFA214" s="92"/>
      <c r="HFB214" s="92"/>
      <c r="HFC214" s="92"/>
      <c r="HFD214" s="92"/>
      <c r="HFE214" s="92"/>
      <c r="HFF214" s="92"/>
      <c r="HFG214" s="92"/>
      <c r="HFH214" s="92"/>
      <c r="HFI214" s="92"/>
      <c r="HFJ214" s="92"/>
      <c r="HFK214" s="92"/>
      <c r="HFL214" s="92"/>
      <c r="HFM214" s="92"/>
      <c r="HFN214" s="92"/>
      <c r="HFO214" s="92"/>
      <c r="HFP214" s="92"/>
      <c r="HFQ214" s="92"/>
      <c r="HFR214" s="92"/>
      <c r="HFS214" s="92"/>
      <c r="HFT214" s="92"/>
      <c r="HFU214" s="92"/>
      <c r="HFV214" s="92"/>
      <c r="HFW214" s="92"/>
      <c r="HFX214" s="92"/>
      <c r="HFY214" s="92"/>
      <c r="HFZ214" s="92"/>
      <c r="HGA214" s="92"/>
      <c r="HGB214" s="92"/>
      <c r="HGC214" s="92"/>
      <c r="HGD214" s="92"/>
      <c r="HGE214" s="92"/>
      <c r="HGF214" s="92"/>
      <c r="HGG214" s="92"/>
      <c r="HGH214" s="92"/>
      <c r="HGI214" s="92"/>
      <c r="HGJ214" s="92"/>
      <c r="HGK214" s="92"/>
      <c r="HGL214" s="92"/>
      <c r="HGM214" s="92"/>
      <c r="HGN214" s="92"/>
      <c r="HGO214" s="92"/>
      <c r="HGP214" s="92"/>
      <c r="HGQ214" s="92"/>
      <c r="HGR214" s="92"/>
      <c r="HGS214" s="92"/>
      <c r="HGT214" s="92"/>
      <c r="HGU214" s="92"/>
      <c r="HGV214" s="92"/>
      <c r="HGW214" s="92"/>
      <c r="HGX214" s="92"/>
      <c r="HGY214" s="92"/>
      <c r="HGZ214" s="92"/>
      <c r="HHA214" s="92"/>
      <c r="HHB214" s="92"/>
      <c r="HHC214" s="92"/>
      <c r="HHD214" s="92"/>
      <c r="HHE214" s="92"/>
      <c r="HHF214" s="92"/>
      <c r="HHG214" s="92"/>
      <c r="HHH214" s="92"/>
      <c r="HHI214" s="92"/>
      <c r="HHJ214" s="92"/>
      <c r="HHK214" s="92"/>
      <c r="HHL214" s="92"/>
      <c r="HHM214" s="92"/>
      <c r="HHN214" s="92"/>
      <c r="HHO214" s="92"/>
      <c r="HHP214" s="92"/>
      <c r="HHQ214" s="92"/>
      <c r="HHR214" s="92"/>
      <c r="HHS214" s="92"/>
      <c r="HHT214" s="92"/>
      <c r="HHU214" s="92"/>
      <c r="HHV214" s="92"/>
      <c r="HHW214" s="92"/>
      <c r="HHX214" s="92"/>
      <c r="HHY214" s="92"/>
      <c r="HHZ214" s="92"/>
      <c r="HIA214" s="92"/>
      <c r="HIB214" s="92"/>
      <c r="HIC214" s="92"/>
      <c r="HID214" s="92"/>
      <c r="HIE214" s="92"/>
      <c r="HIF214" s="92"/>
      <c r="HIG214" s="92"/>
      <c r="HIH214" s="92"/>
      <c r="HII214" s="92"/>
      <c r="HIJ214" s="92"/>
      <c r="HIK214" s="92"/>
      <c r="HIL214" s="92"/>
      <c r="HIM214" s="92"/>
      <c r="HIN214" s="92"/>
      <c r="HIO214" s="92"/>
      <c r="HIP214" s="92"/>
      <c r="HIQ214" s="92"/>
      <c r="HIR214" s="92"/>
      <c r="HIS214" s="92"/>
      <c r="HIT214" s="92"/>
      <c r="HIU214" s="92"/>
      <c r="HIV214" s="92"/>
      <c r="HIW214" s="92"/>
      <c r="HIX214" s="92"/>
      <c r="HIY214" s="92"/>
      <c r="HIZ214" s="92"/>
      <c r="HJA214" s="92"/>
      <c r="HJB214" s="92"/>
      <c r="HJC214" s="92"/>
      <c r="HJD214" s="92"/>
      <c r="HJE214" s="92"/>
      <c r="HJF214" s="92"/>
      <c r="HJG214" s="92"/>
      <c r="HJH214" s="92"/>
      <c r="HJI214" s="92"/>
      <c r="HJJ214" s="92"/>
      <c r="HJK214" s="92"/>
      <c r="HJL214" s="92"/>
      <c r="HJM214" s="92"/>
      <c r="HJN214" s="92"/>
      <c r="HJO214" s="92"/>
      <c r="HJP214" s="92"/>
      <c r="HJQ214" s="92"/>
      <c r="HJR214" s="92"/>
      <c r="HJS214" s="92"/>
      <c r="HJT214" s="92"/>
      <c r="HJU214" s="92"/>
      <c r="HJV214" s="92"/>
      <c r="HJW214" s="92"/>
      <c r="HJX214" s="92"/>
      <c r="HJY214" s="92"/>
      <c r="HJZ214" s="92"/>
      <c r="HKA214" s="92"/>
      <c r="HKB214" s="92"/>
      <c r="HKC214" s="92"/>
      <c r="HKD214" s="92"/>
      <c r="HKE214" s="92"/>
      <c r="HKF214" s="92"/>
      <c r="HKG214" s="92"/>
      <c r="HKH214" s="92"/>
      <c r="HKI214" s="92"/>
      <c r="HKJ214" s="92"/>
      <c r="HKK214" s="92"/>
      <c r="HKL214" s="92"/>
      <c r="HKM214" s="92"/>
      <c r="HKN214" s="92"/>
      <c r="HKO214" s="92"/>
      <c r="HKP214" s="92"/>
      <c r="HKQ214" s="92"/>
      <c r="HKR214" s="92"/>
      <c r="HKS214" s="92"/>
      <c r="HKT214" s="92"/>
      <c r="HKU214" s="92"/>
      <c r="HKV214" s="92"/>
      <c r="HKW214" s="92"/>
      <c r="HKX214" s="92"/>
      <c r="HKY214" s="92"/>
      <c r="HKZ214" s="92"/>
      <c r="HLA214" s="92"/>
      <c r="HLB214" s="92"/>
      <c r="HLC214" s="92"/>
      <c r="HLD214" s="92"/>
      <c r="HLE214" s="92"/>
      <c r="HLF214" s="92"/>
      <c r="HLG214" s="92"/>
      <c r="HLH214" s="92"/>
      <c r="HLI214" s="92"/>
      <c r="HLJ214" s="92"/>
      <c r="HLK214" s="92"/>
      <c r="HLL214" s="92"/>
      <c r="HLM214" s="92"/>
      <c r="HLN214" s="92"/>
      <c r="HLO214" s="92"/>
      <c r="HLP214" s="92"/>
      <c r="HLQ214" s="92"/>
      <c r="HLR214" s="92"/>
      <c r="HLS214" s="92"/>
      <c r="HLT214" s="92"/>
      <c r="HLU214" s="92"/>
      <c r="HLV214" s="92"/>
      <c r="HLW214" s="92"/>
      <c r="HLX214" s="92"/>
      <c r="HLY214" s="92"/>
      <c r="HLZ214" s="92"/>
      <c r="HMA214" s="92"/>
      <c r="HMB214" s="92"/>
      <c r="HMC214" s="92"/>
      <c r="HMD214" s="92"/>
      <c r="HME214" s="92"/>
      <c r="HMF214" s="92"/>
      <c r="HMG214" s="92"/>
      <c r="HMH214" s="92"/>
      <c r="HMI214" s="92"/>
      <c r="HMJ214" s="92"/>
      <c r="HMK214" s="92"/>
      <c r="HML214" s="92"/>
      <c r="HMM214" s="92"/>
      <c r="HMN214" s="92"/>
      <c r="HMO214" s="92"/>
      <c r="HMP214" s="92"/>
      <c r="HMQ214" s="92"/>
      <c r="HMR214" s="92"/>
      <c r="HMS214" s="92"/>
      <c r="HMT214" s="92"/>
      <c r="HMU214" s="92"/>
      <c r="HMV214" s="92"/>
      <c r="HMW214" s="92"/>
      <c r="HMX214" s="92"/>
      <c r="HMY214" s="92"/>
      <c r="HMZ214" s="92"/>
      <c r="HNA214" s="92"/>
      <c r="HNB214" s="92"/>
      <c r="HNC214" s="92"/>
      <c r="HND214" s="92"/>
      <c r="HNE214" s="92"/>
      <c r="HNF214" s="92"/>
      <c r="HNG214" s="92"/>
      <c r="HNH214" s="92"/>
      <c r="HNI214" s="92"/>
      <c r="HNJ214" s="92"/>
      <c r="HNK214" s="92"/>
      <c r="HNL214" s="92"/>
      <c r="HNM214" s="92"/>
      <c r="HNN214" s="92"/>
      <c r="HNO214" s="92"/>
      <c r="HNP214" s="92"/>
      <c r="HNQ214" s="92"/>
      <c r="HNR214" s="92"/>
      <c r="HNS214" s="92"/>
      <c r="HNT214" s="92"/>
      <c r="HNU214" s="92"/>
      <c r="HNV214" s="92"/>
      <c r="HNW214" s="92"/>
      <c r="HNX214" s="92"/>
      <c r="HNY214" s="92"/>
      <c r="HNZ214" s="92"/>
      <c r="HOA214" s="92"/>
      <c r="HOB214" s="92"/>
      <c r="HOC214" s="92"/>
      <c r="HOD214" s="92"/>
      <c r="HOE214" s="92"/>
      <c r="HOF214" s="92"/>
      <c r="HOG214" s="92"/>
      <c r="HOH214" s="92"/>
      <c r="HOI214" s="92"/>
      <c r="HOJ214" s="92"/>
      <c r="HOK214" s="92"/>
      <c r="HOL214" s="92"/>
      <c r="HOM214" s="92"/>
      <c r="HON214" s="92"/>
      <c r="HOO214" s="92"/>
      <c r="HOP214" s="92"/>
      <c r="HOQ214" s="92"/>
      <c r="HOR214" s="92"/>
      <c r="HOS214" s="92"/>
      <c r="HOT214" s="92"/>
      <c r="HOU214" s="92"/>
      <c r="HOV214" s="92"/>
      <c r="HOW214" s="92"/>
      <c r="HOX214" s="92"/>
      <c r="HOY214" s="92"/>
      <c r="HOZ214" s="92"/>
      <c r="HPA214" s="92"/>
      <c r="HPB214" s="92"/>
      <c r="HPC214" s="92"/>
      <c r="HPD214" s="92"/>
      <c r="HPE214" s="92"/>
      <c r="HPF214" s="92"/>
      <c r="HPG214" s="92"/>
      <c r="HPH214" s="92"/>
      <c r="HPI214" s="92"/>
      <c r="HPJ214" s="92"/>
      <c r="HPK214" s="92"/>
      <c r="HPL214" s="92"/>
      <c r="HPM214" s="92"/>
      <c r="HPN214" s="92"/>
      <c r="HPO214" s="92"/>
      <c r="HPP214" s="92"/>
      <c r="HPQ214" s="92"/>
      <c r="HPR214" s="92"/>
      <c r="HPS214" s="92"/>
      <c r="HPT214" s="92"/>
      <c r="HPU214" s="92"/>
      <c r="HPV214" s="92"/>
      <c r="HPW214" s="92"/>
      <c r="HPX214" s="92"/>
      <c r="HPY214" s="92"/>
      <c r="HPZ214" s="92"/>
      <c r="HQA214" s="92"/>
      <c r="HQB214" s="92"/>
      <c r="HQC214" s="92"/>
      <c r="HQD214" s="92"/>
      <c r="HQE214" s="92"/>
      <c r="HQF214" s="92"/>
      <c r="HQG214" s="92"/>
      <c r="HQH214" s="92"/>
      <c r="HQI214" s="92"/>
      <c r="HQJ214" s="92"/>
      <c r="HQK214" s="92"/>
      <c r="HQL214" s="92"/>
      <c r="HQM214" s="92"/>
      <c r="HQN214" s="92"/>
      <c r="HQO214" s="92"/>
      <c r="HQP214" s="92"/>
      <c r="HQQ214" s="92"/>
      <c r="HQR214" s="92"/>
      <c r="HQS214" s="92"/>
      <c r="HQT214" s="92"/>
      <c r="HQU214" s="92"/>
      <c r="HQV214" s="92"/>
      <c r="HQW214" s="92"/>
      <c r="HQX214" s="92"/>
      <c r="HQY214" s="92"/>
      <c r="HQZ214" s="92"/>
      <c r="HRA214" s="92"/>
      <c r="HRB214" s="92"/>
      <c r="HRC214" s="92"/>
      <c r="HRD214" s="92"/>
      <c r="HRE214" s="92"/>
      <c r="HRF214" s="92"/>
      <c r="HRG214" s="92"/>
      <c r="HRH214" s="92"/>
      <c r="HRI214" s="92"/>
      <c r="HRJ214" s="92"/>
      <c r="HRK214" s="92"/>
      <c r="HRL214" s="92"/>
      <c r="HRM214" s="92"/>
      <c r="HRN214" s="92"/>
      <c r="HRO214" s="92"/>
      <c r="HRP214" s="92"/>
      <c r="HRQ214" s="92"/>
      <c r="HRR214" s="92"/>
      <c r="HRS214" s="92"/>
      <c r="HRT214" s="92"/>
      <c r="HRU214" s="92"/>
      <c r="HRV214" s="92"/>
      <c r="HRW214" s="92"/>
      <c r="HRX214" s="92"/>
      <c r="HRY214" s="92"/>
      <c r="HRZ214" s="92"/>
      <c r="HSA214" s="92"/>
      <c r="HSB214" s="92"/>
      <c r="HSC214" s="92"/>
      <c r="HSD214" s="92"/>
      <c r="HSE214" s="92"/>
      <c r="HSF214" s="92"/>
      <c r="HSG214" s="92"/>
      <c r="HSH214" s="92"/>
      <c r="HSI214" s="92"/>
      <c r="HSJ214" s="92"/>
      <c r="HSK214" s="92"/>
      <c r="HSL214" s="92"/>
      <c r="HSM214" s="92"/>
      <c r="HSN214" s="92"/>
      <c r="HSO214" s="92"/>
      <c r="HSP214" s="92"/>
      <c r="HSQ214" s="92"/>
      <c r="HSR214" s="92"/>
      <c r="HSS214" s="92"/>
      <c r="HST214" s="92"/>
      <c r="HSU214" s="92"/>
      <c r="HSV214" s="92"/>
      <c r="HSW214" s="92"/>
      <c r="HSX214" s="92"/>
      <c r="HSY214" s="92"/>
      <c r="HSZ214" s="92"/>
      <c r="HTA214" s="92"/>
      <c r="HTB214" s="92"/>
      <c r="HTC214" s="92"/>
      <c r="HTD214" s="92"/>
      <c r="HTE214" s="92"/>
      <c r="HTF214" s="92"/>
      <c r="HTG214" s="92"/>
      <c r="HTH214" s="92"/>
      <c r="HTI214" s="92"/>
      <c r="HTJ214" s="92"/>
      <c r="HTK214" s="92"/>
      <c r="HTL214" s="92"/>
      <c r="HTM214" s="92"/>
      <c r="HTN214" s="92"/>
      <c r="HTO214" s="92"/>
      <c r="HTP214" s="92"/>
      <c r="HTQ214" s="92"/>
      <c r="HTR214" s="92"/>
      <c r="HTS214" s="92"/>
      <c r="HTT214" s="92"/>
      <c r="HTU214" s="92"/>
      <c r="HTV214" s="92"/>
      <c r="HTW214" s="92"/>
      <c r="HTX214" s="92"/>
      <c r="HTY214" s="92"/>
      <c r="HTZ214" s="92"/>
      <c r="HUA214" s="92"/>
      <c r="HUB214" s="92"/>
      <c r="HUC214" s="92"/>
      <c r="HUD214" s="92"/>
      <c r="HUE214" s="92"/>
      <c r="HUF214" s="92"/>
      <c r="HUG214" s="92"/>
      <c r="HUH214" s="92"/>
      <c r="HUI214" s="92"/>
      <c r="HUJ214" s="92"/>
      <c r="HUK214" s="92"/>
      <c r="HUL214" s="92"/>
      <c r="HUM214" s="92"/>
      <c r="HUN214" s="92"/>
      <c r="HUO214" s="92"/>
      <c r="HUP214" s="92"/>
      <c r="HUQ214" s="92"/>
      <c r="HUR214" s="92"/>
      <c r="HUS214" s="92"/>
      <c r="HUT214" s="92"/>
      <c r="HUU214" s="92"/>
      <c r="HUV214" s="92"/>
      <c r="HUW214" s="92"/>
      <c r="HUX214" s="92"/>
      <c r="HUY214" s="92"/>
      <c r="HUZ214" s="92"/>
      <c r="HVA214" s="92"/>
      <c r="HVB214" s="92"/>
      <c r="HVC214" s="92"/>
      <c r="HVD214" s="92"/>
      <c r="HVE214" s="92"/>
      <c r="HVF214" s="92"/>
      <c r="HVG214" s="92"/>
      <c r="HVH214" s="92"/>
      <c r="HVI214" s="92"/>
      <c r="HVJ214" s="92"/>
      <c r="HVK214" s="92"/>
      <c r="HVL214" s="92"/>
      <c r="HVM214" s="92"/>
      <c r="HVN214" s="92"/>
      <c r="HVO214" s="92"/>
      <c r="HVP214" s="92"/>
      <c r="HVQ214" s="92"/>
      <c r="HVR214" s="92"/>
      <c r="HVS214" s="92"/>
      <c r="HVT214" s="92"/>
      <c r="HVU214" s="92"/>
      <c r="HVV214" s="92"/>
      <c r="HVW214" s="92"/>
      <c r="HVX214" s="92"/>
      <c r="HVY214" s="92"/>
      <c r="HVZ214" s="92"/>
      <c r="HWA214" s="92"/>
      <c r="HWB214" s="92"/>
      <c r="HWC214" s="92"/>
      <c r="HWD214" s="92"/>
      <c r="HWE214" s="92"/>
      <c r="HWF214" s="92"/>
      <c r="HWG214" s="92"/>
      <c r="HWH214" s="92"/>
      <c r="HWI214" s="92"/>
      <c r="HWJ214" s="92"/>
      <c r="HWK214" s="92"/>
      <c r="HWL214" s="92"/>
      <c r="HWM214" s="92"/>
      <c r="HWN214" s="92"/>
      <c r="HWO214" s="92"/>
      <c r="HWP214" s="92"/>
      <c r="HWQ214" s="92"/>
      <c r="HWR214" s="92"/>
      <c r="HWS214" s="92"/>
      <c r="HWT214" s="92"/>
      <c r="HWU214" s="92"/>
      <c r="HWV214" s="92"/>
      <c r="HWW214" s="92"/>
      <c r="HWX214" s="92"/>
      <c r="HWY214" s="92"/>
      <c r="HWZ214" s="92"/>
      <c r="HXA214" s="92"/>
      <c r="HXB214" s="92"/>
      <c r="HXC214" s="92"/>
      <c r="HXD214" s="92"/>
      <c r="HXE214" s="92"/>
      <c r="HXF214" s="92"/>
      <c r="HXG214" s="92"/>
      <c r="HXH214" s="92"/>
      <c r="HXI214" s="92"/>
      <c r="HXJ214" s="92"/>
      <c r="HXK214" s="92"/>
      <c r="HXL214" s="92"/>
      <c r="HXM214" s="92"/>
      <c r="HXN214" s="92"/>
      <c r="HXO214" s="92"/>
      <c r="HXP214" s="92"/>
      <c r="HXQ214" s="92"/>
      <c r="HXR214" s="92"/>
      <c r="HXS214" s="92"/>
      <c r="HXT214" s="92"/>
      <c r="HXU214" s="92"/>
      <c r="HXV214" s="92"/>
      <c r="HXW214" s="92"/>
      <c r="HXX214" s="92"/>
      <c r="HXY214" s="92"/>
      <c r="HXZ214" s="92"/>
      <c r="HYA214" s="92"/>
      <c r="HYB214" s="92"/>
      <c r="HYC214" s="92"/>
      <c r="HYD214" s="92"/>
      <c r="HYE214" s="92"/>
      <c r="HYF214" s="92"/>
      <c r="HYG214" s="92"/>
      <c r="HYH214" s="92"/>
      <c r="HYI214" s="92"/>
      <c r="HYJ214" s="92"/>
      <c r="HYK214" s="92"/>
      <c r="HYL214" s="92"/>
      <c r="HYM214" s="92"/>
      <c r="HYN214" s="92"/>
      <c r="HYO214" s="92"/>
      <c r="HYP214" s="92"/>
      <c r="HYQ214" s="92"/>
      <c r="HYR214" s="92"/>
      <c r="HYS214" s="92"/>
      <c r="HYT214" s="92"/>
      <c r="HYU214" s="92"/>
      <c r="HYV214" s="92"/>
      <c r="HYW214" s="92"/>
      <c r="HYX214" s="92"/>
      <c r="HYY214" s="92"/>
      <c r="HYZ214" s="92"/>
      <c r="HZA214" s="92"/>
      <c r="HZB214" s="92"/>
      <c r="HZC214" s="92"/>
      <c r="HZD214" s="92"/>
      <c r="HZE214" s="92"/>
      <c r="HZF214" s="92"/>
      <c r="HZG214" s="92"/>
      <c r="HZH214" s="92"/>
      <c r="HZI214" s="92"/>
      <c r="HZJ214" s="92"/>
      <c r="HZK214" s="92"/>
      <c r="HZL214" s="92"/>
      <c r="HZM214" s="92"/>
      <c r="HZN214" s="92"/>
      <c r="HZO214" s="92"/>
      <c r="HZP214" s="92"/>
      <c r="HZQ214" s="92"/>
      <c r="HZR214" s="92"/>
      <c r="HZS214" s="92"/>
      <c r="HZT214" s="92"/>
      <c r="HZU214" s="92"/>
      <c r="HZV214" s="92"/>
      <c r="HZW214" s="92"/>
      <c r="HZX214" s="92"/>
      <c r="HZY214" s="92"/>
      <c r="HZZ214" s="92"/>
      <c r="IAA214" s="92"/>
      <c r="IAB214" s="92"/>
      <c r="IAC214" s="92"/>
      <c r="IAD214" s="92"/>
      <c r="IAE214" s="92"/>
      <c r="IAF214" s="92"/>
      <c r="IAG214" s="92"/>
      <c r="IAH214" s="92"/>
      <c r="IAI214" s="92"/>
      <c r="IAJ214" s="92"/>
      <c r="IAK214" s="92"/>
      <c r="IAL214" s="92"/>
      <c r="IAM214" s="92"/>
      <c r="IAN214" s="92"/>
      <c r="IAO214" s="92"/>
      <c r="IAP214" s="92"/>
      <c r="IAQ214" s="92"/>
      <c r="IAR214" s="92"/>
      <c r="IAS214" s="92"/>
      <c r="IAT214" s="92"/>
      <c r="IAU214" s="92"/>
      <c r="IAV214" s="92"/>
      <c r="IAW214" s="92"/>
      <c r="IAX214" s="92"/>
      <c r="IAY214" s="92"/>
      <c r="IAZ214" s="92"/>
      <c r="IBA214" s="92"/>
      <c r="IBB214" s="92"/>
      <c r="IBC214" s="92"/>
      <c r="IBD214" s="92"/>
      <c r="IBE214" s="92"/>
      <c r="IBF214" s="92"/>
      <c r="IBG214" s="92"/>
      <c r="IBH214" s="92"/>
      <c r="IBI214" s="92"/>
      <c r="IBJ214" s="92"/>
      <c r="IBK214" s="92"/>
      <c r="IBL214" s="92"/>
      <c r="IBM214" s="92"/>
      <c r="IBN214" s="92"/>
      <c r="IBO214" s="92"/>
      <c r="IBP214" s="92"/>
      <c r="IBQ214" s="92"/>
      <c r="IBR214" s="92"/>
      <c r="IBS214" s="92"/>
      <c r="IBT214" s="92"/>
      <c r="IBU214" s="92"/>
      <c r="IBV214" s="92"/>
      <c r="IBW214" s="92"/>
      <c r="IBX214" s="92"/>
      <c r="IBY214" s="92"/>
      <c r="IBZ214" s="92"/>
      <c r="ICA214" s="92"/>
      <c r="ICB214" s="92"/>
      <c r="ICC214" s="92"/>
      <c r="ICD214" s="92"/>
      <c r="ICE214" s="92"/>
      <c r="ICF214" s="92"/>
      <c r="ICG214" s="92"/>
      <c r="ICH214" s="92"/>
      <c r="ICI214" s="92"/>
      <c r="ICJ214" s="92"/>
      <c r="ICK214" s="92"/>
      <c r="ICL214" s="92"/>
      <c r="ICM214" s="92"/>
      <c r="ICN214" s="92"/>
      <c r="ICO214" s="92"/>
      <c r="ICP214" s="92"/>
      <c r="ICQ214" s="92"/>
      <c r="ICR214" s="92"/>
      <c r="ICS214" s="92"/>
      <c r="ICT214" s="92"/>
      <c r="ICU214" s="92"/>
      <c r="ICV214" s="92"/>
      <c r="ICW214" s="92"/>
      <c r="ICX214" s="92"/>
      <c r="ICY214" s="92"/>
      <c r="ICZ214" s="92"/>
      <c r="IDA214" s="92"/>
      <c r="IDB214" s="92"/>
      <c r="IDC214" s="92"/>
      <c r="IDD214" s="92"/>
      <c r="IDE214" s="92"/>
      <c r="IDF214" s="92"/>
      <c r="IDG214" s="92"/>
      <c r="IDH214" s="92"/>
      <c r="IDI214" s="92"/>
      <c r="IDJ214" s="92"/>
      <c r="IDK214" s="92"/>
      <c r="IDL214" s="92"/>
      <c r="IDM214" s="92"/>
      <c r="IDN214" s="92"/>
      <c r="IDO214" s="92"/>
      <c r="IDP214" s="92"/>
      <c r="IDQ214" s="92"/>
      <c r="IDR214" s="92"/>
      <c r="IDS214" s="92"/>
      <c r="IDT214" s="92"/>
      <c r="IDU214" s="92"/>
      <c r="IDV214" s="92"/>
      <c r="IDW214" s="92"/>
      <c r="IDX214" s="92"/>
      <c r="IDY214" s="92"/>
      <c r="IDZ214" s="92"/>
      <c r="IEA214" s="92"/>
      <c r="IEB214" s="92"/>
      <c r="IEC214" s="92"/>
      <c r="IED214" s="92"/>
      <c r="IEE214" s="92"/>
      <c r="IEF214" s="92"/>
      <c r="IEG214" s="92"/>
      <c r="IEH214" s="92"/>
      <c r="IEI214" s="92"/>
      <c r="IEJ214" s="92"/>
      <c r="IEK214" s="92"/>
      <c r="IEL214" s="92"/>
      <c r="IEM214" s="92"/>
      <c r="IEN214" s="92"/>
      <c r="IEO214" s="92"/>
      <c r="IEP214" s="92"/>
      <c r="IEQ214" s="92"/>
      <c r="IER214" s="92"/>
      <c r="IES214" s="92"/>
      <c r="IET214" s="92"/>
      <c r="IEU214" s="92"/>
      <c r="IEV214" s="92"/>
      <c r="IEW214" s="92"/>
      <c r="IEX214" s="92"/>
      <c r="IEY214" s="92"/>
      <c r="IEZ214" s="92"/>
      <c r="IFA214" s="92"/>
      <c r="IFB214" s="92"/>
      <c r="IFC214" s="92"/>
      <c r="IFD214" s="92"/>
      <c r="IFE214" s="92"/>
      <c r="IFF214" s="92"/>
      <c r="IFG214" s="92"/>
      <c r="IFH214" s="92"/>
      <c r="IFI214" s="92"/>
      <c r="IFJ214" s="92"/>
      <c r="IFK214" s="92"/>
      <c r="IFL214" s="92"/>
      <c r="IFM214" s="92"/>
      <c r="IFN214" s="92"/>
      <c r="IFO214" s="92"/>
      <c r="IFP214" s="92"/>
      <c r="IFQ214" s="92"/>
      <c r="IFR214" s="92"/>
      <c r="IFS214" s="92"/>
      <c r="IFT214" s="92"/>
      <c r="IFU214" s="92"/>
      <c r="IFV214" s="92"/>
      <c r="IFW214" s="92"/>
      <c r="IFX214" s="92"/>
      <c r="IFY214" s="92"/>
      <c r="IFZ214" s="92"/>
      <c r="IGA214" s="92"/>
      <c r="IGB214" s="92"/>
      <c r="IGC214" s="92"/>
      <c r="IGD214" s="92"/>
      <c r="IGE214" s="92"/>
      <c r="IGF214" s="92"/>
      <c r="IGG214" s="92"/>
      <c r="IGH214" s="92"/>
      <c r="IGI214" s="92"/>
      <c r="IGJ214" s="92"/>
      <c r="IGK214" s="92"/>
      <c r="IGL214" s="92"/>
      <c r="IGM214" s="92"/>
      <c r="IGN214" s="92"/>
      <c r="IGO214" s="92"/>
      <c r="IGP214" s="92"/>
      <c r="IGQ214" s="92"/>
      <c r="IGR214" s="92"/>
      <c r="IGS214" s="92"/>
      <c r="IGT214" s="92"/>
      <c r="IGU214" s="92"/>
      <c r="IGV214" s="92"/>
      <c r="IGW214" s="92"/>
      <c r="IGX214" s="92"/>
      <c r="IGY214" s="92"/>
      <c r="IGZ214" s="92"/>
      <c r="IHA214" s="92"/>
      <c r="IHB214" s="92"/>
      <c r="IHC214" s="92"/>
      <c r="IHD214" s="92"/>
      <c r="IHE214" s="92"/>
      <c r="IHF214" s="92"/>
      <c r="IHG214" s="92"/>
      <c r="IHH214" s="92"/>
      <c r="IHI214" s="92"/>
      <c r="IHJ214" s="92"/>
      <c r="IHK214" s="92"/>
      <c r="IHL214" s="92"/>
      <c r="IHM214" s="92"/>
      <c r="IHN214" s="92"/>
      <c r="IHO214" s="92"/>
      <c r="IHP214" s="92"/>
      <c r="IHQ214" s="92"/>
      <c r="IHR214" s="92"/>
      <c r="IHS214" s="92"/>
      <c r="IHT214" s="92"/>
      <c r="IHU214" s="92"/>
      <c r="IHV214" s="92"/>
      <c r="IHW214" s="92"/>
      <c r="IHX214" s="92"/>
      <c r="IHY214" s="92"/>
      <c r="IHZ214" s="92"/>
      <c r="IIA214" s="92"/>
      <c r="IIB214" s="92"/>
      <c r="IIC214" s="92"/>
      <c r="IID214" s="92"/>
      <c r="IIE214" s="92"/>
      <c r="IIF214" s="92"/>
      <c r="IIG214" s="92"/>
      <c r="IIH214" s="92"/>
      <c r="III214" s="92"/>
      <c r="IIJ214" s="92"/>
      <c r="IIK214" s="92"/>
      <c r="IIL214" s="92"/>
      <c r="IIM214" s="92"/>
      <c r="IIN214" s="92"/>
      <c r="IIO214" s="92"/>
      <c r="IIP214" s="92"/>
      <c r="IIQ214" s="92"/>
      <c r="IIR214" s="92"/>
      <c r="IIS214" s="92"/>
      <c r="IIT214" s="92"/>
      <c r="IIU214" s="92"/>
      <c r="IIV214" s="92"/>
      <c r="IIW214" s="92"/>
      <c r="IIX214" s="92"/>
      <c r="IIY214" s="92"/>
      <c r="IIZ214" s="92"/>
      <c r="IJA214" s="92"/>
      <c r="IJB214" s="92"/>
      <c r="IJC214" s="92"/>
      <c r="IJD214" s="92"/>
      <c r="IJE214" s="92"/>
      <c r="IJF214" s="92"/>
      <c r="IJG214" s="92"/>
      <c r="IJH214" s="92"/>
      <c r="IJI214" s="92"/>
      <c r="IJJ214" s="92"/>
      <c r="IJK214" s="92"/>
      <c r="IJL214" s="92"/>
      <c r="IJM214" s="92"/>
      <c r="IJN214" s="92"/>
      <c r="IJO214" s="92"/>
      <c r="IJP214" s="92"/>
      <c r="IJQ214" s="92"/>
      <c r="IJR214" s="92"/>
      <c r="IJS214" s="92"/>
      <c r="IJT214" s="92"/>
      <c r="IJU214" s="92"/>
      <c r="IJV214" s="92"/>
      <c r="IJW214" s="92"/>
      <c r="IJX214" s="92"/>
      <c r="IJY214" s="92"/>
      <c r="IJZ214" s="92"/>
      <c r="IKA214" s="92"/>
      <c r="IKB214" s="92"/>
      <c r="IKC214" s="92"/>
      <c r="IKD214" s="92"/>
      <c r="IKE214" s="92"/>
      <c r="IKF214" s="92"/>
      <c r="IKG214" s="92"/>
      <c r="IKH214" s="92"/>
      <c r="IKI214" s="92"/>
      <c r="IKJ214" s="92"/>
      <c r="IKK214" s="92"/>
      <c r="IKL214" s="92"/>
      <c r="IKM214" s="92"/>
      <c r="IKN214" s="92"/>
      <c r="IKO214" s="92"/>
      <c r="IKP214" s="92"/>
      <c r="IKQ214" s="92"/>
      <c r="IKR214" s="92"/>
      <c r="IKS214" s="92"/>
      <c r="IKT214" s="92"/>
      <c r="IKU214" s="92"/>
      <c r="IKV214" s="92"/>
      <c r="IKW214" s="92"/>
      <c r="IKX214" s="92"/>
      <c r="IKY214" s="92"/>
      <c r="IKZ214" s="92"/>
      <c r="ILA214" s="92"/>
      <c r="ILB214" s="92"/>
      <c r="ILC214" s="92"/>
      <c r="ILD214" s="92"/>
      <c r="ILE214" s="92"/>
      <c r="ILF214" s="92"/>
      <c r="ILG214" s="92"/>
      <c r="ILH214" s="92"/>
      <c r="ILI214" s="92"/>
      <c r="ILJ214" s="92"/>
      <c r="ILK214" s="92"/>
      <c r="ILL214" s="92"/>
      <c r="ILM214" s="92"/>
      <c r="ILN214" s="92"/>
      <c r="ILO214" s="92"/>
      <c r="ILP214" s="92"/>
      <c r="ILQ214" s="92"/>
      <c r="ILR214" s="92"/>
      <c r="ILS214" s="92"/>
      <c r="ILT214" s="92"/>
      <c r="ILU214" s="92"/>
      <c r="ILV214" s="92"/>
      <c r="ILW214" s="92"/>
      <c r="ILX214" s="92"/>
      <c r="ILY214" s="92"/>
      <c r="ILZ214" s="92"/>
      <c r="IMA214" s="92"/>
      <c r="IMB214" s="92"/>
      <c r="IMC214" s="92"/>
      <c r="IMD214" s="92"/>
      <c r="IME214" s="92"/>
      <c r="IMF214" s="92"/>
      <c r="IMG214" s="92"/>
      <c r="IMH214" s="92"/>
      <c r="IMI214" s="92"/>
      <c r="IMJ214" s="92"/>
      <c r="IMK214" s="92"/>
      <c r="IML214" s="92"/>
      <c r="IMM214" s="92"/>
      <c r="IMN214" s="92"/>
      <c r="IMO214" s="92"/>
      <c r="IMP214" s="92"/>
      <c r="IMQ214" s="92"/>
      <c r="IMR214" s="92"/>
      <c r="IMS214" s="92"/>
      <c r="IMT214" s="92"/>
      <c r="IMU214" s="92"/>
      <c r="IMV214" s="92"/>
      <c r="IMW214" s="92"/>
      <c r="IMX214" s="92"/>
      <c r="IMY214" s="92"/>
      <c r="IMZ214" s="92"/>
      <c r="INA214" s="92"/>
      <c r="INB214" s="92"/>
      <c r="INC214" s="92"/>
      <c r="IND214" s="92"/>
      <c r="INE214" s="92"/>
      <c r="INF214" s="92"/>
      <c r="ING214" s="92"/>
      <c r="INH214" s="92"/>
      <c r="INI214" s="92"/>
      <c r="INJ214" s="92"/>
      <c r="INK214" s="92"/>
      <c r="INL214" s="92"/>
      <c r="INM214" s="92"/>
      <c r="INN214" s="92"/>
      <c r="INO214" s="92"/>
      <c r="INP214" s="92"/>
      <c r="INQ214" s="92"/>
      <c r="INR214" s="92"/>
      <c r="INS214" s="92"/>
      <c r="INT214" s="92"/>
      <c r="INU214" s="92"/>
      <c r="INV214" s="92"/>
      <c r="INW214" s="92"/>
      <c r="INX214" s="92"/>
      <c r="INY214" s="92"/>
      <c r="INZ214" s="92"/>
      <c r="IOA214" s="92"/>
      <c r="IOB214" s="92"/>
      <c r="IOC214" s="92"/>
      <c r="IOD214" s="92"/>
      <c r="IOE214" s="92"/>
      <c r="IOF214" s="92"/>
      <c r="IOG214" s="92"/>
      <c r="IOH214" s="92"/>
      <c r="IOI214" s="92"/>
      <c r="IOJ214" s="92"/>
      <c r="IOK214" s="92"/>
      <c r="IOL214" s="92"/>
      <c r="IOM214" s="92"/>
      <c r="ION214" s="92"/>
      <c r="IOO214" s="92"/>
      <c r="IOP214" s="92"/>
      <c r="IOQ214" s="92"/>
      <c r="IOR214" s="92"/>
      <c r="IOS214" s="92"/>
      <c r="IOT214" s="92"/>
      <c r="IOU214" s="92"/>
      <c r="IOV214" s="92"/>
      <c r="IOW214" s="92"/>
      <c r="IOX214" s="92"/>
      <c r="IOY214" s="92"/>
      <c r="IOZ214" s="92"/>
      <c r="IPA214" s="92"/>
      <c r="IPB214" s="92"/>
      <c r="IPC214" s="92"/>
      <c r="IPD214" s="92"/>
      <c r="IPE214" s="92"/>
      <c r="IPF214" s="92"/>
      <c r="IPG214" s="92"/>
      <c r="IPH214" s="92"/>
      <c r="IPI214" s="92"/>
      <c r="IPJ214" s="92"/>
      <c r="IPK214" s="92"/>
      <c r="IPL214" s="92"/>
      <c r="IPM214" s="92"/>
      <c r="IPN214" s="92"/>
      <c r="IPO214" s="92"/>
      <c r="IPP214" s="92"/>
      <c r="IPQ214" s="92"/>
      <c r="IPR214" s="92"/>
      <c r="IPS214" s="92"/>
      <c r="IPT214" s="92"/>
      <c r="IPU214" s="92"/>
      <c r="IPV214" s="92"/>
      <c r="IPW214" s="92"/>
      <c r="IPX214" s="92"/>
      <c r="IPY214" s="92"/>
      <c r="IPZ214" s="92"/>
      <c r="IQA214" s="92"/>
      <c r="IQB214" s="92"/>
      <c r="IQC214" s="92"/>
      <c r="IQD214" s="92"/>
      <c r="IQE214" s="92"/>
      <c r="IQF214" s="92"/>
      <c r="IQG214" s="92"/>
      <c r="IQH214" s="92"/>
      <c r="IQI214" s="92"/>
      <c r="IQJ214" s="92"/>
      <c r="IQK214" s="92"/>
      <c r="IQL214" s="92"/>
      <c r="IQM214" s="92"/>
      <c r="IQN214" s="92"/>
      <c r="IQO214" s="92"/>
      <c r="IQP214" s="92"/>
      <c r="IQQ214" s="92"/>
      <c r="IQR214" s="92"/>
      <c r="IQS214" s="92"/>
      <c r="IQT214" s="92"/>
      <c r="IQU214" s="92"/>
      <c r="IQV214" s="92"/>
      <c r="IQW214" s="92"/>
      <c r="IQX214" s="92"/>
      <c r="IQY214" s="92"/>
      <c r="IQZ214" s="92"/>
      <c r="IRA214" s="92"/>
      <c r="IRB214" s="92"/>
      <c r="IRC214" s="92"/>
      <c r="IRD214" s="92"/>
      <c r="IRE214" s="92"/>
      <c r="IRF214" s="92"/>
      <c r="IRG214" s="92"/>
      <c r="IRH214" s="92"/>
      <c r="IRI214" s="92"/>
      <c r="IRJ214" s="92"/>
      <c r="IRK214" s="92"/>
      <c r="IRL214" s="92"/>
      <c r="IRM214" s="92"/>
      <c r="IRN214" s="92"/>
      <c r="IRO214" s="92"/>
      <c r="IRP214" s="92"/>
      <c r="IRQ214" s="92"/>
      <c r="IRR214" s="92"/>
      <c r="IRS214" s="92"/>
      <c r="IRT214" s="92"/>
      <c r="IRU214" s="92"/>
      <c r="IRV214" s="92"/>
      <c r="IRW214" s="92"/>
      <c r="IRX214" s="92"/>
      <c r="IRY214" s="92"/>
      <c r="IRZ214" s="92"/>
      <c r="ISA214" s="92"/>
      <c r="ISB214" s="92"/>
      <c r="ISC214" s="92"/>
      <c r="ISD214" s="92"/>
      <c r="ISE214" s="92"/>
      <c r="ISF214" s="92"/>
      <c r="ISG214" s="92"/>
      <c r="ISH214" s="92"/>
      <c r="ISI214" s="92"/>
      <c r="ISJ214" s="92"/>
      <c r="ISK214" s="92"/>
      <c r="ISL214" s="92"/>
      <c r="ISM214" s="92"/>
      <c r="ISN214" s="92"/>
      <c r="ISO214" s="92"/>
      <c r="ISP214" s="92"/>
      <c r="ISQ214" s="92"/>
      <c r="ISR214" s="92"/>
      <c r="ISS214" s="92"/>
      <c r="IST214" s="92"/>
      <c r="ISU214" s="92"/>
      <c r="ISV214" s="92"/>
      <c r="ISW214" s="92"/>
      <c r="ISX214" s="92"/>
      <c r="ISY214" s="92"/>
      <c r="ISZ214" s="92"/>
      <c r="ITA214" s="92"/>
      <c r="ITB214" s="92"/>
      <c r="ITC214" s="92"/>
      <c r="ITD214" s="92"/>
      <c r="ITE214" s="92"/>
      <c r="ITF214" s="92"/>
      <c r="ITG214" s="92"/>
      <c r="ITH214" s="92"/>
      <c r="ITI214" s="92"/>
      <c r="ITJ214" s="92"/>
      <c r="ITK214" s="92"/>
      <c r="ITL214" s="92"/>
      <c r="ITM214" s="92"/>
      <c r="ITN214" s="92"/>
      <c r="ITO214" s="92"/>
      <c r="ITP214" s="92"/>
      <c r="ITQ214" s="92"/>
      <c r="ITR214" s="92"/>
      <c r="ITS214" s="92"/>
      <c r="ITT214" s="92"/>
      <c r="ITU214" s="92"/>
      <c r="ITV214" s="92"/>
      <c r="ITW214" s="92"/>
      <c r="ITX214" s="92"/>
      <c r="ITY214" s="92"/>
      <c r="ITZ214" s="92"/>
      <c r="IUA214" s="92"/>
      <c r="IUB214" s="92"/>
      <c r="IUC214" s="92"/>
      <c r="IUD214" s="92"/>
      <c r="IUE214" s="92"/>
      <c r="IUF214" s="92"/>
      <c r="IUG214" s="92"/>
      <c r="IUH214" s="92"/>
      <c r="IUI214" s="92"/>
      <c r="IUJ214" s="92"/>
      <c r="IUK214" s="92"/>
      <c r="IUL214" s="92"/>
      <c r="IUM214" s="92"/>
      <c r="IUN214" s="92"/>
      <c r="IUO214" s="92"/>
      <c r="IUP214" s="92"/>
      <c r="IUQ214" s="92"/>
      <c r="IUR214" s="92"/>
      <c r="IUS214" s="92"/>
      <c r="IUT214" s="92"/>
      <c r="IUU214" s="92"/>
      <c r="IUV214" s="92"/>
      <c r="IUW214" s="92"/>
      <c r="IUX214" s="92"/>
      <c r="IUY214" s="92"/>
      <c r="IUZ214" s="92"/>
      <c r="IVA214" s="92"/>
      <c r="IVB214" s="92"/>
      <c r="IVC214" s="92"/>
      <c r="IVD214" s="92"/>
      <c r="IVE214" s="92"/>
      <c r="IVF214" s="92"/>
      <c r="IVG214" s="92"/>
      <c r="IVH214" s="92"/>
      <c r="IVI214" s="92"/>
      <c r="IVJ214" s="92"/>
      <c r="IVK214" s="92"/>
      <c r="IVL214" s="92"/>
      <c r="IVM214" s="92"/>
      <c r="IVN214" s="92"/>
      <c r="IVO214" s="92"/>
      <c r="IVP214" s="92"/>
      <c r="IVQ214" s="92"/>
      <c r="IVR214" s="92"/>
      <c r="IVS214" s="92"/>
      <c r="IVT214" s="92"/>
      <c r="IVU214" s="92"/>
      <c r="IVV214" s="92"/>
      <c r="IVW214" s="92"/>
      <c r="IVX214" s="92"/>
      <c r="IVY214" s="92"/>
      <c r="IVZ214" s="92"/>
      <c r="IWA214" s="92"/>
      <c r="IWB214" s="92"/>
      <c r="IWC214" s="92"/>
      <c r="IWD214" s="92"/>
      <c r="IWE214" s="92"/>
      <c r="IWF214" s="92"/>
      <c r="IWG214" s="92"/>
      <c r="IWH214" s="92"/>
      <c r="IWI214" s="92"/>
      <c r="IWJ214" s="92"/>
      <c r="IWK214" s="92"/>
      <c r="IWL214" s="92"/>
      <c r="IWM214" s="92"/>
      <c r="IWN214" s="92"/>
      <c r="IWO214" s="92"/>
      <c r="IWP214" s="92"/>
      <c r="IWQ214" s="92"/>
      <c r="IWR214" s="92"/>
      <c r="IWS214" s="92"/>
      <c r="IWT214" s="92"/>
      <c r="IWU214" s="92"/>
      <c r="IWV214" s="92"/>
      <c r="IWW214" s="92"/>
      <c r="IWX214" s="92"/>
      <c r="IWY214" s="92"/>
      <c r="IWZ214" s="92"/>
      <c r="IXA214" s="92"/>
      <c r="IXB214" s="92"/>
      <c r="IXC214" s="92"/>
      <c r="IXD214" s="92"/>
      <c r="IXE214" s="92"/>
      <c r="IXF214" s="92"/>
      <c r="IXG214" s="92"/>
      <c r="IXH214" s="92"/>
      <c r="IXI214" s="92"/>
      <c r="IXJ214" s="92"/>
      <c r="IXK214" s="92"/>
      <c r="IXL214" s="92"/>
      <c r="IXM214" s="92"/>
      <c r="IXN214" s="92"/>
      <c r="IXO214" s="92"/>
      <c r="IXP214" s="92"/>
      <c r="IXQ214" s="92"/>
      <c r="IXR214" s="92"/>
      <c r="IXS214" s="92"/>
      <c r="IXT214" s="92"/>
      <c r="IXU214" s="92"/>
      <c r="IXV214" s="92"/>
      <c r="IXW214" s="92"/>
      <c r="IXX214" s="92"/>
      <c r="IXY214" s="92"/>
      <c r="IXZ214" s="92"/>
      <c r="IYA214" s="92"/>
      <c r="IYB214" s="92"/>
      <c r="IYC214" s="92"/>
      <c r="IYD214" s="92"/>
      <c r="IYE214" s="92"/>
      <c r="IYF214" s="92"/>
      <c r="IYG214" s="92"/>
      <c r="IYH214" s="92"/>
      <c r="IYI214" s="92"/>
      <c r="IYJ214" s="92"/>
      <c r="IYK214" s="92"/>
      <c r="IYL214" s="92"/>
      <c r="IYM214" s="92"/>
      <c r="IYN214" s="92"/>
      <c r="IYO214" s="92"/>
      <c r="IYP214" s="92"/>
      <c r="IYQ214" s="92"/>
      <c r="IYR214" s="92"/>
      <c r="IYS214" s="92"/>
      <c r="IYT214" s="92"/>
      <c r="IYU214" s="92"/>
      <c r="IYV214" s="92"/>
      <c r="IYW214" s="92"/>
      <c r="IYX214" s="92"/>
      <c r="IYY214" s="92"/>
      <c r="IYZ214" s="92"/>
      <c r="IZA214" s="92"/>
      <c r="IZB214" s="92"/>
      <c r="IZC214" s="92"/>
      <c r="IZD214" s="92"/>
      <c r="IZE214" s="92"/>
      <c r="IZF214" s="92"/>
      <c r="IZG214" s="92"/>
      <c r="IZH214" s="92"/>
      <c r="IZI214" s="92"/>
      <c r="IZJ214" s="92"/>
      <c r="IZK214" s="92"/>
      <c r="IZL214" s="92"/>
      <c r="IZM214" s="92"/>
      <c r="IZN214" s="92"/>
      <c r="IZO214" s="92"/>
      <c r="IZP214" s="92"/>
      <c r="IZQ214" s="92"/>
      <c r="IZR214" s="92"/>
      <c r="IZS214" s="92"/>
      <c r="IZT214" s="92"/>
      <c r="IZU214" s="92"/>
      <c r="IZV214" s="92"/>
      <c r="IZW214" s="92"/>
      <c r="IZX214" s="92"/>
      <c r="IZY214" s="92"/>
      <c r="IZZ214" s="92"/>
      <c r="JAA214" s="92"/>
      <c r="JAB214" s="92"/>
      <c r="JAC214" s="92"/>
      <c r="JAD214" s="92"/>
      <c r="JAE214" s="92"/>
      <c r="JAF214" s="92"/>
      <c r="JAG214" s="92"/>
      <c r="JAH214" s="92"/>
      <c r="JAI214" s="92"/>
      <c r="JAJ214" s="92"/>
      <c r="JAK214" s="92"/>
      <c r="JAL214" s="92"/>
      <c r="JAM214" s="92"/>
      <c r="JAN214" s="92"/>
      <c r="JAO214" s="92"/>
      <c r="JAP214" s="92"/>
      <c r="JAQ214" s="92"/>
      <c r="JAR214" s="92"/>
      <c r="JAS214" s="92"/>
      <c r="JAT214" s="92"/>
      <c r="JAU214" s="92"/>
      <c r="JAV214" s="92"/>
      <c r="JAW214" s="92"/>
      <c r="JAX214" s="92"/>
      <c r="JAY214" s="92"/>
      <c r="JAZ214" s="92"/>
      <c r="JBA214" s="92"/>
      <c r="JBB214" s="92"/>
      <c r="JBC214" s="92"/>
      <c r="JBD214" s="92"/>
      <c r="JBE214" s="92"/>
      <c r="JBF214" s="92"/>
      <c r="JBG214" s="92"/>
      <c r="JBH214" s="92"/>
      <c r="JBI214" s="92"/>
      <c r="JBJ214" s="92"/>
      <c r="JBK214" s="92"/>
      <c r="JBL214" s="92"/>
      <c r="JBM214" s="92"/>
      <c r="JBN214" s="92"/>
      <c r="JBO214" s="92"/>
      <c r="JBP214" s="92"/>
      <c r="JBQ214" s="92"/>
      <c r="JBR214" s="92"/>
      <c r="JBS214" s="92"/>
      <c r="JBT214" s="92"/>
      <c r="JBU214" s="92"/>
      <c r="JBV214" s="92"/>
      <c r="JBW214" s="92"/>
      <c r="JBX214" s="92"/>
      <c r="JBY214" s="92"/>
      <c r="JBZ214" s="92"/>
      <c r="JCA214" s="92"/>
      <c r="JCB214" s="92"/>
      <c r="JCC214" s="92"/>
      <c r="JCD214" s="92"/>
      <c r="JCE214" s="92"/>
      <c r="JCF214" s="92"/>
      <c r="JCG214" s="92"/>
      <c r="JCH214" s="92"/>
      <c r="JCI214" s="92"/>
      <c r="JCJ214" s="92"/>
      <c r="JCK214" s="92"/>
      <c r="JCL214" s="92"/>
      <c r="JCM214" s="92"/>
      <c r="JCN214" s="92"/>
      <c r="JCO214" s="92"/>
      <c r="JCP214" s="92"/>
      <c r="JCQ214" s="92"/>
      <c r="JCR214" s="92"/>
      <c r="JCS214" s="92"/>
      <c r="JCT214" s="92"/>
      <c r="JCU214" s="92"/>
      <c r="JCV214" s="92"/>
      <c r="JCW214" s="92"/>
      <c r="JCX214" s="92"/>
      <c r="JCY214" s="92"/>
      <c r="JCZ214" s="92"/>
      <c r="JDA214" s="92"/>
      <c r="JDB214" s="92"/>
      <c r="JDC214" s="92"/>
      <c r="JDD214" s="92"/>
      <c r="JDE214" s="92"/>
      <c r="JDF214" s="92"/>
      <c r="JDG214" s="92"/>
      <c r="JDH214" s="92"/>
      <c r="JDI214" s="92"/>
      <c r="JDJ214" s="92"/>
      <c r="JDK214" s="92"/>
      <c r="JDL214" s="92"/>
      <c r="JDM214" s="92"/>
      <c r="JDN214" s="92"/>
      <c r="JDO214" s="92"/>
      <c r="JDP214" s="92"/>
      <c r="JDQ214" s="92"/>
      <c r="JDR214" s="92"/>
      <c r="JDS214" s="92"/>
      <c r="JDT214" s="92"/>
      <c r="JDU214" s="92"/>
      <c r="JDV214" s="92"/>
      <c r="JDW214" s="92"/>
      <c r="JDX214" s="92"/>
      <c r="JDY214" s="92"/>
      <c r="JDZ214" s="92"/>
      <c r="JEA214" s="92"/>
      <c r="JEB214" s="92"/>
      <c r="JEC214" s="92"/>
      <c r="JED214" s="92"/>
      <c r="JEE214" s="92"/>
      <c r="JEF214" s="92"/>
      <c r="JEG214" s="92"/>
      <c r="JEH214" s="92"/>
      <c r="JEI214" s="92"/>
      <c r="JEJ214" s="92"/>
      <c r="JEK214" s="92"/>
      <c r="JEL214" s="92"/>
      <c r="JEM214" s="92"/>
      <c r="JEN214" s="92"/>
      <c r="JEO214" s="92"/>
      <c r="JEP214" s="92"/>
      <c r="JEQ214" s="92"/>
      <c r="JER214" s="92"/>
      <c r="JES214" s="92"/>
      <c r="JET214" s="92"/>
      <c r="JEU214" s="92"/>
      <c r="JEV214" s="92"/>
      <c r="JEW214" s="92"/>
      <c r="JEX214" s="92"/>
      <c r="JEY214" s="92"/>
      <c r="JEZ214" s="92"/>
      <c r="JFA214" s="92"/>
      <c r="JFB214" s="92"/>
      <c r="JFC214" s="92"/>
      <c r="JFD214" s="92"/>
      <c r="JFE214" s="92"/>
      <c r="JFF214" s="92"/>
      <c r="JFG214" s="92"/>
      <c r="JFH214" s="92"/>
      <c r="JFI214" s="92"/>
      <c r="JFJ214" s="92"/>
      <c r="JFK214" s="92"/>
      <c r="JFL214" s="92"/>
      <c r="JFM214" s="92"/>
      <c r="JFN214" s="92"/>
      <c r="JFO214" s="92"/>
      <c r="JFP214" s="92"/>
      <c r="JFQ214" s="92"/>
      <c r="JFR214" s="92"/>
      <c r="JFS214" s="92"/>
      <c r="JFT214" s="92"/>
      <c r="JFU214" s="92"/>
      <c r="JFV214" s="92"/>
      <c r="JFW214" s="92"/>
      <c r="JFX214" s="92"/>
      <c r="JFY214" s="92"/>
      <c r="JFZ214" s="92"/>
      <c r="JGA214" s="92"/>
      <c r="JGB214" s="92"/>
      <c r="JGC214" s="92"/>
      <c r="JGD214" s="92"/>
      <c r="JGE214" s="92"/>
      <c r="JGF214" s="92"/>
      <c r="JGG214" s="92"/>
      <c r="JGH214" s="92"/>
      <c r="JGI214" s="92"/>
      <c r="JGJ214" s="92"/>
      <c r="JGK214" s="92"/>
      <c r="JGL214" s="92"/>
      <c r="JGM214" s="92"/>
      <c r="JGN214" s="92"/>
      <c r="JGO214" s="92"/>
      <c r="JGP214" s="92"/>
      <c r="JGQ214" s="92"/>
      <c r="JGR214" s="92"/>
      <c r="JGS214" s="92"/>
      <c r="JGT214" s="92"/>
      <c r="JGU214" s="92"/>
      <c r="JGV214" s="92"/>
      <c r="JGW214" s="92"/>
      <c r="JGX214" s="92"/>
      <c r="JGY214" s="92"/>
      <c r="JGZ214" s="92"/>
      <c r="JHA214" s="92"/>
      <c r="JHB214" s="92"/>
      <c r="JHC214" s="92"/>
      <c r="JHD214" s="92"/>
      <c r="JHE214" s="92"/>
      <c r="JHF214" s="92"/>
      <c r="JHG214" s="92"/>
      <c r="JHH214" s="92"/>
      <c r="JHI214" s="92"/>
      <c r="JHJ214" s="92"/>
      <c r="JHK214" s="92"/>
      <c r="JHL214" s="92"/>
      <c r="JHM214" s="92"/>
      <c r="JHN214" s="92"/>
      <c r="JHO214" s="92"/>
      <c r="JHP214" s="92"/>
      <c r="JHQ214" s="92"/>
      <c r="JHR214" s="92"/>
      <c r="JHS214" s="92"/>
      <c r="JHT214" s="92"/>
      <c r="JHU214" s="92"/>
      <c r="JHV214" s="92"/>
      <c r="JHW214" s="92"/>
      <c r="JHX214" s="92"/>
      <c r="JHY214" s="92"/>
      <c r="JHZ214" s="92"/>
      <c r="JIA214" s="92"/>
      <c r="JIB214" s="92"/>
      <c r="JIC214" s="92"/>
      <c r="JID214" s="92"/>
      <c r="JIE214" s="92"/>
      <c r="JIF214" s="92"/>
      <c r="JIG214" s="92"/>
      <c r="JIH214" s="92"/>
      <c r="JII214" s="92"/>
      <c r="JIJ214" s="92"/>
      <c r="JIK214" s="92"/>
      <c r="JIL214" s="92"/>
      <c r="JIM214" s="92"/>
      <c r="JIN214" s="92"/>
      <c r="JIO214" s="92"/>
      <c r="JIP214" s="92"/>
      <c r="JIQ214" s="92"/>
      <c r="JIR214" s="92"/>
      <c r="JIS214" s="92"/>
      <c r="JIT214" s="92"/>
      <c r="JIU214" s="92"/>
      <c r="JIV214" s="92"/>
      <c r="JIW214" s="92"/>
      <c r="JIX214" s="92"/>
      <c r="JIY214" s="92"/>
      <c r="JIZ214" s="92"/>
      <c r="JJA214" s="92"/>
      <c r="JJB214" s="92"/>
      <c r="JJC214" s="92"/>
      <c r="JJD214" s="92"/>
      <c r="JJE214" s="92"/>
      <c r="JJF214" s="92"/>
      <c r="JJG214" s="92"/>
      <c r="JJH214" s="92"/>
      <c r="JJI214" s="92"/>
      <c r="JJJ214" s="92"/>
      <c r="JJK214" s="92"/>
      <c r="JJL214" s="92"/>
      <c r="JJM214" s="92"/>
      <c r="JJN214" s="92"/>
      <c r="JJO214" s="92"/>
      <c r="JJP214" s="92"/>
      <c r="JJQ214" s="92"/>
      <c r="JJR214" s="92"/>
      <c r="JJS214" s="92"/>
      <c r="JJT214" s="92"/>
      <c r="JJU214" s="92"/>
      <c r="JJV214" s="92"/>
      <c r="JJW214" s="92"/>
      <c r="JJX214" s="92"/>
      <c r="JJY214" s="92"/>
      <c r="JJZ214" s="92"/>
      <c r="JKA214" s="92"/>
      <c r="JKB214" s="92"/>
      <c r="JKC214" s="92"/>
      <c r="JKD214" s="92"/>
      <c r="JKE214" s="92"/>
      <c r="JKF214" s="92"/>
      <c r="JKG214" s="92"/>
      <c r="JKH214" s="92"/>
      <c r="JKI214" s="92"/>
      <c r="JKJ214" s="92"/>
      <c r="JKK214" s="92"/>
      <c r="JKL214" s="92"/>
      <c r="JKM214" s="92"/>
      <c r="JKN214" s="92"/>
      <c r="JKO214" s="92"/>
      <c r="JKP214" s="92"/>
      <c r="JKQ214" s="92"/>
      <c r="JKR214" s="92"/>
      <c r="JKS214" s="92"/>
      <c r="JKT214" s="92"/>
      <c r="JKU214" s="92"/>
      <c r="JKV214" s="92"/>
      <c r="JKW214" s="92"/>
      <c r="JKX214" s="92"/>
      <c r="JKY214" s="92"/>
      <c r="JKZ214" s="92"/>
      <c r="JLA214" s="92"/>
      <c r="JLB214" s="92"/>
      <c r="JLC214" s="92"/>
      <c r="JLD214" s="92"/>
      <c r="JLE214" s="92"/>
      <c r="JLF214" s="92"/>
      <c r="JLG214" s="92"/>
      <c r="JLH214" s="92"/>
      <c r="JLI214" s="92"/>
      <c r="JLJ214" s="92"/>
      <c r="JLK214" s="92"/>
      <c r="JLL214" s="92"/>
      <c r="JLM214" s="92"/>
      <c r="JLN214" s="92"/>
      <c r="JLO214" s="92"/>
      <c r="JLP214" s="92"/>
      <c r="JLQ214" s="92"/>
      <c r="JLR214" s="92"/>
      <c r="JLS214" s="92"/>
      <c r="JLT214" s="92"/>
      <c r="JLU214" s="92"/>
      <c r="JLV214" s="92"/>
      <c r="JLW214" s="92"/>
      <c r="JLX214" s="92"/>
      <c r="JLY214" s="92"/>
      <c r="JLZ214" s="92"/>
      <c r="JMA214" s="92"/>
      <c r="JMB214" s="92"/>
      <c r="JMC214" s="92"/>
      <c r="JMD214" s="92"/>
      <c r="JME214" s="92"/>
      <c r="JMF214" s="92"/>
      <c r="JMG214" s="92"/>
      <c r="JMH214" s="92"/>
      <c r="JMI214" s="92"/>
      <c r="JMJ214" s="92"/>
      <c r="JMK214" s="92"/>
      <c r="JML214" s="92"/>
      <c r="JMM214" s="92"/>
      <c r="JMN214" s="92"/>
      <c r="JMO214" s="92"/>
      <c r="JMP214" s="92"/>
      <c r="JMQ214" s="92"/>
      <c r="JMR214" s="92"/>
      <c r="JMS214" s="92"/>
      <c r="JMT214" s="92"/>
      <c r="JMU214" s="92"/>
      <c r="JMV214" s="92"/>
      <c r="JMW214" s="92"/>
      <c r="JMX214" s="92"/>
      <c r="JMY214" s="92"/>
      <c r="JMZ214" s="92"/>
      <c r="JNA214" s="92"/>
      <c r="JNB214" s="92"/>
      <c r="JNC214" s="92"/>
      <c r="JND214" s="92"/>
      <c r="JNE214" s="92"/>
      <c r="JNF214" s="92"/>
      <c r="JNG214" s="92"/>
      <c r="JNH214" s="92"/>
      <c r="JNI214" s="92"/>
      <c r="JNJ214" s="92"/>
      <c r="JNK214" s="92"/>
      <c r="JNL214" s="92"/>
      <c r="JNM214" s="92"/>
      <c r="JNN214" s="92"/>
      <c r="JNO214" s="92"/>
      <c r="JNP214" s="92"/>
      <c r="JNQ214" s="92"/>
      <c r="JNR214" s="92"/>
      <c r="JNS214" s="92"/>
      <c r="JNT214" s="92"/>
      <c r="JNU214" s="92"/>
      <c r="JNV214" s="92"/>
      <c r="JNW214" s="92"/>
      <c r="JNX214" s="92"/>
      <c r="JNY214" s="92"/>
      <c r="JNZ214" s="92"/>
      <c r="JOA214" s="92"/>
      <c r="JOB214" s="92"/>
      <c r="JOC214" s="92"/>
      <c r="JOD214" s="92"/>
      <c r="JOE214" s="92"/>
      <c r="JOF214" s="92"/>
      <c r="JOG214" s="92"/>
      <c r="JOH214" s="92"/>
      <c r="JOI214" s="92"/>
      <c r="JOJ214" s="92"/>
      <c r="JOK214" s="92"/>
      <c r="JOL214" s="92"/>
      <c r="JOM214" s="92"/>
      <c r="JON214" s="92"/>
      <c r="JOO214" s="92"/>
      <c r="JOP214" s="92"/>
      <c r="JOQ214" s="92"/>
      <c r="JOR214" s="92"/>
      <c r="JOS214" s="92"/>
      <c r="JOT214" s="92"/>
      <c r="JOU214" s="92"/>
      <c r="JOV214" s="92"/>
      <c r="JOW214" s="92"/>
      <c r="JOX214" s="92"/>
      <c r="JOY214" s="92"/>
      <c r="JOZ214" s="92"/>
      <c r="JPA214" s="92"/>
      <c r="JPB214" s="92"/>
      <c r="JPC214" s="92"/>
      <c r="JPD214" s="92"/>
      <c r="JPE214" s="92"/>
      <c r="JPF214" s="92"/>
      <c r="JPG214" s="92"/>
      <c r="JPH214" s="92"/>
      <c r="JPI214" s="92"/>
      <c r="JPJ214" s="92"/>
      <c r="JPK214" s="92"/>
      <c r="JPL214" s="92"/>
      <c r="JPM214" s="92"/>
      <c r="JPN214" s="92"/>
      <c r="JPO214" s="92"/>
      <c r="JPP214" s="92"/>
      <c r="JPQ214" s="92"/>
      <c r="JPR214" s="92"/>
      <c r="JPS214" s="92"/>
      <c r="JPT214" s="92"/>
      <c r="JPU214" s="92"/>
      <c r="JPV214" s="92"/>
      <c r="JPW214" s="92"/>
      <c r="JPX214" s="92"/>
      <c r="JPY214" s="92"/>
      <c r="JPZ214" s="92"/>
      <c r="JQA214" s="92"/>
      <c r="JQB214" s="92"/>
      <c r="JQC214" s="92"/>
      <c r="JQD214" s="92"/>
      <c r="JQE214" s="92"/>
      <c r="JQF214" s="92"/>
      <c r="JQG214" s="92"/>
      <c r="JQH214" s="92"/>
      <c r="JQI214" s="92"/>
      <c r="JQJ214" s="92"/>
      <c r="JQK214" s="92"/>
      <c r="JQL214" s="92"/>
      <c r="JQM214" s="92"/>
      <c r="JQN214" s="92"/>
      <c r="JQO214" s="92"/>
      <c r="JQP214" s="92"/>
      <c r="JQQ214" s="92"/>
      <c r="JQR214" s="92"/>
      <c r="JQS214" s="92"/>
      <c r="JQT214" s="92"/>
      <c r="JQU214" s="92"/>
      <c r="JQV214" s="92"/>
      <c r="JQW214" s="92"/>
      <c r="JQX214" s="92"/>
      <c r="JQY214" s="92"/>
      <c r="JQZ214" s="92"/>
      <c r="JRA214" s="92"/>
      <c r="JRB214" s="92"/>
      <c r="JRC214" s="92"/>
      <c r="JRD214" s="92"/>
      <c r="JRE214" s="92"/>
      <c r="JRF214" s="92"/>
      <c r="JRG214" s="92"/>
      <c r="JRH214" s="92"/>
      <c r="JRI214" s="92"/>
      <c r="JRJ214" s="92"/>
      <c r="JRK214" s="92"/>
      <c r="JRL214" s="92"/>
      <c r="JRM214" s="92"/>
      <c r="JRN214" s="92"/>
      <c r="JRO214" s="92"/>
      <c r="JRP214" s="92"/>
      <c r="JRQ214" s="92"/>
      <c r="JRR214" s="92"/>
      <c r="JRS214" s="92"/>
      <c r="JRT214" s="92"/>
      <c r="JRU214" s="92"/>
      <c r="JRV214" s="92"/>
      <c r="JRW214" s="92"/>
      <c r="JRX214" s="92"/>
      <c r="JRY214" s="92"/>
      <c r="JRZ214" s="92"/>
      <c r="JSA214" s="92"/>
      <c r="JSB214" s="92"/>
      <c r="JSC214" s="92"/>
      <c r="JSD214" s="92"/>
      <c r="JSE214" s="92"/>
      <c r="JSF214" s="92"/>
      <c r="JSG214" s="92"/>
      <c r="JSH214" s="92"/>
      <c r="JSI214" s="92"/>
      <c r="JSJ214" s="92"/>
      <c r="JSK214" s="92"/>
      <c r="JSL214" s="92"/>
      <c r="JSM214" s="92"/>
      <c r="JSN214" s="92"/>
      <c r="JSO214" s="92"/>
      <c r="JSP214" s="92"/>
      <c r="JSQ214" s="92"/>
      <c r="JSR214" s="92"/>
      <c r="JSS214" s="92"/>
      <c r="JST214" s="92"/>
      <c r="JSU214" s="92"/>
      <c r="JSV214" s="92"/>
      <c r="JSW214" s="92"/>
      <c r="JSX214" s="92"/>
      <c r="JSY214" s="92"/>
      <c r="JSZ214" s="92"/>
      <c r="JTA214" s="92"/>
      <c r="JTB214" s="92"/>
      <c r="JTC214" s="92"/>
      <c r="JTD214" s="92"/>
      <c r="JTE214" s="92"/>
      <c r="JTF214" s="92"/>
      <c r="JTG214" s="92"/>
      <c r="JTH214" s="92"/>
      <c r="JTI214" s="92"/>
      <c r="JTJ214" s="92"/>
      <c r="JTK214" s="92"/>
      <c r="JTL214" s="92"/>
      <c r="JTM214" s="92"/>
      <c r="JTN214" s="92"/>
      <c r="JTO214" s="92"/>
      <c r="JTP214" s="92"/>
      <c r="JTQ214" s="92"/>
      <c r="JTR214" s="92"/>
      <c r="JTS214" s="92"/>
      <c r="JTT214" s="92"/>
      <c r="JTU214" s="92"/>
      <c r="JTV214" s="92"/>
      <c r="JTW214" s="92"/>
      <c r="JTX214" s="92"/>
      <c r="JTY214" s="92"/>
      <c r="JTZ214" s="92"/>
      <c r="JUA214" s="92"/>
      <c r="JUB214" s="92"/>
      <c r="JUC214" s="92"/>
      <c r="JUD214" s="92"/>
      <c r="JUE214" s="92"/>
      <c r="JUF214" s="92"/>
      <c r="JUG214" s="92"/>
      <c r="JUH214" s="92"/>
      <c r="JUI214" s="92"/>
      <c r="JUJ214" s="92"/>
      <c r="JUK214" s="92"/>
      <c r="JUL214" s="92"/>
      <c r="JUM214" s="92"/>
      <c r="JUN214" s="92"/>
      <c r="JUO214" s="92"/>
      <c r="JUP214" s="92"/>
      <c r="JUQ214" s="92"/>
      <c r="JUR214" s="92"/>
      <c r="JUS214" s="92"/>
      <c r="JUT214" s="92"/>
      <c r="JUU214" s="92"/>
      <c r="JUV214" s="92"/>
      <c r="JUW214" s="92"/>
      <c r="JUX214" s="92"/>
      <c r="JUY214" s="92"/>
      <c r="JUZ214" s="92"/>
      <c r="JVA214" s="92"/>
      <c r="JVB214" s="92"/>
      <c r="JVC214" s="92"/>
      <c r="JVD214" s="92"/>
      <c r="JVE214" s="92"/>
      <c r="JVF214" s="92"/>
      <c r="JVG214" s="92"/>
      <c r="JVH214" s="92"/>
      <c r="JVI214" s="92"/>
      <c r="JVJ214" s="92"/>
      <c r="JVK214" s="92"/>
      <c r="JVL214" s="92"/>
      <c r="JVM214" s="92"/>
      <c r="JVN214" s="92"/>
      <c r="JVO214" s="92"/>
      <c r="JVP214" s="92"/>
      <c r="JVQ214" s="92"/>
      <c r="JVR214" s="92"/>
      <c r="JVS214" s="92"/>
      <c r="JVT214" s="92"/>
      <c r="JVU214" s="92"/>
      <c r="JVV214" s="92"/>
      <c r="JVW214" s="92"/>
      <c r="JVX214" s="92"/>
      <c r="JVY214" s="92"/>
      <c r="JVZ214" s="92"/>
      <c r="JWA214" s="92"/>
      <c r="JWB214" s="92"/>
      <c r="JWC214" s="92"/>
      <c r="JWD214" s="92"/>
      <c r="JWE214" s="92"/>
      <c r="JWF214" s="92"/>
      <c r="JWG214" s="92"/>
      <c r="JWH214" s="92"/>
      <c r="JWI214" s="92"/>
      <c r="JWJ214" s="92"/>
      <c r="JWK214" s="92"/>
      <c r="JWL214" s="92"/>
      <c r="JWM214" s="92"/>
      <c r="JWN214" s="92"/>
      <c r="JWO214" s="92"/>
      <c r="JWP214" s="92"/>
      <c r="JWQ214" s="92"/>
      <c r="JWR214" s="92"/>
      <c r="JWS214" s="92"/>
      <c r="JWT214" s="92"/>
      <c r="JWU214" s="92"/>
      <c r="JWV214" s="92"/>
      <c r="JWW214" s="92"/>
      <c r="JWX214" s="92"/>
      <c r="JWY214" s="92"/>
      <c r="JWZ214" s="92"/>
      <c r="JXA214" s="92"/>
      <c r="JXB214" s="92"/>
      <c r="JXC214" s="92"/>
      <c r="JXD214" s="92"/>
      <c r="JXE214" s="92"/>
      <c r="JXF214" s="92"/>
      <c r="JXG214" s="92"/>
      <c r="JXH214" s="92"/>
      <c r="JXI214" s="92"/>
      <c r="JXJ214" s="92"/>
      <c r="JXK214" s="92"/>
      <c r="JXL214" s="92"/>
      <c r="JXM214" s="92"/>
      <c r="JXN214" s="92"/>
      <c r="JXO214" s="92"/>
      <c r="JXP214" s="92"/>
      <c r="JXQ214" s="92"/>
      <c r="JXR214" s="92"/>
      <c r="JXS214" s="92"/>
      <c r="JXT214" s="92"/>
      <c r="JXU214" s="92"/>
      <c r="JXV214" s="92"/>
      <c r="JXW214" s="92"/>
      <c r="JXX214" s="92"/>
      <c r="JXY214" s="92"/>
      <c r="JXZ214" s="92"/>
      <c r="JYA214" s="92"/>
      <c r="JYB214" s="92"/>
      <c r="JYC214" s="92"/>
      <c r="JYD214" s="92"/>
      <c r="JYE214" s="92"/>
      <c r="JYF214" s="92"/>
      <c r="JYG214" s="92"/>
      <c r="JYH214" s="92"/>
      <c r="JYI214" s="92"/>
      <c r="JYJ214" s="92"/>
      <c r="JYK214" s="92"/>
      <c r="JYL214" s="92"/>
      <c r="JYM214" s="92"/>
      <c r="JYN214" s="92"/>
      <c r="JYO214" s="92"/>
      <c r="JYP214" s="92"/>
      <c r="JYQ214" s="92"/>
      <c r="JYR214" s="92"/>
      <c r="JYS214" s="92"/>
      <c r="JYT214" s="92"/>
      <c r="JYU214" s="92"/>
      <c r="JYV214" s="92"/>
      <c r="JYW214" s="92"/>
      <c r="JYX214" s="92"/>
      <c r="JYY214" s="92"/>
      <c r="JYZ214" s="92"/>
      <c r="JZA214" s="92"/>
      <c r="JZB214" s="92"/>
      <c r="JZC214" s="92"/>
      <c r="JZD214" s="92"/>
      <c r="JZE214" s="92"/>
      <c r="JZF214" s="92"/>
      <c r="JZG214" s="92"/>
      <c r="JZH214" s="92"/>
      <c r="JZI214" s="92"/>
      <c r="JZJ214" s="92"/>
      <c r="JZK214" s="92"/>
      <c r="JZL214" s="92"/>
      <c r="JZM214" s="92"/>
      <c r="JZN214" s="92"/>
      <c r="JZO214" s="92"/>
      <c r="JZP214" s="92"/>
      <c r="JZQ214" s="92"/>
      <c r="JZR214" s="92"/>
      <c r="JZS214" s="92"/>
      <c r="JZT214" s="92"/>
      <c r="JZU214" s="92"/>
      <c r="JZV214" s="92"/>
      <c r="JZW214" s="92"/>
      <c r="JZX214" s="92"/>
      <c r="JZY214" s="92"/>
      <c r="JZZ214" s="92"/>
      <c r="KAA214" s="92"/>
      <c r="KAB214" s="92"/>
      <c r="KAC214" s="92"/>
      <c r="KAD214" s="92"/>
      <c r="KAE214" s="92"/>
      <c r="KAF214" s="92"/>
      <c r="KAG214" s="92"/>
      <c r="KAH214" s="92"/>
      <c r="KAI214" s="92"/>
      <c r="KAJ214" s="92"/>
      <c r="KAK214" s="92"/>
      <c r="KAL214" s="92"/>
      <c r="KAM214" s="92"/>
      <c r="KAN214" s="92"/>
      <c r="KAO214" s="92"/>
      <c r="KAP214" s="92"/>
      <c r="KAQ214" s="92"/>
      <c r="KAR214" s="92"/>
      <c r="KAS214" s="92"/>
      <c r="KAT214" s="92"/>
      <c r="KAU214" s="92"/>
      <c r="KAV214" s="92"/>
      <c r="KAW214" s="92"/>
      <c r="KAX214" s="92"/>
      <c r="KAY214" s="92"/>
      <c r="KAZ214" s="92"/>
      <c r="KBA214" s="92"/>
      <c r="KBB214" s="92"/>
      <c r="KBC214" s="92"/>
      <c r="KBD214" s="92"/>
      <c r="KBE214" s="92"/>
      <c r="KBF214" s="92"/>
      <c r="KBG214" s="92"/>
      <c r="KBH214" s="92"/>
      <c r="KBI214" s="92"/>
      <c r="KBJ214" s="92"/>
      <c r="KBK214" s="92"/>
      <c r="KBL214" s="92"/>
      <c r="KBM214" s="92"/>
      <c r="KBN214" s="92"/>
      <c r="KBO214" s="92"/>
      <c r="KBP214" s="92"/>
      <c r="KBQ214" s="92"/>
      <c r="KBR214" s="92"/>
      <c r="KBS214" s="92"/>
      <c r="KBT214" s="92"/>
      <c r="KBU214" s="92"/>
      <c r="KBV214" s="92"/>
      <c r="KBW214" s="92"/>
      <c r="KBX214" s="92"/>
      <c r="KBY214" s="92"/>
      <c r="KBZ214" s="92"/>
      <c r="KCA214" s="92"/>
      <c r="KCB214" s="92"/>
      <c r="KCC214" s="92"/>
      <c r="KCD214" s="92"/>
      <c r="KCE214" s="92"/>
      <c r="KCF214" s="92"/>
      <c r="KCG214" s="92"/>
      <c r="KCH214" s="92"/>
      <c r="KCI214" s="92"/>
      <c r="KCJ214" s="92"/>
      <c r="KCK214" s="92"/>
      <c r="KCL214" s="92"/>
      <c r="KCM214" s="92"/>
      <c r="KCN214" s="92"/>
      <c r="KCO214" s="92"/>
      <c r="KCP214" s="92"/>
      <c r="KCQ214" s="92"/>
      <c r="KCR214" s="92"/>
      <c r="KCS214" s="92"/>
      <c r="KCT214" s="92"/>
      <c r="KCU214" s="92"/>
      <c r="KCV214" s="92"/>
      <c r="KCW214" s="92"/>
      <c r="KCX214" s="92"/>
      <c r="KCY214" s="92"/>
      <c r="KCZ214" s="92"/>
      <c r="KDA214" s="92"/>
      <c r="KDB214" s="92"/>
      <c r="KDC214" s="92"/>
      <c r="KDD214" s="92"/>
      <c r="KDE214" s="92"/>
      <c r="KDF214" s="92"/>
      <c r="KDG214" s="92"/>
      <c r="KDH214" s="92"/>
      <c r="KDI214" s="92"/>
      <c r="KDJ214" s="92"/>
      <c r="KDK214" s="92"/>
      <c r="KDL214" s="92"/>
      <c r="KDM214" s="92"/>
      <c r="KDN214" s="92"/>
      <c r="KDO214" s="92"/>
      <c r="KDP214" s="92"/>
      <c r="KDQ214" s="92"/>
      <c r="KDR214" s="92"/>
      <c r="KDS214" s="92"/>
      <c r="KDT214" s="92"/>
      <c r="KDU214" s="92"/>
      <c r="KDV214" s="92"/>
      <c r="KDW214" s="92"/>
      <c r="KDX214" s="92"/>
      <c r="KDY214" s="92"/>
      <c r="KDZ214" s="92"/>
      <c r="KEA214" s="92"/>
      <c r="KEB214" s="92"/>
      <c r="KEC214" s="92"/>
      <c r="KED214" s="92"/>
      <c r="KEE214" s="92"/>
      <c r="KEF214" s="92"/>
      <c r="KEG214" s="92"/>
      <c r="KEH214" s="92"/>
      <c r="KEI214" s="92"/>
      <c r="KEJ214" s="92"/>
      <c r="KEK214" s="92"/>
      <c r="KEL214" s="92"/>
      <c r="KEM214" s="92"/>
      <c r="KEN214" s="92"/>
      <c r="KEO214" s="92"/>
      <c r="KEP214" s="92"/>
      <c r="KEQ214" s="92"/>
      <c r="KER214" s="92"/>
      <c r="KES214" s="92"/>
      <c r="KET214" s="92"/>
      <c r="KEU214" s="92"/>
      <c r="KEV214" s="92"/>
      <c r="KEW214" s="92"/>
      <c r="KEX214" s="92"/>
      <c r="KEY214" s="92"/>
      <c r="KEZ214" s="92"/>
      <c r="KFA214" s="92"/>
      <c r="KFB214" s="92"/>
      <c r="KFC214" s="92"/>
      <c r="KFD214" s="92"/>
      <c r="KFE214" s="92"/>
      <c r="KFF214" s="92"/>
      <c r="KFG214" s="92"/>
      <c r="KFH214" s="92"/>
      <c r="KFI214" s="92"/>
      <c r="KFJ214" s="92"/>
      <c r="KFK214" s="92"/>
      <c r="KFL214" s="92"/>
      <c r="KFM214" s="92"/>
      <c r="KFN214" s="92"/>
      <c r="KFO214" s="92"/>
      <c r="KFP214" s="92"/>
      <c r="KFQ214" s="92"/>
      <c r="KFR214" s="92"/>
      <c r="KFS214" s="92"/>
      <c r="KFT214" s="92"/>
      <c r="KFU214" s="92"/>
      <c r="KFV214" s="92"/>
      <c r="KFW214" s="92"/>
      <c r="KFX214" s="92"/>
      <c r="KFY214" s="92"/>
      <c r="KFZ214" s="92"/>
      <c r="KGA214" s="92"/>
      <c r="KGB214" s="92"/>
      <c r="KGC214" s="92"/>
      <c r="KGD214" s="92"/>
      <c r="KGE214" s="92"/>
      <c r="KGF214" s="92"/>
      <c r="KGG214" s="92"/>
      <c r="KGH214" s="92"/>
      <c r="KGI214" s="92"/>
      <c r="KGJ214" s="92"/>
      <c r="KGK214" s="92"/>
      <c r="KGL214" s="92"/>
      <c r="KGM214" s="92"/>
      <c r="KGN214" s="92"/>
      <c r="KGO214" s="92"/>
      <c r="KGP214" s="92"/>
      <c r="KGQ214" s="92"/>
      <c r="KGR214" s="92"/>
      <c r="KGS214" s="92"/>
      <c r="KGT214" s="92"/>
      <c r="KGU214" s="92"/>
      <c r="KGV214" s="92"/>
      <c r="KGW214" s="92"/>
      <c r="KGX214" s="92"/>
      <c r="KGY214" s="92"/>
      <c r="KGZ214" s="92"/>
      <c r="KHA214" s="92"/>
      <c r="KHB214" s="92"/>
      <c r="KHC214" s="92"/>
      <c r="KHD214" s="92"/>
      <c r="KHE214" s="92"/>
      <c r="KHF214" s="92"/>
      <c r="KHG214" s="92"/>
      <c r="KHH214" s="92"/>
      <c r="KHI214" s="92"/>
      <c r="KHJ214" s="92"/>
      <c r="KHK214" s="92"/>
      <c r="KHL214" s="92"/>
      <c r="KHM214" s="92"/>
      <c r="KHN214" s="92"/>
      <c r="KHO214" s="92"/>
      <c r="KHP214" s="92"/>
      <c r="KHQ214" s="92"/>
      <c r="KHR214" s="92"/>
      <c r="KHS214" s="92"/>
      <c r="KHT214" s="92"/>
      <c r="KHU214" s="92"/>
      <c r="KHV214" s="92"/>
      <c r="KHW214" s="92"/>
      <c r="KHX214" s="92"/>
      <c r="KHY214" s="92"/>
      <c r="KHZ214" s="92"/>
      <c r="KIA214" s="92"/>
      <c r="KIB214" s="92"/>
      <c r="KIC214" s="92"/>
      <c r="KID214" s="92"/>
      <c r="KIE214" s="92"/>
      <c r="KIF214" s="92"/>
      <c r="KIG214" s="92"/>
      <c r="KIH214" s="92"/>
      <c r="KII214" s="92"/>
      <c r="KIJ214" s="92"/>
      <c r="KIK214" s="92"/>
      <c r="KIL214" s="92"/>
      <c r="KIM214" s="92"/>
      <c r="KIN214" s="92"/>
      <c r="KIO214" s="92"/>
      <c r="KIP214" s="92"/>
      <c r="KIQ214" s="92"/>
      <c r="KIR214" s="92"/>
      <c r="KIS214" s="92"/>
      <c r="KIT214" s="92"/>
      <c r="KIU214" s="92"/>
      <c r="KIV214" s="92"/>
      <c r="KIW214" s="92"/>
      <c r="KIX214" s="92"/>
      <c r="KIY214" s="92"/>
      <c r="KIZ214" s="92"/>
      <c r="KJA214" s="92"/>
      <c r="KJB214" s="92"/>
      <c r="KJC214" s="92"/>
      <c r="KJD214" s="92"/>
      <c r="KJE214" s="92"/>
      <c r="KJF214" s="92"/>
      <c r="KJG214" s="92"/>
      <c r="KJH214" s="92"/>
      <c r="KJI214" s="92"/>
      <c r="KJJ214" s="92"/>
      <c r="KJK214" s="92"/>
      <c r="KJL214" s="92"/>
      <c r="KJM214" s="92"/>
      <c r="KJN214" s="92"/>
      <c r="KJO214" s="92"/>
      <c r="KJP214" s="92"/>
      <c r="KJQ214" s="92"/>
      <c r="KJR214" s="92"/>
      <c r="KJS214" s="92"/>
      <c r="KJT214" s="92"/>
      <c r="KJU214" s="92"/>
      <c r="KJV214" s="92"/>
      <c r="KJW214" s="92"/>
      <c r="KJX214" s="92"/>
      <c r="KJY214" s="92"/>
      <c r="KJZ214" s="92"/>
      <c r="KKA214" s="92"/>
      <c r="KKB214" s="92"/>
      <c r="KKC214" s="92"/>
      <c r="KKD214" s="92"/>
      <c r="KKE214" s="92"/>
      <c r="KKF214" s="92"/>
      <c r="KKG214" s="92"/>
      <c r="KKH214" s="92"/>
      <c r="KKI214" s="92"/>
      <c r="KKJ214" s="92"/>
      <c r="KKK214" s="92"/>
      <c r="KKL214" s="92"/>
      <c r="KKM214" s="92"/>
      <c r="KKN214" s="92"/>
      <c r="KKO214" s="92"/>
      <c r="KKP214" s="92"/>
      <c r="KKQ214" s="92"/>
      <c r="KKR214" s="92"/>
      <c r="KKS214" s="92"/>
      <c r="KKT214" s="92"/>
      <c r="KKU214" s="92"/>
      <c r="KKV214" s="92"/>
      <c r="KKW214" s="92"/>
      <c r="KKX214" s="92"/>
      <c r="KKY214" s="92"/>
      <c r="KKZ214" s="92"/>
      <c r="KLA214" s="92"/>
      <c r="KLB214" s="92"/>
      <c r="KLC214" s="92"/>
      <c r="KLD214" s="92"/>
      <c r="KLE214" s="92"/>
      <c r="KLF214" s="92"/>
      <c r="KLG214" s="92"/>
      <c r="KLH214" s="92"/>
      <c r="KLI214" s="92"/>
      <c r="KLJ214" s="92"/>
      <c r="KLK214" s="92"/>
      <c r="KLL214" s="92"/>
      <c r="KLM214" s="92"/>
      <c r="KLN214" s="92"/>
      <c r="KLO214" s="92"/>
      <c r="KLP214" s="92"/>
      <c r="KLQ214" s="92"/>
      <c r="KLR214" s="92"/>
      <c r="KLS214" s="92"/>
      <c r="KLT214" s="92"/>
      <c r="KLU214" s="92"/>
      <c r="KLV214" s="92"/>
      <c r="KLW214" s="92"/>
      <c r="KLX214" s="92"/>
      <c r="KLY214" s="92"/>
      <c r="KLZ214" s="92"/>
      <c r="KMA214" s="92"/>
      <c r="KMB214" s="92"/>
      <c r="KMC214" s="92"/>
      <c r="KMD214" s="92"/>
      <c r="KME214" s="92"/>
      <c r="KMF214" s="92"/>
      <c r="KMG214" s="92"/>
      <c r="KMH214" s="92"/>
      <c r="KMI214" s="92"/>
      <c r="KMJ214" s="92"/>
      <c r="KMK214" s="92"/>
      <c r="KML214" s="92"/>
      <c r="KMM214" s="92"/>
      <c r="KMN214" s="92"/>
      <c r="KMO214" s="92"/>
      <c r="KMP214" s="92"/>
      <c r="KMQ214" s="92"/>
      <c r="KMR214" s="92"/>
      <c r="KMS214" s="92"/>
      <c r="KMT214" s="92"/>
      <c r="KMU214" s="92"/>
      <c r="KMV214" s="92"/>
      <c r="KMW214" s="92"/>
      <c r="KMX214" s="92"/>
      <c r="KMY214" s="92"/>
      <c r="KMZ214" s="92"/>
      <c r="KNA214" s="92"/>
      <c r="KNB214" s="92"/>
      <c r="KNC214" s="92"/>
      <c r="KND214" s="92"/>
      <c r="KNE214" s="92"/>
      <c r="KNF214" s="92"/>
      <c r="KNG214" s="92"/>
      <c r="KNH214" s="92"/>
      <c r="KNI214" s="92"/>
      <c r="KNJ214" s="92"/>
      <c r="KNK214" s="92"/>
      <c r="KNL214" s="92"/>
      <c r="KNM214" s="92"/>
      <c r="KNN214" s="92"/>
      <c r="KNO214" s="92"/>
      <c r="KNP214" s="92"/>
      <c r="KNQ214" s="92"/>
      <c r="KNR214" s="92"/>
      <c r="KNS214" s="92"/>
      <c r="KNT214" s="92"/>
      <c r="KNU214" s="92"/>
      <c r="KNV214" s="92"/>
      <c r="KNW214" s="92"/>
      <c r="KNX214" s="92"/>
      <c r="KNY214" s="92"/>
      <c r="KNZ214" s="92"/>
      <c r="KOA214" s="92"/>
      <c r="KOB214" s="92"/>
      <c r="KOC214" s="92"/>
      <c r="KOD214" s="92"/>
      <c r="KOE214" s="92"/>
      <c r="KOF214" s="92"/>
      <c r="KOG214" s="92"/>
      <c r="KOH214" s="92"/>
      <c r="KOI214" s="92"/>
      <c r="KOJ214" s="92"/>
      <c r="KOK214" s="92"/>
      <c r="KOL214" s="92"/>
      <c r="KOM214" s="92"/>
      <c r="KON214" s="92"/>
      <c r="KOO214" s="92"/>
      <c r="KOP214" s="92"/>
      <c r="KOQ214" s="92"/>
      <c r="KOR214" s="92"/>
      <c r="KOS214" s="92"/>
      <c r="KOT214" s="92"/>
      <c r="KOU214" s="92"/>
      <c r="KOV214" s="92"/>
      <c r="KOW214" s="92"/>
      <c r="KOX214" s="92"/>
      <c r="KOY214" s="92"/>
      <c r="KOZ214" s="92"/>
      <c r="KPA214" s="92"/>
      <c r="KPB214" s="92"/>
      <c r="KPC214" s="92"/>
      <c r="KPD214" s="92"/>
      <c r="KPE214" s="92"/>
      <c r="KPF214" s="92"/>
      <c r="KPG214" s="92"/>
      <c r="KPH214" s="92"/>
      <c r="KPI214" s="92"/>
      <c r="KPJ214" s="92"/>
      <c r="KPK214" s="92"/>
      <c r="KPL214" s="92"/>
      <c r="KPM214" s="92"/>
      <c r="KPN214" s="92"/>
      <c r="KPO214" s="92"/>
      <c r="KPP214" s="92"/>
      <c r="KPQ214" s="92"/>
      <c r="KPR214" s="92"/>
      <c r="KPS214" s="92"/>
      <c r="KPT214" s="92"/>
      <c r="KPU214" s="92"/>
      <c r="KPV214" s="92"/>
      <c r="KPW214" s="92"/>
      <c r="KPX214" s="92"/>
      <c r="KPY214" s="92"/>
      <c r="KPZ214" s="92"/>
      <c r="KQA214" s="92"/>
      <c r="KQB214" s="92"/>
      <c r="KQC214" s="92"/>
      <c r="KQD214" s="92"/>
      <c r="KQE214" s="92"/>
      <c r="KQF214" s="92"/>
      <c r="KQG214" s="92"/>
      <c r="KQH214" s="92"/>
      <c r="KQI214" s="92"/>
      <c r="KQJ214" s="92"/>
      <c r="KQK214" s="92"/>
      <c r="KQL214" s="92"/>
      <c r="KQM214" s="92"/>
      <c r="KQN214" s="92"/>
      <c r="KQO214" s="92"/>
      <c r="KQP214" s="92"/>
      <c r="KQQ214" s="92"/>
      <c r="KQR214" s="92"/>
      <c r="KQS214" s="92"/>
      <c r="KQT214" s="92"/>
      <c r="KQU214" s="92"/>
      <c r="KQV214" s="92"/>
      <c r="KQW214" s="92"/>
      <c r="KQX214" s="92"/>
      <c r="KQY214" s="92"/>
      <c r="KQZ214" s="92"/>
      <c r="KRA214" s="92"/>
      <c r="KRB214" s="92"/>
      <c r="KRC214" s="92"/>
      <c r="KRD214" s="92"/>
      <c r="KRE214" s="92"/>
      <c r="KRF214" s="92"/>
      <c r="KRG214" s="92"/>
      <c r="KRH214" s="92"/>
      <c r="KRI214" s="92"/>
      <c r="KRJ214" s="92"/>
      <c r="KRK214" s="92"/>
      <c r="KRL214" s="92"/>
      <c r="KRM214" s="92"/>
      <c r="KRN214" s="92"/>
      <c r="KRO214" s="92"/>
      <c r="KRP214" s="92"/>
      <c r="KRQ214" s="92"/>
      <c r="KRR214" s="92"/>
      <c r="KRS214" s="92"/>
      <c r="KRT214" s="92"/>
      <c r="KRU214" s="92"/>
      <c r="KRV214" s="92"/>
      <c r="KRW214" s="92"/>
      <c r="KRX214" s="92"/>
      <c r="KRY214" s="92"/>
      <c r="KRZ214" s="92"/>
      <c r="KSA214" s="92"/>
      <c r="KSB214" s="92"/>
      <c r="KSC214" s="92"/>
      <c r="KSD214" s="92"/>
      <c r="KSE214" s="92"/>
      <c r="KSF214" s="92"/>
      <c r="KSG214" s="92"/>
      <c r="KSH214" s="92"/>
      <c r="KSI214" s="92"/>
      <c r="KSJ214" s="92"/>
      <c r="KSK214" s="92"/>
      <c r="KSL214" s="92"/>
      <c r="KSM214" s="92"/>
      <c r="KSN214" s="92"/>
      <c r="KSO214" s="92"/>
      <c r="KSP214" s="92"/>
      <c r="KSQ214" s="92"/>
      <c r="KSR214" s="92"/>
      <c r="KSS214" s="92"/>
      <c r="KST214" s="92"/>
      <c r="KSU214" s="92"/>
      <c r="KSV214" s="92"/>
      <c r="KSW214" s="92"/>
      <c r="KSX214" s="92"/>
      <c r="KSY214" s="92"/>
      <c r="KSZ214" s="92"/>
      <c r="KTA214" s="92"/>
      <c r="KTB214" s="92"/>
      <c r="KTC214" s="92"/>
      <c r="KTD214" s="92"/>
      <c r="KTE214" s="92"/>
      <c r="KTF214" s="92"/>
      <c r="KTG214" s="92"/>
      <c r="KTH214" s="92"/>
      <c r="KTI214" s="92"/>
      <c r="KTJ214" s="92"/>
      <c r="KTK214" s="92"/>
      <c r="KTL214" s="92"/>
      <c r="KTM214" s="92"/>
      <c r="KTN214" s="92"/>
      <c r="KTO214" s="92"/>
      <c r="KTP214" s="92"/>
      <c r="KTQ214" s="92"/>
      <c r="KTR214" s="92"/>
      <c r="KTS214" s="92"/>
      <c r="KTT214" s="92"/>
      <c r="KTU214" s="92"/>
      <c r="KTV214" s="92"/>
      <c r="KTW214" s="92"/>
      <c r="KTX214" s="92"/>
      <c r="KTY214" s="92"/>
      <c r="KTZ214" s="92"/>
      <c r="KUA214" s="92"/>
      <c r="KUB214" s="92"/>
      <c r="KUC214" s="92"/>
      <c r="KUD214" s="92"/>
      <c r="KUE214" s="92"/>
      <c r="KUF214" s="92"/>
      <c r="KUG214" s="92"/>
      <c r="KUH214" s="92"/>
      <c r="KUI214" s="92"/>
      <c r="KUJ214" s="92"/>
      <c r="KUK214" s="92"/>
      <c r="KUL214" s="92"/>
      <c r="KUM214" s="92"/>
      <c r="KUN214" s="92"/>
      <c r="KUO214" s="92"/>
      <c r="KUP214" s="92"/>
      <c r="KUQ214" s="92"/>
      <c r="KUR214" s="92"/>
      <c r="KUS214" s="92"/>
      <c r="KUT214" s="92"/>
      <c r="KUU214" s="92"/>
      <c r="KUV214" s="92"/>
      <c r="KUW214" s="92"/>
      <c r="KUX214" s="92"/>
      <c r="KUY214" s="92"/>
      <c r="KUZ214" s="92"/>
      <c r="KVA214" s="92"/>
      <c r="KVB214" s="92"/>
      <c r="KVC214" s="92"/>
      <c r="KVD214" s="92"/>
      <c r="KVE214" s="92"/>
      <c r="KVF214" s="92"/>
      <c r="KVG214" s="92"/>
      <c r="KVH214" s="92"/>
      <c r="KVI214" s="92"/>
      <c r="KVJ214" s="92"/>
      <c r="KVK214" s="92"/>
      <c r="KVL214" s="92"/>
      <c r="KVM214" s="92"/>
      <c r="KVN214" s="92"/>
      <c r="KVO214" s="92"/>
      <c r="KVP214" s="92"/>
      <c r="KVQ214" s="92"/>
      <c r="KVR214" s="92"/>
      <c r="KVS214" s="92"/>
      <c r="KVT214" s="92"/>
      <c r="KVU214" s="92"/>
      <c r="KVV214" s="92"/>
      <c r="KVW214" s="92"/>
      <c r="KVX214" s="92"/>
      <c r="KVY214" s="92"/>
      <c r="KVZ214" s="92"/>
      <c r="KWA214" s="92"/>
      <c r="KWB214" s="92"/>
      <c r="KWC214" s="92"/>
      <c r="KWD214" s="92"/>
      <c r="KWE214" s="92"/>
      <c r="KWF214" s="92"/>
      <c r="KWG214" s="92"/>
      <c r="KWH214" s="92"/>
      <c r="KWI214" s="92"/>
      <c r="KWJ214" s="92"/>
      <c r="KWK214" s="92"/>
      <c r="KWL214" s="92"/>
      <c r="KWM214" s="92"/>
      <c r="KWN214" s="92"/>
      <c r="KWO214" s="92"/>
      <c r="KWP214" s="92"/>
      <c r="KWQ214" s="92"/>
      <c r="KWR214" s="92"/>
      <c r="KWS214" s="92"/>
      <c r="KWT214" s="92"/>
      <c r="KWU214" s="92"/>
      <c r="KWV214" s="92"/>
      <c r="KWW214" s="92"/>
      <c r="KWX214" s="92"/>
      <c r="KWY214" s="92"/>
      <c r="KWZ214" s="92"/>
      <c r="KXA214" s="92"/>
      <c r="KXB214" s="92"/>
      <c r="KXC214" s="92"/>
      <c r="KXD214" s="92"/>
      <c r="KXE214" s="92"/>
      <c r="KXF214" s="92"/>
      <c r="KXG214" s="92"/>
      <c r="KXH214" s="92"/>
      <c r="KXI214" s="92"/>
      <c r="KXJ214" s="92"/>
      <c r="KXK214" s="92"/>
      <c r="KXL214" s="92"/>
      <c r="KXM214" s="92"/>
      <c r="KXN214" s="92"/>
      <c r="KXO214" s="92"/>
      <c r="KXP214" s="92"/>
      <c r="KXQ214" s="92"/>
      <c r="KXR214" s="92"/>
      <c r="KXS214" s="92"/>
      <c r="KXT214" s="92"/>
      <c r="KXU214" s="92"/>
      <c r="KXV214" s="92"/>
      <c r="KXW214" s="92"/>
      <c r="KXX214" s="92"/>
      <c r="KXY214" s="92"/>
      <c r="KXZ214" s="92"/>
      <c r="KYA214" s="92"/>
      <c r="KYB214" s="92"/>
      <c r="KYC214" s="92"/>
      <c r="KYD214" s="92"/>
      <c r="KYE214" s="92"/>
      <c r="KYF214" s="92"/>
      <c r="KYG214" s="92"/>
      <c r="KYH214" s="92"/>
      <c r="KYI214" s="92"/>
      <c r="KYJ214" s="92"/>
      <c r="KYK214" s="92"/>
      <c r="KYL214" s="92"/>
      <c r="KYM214" s="92"/>
      <c r="KYN214" s="92"/>
      <c r="KYO214" s="92"/>
      <c r="KYP214" s="92"/>
      <c r="KYQ214" s="92"/>
      <c r="KYR214" s="92"/>
      <c r="KYS214" s="92"/>
      <c r="KYT214" s="92"/>
      <c r="KYU214" s="92"/>
      <c r="KYV214" s="92"/>
      <c r="KYW214" s="92"/>
      <c r="KYX214" s="92"/>
      <c r="KYY214" s="92"/>
      <c r="KYZ214" s="92"/>
      <c r="KZA214" s="92"/>
      <c r="KZB214" s="92"/>
      <c r="KZC214" s="92"/>
      <c r="KZD214" s="92"/>
      <c r="KZE214" s="92"/>
      <c r="KZF214" s="92"/>
      <c r="KZG214" s="92"/>
      <c r="KZH214" s="92"/>
      <c r="KZI214" s="92"/>
      <c r="KZJ214" s="92"/>
      <c r="KZK214" s="92"/>
      <c r="KZL214" s="92"/>
      <c r="KZM214" s="92"/>
      <c r="KZN214" s="92"/>
      <c r="KZO214" s="92"/>
      <c r="KZP214" s="92"/>
      <c r="KZQ214" s="92"/>
      <c r="KZR214" s="92"/>
      <c r="KZS214" s="92"/>
      <c r="KZT214" s="92"/>
      <c r="KZU214" s="92"/>
      <c r="KZV214" s="92"/>
      <c r="KZW214" s="92"/>
      <c r="KZX214" s="92"/>
      <c r="KZY214" s="92"/>
      <c r="KZZ214" s="92"/>
      <c r="LAA214" s="92"/>
      <c r="LAB214" s="92"/>
      <c r="LAC214" s="92"/>
      <c r="LAD214" s="92"/>
      <c r="LAE214" s="92"/>
      <c r="LAF214" s="92"/>
      <c r="LAG214" s="92"/>
      <c r="LAH214" s="92"/>
      <c r="LAI214" s="92"/>
      <c r="LAJ214" s="92"/>
      <c r="LAK214" s="92"/>
      <c r="LAL214" s="92"/>
      <c r="LAM214" s="92"/>
      <c r="LAN214" s="92"/>
      <c r="LAO214" s="92"/>
      <c r="LAP214" s="92"/>
      <c r="LAQ214" s="92"/>
      <c r="LAR214" s="92"/>
      <c r="LAS214" s="92"/>
      <c r="LAT214" s="92"/>
      <c r="LAU214" s="92"/>
      <c r="LAV214" s="92"/>
      <c r="LAW214" s="92"/>
      <c r="LAX214" s="92"/>
      <c r="LAY214" s="92"/>
      <c r="LAZ214" s="92"/>
      <c r="LBA214" s="92"/>
      <c r="LBB214" s="92"/>
      <c r="LBC214" s="92"/>
      <c r="LBD214" s="92"/>
      <c r="LBE214" s="92"/>
      <c r="LBF214" s="92"/>
      <c r="LBG214" s="92"/>
      <c r="LBH214" s="92"/>
      <c r="LBI214" s="92"/>
      <c r="LBJ214" s="92"/>
      <c r="LBK214" s="92"/>
      <c r="LBL214" s="92"/>
      <c r="LBM214" s="92"/>
      <c r="LBN214" s="92"/>
      <c r="LBO214" s="92"/>
      <c r="LBP214" s="92"/>
      <c r="LBQ214" s="92"/>
      <c r="LBR214" s="92"/>
      <c r="LBS214" s="92"/>
      <c r="LBT214" s="92"/>
      <c r="LBU214" s="92"/>
      <c r="LBV214" s="92"/>
      <c r="LBW214" s="92"/>
      <c r="LBX214" s="92"/>
      <c r="LBY214" s="92"/>
      <c r="LBZ214" s="92"/>
      <c r="LCA214" s="92"/>
      <c r="LCB214" s="92"/>
      <c r="LCC214" s="92"/>
      <c r="LCD214" s="92"/>
      <c r="LCE214" s="92"/>
      <c r="LCF214" s="92"/>
      <c r="LCG214" s="92"/>
      <c r="LCH214" s="92"/>
      <c r="LCI214" s="92"/>
      <c r="LCJ214" s="92"/>
      <c r="LCK214" s="92"/>
      <c r="LCL214" s="92"/>
      <c r="LCM214" s="92"/>
      <c r="LCN214" s="92"/>
      <c r="LCO214" s="92"/>
      <c r="LCP214" s="92"/>
      <c r="LCQ214" s="92"/>
      <c r="LCR214" s="92"/>
      <c r="LCS214" s="92"/>
      <c r="LCT214" s="92"/>
      <c r="LCU214" s="92"/>
      <c r="LCV214" s="92"/>
      <c r="LCW214" s="92"/>
      <c r="LCX214" s="92"/>
      <c r="LCY214" s="92"/>
      <c r="LCZ214" s="92"/>
      <c r="LDA214" s="92"/>
      <c r="LDB214" s="92"/>
      <c r="LDC214" s="92"/>
      <c r="LDD214" s="92"/>
      <c r="LDE214" s="92"/>
      <c r="LDF214" s="92"/>
      <c r="LDG214" s="92"/>
      <c r="LDH214" s="92"/>
      <c r="LDI214" s="92"/>
      <c r="LDJ214" s="92"/>
      <c r="LDK214" s="92"/>
      <c r="LDL214" s="92"/>
      <c r="LDM214" s="92"/>
      <c r="LDN214" s="92"/>
      <c r="LDO214" s="92"/>
      <c r="LDP214" s="92"/>
      <c r="LDQ214" s="92"/>
      <c r="LDR214" s="92"/>
      <c r="LDS214" s="92"/>
      <c r="LDT214" s="92"/>
      <c r="LDU214" s="92"/>
      <c r="LDV214" s="92"/>
      <c r="LDW214" s="92"/>
      <c r="LDX214" s="92"/>
      <c r="LDY214" s="92"/>
      <c r="LDZ214" s="92"/>
      <c r="LEA214" s="92"/>
      <c r="LEB214" s="92"/>
      <c r="LEC214" s="92"/>
      <c r="LED214" s="92"/>
      <c r="LEE214" s="92"/>
      <c r="LEF214" s="92"/>
      <c r="LEG214" s="92"/>
      <c r="LEH214" s="92"/>
      <c r="LEI214" s="92"/>
      <c r="LEJ214" s="92"/>
      <c r="LEK214" s="92"/>
      <c r="LEL214" s="92"/>
      <c r="LEM214" s="92"/>
      <c r="LEN214" s="92"/>
      <c r="LEO214" s="92"/>
      <c r="LEP214" s="92"/>
      <c r="LEQ214" s="92"/>
      <c r="LER214" s="92"/>
      <c r="LES214" s="92"/>
      <c r="LET214" s="92"/>
      <c r="LEU214" s="92"/>
      <c r="LEV214" s="92"/>
      <c r="LEW214" s="92"/>
      <c r="LEX214" s="92"/>
      <c r="LEY214" s="92"/>
      <c r="LEZ214" s="92"/>
      <c r="LFA214" s="92"/>
      <c r="LFB214" s="92"/>
      <c r="LFC214" s="92"/>
      <c r="LFD214" s="92"/>
      <c r="LFE214" s="92"/>
      <c r="LFF214" s="92"/>
      <c r="LFG214" s="92"/>
      <c r="LFH214" s="92"/>
      <c r="LFI214" s="92"/>
      <c r="LFJ214" s="92"/>
      <c r="LFK214" s="92"/>
      <c r="LFL214" s="92"/>
      <c r="LFM214" s="92"/>
      <c r="LFN214" s="92"/>
      <c r="LFO214" s="92"/>
      <c r="LFP214" s="92"/>
      <c r="LFQ214" s="92"/>
      <c r="LFR214" s="92"/>
      <c r="LFS214" s="92"/>
      <c r="LFT214" s="92"/>
      <c r="LFU214" s="92"/>
      <c r="LFV214" s="92"/>
      <c r="LFW214" s="92"/>
      <c r="LFX214" s="92"/>
      <c r="LFY214" s="92"/>
      <c r="LFZ214" s="92"/>
      <c r="LGA214" s="92"/>
      <c r="LGB214" s="92"/>
      <c r="LGC214" s="92"/>
      <c r="LGD214" s="92"/>
      <c r="LGE214" s="92"/>
      <c r="LGF214" s="92"/>
      <c r="LGG214" s="92"/>
      <c r="LGH214" s="92"/>
      <c r="LGI214" s="92"/>
      <c r="LGJ214" s="92"/>
      <c r="LGK214" s="92"/>
      <c r="LGL214" s="92"/>
      <c r="LGM214" s="92"/>
      <c r="LGN214" s="92"/>
      <c r="LGO214" s="92"/>
      <c r="LGP214" s="92"/>
      <c r="LGQ214" s="92"/>
      <c r="LGR214" s="92"/>
      <c r="LGS214" s="92"/>
      <c r="LGT214" s="92"/>
      <c r="LGU214" s="92"/>
      <c r="LGV214" s="92"/>
      <c r="LGW214" s="92"/>
      <c r="LGX214" s="92"/>
      <c r="LGY214" s="92"/>
      <c r="LGZ214" s="92"/>
      <c r="LHA214" s="92"/>
      <c r="LHB214" s="92"/>
      <c r="LHC214" s="92"/>
      <c r="LHD214" s="92"/>
      <c r="LHE214" s="92"/>
      <c r="LHF214" s="92"/>
      <c r="LHG214" s="92"/>
      <c r="LHH214" s="92"/>
      <c r="LHI214" s="92"/>
      <c r="LHJ214" s="92"/>
      <c r="LHK214" s="92"/>
      <c r="LHL214" s="92"/>
      <c r="LHM214" s="92"/>
      <c r="LHN214" s="92"/>
      <c r="LHO214" s="92"/>
      <c r="LHP214" s="92"/>
      <c r="LHQ214" s="92"/>
      <c r="LHR214" s="92"/>
      <c r="LHS214" s="92"/>
      <c r="LHT214" s="92"/>
      <c r="LHU214" s="92"/>
      <c r="LHV214" s="92"/>
      <c r="LHW214" s="92"/>
      <c r="LHX214" s="92"/>
      <c r="LHY214" s="92"/>
      <c r="LHZ214" s="92"/>
      <c r="LIA214" s="92"/>
      <c r="LIB214" s="92"/>
      <c r="LIC214" s="92"/>
      <c r="LID214" s="92"/>
      <c r="LIE214" s="92"/>
      <c r="LIF214" s="92"/>
      <c r="LIG214" s="92"/>
      <c r="LIH214" s="92"/>
      <c r="LII214" s="92"/>
      <c r="LIJ214" s="92"/>
      <c r="LIK214" s="92"/>
      <c r="LIL214" s="92"/>
      <c r="LIM214" s="92"/>
      <c r="LIN214" s="92"/>
      <c r="LIO214" s="92"/>
      <c r="LIP214" s="92"/>
      <c r="LIQ214" s="92"/>
      <c r="LIR214" s="92"/>
      <c r="LIS214" s="92"/>
      <c r="LIT214" s="92"/>
      <c r="LIU214" s="92"/>
      <c r="LIV214" s="92"/>
      <c r="LIW214" s="92"/>
      <c r="LIX214" s="92"/>
      <c r="LIY214" s="92"/>
      <c r="LIZ214" s="92"/>
      <c r="LJA214" s="92"/>
      <c r="LJB214" s="92"/>
      <c r="LJC214" s="92"/>
      <c r="LJD214" s="92"/>
      <c r="LJE214" s="92"/>
      <c r="LJF214" s="92"/>
      <c r="LJG214" s="92"/>
      <c r="LJH214" s="92"/>
      <c r="LJI214" s="92"/>
      <c r="LJJ214" s="92"/>
      <c r="LJK214" s="92"/>
      <c r="LJL214" s="92"/>
      <c r="LJM214" s="92"/>
      <c r="LJN214" s="92"/>
      <c r="LJO214" s="92"/>
      <c r="LJP214" s="92"/>
      <c r="LJQ214" s="92"/>
      <c r="LJR214" s="92"/>
      <c r="LJS214" s="92"/>
      <c r="LJT214" s="92"/>
      <c r="LJU214" s="92"/>
      <c r="LJV214" s="92"/>
      <c r="LJW214" s="92"/>
      <c r="LJX214" s="92"/>
      <c r="LJY214" s="92"/>
      <c r="LJZ214" s="92"/>
      <c r="LKA214" s="92"/>
      <c r="LKB214" s="92"/>
      <c r="LKC214" s="92"/>
      <c r="LKD214" s="92"/>
      <c r="LKE214" s="92"/>
      <c r="LKF214" s="92"/>
      <c r="LKG214" s="92"/>
      <c r="LKH214" s="92"/>
      <c r="LKI214" s="92"/>
      <c r="LKJ214" s="92"/>
      <c r="LKK214" s="92"/>
      <c r="LKL214" s="92"/>
      <c r="LKM214" s="92"/>
      <c r="LKN214" s="92"/>
      <c r="LKO214" s="92"/>
      <c r="LKP214" s="92"/>
      <c r="LKQ214" s="92"/>
      <c r="LKR214" s="92"/>
      <c r="LKS214" s="92"/>
      <c r="LKT214" s="92"/>
      <c r="LKU214" s="92"/>
      <c r="LKV214" s="92"/>
      <c r="LKW214" s="92"/>
      <c r="LKX214" s="92"/>
      <c r="LKY214" s="92"/>
      <c r="LKZ214" s="92"/>
      <c r="LLA214" s="92"/>
      <c r="LLB214" s="92"/>
      <c r="LLC214" s="92"/>
      <c r="LLD214" s="92"/>
      <c r="LLE214" s="92"/>
      <c r="LLF214" s="92"/>
      <c r="LLG214" s="92"/>
      <c r="LLH214" s="92"/>
      <c r="LLI214" s="92"/>
      <c r="LLJ214" s="92"/>
      <c r="LLK214" s="92"/>
      <c r="LLL214" s="92"/>
      <c r="LLM214" s="92"/>
      <c r="LLN214" s="92"/>
      <c r="LLO214" s="92"/>
      <c r="LLP214" s="92"/>
      <c r="LLQ214" s="92"/>
      <c r="LLR214" s="92"/>
      <c r="LLS214" s="92"/>
      <c r="LLT214" s="92"/>
      <c r="LLU214" s="92"/>
      <c r="LLV214" s="92"/>
      <c r="LLW214" s="92"/>
      <c r="LLX214" s="92"/>
      <c r="LLY214" s="92"/>
      <c r="LLZ214" s="92"/>
      <c r="LMA214" s="92"/>
      <c r="LMB214" s="92"/>
      <c r="LMC214" s="92"/>
      <c r="LMD214" s="92"/>
      <c r="LME214" s="92"/>
      <c r="LMF214" s="92"/>
      <c r="LMG214" s="92"/>
      <c r="LMH214" s="92"/>
      <c r="LMI214" s="92"/>
      <c r="LMJ214" s="92"/>
      <c r="LMK214" s="92"/>
      <c r="LML214" s="92"/>
      <c r="LMM214" s="92"/>
      <c r="LMN214" s="92"/>
      <c r="LMO214" s="92"/>
      <c r="LMP214" s="92"/>
      <c r="LMQ214" s="92"/>
      <c r="LMR214" s="92"/>
      <c r="LMS214" s="92"/>
      <c r="LMT214" s="92"/>
      <c r="LMU214" s="92"/>
      <c r="LMV214" s="92"/>
      <c r="LMW214" s="92"/>
      <c r="LMX214" s="92"/>
      <c r="LMY214" s="92"/>
      <c r="LMZ214" s="92"/>
      <c r="LNA214" s="92"/>
      <c r="LNB214" s="92"/>
      <c r="LNC214" s="92"/>
      <c r="LND214" s="92"/>
      <c r="LNE214" s="92"/>
      <c r="LNF214" s="92"/>
      <c r="LNG214" s="92"/>
      <c r="LNH214" s="92"/>
      <c r="LNI214" s="92"/>
      <c r="LNJ214" s="92"/>
      <c r="LNK214" s="92"/>
      <c r="LNL214" s="92"/>
      <c r="LNM214" s="92"/>
      <c r="LNN214" s="92"/>
      <c r="LNO214" s="92"/>
      <c r="LNP214" s="92"/>
      <c r="LNQ214" s="92"/>
      <c r="LNR214" s="92"/>
      <c r="LNS214" s="92"/>
      <c r="LNT214" s="92"/>
      <c r="LNU214" s="92"/>
      <c r="LNV214" s="92"/>
      <c r="LNW214" s="92"/>
      <c r="LNX214" s="92"/>
      <c r="LNY214" s="92"/>
      <c r="LNZ214" s="92"/>
      <c r="LOA214" s="92"/>
      <c r="LOB214" s="92"/>
      <c r="LOC214" s="92"/>
      <c r="LOD214" s="92"/>
      <c r="LOE214" s="92"/>
      <c r="LOF214" s="92"/>
      <c r="LOG214" s="92"/>
      <c r="LOH214" s="92"/>
      <c r="LOI214" s="92"/>
      <c r="LOJ214" s="92"/>
      <c r="LOK214" s="92"/>
      <c r="LOL214" s="92"/>
      <c r="LOM214" s="92"/>
      <c r="LON214" s="92"/>
      <c r="LOO214" s="92"/>
      <c r="LOP214" s="92"/>
      <c r="LOQ214" s="92"/>
      <c r="LOR214" s="92"/>
      <c r="LOS214" s="92"/>
      <c r="LOT214" s="92"/>
      <c r="LOU214" s="92"/>
      <c r="LOV214" s="92"/>
      <c r="LOW214" s="92"/>
      <c r="LOX214" s="92"/>
      <c r="LOY214" s="92"/>
      <c r="LOZ214" s="92"/>
      <c r="LPA214" s="92"/>
      <c r="LPB214" s="92"/>
      <c r="LPC214" s="92"/>
      <c r="LPD214" s="92"/>
      <c r="LPE214" s="92"/>
      <c r="LPF214" s="92"/>
      <c r="LPG214" s="92"/>
      <c r="LPH214" s="92"/>
      <c r="LPI214" s="92"/>
      <c r="LPJ214" s="92"/>
      <c r="LPK214" s="92"/>
      <c r="LPL214" s="92"/>
      <c r="LPM214" s="92"/>
      <c r="LPN214" s="92"/>
      <c r="LPO214" s="92"/>
      <c r="LPP214" s="92"/>
      <c r="LPQ214" s="92"/>
      <c r="LPR214" s="92"/>
      <c r="LPS214" s="92"/>
      <c r="LPT214" s="92"/>
      <c r="LPU214" s="92"/>
      <c r="LPV214" s="92"/>
      <c r="LPW214" s="92"/>
      <c r="LPX214" s="92"/>
      <c r="LPY214" s="92"/>
      <c r="LPZ214" s="92"/>
      <c r="LQA214" s="92"/>
      <c r="LQB214" s="92"/>
      <c r="LQC214" s="92"/>
      <c r="LQD214" s="92"/>
      <c r="LQE214" s="92"/>
      <c r="LQF214" s="92"/>
      <c r="LQG214" s="92"/>
      <c r="LQH214" s="92"/>
      <c r="LQI214" s="92"/>
      <c r="LQJ214" s="92"/>
      <c r="LQK214" s="92"/>
      <c r="LQL214" s="92"/>
      <c r="LQM214" s="92"/>
      <c r="LQN214" s="92"/>
      <c r="LQO214" s="92"/>
      <c r="LQP214" s="92"/>
      <c r="LQQ214" s="92"/>
      <c r="LQR214" s="92"/>
      <c r="LQS214" s="92"/>
      <c r="LQT214" s="92"/>
      <c r="LQU214" s="92"/>
      <c r="LQV214" s="92"/>
      <c r="LQW214" s="92"/>
      <c r="LQX214" s="92"/>
      <c r="LQY214" s="92"/>
      <c r="LQZ214" s="92"/>
      <c r="LRA214" s="92"/>
      <c r="LRB214" s="92"/>
      <c r="LRC214" s="92"/>
      <c r="LRD214" s="92"/>
      <c r="LRE214" s="92"/>
      <c r="LRF214" s="92"/>
      <c r="LRG214" s="92"/>
      <c r="LRH214" s="92"/>
      <c r="LRI214" s="92"/>
      <c r="LRJ214" s="92"/>
      <c r="LRK214" s="92"/>
      <c r="LRL214" s="92"/>
      <c r="LRM214" s="92"/>
      <c r="LRN214" s="92"/>
      <c r="LRO214" s="92"/>
      <c r="LRP214" s="92"/>
      <c r="LRQ214" s="92"/>
      <c r="LRR214" s="92"/>
      <c r="LRS214" s="92"/>
      <c r="LRT214" s="92"/>
      <c r="LRU214" s="92"/>
      <c r="LRV214" s="92"/>
      <c r="LRW214" s="92"/>
      <c r="LRX214" s="92"/>
      <c r="LRY214" s="92"/>
      <c r="LRZ214" s="92"/>
      <c r="LSA214" s="92"/>
      <c r="LSB214" s="92"/>
      <c r="LSC214" s="92"/>
      <c r="LSD214" s="92"/>
      <c r="LSE214" s="92"/>
      <c r="LSF214" s="92"/>
      <c r="LSG214" s="92"/>
      <c r="LSH214" s="92"/>
      <c r="LSI214" s="92"/>
      <c r="LSJ214" s="92"/>
      <c r="LSK214" s="92"/>
      <c r="LSL214" s="92"/>
      <c r="LSM214" s="92"/>
      <c r="LSN214" s="92"/>
      <c r="LSO214" s="92"/>
      <c r="LSP214" s="92"/>
      <c r="LSQ214" s="92"/>
      <c r="LSR214" s="92"/>
      <c r="LSS214" s="92"/>
      <c r="LST214" s="92"/>
      <c r="LSU214" s="92"/>
      <c r="LSV214" s="92"/>
      <c r="LSW214" s="92"/>
      <c r="LSX214" s="92"/>
      <c r="LSY214" s="92"/>
      <c r="LSZ214" s="92"/>
      <c r="LTA214" s="92"/>
      <c r="LTB214" s="92"/>
      <c r="LTC214" s="92"/>
      <c r="LTD214" s="92"/>
      <c r="LTE214" s="92"/>
      <c r="LTF214" s="92"/>
      <c r="LTG214" s="92"/>
      <c r="LTH214" s="92"/>
      <c r="LTI214" s="92"/>
      <c r="LTJ214" s="92"/>
      <c r="LTK214" s="92"/>
      <c r="LTL214" s="92"/>
      <c r="LTM214" s="92"/>
      <c r="LTN214" s="92"/>
      <c r="LTO214" s="92"/>
      <c r="LTP214" s="92"/>
      <c r="LTQ214" s="92"/>
      <c r="LTR214" s="92"/>
      <c r="LTS214" s="92"/>
      <c r="LTT214" s="92"/>
      <c r="LTU214" s="92"/>
      <c r="LTV214" s="92"/>
      <c r="LTW214" s="92"/>
      <c r="LTX214" s="92"/>
      <c r="LTY214" s="92"/>
      <c r="LTZ214" s="92"/>
      <c r="LUA214" s="92"/>
      <c r="LUB214" s="92"/>
      <c r="LUC214" s="92"/>
      <c r="LUD214" s="92"/>
      <c r="LUE214" s="92"/>
      <c r="LUF214" s="92"/>
      <c r="LUG214" s="92"/>
      <c r="LUH214" s="92"/>
      <c r="LUI214" s="92"/>
      <c r="LUJ214" s="92"/>
      <c r="LUK214" s="92"/>
      <c r="LUL214" s="92"/>
      <c r="LUM214" s="92"/>
      <c r="LUN214" s="92"/>
      <c r="LUO214" s="92"/>
      <c r="LUP214" s="92"/>
      <c r="LUQ214" s="92"/>
      <c r="LUR214" s="92"/>
      <c r="LUS214" s="92"/>
      <c r="LUT214" s="92"/>
      <c r="LUU214" s="92"/>
      <c r="LUV214" s="92"/>
      <c r="LUW214" s="92"/>
      <c r="LUX214" s="92"/>
      <c r="LUY214" s="92"/>
      <c r="LUZ214" s="92"/>
      <c r="LVA214" s="92"/>
      <c r="LVB214" s="92"/>
      <c r="LVC214" s="92"/>
      <c r="LVD214" s="92"/>
      <c r="LVE214" s="92"/>
      <c r="LVF214" s="92"/>
      <c r="LVG214" s="92"/>
      <c r="LVH214" s="92"/>
      <c r="LVI214" s="92"/>
      <c r="LVJ214" s="92"/>
      <c r="LVK214" s="92"/>
      <c r="LVL214" s="92"/>
      <c r="LVM214" s="92"/>
      <c r="LVN214" s="92"/>
      <c r="LVO214" s="92"/>
      <c r="LVP214" s="92"/>
      <c r="LVQ214" s="92"/>
      <c r="LVR214" s="92"/>
      <c r="LVS214" s="92"/>
      <c r="LVT214" s="92"/>
      <c r="LVU214" s="92"/>
      <c r="LVV214" s="92"/>
      <c r="LVW214" s="92"/>
      <c r="LVX214" s="92"/>
      <c r="LVY214" s="92"/>
      <c r="LVZ214" s="92"/>
      <c r="LWA214" s="92"/>
      <c r="LWB214" s="92"/>
      <c r="LWC214" s="92"/>
      <c r="LWD214" s="92"/>
      <c r="LWE214" s="92"/>
      <c r="LWF214" s="92"/>
      <c r="LWG214" s="92"/>
      <c r="LWH214" s="92"/>
      <c r="LWI214" s="92"/>
      <c r="LWJ214" s="92"/>
      <c r="LWK214" s="92"/>
      <c r="LWL214" s="92"/>
      <c r="LWM214" s="92"/>
      <c r="LWN214" s="92"/>
      <c r="LWO214" s="92"/>
      <c r="LWP214" s="92"/>
      <c r="LWQ214" s="92"/>
      <c r="LWR214" s="92"/>
      <c r="LWS214" s="92"/>
      <c r="LWT214" s="92"/>
      <c r="LWU214" s="92"/>
      <c r="LWV214" s="92"/>
      <c r="LWW214" s="92"/>
      <c r="LWX214" s="92"/>
      <c r="LWY214" s="92"/>
      <c r="LWZ214" s="92"/>
      <c r="LXA214" s="92"/>
      <c r="LXB214" s="92"/>
      <c r="LXC214" s="92"/>
      <c r="LXD214" s="92"/>
      <c r="LXE214" s="92"/>
      <c r="LXF214" s="92"/>
      <c r="LXG214" s="92"/>
      <c r="LXH214" s="92"/>
      <c r="LXI214" s="92"/>
      <c r="LXJ214" s="92"/>
      <c r="LXK214" s="92"/>
      <c r="LXL214" s="92"/>
      <c r="LXM214" s="92"/>
      <c r="LXN214" s="92"/>
      <c r="LXO214" s="92"/>
      <c r="LXP214" s="92"/>
      <c r="LXQ214" s="92"/>
      <c r="LXR214" s="92"/>
      <c r="LXS214" s="92"/>
      <c r="LXT214" s="92"/>
      <c r="LXU214" s="92"/>
      <c r="LXV214" s="92"/>
      <c r="LXW214" s="92"/>
      <c r="LXX214" s="92"/>
      <c r="LXY214" s="92"/>
      <c r="LXZ214" s="92"/>
      <c r="LYA214" s="92"/>
      <c r="LYB214" s="92"/>
      <c r="LYC214" s="92"/>
      <c r="LYD214" s="92"/>
      <c r="LYE214" s="92"/>
      <c r="LYF214" s="92"/>
      <c r="LYG214" s="92"/>
      <c r="LYH214" s="92"/>
      <c r="LYI214" s="92"/>
      <c r="LYJ214" s="92"/>
      <c r="LYK214" s="92"/>
      <c r="LYL214" s="92"/>
      <c r="LYM214" s="92"/>
      <c r="LYN214" s="92"/>
      <c r="LYO214" s="92"/>
      <c r="LYP214" s="92"/>
      <c r="LYQ214" s="92"/>
      <c r="LYR214" s="92"/>
      <c r="LYS214" s="92"/>
      <c r="LYT214" s="92"/>
      <c r="LYU214" s="92"/>
      <c r="LYV214" s="92"/>
      <c r="LYW214" s="92"/>
      <c r="LYX214" s="92"/>
      <c r="LYY214" s="92"/>
      <c r="LYZ214" s="92"/>
      <c r="LZA214" s="92"/>
      <c r="LZB214" s="92"/>
      <c r="LZC214" s="92"/>
      <c r="LZD214" s="92"/>
      <c r="LZE214" s="92"/>
      <c r="LZF214" s="92"/>
      <c r="LZG214" s="92"/>
      <c r="LZH214" s="92"/>
      <c r="LZI214" s="92"/>
      <c r="LZJ214" s="92"/>
      <c r="LZK214" s="92"/>
      <c r="LZL214" s="92"/>
      <c r="LZM214" s="92"/>
      <c r="LZN214" s="92"/>
      <c r="LZO214" s="92"/>
      <c r="LZP214" s="92"/>
      <c r="LZQ214" s="92"/>
      <c r="LZR214" s="92"/>
      <c r="LZS214" s="92"/>
      <c r="LZT214" s="92"/>
      <c r="LZU214" s="92"/>
      <c r="LZV214" s="92"/>
      <c r="LZW214" s="92"/>
      <c r="LZX214" s="92"/>
      <c r="LZY214" s="92"/>
      <c r="LZZ214" s="92"/>
      <c r="MAA214" s="92"/>
      <c r="MAB214" s="92"/>
      <c r="MAC214" s="92"/>
      <c r="MAD214" s="92"/>
      <c r="MAE214" s="92"/>
      <c r="MAF214" s="92"/>
      <c r="MAG214" s="92"/>
      <c r="MAH214" s="92"/>
      <c r="MAI214" s="92"/>
      <c r="MAJ214" s="92"/>
      <c r="MAK214" s="92"/>
      <c r="MAL214" s="92"/>
      <c r="MAM214" s="92"/>
      <c r="MAN214" s="92"/>
      <c r="MAO214" s="92"/>
      <c r="MAP214" s="92"/>
      <c r="MAQ214" s="92"/>
      <c r="MAR214" s="92"/>
      <c r="MAS214" s="92"/>
      <c r="MAT214" s="92"/>
      <c r="MAU214" s="92"/>
      <c r="MAV214" s="92"/>
      <c r="MAW214" s="92"/>
      <c r="MAX214" s="92"/>
      <c r="MAY214" s="92"/>
      <c r="MAZ214" s="92"/>
      <c r="MBA214" s="92"/>
      <c r="MBB214" s="92"/>
      <c r="MBC214" s="92"/>
      <c r="MBD214" s="92"/>
      <c r="MBE214" s="92"/>
      <c r="MBF214" s="92"/>
      <c r="MBG214" s="92"/>
      <c r="MBH214" s="92"/>
      <c r="MBI214" s="92"/>
      <c r="MBJ214" s="92"/>
      <c r="MBK214" s="92"/>
      <c r="MBL214" s="92"/>
      <c r="MBM214" s="92"/>
      <c r="MBN214" s="92"/>
      <c r="MBO214" s="92"/>
      <c r="MBP214" s="92"/>
      <c r="MBQ214" s="92"/>
      <c r="MBR214" s="92"/>
      <c r="MBS214" s="92"/>
      <c r="MBT214" s="92"/>
      <c r="MBU214" s="92"/>
      <c r="MBV214" s="92"/>
      <c r="MBW214" s="92"/>
      <c r="MBX214" s="92"/>
      <c r="MBY214" s="92"/>
      <c r="MBZ214" s="92"/>
      <c r="MCA214" s="92"/>
      <c r="MCB214" s="92"/>
      <c r="MCC214" s="92"/>
      <c r="MCD214" s="92"/>
      <c r="MCE214" s="92"/>
      <c r="MCF214" s="92"/>
      <c r="MCG214" s="92"/>
      <c r="MCH214" s="92"/>
      <c r="MCI214" s="92"/>
      <c r="MCJ214" s="92"/>
      <c r="MCK214" s="92"/>
      <c r="MCL214" s="92"/>
      <c r="MCM214" s="92"/>
      <c r="MCN214" s="92"/>
      <c r="MCO214" s="92"/>
      <c r="MCP214" s="92"/>
      <c r="MCQ214" s="92"/>
      <c r="MCR214" s="92"/>
      <c r="MCS214" s="92"/>
      <c r="MCT214" s="92"/>
      <c r="MCU214" s="92"/>
      <c r="MCV214" s="92"/>
      <c r="MCW214" s="92"/>
      <c r="MCX214" s="92"/>
      <c r="MCY214" s="92"/>
      <c r="MCZ214" s="92"/>
      <c r="MDA214" s="92"/>
      <c r="MDB214" s="92"/>
      <c r="MDC214" s="92"/>
      <c r="MDD214" s="92"/>
      <c r="MDE214" s="92"/>
      <c r="MDF214" s="92"/>
      <c r="MDG214" s="92"/>
      <c r="MDH214" s="92"/>
      <c r="MDI214" s="92"/>
      <c r="MDJ214" s="92"/>
      <c r="MDK214" s="92"/>
      <c r="MDL214" s="92"/>
      <c r="MDM214" s="92"/>
      <c r="MDN214" s="92"/>
      <c r="MDO214" s="92"/>
      <c r="MDP214" s="92"/>
      <c r="MDQ214" s="92"/>
      <c r="MDR214" s="92"/>
      <c r="MDS214" s="92"/>
      <c r="MDT214" s="92"/>
      <c r="MDU214" s="92"/>
      <c r="MDV214" s="92"/>
      <c r="MDW214" s="92"/>
      <c r="MDX214" s="92"/>
      <c r="MDY214" s="92"/>
      <c r="MDZ214" s="92"/>
      <c r="MEA214" s="92"/>
      <c r="MEB214" s="92"/>
      <c r="MEC214" s="92"/>
      <c r="MED214" s="92"/>
      <c r="MEE214" s="92"/>
      <c r="MEF214" s="92"/>
      <c r="MEG214" s="92"/>
      <c r="MEH214" s="92"/>
      <c r="MEI214" s="92"/>
      <c r="MEJ214" s="92"/>
      <c r="MEK214" s="92"/>
      <c r="MEL214" s="92"/>
      <c r="MEM214" s="92"/>
      <c r="MEN214" s="92"/>
      <c r="MEO214" s="92"/>
      <c r="MEP214" s="92"/>
      <c r="MEQ214" s="92"/>
      <c r="MER214" s="92"/>
      <c r="MES214" s="92"/>
      <c r="MET214" s="92"/>
      <c r="MEU214" s="92"/>
      <c r="MEV214" s="92"/>
      <c r="MEW214" s="92"/>
      <c r="MEX214" s="92"/>
      <c r="MEY214" s="92"/>
      <c r="MEZ214" s="92"/>
      <c r="MFA214" s="92"/>
      <c r="MFB214" s="92"/>
      <c r="MFC214" s="92"/>
      <c r="MFD214" s="92"/>
      <c r="MFE214" s="92"/>
      <c r="MFF214" s="92"/>
      <c r="MFG214" s="92"/>
      <c r="MFH214" s="92"/>
      <c r="MFI214" s="92"/>
      <c r="MFJ214" s="92"/>
      <c r="MFK214" s="92"/>
      <c r="MFL214" s="92"/>
      <c r="MFM214" s="92"/>
      <c r="MFN214" s="92"/>
      <c r="MFO214" s="92"/>
      <c r="MFP214" s="92"/>
      <c r="MFQ214" s="92"/>
      <c r="MFR214" s="92"/>
      <c r="MFS214" s="92"/>
      <c r="MFT214" s="92"/>
      <c r="MFU214" s="92"/>
      <c r="MFV214" s="92"/>
      <c r="MFW214" s="92"/>
      <c r="MFX214" s="92"/>
      <c r="MFY214" s="92"/>
      <c r="MFZ214" s="92"/>
      <c r="MGA214" s="92"/>
      <c r="MGB214" s="92"/>
      <c r="MGC214" s="92"/>
      <c r="MGD214" s="92"/>
      <c r="MGE214" s="92"/>
      <c r="MGF214" s="92"/>
      <c r="MGG214" s="92"/>
      <c r="MGH214" s="92"/>
      <c r="MGI214" s="92"/>
      <c r="MGJ214" s="92"/>
      <c r="MGK214" s="92"/>
      <c r="MGL214" s="92"/>
      <c r="MGM214" s="92"/>
      <c r="MGN214" s="92"/>
      <c r="MGO214" s="92"/>
      <c r="MGP214" s="92"/>
      <c r="MGQ214" s="92"/>
      <c r="MGR214" s="92"/>
      <c r="MGS214" s="92"/>
      <c r="MGT214" s="92"/>
      <c r="MGU214" s="92"/>
      <c r="MGV214" s="92"/>
      <c r="MGW214" s="92"/>
      <c r="MGX214" s="92"/>
      <c r="MGY214" s="92"/>
      <c r="MGZ214" s="92"/>
      <c r="MHA214" s="92"/>
      <c r="MHB214" s="92"/>
      <c r="MHC214" s="92"/>
      <c r="MHD214" s="92"/>
      <c r="MHE214" s="92"/>
      <c r="MHF214" s="92"/>
      <c r="MHG214" s="92"/>
      <c r="MHH214" s="92"/>
      <c r="MHI214" s="92"/>
      <c r="MHJ214" s="92"/>
      <c r="MHK214" s="92"/>
      <c r="MHL214" s="92"/>
      <c r="MHM214" s="92"/>
      <c r="MHN214" s="92"/>
      <c r="MHO214" s="92"/>
      <c r="MHP214" s="92"/>
      <c r="MHQ214" s="92"/>
      <c r="MHR214" s="92"/>
      <c r="MHS214" s="92"/>
      <c r="MHT214" s="92"/>
      <c r="MHU214" s="92"/>
      <c r="MHV214" s="92"/>
      <c r="MHW214" s="92"/>
      <c r="MHX214" s="92"/>
      <c r="MHY214" s="92"/>
      <c r="MHZ214" s="92"/>
      <c r="MIA214" s="92"/>
      <c r="MIB214" s="92"/>
      <c r="MIC214" s="92"/>
      <c r="MID214" s="92"/>
      <c r="MIE214" s="92"/>
      <c r="MIF214" s="92"/>
      <c r="MIG214" s="92"/>
      <c r="MIH214" s="92"/>
      <c r="MII214" s="92"/>
      <c r="MIJ214" s="92"/>
      <c r="MIK214" s="92"/>
      <c r="MIL214" s="92"/>
      <c r="MIM214" s="92"/>
      <c r="MIN214" s="92"/>
      <c r="MIO214" s="92"/>
      <c r="MIP214" s="92"/>
      <c r="MIQ214" s="92"/>
      <c r="MIR214" s="92"/>
      <c r="MIS214" s="92"/>
      <c r="MIT214" s="92"/>
      <c r="MIU214" s="92"/>
      <c r="MIV214" s="92"/>
      <c r="MIW214" s="92"/>
      <c r="MIX214" s="92"/>
      <c r="MIY214" s="92"/>
      <c r="MIZ214" s="92"/>
      <c r="MJA214" s="92"/>
      <c r="MJB214" s="92"/>
      <c r="MJC214" s="92"/>
      <c r="MJD214" s="92"/>
      <c r="MJE214" s="92"/>
      <c r="MJF214" s="92"/>
      <c r="MJG214" s="92"/>
      <c r="MJH214" s="92"/>
      <c r="MJI214" s="92"/>
      <c r="MJJ214" s="92"/>
      <c r="MJK214" s="92"/>
      <c r="MJL214" s="92"/>
      <c r="MJM214" s="92"/>
      <c r="MJN214" s="92"/>
      <c r="MJO214" s="92"/>
      <c r="MJP214" s="92"/>
      <c r="MJQ214" s="92"/>
      <c r="MJR214" s="92"/>
      <c r="MJS214" s="92"/>
      <c r="MJT214" s="92"/>
      <c r="MJU214" s="92"/>
      <c r="MJV214" s="92"/>
      <c r="MJW214" s="92"/>
      <c r="MJX214" s="92"/>
      <c r="MJY214" s="92"/>
      <c r="MJZ214" s="92"/>
      <c r="MKA214" s="92"/>
      <c r="MKB214" s="92"/>
      <c r="MKC214" s="92"/>
      <c r="MKD214" s="92"/>
      <c r="MKE214" s="92"/>
      <c r="MKF214" s="92"/>
      <c r="MKG214" s="92"/>
      <c r="MKH214" s="92"/>
      <c r="MKI214" s="92"/>
      <c r="MKJ214" s="92"/>
      <c r="MKK214" s="92"/>
      <c r="MKL214" s="92"/>
      <c r="MKM214" s="92"/>
      <c r="MKN214" s="92"/>
      <c r="MKO214" s="92"/>
      <c r="MKP214" s="92"/>
      <c r="MKQ214" s="92"/>
      <c r="MKR214" s="92"/>
      <c r="MKS214" s="92"/>
      <c r="MKT214" s="92"/>
      <c r="MKU214" s="92"/>
      <c r="MKV214" s="92"/>
      <c r="MKW214" s="92"/>
      <c r="MKX214" s="92"/>
      <c r="MKY214" s="92"/>
      <c r="MKZ214" s="92"/>
      <c r="MLA214" s="92"/>
      <c r="MLB214" s="92"/>
      <c r="MLC214" s="92"/>
      <c r="MLD214" s="92"/>
      <c r="MLE214" s="92"/>
      <c r="MLF214" s="92"/>
      <c r="MLG214" s="92"/>
      <c r="MLH214" s="92"/>
      <c r="MLI214" s="92"/>
      <c r="MLJ214" s="92"/>
      <c r="MLK214" s="92"/>
      <c r="MLL214" s="92"/>
      <c r="MLM214" s="92"/>
      <c r="MLN214" s="92"/>
      <c r="MLO214" s="92"/>
      <c r="MLP214" s="92"/>
      <c r="MLQ214" s="92"/>
      <c r="MLR214" s="92"/>
      <c r="MLS214" s="92"/>
      <c r="MLT214" s="92"/>
      <c r="MLU214" s="92"/>
      <c r="MLV214" s="92"/>
      <c r="MLW214" s="92"/>
      <c r="MLX214" s="92"/>
      <c r="MLY214" s="92"/>
      <c r="MLZ214" s="92"/>
      <c r="MMA214" s="92"/>
      <c r="MMB214" s="92"/>
      <c r="MMC214" s="92"/>
      <c r="MMD214" s="92"/>
      <c r="MME214" s="92"/>
      <c r="MMF214" s="92"/>
      <c r="MMG214" s="92"/>
      <c r="MMH214" s="92"/>
      <c r="MMI214" s="92"/>
      <c r="MMJ214" s="92"/>
      <c r="MMK214" s="92"/>
      <c r="MML214" s="92"/>
      <c r="MMM214" s="92"/>
      <c r="MMN214" s="92"/>
      <c r="MMO214" s="92"/>
      <c r="MMP214" s="92"/>
      <c r="MMQ214" s="92"/>
      <c r="MMR214" s="92"/>
      <c r="MMS214" s="92"/>
      <c r="MMT214" s="92"/>
      <c r="MMU214" s="92"/>
      <c r="MMV214" s="92"/>
      <c r="MMW214" s="92"/>
      <c r="MMX214" s="92"/>
      <c r="MMY214" s="92"/>
      <c r="MMZ214" s="92"/>
      <c r="MNA214" s="92"/>
      <c r="MNB214" s="92"/>
      <c r="MNC214" s="92"/>
      <c r="MND214" s="92"/>
      <c r="MNE214" s="92"/>
      <c r="MNF214" s="92"/>
      <c r="MNG214" s="92"/>
      <c r="MNH214" s="92"/>
      <c r="MNI214" s="92"/>
      <c r="MNJ214" s="92"/>
      <c r="MNK214" s="92"/>
      <c r="MNL214" s="92"/>
      <c r="MNM214" s="92"/>
      <c r="MNN214" s="92"/>
      <c r="MNO214" s="92"/>
      <c r="MNP214" s="92"/>
      <c r="MNQ214" s="92"/>
      <c r="MNR214" s="92"/>
      <c r="MNS214" s="92"/>
      <c r="MNT214" s="92"/>
      <c r="MNU214" s="92"/>
      <c r="MNV214" s="92"/>
      <c r="MNW214" s="92"/>
      <c r="MNX214" s="92"/>
      <c r="MNY214" s="92"/>
      <c r="MNZ214" s="92"/>
      <c r="MOA214" s="92"/>
      <c r="MOB214" s="92"/>
      <c r="MOC214" s="92"/>
      <c r="MOD214" s="92"/>
      <c r="MOE214" s="92"/>
      <c r="MOF214" s="92"/>
      <c r="MOG214" s="92"/>
      <c r="MOH214" s="92"/>
      <c r="MOI214" s="92"/>
      <c r="MOJ214" s="92"/>
      <c r="MOK214" s="92"/>
      <c r="MOL214" s="92"/>
      <c r="MOM214" s="92"/>
      <c r="MON214" s="92"/>
      <c r="MOO214" s="92"/>
      <c r="MOP214" s="92"/>
      <c r="MOQ214" s="92"/>
      <c r="MOR214" s="92"/>
      <c r="MOS214" s="92"/>
      <c r="MOT214" s="92"/>
      <c r="MOU214" s="92"/>
      <c r="MOV214" s="92"/>
      <c r="MOW214" s="92"/>
      <c r="MOX214" s="92"/>
      <c r="MOY214" s="92"/>
      <c r="MOZ214" s="92"/>
      <c r="MPA214" s="92"/>
      <c r="MPB214" s="92"/>
      <c r="MPC214" s="92"/>
      <c r="MPD214" s="92"/>
      <c r="MPE214" s="92"/>
      <c r="MPF214" s="92"/>
      <c r="MPG214" s="92"/>
      <c r="MPH214" s="92"/>
      <c r="MPI214" s="92"/>
      <c r="MPJ214" s="92"/>
      <c r="MPK214" s="92"/>
      <c r="MPL214" s="92"/>
      <c r="MPM214" s="92"/>
      <c r="MPN214" s="92"/>
      <c r="MPO214" s="92"/>
      <c r="MPP214" s="92"/>
      <c r="MPQ214" s="92"/>
      <c r="MPR214" s="92"/>
      <c r="MPS214" s="92"/>
      <c r="MPT214" s="92"/>
      <c r="MPU214" s="92"/>
      <c r="MPV214" s="92"/>
      <c r="MPW214" s="92"/>
      <c r="MPX214" s="92"/>
      <c r="MPY214" s="92"/>
      <c r="MPZ214" s="92"/>
      <c r="MQA214" s="92"/>
      <c r="MQB214" s="92"/>
      <c r="MQC214" s="92"/>
      <c r="MQD214" s="92"/>
      <c r="MQE214" s="92"/>
      <c r="MQF214" s="92"/>
      <c r="MQG214" s="92"/>
      <c r="MQH214" s="92"/>
      <c r="MQI214" s="92"/>
      <c r="MQJ214" s="92"/>
      <c r="MQK214" s="92"/>
      <c r="MQL214" s="92"/>
      <c r="MQM214" s="92"/>
      <c r="MQN214" s="92"/>
      <c r="MQO214" s="92"/>
      <c r="MQP214" s="92"/>
      <c r="MQQ214" s="92"/>
      <c r="MQR214" s="92"/>
      <c r="MQS214" s="92"/>
      <c r="MQT214" s="92"/>
      <c r="MQU214" s="92"/>
      <c r="MQV214" s="92"/>
      <c r="MQW214" s="92"/>
      <c r="MQX214" s="92"/>
      <c r="MQY214" s="92"/>
      <c r="MQZ214" s="92"/>
      <c r="MRA214" s="92"/>
      <c r="MRB214" s="92"/>
      <c r="MRC214" s="92"/>
      <c r="MRD214" s="92"/>
      <c r="MRE214" s="92"/>
      <c r="MRF214" s="92"/>
      <c r="MRG214" s="92"/>
      <c r="MRH214" s="92"/>
      <c r="MRI214" s="92"/>
      <c r="MRJ214" s="92"/>
      <c r="MRK214" s="92"/>
      <c r="MRL214" s="92"/>
      <c r="MRM214" s="92"/>
      <c r="MRN214" s="92"/>
      <c r="MRO214" s="92"/>
      <c r="MRP214" s="92"/>
      <c r="MRQ214" s="92"/>
      <c r="MRR214" s="92"/>
      <c r="MRS214" s="92"/>
      <c r="MRT214" s="92"/>
      <c r="MRU214" s="92"/>
      <c r="MRV214" s="92"/>
      <c r="MRW214" s="92"/>
      <c r="MRX214" s="92"/>
      <c r="MRY214" s="92"/>
      <c r="MRZ214" s="92"/>
      <c r="MSA214" s="92"/>
      <c r="MSB214" s="92"/>
      <c r="MSC214" s="92"/>
      <c r="MSD214" s="92"/>
      <c r="MSE214" s="92"/>
      <c r="MSF214" s="92"/>
      <c r="MSG214" s="92"/>
      <c r="MSH214" s="92"/>
      <c r="MSI214" s="92"/>
      <c r="MSJ214" s="92"/>
      <c r="MSK214" s="92"/>
      <c r="MSL214" s="92"/>
      <c r="MSM214" s="92"/>
      <c r="MSN214" s="92"/>
      <c r="MSO214" s="92"/>
      <c r="MSP214" s="92"/>
      <c r="MSQ214" s="92"/>
      <c r="MSR214" s="92"/>
      <c r="MSS214" s="92"/>
      <c r="MST214" s="92"/>
      <c r="MSU214" s="92"/>
      <c r="MSV214" s="92"/>
      <c r="MSW214" s="92"/>
      <c r="MSX214" s="92"/>
      <c r="MSY214" s="92"/>
      <c r="MSZ214" s="92"/>
      <c r="MTA214" s="92"/>
      <c r="MTB214" s="92"/>
      <c r="MTC214" s="92"/>
      <c r="MTD214" s="92"/>
      <c r="MTE214" s="92"/>
      <c r="MTF214" s="92"/>
      <c r="MTG214" s="92"/>
      <c r="MTH214" s="92"/>
      <c r="MTI214" s="92"/>
      <c r="MTJ214" s="92"/>
      <c r="MTK214" s="92"/>
      <c r="MTL214" s="92"/>
      <c r="MTM214" s="92"/>
      <c r="MTN214" s="92"/>
      <c r="MTO214" s="92"/>
      <c r="MTP214" s="92"/>
      <c r="MTQ214" s="92"/>
      <c r="MTR214" s="92"/>
      <c r="MTS214" s="92"/>
      <c r="MTT214" s="92"/>
      <c r="MTU214" s="92"/>
      <c r="MTV214" s="92"/>
      <c r="MTW214" s="92"/>
      <c r="MTX214" s="92"/>
      <c r="MTY214" s="92"/>
      <c r="MTZ214" s="92"/>
      <c r="MUA214" s="92"/>
      <c r="MUB214" s="92"/>
      <c r="MUC214" s="92"/>
      <c r="MUD214" s="92"/>
      <c r="MUE214" s="92"/>
      <c r="MUF214" s="92"/>
      <c r="MUG214" s="92"/>
      <c r="MUH214" s="92"/>
      <c r="MUI214" s="92"/>
      <c r="MUJ214" s="92"/>
      <c r="MUK214" s="92"/>
      <c r="MUL214" s="92"/>
      <c r="MUM214" s="92"/>
      <c r="MUN214" s="92"/>
      <c r="MUO214" s="92"/>
      <c r="MUP214" s="92"/>
      <c r="MUQ214" s="92"/>
      <c r="MUR214" s="92"/>
      <c r="MUS214" s="92"/>
      <c r="MUT214" s="92"/>
      <c r="MUU214" s="92"/>
      <c r="MUV214" s="92"/>
      <c r="MUW214" s="92"/>
      <c r="MUX214" s="92"/>
      <c r="MUY214" s="92"/>
      <c r="MUZ214" s="92"/>
      <c r="MVA214" s="92"/>
      <c r="MVB214" s="92"/>
      <c r="MVC214" s="92"/>
      <c r="MVD214" s="92"/>
      <c r="MVE214" s="92"/>
      <c r="MVF214" s="92"/>
      <c r="MVG214" s="92"/>
      <c r="MVH214" s="92"/>
      <c r="MVI214" s="92"/>
      <c r="MVJ214" s="92"/>
      <c r="MVK214" s="92"/>
      <c r="MVL214" s="92"/>
      <c r="MVM214" s="92"/>
      <c r="MVN214" s="92"/>
      <c r="MVO214" s="92"/>
      <c r="MVP214" s="92"/>
      <c r="MVQ214" s="92"/>
      <c r="MVR214" s="92"/>
      <c r="MVS214" s="92"/>
      <c r="MVT214" s="92"/>
      <c r="MVU214" s="92"/>
      <c r="MVV214" s="92"/>
      <c r="MVW214" s="92"/>
      <c r="MVX214" s="92"/>
      <c r="MVY214" s="92"/>
      <c r="MVZ214" s="92"/>
      <c r="MWA214" s="92"/>
      <c r="MWB214" s="92"/>
      <c r="MWC214" s="92"/>
      <c r="MWD214" s="92"/>
      <c r="MWE214" s="92"/>
      <c r="MWF214" s="92"/>
      <c r="MWG214" s="92"/>
      <c r="MWH214" s="92"/>
      <c r="MWI214" s="92"/>
      <c r="MWJ214" s="92"/>
      <c r="MWK214" s="92"/>
      <c r="MWL214" s="92"/>
      <c r="MWM214" s="92"/>
      <c r="MWN214" s="92"/>
      <c r="MWO214" s="92"/>
      <c r="MWP214" s="92"/>
      <c r="MWQ214" s="92"/>
      <c r="MWR214" s="92"/>
      <c r="MWS214" s="92"/>
      <c r="MWT214" s="92"/>
      <c r="MWU214" s="92"/>
      <c r="MWV214" s="92"/>
      <c r="MWW214" s="92"/>
      <c r="MWX214" s="92"/>
      <c r="MWY214" s="92"/>
      <c r="MWZ214" s="92"/>
      <c r="MXA214" s="92"/>
      <c r="MXB214" s="92"/>
      <c r="MXC214" s="92"/>
      <c r="MXD214" s="92"/>
      <c r="MXE214" s="92"/>
      <c r="MXF214" s="92"/>
      <c r="MXG214" s="92"/>
      <c r="MXH214" s="92"/>
      <c r="MXI214" s="92"/>
      <c r="MXJ214" s="92"/>
      <c r="MXK214" s="92"/>
      <c r="MXL214" s="92"/>
      <c r="MXM214" s="92"/>
      <c r="MXN214" s="92"/>
      <c r="MXO214" s="92"/>
      <c r="MXP214" s="92"/>
      <c r="MXQ214" s="92"/>
      <c r="MXR214" s="92"/>
      <c r="MXS214" s="92"/>
      <c r="MXT214" s="92"/>
      <c r="MXU214" s="92"/>
      <c r="MXV214" s="92"/>
      <c r="MXW214" s="92"/>
      <c r="MXX214" s="92"/>
      <c r="MXY214" s="92"/>
      <c r="MXZ214" s="92"/>
      <c r="MYA214" s="92"/>
      <c r="MYB214" s="92"/>
      <c r="MYC214" s="92"/>
      <c r="MYD214" s="92"/>
      <c r="MYE214" s="92"/>
      <c r="MYF214" s="92"/>
      <c r="MYG214" s="92"/>
      <c r="MYH214" s="92"/>
      <c r="MYI214" s="92"/>
      <c r="MYJ214" s="92"/>
      <c r="MYK214" s="92"/>
      <c r="MYL214" s="92"/>
      <c r="MYM214" s="92"/>
      <c r="MYN214" s="92"/>
      <c r="MYO214" s="92"/>
      <c r="MYP214" s="92"/>
      <c r="MYQ214" s="92"/>
      <c r="MYR214" s="92"/>
      <c r="MYS214" s="92"/>
      <c r="MYT214" s="92"/>
      <c r="MYU214" s="92"/>
      <c r="MYV214" s="92"/>
      <c r="MYW214" s="92"/>
      <c r="MYX214" s="92"/>
      <c r="MYY214" s="92"/>
      <c r="MYZ214" s="92"/>
      <c r="MZA214" s="92"/>
      <c r="MZB214" s="92"/>
      <c r="MZC214" s="92"/>
      <c r="MZD214" s="92"/>
      <c r="MZE214" s="92"/>
      <c r="MZF214" s="92"/>
      <c r="MZG214" s="92"/>
      <c r="MZH214" s="92"/>
      <c r="MZI214" s="92"/>
      <c r="MZJ214" s="92"/>
      <c r="MZK214" s="92"/>
      <c r="MZL214" s="92"/>
      <c r="MZM214" s="92"/>
      <c r="MZN214" s="92"/>
      <c r="MZO214" s="92"/>
      <c r="MZP214" s="92"/>
      <c r="MZQ214" s="92"/>
      <c r="MZR214" s="92"/>
      <c r="MZS214" s="92"/>
      <c r="MZT214" s="92"/>
      <c r="MZU214" s="92"/>
      <c r="MZV214" s="92"/>
      <c r="MZW214" s="92"/>
      <c r="MZX214" s="92"/>
      <c r="MZY214" s="92"/>
      <c r="MZZ214" s="92"/>
      <c r="NAA214" s="92"/>
      <c r="NAB214" s="92"/>
      <c r="NAC214" s="92"/>
      <c r="NAD214" s="92"/>
      <c r="NAE214" s="92"/>
      <c r="NAF214" s="92"/>
      <c r="NAG214" s="92"/>
      <c r="NAH214" s="92"/>
      <c r="NAI214" s="92"/>
      <c r="NAJ214" s="92"/>
      <c r="NAK214" s="92"/>
      <c r="NAL214" s="92"/>
      <c r="NAM214" s="92"/>
      <c r="NAN214" s="92"/>
      <c r="NAO214" s="92"/>
      <c r="NAP214" s="92"/>
      <c r="NAQ214" s="92"/>
      <c r="NAR214" s="92"/>
      <c r="NAS214" s="92"/>
      <c r="NAT214" s="92"/>
      <c r="NAU214" s="92"/>
      <c r="NAV214" s="92"/>
      <c r="NAW214" s="92"/>
      <c r="NAX214" s="92"/>
      <c r="NAY214" s="92"/>
      <c r="NAZ214" s="92"/>
      <c r="NBA214" s="92"/>
      <c r="NBB214" s="92"/>
      <c r="NBC214" s="92"/>
      <c r="NBD214" s="92"/>
      <c r="NBE214" s="92"/>
      <c r="NBF214" s="92"/>
      <c r="NBG214" s="92"/>
      <c r="NBH214" s="92"/>
      <c r="NBI214" s="92"/>
      <c r="NBJ214" s="92"/>
      <c r="NBK214" s="92"/>
      <c r="NBL214" s="92"/>
      <c r="NBM214" s="92"/>
      <c r="NBN214" s="92"/>
      <c r="NBO214" s="92"/>
      <c r="NBP214" s="92"/>
      <c r="NBQ214" s="92"/>
      <c r="NBR214" s="92"/>
      <c r="NBS214" s="92"/>
      <c r="NBT214" s="92"/>
      <c r="NBU214" s="92"/>
      <c r="NBV214" s="92"/>
      <c r="NBW214" s="92"/>
      <c r="NBX214" s="92"/>
      <c r="NBY214" s="92"/>
      <c r="NBZ214" s="92"/>
      <c r="NCA214" s="92"/>
      <c r="NCB214" s="92"/>
      <c r="NCC214" s="92"/>
      <c r="NCD214" s="92"/>
      <c r="NCE214" s="92"/>
      <c r="NCF214" s="92"/>
      <c r="NCG214" s="92"/>
      <c r="NCH214" s="92"/>
      <c r="NCI214" s="92"/>
      <c r="NCJ214" s="92"/>
      <c r="NCK214" s="92"/>
      <c r="NCL214" s="92"/>
      <c r="NCM214" s="92"/>
      <c r="NCN214" s="92"/>
      <c r="NCO214" s="92"/>
      <c r="NCP214" s="92"/>
      <c r="NCQ214" s="92"/>
      <c r="NCR214" s="92"/>
      <c r="NCS214" s="92"/>
      <c r="NCT214" s="92"/>
      <c r="NCU214" s="92"/>
      <c r="NCV214" s="92"/>
      <c r="NCW214" s="92"/>
      <c r="NCX214" s="92"/>
      <c r="NCY214" s="92"/>
      <c r="NCZ214" s="92"/>
      <c r="NDA214" s="92"/>
      <c r="NDB214" s="92"/>
      <c r="NDC214" s="92"/>
      <c r="NDD214" s="92"/>
      <c r="NDE214" s="92"/>
      <c r="NDF214" s="92"/>
      <c r="NDG214" s="92"/>
      <c r="NDH214" s="92"/>
      <c r="NDI214" s="92"/>
      <c r="NDJ214" s="92"/>
      <c r="NDK214" s="92"/>
      <c r="NDL214" s="92"/>
      <c r="NDM214" s="92"/>
      <c r="NDN214" s="92"/>
      <c r="NDO214" s="92"/>
      <c r="NDP214" s="92"/>
      <c r="NDQ214" s="92"/>
      <c r="NDR214" s="92"/>
      <c r="NDS214" s="92"/>
      <c r="NDT214" s="92"/>
      <c r="NDU214" s="92"/>
      <c r="NDV214" s="92"/>
      <c r="NDW214" s="92"/>
      <c r="NDX214" s="92"/>
      <c r="NDY214" s="92"/>
      <c r="NDZ214" s="92"/>
      <c r="NEA214" s="92"/>
      <c r="NEB214" s="92"/>
      <c r="NEC214" s="92"/>
      <c r="NED214" s="92"/>
      <c r="NEE214" s="92"/>
      <c r="NEF214" s="92"/>
      <c r="NEG214" s="92"/>
      <c r="NEH214" s="92"/>
      <c r="NEI214" s="92"/>
      <c r="NEJ214" s="92"/>
      <c r="NEK214" s="92"/>
      <c r="NEL214" s="92"/>
      <c r="NEM214" s="92"/>
      <c r="NEN214" s="92"/>
      <c r="NEO214" s="92"/>
      <c r="NEP214" s="92"/>
      <c r="NEQ214" s="92"/>
      <c r="NER214" s="92"/>
      <c r="NES214" s="92"/>
      <c r="NET214" s="92"/>
      <c r="NEU214" s="92"/>
      <c r="NEV214" s="92"/>
      <c r="NEW214" s="92"/>
      <c r="NEX214" s="92"/>
      <c r="NEY214" s="92"/>
      <c r="NEZ214" s="92"/>
      <c r="NFA214" s="92"/>
      <c r="NFB214" s="92"/>
      <c r="NFC214" s="92"/>
      <c r="NFD214" s="92"/>
      <c r="NFE214" s="92"/>
      <c r="NFF214" s="92"/>
      <c r="NFG214" s="92"/>
      <c r="NFH214" s="92"/>
      <c r="NFI214" s="92"/>
      <c r="NFJ214" s="92"/>
      <c r="NFK214" s="92"/>
      <c r="NFL214" s="92"/>
      <c r="NFM214" s="92"/>
      <c r="NFN214" s="92"/>
      <c r="NFO214" s="92"/>
      <c r="NFP214" s="92"/>
      <c r="NFQ214" s="92"/>
      <c r="NFR214" s="92"/>
      <c r="NFS214" s="92"/>
      <c r="NFT214" s="92"/>
      <c r="NFU214" s="92"/>
      <c r="NFV214" s="92"/>
      <c r="NFW214" s="92"/>
      <c r="NFX214" s="92"/>
      <c r="NFY214" s="92"/>
      <c r="NFZ214" s="92"/>
      <c r="NGA214" s="92"/>
      <c r="NGB214" s="92"/>
      <c r="NGC214" s="92"/>
      <c r="NGD214" s="92"/>
      <c r="NGE214" s="92"/>
      <c r="NGF214" s="92"/>
      <c r="NGG214" s="92"/>
      <c r="NGH214" s="92"/>
      <c r="NGI214" s="92"/>
      <c r="NGJ214" s="92"/>
      <c r="NGK214" s="92"/>
      <c r="NGL214" s="92"/>
      <c r="NGM214" s="92"/>
      <c r="NGN214" s="92"/>
      <c r="NGO214" s="92"/>
      <c r="NGP214" s="92"/>
      <c r="NGQ214" s="92"/>
      <c r="NGR214" s="92"/>
      <c r="NGS214" s="92"/>
      <c r="NGT214" s="92"/>
      <c r="NGU214" s="92"/>
      <c r="NGV214" s="92"/>
      <c r="NGW214" s="92"/>
      <c r="NGX214" s="92"/>
      <c r="NGY214" s="92"/>
      <c r="NGZ214" s="92"/>
      <c r="NHA214" s="92"/>
      <c r="NHB214" s="92"/>
      <c r="NHC214" s="92"/>
      <c r="NHD214" s="92"/>
      <c r="NHE214" s="92"/>
      <c r="NHF214" s="92"/>
      <c r="NHG214" s="92"/>
      <c r="NHH214" s="92"/>
      <c r="NHI214" s="92"/>
      <c r="NHJ214" s="92"/>
      <c r="NHK214" s="92"/>
      <c r="NHL214" s="92"/>
      <c r="NHM214" s="92"/>
      <c r="NHN214" s="92"/>
      <c r="NHO214" s="92"/>
      <c r="NHP214" s="92"/>
      <c r="NHQ214" s="92"/>
      <c r="NHR214" s="92"/>
      <c r="NHS214" s="92"/>
      <c r="NHT214" s="92"/>
      <c r="NHU214" s="92"/>
      <c r="NHV214" s="92"/>
      <c r="NHW214" s="92"/>
      <c r="NHX214" s="92"/>
      <c r="NHY214" s="92"/>
      <c r="NHZ214" s="92"/>
      <c r="NIA214" s="92"/>
      <c r="NIB214" s="92"/>
      <c r="NIC214" s="92"/>
      <c r="NID214" s="92"/>
      <c r="NIE214" s="92"/>
      <c r="NIF214" s="92"/>
      <c r="NIG214" s="92"/>
      <c r="NIH214" s="92"/>
      <c r="NII214" s="92"/>
      <c r="NIJ214" s="92"/>
      <c r="NIK214" s="92"/>
      <c r="NIL214" s="92"/>
      <c r="NIM214" s="92"/>
      <c r="NIN214" s="92"/>
      <c r="NIO214" s="92"/>
      <c r="NIP214" s="92"/>
      <c r="NIQ214" s="92"/>
      <c r="NIR214" s="92"/>
      <c r="NIS214" s="92"/>
      <c r="NIT214" s="92"/>
      <c r="NIU214" s="92"/>
      <c r="NIV214" s="92"/>
      <c r="NIW214" s="92"/>
      <c r="NIX214" s="92"/>
      <c r="NIY214" s="92"/>
      <c r="NIZ214" s="92"/>
      <c r="NJA214" s="92"/>
      <c r="NJB214" s="92"/>
      <c r="NJC214" s="92"/>
      <c r="NJD214" s="92"/>
      <c r="NJE214" s="92"/>
      <c r="NJF214" s="92"/>
      <c r="NJG214" s="92"/>
      <c r="NJH214" s="92"/>
      <c r="NJI214" s="92"/>
      <c r="NJJ214" s="92"/>
      <c r="NJK214" s="92"/>
      <c r="NJL214" s="92"/>
      <c r="NJM214" s="92"/>
      <c r="NJN214" s="92"/>
      <c r="NJO214" s="92"/>
      <c r="NJP214" s="92"/>
      <c r="NJQ214" s="92"/>
      <c r="NJR214" s="92"/>
      <c r="NJS214" s="92"/>
      <c r="NJT214" s="92"/>
      <c r="NJU214" s="92"/>
      <c r="NJV214" s="92"/>
      <c r="NJW214" s="92"/>
      <c r="NJX214" s="92"/>
      <c r="NJY214" s="92"/>
      <c r="NJZ214" s="92"/>
      <c r="NKA214" s="92"/>
      <c r="NKB214" s="92"/>
      <c r="NKC214" s="92"/>
      <c r="NKD214" s="92"/>
      <c r="NKE214" s="92"/>
      <c r="NKF214" s="92"/>
      <c r="NKG214" s="92"/>
      <c r="NKH214" s="92"/>
      <c r="NKI214" s="92"/>
      <c r="NKJ214" s="92"/>
      <c r="NKK214" s="92"/>
      <c r="NKL214" s="92"/>
      <c r="NKM214" s="92"/>
      <c r="NKN214" s="92"/>
      <c r="NKO214" s="92"/>
      <c r="NKP214" s="92"/>
      <c r="NKQ214" s="92"/>
      <c r="NKR214" s="92"/>
      <c r="NKS214" s="92"/>
      <c r="NKT214" s="92"/>
      <c r="NKU214" s="92"/>
      <c r="NKV214" s="92"/>
      <c r="NKW214" s="92"/>
      <c r="NKX214" s="92"/>
      <c r="NKY214" s="92"/>
      <c r="NKZ214" s="92"/>
      <c r="NLA214" s="92"/>
      <c r="NLB214" s="92"/>
      <c r="NLC214" s="92"/>
      <c r="NLD214" s="92"/>
      <c r="NLE214" s="92"/>
      <c r="NLF214" s="92"/>
      <c r="NLG214" s="92"/>
      <c r="NLH214" s="92"/>
      <c r="NLI214" s="92"/>
      <c r="NLJ214" s="92"/>
      <c r="NLK214" s="92"/>
      <c r="NLL214" s="92"/>
      <c r="NLM214" s="92"/>
      <c r="NLN214" s="92"/>
      <c r="NLO214" s="92"/>
      <c r="NLP214" s="92"/>
      <c r="NLQ214" s="92"/>
      <c r="NLR214" s="92"/>
      <c r="NLS214" s="92"/>
      <c r="NLT214" s="92"/>
      <c r="NLU214" s="92"/>
      <c r="NLV214" s="92"/>
      <c r="NLW214" s="92"/>
      <c r="NLX214" s="92"/>
      <c r="NLY214" s="92"/>
      <c r="NLZ214" s="92"/>
      <c r="NMA214" s="92"/>
      <c r="NMB214" s="92"/>
      <c r="NMC214" s="92"/>
      <c r="NMD214" s="92"/>
      <c r="NME214" s="92"/>
      <c r="NMF214" s="92"/>
      <c r="NMG214" s="92"/>
      <c r="NMH214" s="92"/>
      <c r="NMI214" s="92"/>
      <c r="NMJ214" s="92"/>
      <c r="NMK214" s="92"/>
      <c r="NML214" s="92"/>
      <c r="NMM214" s="92"/>
      <c r="NMN214" s="92"/>
      <c r="NMO214" s="92"/>
      <c r="NMP214" s="92"/>
      <c r="NMQ214" s="92"/>
      <c r="NMR214" s="92"/>
      <c r="NMS214" s="92"/>
      <c r="NMT214" s="92"/>
      <c r="NMU214" s="92"/>
      <c r="NMV214" s="92"/>
      <c r="NMW214" s="92"/>
      <c r="NMX214" s="92"/>
      <c r="NMY214" s="92"/>
      <c r="NMZ214" s="92"/>
      <c r="NNA214" s="92"/>
      <c r="NNB214" s="92"/>
      <c r="NNC214" s="92"/>
      <c r="NND214" s="92"/>
      <c r="NNE214" s="92"/>
      <c r="NNF214" s="92"/>
      <c r="NNG214" s="92"/>
      <c r="NNH214" s="92"/>
      <c r="NNI214" s="92"/>
      <c r="NNJ214" s="92"/>
      <c r="NNK214" s="92"/>
      <c r="NNL214" s="92"/>
      <c r="NNM214" s="92"/>
      <c r="NNN214" s="92"/>
      <c r="NNO214" s="92"/>
      <c r="NNP214" s="92"/>
      <c r="NNQ214" s="92"/>
      <c r="NNR214" s="92"/>
      <c r="NNS214" s="92"/>
      <c r="NNT214" s="92"/>
      <c r="NNU214" s="92"/>
      <c r="NNV214" s="92"/>
      <c r="NNW214" s="92"/>
      <c r="NNX214" s="92"/>
      <c r="NNY214" s="92"/>
      <c r="NNZ214" s="92"/>
      <c r="NOA214" s="92"/>
      <c r="NOB214" s="92"/>
      <c r="NOC214" s="92"/>
      <c r="NOD214" s="92"/>
      <c r="NOE214" s="92"/>
      <c r="NOF214" s="92"/>
      <c r="NOG214" s="92"/>
      <c r="NOH214" s="92"/>
      <c r="NOI214" s="92"/>
      <c r="NOJ214" s="92"/>
      <c r="NOK214" s="92"/>
      <c r="NOL214" s="92"/>
      <c r="NOM214" s="92"/>
      <c r="NON214" s="92"/>
      <c r="NOO214" s="92"/>
      <c r="NOP214" s="92"/>
      <c r="NOQ214" s="92"/>
      <c r="NOR214" s="92"/>
      <c r="NOS214" s="92"/>
      <c r="NOT214" s="92"/>
      <c r="NOU214" s="92"/>
      <c r="NOV214" s="92"/>
      <c r="NOW214" s="92"/>
      <c r="NOX214" s="92"/>
      <c r="NOY214" s="92"/>
      <c r="NOZ214" s="92"/>
      <c r="NPA214" s="92"/>
      <c r="NPB214" s="92"/>
      <c r="NPC214" s="92"/>
      <c r="NPD214" s="92"/>
      <c r="NPE214" s="92"/>
      <c r="NPF214" s="92"/>
      <c r="NPG214" s="92"/>
      <c r="NPH214" s="92"/>
      <c r="NPI214" s="92"/>
      <c r="NPJ214" s="92"/>
      <c r="NPK214" s="92"/>
      <c r="NPL214" s="92"/>
      <c r="NPM214" s="92"/>
      <c r="NPN214" s="92"/>
      <c r="NPO214" s="92"/>
      <c r="NPP214" s="92"/>
      <c r="NPQ214" s="92"/>
      <c r="NPR214" s="92"/>
      <c r="NPS214" s="92"/>
      <c r="NPT214" s="92"/>
      <c r="NPU214" s="92"/>
      <c r="NPV214" s="92"/>
      <c r="NPW214" s="92"/>
      <c r="NPX214" s="92"/>
      <c r="NPY214" s="92"/>
      <c r="NPZ214" s="92"/>
      <c r="NQA214" s="92"/>
      <c r="NQB214" s="92"/>
      <c r="NQC214" s="92"/>
      <c r="NQD214" s="92"/>
      <c r="NQE214" s="92"/>
      <c r="NQF214" s="92"/>
      <c r="NQG214" s="92"/>
      <c r="NQH214" s="92"/>
      <c r="NQI214" s="92"/>
      <c r="NQJ214" s="92"/>
      <c r="NQK214" s="92"/>
      <c r="NQL214" s="92"/>
      <c r="NQM214" s="92"/>
      <c r="NQN214" s="92"/>
      <c r="NQO214" s="92"/>
      <c r="NQP214" s="92"/>
      <c r="NQQ214" s="92"/>
      <c r="NQR214" s="92"/>
      <c r="NQS214" s="92"/>
      <c r="NQT214" s="92"/>
      <c r="NQU214" s="92"/>
      <c r="NQV214" s="92"/>
      <c r="NQW214" s="92"/>
      <c r="NQX214" s="92"/>
      <c r="NQY214" s="92"/>
      <c r="NQZ214" s="92"/>
      <c r="NRA214" s="92"/>
      <c r="NRB214" s="92"/>
      <c r="NRC214" s="92"/>
      <c r="NRD214" s="92"/>
      <c r="NRE214" s="92"/>
      <c r="NRF214" s="92"/>
      <c r="NRG214" s="92"/>
      <c r="NRH214" s="92"/>
      <c r="NRI214" s="92"/>
      <c r="NRJ214" s="92"/>
      <c r="NRK214" s="92"/>
      <c r="NRL214" s="92"/>
      <c r="NRM214" s="92"/>
      <c r="NRN214" s="92"/>
      <c r="NRO214" s="92"/>
      <c r="NRP214" s="92"/>
      <c r="NRQ214" s="92"/>
      <c r="NRR214" s="92"/>
      <c r="NRS214" s="92"/>
      <c r="NRT214" s="92"/>
      <c r="NRU214" s="92"/>
      <c r="NRV214" s="92"/>
      <c r="NRW214" s="92"/>
      <c r="NRX214" s="92"/>
      <c r="NRY214" s="92"/>
      <c r="NRZ214" s="92"/>
      <c r="NSA214" s="92"/>
      <c r="NSB214" s="92"/>
      <c r="NSC214" s="92"/>
      <c r="NSD214" s="92"/>
      <c r="NSE214" s="92"/>
      <c r="NSF214" s="92"/>
      <c r="NSG214" s="92"/>
      <c r="NSH214" s="92"/>
      <c r="NSI214" s="92"/>
      <c r="NSJ214" s="92"/>
      <c r="NSK214" s="92"/>
      <c r="NSL214" s="92"/>
      <c r="NSM214" s="92"/>
      <c r="NSN214" s="92"/>
      <c r="NSO214" s="92"/>
      <c r="NSP214" s="92"/>
      <c r="NSQ214" s="92"/>
      <c r="NSR214" s="92"/>
      <c r="NSS214" s="92"/>
      <c r="NST214" s="92"/>
      <c r="NSU214" s="92"/>
      <c r="NSV214" s="92"/>
      <c r="NSW214" s="92"/>
      <c r="NSX214" s="92"/>
      <c r="NSY214" s="92"/>
      <c r="NSZ214" s="92"/>
      <c r="NTA214" s="92"/>
      <c r="NTB214" s="92"/>
      <c r="NTC214" s="92"/>
      <c r="NTD214" s="92"/>
      <c r="NTE214" s="92"/>
      <c r="NTF214" s="92"/>
      <c r="NTG214" s="92"/>
      <c r="NTH214" s="92"/>
      <c r="NTI214" s="92"/>
      <c r="NTJ214" s="92"/>
      <c r="NTK214" s="92"/>
      <c r="NTL214" s="92"/>
      <c r="NTM214" s="92"/>
      <c r="NTN214" s="92"/>
      <c r="NTO214" s="92"/>
      <c r="NTP214" s="92"/>
      <c r="NTQ214" s="92"/>
      <c r="NTR214" s="92"/>
      <c r="NTS214" s="92"/>
      <c r="NTT214" s="92"/>
      <c r="NTU214" s="92"/>
      <c r="NTV214" s="92"/>
      <c r="NTW214" s="92"/>
      <c r="NTX214" s="92"/>
      <c r="NTY214" s="92"/>
      <c r="NTZ214" s="92"/>
      <c r="NUA214" s="92"/>
      <c r="NUB214" s="92"/>
      <c r="NUC214" s="92"/>
      <c r="NUD214" s="92"/>
      <c r="NUE214" s="92"/>
      <c r="NUF214" s="92"/>
      <c r="NUG214" s="92"/>
      <c r="NUH214" s="92"/>
      <c r="NUI214" s="92"/>
      <c r="NUJ214" s="92"/>
      <c r="NUK214" s="92"/>
      <c r="NUL214" s="92"/>
      <c r="NUM214" s="92"/>
      <c r="NUN214" s="92"/>
      <c r="NUO214" s="92"/>
      <c r="NUP214" s="92"/>
      <c r="NUQ214" s="92"/>
      <c r="NUR214" s="92"/>
      <c r="NUS214" s="92"/>
      <c r="NUT214" s="92"/>
      <c r="NUU214" s="92"/>
      <c r="NUV214" s="92"/>
      <c r="NUW214" s="92"/>
      <c r="NUX214" s="92"/>
      <c r="NUY214" s="92"/>
      <c r="NUZ214" s="92"/>
      <c r="NVA214" s="92"/>
      <c r="NVB214" s="92"/>
      <c r="NVC214" s="92"/>
      <c r="NVD214" s="92"/>
      <c r="NVE214" s="92"/>
      <c r="NVF214" s="92"/>
      <c r="NVG214" s="92"/>
      <c r="NVH214" s="92"/>
      <c r="NVI214" s="92"/>
      <c r="NVJ214" s="92"/>
      <c r="NVK214" s="92"/>
      <c r="NVL214" s="92"/>
      <c r="NVM214" s="92"/>
      <c r="NVN214" s="92"/>
      <c r="NVO214" s="92"/>
      <c r="NVP214" s="92"/>
      <c r="NVQ214" s="92"/>
      <c r="NVR214" s="92"/>
      <c r="NVS214" s="92"/>
      <c r="NVT214" s="92"/>
      <c r="NVU214" s="92"/>
      <c r="NVV214" s="92"/>
      <c r="NVW214" s="92"/>
      <c r="NVX214" s="92"/>
      <c r="NVY214" s="92"/>
      <c r="NVZ214" s="92"/>
      <c r="NWA214" s="92"/>
      <c r="NWB214" s="92"/>
      <c r="NWC214" s="92"/>
      <c r="NWD214" s="92"/>
      <c r="NWE214" s="92"/>
      <c r="NWF214" s="92"/>
      <c r="NWG214" s="92"/>
      <c r="NWH214" s="92"/>
      <c r="NWI214" s="92"/>
      <c r="NWJ214" s="92"/>
      <c r="NWK214" s="92"/>
      <c r="NWL214" s="92"/>
      <c r="NWM214" s="92"/>
      <c r="NWN214" s="92"/>
      <c r="NWO214" s="92"/>
      <c r="NWP214" s="92"/>
      <c r="NWQ214" s="92"/>
      <c r="NWR214" s="92"/>
      <c r="NWS214" s="92"/>
      <c r="NWT214" s="92"/>
      <c r="NWU214" s="92"/>
      <c r="NWV214" s="92"/>
      <c r="NWW214" s="92"/>
      <c r="NWX214" s="92"/>
      <c r="NWY214" s="92"/>
      <c r="NWZ214" s="92"/>
      <c r="NXA214" s="92"/>
      <c r="NXB214" s="92"/>
      <c r="NXC214" s="92"/>
      <c r="NXD214" s="92"/>
      <c r="NXE214" s="92"/>
      <c r="NXF214" s="92"/>
      <c r="NXG214" s="92"/>
      <c r="NXH214" s="92"/>
      <c r="NXI214" s="92"/>
      <c r="NXJ214" s="92"/>
      <c r="NXK214" s="92"/>
      <c r="NXL214" s="92"/>
      <c r="NXM214" s="92"/>
      <c r="NXN214" s="92"/>
      <c r="NXO214" s="92"/>
      <c r="NXP214" s="92"/>
      <c r="NXQ214" s="92"/>
      <c r="NXR214" s="92"/>
      <c r="NXS214" s="92"/>
      <c r="NXT214" s="92"/>
      <c r="NXU214" s="92"/>
      <c r="NXV214" s="92"/>
      <c r="NXW214" s="92"/>
      <c r="NXX214" s="92"/>
      <c r="NXY214" s="92"/>
      <c r="NXZ214" s="92"/>
      <c r="NYA214" s="92"/>
      <c r="NYB214" s="92"/>
      <c r="NYC214" s="92"/>
      <c r="NYD214" s="92"/>
      <c r="NYE214" s="92"/>
      <c r="NYF214" s="92"/>
      <c r="NYG214" s="92"/>
      <c r="NYH214" s="92"/>
      <c r="NYI214" s="92"/>
      <c r="NYJ214" s="92"/>
      <c r="NYK214" s="92"/>
      <c r="NYL214" s="92"/>
      <c r="NYM214" s="92"/>
      <c r="NYN214" s="92"/>
      <c r="NYO214" s="92"/>
      <c r="NYP214" s="92"/>
      <c r="NYQ214" s="92"/>
      <c r="NYR214" s="92"/>
      <c r="NYS214" s="92"/>
      <c r="NYT214" s="92"/>
      <c r="NYU214" s="92"/>
      <c r="NYV214" s="92"/>
      <c r="NYW214" s="92"/>
      <c r="NYX214" s="92"/>
      <c r="NYY214" s="92"/>
      <c r="NYZ214" s="92"/>
      <c r="NZA214" s="92"/>
      <c r="NZB214" s="92"/>
      <c r="NZC214" s="92"/>
      <c r="NZD214" s="92"/>
      <c r="NZE214" s="92"/>
      <c r="NZF214" s="92"/>
      <c r="NZG214" s="92"/>
      <c r="NZH214" s="92"/>
      <c r="NZI214" s="92"/>
      <c r="NZJ214" s="92"/>
      <c r="NZK214" s="92"/>
      <c r="NZL214" s="92"/>
      <c r="NZM214" s="92"/>
      <c r="NZN214" s="92"/>
      <c r="NZO214" s="92"/>
      <c r="NZP214" s="92"/>
      <c r="NZQ214" s="92"/>
      <c r="NZR214" s="92"/>
      <c r="NZS214" s="92"/>
      <c r="NZT214" s="92"/>
      <c r="NZU214" s="92"/>
      <c r="NZV214" s="92"/>
      <c r="NZW214" s="92"/>
      <c r="NZX214" s="92"/>
      <c r="NZY214" s="92"/>
      <c r="NZZ214" s="92"/>
      <c r="OAA214" s="92"/>
      <c r="OAB214" s="92"/>
      <c r="OAC214" s="92"/>
      <c r="OAD214" s="92"/>
      <c r="OAE214" s="92"/>
      <c r="OAF214" s="92"/>
      <c r="OAG214" s="92"/>
      <c r="OAH214" s="92"/>
      <c r="OAI214" s="92"/>
      <c r="OAJ214" s="92"/>
      <c r="OAK214" s="92"/>
      <c r="OAL214" s="92"/>
      <c r="OAM214" s="92"/>
      <c r="OAN214" s="92"/>
      <c r="OAO214" s="92"/>
      <c r="OAP214" s="92"/>
      <c r="OAQ214" s="92"/>
      <c r="OAR214" s="92"/>
      <c r="OAS214" s="92"/>
      <c r="OAT214" s="92"/>
      <c r="OAU214" s="92"/>
      <c r="OAV214" s="92"/>
      <c r="OAW214" s="92"/>
      <c r="OAX214" s="92"/>
      <c r="OAY214" s="92"/>
      <c r="OAZ214" s="92"/>
      <c r="OBA214" s="92"/>
      <c r="OBB214" s="92"/>
      <c r="OBC214" s="92"/>
      <c r="OBD214" s="92"/>
      <c r="OBE214" s="92"/>
      <c r="OBF214" s="92"/>
      <c r="OBG214" s="92"/>
      <c r="OBH214" s="92"/>
      <c r="OBI214" s="92"/>
      <c r="OBJ214" s="92"/>
      <c r="OBK214" s="92"/>
      <c r="OBL214" s="92"/>
      <c r="OBM214" s="92"/>
      <c r="OBN214" s="92"/>
      <c r="OBO214" s="92"/>
      <c r="OBP214" s="92"/>
      <c r="OBQ214" s="92"/>
      <c r="OBR214" s="92"/>
      <c r="OBS214" s="92"/>
      <c r="OBT214" s="92"/>
      <c r="OBU214" s="92"/>
      <c r="OBV214" s="92"/>
      <c r="OBW214" s="92"/>
      <c r="OBX214" s="92"/>
      <c r="OBY214" s="92"/>
      <c r="OBZ214" s="92"/>
      <c r="OCA214" s="92"/>
      <c r="OCB214" s="92"/>
      <c r="OCC214" s="92"/>
      <c r="OCD214" s="92"/>
      <c r="OCE214" s="92"/>
      <c r="OCF214" s="92"/>
      <c r="OCG214" s="92"/>
      <c r="OCH214" s="92"/>
      <c r="OCI214" s="92"/>
      <c r="OCJ214" s="92"/>
      <c r="OCK214" s="92"/>
      <c r="OCL214" s="92"/>
      <c r="OCM214" s="92"/>
      <c r="OCN214" s="92"/>
      <c r="OCO214" s="92"/>
      <c r="OCP214" s="92"/>
      <c r="OCQ214" s="92"/>
      <c r="OCR214" s="92"/>
      <c r="OCS214" s="92"/>
      <c r="OCT214" s="92"/>
      <c r="OCU214" s="92"/>
      <c r="OCV214" s="92"/>
      <c r="OCW214" s="92"/>
      <c r="OCX214" s="92"/>
      <c r="OCY214" s="92"/>
      <c r="OCZ214" s="92"/>
      <c r="ODA214" s="92"/>
      <c r="ODB214" s="92"/>
      <c r="ODC214" s="92"/>
      <c r="ODD214" s="92"/>
      <c r="ODE214" s="92"/>
      <c r="ODF214" s="92"/>
      <c r="ODG214" s="92"/>
      <c r="ODH214" s="92"/>
      <c r="ODI214" s="92"/>
      <c r="ODJ214" s="92"/>
      <c r="ODK214" s="92"/>
      <c r="ODL214" s="92"/>
      <c r="ODM214" s="92"/>
      <c r="ODN214" s="92"/>
      <c r="ODO214" s="92"/>
      <c r="ODP214" s="92"/>
      <c r="ODQ214" s="92"/>
      <c r="ODR214" s="92"/>
      <c r="ODS214" s="92"/>
      <c r="ODT214" s="92"/>
      <c r="ODU214" s="92"/>
      <c r="ODV214" s="92"/>
      <c r="ODW214" s="92"/>
      <c r="ODX214" s="92"/>
      <c r="ODY214" s="92"/>
      <c r="ODZ214" s="92"/>
      <c r="OEA214" s="92"/>
      <c r="OEB214" s="92"/>
      <c r="OEC214" s="92"/>
      <c r="OED214" s="92"/>
      <c r="OEE214" s="92"/>
      <c r="OEF214" s="92"/>
      <c r="OEG214" s="92"/>
      <c r="OEH214" s="92"/>
      <c r="OEI214" s="92"/>
      <c r="OEJ214" s="92"/>
      <c r="OEK214" s="92"/>
      <c r="OEL214" s="92"/>
      <c r="OEM214" s="92"/>
      <c r="OEN214" s="92"/>
      <c r="OEO214" s="92"/>
      <c r="OEP214" s="92"/>
      <c r="OEQ214" s="92"/>
      <c r="OER214" s="92"/>
      <c r="OES214" s="92"/>
      <c r="OET214" s="92"/>
      <c r="OEU214" s="92"/>
      <c r="OEV214" s="92"/>
      <c r="OEW214" s="92"/>
      <c r="OEX214" s="92"/>
      <c r="OEY214" s="92"/>
      <c r="OEZ214" s="92"/>
      <c r="OFA214" s="92"/>
      <c r="OFB214" s="92"/>
      <c r="OFC214" s="92"/>
      <c r="OFD214" s="92"/>
      <c r="OFE214" s="92"/>
      <c r="OFF214" s="92"/>
      <c r="OFG214" s="92"/>
      <c r="OFH214" s="92"/>
      <c r="OFI214" s="92"/>
      <c r="OFJ214" s="92"/>
      <c r="OFK214" s="92"/>
      <c r="OFL214" s="92"/>
      <c r="OFM214" s="92"/>
      <c r="OFN214" s="92"/>
      <c r="OFO214" s="92"/>
      <c r="OFP214" s="92"/>
      <c r="OFQ214" s="92"/>
      <c r="OFR214" s="92"/>
      <c r="OFS214" s="92"/>
      <c r="OFT214" s="92"/>
      <c r="OFU214" s="92"/>
      <c r="OFV214" s="92"/>
      <c r="OFW214" s="92"/>
      <c r="OFX214" s="92"/>
      <c r="OFY214" s="92"/>
      <c r="OFZ214" s="92"/>
      <c r="OGA214" s="92"/>
      <c r="OGB214" s="92"/>
      <c r="OGC214" s="92"/>
      <c r="OGD214" s="92"/>
      <c r="OGE214" s="92"/>
      <c r="OGF214" s="92"/>
      <c r="OGG214" s="92"/>
      <c r="OGH214" s="92"/>
      <c r="OGI214" s="92"/>
      <c r="OGJ214" s="92"/>
      <c r="OGK214" s="92"/>
      <c r="OGL214" s="92"/>
      <c r="OGM214" s="92"/>
      <c r="OGN214" s="92"/>
      <c r="OGO214" s="92"/>
      <c r="OGP214" s="92"/>
      <c r="OGQ214" s="92"/>
      <c r="OGR214" s="92"/>
      <c r="OGS214" s="92"/>
      <c r="OGT214" s="92"/>
      <c r="OGU214" s="92"/>
      <c r="OGV214" s="92"/>
      <c r="OGW214" s="92"/>
      <c r="OGX214" s="92"/>
      <c r="OGY214" s="92"/>
      <c r="OGZ214" s="92"/>
      <c r="OHA214" s="92"/>
      <c r="OHB214" s="92"/>
      <c r="OHC214" s="92"/>
      <c r="OHD214" s="92"/>
      <c r="OHE214" s="92"/>
      <c r="OHF214" s="92"/>
      <c r="OHG214" s="92"/>
      <c r="OHH214" s="92"/>
      <c r="OHI214" s="92"/>
      <c r="OHJ214" s="92"/>
      <c r="OHK214" s="92"/>
      <c r="OHL214" s="92"/>
      <c r="OHM214" s="92"/>
      <c r="OHN214" s="92"/>
      <c r="OHO214" s="92"/>
      <c r="OHP214" s="92"/>
      <c r="OHQ214" s="92"/>
      <c r="OHR214" s="92"/>
      <c r="OHS214" s="92"/>
      <c r="OHT214" s="92"/>
      <c r="OHU214" s="92"/>
      <c r="OHV214" s="92"/>
      <c r="OHW214" s="92"/>
      <c r="OHX214" s="92"/>
      <c r="OHY214" s="92"/>
      <c r="OHZ214" s="92"/>
      <c r="OIA214" s="92"/>
      <c r="OIB214" s="92"/>
      <c r="OIC214" s="92"/>
      <c r="OID214" s="92"/>
      <c r="OIE214" s="92"/>
      <c r="OIF214" s="92"/>
      <c r="OIG214" s="92"/>
      <c r="OIH214" s="92"/>
      <c r="OII214" s="92"/>
      <c r="OIJ214" s="92"/>
      <c r="OIK214" s="92"/>
      <c r="OIL214" s="92"/>
      <c r="OIM214" s="92"/>
      <c r="OIN214" s="92"/>
      <c r="OIO214" s="92"/>
      <c r="OIP214" s="92"/>
      <c r="OIQ214" s="92"/>
      <c r="OIR214" s="92"/>
      <c r="OIS214" s="92"/>
      <c r="OIT214" s="92"/>
      <c r="OIU214" s="92"/>
      <c r="OIV214" s="92"/>
      <c r="OIW214" s="92"/>
      <c r="OIX214" s="92"/>
      <c r="OIY214" s="92"/>
      <c r="OIZ214" s="92"/>
      <c r="OJA214" s="92"/>
      <c r="OJB214" s="92"/>
      <c r="OJC214" s="92"/>
      <c r="OJD214" s="92"/>
      <c r="OJE214" s="92"/>
      <c r="OJF214" s="92"/>
      <c r="OJG214" s="92"/>
      <c r="OJH214" s="92"/>
      <c r="OJI214" s="92"/>
      <c r="OJJ214" s="92"/>
      <c r="OJK214" s="92"/>
      <c r="OJL214" s="92"/>
      <c r="OJM214" s="92"/>
      <c r="OJN214" s="92"/>
      <c r="OJO214" s="92"/>
      <c r="OJP214" s="92"/>
      <c r="OJQ214" s="92"/>
      <c r="OJR214" s="92"/>
      <c r="OJS214" s="92"/>
      <c r="OJT214" s="92"/>
      <c r="OJU214" s="92"/>
      <c r="OJV214" s="92"/>
      <c r="OJW214" s="92"/>
      <c r="OJX214" s="92"/>
      <c r="OJY214" s="92"/>
      <c r="OJZ214" s="92"/>
      <c r="OKA214" s="92"/>
      <c r="OKB214" s="92"/>
      <c r="OKC214" s="92"/>
      <c r="OKD214" s="92"/>
      <c r="OKE214" s="92"/>
      <c r="OKF214" s="92"/>
      <c r="OKG214" s="92"/>
      <c r="OKH214" s="92"/>
      <c r="OKI214" s="92"/>
      <c r="OKJ214" s="92"/>
      <c r="OKK214" s="92"/>
      <c r="OKL214" s="92"/>
      <c r="OKM214" s="92"/>
      <c r="OKN214" s="92"/>
      <c r="OKO214" s="92"/>
      <c r="OKP214" s="92"/>
      <c r="OKQ214" s="92"/>
      <c r="OKR214" s="92"/>
      <c r="OKS214" s="92"/>
      <c r="OKT214" s="92"/>
      <c r="OKU214" s="92"/>
      <c r="OKV214" s="92"/>
      <c r="OKW214" s="92"/>
      <c r="OKX214" s="92"/>
      <c r="OKY214" s="92"/>
      <c r="OKZ214" s="92"/>
      <c r="OLA214" s="92"/>
      <c r="OLB214" s="92"/>
      <c r="OLC214" s="92"/>
      <c r="OLD214" s="92"/>
      <c r="OLE214" s="92"/>
      <c r="OLF214" s="92"/>
      <c r="OLG214" s="92"/>
      <c r="OLH214" s="92"/>
      <c r="OLI214" s="92"/>
      <c r="OLJ214" s="92"/>
      <c r="OLK214" s="92"/>
      <c r="OLL214" s="92"/>
      <c r="OLM214" s="92"/>
      <c r="OLN214" s="92"/>
      <c r="OLO214" s="92"/>
      <c r="OLP214" s="92"/>
      <c r="OLQ214" s="92"/>
      <c r="OLR214" s="92"/>
      <c r="OLS214" s="92"/>
      <c r="OLT214" s="92"/>
      <c r="OLU214" s="92"/>
      <c r="OLV214" s="92"/>
      <c r="OLW214" s="92"/>
      <c r="OLX214" s="92"/>
      <c r="OLY214" s="92"/>
      <c r="OLZ214" s="92"/>
      <c r="OMA214" s="92"/>
      <c r="OMB214" s="92"/>
      <c r="OMC214" s="92"/>
      <c r="OMD214" s="92"/>
      <c r="OME214" s="92"/>
      <c r="OMF214" s="92"/>
      <c r="OMG214" s="92"/>
      <c r="OMH214" s="92"/>
      <c r="OMI214" s="92"/>
      <c r="OMJ214" s="92"/>
      <c r="OMK214" s="92"/>
      <c r="OML214" s="92"/>
      <c r="OMM214" s="92"/>
      <c r="OMN214" s="92"/>
      <c r="OMO214" s="92"/>
      <c r="OMP214" s="92"/>
      <c r="OMQ214" s="92"/>
      <c r="OMR214" s="92"/>
      <c r="OMS214" s="92"/>
      <c r="OMT214" s="92"/>
      <c r="OMU214" s="92"/>
      <c r="OMV214" s="92"/>
      <c r="OMW214" s="92"/>
      <c r="OMX214" s="92"/>
      <c r="OMY214" s="92"/>
      <c r="OMZ214" s="92"/>
      <c r="ONA214" s="92"/>
      <c r="ONB214" s="92"/>
      <c r="ONC214" s="92"/>
      <c r="OND214" s="92"/>
      <c r="ONE214" s="92"/>
      <c r="ONF214" s="92"/>
      <c r="ONG214" s="92"/>
      <c r="ONH214" s="92"/>
      <c r="ONI214" s="92"/>
      <c r="ONJ214" s="92"/>
      <c r="ONK214" s="92"/>
      <c r="ONL214" s="92"/>
      <c r="ONM214" s="92"/>
      <c r="ONN214" s="92"/>
      <c r="ONO214" s="92"/>
      <c r="ONP214" s="92"/>
      <c r="ONQ214" s="92"/>
      <c r="ONR214" s="92"/>
      <c r="ONS214" s="92"/>
      <c r="ONT214" s="92"/>
      <c r="ONU214" s="92"/>
      <c r="ONV214" s="92"/>
      <c r="ONW214" s="92"/>
      <c r="ONX214" s="92"/>
      <c r="ONY214" s="92"/>
      <c r="ONZ214" s="92"/>
      <c r="OOA214" s="92"/>
      <c r="OOB214" s="92"/>
      <c r="OOC214" s="92"/>
      <c r="OOD214" s="92"/>
      <c r="OOE214" s="92"/>
      <c r="OOF214" s="92"/>
      <c r="OOG214" s="92"/>
      <c r="OOH214" s="92"/>
      <c r="OOI214" s="92"/>
      <c r="OOJ214" s="92"/>
      <c r="OOK214" s="92"/>
      <c r="OOL214" s="92"/>
      <c r="OOM214" s="92"/>
      <c r="OON214" s="92"/>
      <c r="OOO214" s="92"/>
      <c r="OOP214" s="92"/>
      <c r="OOQ214" s="92"/>
      <c r="OOR214" s="92"/>
      <c r="OOS214" s="92"/>
      <c r="OOT214" s="92"/>
      <c r="OOU214" s="92"/>
      <c r="OOV214" s="92"/>
      <c r="OOW214" s="92"/>
      <c r="OOX214" s="92"/>
      <c r="OOY214" s="92"/>
      <c r="OOZ214" s="92"/>
      <c r="OPA214" s="92"/>
      <c r="OPB214" s="92"/>
      <c r="OPC214" s="92"/>
      <c r="OPD214" s="92"/>
      <c r="OPE214" s="92"/>
      <c r="OPF214" s="92"/>
      <c r="OPG214" s="92"/>
      <c r="OPH214" s="92"/>
      <c r="OPI214" s="92"/>
      <c r="OPJ214" s="92"/>
      <c r="OPK214" s="92"/>
      <c r="OPL214" s="92"/>
      <c r="OPM214" s="92"/>
      <c r="OPN214" s="92"/>
      <c r="OPO214" s="92"/>
      <c r="OPP214" s="92"/>
      <c r="OPQ214" s="92"/>
      <c r="OPR214" s="92"/>
      <c r="OPS214" s="92"/>
      <c r="OPT214" s="92"/>
      <c r="OPU214" s="92"/>
      <c r="OPV214" s="92"/>
      <c r="OPW214" s="92"/>
      <c r="OPX214" s="92"/>
      <c r="OPY214" s="92"/>
      <c r="OPZ214" s="92"/>
      <c r="OQA214" s="92"/>
      <c r="OQB214" s="92"/>
      <c r="OQC214" s="92"/>
      <c r="OQD214" s="92"/>
      <c r="OQE214" s="92"/>
      <c r="OQF214" s="92"/>
      <c r="OQG214" s="92"/>
      <c r="OQH214" s="92"/>
      <c r="OQI214" s="92"/>
      <c r="OQJ214" s="92"/>
      <c r="OQK214" s="92"/>
      <c r="OQL214" s="92"/>
      <c r="OQM214" s="92"/>
      <c r="OQN214" s="92"/>
      <c r="OQO214" s="92"/>
      <c r="OQP214" s="92"/>
      <c r="OQQ214" s="92"/>
      <c r="OQR214" s="92"/>
      <c r="OQS214" s="92"/>
      <c r="OQT214" s="92"/>
      <c r="OQU214" s="92"/>
      <c r="OQV214" s="92"/>
      <c r="OQW214" s="92"/>
      <c r="OQX214" s="92"/>
      <c r="OQY214" s="92"/>
      <c r="OQZ214" s="92"/>
      <c r="ORA214" s="92"/>
      <c r="ORB214" s="92"/>
      <c r="ORC214" s="92"/>
      <c r="ORD214" s="92"/>
      <c r="ORE214" s="92"/>
      <c r="ORF214" s="92"/>
      <c r="ORG214" s="92"/>
      <c r="ORH214" s="92"/>
      <c r="ORI214" s="92"/>
      <c r="ORJ214" s="92"/>
      <c r="ORK214" s="92"/>
      <c r="ORL214" s="92"/>
      <c r="ORM214" s="92"/>
      <c r="ORN214" s="92"/>
      <c r="ORO214" s="92"/>
      <c r="ORP214" s="92"/>
      <c r="ORQ214" s="92"/>
      <c r="ORR214" s="92"/>
      <c r="ORS214" s="92"/>
      <c r="ORT214" s="92"/>
      <c r="ORU214" s="92"/>
      <c r="ORV214" s="92"/>
      <c r="ORW214" s="92"/>
      <c r="ORX214" s="92"/>
      <c r="ORY214" s="92"/>
      <c r="ORZ214" s="92"/>
      <c r="OSA214" s="92"/>
      <c r="OSB214" s="92"/>
      <c r="OSC214" s="92"/>
      <c r="OSD214" s="92"/>
      <c r="OSE214" s="92"/>
      <c r="OSF214" s="92"/>
      <c r="OSG214" s="92"/>
      <c r="OSH214" s="92"/>
      <c r="OSI214" s="92"/>
      <c r="OSJ214" s="92"/>
      <c r="OSK214" s="92"/>
      <c r="OSL214" s="92"/>
      <c r="OSM214" s="92"/>
      <c r="OSN214" s="92"/>
      <c r="OSO214" s="92"/>
      <c r="OSP214" s="92"/>
      <c r="OSQ214" s="92"/>
      <c r="OSR214" s="92"/>
      <c r="OSS214" s="92"/>
      <c r="OST214" s="92"/>
      <c r="OSU214" s="92"/>
      <c r="OSV214" s="92"/>
      <c r="OSW214" s="92"/>
      <c r="OSX214" s="92"/>
      <c r="OSY214" s="92"/>
      <c r="OSZ214" s="92"/>
      <c r="OTA214" s="92"/>
      <c r="OTB214" s="92"/>
      <c r="OTC214" s="92"/>
      <c r="OTD214" s="92"/>
      <c r="OTE214" s="92"/>
      <c r="OTF214" s="92"/>
      <c r="OTG214" s="92"/>
      <c r="OTH214" s="92"/>
      <c r="OTI214" s="92"/>
      <c r="OTJ214" s="92"/>
      <c r="OTK214" s="92"/>
      <c r="OTL214" s="92"/>
      <c r="OTM214" s="92"/>
      <c r="OTN214" s="92"/>
      <c r="OTO214" s="92"/>
      <c r="OTP214" s="92"/>
      <c r="OTQ214" s="92"/>
      <c r="OTR214" s="92"/>
      <c r="OTS214" s="92"/>
      <c r="OTT214" s="92"/>
      <c r="OTU214" s="92"/>
      <c r="OTV214" s="92"/>
      <c r="OTW214" s="92"/>
      <c r="OTX214" s="92"/>
      <c r="OTY214" s="92"/>
      <c r="OTZ214" s="92"/>
      <c r="OUA214" s="92"/>
      <c r="OUB214" s="92"/>
      <c r="OUC214" s="92"/>
      <c r="OUD214" s="92"/>
      <c r="OUE214" s="92"/>
      <c r="OUF214" s="92"/>
      <c r="OUG214" s="92"/>
      <c r="OUH214" s="92"/>
      <c r="OUI214" s="92"/>
      <c r="OUJ214" s="92"/>
      <c r="OUK214" s="92"/>
      <c r="OUL214" s="92"/>
      <c r="OUM214" s="92"/>
      <c r="OUN214" s="92"/>
      <c r="OUO214" s="92"/>
      <c r="OUP214" s="92"/>
      <c r="OUQ214" s="92"/>
      <c r="OUR214" s="92"/>
      <c r="OUS214" s="92"/>
      <c r="OUT214" s="92"/>
      <c r="OUU214" s="92"/>
      <c r="OUV214" s="92"/>
      <c r="OUW214" s="92"/>
      <c r="OUX214" s="92"/>
      <c r="OUY214" s="92"/>
      <c r="OUZ214" s="92"/>
      <c r="OVA214" s="92"/>
      <c r="OVB214" s="92"/>
      <c r="OVC214" s="92"/>
      <c r="OVD214" s="92"/>
      <c r="OVE214" s="92"/>
      <c r="OVF214" s="92"/>
      <c r="OVG214" s="92"/>
      <c r="OVH214" s="92"/>
      <c r="OVI214" s="92"/>
      <c r="OVJ214" s="92"/>
      <c r="OVK214" s="92"/>
      <c r="OVL214" s="92"/>
      <c r="OVM214" s="92"/>
      <c r="OVN214" s="92"/>
      <c r="OVO214" s="92"/>
      <c r="OVP214" s="92"/>
      <c r="OVQ214" s="92"/>
      <c r="OVR214" s="92"/>
      <c r="OVS214" s="92"/>
      <c r="OVT214" s="92"/>
      <c r="OVU214" s="92"/>
      <c r="OVV214" s="92"/>
      <c r="OVW214" s="92"/>
      <c r="OVX214" s="92"/>
      <c r="OVY214" s="92"/>
      <c r="OVZ214" s="92"/>
      <c r="OWA214" s="92"/>
      <c r="OWB214" s="92"/>
      <c r="OWC214" s="92"/>
      <c r="OWD214" s="92"/>
      <c r="OWE214" s="92"/>
      <c r="OWF214" s="92"/>
      <c r="OWG214" s="92"/>
      <c r="OWH214" s="92"/>
      <c r="OWI214" s="92"/>
      <c r="OWJ214" s="92"/>
      <c r="OWK214" s="92"/>
      <c r="OWL214" s="92"/>
      <c r="OWM214" s="92"/>
      <c r="OWN214" s="92"/>
      <c r="OWO214" s="92"/>
      <c r="OWP214" s="92"/>
      <c r="OWQ214" s="92"/>
      <c r="OWR214" s="92"/>
      <c r="OWS214" s="92"/>
      <c r="OWT214" s="92"/>
      <c r="OWU214" s="92"/>
      <c r="OWV214" s="92"/>
      <c r="OWW214" s="92"/>
      <c r="OWX214" s="92"/>
      <c r="OWY214" s="92"/>
      <c r="OWZ214" s="92"/>
      <c r="OXA214" s="92"/>
      <c r="OXB214" s="92"/>
      <c r="OXC214" s="92"/>
      <c r="OXD214" s="92"/>
      <c r="OXE214" s="92"/>
      <c r="OXF214" s="92"/>
      <c r="OXG214" s="92"/>
      <c r="OXH214" s="92"/>
      <c r="OXI214" s="92"/>
      <c r="OXJ214" s="92"/>
      <c r="OXK214" s="92"/>
      <c r="OXL214" s="92"/>
      <c r="OXM214" s="92"/>
      <c r="OXN214" s="92"/>
      <c r="OXO214" s="92"/>
      <c r="OXP214" s="92"/>
      <c r="OXQ214" s="92"/>
      <c r="OXR214" s="92"/>
      <c r="OXS214" s="92"/>
      <c r="OXT214" s="92"/>
      <c r="OXU214" s="92"/>
      <c r="OXV214" s="92"/>
      <c r="OXW214" s="92"/>
      <c r="OXX214" s="92"/>
      <c r="OXY214" s="92"/>
      <c r="OXZ214" s="92"/>
      <c r="OYA214" s="92"/>
      <c r="OYB214" s="92"/>
      <c r="OYC214" s="92"/>
      <c r="OYD214" s="92"/>
      <c r="OYE214" s="92"/>
      <c r="OYF214" s="92"/>
      <c r="OYG214" s="92"/>
      <c r="OYH214" s="92"/>
      <c r="OYI214" s="92"/>
      <c r="OYJ214" s="92"/>
      <c r="OYK214" s="92"/>
      <c r="OYL214" s="92"/>
      <c r="OYM214" s="92"/>
      <c r="OYN214" s="92"/>
      <c r="OYO214" s="92"/>
      <c r="OYP214" s="92"/>
      <c r="OYQ214" s="92"/>
      <c r="OYR214" s="92"/>
      <c r="OYS214" s="92"/>
      <c r="OYT214" s="92"/>
      <c r="OYU214" s="92"/>
      <c r="OYV214" s="92"/>
      <c r="OYW214" s="92"/>
      <c r="OYX214" s="92"/>
      <c r="OYY214" s="92"/>
      <c r="OYZ214" s="92"/>
      <c r="OZA214" s="92"/>
      <c r="OZB214" s="92"/>
      <c r="OZC214" s="92"/>
      <c r="OZD214" s="92"/>
      <c r="OZE214" s="92"/>
      <c r="OZF214" s="92"/>
      <c r="OZG214" s="92"/>
      <c r="OZH214" s="92"/>
      <c r="OZI214" s="92"/>
      <c r="OZJ214" s="92"/>
      <c r="OZK214" s="92"/>
      <c r="OZL214" s="92"/>
      <c r="OZM214" s="92"/>
      <c r="OZN214" s="92"/>
      <c r="OZO214" s="92"/>
      <c r="OZP214" s="92"/>
      <c r="OZQ214" s="92"/>
      <c r="OZR214" s="92"/>
      <c r="OZS214" s="92"/>
      <c r="OZT214" s="92"/>
      <c r="OZU214" s="92"/>
      <c r="OZV214" s="92"/>
      <c r="OZW214" s="92"/>
      <c r="OZX214" s="92"/>
      <c r="OZY214" s="92"/>
      <c r="OZZ214" s="92"/>
      <c r="PAA214" s="92"/>
      <c r="PAB214" s="92"/>
      <c r="PAC214" s="92"/>
      <c r="PAD214" s="92"/>
      <c r="PAE214" s="92"/>
      <c r="PAF214" s="92"/>
      <c r="PAG214" s="92"/>
      <c r="PAH214" s="92"/>
      <c r="PAI214" s="92"/>
      <c r="PAJ214" s="92"/>
      <c r="PAK214" s="92"/>
      <c r="PAL214" s="92"/>
      <c r="PAM214" s="92"/>
      <c r="PAN214" s="92"/>
      <c r="PAO214" s="92"/>
      <c r="PAP214" s="92"/>
      <c r="PAQ214" s="92"/>
      <c r="PAR214" s="92"/>
      <c r="PAS214" s="92"/>
      <c r="PAT214" s="92"/>
      <c r="PAU214" s="92"/>
      <c r="PAV214" s="92"/>
      <c r="PAW214" s="92"/>
      <c r="PAX214" s="92"/>
      <c r="PAY214" s="92"/>
      <c r="PAZ214" s="92"/>
      <c r="PBA214" s="92"/>
      <c r="PBB214" s="92"/>
      <c r="PBC214" s="92"/>
      <c r="PBD214" s="92"/>
      <c r="PBE214" s="92"/>
      <c r="PBF214" s="92"/>
      <c r="PBG214" s="92"/>
      <c r="PBH214" s="92"/>
      <c r="PBI214" s="92"/>
      <c r="PBJ214" s="92"/>
      <c r="PBK214" s="92"/>
      <c r="PBL214" s="92"/>
      <c r="PBM214" s="92"/>
      <c r="PBN214" s="92"/>
      <c r="PBO214" s="92"/>
      <c r="PBP214" s="92"/>
      <c r="PBQ214" s="92"/>
      <c r="PBR214" s="92"/>
      <c r="PBS214" s="92"/>
      <c r="PBT214" s="92"/>
      <c r="PBU214" s="92"/>
      <c r="PBV214" s="92"/>
      <c r="PBW214" s="92"/>
      <c r="PBX214" s="92"/>
      <c r="PBY214" s="92"/>
      <c r="PBZ214" s="92"/>
      <c r="PCA214" s="92"/>
      <c r="PCB214" s="92"/>
      <c r="PCC214" s="92"/>
      <c r="PCD214" s="92"/>
      <c r="PCE214" s="92"/>
      <c r="PCF214" s="92"/>
      <c r="PCG214" s="92"/>
      <c r="PCH214" s="92"/>
      <c r="PCI214" s="92"/>
      <c r="PCJ214" s="92"/>
      <c r="PCK214" s="92"/>
      <c r="PCL214" s="92"/>
      <c r="PCM214" s="92"/>
      <c r="PCN214" s="92"/>
      <c r="PCO214" s="92"/>
      <c r="PCP214" s="92"/>
      <c r="PCQ214" s="92"/>
      <c r="PCR214" s="92"/>
      <c r="PCS214" s="92"/>
      <c r="PCT214" s="92"/>
      <c r="PCU214" s="92"/>
      <c r="PCV214" s="92"/>
      <c r="PCW214" s="92"/>
      <c r="PCX214" s="92"/>
      <c r="PCY214" s="92"/>
      <c r="PCZ214" s="92"/>
      <c r="PDA214" s="92"/>
      <c r="PDB214" s="92"/>
      <c r="PDC214" s="92"/>
      <c r="PDD214" s="92"/>
      <c r="PDE214" s="92"/>
      <c r="PDF214" s="92"/>
      <c r="PDG214" s="92"/>
      <c r="PDH214" s="92"/>
      <c r="PDI214" s="92"/>
      <c r="PDJ214" s="92"/>
      <c r="PDK214" s="92"/>
      <c r="PDL214" s="92"/>
      <c r="PDM214" s="92"/>
      <c r="PDN214" s="92"/>
      <c r="PDO214" s="92"/>
      <c r="PDP214" s="92"/>
      <c r="PDQ214" s="92"/>
      <c r="PDR214" s="92"/>
      <c r="PDS214" s="92"/>
      <c r="PDT214" s="92"/>
      <c r="PDU214" s="92"/>
      <c r="PDV214" s="92"/>
      <c r="PDW214" s="92"/>
      <c r="PDX214" s="92"/>
      <c r="PDY214" s="92"/>
      <c r="PDZ214" s="92"/>
      <c r="PEA214" s="92"/>
      <c r="PEB214" s="92"/>
      <c r="PEC214" s="92"/>
      <c r="PED214" s="92"/>
      <c r="PEE214" s="92"/>
      <c r="PEF214" s="92"/>
      <c r="PEG214" s="92"/>
      <c r="PEH214" s="92"/>
      <c r="PEI214" s="92"/>
      <c r="PEJ214" s="92"/>
      <c r="PEK214" s="92"/>
      <c r="PEL214" s="92"/>
      <c r="PEM214" s="92"/>
      <c r="PEN214" s="92"/>
      <c r="PEO214" s="92"/>
      <c r="PEP214" s="92"/>
      <c r="PEQ214" s="92"/>
      <c r="PER214" s="92"/>
      <c r="PES214" s="92"/>
      <c r="PET214" s="92"/>
      <c r="PEU214" s="92"/>
      <c r="PEV214" s="92"/>
      <c r="PEW214" s="92"/>
      <c r="PEX214" s="92"/>
      <c r="PEY214" s="92"/>
      <c r="PEZ214" s="92"/>
      <c r="PFA214" s="92"/>
      <c r="PFB214" s="92"/>
      <c r="PFC214" s="92"/>
      <c r="PFD214" s="92"/>
      <c r="PFE214" s="92"/>
      <c r="PFF214" s="92"/>
      <c r="PFG214" s="92"/>
      <c r="PFH214" s="92"/>
      <c r="PFI214" s="92"/>
      <c r="PFJ214" s="92"/>
      <c r="PFK214" s="92"/>
      <c r="PFL214" s="92"/>
      <c r="PFM214" s="92"/>
      <c r="PFN214" s="92"/>
      <c r="PFO214" s="92"/>
      <c r="PFP214" s="92"/>
      <c r="PFQ214" s="92"/>
      <c r="PFR214" s="92"/>
      <c r="PFS214" s="92"/>
      <c r="PFT214" s="92"/>
      <c r="PFU214" s="92"/>
      <c r="PFV214" s="92"/>
      <c r="PFW214" s="92"/>
      <c r="PFX214" s="92"/>
      <c r="PFY214" s="92"/>
      <c r="PFZ214" s="92"/>
      <c r="PGA214" s="92"/>
      <c r="PGB214" s="92"/>
      <c r="PGC214" s="92"/>
      <c r="PGD214" s="92"/>
      <c r="PGE214" s="92"/>
      <c r="PGF214" s="92"/>
      <c r="PGG214" s="92"/>
      <c r="PGH214" s="92"/>
      <c r="PGI214" s="92"/>
      <c r="PGJ214" s="92"/>
      <c r="PGK214" s="92"/>
      <c r="PGL214" s="92"/>
      <c r="PGM214" s="92"/>
      <c r="PGN214" s="92"/>
      <c r="PGO214" s="92"/>
      <c r="PGP214" s="92"/>
      <c r="PGQ214" s="92"/>
      <c r="PGR214" s="92"/>
      <c r="PGS214" s="92"/>
      <c r="PGT214" s="92"/>
      <c r="PGU214" s="92"/>
      <c r="PGV214" s="92"/>
      <c r="PGW214" s="92"/>
      <c r="PGX214" s="92"/>
      <c r="PGY214" s="92"/>
      <c r="PGZ214" s="92"/>
      <c r="PHA214" s="92"/>
      <c r="PHB214" s="92"/>
      <c r="PHC214" s="92"/>
      <c r="PHD214" s="92"/>
      <c r="PHE214" s="92"/>
      <c r="PHF214" s="92"/>
      <c r="PHG214" s="92"/>
      <c r="PHH214" s="92"/>
      <c r="PHI214" s="92"/>
      <c r="PHJ214" s="92"/>
      <c r="PHK214" s="92"/>
      <c r="PHL214" s="92"/>
      <c r="PHM214" s="92"/>
      <c r="PHN214" s="92"/>
      <c r="PHO214" s="92"/>
      <c r="PHP214" s="92"/>
      <c r="PHQ214" s="92"/>
      <c r="PHR214" s="92"/>
      <c r="PHS214" s="92"/>
      <c r="PHT214" s="92"/>
      <c r="PHU214" s="92"/>
      <c r="PHV214" s="92"/>
      <c r="PHW214" s="92"/>
      <c r="PHX214" s="92"/>
      <c r="PHY214" s="92"/>
      <c r="PHZ214" s="92"/>
      <c r="PIA214" s="92"/>
      <c r="PIB214" s="92"/>
      <c r="PIC214" s="92"/>
      <c r="PID214" s="92"/>
      <c r="PIE214" s="92"/>
      <c r="PIF214" s="92"/>
      <c r="PIG214" s="92"/>
      <c r="PIH214" s="92"/>
      <c r="PII214" s="92"/>
      <c r="PIJ214" s="92"/>
      <c r="PIK214" s="92"/>
      <c r="PIL214" s="92"/>
      <c r="PIM214" s="92"/>
      <c r="PIN214" s="92"/>
      <c r="PIO214" s="92"/>
      <c r="PIP214" s="92"/>
      <c r="PIQ214" s="92"/>
      <c r="PIR214" s="92"/>
      <c r="PIS214" s="92"/>
      <c r="PIT214" s="92"/>
      <c r="PIU214" s="92"/>
      <c r="PIV214" s="92"/>
      <c r="PIW214" s="92"/>
      <c r="PIX214" s="92"/>
      <c r="PIY214" s="92"/>
      <c r="PIZ214" s="92"/>
      <c r="PJA214" s="92"/>
      <c r="PJB214" s="92"/>
      <c r="PJC214" s="92"/>
      <c r="PJD214" s="92"/>
      <c r="PJE214" s="92"/>
      <c r="PJF214" s="92"/>
      <c r="PJG214" s="92"/>
      <c r="PJH214" s="92"/>
      <c r="PJI214" s="92"/>
      <c r="PJJ214" s="92"/>
      <c r="PJK214" s="92"/>
      <c r="PJL214" s="92"/>
      <c r="PJM214" s="92"/>
      <c r="PJN214" s="92"/>
      <c r="PJO214" s="92"/>
      <c r="PJP214" s="92"/>
      <c r="PJQ214" s="92"/>
      <c r="PJR214" s="92"/>
      <c r="PJS214" s="92"/>
      <c r="PJT214" s="92"/>
      <c r="PJU214" s="92"/>
      <c r="PJV214" s="92"/>
      <c r="PJW214" s="92"/>
      <c r="PJX214" s="92"/>
      <c r="PJY214" s="92"/>
      <c r="PJZ214" s="92"/>
      <c r="PKA214" s="92"/>
      <c r="PKB214" s="92"/>
      <c r="PKC214" s="92"/>
      <c r="PKD214" s="92"/>
      <c r="PKE214" s="92"/>
      <c r="PKF214" s="92"/>
      <c r="PKG214" s="92"/>
      <c r="PKH214" s="92"/>
      <c r="PKI214" s="92"/>
      <c r="PKJ214" s="92"/>
      <c r="PKK214" s="92"/>
      <c r="PKL214" s="92"/>
      <c r="PKM214" s="92"/>
      <c r="PKN214" s="92"/>
      <c r="PKO214" s="92"/>
      <c r="PKP214" s="92"/>
      <c r="PKQ214" s="92"/>
      <c r="PKR214" s="92"/>
      <c r="PKS214" s="92"/>
      <c r="PKT214" s="92"/>
      <c r="PKU214" s="92"/>
      <c r="PKV214" s="92"/>
      <c r="PKW214" s="92"/>
      <c r="PKX214" s="92"/>
      <c r="PKY214" s="92"/>
      <c r="PKZ214" s="92"/>
      <c r="PLA214" s="92"/>
      <c r="PLB214" s="92"/>
      <c r="PLC214" s="92"/>
      <c r="PLD214" s="92"/>
      <c r="PLE214" s="92"/>
      <c r="PLF214" s="92"/>
      <c r="PLG214" s="92"/>
      <c r="PLH214" s="92"/>
      <c r="PLI214" s="92"/>
      <c r="PLJ214" s="92"/>
      <c r="PLK214" s="92"/>
      <c r="PLL214" s="92"/>
      <c r="PLM214" s="92"/>
      <c r="PLN214" s="92"/>
      <c r="PLO214" s="92"/>
      <c r="PLP214" s="92"/>
      <c r="PLQ214" s="92"/>
      <c r="PLR214" s="92"/>
      <c r="PLS214" s="92"/>
      <c r="PLT214" s="92"/>
      <c r="PLU214" s="92"/>
      <c r="PLV214" s="92"/>
      <c r="PLW214" s="92"/>
      <c r="PLX214" s="92"/>
      <c r="PLY214" s="92"/>
      <c r="PLZ214" s="92"/>
      <c r="PMA214" s="92"/>
      <c r="PMB214" s="92"/>
      <c r="PMC214" s="92"/>
      <c r="PMD214" s="92"/>
      <c r="PME214" s="92"/>
      <c r="PMF214" s="92"/>
      <c r="PMG214" s="92"/>
      <c r="PMH214" s="92"/>
      <c r="PMI214" s="92"/>
      <c r="PMJ214" s="92"/>
      <c r="PMK214" s="92"/>
      <c r="PML214" s="92"/>
      <c r="PMM214" s="92"/>
      <c r="PMN214" s="92"/>
      <c r="PMO214" s="92"/>
      <c r="PMP214" s="92"/>
      <c r="PMQ214" s="92"/>
      <c r="PMR214" s="92"/>
      <c r="PMS214" s="92"/>
      <c r="PMT214" s="92"/>
      <c r="PMU214" s="92"/>
      <c r="PMV214" s="92"/>
      <c r="PMW214" s="92"/>
      <c r="PMX214" s="92"/>
      <c r="PMY214" s="92"/>
      <c r="PMZ214" s="92"/>
      <c r="PNA214" s="92"/>
      <c r="PNB214" s="92"/>
      <c r="PNC214" s="92"/>
      <c r="PND214" s="92"/>
      <c r="PNE214" s="92"/>
      <c r="PNF214" s="92"/>
      <c r="PNG214" s="92"/>
      <c r="PNH214" s="92"/>
      <c r="PNI214" s="92"/>
      <c r="PNJ214" s="92"/>
      <c r="PNK214" s="92"/>
      <c r="PNL214" s="92"/>
      <c r="PNM214" s="92"/>
      <c r="PNN214" s="92"/>
      <c r="PNO214" s="92"/>
      <c r="PNP214" s="92"/>
      <c r="PNQ214" s="92"/>
      <c r="PNR214" s="92"/>
      <c r="PNS214" s="92"/>
      <c r="PNT214" s="92"/>
      <c r="PNU214" s="92"/>
      <c r="PNV214" s="92"/>
      <c r="PNW214" s="92"/>
      <c r="PNX214" s="92"/>
      <c r="PNY214" s="92"/>
      <c r="PNZ214" s="92"/>
      <c r="POA214" s="92"/>
      <c r="POB214" s="92"/>
      <c r="POC214" s="92"/>
      <c r="POD214" s="92"/>
      <c r="POE214" s="92"/>
      <c r="POF214" s="92"/>
      <c r="POG214" s="92"/>
      <c r="POH214" s="92"/>
      <c r="POI214" s="92"/>
      <c r="POJ214" s="92"/>
      <c r="POK214" s="92"/>
      <c r="POL214" s="92"/>
      <c r="POM214" s="92"/>
      <c r="PON214" s="92"/>
      <c r="POO214" s="92"/>
      <c r="POP214" s="92"/>
      <c r="POQ214" s="92"/>
      <c r="POR214" s="92"/>
      <c r="POS214" s="92"/>
      <c r="POT214" s="92"/>
      <c r="POU214" s="92"/>
      <c r="POV214" s="92"/>
      <c r="POW214" s="92"/>
      <c r="POX214" s="92"/>
      <c r="POY214" s="92"/>
      <c r="POZ214" s="92"/>
      <c r="PPA214" s="92"/>
      <c r="PPB214" s="92"/>
      <c r="PPC214" s="92"/>
      <c r="PPD214" s="92"/>
      <c r="PPE214" s="92"/>
      <c r="PPF214" s="92"/>
      <c r="PPG214" s="92"/>
      <c r="PPH214" s="92"/>
      <c r="PPI214" s="92"/>
      <c r="PPJ214" s="92"/>
      <c r="PPK214" s="92"/>
      <c r="PPL214" s="92"/>
      <c r="PPM214" s="92"/>
      <c r="PPN214" s="92"/>
      <c r="PPO214" s="92"/>
      <c r="PPP214" s="92"/>
      <c r="PPQ214" s="92"/>
      <c r="PPR214" s="92"/>
      <c r="PPS214" s="92"/>
      <c r="PPT214" s="92"/>
      <c r="PPU214" s="92"/>
      <c r="PPV214" s="92"/>
      <c r="PPW214" s="92"/>
      <c r="PPX214" s="92"/>
      <c r="PPY214" s="92"/>
      <c r="PPZ214" s="92"/>
      <c r="PQA214" s="92"/>
      <c r="PQB214" s="92"/>
      <c r="PQC214" s="92"/>
      <c r="PQD214" s="92"/>
      <c r="PQE214" s="92"/>
      <c r="PQF214" s="92"/>
      <c r="PQG214" s="92"/>
      <c r="PQH214" s="92"/>
      <c r="PQI214" s="92"/>
      <c r="PQJ214" s="92"/>
      <c r="PQK214" s="92"/>
      <c r="PQL214" s="92"/>
      <c r="PQM214" s="92"/>
      <c r="PQN214" s="92"/>
      <c r="PQO214" s="92"/>
      <c r="PQP214" s="92"/>
      <c r="PQQ214" s="92"/>
      <c r="PQR214" s="92"/>
      <c r="PQS214" s="92"/>
      <c r="PQT214" s="92"/>
      <c r="PQU214" s="92"/>
      <c r="PQV214" s="92"/>
      <c r="PQW214" s="92"/>
      <c r="PQX214" s="92"/>
      <c r="PQY214" s="92"/>
      <c r="PQZ214" s="92"/>
      <c r="PRA214" s="92"/>
      <c r="PRB214" s="92"/>
      <c r="PRC214" s="92"/>
      <c r="PRD214" s="92"/>
      <c r="PRE214" s="92"/>
      <c r="PRF214" s="92"/>
      <c r="PRG214" s="92"/>
      <c r="PRH214" s="92"/>
      <c r="PRI214" s="92"/>
      <c r="PRJ214" s="92"/>
      <c r="PRK214" s="92"/>
      <c r="PRL214" s="92"/>
      <c r="PRM214" s="92"/>
      <c r="PRN214" s="92"/>
      <c r="PRO214" s="92"/>
      <c r="PRP214" s="92"/>
      <c r="PRQ214" s="92"/>
      <c r="PRR214" s="92"/>
      <c r="PRS214" s="92"/>
      <c r="PRT214" s="92"/>
      <c r="PRU214" s="92"/>
      <c r="PRV214" s="92"/>
      <c r="PRW214" s="92"/>
      <c r="PRX214" s="92"/>
      <c r="PRY214" s="92"/>
      <c r="PRZ214" s="92"/>
      <c r="PSA214" s="92"/>
      <c r="PSB214" s="92"/>
      <c r="PSC214" s="92"/>
      <c r="PSD214" s="92"/>
      <c r="PSE214" s="92"/>
      <c r="PSF214" s="92"/>
      <c r="PSG214" s="92"/>
      <c r="PSH214" s="92"/>
      <c r="PSI214" s="92"/>
      <c r="PSJ214" s="92"/>
      <c r="PSK214" s="92"/>
      <c r="PSL214" s="92"/>
      <c r="PSM214" s="92"/>
      <c r="PSN214" s="92"/>
      <c r="PSO214" s="92"/>
      <c r="PSP214" s="92"/>
      <c r="PSQ214" s="92"/>
      <c r="PSR214" s="92"/>
      <c r="PSS214" s="92"/>
      <c r="PST214" s="92"/>
      <c r="PSU214" s="92"/>
      <c r="PSV214" s="92"/>
      <c r="PSW214" s="92"/>
      <c r="PSX214" s="92"/>
      <c r="PSY214" s="92"/>
      <c r="PSZ214" s="92"/>
      <c r="PTA214" s="92"/>
      <c r="PTB214" s="92"/>
      <c r="PTC214" s="92"/>
      <c r="PTD214" s="92"/>
      <c r="PTE214" s="92"/>
      <c r="PTF214" s="92"/>
      <c r="PTG214" s="92"/>
      <c r="PTH214" s="92"/>
      <c r="PTI214" s="92"/>
      <c r="PTJ214" s="92"/>
      <c r="PTK214" s="92"/>
      <c r="PTL214" s="92"/>
      <c r="PTM214" s="92"/>
      <c r="PTN214" s="92"/>
      <c r="PTO214" s="92"/>
      <c r="PTP214" s="92"/>
      <c r="PTQ214" s="92"/>
      <c r="PTR214" s="92"/>
      <c r="PTS214" s="92"/>
      <c r="PTT214" s="92"/>
      <c r="PTU214" s="92"/>
      <c r="PTV214" s="92"/>
      <c r="PTW214" s="92"/>
      <c r="PTX214" s="92"/>
      <c r="PTY214" s="92"/>
      <c r="PTZ214" s="92"/>
      <c r="PUA214" s="92"/>
      <c r="PUB214" s="92"/>
      <c r="PUC214" s="92"/>
      <c r="PUD214" s="92"/>
      <c r="PUE214" s="92"/>
      <c r="PUF214" s="92"/>
      <c r="PUG214" s="92"/>
      <c r="PUH214" s="92"/>
      <c r="PUI214" s="92"/>
      <c r="PUJ214" s="92"/>
      <c r="PUK214" s="92"/>
      <c r="PUL214" s="92"/>
      <c r="PUM214" s="92"/>
      <c r="PUN214" s="92"/>
      <c r="PUO214" s="92"/>
      <c r="PUP214" s="92"/>
      <c r="PUQ214" s="92"/>
      <c r="PUR214" s="92"/>
      <c r="PUS214" s="92"/>
      <c r="PUT214" s="92"/>
      <c r="PUU214" s="92"/>
      <c r="PUV214" s="92"/>
      <c r="PUW214" s="92"/>
      <c r="PUX214" s="92"/>
      <c r="PUY214" s="92"/>
      <c r="PUZ214" s="92"/>
      <c r="PVA214" s="92"/>
      <c r="PVB214" s="92"/>
      <c r="PVC214" s="92"/>
      <c r="PVD214" s="92"/>
      <c r="PVE214" s="92"/>
      <c r="PVF214" s="92"/>
      <c r="PVG214" s="92"/>
      <c r="PVH214" s="92"/>
      <c r="PVI214" s="92"/>
      <c r="PVJ214" s="92"/>
      <c r="PVK214" s="92"/>
      <c r="PVL214" s="92"/>
      <c r="PVM214" s="92"/>
      <c r="PVN214" s="92"/>
      <c r="PVO214" s="92"/>
      <c r="PVP214" s="92"/>
      <c r="PVQ214" s="92"/>
      <c r="PVR214" s="92"/>
      <c r="PVS214" s="92"/>
      <c r="PVT214" s="92"/>
      <c r="PVU214" s="92"/>
      <c r="PVV214" s="92"/>
      <c r="PVW214" s="92"/>
      <c r="PVX214" s="92"/>
      <c r="PVY214" s="92"/>
      <c r="PVZ214" s="92"/>
      <c r="PWA214" s="92"/>
      <c r="PWB214" s="92"/>
      <c r="PWC214" s="92"/>
      <c r="PWD214" s="92"/>
      <c r="PWE214" s="92"/>
      <c r="PWF214" s="92"/>
      <c r="PWG214" s="92"/>
      <c r="PWH214" s="92"/>
      <c r="PWI214" s="92"/>
      <c r="PWJ214" s="92"/>
      <c r="PWK214" s="92"/>
      <c r="PWL214" s="92"/>
      <c r="PWM214" s="92"/>
      <c r="PWN214" s="92"/>
      <c r="PWO214" s="92"/>
      <c r="PWP214" s="92"/>
      <c r="PWQ214" s="92"/>
      <c r="PWR214" s="92"/>
      <c r="PWS214" s="92"/>
      <c r="PWT214" s="92"/>
      <c r="PWU214" s="92"/>
      <c r="PWV214" s="92"/>
      <c r="PWW214" s="92"/>
      <c r="PWX214" s="92"/>
      <c r="PWY214" s="92"/>
      <c r="PWZ214" s="92"/>
      <c r="PXA214" s="92"/>
      <c r="PXB214" s="92"/>
      <c r="PXC214" s="92"/>
      <c r="PXD214" s="92"/>
      <c r="PXE214" s="92"/>
      <c r="PXF214" s="92"/>
      <c r="PXG214" s="92"/>
      <c r="PXH214" s="92"/>
      <c r="PXI214" s="92"/>
      <c r="PXJ214" s="92"/>
      <c r="PXK214" s="92"/>
      <c r="PXL214" s="92"/>
      <c r="PXM214" s="92"/>
      <c r="PXN214" s="92"/>
      <c r="PXO214" s="92"/>
      <c r="PXP214" s="92"/>
      <c r="PXQ214" s="92"/>
      <c r="PXR214" s="92"/>
      <c r="PXS214" s="92"/>
      <c r="PXT214" s="92"/>
      <c r="PXU214" s="92"/>
      <c r="PXV214" s="92"/>
      <c r="PXW214" s="92"/>
      <c r="PXX214" s="92"/>
      <c r="PXY214" s="92"/>
      <c r="PXZ214" s="92"/>
      <c r="PYA214" s="92"/>
      <c r="PYB214" s="92"/>
      <c r="PYC214" s="92"/>
      <c r="PYD214" s="92"/>
      <c r="PYE214" s="92"/>
      <c r="PYF214" s="92"/>
      <c r="PYG214" s="92"/>
      <c r="PYH214" s="92"/>
      <c r="PYI214" s="92"/>
      <c r="PYJ214" s="92"/>
      <c r="PYK214" s="92"/>
      <c r="PYL214" s="92"/>
      <c r="PYM214" s="92"/>
      <c r="PYN214" s="92"/>
      <c r="PYO214" s="92"/>
      <c r="PYP214" s="92"/>
      <c r="PYQ214" s="92"/>
      <c r="PYR214" s="92"/>
      <c r="PYS214" s="92"/>
      <c r="PYT214" s="92"/>
      <c r="PYU214" s="92"/>
      <c r="PYV214" s="92"/>
      <c r="PYW214" s="92"/>
      <c r="PYX214" s="92"/>
      <c r="PYY214" s="92"/>
      <c r="PYZ214" s="92"/>
      <c r="PZA214" s="92"/>
      <c r="PZB214" s="92"/>
      <c r="PZC214" s="92"/>
      <c r="PZD214" s="92"/>
      <c r="PZE214" s="92"/>
      <c r="PZF214" s="92"/>
      <c r="PZG214" s="92"/>
      <c r="PZH214" s="92"/>
      <c r="PZI214" s="92"/>
      <c r="PZJ214" s="92"/>
      <c r="PZK214" s="92"/>
      <c r="PZL214" s="92"/>
      <c r="PZM214" s="92"/>
      <c r="PZN214" s="92"/>
      <c r="PZO214" s="92"/>
      <c r="PZP214" s="92"/>
      <c r="PZQ214" s="92"/>
      <c r="PZR214" s="92"/>
      <c r="PZS214" s="92"/>
      <c r="PZT214" s="92"/>
      <c r="PZU214" s="92"/>
      <c r="PZV214" s="92"/>
      <c r="PZW214" s="92"/>
      <c r="PZX214" s="92"/>
      <c r="PZY214" s="92"/>
      <c r="PZZ214" s="92"/>
      <c r="QAA214" s="92"/>
      <c r="QAB214" s="92"/>
      <c r="QAC214" s="92"/>
      <c r="QAD214" s="92"/>
      <c r="QAE214" s="92"/>
      <c r="QAF214" s="92"/>
      <c r="QAG214" s="92"/>
      <c r="QAH214" s="92"/>
      <c r="QAI214" s="92"/>
      <c r="QAJ214" s="92"/>
      <c r="QAK214" s="92"/>
      <c r="QAL214" s="92"/>
      <c r="QAM214" s="92"/>
      <c r="QAN214" s="92"/>
      <c r="QAO214" s="92"/>
      <c r="QAP214" s="92"/>
      <c r="QAQ214" s="92"/>
      <c r="QAR214" s="92"/>
      <c r="QAS214" s="92"/>
      <c r="QAT214" s="92"/>
      <c r="QAU214" s="92"/>
      <c r="QAV214" s="92"/>
      <c r="QAW214" s="92"/>
      <c r="QAX214" s="92"/>
      <c r="QAY214" s="92"/>
      <c r="QAZ214" s="92"/>
      <c r="QBA214" s="92"/>
      <c r="QBB214" s="92"/>
      <c r="QBC214" s="92"/>
      <c r="QBD214" s="92"/>
      <c r="QBE214" s="92"/>
      <c r="QBF214" s="92"/>
      <c r="QBG214" s="92"/>
      <c r="QBH214" s="92"/>
      <c r="QBI214" s="92"/>
      <c r="QBJ214" s="92"/>
      <c r="QBK214" s="92"/>
      <c r="QBL214" s="92"/>
      <c r="QBM214" s="92"/>
      <c r="QBN214" s="92"/>
      <c r="QBO214" s="92"/>
      <c r="QBP214" s="92"/>
      <c r="QBQ214" s="92"/>
      <c r="QBR214" s="92"/>
      <c r="QBS214" s="92"/>
      <c r="QBT214" s="92"/>
      <c r="QBU214" s="92"/>
      <c r="QBV214" s="92"/>
      <c r="QBW214" s="92"/>
      <c r="QBX214" s="92"/>
      <c r="QBY214" s="92"/>
      <c r="QBZ214" s="92"/>
      <c r="QCA214" s="92"/>
      <c r="QCB214" s="92"/>
      <c r="QCC214" s="92"/>
      <c r="QCD214" s="92"/>
      <c r="QCE214" s="92"/>
      <c r="QCF214" s="92"/>
      <c r="QCG214" s="92"/>
      <c r="QCH214" s="92"/>
      <c r="QCI214" s="92"/>
      <c r="QCJ214" s="92"/>
      <c r="QCK214" s="92"/>
      <c r="QCL214" s="92"/>
      <c r="QCM214" s="92"/>
      <c r="QCN214" s="92"/>
      <c r="QCO214" s="92"/>
      <c r="QCP214" s="92"/>
      <c r="QCQ214" s="92"/>
      <c r="QCR214" s="92"/>
      <c r="QCS214" s="92"/>
      <c r="QCT214" s="92"/>
      <c r="QCU214" s="92"/>
      <c r="QCV214" s="92"/>
      <c r="QCW214" s="92"/>
      <c r="QCX214" s="92"/>
      <c r="QCY214" s="92"/>
      <c r="QCZ214" s="92"/>
      <c r="QDA214" s="92"/>
      <c r="QDB214" s="92"/>
      <c r="QDC214" s="92"/>
      <c r="QDD214" s="92"/>
      <c r="QDE214" s="92"/>
      <c r="QDF214" s="92"/>
      <c r="QDG214" s="92"/>
      <c r="QDH214" s="92"/>
      <c r="QDI214" s="92"/>
      <c r="QDJ214" s="92"/>
      <c r="QDK214" s="92"/>
      <c r="QDL214" s="92"/>
      <c r="QDM214" s="92"/>
      <c r="QDN214" s="92"/>
      <c r="QDO214" s="92"/>
      <c r="QDP214" s="92"/>
      <c r="QDQ214" s="92"/>
      <c r="QDR214" s="92"/>
      <c r="QDS214" s="92"/>
      <c r="QDT214" s="92"/>
      <c r="QDU214" s="92"/>
      <c r="QDV214" s="92"/>
      <c r="QDW214" s="92"/>
      <c r="QDX214" s="92"/>
      <c r="QDY214" s="92"/>
      <c r="QDZ214" s="92"/>
      <c r="QEA214" s="92"/>
      <c r="QEB214" s="92"/>
      <c r="QEC214" s="92"/>
      <c r="QED214" s="92"/>
      <c r="QEE214" s="92"/>
      <c r="QEF214" s="92"/>
      <c r="QEG214" s="92"/>
      <c r="QEH214" s="92"/>
      <c r="QEI214" s="92"/>
      <c r="QEJ214" s="92"/>
      <c r="QEK214" s="92"/>
      <c r="QEL214" s="92"/>
      <c r="QEM214" s="92"/>
      <c r="QEN214" s="92"/>
      <c r="QEO214" s="92"/>
      <c r="QEP214" s="92"/>
      <c r="QEQ214" s="92"/>
      <c r="QER214" s="92"/>
      <c r="QES214" s="92"/>
      <c r="QET214" s="92"/>
      <c r="QEU214" s="92"/>
      <c r="QEV214" s="92"/>
      <c r="QEW214" s="92"/>
      <c r="QEX214" s="92"/>
      <c r="QEY214" s="92"/>
      <c r="QEZ214" s="92"/>
      <c r="QFA214" s="92"/>
      <c r="QFB214" s="92"/>
      <c r="QFC214" s="92"/>
      <c r="QFD214" s="92"/>
      <c r="QFE214" s="92"/>
      <c r="QFF214" s="92"/>
      <c r="QFG214" s="92"/>
      <c r="QFH214" s="92"/>
      <c r="QFI214" s="92"/>
      <c r="QFJ214" s="92"/>
      <c r="QFK214" s="92"/>
      <c r="QFL214" s="92"/>
      <c r="QFM214" s="92"/>
      <c r="QFN214" s="92"/>
      <c r="QFO214" s="92"/>
      <c r="QFP214" s="92"/>
      <c r="QFQ214" s="92"/>
      <c r="QFR214" s="92"/>
      <c r="QFS214" s="92"/>
      <c r="QFT214" s="92"/>
      <c r="QFU214" s="92"/>
      <c r="QFV214" s="92"/>
      <c r="QFW214" s="92"/>
      <c r="QFX214" s="92"/>
      <c r="QFY214" s="92"/>
      <c r="QFZ214" s="92"/>
      <c r="QGA214" s="92"/>
      <c r="QGB214" s="92"/>
      <c r="QGC214" s="92"/>
      <c r="QGD214" s="92"/>
      <c r="QGE214" s="92"/>
      <c r="QGF214" s="92"/>
      <c r="QGG214" s="92"/>
      <c r="QGH214" s="92"/>
      <c r="QGI214" s="92"/>
      <c r="QGJ214" s="92"/>
      <c r="QGK214" s="92"/>
      <c r="QGL214" s="92"/>
      <c r="QGM214" s="92"/>
      <c r="QGN214" s="92"/>
      <c r="QGO214" s="92"/>
      <c r="QGP214" s="92"/>
      <c r="QGQ214" s="92"/>
      <c r="QGR214" s="92"/>
      <c r="QGS214" s="92"/>
      <c r="QGT214" s="92"/>
      <c r="QGU214" s="92"/>
      <c r="QGV214" s="92"/>
      <c r="QGW214" s="92"/>
      <c r="QGX214" s="92"/>
      <c r="QGY214" s="92"/>
      <c r="QGZ214" s="92"/>
      <c r="QHA214" s="92"/>
      <c r="QHB214" s="92"/>
      <c r="QHC214" s="92"/>
      <c r="QHD214" s="92"/>
      <c r="QHE214" s="92"/>
      <c r="QHF214" s="92"/>
      <c r="QHG214" s="92"/>
      <c r="QHH214" s="92"/>
      <c r="QHI214" s="92"/>
      <c r="QHJ214" s="92"/>
      <c r="QHK214" s="92"/>
      <c r="QHL214" s="92"/>
      <c r="QHM214" s="92"/>
      <c r="QHN214" s="92"/>
      <c r="QHO214" s="92"/>
      <c r="QHP214" s="92"/>
      <c r="QHQ214" s="92"/>
      <c r="QHR214" s="92"/>
      <c r="QHS214" s="92"/>
      <c r="QHT214" s="92"/>
      <c r="QHU214" s="92"/>
      <c r="QHV214" s="92"/>
      <c r="QHW214" s="92"/>
      <c r="QHX214" s="92"/>
      <c r="QHY214" s="92"/>
      <c r="QHZ214" s="92"/>
      <c r="QIA214" s="92"/>
      <c r="QIB214" s="92"/>
      <c r="QIC214" s="92"/>
      <c r="QID214" s="92"/>
      <c r="QIE214" s="92"/>
      <c r="QIF214" s="92"/>
      <c r="QIG214" s="92"/>
      <c r="QIH214" s="92"/>
      <c r="QII214" s="92"/>
      <c r="QIJ214" s="92"/>
      <c r="QIK214" s="92"/>
      <c r="QIL214" s="92"/>
      <c r="QIM214" s="92"/>
      <c r="QIN214" s="92"/>
      <c r="QIO214" s="92"/>
      <c r="QIP214" s="92"/>
      <c r="QIQ214" s="92"/>
      <c r="QIR214" s="92"/>
      <c r="QIS214" s="92"/>
      <c r="QIT214" s="92"/>
      <c r="QIU214" s="92"/>
      <c r="QIV214" s="92"/>
      <c r="QIW214" s="92"/>
      <c r="QIX214" s="92"/>
      <c r="QIY214" s="92"/>
      <c r="QIZ214" s="92"/>
      <c r="QJA214" s="92"/>
      <c r="QJB214" s="92"/>
      <c r="QJC214" s="92"/>
      <c r="QJD214" s="92"/>
      <c r="QJE214" s="92"/>
      <c r="QJF214" s="92"/>
      <c r="QJG214" s="92"/>
      <c r="QJH214" s="92"/>
      <c r="QJI214" s="92"/>
      <c r="QJJ214" s="92"/>
      <c r="QJK214" s="92"/>
      <c r="QJL214" s="92"/>
      <c r="QJM214" s="92"/>
      <c r="QJN214" s="92"/>
      <c r="QJO214" s="92"/>
      <c r="QJP214" s="92"/>
      <c r="QJQ214" s="92"/>
      <c r="QJR214" s="92"/>
      <c r="QJS214" s="92"/>
      <c r="QJT214" s="92"/>
      <c r="QJU214" s="92"/>
      <c r="QJV214" s="92"/>
      <c r="QJW214" s="92"/>
      <c r="QJX214" s="92"/>
      <c r="QJY214" s="92"/>
      <c r="QJZ214" s="92"/>
      <c r="QKA214" s="92"/>
      <c r="QKB214" s="92"/>
      <c r="QKC214" s="92"/>
      <c r="QKD214" s="92"/>
      <c r="QKE214" s="92"/>
      <c r="QKF214" s="92"/>
      <c r="QKG214" s="92"/>
      <c r="QKH214" s="92"/>
      <c r="QKI214" s="92"/>
      <c r="QKJ214" s="92"/>
      <c r="QKK214" s="92"/>
      <c r="QKL214" s="92"/>
      <c r="QKM214" s="92"/>
      <c r="QKN214" s="92"/>
      <c r="QKO214" s="92"/>
      <c r="QKP214" s="92"/>
      <c r="QKQ214" s="92"/>
      <c r="QKR214" s="92"/>
      <c r="QKS214" s="92"/>
      <c r="QKT214" s="92"/>
      <c r="QKU214" s="92"/>
      <c r="QKV214" s="92"/>
      <c r="QKW214" s="92"/>
      <c r="QKX214" s="92"/>
      <c r="QKY214" s="92"/>
      <c r="QKZ214" s="92"/>
      <c r="QLA214" s="92"/>
      <c r="QLB214" s="92"/>
      <c r="QLC214" s="92"/>
      <c r="QLD214" s="92"/>
      <c r="QLE214" s="92"/>
      <c r="QLF214" s="92"/>
      <c r="QLG214" s="92"/>
      <c r="QLH214" s="92"/>
      <c r="QLI214" s="92"/>
      <c r="QLJ214" s="92"/>
      <c r="QLK214" s="92"/>
      <c r="QLL214" s="92"/>
      <c r="QLM214" s="92"/>
      <c r="QLN214" s="92"/>
      <c r="QLO214" s="92"/>
      <c r="QLP214" s="92"/>
      <c r="QLQ214" s="92"/>
      <c r="QLR214" s="92"/>
      <c r="QLS214" s="92"/>
      <c r="QLT214" s="92"/>
      <c r="QLU214" s="92"/>
      <c r="QLV214" s="92"/>
      <c r="QLW214" s="92"/>
      <c r="QLX214" s="92"/>
      <c r="QLY214" s="92"/>
      <c r="QLZ214" s="92"/>
      <c r="QMA214" s="92"/>
      <c r="QMB214" s="92"/>
      <c r="QMC214" s="92"/>
      <c r="QMD214" s="92"/>
      <c r="QME214" s="92"/>
      <c r="QMF214" s="92"/>
      <c r="QMG214" s="92"/>
      <c r="QMH214" s="92"/>
      <c r="QMI214" s="92"/>
      <c r="QMJ214" s="92"/>
      <c r="QMK214" s="92"/>
      <c r="QML214" s="92"/>
      <c r="QMM214" s="92"/>
      <c r="QMN214" s="92"/>
      <c r="QMO214" s="92"/>
      <c r="QMP214" s="92"/>
      <c r="QMQ214" s="92"/>
      <c r="QMR214" s="92"/>
      <c r="QMS214" s="92"/>
      <c r="QMT214" s="92"/>
      <c r="QMU214" s="92"/>
      <c r="QMV214" s="92"/>
      <c r="QMW214" s="92"/>
      <c r="QMX214" s="92"/>
      <c r="QMY214" s="92"/>
      <c r="QMZ214" s="92"/>
      <c r="QNA214" s="92"/>
      <c r="QNB214" s="92"/>
      <c r="QNC214" s="92"/>
      <c r="QND214" s="92"/>
      <c r="QNE214" s="92"/>
      <c r="QNF214" s="92"/>
      <c r="QNG214" s="92"/>
      <c r="QNH214" s="92"/>
      <c r="QNI214" s="92"/>
      <c r="QNJ214" s="92"/>
      <c r="QNK214" s="92"/>
      <c r="QNL214" s="92"/>
      <c r="QNM214" s="92"/>
      <c r="QNN214" s="92"/>
      <c r="QNO214" s="92"/>
      <c r="QNP214" s="92"/>
      <c r="QNQ214" s="92"/>
      <c r="QNR214" s="92"/>
      <c r="QNS214" s="92"/>
      <c r="QNT214" s="92"/>
      <c r="QNU214" s="92"/>
      <c r="QNV214" s="92"/>
      <c r="QNW214" s="92"/>
      <c r="QNX214" s="92"/>
      <c r="QNY214" s="92"/>
      <c r="QNZ214" s="92"/>
      <c r="QOA214" s="92"/>
      <c r="QOB214" s="92"/>
      <c r="QOC214" s="92"/>
      <c r="QOD214" s="92"/>
      <c r="QOE214" s="92"/>
      <c r="QOF214" s="92"/>
      <c r="QOG214" s="92"/>
      <c r="QOH214" s="92"/>
      <c r="QOI214" s="92"/>
      <c r="QOJ214" s="92"/>
      <c r="QOK214" s="92"/>
      <c r="QOL214" s="92"/>
      <c r="QOM214" s="92"/>
      <c r="QON214" s="92"/>
      <c r="QOO214" s="92"/>
      <c r="QOP214" s="92"/>
      <c r="QOQ214" s="92"/>
      <c r="QOR214" s="92"/>
      <c r="QOS214" s="92"/>
      <c r="QOT214" s="92"/>
      <c r="QOU214" s="92"/>
      <c r="QOV214" s="92"/>
      <c r="QOW214" s="92"/>
      <c r="QOX214" s="92"/>
      <c r="QOY214" s="92"/>
      <c r="QOZ214" s="92"/>
      <c r="QPA214" s="92"/>
      <c r="QPB214" s="92"/>
      <c r="QPC214" s="92"/>
      <c r="QPD214" s="92"/>
      <c r="QPE214" s="92"/>
      <c r="QPF214" s="92"/>
      <c r="QPG214" s="92"/>
      <c r="QPH214" s="92"/>
      <c r="QPI214" s="92"/>
      <c r="QPJ214" s="92"/>
      <c r="QPK214" s="92"/>
      <c r="QPL214" s="92"/>
      <c r="QPM214" s="92"/>
      <c r="QPN214" s="92"/>
      <c r="QPO214" s="92"/>
      <c r="QPP214" s="92"/>
      <c r="QPQ214" s="92"/>
      <c r="QPR214" s="92"/>
      <c r="QPS214" s="92"/>
      <c r="QPT214" s="92"/>
      <c r="QPU214" s="92"/>
      <c r="QPV214" s="92"/>
      <c r="QPW214" s="92"/>
      <c r="QPX214" s="92"/>
      <c r="QPY214" s="92"/>
      <c r="QPZ214" s="92"/>
      <c r="QQA214" s="92"/>
      <c r="QQB214" s="92"/>
      <c r="QQC214" s="92"/>
      <c r="QQD214" s="92"/>
      <c r="QQE214" s="92"/>
      <c r="QQF214" s="92"/>
      <c r="QQG214" s="92"/>
      <c r="QQH214" s="92"/>
      <c r="QQI214" s="92"/>
      <c r="QQJ214" s="92"/>
      <c r="QQK214" s="92"/>
      <c r="QQL214" s="92"/>
      <c r="QQM214" s="92"/>
      <c r="QQN214" s="92"/>
      <c r="QQO214" s="92"/>
      <c r="QQP214" s="92"/>
      <c r="QQQ214" s="92"/>
      <c r="QQR214" s="92"/>
      <c r="QQS214" s="92"/>
      <c r="QQT214" s="92"/>
      <c r="QQU214" s="92"/>
      <c r="QQV214" s="92"/>
      <c r="QQW214" s="92"/>
      <c r="QQX214" s="92"/>
      <c r="QQY214" s="92"/>
      <c r="QQZ214" s="92"/>
      <c r="QRA214" s="92"/>
      <c r="QRB214" s="92"/>
      <c r="QRC214" s="92"/>
      <c r="QRD214" s="92"/>
      <c r="QRE214" s="92"/>
      <c r="QRF214" s="92"/>
      <c r="QRG214" s="92"/>
      <c r="QRH214" s="92"/>
      <c r="QRI214" s="92"/>
      <c r="QRJ214" s="92"/>
      <c r="QRK214" s="92"/>
      <c r="QRL214" s="92"/>
      <c r="QRM214" s="92"/>
      <c r="QRN214" s="92"/>
      <c r="QRO214" s="92"/>
      <c r="QRP214" s="92"/>
      <c r="QRQ214" s="92"/>
      <c r="QRR214" s="92"/>
      <c r="QRS214" s="92"/>
      <c r="QRT214" s="92"/>
      <c r="QRU214" s="92"/>
      <c r="QRV214" s="92"/>
      <c r="QRW214" s="92"/>
      <c r="QRX214" s="92"/>
      <c r="QRY214" s="92"/>
      <c r="QRZ214" s="92"/>
      <c r="QSA214" s="92"/>
      <c r="QSB214" s="92"/>
      <c r="QSC214" s="92"/>
      <c r="QSD214" s="92"/>
      <c r="QSE214" s="92"/>
      <c r="QSF214" s="92"/>
      <c r="QSG214" s="92"/>
      <c r="QSH214" s="92"/>
      <c r="QSI214" s="92"/>
      <c r="QSJ214" s="92"/>
      <c r="QSK214" s="92"/>
      <c r="QSL214" s="92"/>
      <c r="QSM214" s="92"/>
      <c r="QSN214" s="92"/>
      <c r="QSO214" s="92"/>
      <c r="QSP214" s="92"/>
      <c r="QSQ214" s="92"/>
      <c r="QSR214" s="92"/>
      <c r="QSS214" s="92"/>
      <c r="QST214" s="92"/>
      <c r="QSU214" s="92"/>
      <c r="QSV214" s="92"/>
      <c r="QSW214" s="92"/>
      <c r="QSX214" s="92"/>
      <c r="QSY214" s="92"/>
      <c r="QSZ214" s="92"/>
      <c r="QTA214" s="92"/>
      <c r="QTB214" s="92"/>
      <c r="QTC214" s="92"/>
      <c r="QTD214" s="92"/>
      <c r="QTE214" s="92"/>
      <c r="QTF214" s="92"/>
      <c r="QTG214" s="92"/>
      <c r="QTH214" s="92"/>
      <c r="QTI214" s="92"/>
      <c r="QTJ214" s="92"/>
      <c r="QTK214" s="92"/>
      <c r="QTL214" s="92"/>
      <c r="QTM214" s="92"/>
      <c r="QTN214" s="92"/>
      <c r="QTO214" s="92"/>
      <c r="QTP214" s="92"/>
      <c r="QTQ214" s="92"/>
      <c r="QTR214" s="92"/>
      <c r="QTS214" s="92"/>
      <c r="QTT214" s="92"/>
      <c r="QTU214" s="92"/>
      <c r="QTV214" s="92"/>
      <c r="QTW214" s="92"/>
      <c r="QTX214" s="92"/>
      <c r="QTY214" s="92"/>
      <c r="QTZ214" s="92"/>
      <c r="QUA214" s="92"/>
      <c r="QUB214" s="92"/>
      <c r="QUC214" s="92"/>
      <c r="QUD214" s="92"/>
      <c r="QUE214" s="92"/>
      <c r="QUF214" s="92"/>
      <c r="QUG214" s="92"/>
      <c r="QUH214" s="92"/>
      <c r="QUI214" s="92"/>
      <c r="QUJ214" s="92"/>
      <c r="QUK214" s="92"/>
      <c r="QUL214" s="92"/>
      <c r="QUM214" s="92"/>
      <c r="QUN214" s="92"/>
      <c r="QUO214" s="92"/>
      <c r="QUP214" s="92"/>
      <c r="QUQ214" s="92"/>
      <c r="QUR214" s="92"/>
      <c r="QUS214" s="92"/>
      <c r="QUT214" s="92"/>
      <c r="QUU214" s="92"/>
      <c r="QUV214" s="92"/>
      <c r="QUW214" s="92"/>
      <c r="QUX214" s="92"/>
      <c r="QUY214" s="92"/>
      <c r="QUZ214" s="92"/>
      <c r="QVA214" s="92"/>
      <c r="QVB214" s="92"/>
      <c r="QVC214" s="92"/>
      <c r="QVD214" s="92"/>
      <c r="QVE214" s="92"/>
      <c r="QVF214" s="92"/>
      <c r="QVG214" s="92"/>
      <c r="QVH214" s="92"/>
      <c r="QVI214" s="92"/>
      <c r="QVJ214" s="92"/>
      <c r="QVK214" s="92"/>
      <c r="QVL214" s="92"/>
      <c r="QVM214" s="92"/>
      <c r="QVN214" s="92"/>
      <c r="QVO214" s="92"/>
      <c r="QVP214" s="92"/>
      <c r="QVQ214" s="92"/>
      <c r="QVR214" s="92"/>
      <c r="QVS214" s="92"/>
      <c r="QVT214" s="92"/>
      <c r="QVU214" s="92"/>
      <c r="QVV214" s="92"/>
      <c r="QVW214" s="92"/>
      <c r="QVX214" s="92"/>
      <c r="QVY214" s="92"/>
      <c r="QVZ214" s="92"/>
      <c r="QWA214" s="92"/>
      <c r="QWB214" s="92"/>
      <c r="QWC214" s="92"/>
      <c r="QWD214" s="92"/>
      <c r="QWE214" s="92"/>
      <c r="QWF214" s="92"/>
      <c r="QWG214" s="92"/>
      <c r="QWH214" s="92"/>
      <c r="QWI214" s="92"/>
      <c r="QWJ214" s="92"/>
      <c r="QWK214" s="92"/>
      <c r="QWL214" s="92"/>
      <c r="QWM214" s="92"/>
      <c r="QWN214" s="92"/>
      <c r="QWO214" s="92"/>
      <c r="QWP214" s="92"/>
      <c r="QWQ214" s="92"/>
      <c r="QWR214" s="92"/>
      <c r="QWS214" s="92"/>
      <c r="QWT214" s="92"/>
      <c r="QWU214" s="92"/>
      <c r="QWV214" s="92"/>
      <c r="QWW214" s="92"/>
      <c r="QWX214" s="92"/>
      <c r="QWY214" s="92"/>
      <c r="QWZ214" s="92"/>
      <c r="QXA214" s="92"/>
      <c r="QXB214" s="92"/>
      <c r="QXC214" s="92"/>
      <c r="QXD214" s="92"/>
      <c r="QXE214" s="92"/>
      <c r="QXF214" s="92"/>
      <c r="QXG214" s="92"/>
      <c r="QXH214" s="92"/>
      <c r="QXI214" s="92"/>
      <c r="QXJ214" s="92"/>
      <c r="QXK214" s="92"/>
      <c r="QXL214" s="92"/>
      <c r="QXM214" s="92"/>
      <c r="QXN214" s="92"/>
      <c r="QXO214" s="92"/>
      <c r="QXP214" s="92"/>
      <c r="QXQ214" s="92"/>
      <c r="QXR214" s="92"/>
      <c r="QXS214" s="92"/>
      <c r="QXT214" s="92"/>
      <c r="QXU214" s="92"/>
      <c r="QXV214" s="92"/>
      <c r="QXW214" s="92"/>
      <c r="QXX214" s="92"/>
      <c r="QXY214" s="92"/>
      <c r="QXZ214" s="92"/>
      <c r="QYA214" s="92"/>
      <c r="QYB214" s="92"/>
      <c r="QYC214" s="92"/>
      <c r="QYD214" s="92"/>
      <c r="QYE214" s="92"/>
      <c r="QYF214" s="92"/>
      <c r="QYG214" s="92"/>
      <c r="QYH214" s="92"/>
      <c r="QYI214" s="92"/>
      <c r="QYJ214" s="92"/>
      <c r="QYK214" s="92"/>
      <c r="QYL214" s="92"/>
      <c r="QYM214" s="92"/>
      <c r="QYN214" s="92"/>
      <c r="QYO214" s="92"/>
      <c r="QYP214" s="92"/>
      <c r="QYQ214" s="92"/>
      <c r="QYR214" s="92"/>
      <c r="QYS214" s="92"/>
      <c r="QYT214" s="92"/>
      <c r="QYU214" s="92"/>
      <c r="QYV214" s="92"/>
      <c r="QYW214" s="92"/>
      <c r="QYX214" s="92"/>
      <c r="QYY214" s="92"/>
      <c r="QYZ214" s="92"/>
      <c r="QZA214" s="92"/>
      <c r="QZB214" s="92"/>
      <c r="QZC214" s="92"/>
      <c r="QZD214" s="92"/>
      <c r="QZE214" s="92"/>
      <c r="QZF214" s="92"/>
      <c r="QZG214" s="92"/>
      <c r="QZH214" s="92"/>
      <c r="QZI214" s="92"/>
      <c r="QZJ214" s="92"/>
      <c r="QZK214" s="92"/>
      <c r="QZL214" s="92"/>
      <c r="QZM214" s="92"/>
      <c r="QZN214" s="92"/>
      <c r="QZO214" s="92"/>
      <c r="QZP214" s="92"/>
      <c r="QZQ214" s="92"/>
      <c r="QZR214" s="92"/>
      <c r="QZS214" s="92"/>
      <c r="QZT214" s="92"/>
      <c r="QZU214" s="92"/>
      <c r="QZV214" s="92"/>
      <c r="QZW214" s="92"/>
      <c r="QZX214" s="92"/>
      <c r="QZY214" s="92"/>
      <c r="QZZ214" s="92"/>
      <c r="RAA214" s="92"/>
      <c r="RAB214" s="92"/>
      <c r="RAC214" s="92"/>
      <c r="RAD214" s="92"/>
      <c r="RAE214" s="92"/>
      <c r="RAF214" s="92"/>
      <c r="RAG214" s="92"/>
      <c r="RAH214" s="92"/>
      <c r="RAI214" s="92"/>
      <c r="RAJ214" s="92"/>
      <c r="RAK214" s="92"/>
      <c r="RAL214" s="92"/>
      <c r="RAM214" s="92"/>
      <c r="RAN214" s="92"/>
      <c r="RAO214" s="92"/>
      <c r="RAP214" s="92"/>
      <c r="RAQ214" s="92"/>
      <c r="RAR214" s="92"/>
      <c r="RAS214" s="92"/>
      <c r="RAT214" s="92"/>
      <c r="RAU214" s="92"/>
      <c r="RAV214" s="92"/>
      <c r="RAW214" s="92"/>
      <c r="RAX214" s="92"/>
      <c r="RAY214" s="92"/>
      <c r="RAZ214" s="92"/>
      <c r="RBA214" s="92"/>
      <c r="RBB214" s="92"/>
      <c r="RBC214" s="92"/>
      <c r="RBD214" s="92"/>
      <c r="RBE214" s="92"/>
      <c r="RBF214" s="92"/>
      <c r="RBG214" s="92"/>
      <c r="RBH214" s="92"/>
      <c r="RBI214" s="92"/>
      <c r="RBJ214" s="92"/>
      <c r="RBK214" s="92"/>
      <c r="RBL214" s="92"/>
      <c r="RBM214" s="92"/>
      <c r="RBN214" s="92"/>
      <c r="RBO214" s="92"/>
      <c r="RBP214" s="92"/>
      <c r="RBQ214" s="92"/>
      <c r="RBR214" s="92"/>
      <c r="RBS214" s="92"/>
      <c r="RBT214" s="92"/>
      <c r="RBU214" s="92"/>
      <c r="RBV214" s="92"/>
      <c r="RBW214" s="92"/>
      <c r="RBX214" s="92"/>
      <c r="RBY214" s="92"/>
      <c r="RBZ214" s="92"/>
      <c r="RCA214" s="92"/>
      <c r="RCB214" s="92"/>
      <c r="RCC214" s="92"/>
      <c r="RCD214" s="92"/>
      <c r="RCE214" s="92"/>
      <c r="RCF214" s="92"/>
      <c r="RCG214" s="92"/>
      <c r="RCH214" s="92"/>
      <c r="RCI214" s="92"/>
      <c r="RCJ214" s="92"/>
      <c r="RCK214" s="92"/>
      <c r="RCL214" s="92"/>
      <c r="RCM214" s="92"/>
      <c r="RCN214" s="92"/>
      <c r="RCO214" s="92"/>
      <c r="RCP214" s="92"/>
      <c r="RCQ214" s="92"/>
      <c r="RCR214" s="92"/>
      <c r="RCS214" s="92"/>
      <c r="RCT214" s="92"/>
      <c r="RCU214" s="92"/>
      <c r="RCV214" s="92"/>
      <c r="RCW214" s="92"/>
      <c r="RCX214" s="92"/>
      <c r="RCY214" s="92"/>
      <c r="RCZ214" s="92"/>
      <c r="RDA214" s="92"/>
      <c r="RDB214" s="92"/>
      <c r="RDC214" s="92"/>
      <c r="RDD214" s="92"/>
      <c r="RDE214" s="92"/>
      <c r="RDF214" s="92"/>
      <c r="RDG214" s="92"/>
      <c r="RDH214" s="92"/>
      <c r="RDI214" s="92"/>
      <c r="RDJ214" s="92"/>
      <c r="RDK214" s="92"/>
      <c r="RDL214" s="92"/>
      <c r="RDM214" s="92"/>
      <c r="RDN214" s="92"/>
      <c r="RDO214" s="92"/>
      <c r="RDP214" s="92"/>
      <c r="RDQ214" s="92"/>
      <c r="RDR214" s="92"/>
      <c r="RDS214" s="92"/>
      <c r="RDT214" s="92"/>
      <c r="RDU214" s="92"/>
      <c r="RDV214" s="92"/>
      <c r="RDW214" s="92"/>
      <c r="RDX214" s="92"/>
      <c r="RDY214" s="92"/>
      <c r="RDZ214" s="92"/>
      <c r="REA214" s="92"/>
      <c r="REB214" s="92"/>
      <c r="REC214" s="92"/>
      <c r="RED214" s="92"/>
      <c r="REE214" s="92"/>
      <c r="REF214" s="92"/>
      <c r="REG214" s="92"/>
      <c r="REH214" s="92"/>
      <c r="REI214" s="92"/>
      <c r="REJ214" s="92"/>
      <c r="REK214" s="92"/>
      <c r="REL214" s="92"/>
      <c r="REM214" s="92"/>
      <c r="REN214" s="92"/>
      <c r="REO214" s="92"/>
      <c r="REP214" s="92"/>
      <c r="REQ214" s="92"/>
      <c r="RER214" s="92"/>
      <c r="RES214" s="92"/>
      <c r="RET214" s="92"/>
      <c r="REU214" s="92"/>
      <c r="REV214" s="92"/>
      <c r="REW214" s="92"/>
      <c r="REX214" s="92"/>
      <c r="REY214" s="92"/>
      <c r="REZ214" s="92"/>
      <c r="RFA214" s="92"/>
      <c r="RFB214" s="92"/>
      <c r="RFC214" s="92"/>
      <c r="RFD214" s="92"/>
      <c r="RFE214" s="92"/>
      <c r="RFF214" s="92"/>
      <c r="RFG214" s="92"/>
      <c r="RFH214" s="92"/>
      <c r="RFI214" s="92"/>
      <c r="RFJ214" s="92"/>
      <c r="RFK214" s="92"/>
      <c r="RFL214" s="92"/>
      <c r="RFM214" s="92"/>
      <c r="RFN214" s="92"/>
      <c r="RFO214" s="92"/>
      <c r="RFP214" s="92"/>
      <c r="RFQ214" s="92"/>
      <c r="RFR214" s="92"/>
      <c r="RFS214" s="92"/>
      <c r="RFT214" s="92"/>
      <c r="RFU214" s="92"/>
      <c r="RFV214" s="92"/>
      <c r="RFW214" s="92"/>
      <c r="RFX214" s="92"/>
      <c r="RFY214" s="92"/>
      <c r="RFZ214" s="92"/>
      <c r="RGA214" s="92"/>
      <c r="RGB214" s="92"/>
      <c r="RGC214" s="92"/>
      <c r="RGD214" s="92"/>
      <c r="RGE214" s="92"/>
      <c r="RGF214" s="92"/>
      <c r="RGG214" s="92"/>
      <c r="RGH214" s="92"/>
      <c r="RGI214" s="92"/>
      <c r="RGJ214" s="92"/>
      <c r="RGK214" s="92"/>
      <c r="RGL214" s="92"/>
      <c r="RGM214" s="92"/>
      <c r="RGN214" s="92"/>
      <c r="RGO214" s="92"/>
      <c r="RGP214" s="92"/>
      <c r="RGQ214" s="92"/>
      <c r="RGR214" s="92"/>
      <c r="RGS214" s="92"/>
      <c r="RGT214" s="92"/>
      <c r="RGU214" s="92"/>
      <c r="RGV214" s="92"/>
      <c r="RGW214" s="92"/>
      <c r="RGX214" s="92"/>
      <c r="RGY214" s="92"/>
      <c r="RGZ214" s="92"/>
      <c r="RHA214" s="92"/>
      <c r="RHB214" s="92"/>
      <c r="RHC214" s="92"/>
      <c r="RHD214" s="92"/>
      <c r="RHE214" s="92"/>
      <c r="RHF214" s="92"/>
      <c r="RHG214" s="92"/>
      <c r="RHH214" s="92"/>
      <c r="RHI214" s="92"/>
      <c r="RHJ214" s="92"/>
      <c r="RHK214" s="92"/>
      <c r="RHL214" s="92"/>
      <c r="RHM214" s="92"/>
      <c r="RHN214" s="92"/>
      <c r="RHO214" s="92"/>
      <c r="RHP214" s="92"/>
      <c r="RHQ214" s="92"/>
      <c r="RHR214" s="92"/>
      <c r="RHS214" s="92"/>
      <c r="RHT214" s="92"/>
      <c r="RHU214" s="92"/>
      <c r="RHV214" s="92"/>
      <c r="RHW214" s="92"/>
      <c r="RHX214" s="92"/>
      <c r="RHY214" s="92"/>
      <c r="RHZ214" s="92"/>
      <c r="RIA214" s="92"/>
      <c r="RIB214" s="92"/>
      <c r="RIC214" s="92"/>
      <c r="RID214" s="92"/>
      <c r="RIE214" s="92"/>
      <c r="RIF214" s="92"/>
      <c r="RIG214" s="92"/>
      <c r="RIH214" s="92"/>
      <c r="RII214" s="92"/>
      <c r="RIJ214" s="92"/>
      <c r="RIK214" s="92"/>
      <c r="RIL214" s="92"/>
      <c r="RIM214" s="92"/>
      <c r="RIN214" s="92"/>
      <c r="RIO214" s="92"/>
      <c r="RIP214" s="92"/>
      <c r="RIQ214" s="92"/>
      <c r="RIR214" s="92"/>
      <c r="RIS214" s="92"/>
      <c r="RIT214" s="92"/>
      <c r="RIU214" s="92"/>
      <c r="RIV214" s="92"/>
      <c r="RIW214" s="92"/>
      <c r="RIX214" s="92"/>
      <c r="RIY214" s="92"/>
      <c r="RIZ214" s="92"/>
      <c r="RJA214" s="92"/>
      <c r="RJB214" s="92"/>
      <c r="RJC214" s="92"/>
      <c r="RJD214" s="92"/>
      <c r="RJE214" s="92"/>
      <c r="RJF214" s="92"/>
      <c r="RJG214" s="92"/>
      <c r="RJH214" s="92"/>
      <c r="RJI214" s="92"/>
      <c r="RJJ214" s="92"/>
      <c r="RJK214" s="92"/>
      <c r="RJL214" s="92"/>
      <c r="RJM214" s="92"/>
      <c r="RJN214" s="92"/>
      <c r="RJO214" s="92"/>
      <c r="RJP214" s="92"/>
      <c r="RJQ214" s="92"/>
      <c r="RJR214" s="92"/>
      <c r="RJS214" s="92"/>
      <c r="RJT214" s="92"/>
      <c r="RJU214" s="92"/>
      <c r="RJV214" s="92"/>
      <c r="RJW214" s="92"/>
      <c r="RJX214" s="92"/>
      <c r="RJY214" s="92"/>
      <c r="RJZ214" s="92"/>
      <c r="RKA214" s="92"/>
      <c r="RKB214" s="92"/>
      <c r="RKC214" s="92"/>
      <c r="RKD214" s="92"/>
      <c r="RKE214" s="92"/>
      <c r="RKF214" s="92"/>
      <c r="RKG214" s="92"/>
      <c r="RKH214" s="92"/>
      <c r="RKI214" s="92"/>
      <c r="RKJ214" s="92"/>
      <c r="RKK214" s="92"/>
      <c r="RKL214" s="92"/>
      <c r="RKM214" s="92"/>
      <c r="RKN214" s="92"/>
      <c r="RKO214" s="92"/>
      <c r="RKP214" s="92"/>
      <c r="RKQ214" s="92"/>
      <c r="RKR214" s="92"/>
      <c r="RKS214" s="92"/>
      <c r="RKT214" s="92"/>
      <c r="RKU214" s="92"/>
      <c r="RKV214" s="92"/>
      <c r="RKW214" s="92"/>
      <c r="RKX214" s="92"/>
      <c r="RKY214" s="92"/>
      <c r="RKZ214" s="92"/>
      <c r="RLA214" s="92"/>
      <c r="RLB214" s="92"/>
      <c r="RLC214" s="92"/>
      <c r="RLD214" s="92"/>
      <c r="RLE214" s="92"/>
      <c r="RLF214" s="92"/>
      <c r="RLG214" s="92"/>
      <c r="RLH214" s="92"/>
      <c r="RLI214" s="92"/>
      <c r="RLJ214" s="92"/>
      <c r="RLK214" s="92"/>
      <c r="RLL214" s="92"/>
      <c r="RLM214" s="92"/>
      <c r="RLN214" s="92"/>
      <c r="RLO214" s="92"/>
      <c r="RLP214" s="92"/>
      <c r="RLQ214" s="92"/>
      <c r="RLR214" s="92"/>
      <c r="RLS214" s="92"/>
      <c r="RLT214" s="92"/>
      <c r="RLU214" s="92"/>
      <c r="RLV214" s="92"/>
      <c r="RLW214" s="92"/>
      <c r="RLX214" s="92"/>
      <c r="RLY214" s="92"/>
      <c r="RLZ214" s="92"/>
      <c r="RMA214" s="92"/>
      <c r="RMB214" s="92"/>
      <c r="RMC214" s="92"/>
      <c r="RMD214" s="92"/>
      <c r="RME214" s="92"/>
      <c r="RMF214" s="92"/>
      <c r="RMG214" s="92"/>
      <c r="RMH214" s="92"/>
      <c r="RMI214" s="92"/>
      <c r="RMJ214" s="92"/>
      <c r="RMK214" s="92"/>
      <c r="RML214" s="92"/>
      <c r="RMM214" s="92"/>
      <c r="RMN214" s="92"/>
      <c r="RMO214" s="92"/>
      <c r="RMP214" s="92"/>
      <c r="RMQ214" s="92"/>
      <c r="RMR214" s="92"/>
      <c r="RMS214" s="92"/>
      <c r="RMT214" s="92"/>
      <c r="RMU214" s="92"/>
      <c r="RMV214" s="92"/>
      <c r="RMW214" s="92"/>
      <c r="RMX214" s="92"/>
      <c r="RMY214" s="92"/>
      <c r="RMZ214" s="92"/>
      <c r="RNA214" s="92"/>
      <c r="RNB214" s="92"/>
      <c r="RNC214" s="92"/>
      <c r="RND214" s="92"/>
      <c r="RNE214" s="92"/>
      <c r="RNF214" s="92"/>
      <c r="RNG214" s="92"/>
      <c r="RNH214" s="92"/>
      <c r="RNI214" s="92"/>
      <c r="RNJ214" s="92"/>
      <c r="RNK214" s="92"/>
      <c r="RNL214" s="92"/>
      <c r="RNM214" s="92"/>
      <c r="RNN214" s="92"/>
      <c r="RNO214" s="92"/>
      <c r="RNP214" s="92"/>
      <c r="RNQ214" s="92"/>
      <c r="RNR214" s="92"/>
      <c r="RNS214" s="92"/>
      <c r="RNT214" s="92"/>
      <c r="RNU214" s="92"/>
      <c r="RNV214" s="92"/>
      <c r="RNW214" s="92"/>
      <c r="RNX214" s="92"/>
      <c r="RNY214" s="92"/>
      <c r="RNZ214" s="92"/>
      <c r="ROA214" s="92"/>
      <c r="ROB214" s="92"/>
      <c r="ROC214" s="92"/>
      <c r="ROD214" s="92"/>
      <c r="ROE214" s="92"/>
      <c r="ROF214" s="92"/>
      <c r="ROG214" s="92"/>
      <c r="ROH214" s="92"/>
      <c r="ROI214" s="92"/>
      <c r="ROJ214" s="92"/>
      <c r="ROK214" s="92"/>
      <c r="ROL214" s="92"/>
      <c r="ROM214" s="92"/>
      <c r="RON214" s="92"/>
      <c r="ROO214" s="92"/>
      <c r="ROP214" s="92"/>
      <c r="ROQ214" s="92"/>
      <c r="ROR214" s="92"/>
      <c r="ROS214" s="92"/>
      <c r="ROT214" s="92"/>
      <c r="ROU214" s="92"/>
      <c r="ROV214" s="92"/>
      <c r="ROW214" s="92"/>
      <c r="ROX214" s="92"/>
      <c r="ROY214" s="92"/>
      <c r="ROZ214" s="92"/>
      <c r="RPA214" s="92"/>
      <c r="RPB214" s="92"/>
      <c r="RPC214" s="92"/>
      <c r="RPD214" s="92"/>
      <c r="RPE214" s="92"/>
      <c r="RPF214" s="92"/>
      <c r="RPG214" s="92"/>
      <c r="RPH214" s="92"/>
      <c r="RPI214" s="92"/>
      <c r="RPJ214" s="92"/>
      <c r="RPK214" s="92"/>
      <c r="RPL214" s="92"/>
      <c r="RPM214" s="92"/>
      <c r="RPN214" s="92"/>
      <c r="RPO214" s="92"/>
      <c r="RPP214" s="92"/>
      <c r="RPQ214" s="92"/>
      <c r="RPR214" s="92"/>
      <c r="RPS214" s="92"/>
      <c r="RPT214" s="92"/>
      <c r="RPU214" s="92"/>
      <c r="RPV214" s="92"/>
      <c r="RPW214" s="92"/>
      <c r="RPX214" s="92"/>
      <c r="RPY214" s="92"/>
      <c r="RPZ214" s="92"/>
      <c r="RQA214" s="92"/>
      <c r="RQB214" s="92"/>
      <c r="RQC214" s="92"/>
      <c r="RQD214" s="92"/>
      <c r="RQE214" s="92"/>
      <c r="RQF214" s="92"/>
      <c r="RQG214" s="92"/>
      <c r="RQH214" s="92"/>
      <c r="RQI214" s="92"/>
      <c r="RQJ214" s="92"/>
      <c r="RQK214" s="92"/>
      <c r="RQL214" s="92"/>
      <c r="RQM214" s="92"/>
      <c r="RQN214" s="92"/>
      <c r="RQO214" s="92"/>
      <c r="RQP214" s="92"/>
      <c r="RQQ214" s="92"/>
      <c r="RQR214" s="92"/>
      <c r="RQS214" s="92"/>
      <c r="RQT214" s="92"/>
      <c r="RQU214" s="92"/>
      <c r="RQV214" s="92"/>
      <c r="RQW214" s="92"/>
      <c r="RQX214" s="92"/>
      <c r="RQY214" s="92"/>
      <c r="RQZ214" s="92"/>
      <c r="RRA214" s="92"/>
      <c r="RRB214" s="92"/>
      <c r="RRC214" s="92"/>
      <c r="RRD214" s="92"/>
      <c r="RRE214" s="92"/>
      <c r="RRF214" s="92"/>
      <c r="RRG214" s="92"/>
      <c r="RRH214" s="92"/>
      <c r="RRI214" s="92"/>
      <c r="RRJ214" s="92"/>
      <c r="RRK214" s="92"/>
      <c r="RRL214" s="92"/>
      <c r="RRM214" s="92"/>
      <c r="RRN214" s="92"/>
      <c r="RRO214" s="92"/>
      <c r="RRP214" s="92"/>
      <c r="RRQ214" s="92"/>
      <c r="RRR214" s="92"/>
      <c r="RRS214" s="92"/>
      <c r="RRT214" s="92"/>
      <c r="RRU214" s="92"/>
      <c r="RRV214" s="92"/>
      <c r="RRW214" s="92"/>
      <c r="RRX214" s="92"/>
      <c r="RRY214" s="92"/>
      <c r="RRZ214" s="92"/>
      <c r="RSA214" s="92"/>
      <c r="RSB214" s="92"/>
      <c r="RSC214" s="92"/>
      <c r="RSD214" s="92"/>
      <c r="RSE214" s="92"/>
      <c r="RSF214" s="92"/>
      <c r="RSG214" s="92"/>
      <c r="RSH214" s="92"/>
      <c r="RSI214" s="92"/>
      <c r="RSJ214" s="92"/>
      <c r="RSK214" s="92"/>
      <c r="RSL214" s="92"/>
      <c r="RSM214" s="92"/>
      <c r="RSN214" s="92"/>
      <c r="RSO214" s="92"/>
      <c r="RSP214" s="92"/>
      <c r="RSQ214" s="92"/>
      <c r="RSR214" s="92"/>
      <c r="RSS214" s="92"/>
      <c r="RST214" s="92"/>
      <c r="RSU214" s="92"/>
      <c r="RSV214" s="92"/>
      <c r="RSW214" s="92"/>
      <c r="RSX214" s="92"/>
      <c r="RSY214" s="92"/>
      <c r="RSZ214" s="92"/>
      <c r="RTA214" s="92"/>
      <c r="RTB214" s="92"/>
      <c r="RTC214" s="92"/>
      <c r="RTD214" s="92"/>
      <c r="RTE214" s="92"/>
      <c r="RTF214" s="92"/>
      <c r="RTG214" s="92"/>
      <c r="RTH214" s="92"/>
      <c r="RTI214" s="92"/>
      <c r="RTJ214" s="92"/>
      <c r="RTK214" s="92"/>
      <c r="RTL214" s="92"/>
      <c r="RTM214" s="92"/>
      <c r="RTN214" s="92"/>
      <c r="RTO214" s="92"/>
      <c r="RTP214" s="92"/>
      <c r="RTQ214" s="92"/>
      <c r="RTR214" s="92"/>
      <c r="RTS214" s="92"/>
      <c r="RTT214" s="92"/>
      <c r="RTU214" s="92"/>
      <c r="RTV214" s="92"/>
      <c r="RTW214" s="92"/>
      <c r="RTX214" s="92"/>
      <c r="RTY214" s="92"/>
      <c r="RTZ214" s="92"/>
      <c r="RUA214" s="92"/>
      <c r="RUB214" s="92"/>
      <c r="RUC214" s="92"/>
      <c r="RUD214" s="92"/>
      <c r="RUE214" s="92"/>
      <c r="RUF214" s="92"/>
      <c r="RUG214" s="92"/>
      <c r="RUH214" s="92"/>
      <c r="RUI214" s="92"/>
      <c r="RUJ214" s="92"/>
      <c r="RUK214" s="92"/>
      <c r="RUL214" s="92"/>
      <c r="RUM214" s="92"/>
      <c r="RUN214" s="92"/>
      <c r="RUO214" s="92"/>
      <c r="RUP214" s="92"/>
      <c r="RUQ214" s="92"/>
      <c r="RUR214" s="92"/>
      <c r="RUS214" s="92"/>
      <c r="RUT214" s="92"/>
      <c r="RUU214" s="92"/>
      <c r="RUV214" s="92"/>
      <c r="RUW214" s="92"/>
      <c r="RUX214" s="92"/>
      <c r="RUY214" s="92"/>
      <c r="RUZ214" s="92"/>
      <c r="RVA214" s="92"/>
      <c r="RVB214" s="92"/>
      <c r="RVC214" s="92"/>
      <c r="RVD214" s="92"/>
      <c r="RVE214" s="92"/>
      <c r="RVF214" s="92"/>
      <c r="RVG214" s="92"/>
      <c r="RVH214" s="92"/>
      <c r="RVI214" s="92"/>
      <c r="RVJ214" s="92"/>
      <c r="RVK214" s="92"/>
      <c r="RVL214" s="92"/>
      <c r="RVM214" s="92"/>
      <c r="RVN214" s="92"/>
      <c r="RVO214" s="92"/>
      <c r="RVP214" s="92"/>
      <c r="RVQ214" s="92"/>
      <c r="RVR214" s="92"/>
      <c r="RVS214" s="92"/>
      <c r="RVT214" s="92"/>
      <c r="RVU214" s="92"/>
      <c r="RVV214" s="92"/>
      <c r="RVW214" s="92"/>
      <c r="RVX214" s="92"/>
      <c r="RVY214" s="92"/>
      <c r="RVZ214" s="92"/>
      <c r="RWA214" s="92"/>
      <c r="RWB214" s="92"/>
      <c r="RWC214" s="92"/>
      <c r="RWD214" s="92"/>
      <c r="RWE214" s="92"/>
      <c r="RWF214" s="92"/>
      <c r="RWG214" s="92"/>
      <c r="RWH214" s="92"/>
      <c r="RWI214" s="92"/>
      <c r="RWJ214" s="92"/>
      <c r="RWK214" s="92"/>
      <c r="RWL214" s="92"/>
      <c r="RWM214" s="92"/>
      <c r="RWN214" s="92"/>
      <c r="RWO214" s="92"/>
      <c r="RWP214" s="92"/>
      <c r="RWQ214" s="92"/>
      <c r="RWR214" s="92"/>
      <c r="RWS214" s="92"/>
      <c r="RWT214" s="92"/>
      <c r="RWU214" s="92"/>
      <c r="RWV214" s="92"/>
      <c r="RWW214" s="92"/>
      <c r="RWX214" s="92"/>
      <c r="RWY214" s="92"/>
      <c r="RWZ214" s="92"/>
      <c r="RXA214" s="92"/>
      <c r="RXB214" s="92"/>
      <c r="RXC214" s="92"/>
      <c r="RXD214" s="92"/>
      <c r="RXE214" s="92"/>
      <c r="RXF214" s="92"/>
      <c r="RXG214" s="92"/>
      <c r="RXH214" s="92"/>
      <c r="RXI214" s="92"/>
      <c r="RXJ214" s="92"/>
      <c r="RXK214" s="92"/>
      <c r="RXL214" s="92"/>
      <c r="RXM214" s="92"/>
      <c r="RXN214" s="92"/>
      <c r="RXO214" s="92"/>
      <c r="RXP214" s="92"/>
      <c r="RXQ214" s="92"/>
      <c r="RXR214" s="92"/>
      <c r="RXS214" s="92"/>
      <c r="RXT214" s="92"/>
      <c r="RXU214" s="92"/>
      <c r="RXV214" s="92"/>
      <c r="RXW214" s="92"/>
      <c r="RXX214" s="92"/>
      <c r="RXY214" s="92"/>
      <c r="RXZ214" s="92"/>
      <c r="RYA214" s="92"/>
      <c r="RYB214" s="92"/>
      <c r="RYC214" s="92"/>
      <c r="RYD214" s="92"/>
      <c r="RYE214" s="92"/>
      <c r="RYF214" s="92"/>
      <c r="RYG214" s="92"/>
      <c r="RYH214" s="92"/>
      <c r="RYI214" s="92"/>
      <c r="RYJ214" s="92"/>
      <c r="RYK214" s="92"/>
      <c r="RYL214" s="92"/>
      <c r="RYM214" s="92"/>
      <c r="RYN214" s="92"/>
      <c r="RYO214" s="92"/>
      <c r="RYP214" s="92"/>
      <c r="RYQ214" s="92"/>
      <c r="RYR214" s="92"/>
      <c r="RYS214" s="92"/>
      <c r="RYT214" s="92"/>
      <c r="RYU214" s="92"/>
      <c r="RYV214" s="92"/>
      <c r="RYW214" s="92"/>
      <c r="RYX214" s="92"/>
      <c r="RYY214" s="92"/>
      <c r="RYZ214" s="92"/>
      <c r="RZA214" s="92"/>
      <c r="RZB214" s="92"/>
      <c r="RZC214" s="92"/>
      <c r="RZD214" s="92"/>
      <c r="RZE214" s="92"/>
      <c r="RZF214" s="92"/>
      <c r="RZG214" s="92"/>
      <c r="RZH214" s="92"/>
      <c r="RZI214" s="92"/>
      <c r="RZJ214" s="92"/>
      <c r="RZK214" s="92"/>
      <c r="RZL214" s="92"/>
      <c r="RZM214" s="92"/>
      <c r="RZN214" s="92"/>
      <c r="RZO214" s="92"/>
      <c r="RZP214" s="92"/>
      <c r="RZQ214" s="92"/>
      <c r="RZR214" s="92"/>
      <c r="RZS214" s="92"/>
      <c r="RZT214" s="92"/>
      <c r="RZU214" s="92"/>
      <c r="RZV214" s="92"/>
      <c r="RZW214" s="92"/>
      <c r="RZX214" s="92"/>
      <c r="RZY214" s="92"/>
      <c r="RZZ214" s="92"/>
      <c r="SAA214" s="92"/>
      <c r="SAB214" s="92"/>
      <c r="SAC214" s="92"/>
      <c r="SAD214" s="92"/>
      <c r="SAE214" s="92"/>
      <c r="SAF214" s="92"/>
      <c r="SAG214" s="92"/>
      <c r="SAH214" s="92"/>
      <c r="SAI214" s="92"/>
      <c r="SAJ214" s="92"/>
      <c r="SAK214" s="92"/>
      <c r="SAL214" s="92"/>
      <c r="SAM214" s="92"/>
      <c r="SAN214" s="92"/>
      <c r="SAO214" s="92"/>
      <c r="SAP214" s="92"/>
      <c r="SAQ214" s="92"/>
      <c r="SAR214" s="92"/>
      <c r="SAS214" s="92"/>
      <c r="SAT214" s="92"/>
      <c r="SAU214" s="92"/>
      <c r="SAV214" s="92"/>
      <c r="SAW214" s="92"/>
      <c r="SAX214" s="92"/>
      <c r="SAY214" s="92"/>
      <c r="SAZ214" s="92"/>
      <c r="SBA214" s="92"/>
      <c r="SBB214" s="92"/>
      <c r="SBC214" s="92"/>
      <c r="SBD214" s="92"/>
      <c r="SBE214" s="92"/>
      <c r="SBF214" s="92"/>
      <c r="SBG214" s="92"/>
      <c r="SBH214" s="92"/>
      <c r="SBI214" s="92"/>
      <c r="SBJ214" s="92"/>
      <c r="SBK214" s="92"/>
      <c r="SBL214" s="92"/>
      <c r="SBM214" s="92"/>
      <c r="SBN214" s="92"/>
      <c r="SBO214" s="92"/>
      <c r="SBP214" s="92"/>
      <c r="SBQ214" s="92"/>
      <c r="SBR214" s="92"/>
      <c r="SBS214" s="92"/>
      <c r="SBT214" s="92"/>
      <c r="SBU214" s="92"/>
      <c r="SBV214" s="92"/>
      <c r="SBW214" s="92"/>
      <c r="SBX214" s="92"/>
      <c r="SBY214" s="92"/>
      <c r="SBZ214" s="92"/>
      <c r="SCA214" s="92"/>
      <c r="SCB214" s="92"/>
      <c r="SCC214" s="92"/>
      <c r="SCD214" s="92"/>
      <c r="SCE214" s="92"/>
      <c r="SCF214" s="92"/>
      <c r="SCG214" s="92"/>
      <c r="SCH214" s="92"/>
      <c r="SCI214" s="92"/>
      <c r="SCJ214" s="92"/>
      <c r="SCK214" s="92"/>
      <c r="SCL214" s="92"/>
      <c r="SCM214" s="92"/>
      <c r="SCN214" s="92"/>
      <c r="SCO214" s="92"/>
      <c r="SCP214" s="92"/>
      <c r="SCQ214" s="92"/>
      <c r="SCR214" s="92"/>
      <c r="SCS214" s="92"/>
      <c r="SCT214" s="92"/>
      <c r="SCU214" s="92"/>
      <c r="SCV214" s="92"/>
      <c r="SCW214" s="92"/>
      <c r="SCX214" s="92"/>
      <c r="SCY214" s="92"/>
      <c r="SCZ214" s="92"/>
      <c r="SDA214" s="92"/>
      <c r="SDB214" s="92"/>
      <c r="SDC214" s="92"/>
      <c r="SDD214" s="92"/>
      <c r="SDE214" s="92"/>
      <c r="SDF214" s="92"/>
      <c r="SDG214" s="92"/>
      <c r="SDH214" s="92"/>
      <c r="SDI214" s="92"/>
      <c r="SDJ214" s="92"/>
      <c r="SDK214" s="92"/>
      <c r="SDL214" s="92"/>
      <c r="SDM214" s="92"/>
      <c r="SDN214" s="92"/>
      <c r="SDO214" s="92"/>
      <c r="SDP214" s="92"/>
      <c r="SDQ214" s="92"/>
      <c r="SDR214" s="92"/>
      <c r="SDS214" s="92"/>
      <c r="SDT214" s="92"/>
      <c r="SDU214" s="92"/>
      <c r="SDV214" s="92"/>
      <c r="SDW214" s="92"/>
      <c r="SDX214" s="92"/>
      <c r="SDY214" s="92"/>
      <c r="SDZ214" s="92"/>
      <c r="SEA214" s="92"/>
      <c r="SEB214" s="92"/>
      <c r="SEC214" s="92"/>
      <c r="SED214" s="92"/>
      <c r="SEE214" s="92"/>
      <c r="SEF214" s="92"/>
      <c r="SEG214" s="92"/>
      <c r="SEH214" s="92"/>
      <c r="SEI214" s="92"/>
      <c r="SEJ214" s="92"/>
      <c r="SEK214" s="92"/>
      <c r="SEL214" s="92"/>
      <c r="SEM214" s="92"/>
      <c r="SEN214" s="92"/>
      <c r="SEO214" s="92"/>
      <c r="SEP214" s="92"/>
      <c r="SEQ214" s="92"/>
      <c r="SER214" s="92"/>
      <c r="SES214" s="92"/>
      <c r="SET214" s="92"/>
      <c r="SEU214" s="92"/>
      <c r="SEV214" s="92"/>
      <c r="SEW214" s="92"/>
      <c r="SEX214" s="92"/>
      <c r="SEY214" s="92"/>
      <c r="SEZ214" s="92"/>
      <c r="SFA214" s="92"/>
      <c r="SFB214" s="92"/>
      <c r="SFC214" s="92"/>
      <c r="SFD214" s="92"/>
      <c r="SFE214" s="92"/>
      <c r="SFF214" s="92"/>
      <c r="SFG214" s="92"/>
      <c r="SFH214" s="92"/>
      <c r="SFI214" s="92"/>
      <c r="SFJ214" s="92"/>
      <c r="SFK214" s="92"/>
      <c r="SFL214" s="92"/>
      <c r="SFM214" s="92"/>
      <c r="SFN214" s="92"/>
      <c r="SFO214" s="92"/>
      <c r="SFP214" s="92"/>
      <c r="SFQ214" s="92"/>
      <c r="SFR214" s="92"/>
      <c r="SFS214" s="92"/>
      <c r="SFT214" s="92"/>
      <c r="SFU214" s="92"/>
      <c r="SFV214" s="92"/>
      <c r="SFW214" s="92"/>
      <c r="SFX214" s="92"/>
      <c r="SFY214" s="92"/>
      <c r="SFZ214" s="92"/>
      <c r="SGA214" s="92"/>
      <c r="SGB214" s="92"/>
      <c r="SGC214" s="92"/>
      <c r="SGD214" s="92"/>
      <c r="SGE214" s="92"/>
      <c r="SGF214" s="92"/>
      <c r="SGG214" s="92"/>
      <c r="SGH214" s="92"/>
      <c r="SGI214" s="92"/>
      <c r="SGJ214" s="92"/>
      <c r="SGK214" s="92"/>
      <c r="SGL214" s="92"/>
      <c r="SGM214" s="92"/>
      <c r="SGN214" s="92"/>
      <c r="SGO214" s="92"/>
      <c r="SGP214" s="92"/>
      <c r="SGQ214" s="92"/>
      <c r="SGR214" s="92"/>
      <c r="SGS214" s="92"/>
      <c r="SGT214" s="92"/>
      <c r="SGU214" s="92"/>
      <c r="SGV214" s="92"/>
      <c r="SGW214" s="92"/>
      <c r="SGX214" s="92"/>
      <c r="SGY214" s="92"/>
      <c r="SGZ214" s="92"/>
      <c r="SHA214" s="92"/>
      <c r="SHB214" s="92"/>
      <c r="SHC214" s="92"/>
      <c r="SHD214" s="92"/>
      <c r="SHE214" s="92"/>
      <c r="SHF214" s="92"/>
      <c r="SHG214" s="92"/>
      <c r="SHH214" s="92"/>
      <c r="SHI214" s="92"/>
      <c r="SHJ214" s="92"/>
      <c r="SHK214" s="92"/>
      <c r="SHL214" s="92"/>
      <c r="SHM214" s="92"/>
      <c r="SHN214" s="92"/>
      <c r="SHO214" s="92"/>
      <c r="SHP214" s="92"/>
      <c r="SHQ214" s="92"/>
      <c r="SHR214" s="92"/>
      <c r="SHS214" s="92"/>
      <c r="SHT214" s="92"/>
      <c r="SHU214" s="92"/>
      <c r="SHV214" s="92"/>
      <c r="SHW214" s="92"/>
      <c r="SHX214" s="92"/>
      <c r="SHY214" s="92"/>
      <c r="SHZ214" s="92"/>
      <c r="SIA214" s="92"/>
      <c r="SIB214" s="92"/>
      <c r="SIC214" s="92"/>
      <c r="SID214" s="92"/>
      <c r="SIE214" s="92"/>
      <c r="SIF214" s="92"/>
      <c r="SIG214" s="92"/>
      <c r="SIH214" s="92"/>
      <c r="SII214" s="92"/>
      <c r="SIJ214" s="92"/>
      <c r="SIK214" s="92"/>
      <c r="SIL214" s="92"/>
      <c r="SIM214" s="92"/>
      <c r="SIN214" s="92"/>
      <c r="SIO214" s="92"/>
      <c r="SIP214" s="92"/>
      <c r="SIQ214" s="92"/>
      <c r="SIR214" s="92"/>
      <c r="SIS214" s="92"/>
      <c r="SIT214" s="92"/>
      <c r="SIU214" s="92"/>
      <c r="SIV214" s="92"/>
      <c r="SIW214" s="92"/>
      <c r="SIX214" s="92"/>
      <c r="SIY214" s="92"/>
      <c r="SIZ214" s="92"/>
      <c r="SJA214" s="92"/>
      <c r="SJB214" s="92"/>
      <c r="SJC214" s="92"/>
      <c r="SJD214" s="92"/>
      <c r="SJE214" s="92"/>
      <c r="SJF214" s="92"/>
      <c r="SJG214" s="92"/>
      <c r="SJH214" s="92"/>
      <c r="SJI214" s="92"/>
      <c r="SJJ214" s="92"/>
      <c r="SJK214" s="92"/>
      <c r="SJL214" s="92"/>
      <c r="SJM214" s="92"/>
      <c r="SJN214" s="92"/>
      <c r="SJO214" s="92"/>
      <c r="SJP214" s="92"/>
      <c r="SJQ214" s="92"/>
      <c r="SJR214" s="92"/>
      <c r="SJS214" s="92"/>
      <c r="SJT214" s="92"/>
      <c r="SJU214" s="92"/>
      <c r="SJV214" s="92"/>
      <c r="SJW214" s="92"/>
      <c r="SJX214" s="92"/>
      <c r="SJY214" s="92"/>
      <c r="SJZ214" s="92"/>
      <c r="SKA214" s="92"/>
      <c r="SKB214" s="92"/>
      <c r="SKC214" s="92"/>
      <c r="SKD214" s="92"/>
      <c r="SKE214" s="92"/>
      <c r="SKF214" s="92"/>
      <c r="SKG214" s="92"/>
      <c r="SKH214" s="92"/>
      <c r="SKI214" s="92"/>
      <c r="SKJ214" s="92"/>
      <c r="SKK214" s="92"/>
      <c r="SKL214" s="92"/>
      <c r="SKM214" s="92"/>
      <c r="SKN214" s="92"/>
      <c r="SKO214" s="92"/>
      <c r="SKP214" s="92"/>
      <c r="SKQ214" s="92"/>
      <c r="SKR214" s="92"/>
      <c r="SKS214" s="92"/>
      <c r="SKT214" s="92"/>
      <c r="SKU214" s="92"/>
      <c r="SKV214" s="92"/>
      <c r="SKW214" s="92"/>
      <c r="SKX214" s="92"/>
      <c r="SKY214" s="92"/>
      <c r="SKZ214" s="92"/>
      <c r="SLA214" s="92"/>
      <c r="SLB214" s="92"/>
      <c r="SLC214" s="92"/>
      <c r="SLD214" s="92"/>
      <c r="SLE214" s="92"/>
      <c r="SLF214" s="92"/>
      <c r="SLG214" s="92"/>
      <c r="SLH214" s="92"/>
      <c r="SLI214" s="92"/>
      <c r="SLJ214" s="92"/>
      <c r="SLK214" s="92"/>
      <c r="SLL214" s="92"/>
      <c r="SLM214" s="92"/>
      <c r="SLN214" s="92"/>
      <c r="SLO214" s="92"/>
      <c r="SLP214" s="92"/>
      <c r="SLQ214" s="92"/>
      <c r="SLR214" s="92"/>
      <c r="SLS214" s="92"/>
      <c r="SLT214" s="92"/>
      <c r="SLU214" s="92"/>
      <c r="SLV214" s="92"/>
      <c r="SLW214" s="92"/>
      <c r="SLX214" s="92"/>
      <c r="SLY214" s="92"/>
      <c r="SLZ214" s="92"/>
      <c r="SMA214" s="92"/>
      <c r="SMB214" s="92"/>
      <c r="SMC214" s="92"/>
      <c r="SMD214" s="92"/>
      <c r="SME214" s="92"/>
      <c r="SMF214" s="92"/>
      <c r="SMG214" s="92"/>
      <c r="SMH214" s="92"/>
      <c r="SMI214" s="92"/>
      <c r="SMJ214" s="92"/>
      <c r="SMK214" s="92"/>
      <c r="SML214" s="92"/>
      <c r="SMM214" s="92"/>
      <c r="SMN214" s="92"/>
      <c r="SMO214" s="92"/>
      <c r="SMP214" s="92"/>
      <c r="SMQ214" s="92"/>
      <c r="SMR214" s="92"/>
      <c r="SMS214" s="92"/>
      <c r="SMT214" s="92"/>
      <c r="SMU214" s="92"/>
      <c r="SMV214" s="92"/>
      <c r="SMW214" s="92"/>
      <c r="SMX214" s="92"/>
      <c r="SMY214" s="92"/>
      <c r="SMZ214" s="92"/>
      <c r="SNA214" s="92"/>
      <c r="SNB214" s="92"/>
      <c r="SNC214" s="92"/>
      <c r="SND214" s="92"/>
      <c r="SNE214" s="92"/>
      <c r="SNF214" s="92"/>
      <c r="SNG214" s="92"/>
      <c r="SNH214" s="92"/>
      <c r="SNI214" s="92"/>
      <c r="SNJ214" s="92"/>
      <c r="SNK214" s="92"/>
      <c r="SNL214" s="92"/>
      <c r="SNM214" s="92"/>
      <c r="SNN214" s="92"/>
      <c r="SNO214" s="92"/>
      <c r="SNP214" s="92"/>
      <c r="SNQ214" s="92"/>
      <c r="SNR214" s="92"/>
      <c r="SNS214" s="92"/>
      <c r="SNT214" s="92"/>
      <c r="SNU214" s="92"/>
      <c r="SNV214" s="92"/>
      <c r="SNW214" s="92"/>
      <c r="SNX214" s="92"/>
      <c r="SNY214" s="92"/>
      <c r="SNZ214" s="92"/>
      <c r="SOA214" s="92"/>
      <c r="SOB214" s="92"/>
      <c r="SOC214" s="92"/>
      <c r="SOD214" s="92"/>
      <c r="SOE214" s="92"/>
      <c r="SOF214" s="92"/>
      <c r="SOG214" s="92"/>
      <c r="SOH214" s="92"/>
      <c r="SOI214" s="92"/>
      <c r="SOJ214" s="92"/>
      <c r="SOK214" s="92"/>
      <c r="SOL214" s="92"/>
      <c r="SOM214" s="92"/>
      <c r="SON214" s="92"/>
      <c r="SOO214" s="92"/>
      <c r="SOP214" s="92"/>
      <c r="SOQ214" s="92"/>
      <c r="SOR214" s="92"/>
      <c r="SOS214" s="92"/>
      <c r="SOT214" s="92"/>
      <c r="SOU214" s="92"/>
      <c r="SOV214" s="92"/>
      <c r="SOW214" s="92"/>
      <c r="SOX214" s="92"/>
      <c r="SOY214" s="92"/>
      <c r="SOZ214" s="92"/>
      <c r="SPA214" s="92"/>
      <c r="SPB214" s="92"/>
      <c r="SPC214" s="92"/>
      <c r="SPD214" s="92"/>
      <c r="SPE214" s="92"/>
      <c r="SPF214" s="92"/>
      <c r="SPG214" s="92"/>
      <c r="SPH214" s="92"/>
      <c r="SPI214" s="92"/>
      <c r="SPJ214" s="92"/>
      <c r="SPK214" s="92"/>
      <c r="SPL214" s="92"/>
      <c r="SPM214" s="92"/>
      <c r="SPN214" s="92"/>
      <c r="SPO214" s="92"/>
      <c r="SPP214" s="92"/>
      <c r="SPQ214" s="92"/>
      <c r="SPR214" s="92"/>
      <c r="SPS214" s="92"/>
      <c r="SPT214" s="92"/>
      <c r="SPU214" s="92"/>
      <c r="SPV214" s="92"/>
      <c r="SPW214" s="92"/>
      <c r="SPX214" s="92"/>
      <c r="SPY214" s="92"/>
      <c r="SPZ214" s="92"/>
      <c r="SQA214" s="92"/>
      <c r="SQB214" s="92"/>
      <c r="SQC214" s="92"/>
      <c r="SQD214" s="92"/>
      <c r="SQE214" s="92"/>
      <c r="SQF214" s="92"/>
      <c r="SQG214" s="92"/>
      <c r="SQH214" s="92"/>
      <c r="SQI214" s="92"/>
      <c r="SQJ214" s="92"/>
      <c r="SQK214" s="92"/>
      <c r="SQL214" s="92"/>
      <c r="SQM214" s="92"/>
      <c r="SQN214" s="92"/>
      <c r="SQO214" s="92"/>
      <c r="SQP214" s="92"/>
      <c r="SQQ214" s="92"/>
      <c r="SQR214" s="92"/>
      <c r="SQS214" s="92"/>
      <c r="SQT214" s="92"/>
      <c r="SQU214" s="92"/>
      <c r="SQV214" s="92"/>
      <c r="SQW214" s="92"/>
      <c r="SQX214" s="92"/>
      <c r="SQY214" s="92"/>
      <c r="SQZ214" s="92"/>
      <c r="SRA214" s="92"/>
      <c r="SRB214" s="92"/>
      <c r="SRC214" s="92"/>
      <c r="SRD214" s="92"/>
      <c r="SRE214" s="92"/>
      <c r="SRF214" s="92"/>
      <c r="SRG214" s="92"/>
      <c r="SRH214" s="92"/>
      <c r="SRI214" s="92"/>
      <c r="SRJ214" s="92"/>
      <c r="SRK214" s="92"/>
      <c r="SRL214" s="92"/>
      <c r="SRM214" s="92"/>
      <c r="SRN214" s="92"/>
      <c r="SRO214" s="92"/>
      <c r="SRP214" s="92"/>
      <c r="SRQ214" s="92"/>
      <c r="SRR214" s="92"/>
      <c r="SRS214" s="92"/>
      <c r="SRT214" s="92"/>
      <c r="SRU214" s="92"/>
      <c r="SRV214" s="92"/>
      <c r="SRW214" s="92"/>
      <c r="SRX214" s="92"/>
      <c r="SRY214" s="92"/>
      <c r="SRZ214" s="92"/>
      <c r="SSA214" s="92"/>
      <c r="SSB214" s="92"/>
      <c r="SSC214" s="92"/>
      <c r="SSD214" s="92"/>
      <c r="SSE214" s="92"/>
      <c r="SSF214" s="92"/>
      <c r="SSG214" s="92"/>
      <c r="SSH214" s="92"/>
      <c r="SSI214" s="92"/>
      <c r="SSJ214" s="92"/>
      <c r="SSK214" s="92"/>
      <c r="SSL214" s="92"/>
      <c r="SSM214" s="92"/>
      <c r="SSN214" s="92"/>
      <c r="SSO214" s="92"/>
      <c r="SSP214" s="92"/>
      <c r="SSQ214" s="92"/>
      <c r="SSR214" s="92"/>
      <c r="SSS214" s="92"/>
      <c r="SST214" s="92"/>
      <c r="SSU214" s="92"/>
      <c r="SSV214" s="92"/>
      <c r="SSW214" s="92"/>
      <c r="SSX214" s="92"/>
      <c r="SSY214" s="92"/>
      <c r="SSZ214" s="92"/>
      <c r="STA214" s="92"/>
      <c r="STB214" s="92"/>
      <c r="STC214" s="92"/>
      <c r="STD214" s="92"/>
      <c r="STE214" s="92"/>
      <c r="STF214" s="92"/>
      <c r="STG214" s="92"/>
      <c r="STH214" s="92"/>
      <c r="STI214" s="92"/>
      <c r="STJ214" s="92"/>
      <c r="STK214" s="92"/>
      <c r="STL214" s="92"/>
      <c r="STM214" s="92"/>
      <c r="STN214" s="92"/>
      <c r="STO214" s="92"/>
      <c r="STP214" s="92"/>
      <c r="STQ214" s="92"/>
      <c r="STR214" s="92"/>
      <c r="STS214" s="92"/>
      <c r="STT214" s="92"/>
      <c r="STU214" s="92"/>
      <c r="STV214" s="92"/>
      <c r="STW214" s="92"/>
      <c r="STX214" s="92"/>
      <c r="STY214" s="92"/>
      <c r="STZ214" s="92"/>
      <c r="SUA214" s="92"/>
      <c r="SUB214" s="92"/>
      <c r="SUC214" s="92"/>
      <c r="SUD214" s="92"/>
      <c r="SUE214" s="92"/>
      <c r="SUF214" s="92"/>
      <c r="SUG214" s="92"/>
      <c r="SUH214" s="92"/>
      <c r="SUI214" s="92"/>
      <c r="SUJ214" s="92"/>
      <c r="SUK214" s="92"/>
      <c r="SUL214" s="92"/>
      <c r="SUM214" s="92"/>
      <c r="SUN214" s="92"/>
      <c r="SUO214" s="92"/>
      <c r="SUP214" s="92"/>
      <c r="SUQ214" s="92"/>
      <c r="SUR214" s="92"/>
      <c r="SUS214" s="92"/>
      <c r="SUT214" s="92"/>
      <c r="SUU214" s="92"/>
      <c r="SUV214" s="92"/>
      <c r="SUW214" s="92"/>
      <c r="SUX214" s="92"/>
      <c r="SUY214" s="92"/>
      <c r="SUZ214" s="92"/>
      <c r="SVA214" s="92"/>
      <c r="SVB214" s="92"/>
      <c r="SVC214" s="92"/>
      <c r="SVD214" s="92"/>
      <c r="SVE214" s="92"/>
      <c r="SVF214" s="92"/>
      <c r="SVG214" s="92"/>
      <c r="SVH214" s="92"/>
      <c r="SVI214" s="92"/>
      <c r="SVJ214" s="92"/>
      <c r="SVK214" s="92"/>
      <c r="SVL214" s="92"/>
      <c r="SVM214" s="92"/>
      <c r="SVN214" s="92"/>
      <c r="SVO214" s="92"/>
      <c r="SVP214" s="92"/>
      <c r="SVQ214" s="92"/>
      <c r="SVR214" s="92"/>
      <c r="SVS214" s="92"/>
      <c r="SVT214" s="92"/>
      <c r="SVU214" s="92"/>
      <c r="SVV214" s="92"/>
      <c r="SVW214" s="92"/>
      <c r="SVX214" s="92"/>
      <c r="SVY214" s="92"/>
      <c r="SVZ214" s="92"/>
      <c r="SWA214" s="92"/>
      <c r="SWB214" s="92"/>
      <c r="SWC214" s="92"/>
      <c r="SWD214" s="92"/>
      <c r="SWE214" s="92"/>
      <c r="SWF214" s="92"/>
      <c r="SWG214" s="92"/>
      <c r="SWH214" s="92"/>
      <c r="SWI214" s="92"/>
      <c r="SWJ214" s="92"/>
      <c r="SWK214" s="92"/>
      <c r="SWL214" s="92"/>
      <c r="SWM214" s="92"/>
      <c r="SWN214" s="92"/>
      <c r="SWO214" s="92"/>
      <c r="SWP214" s="92"/>
      <c r="SWQ214" s="92"/>
      <c r="SWR214" s="92"/>
      <c r="SWS214" s="92"/>
      <c r="SWT214" s="92"/>
      <c r="SWU214" s="92"/>
      <c r="SWV214" s="92"/>
      <c r="SWW214" s="92"/>
      <c r="SWX214" s="92"/>
      <c r="SWY214" s="92"/>
      <c r="SWZ214" s="92"/>
      <c r="SXA214" s="92"/>
      <c r="SXB214" s="92"/>
      <c r="SXC214" s="92"/>
      <c r="SXD214" s="92"/>
      <c r="SXE214" s="92"/>
      <c r="SXF214" s="92"/>
      <c r="SXG214" s="92"/>
      <c r="SXH214" s="92"/>
      <c r="SXI214" s="92"/>
      <c r="SXJ214" s="92"/>
      <c r="SXK214" s="92"/>
      <c r="SXL214" s="92"/>
      <c r="SXM214" s="92"/>
      <c r="SXN214" s="92"/>
      <c r="SXO214" s="92"/>
      <c r="SXP214" s="92"/>
      <c r="SXQ214" s="92"/>
      <c r="SXR214" s="92"/>
      <c r="SXS214" s="92"/>
      <c r="SXT214" s="92"/>
      <c r="SXU214" s="92"/>
      <c r="SXV214" s="92"/>
      <c r="SXW214" s="92"/>
      <c r="SXX214" s="92"/>
      <c r="SXY214" s="92"/>
      <c r="SXZ214" s="92"/>
      <c r="SYA214" s="92"/>
      <c r="SYB214" s="92"/>
      <c r="SYC214" s="92"/>
      <c r="SYD214" s="92"/>
      <c r="SYE214" s="92"/>
      <c r="SYF214" s="92"/>
      <c r="SYG214" s="92"/>
      <c r="SYH214" s="92"/>
      <c r="SYI214" s="92"/>
      <c r="SYJ214" s="92"/>
      <c r="SYK214" s="92"/>
      <c r="SYL214" s="92"/>
      <c r="SYM214" s="92"/>
      <c r="SYN214" s="92"/>
      <c r="SYO214" s="92"/>
      <c r="SYP214" s="92"/>
      <c r="SYQ214" s="92"/>
      <c r="SYR214" s="92"/>
      <c r="SYS214" s="92"/>
      <c r="SYT214" s="92"/>
      <c r="SYU214" s="92"/>
      <c r="SYV214" s="92"/>
      <c r="SYW214" s="92"/>
      <c r="SYX214" s="92"/>
      <c r="SYY214" s="92"/>
      <c r="SYZ214" s="92"/>
      <c r="SZA214" s="92"/>
      <c r="SZB214" s="92"/>
      <c r="SZC214" s="92"/>
      <c r="SZD214" s="92"/>
      <c r="SZE214" s="92"/>
      <c r="SZF214" s="92"/>
      <c r="SZG214" s="92"/>
      <c r="SZH214" s="92"/>
      <c r="SZI214" s="92"/>
      <c r="SZJ214" s="92"/>
      <c r="SZK214" s="92"/>
      <c r="SZL214" s="92"/>
      <c r="SZM214" s="92"/>
      <c r="SZN214" s="92"/>
      <c r="SZO214" s="92"/>
      <c r="SZP214" s="92"/>
      <c r="SZQ214" s="92"/>
      <c r="SZR214" s="92"/>
      <c r="SZS214" s="92"/>
      <c r="SZT214" s="92"/>
      <c r="SZU214" s="92"/>
      <c r="SZV214" s="92"/>
      <c r="SZW214" s="92"/>
      <c r="SZX214" s="92"/>
      <c r="SZY214" s="92"/>
      <c r="SZZ214" s="92"/>
      <c r="TAA214" s="92"/>
      <c r="TAB214" s="92"/>
      <c r="TAC214" s="92"/>
      <c r="TAD214" s="92"/>
      <c r="TAE214" s="92"/>
      <c r="TAF214" s="92"/>
      <c r="TAG214" s="92"/>
      <c r="TAH214" s="92"/>
      <c r="TAI214" s="92"/>
      <c r="TAJ214" s="92"/>
      <c r="TAK214" s="92"/>
      <c r="TAL214" s="92"/>
      <c r="TAM214" s="92"/>
      <c r="TAN214" s="92"/>
      <c r="TAO214" s="92"/>
      <c r="TAP214" s="92"/>
      <c r="TAQ214" s="92"/>
      <c r="TAR214" s="92"/>
      <c r="TAS214" s="92"/>
      <c r="TAT214" s="92"/>
      <c r="TAU214" s="92"/>
      <c r="TAV214" s="92"/>
      <c r="TAW214" s="92"/>
      <c r="TAX214" s="92"/>
      <c r="TAY214" s="92"/>
      <c r="TAZ214" s="92"/>
      <c r="TBA214" s="92"/>
      <c r="TBB214" s="92"/>
      <c r="TBC214" s="92"/>
      <c r="TBD214" s="92"/>
      <c r="TBE214" s="92"/>
      <c r="TBF214" s="92"/>
      <c r="TBG214" s="92"/>
      <c r="TBH214" s="92"/>
      <c r="TBI214" s="92"/>
      <c r="TBJ214" s="92"/>
      <c r="TBK214" s="92"/>
      <c r="TBL214" s="92"/>
      <c r="TBM214" s="92"/>
      <c r="TBN214" s="92"/>
      <c r="TBO214" s="92"/>
      <c r="TBP214" s="92"/>
      <c r="TBQ214" s="92"/>
      <c r="TBR214" s="92"/>
      <c r="TBS214" s="92"/>
      <c r="TBT214" s="92"/>
      <c r="TBU214" s="92"/>
      <c r="TBV214" s="92"/>
      <c r="TBW214" s="92"/>
      <c r="TBX214" s="92"/>
      <c r="TBY214" s="92"/>
      <c r="TBZ214" s="92"/>
      <c r="TCA214" s="92"/>
      <c r="TCB214" s="92"/>
      <c r="TCC214" s="92"/>
      <c r="TCD214" s="92"/>
      <c r="TCE214" s="92"/>
      <c r="TCF214" s="92"/>
      <c r="TCG214" s="92"/>
      <c r="TCH214" s="92"/>
      <c r="TCI214" s="92"/>
      <c r="TCJ214" s="92"/>
      <c r="TCK214" s="92"/>
      <c r="TCL214" s="92"/>
      <c r="TCM214" s="92"/>
      <c r="TCN214" s="92"/>
      <c r="TCO214" s="92"/>
      <c r="TCP214" s="92"/>
      <c r="TCQ214" s="92"/>
      <c r="TCR214" s="92"/>
      <c r="TCS214" s="92"/>
      <c r="TCT214" s="92"/>
      <c r="TCU214" s="92"/>
      <c r="TCV214" s="92"/>
      <c r="TCW214" s="92"/>
      <c r="TCX214" s="92"/>
      <c r="TCY214" s="92"/>
      <c r="TCZ214" s="92"/>
      <c r="TDA214" s="92"/>
      <c r="TDB214" s="92"/>
      <c r="TDC214" s="92"/>
      <c r="TDD214" s="92"/>
      <c r="TDE214" s="92"/>
      <c r="TDF214" s="92"/>
      <c r="TDG214" s="92"/>
      <c r="TDH214" s="92"/>
      <c r="TDI214" s="92"/>
      <c r="TDJ214" s="92"/>
      <c r="TDK214" s="92"/>
      <c r="TDL214" s="92"/>
      <c r="TDM214" s="92"/>
      <c r="TDN214" s="92"/>
      <c r="TDO214" s="92"/>
      <c r="TDP214" s="92"/>
      <c r="TDQ214" s="92"/>
      <c r="TDR214" s="92"/>
      <c r="TDS214" s="92"/>
      <c r="TDT214" s="92"/>
      <c r="TDU214" s="92"/>
      <c r="TDV214" s="92"/>
      <c r="TDW214" s="92"/>
      <c r="TDX214" s="92"/>
      <c r="TDY214" s="92"/>
      <c r="TDZ214" s="92"/>
      <c r="TEA214" s="92"/>
      <c r="TEB214" s="92"/>
      <c r="TEC214" s="92"/>
      <c r="TED214" s="92"/>
      <c r="TEE214" s="92"/>
      <c r="TEF214" s="92"/>
      <c r="TEG214" s="92"/>
      <c r="TEH214" s="92"/>
      <c r="TEI214" s="92"/>
      <c r="TEJ214" s="92"/>
      <c r="TEK214" s="92"/>
      <c r="TEL214" s="92"/>
      <c r="TEM214" s="92"/>
      <c r="TEN214" s="92"/>
      <c r="TEO214" s="92"/>
      <c r="TEP214" s="92"/>
      <c r="TEQ214" s="92"/>
      <c r="TER214" s="92"/>
      <c r="TES214" s="92"/>
      <c r="TET214" s="92"/>
      <c r="TEU214" s="92"/>
      <c r="TEV214" s="92"/>
      <c r="TEW214" s="92"/>
      <c r="TEX214" s="92"/>
      <c r="TEY214" s="92"/>
      <c r="TEZ214" s="92"/>
      <c r="TFA214" s="92"/>
      <c r="TFB214" s="92"/>
      <c r="TFC214" s="92"/>
      <c r="TFD214" s="92"/>
      <c r="TFE214" s="92"/>
      <c r="TFF214" s="92"/>
      <c r="TFG214" s="92"/>
      <c r="TFH214" s="92"/>
      <c r="TFI214" s="92"/>
      <c r="TFJ214" s="92"/>
      <c r="TFK214" s="92"/>
      <c r="TFL214" s="92"/>
      <c r="TFM214" s="92"/>
      <c r="TFN214" s="92"/>
      <c r="TFO214" s="92"/>
      <c r="TFP214" s="92"/>
      <c r="TFQ214" s="92"/>
      <c r="TFR214" s="92"/>
      <c r="TFS214" s="92"/>
      <c r="TFT214" s="92"/>
      <c r="TFU214" s="92"/>
      <c r="TFV214" s="92"/>
      <c r="TFW214" s="92"/>
      <c r="TFX214" s="92"/>
      <c r="TFY214" s="92"/>
      <c r="TFZ214" s="92"/>
      <c r="TGA214" s="92"/>
      <c r="TGB214" s="92"/>
      <c r="TGC214" s="92"/>
      <c r="TGD214" s="92"/>
      <c r="TGE214" s="92"/>
      <c r="TGF214" s="92"/>
      <c r="TGG214" s="92"/>
      <c r="TGH214" s="92"/>
      <c r="TGI214" s="92"/>
      <c r="TGJ214" s="92"/>
      <c r="TGK214" s="92"/>
      <c r="TGL214" s="92"/>
      <c r="TGM214" s="92"/>
      <c r="TGN214" s="92"/>
      <c r="TGO214" s="92"/>
      <c r="TGP214" s="92"/>
      <c r="TGQ214" s="92"/>
      <c r="TGR214" s="92"/>
      <c r="TGS214" s="92"/>
      <c r="TGT214" s="92"/>
      <c r="TGU214" s="92"/>
      <c r="TGV214" s="92"/>
      <c r="TGW214" s="92"/>
      <c r="TGX214" s="92"/>
      <c r="TGY214" s="92"/>
      <c r="TGZ214" s="92"/>
      <c r="THA214" s="92"/>
      <c r="THB214" s="92"/>
      <c r="THC214" s="92"/>
      <c r="THD214" s="92"/>
      <c r="THE214" s="92"/>
      <c r="THF214" s="92"/>
      <c r="THG214" s="92"/>
      <c r="THH214" s="92"/>
      <c r="THI214" s="92"/>
      <c r="THJ214" s="92"/>
      <c r="THK214" s="92"/>
      <c r="THL214" s="92"/>
      <c r="THM214" s="92"/>
      <c r="THN214" s="92"/>
      <c r="THO214" s="92"/>
      <c r="THP214" s="92"/>
      <c r="THQ214" s="92"/>
      <c r="THR214" s="92"/>
      <c r="THS214" s="92"/>
      <c r="THT214" s="92"/>
      <c r="THU214" s="92"/>
      <c r="THV214" s="92"/>
      <c r="THW214" s="92"/>
      <c r="THX214" s="92"/>
      <c r="THY214" s="92"/>
      <c r="THZ214" s="92"/>
      <c r="TIA214" s="92"/>
      <c r="TIB214" s="92"/>
      <c r="TIC214" s="92"/>
      <c r="TID214" s="92"/>
      <c r="TIE214" s="92"/>
      <c r="TIF214" s="92"/>
      <c r="TIG214" s="92"/>
      <c r="TIH214" s="92"/>
      <c r="TII214" s="92"/>
      <c r="TIJ214" s="92"/>
      <c r="TIK214" s="92"/>
      <c r="TIL214" s="92"/>
      <c r="TIM214" s="92"/>
      <c r="TIN214" s="92"/>
      <c r="TIO214" s="92"/>
      <c r="TIP214" s="92"/>
      <c r="TIQ214" s="92"/>
      <c r="TIR214" s="92"/>
      <c r="TIS214" s="92"/>
      <c r="TIT214" s="92"/>
      <c r="TIU214" s="92"/>
      <c r="TIV214" s="92"/>
      <c r="TIW214" s="92"/>
      <c r="TIX214" s="92"/>
      <c r="TIY214" s="92"/>
      <c r="TIZ214" s="92"/>
      <c r="TJA214" s="92"/>
      <c r="TJB214" s="92"/>
      <c r="TJC214" s="92"/>
      <c r="TJD214" s="92"/>
      <c r="TJE214" s="92"/>
      <c r="TJF214" s="92"/>
      <c r="TJG214" s="92"/>
      <c r="TJH214" s="92"/>
      <c r="TJI214" s="92"/>
      <c r="TJJ214" s="92"/>
      <c r="TJK214" s="92"/>
      <c r="TJL214" s="92"/>
      <c r="TJM214" s="92"/>
      <c r="TJN214" s="92"/>
      <c r="TJO214" s="92"/>
      <c r="TJP214" s="92"/>
      <c r="TJQ214" s="92"/>
      <c r="TJR214" s="92"/>
      <c r="TJS214" s="92"/>
      <c r="TJT214" s="92"/>
      <c r="TJU214" s="92"/>
      <c r="TJV214" s="92"/>
      <c r="TJW214" s="92"/>
      <c r="TJX214" s="92"/>
      <c r="TJY214" s="92"/>
      <c r="TJZ214" s="92"/>
      <c r="TKA214" s="92"/>
      <c r="TKB214" s="92"/>
      <c r="TKC214" s="92"/>
      <c r="TKD214" s="92"/>
      <c r="TKE214" s="92"/>
      <c r="TKF214" s="92"/>
      <c r="TKG214" s="92"/>
      <c r="TKH214" s="92"/>
      <c r="TKI214" s="92"/>
      <c r="TKJ214" s="92"/>
      <c r="TKK214" s="92"/>
      <c r="TKL214" s="92"/>
      <c r="TKM214" s="92"/>
      <c r="TKN214" s="92"/>
      <c r="TKO214" s="92"/>
      <c r="TKP214" s="92"/>
      <c r="TKQ214" s="92"/>
      <c r="TKR214" s="92"/>
      <c r="TKS214" s="92"/>
      <c r="TKT214" s="92"/>
      <c r="TKU214" s="92"/>
      <c r="TKV214" s="92"/>
      <c r="TKW214" s="92"/>
      <c r="TKX214" s="92"/>
      <c r="TKY214" s="92"/>
      <c r="TKZ214" s="92"/>
      <c r="TLA214" s="92"/>
      <c r="TLB214" s="92"/>
      <c r="TLC214" s="92"/>
      <c r="TLD214" s="92"/>
      <c r="TLE214" s="92"/>
      <c r="TLF214" s="92"/>
      <c r="TLG214" s="92"/>
      <c r="TLH214" s="92"/>
      <c r="TLI214" s="92"/>
      <c r="TLJ214" s="92"/>
      <c r="TLK214" s="92"/>
      <c r="TLL214" s="92"/>
      <c r="TLM214" s="92"/>
      <c r="TLN214" s="92"/>
      <c r="TLO214" s="92"/>
      <c r="TLP214" s="92"/>
      <c r="TLQ214" s="92"/>
      <c r="TLR214" s="92"/>
      <c r="TLS214" s="92"/>
      <c r="TLT214" s="92"/>
      <c r="TLU214" s="92"/>
      <c r="TLV214" s="92"/>
      <c r="TLW214" s="92"/>
      <c r="TLX214" s="92"/>
      <c r="TLY214" s="92"/>
      <c r="TLZ214" s="92"/>
      <c r="TMA214" s="92"/>
      <c r="TMB214" s="92"/>
      <c r="TMC214" s="92"/>
      <c r="TMD214" s="92"/>
      <c r="TME214" s="92"/>
      <c r="TMF214" s="92"/>
      <c r="TMG214" s="92"/>
      <c r="TMH214" s="92"/>
      <c r="TMI214" s="92"/>
      <c r="TMJ214" s="92"/>
      <c r="TMK214" s="92"/>
      <c r="TML214" s="92"/>
      <c r="TMM214" s="92"/>
      <c r="TMN214" s="92"/>
      <c r="TMO214" s="92"/>
      <c r="TMP214" s="92"/>
      <c r="TMQ214" s="92"/>
      <c r="TMR214" s="92"/>
      <c r="TMS214" s="92"/>
      <c r="TMT214" s="92"/>
      <c r="TMU214" s="92"/>
      <c r="TMV214" s="92"/>
      <c r="TMW214" s="92"/>
      <c r="TMX214" s="92"/>
      <c r="TMY214" s="92"/>
      <c r="TMZ214" s="92"/>
      <c r="TNA214" s="92"/>
      <c r="TNB214" s="92"/>
      <c r="TNC214" s="92"/>
      <c r="TND214" s="92"/>
      <c r="TNE214" s="92"/>
      <c r="TNF214" s="92"/>
      <c r="TNG214" s="92"/>
      <c r="TNH214" s="92"/>
      <c r="TNI214" s="92"/>
      <c r="TNJ214" s="92"/>
      <c r="TNK214" s="92"/>
      <c r="TNL214" s="92"/>
      <c r="TNM214" s="92"/>
      <c r="TNN214" s="92"/>
      <c r="TNO214" s="92"/>
      <c r="TNP214" s="92"/>
      <c r="TNQ214" s="92"/>
      <c r="TNR214" s="92"/>
      <c r="TNS214" s="92"/>
      <c r="TNT214" s="92"/>
      <c r="TNU214" s="92"/>
      <c r="TNV214" s="92"/>
      <c r="TNW214" s="92"/>
      <c r="TNX214" s="92"/>
      <c r="TNY214" s="92"/>
      <c r="TNZ214" s="92"/>
      <c r="TOA214" s="92"/>
      <c r="TOB214" s="92"/>
      <c r="TOC214" s="92"/>
      <c r="TOD214" s="92"/>
      <c r="TOE214" s="92"/>
      <c r="TOF214" s="92"/>
      <c r="TOG214" s="92"/>
      <c r="TOH214" s="92"/>
      <c r="TOI214" s="92"/>
      <c r="TOJ214" s="92"/>
      <c r="TOK214" s="92"/>
      <c r="TOL214" s="92"/>
      <c r="TOM214" s="92"/>
      <c r="TON214" s="92"/>
      <c r="TOO214" s="92"/>
      <c r="TOP214" s="92"/>
      <c r="TOQ214" s="92"/>
      <c r="TOR214" s="92"/>
      <c r="TOS214" s="92"/>
      <c r="TOT214" s="92"/>
      <c r="TOU214" s="92"/>
      <c r="TOV214" s="92"/>
      <c r="TOW214" s="92"/>
      <c r="TOX214" s="92"/>
      <c r="TOY214" s="92"/>
      <c r="TOZ214" s="92"/>
      <c r="TPA214" s="92"/>
      <c r="TPB214" s="92"/>
      <c r="TPC214" s="92"/>
      <c r="TPD214" s="92"/>
      <c r="TPE214" s="92"/>
      <c r="TPF214" s="92"/>
      <c r="TPG214" s="92"/>
      <c r="TPH214" s="92"/>
      <c r="TPI214" s="92"/>
      <c r="TPJ214" s="92"/>
      <c r="TPK214" s="92"/>
      <c r="TPL214" s="92"/>
      <c r="TPM214" s="92"/>
      <c r="TPN214" s="92"/>
      <c r="TPO214" s="92"/>
      <c r="TPP214" s="92"/>
      <c r="TPQ214" s="92"/>
      <c r="TPR214" s="92"/>
      <c r="TPS214" s="92"/>
      <c r="TPT214" s="92"/>
      <c r="TPU214" s="92"/>
      <c r="TPV214" s="92"/>
      <c r="TPW214" s="92"/>
      <c r="TPX214" s="92"/>
      <c r="TPY214" s="92"/>
      <c r="TPZ214" s="92"/>
      <c r="TQA214" s="92"/>
      <c r="TQB214" s="92"/>
      <c r="TQC214" s="92"/>
      <c r="TQD214" s="92"/>
      <c r="TQE214" s="92"/>
      <c r="TQF214" s="92"/>
      <c r="TQG214" s="92"/>
      <c r="TQH214" s="92"/>
      <c r="TQI214" s="92"/>
      <c r="TQJ214" s="92"/>
      <c r="TQK214" s="92"/>
      <c r="TQL214" s="92"/>
      <c r="TQM214" s="92"/>
      <c r="TQN214" s="92"/>
      <c r="TQO214" s="92"/>
      <c r="TQP214" s="92"/>
      <c r="TQQ214" s="92"/>
      <c r="TQR214" s="92"/>
      <c r="TQS214" s="92"/>
      <c r="TQT214" s="92"/>
      <c r="TQU214" s="92"/>
      <c r="TQV214" s="92"/>
      <c r="TQW214" s="92"/>
      <c r="TQX214" s="92"/>
      <c r="TQY214" s="92"/>
      <c r="TQZ214" s="92"/>
      <c r="TRA214" s="92"/>
      <c r="TRB214" s="92"/>
      <c r="TRC214" s="92"/>
      <c r="TRD214" s="92"/>
      <c r="TRE214" s="92"/>
      <c r="TRF214" s="92"/>
      <c r="TRG214" s="92"/>
      <c r="TRH214" s="92"/>
      <c r="TRI214" s="92"/>
      <c r="TRJ214" s="92"/>
      <c r="TRK214" s="92"/>
      <c r="TRL214" s="92"/>
      <c r="TRM214" s="92"/>
      <c r="TRN214" s="92"/>
      <c r="TRO214" s="92"/>
      <c r="TRP214" s="92"/>
      <c r="TRQ214" s="92"/>
      <c r="TRR214" s="92"/>
      <c r="TRS214" s="92"/>
      <c r="TRT214" s="92"/>
      <c r="TRU214" s="92"/>
      <c r="TRV214" s="92"/>
      <c r="TRW214" s="92"/>
      <c r="TRX214" s="92"/>
      <c r="TRY214" s="92"/>
      <c r="TRZ214" s="92"/>
      <c r="TSA214" s="92"/>
      <c r="TSB214" s="92"/>
      <c r="TSC214" s="92"/>
      <c r="TSD214" s="92"/>
      <c r="TSE214" s="92"/>
      <c r="TSF214" s="92"/>
      <c r="TSG214" s="92"/>
      <c r="TSH214" s="92"/>
      <c r="TSI214" s="92"/>
      <c r="TSJ214" s="92"/>
      <c r="TSK214" s="92"/>
      <c r="TSL214" s="92"/>
      <c r="TSM214" s="92"/>
      <c r="TSN214" s="92"/>
      <c r="TSO214" s="92"/>
      <c r="TSP214" s="92"/>
      <c r="TSQ214" s="92"/>
      <c r="TSR214" s="92"/>
      <c r="TSS214" s="92"/>
      <c r="TST214" s="92"/>
      <c r="TSU214" s="92"/>
      <c r="TSV214" s="92"/>
      <c r="TSW214" s="92"/>
      <c r="TSX214" s="92"/>
      <c r="TSY214" s="92"/>
      <c r="TSZ214" s="92"/>
      <c r="TTA214" s="92"/>
      <c r="TTB214" s="92"/>
      <c r="TTC214" s="92"/>
      <c r="TTD214" s="92"/>
      <c r="TTE214" s="92"/>
      <c r="TTF214" s="92"/>
      <c r="TTG214" s="92"/>
      <c r="TTH214" s="92"/>
      <c r="TTI214" s="92"/>
      <c r="TTJ214" s="92"/>
      <c r="TTK214" s="92"/>
      <c r="TTL214" s="92"/>
      <c r="TTM214" s="92"/>
      <c r="TTN214" s="92"/>
      <c r="TTO214" s="92"/>
      <c r="TTP214" s="92"/>
      <c r="TTQ214" s="92"/>
      <c r="TTR214" s="92"/>
      <c r="TTS214" s="92"/>
      <c r="TTT214" s="92"/>
      <c r="TTU214" s="92"/>
      <c r="TTV214" s="92"/>
      <c r="TTW214" s="92"/>
      <c r="TTX214" s="92"/>
      <c r="TTY214" s="92"/>
      <c r="TTZ214" s="92"/>
      <c r="TUA214" s="92"/>
      <c r="TUB214" s="92"/>
      <c r="TUC214" s="92"/>
      <c r="TUD214" s="92"/>
      <c r="TUE214" s="92"/>
      <c r="TUF214" s="92"/>
      <c r="TUG214" s="92"/>
      <c r="TUH214" s="92"/>
      <c r="TUI214" s="92"/>
      <c r="TUJ214" s="92"/>
      <c r="TUK214" s="92"/>
      <c r="TUL214" s="92"/>
      <c r="TUM214" s="92"/>
      <c r="TUN214" s="92"/>
      <c r="TUO214" s="92"/>
      <c r="TUP214" s="92"/>
      <c r="TUQ214" s="92"/>
      <c r="TUR214" s="92"/>
      <c r="TUS214" s="92"/>
      <c r="TUT214" s="92"/>
      <c r="TUU214" s="92"/>
      <c r="TUV214" s="92"/>
      <c r="TUW214" s="92"/>
      <c r="TUX214" s="92"/>
      <c r="TUY214" s="92"/>
      <c r="TUZ214" s="92"/>
      <c r="TVA214" s="92"/>
      <c r="TVB214" s="92"/>
      <c r="TVC214" s="92"/>
      <c r="TVD214" s="92"/>
      <c r="TVE214" s="92"/>
      <c r="TVF214" s="92"/>
      <c r="TVG214" s="92"/>
      <c r="TVH214" s="92"/>
      <c r="TVI214" s="92"/>
      <c r="TVJ214" s="92"/>
      <c r="TVK214" s="92"/>
      <c r="TVL214" s="92"/>
      <c r="TVM214" s="92"/>
      <c r="TVN214" s="92"/>
      <c r="TVO214" s="92"/>
      <c r="TVP214" s="92"/>
      <c r="TVQ214" s="92"/>
      <c r="TVR214" s="92"/>
      <c r="TVS214" s="92"/>
      <c r="TVT214" s="92"/>
      <c r="TVU214" s="92"/>
      <c r="TVV214" s="92"/>
      <c r="TVW214" s="92"/>
      <c r="TVX214" s="92"/>
      <c r="TVY214" s="92"/>
      <c r="TVZ214" s="92"/>
      <c r="TWA214" s="92"/>
      <c r="TWB214" s="92"/>
      <c r="TWC214" s="92"/>
      <c r="TWD214" s="92"/>
      <c r="TWE214" s="92"/>
      <c r="TWF214" s="92"/>
      <c r="TWG214" s="92"/>
      <c r="TWH214" s="92"/>
      <c r="TWI214" s="92"/>
      <c r="TWJ214" s="92"/>
      <c r="TWK214" s="92"/>
      <c r="TWL214" s="92"/>
      <c r="TWM214" s="92"/>
      <c r="TWN214" s="92"/>
      <c r="TWO214" s="92"/>
      <c r="TWP214" s="92"/>
      <c r="TWQ214" s="92"/>
      <c r="TWR214" s="92"/>
      <c r="TWS214" s="92"/>
      <c r="TWT214" s="92"/>
      <c r="TWU214" s="92"/>
      <c r="TWV214" s="92"/>
      <c r="TWW214" s="92"/>
      <c r="TWX214" s="92"/>
      <c r="TWY214" s="92"/>
      <c r="TWZ214" s="92"/>
      <c r="TXA214" s="92"/>
      <c r="TXB214" s="92"/>
      <c r="TXC214" s="92"/>
      <c r="TXD214" s="92"/>
      <c r="TXE214" s="92"/>
      <c r="TXF214" s="92"/>
      <c r="TXG214" s="92"/>
      <c r="TXH214" s="92"/>
      <c r="TXI214" s="92"/>
      <c r="TXJ214" s="92"/>
      <c r="TXK214" s="92"/>
      <c r="TXL214" s="92"/>
      <c r="TXM214" s="92"/>
      <c r="TXN214" s="92"/>
      <c r="TXO214" s="92"/>
      <c r="TXP214" s="92"/>
      <c r="TXQ214" s="92"/>
      <c r="TXR214" s="92"/>
      <c r="TXS214" s="92"/>
      <c r="TXT214" s="92"/>
      <c r="TXU214" s="92"/>
      <c r="TXV214" s="92"/>
      <c r="TXW214" s="92"/>
      <c r="TXX214" s="92"/>
      <c r="TXY214" s="92"/>
      <c r="TXZ214" s="92"/>
      <c r="TYA214" s="92"/>
      <c r="TYB214" s="92"/>
      <c r="TYC214" s="92"/>
      <c r="TYD214" s="92"/>
      <c r="TYE214" s="92"/>
      <c r="TYF214" s="92"/>
      <c r="TYG214" s="92"/>
      <c r="TYH214" s="92"/>
      <c r="TYI214" s="92"/>
      <c r="TYJ214" s="92"/>
      <c r="TYK214" s="92"/>
      <c r="TYL214" s="92"/>
      <c r="TYM214" s="92"/>
      <c r="TYN214" s="92"/>
      <c r="TYO214" s="92"/>
      <c r="TYP214" s="92"/>
      <c r="TYQ214" s="92"/>
      <c r="TYR214" s="92"/>
      <c r="TYS214" s="92"/>
      <c r="TYT214" s="92"/>
      <c r="TYU214" s="92"/>
      <c r="TYV214" s="92"/>
      <c r="TYW214" s="92"/>
      <c r="TYX214" s="92"/>
      <c r="TYY214" s="92"/>
      <c r="TYZ214" s="92"/>
      <c r="TZA214" s="92"/>
      <c r="TZB214" s="92"/>
      <c r="TZC214" s="92"/>
      <c r="TZD214" s="92"/>
      <c r="TZE214" s="92"/>
      <c r="TZF214" s="92"/>
      <c r="TZG214" s="92"/>
      <c r="TZH214" s="92"/>
      <c r="TZI214" s="92"/>
      <c r="TZJ214" s="92"/>
      <c r="TZK214" s="92"/>
      <c r="TZL214" s="92"/>
      <c r="TZM214" s="92"/>
      <c r="TZN214" s="92"/>
      <c r="TZO214" s="92"/>
      <c r="TZP214" s="92"/>
      <c r="TZQ214" s="92"/>
      <c r="TZR214" s="92"/>
      <c r="TZS214" s="92"/>
      <c r="TZT214" s="92"/>
      <c r="TZU214" s="92"/>
      <c r="TZV214" s="92"/>
      <c r="TZW214" s="92"/>
      <c r="TZX214" s="92"/>
      <c r="TZY214" s="92"/>
      <c r="TZZ214" s="92"/>
      <c r="UAA214" s="92"/>
      <c r="UAB214" s="92"/>
      <c r="UAC214" s="92"/>
      <c r="UAD214" s="92"/>
      <c r="UAE214" s="92"/>
      <c r="UAF214" s="92"/>
      <c r="UAG214" s="92"/>
      <c r="UAH214" s="92"/>
      <c r="UAI214" s="92"/>
      <c r="UAJ214" s="92"/>
      <c r="UAK214" s="92"/>
      <c r="UAL214" s="92"/>
      <c r="UAM214" s="92"/>
      <c r="UAN214" s="92"/>
      <c r="UAO214" s="92"/>
      <c r="UAP214" s="92"/>
      <c r="UAQ214" s="92"/>
      <c r="UAR214" s="92"/>
      <c r="UAS214" s="92"/>
      <c r="UAT214" s="92"/>
      <c r="UAU214" s="92"/>
      <c r="UAV214" s="92"/>
      <c r="UAW214" s="92"/>
      <c r="UAX214" s="92"/>
      <c r="UAY214" s="92"/>
      <c r="UAZ214" s="92"/>
      <c r="UBA214" s="92"/>
      <c r="UBB214" s="92"/>
      <c r="UBC214" s="92"/>
      <c r="UBD214" s="92"/>
      <c r="UBE214" s="92"/>
      <c r="UBF214" s="92"/>
      <c r="UBG214" s="92"/>
      <c r="UBH214" s="92"/>
      <c r="UBI214" s="92"/>
      <c r="UBJ214" s="92"/>
      <c r="UBK214" s="92"/>
      <c r="UBL214" s="92"/>
      <c r="UBM214" s="92"/>
      <c r="UBN214" s="92"/>
      <c r="UBO214" s="92"/>
      <c r="UBP214" s="92"/>
      <c r="UBQ214" s="92"/>
      <c r="UBR214" s="92"/>
      <c r="UBS214" s="92"/>
      <c r="UBT214" s="92"/>
      <c r="UBU214" s="92"/>
      <c r="UBV214" s="92"/>
      <c r="UBW214" s="92"/>
      <c r="UBX214" s="92"/>
      <c r="UBY214" s="92"/>
      <c r="UBZ214" s="92"/>
      <c r="UCA214" s="92"/>
      <c r="UCB214" s="92"/>
      <c r="UCC214" s="92"/>
      <c r="UCD214" s="92"/>
      <c r="UCE214" s="92"/>
      <c r="UCF214" s="92"/>
      <c r="UCG214" s="92"/>
      <c r="UCH214" s="92"/>
      <c r="UCI214" s="92"/>
      <c r="UCJ214" s="92"/>
      <c r="UCK214" s="92"/>
      <c r="UCL214" s="92"/>
      <c r="UCM214" s="92"/>
      <c r="UCN214" s="92"/>
      <c r="UCO214" s="92"/>
      <c r="UCP214" s="92"/>
      <c r="UCQ214" s="92"/>
      <c r="UCR214" s="92"/>
      <c r="UCS214" s="92"/>
      <c r="UCT214" s="92"/>
      <c r="UCU214" s="92"/>
      <c r="UCV214" s="92"/>
      <c r="UCW214" s="92"/>
      <c r="UCX214" s="92"/>
      <c r="UCY214" s="92"/>
      <c r="UCZ214" s="92"/>
      <c r="UDA214" s="92"/>
      <c r="UDB214" s="92"/>
      <c r="UDC214" s="92"/>
      <c r="UDD214" s="92"/>
      <c r="UDE214" s="92"/>
      <c r="UDF214" s="92"/>
      <c r="UDG214" s="92"/>
      <c r="UDH214" s="92"/>
      <c r="UDI214" s="92"/>
      <c r="UDJ214" s="92"/>
      <c r="UDK214" s="92"/>
      <c r="UDL214" s="92"/>
      <c r="UDM214" s="92"/>
      <c r="UDN214" s="92"/>
      <c r="UDO214" s="92"/>
      <c r="UDP214" s="92"/>
      <c r="UDQ214" s="92"/>
      <c r="UDR214" s="92"/>
      <c r="UDS214" s="92"/>
      <c r="UDT214" s="92"/>
      <c r="UDU214" s="92"/>
      <c r="UDV214" s="92"/>
      <c r="UDW214" s="92"/>
      <c r="UDX214" s="92"/>
      <c r="UDY214" s="92"/>
      <c r="UDZ214" s="92"/>
      <c r="UEA214" s="92"/>
      <c r="UEB214" s="92"/>
      <c r="UEC214" s="92"/>
      <c r="UED214" s="92"/>
      <c r="UEE214" s="92"/>
      <c r="UEF214" s="92"/>
      <c r="UEG214" s="92"/>
      <c r="UEH214" s="92"/>
      <c r="UEI214" s="92"/>
      <c r="UEJ214" s="92"/>
      <c r="UEK214" s="92"/>
      <c r="UEL214" s="92"/>
      <c r="UEM214" s="92"/>
      <c r="UEN214" s="92"/>
      <c r="UEO214" s="92"/>
      <c r="UEP214" s="92"/>
      <c r="UEQ214" s="92"/>
      <c r="UER214" s="92"/>
      <c r="UES214" s="92"/>
      <c r="UET214" s="92"/>
      <c r="UEU214" s="92"/>
      <c r="UEV214" s="92"/>
      <c r="UEW214" s="92"/>
      <c r="UEX214" s="92"/>
      <c r="UEY214" s="92"/>
      <c r="UEZ214" s="92"/>
      <c r="UFA214" s="92"/>
      <c r="UFB214" s="92"/>
      <c r="UFC214" s="92"/>
      <c r="UFD214" s="92"/>
      <c r="UFE214" s="92"/>
      <c r="UFF214" s="92"/>
      <c r="UFG214" s="92"/>
      <c r="UFH214" s="92"/>
      <c r="UFI214" s="92"/>
      <c r="UFJ214" s="92"/>
      <c r="UFK214" s="92"/>
      <c r="UFL214" s="92"/>
      <c r="UFM214" s="92"/>
      <c r="UFN214" s="92"/>
      <c r="UFO214" s="92"/>
      <c r="UFP214" s="92"/>
      <c r="UFQ214" s="92"/>
      <c r="UFR214" s="92"/>
      <c r="UFS214" s="92"/>
      <c r="UFT214" s="92"/>
      <c r="UFU214" s="92"/>
      <c r="UFV214" s="92"/>
      <c r="UFW214" s="92"/>
      <c r="UFX214" s="92"/>
      <c r="UFY214" s="92"/>
      <c r="UFZ214" s="92"/>
      <c r="UGA214" s="92"/>
      <c r="UGB214" s="92"/>
      <c r="UGC214" s="92"/>
      <c r="UGD214" s="92"/>
      <c r="UGE214" s="92"/>
      <c r="UGF214" s="92"/>
      <c r="UGG214" s="92"/>
      <c r="UGH214" s="92"/>
      <c r="UGI214" s="92"/>
      <c r="UGJ214" s="92"/>
      <c r="UGK214" s="92"/>
      <c r="UGL214" s="92"/>
      <c r="UGM214" s="92"/>
      <c r="UGN214" s="92"/>
      <c r="UGO214" s="92"/>
      <c r="UGP214" s="92"/>
      <c r="UGQ214" s="92"/>
      <c r="UGR214" s="92"/>
      <c r="UGS214" s="92"/>
      <c r="UGT214" s="92"/>
      <c r="UGU214" s="92"/>
      <c r="UGV214" s="92"/>
      <c r="UGW214" s="92"/>
      <c r="UGX214" s="92"/>
      <c r="UGY214" s="92"/>
      <c r="UGZ214" s="92"/>
      <c r="UHA214" s="92"/>
      <c r="UHB214" s="92"/>
      <c r="UHC214" s="92"/>
      <c r="UHD214" s="92"/>
      <c r="UHE214" s="92"/>
      <c r="UHF214" s="92"/>
      <c r="UHG214" s="92"/>
      <c r="UHH214" s="92"/>
      <c r="UHI214" s="92"/>
      <c r="UHJ214" s="92"/>
      <c r="UHK214" s="92"/>
      <c r="UHL214" s="92"/>
      <c r="UHM214" s="92"/>
      <c r="UHN214" s="92"/>
      <c r="UHO214" s="92"/>
      <c r="UHP214" s="92"/>
      <c r="UHQ214" s="92"/>
      <c r="UHR214" s="92"/>
      <c r="UHS214" s="92"/>
      <c r="UHT214" s="92"/>
      <c r="UHU214" s="92"/>
      <c r="UHV214" s="92"/>
      <c r="UHW214" s="92"/>
      <c r="UHX214" s="92"/>
      <c r="UHY214" s="92"/>
      <c r="UHZ214" s="92"/>
      <c r="UIA214" s="92"/>
      <c r="UIB214" s="92"/>
      <c r="UIC214" s="92"/>
      <c r="UID214" s="92"/>
      <c r="UIE214" s="92"/>
      <c r="UIF214" s="92"/>
      <c r="UIG214" s="92"/>
      <c r="UIH214" s="92"/>
      <c r="UII214" s="92"/>
      <c r="UIJ214" s="92"/>
      <c r="UIK214" s="92"/>
      <c r="UIL214" s="92"/>
      <c r="UIM214" s="92"/>
      <c r="UIN214" s="92"/>
      <c r="UIO214" s="92"/>
      <c r="UIP214" s="92"/>
      <c r="UIQ214" s="92"/>
      <c r="UIR214" s="92"/>
      <c r="UIS214" s="92"/>
      <c r="UIT214" s="92"/>
      <c r="UIU214" s="92"/>
      <c r="UIV214" s="92"/>
      <c r="UIW214" s="92"/>
      <c r="UIX214" s="92"/>
      <c r="UIY214" s="92"/>
      <c r="UIZ214" s="92"/>
      <c r="UJA214" s="92"/>
      <c r="UJB214" s="92"/>
      <c r="UJC214" s="92"/>
      <c r="UJD214" s="92"/>
      <c r="UJE214" s="92"/>
      <c r="UJF214" s="92"/>
      <c r="UJG214" s="92"/>
      <c r="UJH214" s="92"/>
      <c r="UJI214" s="92"/>
      <c r="UJJ214" s="92"/>
      <c r="UJK214" s="92"/>
      <c r="UJL214" s="92"/>
      <c r="UJM214" s="92"/>
      <c r="UJN214" s="92"/>
      <c r="UJO214" s="92"/>
      <c r="UJP214" s="92"/>
      <c r="UJQ214" s="92"/>
      <c r="UJR214" s="92"/>
      <c r="UJS214" s="92"/>
      <c r="UJT214" s="92"/>
      <c r="UJU214" s="92"/>
      <c r="UJV214" s="92"/>
      <c r="UJW214" s="92"/>
      <c r="UJX214" s="92"/>
      <c r="UJY214" s="92"/>
      <c r="UJZ214" s="92"/>
      <c r="UKA214" s="92"/>
      <c r="UKB214" s="92"/>
      <c r="UKC214" s="92"/>
      <c r="UKD214" s="92"/>
      <c r="UKE214" s="92"/>
      <c r="UKF214" s="92"/>
      <c r="UKG214" s="92"/>
      <c r="UKH214" s="92"/>
      <c r="UKI214" s="92"/>
      <c r="UKJ214" s="92"/>
      <c r="UKK214" s="92"/>
      <c r="UKL214" s="92"/>
      <c r="UKM214" s="92"/>
      <c r="UKN214" s="92"/>
      <c r="UKO214" s="92"/>
      <c r="UKP214" s="92"/>
      <c r="UKQ214" s="92"/>
      <c r="UKR214" s="92"/>
      <c r="UKS214" s="92"/>
      <c r="UKT214" s="92"/>
      <c r="UKU214" s="92"/>
      <c r="UKV214" s="92"/>
      <c r="UKW214" s="92"/>
      <c r="UKX214" s="92"/>
      <c r="UKY214" s="92"/>
      <c r="UKZ214" s="92"/>
      <c r="ULA214" s="92"/>
      <c r="ULB214" s="92"/>
      <c r="ULC214" s="92"/>
      <c r="ULD214" s="92"/>
      <c r="ULE214" s="92"/>
      <c r="ULF214" s="92"/>
      <c r="ULG214" s="92"/>
      <c r="ULH214" s="92"/>
      <c r="ULI214" s="92"/>
      <c r="ULJ214" s="92"/>
      <c r="ULK214" s="92"/>
      <c r="ULL214" s="92"/>
      <c r="ULM214" s="92"/>
      <c r="ULN214" s="92"/>
      <c r="ULO214" s="92"/>
      <c r="ULP214" s="92"/>
      <c r="ULQ214" s="92"/>
      <c r="ULR214" s="92"/>
      <c r="ULS214" s="92"/>
      <c r="ULT214" s="92"/>
      <c r="ULU214" s="92"/>
      <c r="ULV214" s="92"/>
      <c r="ULW214" s="92"/>
      <c r="ULX214" s="92"/>
      <c r="ULY214" s="92"/>
      <c r="ULZ214" s="92"/>
      <c r="UMA214" s="92"/>
      <c r="UMB214" s="92"/>
      <c r="UMC214" s="92"/>
      <c r="UMD214" s="92"/>
      <c r="UME214" s="92"/>
      <c r="UMF214" s="92"/>
      <c r="UMG214" s="92"/>
      <c r="UMH214" s="92"/>
      <c r="UMI214" s="92"/>
      <c r="UMJ214" s="92"/>
      <c r="UMK214" s="92"/>
      <c r="UML214" s="92"/>
      <c r="UMM214" s="92"/>
      <c r="UMN214" s="92"/>
      <c r="UMO214" s="92"/>
      <c r="UMP214" s="92"/>
      <c r="UMQ214" s="92"/>
      <c r="UMR214" s="92"/>
      <c r="UMS214" s="92"/>
      <c r="UMT214" s="92"/>
      <c r="UMU214" s="92"/>
      <c r="UMV214" s="92"/>
      <c r="UMW214" s="92"/>
      <c r="UMX214" s="92"/>
      <c r="UMY214" s="92"/>
      <c r="UMZ214" s="92"/>
      <c r="UNA214" s="92"/>
      <c r="UNB214" s="92"/>
      <c r="UNC214" s="92"/>
      <c r="UND214" s="92"/>
      <c r="UNE214" s="92"/>
      <c r="UNF214" s="92"/>
      <c r="UNG214" s="92"/>
      <c r="UNH214" s="92"/>
      <c r="UNI214" s="92"/>
      <c r="UNJ214" s="92"/>
      <c r="UNK214" s="92"/>
      <c r="UNL214" s="92"/>
      <c r="UNM214" s="92"/>
      <c r="UNN214" s="92"/>
      <c r="UNO214" s="92"/>
      <c r="UNP214" s="92"/>
      <c r="UNQ214" s="92"/>
      <c r="UNR214" s="92"/>
      <c r="UNS214" s="92"/>
      <c r="UNT214" s="92"/>
      <c r="UNU214" s="92"/>
      <c r="UNV214" s="92"/>
      <c r="UNW214" s="92"/>
      <c r="UNX214" s="92"/>
      <c r="UNY214" s="92"/>
      <c r="UNZ214" s="92"/>
      <c r="UOA214" s="92"/>
      <c r="UOB214" s="92"/>
      <c r="UOC214" s="92"/>
      <c r="UOD214" s="92"/>
      <c r="UOE214" s="92"/>
      <c r="UOF214" s="92"/>
      <c r="UOG214" s="92"/>
      <c r="UOH214" s="92"/>
      <c r="UOI214" s="92"/>
      <c r="UOJ214" s="92"/>
      <c r="UOK214" s="92"/>
      <c r="UOL214" s="92"/>
      <c r="UOM214" s="92"/>
      <c r="UON214" s="92"/>
      <c r="UOO214" s="92"/>
      <c r="UOP214" s="92"/>
      <c r="UOQ214" s="92"/>
      <c r="UOR214" s="92"/>
      <c r="UOS214" s="92"/>
      <c r="UOT214" s="92"/>
      <c r="UOU214" s="92"/>
      <c r="UOV214" s="92"/>
      <c r="UOW214" s="92"/>
      <c r="UOX214" s="92"/>
      <c r="UOY214" s="92"/>
      <c r="UOZ214" s="92"/>
      <c r="UPA214" s="92"/>
      <c r="UPB214" s="92"/>
      <c r="UPC214" s="92"/>
      <c r="UPD214" s="92"/>
      <c r="UPE214" s="92"/>
      <c r="UPF214" s="92"/>
      <c r="UPG214" s="92"/>
      <c r="UPH214" s="92"/>
      <c r="UPI214" s="92"/>
      <c r="UPJ214" s="92"/>
      <c r="UPK214" s="92"/>
      <c r="UPL214" s="92"/>
      <c r="UPM214" s="92"/>
      <c r="UPN214" s="92"/>
      <c r="UPO214" s="92"/>
      <c r="UPP214" s="92"/>
      <c r="UPQ214" s="92"/>
      <c r="UPR214" s="92"/>
      <c r="UPS214" s="92"/>
      <c r="UPT214" s="92"/>
      <c r="UPU214" s="92"/>
      <c r="UPV214" s="92"/>
      <c r="UPW214" s="92"/>
      <c r="UPX214" s="92"/>
      <c r="UPY214" s="92"/>
      <c r="UPZ214" s="92"/>
      <c r="UQA214" s="92"/>
      <c r="UQB214" s="92"/>
      <c r="UQC214" s="92"/>
      <c r="UQD214" s="92"/>
      <c r="UQE214" s="92"/>
      <c r="UQF214" s="92"/>
      <c r="UQG214" s="92"/>
      <c r="UQH214" s="92"/>
      <c r="UQI214" s="92"/>
      <c r="UQJ214" s="92"/>
      <c r="UQK214" s="92"/>
      <c r="UQL214" s="92"/>
      <c r="UQM214" s="92"/>
      <c r="UQN214" s="92"/>
      <c r="UQO214" s="92"/>
      <c r="UQP214" s="92"/>
      <c r="UQQ214" s="92"/>
      <c r="UQR214" s="92"/>
      <c r="UQS214" s="92"/>
      <c r="UQT214" s="92"/>
      <c r="UQU214" s="92"/>
      <c r="UQV214" s="92"/>
      <c r="UQW214" s="92"/>
      <c r="UQX214" s="92"/>
      <c r="UQY214" s="92"/>
      <c r="UQZ214" s="92"/>
      <c r="URA214" s="92"/>
      <c r="URB214" s="92"/>
      <c r="URC214" s="92"/>
      <c r="URD214" s="92"/>
      <c r="URE214" s="92"/>
      <c r="URF214" s="92"/>
      <c r="URG214" s="92"/>
      <c r="URH214" s="92"/>
      <c r="URI214" s="92"/>
      <c r="URJ214" s="92"/>
      <c r="URK214" s="92"/>
      <c r="URL214" s="92"/>
      <c r="URM214" s="92"/>
      <c r="URN214" s="92"/>
      <c r="URO214" s="92"/>
      <c r="URP214" s="92"/>
      <c r="URQ214" s="92"/>
      <c r="URR214" s="92"/>
      <c r="URS214" s="92"/>
      <c r="URT214" s="92"/>
      <c r="URU214" s="92"/>
      <c r="URV214" s="92"/>
      <c r="URW214" s="92"/>
      <c r="URX214" s="92"/>
      <c r="URY214" s="92"/>
      <c r="URZ214" s="92"/>
      <c r="USA214" s="92"/>
      <c r="USB214" s="92"/>
      <c r="USC214" s="92"/>
      <c r="USD214" s="92"/>
      <c r="USE214" s="92"/>
      <c r="USF214" s="92"/>
      <c r="USG214" s="92"/>
      <c r="USH214" s="92"/>
      <c r="USI214" s="92"/>
      <c r="USJ214" s="92"/>
      <c r="USK214" s="92"/>
      <c r="USL214" s="92"/>
      <c r="USM214" s="92"/>
      <c r="USN214" s="92"/>
      <c r="USO214" s="92"/>
      <c r="USP214" s="92"/>
      <c r="USQ214" s="92"/>
      <c r="USR214" s="92"/>
      <c r="USS214" s="92"/>
      <c r="UST214" s="92"/>
      <c r="USU214" s="92"/>
      <c r="USV214" s="92"/>
      <c r="USW214" s="92"/>
      <c r="USX214" s="92"/>
      <c r="USY214" s="92"/>
      <c r="USZ214" s="92"/>
      <c r="UTA214" s="92"/>
      <c r="UTB214" s="92"/>
      <c r="UTC214" s="92"/>
      <c r="UTD214" s="92"/>
      <c r="UTE214" s="92"/>
      <c r="UTF214" s="92"/>
      <c r="UTG214" s="92"/>
      <c r="UTH214" s="92"/>
      <c r="UTI214" s="92"/>
      <c r="UTJ214" s="92"/>
      <c r="UTK214" s="92"/>
      <c r="UTL214" s="92"/>
      <c r="UTM214" s="92"/>
      <c r="UTN214" s="92"/>
      <c r="UTO214" s="92"/>
      <c r="UTP214" s="92"/>
      <c r="UTQ214" s="92"/>
      <c r="UTR214" s="92"/>
      <c r="UTS214" s="92"/>
      <c r="UTT214" s="92"/>
      <c r="UTU214" s="92"/>
      <c r="UTV214" s="92"/>
      <c r="UTW214" s="92"/>
      <c r="UTX214" s="92"/>
      <c r="UTY214" s="92"/>
      <c r="UTZ214" s="92"/>
      <c r="UUA214" s="92"/>
      <c r="UUB214" s="92"/>
      <c r="UUC214" s="92"/>
      <c r="UUD214" s="92"/>
      <c r="UUE214" s="92"/>
      <c r="UUF214" s="92"/>
      <c r="UUG214" s="92"/>
      <c r="UUH214" s="92"/>
      <c r="UUI214" s="92"/>
      <c r="UUJ214" s="92"/>
      <c r="UUK214" s="92"/>
      <c r="UUL214" s="92"/>
      <c r="UUM214" s="92"/>
      <c r="UUN214" s="92"/>
      <c r="UUO214" s="92"/>
      <c r="UUP214" s="92"/>
      <c r="UUQ214" s="92"/>
      <c r="UUR214" s="92"/>
      <c r="UUS214" s="92"/>
      <c r="UUT214" s="92"/>
      <c r="UUU214" s="92"/>
      <c r="UUV214" s="92"/>
      <c r="UUW214" s="92"/>
      <c r="UUX214" s="92"/>
      <c r="UUY214" s="92"/>
      <c r="UUZ214" s="92"/>
      <c r="UVA214" s="92"/>
      <c r="UVB214" s="92"/>
      <c r="UVC214" s="92"/>
      <c r="UVD214" s="92"/>
      <c r="UVE214" s="92"/>
      <c r="UVF214" s="92"/>
      <c r="UVG214" s="92"/>
      <c r="UVH214" s="92"/>
      <c r="UVI214" s="92"/>
      <c r="UVJ214" s="92"/>
      <c r="UVK214" s="92"/>
      <c r="UVL214" s="92"/>
      <c r="UVM214" s="92"/>
      <c r="UVN214" s="92"/>
      <c r="UVO214" s="92"/>
      <c r="UVP214" s="92"/>
      <c r="UVQ214" s="92"/>
      <c r="UVR214" s="92"/>
      <c r="UVS214" s="92"/>
      <c r="UVT214" s="92"/>
      <c r="UVU214" s="92"/>
      <c r="UVV214" s="92"/>
      <c r="UVW214" s="92"/>
      <c r="UVX214" s="92"/>
      <c r="UVY214" s="92"/>
      <c r="UVZ214" s="92"/>
      <c r="UWA214" s="92"/>
      <c r="UWB214" s="92"/>
      <c r="UWC214" s="92"/>
      <c r="UWD214" s="92"/>
      <c r="UWE214" s="92"/>
      <c r="UWF214" s="92"/>
      <c r="UWG214" s="92"/>
      <c r="UWH214" s="92"/>
      <c r="UWI214" s="92"/>
      <c r="UWJ214" s="92"/>
      <c r="UWK214" s="92"/>
      <c r="UWL214" s="92"/>
      <c r="UWM214" s="92"/>
      <c r="UWN214" s="92"/>
      <c r="UWO214" s="92"/>
      <c r="UWP214" s="92"/>
      <c r="UWQ214" s="92"/>
      <c r="UWR214" s="92"/>
      <c r="UWS214" s="92"/>
      <c r="UWT214" s="92"/>
      <c r="UWU214" s="92"/>
      <c r="UWV214" s="92"/>
      <c r="UWW214" s="92"/>
      <c r="UWX214" s="92"/>
      <c r="UWY214" s="92"/>
      <c r="UWZ214" s="92"/>
      <c r="UXA214" s="92"/>
      <c r="UXB214" s="92"/>
      <c r="UXC214" s="92"/>
      <c r="UXD214" s="92"/>
      <c r="UXE214" s="92"/>
      <c r="UXF214" s="92"/>
      <c r="UXG214" s="92"/>
      <c r="UXH214" s="92"/>
      <c r="UXI214" s="92"/>
      <c r="UXJ214" s="92"/>
      <c r="UXK214" s="92"/>
      <c r="UXL214" s="92"/>
      <c r="UXM214" s="92"/>
      <c r="UXN214" s="92"/>
      <c r="UXO214" s="92"/>
      <c r="UXP214" s="92"/>
      <c r="UXQ214" s="92"/>
      <c r="UXR214" s="92"/>
      <c r="UXS214" s="92"/>
      <c r="UXT214" s="92"/>
      <c r="UXU214" s="92"/>
      <c r="UXV214" s="92"/>
      <c r="UXW214" s="92"/>
      <c r="UXX214" s="92"/>
      <c r="UXY214" s="92"/>
      <c r="UXZ214" s="92"/>
      <c r="UYA214" s="92"/>
      <c r="UYB214" s="92"/>
      <c r="UYC214" s="92"/>
      <c r="UYD214" s="92"/>
      <c r="UYE214" s="92"/>
      <c r="UYF214" s="92"/>
      <c r="UYG214" s="92"/>
      <c r="UYH214" s="92"/>
      <c r="UYI214" s="92"/>
      <c r="UYJ214" s="92"/>
      <c r="UYK214" s="92"/>
      <c r="UYL214" s="92"/>
      <c r="UYM214" s="92"/>
      <c r="UYN214" s="92"/>
      <c r="UYO214" s="92"/>
      <c r="UYP214" s="92"/>
      <c r="UYQ214" s="92"/>
      <c r="UYR214" s="92"/>
      <c r="UYS214" s="92"/>
      <c r="UYT214" s="92"/>
      <c r="UYU214" s="92"/>
      <c r="UYV214" s="92"/>
      <c r="UYW214" s="92"/>
      <c r="UYX214" s="92"/>
      <c r="UYY214" s="92"/>
      <c r="UYZ214" s="92"/>
      <c r="UZA214" s="92"/>
      <c r="UZB214" s="92"/>
      <c r="UZC214" s="92"/>
      <c r="UZD214" s="92"/>
      <c r="UZE214" s="92"/>
      <c r="UZF214" s="92"/>
      <c r="UZG214" s="92"/>
      <c r="UZH214" s="92"/>
      <c r="UZI214" s="92"/>
      <c r="UZJ214" s="92"/>
      <c r="UZK214" s="92"/>
      <c r="UZL214" s="92"/>
      <c r="UZM214" s="92"/>
      <c r="UZN214" s="92"/>
      <c r="UZO214" s="92"/>
      <c r="UZP214" s="92"/>
      <c r="UZQ214" s="92"/>
      <c r="UZR214" s="92"/>
      <c r="UZS214" s="92"/>
      <c r="UZT214" s="92"/>
      <c r="UZU214" s="92"/>
      <c r="UZV214" s="92"/>
      <c r="UZW214" s="92"/>
      <c r="UZX214" s="92"/>
      <c r="UZY214" s="92"/>
      <c r="UZZ214" s="92"/>
      <c r="VAA214" s="92"/>
      <c r="VAB214" s="92"/>
      <c r="VAC214" s="92"/>
      <c r="VAD214" s="92"/>
      <c r="VAE214" s="92"/>
      <c r="VAF214" s="92"/>
      <c r="VAG214" s="92"/>
      <c r="VAH214" s="92"/>
      <c r="VAI214" s="92"/>
      <c r="VAJ214" s="92"/>
      <c r="VAK214" s="92"/>
      <c r="VAL214" s="92"/>
      <c r="VAM214" s="92"/>
      <c r="VAN214" s="92"/>
      <c r="VAO214" s="92"/>
      <c r="VAP214" s="92"/>
      <c r="VAQ214" s="92"/>
      <c r="VAR214" s="92"/>
      <c r="VAS214" s="92"/>
      <c r="VAT214" s="92"/>
      <c r="VAU214" s="92"/>
      <c r="VAV214" s="92"/>
      <c r="VAW214" s="92"/>
      <c r="VAX214" s="92"/>
      <c r="VAY214" s="92"/>
      <c r="VAZ214" s="92"/>
      <c r="VBA214" s="92"/>
      <c r="VBB214" s="92"/>
      <c r="VBC214" s="92"/>
      <c r="VBD214" s="92"/>
      <c r="VBE214" s="92"/>
      <c r="VBF214" s="92"/>
      <c r="VBG214" s="92"/>
      <c r="VBH214" s="92"/>
      <c r="VBI214" s="92"/>
      <c r="VBJ214" s="92"/>
      <c r="VBK214" s="92"/>
      <c r="VBL214" s="92"/>
      <c r="VBM214" s="92"/>
      <c r="VBN214" s="92"/>
      <c r="VBO214" s="92"/>
      <c r="VBP214" s="92"/>
      <c r="VBQ214" s="92"/>
      <c r="VBR214" s="92"/>
      <c r="VBS214" s="92"/>
      <c r="VBT214" s="92"/>
      <c r="VBU214" s="92"/>
      <c r="VBV214" s="92"/>
      <c r="VBW214" s="92"/>
      <c r="VBX214" s="92"/>
      <c r="VBY214" s="92"/>
      <c r="VBZ214" s="92"/>
      <c r="VCA214" s="92"/>
      <c r="VCB214" s="92"/>
      <c r="VCC214" s="92"/>
      <c r="VCD214" s="92"/>
      <c r="VCE214" s="92"/>
      <c r="VCF214" s="92"/>
      <c r="VCG214" s="92"/>
      <c r="VCH214" s="92"/>
      <c r="VCI214" s="92"/>
      <c r="VCJ214" s="92"/>
      <c r="VCK214" s="92"/>
      <c r="VCL214" s="92"/>
      <c r="VCM214" s="92"/>
      <c r="VCN214" s="92"/>
      <c r="VCO214" s="92"/>
      <c r="VCP214" s="92"/>
      <c r="VCQ214" s="92"/>
      <c r="VCR214" s="92"/>
      <c r="VCS214" s="92"/>
      <c r="VCT214" s="92"/>
      <c r="VCU214" s="92"/>
      <c r="VCV214" s="92"/>
      <c r="VCW214" s="92"/>
      <c r="VCX214" s="92"/>
      <c r="VCY214" s="92"/>
      <c r="VCZ214" s="92"/>
      <c r="VDA214" s="92"/>
      <c r="VDB214" s="92"/>
      <c r="VDC214" s="92"/>
      <c r="VDD214" s="92"/>
      <c r="VDE214" s="92"/>
      <c r="VDF214" s="92"/>
      <c r="VDG214" s="92"/>
      <c r="VDH214" s="92"/>
      <c r="VDI214" s="92"/>
      <c r="VDJ214" s="92"/>
      <c r="VDK214" s="92"/>
      <c r="VDL214" s="92"/>
      <c r="VDM214" s="92"/>
      <c r="VDN214" s="92"/>
      <c r="VDO214" s="92"/>
      <c r="VDP214" s="92"/>
      <c r="VDQ214" s="92"/>
      <c r="VDR214" s="92"/>
      <c r="VDS214" s="92"/>
      <c r="VDT214" s="92"/>
      <c r="VDU214" s="92"/>
      <c r="VDV214" s="92"/>
      <c r="VDW214" s="92"/>
      <c r="VDX214" s="92"/>
      <c r="VDY214" s="92"/>
      <c r="VDZ214" s="92"/>
      <c r="VEA214" s="92"/>
      <c r="VEB214" s="92"/>
      <c r="VEC214" s="92"/>
      <c r="VED214" s="92"/>
      <c r="VEE214" s="92"/>
      <c r="VEF214" s="92"/>
      <c r="VEG214" s="92"/>
      <c r="VEH214" s="92"/>
      <c r="VEI214" s="92"/>
      <c r="VEJ214" s="92"/>
      <c r="VEK214" s="92"/>
      <c r="VEL214" s="92"/>
      <c r="VEM214" s="92"/>
      <c r="VEN214" s="92"/>
      <c r="VEO214" s="92"/>
      <c r="VEP214" s="92"/>
      <c r="VEQ214" s="92"/>
      <c r="VER214" s="92"/>
      <c r="VES214" s="92"/>
      <c r="VET214" s="92"/>
      <c r="VEU214" s="92"/>
      <c r="VEV214" s="92"/>
      <c r="VEW214" s="92"/>
      <c r="VEX214" s="92"/>
      <c r="VEY214" s="92"/>
      <c r="VEZ214" s="92"/>
      <c r="VFA214" s="92"/>
      <c r="VFB214" s="92"/>
      <c r="VFC214" s="92"/>
      <c r="VFD214" s="92"/>
      <c r="VFE214" s="92"/>
      <c r="VFF214" s="92"/>
      <c r="VFG214" s="92"/>
      <c r="VFH214" s="92"/>
      <c r="VFI214" s="92"/>
      <c r="VFJ214" s="92"/>
      <c r="VFK214" s="92"/>
      <c r="VFL214" s="92"/>
      <c r="VFM214" s="92"/>
      <c r="VFN214" s="92"/>
      <c r="VFO214" s="92"/>
      <c r="VFP214" s="92"/>
      <c r="VFQ214" s="92"/>
      <c r="VFR214" s="92"/>
      <c r="VFS214" s="92"/>
      <c r="VFT214" s="92"/>
      <c r="VFU214" s="92"/>
      <c r="VFV214" s="92"/>
      <c r="VFW214" s="92"/>
      <c r="VFX214" s="92"/>
      <c r="VFY214" s="92"/>
      <c r="VFZ214" s="92"/>
      <c r="VGA214" s="92"/>
      <c r="VGB214" s="92"/>
      <c r="VGC214" s="92"/>
      <c r="VGD214" s="92"/>
      <c r="VGE214" s="92"/>
      <c r="VGF214" s="92"/>
      <c r="VGG214" s="92"/>
      <c r="VGH214" s="92"/>
      <c r="VGI214" s="92"/>
      <c r="VGJ214" s="92"/>
      <c r="VGK214" s="92"/>
      <c r="VGL214" s="92"/>
      <c r="VGM214" s="92"/>
      <c r="VGN214" s="92"/>
      <c r="VGO214" s="92"/>
      <c r="VGP214" s="92"/>
      <c r="VGQ214" s="92"/>
      <c r="VGR214" s="92"/>
      <c r="VGS214" s="92"/>
      <c r="VGT214" s="92"/>
      <c r="VGU214" s="92"/>
      <c r="VGV214" s="92"/>
      <c r="VGW214" s="92"/>
      <c r="VGX214" s="92"/>
      <c r="VGY214" s="92"/>
      <c r="VGZ214" s="92"/>
      <c r="VHA214" s="92"/>
      <c r="VHB214" s="92"/>
      <c r="VHC214" s="92"/>
      <c r="VHD214" s="92"/>
      <c r="VHE214" s="92"/>
      <c r="VHF214" s="92"/>
      <c r="VHG214" s="92"/>
      <c r="VHH214" s="92"/>
      <c r="VHI214" s="92"/>
      <c r="VHJ214" s="92"/>
      <c r="VHK214" s="92"/>
      <c r="VHL214" s="92"/>
      <c r="VHM214" s="92"/>
      <c r="VHN214" s="92"/>
      <c r="VHO214" s="92"/>
      <c r="VHP214" s="92"/>
      <c r="VHQ214" s="92"/>
      <c r="VHR214" s="92"/>
      <c r="VHS214" s="92"/>
      <c r="VHT214" s="92"/>
      <c r="VHU214" s="92"/>
      <c r="VHV214" s="92"/>
      <c r="VHW214" s="92"/>
      <c r="VHX214" s="92"/>
      <c r="VHY214" s="92"/>
      <c r="VHZ214" s="92"/>
      <c r="VIA214" s="92"/>
      <c r="VIB214" s="92"/>
      <c r="VIC214" s="92"/>
      <c r="VID214" s="92"/>
      <c r="VIE214" s="92"/>
      <c r="VIF214" s="92"/>
      <c r="VIG214" s="92"/>
      <c r="VIH214" s="92"/>
      <c r="VII214" s="92"/>
      <c r="VIJ214" s="92"/>
      <c r="VIK214" s="92"/>
      <c r="VIL214" s="92"/>
      <c r="VIM214" s="92"/>
      <c r="VIN214" s="92"/>
      <c r="VIO214" s="92"/>
      <c r="VIP214" s="92"/>
      <c r="VIQ214" s="92"/>
      <c r="VIR214" s="92"/>
      <c r="VIS214" s="92"/>
      <c r="VIT214" s="92"/>
      <c r="VIU214" s="92"/>
      <c r="VIV214" s="92"/>
      <c r="VIW214" s="92"/>
      <c r="VIX214" s="92"/>
      <c r="VIY214" s="92"/>
      <c r="VIZ214" s="92"/>
      <c r="VJA214" s="92"/>
      <c r="VJB214" s="92"/>
      <c r="VJC214" s="92"/>
      <c r="VJD214" s="92"/>
      <c r="VJE214" s="92"/>
      <c r="VJF214" s="92"/>
      <c r="VJG214" s="92"/>
      <c r="VJH214" s="92"/>
      <c r="VJI214" s="92"/>
      <c r="VJJ214" s="92"/>
      <c r="VJK214" s="92"/>
      <c r="VJL214" s="92"/>
      <c r="VJM214" s="92"/>
      <c r="VJN214" s="92"/>
      <c r="VJO214" s="92"/>
      <c r="VJP214" s="92"/>
      <c r="VJQ214" s="92"/>
      <c r="VJR214" s="92"/>
      <c r="VJS214" s="92"/>
      <c r="VJT214" s="92"/>
      <c r="VJU214" s="92"/>
      <c r="VJV214" s="92"/>
      <c r="VJW214" s="92"/>
      <c r="VJX214" s="92"/>
      <c r="VJY214" s="92"/>
      <c r="VJZ214" s="92"/>
      <c r="VKA214" s="92"/>
      <c r="VKB214" s="92"/>
      <c r="VKC214" s="92"/>
      <c r="VKD214" s="92"/>
      <c r="VKE214" s="92"/>
      <c r="VKF214" s="92"/>
      <c r="VKG214" s="92"/>
      <c r="VKH214" s="92"/>
      <c r="VKI214" s="92"/>
      <c r="VKJ214" s="92"/>
      <c r="VKK214" s="92"/>
      <c r="VKL214" s="92"/>
      <c r="VKM214" s="92"/>
      <c r="VKN214" s="92"/>
      <c r="VKO214" s="92"/>
      <c r="VKP214" s="92"/>
      <c r="VKQ214" s="92"/>
      <c r="VKR214" s="92"/>
      <c r="VKS214" s="92"/>
      <c r="VKT214" s="92"/>
      <c r="VKU214" s="92"/>
      <c r="VKV214" s="92"/>
      <c r="VKW214" s="92"/>
      <c r="VKX214" s="92"/>
      <c r="VKY214" s="92"/>
      <c r="VKZ214" s="92"/>
      <c r="VLA214" s="92"/>
      <c r="VLB214" s="92"/>
      <c r="VLC214" s="92"/>
      <c r="VLD214" s="92"/>
      <c r="VLE214" s="92"/>
      <c r="VLF214" s="92"/>
      <c r="VLG214" s="92"/>
      <c r="VLH214" s="92"/>
      <c r="VLI214" s="92"/>
      <c r="VLJ214" s="92"/>
      <c r="VLK214" s="92"/>
      <c r="VLL214" s="92"/>
      <c r="VLM214" s="92"/>
      <c r="VLN214" s="92"/>
      <c r="VLO214" s="92"/>
      <c r="VLP214" s="92"/>
      <c r="VLQ214" s="92"/>
      <c r="VLR214" s="92"/>
      <c r="VLS214" s="92"/>
      <c r="VLT214" s="92"/>
      <c r="VLU214" s="92"/>
      <c r="VLV214" s="92"/>
      <c r="VLW214" s="92"/>
      <c r="VLX214" s="92"/>
      <c r="VLY214" s="92"/>
      <c r="VLZ214" s="92"/>
      <c r="VMA214" s="92"/>
      <c r="VMB214" s="92"/>
      <c r="VMC214" s="92"/>
      <c r="VMD214" s="92"/>
      <c r="VME214" s="92"/>
      <c r="VMF214" s="92"/>
      <c r="VMG214" s="92"/>
      <c r="VMH214" s="92"/>
      <c r="VMI214" s="92"/>
      <c r="VMJ214" s="92"/>
      <c r="VMK214" s="92"/>
      <c r="VML214" s="92"/>
      <c r="VMM214" s="92"/>
      <c r="VMN214" s="92"/>
      <c r="VMO214" s="92"/>
      <c r="VMP214" s="92"/>
      <c r="VMQ214" s="92"/>
      <c r="VMR214" s="92"/>
      <c r="VMS214" s="92"/>
      <c r="VMT214" s="92"/>
      <c r="VMU214" s="92"/>
      <c r="VMV214" s="92"/>
      <c r="VMW214" s="92"/>
      <c r="VMX214" s="92"/>
      <c r="VMY214" s="92"/>
      <c r="VMZ214" s="92"/>
      <c r="VNA214" s="92"/>
      <c r="VNB214" s="92"/>
      <c r="VNC214" s="92"/>
      <c r="VND214" s="92"/>
      <c r="VNE214" s="92"/>
      <c r="VNF214" s="92"/>
      <c r="VNG214" s="92"/>
      <c r="VNH214" s="92"/>
      <c r="VNI214" s="92"/>
      <c r="VNJ214" s="92"/>
      <c r="VNK214" s="92"/>
      <c r="VNL214" s="92"/>
      <c r="VNM214" s="92"/>
      <c r="VNN214" s="92"/>
      <c r="VNO214" s="92"/>
      <c r="VNP214" s="92"/>
      <c r="VNQ214" s="92"/>
      <c r="VNR214" s="92"/>
      <c r="VNS214" s="92"/>
      <c r="VNT214" s="92"/>
      <c r="VNU214" s="92"/>
      <c r="VNV214" s="92"/>
      <c r="VNW214" s="92"/>
      <c r="VNX214" s="92"/>
      <c r="VNY214" s="92"/>
      <c r="VNZ214" s="92"/>
      <c r="VOA214" s="92"/>
      <c r="VOB214" s="92"/>
      <c r="VOC214" s="92"/>
      <c r="VOD214" s="92"/>
      <c r="VOE214" s="92"/>
      <c r="VOF214" s="92"/>
      <c r="VOG214" s="92"/>
      <c r="VOH214" s="92"/>
      <c r="VOI214" s="92"/>
      <c r="VOJ214" s="92"/>
      <c r="VOK214" s="92"/>
      <c r="VOL214" s="92"/>
      <c r="VOM214" s="92"/>
      <c r="VON214" s="92"/>
      <c r="VOO214" s="92"/>
      <c r="VOP214" s="92"/>
      <c r="VOQ214" s="92"/>
      <c r="VOR214" s="92"/>
      <c r="VOS214" s="92"/>
      <c r="VOT214" s="92"/>
      <c r="VOU214" s="92"/>
      <c r="VOV214" s="92"/>
      <c r="VOW214" s="92"/>
      <c r="VOX214" s="92"/>
      <c r="VOY214" s="92"/>
      <c r="VOZ214" s="92"/>
      <c r="VPA214" s="92"/>
      <c r="VPB214" s="92"/>
      <c r="VPC214" s="92"/>
      <c r="VPD214" s="92"/>
      <c r="VPE214" s="92"/>
      <c r="VPF214" s="92"/>
      <c r="VPG214" s="92"/>
      <c r="VPH214" s="92"/>
      <c r="VPI214" s="92"/>
      <c r="VPJ214" s="92"/>
      <c r="VPK214" s="92"/>
      <c r="VPL214" s="92"/>
      <c r="VPM214" s="92"/>
      <c r="VPN214" s="92"/>
      <c r="VPO214" s="92"/>
      <c r="VPP214" s="92"/>
      <c r="VPQ214" s="92"/>
      <c r="VPR214" s="92"/>
      <c r="VPS214" s="92"/>
      <c r="VPT214" s="92"/>
      <c r="VPU214" s="92"/>
      <c r="VPV214" s="92"/>
      <c r="VPW214" s="92"/>
      <c r="VPX214" s="92"/>
      <c r="VPY214" s="92"/>
      <c r="VPZ214" s="92"/>
      <c r="VQA214" s="92"/>
      <c r="VQB214" s="92"/>
      <c r="VQC214" s="92"/>
      <c r="VQD214" s="92"/>
      <c r="VQE214" s="92"/>
      <c r="VQF214" s="92"/>
      <c r="VQG214" s="92"/>
      <c r="VQH214" s="92"/>
      <c r="VQI214" s="92"/>
      <c r="VQJ214" s="92"/>
      <c r="VQK214" s="92"/>
      <c r="VQL214" s="92"/>
      <c r="VQM214" s="92"/>
      <c r="VQN214" s="92"/>
      <c r="VQO214" s="92"/>
      <c r="VQP214" s="92"/>
      <c r="VQQ214" s="92"/>
      <c r="VQR214" s="92"/>
      <c r="VQS214" s="92"/>
      <c r="VQT214" s="92"/>
      <c r="VQU214" s="92"/>
      <c r="VQV214" s="92"/>
      <c r="VQW214" s="92"/>
      <c r="VQX214" s="92"/>
      <c r="VQY214" s="92"/>
      <c r="VQZ214" s="92"/>
      <c r="VRA214" s="92"/>
      <c r="VRB214" s="92"/>
      <c r="VRC214" s="92"/>
      <c r="VRD214" s="92"/>
      <c r="VRE214" s="92"/>
      <c r="VRF214" s="92"/>
      <c r="VRG214" s="92"/>
      <c r="VRH214" s="92"/>
      <c r="VRI214" s="92"/>
      <c r="VRJ214" s="92"/>
      <c r="VRK214" s="92"/>
      <c r="VRL214" s="92"/>
      <c r="VRM214" s="92"/>
      <c r="VRN214" s="92"/>
      <c r="VRO214" s="92"/>
      <c r="VRP214" s="92"/>
      <c r="VRQ214" s="92"/>
      <c r="VRR214" s="92"/>
      <c r="VRS214" s="92"/>
      <c r="VRT214" s="92"/>
      <c r="VRU214" s="92"/>
      <c r="VRV214" s="92"/>
      <c r="VRW214" s="92"/>
      <c r="VRX214" s="92"/>
      <c r="VRY214" s="92"/>
      <c r="VRZ214" s="92"/>
      <c r="VSA214" s="92"/>
      <c r="VSB214" s="92"/>
      <c r="VSC214" s="92"/>
      <c r="VSD214" s="92"/>
      <c r="VSE214" s="92"/>
      <c r="VSF214" s="92"/>
      <c r="VSG214" s="92"/>
      <c r="VSH214" s="92"/>
      <c r="VSI214" s="92"/>
      <c r="VSJ214" s="92"/>
      <c r="VSK214" s="92"/>
      <c r="VSL214" s="92"/>
      <c r="VSM214" s="92"/>
      <c r="VSN214" s="92"/>
      <c r="VSO214" s="92"/>
      <c r="VSP214" s="92"/>
      <c r="VSQ214" s="92"/>
      <c r="VSR214" s="92"/>
      <c r="VSS214" s="92"/>
      <c r="VST214" s="92"/>
      <c r="VSU214" s="92"/>
      <c r="VSV214" s="92"/>
      <c r="VSW214" s="92"/>
      <c r="VSX214" s="92"/>
      <c r="VSY214" s="92"/>
      <c r="VSZ214" s="92"/>
      <c r="VTA214" s="92"/>
      <c r="VTB214" s="92"/>
      <c r="VTC214" s="92"/>
      <c r="VTD214" s="92"/>
      <c r="VTE214" s="92"/>
      <c r="VTF214" s="92"/>
      <c r="VTG214" s="92"/>
      <c r="VTH214" s="92"/>
      <c r="VTI214" s="92"/>
      <c r="VTJ214" s="92"/>
      <c r="VTK214" s="92"/>
      <c r="VTL214" s="92"/>
      <c r="VTM214" s="92"/>
      <c r="VTN214" s="92"/>
      <c r="VTO214" s="92"/>
      <c r="VTP214" s="92"/>
      <c r="VTQ214" s="92"/>
      <c r="VTR214" s="92"/>
      <c r="VTS214" s="92"/>
      <c r="VTT214" s="92"/>
      <c r="VTU214" s="92"/>
      <c r="VTV214" s="92"/>
      <c r="VTW214" s="92"/>
      <c r="VTX214" s="92"/>
      <c r="VTY214" s="92"/>
      <c r="VTZ214" s="92"/>
      <c r="VUA214" s="92"/>
      <c r="VUB214" s="92"/>
      <c r="VUC214" s="92"/>
      <c r="VUD214" s="92"/>
      <c r="VUE214" s="92"/>
      <c r="VUF214" s="92"/>
      <c r="VUG214" s="92"/>
      <c r="VUH214" s="92"/>
      <c r="VUI214" s="92"/>
      <c r="VUJ214" s="92"/>
      <c r="VUK214" s="92"/>
      <c r="VUL214" s="92"/>
      <c r="VUM214" s="92"/>
      <c r="VUN214" s="92"/>
      <c r="VUO214" s="92"/>
      <c r="VUP214" s="92"/>
      <c r="VUQ214" s="92"/>
      <c r="VUR214" s="92"/>
      <c r="VUS214" s="92"/>
      <c r="VUT214" s="92"/>
      <c r="VUU214" s="92"/>
      <c r="VUV214" s="92"/>
      <c r="VUW214" s="92"/>
      <c r="VUX214" s="92"/>
      <c r="VUY214" s="92"/>
      <c r="VUZ214" s="92"/>
      <c r="VVA214" s="92"/>
      <c r="VVB214" s="92"/>
      <c r="VVC214" s="92"/>
      <c r="VVD214" s="92"/>
      <c r="VVE214" s="92"/>
      <c r="VVF214" s="92"/>
      <c r="VVG214" s="92"/>
      <c r="VVH214" s="92"/>
      <c r="VVI214" s="92"/>
      <c r="VVJ214" s="92"/>
      <c r="VVK214" s="92"/>
      <c r="VVL214" s="92"/>
      <c r="VVM214" s="92"/>
      <c r="VVN214" s="92"/>
      <c r="VVO214" s="92"/>
      <c r="VVP214" s="92"/>
      <c r="VVQ214" s="92"/>
      <c r="VVR214" s="92"/>
      <c r="VVS214" s="92"/>
      <c r="VVT214" s="92"/>
      <c r="VVU214" s="92"/>
      <c r="VVV214" s="92"/>
      <c r="VVW214" s="92"/>
      <c r="VVX214" s="92"/>
      <c r="VVY214" s="92"/>
      <c r="VVZ214" s="92"/>
      <c r="VWA214" s="92"/>
      <c r="VWB214" s="92"/>
      <c r="VWC214" s="92"/>
      <c r="VWD214" s="92"/>
      <c r="VWE214" s="92"/>
      <c r="VWF214" s="92"/>
      <c r="VWG214" s="92"/>
      <c r="VWH214" s="92"/>
      <c r="VWI214" s="92"/>
      <c r="VWJ214" s="92"/>
      <c r="VWK214" s="92"/>
      <c r="VWL214" s="92"/>
      <c r="VWM214" s="92"/>
      <c r="VWN214" s="92"/>
      <c r="VWO214" s="92"/>
      <c r="VWP214" s="92"/>
      <c r="VWQ214" s="92"/>
      <c r="VWR214" s="92"/>
      <c r="VWS214" s="92"/>
      <c r="VWT214" s="92"/>
      <c r="VWU214" s="92"/>
      <c r="VWV214" s="92"/>
      <c r="VWW214" s="92"/>
      <c r="VWX214" s="92"/>
      <c r="VWY214" s="92"/>
      <c r="VWZ214" s="92"/>
      <c r="VXA214" s="92"/>
      <c r="VXB214" s="92"/>
      <c r="VXC214" s="92"/>
      <c r="VXD214" s="92"/>
      <c r="VXE214" s="92"/>
      <c r="VXF214" s="92"/>
      <c r="VXG214" s="92"/>
      <c r="VXH214" s="92"/>
      <c r="VXI214" s="92"/>
      <c r="VXJ214" s="92"/>
      <c r="VXK214" s="92"/>
      <c r="VXL214" s="92"/>
      <c r="VXM214" s="92"/>
      <c r="VXN214" s="92"/>
      <c r="VXO214" s="92"/>
      <c r="VXP214" s="92"/>
      <c r="VXQ214" s="92"/>
      <c r="VXR214" s="92"/>
      <c r="VXS214" s="92"/>
      <c r="VXT214" s="92"/>
      <c r="VXU214" s="92"/>
      <c r="VXV214" s="92"/>
      <c r="VXW214" s="92"/>
      <c r="VXX214" s="92"/>
      <c r="VXY214" s="92"/>
      <c r="VXZ214" s="92"/>
      <c r="VYA214" s="92"/>
      <c r="VYB214" s="92"/>
      <c r="VYC214" s="92"/>
      <c r="VYD214" s="92"/>
      <c r="VYE214" s="92"/>
      <c r="VYF214" s="92"/>
      <c r="VYG214" s="92"/>
      <c r="VYH214" s="92"/>
      <c r="VYI214" s="92"/>
      <c r="VYJ214" s="92"/>
      <c r="VYK214" s="92"/>
      <c r="VYL214" s="92"/>
      <c r="VYM214" s="92"/>
      <c r="VYN214" s="92"/>
      <c r="VYO214" s="92"/>
      <c r="VYP214" s="92"/>
      <c r="VYQ214" s="92"/>
      <c r="VYR214" s="92"/>
      <c r="VYS214" s="92"/>
      <c r="VYT214" s="92"/>
      <c r="VYU214" s="92"/>
      <c r="VYV214" s="92"/>
      <c r="VYW214" s="92"/>
      <c r="VYX214" s="92"/>
      <c r="VYY214" s="92"/>
      <c r="VYZ214" s="92"/>
      <c r="VZA214" s="92"/>
      <c r="VZB214" s="92"/>
      <c r="VZC214" s="92"/>
      <c r="VZD214" s="92"/>
      <c r="VZE214" s="92"/>
      <c r="VZF214" s="92"/>
      <c r="VZG214" s="92"/>
      <c r="VZH214" s="92"/>
      <c r="VZI214" s="92"/>
      <c r="VZJ214" s="92"/>
      <c r="VZK214" s="92"/>
      <c r="VZL214" s="92"/>
      <c r="VZM214" s="92"/>
      <c r="VZN214" s="92"/>
      <c r="VZO214" s="92"/>
      <c r="VZP214" s="92"/>
      <c r="VZQ214" s="92"/>
      <c r="VZR214" s="92"/>
      <c r="VZS214" s="92"/>
      <c r="VZT214" s="92"/>
      <c r="VZU214" s="92"/>
      <c r="VZV214" s="92"/>
      <c r="VZW214" s="92"/>
      <c r="VZX214" s="92"/>
      <c r="VZY214" s="92"/>
      <c r="VZZ214" s="92"/>
      <c r="WAA214" s="92"/>
      <c r="WAB214" s="92"/>
      <c r="WAC214" s="92"/>
      <c r="WAD214" s="92"/>
      <c r="WAE214" s="92"/>
      <c r="WAF214" s="92"/>
      <c r="WAG214" s="92"/>
      <c r="WAH214" s="92"/>
      <c r="WAI214" s="92"/>
      <c r="WAJ214" s="92"/>
      <c r="WAK214" s="92"/>
      <c r="WAL214" s="92"/>
      <c r="WAM214" s="92"/>
      <c r="WAN214" s="92"/>
      <c r="WAO214" s="92"/>
      <c r="WAP214" s="92"/>
      <c r="WAQ214" s="92"/>
      <c r="WAR214" s="92"/>
      <c r="WAS214" s="92"/>
      <c r="WAT214" s="92"/>
      <c r="WAU214" s="92"/>
      <c r="WAV214" s="92"/>
      <c r="WAW214" s="92"/>
      <c r="WAX214" s="92"/>
      <c r="WAY214" s="92"/>
      <c r="WAZ214" s="92"/>
      <c r="WBA214" s="92"/>
      <c r="WBB214" s="92"/>
      <c r="WBC214" s="92"/>
      <c r="WBD214" s="92"/>
      <c r="WBE214" s="92"/>
      <c r="WBF214" s="92"/>
      <c r="WBG214" s="92"/>
      <c r="WBH214" s="92"/>
      <c r="WBI214" s="92"/>
      <c r="WBJ214" s="92"/>
      <c r="WBK214" s="92"/>
      <c r="WBL214" s="92"/>
      <c r="WBM214" s="92"/>
      <c r="WBN214" s="92"/>
      <c r="WBO214" s="92"/>
      <c r="WBP214" s="92"/>
      <c r="WBQ214" s="92"/>
      <c r="WBR214" s="92"/>
      <c r="WBS214" s="92"/>
      <c r="WBT214" s="92"/>
      <c r="WBU214" s="92"/>
      <c r="WBV214" s="92"/>
      <c r="WBW214" s="92"/>
      <c r="WBX214" s="92"/>
      <c r="WBY214" s="92"/>
      <c r="WBZ214" s="92"/>
      <c r="WCA214" s="92"/>
      <c r="WCB214" s="92"/>
      <c r="WCC214" s="92"/>
      <c r="WCD214" s="92"/>
      <c r="WCE214" s="92"/>
      <c r="WCF214" s="92"/>
      <c r="WCG214" s="92"/>
      <c r="WCH214" s="92"/>
      <c r="WCI214" s="92"/>
      <c r="WCJ214" s="92"/>
      <c r="WCK214" s="92"/>
      <c r="WCL214" s="92"/>
      <c r="WCM214" s="92"/>
      <c r="WCN214" s="92"/>
      <c r="WCO214" s="92"/>
      <c r="WCP214" s="92"/>
      <c r="WCQ214" s="92"/>
      <c r="WCR214" s="92"/>
      <c r="WCS214" s="92"/>
      <c r="WCT214" s="92"/>
      <c r="WCU214" s="92"/>
      <c r="WCV214" s="92"/>
      <c r="WCW214" s="92"/>
      <c r="WCX214" s="92"/>
      <c r="WCY214" s="92"/>
      <c r="WCZ214" s="92"/>
      <c r="WDA214" s="92"/>
      <c r="WDB214" s="92"/>
      <c r="WDC214" s="92"/>
      <c r="WDD214" s="92"/>
      <c r="WDE214" s="92"/>
      <c r="WDF214" s="92"/>
      <c r="WDG214" s="92"/>
      <c r="WDH214" s="92"/>
      <c r="WDI214" s="92"/>
      <c r="WDJ214" s="92"/>
      <c r="WDK214" s="92"/>
      <c r="WDL214" s="92"/>
      <c r="WDM214" s="92"/>
      <c r="WDN214" s="92"/>
      <c r="WDO214" s="92"/>
      <c r="WDP214" s="92"/>
      <c r="WDQ214" s="92"/>
      <c r="WDR214" s="92"/>
      <c r="WDS214" s="92"/>
      <c r="WDT214" s="92"/>
      <c r="WDU214" s="92"/>
      <c r="WDV214" s="92"/>
      <c r="WDW214" s="92"/>
      <c r="WDX214" s="92"/>
      <c r="WDY214" s="92"/>
      <c r="WDZ214" s="92"/>
      <c r="WEA214" s="92"/>
      <c r="WEB214" s="92"/>
      <c r="WEC214" s="92"/>
      <c r="WED214" s="92"/>
      <c r="WEE214" s="92"/>
      <c r="WEF214" s="92"/>
      <c r="WEG214" s="92"/>
      <c r="WEH214" s="92"/>
      <c r="WEI214" s="92"/>
      <c r="WEJ214" s="92"/>
      <c r="WEK214" s="92"/>
      <c r="WEL214" s="92"/>
      <c r="WEM214" s="92"/>
      <c r="WEN214" s="92"/>
      <c r="WEO214" s="92"/>
      <c r="WEP214" s="92"/>
      <c r="WEQ214" s="92"/>
      <c r="WER214" s="92"/>
      <c r="WES214" s="92"/>
      <c r="WET214" s="92"/>
      <c r="WEU214" s="92"/>
      <c r="WEV214" s="92"/>
      <c r="WEW214" s="92"/>
      <c r="WEX214" s="92"/>
      <c r="WEY214" s="92"/>
      <c r="WEZ214" s="92"/>
      <c r="WFA214" s="92"/>
      <c r="WFB214" s="92"/>
      <c r="WFC214" s="92"/>
      <c r="WFD214" s="92"/>
      <c r="WFE214" s="92"/>
      <c r="WFF214" s="92"/>
      <c r="WFG214" s="92"/>
      <c r="WFH214" s="92"/>
      <c r="WFI214" s="92"/>
      <c r="WFJ214" s="92"/>
      <c r="WFK214" s="92"/>
      <c r="WFL214" s="92"/>
      <c r="WFM214" s="92"/>
      <c r="WFN214" s="92"/>
      <c r="WFO214" s="92"/>
      <c r="WFP214" s="92"/>
      <c r="WFQ214" s="92"/>
      <c r="WFR214" s="92"/>
      <c r="WFS214" s="92"/>
      <c r="WFT214" s="92"/>
      <c r="WFU214" s="92"/>
      <c r="WFV214" s="92"/>
      <c r="WFW214" s="92"/>
      <c r="WFX214" s="92"/>
      <c r="WFY214" s="92"/>
      <c r="WFZ214" s="92"/>
      <c r="WGA214" s="92"/>
      <c r="WGB214" s="92"/>
      <c r="WGC214" s="92"/>
      <c r="WGD214" s="92"/>
      <c r="WGE214" s="92"/>
      <c r="WGF214" s="92"/>
      <c r="WGG214" s="92"/>
      <c r="WGH214" s="92"/>
      <c r="WGI214" s="92"/>
      <c r="WGJ214" s="92"/>
      <c r="WGK214" s="92"/>
      <c r="WGL214" s="92"/>
      <c r="WGM214" s="92"/>
      <c r="WGN214" s="92"/>
      <c r="WGO214" s="92"/>
      <c r="WGP214" s="92"/>
      <c r="WGQ214" s="92"/>
      <c r="WGR214" s="92"/>
      <c r="WGS214" s="92"/>
      <c r="WGT214" s="92"/>
      <c r="WGU214" s="92"/>
      <c r="WGV214" s="92"/>
      <c r="WGW214" s="92"/>
      <c r="WGX214" s="92"/>
      <c r="WGY214" s="92"/>
      <c r="WGZ214" s="92"/>
      <c r="WHA214" s="92"/>
      <c r="WHB214" s="92"/>
      <c r="WHC214" s="92"/>
      <c r="WHD214" s="92"/>
      <c r="WHE214" s="92"/>
      <c r="WHF214" s="92"/>
      <c r="WHG214" s="92"/>
      <c r="WHH214" s="92"/>
      <c r="WHI214" s="92"/>
      <c r="WHJ214" s="92"/>
      <c r="WHK214" s="92"/>
      <c r="WHL214" s="92"/>
      <c r="WHM214" s="92"/>
      <c r="WHN214" s="92"/>
      <c r="WHO214" s="92"/>
      <c r="WHP214" s="92"/>
      <c r="WHQ214" s="92"/>
      <c r="WHR214" s="92"/>
      <c r="WHS214" s="92"/>
      <c r="WHT214" s="92"/>
      <c r="WHU214" s="92"/>
      <c r="WHV214" s="92"/>
      <c r="WHW214" s="92"/>
      <c r="WHX214" s="92"/>
      <c r="WHY214" s="92"/>
      <c r="WHZ214" s="92"/>
      <c r="WIA214" s="92"/>
      <c r="WIB214" s="92"/>
      <c r="WIC214" s="92"/>
      <c r="WID214" s="92"/>
      <c r="WIE214" s="92"/>
      <c r="WIF214" s="92"/>
      <c r="WIG214" s="92"/>
      <c r="WIH214" s="92"/>
      <c r="WII214" s="92"/>
      <c r="WIJ214" s="92"/>
      <c r="WIK214" s="92"/>
      <c r="WIL214" s="92"/>
      <c r="WIM214" s="92"/>
      <c r="WIN214" s="92"/>
      <c r="WIO214" s="92"/>
      <c r="WIP214" s="92"/>
      <c r="WIQ214" s="92"/>
      <c r="WIR214" s="92"/>
      <c r="WIS214" s="92"/>
      <c r="WIT214" s="92"/>
      <c r="WIU214" s="92"/>
      <c r="WIV214" s="92"/>
      <c r="WIW214" s="92"/>
      <c r="WIX214" s="92"/>
      <c r="WIY214" s="92"/>
      <c r="WIZ214" s="92"/>
      <c r="WJA214" s="92"/>
      <c r="WJB214" s="92"/>
      <c r="WJC214" s="92"/>
      <c r="WJD214" s="92"/>
      <c r="WJE214" s="92"/>
      <c r="WJF214" s="92"/>
      <c r="WJG214" s="92"/>
      <c r="WJH214" s="92"/>
      <c r="WJI214" s="92"/>
      <c r="WJJ214" s="92"/>
      <c r="WJK214" s="92"/>
      <c r="WJL214" s="92"/>
      <c r="WJM214" s="92"/>
      <c r="WJN214" s="92"/>
      <c r="WJO214" s="92"/>
      <c r="WJP214" s="92"/>
      <c r="WJQ214" s="92"/>
      <c r="WJR214" s="92"/>
      <c r="WJS214" s="92"/>
      <c r="WJT214" s="92"/>
      <c r="WJU214" s="92"/>
      <c r="WJV214" s="92"/>
      <c r="WJW214" s="92"/>
      <c r="WJX214" s="92"/>
      <c r="WJY214" s="92"/>
      <c r="WJZ214" s="92"/>
      <c r="WKA214" s="92"/>
      <c r="WKB214" s="92"/>
      <c r="WKC214" s="92"/>
      <c r="WKD214" s="92"/>
      <c r="WKE214" s="92"/>
      <c r="WKF214" s="92"/>
      <c r="WKG214" s="92"/>
      <c r="WKH214" s="92"/>
      <c r="WKI214" s="92"/>
      <c r="WKJ214" s="92"/>
      <c r="WKK214" s="92"/>
      <c r="WKL214" s="92"/>
      <c r="WKM214" s="92"/>
      <c r="WKN214" s="92"/>
      <c r="WKO214" s="92"/>
      <c r="WKP214" s="92"/>
      <c r="WKQ214" s="92"/>
      <c r="WKR214" s="92"/>
      <c r="WKS214" s="92"/>
      <c r="WKT214" s="92"/>
      <c r="WKU214" s="92"/>
      <c r="WKV214" s="92"/>
      <c r="WKW214" s="92"/>
      <c r="WKX214" s="92"/>
      <c r="WKY214" s="92"/>
      <c r="WKZ214" s="92"/>
      <c r="WLA214" s="92"/>
      <c r="WLB214" s="92"/>
      <c r="WLC214" s="92"/>
      <c r="WLD214" s="92"/>
      <c r="WLE214" s="92"/>
      <c r="WLF214" s="92"/>
      <c r="WLG214" s="92"/>
      <c r="WLH214" s="92"/>
      <c r="WLI214" s="92"/>
      <c r="WLJ214" s="92"/>
      <c r="WLK214" s="92"/>
      <c r="WLL214" s="92"/>
      <c r="WLM214" s="92"/>
      <c r="WLN214" s="92"/>
      <c r="WLO214" s="92"/>
      <c r="WLP214" s="92"/>
      <c r="WLQ214" s="92"/>
      <c r="WLR214" s="92"/>
      <c r="WLS214" s="92"/>
      <c r="WLT214" s="92"/>
      <c r="WLU214" s="92"/>
      <c r="WLV214" s="92"/>
      <c r="WLW214" s="92"/>
      <c r="WLX214" s="92"/>
      <c r="WLY214" s="92"/>
      <c r="WLZ214" s="92"/>
      <c r="WMA214" s="92"/>
      <c r="WMB214" s="92"/>
      <c r="WMC214" s="92"/>
      <c r="WMD214" s="92"/>
      <c r="WME214" s="92"/>
      <c r="WMF214" s="92"/>
      <c r="WMG214" s="92"/>
      <c r="WMH214" s="92"/>
      <c r="WMI214" s="92"/>
      <c r="WMJ214" s="92"/>
      <c r="WMK214" s="92"/>
      <c r="WML214" s="92"/>
      <c r="WMM214" s="92"/>
      <c r="WMN214" s="92"/>
      <c r="WMO214" s="92"/>
      <c r="WMP214" s="92"/>
      <c r="WMQ214" s="92"/>
      <c r="WMR214" s="92"/>
      <c r="WMS214" s="92"/>
      <c r="WMT214" s="92"/>
      <c r="WMU214" s="92"/>
      <c r="WMV214" s="92"/>
      <c r="WMW214" s="92"/>
      <c r="WMX214" s="92"/>
      <c r="WMY214" s="92"/>
      <c r="WMZ214" s="92"/>
      <c r="WNA214" s="92"/>
      <c r="WNB214" s="92"/>
      <c r="WNC214" s="92"/>
      <c r="WND214" s="92"/>
      <c r="WNE214" s="92"/>
      <c r="WNF214" s="92"/>
      <c r="WNG214" s="92"/>
      <c r="WNH214" s="92"/>
      <c r="WNI214" s="92"/>
      <c r="WNJ214" s="92"/>
      <c r="WNK214" s="92"/>
      <c r="WNL214" s="92"/>
      <c r="WNM214" s="92"/>
      <c r="WNN214" s="92"/>
      <c r="WNO214" s="92"/>
      <c r="WNP214" s="92"/>
      <c r="WNQ214" s="92"/>
      <c r="WNR214" s="92"/>
      <c r="WNS214" s="92"/>
      <c r="WNT214" s="92"/>
      <c r="WNU214" s="92"/>
      <c r="WNV214" s="92"/>
      <c r="WNW214" s="92"/>
      <c r="WNX214" s="92"/>
      <c r="WNY214" s="92"/>
      <c r="WNZ214" s="92"/>
      <c r="WOA214" s="92"/>
      <c r="WOB214" s="92"/>
      <c r="WOC214" s="92"/>
      <c r="WOD214" s="92"/>
      <c r="WOE214" s="92"/>
      <c r="WOF214" s="92"/>
      <c r="WOG214" s="92"/>
      <c r="WOH214" s="92"/>
      <c r="WOI214" s="92"/>
      <c r="WOJ214" s="92"/>
      <c r="WOK214" s="92"/>
      <c r="WOL214" s="92"/>
      <c r="WOM214" s="92"/>
      <c r="WON214" s="92"/>
      <c r="WOO214" s="92"/>
      <c r="WOP214" s="92"/>
      <c r="WOQ214" s="92"/>
      <c r="WOR214" s="92"/>
      <c r="WOS214" s="92"/>
      <c r="WOT214" s="92"/>
      <c r="WOU214" s="92"/>
      <c r="WOV214" s="92"/>
      <c r="WOW214" s="92"/>
      <c r="WOX214" s="92"/>
      <c r="WOY214" s="92"/>
      <c r="WOZ214" s="92"/>
      <c r="WPA214" s="92"/>
      <c r="WPB214" s="92"/>
      <c r="WPC214" s="92"/>
      <c r="WPD214" s="92"/>
      <c r="WPE214" s="92"/>
      <c r="WPF214" s="92"/>
      <c r="WPG214" s="92"/>
      <c r="WPH214" s="92"/>
      <c r="WPI214" s="92"/>
      <c r="WPJ214" s="92"/>
      <c r="WPK214" s="92"/>
      <c r="WPL214" s="92"/>
      <c r="WPM214" s="92"/>
      <c r="WPN214" s="92"/>
      <c r="WPO214" s="92"/>
      <c r="WPP214" s="92"/>
      <c r="WPQ214" s="92"/>
      <c r="WPR214" s="92"/>
      <c r="WPS214" s="92"/>
      <c r="WPT214" s="92"/>
      <c r="WPU214" s="92"/>
      <c r="WPV214" s="92"/>
      <c r="WPW214" s="92"/>
      <c r="WPX214" s="92"/>
      <c r="WPY214" s="92"/>
      <c r="WPZ214" s="92"/>
      <c r="WQA214" s="92"/>
      <c r="WQB214" s="92"/>
      <c r="WQC214" s="92"/>
      <c r="WQD214" s="92"/>
      <c r="WQE214" s="92"/>
      <c r="WQF214" s="92"/>
      <c r="WQG214" s="92"/>
      <c r="WQH214" s="92"/>
      <c r="WQI214" s="92"/>
      <c r="WQJ214" s="92"/>
      <c r="WQK214" s="92"/>
      <c r="WQL214" s="92"/>
      <c r="WQM214" s="92"/>
      <c r="WQN214" s="92"/>
      <c r="WQO214" s="92"/>
      <c r="WQP214" s="92"/>
      <c r="WQQ214" s="92"/>
      <c r="WQR214" s="92"/>
      <c r="WQS214" s="92"/>
      <c r="WQT214" s="92"/>
      <c r="WQU214" s="92"/>
      <c r="WQV214" s="92"/>
      <c r="WQW214" s="92"/>
      <c r="WQX214" s="92"/>
      <c r="WQY214" s="92"/>
      <c r="WQZ214" s="92"/>
      <c r="WRA214" s="92"/>
      <c r="WRB214" s="92"/>
      <c r="WRC214" s="92"/>
      <c r="WRD214" s="92"/>
      <c r="WRE214" s="92"/>
      <c r="WRF214" s="92"/>
      <c r="WRG214" s="92"/>
      <c r="WRH214" s="92"/>
      <c r="WRI214" s="92"/>
      <c r="WRJ214" s="92"/>
      <c r="WRK214" s="92"/>
      <c r="WRL214" s="92"/>
      <c r="WRM214" s="92"/>
      <c r="WRN214" s="92"/>
      <c r="WRO214" s="92"/>
      <c r="WRP214" s="92"/>
      <c r="WRQ214" s="92"/>
      <c r="WRR214" s="92"/>
      <c r="WRS214" s="92"/>
      <c r="WRT214" s="92"/>
      <c r="WRU214" s="92"/>
      <c r="WRV214" s="92"/>
      <c r="WRW214" s="92"/>
      <c r="WRX214" s="92"/>
      <c r="WRY214" s="92"/>
      <c r="WRZ214" s="92"/>
      <c r="WSA214" s="92"/>
      <c r="WSB214" s="92"/>
      <c r="WSC214" s="92"/>
      <c r="WSD214" s="92"/>
      <c r="WSE214" s="92"/>
      <c r="WSF214" s="92"/>
      <c r="WSG214" s="92"/>
      <c r="WSH214" s="92"/>
      <c r="WSI214" s="92"/>
      <c r="WSJ214" s="92"/>
      <c r="WSK214" s="92"/>
      <c r="WSL214" s="92"/>
      <c r="WSM214" s="92"/>
      <c r="WSN214" s="92"/>
      <c r="WSO214" s="92"/>
      <c r="WSP214" s="92"/>
      <c r="WSQ214" s="92"/>
      <c r="WSR214" s="92"/>
      <c r="WSS214" s="92"/>
      <c r="WST214" s="92"/>
      <c r="WSU214" s="92"/>
      <c r="WSV214" s="92"/>
      <c r="WSW214" s="92"/>
      <c r="WSX214" s="92"/>
      <c r="WSY214" s="92"/>
      <c r="WSZ214" s="92"/>
      <c r="WTA214" s="92"/>
      <c r="WTB214" s="92"/>
      <c r="WTC214" s="92"/>
      <c r="WTD214" s="92"/>
      <c r="WTE214" s="92"/>
      <c r="WTF214" s="92"/>
      <c r="WTG214" s="92"/>
      <c r="WTH214" s="92"/>
      <c r="WTI214" s="92"/>
      <c r="WTJ214" s="92"/>
      <c r="WTK214" s="92"/>
      <c r="WTL214" s="92"/>
      <c r="WTM214" s="92"/>
      <c r="WTN214" s="92"/>
      <c r="WTO214" s="92"/>
      <c r="WTP214" s="92"/>
      <c r="WTQ214" s="92"/>
      <c r="WTR214" s="92"/>
      <c r="WTS214" s="92"/>
      <c r="WTT214" s="92"/>
      <c r="WTU214" s="92"/>
      <c r="WTV214" s="92"/>
      <c r="WTW214" s="92"/>
      <c r="WTX214" s="92"/>
      <c r="WTY214" s="92"/>
      <c r="WTZ214" s="92"/>
      <c r="WUA214" s="92"/>
      <c r="WUB214" s="92"/>
      <c r="WUC214" s="92"/>
      <c r="WUD214" s="92"/>
      <c r="WUE214" s="92"/>
      <c r="WUF214" s="92"/>
      <c r="WUG214" s="92"/>
      <c r="WUH214" s="92"/>
      <c r="WUI214" s="92"/>
      <c r="WUJ214" s="92"/>
      <c r="WUK214" s="92"/>
      <c r="WUL214" s="92"/>
      <c r="WUM214" s="92"/>
      <c r="WUN214" s="92"/>
      <c r="WUO214" s="92"/>
      <c r="WUP214" s="92"/>
      <c r="WUQ214" s="92"/>
      <c r="WUR214" s="92"/>
      <c r="WUS214" s="92"/>
      <c r="WUT214" s="92"/>
      <c r="WUU214" s="92"/>
      <c r="WUV214" s="92"/>
      <c r="WUW214" s="92"/>
      <c r="WUX214" s="92"/>
      <c r="WUY214" s="92"/>
      <c r="WUZ214" s="92"/>
      <c r="WVA214" s="92"/>
      <c r="WVB214" s="92"/>
      <c r="WVC214" s="92"/>
      <c r="WVD214" s="92"/>
      <c r="WVE214" s="92"/>
      <c r="WVF214" s="92"/>
      <c r="WVG214" s="92"/>
      <c r="WVH214" s="92"/>
      <c r="WVI214" s="92"/>
      <c r="WVJ214" s="92"/>
      <c r="WVK214" s="92"/>
      <c r="WVL214" s="92"/>
      <c r="WVM214" s="92"/>
      <c r="WVN214" s="92"/>
      <c r="WVO214" s="92"/>
      <c r="WVP214" s="92"/>
      <c r="WVQ214" s="92"/>
      <c r="WVR214" s="92"/>
      <c r="WVS214" s="92"/>
      <c r="WVT214" s="92"/>
      <c r="WVU214" s="92"/>
      <c r="WVV214" s="92"/>
      <c r="WVW214" s="92"/>
      <c r="WVX214" s="92"/>
      <c r="WVY214" s="92"/>
      <c r="WVZ214" s="92"/>
      <c r="WWA214" s="92"/>
      <c r="WWB214" s="92"/>
      <c r="WWC214" s="92"/>
      <c r="WWD214" s="92"/>
      <c r="WWE214" s="92"/>
      <c r="WWF214" s="92"/>
      <c r="WWG214" s="92"/>
      <c r="WWH214" s="92"/>
      <c r="WWI214" s="92"/>
      <c r="WWJ214" s="92"/>
      <c r="WWK214" s="92"/>
      <c r="WWL214" s="92"/>
      <c r="WWM214" s="92"/>
      <c r="WWN214" s="92"/>
      <c r="WWO214" s="92"/>
      <c r="WWP214" s="92"/>
      <c r="WWQ214" s="92"/>
      <c r="WWR214" s="92"/>
      <c r="WWS214" s="92"/>
      <c r="WWT214" s="92"/>
      <c r="WWU214" s="92"/>
      <c r="WWV214" s="92"/>
      <c r="WWW214" s="92"/>
      <c r="WWX214" s="92"/>
      <c r="WWY214" s="92"/>
      <c r="WWZ214" s="92"/>
      <c r="WXA214" s="92"/>
      <c r="WXB214" s="92"/>
      <c r="WXC214" s="92"/>
      <c r="WXD214" s="92"/>
      <c r="WXE214" s="92"/>
      <c r="WXF214" s="92"/>
      <c r="WXG214" s="92"/>
      <c r="WXH214" s="92"/>
      <c r="WXI214" s="92"/>
      <c r="WXJ214" s="92"/>
      <c r="WXK214" s="92"/>
      <c r="WXL214" s="92"/>
      <c r="WXM214" s="92"/>
      <c r="WXN214" s="92"/>
      <c r="WXO214" s="92"/>
      <c r="WXP214" s="92"/>
      <c r="WXQ214" s="92"/>
      <c r="WXR214" s="92"/>
      <c r="WXS214" s="92"/>
      <c r="WXT214" s="92"/>
      <c r="WXU214" s="92"/>
      <c r="WXV214" s="92"/>
      <c r="WXW214" s="92"/>
      <c r="WXX214" s="92"/>
      <c r="WXY214" s="92"/>
      <c r="WXZ214" s="92"/>
      <c r="WYA214" s="92"/>
      <c r="WYB214" s="92"/>
      <c r="WYC214" s="92"/>
      <c r="WYD214" s="92"/>
      <c r="WYE214" s="92"/>
      <c r="WYF214" s="92"/>
      <c r="WYG214" s="92"/>
      <c r="WYH214" s="92"/>
      <c r="WYI214" s="92"/>
      <c r="WYJ214" s="92"/>
      <c r="WYK214" s="92"/>
      <c r="WYL214" s="92"/>
      <c r="WYM214" s="92"/>
      <c r="WYN214" s="92"/>
      <c r="WYO214" s="92"/>
      <c r="WYP214" s="92"/>
      <c r="WYQ214" s="92"/>
      <c r="WYR214" s="92"/>
      <c r="WYS214" s="92"/>
      <c r="WYT214" s="92"/>
      <c r="WYU214" s="92"/>
      <c r="WYV214" s="92"/>
      <c r="WYW214" s="92"/>
      <c r="WYX214" s="92"/>
      <c r="WYY214" s="92"/>
      <c r="WYZ214" s="92"/>
      <c r="WZA214" s="92"/>
      <c r="WZB214" s="92"/>
      <c r="WZC214" s="92"/>
      <c r="WZD214" s="92"/>
      <c r="WZE214" s="92"/>
      <c r="WZF214" s="92"/>
      <c r="WZG214" s="92"/>
      <c r="WZH214" s="92"/>
      <c r="WZI214" s="92"/>
      <c r="WZJ214" s="92"/>
      <c r="WZK214" s="92"/>
      <c r="WZL214" s="92"/>
      <c r="WZM214" s="92"/>
      <c r="WZN214" s="92"/>
      <c r="WZO214" s="92"/>
      <c r="WZP214" s="92"/>
      <c r="WZQ214" s="92"/>
      <c r="WZR214" s="92"/>
      <c r="WZS214" s="92"/>
      <c r="WZT214" s="92"/>
      <c r="WZU214" s="92"/>
      <c r="WZV214" s="92"/>
      <c r="WZW214" s="92"/>
      <c r="WZX214" s="92"/>
      <c r="WZY214" s="92"/>
      <c r="WZZ214" s="92"/>
      <c r="XAA214" s="92"/>
      <c r="XAB214" s="92"/>
      <c r="XAC214" s="92"/>
      <c r="XAD214" s="92"/>
      <c r="XAE214" s="92"/>
      <c r="XAF214" s="92"/>
      <c r="XAG214" s="92"/>
      <c r="XAH214" s="92"/>
      <c r="XAI214" s="92"/>
      <c r="XAJ214" s="92"/>
      <c r="XAK214" s="92"/>
      <c r="XAL214" s="92"/>
      <c r="XAM214" s="92"/>
      <c r="XAN214" s="92"/>
      <c r="XAO214" s="92"/>
      <c r="XAP214" s="92"/>
      <c r="XAQ214" s="92"/>
      <c r="XAR214" s="92"/>
      <c r="XAS214" s="92"/>
      <c r="XAT214" s="92"/>
      <c r="XAU214" s="92"/>
      <c r="XAV214" s="92"/>
      <c r="XAW214" s="92"/>
      <c r="XAX214" s="92"/>
      <c r="XAY214" s="92"/>
      <c r="XAZ214" s="92"/>
      <c r="XBA214" s="92"/>
      <c r="XBB214" s="92"/>
      <c r="XBC214" s="92"/>
      <c r="XBD214" s="92"/>
      <c r="XBE214" s="92"/>
      <c r="XBF214" s="92"/>
      <c r="XBG214" s="92"/>
      <c r="XBH214" s="92"/>
      <c r="XBI214" s="92"/>
      <c r="XBJ214" s="92"/>
      <c r="XBK214" s="92"/>
      <c r="XBL214" s="92"/>
      <c r="XBM214" s="92"/>
      <c r="XBN214" s="92"/>
      <c r="XBO214" s="92"/>
      <c r="XBP214" s="92"/>
      <c r="XBQ214" s="92"/>
      <c r="XBR214" s="92"/>
      <c r="XBS214" s="92"/>
      <c r="XBT214" s="92"/>
      <c r="XBU214" s="92"/>
      <c r="XBV214" s="92"/>
      <c r="XBW214" s="92"/>
      <c r="XBX214" s="92"/>
      <c r="XBY214" s="92"/>
      <c r="XBZ214" s="92"/>
      <c r="XCA214" s="92"/>
      <c r="XCB214" s="92"/>
      <c r="XCC214" s="92"/>
      <c r="XCD214" s="92"/>
      <c r="XCE214" s="92"/>
      <c r="XCF214" s="92"/>
      <c r="XCG214" s="92"/>
      <c r="XCH214" s="92"/>
      <c r="XCI214" s="92"/>
      <c r="XCJ214" s="92"/>
      <c r="XCK214" s="92"/>
      <c r="XCL214" s="92"/>
      <c r="XCM214" s="92"/>
      <c r="XCN214" s="92"/>
      <c r="XCO214" s="92"/>
      <c r="XCP214" s="92"/>
      <c r="XCQ214" s="92"/>
      <c r="XCR214" s="92"/>
      <c r="XCS214" s="92"/>
      <c r="XCT214" s="92"/>
      <c r="XCU214" s="92"/>
      <c r="XCV214" s="92"/>
      <c r="XCW214" s="92"/>
      <c r="XCX214" s="92"/>
      <c r="XCY214" s="92"/>
      <c r="XCZ214" s="92"/>
      <c r="XDA214" s="92"/>
      <c r="XDB214" s="92"/>
      <c r="XDC214" s="92"/>
      <c r="XDD214" s="92"/>
      <c r="XDE214" s="92"/>
      <c r="XDF214" s="92"/>
      <c r="XDG214" s="92"/>
      <c r="XDH214" s="92"/>
      <c r="XDI214" s="92"/>
      <c r="XDJ214" s="92"/>
      <c r="XDK214" s="92"/>
      <c r="XDL214" s="92"/>
      <c r="XDM214" s="92"/>
      <c r="XDN214" s="92"/>
      <c r="XDO214" s="92"/>
      <c r="XDP214" s="92"/>
      <c r="XDQ214" s="92"/>
      <c r="XDR214" s="92"/>
      <c r="XDS214" s="92"/>
      <c r="XDT214" s="92"/>
      <c r="XDU214" s="92"/>
      <c r="XDV214" s="92"/>
      <c r="XDW214" s="92"/>
      <c r="XDX214" s="92"/>
      <c r="XDY214" s="92"/>
      <c r="XDZ214" s="92"/>
      <c r="XEA214" s="92"/>
      <c r="XEB214" s="92"/>
      <c r="XEC214" s="92"/>
      <c r="XED214" s="92"/>
      <c r="XEE214" s="92"/>
      <c r="XEF214" s="92"/>
      <c r="XEG214" s="92"/>
      <c r="XEH214" s="92"/>
      <c r="XEI214" s="92"/>
      <c r="XEJ214" s="92"/>
      <c r="XEK214" s="92"/>
      <c r="XEL214" s="92"/>
      <c r="XEM214" s="92"/>
      <c r="XEN214" s="92"/>
      <c r="XEO214" s="92"/>
      <c r="XEP214" s="92"/>
      <c r="XEQ214" s="92"/>
      <c r="XER214" s="92"/>
      <c r="XES214" s="92"/>
      <c r="XET214" s="92"/>
      <c r="XEU214" s="92"/>
      <c r="XEV214" s="92"/>
      <c r="XEW214" s="92"/>
      <c r="XEX214" s="92"/>
      <c r="XEY214" s="92"/>
      <c r="XEZ214" s="92"/>
      <c r="XFA214" s="92"/>
      <c r="XFB214" s="92"/>
      <c r="XFC214" s="92"/>
    </row>
    <row r="215" spans="1:16383" s="75" customFormat="1">
      <c r="A215" s="58" t="s">
        <v>465</v>
      </c>
      <c r="B215" s="58" t="s">
        <v>769</v>
      </c>
      <c r="C215" s="58" t="s">
        <v>916</v>
      </c>
      <c r="D215" s="68">
        <v>43830</v>
      </c>
      <c r="E215" s="9">
        <v>0.28000000000000003</v>
      </c>
      <c r="F215" s="69" t="b">
        <v>1</v>
      </c>
      <c r="G215" s="58" t="s">
        <v>138</v>
      </c>
      <c r="H215" s="58" t="s">
        <v>62</v>
      </c>
      <c r="I215" s="58" t="s">
        <v>192</v>
      </c>
      <c r="J215" s="58" t="s">
        <v>155</v>
      </c>
      <c r="K215" s="68"/>
      <c r="L215" s="70"/>
      <c r="M215" s="58" t="s">
        <v>166</v>
      </c>
      <c r="N215" s="69"/>
      <c r="O215" s="69" t="b">
        <v>1</v>
      </c>
      <c r="P215" s="69" t="b">
        <v>1</v>
      </c>
      <c r="Q215" s="69" t="b">
        <v>1</v>
      </c>
      <c r="R215" s="69" t="b">
        <v>1</v>
      </c>
      <c r="S215" s="69" t="b">
        <v>1</v>
      </c>
      <c r="T215" s="69" t="b">
        <v>1</v>
      </c>
      <c r="U215" s="58" t="s">
        <v>769</v>
      </c>
      <c r="V215" s="58" t="s">
        <v>465</v>
      </c>
      <c r="W215" s="58" t="s">
        <v>769</v>
      </c>
      <c r="X215" s="58" t="s">
        <v>465</v>
      </c>
      <c r="Y215" s="58" t="s">
        <v>2005</v>
      </c>
      <c r="Z215" s="58" t="s">
        <v>465</v>
      </c>
      <c r="AA215" s="58" t="s">
        <v>769</v>
      </c>
      <c r="AB215" s="58" t="s">
        <v>3305</v>
      </c>
      <c r="AC215" s="58" t="s">
        <v>4099</v>
      </c>
      <c r="AD215" s="68">
        <v>44085</v>
      </c>
      <c r="AE215" s="70">
        <v>5342032</v>
      </c>
      <c r="AF215" s="58" t="str">
        <f t="shared" si="32"/>
        <v>Jour</v>
      </c>
      <c r="AG215" s="58" t="str">
        <f t="shared" si="33"/>
        <v>LU0950669175</v>
      </c>
      <c r="AH215" s="58" t="str">
        <f t="shared" si="33"/>
        <v>21965427</v>
      </c>
    </row>
    <row r="216" spans="1:16383" s="75" customFormat="1">
      <c r="A216" s="58" t="s">
        <v>1545</v>
      </c>
      <c r="B216" s="58" t="s">
        <v>1568</v>
      </c>
      <c r="C216" s="58" t="s">
        <v>1569</v>
      </c>
      <c r="D216" s="68">
        <v>42886</v>
      </c>
      <c r="E216" s="9">
        <v>0.28000000000000003</v>
      </c>
      <c r="F216" s="69" t="b">
        <v>1</v>
      </c>
      <c r="G216" s="58" t="s">
        <v>138</v>
      </c>
      <c r="H216" s="58" t="s">
        <v>66</v>
      </c>
      <c r="I216" s="58" t="s">
        <v>192</v>
      </c>
      <c r="J216" s="58" t="s">
        <v>155</v>
      </c>
      <c r="K216" s="68"/>
      <c r="L216" s="70"/>
      <c r="M216" s="58" t="s">
        <v>166</v>
      </c>
      <c r="N216" s="69"/>
      <c r="O216" s="69" t="b">
        <v>1</v>
      </c>
      <c r="P216" s="69" t="b">
        <v>1</v>
      </c>
      <c r="Q216" s="69" t="b">
        <v>1</v>
      </c>
      <c r="R216" s="69" t="b">
        <v>1</v>
      </c>
      <c r="S216" s="69" t="b">
        <v>1</v>
      </c>
      <c r="T216" s="69" t="b">
        <v>1</v>
      </c>
      <c r="U216" s="58" t="s">
        <v>1568</v>
      </c>
      <c r="V216" s="58" t="s">
        <v>1545</v>
      </c>
      <c r="W216" s="58" t="s">
        <v>1568</v>
      </c>
      <c r="X216" s="58" t="s">
        <v>1545</v>
      </c>
      <c r="Y216" s="58" t="s">
        <v>2005</v>
      </c>
      <c r="Z216" s="58" t="s">
        <v>1545</v>
      </c>
      <c r="AA216" s="58" t="s">
        <v>1568</v>
      </c>
      <c r="AB216" s="58" t="s">
        <v>3305</v>
      </c>
      <c r="AC216" s="58" t="s">
        <v>4099</v>
      </c>
      <c r="AD216" s="68">
        <v>42968</v>
      </c>
      <c r="AE216" s="70">
        <v>1982687</v>
      </c>
      <c r="AF216" s="58" t="str">
        <f t="shared" si="32"/>
        <v>Jour</v>
      </c>
      <c r="AG216" s="58" t="str">
        <f t="shared" si="33"/>
        <v>LU0950669688</v>
      </c>
      <c r="AH216" s="58" t="str">
        <f t="shared" si="33"/>
        <v>21971617</v>
      </c>
    </row>
    <row r="217" spans="1:16383" s="75" customFormat="1">
      <c r="A217" s="58" t="s">
        <v>466</v>
      </c>
      <c r="B217" s="58" t="s">
        <v>770</v>
      </c>
      <c r="C217" s="58" t="s">
        <v>917</v>
      </c>
      <c r="D217" s="68">
        <v>43830</v>
      </c>
      <c r="E217" s="9">
        <v>0.28999999999999998</v>
      </c>
      <c r="F217" s="69" t="b">
        <v>1</v>
      </c>
      <c r="G217" s="58" t="s">
        <v>138</v>
      </c>
      <c r="H217" s="58" t="s">
        <v>62</v>
      </c>
      <c r="I217" s="58" t="s">
        <v>192</v>
      </c>
      <c r="J217" s="58" t="s">
        <v>155</v>
      </c>
      <c r="K217" s="68"/>
      <c r="L217" s="70"/>
      <c r="M217" s="58" t="s">
        <v>166</v>
      </c>
      <c r="N217" s="69"/>
      <c r="O217" s="69" t="b">
        <v>1</v>
      </c>
      <c r="P217" s="69" t="b">
        <v>1</v>
      </c>
      <c r="Q217" s="69" t="b">
        <v>1</v>
      </c>
      <c r="R217" s="69" t="b">
        <v>1</v>
      </c>
      <c r="S217" s="69" t="b">
        <v>1</v>
      </c>
      <c r="T217" s="69" t="b">
        <v>1</v>
      </c>
      <c r="U217" s="58" t="s">
        <v>770</v>
      </c>
      <c r="V217" s="58" t="s">
        <v>466</v>
      </c>
      <c r="W217" s="58" t="s">
        <v>770</v>
      </c>
      <c r="X217" s="58" t="s">
        <v>466</v>
      </c>
      <c r="Y217" s="58" t="s">
        <v>2005</v>
      </c>
      <c r="Z217" s="58" t="s">
        <v>466</v>
      </c>
      <c r="AA217" s="58" t="s">
        <v>770</v>
      </c>
      <c r="AB217" s="58" t="s">
        <v>3305</v>
      </c>
      <c r="AC217" s="58" t="s">
        <v>4099</v>
      </c>
      <c r="AD217" s="68">
        <v>44089</v>
      </c>
      <c r="AE217" s="70">
        <v>4650787</v>
      </c>
      <c r="AF217" s="58" t="str">
        <f t="shared" si="32"/>
        <v>Jour</v>
      </c>
      <c r="AG217" s="58" t="str">
        <f t="shared" si="33"/>
        <v>LU0950672120</v>
      </c>
      <c r="AH217" s="58" t="str">
        <f t="shared" si="33"/>
        <v>21967496</v>
      </c>
    </row>
    <row r="218" spans="1:16383" s="75" customFormat="1">
      <c r="A218" s="58" t="s">
        <v>1932</v>
      </c>
      <c r="B218" s="58" t="s">
        <v>1933</v>
      </c>
      <c r="C218" s="58" t="s">
        <v>1934</v>
      </c>
      <c r="D218" s="68">
        <v>43830</v>
      </c>
      <c r="E218" s="9">
        <v>0.28999999999999998</v>
      </c>
      <c r="F218" s="69" t="b">
        <v>1</v>
      </c>
      <c r="G218" s="58" t="s">
        <v>138</v>
      </c>
      <c r="H218" s="58" t="s">
        <v>64</v>
      </c>
      <c r="I218" s="58" t="s">
        <v>192</v>
      </c>
      <c r="J218" s="58" t="s">
        <v>155</v>
      </c>
      <c r="K218" s="68"/>
      <c r="L218" s="70"/>
      <c r="M218" s="58" t="s">
        <v>166</v>
      </c>
      <c r="N218" s="69"/>
      <c r="O218" s="69" t="b">
        <v>1</v>
      </c>
      <c r="P218" s="69" t="b">
        <v>1</v>
      </c>
      <c r="Q218" s="69" t="b">
        <v>1</v>
      </c>
      <c r="R218" s="69" t="b">
        <v>1</v>
      </c>
      <c r="S218" s="69" t="b">
        <v>1</v>
      </c>
      <c r="T218" s="69" t="b">
        <v>1</v>
      </c>
      <c r="U218" s="58" t="s">
        <v>1933</v>
      </c>
      <c r="V218" s="58" t="s">
        <v>1932</v>
      </c>
      <c r="W218" s="58" t="s">
        <v>1933</v>
      </c>
      <c r="X218" s="58" t="s">
        <v>1932</v>
      </c>
      <c r="Y218" s="58" t="s">
        <v>2005</v>
      </c>
      <c r="Z218" s="58" t="s">
        <v>1932</v>
      </c>
      <c r="AA218" s="58" t="s">
        <v>1933</v>
      </c>
      <c r="AB218" s="58" t="s">
        <v>3305</v>
      </c>
      <c r="AC218" s="58" t="s">
        <v>4099</v>
      </c>
      <c r="AD218" s="68">
        <v>44089</v>
      </c>
      <c r="AE218" s="70">
        <v>1885521</v>
      </c>
      <c r="AF218" s="58" t="str">
        <f t="shared" si="32"/>
        <v>Jour</v>
      </c>
      <c r="AG218" s="58" t="str">
        <f t="shared" si="33"/>
        <v>LU0950672476</v>
      </c>
      <c r="AH218" s="58" t="str">
        <f t="shared" si="33"/>
        <v>21967650</v>
      </c>
    </row>
    <row r="219" spans="1:16383" s="75" customFormat="1">
      <c r="A219" s="58" t="s">
        <v>2121</v>
      </c>
      <c r="B219" s="58" t="s">
        <v>2122</v>
      </c>
      <c r="C219" s="58" t="s">
        <v>2123</v>
      </c>
      <c r="D219" s="68">
        <v>43830</v>
      </c>
      <c r="E219" s="9">
        <v>0.3</v>
      </c>
      <c r="F219" s="69" t="b">
        <v>1</v>
      </c>
      <c r="G219" s="58" t="s">
        <v>138</v>
      </c>
      <c r="H219" s="58" t="s">
        <v>62</v>
      </c>
      <c r="I219" s="58" t="s">
        <v>192</v>
      </c>
      <c r="J219" s="58" t="s">
        <v>155</v>
      </c>
      <c r="K219" s="68"/>
      <c r="L219" s="70"/>
      <c r="M219" s="58" t="s">
        <v>166</v>
      </c>
      <c r="N219" s="69"/>
      <c r="O219" s="69" t="b">
        <v>1</v>
      </c>
      <c r="P219" s="69" t="b">
        <v>1</v>
      </c>
      <c r="Q219" s="69" t="b">
        <v>1</v>
      </c>
      <c r="R219" s="69" t="b">
        <v>1</v>
      </c>
      <c r="S219" s="69" t="b">
        <v>1</v>
      </c>
      <c r="T219" s="69" t="b">
        <v>1</v>
      </c>
      <c r="U219" s="58" t="s">
        <v>2122</v>
      </c>
      <c r="V219" s="58" t="s">
        <v>2121</v>
      </c>
      <c r="W219" s="58" t="s">
        <v>2122</v>
      </c>
      <c r="X219" s="58" t="s">
        <v>2121</v>
      </c>
      <c r="Y219" s="58" t="s">
        <v>2005</v>
      </c>
      <c r="Z219" s="58" t="s">
        <v>2121</v>
      </c>
      <c r="AA219" s="58" t="s">
        <v>2122</v>
      </c>
      <c r="AB219" s="58" t="s">
        <v>3305</v>
      </c>
      <c r="AC219" s="58" t="s">
        <v>4099</v>
      </c>
      <c r="AD219" s="68">
        <v>44119</v>
      </c>
      <c r="AE219" s="70">
        <v>1903270</v>
      </c>
      <c r="AF219" s="58" t="str">
        <f t="shared" ref="AF219:AF245" si="34">CHOOSE(IF(ISERROR(FIND("Quotidien",AB219,1)),IF(ISERROR(FIND("Hebdo",AB219,1)),1,FIND("Hebdo",AB219,1)),FIND("Quotidien",AB219,1)),"&gt;=Mois",,,,,,,,,,,,,,"Semaine",,,,,,,,,"Jour")</f>
        <v>Jour</v>
      </c>
      <c r="AG219" s="58" t="str">
        <f t="shared" si="33"/>
        <v>LU0950671072</v>
      </c>
      <c r="AH219" s="58" t="str">
        <f t="shared" si="33"/>
        <v>21967097</v>
      </c>
    </row>
    <row r="220" spans="1:16383" s="75" customFormat="1">
      <c r="A220" s="58" t="s">
        <v>1741</v>
      </c>
      <c r="B220" s="58" t="s">
        <v>1742</v>
      </c>
      <c r="C220" s="58" t="s">
        <v>1743</v>
      </c>
      <c r="D220" s="68">
        <v>43830</v>
      </c>
      <c r="E220" s="9">
        <v>0.2</v>
      </c>
      <c r="F220" s="69" t="b">
        <v>1</v>
      </c>
      <c r="G220" s="58" t="s">
        <v>138</v>
      </c>
      <c r="H220" s="58" t="s">
        <v>66</v>
      </c>
      <c r="I220" s="58" t="s">
        <v>192</v>
      </c>
      <c r="J220" s="58" t="s">
        <v>155</v>
      </c>
      <c r="K220" s="68">
        <v>44255</v>
      </c>
      <c r="L220" s="70">
        <v>1600.7903366</v>
      </c>
      <c r="M220" s="58" t="s">
        <v>166</v>
      </c>
      <c r="N220" s="69"/>
      <c r="O220" s="69" t="b">
        <v>1</v>
      </c>
      <c r="P220" s="69" t="b">
        <v>1</v>
      </c>
      <c r="Q220" s="69" t="b">
        <v>1</v>
      </c>
      <c r="R220" s="69" t="b">
        <v>1</v>
      </c>
      <c r="S220" s="69" t="b">
        <v>1</v>
      </c>
      <c r="T220" s="69" t="b">
        <v>1</v>
      </c>
      <c r="U220" s="58" t="s">
        <v>1742</v>
      </c>
      <c r="V220" s="58" t="s">
        <v>1741</v>
      </c>
      <c r="W220" s="58" t="s">
        <v>1742</v>
      </c>
      <c r="X220" s="58" t="s">
        <v>1741</v>
      </c>
      <c r="Y220" s="58" t="s">
        <v>2005</v>
      </c>
      <c r="Z220" s="58" t="s">
        <v>1741</v>
      </c>
      <c r="AA220" s="58" t="s">
        <v>1742</v>
      </c>
      <c r="AB220" s="58" t="s">
        <v>3305</v>
      </c>
      <c r="AC220" s="58" t="s">
        <v>4099</v>
      </c>
      <c r="AD220" s="68">
        <v>44253</v>
      </c>
      <c r="AE220" s="70">
        <v>51420452</v>
      </c>
      <c r="AF220" s="58" t="str">
        <f t="shared" si="34"/>
        <v>Jour</v>
      </c>
      <c r="AG220" s="58" t="str">
        <f t="shared" si="33"/>
        <v>LU0950670850</v>
      </c>
      <c r="AH220" s="58" t="str">
        <f t="shared" si="33"/>
        <v>21966875</v>
      </c>
    </row>
    <row r="221" spans="1:16383" s="75" customFormat="1">
      <c r="A221" s="58" t="s">
        <v>3556</v>
      </c>
      <c r="B221" s="58" t="s">
        <v>3557</v>
      </c>
      <c r="C221" s="58" t="s">
        <v>3558</v>
      </c>
      <c r="D221" s="68">
        <v>44180</v>
      </c>
      <c r="E221" s="9">
        <v>0.25</v>
      </c>
      <c r="F221" s="69" t="b">
        <v>1</v>
      </c>
      <c r="G221" s="58" t="s">
        <v>138</v>
      </c>
      <c r="H221" s="58" t="s">
        <v>62</v>
      </c>
      <c r="I221" s="58" t="s">
        <v>192</v>
      </c>
      <c r="J221" s="58" t="s">
        <v>155</v>
      </c>
      <c r="K221" s="68">
        <v>44255</v>
      </c>
      <c r="L221" s="70">
        <v>1691.7275625</v>
      </c>
      <c r="M221" s="58" t="s">
        <v>176</v>
      </c>
      <c r="N221" s="69"/>
      <c r="O221" s="69" t="b">
        <v>1</v>
      </c>
      <c r="P221" s="69"/>
      <c r="Q221" s="69" t="b">
        <v>1</v>
      </c>
      <c r="R221" s="69" t="b">
        <v>1</v>
      </c>
      <c r="S221" s="69" t="b">
        <v>1</v>
      </c>
      <c r="T221" s="69" t="b">
        <v>1</v>
      </c>
      <c r="U221" s="58" t="s">
        <v>3557</v>
      </c>
      <c r="V221" s="58" t="s">
        <v>3556</v>
      </c>
      <c r="W221" s="58" t="s">
        <v>3557</v>
      </c>
      <c r="X221" s="58" t="s">
        <v>3556</v>
      </c>
      <c r="Y221" s="58" t="s">
        <v>2005</v>
      </c>
      <c r="Z221" s="58" t="s">
        <v>3556</v>
      </c>
      <c r="AA221" s="58" t="s">
        <v>3557</v>
      </c>
      <c r="AB221" s="58" t="s">
        <v>3305</v>
      </c>
      <c r="AC221" s="58" t="s">
        <v>4099</v>
      </c>
      <c r="AD221" s="68">
        <v>44253</v>
      </c>
      <c r="AE221" s="70">
        <v>691574</v>
      </c>
      <c r="AF221" s="58" t="str">
        <f t="shared" si="34"/>
        <v>Jour</v>
      </c>
      <c r="AG221" s="58" t="str">
        <f t="shared" si="33"/>
        <v>LU1273642733</v>
      </c>
      <c r="AH221" s="58" t="str">
        <f t="shared" si="33"/>
        <v>30069575</v>
      </c>
    </row>
    <row r="222" spans="1:16383" s="75" customFormat="1">
      <c r="A222" s="58" t="s">
        <v>21969</v>
      </c>
      <c r="B222" s="58" t="s">
        <v>21970</v>
      </c>
      <c r="C222" s="58" t="s">
        <v>21971</v>
      </c>
      <c r="D222" s="68">
        <v>43861</v>
      </c>
      <c r="E222" s="9">
        <v>0.43</v>
      </c>
      <c r="F222" s="69" t="b">
        <v>1</v>
      </c>
      <c r="G222" s="58" t="s">
        <v>138</v>
      </c>
      <c r="H222" s="58" t="s">
        <v>64</v>
      </c>
      <c r="I222" s="58" t="s">
        <v>192</v>
      </c>
      <c r="J222" s="58" t="s">
        <v>155</v>
      </c>
      <c r="K222" s="68">
        <v>44255</v>
      </c>
      <c r="L222" s="70">
        <v>1691.7275625</v>
      </c>
      <c r="M222" s="58" t="s">
        <v>176</v>
      </c>
      <c r="N222" s="69" t="b">
        <v>1</v>
      </c>
      <c r="O222" s="69" t="b">
        <v>1</v>
      </c>
      <c r="P222" s="69" t="b">
        <v>1</v>
      </c>
      <c r="Q222" s="69" t="b">
        <v>1</v>
      </c>
      <c r="R222" s="69" t="b">
        <v>1</v>
      </c>
      <c r="S222" s="69" t="b">
        <v>1</v>
      </c>
      <c r="T222" s="69" t="b">
        <v>1</v>
      </c>
      <c r="U222" s="58" t="s">
        <v>21970</v>
      </c>
      <c r="V222" s="58" t="s">
        <v>21969</v>
      </c>
      <c r="W222" s="58" t="s">
        <v>21970</v>
      </c>
      <c r="X222" s="58" t="s">
        <v>21969</v>
      </c>
      <c r="Y222" s="58" t="s">
        <v>2005</v>
      </c>
      <c r="Z222" s="58" t="s">
        <v>21969</v>
      </c>
      <c r="AA222" s="58" t="s">
        <v>21970</v>
      </c>
      <c r="AB222" s="58" t="s">
        <v>3305</v>
      </c>
      <c r="AC222" s="58" t="s">
        <v>4099</v>
      </c>
      <c r="AD222" s="68">
        <v>44253</v>
      </c>
      <c r="AE222" s="70">
        <v>9626755</v>
      </c>
      <c r="AF222" s="58" t="str">
        <f t="shared" si="34"/>
        <v>Jour</v>
      </c>
      <c r="AG222" s="58" t="str">
        <f t="shared" si="33"/>
        <v>LU1280303014</v>
      </c>
      <c r="AH222" s="58" t="str">
        <f t="shared" si="33"/>
        <v>29348787</v>
      </c>
    </row>
    <row r="223" spans="1:16383" s="75" customFormat="1">
      <c r="A223" s="58" t="s">
        <v>2944</v>
      </c>
      <c r="B223" s="58" t="s">
        <v>2945</v>
      </c>
      <c r="C223" s="58" t="s">
        <v>2946</v>
      </c>
      <c r="D223" s="68">
        <v>44006</v>
      </c>
      <c r="E223" s="9">
        <v>0.22</v>
      </c>
      <c r="F223" s="69" t="b">
        <v>1</v>
      </c>
      <c r="G223" s="58" t="s">
        <v>138</v>
      </c>
      <c r="H223" s="58" t="s">
        <v>68</v>
      </c>
      <c r="I223" s="58" t="s">
        <v>192</v>
      </c>
      <c r="J223" s="58" t="s">
        <v>155</v>
      </c>
      <c r="K223" s="68">
        <v>44255</v>
      </c>
      <c r="L223" s="70">
        <v>1691.7275625</v>
      </c>
      <c r="M223" s="58" t="s">
        <v>176</v>
      </c>
      <c r="N223" s="69" t="b">
        <v>1</v>
      </c>
      <c r="O223" s="69" t="b">
        <v>1</v>
      </c>
      <c r="P223" s="69" t="b">
        <v>1</v>
      </c>
      <c r="Q223" s="69" t="b">
        <v>1</v>
      </c>
      <c r="R223" s="69" t="b">
        <v>1</v>
      </c>
      <c r="S223" s="69" t="b">
        <v>1</v>
      </c>
      <c r="T223" s="69" t="b">
        <v>1</v>
      </c>
      <c r="U223" s="58" t="s">
        <v>2945</v>
      </c>
      <c r="V223" s="58" t="s">
        <v>2944</v>
      </c>
      <c r="W223" s="58" t="s">
        <v>2945</v>
      </c>
      <c r="X223" s="58" t="s">
        <v>2944</v>
      </c>
      <c r="Y223" s="58" t="s">
        <v>2005</v>
      </c>
      <c r="Z223" s="58" t="s">
        <v>2944</v>
      </c>
      <c r="AA223" s="58" t="s">
        <v>2945</v>
      </c>
      <c r="AB223" s="58" t="s">
        <v>3305</v>
      </c>
      <c r="AC223" s="58" t="s">
        <v>4099</v>
      </c>
      <c r="AD223" s="68">
        <v>44253</v>
      </c>
      <c r="AE223" s="70">
        <v>9982746</v>
      </c>
      <c r="AF223" s="58" t="str">
        <f t="shared" si="34"/>
        <v>Jour</v>
      </c>
      <c r="AG223" s="58" t="str">
        <f t="shared" si="33"/>
        <v>LU0629460089</v>
      </c>
      <c r="AH223" s="58" t="str">
        <f t="shared" si="33"/>
        <v>13042337</v>
      </c>
    </row>
    <row r="224" spans="1:16383" s="75" customFormat="1">
      <c r="A224" s="58" t="s">
        <v>4939</v>
      </c>
      <c r="B224" s="58" t="s">
        <v>4940</v>
      </c>
      <c r="C224" s="58" t="s">
        <v>4941</v>
      </c>
      <c r="D224" s="68">
        <v>44137</v>
      </c>
      <c r="E224" s="9">
        <v>0.33</v>
      </c>
      <c r="F224" s="69" t="b">
        <v>1</v>
      </c>
      <c r="G224" s="58" t="s">
        <v>201</v>
      </c>
      <c r="H224" s="58" t="s">
        <v>62</v>
      </c>
      <c r="I224" s="58" t="s">
        <v>192</v>
      </c>
      <c r="J224" s="58" t="s">
        <v>155</v>
      </c>
      <c r="K224" s="68">
        <v>44255</v>
      </c>
      <c r="L224" s="70">
        <v>2251.2994100000001</v>
      </c>
      <c r="M224" s="58" t="s">
        <v>176</v>
      </c>
      <c r="N224" s="69"/>
      <c r="O224" s="69" t="b">
        <v>1</v>
      </c>
      <c r="P224" s="69" t="b">
        <v>1</v>
      </c>
      <c r="Q224" s="69" t="b">
        <v>1</v>
      </c>
      <c r="R224" s="69" t="b">
        <v>1</v>
      </c>
      <c r="S224" s="69" t="b">
        <v>1</v>
      </c>
      <c r="T224" s="69" t="b">
        <v>1</v>
      </c>
      <c r="U224" s="58" t="s">
        <v>4940</v>
      </c>
      <c r="V224" s="58" t="s">
        <v>4939</v>
      </c>
      <c r="W224" s="58" t="s">
        <v>4940</v>
      </c>
      <c r="X224" s="58" t="s">
        <v>4939</v>
      </c>
      <c r="Y224" s="58" t="s">
        <v>2006</v>
      </c>
      <c r="Z224" s="58" t="s">
        <v>4939</v>
      </c>
      <c r="AA224" s="58" t="s">
        <v>4940</v>
      </c>
      <c r="AB224" s="58" t="s">
        <v>3305</v>
      </c>
      <c r="AC224" s="58" t="s">
        <v>4101</v>
      </c>
      <c r="AD224" s="68">
        <v>44253</v>
      </c>
      <c r="AE224" s="70">
        <v>4375622</v>
      </c>
      <c r="AF224" s="58" t="str">
        <f t="shared" si="34"/>
        <v>Jour</v>
      </c>
      <c r="AG224" s="58" t="str">
        <f t="shared" si="33"/>
        <v>IE00BDQZN667</v>
      </c>
      <c r="AH224" s="58" t="str">
        <f t="shared" si="33"/>
        <v>38547078</v>
      </c>
    </row>
    <row r="225" spans="1:16383" s="75" customFormat="1">
      <c r="A225" s="58" t="s">
        <v>4942</v>
      </c>
      <c r="B225" s="58" t="s">
        <v>4943</v>
      </c>
      <c r="C225" s="58" t="s">
        <v>4944</v>
      </c>
      <c r="D225" s="68">
        <v>44137</v>
      </c>
      <c r="E225" s="9">
        <v>0.33</v>
      </c>
      <c r="F225" s="69" t="b">
        <v>1</v>
      </c>
      <c r="G225" s="58" t="s">
        <v>201</v>
      </c>
      <c r="H225" s="58" t="s">
        <v>64</v>
      </c>
      <c r="I225" s="58" t="s">
        <v>192</v>
      </c>
      <c r="J225" s="58" t="s">
        <v>155</v>
      </c>
      <c r="K225" s="68">
        <v>44255</v>
      </c>
      <c r="L225" s="70">
        <v>2251.2994100000001</v>
      </c>
      <c r="M225" s="58" t="s">
        <v>166</v>
      </c>
      <c r="N225" s="69"/>
      <c r="O225" s="69" t="b">
        <v>1</v>
      </c>
      <c r="P225" s="69" t="b">
        <v>1</v>
      </c>
      <c r="Q225" s="69" t="b">
        <v>1</v>
      </c>
      <c r="R225" s="69" t="b">
        <v>1</v>
      </c>
      <c r="S225" s="69" t="b">
        <v>1</v>
      </c>
      <c r="T225" s="69" t="b">
        <v>1</v>
      </c>
      <c r="U225" s="58" t="s">
        <v>4943</v>
      </c>
      <c r="V225" s="58" t="s">
        <v>4942</v>
      </c>
      <c r="W225" s="58" t="s">
        <v>4943</v>
      </c>
      <c r="X225" s="58" t="s">
        <v>4942</v>
      </c>
      <c r="Y225" s="58" t="s">
        <v>2006</v>
      </c>
      <c r="Z225" s="58" t="s">
        <v>4942</v>
      </c>
      <c r="AA225" s="58" t="s">
        <v>4943</v>
      </c>
      <c r="AB225" s="58" t="s">
        <v>3305</v>
      </c>
      <c r="AC225" s="58" t="s">
        <v>4101</v>
      </c>
      <c r="AD225" s="68">
        <v>44253</v>
      </c>
      <c r="AE225" s="70">
        <v>41173750</v>
      </c>
      <c r="AF225" s="58" t="str">
        <f t="shared" si="34"/>
        <v>Jour</v>
      </c>
      <c r="AG225" s="58" t="str">
        <f t="shared" si="33"/>
        <v>IE00BDQZN337</v>
      </c>
      <c r="AH225" s="58" t="str">
        <f t="shared" si="33"/>
        <v>38548095</v>
      </c>
    </row>
    <row r="226" spans="1:16383" s="75" customFormat="1">
      <c r="A226" s="58" t="s">
        <v>21920</v>
      </c>
      <c r="B226" s="58" t="s">
        <v>21921</v>
      </c>
      <c r="C226" s="58" t="s">
        <v>21922</v>
      </c>
      <c r="D226" s="68">
        <v>44006</v>
      </c>
      <c r="E226" s="9">
        <v>0.27</v>
      </c>
      <c r="F226" s="69" t="b">
        <v>1</v>
      </c>
      <c r="G226" s="58" t="s">
        <v>201</v>
      </c>
      <c r="H226" s="58" t="s">
        <v>62</v>
      </c>
      <c r="I226" s="58" t="s">
        <v>192</v>
      </c>
      <c r="J226" s="58" t="s">
        <v>155</v>
      </c>
      <c r="K226" s="68">
        <v>44255</v>
      </c>
      <c r="L226" s="70">
        <v>200.32500039999999</v>
      </c>
      <c r="M226" s="58" t="s">
        <v>166</v>
      </c>
      <c r="N226" s="69"/>
      <c r="O226" s="69" t="b">
        <v>1</v>
      </c>
      <c r="P226" s="69" t="b">
        <v>1</v>
      </c>
      <c r="Q226" s="69" t="b">
        <v>1</v>
      </c>
      <c r="R226" s="69" t="b">
        <v>1</v>
      </c>
      <c r="S226" s="69"/>
      <c r="T226" s="69"/>
      <c r="U226" s="58" t="s">
        <v>21921</v>
      </c>
      <c r="V226" s="58" t="s">
        <v>21920</v>
      </c>
      <c r="W226" s="58" t="s">
        <v>21921</v>
      </c>
      <c r="X226" s="58" t="s">
        <v>21920</v>
      </c>
      <c r="Y226" s="58" t="s">
        <v>2006</v>
      </c>
      <c r="Z226" s="58" t="s">
        <v>21920</v>
      </c>
      <c r="AA226" s="58" t="s">
        <v>21921</v>
      </c>
      <c r="AB226" s="58" t="s">
        <v>3305</v>
      </c>
      <c r="AC226" s="58" t="s">
        <v>4099</v>
      </c>
      <c r="AD226" s="68">
        <v>44253</v>
      </c>
      <c r="AE226" s="70">
        <v>826475</v>
      </c>
      <c r="AF226" s="58" t="str">
        <f t="shared" si="34"/>
        <v>Jour</v>
      </c>
      <c r="AG226" s="58" t="str">
        <f t="shared" si="33"/>
        <v>IE00BK72HT65</v>
      </c>
      <c r="AH226" s="58" t="str">
        <f t="shared" si="33"/>
        <v>52328740</v>
      </c>
    </row>
    <row r="227" spans="1:16383" s="75" customFormat="1">
      <c r="A227" s="58" t="s">
        <v>4282</v>
      </c>
      <c r="B227" s="58" t="s">
        <v>4283</v>
      </c>
      <c r="C227" s="58" t="s">
        <v>4284</v>
      </c>
      <c r="D227" s="68">
        <v>44006</v>
      </c>
      <c r="E227" s="9">
        <v>0.17</v>
      </c>
      <c r="F227" s="69" t="b">
        <v>1</v>
      </c>
      <c r="G227" s="58" t="s">
        <v>201</v>
      </c>
      <c r="H227" s="58" t="s">
        <v>62</v>
      </c>
      <c r="I227" s="58" t="s">
        <v>192</v>
      </c>
      <c r="J227" s="58" t="s">
        <v>155</v>
      </c>
      <c r="K227" s="68">
        <v>44255</v>
      </c>
      <c r="L227" s="70">
        <v>1230.8027015</v>
      </c>
      <c r="M227" s="58" t="s">
        <v>166</v>
      </c>
      <c r="N227" s="69"/>
      <c r="O227" s="69" t="b">
        <v>1</v>
      </c>
      <c r="P227" s="69" t="b">
        <v>1</v>
      </c>
      <c r="Q227" s="69" t="b">
        <v>1</v>
      </c>
      <c r="R227" s="69" t="b">
        <v>1</v>
      </c>
      <c r="S227" s="69"/>
      <c r="T227" s="69" t="b">
        <v>1</v>
      </c>
      <c r="U227" s="58" t="s">
        <v>4283</v>
      </c>
      <c r="V227" s="58" t="s">
        <v>4282</v>
      </c>
      <c r="W227" s="58" t="s">
        <v>4283</v>
      </c>
      <c r="X227" s="58" t="s">
        <v>4282</v>
      </c>
      <c r="Y227" s="58" t="s">
        <v>2006</v>
      </c>
      <c r="Z227" s="58" t="s">
        <v>4282</v>
      </c>
      <c r="AA227" s="58" t="s">
        <v>4283</v>
      </c>
      <c r="AB227" s="58" t="s">
        <v>3305</v>
      </c>
      <c r="AC227" s="58" t="s">
        <v>4099</v>
      </c>
      <c r="AD227" s="68">
        <v>44253</v>
      </c>
      <c r="AE227" s="70">
        <v>8783948</v>
      </c>
      <c r="AF227" s="58" t="str">
        <f t="shared" si="34"/>
        <v>Jour</v>
      </c>
      <c r="AG227" s="58" t="str">
        <f t="shared" si="33"/>
        <v>IE00BHXMHN35</v>
      </c>
      <c r="AH227" s="58" t="str">
        <f t="shared" si="33"/>
        <v>46526396</v>
      </c>
    </row>
    <row r="228" spans="1:16383" s="75" customFormat="1">
      <c r="A228" s="58" t="s">
        <v>4285</v>
      </c>
      <c r="B228" s="58" t="s">
        <v>4286</v>
      </c>
      <c r="C228" s="58" t="s">
        <v>4287</v>
      </c>
      <c r="D228" s="68">
        <v>44006</v>
      </c>
      <c r="E228" s="9">
        <v>0.17</v>
      </c>
      <c r="F228" s="69" t="b">
        <v>1</v>
      </c>
      <c r="G228" s="58" t="s">
        <v>201</v>
      </c>
      <c r="H228" s="58" t="s">
        <v>64</v>
      </c>
      <c r="I228" s="58" t="s">
        <v>192</v>
      </c>
      <c r="J228" s="58" t="s">
        <v>155</v>
      </c>
      <c r="K228" s="68">
        <v>44255</v>
      </c>
      <c r="L228" s="70">
        <v>1230.8027015</v>
      </c>
      <c r="M228" s="58" t="s">
        <v>166</v>
      </c>
      <c r="N228" s="69"/>
      <c r="O228" s="69" t="b">
        <v>1</v>
      </c>
      <c r="P228" s="69" t="b">
        <v>1</v>
      </c>
      <c r="Q228" s="69" t="b">
        <v>1</v>
      </c>
      <c r="R228" s="69" t="b">
        <v>1</v>
      </c>
      <c r="S228" s="69"/>
      <c r="T228" s="69" t="b">
        <v>1</v>
      </c>
      <c r="U228" s="58" t="s">
        <v>4286</v>
      </c>
      <c r="V228" s="58" t="s">
        <v>4285</v>
      </c>
      <c r="W228" s="58" t="s">
        <v>4286</v>
      </c>
      <c r="X228" s="58" t="s">
        <v>4285</v>
      </c>
      <c r="Y228" s="58" t="s">
        <v>2006</v>
      </c>
      <c r="Z228" s="58" t="s">
        <v>4285</v>
      </c>
      <c r="AA228" s="58" t="s">
        <v>4286</v>
      </c>
      <c r="AB228" s="58" t="s">
        <v>3305</v>
      </c>
      <c r="AC228" s="58" t="s">
        <v>4099</v>
      </c>
      <c r="AD228" s="68">
        <v>44253</v>
      </c>
      <c r="AE228" s="70">
        <v>3383239</v>
      </c>
      <c r="AF228" s="58" t="str">
        <f t="shared" si="34"/>
        <v>Jour</v>
      </c>
      <c r="AG228" s="58" t="str">
        <f t="shared" si="33"/>
        <v>IE00BHXMHQ65</v>
      </c>
      <c r="AH228" s="58" t="str">
        <f t="shared" si="33"/>
        <v>46526398</v>
      </c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94"/>
      <c r="BJ228" s="94"/>
      <c r="BK228" s="94"/>
      <c r="BL228" s="94"/>
      <c r="BM228" s="94"/>
      <c r="BN228" s="94"/>
      <c r="BO228" s="94"/>
      <c r="BP228" s="94"/>
      <c r="BQ228" s="94"/>
      <c r="BR228" s="94"/>
      <c r="BS228" s="94"/>
      <c r="BT228" s="94"/>
      <c r="BU228" s="94"/>
      <c r="BV228" s="94"/>
      <c r="BW228" s="94"/>
      <c r="BX228" s="94"/>
      <c r="BY228" s="94"/>
      <c r="BZ228" s="94"/>
      <c r="CA228" s="94"/>
      <c r="CB228" s="94"/>
      <c r="CC228" s="94"/>
      <c r="CD228" s="94"/>
      <c r="CE228" s="94"/>
      <c r="CF228" s="94"/>
      <c r="CG228" s="94"/>
      <c r="CH228" s="94"/>
      <c r="CI228" s="94"/>
      <c r="CJ228" s="94"/>
      <c r="CK228" s="94"/>
      <c r="CL228" s="94"/>
      <c r="CM228" s="94"/>
      <c r="CN228" s="94"/>
      <c r="CO228" s="94"/>
      <c r="CP228" s="94"/>
      <c r="CQ228" s="94"/>
      <c r="CR228" s="94"/>
      <c r="CS228" s="94"/>
      <c r="CT228" s="94"/>
      <c r="CU228" s="94"/>
      <c r="CV228" s="94"/>
      <c r="CW228" s="94"/>
      <c r="CX228" s="94"/>
      <c r="CY228" s="94"/>
      <c r="CZ228" s="94"/>
      <c r="DA228" s="94"/>
      <c r="DB228" s="94"/>
      <c r="DC228" s="94"/>
      <c r="DD228" s="94"/>
      <c r="DE228" s="94"/>
      <c r="DF228" s="94"/>
      <c r="DG228" s="94"/>
      <c r="DH228" s="94"/>
      <c r="DI228" s="94"/>
      <c r="DJ228" s="94"/>
      <c r="DK228" s="94"/>
      <c r="DL228" s="94"/>
      <c r="DM228" s="94"/>
      <c r="DN228" s="94"/>
      <c r="DO228" s="94"/>
      <c r="DP228" s="94"/>
      <c r="DQ228" s="94"/>
      <c r="DR228" s="94"/>
      <c r="DS228" s="94"/>
      <c r="DT228" s="94"/>
      <c r="DU228" s="94"/>
      <c r="DV228" s="94"/>
      <c r="DW228" s="94"/>
      <c r="DX228" s="94"/>
      <c r="DY228" s="94"/>
      <c r="DZ228" s="94"/>
      <c r="EA228" s="94"/>
      <c r="EB228" s="94"/>
      <c r="EC228" s="94"/>
      <c r="ED228" s="94"/>
      <c r="EE228" s="94"/>
      <c r="EF228" s="94"/>
      <c r="EG228" s="94"/>
      <c r="EH228" s="94"/>
      <c r="EI228" s="94"/>
      <c r="EJ228" s="94"/>
      <c r="EK228" s="94"/>
      <c r="EL228" s="94"/>
      <c r="EM228" s="94"/>
      <c r="EN228" s="94"/>
      <c r="EO228" s="94"/>
      <c r="EP228" s="94"/>
      <c r="EQ228" s="94"/>
      <c r="ER228" s="94"/>
      <c r="ES228" s="94"/>
      <c r="ET228" s="94"/>
      <c r="EU228" s="94"/>
      <c r="EV228" s="94"/>
      <c r="EW228" s="94"/>
      <c r="EX228" s="94"/>
      <c r="EY228" s="94"/>
      <c r="EZ228" s="94"/>
      <c r="FA228" s="94"/>
      <c r="FB228" s="94"/>
      <c r="FC228" s="94"/>
      <c r="FD228" s="94"/>
      <c r="FE228" s="94"/>
      <c r="FF228" s="94"/>
      <c r="FG228" s="94"/>
      <c r="FH228" s="94"/>
      <c r="FI228" s="94"/>
      <c r="FJ228" s="94"/>
      <c r="FK228" s="94"/>
      <c r="FL228" s="94"/>
      <c r="FM228" s="94"/>
      <c r="FN228" s="94"/>
      <c r="FO228" s="94"/>
      <c r="FP228" s="94"/>
      <c r="FQ228" s="94"/>
      <c r="FR228" s="94"/>
      <c r="FS228" s="94"/>
      <c r="FT228" s="94"/>
      <c r="FU228" s="94"/>
      <c r="FV228" s="94"/>
      <c r="FW228" s="94"/>
      <c r="FX228" s="94"/>
      <c r="FY228" s="94"/>
      <c r="FZ228" s="94"/>
      <c r="GA228" s="94"/>
      <c r="GB228" s="94"/>
      <c r="GC228" s="94"/>
      <c r="GD228" s="94"/>
      <c r="GE228" s="94"/>
      <c r="GF228" s="94"/>
      <c r="GG228" s="94"/>
      <c r="GH228" s="94"/>
      <c r="GI228" s="94"/>
      <c r="GJ228" s="94"/>
      <c r="GK228" s="94"/>
      <c r="GL228" s="94"/>
      <c r="GM228" s="94"/>
      <c r="GN228" s="94"/>
      <c r="GO228" s="94"/>
      <c r="GP228" s="94"/>
      <c r="GQ228" s="94"/>
      <c r="GR228" s="94"/>
      <c r="GS228" s="94"/>
      <c r="GT228" s="94"/>
      <c r="GU228" s="94"/>
      <c r="GV228" s="94"/>
      <c r="GW228" s="94"/>
      <c r="GX228" s="94"/>
      <c r="GY228" s="94"/>
      <c r="GZ228" s="94"/>
      <c r="HA228" s="94"/>
      <c r="HB228" s="94"/>
      <c r="HC228" s="94"/>
      <c r="HD228" s="94"/>
      <c r="HE228" s="94"/>
      <c r="HF228" s="94"/>
      <c r="HG228" s="94"/>
      <c r="HH228" s="94"/>
      <c r="HI228" s="94"/>
      <c r="HJ228" s="94"/>
      <c r="HK228" s="94"/>
      <c r="HL228" s="94"/>
      <c r="HM228" s="94"/>
      <c r="HN228" s="94"/>
      <c r="HO228" s="94"/>
      <c r="HP228" s="94"/>
      <c r="HQ228" s="94"/>
      <c r="HR228" s="94"/>
      <c r="HS228" s="94"/>
      <c r="HT228" s="94"/>
      <c r="HU228" s="94"/>
      <c r="HV228" s="94"/>
      <c r="HW228" s="94"/>
      <c r="HX228" s="94"/>
      <c r="HY228" s="94"/>
      <c r="HZ228" s="94"/>
      <c r="IA228" s="94"/>
      <c r="IB228" s="94"/>
      <c r="IC228" s="94"/>
      <c r="ID228" s="94"/>
      <c r="IE228" s="94"/>
      <c r="IF228" s="94"/>
      <c r="IG228" s="94"/>
      <c r="IH228" s="94"/>
      <c r="II228" s="94"/>
      <c r="IJ228" s="94"/>
      <c r="IK228" s="94"/>
      <c r="IL228" s="94"/>
      <c r="IM228" s="94"/>
      <c r="IN228" s="94"/>
      <c r="IO228" s="94"/>
      <c r="IP228" s="94"/>
      <c r="IQ228" s="94"/>
      <c r="IR228" s="94"/>
      <c r="IS228" s="94"/>
      <c r="IT228" s="94"/>
      <c r="IU228" s="94"/>
      <c r="IV228" s="94"/>
      <c r="IW228" s="94"/>
      <c r="IX228" s="94"/>
      <c r="IY228" s="94"/>
      <c r="IZ228" s="94"/>
      <c r="JA228" s="94"/>
      <c r="JB228" s="94"/>
      <c r="JC228" s="94"/>
      <c r="JD228" s="94"/>
      <c r="JE228" s="94"/>
      <c r="JF228" s="94"/>
      <c r="JG228" s="94"/>
      <c r="JH228" s="94"/>
      <c r="JI228" s="94"/>
      <c r="JJ228" s="94"/>
      <c r="JK228" s="94"/>
      <c r="JL228" s="94"/>
      <c r="JM228" s="94"/>
      <c r="JN228" s="94"/>
      <c r="JO228" s="94"/>
      <c r="JP228" s="94"/>
      <c r="JQ228" s="94"/>
      <c r="JR228" s="94"/>
      <c r="JS228" s="94"/>
      <c r="JT228" s="94"/>
      <c r="JU228" s="94"/>
      <c r="JV228" s="94"/>
      <c r="JW228" s="94"/>
      <c r="JX228" s="94"/>
      <c r="JY228" s="94"/>
      <c r="JZ228" s="94"/>
      <c r="KA228" s="94"/>
      <c r="KB228" s="94"/>
      <c r="KC228" s="94"/>
      <c r="KD228" s="94"/>
      <c r="KE228" s="94"/>
      <c r="KF228" s="94"/>
      <c r="KG228" s="94"/>
      <c r="KH228" s="94"/>
      <c r="KI228" s="94"/>
      <c r="KJ228" s="94"/>
      <c r="KK228" s="94"/>
      <c r="KL228" s="94"/>
      <c r="KM228" s="94"/>
      <c r="KN228" s="94"/>
      <c r="KO228" s="94"/>
      <c r="KP228" s="94"/>
      <c r="KQ228" s="94"/>
      <c r="KR228" s="94"/>
      <c r="KS228" s="94"/>
      <c r="KT228" s="94"/>
      <c r="KU228" s="94"/>
      <c r="KV228" s="94"/>
      <c r="KW228" s="94"/>
      <c r="KX228" s="94"/>
      <c r="KY228" s="94"/>
      <c r="KZ228" s="94"/>
      <c r="LA228" s="94"/>
      <c r="LB228" s="94"/>
      <c r="LC228" s="94"/>
      <c r="LD228" s="94"/>
      <c r="LE228" s="94"/>
      <c r="LF228" s="94"/>
      <c r="LG228" s="94"/>
      <c r="LH228" s="94"/>
      <c r="LI228" s="94"/>
      <c r="LJ228" s="94"/>
      <c r="LK228" s="94"/>
      <c r="LL228" s="94"/>
      <c r="LM228" s="94"/>
      <c r="LN228" s="94"/>
      <c r="LO228" s="94"/>
      <c r="LP228" s="94"/>
      <c r="LQ228" s="94"/>
      <c r="LR228" s="94"/>
      <c r="LS228" s="94"/>
      <c r="LT228" s="94"/>
      <c r="LU228" s="94"/>
      <c r="LV228" s="94"/>
      <c r="LW228" s="94"/>
      <c r="LX228" s="94"/>
      <c r="LY228" s="94"/>
      <c r="LZ228" s="94"/>
      <c r="MA228" s="94"/>
      <c r="MB228" s="94"/>
      <c r="MC228" s="94"/>
      <c r="MD228" s="94"/>
      <c r="ME228" s="94"/>
      <c r="MF228" s="94"/>
      <c r="MG228" s="94"/>
      <c r="MH228" s="94"/>
      <c r="MI228" s="94"/>
      <c r="MJ228" s="94"/>
      <c r="MK228" s="94"/>
      <c r="ML228" s="94"/>
      <c r="MM228" s="94"/>
      <c r="MN228" s="94"/>
      <c r="MO228" s="94"/>
      <c r="MP228" s="94"/>
      <c r="MQ228" s="94"/>
      <c r="MR228" s="94"/>
      <c r="MS228" s="94"/>
      <c r="MT228" s="94"/>
      <c r="MU228" s="94"/>
      <c r="MV228" s="94"/>
      <c r="MW228" s="94"/>
      <c r="MX228" s="94"/>
      <c r="MY228" s="94"/>
      <c r="MZ228" s="94"/>
      <c r="NA228" s="94"/>
      <c r="NB228" s="94"/>
      <c r="NC228" s="94"/>
      <c r="ND228" s="94"/>
      <c r="NE228" s="94"/>
      <c r="NF228" s="94"/>
      <c r="NG228" s="94"/>
      <c r="NH228" s="94"/>
      <c r="NI228" s="94"/>
      <c r="NJ228" s="94"/>
      <c r="NK228" s="94"/>
      <c r="NL228" s="94"/>
      <c r="NM228" s="94"/>
      <c r="NN228" s="94"/>
      <c r="NO228" s="94"/>
      <c r="NP228" s="94"/>
      <c r="NQ228" s="94"/>
      <c r="NR228" s="94"/>
      <c r="NS228" s="94"/>
      <c r="NT228" s="94"/>
      <c r="NU228" s="94"/>
      <c r="NV228" s="94"/>
      <c r="NW228" s="94"/>
      <c r="NX228" s="94"/>
      <c r="NY228" s="94"/>
      <c r="NZ228" s="94"/>
      <c r="OA228" s="94"/>
      <c r="OB228" s="94"/>
      <c r="OC228" s="94"/>
      <c r="OD228" s="94"/>
      <c r="OE228" s="94"/>
      <c r="OF228" s="94"/>
      <c r="OG228" s="94"/>
      <c r="OH228" s="94"/>
      <c r="OI228" s="94"/>
      <c r="OJ228" s="94"/>
      <c r="OK228" s="94"/>
      <c r="OL228" s="94"/>
      <c r="OM228" s="94"/>
      <c r="ON228" s="94"/>
      <c r="OO228" s="94"/>
      <c r="OP228" s="94"/>
      <c r="OQ228" s="94"/>
      <c r="OR228" s="94"/>
      <c r="OS228" s="94"/>
      <c r="OT228" s="94"/>
      <c r="OU228" s="94"/>
      <c r="OV228" s="94"/>
      <c r="OW228" s="94"/>
      <c r="OX228" s="94"/>
      <c r="OY228" s="94"/>
      <c r="OZ228" s="94"/>
      <c r="PA228" s="94"/>
      <c r="PB228" s="94"/>
      <c r="PC228" s="94"/>
      <c r="PD228" s="94"/>
      <c r="PE228" s="94"/>
      <c r="PF228" s="94"/>
      <c r="PG228" s="94"/>
      <c r="PH228" s="94"/>
      <c r="PI228" s="94"/>
      <c r="PJ228" s="94"/>
      <c r="PK228" s="94"/>
      <c r="PL228" s="94"/>
      <c r="PM228" s="94"/>
      <c r="PN228" s="94"/>
      <c r="PO228" s="94"/>
      <c r="PP228" s="94"/>
      <c r="PQ228" s="94"/>
      <c r="PR228" s="94"/>
      <c r="PS228" s="94"/>
      <c r="PT228" s="94"/>
      <c r="PU228" s="94"/>
      <c r="PV228" s="94"/>
      <c r="PW228" s="94"/>
      <c r="PX228" s="94"/>
      <c r="PY228" s="94"/>
      <c r="PZ228" s="94"/>
      <c r="QA228" s="94"/>
      <c r="QB228" s="94"/>
      <c r="QC228" s="94"/>
      <c r="QD228" s="94"/>
      <c r="QE228" s="94"/>
      <c r="QF228" s="94"/>
      <c r="QG228" s="94"/>
      <c r="QH228" s="94"/>
      <c r="QI228" s="94"/>
      <c r="QJ228" s="94"/>
      <c r="QK228" s="94"/>
      <c r="QL228" s="94"/>
      <c r="QM228" s="94"/>
      <c r="QN228" s="94"/>
      <c r="QO228" s="94"/>
      <c r="QP228" s="94"/>
      <c r="QQ228" s="94"/>
      <c r="QR228" s="94"/>
      <c r="QS228" s="94"/>
      <c r="QT228" s="94"/>
      <c r="QU228" s="94"/>
      <c r="QV228" s="94"/>
      <c r="QW228" s="94"/>
      <c r="QX228" s="94"/>
      <c r="QY228" s="94"/>
      <c r="QZ228" s="94"/>
      <c r="RA228" s="94"/>
      <c r="RB228" s="94"/>
      <c r="RC228" s="94"/>
      <c r="RD228" s="94"/>
      <c r="RE228" s="94"/>
      <c r="RF228" s="94"/>
      <c r="RG228" s="94"/>
      <c r="RH228" s="94"/>
      <c r="RI228" s="94"/>
      <c r="RJ228" s="94"/>
      <c r="RK228" s="94"/>
      <c r="RL228" s="94"/>
      <c r="RM228" s="94"/>
      <c r="RN228" s="94"/>
      <c r="RO228" s="94"/>
      <c r="RP228" s="94"/>
      <c r="RQ228" s="94"/>
      <c r="RR228" s="94"/>
      <c r="RS228" s="94"/>
      <c r="RT228" s="94"/>
      <c r="RU228" s="94"/>
      <c r="RV228" s="94"/>
      <c r="RW228" s="94"/>
      <c r="RX228" s="94"/>
      <c r="RY228" s="94"/>
      <c r="RZ228" s="94"/>
      <c r="SA228" s="94"/>
      <c r="SB228" s="94"/>
      <c r="SC228" s="94"/>
      <c r="SD228" s="94"/>
      <c r="SE228" s="94"/>
      <c r="SF228" s="94"/>
      <c r="SG228" s="94"/>
      <c r="SH228" s="94"/>
      <c r="SI228" s="94"/>
      <c r="SJ228" s="94"/>
      <c r="SK228" s="94"/>
      <c r="SL228" s="94"/>
      <c r="SM228" s="94"/>
      <c r="SN228" s="94"/>
      <c r="SO228" s="94"/>
      <c r="SP228" s="94"/>
      <c r="SQ228" s="94"/>
      <c r="SR228" s="94"/>
      <c r="SS228" s="94"/>
      <c r="ST228" s="94"/>
      <c r="SU228" s="94"/>
      <c r="SV228" s="94"/>
      <c r="SW228" s="94"/>
      <c r="SX228" s="94"/>
      <c r="SY228" s="94"/>
      <c r="SZ228" s="94"/>
      <c r="TA228" s="94"/>
      <c r="TB228" s="94"/>
      <c r="TC228" s="94"/>
      <c r="TD228" s="94"/>
      <c r="TE228" s="94"/>
      <c r="TF228" s="94"/>
      <c r="TG228" s="94"/>
      <c r="TH228" s="94"/>
      <c r="TI228" s="94"/>
      <c r="TJ228" s="94"/>
      <c r="TK228" s="94"/>
      <c r="TL228" s="94"/>
      <c r="TM228" s="94"/>
      <c r="TN228" s="94"/>
      <c r="TO228" s="94"/>
      <c r="TP228" s="94"/>
      <c r="TQ228" s="94"/>
      <c r="TR228" s="94"/>
      <c r="TS228" s="94"/>
      <c r="TT228" s="94"/>
      <c r="TU228" s="94"/>
      <c r="TV228" s="94"/>
      <c r="TW228" s="94"/>
      <c r="TX228" s="94"/>
      <c r="TY228" s="94"/>
      <c r="TZ228" s="94"/>
      <c r="UA228" s="94"/>
      <c r="UB228" s="94"/>
      <c r="UC228" s="94"/>
      <c r="UD228" s="94"/>
      <c r="UE228" s="94"/>
      <c r="UF228" s="94"/>
      <c r="UG228" s="94"/>
      <c r="UH228" s="94"/>
      <c r="UI228" s="94"/>
      <c r="UJ228" s="94"/>
      <c r="UK228" s="94"/>
      <c r="UL228" s="94"/>
      <c r="UM228" s="94"/>
      <c r="UN228" s="94"/>
      <c r="UO228" s="94"/>
      <c r="UP228" s="94"/>
      <c r="UQ228" s="94"/>
      <c r="UR228" s="94"/>
      <c r="US228" s="94"/>
      <c r="UT228" s="94"/>
      <c r="UU228" s="94"/>
      <c r="UV228" s="94"/>
      <c r="UW228" s="94"/>
      <c r="UX228" s="94"/>
      <c r="UY228" s="94"/>
      <c r="UZ228" s="94"/>
      <c r="VA228" s="94"/>
      <c r="VB228" s="94"/>
      <c r="VC228" s="94"/>
      <c r="VD228" s="94"/>
      <c r="VE228" s="94"/>
      <c r="VF228" s="94"/>
      <c r="VG228" s="94"/>
      <c r="VH228" s="94"/>
      <c r="VI228" s="94"/>
      <c r="VJ228" s="94"/>
      <c r="VK228" s="94"/>
      <c r="VL228" s="94"/>
      <c r="VM228" s="94"/>
      <c r="VN228" s="94"/>
      <c r="VO228" s="94"/>
      <c r="VP228" s="94"/>
      <c r="VQ228" s="94"/>
      <c r="VR228" s="94"/>
      <c r="VS228" s="94"/>
      <c r="VT228" s="94"/>
      <c r="VU228" s="94"/>
      <c r="VV228" s="94"/>
      <c r="VW228" s="94"/>
      <c r="VX228" s="94"/>
      <c r="VY228" s="94"/>
      <c r="VZ228" s="94"/>
      <c r="WA228" s="94"/>
      <c r="WB228" s="94"/>
      <c r="WC228" s="94"/>
      <c r="WD228" s="94"/>
      <c r="WE228" s="94"/>
      <c r="WF228" s="94"/>
      <c r="WG228" s="94"/>
      <c r="WH228" s="94"/>
      <c r="WI228" s="94"/>
      <c r="WJ228" s="94"/>
      <c r="WK228" s="94"/>
      <c r="WL228" s="94"/>
      <c r="WM228" s="94"/>
      <c r="WN228" s="94"/>
      <c r="WO228" s="94"/>
      <c r="WP228" s="94"/>
      <c r="WQ228" s="94"/>
      <c r="WR228" s="94"/>
      <c r="WS228" s="94"/>
      <c r="WT228" s="94"/>
      <c r="WU228" s="94"/>
      <c r="WV228" s="94"/>
      <c r="WW228" s="94"/>
      <c r="WX228" s="94"/>
      <c r="WY228" s="94"/>
      <c r="WZ228" s="94"/>
      <c r="XA228" s="94"/>
      <c r="XB228" s="94"/>
      <c r="XC228" s="94"/>
      <c r="XD228" s="94"/>
      <c r="XE228" s="94"/>
      <c r="XF228" s="94"/>
      <c r="XG228" s="94"/>
      <c r="XH228" s="94"/>
      <c r="XI228" s="94"/>
      <c r="XJ228" s="94"/>
      <c r="XK228" s="94"/>
      <c r="XL228" s="94"/>
      <c r="XM228" s="94"/>
      <c r="XN228" s="94"/>
      <c r="XO228" s="94"/>
      <c r="XP228" s="94"/>
      <c r="XQ228" s="94"/>
      <c r="XR228" s="94"/>
      <c r="XS228" s="94"/>
      <c r="XT228" s="94"/>
      <c r="XU228" s="94"/>
      <c r="XV228" s="94"/>
      <c r="XW228" s="94"/>
      <c r="XX228" s="94"/>
      <c r="XY228" s="94"/>
      <c r="XZ228" s="94"/>
      <c r="YA228" s="94"/>
      <c r="YB228" s="94"/>
      <c r="YC228" s="94"/>
      <c r="YD228" s="94"/>
      <c r="YE228" s="94"/>
      <c r="YF228" s="94"/>
      <c r="YG228" s="94"/>
      <c r="YH228" s="94"/>
      <c r="YI228" s="94"/>
      <c r="YJ228" s="94"/>
      <c r="YK228" s="94"/>
      <c r="YL228" s="94"/>
      <c r="YM228" s="94"/>
      <c r="YN228" s="94"/>
      <c r="YO228" s="94"/>
      <c r="YP228" s="94"/>
      <c r="YQ228" s="94"/>
      <c r="YR228" s="94"/>
      <c r="YS228" s="94"/>
      <c r="YT228" s="94"/>
      <c r="YU228" s="94"/>
      <c r="YV228" s="94"/>
      <c r="YW228" s="94"/>
      <c r="YX228" s="94"/>
      <c r="YY228" s="94"/>
      <c r="YZ228" s="94"/>
      <c r="ZA228" s="94"/>
      <c r="ZB228" s="94"/>
      <c r="ZC228" s="94"/>
      <c r="ZD228" s="94"/>
      <c r="ZE228" s="94"/>
      <c r="ZF228" s="94"/>
      <c r="ZG228" s="94"/>
      <c r="ZH228" s="94"/>
      <c r="ZI228" s="94"/>
      <c r="ZJ228" s="94"/>
      <c r="ZK228" s="94"/>
      <c r="ZL228" s="94"/>
      <c r="ZM228" s="94"/>
      <c r="ZN228" s="94"/>
      <c r="ZO228" s="94"/>
      <c r="ZP228" s="94"/>
      <c r="ZQ228" s="94"/>
      <c r="ZR228" s="94"/>
      <c r="ZS228" s="94"/>
      <c r="ZT228" s="94"/>
      <c r="ZU228" s="94"/>
      <c r="ZV228" s="94"/>
      <c r="ZW228" s="94"/>
      <c r="ZX228" s="94"/>
      <c r="ZY228" s="94"/>
      <c r="ZZ228" s="94"/>
      <c r="AAA228" s="94"/>
      <c r="AAB228" s="94"/>
      <c r="AAC228" s="94"/>
      <c r="AAD228" s="94"/>
      <c r="AAE228" s="94"/>
      <c r="AAF228" s="94"/>
      <c r="AAG228" s="94"/>
      <c r="AAH228" s="94"/>
      <c r="AAI228" s="94"/>
      <c r="AAJ228" s="94"/>
      <c r="AAK228" s="94"/>
      <c r="AAL228" s="94"/>
      <c r="AAM228" s="94"/>
      <c r="AAN228" s="94"/>
      <c r="AAO228" s="94"/>
      <c r="AAP228" s="94"/>
      <c r="AAQ228" s="94"/>
      <c r="AAR228" s="94"/>
      <c r="AAS228" s="94"/>
      <c r="AAT228" s="94"/>
      <c r="AAU228" s="94"/>
      <c r="AAV228" s="94"/>
      <c r="AAW228" s="94"/>
      <c r="AAX228" s="94"/>
      <c r="AAY228" s="94"/>
      <c r="AAZ228" s="94"/>
      <c r="ABA228" s="94"/>
      <c r="ABB228" s="94"/>
      <c r="ABC228" s="94"/>
      <c r="ABD228" s="94"/>
      <c r="ABE228" s="94"/>
      <c r="ABF228" s="94"/>
      <c r="ABG228" s="94"/>
      <c r="ABH228" s="94"/>
      <c r="ABI228" s="94"/>
      <c r="ABJ228" s="94"/>
      <c r="ABK228" s="94"/>
      <c r="ABL228" s="94"/>
      <c r="ABM228" s="94"/>
      <c r="ABN228" s="94"/>
      <c r="ABO228" s="94"/>
      <c r="ABP228" s="94"/>
      <c r="ABQ228" s="94"/>
      <c r="ABR228" s="94"/>
      <c r="ABS228" s="94"/>
      <c r="ABT228" s="94"/>
      <c r="ABU228" s="94"/>
      <c r="ABV228" s="94"/>
      <c r="ABW228" s="94"/>
      <c r="ABX228" s="94"/>
      <c r="ABY228" s="94"/>
      <c r="ABZ228" s="94"/>
      <c r="ACA228" s="94"/>
      <c r="ACB228" s="94"/>
      <c r="ACC228" s="94"/>
      <c r="ACD228" s="94"/>
      <c r="ACE228" s="94"/>
      <c r="ACF228" s="94"/>
      <c r="ACG228" s="94"/>
      <c r="ACH228" s="94"/>
      <c r="ACI228" s="94"/>
      <c r="ACJ228" s="94"/>
      <c r="ACK228" s="94"/>
      <c r="ACL228" s="94"/>
      <c r="ACM228" s="94"/>
      <c r="ACN228" s="94"/>
      <c r="ACO228" s="94"/>
      <c r="ACP228" s="94"/>
      <c r="ACQ228" s="94"/>
      <c r="ACR228" s="94"/>
      <c r="ACS228" s="94"/>
      <c r="ACT228" s="94"/>
      <c r="ACU228" s="94"/>
      <c r="ACV228" s="94"/>
      <c r="ACW228" s="94"/>
      <c r="ACX228" s="94"/>
      <c r="ACY228" s="94"/>
      <c r="ACZ228" s="94"/>
      <c r="ADA228" s="94"/>
      <c r="ADB228" s="94"/>
      <c r="ADC228" s="94"/>
      <c r="ADD228" s="94"/>
      <c r="ADE228" s="94"/>
      <c r="ADF228" s="94"/>
      <c r="ADG228" s="94"/>
      <c r="ADH228" s="94"/>
      <c r="ADI228" s="94"/>
      <c r="ADJ228" s="94"/>
      <c r="ADK228" s="94"/>
      <c r="ADL228" s="94"/>
      <c r="ADM228" s="94"/>
      <c r="ADN228" s="94"/>
      <c r="ADO228" s="94"/>
      <c r="ADP228" s="94"/>
      <c r="ADQ228" s="94"/>
      <c r="ADR228" s="94"/>
      <c r="ADS228" s="94"/>
      <c r="ADT228" s="94"/>
      <c r="ADU228" s="94"/>
      <c r="ADV228" s="94"/>
      <c r="ADW228" s="94"/>
      <c r="ADX228" s="94"/>
      <c r="ADY228" s="94"/>
      <c r="ADZ228" s="94"/>
      <c r="AEA228" s="94"/>
      <c r="AEB228" s="94"/>
      <c r="AEC228" s="94"/>
      <c r="AED228" s="94"/>
      <c r="AEE228" s="94"/>
      <c r="AEF228" s="94"/>
      <c r="AEG228" s="94"/>
      <c r="AEH228" s="94"/>
      <c r="AEI228" s="94"/>
      <c r="AEJ228" s="94"/>
      <c r="AEK228" s="94"/>
      <c r="AEL228" s="94"/>
      <c r="AEM228" s="94"/>
      <c r="AEN228" s="94"/>
      <c r="AEO228" s="94"/>
      <c r="AEP228" s="94"/>
      <c r="AEQ228" s="94"/>
      <c r="AER228" s="94"/>
      <c r="AES228" s="94"/>
      <c r="AET228" s="94"/>
      <c r="AEU228" s="94"/>
      <c r="AEV228" s="94"/>
      <c r="AEW228" s="94"/>
      <c r="AEX228" s="94"/>
      <c r="AEY228" s="94"/>
      <c r="AEZ228" s="94"/>
      <c r="AFA228" s="94"/>
      <c r="AFB228" s="94"/>
      <c r="AFC228" s="94"/>
      <c r="AFD228" s="94"/>
      <c r="AFE228" s="94"/>
      <c r="AFF228" s="94"/>
      <c r="AFG228" s="94"/>
      <c r="AFH228" s="94"/>
      <c r="AFI228" s="94"/>
      <c r="AFJ228" s="94"/>
      <c r="AFK228" s="94"/>
      <c r="AFL228" s="94"/>
      <c r="AFM228" s="94"/>
      <c r="AFN228" s="94"/>
      <c r="AFO228" s="94"/>
      <c r="AFP228" s="94"/>
      <c r="AFQ228" s="94"/>
      <c r="AFR228" s="94"/>
      <c r="AFS228" s="94"/>
      <c r="AFT228" s="94"/>
      <c r="AFU228" s="94"/>
      <c r="AFV228" s="94"/>
      <c r="AFW228" s="94"/>
      <c r="AFX228" s="94"/>
      <c r="AFY228" s="94"/>
      <c r="AFZ228" s="94"/>
      <c r="AGA228" s="94"/>
      <c r="AGB228" s="94"/>
      <c r="AGC228" s="94"/>
      <c r="AGD228" s="94"/>
      <c r="AGE228" s="94"/>
      <c r="AGF228" s="94"/>
      <c r="AGG228" s="94"/>
      <c r="AGH228" s="94"/>
      <c r="AGI228" s="94"/>
      <c r="AGJ228" s="94"/>
      <c r="AGK228" s="94"/>
      <c r="AGL228" s="94"/>
      <c r="AGM228" s="94"/>
      <c r="AGN228" s="94"/>
      <c r="AGO228" s="94"/>
      <c r="AGP228" s="94"/>
      <c r="AGQ228" s="94"/>
      <c r="AGR228" s="94"/>
      <c r="AGS228" s="94"/>
      <c r="AGT228" s="94"/>
      <c r="AGU228" s="94"/>
      <c r="AGV228" s="94"/>
      <c r="AGW228" s="94"/>
      <c r="AGX228" s="94"/>
      <c r="AGY228" s="94"/>
      <c r="AGZ228" s="94"/>
      <c r="AHA228" s="94"/>
      <c r="AHB228" s="94"/>
      <c r="AHC228" s="94"/>
      <c r="AHD228" s="94"/>
      <c r="AHE228" s="94"/>
      <c r="AHF228" s="94"/>
      <c r="AHG228" s="94"/>
      <c r="AHH228" s="94"/>
      <c r="AHI228" s="94"/>
      <c r="AHJ228" s="94"/>
      <c r="AHK228" s="94"/>
      <c r="AHL228" s="94"/>
      <c r="AHM228" s="94"/>
      <c r="AHN228" s="94"/>
      <c r="AHO228" s="94"/>
      <c r="AHP228" s="94"/>
      <c r="AHQ228" s="94"/>
      <c r="AHR228" s="94"/>
      <c r="AHS228" s="94"/>
      <c r="AHT228" s="94"/>
      <c r="AHU228" s="94"/>
      <c r="AHV228" s="94"/>
      <c r="AHW228" s="94"/>
      <c r="AHX228" s="94"/>
      <c r="AHY228" s="94"/>
      <c r="AHZ228" s="94"/>
      <c r="AIA228" s="94"/>
      <c r="AIB228" s="94"/>
      <c r="AIC228" s="94"/>
      <c r="AID228" s="94"/>
      <c r="AIE228" s="94"/>
      <c r="AIF228" s="94"/>
      <c r="AIG228" s="94"/>
      <c r="AIH228" s="94"/>
      <c r="AII228" s="94"/>
      <c r="AIJ228" s="94"/>
      <c r="AIK228" s="94"/>
      <c r="AIL228" s="94"/>
      <c r="AIM228" s="94"/>
      <c r="AIN228" s="94"/>
      <c r="AIO228" s="94"/>
      <c r="AIP228" s="94"/>
      <c r="AIQ228" s="94"/>
      <c r="AIR228" s="94"/>
      <c r="AIS228" s="94"/>
      <c r="AIT228" s="94"/>
      <c r="AIU228" s="94"/>
      <c r="AIV228" s="94"/>
      <c r="AIW228" s="94"/>
      <c r="AIX228" s="94"/>
      <c r="AIY228" s="94"/>
      <c r="AIZ228" s="94"/>
      <c r="AJA228" s="94"/>
      <c r="AJB228" s="94"/>
      <c r="AJC228" s="94"/>
      <c r="AJD228" s="94"/>
      <c r="AJE228" s="94"/>
      <c r="AJF228" s="94"/>
      <c r="AJG228" s="94"/>
      <c r="AJH228" s="94"/>
      <c r="AJI228" s="94"/>
      <c r="AJJ228" s="94"/>
      <c r="AJK228" s="94"/>
      <c r="AJL228" s="94"/>
      <c r="AJM228" s="94"/>
      <c r="AJN228" s="94"/>
      <c r="AJO228" s="94"/>
      <c r="AJP228" s="94"/>
      <c r="AJQ228" s="94"/>
      <c r="AJR228" s="94"/>
      <c r="AJS228" s="94"/>
      <c r="AJT228" s="94"/>
      <c r="AJU228" s="94"/>
      <c r="AJV228" s="94"/>
      <c r="AJW228" s="94"/>
      <c r="AJX228" s="94"/>
      <c r="AJY228" s="94"/>
      <c r="AJZ228" s="94"/>
      <c r="AKA228" s="94"/>
      <c r="AKB228" s="94"/>
      <c r="AKC228" s="94"/>
      <c r="AKD228" s="94"/>
      <c r="AKE228" s="94"/>
      <c r="AKF228" s="94"/>
      <c r="AKG228" s="94"/>
      <c r="AKH228" s="94"/>
      <c r="AKI228" s="94"/>
      <c r="AKJ228" s="94"/>
      <c r="AKK228" s="94"/>
      <c r="AKL228" s="94"/>
      <c r="AKM228" s="94"/>
      <c r="AKN228" s="94"/>
      <c r="AKO228" s="94"/>
      <c r="AKP228" s="94"/>
      <c r="AKQ228" s="94"/>
      <c r="AKR228" s="94"/>
      <c r="AKS228" s="94"/>
      <c r="AKT228" s="94"/>
      <c r="AKU228" s="94"/>
      <c r="AKV228" s="94"/>
      <c r="AKW228" s="94"/>
      <c r="AKX228" s="94"/>
      <c r="AKY228" s="94"/>
      <c r="AKZ228" s="94"/>
      <c r="ALA228" s="94"/>
      <c r="ALB228" s="94"/>
      <c r="ALC228" s="94"/>
      <c r="ALD228" s="94"/>
      <c r="ALE228" s="94"/>
      <c r="ALF228" s="94"/>
      <c r="ALG228" s="94"/>
      <c r="ALH228" s="94"/>
      <c r="ALI228" s="94"/>
      <c r="ALJ228" s="94"/>
      <c r="ALK228" s="94"/>
      <c r="ALL228" s="94"/>
      <c r="ALM228" s="94"/>
      <c r="ALN228" s="94"/>
      <c r="ALO228" s="94"/>
      <c r="ALP228" s="94"/>
      <c r="ALQ228" s="94"/>
      <c r="ALR228" s="94"/>
      <c r="ALS228" s="94"/>
      <c r="ALT228" s="94"/>
      <c r="ALU228" s="94"/>
      <c r="ALV228" s="94"/>
      <c r="ALW228" s="94"/>
      <c r="ALX228" s="94"/>
      <c r="ALY228" s="94"/>
      <c r="ALZ228" s="94"/>
      <c r="AMA228" s="94"/>
      <c r="AMB228" s="94"/>
      <c r="AMC228" s="94"/>
      <c r="AMD228" s="94"/>
      <c r="AME228" s="94"/>
      <c r="AMF228" s="94"/>
      <c r="AMG228" s="94"/>
      <c r="AMH228" s="94"/>
      <c r="AMI228" s="94"/>
      <c r="AMJ228" s="94"/>
      <c r="AMK228" s="94"/>
      <c r="AML228" s="94"/>
      <c r="AMM228" s="94"/>
      <c r="AMN228" s="94"/>
      <c r="AMO228" s="94"/>
      <c r="AMP228" s="94"/>
      <c r="AMQ228" s="94"/>
      <c r="AMR228" s="94"/>
      <c r="AMS228" s="94"/>
      <c r="AMT228" s="94"/>
      <c r="AMU228" s="94"/>
      <c r="AMV228" s="94"/>
      <c r="AMW228" s="94"/>
      <c r="AMX228" s="94"/>
      <c r="AMY228" s="94"/>
      <c r="AMZ228" s="94"/>
      <c r="ANA228" s="94"/>
      <c r="ANB228" s="94"/>
      <c r="ANC228" s="94"/>
      <c r="AND228" s="94"/>
      <c r="ANE228" s="94"/>
      <c r="ANF228" s="94"/>
      <c r="ANG228" s="94"/>
      <c r="ANH228" s="94"/>
      <c r="ANI228" s="94"/>
      <c r="ANJ228" s="94"/>
      <c r="ANK228" s="94"/>
      <c r="ANL228" s="94"/>
      <c r="ANM228" s="94"/>
      <c r="ANN228" s="94"/>
      <c r="ANO228" s="94"/>
      <c r="ANP228" s="94"/>
      <c r="ANQ228" s="94"/>
      <c r="ANR228" s="94"/>
      <c r="ANS228" s="94"/>
      <c r="ANT228" s="94"/>
      <c r="ANU228" s="94"/>
      <c r="ANV228" s="94"/>
      <c r="ANW228" s="94"/>
      <c r="ANX228" s="94"/>
      <c r="ANY228" s="94"/>
      <c r="ANZ228" s="94"/>
      <c r="AOA228" s="94"/>
      <c r="AOB228" s="94"/>
      <c r="AOC228" s="94"/>
      <c r="AOD228" s="94"/>
      <c r="AOE228" s="94"/>
      <c r="AOF228" s="94"/>
      <c r="AOG228" s="94"/>
      <c r="AOH228" s="94"/>
      <c r="AOI228" s="94"/>
      <c r="AOJ228" s="94"/>
      <c r="AOK228" s="94"/>
      <c r="AOL228" s="94"/>
      <c r="AOM228" s="94"/>
      <c r="AON228" s="94"/>
      <c r="AOO228" s="94"/>
      <c r="AOP228" s="94"/>
      <c r="AOQ228" s="94"/>
      <c r="AOR228" s="94"/>
      <c r="AOS228" s="94"/>
      <c r="AOT228" s="94"/>
      <c r="AOU228" s="94"/>
      <c r="AOV228" s="94"/>
      <c r="AOW228" s="94"/>
      <c r="AOX228" s="94"/>
      <c r="AOY228" s="94"/>
      <c r="AOZ228" s="94"/>
      <c r="APA228" s="94"/>
      <c r="APB228" s="94"/>
      <c r="APC228" s="94"/>
      <c r="APD228" s="94"/>
      <c r="APE228" s="94"/>
      <c r="APF228" s="94"/>
      <c r="APG228" s="94"/>
      <c r="APH228" s="94"/>
      <c r="API228" s="94"/>
      <c r="APJ228" s="94"/>
      <c r="APK228" s="94"/>
      <c r="APL228" s="94"/>
      <c r="APM228" s="94"/>
      <c r="APN228" s="94"/>
      <c r="APO228" s="94"/>
      <c r="APP228" s="94"/>
      <c r="APQ228" s="94"/>
      <c r="APR228" s="94"/>
      <c r="APS228" s="94"/>
      <c r="APT228" s="94"/>
      <c r="APU228" s="94"/>
      <c r="APV228" s="94"/>
      <c r="APW228" s="94"/>
      <c r="APX228" s="94"/>
      <c r="APY228" s="94"/>
      <c r="APZ228" s="94"/>
      <c r="AQA228" s="94"/>
      <c r="AQB228" s="94"/>
      <c r="AQC228" s="94"/>
      <c r="AQD228" s="94"/>
      <c r="AQE228" s="94"/>
      <c r="AQF228" s="94"/>
      <c r="AQG228" s="94"/>
      <c r="AQH228" s="94"/>
      <c r="AQI228" s="94"/>
      <c r="AQJ228" s="94"/>
      <c r="AQK228" s="94"/>
      <c r="AQL228" s="94"/>
      <c r="AQM228" s="94"/>
      <c r="AQN228" s="94"/>
      <c r="AQO228" s="94"/>
      <c r="AQP228" s="94"/>
      <c r="AQQ228" s="94"/>
      <c r="AQR228" s="94"/>
      <c r="AQS228" s="94"/>
      <c r="AQT228" s="94"/>
      <c r="AQU228" s="94"/>
      <c r="AQV228" s="94"/>
      <c r="AQW228" s="94"/>
      <c r="AQX228" s="94"/>
      <c r="AQY228" s="94"/>
      <c r="AQZ228" s="94"/>
      <c r="ARA228" s="94"/>
      <c r="ARB228" s="94"/>
      <c r="ARC228" s="94"/>
      <c r="ARD228" s="94"/>
      <c r="ARE228" s="94"/>
      <c r="ARF228" s="94"/>
      <c r="ARG228" s="94"/>
      <c r="ARH228" s="94"/>
      <c r="ARI228" s="94"/>
      <c r="ARJ228" s="94"/>
      <c r="ARK228" s="94"/>
      <c r="ARL228" s="94"/>
      <c r="ARM228" s="94"/>
      <c r="ARN228" s="94"/>
      <c r="ARO228" s="94"/>
      <c r="ARP228" s="94"/>
      <c r="ARQ228" s="94"/>
      <c r="ARR228" s="94"/>
      <c r="ARS228" s="94"/>
      <c r="ART228" s="94"/>
      <c r="ARU228" s="94"/>
      <c r="ARV228" s="94"/>
      <c r="ARW228" s="94"/>
      <c r="ARX228" s="94"/>
      <c r="ARY228" s="94"/>
      <c r="ARZ228" s="94"/>
      <c r="ASA228" s="94"/>
      <c r="ASB228" s="94"/>
      <c r="ASC228" s="94"/>
      <c r="ASD228" s="94"/>
      <c r="ASE228" s="94"/>
      <c r="ASF228" s="94"/>
      <c r="ASG228" s="94"/>
      <c r="ASH228" s="94"/>
      <c r="ASI228" s="94"/>
      <c r="ASJ228" s="94"/>
      <c r="ASK228" s="94"/>
      <c r="ASL228" s="94"/>
      <c r="ASM228" s="94"/>
      <c r="ASN228" s="94"/>
      <c r="ASO228" s="94"/>
      <c r="ASP228" s="94"/>
      <c r="ASQ228" s="94"/>
      <c r="ASR228" s="94"/>
      <c r="ASS228" s="94"/>
      <c r="AST228" s="94"/>
      <c r="ASU228" s="94"/>
      <c r="ASV228" s="94"/>
      <c r="ASW228" s="94"/>
      <c r="ASX228" s="94"/>
      <c r="ASY228" s="94"/>
      <c r="ASZ228" s="94"/>
      <c r="ATA228" s="94"/>
      <c r="ATB228" s="94"/>
      <c r="ATC228" s="94"/>
      <c r="ATD228" s="94"/>
      <c r="ATE228" s="94"/>
      <c r="ATF228" s="94"/>
      <c r="ATG228" s="94"/>
      <c r="ATH228" s="94"/>
      <c r="ATI228" s="94"/>
      <c r="ATJ228" s="94"/>
      <c r="ATK228" s="94"/>
      <c r="ATL228" s="94"/>
      <c r="ATM228" s="94"/>
      <c r="ATN228" s="94"/>
      <c r="ATO228" s="94"/>
      <c r="ATP228" s="94"/>
      <c r="ATQ228" s="94"/>
      <c r="ATR228" s="94"/>
      <c r="ATS228" s="94"/>
      <c r="ATT228" s="94"/>
      <c r="ATU228" s="94"/>
      <c r="ATV228" s="94"/>
      <c r="ATW228" s="94"/>
      <c r="ATX228" s="94"/>
      <c r="ATY228" s="94"/>
      <c r="ATZ228" s="94"/>
      <c r="AUA228" s="94"/>
      <c r="AUB228" s="94"/>
      <c r="AUC228" s="94"/>
      <c r="AUD228" s="94"/>
      <c r="AUE228" s="94"/>
      <c r="AUF228" s="94"/>
      <c r="AUG228" s="94"/>
      <c r="AUH228" s="94"/>
      <c r="AUI228" s="94"/>
      <c r="AUJ228" s="94"/>
      <c r="AUK228" s="94"/>
      <c r="AUL228" s="94"/>
      <c r="AUM228" s="94"/>
      <c r="AUN228" s="94"/>
      <c r="AUO228" s="94"/>
      <c r="AUP228" s="94"/>
      <c r="AUQ228" s="94"/>
      <c r="AUR228" s="94"/>
      <c r="AUS228" s="94"/>
      <c r="AUT228" s="94"/>
      <c r="AUU228" s="94"/>
      <c r="AUV228" s="94"/>
      <c r="AUW228" s="94"/>
      <c r="AUX228" s="94"/>
      <c r="AUY228" s="94"/>
      <c r="AUZ228" s="94"/>
      <c r="AVA228" s="94"/>
      <c r="AVB228" s="94"/>
      <c r="AVC228" s="94"/>
      <c r="AVD228" s="94"/>
      <c r="AVE228" s="94"/>
      <c r="AVF228" s="94"/>
      <c r="AVG228" s="94"/>
      <c r="AVH228" s="94"/>
      <c r="AVI228" s="94"/>
      <c r="AVJ228" s="94"/>
      <c r="AVK228" s="94"/>
      <c r="AVL228" s="94"/>
      <c r="AVM228" s="94"/>
      <c r="AVN228" s="94"/>
      <c r="AVO228" s="94"/>
      <c r="AVP228" s="94"/>
      <c r="AVQ228" s="94"/>
      <c r="AVR228" s="94"/>
      <c r="AVS228" s="94"/>
      <c r="AVT228" s="94"/>
      <c r="AVU228" s="94"/>
      <c r="AVV228" s="94"/>
      <c r="AVW228" s="94"/>
      <c r="AVX228" s="94"/>
      <c r="AVY228" s="94"/>
      <c r="AVZ228" s="94"/>
      <c r="AWA228" s="94"/>
      <c r="AWB228" s="94"/>
      <c r="AWC228" s="94"/>
      <c r="AWD228" s="94"/>
      <c r="AWE228" s="94"/>
      <c r="AWF228" s="94"/>
      <c r="AWG228" s="94"/>
      <c r="AWH228" s="94"/>
      <c r="AWI228" s="94"/>
      <c r="AWJ228" s="94"/>
      <c r="AWK228" s="94"/>
      <c r="AWL228" s="94"/>
      <c r="AWM228" s="94"/>
      <c r="AWN228" s="94"/>
      <c r="AWO228" s="94"/>
      <c r="AWP228" s="94"/>
      <c r="AWQ228" s="94"/>
      <c r="AWR228" s="94"/>
      <c r="AWS228" s="94"/>
      <c r="AWT228" s="94"/>
      <c r="AWU228" s="94"/>
      <c r="AWV228" s="94"/>
      <c r="AWW228" s="94"/>
      <c r="AWX228" s="94"/>
      <c r="AWY228" s="94"/>
      <c r="AWZ228" s="94"/>
      <c r="AXA228" s="94"/>
      <c r="AXB228" s="94"/>
      <c r="AXC228" s="94"/>
      <c r="AXD228" s="94"/>
      <c r="AXE228" s="94"/>
      <c r="AXF228" s="94"/>
      <c r="AXG228" s="94"/>
      <c r="AXH228" s="94"/>
      <c r="AXI228" s="94"/>
      <c r="AXJ228" s="94"/>
      <c r="AXK228" s="94"/>
      <c r="AXL228" s="94"/>
      <c r="AXM228" s="94"/>
      <c r="AXN228" s="94"/>
      <c r="AXO228" s="94"/>
      <c r="AXP228" s="94"/>
      <c r="AXQ228" s="94"/>
      <c r="AXR228" s="94"/>
      <c r="AXS228" s="94"/>
      <c r="AXT228" s="94"/>
      <c r="AXU228" s="94"/>
      <c r="AXV228" s="94"/>
      <c r="AXW228" s="94"/>
      <c r="AXX228" s="94"/>
      <c r="AXY228" s="94"/>
      <c r="AXZ228" s="94"/>
      <c r="AYA228" s="94"/>
      <c r="AYB228" s="94"/>
      <c r="AYC228" s="94"/>
      <c r="AYD228" s="94"/>
      <c r="AYE228" s="94"/>
      <c r="AYF228" s="94"/>
      <c r="AYG228" s="94"/>
      <c r="AYH228" s="94"/>
      <c r="AYI228" s="94"/>
      <c r="AYJ228" s="94"/>
      <c r="AYK228" s="94"/>
      <c r="AYL228" s="94"/>
      <c r="AYM228" s="94"/>
      <c r="AYN228" s="94"/>
      <c r="AYO228" s="94"/>
      <c r="AYP228" s="94"/>
      <c r="AYQ228" s="94"/>
      <c r="AYR228" s="94"/>
      <c r="AYS228" s="94"/>
      <c r="AYT228" s="94"/>
      <c r="AYU228" s="94"/>
      <c r="AYV228" s="94"/>
      <c r="AYW228" s="94"/>
      <c r="AYX228" s="94"/>
      <c r="AYY228" s="94"/>
      <c r="AYZ228" s="94"/>
      <c r="AZA228" s="94"/>
      <c r="AZB228" s="94"/>
      <c r="AZC228" s="94"/>
      <c r="AZD228" s="94"/>
      <c r="AZE228" s="94"/>
      <c r="AZF228" s="94"/>
      <c r="AZG228" s="94"/>
      <c r="AZH228" s="94"/>
      <c r="AZI228" s="94"/>
      <c r="AZJ228" s="94"/>
      <c r="AZK228" s="94"/>
      <c r="AZL228" s="94"/>
      <c r="AZM228" s="94"/>
      <c r="AZN228" s="94"/>
      <c r="AZO228" s="94"/>
      <c r="AZP228" s="94"/>
      <c r="AZQ228" s="94"/>
      <c r="AZR228" s="94"/>
      <c r="AZS228" s="94"/>
      <c r="AZT228" s="94"/>
      <c r="AZU228" s="94"/>
      <c r="AZV228" s="94"/>
      <c r="AZW228" s="94"/>
      <c r="AZX228" s="94"/>
      <c r="AZY228" s="94"/>
      <c r="AZZ228" s="94"/>
      <c r="BAA228" s="94"/>
      <c r="BAB228" s="94"/>
      <c r="BAC228" s="94"/>
      <c r="BAD228" s="94"/>
      <c r="BAE228" s="94"/>
      <c r="BAF228" s="94"/>
      <c r="BAG228" s="94"/>
      <c r="BAH228" s="94"/>
      <c r="BAI228" s="94"/>
      <c r="BAJ228" s="94"/>
      <c r="BAK228" s="94"/>
      <c r="BAL228" s="94"/>
      <c r="BAM228" s="94"/>
      <c r="BAN228" s="94"/>
      <c r="BAO228" s="94"/>
      <c r="BAP228" s="94"/>
      <c r="BAQ228" s="94"/>
      <c r="BAR228" s="94"/>
      <c r="BAS228" s="94"/>
      <c r="BAT228" s="94"/>
      <c r="BAU228" s="94"/>
      <c r="BAV228" s="94"/>
      <c r="BAW228" s="94"/>
      <c r="BAX228" s="94"/>
      <c r="BAY228" s="94"/>
      <c r="BAZ228" s="94"/>
      <c r="BBA228" s="94"/>
      <c r="BBB228" s="94"/>
      <c r="BBC228" s="94"/>
      <c r="BBD228" s="94"/>
      <c r="BBE228" s="94"/>
      <c r="BBF228" s="94"/>
      <c r="BBG228" s="94"/>
      <c r="BBH228" s="94"/>
      <c r="BBI228" s="94"/>
      <c r="BBJ228" s="94"/>
      <c r="BBK228" s="94"/>
      <c r="BBL228" s="94"/>
      <c r="BBM228" s="94"/>
      <c r="BBN228" s="94"/>
      <c r="BBO228" s="94"/>
      <c r="BBP228" s="94"/>
      <c r="BBQ228" s="94"/>
      <c r="BBR228" s="94"/>
      <c r="BBS228" s="94"/>
      <c r="BBT228" s="94"/>
      <c r="BBU228" s="94"/>
      <c r="BBV228" s="94"/>
      <c r="BBW228" s="94"/>
      <c r="BBX228" s="94"/>
      <c r="BBY228" s="94"/>
      <c r="BBZ228" s="94"/>
      <c r="BCA228" s="94"/>
      <c r="BCB228" s="94"/>
      <c r="BCC228" s="94"/>
      <c r="BCD228" s="94"/>
      <c r="BCE228" s="94"/>
      <c r="BCF228" s="94"/>
      <c r="BCG228" s="94"/>
      <c r="BCH228" s="94"/>
      <c r="BCI228" s="94"/>
      <c r="BCJ228" s="94"/>
      <c r="BCK228" s="94"/>
      <c r="BCL228" s="94"/>
      <c r="BCM228" s="94"/>
      <c r="BCN228" s="94"/>
      <c r="BCO228" s="94"/>
      <c r="BCP228" s="94"/>
      <c r="BCQ228" s="94"/>
      <c r="BCR228" s="94"/>
      <c r="BCS228" s="94"/>
      <c r="BCT228" s="94"/>
      <c r="BCU228" s="94"/>
      <c r="BCV228" s="94"/>
      <c r="BCW228" s="94"/>
      <c r="BCX228" s="94"/>
      <c r="BCY228" s="94"/>
      <c r="BCZ228" s="94"/>
      <c r="BDA228" s="94"/>
      <c r="BDB228" s="94"/>
      <c r="BDC228" s="94"/>
      <c r="BDD228" s="94"/>
      <c r="BDE228" s="94"/>
      <c r="BDF228" s="94"/>
      <c r="BDG228" s="94"/>
      <c r="BDH228" s="94"/>
      <c r="BDI228" s="94"/>
      <c r="BDJ228" s="94"/>
      <c r="BDK228" s="94"/>
      <c r="BDL228" s="94"/>
      <c r="BDM228" s="94"/>
      <c r="BDN228" s="94"/>
      <c r="BDO228" s="94"/>
      <c r="BDP228" s="94"/>
      <c r="BDQ228" s="94"/>
      <c r="BDR228" s="94"/>
      <c r="BDS228" s="94"/>
      <c r="BDT228" s="94"/>
      <c r="BDU228" s="94"/>
      <c r="BDV228" s="94"/>
      <c r="BDW228" s="94"/>
      <c r="BDX228" s="94"/>
      <c r="BDY228" s="94"/>
      <c r="BDZ228" s="94"/>
      <c r="BEA228" s="94"/>
      <c r="BEB228" s="94"/>
      <c r="BEC228" s="94"/>
      <c r="BED228" s="94"/>
      <c r="BEE228" s="94"/>
      <c r="BEF228" s="94"/>
      <c r="BEG228" s="94"/>
      <c r="BEH228" s="94"/>
      <c r="BEI228" s="94"/>
      <c r="BEJ228" s="94"/>
      <c r="BEK228" s="94"/>
      <c r="BEL228" s="94"/>
      <c r="BEM228" s="94"/>
      <c r="BEN228" s="94"/>
      <c r="BEO228" s="94"/>
      <c r="BEP228" s="94"/>
      <c r="BEQ228" s="94"/>
      <c r="BER228" s="94"/>
      <c r="BES228" s="94"/>
      <c r="BET228" s="94"/>
      <c r="BEU228" s="94"/>
      <c r="BEV228" s="94"/>
      <c r="BEW228" s="94"/>
      <c r="BEX228" s="94"/>
      <c r="BEY228" s="94"/>
      <c r="BEZ228" s="94"/>
      <c r="BFA228" s="94"/>
      <c r="BFB228" s="94"/>
      <c r="BFC228" s="94"/>
      <c r="BFD228" s="94"/>
      <c r="BFE228" s="94"/>
      <c r="BFF228" s="94"/>
      <c r="BFG228" s="94"/>
      <c r="BFH228" s="94"/>
      <c r="BFI228" s="94"/>
      <c r="BFJ228" s="94"/>
      <c r="BFK228" s="94"/>
      <c r="BFL228" s="94"/>
      <c r="BFM228" s="94"/>
      <c r="BFN228" s="94"/>
      <c r="BFO228" s="94"/>
      <c r="BFP228" s="94"/>
      <c r="BFQ228" s="94"/>
      <c r="BFR228" s="94"/>
      <c r="BFS228" s="94"/>
      <c r="BFT228" s="94"/>
      <c r="BFU228" s="94"/>
      <c r="BFV228" s="94"/>
      <c r="BFW228" s="94"/>
      <c r="BFX228" s="94"/>
      <c r="BFY228" s="94"/>
      <c r="BFZ228" s="94"/>
      <c r="BGA228" s="94"/>
      <c r="BGB228" s="94"/>
      <c r="BGC228" s="94"/>
      <c r="BGD228" s="94"/>
      <c r="BGE228" s="94"/>
      <c r="BGF228" s="94"/>
      <c r="BGG228" s="94"/>
      <c r="BGH228" s="94"/>
      <c r="BGI228" s="94"/>
      <c r="BGJ228" s="94"/>
      <c r="BGK228" s="94"/>
      <c r="BGL228" s="94"/>
      <c r="BGM228" s="94"/>
      <c r="BGN228" s="94"/>
      <c r="BGO228" s="94"/>
      <c r="BGP228" s="94"/>
      <c r="BGQ228" s="94"/>
      <c r="BGR228" s="94"/>
      <c r="BGS228" s="94"/>
      <c r="BGT228" s="94"/>
      <c r="BGU228" s="94"/>
      <c r="BGV228" s="94"/>
      <c r="BGW228" s="94"/>
      <c r="BGX228" s="94"/>
      <c r="BGY228" s="94"/>
      <c r="BGZ228" s="94"/>
      <c r="BHA228" s="94"/>
      <c r="BHB228" s="94"/>
      <c r="BHC228" s="94"/>
      <c r="BHD228" s="94"/>
      <c r="BHE228" s="94"/>
      <c r="BHF228" s="94"/>
      <c r="BHG228" s="94"/>
      <c r="BHH228" s="94"/>
      <c r="BHI228" s="94"/>
      <c r="BHJ228" s="94"/>
      <c r="BHK228" s="94"/>
      <c r="BHL228" s="94"/>
      <c r="BHM228" s="94"/>
      <c r="BHN228" s="94"/>
      <c r="BHO228" s="94"/>
      <c r="BHP228" s="94"/>
      <c r="BHQ228" s="94"/>
      <c r="BHR228" s="94"/>
      <c r="BHS228" s="94"/>
      <c r="BHT228" s="94"/>
      <c r="BHU228" s="94"/>
      <c r="BHV228" s="94"/>
      <c r="BHW228" s="94"/>
      <c r="BHX228" s="94"/>
      <c r="BHY228" s="94"/>
      <c r="BHZ228" s="94"/>
      <c r="BIA228" s="94"/>
      <c r="BIB228" s="94"/>
      <c r="BIC228" s="94"/>
      <c r="BID228" s="94"/>
      <c r="BIE228" s="94"/>
      <c r="BIF228" s="94"/>
      <c r="BIG228" s="94"/>
      <c r="BIH228" s="94"/>
      <c r="BII228" s="94"/>
      <c r="BIJ228" s="94"/>
      <c r="BIK228" s="94"/>
      <c r="BIL228" s="94"/>
      <c r="BIM228" s="94"/>
      <c r="BIN228" s="94"/>
      <c r="BIO228" s="94"/>
      <c r="BIP228" s="94"/>
      <c r="BIQ228" s="94"/>
      <c r="BIR228" s="94"/>
      <c r="BIS228" s="94"/>
      <c r="BIT228" s="94"/>
      <c r="BIU228" s="94"/>
      <c r="BIV228" s="94"/>
      <c r="BIW228" s="94"/>
      <c r="BIX228" s="94"/>
      <c r="BIY228" s="94"/>
      <c r="BIZ228" s="94"/>
      <c r="BJA228" s="94"/>
      <c r="BJB228" s="94"/>
      <c r="BJC228" s="94"/>
      <c r="BJD228" s="94"/>
      <c r="BJE228" s="94"/>
      <c r="BJF228" s="94"/>
      <c r="BJG228" s="94"/>
      <c r="BJH228" s="94"/>
      <c r="BJI228" s="94"/>
      <c r="BJJ228" s="94"/>
      <c r="BJK228" s="94"/>
      <c r="BJL228" s="94"/>
      <c r="BJM228" s="94"/>
      <c r="BJN228" s="94"/>
      <c r="BJO228" s="94"/>
      <c r="BJP228" s="94"/>
      <c r="BJQ228" s="94"/>
      <c r="BJR228" s="94"/>
      <c r="BJS228" s="94"/>
      <c r="BJT228" s="94"/>
      <c r="BJU228" s="94"/>
      <c r="BJV228" s="94"/>
      <c r="BJW228" s="94"/>
      <c r="BJX228" s="94"/>
      <c r="BJY228" s="94"/>
      <c r="BJZ228" s="94"/>
      <c r="BKA228" s="94"/>
      <c r="BKB228" s="94"/>
      <c r="BKC228" s="94"/>
      <c r="BKD228" s="94"/>
      <c r="BKE228" s="94"/>
      <c r="BKF228" s="94"/>
      <c r="BKG228" s="94"/>
      <c r="BKH228" s="94"/>
      <c r="BKI228" s="94"/>
      <c r="BKJ228" s="94"/>
      <c r="BKK228" s="94"/>
      <c r="BKL228" s="94"/>
      <c r="BKM228" s="94"/>
      <c r="BKN228" s="94"/>
      <c r="BKO228" s="94"/>
      <c r="BKP228" s="94"/>
      <c r="BKQ228" s="94"/>
      <c r="BKR228" s="94"/>
      <c r="BKS228" s="94"/>
      <c r="BKT228" s="94"/>
      <c r="BKU228" s="94"/>
      <c r="BKV228" s="94"/>
      <c r="BKW228" s="94"/>
      <c r="BKX228" s="94"/>
      <c r="BKY228" s="94"/>
      <c r="BKZ228" s="94"/>
      <c r="BLA228" s="94"/>
      <c r="BLB228" s="94"/>
      <c r="BLC228" s="94"/>
      <c r="BLD228" s="94"/>
      <c r="BLE228" s="94"/>
      <c r="BLF228" s="94"/>
      <c r="BLG228" s="94"/>
      <c r="BLH228" s="94"/>
      <c r="BLI228" s="94"/>
      <c r="BLJ228" s="94"/>
      <c r="BLK228" s="94"/>
      <c r="BLL228" s="94"/>
      <c r="BLM228" s="94"/>
      <c r="BLN228" s="94"/>
      <c r="BLO228" s="94"/>
      <c r="BLP228" s="94"/>
      <c r="BLQ228" s="94"/>
      <c r="BLR228" s="94"/>
      <c r="BLS228" s="94"/>
      <c r="BLT228" s="94"/>
      <c r="BLU228" s="94"/>
      <c r="BLV228" s="94"/>
      <c r="BLW228" s="94"/>
      <c r="BLX228" s="94"/>
      <c r="BLY228" s="94"/>
      <c r="BLZ228" s="94"/>
      <c r="BMA228" s="94"/>
      <c r="BMB228" s="94"/>
      <c r="BMC228" s="94"/>
      <c r="BMD228" s="94"/>
      <c r="BME228" s="94"/>
      <c r="BMF228" s="94"/>
      <c r="BMG228" s="94"/>
      <c r="BMH228" s="94"/>
      <c r="BMI228" s="94"/>
      <c r="BMJ228" s="94"/>
      <c r="BMK228" s="94"/>
      <c r="BML228" s="94"/>
      <c r="BMM228" s="94"/>
      <c r="BMN228" s="94"/>
      <c r="BMO228" s="94"/>
      <c r="BMP228" s="94"/>
      <c r="BMQ228" s="94"/>
      <c r="BMR228" s="94"/>
      <c r="BMS228" s="94"/>
      <c r="BMT228" s="94"/>
      <c r="BMU228" s="94"/>
      <c r="BMV228" s="94"/>
      <c r="BMW228" s="94"/>
      <c r="BMX228" s="94"/>
      <c r="BMY228" s="94"/>
      <c r="BMZ228" s="94"/>
      <c r="BNA228" s="94"/>
      <c r="BNB228" s="94"/>
      <c r="BNC228" s="94"/>
      <c r="BND228" s="94"/>
      <c r="BNE228" s="94"/>
      <c r="BNF228" s="94"/>
      <c r="BNG228" s="94"/>
      <c r="BNH228" s="94"/>
      <c r="BNI228" s="94"/>
      <c r="BNJ228" s="94"/>
      <c r="BNK228" s="94"/>
      <c r="BNL228" s="94"/>
      <c r="BNM228" s="94"/>
      <c r="BNN228" s="94"/>
      <c r="BNO228" s="94"/>
      <c r="BNP228" s="94"/>
      <c r="BNQ228" s="94"/>
      <c r="BNR228" s="94"/>
      <c r="BNS228" s="94"/>
      <c r="BNT228" s="94"/>
      <c r="BNU228" s="94"/>
      <c r="BNV228" s="94"/>
      <c r="BNW228" s="94"/>
      <c r="BNX228" s="94"/>
      <c r="BNY228" s="94"/>
      <c r="BNZ228" s="94"/>
      <c r="BOA228" s="94"/>
      <c r="BOB228" s="94"/>
      <c r="BOC228" s="94"/>
      <c r="BOD228" s="94"/>
      <c r="BOE228" s="94"/>
      <c r="BOF228" s="94"/>
      <c r="BOG228" s="94"/>
      <c r="BOH228" s="94"/>
      <c r="BOI228" s="94"/>
      <c r="BOJ228" s="94"/>
      <c r="BOK228" s="94"/>
      <c r="BOL228" s="94"/>
      <c r="BOM228" s="94"/>
      <c r="BON228" s="94"/>
      <c r="BOO228" s="94"/>
      <c r="BOP228" s="94"/>
      <c r="BOQ228" s="94"/>
      <c r="BOR228" s="94"/>
      <c r="BOS228" s="94"/>
      <c r="BOT228" s="94"/>
      <c r="BOU228" s="94"/>
      <c r="BOV228" s="94"/>
      <c r="BOW228" s="94"/>
      <c r="BOX228" s="94"/>
      <c r="BOY228" s="94"/>
      <c r="BOZ228" s="94"/>
      <c r="BPA228" s="94"/>
      <c r="BPB228" s="94"/>
      <c r="BPC228" s="94"/>
      <c r="BPD228" s="94"/>
      <c r="BPE228" s="94"/>
      <c r="BPF228" s="94"/>
      <c r="BPG228" s="94"/>
      <c r="BPH228" s="94"/>
      <c r="BPI228" s="94"/>
      <c r="BPJ228" s="94"/>
      <c r="BPK228" s="94"/>
      <c r="BPL228" s="94"/>
      <c r="BPM228" s="94"/>
      <c r="BPN228" s="94"/>
      <c r="BPO228" s="94"/>
      <c r="BPP228" s="94"/>
      <c r="BPQ228" s="94"/>
      <c r="BPR228" s="94"/>
      <c r="BPS228" s="94"/>
      <c r="BPT228" s="94"/>
      <c r="BPU228" s="94"/>
      <c r="BPV228" s="94"/>
      <c r="BPW228" s="94"/>
      <c r="BPX228" s="94"/>
      <c r="BPY228" s="94"/>
      <c r="BPZ228" s="94"/>
      <c r="BQA228" s="94"/>
      <c r="BQB228" s="94"/>
      <c r="BQC228" s="94"/>
      <c r="BQD228" s="94"/>
      <c r="BQE228" s="94"/>
      <c r="BQF228" s="94"/>
      <c r="BQG228" s="94"/>
      <c r="BQH228" s="94"/>
      <c r="BQI228" s="94"/>
      <c r="BQJ228" s="94"/>
      <c r="BQK228" s="94"/>
      <c r="BQL228" s="94"/>
      <c r="BQM228" s="94"/>
      <c r="BQN228" s="94"/>
      <c r="BQO228" s="94"/>
      <c r="BQP228" s="94"/>
      <c r="BQQ228" s="94"/>
      <c r="BQR228" s="94"/>
      <c r="BQS228" s="94"/>
      <c r="BQT228" s="94"/>
      <c r="BQU228" s="94"/>
      <c r="BQV228" s="94"/>
      <c r="BQW228" s="94"/>
      <c r="BQX228" s="94"/>
      <c r="BQY228" s="94"/>
      <c r="BQZ228" s="94"/>
      <c r="BRA228" s="94"/>
      <c r="BRB228" s="94"/>
      <c r="BRC228" s="94"/>
      <c r="BRD228" s="94"/>
      <c r="BRE228" s="94"/>
      <c r="BRF228" s="94"/>
      <c r="BRG228" s="94"/>
      <c r="BRH228" s="94"/>
      <c r="BRI228" s="94"/>
      <c r="BRJ228" s="94"/>
      <c r="BRK228" s="94"/>
      <c r="BRL228" s="94"/>
      <c r="BRM228" s="94"/>
      <c r="BRN228" s="94"/>
      <c r="BRO228" s="94"/>
      <c r="BRP228" s="94"/>
      <c r="BRQ228" s="94"/>
      <c r="BRR228" s="94"/>
      <c r="BRS228" s="94"/>
      <c r="BRT228" s="94"/>
      <c r="BRU228" s="94"/>
      <c r="BRV228" s="94"/>
      <c r="BRW228" s="94"/>
      <c r="BRX228" s="94"/>
      <c r="BRY228" s="94"/>
      <c r="BRZ228" s="94"/>
      <c r="BSA228" s="94"/>
      <c r="BSB228" s="94"/>
      <c r="BSC228" s="94"/>
      <c r="BSD228" s="94"/>
      <c r="BSE228" s="94"/>
      <c r="BSF228" s="94"/>
      <c r="BSG228" s="94"/>
      <c r="BSH228" s="94"/>
      <c r="BSI228" s="94"/>
      <c r="BSJ228" s="94"/>
      <c r="BSK228" s="94"/>
      <c r="BSL228" s="94"/>
      <c r="BSM228" s="94"/>
      <c r="BSN228" s="94"/>
      <c r="BSO228" s="94"/>
      <c r="BSP228" s="94"/>
      <c r="BSQ228" s="94"/>
      <c r="BSR228" s="94"/>
      <c r="BSS228" s="94"/>
      <c r="BST228" s="94"/>
      <c r="BSU228" s="94"/>
      <c r="BSV228" s="94"/>
      <c r="BSW228" s="94"/>
      <c r="BSX228" s="94"/>
      <c r="BSY228" s="94"/>
      <c r="BSZ228" s="94"/>
      <c r="BTA228" s="94"/>
      <c r="BTB228" s="94"/>
      <c r="BTC228" s="94"/>
      <c r="BTD228" s="94"/>
      <c r="BTE228" s="94"/>
      <c r="BTF228" s="94"/>
      <c r="BTG228" s="94"/>
      <c r="BTH228" s="94"/>
      <c r="BTI228" s="94"/>
      <c r="BTJ228" s="94"/>
      <c r="BTK228" s="94"/>
      <c r="BTL228" s="94"/>
      <c r="BTM228" s="94"/>
      <c r="BTN228" s="94"/>
      <c r="BTO228" s="94"/>
      <c r="BTP228" s="94"/>
      <c r="BTQ228" s="94"/>
      <c r="BTR228" s="94"/>
      <c r="BTS228" s="94"/>
      <c r="BTT228" s="94"/>
      <c r="BTU228" s="94"/>
      <c r="BTV228" s="94"/>
      <c r="BTW228" s="94"/>
      <c r="BTX228" s="94"/>
      <c r="BTY228" s="94"/>
      <c r="BTZ228" s="94"/>
      <c r="BUA228" s="94"/>
      <c r="BUB228" s="94"/>
      <c r="BUC228" s="94"/>
      <c r="BUD228" s="94"/>
      <c r="BUE228" s="94"/>
      <c r="BUF228" s="94"/>
      <c r="BUG228" s="94"/>
      <c r="BUH228" s="94"/>
      <c r="BUI228" s="94"/>
      <c r="BUJ228" s="94"/>
      <c r="BUK228" s="94"/>
      <c r="BUL228" s="94"/>
      <c r="BUM228" s="94"/>
      <c r="BUN228" s="94"/>
      <c r="BUO228" s="94"/>
      <c r="BUP228" s="94"/>
      <c r="BUQ228" s="94"/>
      <c r="BUR228" s="94"/>
      <c r="BUS228" s="94"/>
      <c r="BUT228" s="94"/>
      <c r="BUU228" s="94"/>
      <c r="BUV228" s="94"/>
      <c r="BUW228" s="94"/>
      <c r="BUX228" s="94"/>
      <c r="BUY228" s="94"/>
      <c r="BUZ228" s="94"/>
      <c r="BVA228" s="94"/>
      <c r="BVB228" s="94"/>
      <c r="BVC228" s="94"/>
      <c r="BVD228" s="94"/>
      <c r="BVE228" s="94"/>
      <c r="BVF228" s="94"/>
      <c r="BVG228" s="94"/>
      <c r="BVH228" s="94"/>
      <c r="BVI228" s="94"/>
      <c r="BVJ228" s="94"/>
      <c r="BVK228" s="94"/>
      <c r="BVL228" s="94"/>
      <c r="BVM228" s="94"/>
      <c r="BVN228" s="94"/>
      <c r="BVO228" s="94"/>
      <c r="BVP228" s="94"/>
      <c r="BVQ228" s="94"/>
      <c r="BVR228" s="94"/>
      <c r="BVS228" s="94"/>
      <c r="BVT228" s="94"/>
      <c r="BVU228" s="94"/>
      <c r="BVV228" s="94"/>
      <c r="BVW228" s="94"/>
      <c r="BVX228" s="94"/>
      <c r="BVY228" s="94"/>
      <c r="BVZ228" s="94"/>
      <c r="BWA228" s="94"/>
      <c r="BWB228" s="94"/>
      <c r="BWC228" s="94"/>
      <c r="BWD228" s="94"/>
      <c r="BWE228" s="94"/>
      <c r="BWF228" s="94"/>
      <c r="BWG228" s="94"/>
      <c r="BWH228" s="94"/>
      <c r="BWI228" s="94"/>
      <c r="BWJ228" s="94"/>
      <c r="BWK228" s="94"/>
      <c r="BWL228" s="94"/>
      <c r="BWM228" s="94"/>
      <c r="BWN228" s="94"/>
      <c r="BWO228" s="94"/>
      <c r="BWP228" s="94"/>
      <c r="BWQ228" s="94"/>
      <c r="BWR228" s="94"/>
      <c r="BWS228" s="94"/>
      <c r="BWT228" s="94"/>
      <c r="BWU228" s="94"/>
      <c r="BWV228" s="94"/>
      <c r="BWW228" s="94"/>
      <c r="BWX228" s="94"/>
      <c r="BWY228" s="94"/>
      <c r="BWZ228" s="94"/>
      <c r="BXA228" s="94"/>
      <c r="BXB228" s="94"/>
      <c r="BXC228" s="94"/>
      <c r="BXD228" s="94"/>
      <c r="BXE228" s="94"/>
      <c r="BXF228" s="94"/>
      <c r="BXG228" s="94"/>
      <c r="BXH228" s="94"/>
      <c r="BXI228" s="94"/>
      <c r="BXJ228" s="94"/>
      <c r="BXK228" s="94"/>
      <c r="BXL228" s="94"/>
      <c r="BXM228" s="94"/>
      <c r="BXN228" s="94"/>
      <c r="BXO228" s="94"/>
      <c r="BXP228" s="94"/>
      <c r="BXQ228" s="94"/>
      <c r="BXR228" s="94"/>
      <c r="BXS228" s="94"/>
      <c r="BXT228" s="94"/>
      <c r="BXU228" s="94"/>
      <c r="BXV228" s="94"/>
      <c r="BXW228" s="94"/>
      <c r="BXX228" s="94"/>
      <c r="BXY228" s="94"/>
      <c r="BXZ228" s="94"/>
      <c r="BYA228" s="94"/>
      <c r="BYB228" s="94"/>
      <c r="BYC228" s="94"/>
      <c r="BYD228" s="94"/>
      <c r="BYE228" s="94"/>
      <c r="BYF228" s="94"/>
      <c r="BYG228" s="94"/>
      <c r="BYH228" s="94"/>
      <c r="BYI228" s="94"/>
      <c r="BYJ228" s="94"/>
      <c r="BYK228" s="94"/>
      <c r="BYL228" s="94"/>
      <c r="BYM228" s="94"/>
      <c r="BYN228" s="94"/>
      <c r="BYO228" s="94"/>
      <c r="BYP228" s="94"/>
      <c r="BYQ228" s="94"/>
      <c r="BYR228" s="94"/>
      <c r="BYS228" s="94"/>
      <c r="BYT228" s="94"/>
      <c r="BYU228" s="94"/>
      <c r="BYV228" s="94"/>
      <c r="BYW228" s="94"/>
      <c r="BYX228" s="94"/>
      <c r="BYY228" s="94"/>
      <c r="BYZ228" s="94"/>
      <c r="BZA228" s="94"/>
      <c r="BZB228" s="94"/>
      <c r="BZC228" s="94"/>
      <c r="BZD228" s="94"/>
      <c r="BZE228" s="94"/>
      <c r="BZF228" s="94"/>
      <c r="BZG228" s="94"/>
      <c r="BZH228" s="94"/>
      <c r="BZI228" s="94"/>
      <c r="BZJ228" s="94"/>
      <c r="BZK228" s="94"/>
      <c r="BZL228" s="94"/>
      <c r="BZM228" s="94"/>
      <c r="BZN228" s="94"/>
      <c r="BZO228" s="94"/>
      <c r="BZP228" s="94"/>
      <c r="BZQ228" s="94"/>
      <c r="BZR228" s="94"/>
      <c r="BZS228" s="94"/>
      <c r="BZT228" s="94"/>
      <c r="BZU228" s="94"/>
      <c r="BZV228" s="94"/>
      <c r="BZW228" s="94"/>
      <c r="BZX228" s="94"/>
      <c r="BZY228" s="94"/>
      <c r="BZZ228" s="94"/>
      <c r="CAA228" s="94"/>
      <c r="CAB228" s="94"/>
      <c r="CAC228" s="94"/>
      <c r="CAD228" s="94"/>
      <c r="CAE228" s="94"/>
      <c r="CAF228" s="94"/>
      <c r="CAG228" s="94"/>
      <c r="CAH228" s="94"/>
      <c r="CAI228" s="94"/>
      <c r="CAJ228" s="94"/>
      <c r="CAK228" s="94"/>
      <c r="CAL228" s="94"/>
      <c r="CAM228" s="94"/>
      <c r="CAN228" s="94"/>
      <c r="CAO228" s="94"/>
      <c r="CAP228" s="94"/>
      <c r="CAQ228" s="94"/>
      <c r="CAR228" s="94"/>
      <c r="CAS228" s="94"/>
      <c r="CAT228" s="94"/>
      <c r="CAU228" s="94"/>
      <c r="CAV228" s="94"/>
      <c r="CAW228" s="94"/>
      <c r="CAX228" s="94"/>
      <c r="CAY228" s="94"/>
      <c r="CAZ228" s="94"/>
      <c r="CBA228" s="94"/>
      <c r="CBB228" s="94"/>
      <c r="CBC228" s="94"/>
      <c r="CBD228" s="94"/>
      <c r="CBE228" s="94"/>
      <c r="CBF228" s="94"/>
      <c r="CBG228" s="94"/>
      <c r="CBH228" s="94"/>
      <c r="CBI228" s="94"/>
      <c r="CBJ228" s="94"/>
      <c r="CBK228" s="94"/>
      <c r="CBL228" s="94"/>
      <c r="CBM228" s="94"/>
      <c r="CBN228" s="94"/>
      <c r="CBO228" s="94"/>
      <c r="CBP228" s="94"/>
      <c r="CBQ228" s="94"/>
      <c r="CBR228" s="94"/>
      <c r="CBS228" s="94"/>
      <c r="CBT228" s="94"/>
      <c r="CBU228" s="94"/>
      <c r="CBV228" s="94"/>
      <c r="CBW228" s="94"/>
      <c r="CBX228" s="94"/>
      <c r="CBY228" s="94"/>
      <c r="CBZ228" s="94"/>
      <c r="CCA228" s="94"/>
      <c r="CCB228" s="94"/>
      <c r="CCC228" s="94"/>
      <c r="CCD228" s="94"/>
      <c r="CCE228" s="94"/>
      <c r="CCF228" s="94"/>
      <c r="CCG228" s="94"/>
      <c r="CCH228" s="94"/>
      <c r="CCI228" s="94"/>
      <c r="CCJ228" s="94"/>
      <c r="CCK228" s="94"/>
      <c r="CCL228" s="94"/>
      <c r="CCM228" s="94"/>
      <c r="CCN228" s="94"/>
      <c r="CCO228" s="94"/>
      <c r="CCP228" s="94"/>
      <c r="CCQ228" s="94"/>
      <c r="CCR228" s="94"/>
      <c r="CCS228" s="94"/>
      <c r="CCT228" s="94"/>
      <c r="CCU228" s="94"/>
      <c r="CCV228" s="94"/>
      <c r="CCW228" s="94"/>
      <c r="CCX228" s="94"/>
      <c r="CCY228" s="94"/>
      <c r="CCZ228" s="94"/>
      <c r="CDA228" s="94"/>
      <c r="CDB228" s="94"/>
      <c r="CDC228" s="94"/>
      <c r="CDD228" s="94"/>
      <c r="CDE228" s="94"/>
      <c r="CDF228" s="94"/>
      <c r="CDG228" s="94"/>
      <c r="CDH228" s="94"/>
      <c r="CDI228" s="94"/>
      <c r="CDJ228" s="94"/>
      <c r="CDK228" s="94"/>
      <c r="CDL228" s="94"/>
      <c r="CDM228" s="94"/>
      <c r="CDN228" s="94"/>
      <c r="CDO228" s="94"/>
      <c r="CDP228" s="94"/>
      <c r="CDQ228" s="94"/>
      <c r="CDR228" s="94"/>
      <c r="CDS228" s="94"/>
      <c r="CDT228" s="94"/>
      <c r="CDU228" s="94"/>
      <c r="CDV228" s="94"/>
      <c r="CDW228" s="94"/>
      <c r="CDX228" s="94"/>
      <c r="CDY228" s="94"/>
      <c r="CDZ228" s="94"/>
      <c r="CEA228" s="94"/>
      <c r="CEB228" s="94"/>
      <c r="CEC228" s="94"/>
      <c r="CED228" s="94"/>
      <c r="CEE228" s="94"/>
      <c r="CEF228" s="94"/>
      <c r="CEG228" s="94"/>
      <c r="CEH228" s="94"/>
      <c r="CEI228" s="94"/>
      <c r="CEJ228" s="94"/>
      <c r="CEK228" s="94"/>
      <c r="CEL228" s="94"/>
      <c r="CEM228" s="94"/>
      <c r="CEN228" s="94"/>
      <c r="CEO228" s="94"/>
      <c r="CEP228" s="94"/>
      <c r="CEQ228" s="94"/>
      <c r="CER228" s="94"/>
      <c r="CES228" s="94"/>
      <c r="CET228" s="94"/>
      <c r="CEU228" s="94"/>
      <c r="CEV228" s="94"/>
      <c r="CEW228" s="94"/>
      <c r="CEX228" s="94"/>
      <c r="CEY228" s="94"/>
      <c r="CEZ228" s="94"/>
      <c r="CFA228" s="94"/>
      <c r="CFB228" s="94"/>
      <c r="CFC228" s="94"/>
      <c r="CFD228" s="94"/>
      <c r="CFE228" s="94"/>
      <c r="CFF228" s="94"/>
      <c r="CFG228" s="94"/>
      <c r="CFH228" s="94"/>
      <c r="CFI228" s="94"/>
      <c r="CFJ228" s="94"/>
      <c r="CFK228" s="94"/>
      <c r="CFL228" s="94"/>
      <c r="CFM228" s="94"/>
      <c r="CFN228" s="94"/>
      <c r="CFO228" s="94"/>
      <c r="CFP228" s="94"/>
      <c r="CFQ228" s="94"/>
      <c r="CFR228" s="94"/>
      <c r="CFS228" s="94"/>
      <c r="CFT228" s="94"/>
      <c r="CFU228" s="94"/>
      <c r="CFV228" s="94"/>
      <c r="CFW228" s="94"/>
      <c r="CFX228" s="94"/>
      <c r="CFY228" s="94"/>
      <c r="CFZ228" s="94"/>
      <c r="CGA228" s="94"/>
      <c r="CGB228" s="94"/>
      <c r="CGC228" s="94"/>
      <c r="CGD228" s="94"/>
      <c r="CGE228" s="94"/>
      <c r="CGF228" s="94"/>
      <c r="CGG228" s="94"/>
      <c r="CGH228" s="94"/>
      <c r="CGI228" s="94"/>
      <c r="CGJ228" s="94"/>
      <c r="CGK228" s="94"/>
      <c r="CGL228" s="94"/>
      <c r="CGM228" s="94"/>
      <c r="CGN228" s="94"/>
      <c r="CGO228" s="94"/>
      <c r="CGP228" s="94"/>
      <c r="CGQ228" s="94"/>
      <c r="CGR228" s="94"/>
      <c r="CGS228" s="94"/>
      <c r="CGT228" s="94"/>
      <c r="CGU228" s="94"/>
      <c r="CGV228" s="94"/>
      <c r="CGW228" s="94"/>
      <c r="CGX228" s="94"/>
      <c r="CGY228" s="94"/>
      <c r="CGZ228" s="94"/>
      <c r="CHA228" s="94"/>
      <c r="CHB228" s="94"/>
      <c r="CHC228" s="94"/>
      <c r="CHD228" s="94"/>
      <c r="CHE228" s="94"/>
      <c r="CHF228" s="94"/>
      <c r="CHG228" s="94"/>
      <c r="CHH228" s="94"/>
      <c r="CHI228" s="94"/>
      <c r="CHJ228" s="94"/>
      <c r="CHK228" s="94"/>
      <c r="CHL228" s="94"/>
      <c r="CHM228" s="94"/>
      <c r="CHN228" s="94"/>
      <c r="CHO228" s="94"/>
      <c r="CHP228" s="94"/>
      <c r="CHQ228" s="94"/>
      <c r="CHR228" s="94"/>
      <c r="CHS228" s="94"/>
      <c r="CHT228" s="94"/>
      <c r="CHU228" s="94"/>
      <c r="CHV228" s="94"/>
      <c r="CHW228" s="94"/>
      <c r="CHX228" s="94"/>
      <c r="CHY228" s="94"/>
      <c r="CHZ228" s="94"/>
      <c r="CIA228" s="94"/>
      <c r="CIB228" s="94"/>
      <c r="CIC228" s="94"/>
      <c r="CID228" s="94"/>
      <c r="CIE228" s="94"/>
      <c r="CIF228" s="94"/>
      <c r="CIG228" s="94"/>
      <c r="CIH228" s="94"/>
      <c r="CII228" s="94"/>
      <c r="CIJ228" s="94"/>
      <c r="CIK228" s="94"/>
      <c r="CIL228" s="94"/>
      <c r="CIM228" s="94"/>
      <c r="CIN228" s="94"/>
      <c r="CIO228" s="94"/>
      <c r="CIP228" s="94"/>
      <c r="CIQ228" s="94"/>
      <c r="CIR228" s="94"/>
      <c r="CIS228" s="94"/>
      <c r="CIT228" s="94"/>
      <c r="CIU228" s="94"/>
      <c r="CIV228" s="94"/>
      <c r="CIW228" s="94"/>
      <c r="CIX228" s="94"/>
      <c r="CIY228" s="94"/>
      <c r="CIZ228" s="94"/>
      <c r="CJA228" s="94"/>
      <c r="CJB228" s="94"/>
      <c r="CJC228" s="94"/>
      <c r="CJD228" s="94"/>
      <c r="CJE228" s="94"/>
      <c r="CJF228" s="94"/>
      <c r="CJG228" s="94"/>
      <c r="CJH228" s="94"/>
      <c r="CJI228" s="94"/>
      <c r="CJJ228" s="94"/>
      <c r="CJK228" s="94"/>
      <c r="CJL228" s="94"/>
      <c r="CJM228" s="94"/>
      <c r="CJN228" s="94"/>
      <c r="CJO228" s="94"/>
      <c r="CJP228" s="94"/>
      <c r="CJQ228" s="94"/>
      <c r="CJR228" s="94"/>
      <c r="CJS228" s="94"/>
      <c r="CJT228" s="94"/>
      <c r="CJU228" s="94"/>
      <c r="CJV228" s="94"/>
      <c r="CJW228" s="94"/>
      <c r="CJX228" s="94"/>
      <c r="CJY228" s="94"/>
      <c r="CJZ228" s="94"/>
      <c r="CKA228" s="94"/>
      <c r="CKB228" s="94"/>
      <c r="CKC228" s="94"/>
      <c r="CKD228" s="94"/>
      <c r="CKE228" s="94"/>
      <c r="CKF228" s="94"/>
      <c r="CKG228" s="94"/>
      <c r="CKH228" s="94"/>
      <c r="CKI228" s="94"/>
      <c r="CKJ228" s="94"/>
      <c r="CKK228" s="94"/>
      <c r="CKL228" s="94"/>
      <c r="CKM228" s="94"/>
      <c r="CKN228" s="94"/>
      <c r="CKO228" s="94"/>
      <c r="CKP228" s="94"/>
      <c r="CKQ228" s="94"/>
      <c r="CKR228" s="94"/>
      <c r="CKS228" s="94"/>
      <c r="CKT228" s="94"/>
      <c r="CKU228" s="94"/>
      <c r="CKV228" s="94"/>
      <c r="CKW228" s="94"/>
      <c r="CKX228" s="94"/>
      <c r="CKY228" s="94"/>
      <c r="CKZ228" s="94"/>
      <c r="CLA228" s="94"/>
      <c r="CLB228" s="94"/>
      <c r="CLC228" s="94"/>
      <c r="CLD228" s="94"/>
      <c r="CLE228" s="94"/>
      <c r="CLF228" s="94"/>
      <c r="CLG228" s="94"/>
      <c r="CLH228" s="94"/>
      <c r="CLI228" s="94"/>
      <c r="CLJ228" s="94"/>
      <c r="CLK228" s="94"/>
      <c r="CLL228" s="94"/>
      <c r="CLM228" s="94"/>
      <c r="CLN228" s="94"/>
      <c r="CLO228" s="94"/>
      <c r="CLP228" s="94"/>
      <c r="CLQ228" s="94"/>
      <c r="CLR228" s="94"/>
      <c r="CLS228" s="94"/>
      <c r="CLT228" s="94"/>
      <c r="CLU228" s="94"/>
      <c r="CLV228" s="94"/>
      <c r="CLW228" s="94"/>
      <c r="CLX228" s="94"/>
      <c r="CLY228" s="94"/>
      <c r="CLZ228" s="94"/>
      <c r="CMA228" s="94"/>
      <c r="CMB228" s="94"/>
      <c r="CMC228" s="94"/>
      <c r="CMD228" s="94"/>
      <c r="CME228" s="94"/>
      <c r="CMF228" s="94"/>
      <c r="CMG228" s="94"/>
      <c r="CMH228" s="94"/>
      <c r="CMI228" s="94"/>
      <c r="CMJ228" s="94"/>
      <c r="CMK228" s="94"/>
      <c r="CML228" s="94"/>
      <c r="CMM228" s="94"/>
      <c r="CMN228" s="94"/>
      <c r="CMO228" s="94"/>
      <c r="CMP228" s="94"/>
      <c r="CMQ228" s="94"/>
      <c r="CMR228" s="94"/>
      <c r="CMS228" s="94"/>
      <c r="CMT228" s="94"/>
      <c r="CMU228" s="94"/>
      <c r="CMV228" s="94"/>
      <c r="CMW228" s="94"/>
      <c r="CMX228" s="94"/>
      <c r="CMY228" s="94"/>
      <c r="CMZ228" s="94"/>
      <c r="CNA228" s="94"/>
      <c r="CNB228" s="94"/>
      <c r="CNC228" s="94"/>
      <c r="CND228" s="94"/>
      <c r="CNE228" s="94"/>
      <c r="CNF228" s="94"/>
      <c r="CNG228" s="94"/>
      <c r="CNH228" s="94"/>
      <c r="CNI228" s="94"/>
      <c r="CNJ228" s="94"/>
      <c r="CNK228" s="94"/>
      <c r="CNL228" s="94"/>
      <c r="CNM228" s="94"/>
      <c r="CNN228" s="94"/>
      <c r="CNO228" s="94"/>
      <c r="CNP228" s="94"/>
      <c r="CNQ228" s="94"/>
      <c r="CNR228" s="94"/>
      <c r="CNS228" s="94"/>
      <c r="CNT228" s="94"/>
      <c r="CNU228" s="94"/>
      <c r="CNV228" s="94"/>
      <c r="CNW228" s="94"/>
      <c r="CNX228" s="94"/>
      <c r="CNY228" s="94"/>
      <c r="CNZ228" s="94"/>
      <c r="COA228" s="94"/>
      <c r="COB228" s="94"/>
      <c r="COC228" s="94"/>
      <c r="COD228" s="94"/>
      <c r="COE228" s="94"/>
      <c r="COF228" s="94"/>
      <c r="COG228" s="94"/>
      <c r="COH228" s="94"/>
      <c r="COI228" s="94"/>
      <c r="COJ228" s="94"/>
      <c r="COK228" s="94"/>
      <c r="COL228" s="94"/>
      <c r="COM228" s="94"/>
      <c r="CON228" s="94"/>
      <c r="COO228" s="94"/>
      <c r="COP228" s="94"/>
      <c r="COQ228" s="94"/>
      <c r="COR228" s="94"/>
      <c r="COS228" s="94"/>
      <c r="COT228" s="94"/>
      <c r="COU228" s="94"/>
      <c r="COV228" s="94"/>
      <c r="COW228" s="94"/>
      <c r="COX228" s="94"/>
      <c r="COY228" s="94"/>
      <c r="COZ228" s="94"/>
      <c r="CPA228" s="94"/>
      <c r="CPB228" s="94"/>
      <c r="CPC228" s="94"/>
      <c r="CPD228" s="94"/>
      <c r="CPE228" s="94"/>
      <c r="CPF228" s="94"/>
      <c r="CPG228" s="94"/>
      <c r="CPH228" s="94"/>
      <c r="CPI228" s="94"/>
      <c r="CPJ228" s="94"/>
      <c r="CPK228" s="94"/>
      <c r="CPL228" s="94"/>
      <c r="CPM228" s="94"/>
      <c r="CPN228" s="94"/>
      <c r="CPO228" s="94"/>
      <c r="CPP228" s="94"/>
      <c r="CPQ228" s="94"/>
      <c r="CPR228" s="94"/>
      <c r="CPS228" s="94"/>
      <c r="CPT228" s="94"/>
      <c r="CPU228" s="94"/>
      <c r="CPV228" s="94"/>
      <c r="CPW228" s="94"/>
      <c r="CPX228" s="94"/>
      <c r="CPY228" s="94"/>
      <c r="CPZ228" s="94"/>
      <c r="CQA228" s="94"/>
      <c r="CQB228" s="94"/>
      <c r="CQC228" s="94"/>
      <c r="CQD228" s="94"/>
      <c r="CQE228" s="94"/>
      <c r="CQF228" s="94"/>
      <c r="CQG228" s="94"/>
      <c r="CQH228" s="94"/>
      <c r="CQI228" s="94"/>
      <c r="CQJ228" s="94"/>
      <c r="CQK228" s="94"/>
      <c r="CQL228" s="94"/>
      <c r="CQM228" s="94"/>
      <c r="CQN228" s="94"/>
      <c r="CQO228" s="94"/>
      <c r="CQP228" s="94"/>
      <c r="CQQ228" s="94"/>
      <c r="CQR228" s="94"/>
      <c r="CQS228" s="94"/>
      <c r="CQT228" s="94"/>
      <c r="CQU228" s="94"/>
      <c r="CQV228" s="94"/>
      <c r="CQW228" s="94"/>
      <c r="CQX228" s="94"/>
      <c r="CQY228" s="94"/>
      <c r="CQZ228" s="94"/>
      <c r="CRA228" s="94"/>
      <c r="CRB228" s="94"/>
      <c r="CRC228" s="94"/>
      <c r="CRD228" s="94"/>
      <c r="CRE228" s="94"/>
      <c r="CRF228" s="94"/>
      <c r="CRG228" s="94"/>
      <c r="CRH228" s="94"/>
      <c r="CRI228" s="94"/>
      <c r="CRJ228" s="94"/>
      <c r="CRK228" s="94"/>
      <c r="CRL228" s="94"/>
      <c r="CRM228" s="94"/>
      <c r="CRN228" s="94"/>
      <c r="CRO228" s="94"/>
      <c r="CRP228" s="94"/>
      <c r="CRQ228" s="94"/>
      <c r="CRR228" s="94"/>
      <c r="CRS228" s="94"/>
      <c r="CRT228" s="94"/>
      <c r="CRU228" s="94"/>
      <c r="CRV228" s="94"/>
      <c r="CRW228" s="94"/>
      <c r="CRX228" s="94"/>
      <c r="CRY228" s="94"/>
      <c r="CRZ228" s="94"/>
      <c r="CSA228" s="94"/>
      <c r="CSB228" s="94"/>
      <c r="CSC228" s="94"/>
      <c r="CSD228" s="94"/>
      <c r="CSE228" s="94"/>
      <c r="CSF228" s="94"/>
      <c r="CSG228" s="94"/>
      <c r="CSH228" s="94"/>
      <c r="CSI228" s="94"/>
      <c r="CSJ228" s="94"/>
      <c r="CSK228" s="94"/>
      <c r="CSL228" s="94"/>
      <c r="CSM228" s="94"/>
      <c r="CSN228" s="94"/>
      <c r="CSO228" s="94"/>
      <c r="CSP228" s="94"/>
      <c r="CSQ228" s="94"/>
      <c r="CSR228" s="94"/>
      <c r="CSS228" s="94"/>
      <c r="CST228" s="94"/>
      <c r="CSU228" s="94"/>
      <c r="CSV228" s="94"/>
      <c r="CSW228" s="94"/>
      <c r="CSX228" s="94"/>
      <c r="CSY228" s="94"/>
      <c r="CSZ228" s="94"/>
      <c r="CTA228" s="94"/>
      <c r="CTB228" s="94"/>
      <c r="CTC228" s="94"/>
      <c r="CTD228" s="94"/>
      <c r="CTE228" s="94"/>
      <c r="CTF228" s="94"/>
      <c r="CTG228" s="94"/>
      <c r="CTH228" s="94"/>
      <c r="CTI228" s="94"/>
      <c r="CTJ228" s="94"/>
      <c r="CTK228" s="94"/>
      <c r="CTL228" s="94"/>
      <c r="CTM228" s="94"/>
      <c r="CTN228" s="94"/>
      <c r="CTO228" s="94"/>
      <c r="CTP228" s="94"/>
      <c r="CTQ228" s="94"/>
      <c r="CTR228" s="94"/>
      <c r="CTS228" s="94"/>
      <c r="CTT228" s="94"/>
      <c r="CTU228" s="94"/>
      <c r="CTV228" s="94"/>
      <c r="CTW228" s="94"/>
      <c r="CTX228" s="94"/>
      <c r="CTY228" s="94"/>
      <c r="CTZ228" s="94"/>
      <c r="CUA228" s="94"/>
      <c r="CUB228" s="94"/>
      <c r="CUC228" s="94"/>
      <c r="CUD228" s="94"/>
      <c r="CUE228" s="94"/>
      <c r="CUF228" s="94"/>
      <c r="CUG228" s="94"/>
      <c r="CUH228" s="94"/>
      <c r="CUI228" s="94"/>
      <c r="CUJ228" s="94"/>
      <c r="CUK228" s="94"/>
      <c r="CUL228" s="94"/>
      <c r="CUM228" s="94"/>
      <c r="CUN228" s="94"/>
      <c r="CUO228" s="94"/>
      <c r="CUP228" s="94"/>
      <c r="CUQ228" s="94"/>
      <c r="CUR228" s="94"/>
      <c r="CUS228" s="94"/>
      <c r="CUT228" s="94"/>
      <c r="CUU228" s="94"/>
      <c r="CUV228" s="94"/>
      <c r="CUW228" s="94"/>
      <c r="CUX228" s="94"/>
      <c r="CUY228" s="94"/>
      <c r="CUZ228" s="94"/>
      <c r="CVA228" s="94"/>
      <c r="CVB228" s="94"/>
      <c r="CVC228" s="94"/>
      <c r="CVD228" s="94"/>
      <c r="CVE228" s="94"/>
      <c r="CVF228" s="94"/>
      <c r="CVG228" s="94"/>
      <c r="CVH228" s="94"/>
      <c r="CVI228" s="94"/>
      <c r="CVJ228" s="94"/>
      <c r="CVK228" s="94"/>
      <c r="CVL228" s="94"/>
      <c r="CVM228" s="94"/>
      <c r="CVN228" s="94"/>
      <c r="CVO228" s="94"/>
      <c r="CVP228" s="94"/>
      <c r="CVQ228" s="94"/>
      <c r="CVR228" s="94"/>
      <c r="CVS228" s="94"/>
      <c r="CVT228" s="94"/>
      <c r="CVU228" s="94"/>
      <c r="CVV228" s="94"/>
      <c r="CVW228" s="94"/>
      <c r="CVX228" s="94"/>
      <c r="CVY228" s="94"/>
      <c r="CVZ228" s="94"/>
      <c r="CWA228" s="94"/>
      <c r="CWB228" s="94"/>
      <c r="CWC228" s="94"/>
      <c r="CWD228" s="94"/>
      <c r="CWE228" s="94"/>
      <c r="CWF228" s="94"/>
      <c r="CWG228" s="94"/>
      <c r="CWH228" s="94"/>
      <c r="CWI228" s="94"/>
      <c r="CWJ228" s="94"/>
      <c r="CWK228" s="94"/>
      <c r="CWL228" s="94"/>
      <c r="CWM228" s="94"/>
      <c r="CWN228" s="94"/>
      <c r="CWO228" s="94"/>
      <c r="CWP228" s="94"/>
      <c r="CWQ228" s="94"/>
      <c r="CWR228" s="94"/>
      <c r="CWS228" s="94"/>
      <c r="CWT228" s="94"/>
      <c r="CWU228" s="94"/>
      <c r="CWV228" s="94"/>
      <c r="CWW228" s="94"/>
      <c r="CWX228" s="94"/>
      <c r="CWY228" s="94"/>
      <c r="CWZ228" s="94"/>
      <c r="CXA228" s="94"/>
      <c r="CXB228" s="94"/>
      <c r="CXC228" s="94"/>
      <c r="CXD228" s="94"/>
      <c r="CXE228" s="94"/>
      <c r="CXF228" s="94"/>
      <c r="CXG228" s="94"/>
      <c r="CXH228" s="94"/>
      <c r="CXI228" s="94"/>
      <c r="CXJ228" s="94"/>
      <c r="CXK228" s="94"/>
      <c r="CXL228" s="94"/>
      <c r="CXM228" s="94"/>
      <c r="CXN228" s="94"/>
      <c r="CXO228" s="94"/>
      <c r="CXP228" s="94"/>
      <c r="CXQ228" s="94"/>
      <c r="CXR228" s="94"/>
      <c r="CXS228" s="94"/>
      <c r="CXT228" s="94"/>
      <c r="CXU228" s="94"/>
      <c r="CXV228" s="94"/>
      <c r="CXW228" s="94"/>
      <c r="CXX228" s="94"/>
      <c r="CXY228" s="94"/>
      <c r="CXZ228" s="94"/>
      <c r="CYA228" s="94"/>
      <c r="CYB228" s="94"/>
      <c r="CYC228" s="94"/>
      <c r="CYD228" s="94"/>
      <c r="CYE228" s="94"/>
      <c r="CYF228" s="94"/>
      <c r="CYG228" s="94"/>
      <c r="CYH228" s="94"/>
      <c r="CYI228" s="94"/>
      <c r="CYJ228" s="94"/>
      <c r="CYK228" s="94"/>
      <c r="CYL228" s="94"/>
      <c r="CYM228" s="94"/>
      <c r="CYN228" s="94"/>
      <c r="CYO228" s="94"/>
      <c r="CYP228" s="94"/>
      <c r="CYQ228" s="94"/>
      <c r="CYR228" s="94"/>
      <c r="CYS228" s="94"/>
      <c r="CYT228" s="94"/>
      <c r="CYU228" s="94"/>
      <c r="CYV228" s="94"/>
      <c r="CYW228" s="94"/>
      <c r="CYX228" s="94"/>
      <c r="CYY228" s="94"/>
      <c r="CYZ228" s="94"/>
      <c r="CZA228" s="94"/>
      <c r="CZB228" s="94"/>
      <c r="CZC228" s="94"/>
      <c r="CZD228" s="94"/>
      <c r="CZE228" s="94"/>
      <c r="CZF228" s="94"/>
      <c r="CZG228" s="94"/>
      <c r="CZH228" s="94"/>
      <c r="CZI228" s="94"/>
      <c r="CZJ228" s="94"/>
      <c r="CZK228" s="94"/>
      <c r="CZL228" s="94"/>
      <c r="CZM228" s="94"/>
      <c r="CZN228" s="94"/>
      <c r="CZO228" s="94"/>
      <c r="CZP228" s="94"/>
      <c r="CZQ228" s="94"/>
      <c r="CZR228" s="94"/>
      <c r="CZS228" s="94"/>
      <c r="CZT228" s="94"/>
      <c r="CZU228" s="94"/>
      <c r="CZV228" s="94"/>
      <c r="CZW228" s="94"/>
      <c r="CZX228" s="94"/>
      <c r="CZY228" s="94"/>
      <c r="CZZ228" s="94"/>
      <c r="DAA228" s="94"/>
      <c r="DAB228" s="94"/>
      <c r="DAC228" s="94"/>
      <c r="DAD228" s="94"/>
      <c r="DAE228" s="94"/>
      <c r="DAF228" s="94"/>
      <c r="DAG228" s="94"/>
      <c r="DAH228" s="94"/>
      <c r="DAI228" s="94"/>
      <c r="DAJ228" s="94"/>
      <c r="DAK228" s="94"/>
      <c r="DAL228" s="94"/>
      <c r="DAM228" s="94"/>
      <c r="DAN228" s="94"/>
      <c r="DAO228" s="94"/>
      <c r="DAP228" s="94"/>
      <c r="DAQ228" s="94"/>
      <c r="DAR228" s="94"/>
      <c r="DAS228" s="94"/>
      <c r="DAT228" s="94"/>
      <c r="DAU228" s="94"/>
      <c r="DAV228" s="94"/>
      <c r="DAW228" s="94"/>
      <c r="DAX228" s="94"/>
      <c r="DAY228" s="94"/>
      <c r="DAZ228" s="94"/>
      <c r="DBA228" s="94"/>
      <c r="DBB228" s="94"/>
      <c r="DBC228" s="94"/>
      <c r="DBD228" s="94"/>
      <c r="DBE228" s="94"/>
      <c r="DBF228" s="94"/>
      <c r="DBG228" s="94"/>
      <c r="DBH228" s="94"/>
      <c r="DBI228" s="94"/>
      <c r="DBJ228" s="94"/>
      <c r="DBK228" s="94"/>
      <c r="DBL228" s="94"/>
      <c r="DBM228" s="94"/>
      <c r="DBN228" s="94"/>
      <c r="DBO228" s="94"/>
      <c r="DBP228" s="94"/>
      <c r="DBQ228" s="94"/>
      <c r="DBR228" s="94"/>
      <c r="DBS228" s="94"/>
      <c r="DBT228" s="94"/>
      <c r="DBU228" s="94"/>
      <c r="DBV228" s="94"/>
      <c r="DBW228" s="94"/>
      <c r="DBX228" s="94"/>
      <c r="DBY228" s="94"/>
      <c r="DBZ228" s="94"/>
      <c r="DCA228" s="94"/>
      <c r="DCB228" s="94"/>
      <c r="DCC228" s="94"/>
      <c r="DCD228" s="94"/>
      <c r="DCE228" s="94"/>
      <c r="DCF228" s="94"/>
      <c r="DCG228" s="94"/>
      <c r="DCH228" s="94"/>
      <c r="DCI228" s="94"/>
      <c r="DCJ228" s="94"/>
      <c r="DCK228" s="94"/>
      <c r="DCL228" s="94"/>
      <c r="DCM228" s="94"/>
      <c r="DCN228" s="94"/>
      <c r="DCO228" s="94"/>
      <c r="DCP228" s="94"/>
      <c r="DCQ228" s="94"/>
      <c r="DCR228" s="94"/>
      <c r="DCS228" s="94"/>
      <c r="DCT228" s="94"/>
      <c r="DCU228" s="94"/>
      <c r="DCV228" s="94"/>
      <c r="DCW228" s="94"/>
      <c r="DCX228" s="94"/>
      <c r="DCY228" s="94"/>
      <c r="DCZ228" s="94"/>
      <c r="DDA228" s="94"/>
      <c r="DDB228" s="94"/>
      <c r="DDC228" s="94"/>
      <c r="DDD228" s="94"/>
      <c r="DDE228" s="94"/>
      <c r="DDF228" s="94"/>
      <c r="DDG228" s="94"/>
      <c r="DDH228" s="94"/>
      <c r="DDI228" s="94"/>
      <c r="DDJ228" s="94"/>
      <c r="DDK228" s="94"/>
      <c r="DDL228" s="94"/>
      <c r="DDM228" s="94"/>
      <c r="DDN228" s="94"/>
      <c r="DDO228" s="94"/>
      <c r="DDP228" s="94"/>
      <c r="DDQ228" s="94"/>
      <c r="DDR228" s="94"/>
      <c r="DDS228" s="94"/>
      <c r="DDT228" s="94"/>
      <c r="DDU228" s="94"/>
      <c r="DDV228" s="94"/>
      <c r="DDW228" s="94"/>
      <c r="DDX228" s="94"/>
      <c r="DDY228" s="94"/>
      <c r="DDZ228" s="94"/>
      <c r="DEA228" s="94"/>
      <c r="DEB228" s="94"/>
      <c r="DEC228" s="94"/>
      <c r="DED228" s="94"/>
      <c r="DEE228" s="94"/>
      <c r="DEF228" s="94"/>
      <c r="DEG228" s="94"/>
      <c r="DEH228" s="94"/>
      <c r="DEI228" s="94"/>
      <c r="DEJ228" s="94"/>
      <c r="DEK228" s="94"/>
      <c r="DEL228" s="94"/>
      <c r="DEM228" s="94"/>
      <c r="DEN228" s="94"/>
      <c r="DEO228" s="94"/>
      <c r="DEP228" s="94"/>
      <c r="DEQ228" s="94"/>
      <c r="DER228" s="94"/>
      <c r="DES228" s="94"/>
      <c r="DET228" s="94"/>
      <c r="DEU228" s="94"/>
      <c r="DEV228" s="94"/>
      <c r="DEW228" s="94"/>
      <c r="DEX228" s="94"/>
      <c r="DEY228" s="94"/>
      <c r="DEZ228" s="94"/>
      <c r="DFA228" s="94"/>
      <c r="DFB228" s="94"/>
      <c r="DFC228" s="94"/>
      <c r="DFD228" s="94"/>
      <c r="DFE228" s="94"/>
      <c r="DFF228" s="94"/>
      <c r="DFG228" s="94"/>
      <c r="DFH228" s="94"/>
      <c r="DFI228" s="94"/>
      <c r="DFJ228" s="94"/>
      <c r="DFK228" s="94"/>
      <c r="DFL228" s="94"/>
      <c r="DFM228" s="94"/>
      <c r="DFN228" s="94"/>
      <c r="DFO228" s="94"/>
      <c r="DFP228" s="94"/>
      <c r="DFQ228" s="94"/>
      <c r="DFR228" s="94"/>
      <c r="DFS228" s="94"/>
      <c r="DFT228" s="94"/>
      <c r="DFU228" s="94"/>
      <c r="DFV228" s="94"/>
      <c r="DFW228" s="94"/>
      <c r="DFX228" s="94"/>
      <c r="DFY228" s="94"/>
      <c r="DFZ228" s="94"/>
      <c r="DGA228" s="94"/>
      <c r="DGB228" s="94"/>
      <c r="DGC228" s="94"/>
      <c r="DGD228" s="94"/>
      <c r="DGE228" s="94"/>
      <c r="DGF228" s="94"/>
      <c r="DGG228" s="94"/>
      <c r="DGH228" s="94"/>
      <c r="DGI228" s="94"/>
      <c r="DGJ228" s="94"/>
      <c r="DGK228" s="94"/>
      <c r="DGL228" s="94"/>
      <c r="DGM228" s="94"/>
      <c r="DGN228" s="94"/>
      <c r="DGO228" s="94"/>
      <c r="DGP228" s="94"/>
      <c r="DGQ228" s="94"/>
      <c r="DGR228" s="94"/>
      <c r="DGS228" s="94"/>
      <c r="DGT228" s="94"/>
      <c r="DGU228" s="94"/>
      <c r="DGV228" s="94"/>
      <c r="DGW228" s="94"/>
      <c r="DGX228" s="94"/>
      <c r="DGY228" s="94"/>
      <c r="DGZ228" s="94"/>
      <c r="DHA228" s="94"/>
      <c r="DHB228" s="94"/>
      <c r="DHC228" s="94"/>
      <c r="DHD228" s="94"/>
      <c r="DHE228" s="94"/>
      <c r="DHF228" s="94"/>
      <c r="DHG228" s="94"/>
      <c r="DHH228" s="94"/>
      <c r="DHI228" s="94"/>
      <c r="DHJ228" s="94"/>
      <c r="DHK228" s="94"/>
      <c r="DHL228" s="94"/>
      <c r="DHM228" s="94"/>
      <c r="DHN228" s="94"/>
      <c r="DHO228" s="94"/>
      <c r="DHP228" s="94"/>
      <c r="DHQ228" s="94"/>
      <c r="DHR228" s="94"/>
      <c r="DHS228" s="94"/>
      <c r="DHT228" s="94"/>
      <c r="DHU228" s="94"/>
      <c r="DHV228" s="94"/>
      <c r="DHW228" s="94"/>
      <c r="DHX228" s="94"/>
      <c r="DHY228" s="94"/>
      <c r="DHZ228" s="94"/>
      <c r="DIA228" s="94"/>
      <c r="DIB228" s="94"/>
      <c r="DIC228" s="94"/>
      <c r="DID228" s="94"/>
      <c r="DIE228" s="94"/>
      <c r="DIF228" s="94"/>
      <c r="DIG228" s="94"/>
      <c r="DIH228" s="94"/>
      <c r="DII228" s="94"/>
      <c r="DIJ228" s="94"/>
      <c r="DIK228" s="94"/>
      <c r="DIL228" s="94"/>
      <c r="DIM228" s="94"/>
      <c r="DIN228" s="94"/>
      <c r="DIO228" s="94"/>
      <c r="DIP228" s="94"/>
      <c r="DIQ228" s="94"/>
      <c r="DIR228" s="94"/>
      <c r="DIS228" s="94"/>
      <c r="DIT228" s="94"/>
      <c r="DIU228" s="94"/>
      <c r="DIV228" s="94"/>
      <c r="DIW228" s="94"/>
      <c r="DIX228" s="94"/>
      <c r="DIY228" s="94"/>
      <c r="DIZ228" s="94"/>
      <c r="DJA228" s="94"/>
      <c r="DJB228" s="94"/>
      <c r="DJC228" s="94"/>
      <c r="DJD228" s="94"/>
      <c r="DJE228" s="94"/>
      <c r="DJF228" s="94"/>
      <c r="DJG228" s="94"/>
      <c r="DJH228" s="94"/>
      <c r="DJI228" s="94"/>
      <c r="DJJ228" s="94"/>
      <c r="DJK228" s="94"/>
      <c r="DJL228" s="94"/>
      <c r="DJM228" s="94"/>
      <c r="DJN228" s="94"/>
      <c r="DJO228" s="94"/>
      <c r="DJP228" s="94"/>
      <c r="DJQ228" s="94"/>
      <c r="DJR228" s="94"/>
      <c r="DJS228" s="94"/>
      <c r="DJT228" s="94"/>
      <c r="DJU228" s="94"/>
      <c r="DJV228" s="94"/>
      <c r="DJW228" s="94"/>
      <c r="DJX228" s="94"/>
      <c r="DJY228" s="94"/>
      <c r="DJZ228" s="94"/>
      <c r="DKA228" s="94"/>
      <c r="DKB228" s="94"/>
      <c r="DKC228" s="94"/>
      <c r="DKD228" s="94"/>
      <c r="DKE228" s="94"/>
      <c r="DKF228" s="94"/>
      <c r="DKG228" s="94"/>
      <c r="DKH228" s="94"/>
      <c r="DKI228" s="94"/>
      <c r="DKJ228" s="94"/>
      <c r="DKK228" s="94"/>
      <c r="DKL228" s="94"/>
      <c r="DKM228" s="94"/>
      <c r="DKN228" s="94"/>
      <c r="DKO228" s="94"/>
      <c r="DKP228" s="94"/>
      <c r="DKQ228" s="94"/>
      <c r="DKR228" s="94"/>
      <c r="DKS228" s="94"/>
      <c r="DKT228" s="94"/>
      <c r="DKU228" s="94"/>
      <c r="DKV228" s="94"/>
      <c r="DKW228" s="94"/>
      <c r="DKX228" s="94"/>
      <c r="DKY228" s="94"/>
      <c r="DKZ228" s="94"/>
      <c r="DLA228" s="94"/>
      <c r="DLB228" s="94"/>
      <c r="DLC228" s="94"/>
      <c r="DLD228" s="94"/>
      <c r="DLE228" s="94"/>
      <c r="DLF228" s="94"/>
      <c r="DLG228" s="94"/>
      <c r="DLH228" s="94"/>
      <c r="DLI228" s="94"/>
      <c r="DLJ228" s="94"/>
      <c r="DLK228" s="94"/>
      <c r="DLL228" s="94"/>
      <c r="DLM228" s="94"/>
      <c r="DLN228" s="94"/>
      <c r="DLO228" s="94"/>
      <c r="DLP228" s="94"/>
      <c r="DLQ228" s="94"/>
      <c r="DLR228" s="94"/>
      <c r="DLS228" s="94"/>
      <c r="DLT228" s="94"/>
      <c r="DLU228" s="94"/>
      <c r="DLV228" s="94"/>
      <c r="DLW228" s="94"/>
      <c r="DLX228" s="94"/>
      <c r="DLY228" s="94"/>
      <c r="DLZ228" s="94"/>
      <c r="DMA228" s="94"/>
      <c r="DMB228" s="94"/>
      <c r="DMC228" s="94"/>
      <c r="DMD228" s="94"/>
      <c r="DME228" s="94"/>
      <c r="DMF228" s="94"/>
      <c r="DMG228" s="94"/>
      <c r="DMH228" s="94"/>
      <c r="DMI228" s="94"/>
      <c r="DMJ228" s="94"/>
      <c r="DMK228" s="94"/>
      <c r="DML228" s="94"/>
      <c r="DMM228" s="94"/>
      <c r="DMN228" s="94"/>
      <c r="DMO228" s="94"/>
      <c r="DMP228" s="94"/>
      <c r="DMQ228" s="94"/>
      <c r="DMR228" s="94"/>
      <c r="DMS228" s="94"/>
      <c r="DMT228" s="94"/>
      <c r="DMU228" s="94"/>
      <c r="DMV228" s="94"/>
      <c r="DMW228" s="94"/>
      <c r="DMX228" s="94"/>
      <c r="DMY228" s="94"/>
      <c r="DMZ228" s="94"/>
      <c r="DNA228" s="94"/>
      <c r="DNB228" s="94"/>
      <c r="DNC228" s="94"/>
      <c r="DND228" s="94"/>
      <c r="DNE228" s="94"/>
      <c r="DNF228" s="94"/>
      <c r="DNG228" s="94"/>
      <c r="DNH228" s="94"/>
      <c r="DNI228" s="94"/>
      <c r="DNJ228" s="94"/>
      <c r="DNK228" s="94"/>
      <c r="DNL228" s="94"/>
      <c r="DNM228" s="94"/>
      <c r="DNN228" s="94"/>
      <c r="DNO228" s="94"/>
      <c r="DNP228" s="94"/>
      <c r="DNQ228" s="94"/>
      <c r="DNR228" s="94"/>
      <c r="DNS228" s="94"/>
      <c r="DNT228" s="94"/>
      <c r="DNU228" s="94"/>
      <c r="DNV228" s="94"/>
      <c r="DNW228" s="94"/>
      <c r="DNX228" s="94"/>
      <c r="DNY228" s="94"/>
      <c r="DNZ228" s="94"/>
      <c r="DOA228" s="94"/>
      <c r="DOB228" s="94"/>
      <c r="DOC228" s="94"/>
      <c r="DOD228" s="94"/>
      <c r="DOE228" s="94"/>
      <c r="DOF228" s="94"/>
      <c r="DOG228" s="94"/>
      <c r="DOH228" s="94"/>
      <c r="DOI228" s="94"/>
      <c r="DOJ228" s="94"/>
      <c r="DOK228" s="94"/>
      <c r="DOL228" s="94"/>
      <c r="DOM228" s="94"/>
      <c r="DON228" s="94"/>
      <c r="DOO228" s="94"/>
      <c r="DOP228" s="94"/>
      <c r="DOQ228" s="94"/>
      <c r="DOR228" s="94"/>
      <c r="DOS228" s="94"/>
      <c r="DOT228" s="94"/>
      <c r="DOU228" s="94"/>
      <c r="DOV228" s="94"/>
      <c r="DOW228" s="94"/>
      <c r="DOX228" s="94"/>
      <c r="DOY228" s="94"/>
      <c r="DOZ228" s="94"/>
      <c r="DPA228" s="94"/>
      <c r="DPB228" s="94"/>
      <c r="DPC228" s="94"/>
      <c r="DPD228" s="94"/>
      <c r="DPE228" s="94"/>
      <c r="DPF228" s="94"/>
      <c r="DPG228" s="94"/>
      <c r="DPH228" s="94"/>
      <c r="DPI228" s="94"/>
      <c r="DPJ228" s="94"/>
      <c r="DPK228" s="94"/>
      <c r="DPL228" s="94"/>
      <c r="DPM228" s="94"/>
      <c r="DPN228" s="94"/>
      <c r="DPO228" s="94"/>
      <c r="DPP228" s="94"/>
      <c r="DPQ228" s="94"/>
      <c r="DPR228" s="94"/>
      <c r="DPS228" s="94"/>
      <c r="DPT228" s="94"/>
      <c r="DPU228" s="94"/>
      <c r="DPV228" s="94"/>
      <c r="DPW228" s="94"/>
      <c r="DPX228" s="94"/>
      <c r="DPY228" s="94"/>
      <c r="DPZ228" s="94"/>
      <c r="DQA228" s="94"/>
      <c r="DQB228" s="94"/>
      <c r="DQC228" s="94"/>
      <c r="DQD228" s="94"/>
      <c r="DQE228" s="94"/>
      <c r="DQF228" s="94"/>
      <c r="DQG228" s="94"/>
      <c r="DQH228" s="94"/>
      <c r="DQI228" s="94"/>
      <c r="DQJ228" s="94"/>
      <c r="DQK228" s="94"/>
      <c r="DQL228" s="94"/>
      <c r="DQM228" s="94"/>
      <c r="DQN228" s="94"/>
      <c r="DQO228" s="94"/>
      <c r="DQP228" s="94"/>
      <c r="DQQ228" s="94"/>
      <c r="DQR228" s="94"/>
      <c r="DQS228" s="94"/>
      <c r="DQT228" s="94"/>
      <c r="DQU228" s="94"/>
      <c r="DQV228" s="94"/>
      <c r="DQW228" s="94"/>
      <c r="DQX228" s="94"/>
      <c r="DQY228" s="94"/>
      <c r="DQZ228" s="94"/>
      <c r="DRA228" s="94"/>
      <c r="DRB228" s="94"/>
      <c r="DRC228" s="94"/>
      <c r="DRD228" s="94"/>
      <c r="DRE228" s="94"/>
      <c r="DRF228" s="94"/>
      <c r="DRG228" s="94"/>
      <c r="DRH228" s="94"/>
      <c r="DRI228" s="94"/>
      <c r="DRJ228" s="94"/>
      <c r="DRK228" s="94"/>
      <c r="DRL228" s="94"/>
      <c r="DRM228" s="94"/>
      <c r="DRN228" s="94"/>
      <c r="DRO228" s="94"/>
      <c r="DRP228" s="94"/>
      <c r="DRQ228" s="94"/>
      <c r="DRR228" s="94"/>
      <c r="DRS228" s="94"/>
      <c r="DRT228" s="94"/>
      <c r="DRU228" s="94"/>
      <c r="DRV228" s="94"/>
      <c r="DRW228" s="94"/>
      <c r="DRX228" s="94"/>
      <c r="DRY228" s="94"/>
      <c r="DRZ228" s="94"/>
      <c r="DSA228" s="94"/>
      <c r="DSB228" s="94"/>
      <c r="DSC228" s="94"/>
      <c r="DSD228" s="94"/>
      <c r="DSE228" s="94"/>
      <c r="DSF228" s="94"/>
      <c r="DSG228" s="94"/>
      <c r="DSH228" s="94"/>
      <c r="DSI228" s="94"/>
      <c r="DSJ228" s="94"/>
      <c r="DSK228" s="94"/>
      <c r="DSL228" s="94"/>
      <c r="DSM228" s="94"/>
      <c r="DSN228" s="94"/>
      <c r="DSO228" s="94"/>
      <c r="DSP228" s="94"/>
      <c r="DSQ228" s="94"/>
      <c r="DSR228" s="94"/>
      <c r="DSS228" s="94"/>
      <c r="DST228" s="94"/>
      <c r="DSU228" s="94"/>
      <c r="DSV228" s="94"/>
      <c r="DSW228" s="94"/>
      <c r="DSX228" s="94"/>
      <c r="DSY228" s="94"/>
      <c r="DSZ228" s="94"/>
      <c r="DTA228" s="94"/>
      <c r="DTB228" s="94"/>
      <c r="DTC228" s="94"/>
      <c r="DTD228" s="94"/>
      <c r="DTE228" s="94"/>
      <c r="DTF228" s="94"/>
      <c r="DTG228" s="94"/>
      <c r="DTH228" s="94"/>
      <c r="DTI228" s="94"/>
      <c r="DTJ228" s="94"/>
      <c r="DTK228" s="94"/>
      <c r="DTL228" s="94"/>
      <c r="DTM228" s="94"/>
      <c r="DTN228" s="94"/>
      <c r="DTO228" s="94"/>
      <c r="DTP228" s="94"/>
      <c r="DTQ228" s="94"/>
      <c r="DTR228" s="94"/>
      <c r="DTS228" s="94"/>
      <c r="DTT228" s="94"/>
      <c r="DTU228" s="94"/>
      <c r="DTV228" s="94"/>
      <c r="DTW228" s="94"/>
      <c r="DTX228" s="94"/>
      <c r="DTY228" s="94"/>
      <c r="DTZ228" s="94"/>
      <c r="DUA228" s="94"/>
      <c r="DUB228" s="94"/>
      <c r="DUC228" s="94"/>
      <c r="DUD228" s="94"/>
      <c r="DUE228" s="94"/>
      <c r="DUF228" s="94"/>
      <c r="DUG228" s="94"/>
      <c r="DUH228" s="94"/>
      <c r="DUI228" s="94"/>
      <c r="DUJ228" s="94"/>
      <c r="DUK228" s="94"/>
      <c r="DUL228" s="94"/>
      <c r="DUM228" s="94"/>
      <c r="DUN228" s="94"/>
      <c r="DUO228" s="94"/>
      <c r="DUP228" s="94"/>
      <c r="DUQ228" s="94"/>
      <c r="DUR228" s="94"/>
      <c r="DUS228" s="94"/>
      <c r="DUT228" s="94"/>
      <c r="DUU228" s="94"/>
      <c r="DUV228" s="94"/>
      <c r="DUW228" s="94"/>
      <c r="DUX228" s="94"/>
      <c r="DUY228" s="94"/>
      <c r="DUZ228" s="94"/>
      <c r="DVA228" s="94"/>
      <c r="DVB228" s="94"/>
      <c r="DVC228" s="94"/>
      <c r="DVD228" s="94"/>
      <c r="DVE228" s="94"/>
      <c r="DVF228" s="94"/>
      <c r="DVG228" s="94"/>
      <c r="DVH228" s="94"/>
      <c r="DVI228" s="94"/>
      <c r="DVJ228" s="94"/>
      <c r="DVK228" s="94"/>
      <c r="DVL228" s="94"/>
      <c r="DVM228" s="94"/>
      <c r="DVN228" s="94"/>
      <c r="DVO228" s="94"/>
      <c r="DVP228" s="94"/>
      <c r="DVQ228" s="94"/>
      <c r="DVR228" s="94"/>
      <c r="DVS228" s="94"/>
      <c r="DVT228" s="94"/>
      <c r="DVU228" s="94"/>
      <c r="DVV228" s="94"/>
      <c r="DVW228" s="94"/>
      <c r="DVX228" s="94"/>
      <c r="DVY228" s="94"/>
      <c r="DVZ228" s="94"/>
      <c r="DWA228" s="94"/>
      <c r="DWB228" s="94"/>
      <c r="DWC228" s="94"/>
      <c r="DWD228" s="94"/>
      <c r="DWE228" s="94"/>
      <c r="DWF228" s="94"/>
      <c r="DWG228" s="94"/>
      <c r="DWH228" s="94"/>
      <c r="DWI228" s="94"/>
      <c r="DWJ228" s="94"/>
      <c r="DWK228" s="94"/>
      <c r="DWL228" s="94"/>
      <c r="DWM228" s="94"/>
      <c r="DWN228" s="94"/>
      <c r="DWO228" s="94"/>
      <c r="DWP228" s="94"/>
      <c r="DWQ228" s="94"/>
      <c r="DWR228" s="94"/>
      <c r="DWS228" s="94"/>
      <c r="DWT228" s="94"/>
      <c r="DWU228" s="94"/>
      <c r="DWV228" s="94"/>
      <c r="DWW228" s="94"/>
      <c r="DWX228" s="94"/>
      <c r="DWY228" s="94"/>
      <c r="DWZ228" s="94"/>
      <c r="DXA228" s="94"/>
      <c r="DXB228" s="94"/>
      <c r="DXC228" s="94"/>
      <c r="DXD228" s="94"/>
      <c r="DXE228" s="94"/>
      <c r="DXF228" s="94"/>
      <c r="DXG228" s="94"/>
      <c r="DXH228" s="94"/>
      <c r="DXI228" s="94"/>
      <c r="DXJ228" s="94"/>
      <c r="DXK228" s="94"/>
      <c r="DXL228" s="94"/>
      <c r="DXM228" s="94"/>
      <c r="DXN228" s="94"/>
      <c r="DXO228" s="94"/>
      <c r="DXP228" s="94"/>
      <c r="DXQ228" s="94"/>
      <c r="DXR228" s="94"/>
      <c r="DXS228" s="94"/>
      <c r="DXT228" s="94"/>
      <c r="DXU228" s="94"/>
      <c r="DXV228" s="94"/>
      <c r="DXW228" s="94"/>
      <c r="DXX228" s="94"/>
      <c r="DXY228" s="94"/>
      <c r="DXZ228" s="94"/>
      <c r="DYA228" s="94"/>
      <c r="DYB228" s="94"/>
      <c r="DYC228" s="94"/>
      <c r="DYD228" s="94"/>
      <c r="DYE228" s="94"/>
      <c r="DYF228" s="94"/>
      <c r="DYG228" s="94"/>
      <c r="DYH228" s="94"/>
      <c r="DYI228" s="94"/>
      <c r="DYJ228" s="94"/>
      <c r="DYK228" s="94"/>
      <c r="DYL228" s="94"/>
      <c r="DYM228" s="94"/>
      <c r="DYN228" s="94"/>
      <c r="DYO228" s="94"/>
      <c r="DYP228" s="94"/>
      <c r="DYQ228" s="94"/>
      <c r="DYR228" s="94"/>
      <c r="DYS228" s="94"/>
      <c r="DYT228" s="94"/>
      <c r="DYU228" s="94"/>
      <c r="DYV228" s="94"/>
      <c r="DYW228" s="94"/>
      <c r="DYX228" s="94"/>
      <c r="DYY228" s="94"/>
      <c r="DYZ228" s="94"/>
      <c r="DZA228" s="94"/>
      <c r="DZB228" s="94"/>
      <c r="DZC228" s="94"/>
      <c r="DZD228" s="94"/>
      <c r="DZE228" s="94"/>
      <c r="DZF228" s="94"/>
      <c r="DZG228" s="94"/>
      <c r="DZH228" s="94"/>
      <c r="DZI228" s="94"/>
      <c r="DZJ228" s="94"/>
      <c r="DZK228" s="94"/>
      <c r="DZL228" s="94"/>
      <c r="DZM228" s="94"/>
      <c r="DZN228" s="94"/>
      <c r="DZO228" s="94"/>
      <c r="DZP228" s="94"/>
      <c r="DZQ228" s="94"/>
      <c r="DZR228" s="94"/>
      <c r="DZS228" s="94"/>
      <c r="DZT228" s="94"/>
      <c r="DZU228" s="94"/>
      <c r="DZV228" s="94"/>
      <c r="DZW228" s="94"/>
      <c r="DZX228" s="94"/>
      <c r="DZY228" s="94"/>
      <c r="DZZ228" s="94"/>
      <c r="EAA228" s="94"/>
      <c r="EAB228" s="94"/>
      <c r="EAC228" s="94"/>
      <c r="EAD228" s="94"/>
      <c r="EAE228" s="94"/>
      <c r="EAF228" s="94"/>
      <c r="EAG228" s="94"/>
      <c r="EAH228" s="94"/>
      <c r="EAI228" s="94"/>
      <c r="EAJ228" s="94"/>
      <c r="EAK228" s="94"/>
      <c r="EAL228" s="94"/>
      <c r="EAM228" s="94"/>
      <c r="EAN228" s="94"/>
      <c r="EAO228" s="94"/>
      <c r="EAP228" s="94"/>
      <c r="EAQ228" s="94"/>
      <c r="EAR228" s="94"/>
      <c r="EAS228" s="94"/>
      <c r="EAT228" s="94"/>
      <c r="EAU228" s="94"/>
      <c r="EAV228" s="94"/>
      <c r="EAW228" s="94"/>
      <c r="EAX228" s="94"/>
      <c r="EAY228" s="94"/>
      <c r="EAZ228" s="94"/>
      <c r="EBA228" s="94"/>
      <c r="EBB228" s="94"/>
      <c r="EBC228" s="94"/>
      <c r="EBD228" s="94"/>
      <c r="EBE228" s="94"/>
      <c r="EBF228" s="94"/>
      <c r="EBG228" s="94"/>
      <c r="EBH228" s="94"/>
      <c r="EBI228" s="94"/>
      <c r="EBJ228" s="94"/>
      <c r="EBK228" s="94"/>
      <c r="EBL228" s="94"/>
      <c r="EBM228" s="94"/>
      <c r="EBN228" s="94"/>
      <c r="EBO228" s="94"/>
      <c r="EBP228" s="94"/>
      <c r="EBQ228" s="94"/>
      <c r="EBR228" s="94"/>
      <c r="EBS228" s="94"/>
      <c r="EBT228" s="94"/>
      <c r="EBU228" s="94"/>
      <c r="EBV228" s="94"/>
      <c r="EBW228" s="94"/>
      <c r="EBX228" s="94"/>
      <c r="EBY228" s="94"/>
      <c r="EBZ228" s="94"/>
      <c r="ECA228" s="94"/>
      <c r="ECB228" s="94"/>
      <c r="ECC228" s="94"/>
      <c r="ECD228" s="94"/>
      <c r="ECE228" s="94"/>
      <c r="ECF228" s="94"/>
      <c r="ECG228" s="94"/>
      <c r="ECH228" s="94"/>
      <c r="ECI228" s="94"/>
      <c r="ECJ228" s="94"/>
      <c r="ECK228" s="94"/>
      <c r="ECL228" s="94"/>
      <c r="ECM228" s="94"/>
      <c r="ECN228" s="94"/>
      <c r="ECO228" s="94"/>
      <c r="ECP228" s="94"/>
      <c r="ECQ228" s="94"/>
      <c r="ECR228" s="94"/>
      <c r="ECS228" s="94"/>
      <c r="ECT228" s="94"/>
      <c r="ECU228" s="94"/>
      <c r="ECV228" s="94"/>
      <c r="ECW228" s="94"/>
      <c r="ECX228" s="94"/>
      <c r="ECY228" s="94"/>
      <c r="ECZ228" s="94"/>
      <c r="EDA228" s="94"/>
      <c r="EDB228" s="94"/>
      <c r="EDC228" s="94"/>
      <c r="EDD228" s="94"/>
      <c r="EDE228" s="94"/>
      <c r="EDF228" s="94"/>
      <c r="EDG228" s="94"/>
      <c r="EDH228" s="94"/>
      <c r="EDI228" s="94"/>
      <c r="EDJ228" s="94"/>
      <c r="EDK228" s="94"/>
      <c r="EDL228" s="94"/>
      <c r="EDM228" s="94"/>
      <c r="EDN228" s="94"/>
      <c r="EDO228" s="94"/>
      <c r="EDP228" s="94"/>
      <c r="EDQ228" s="94"/>
      <c r="EDR228" s="94"/>
      <c r="EDS228" s="94"/>
      <c r="EDT228" s="94"/>
      <c r="EDU228" s="94"/>
      <c r="EDV228" s="94"/>
      <c r="EDW228" s="94"/>
      <c r="EDX228" s="94"/>
      <c r="EDY228" s="94"/>
      <c r="EDZ228" s="94"/>
      <c r="EEA228" s="94"/>
      <c r="EEB228" s="94"/>
      <c r="EEC228" s="94"/>
      <c r="EED228" s="94"/>
      <c r="EEE228" s="94"/>
      <c r="EEF228" s="94"/>
      <c r="EEG228" s="94"/>
      <c r="EEH228" s="94"/>
      <c r="EEI228" s="94"/>
      <c r="EEJ228" s="94"/>
      <c r="EEK228" s="94"/>
      <c r="EEL228" s="94"/>
      <c r="EEM228" s="94"/>
      <c r="EEN228" s="94"/>
      <c r="EEO228" s="94"/>
      <c r="EEP228" s="94"/>
      <c r="EEQ228" s="94"/>
      <c r="EER228" s="94"/>
      <c r="EES228" s="94"/>
      <c r="EET228" s="94"/>
      <c r="EEU228" s="94"/>
      <c r="EEV228" s="94"/>
      <c r="EEW228" s="94"/>
      <c r="EEX228" s="94"/>
      <c r="EEY228" s="94"/>
      <c r="EEZ228" s="94"/>
      <c r="EFA228" s="94"/>
      <c r="EFB228" s="94"/>
      <c r="EFC228" s="94"/>
      <c r="EFD228" s="94"/>
      <c r="EFE228" s="94"/>
      <c r="EFF228" s="94"/>
      <c r="EFG228" s="94"/>
      <c r="EFH228" s="94"/>
      <c r="EFI228" s="94"/>
      <c r="EFJ228" s="94"/>
      <c r="EFK228" s="94"/>
      <c r="EFL228" s="94"/>
      <c r="EFM228" s="94"/>
      <c r="EFN228" s="94"/>
      <c r="EFO228" s="94"/>
      <c r="EFP228" s="94"/>
      <c r="EFQ228" s="94"/>
      <c r="EFR228" s="94"/>
      <c r="EFS228" s="94"/>
      <c r="EFT228" s="94"/>
      <c r="EFU228" s="94"/>
      <c r="EFV228" s="94"/>
      <c r="EFW228" s="94"/>
      <c r="EFX228" s="94"/>
      <c r="EFY228" s="94"/>
      <c r="EFZ228" s="94"/>
      <c r="EGA228" s="94"/>
      <c r="EGB228" s="94"/>
      <c r="EGC228" s="94"/>
      <c r="EGD228" s="94"/>
      <c r="EGE228" s="94"/>
      <c r="EGF228" s="94"/>
      <c r="EGG228" s="94"/>
      <c r="EGH228" s="94"/>
      <c r="EGI228" s="94"/>
      <c r="EGJ228" s="94"/>
      <c r="EGK228" s="94"/>
      <c r="EGL228" s="94"/>
      <c r="EGM228" s="94"/>
      <c r="EGN228" s="94"/>
      <c r="EGO228" s="94"/>
      <c r="EGP228" s="94"/>
      <c r="EGQ228" s="94"/>
      <c r="EGR228" s="94"/>
      <c r="EGS228" s="94"/>
      <c r="EGT228" s="94"/>
      <c r="EGU228" s="94"/>
      <c r="EGV228" s="94"/>
      <c r="EGW228" s="94"/>
      <c r="EGX228" s="94"/>
      <c r="EGY228" s="94"/>
      <c r="EGZ228" s="94"/>
      <c r="EHA228" s="94"/>
      <c r="EHB228" s="94"/>
      <c r="EHC228" s="94"/>
      <c r="EHD228" s="94"/>
      <c r="EHE228" s="94"/>
      <c r="EHF228" s="94"/>
      <c r="EHG228" s="94"/>
      <c r="EHH228" s="94"/>
      <c r="EHI228" s="94"/>
      <c r="EHJ228" s="94"/>
      <c r="EHK228" s="94"/>
      <c r="EHL228" s="94"/>
      <c r="EHM228" s="94"/>
      <c r="EHN228" s="94"/>
      <c r="EHO228" s="94"/>
      <c r="EHP228" s="94"/>
      <c r="EHQ228" s="94"/>
      <c r="EHR228" s="94"/>
      <c r="EHS228" s="94"/>
      <c r="EHT228" s="94"/>
      <c r="EHU228" s="94"/>
      <c r="EHV228" s="94"/>
      <c r="EHW228" s="94"/>
      <c r="EHX228" s="94"/>
      <c r="EHY228" s="94"/>
      <c r="EHZ228" s="94"/>
      <c r="EIA228" s="94"/>
      <c r="EIB228" s="94"/>
      <c r="EIC228" s="94"/>
      <c r="EID228" s="94"/>
      <c r="EIE228" s="94"/>
      <c r="EIF228" s="94"/>
      <c r="EIG228" s="94"/>
      <c r="EIH228" s="94"/>
      <c r="EII228" s="94"/>
      <c r="EIJ228" s="94"/>
      <c r="EIK228" s="94"/>
      <c r="EIL228" s="94"/>
      <c r="EIM228" s="94"/>
      <c r="EIN228" s="94"/>
      <c r="EIO228" s="94"/>
      <c r="EIP228" s="94"/>
      <c r="EIQ228" s="94"/>
      <c r="EIR228" s="94"/>
      <c r="EIS228" s="94"/>
      <c r="EIT228" s="94"/>
      <c r="EIU228" s="94"/>
      <c r="EIV228" s="94"/>
      <c r="EIW228" s="94"/>
      <c r="EIX228" s="94"/>
      <c r="EIY228" s="94"/>
      <c r="EIZ228" s="94"/>
      <c r="EJA228" s="94"/>
      <c r="EJB228" s="94"/>
      <c r="EJC228" s="94"/>
      <c r="EJD228" s="94"/>
      <c r="EJE228" s="94"/>
      <c r="EJF228" s="94"/>
      <c r="EJG228" s="94"/>
      <c r="EJH228" s="94"/>
      <c r="EJI228" s="94"/>
      <c r="EJJ228" s="94"/>
      <c r="EJK228" s="94"/>
      <c r="EJL228" s="94"/>
      <c r="EJM228" s="94"/>
      <c r="EJN228" s="94"/>
      <c r="EJO228" s="94"/>
      <c r="EJP228" s="94"/>
      <c r="EJQ228" s="94"/>
      <c r="EJR228" s="94"/>
      <c r="EJS228" s="94"/>
      <c r="EJT228" s="94"/>
      <c r="EJU228" s="94"/>
      <c r="EJV228" s="94"/>
      <c r="EJW228" s="94"/>
      <c r="EJX228" s="94"/>
      <c r="EJY228" s="94"/>
      <c r="EJZ228" s="94"/>
      <c r="EKA228" s="94"/>
      <c r="EKB228" s="94"/>
      <c r="EKC228" s="94"/>
      <c r="EKD228" s="94"/>
      <c r="EKE228" s="94"/>
      <c r="EKF228" s="94"/>
      <c r="EKG228" s="94"/>
      <c r="EKH228" s="94"/>
      <c r="EKI228" s="94"/>
      <c r="EKJ228" s="94"/>
      <c r="EKK228" s="94"/>
      <c r="EKL228" s="94"/>
      <c r="EKM228" s="94"/>
      <c r="EKN228" s="94"/>
      <c r="EKO228" s="94"/>
      <c r="EKP228" s="94"/>
      <c r="EKQ228" s="94"/>
      <c r="EKR228" s="94"/>
      <c r="EKS228" s="94"/>
      <c r="EKT228" s="94"/>
      <c r="EKU228" s="94"/>
      <c r="EKV228" s="94"/>
      <c r="EKW228" s="94"/>
      <c r="EKX228" s="94"/>
      <c r="EKY228" s="94"/>
      <c r="EKZ228" s="94"/>
      <c r="ELA228" s="94"/>
      <c r="ELB228" s="94"/>
      <c r="ELC228" s="94"/>
      <c r="ELD228" s="94"/>
      <c r="ELE228" s="94"/>
      <c r="ELF228" s="94"/>
      <c r="ELG228" s="94"/>
      <c r="ELH228" s="94"/>
      <c r="ELI228" s="94"/>
      <c r="ELJ228" s="94"/>
      <c r="ELK228" s="94"/>
      <c r="ELL228" s="94"/>
      <c r="ELM228" s="94"/>
      <c r="ELN228" s="94"/>
      <c r="ELO228" s="94"/>
      <c r="ELP228" s="94"/>
      <c r="ELQ228" s="94"/>
      <c r="ELR228" s="94"/>
      <c r="ELS228" s="94"/>
      <c r="ELT228" s="94"/>
      <c r="ELU228" s="94"/>
      <c r="ELV228" s="94"/>
      <c r="ELW228" s="94"/>
      <c r="ELX228" s="94"/>
      <c r="ELY228" s="94"/>
      <c r="ELZ228" s="94"/>
      <c r="EMA228" s="94"/>
      <c r="EMB228" s="94"/>
      <c r="EMC228" s="94"/>
      <c r="EMD228" s="94"/>
      <c r="EME228" s="94"/>
      <c r="EMF228" s="94"/>
      <c r="EMG228" s="94"/>
      <c r="EMH228" s="94"/>
      <c r="EMI228" s="94"/>
      <c r="EMJ228" s="94"/>
      <c r="EMK228" s="94"/>
      <c r="EML228" s="94"/>
      <c r="EMM228" s="94"/>
      <c r="EMN228" s="94"/>
      <c r="EMO228" s="94"/>
      <c r="EMP228" s="94"/>
      <c r="EMQ228" s="94"/>
      <c r="EMR228" s="94"/>
      <c r="EMS228" s="94"/>
      <c r="EMT228" s="94"/>
      <c r="EMU228" s="94"/>
      <c r="EMV228" s="94"/>
      <c r="EMW228" s="94"/>
      <c r="EMX228" s="94"/>
      <c r="EMY228" s="94"/>
      <c r="EMZ228" s="94"/>
      <c r="ENA228" s="94"/>
      <c r="ENB228" s="94"/>
      <c r="ENC228" s="94"/>
      <c r="END228" s="94"/>
      <c r="ENE228" s="94"/>
      <c r="ENF228" s="94"/>
      <c r="ENG228" s="94"/>
      <c r="ENH228" s="94"/>
      <c r="ENI228" s="94"/>
      <c r="ENJ228" s="94"/>
      <c r="ENK228" s="94"/>
      <c r="ENL228" s="94"/>
      <c r="ENM228" s="94"/>
      <c r="ENN228" s="94"/>
      <c r="ENO228" s="94"/>
      <c r="ENP228" s="94"/>
      <c r="ENQ228" s="94"/>
      <c r="ENR228" s="94"/>
      <c r="ENS228" s="94"/>
      <c r="ENT228" s="94"/>
      <c r="ENU228" s="94"/>
      <c r="ENV228" s="94"/>
      <c r="ENW228" s="94"/>
      <c r="ENX228" s="94"/>
      <c r="ENY228" s="94"/>
      <c r="ENZ228" s="94"/>
      <c r="EOA228" s="94"/>
      <c r="EOB228" s="94"/>
      <c r="EOC228" s="94"/>
      <c r="EOD228" s="94"/>
      <c r="EOE228" s="94"/>
      <c r="EOF228" s="94"/>
      <c r="EOG228" s="94"/>
      <c r="EOH228" s="94"/>
      <c r="EOI228" s="94"/>
      <c r="EOJ228" s="94"/>
      <c r="EOK228" s="94"/>
      <c r="EOL228" s="94"/>
      <c r="EOM228" s="94"/>
      <c r="EON228" s="94"/>
      <c r="EOO228" s="94"/>
      <c r="EOP228" s="94"/>
      <c r="EOQ228" s="94"/>
      <c r="EOR228" s="94"/>
      <c r="EOS228" s="94"/>
      <c r="EOT228" s="94"/>
      <c r="EOU228" s="94"/>
      <c r="EOV228" s="94"/>
      <c r="EOW228" s="94"/>
      <c r="EOX228" s="94"/>
      <c r="EOY228" s="94"/>
      <c r="EOZ228" s="94"/>
      <c r="EPA228" s="94"/>
      <c r="EPB228" s="94"/>
      <c r="EPC228" s="94"/>
      <c r="EPD228" s="94"/>
      <c r="EPE228" s="94"/>
      <c r="EPF228" s="94"/>
      <c r="EPG228" s="94"/>
      <c r="EPH228" s="94"/>
      <c r="EPI228" s="94"/>
      <c r="EPJ228" s="94"/>
      <c r="EPK228" s="94"/>
      <c r="EPL228" s="94"/>
      <c r="EPM228" s="94"/>
      <c r="EPN228" s="94"/>
      <c r="EPO228" s="94"/>
      <c r="EPP228" s="94"/>
      <c r="EPQ228" s="94"/>
      <c r="EPR228" s="94"/>
      <c r="EPS228" s="94"/>
      <c r="EPT228" s="94"/>
      <c r="EPU228" s="94"/>
      <c r="EPV228" s="94"/>
      <c r="EPW228" s="94"/>
      <c r="EPX228" s="94"/>
      <c r="EPY228" s="94"/>
      <c r="EPZ228" s="94"/>
      <c r="EQA228" s="94"/>
      <c r="EQB228" s="94"/>
      <c r="EQC228" s="94"/>
      <c r="EQD228" s="94"/>
      <c r="EQE228" s="94"/>
      <c r="EQF228" s="94"/>
      <c r="EQG228" s="94"/>
      <c r="EQH228" s="94"/>
      <c r="EQI228" s="94"/>
      <c r="EQJ228" s="94"/>
      <c r="EQK228" s="94"/>
      <c r="EQL228" s="94"/>
      <c r="EQM228" s="94"/>
      <c r="EQN228" s="94"/>
      <c r="EQO228" s="94"/>
      <c r="EQP228" s="94"/>
      <c r="EQQ228" s="94"/>
      <c r="EQR228" s="94"/>
      <c r="EQS228" s="94"/>
      <c r="EQT228" s="94"/>
      <c r="EQU228" s="94"/>
      <c r="EQV228" s="94"/>
      <c r="EQW228" s="94"/>
      <c r="EQX228" s="94"/>
      <c r="EQY228" s="94"/>
      <c r="EQZ228" s="94"/>
      <c r="ERA228" s="94"/>
      <c r="ERB228" s="94"/>
      <c r="ERC228" s="94"/>
      <c r="ERD228" s="94"/>
      <c r="ERE228" s="94"/>
      <c r="ERF228" s="94"/>
      <c r="ERG228" s="94"/>
      <c r="ERH228" s="94"/>
      <c r="ERI228" s="94"/>
      <c r="ERJ228" s="94"/>
      <c r="ERK228" s="94"/>
      <c r="ERL228" s="94"/>
      <c r="ERM228" s="94"/>
      <c r="ERN228" s="94"/>
      <c r="ERO228" s="94"/>
      <c r="ERP228" s="94"/>
      <c r="ERQ228" s="94"/>
      <c r="ERR228" s="94"/>
      <c r="ERS228" s="94"/>
      <c r="ERT228" s="94"/>
      <c r="ERU228" s="94"/>
      <c r="ERV228" s="94"/>
      <c r="ERW228" s="94"/>
      <c r="ERX228" s="94"/>
      <c r="ERY228" s="94"/>
      <c r="ERZ228" s="94"/>
      <c r="ESA228" s="94"/>
      <c r="ESB228" s="94"/>
      <c r="ESC228" s="94"/>
      <c r="ESD228" s="94"/>
      <c r="ESE228" s="94"/>
      <c r="ESF228" s="94"/>
      <c r="ESG228" s="94"/>
      <c r="ESH228" s="94"/>
      <c r="ESI228" s="94"/>
      <c r="ESJ228" s="94"/>
      <c r="ESK228" s="94"/>
      <c r="ESL228" s="94"/>
      <c r="ESM228" s="94"/>
      <c r="ESN228" s="94"/>
      <c r="ESO228" s="94"/>
      <c r="ESP228" s="94"/>
      <c r="ESQ228" s="94"/>
      <c r="ESR228" s="94"/>
      <c r="ESS228" s="94"/>
      <c r="EST228" s="94"/>
      <c r="ESU228" s="94"/>
      <c r="ESV228" s="94"/>
      <c r="ESW228" s="94"/>
      <c r="ESX228" s="94"/>
      <c r="ESY228" s="94"/>
      <c r="ESZ228" s="94"/>
      <c r="ETA228" s="94"/>
      <c r="ETB228" s="94"/>
      <c r="ETC228" s="94"/>
      <c r="ETD228" s="94"/>
      <c r="ETE228" s="94"/>
      <c r="ETF228" s="94"/>
      <c r="ETG228" s="94"/>
      <c r="ETH228" s="94"/>
      <c r="ETI228" s="94"/>
      <c r="ETJ228" s="94"/>
      <c r="ETK228" s="94"/>
      <c r="ETL228" s="94"/>
      <c r="ETM228" s="94"/>
      <c r="ETN228" s="94"/>
      <c r="ETO228" s="94"/>
      <c r="ETP228" s="94"/>
      <c r="ETQ228" s="94"/>
      <c r="ETR228" s="94"/>
      <c r="ETS228" s="94"/>
      <c r="ETT228" s="94"/>
      <c r="ETU228" s="94"/>
      <c r="ETV228" s="94"/>
      <c r="ETW228" s="94"/>
      <c r="ETX228" s="94"/>
      <c r="ETY228" s="94"/>
      <c r="ETZ228" s="94"/>
      <c r="EUA228" s="94"/>
      <c r="EUB228" s="94"/>
      <c r="EUC228" s="94"/>
      <c r="EUD228" s="94"/>
      <c r="EUE228" s="94"/>
      <c r="EUF228" s="94"/>
      <c r="EUG228" s="94"/>
      <c r="EUH228" s="94"/>
      <c r="EUI228" s="94"/>
      <c r="EUJ228" s="94"/>
      <c r="EUK228" s="94"/>
      <c r="EUL228" s="94"/>
      <c r="EUM228" s="94"/>
      <c r="EUN228" s="94"/>
      <c r="EUO228" s="94"/>
      <c r="EUP228" s="94"/>
      <c r="EUQ228" s="94"/>
      <c r="EUR228" s="94"/>
      <c r="EUS228" s="94"/>
      <c r="EUT228" s="94"/>
      <c r="EUU228" s="94"/>
      <c r="EUV228" s="94"/>
      <c r="EUW228" s="94"/>
      <c r="EUX228" s="94"/>
      <c r="EUY228" s="94"/>
      <c r="EUZ228" s="94"/>
      <c r="EVA228" s="94"/>
      <c r="EVB228" s="94"/>
      <c r="EVC228" s="94"/>
      <c r="EVD228" s="94"/>
      <c r="EVE228" s="94"/>
      <c r="EVF228" s="94"/>
      <c r="EVG228" s="94"/>
      <c r="EVH228" s="94"/>
      <c r="EVI228" s="94"/>
      <c r="EVJ228" s="94"/>
      <c r="EVK228" s="94"/>
      <c r="EVL228" s="94"/>
      <c r="EVM228" s="94"/>
      <c r="EVN228" s="94"/>
      <c r="EVO228" s="94"/>
      <c r="EVP228" s="94"/>
      <c r="EVQ228" s="94"/>
      <c r="EVR228" s="94"/>
      <c r="EVS228" s="94"/>
      <c r="EVT228" s="94"/>
      <c r="EVU228" s="94"/>
      <c r="EVV228" s="94"/>
      <c r="EVW228" s="94"/>
      <c r="EVX228" s="94"/>
      <c r="EVY228" s="94"/>
      <c r="EVZ228" s="94"/>
      <c r="EWA228" s="94"/>
      <c r="EWB228" s="94"/>
      <c r="EWC228" s="94"/>
      <c r="EWD228" s="94"/>
      <c r="EWE228" s="94"/>
      <c r="EWF228" s="94"/>
      <c r="EWG228" s="94"/>
      <c r="EWH228" s="94"/>
      <c r="EWI228" s="94"/>
      <c r="EWJ228" s="94"/>
      <c r="EWK228" s="94"/>
      <c r="EWL228" s="94"/>
      <c r="EWM228" s="94"/>
      <c r="EWN228" s="94"/>
      <c r="EWO228" s="94"/>
      <c r="EWP228" s="94"/>
      <c r="EWQ228" s="94"/>
      <c r="EWR228" s="94"/>
      <c r="EWS228" s="94"/>
      <c r="EWT228" s="94"/>
      <c r="EWU228" s="94"/>
      <c r="EWV228" s="94"/>
      <c r="EWW228" s="94"/>
      <c r="EWX228" s="94"/>
      <c r="EWY228" s="94"/>
      <c r="EWZ228" s="94"/>
      <c r="EXA228" s="94"/>
      <c r="EXB228" s="94"/>
      <c r="EXC228" s="94"/>
      <c r="EXD228" s="94"/>
      <c r="EXE228" s="94"/>
      <c r="EXF228" s="94"/>
      <c r="EXG228" s="94"/>
      <c r="EXH228" s="94"/>
      <c r="EXI228" s="94"/>
      <c r="EXJ228" s="94"/>
      <c r="EXK228" s="94"/>
      <c r="EXL228" s="94"/>
      <c r="EXM228" s="94"/>
      <c r="EXN228" s="94"/>
      <c r="EXO228" s="94"/>
      <c r="EXP228" s="94"/>
      <c r="EXQ228" s="94"/>
      <c r="EXR228" s="94"/>
      <c r="EXS228" s="94"/>
      <c r="EXT228" s="94"/>
      <c r="EXU228" s="94"/>
      <c r="EXV228" s="94"/>
      <c r="EXW228" s="94"/>
      <c r="EXX228" s="94"/>
      <c r="EXY228" s="94"/>
      <c r="EXZ228" s="94"/>
      <c r="EYA228" s="94"/>
      <c r="EYB228" s="94"/>
      <c r="EYC228" s="94"/>
      <c r="EYD228" s="94"/>
      <c r="EYE228" s="94"/>
      <c r="EYF228" s="94"/>
      <c r="EYG228" s="94"/>
      <c r="EYH228" s="94"/>
      <c r="EYI228" s="94"/>
      <c r="EYJ228" s="94"/>
      <c r="EYK228" s="94"/>
      <c r="EYL228" s="94"/>
      <c r="EYM228" s="94"/>
      <c r="EYN228" s="94"/>
      <c r="EYO228" s="94"/>
      <c r="EYP228" s="94"/>
      <c r="EYQ228" s="94"/>
      <c r="EYR228" s="94"/>
      <c r="EYS228" s="94"/>
      <c r="EYT228" s="94"/>
      <c r="EYU228" s="94"/>
      <c r="EYV228" s="94"/>
      <c r="EYW228" s="94"/>
      <c r="EYX228" s="94"/>
      <c r="EYY228" s="94"/>
      <c r="EYZ228" s="94"/>
      <c r="EZA228" s="94"/>
      <c r="EZB228" s="94"/>
      <c r="EZC228" s="94"/>
      <c r="EZD228" s="94"/>
      <c r="EZE228" s="94"/>
      <c r="EZF228" s="94"/>
      <c r="EZG228" s="94"/>
      <c r="EZH228" s="94"/>
      <c r="EZI228" s="94"/>
      <c r="EZJ228" s="94"/>
      <c r="EZK228" s="94"/>
      <c r="EZL228" s="94"/>
      <c r="EZM228" s="94"/>
      <c r="EZN228" s="94"/>
      <c r="EZO228" s="94"/>
      <c r="EZP228" s="94"/>
      <c r="EZQ228" s="94"/>
      <c r="EZR228" s="94"/>
      <c r="EZS228" s="94"/>
      <c r="EZT228" s="94"/>
      <c r="EZU228" s="94"/>
      <c r="EZV228" s="94"/>
      <c r="EZW228" s="94"/>
      <c r="EZX228" s="94"/>
      <c r="EZY228" s="94"/>
      <c r="EZZ228" s="94"/>
      <c r="FAA228" s="94"/>
      <c r="FAB228" s="94"/>
      <c r="FAC228" s="94"/>
      <c r="FAD228" s="94"/>
      <c r="FAE228" s="94"/>
      <c r="FAF228" s="94"/>
      <c r="FAG228" s="94"/>
      <c r="FAH228" s="94"/>
      <c r="FAI228" s="94"/>
      <c r="FAJ228" s="94"/>
      <c r="FAK228" s="94"/>
      <c r="FAL228" s="94"/>
      <c r="FAM228" s="94"/>
      <c r="FAN228" s="94"/>
      <c r="FAO228" s="94"/>
      <c r="FAP228" s="94"/>
      <c r="FAQ228" s="94"/>
      <c r="FAR228" s="94"/>
      <c r="FAS228" s="94"/>
      <c r="FAT228" s="94"/>
      <c r="FAU228" s="94"/>
      <c r="FAV228" s="94"/>
      <c r="FAW228" s="94"/>
      <c r="FAX228" s="94"/>
      <c r="FAY228" s="94"/>
      <c r="FAZ228" s="94"/>
      <c r="FBA228" s="94"/>
      <c r="FBB228" s="94"/>
      <c r="FBC228" s="94"/>
      <c r="FBD228" s="94"/>
      <c r="FBE228" s="94"/>
      <c r="FBF228" s="94"/>
      <c r="FBG228" s="94"/>
      <c r="FBH228" s="94"/>
      <c r="FBI228" s="94"/>
      <c r="FBJ228" s="94"/>
      <c r="FBK228" s="94"/>
      <c r="FBL228" s="94"/>
      <c r="FBM228" s="94"/>
      <c r="FBN228" s="94"/>
      <c r="FBO228" s="94"/>
      <c r="FBP228" s="94"/>
      <c r="FBQ228" s="94"/>
      <c r="FBR228" s="94"/>
      <c r="FBS228" s="94"/>
      <c r="FBT228" s="94"/>
      <c r="FBU228" s="94"/>
      <c r="FBV228" s="94"/>
      <c r="FBW228" s="94"/>
      <c r="FBX228" s="94"/>
      <c r="FBY228" s="94"/>
      <c r="FBZ228" s="94"/>
      <c r="FCA228" s="94"/>
      <c r="FCB228" s="94"/>
      <c r="FCC228" s="94"/>
      <c r="FCD228" s="94"/>
      <c r="FCE228" s="94"/>
      <c r="FCF228" s="94"/>
      <c r="FCG228" s="94"/>
      <c r="FCH228" s="94"/>
      <c r="FCI228" s="94"/>
      <c r="FCJ228" s="94"/>
      <c r="FCK228" s="94"/>
      <c r="FCL228" s="94"/>
      <c r="FCM228" s="94"/>
      <c r="FCN228" s="94"/>
      <c r="FCO228" s="94"/>
      <c r="FCP228" s="94"/>
      <c r="FCQ228" s="94"/>
      <c r="FCR228" s="94"/>
      <c r="FCS228" s="94"/>
      <c r="FCT228" s="94"/>
      <c r="FCU228" s="94"/>
      <c r="FCV228" s="94"/>
      <c r="FCW228" s="94"/>
      <c r="FCX228" s="94"/>
      <c r="FCY228" s="94"/>
      <c r="FCZ228" s="94"/>
      <c r="FDA228" s="94"/>
      <c r="FDB228" s="94"/>
      <c r="FDC228" s="94"/>
      <c r="FDD228" s="94"/>
      <c r="FDE228" s="94"/>
      <c r="FDF228" s="94"/>
      <c r="FDG228" s="94"/>
      <c r="FDH228" s="94"/>
      <c r="FDI228" s="94"/>
      <c r="FDJ228" s="94"/>
      <c r="FDK228" s="94"/>
      <c r="FDL228" s="94"/>
      <c r="FDM228" s="94"/>
      <c r="FDN228" s="94"/>
      <c r="FDO228" s="94"/>
      <c r="FDP228" s="94"/>
      <c r="FDQ228" s="94"/>
      <c r="FDR228" s="94"/>
      <c r="FDS228" s="94"/>
      <c r="FDT228" s="94"/>
      <c r="FDU228" s="94"/>
      <c r="FDV228" s="94"/>
      <c r="FDW228" s="94"/>
      <c r="FDX228" s="94"/>
      <c r="FDY228" s="94"/>
      <c r="FDZ228" s="94"/>
      <c r="FEA228" s="94"/>
      <c r="FEB228" s="94"/>
      <c r="FEC228" s="94"/>
      <c r="FED228" s="94"/>
      <c r="FEE228" s="94"/>
      <c r="FEF228" s="94"/>
      <c r="FEG228" s="94"/>
      <c r="FEH228" s="94"/>
      <c r="FEI228" s="94"/>
      <c r="FEJ228" s="94"/>
      <c r="FEK228" s="94"/>
      <c r="FEL228" s="94"/>
      <c r="FEM228" s="94"/>
      <c r="FEN228" s="94"/>
      <c r="FEO228" s="94"/>
      <c r="FEP228" s="94"/>
      <c r="FEQ228" s="94"/>
      <c r="FER228" s="94"/>
      <c r="FES228" s="94"/>
      <c r="FET228" s="94"/>
      <c r="FEU228" s="94"/>
      <c r="FEV228" s="94"/>
      <c r="FEW228" s="94"/>
      <c r="FEX228" s="94"/>
      <c r="FEY228" s="94"/>
      <c r="FEZ228" s="94"/>
      <c r="FFA228" s="94"/>
      <c r="FFB228" s="94"/>
      <c r="FFC228" s="94"/>
      <c r="FFD228" s="94"/>
      <c r="FFE228" s="94"/>
      <c r="FFF228" s="94"/>
      <c r="FFG228" s="94"/>
      <c r="FFH228" s="94"/>
      <c r="FFI228" s="94"/>
      <c r="FFJ228" s="94"/>
      <c r="FFK228" s="94"/>
      <c r="FFL228" s="94"/>
      <c r="FFM228" s="94"/>
      <c r="FFN228" s="94"/>
      <c r="FFO228" s="94"/>
      <c r="FFP228" s="94"/>
      <c r="FFQ228" s="94"/>
      <c r="FFR228" s="94"/>
      <c r="FFS228" s="94"/>
      <c r="FFT228" s="94"/>
      <c r="FFU228" s="94"/>
      <c r="FFV228" s="94"/>
      <c r="FFW228" s="94"/>
      <c r="FFX228" s="94"/>
      <c r="FFY228" s="94"/>
      <c r="FFZ228" s="94"/>
      <c r="FGA228" s="94"/>
      <c r="FGB228" s="94"/>
      <c r="FGC228" s="94"/>
      <c r="FGD228" s="94"/>
      <c r="FGE228" s="94"/>
      <c r="FGF228" s="94"/>
      <c r="FGG228" s="94"/>
      <c r="FGH228" s="94"/>
      <c r="FGI228" s="94"/>
      <c r="FGJ228" s="94"/>
      <c r="FGK228" s="94"/>
      <c r="FGL228" s="94"/>
      <c r="FGM228" s="94"/>
      <c r="FGN228" s="94"/>
      <c r="FGO228" s="94"/>
      <c r="FGP228" s="94"/>
      <c r="FGQ228" s="94"/>
      <c r="FGR228" s="94"/>
      <c r="FGS228" s="94"/>
      <c r="FGT228" s="94"/>
      <c r="FGU228" s="94"/>
      <c r="FGV228" s="94"/>
      <c r="FGW228" s="94"/>
      <c r="FGX228" s="94"/>
      <c r="FGY228" s="94"/>
      <c r="FGZ228" s="94"/>
      <c r="FHA228" s="94"/>
      <c r="FHB228" s="94"/>
      <c r="FHC228" s="94"/>
      <c r="FHD228" s="94"/>
      <c r="FHE228" s="94"/>
      <c r="FHF228" s="94"/>
      <c r="FHG228" s="94"/>
      <c r="FHH228" s="94"/>
      <c r="FHI228" s="94"/>
      <c r="FHJ228" s="94"/>
      <c r="FHK228" s="94"/>
      <c r="FHL228" s="94"/>
      <c r="FHM228" s="94"/>
      <c r="FHN228" s="94"/>
      <c r="FHO228" s="94"/>
      <c r="FHP228" s="94"/>
      <c r="FHQ228" s="94"/>
      <c r="FHR228" s="94"/>
      <c r="FHS228" s="94"/>
      <c r="FHT228" s="94"/>
      <c r="FHU228" s="94"/>
      <c r="FHV228" s="94"/>
      <c r="FHW228" s="94"/>
      <c r="FHX228" s="94"/>
      <c r="FHY228" s="94"/>
      <c r="FHZ228" s="94"/>
      <c r="FIA228" s="94"/>
      <c r="FIB228" s="94"/>
      <c r="FIC228" s="94"/>
      <c r="FID228" s="94"/>
      <c r="FIE228" s="94"/>
      <c r="FIF228" s="94"/>
      <c r="FIG228" s="94"/>
      <c r="FIH228" s="94"/>
      <c r="FII228" s="94"/>
      <c r="FIJ228" s="94"/>
      <c r="FIK228" s="94"/>
      <c r="FIL228" s="94"/>
      <c r="FIM228" s="94"/>
      <c r="FIN228" s="94"/>
      <c r="FIO228" s="94"/>
      <c r="FIP228" s="94"/>
      <c r="FIQ228" s="94"/>
      <c r="FIR228" s="94"/>
      <c r="FIS228" s="94"/>
      <c r="FIT228" s="94"/>
      <c r="FIU228" s="94"/>
      <c r="FIV228" s="94"/>
      <c r="FIW228" s="94"/>
      <c r="FIX228" s="94"/>
      <c r="FIY228" s="94"/>
      <c r="FIZ228" s="94"/>
      <c r="FJA228" s="94"/>
      <c r="FJB228" s="94"/>
      <c r="FJC228" s="94"/>
      <c r="FJD228" s="94"/>
      <c r="FJE228" s="94"/>
      <c r="FJF228" s="94"/>
      <c r="FJG228" s="94"/>
      <c r="FJH228" s="94"/>
      <c r="FJI228" s="94"/>
      <c r="FJJ228" s="94"/>
      <c r="FJK228" s="94"/>
      <c r="FJL228" s="94"/>
      <c r="FJM228" s="94"/>
      <c r="FJN228" s="94"/>
      <c r="FJO228" s="94"/>
      <c r="FJP228" s="94"/>
      <c r="FJQ228" s="94"/>
      <c r="FJR228" s="94"/>
      <c r="FJS228" s="94"/>
      <c r="FJT228" s="94"/>
      <c r="FJU228" s="94"/>
      <c r="FJV228" s="94"/>
      <c r="FJW228" s="94"/>
      <c r="FJX228" s="94"/>
      <c r="FJY228" s="94"/>
      <c r="FJZ228" s="94"/>
      <c r="FKA228" s="94"/>
      <c r="FKB228" s="94"/>
      <c r="FKC228" s="94"/>
      <c r="FKD228" s="94"/>
      <c r="FKE228" s="94"/>
      <c r="FKF228" s="94"/>
      <c r="FKG228" s="94"/>
      <c r="FKH228" s="94"/>
      <c r="FKI228" s="94"/>
      <c r="FKJ228" s="94"/>
      <c r="FKK228" s="94"/>
      <c r="FKL228" s="94"/>
      <c r="FKM228" s="94"/>
      <c r="FKN228" s="94"/>
      <c r="FKO228" s="94"/>
      <c r="FKP228" s="94"/>
      <c r="FKQ228" s="94"/>
      <c r="FKR228" s="94"/>
      <c r="FKS228" s="94"/>
      <c r="FKT228" s="94"/>
      <c r="FKU228" s="94"/>
      <c r="FKV228" s="94"/>
      <c r="FKW228" s="94"/>
      <c r="FKX228" s="94"/>
      <c r="FKY228" s="94"/>
      <c r="FKZ228" s="94"/>
      <c r="FLA228" s="94"/>
      <c r="FLB228" s="94"/>
      <c r="FLC228" s="94"/>
      <c r="FLD228" s="94"/>
      <c r="FLE228" s="94"/>
      <c r="FLF228" s="94"/>
      <c r="FLG228" s="94"/>
      <c r="FLH228" s="94"/>
      <c r="FLI228" s="94"/>
      <c r="FLJ228" s="94"/>
      <c r="FLK228" s="94"/>
      <c r="FLL228" s="94"/>
      <c r="FLM228" s="94"/>
      <c r="FLN228" s="94"/>
      <c r="FLO228" s="94"/>
      <c r="FLP228" s="94"/>
      <c r="FLQ228" s="94"/>
      <c r="FLR228" s="94"/>
      <c r="FLS228" s="94"/>
      <c r="FLT228" s="94"/>
      <c r="FLU228" s="94"/>
      <c r="FLV228" s="94"/>
      <c r="FLW228" s="94"/>
      <c r="FLX228" s="94"/>
      <c r="FLY228" s="94"/>
      <c r="FLZ228" s="94"/>
      <c r="FMA228" s="94"/>
      <c r="FMB228" s="94"/>
      <c r="FMC228" s="94"/>
      <c r="FMD228" s="94"/>
      <c r="FME228" s="94"/>
      <c r="FMF228" s="94"/>
      <c r="FMG228" s="94"/>
      <c r="FMH228" s="94"/>
      <c r="FMI228" s="94"/>
      <c r="FMJ228" s="94"/>
      <c r="FMK228" s="94"/>
      <c r="FML228" s="94"/>
      <c r="FMM228" s="94"/>
      <c r="FMN228" s="94"/>
      <c r="FMO228" s="94"/>
      <c r="FMP228" s="94"/>
      <c r="FMQ228" s="94"/>
      <c r="FMR228" s="94"/>
      <c r="FMS228" s="94"/>
      <c r="FMT228" s="94"/>
      <c r="FMU228" s="94"/>
      <c r="FMV228" s="94"/>
      <c r="FMW228" s="94"/>
      <c r="FMX228" s="94"/>
      <c r="FMY228" s="94"/>
      <c r="FMZ228" s="94"/>
      <c r="FNA228" s="94"/>
      <c r="FNB228" s="94"/>
      <c r="FNC228" s="94"/>
      <c r="FND228" s="94"/>
      <c r="FNE228" s="94"/>
      <c r="FNF228" s="94"/>
      <c r="FNG228" s="94"/>
      <c r="FNH228" s="94"/>
      <c r="FNI228" s="94"/>
      <c r="FNJ228" s="94"/>
      <c r="FNK228" s="94"/>
      <c r="FNL228" s="94"/>
      <c r="FNM228" s="94"/>
      <c r="FNN228" s="94"/>
      <c r="FNO228" s="94"/>
      <c r="FNP228" s="94"/>
      <c r="FNQ228" s="94"/>
      <c r="FNR228" s="94"/>
      <c r="FNS228" s="94"/>
      <c r="FNT228" s="94"/>
      <c r="FNU228" s="94"/>
      <c r="FNV228" s="94"/>
      <c r="FNW228" s="94"/>
      <c r="FNX228" s="94"/>
      <c r="FNY228" s="94"/>
      <c r="FNZ228" s="94"/>
      <c r="FOA228" s="94"/>
      <c r="FOB228" s="94"/>
      <c r="FOC228" s="94"/>
      <c r="FOD228" s="94"/>
      <c r="FOE228" s="94"/>
      <c r="FOF228" s="94"/>
      <c r="FOG228" s="94"/>
      <c r="FOH228" s="94"/>
      <c r="FOI228" s="94"/>
      <c r="FOJ228" s="94"/>
      <c r="FOK228" s="94"/>
      <c r="FOL228" s="94"/>
      <c r="FOM228" s="94"/>
      <c r="FON228" s="94"/>
      <c r="FOO228" s="94"/>
      <c r="FOP228" s="94"/>
      <c r="FOQ228" s="94"/>
      <c r="FOR228" s="94"/>
      <c r="FOS228" s="94"/>
      <c r="FOT228" s="94"/>
      <c r="FOU228" s="94"/>
      <c r="FOV228" s="94"/>
      <c r="FOW228" s="94"/>
      <c r="FOX228" s="94"/>
      <c r="FOY228" s="94"/>
      <c r="FOZ228" s="94"/>
      <c r="FPA228" s="94"/>
      <c r="FPB228" s="94"/>
      <c r="FPC228" s="94"/>
      <c r="FPD228" s="94"/>
      <c r="FPE228" s="94"/>
      <c r="FPF228" s="94"/>
      <c r="FPG228" s="94"/>
      <c r="FPH228" s="94"/>
      <c r="FPI228" s="94"/>
      <c r="FPJ228" s="94"/>
      <c r="FPK228" s="94"/>
      <c r="FPL228" s="94"/>
      <c r="FPM228" s="94"/>
      <c r="FPN228" s="94"/>
      <c r="FPO228" s="94"/>
      <c r="FPP228" s="94"/>
      <c r="FPQ228" s="94"/>
      <c r="FPR228" s="94"/>
      <c r="FPS228" s="94"/>
      <c r="FPT228" s="94"/>
      <c r="FPU228" s="94"/>
      <c r="FPV228" s="94"/>
      <c r="FPW228" s="94"/>
      <c r="FPX228" s="94"/>
      <c r="FPY228" s="94"/>
      <c r="FPZ228" s="94"/>
      <c r="FQA228" s="94"/>
      <c r="FQB228" s="94"/>
      <c r="FQC228" s="94"/>
      <c r="FQD228" s="94"/>
      <c r="FQE228" s="94"/>
      <c r="FQF228" s="94"/>
      <c r="FQG228" s="94"/>
      <c r="FQH228" s="94"/>
      <c r="FQI228" s="94"/>
      <c r="FQJ228" s="94"/>
      <c r="FQK228" s="94"/>
      <c r="FQL228" s="94"/>
      <c r="FQM228" s="94"/>
      <c r="FQN228" s="94"/>
      <c r="FQO228" s="94"/>
      <c r="FQP228" s="94"/>
      <c r="FQQ228" s="94"/>
      <c r="FQR228" s="94"/>
      <c r="FQS228" s="94"/>
      <c r="FQT228" s="94"/>
      <c r="FQU228" s="94"/>
      <c r="FQV228" s="94"/>
      <c r="FQW228" s="94"/>
      <c r="FQX228" s="94"/>
      <c r="FQY228" s="94"/>
      <c r="FQZ228" s="94"/>
      <c r="FRA228" s="94"/>
      <c r="FRB228" s="94"/>
      <c r="FRC228" s="94"/>
      <c r="FRD228" s="94"/>
      <c r="FRE228" s="94"/>
      <c r="FRF228" s="94"/>
      <c r="FRG228" s="94"/>
      <c r="FRH228" s="94"/>
      <c r="FRI228" s="94"/>
      <c r="FRJ228" s="94"/>
      <c r="FRK228" s="94"/>
      <c r="FRL228" s="94"/>
      <c r="FRM228" s="94"/>
      <c r="FRN228" s="94"/>
      <c r="FRO228" s="94"/>
      <c r="FRP228" s="94"/>
      <c r="FRQ228" s="94"/>
      <c r="FRR228" s="94"/>
      <c r="FRS228" s="94"/>
      <c r="FRT228" s="94"/>
      <c r="FRU228" s="94"/>
      <c r="FRV228" s="94"/>
      <c r="FRW228" s="94"/>
      <c r="FRX228" s="94"/>
      <c r="FRY228" s="94"/>
      <c r="FRZ228" s="94"/>
      <c r="FSA228" s="94"/>
      <c r="FSB228" s="94"/>
      <c r="FSC228" s="94"/>
      <c r="FSD228" s="94"/>
      <c r="FSE228" s="94"/>
      <c r="FSF228" s="94"/>
      <c r="FSG228" s="94"/>
      <c r="FSH228" s="94"/>
      <c r="FSI228" s="94"/>
      <c r="FSJ228" s="94"/>
      <c r="FSK228" s="94"/>
      <c r="FSL228" s="94"/>
      <c r="FSM228" s="94"/>
      <c r="FSN228" s="94"/>
      <c r="FSO228" s="94"/>
      <c r="FSP228" s="94"/>
      <c r="FSQ228" s="94"/>
      <c r="FSR228" s="94"/>
      <c r="FSS228" s="94"/>
      <c r="FST228" s="94"/>
      <c r="FSU228" s="94"/>
      <c r="FSV228" s="94"/>
      <c r="FSW228" s="94"/>
      <c r="FSX228" s="94"/>
      <c r="FSY228" s="94"/>
      <c r="FSZ228" s="94"/>
      <c r="FTA228" s="94"/>
      <c r="FTB228" s="94"/>
      <c r="FTC228" s="94"/>
      <c r="FTD228" s="94"/>
      <c r="FTE228" s="94"/>
      <c r="FTF228" s="94"/>
      <c r="FTG228" s="94"/>
      <c r="FTH228" s="94"/>
      <c r="FTI228" s="94"/>
      <c r="FTJ228" s="94"/>
      <c r="FTK228" s="94"/>
      <c r="FTL228" s="94"/>
      <c r="FTM228" s="94"/>
      <c r="FTN228" s="94"/>
      <c r="FTO228" s="94"/>
      <c r="FTP228" s="94"/>
      <c r="FTQ228" s="94"/>
      <c r="FTR228" s="94"/>
      <c r="FTS228" s="94"/>
      <c r="FTT228" s="94"/>
      <c r="FTU228" s="94"/>
      <c r="FTV228" s="94"/>
      <c r="FTW228" s="94"/>
      <c r="FTX228" s="94"/>
      <c r="FTY228" s="94"/>
      <c r="FTZ228" s="94"/>
      <c r="FUA228" s="94"/>
      <c r="FUB228" s="94"/>
      <c r="FUC228" s="94"/>
      <c r="FUD228" s="94"/>
      <c r="FUE228" s="94"/>
      <c r="FUF228" s="94"/>
      <c r="FUG228" s="94"/>
      <c r="FUH228" s="94"/>
      <c r="FUI228" s="94"/>
      <c r="FUJ228" s="94"/>
      <c r="FUK228" s="94"/>
      <c r="FUL228" s="94"/>
      <c r="FUM228" s="94"/>
      <c r="FUN228" s="94"/>
      <c r="FUO228" s="94"/>
      <c r="FUP228" s="94"/>
      <c r="FUQ228" s="94"/>
      <c r="FUR228" s="94"/>
      <c r="FUS228" s="94"/>
      <c r="FUT228" s="94"/>
      <c r="FUU228" s="94"/>
      <c r="FUV228" s="94"/>
      <c r="FUW228" s="94"/>
      <c r="FUX228" s="94"/>
      <c r="FUY228" s="94"/>
      <c r="FUZ228" s="94"/>
      <c r="FVA228" s="94"/>
      <c r="FVB228" s="94"/>
      <c r="FVC228" s="94"/>
      <c r="FVD228" s="94"/>
      <c r="FVE228" s="94"/>
      <c r="FVF228" s="94"/>
      <c r="FVG228" s="94"/>
      <c r="FVH228" s="94"/>
      <c r="FVI228" s="94"/>
      <c r="FVJ228" s="94"/>
      <c r="FVK228" s="94"/>
      <c r="FVL228" s="94"/>
      <c r="FVM228" s="94"/>
      <c r="FVN228" s="94"/>
      <c r="FVO228" s="94"/>
      <c r="FVP228" s="94"/>
      <c r="FVQ228" s="94"/>
      <c r="FVR228" s="94"/>
      <c r="FVS228" s="94"/>
      <c r="FVT228" s="94"/>
      <c r="FVU228" s="94"/>
      <c r="FVV228" s="94"/>
      <c r="FVW228" s="94"/>
      <c r="FVX228" s="94"/>
      <c r="FVY228" s="94"/>
      <c r="FVZ228" s="94"/>
      <c r="FWA228" s="94"/>
      <c r="FWB228" s="94"/>
      <c r="FWC228" s="94"/>
      <c r="FWD228" s="94"/>
      <c r="FWE228" s="94"/>
      <c r="FWF228" s="94"/>
      <c r="FWG228" s="94"/>
      <c r="FWH228" s="94"/>
      <c r="FWI228" s="94"/>
      <c r="FWJ228" s="94"/>
      <c r="FWK228" s="94"/>
      <c r="FWL228" s="94"/>
      <c r="FWM228" s="94"/>
      <c r="FWN228" s="94"/>
      <c r="FWO228" s="94"/>
      <c r="FWP228" s="94"/>
      <c r="FWQ228" s="94"/>
      <c r="FWR228" s="94"/>
      <c r="FWS228" s="94"/>
      <c r="FWT228" s="94"/>
      <c r="FWU228" s="94"/>
      <c r="FWV228" s="94"/>
      <c r="FWW228" s="94"/>
      <c r="FWX228" s="94"/>
      <c r="FWY228" s="94"/>
      <c r="FWZ228" s="94"/>
      <c r="FXA228" s="94"/>
      <c r="FXB228" s="94"/>
      <c r="FXC228" s="94"/>
      <c r="FXD228" s="94"/>
      <c r="FXE228" s="94"/>
      <c r="FXF228" s="94"/>
      <c r="FXG228" s="94"/>
      <c r="FXH228" s="94"/>
      <c r="FXI228" s="94"/>
      <c r="FXJ228" s="94"/>
      <c r="FXK228" s="94"/>
      <c r="FXL228" s="94"/>
      <c r="FXM228" s="94"/>
      <c r="FXN228" s="94"/>
      <c r="FXO228" s="94"/>
      <c r="FXP228" s="94"/>
      <c r="FXQ228" s="94"/>
      <c r="FXR228" s="94"/>
      <c r="FXS228" s="94"/>
      <c r="FXT228" s="94"/>
      <c r="FXU228" s="94"/>
      <c r="FXV228" s="94"/>
      <c r="FXW228" s="94"/>
      <c r="FXX228" s="94"/>
      <c r="FXY228" s="94"/>
      <c r="FXZ228" s="94"/>
      <c r="FYA228" s="94"/>
      <c r="FYB228" s="94"/>
      <c r="FYC228" s="94"/>
      <c r="FYD228" s="94"/>
      <c r="FYE228" s="94"/>
      <c r="FYF228" s="94"/>
      <c r="FYG228" s="94"/>
      <c r="FYH228" s="94"/>
      <c r="FYI228" s="94"/>
      <c r="FYJ228" s="94"/>
      <c r="FYK228" s="94"/>
      <c r="FYL228" s="94"/>
      <c r="FYM228" s="94"/>
      <c r="FYN228" s="94"/>
      <c r="FYO228" s="94"/>
      <c r="FYP228" s="94"/>
      <c r="FYQ228" s="94"/>
      <c r="FYR228" s="94"/>
      <c r="FYS228" s="94"/>
      <c r="FYT228" s="94"/>
      <c r="FYU228" s="94"/>
      <c r="FYV228" s="94"/>
      <c r="FYW228" s="94"/>
      <c r="FYX228" s="94"/>
      <c r="FYY228" s="94"/>
      <c r="FYZ228" s="94"/>
      <c r="FZA228" s="94"/>
      <c r="FZB228" s="94"/>
      <c r="FZC228" s="94"/>
      <c r="FZD228" s="94"/>
      <c r="FZE228" s="94"/>
      <c r="FZF228" s="94"/>
      <c r="FZG228" s="94"/>
      <c r="FZH228" s="94"/>
      <c r="FZI228" s="94"/>
      <c r="FZJ228" s="94"/>
      <c r="FZK228" s="94"/>
      <c r="FZL228" s="94"/>
      <c r="FZM228" s="94"/>
      <c r="FZN228" s="94"/>
      <c r="FZO228" s="94"/>
      <c r="FZP228" s="94"/>
      <c r="FZQ228" s="94"/>
      <c r="FZR228" s="94"/>
      <c r="FZS228" s="94"/>
      <c r="FZT228" s="94"/>
      <c r="FZU228" s="94"/>
      <c r="FZV228" s="94"/>
      <c r="FZW228" s="94"/>
      <c r="FZX228" s="94"/>
      <c r="FZY228" s="94"/>
      <c r="FZZ228" s="94"/>
      <c r="GAA228" s="94"/>
      <c r="GAB228" s="94"/>
      <c r="GAC228" s="94"/>
      <c r="GAD228" s="94"/>
      <c r="GAE228" s="94"/>
      <c r="GAF228" s="94"/>
      <c r="GAG228" s="94"/>
      <c r="GAH228" s="94"/>
      <c r="GAI228" s="94"/>
      <c r="GAJ228" s="94"/>
      <c r="GAK228" s="94"/>
      <c r="GAL228" s="94"/>
      <c r="GAM228" s="94"/>
      <c r="GAN228" s="94"/>
      <c r="GAO228" s="94"/>
      <c r="GAP228" s="94"/>
      <c r="GAQ228" s="94"/>
      <c r="GAR228" s="94"/>
      <c r="GAS228" s="94"/>
      <c r="GAT228" s="94"/>
      <c r="GAU228" s="94"/>
      <c r="GAV228" s="94"/>
      <c r="GAW228" s="94"/>
      <c r="GAX228" s="94"/>
      <c r="GAY228" s="94"/>
      <c r="GAZ228" s="94"/>
      <c r="GBA228" s="94"/>
      <c r="GBB228" s="94"/>
      <c r="GBC228" s="94"/>
      <c r="GBD228" s="94"/>
      <c r="GBE228" s="94"/>
      <c r="GBF228" s="94"/>
      <c r="GBG228" s="94"/>
      <c r="GBH228" s="94"/>
      <c r="GBI228" s="94"/>
      <c r="GBJ228" s="94"/>
      <c r="GBK228" s="94"/>
      <c r="GBL228" s="94"/>
      <c r="GBM228" s="94"/>
      <c r="GBN228" s="94"/>
      <c r="GBO228" s="94"/>
      <c r="GBP228" s="94"/>
      <c r="GBQ228" s="94"/>
      <c r="GBR228" s="94"/>
      <c r="GBS228" s="94"/>
      <c r="GBT228" s="94"/>
      <c r="GBU228" s="94"/>
      <c r="GBV228" s="94"/>
      <c r="GBW228" s="94"/>
      <c r="GBX228" s="94"/>
      <c r="GBY228" s="94"/>
      <c r="GBZ228" s="94"/>
      <c r="GCA228" s="94"/>
      <c r="GCB228" s="94"/>
      <c r="GCC228" s="94"/>
      <c r="GCD228" s="94"/>
      <c r="GCE228" s="94"/>
      <c r="GCF228" s="94"/>
      <c r="GCG228" s="94"/>
      <c r="GCH228" s="94"/>
      <c r="GCI228" s="94"/>
      <c r="GCJ228" s="94"/>
      <c r="GCK228" s="94"/>
      <c r="GCL228" s="94"/>
      <c r="GCM228" s="94"/>
      <c r="GCN228" s="94"/>
      <c r="GCO228" s="94"/>
      <c r="GCP228" s="94"/>
      <c r="GCQ228" s="94"/>
      <c r="GCR228" s="94"/>
      <c r="GCS228" s="94"/>
      <c r="GCT228" s="94"/>
      <c r="GCU228" s="94"/>
      <c r="GCV228" s="94"/>
      <c r="GCW228" s="94"/>
      <c r="GCX228" s="94"/>
      <c r="GCY228" s="94"/>
      <c r="GCZ228" s="94"/>
      <c r="GDA228" s="94"/>
      <c r="GDB228" s="94"/>
      <c r="GDC228" s="94"/>
      <c r="GDD228" s="94"/>
      <c r="GDE228" s="94"/>
      <c r="GDF228" s="94"/>
      <c r="GDG228" s="94"/>
      <c r="GDH228" s="94"/>
      <c r="GDI228" s="94"/>
      <c r="GDJ228" s="94"/>
      <c r="GDK228" s="94"/>
      <c r="GDL228" s="94"/>
      <c r="GDM228" s="94"/>
      <c r="GDN228" s="94"/>
      <c r="GDO228" s="94"/>
      <c r="GDP228" s="94"/>
      <c r="GDQ228" s="94"/>
      <c r="GDR228" s="94"/>
      <c r="GDS228" s="94"/>
      <c r="GDT228" s="94"/>
      <c r="GDU228" s="94"/>
      <c r="GDV228" s="94"/>
      <c r="GDW228" s="94"/>
      <c r="GDX228" s="94"/>
      <c r="GDY228" s="94"/>
      <c r="GDZ228" s="94"/>
      <c r="GEA228" s="94"/>
      <c r="GEB228" s="94"/>
      <c r="GEC228" s="94"/>
      <c r="GED228" s="94"/>
      <c r="GEE228" s="94"/>
      <c r="GEF228" s="94"/>
      <c r="GEG228" s="94"/>
      <c r="GEH228" s="94"/>
      <c r="GEI228" s="94"/>
      <c r="GEJ228" s="94"/>
      <c r="GEK228" s="94"/>
      <c r="GEL228" s="94"/>
      <c r="GEM228" s="94"/>
      <c r="GEN228" s="94"/>
      <c r="GEO228" s="94"/>
      <c r="GEP228" s="94"/>
      <c r="GEQ228" s="94"/>
      <c r="GER228" s="94"/>
      <c r="GES228" s="94"/>
      <c r="GET228" s="94"/>
      <c r="GEU228" s="94"/>
      <c r="GEV228" s="94"/>
      <c r="GEW228" s="94"/>
      <c r="GEX228" s="94"/>
      <c r="GEY228" s="94"/>
      <c r="GEZ228" s="94"/>
      <c r="GFA228" s="94"/>
      <c r="GFB228" s="94"/>
      <c r="GFC228" s="94"/>
      <c r="GFD228" s="94"/>
      <c r="GFE228" s="94"/>
      <c r="GFF228" s="94"/>
      <c r="GFG228" s="94"/>
      <c r="GFH228" s="94"/>
      <c r="GFI228" s="94"/>
      <c r="GFJ228" s="94"/>
      <c r="GFK228" s="94"/>
      <c r="GFL228" s="94"/>
      <c r="GFM228" s="94"/>
      <c r="GFN228" s="94"/>
      <c r="GFO228" s="94"/>
      <c r="GFP228" s="94"/>
      <c r="GFQ228" s="94"/>
      <c r="GFR228" s="94"/>
      <c r="GFS228" s="94"/>
      <c r="GFT228" s="94"/>
      <c r="GFU228" s="94"/>
      <c r="GFV228" s="94"/>
      <c r="GFW228" s="94"/>
      <c r="GFX228" s="94"/>
      <c r="GFY228" s="94"/>
      <c r="GFZ228" s="94"/>
      <c r="GGA228" s="94"/>
      <c r="GGB228" s="94"/>
      <c r="GGC228" s="94"/>
      <c r="GGD228" s="94"/>
      <c r="GGE228" s="94"/>
      <c r="GGF228" s="94"/>
      <c r="GGG228" s="94"/>
      <c r="GGH228" s="94"/>
      <c r="GGI228" s="94"/>
      <c r="GGJ228" s="94"/>
      <c r="GGK228" s="94"/>
      <c r="GGL228" s="94"/>
      <c r="GGM228" s="94"/>
      <c r="GGN228" s="94"/>
      <c r="GGO228" s="94"/>
      <c r="GGP228" s="94"/>
      <c r="GGQ228" s="94"/>
      <c r="GGR228" s="94"/>
      <c r="GGS228" s="94"/>
      <c r="GGT228" s="94"/>
      <c r="GGU228" s="94"/>
      <c r="GGV228" s="94"/>
      <c r="GGW228" s="94"/>
      <c r="GGX228" s="94"/>
      <c r="GGY228" s="94"/>
      <c r="GGZ228" s="94"/>
      <c r="GHA228" s="94"/>
      <c r="GHB228" s="94"/>
      <c r="GHC228" s="94"/>
      <c r="GHD228" s="94"/>
      <c r="GHE228" s="94"/>
      <c r="GHF228" s="94"/>
      <c r="GHG228" s="94"/>
      <c r="GHH228" s="94"/>
      <c r="GHI228" s="94"/>
      <c r="GHJ228" s="94"/>
      <c r="GHK228" s="94"/>
      <c r="GHL228" s="94"/>
      <c r="GHM228" s="94"/>
      <c r="GHN228" s="94"/>
      <c r="GHO228" s="94"/>
      <c r="GHP228" s="94"/>
      <c r="GHQ228" s="94"/>
      <c r="GHR228" s="94"/>
      <c r="GHS228" s="94"/>
      <c r="GHT228" s="94"/>
      <c r="GHU228" s="94"/>
      <c r="GHV228" s="94"/>
      <c r="GHW228" s="94"/>
      <c r="GHX228" s="94"/>
      <c r="GHY228" s="94"/>
      <c r="GHZ228" s="94"/>
      <c r="GIA228" s="94"/>
      <c r="GIB228" s="94"/>
      <c r="GIC228" s="94"/>
      <c r="GID228" s="94"/>
      <c r="GIE228" s="94"/>
      <c r="GIF228" s="94"/>
      <c r="GIG228" s="94"/>
      <c r="GIH228" s="94"/>
      <c r="GII228" s="94"/>
      <c r="GIJ228" s="94"/>
      <c r="GIK228" s="94"/>
      <c r="GIL228" s="94"/>
      <c r="GIM228" s="94"/>
      <c r="GIN228" s="94"/>
      <c r="GIO228" s="94"/>
      <c r="GIP228" s="94"/>
      <c r="GIQ228" s="94"/>
      <c r="GIR228" s="94"/>
      <c r="GIS228" s="94"/>
      <c r="GIT228" s="94"/>
      <c r="GIU228" s="94"/>
      <c r="GIV228" s="94"/>
      <c r="GIW228" s="94"/>
      <c r="GIX228" s="94"/>
      <c r="GIY228" s="94"/>
      <c r="GIZ228" s="94"/>
      <c r="GJA228" s="94"/>
      <c r="GJB228" s="94"/>
      <c r="GJC228" s="94"/>
      <c r="GJD228" s="94"/>
      <c r="GJE228" s="94"/>
      <c r="GJF228" s="94"/>
      <c r="GJG228" s="94"/>
      <c r="GJH228" s="94"/>
      <c r="GJI228" s="94"/>
      <c r="GJJ228" s="94"/>
      <c r="GJK228" s="94"/>
      <c r="GJL228" s="94"/>
      <c r="GJM228" s="94"/>
      <c r="GJN228" s="94"/>
      <c r="GJO228" s="94"/>
      <c r="GJP228" s="94"/>
      <c r="GJQ228" s="94"/>
      <c r="GJR228" s="94"/>
      <c r="GJS228" s="94"/>
      <c r="GJT228" s="94"/>
      <c r="GJU228" s="94"/>
      <c r="GJV228" s="94"/>
      <c r="GJW228" s="94"/>
      <c r="GJX228" s="94"/>
      <c r="GJY228" s="94"/>
      <c r="GJZ228" s="94"/>
      <c r="GKA228" s="94"/>
      <c r="GKB228" s="94"/>
      <c r="GKC228" s="94"/>
      <c r="GKD228" s="94"/>
      <c r="GKE228" s="94"/>
      <c r="GKF228" s="94"/>
      <c r="GKG228" s="94"/>
      <c r="GKH228" s="94"/>
      <c r="GKI228" s="94"/>
      <c r="GKJ228" s="94"/>
      <c r="GKK228" s="94"/>
      <c r="GKL228" s="94"/>
      <c r="GKM228" s="94"/>
      <c r="GKN228" s="94"/>
      <c r="GKO228" s="94"/>
      <c r="GKP228" s="94"/>
      <c r="GKQ228" s="94"/>
      <c r="GKR228" s="94"/>
      <c r="GKS228" s="94"/>
      <c r="GKT228" s="94"/>
      <c r="GKU228" s="94"/>
      <c r="GKV228" s="94"/>
      <c r="GKW228" s="94"/>
      <c r="GKX228" s="94"/>
      <c r="GKY228" s="94"/>
      <c r="GKZ228" s="94"/>
      <c r="GLA228" s="94"/>
      <c r="GLB228" s="94"/>
      <c r="GLC228" s="94"/>
      <c r="GLD228" s="94"/>
      <c r="GLE228" s="94"/>
      <c r="GLF228" s="94"/>
      <c r="GLG228" s="94"/>
      <c r="GLH228" s="94"/>
      <c r="GLI228" s="94"/>
      <c r="GLJ228" s="94"/>
      <c r="GLK228" s="94"/>
      <c r="GLL228" s="94"/>
      <c r="GLM228" s="94"/>
      <c r="GLN228" s="94"/>
      <c r="GLO228" s="94"/>
      <c r="GLP228" s="94"/>
      <c r="GLQ228" s="94"/>
      <c r="GLR228" s="94"/>
      <c r="GLS228" s="94"/>
      <c r="GLT228" s="94"/>
      <c r="GLU228" s="94"/>
      <c r="GLV228" s="94"/>
      <c r="GLW228" s="94"/>
      <c r="GLX228" s="94"/>
      <c r="GLY228" s="94"/>
      <c r="GLZ228" s="94"/>
      <c r="GMA228" s="94"/>
      <c r="GMB228" s="94"/>
      <c r="GMC228" s="94"/>
      <c r="GMD228" s="94"/>
      <c r="GME228" s="94"/>
      <c r="GMF228" s="94"/>
      <c r="GMG228" s="94"/>
      <c r="GMH228" s="94"/>
      <c r="GMI228" s="94"/>
      <c r="GMJ228" s="94"/>
      <c r="GMK228" s="94"/>
      <c r="GML228" s="94"/>
      <c r="GMM228" s="94"/>
      <c r="GMN228" s="94"/>
      <c r="GMO228" s="94"/>
      <c r="GMP228" s="94"/>
      <c r="GMQ228" s="94"/>
      <c r="GMR228" s="94"/>
      <c r="GMS228" s="94"/>
      <c r="GMT228" s="94"/>
      <c r="GMU228" s="94"/>
      <c r="GMV228" s="94"/>
      <c r="GMW228" s="94"/>
      <c r="GMX228" s="94"/>
      <c r="GMY228" s="94"/>
      <c r="GMZ228" s="94"/>
      <c r="GNA228" s="94"/>
      <c r="GNB228" s="94"/>
      <c r="GNC228" s="94"/>
      <c r="GND228" s="94"/>
      <c r="GNE228" s="94"/>
      <c r="GNF228" s="94"/>
      <c r="GNG228" s="94"/>
      <c r="GNH228" s="94"/>
      <c r="GNI228" s="94"/>
      <c r="GNJ228" s="94"/>
      <c r="GNK228" s="94"/>
      <c r="GNL228" s="94"/>
      <c r="GNM228" s="94"/>
      <c r="GNN228" s="94"/>
      <c r="GNO228" s="94"/>
      <c r="GNP228" s="94"/>
      <c r="GNQ228" s="94"/>
      <c r="GNR228" s="94"/>
      <c r="GNS228" s="94"/>
      <c r="GNT228" s="94"/>
      <c r="GNU228" s="94"/>
      <c r="GNV228" s="94"/>
      <c r="GNW228" s="94"/>
      <c r="GNX228" s="94"/>
      <c r="GNY228" s="94"/>
      <c r="GNZ228" s="94"/>
      <c r="GOA228" s="94"/>
      <c r="GOB228" s="94"/>
      <c r="GOC228" s="94"/>
      <c r="GOD228" s="94"/>
      <c r="GOE228" s="94"/>
      <c r="GOF228" s="94"/>
      <c r="GOG228" s="94"/>
      <c r="GOH228" s="94"/>
      <c r="GOI228" s="94"/>
      <c r="GOJ228" s="94"/>
      <c r="GOK228" s="94"/>
      <c r="GOL228" s="94"/>
      <c r="GOM228" s="94"/>
      <c r="GON228" s="94"/>
      <c r="GOO228" s="94"/>
      <c r="GOP228" s="94"/>
      <c r="GOQ228" s="94"/>
      <c r="GOR228" s="94"/>
      <c r="GOS228" s="94"/>
      <c r="GOT228" s="94"/>
      <c r="GOU228" s="94"/>
      <c r="GOV228" s="94"/>
      <c r="GOW228" s="94"/>
      <c r="GOX228" s="94"/>
      <c r="GOY228" s="94"/>
      <c r="GOZ228" s="94"/>
      <c r="GPA228" s="94"/>
      <c r="GPB228" s="94"/>
      <c r="GPC228" s="94"/>
      <c r="GPD228" s="94"/>
      <c r="GPE228" s="94"/>
      <c r="GPF228" s="94"/>
      <c r="GPG228" s="94"/>
      <c r="GPH228" s="94"/>
      <c r="GPI228" s="94"/>
      <c r="GPJ228" s="94"/>
      <c r="GPK228" s="94"/>
      <c r="GPL228" s="94"/>
      <c r="GPM228" s="94"/>
      <c r="GPN228" s="94"/>
      <c r="GPO228" s="94"/>
      <c r="GPP228" s="94"/>
      <c r="GPQ228" s="94"/>
      <c r="GPR228" s="94"/>
      <c r="GPS228" s="94"/>
      <c r="GPT228" s="94"/>
      <c r="GPU228" s="94"/>
      <c r="GPV228" s="94"/>
      <c r="GPW228" s="94"/>
      <c r="GPX228" s="94"/>
      <c r="GPY228" s="94"/>
      <c r="GPZ228" s="94"/>
      <c r="GQA228" s="94"/>
      <c r="GQB228" s="94"/>
      <c r="GQC228" s="94"/>
      <c r="GQD228" s="94"/>
      <c r="GQE228" s="94"/>
      <c r="GQF228" s="94"/>
      <c r="GQG228" s="94"/>
      <c r="GQH228" s="94"/>
      <c r="GQI228" s="94"/>
      <c r="GQJ228" s="94"/>
      <c r="GQK228" s="94"/>
      <c r="GQL228" s="94"/>
      <c r="GQM228" s="94"/>
      <c r="GQN228" s="94"/>
      <c r="GQO228" s="94"/>
      <c r="GQP228" s="94"/>
      <c r="GQQ228" s="94"/>
      <c r="GQR228" s="94"/>
      <c r="GQS228" s="94"/>
      <c r="GQT228" s="94"/>
      <c r="GQU228" s="94"/>
      <c r="GQV228" s="94"/>
      <c r="GQW228" s="94"/>
      <c r="GQX228" s="94"/>
      <c r="GQY228" s="94"/>
      <c r="GQZ228" s="94"/>
      <c r="GRA228" s="94"/>
      <c r="GRB228" s="94"/>
      <c r="GRC228" s="94"/>
      <c r="GRD228" s="94"/>
      <c r="GRE228" s="94"/>
      <c r="GRF228" s="94"/>
      <c r="GRG228" s="94"/>
      <c r="GRH228" s="94"/>
      <c r="GRI228" s="94"/>
      <c r="GRJ228" s="94"/>
      <c r="GRK228" s="94"/>
      <c r="GRL228" s="94"/>
      <c r="GRM228" s="94"/>
      <c r="GRN228" s="94"/>
      <c r="GRO228" s="94"/>
      <c r="GRP228" s="94"/>
      <c r="GRQ228" s="94"/>
      <c r="GRR228" s="94"/>
      <c r="GRS228" s="94"/>
      <c r="GRT228" s="94"/>
      <c r="GRU228" s="94"/>
      <c r="GRV228" s="94"/>
      <c r="GRW228" s="94"/>
      <c r="GRX228" s="94"/>
      <c r="GRY228" s="94"/>
      <c r="GRZ228" s="94"/>
      <c r="GSA228" s="94"/>
      <c r="GSB228" s="94"/>
      <c r="GSC228" s="94"/>
      <c r="GSD228" s="94"/>
      <c r="GSE228" s="94"/>
      <c r="GSF228" s="94"/>
      <c r="GSG228" s="94"/>
      <c r="GSH228" s="94"/>
      <c r="GSI228" s="94"/>
      <c r="GSJ228" s="94"/>
      <c r="GSK228" s="94"/>
      <c r="GSL228" s="94"/>
      <c r="GSM228" s="94"/>
      <c r="GSN228" s="94"/>
      <c r="GSO228" s="94"/>
      <c r="GSP228" s="94"/>
      <c r="GSQ228" s="94"/>
      <c r="GSR228" s="94"/>
      <c r="GSS228" s="94"/>
      <c r="GST228" s="94"/>
      <c r="GSU228" s="94"/>
      <c r="GSV228" s="94"/>
      <c r="GSW228" s="94"/>
      <c r="GSX228" s="94"/>
      <c r="GSY228" s="94"/>
      <c r="GSZ228" s="94"/>
      <c r="GTA228" s="94"/>
      <c r="GTB228" s="94"/>
      <c r="GTC228" s="94"/>
      <c r="GTD228" s="94"/>
      <c r="GTE228" s="94"/>
      <c r="GTF228" s="94"/>
      <c r="GTG228" s="94"/>
      <c r="GTH228" s="94"/>
      <c r="GTI228" s="94"/>
      <c r="GTJ228" s="94"/>
      <c r="GTK228" s="94"/>
      <c r="GTL228" s="94"/>
      <c r="GTM228" s="94"/>
      <c r="GTN228" s="94"/>
      <c r="GTO228" s="94"/>
      <c r="GTP228" s="94"/>
      <c r="GTQ228" s="94"/>
      <c r="GTR228" s="94"/>
      <c r="GTS228" s="94"/>
      <c r="GTT228" s="94"/>
      <c r="GTU228" s="94"/>
      <c r="GTV228" s="94"/>
      <c r="GTW228" s="94"/>
      <c r="GTX228" s="94"/>
      <c r="GTY228" s="94"/>
      <c r="GTZ228" s="94"/>
      <c r="GUA228" s="94"/>
      <c r="GUB228" s="94"/>
      <c r="GUC228" s="94"/>
      <c r="GUD228" s="94"/>
      <c r="GUE228" s="94"/>
      <c r="GUF228" s="94"/>
      <c r="GUG228" s="94"/>
      <c r="GUH228" s="94"/>
      <c r="GUI228" s="94"/>
      <c r="GUJ228" s="94"/>
      <c r="GUK228" s="94"/>
      <c r="GUL228" s="94"/>
      <c r="GUM228" s="94"/>
      <c r="GUN228" s="94"/>
      <c r="GUO228" s="94"/>
      <c r="GUP228" s="94"/>
      <c r="GUQ228" s="94"/>
      <c r="GUR228" s="94"/>
      <c r="GUS228" s="94"/>
      <c r="GUT228" s="94"/>
      <c r="GUU228" s="94"/>
      <c r="GUV228" s="94"/>
      <c r="GUW228" s="94"/>
      <c r="GUX228" s="94"/>
      <c r="GUY228" s="94"/>
      <c r="GUZ228" s="94"/>
      <c r="GVA228" s="94"/>
      <c r="GVB228" s="94"/>
      <c r="GVC228" s="94"/>
      <c r="GVD228" s="94"/>
      <c r="GVE228" s="94"/>
      <c r="GVF228" s="94"/>
      <c r="GVG228" s="94"/>
      <c r="GVH228" s="94"/>
      <c r="GVI228" s="94"/>
      <c r="GVJ228" s="94"/>
      <c r="GVK228" s="94"/>
      <c r="GVL228" s="94"/>
      <c r="GVM228" s="94"/>
      <c r="GVN228" s="94"/>
      <c r="GVO228" s="94"/>
      <c r="GVP228" s="94"/>
      <c r="GVQ228" s="94"/>
      <c r="GVR228" s="94"/>
      <c r="GVS228" s="94"/>
      <c r="GVT228" s="94"/>
      <c r="GVU228" s="94"/>
      <c r="GVV228" s="94"/>
      <c r="GVW228" s="94"/>
      <c r="GVX228" s="94"/>
      <c r="GVY228" s="94"/>
      <c r="GVZ228" s="94"/>
      <c r="GWA228" s="94"/>
      <c r="GWB228" s="94"/>
      <c r="GWC228" s="94"/>
      <c r="GWD228" s="94"/>
      <c r="GWE228" s="94"/>
      <c r="GWF228" s="94"/>
      <c r="GWG228" s="94"/>
      <c r="GWH228" s="94"/>
      <c r="GWI228" s="94"/>
      <c r="GWJ228" s="94"/>
      <c r="GWK228" s="94"/>
      <c r="GWL228" s="94"/>
      <c r="GWM228" s="94"/>
      <c r="GWN228" s="94"/>
      <c r="GWO228" s="94"/>
      <c r="GWP228" s="94"/>
      <c r="GWQ228" s="94"/>
      <c r="GWR228" s="94"/>
      <c r="GWS228" s="94"/>
      <c r="GWT228" s="94"/>
      <c r="GWU228" s="94"/>
      <c r="GWV228" s="94"/>
      <c r="GWW228" s="94"/>
      <c r="GWX228" s="94"/>
      <c r="GWY228" s="94"/>
      <c r="GWZ228" s="94"/>
      <c r="GXA228" s="94"/>
      <c r="GXB228" s="94"/>
      <c r="GXC228" s="94"/>
      <c r="GXD228" s="94"/>
      <c r="GXE228" s="94"/>
      <c r="GXF228" s="94"/>
      <c r="GXG228" s="94"/>
      <c r="GXH228" s="94"/>
      <c r="GXI228" s="94"/>
      <c r="GXJ228" s="94"/>
      <c r="GXK228" s="94"/>
      <c r="GXL228" s="94"/>
      <c r="GXM228" s="94"/>
      <c r="GXN228" s="94"/>
      <c r="GXO228" s="94"/>
      <c r="GXP228" s="94"/>
      <c r="GXQ228" s="94"/>
      <c r="GXR228" s="94"/>
      <c r="GXS228" s="94"/>
      <c r="GXT228" s="94"/>
      <c r="GXU228" s="94"/>
      <c r="GXV228" s="94"/>
      <c r="GXW228" s="94"/>
      <c r="GXX228" s="94"/>
      <c r="GXY228" s="94"/>
      <c r="GXZ228" s="94"/>
      <c r="GYA228" s="94"/>
      <c r="GYB228" s="94"/>
      <c r="GYC228" s="94"/>
      <c r="GYD228" s="94"/>
      <c r="GYE228" s="94"/>
      <c r="GYF228" s="94"/>
      <c r="GYG228" s="94"/>
      <c r="GYH228" s="94"/>
      <c r="GYI228" s="94"/>
      <c r="GYJ228" s="94"/>
      <c r="GYK228" s="94"/>
      <c r="GYL228" s="94"/>
      <c r="GYM228" s="94"/>
      <c r="GYN228" s="94"/>
      <c r="GYO228" s="94"/>
      <c r="GYP228" s="94"/>
      <c r="GYQ228" s="94"/>
      <c r="GYR228" s="94"/>
      <c r="GYS228" s="94"/>
      <c r="GYT228" s="94"/>
      <c r="GYU228" s="94"/>
      <c r="GYV228" s="94"/>
      <c r="GYW228" s="94"/>
      <c r="GYX228" s="94"/>
      <c r="GYY228" s="94"/>
      <c r="GYZ228" s="94"/>
      <c r="GZA228" s="94"/>
      <c r="GZB228" s="94"/>
      <c r="GZC228" s="94"/>
      <c r="GZD228" s="94"/>
      <c r="GZE228" s="94"/>
      <c r="GZF228" s="94"/>
      <c r="GZG228" s="94"/>
      <c r="GZH228" s="94"/>
      <c r="GZI228" s="94"/>
      <c r="GZJ228" s="94"/>
      <c r="GZK228" s="94"/>
      <c r="GZL228" s="94"/>
      <c r="GZM228" s="94"/>
      <c r="GZN228" s="94"/>
      <c r="GZO228" s="94"/>
      <c r="GZP228" s="94"/>
      <c r="GZQ228" s="94"/>
      <c r="GZR228" s="94"/>
      <c r="GZS228" s="94"/>
      <c r="GZT228" s="94"/>
      <c r="GZU228" s="94"/>
      <c r="GZV228" s="94"/>
      <c r="GZW228" s="94"/>
      <c r="GZX228" s="94"/>
      <c r="GZY228" s="94"/>
      <c r="GZZ228" s="94"/>
      <c r="HAA228" s="94"/>
      <c r="HAB228" s="94"/>
      <c r="HAC228" s="94"/>
      <c r="HAD228" s="94"/>
      <c r="HAE228" s="94"/>
      <c r="HAF228" s="94"/>
      <c r="HAG228" s="94"/>
      <c r="HAH228" s="94"/>
      <c r="HAI228" s="94"/>
      <c r="HAJ228" s="94"/>
      <c r="HAK228" s="94"/>
      <c r="HAL228" s="94"/>
      <c r="HAM228" s="94"/>
      <c r="HAN228" s="94"/>
      <c r="HAO228" s="94"/>
      <c r="HAP228" s="94"/>
      <c r="HAQ228" s="94"/>
      <c r="HAR228" s="94"/>
      <c r="HAS228" s="94"/>
      <c r="HAT228" s="94"/>
      <c r="HAU228" s="94"/>
      <c r="HAV228" s="94"/>
      <c r="HAW228" s="94"/>
      <c r="HAX228" s="94"/>
      <c r="HAY228" s="94"/>
      <c r="HAZ228" s="94"/>
      <c r="HBA228" s="94"/>
      <c r="HBB228" s="94"/>
      <c r="HBC228" s="94"/>
      <c r="HBD228" s="94"/>
      <c r="HBE228" s="94"/>
      <c r="HBF228" s="94"/>
      <c r="HBG228" s="94"/>
      <c r="HBH228" s="94"/>
      <c r="HBI228" s="94"/>
      <c r="HBJ228" s="94"/>
      <c r="HBK228" s="94"/>
      <c r="HBL228" s="94"/>
      <c r="HBM228" s="94"/>
      <c r="HBN228" s="94"/>
      <c r="HBO228" s="94"/>
      <c r="HBP228" s="94"/>
      <c r="HBQ228" s="94"/>
      <c r="HBR228" s="94"/>
      <c r="HBS228" s="94"/>
      <c r="HBT228" s="94"/>
      <c r="HBU228" s="94"/>
      <c r="HBV228" s="94"/>
      <c r="HBW228" s="94"/>
      <c r="HBX228" s="94"/>
      <c r="HBY228" s="94"/>
      <c r="HBZ228" s="94"/>
      <c r="HCA228" s="94"/>
      <c r="HCB228" s="94"/>
      <c r="HCC228" s="94"/>
      <c r="HCD228" s="94"/>
      <c r="HCE228" s="94"/>
      <c r="HCF228" s="94"/>
      <c r="HCG228" s="94"/>
      <c r="HCH228" s="94"/>
      <c r="HCI228" s="94"/>
      <c r="HCJ228" s="94"/>
      <c r="HCK228" s="94"/>
      <c r="HCL228" s="94"/>
      <c r="HCM228" s="94"/>
      <c r="HCN228" s="94"/>
      <c r="HCO228" s="94"/>
      <c r="HCP228" s="94"/>
      <c r="HCQ228" s="94"/>
      <c r="HCR228" s="94"/>
      <c r="HCS228" s="94"/>
      <c r="HCT228" s="94"/>
      <c r="HCU228" s="94"/>
      <c r="HCV228" s="94"/>
      <c r="HCW228" s="94"/>
      <c r="HCX228" s="94"/>
      <c r="HCY228" s="94"/>
      <c r="HCZ228" s="94"/>
      <c r="HDA228" s="94"/>
      <c r="HDB228" s="94"/>
      <c r="HDC228" s="94"/>
      <c r="HDD228" s="94"/>
      <c r="HDE228" s="94"/>
      <c r="HDF228" s="94"/>
      <c r="HDG228" s="94"/>
      <c r="HDH228" s="94"/>
      <c r="HDI228" s="94"/>
      <c r="HDJ228" s="94"/>
      <c r="HDK228" s="94"/>
      <c r="HDL228" s="94"/>
      <c r="HDM228" s="94"/>
      <c r="HDN228" s="94"/>
      <c r="HDO228" s="94"/>
      <c r="HDP228" s="94"/>
      <c r="HDQ228" s="94"/>
      <c r="HDR228" s="94"/>
      <c r="HDS228" s="94"/>
      <c r="HDT228" s="94"/>
      <c r="HDU228" s="94"/>
      <c r="HDV228" s="94"/>
      <c r="HDW228" s="94"/>
      <c r="HDX228" s="94"/>
      <c r="HDY228" s="94"/>
      <c r="HDZ228" s="94"/>
      <c r="HEA228" s="94"/>
      <c r="HEB228" s="94"/>
      <c r="HEC228" s="94"/>
      <c r="HED228" s="94"/>
      <c r="HEE228" s="94"/>
      <c r="HEF228" s="94"/>
      <c r="HEG228" s="94"/>
      <c r="HEH228" s="94"/>
      <c r="HEI228" s="94"/>
      <c r="HEJ228" s="94"/>
      <c r="HEK228" s="94"/>
      <c r="HEL228" s="94"/>
      <c r="HEM228" s="94"/>
      <c r="HEN228" s="94"/>
      <c r="HEO228" s="94"/>
      <c r="HEP228" s="94"/>
      <c r="HEQ228" s="94"/>
      <c r="HER228" s="94"/>
      <c r="HES228" s="94"/>
      <c r="HET228" s="94"/>
      <c r="HEU228" s="94"/>
      <c r="HEV228" s="94"/>
      <c r="HEW228" s="94"/>
      <c r="HEX228" s="94"/>
      <c r="HEY228" s="94"/>
      <c r="HEZ228" s="94"/>
      <c r="HFA228" s="94"/>
      <c r="HFB228" s="94"/>
      <c r="HFC228" s="94"/>
      <c r="HFD228" s="94"/>
      <c r="HFE228" s="94"/>
      <c r="HFF228" s="94"/>
      <c r="HFG228" s="94"/>
      <c r="HFH228" s="94"/>
      <c r="HFI228" s="94"/>
      <c r="HFJ228" s="94"/>
      <c r="HFK228" s="94"/>
      <c r="HFL228" s="94"/>
      <c r="HFM228" s="94"/>
      <c r="HFN228" s="94"/>
      <c r="HFO228" s="94"/>
      <c r="HFP228" s="94"/>
      <c r="HFQ228" s="94"/>
      <c r="HFR228" s="94"/>
      <c r="HFS228" s="94"/>
      <c r="HFT228" s="94"/>
      <c r="HFU228" s="94"/>
      <c r="HFV228" s="94"/>
      <c r="HFW228" s="94"/>
      <c r="HFX228" s="94"/>
      <c r="HFY228" s="94"/>
      <c r="HFZ228" s="94"/>
      <c r="HGA228" s="94"/>
      <c r="HGB228" s="94"/>
      <c r="HGC228" s="94"/>
      <c r="HGD228" s="94"/>
      <c r="HGE228" s="94"/>
      <c r="HGF228" s="94"/>
      <c r="HGG228" s="94"/>
      <c r="HGH228" s="94"/>
      <c r="HGI228" s="94"/>
      <c r="HGJ228" s="94"/>
      <c r="HGK228" s="94"/>
      <c r="HGL228" s="94"/>
      <c r="HGM228" s="94"/>
      <c r="HGN228" s="94"/>
      <c r="HGO228" s="94"/>
      <c r="HGP228" s="94"/>
      <c r="HGQ228" s="94"/>
      <c r="HGR228" s="94"/>
      <c r="HGS228" s="94"/>
      <c r="HGT228" s="94"/>
      <c r="HGU228" s="94"/>
      <c r="HGV228" s="94"/>
      <c r="HGW228" s="94"/>
      <c r="HGX228" s="94"/>
      <c r="HGY228" s="94"/>
      <c r="HGZ228" s="94"/>
      <c r="HHA228" s="94"/>
      <c r="HHB228" s="94"/>
      <c r="HHC228" s="94"/>
      <c r="HHD228" s="94"/>
      <c r="HHE228" s="94"/>
      <c r="HHF228" s="94"/>
      <c r="HHG228" s="94"/>
      <c r="HHH228" s="94"/>
      <c r="HHI228" s="94"/>
      <c r="HHJ228" s="94"/>
      <c r="HHK228" s="94"/>
      <c r="HHL228" s="94"/>
      <c r="HHM228" s="94"/>
      <c r="HHN228" s="94"/>
      <c r="HHO228" s="94"/>
      <c r="HHP228" s="94"/>
      <c r="HHQ228" s="94"/>
      <c r="HHR228" s="94"/>
      <c r="HHS228" s="94"/>
      <c r="HHT228" s="94"/>
      <c r="HHU228" s="94"/>
      <c r="HHV228" s="94"/>
      <c r="HHW228" s="94"/>
      <c r="HHX228" s="94"/>
      <c r="HHY228" s="94"/>
      <c r="HHZ228" s="94"/>
      <c r="HIA228" s="94"/>
      <c r="HIB228" s="94"/>
      <c r="HIC228" s="94"/>
      <c r="HID228" s="94"/>
      <c r="HIE228" s="94"/>
      <c r="HIF228" s="94"/>
      <c r="HIG228" s="94"/>
      <c r="HIH228" s="94"/>
      <c r="HII228" s="94"/>
      <c r="HIJ228" s="94"/>
      <c r="HIK228" s="94"/>
      <c r="HIL228" s="94"/>
      <c r="HIM228" s="94"/>
      <c r="HIN228" s="94"/>
      <c r="HIO228" s="94"/>
      <c r="HIP228" s="94"/>
      <c r="HIQ228" s="94"/>
      <c r="HIR228" s="94"/>
      <c r="HIS228" s="94"/>
      <c r="HIT228" s="94"/>
      <c r="HIU228" s="94"/>
      <c r="HIV228" s="94"/>
      <c r="HIW228" s="94"/>
      <c r="HIX228" s="94"/>
      <c r="HIY228" s="94"/>
      <c r="HIZ228" s="94"/>
      <c r="HJA228" s="94"/>
      <c r="HJB228" s="94"/>
      <c r="HJC228" s="94"/>
      <c r="HJD228" s="94"/>
      <c r="HJE228" s="94"/>
      <c r="HJF228" s="94"/>
      <c r="HJG228" s="94"/>
      <c r="HJH228" s="94"/>
      <c r="HJI228" s="94"/>
      <c r="HJJ228" s="94"/>
      <c r="HJK228" s="94"/>
      <c r="HJL228" s="94"/>
      <c r="HJM228" s="94"/>
      <c r="HJN228" s="94"/>
      <c r="HJO228" s="94"/>
      <c r="HJP228" s="94"/>
      <c r="HJQ228" s="94"/>
      <c r="HJR228" s="94"/>
      <c r="HJS228" s="94"/>
      <c r="HJT228" s="94"/>
      <c r="HJU228" s="94"/>
      <c r="HJV228" s="94"/>
      <c r="HJW228" s="94"/>
      <c r="HJX228" s="94"/>
      <c r="HJY228" s="94"/>
      <c r="HJZ228" s="94"/>
      <c r="HKA228" s="94"/>
      <c r="HKB228" s="94"/>
      <c r="HKC228" s="94"/>
      <c r="HKD228" s="94"/>
      <c r="HKE228" s="94"/>
      <c r="HKF228" s="94"/>
      <c r="HKG228" s="94"/>
      <c r="HKH228" s="94"/>
      <c r="HKI228" s="94"/>
      <c r="HKJ228" s="94"/>
      <c r="HKK228" s="94"/>
      <c r="HKL228" s="94"/>
      <c r="HKM228" s="94"/>
      <c r="HKN228" s="94"/>
      <c r="HKO228" s="94"/>
      <c r="HKP228" s="94"/>
      <c r="HKQ228" s="94"/>
      <c r="HKR228" s="94"/>
      <c r="HKS228" s="94"/>
      <c r="HKT228" s="94"/>
      <c r="HKU228" s="94"/>
      <c r="HKV228" s="94"/>
      <c r="HKW228" s="94"/>
      <c r="HKX228" s="94"/>
      <c r="HKY228" s="94"/>
      <c r="HKZ228" s="94"/>
      <c r="HLA228" s="94"/>
      <c r="HLB228" s="94"/>
      <c r="HLC228" s="94"/>
      <c r="HLD228" s="94"/>
      <c r="HLE228" s="94"/>
      <c r="HLF228" s="94"/>
      <c r="HLG228" s="94"/>
      <c r="HLH228" s="94"/>
      <c r="HLI228" s="94"/>
      <c r="HLJ228" s="94"/>
      <c r="HLK228" s="94"/>
      <c r="HLL228" s="94"/>
      <c r="HLM228" s="94"/>
      <c r="HLN228" s="94"/>
      <c r="HLO228" s="94"/>
      <c r="HLP228" s="94"/>
      <c r="HLQ228" s="94"/>
      <c r="HLR228" s="94"/>
      <c r="HLS228" s="94"/>
      <c r="HLT228" s="94"/>
      <c r="HLU228" s="94"/>
      <c r="HLV228" s="94"/>
      <c r="HLW228" s="94"/>
      <c r="HLX228" s="94"/>
      <c r="HLY228" s="94"/>
      <c r="HLZ228" s="94"/>
      <c r="HMA228" s="94"/>
      <c r="HMB228" s="94"/>
      <c r="HMC228" s="94"/>
      <c r="HMD228" s="94"/>
      <c r="HME228" s="94"/>
      <c r="HMF228" s="94"/>
      <c r="HMG228" s="94"/>
      <c r="HMH228" s="94"/>
      <c r="HMI228" s="94"/>
      <c r="HMJ228" s="94"/>
      <c r="HMK228" s="94"/>
      <c r="HML228" s="94"/>
      <c r="HMM228" s="94"/>
      <c r="HMN228" s="94"/>
      <c r="HMO228" s="94"/>
      <c r="HMP228" s="94"/>
      <c r="HMQ228" s="94"/>
      <c r="HMR228" s="94"/>
      <c r="HMS228" s="94"/>
      <c r="HMT228" s="94"/>
      <c r="HMU228" s="94"/>
      <c r="HMV228" s="94"/>
      <c r="HMW228" s="94"/>
      <c r="HMX228" s="94"/>
      <c r="HMY228" s="94"/>
      <c r="HMZ228" s="94"/>
      <c r="HNA228" s="94"/>
      <c r="HNB228" s="94"/>
      <c r="HNC228" s="94"/>
      <c r="HND228" s="94"/>
      <c r="HNE228" s="94"/>
      <c r="HNF228" s="94"/>
      <c r="HNG228" s="94"/>
      <c r="HNH228" s="94"/>
      <c r="HNI228" s="94"/>
      <c r="HNJ228" s="94"/>
      <c r="HNK228" s="94"/>
      <c r="HNL228" s="94"/>
      <c r="HNM228" s="94"/>
      <c r="HNN228" s="94"/>
      <c r="HNO228" s="94"/>
      <c r="HNP228" s="94"/>
      <c r="HNQ228" s="94"/>
      <c r="HNR228" s="94"/>
      <c r="HNS228" s="94"/>
      <c r="HNT228" s="94"/>
      <c r="HNU228" s="94"/>
      <c r="HNV228" s="94"/>
      <c r="HNW228" s="94"/>
      <c r="HNX228" s="94"/>
      <c r="HNY228" s="94"/>
      <c r="HNZ228" s="94"/>
      <c r="HOA228" s="94"/>
      <c r="HOB228" s="94"/>
      <c r="HOC228" s="94"/>
      <c r="HOD228" s="94"/>
      <c r="HOE228" s="94"/>
      <c r="HOF228" s="94"/>
      <c r="HOG228" s="94"/>
      <c r="HOH228" s="94"/>
      <c r="HOI228" s="94"/>
      <c r="HOJ228" s="94"/>
      <c r="HOK228" s="94"/>
      <c r="HOL228" s="94"/>
      <c r="HOM228" s="94"/>
      <c r="HON228" s="94"/>
      <c r="HOO228" s="94"/>
      <c r="HOP228" s="94"/>
      <c r="HOQ228" s="94"/>
      <c r="HOR228" s="94"/>
      <c r="HOS228" s="94"/>
      <c r="HOT228" s="94"/>
      <c r="HOU228" s="94"/>
      <c r="HOV228" s="94"/>
      <c r="HOW228" s="94"/>
      <c r="HOX228" s="94"/>
      <c r="HOY228" s="94"/>
      <c r="HOZ228" s="94"/>
      <c r="HPA228" s="94"/>
      <c r="HPB228" s="94"/>
      <c r="HPC228" s="94"/>
      <c r="HPD228" s="94"/>
      <c r="HPE228" s="94"/>
      <c r="HPF228" s="94"/>
      <c r="HPG228" s="94"/>
      <c r="HPH228" s="94"/>
      <c r="HPI228" s="94"/>
      <c r="HPJ228" s="94"/>
      <c r="HPK228" s="94"/>
      <c r="HPL228" s="94"/>
      <c r="HPM228" s="94"/>
      <c r="HPN228" s="94"/>
      <c r="HPO228" s="94"/>
      <c r="HPP228" s="94"/>
      <c r="HPQ228" s="94"/>
      <c r="HPR228" s="94"/>
      <c r="HPS228" s="94"/>
      <c r="HPT228" s="94"/>
      <c r="HPU228" s="94"/>
      <c r="HPV228" s="94"/>
      <c r="HPW228" s="94"/>
      <c r="HPX228" s="94"/>
      <c r="HPY228" s="94"/>
      <c r="HPZ228" s="94"/>
      <c r="HQA228" s="94"/>
      <c r="HQB228" s="94"/>
      <c r="HQC228" s="94"/>
      <c r="HQD228" s="94"/>
      <c r="HQE228" s="94"/>
      <c r="HQF228" s="94"/>
      <c r="HQG228" s="94"/>
      <c r="HQH228" s="94"/>
      <c r="HQI228" s="94"/>
      <c r="HQJ228" s="94"/>
      <c r="HQK228" s="94"/>
      <c r="HQL228" s="94"/>
      <c r="HQM228" s="94"/>
      <c r="HQN228" s="94"/>
      <c r="HQO228" s="94"/>
      <c r="HQP228" s="94"/>
      <c r="HQQ228" s="94"/>
      <c r="HQR228" s="94"/>
      <c r="HQS228" s="94"/>
      <c r="HQT228" s="94"/>
      <c r="HQU228" s="94"/>
      <c r="HQV228" s="94"/>
      <c r="HQW228" s="94"/>
      <c r="HQX228" s="94"/>
      <c r="HQY228" s="94"/>
      <c r="HQZ228" s="94"/>
      <c r="HRA228" s="94"/>
      <c r="HRB228" s="94"/>
      <c r="HRC228" s="94"/>
      <c r="HRD228" s="94"/>
      <c r="HRE228" s="94"/>
      <c r="HRF228" s="94"/>
      <c r="HRG228" s="94"/>
      <c r="HRH228" s="94"/>
      <c r="HRI228" s="94"/>
      <c r="HRJ228" s="94"/>
      <c r="HRK228" s="94"/>
      <c r="HRL228" s="94"/>
      <c r="HRM228" s="94"/>
      <c r="HRN228" s="94"/>
      <c r="HRO228" s="94"/>
      <c r="HRP228" s="94"/>
      <c r="HRQ228" s="94"/>
      <c r="HRR228" s="94"/>
      <c r="HRS228" s="94"/>
      <c r="HRT228" s="94"/>
      <c r="HRU228" s="94"/>
      <c r="HRV228" s="94"/>
      <c r="HRW228" s="94"/>
      <c r="HRX228" s="94"/>
      <c r="HRY228" s="94"/>
      <c r="HRZ228" s="94"/>
      <c r="HSA228" s="94"/>
      <c r="HSB228" s="94"/>
      <c r="HSC228" s="94"/>
      <c r="HSD228" s="94"/>
      <c r="HSE228" s="94"/>
      <c r="HSF228" s="94"/>
      <c r="HSG228" s="94"/>
      <c r="HSH228" s="94"/>
      <c r="HSI228" s="94"/>
      <c r="HSJ228" s="94"/>
      <c r="HSK228" s="94"/>
      <c r="HSL228" s="94"/>
      <c r="HSM228" s="94"/>
      <c r="HSN228" s="94"/>
      <c r="HSO228" s="94"/>
      <c r="HSP228" s="94"/>
      <c r="HSQ228" s="94"/>
      <c r="HSR228" s="94"/>
      <c r="HSS228" s="94"/>
      <c r="HST228" s="94"/>
      <c r="HSU228" s="94"/>
      <c r="HSV228" s="94"/>
      <c r="HSW228" s="94"/>
      <c r="HSX228" s="94"/>
      <c r="HSY228" s="94"/>
      <c r="HSZ228" s="94"/>
      <c r="HTA228" s="94"/>
      <c r="HTB228" s="94"/>
      <c r="HTC228" s="94"/>
      <c r="HTD228" s="94"/>
      <c r="HTE228" s="94"/>
      <c r="HTF228" s="94"/>
      <c r="HTG228" s="94"/>
      <c r="HTH228" s="94"/>
      <c r="HTI228" s="94"/>
      <c r="HTJ228" s="94"/>
      <c r="HTK228" s="94"/>
      <c r="HTL228" s="94"/>
      <c r="HTM228" s="94"/>
      <c r="HTN228" s="94"/>
      <c r="HTO228" s="94"/>
      <c r="HTP228" s="94"/>
      <c r="HTQ228" s="94"/>
      <c r="HTR228" s="94"/>
      <c r="HTS228" s="94"/>
      <c r="HTT228" s="94"/>
      <c r="HTU228" s="94"/>
      <c r="HTV228" s="94"/>
      <c r="HTW228" s="94"/>
      <c r="HTX228" s="94"/>
      <c r="HTY228" s="94"/>
      <c r="HTZ228" s="94"/>
      <c r="HUA228" s="94"/>
      <c r="HUB228" s="94"/>
      <c r="HUC228" s="94"/>
      <c r="HUD228" s="94"/>
      <c r="HUE228" s="94"/>
      <c r="HUF228" s="94"/>
      <c r="HUG228" s="94"/>
      <c r="HUH228" s="94"/>
      <c r="HUI228" s="94"/>
      <c r="HUJ228" s="94"/>
      <c r="HUK228" s="94"/>
      <c r="HUL228" s="94"/>
      <c r="HUM228" s="94"/>
      <c r="HUN228" s="94"/>
      <c r="HUO228" s="94"/>
      <c r="HUP228" s="94"/>
      <c r="HUQ228" s="94"/>
      <c r="HUR228" s="94"/>
      <c r="HUS228" s="94"/>
      <c r="HUT228" s="94"/>
      <c r="HUU228" s="94"/>
      <c r="HUV228" s="94"/>
      <c r="HUW228" s="94"/>
      <c r="HUX228" s="94"/>
      <c r="HUY228" s="94"/>
      <c r="HUZ228" s="94"/>
      <c r="HVA228" s="94"/>
      <c r="HVB228" s="94"/>
      <c r="HVC228" s="94"/>
      <c r="HVD228" s="94"/>
      <c r="HVE228" s="94"/>
      <c r="HVF228" s="94"/>
      <c r="HVG228" s="94"/>
      <c r="HVH228" s="94"/>
      <c r="HVI228" s="94"/>
      <c r="HVJ228" s="94"/>
      <c r="HVK228" s="94"/>
      <c r="HVL228" s="94"/>
      <c r="HVM228" s="94"/>
      <c r="HVN228" s="94"/>
      <c r="HVO228" s="94"/>
      <c r="HVP228" s="94"/>
      <c r="HVQ228" s="94"/>
      <c r="HVR228" s="94"/>
      <c r="HVS228" s="94"/>
      <c r="HVT228" s="94"/>
      <c r="HVU228" s="94"/>
      <c r="HVV228" s="94"/>
      <c r="HVW228" s="94"/>
      <c r="HVX228" s="94"/>
      <c r="HVY228" s="94"/>
      <c r="HVZ228" s="94"/>
      <c r="HWA228" s="94"/>
      <c r="HWB228" s="94"/>
      <c r="HWC228" s="94"/>
      <c r="HWD228" s="94"/>
      <c r="HWE228" s="94"/>
      <c r="HWF228" s="94"/>
      <c r="HWG228" s="94"/>
      <c r="HWH228" s="94"/>
      <c r="HWI228" s="94"/>
      <c r="HWJ228" s="94"/>
      <c r="HWK228" s="94"/>
      <c r="HWL228" s="94"/>
      <c r="HWM228" s="94"/>
      <c r="HWN228" s="94"/>
      <c r="HWO228" s="94"/>
      <c r="HWP228" s="94"/>
      <c r="HWQ228" s="94"/>
      <c r="HWR228" s="94"/>
      <c r="HWS228" s="94"/>
      <c r="HWT228" s="94"/>
      <c r="HWU228" s="94"/>
      <c r="HWV228" s="94"/>
      <c r="HWW228" s="94"/>
      <c r="HWX228" s="94"/>
      <c r="HWY228" s="94"/>
      <c r="HWZ228" s="94"/>
      <c r="HXA228" s="94"/>
      <c r="HXB228" s="94"/>
      <c r="HXC228" s="94"/>
      <c r="HXD228" s="94"/>
      <c r="HXE228" s="94"/>
      <c r="HXF228" s="94"/>
      <c r="HXG228" s="94"/>
      <c r="HXH228" s="94"/>
      <c r="HXI228" s="94"/>
      <c r="HXJ228" s="94"/>
      <c r="HXK228" s="94"/>
      <c r="HXL228" s="94"/>
      <c r="HXM228" s="94"/>
      <c r="HXN228" s="94"/>
      <c r="HXO228" s="94"/>
      <c r="HXP228" s="94"/>
      <c r="HXQ228" s="94"/>
      <c r="HXR228" s="94"/>
      <c r="HXS228" s="94"/>
      <c r="HXT228" s="94"/>
      <c r="HXU228" s="94"/>
      <c r="HXV228" s="94"/>
      <c r="HXW228" s="94"/>
      <c r="HXX228" s="94"/>
      <c r="HXY228" s="94"/>
      <c r="HXZ228" s="94"/>
      <c r="HYA228" s="94"/>
      <c r="HYB228" s="94"/>
      <c r="HYC228" s="94"/>
      <c r="HYD228" s="94"/>
      <c r="HYE228" s="94"/>
      <c r="HYF228" s="94"/>
      <c r="HYG228" s="94"/>
      <c r="HYH228" s="94"/>
      <c r="HYI228" s="94"/>
      <c r="HYJ228" s="94"/>
      <c r="HYK228" s="94"/>
      <c r="HYL228" s="94"/>
      <c r="HYM228" s="94"/>
      <c r="HYN228" s="94"/>
      <c r="HYO228" s="94"/>
      <c r="HYP228" s="94"/>
      <c r="HYQ228" s="94"/>
      <c r="HYR228" s="94"/>
      <c r="HYS228" s="94"/>
      <c r="HYT228" s="94"/>
      <c r="HYU228" s="94"/>
      <c r="HYV228" s="94"/>
      <c r="HYW228" s="94"/>
      <c r="HYX228" s="94"/>
      <c r="HYY228" s="94"/>
      <c r="HYZ228" s="94"/>
      <c r="HZA228" s="94"/>
      <c r="HZB228" s="94"/>
      <c r="HZC228" s="94"/>
      <c r="HZD228" s="94"/>
      <c r="HZE228" s="94"/>
      <c r="HZF228" s="94"/>
      <c r="HZG228" s="94"/>
      <c r="HZH228" s="94"/>
      <c r="HZI228" s="94"/>
      <c r="HZJ228" s="94"/>
      <c r="HZK228" s="94"/>
      <c r="HZL228" s="94"/>
      <c r="HZM228" s="94"/>
      <c r="HZN228" s="94"/>
      <c r="HZO228" s="94"/>
      <c r="HZP228" s="94"/>
      <c r="HZQ228" s="94"/>
      <c r="HZR228" s="94"/>
      <c r="HZS228" s="94"/>
      <c r="HZT228" s="94"/>
      <c r="HZU228" s="94"/>
      <c r="HZV228" s="94"/>
      <c r="HZW228" s="94"/>
      <c r="HZX228" s="94"/>
      <c r="HZY228" s="94"/>
      <c r="HZZ228" s="94"/>
      <c r="IAA228" s="94"/>
      <c r="IAB228" s="94"/>
      <c r="IAC228" s="94"/>
      <c r="IAD228" s="94"/>
      <c r="IAE228" s="94"/>
      <c r="IAF228" s="94"/>
      <c r="IAG228" s="94"/>
      <c r="IAH228" s="94"/>
      <c r="IAI228" s="94"/>
      <c r="IAJ228" s="94"/>
      <c r="IAK228" s="94"/>
      <c r="IAL228" s="94"/>
      <c r="IAM228" s="94"/>
      <c r="IAN228" s="94"/>
      <c r="IAO228" s="94"/>
      <c r="IAP228" s="94"/>
      <c r="IAQ228" s="94"/>
      <c r="IAR228" s="94"/>
      <c r="IAS228" s="94"/>
      <c r="IAT228" s="94"/>
      <c r="IAU228" s="94"/>
      <c r="IAV228" s="94"/>
      <c r="IAW228" s="94"/>
      <c r="IAX228" s="94"/>
      <c r="IAY228" s="94"/>
      <c r="IAZ228" s="94"/>
      <c r="IBA228" s="94"/>
      <c r="IBB228" s="94"/>
      <c r="IBC228" s="94"/>
      <c r="IBD228" s="94"/>
      <c r="IBE228" s="94"/>
      <c r="IBF228" s="94"/>
      <c r="IBG228" s="94"/>
      <c r="IBH228" s="94"/>
      <c r="IBI228" s="94"/>
      <c r="IBJ228" s="94"/>
      <c r="IBK228" s="94"/>
      <c r="IBL228" s="94"/>
      <c r="IBM228" s="94"/>
      <c r="IBN228" s="94"/>
      <c r="IBO228" s="94"/>
      <c r="IBP228" s="94"/>
      <c r="IBQ228" s="94"/>
      <c r="IBR228" s="94"/>
      <c r="IBS228" s="94"/>
      <c r="IBT228" s="94"/>
      <c r="IBU228" s="94"/>
      <c r="IBV228" s="94"/>
      <c r="IBW228" s="94"/>
      <c r="IBX228" s="94"/>
      <c r="IBY228" s="94"/>
      <c r="IBZ228" s="94"/>
      <c r="ICA228" s="94"/>
      <c r="ICB228" s="94"/>
      <c r="ICC228" s="94"/>
      <c r="ICD228" s="94"/>
      <c r="ICE228" s="94"/>
      <c r="ICF228" s="94"/>
      <c r="ICG228" s="94"/>
      <c r="ICH228" s="94"/>
      <c r="ICI228" s="94"/>
      <c r="ICJ228" s="94"/>
      <c r="ICK228" s="94"/>
      <c r="ICL228" s="94"/>
      <c r="ICM228" s="94"/>
      <c r="ICN228" s="94"/>
      <c r="ICO228" s="94"/>
      <c r="ICP228" s="94"/>
      <c r="ICQ228" s="94"/>
      <c r="ICR228" s="94"/>
      <c r="ICS228" s="94"/>
      <c r="ICT228" s="94"/>
      <c r="ICU228" s="94"/>
      <c r="ICV228" s="94"/>
      <c r="ICW228" s="94"/>
      <c r="ICX228" s="94"/>
      <c r="ICY228" s="94"/>
      <c r="ICZ228" s="94"/>
      <c r="IDA228" s="94"/>
      <c r="IDB228" s="94"/>
      <c r="IDC228" s="94"/>
      <c r="IDD228" s="94"/>
      <c r="IDE228" s="94"/>
      <c r="IDF228" s="94"/>
      <c r="IDG228" s="94"/>
      <c r="IDH228" s="94"/>
      <c r="IDI228" s="94"/>
      <c r="IDJ228" s="94"/>
      <c r="IDK228" s="94"/>
      <c r="IDL228" s="94"/>
      <c r="IDM228" s="94"/>
      <c r="IDN228" s="94"/>
      <c r="IDO228" s="94"/>
      <c r="IDP228" s="94"/>
      <c r="IDQ228" s="94"/>
      <c r="IDR228" s="94"/>
      <c r="IDS228" s="94"/>
      <c r="IDT228" s="94"/>
      <c r="IDU228" s="94"/>
      <c r="IDV228" s="94"/>
      <c r="IDW228" s="94"/>
      <c r="IDX228" s="94"/>
      <c r="IDY228" s="94"/>
      <c r="IDZ228" s="94"/>
      <c r="IEA228" s="94"/>
      <c r="IEB228" s="94"/>
      <c r="IEC228" s="94"/>
      <c r="IED228" s="94"/>
      <c r="IEE228" s="94"/>
      <c r="IEF228" s="94"/>
      <c r="IEG228" s="94"/>
      <c r="IEH228" s="94"/>
      <c r="IEI228" s="94"/>
      <c r="IEJ228" s="94"/>
      <c r="IEK228" s="94"/>
      <c r="IEL228" s="94"/>
      <c r="IEM228" s="94"/>
      <c r="IEN228" s="94"/>
      <c r="IEO228" s="94"/>
      <c r="IEP228" s="94"/>
      <c r="IEQ228" s="94"/>
      <c r="IER228" s="94"/>
      <c r="IES228" s="94"/>
      <c r="IET228" s="94"/>
      <c r="IEU228" s="94"/>
      <c r="IEV228" s="94"/>
      <c r="IEW228" s="94"/>
      <c r="IEX228" s="94"/>
      <c r="IEY228" s="94"/>
      <c r="IEZ228" s="94"/>
      <c r="IFA228" s="94"/>
      <c r="IFB228" s="94"/>
      <c r="IFC228" s="94"/>
      <c r="IFD228" s="94"/>
      <c r="IFE228" s="94"/>
      <c r="IFF228" s="94"/>
      <c r="IFG228" s="94"/>
      <c r="IFH228" s="94"/>
      <c r="IFI228" s="94"/>
      <c r="IFJ228" s="94"/>
      <c r="IFK228" s="94"/>
      <c r="IFL228" s="94"/>
      <c r="IFM228" s="94"/>
      <c r="IFN228" s="94"/>
      <c r="IFO228" s="94"/>
      <c r="IFP228" s="94"/>
      <c r="IFQ228" s="94"/>
      <c r="IFR228" s="94"/>
      <c r="IFS228" s="94"/>
      <c r="IFT228" s="94"/>
      <c r="IFU228" s="94"/>
      <c r="IFV228" s="94"/>
      <c r="IFW228" s="94"/>
      <c r="IFX228" s="94"/>
      <c r="IFY228" s="94"/>
      <c r="IFZ228" s="94"/>
      <c r="IGA228" s="94"/>
      <c r="IGB228" s="94"/>
      <c r="IGC228" s="94"/>
      <c r="IGD228" s="94"/>
      <c r="IGE228" s="94"/>
      <c r="IGF228" s="94"/>
      <c r="IGG228" s="94"/>
      <c r="IGH228" s="94"/>
      <c r="IGI228" s="94"/>
      <c r="IGJ228" s="94"/>
      <c r="IGK228" s="94"/>
      <c r="IGL228" s="94"/>
      <c r="IGM228" s="94"/>
      <c r="IGN228" s="94"/>
      <c r="IGO228" s="94"/>
      <c r="IGP228" s="94"/>
      <c r="IGQ228" s="94"/>
      <c r="IGR228" s="94"/>
      <c r="IGS228" s="94"/>
      <c r="IGT228" s="94"/>
      <c r="IGU228" s="94"/>
      <c r="IGV228" s="94"/>
      <c r="IGW228" s="94"/>
      <c r="IGX228" s="94"/>
      <c r="IGY228" s="94"/>
      <c r="IGZ228" s="94"/>
      <c r="IHA228" s="94"/>
      <c r="IHB228" s="94"/>
      <c r="IHC228" s="94"/>
      <c r="IHD228" s="94"/>
      <c r="IHE228" s="94"/>
      <c r="IHF228" s="94"/>
      <c r="IHG228" s="94"/>
      <c r="IHH228" s="94"/>
      <c r="IHI228" s="94"/>
      <c r="IHJ228" s="94"/>
      <c r="IHK228" s="94"/>
      <c r="IHL228" s="94"/>
      <c r="IHM228" s="94"/>
      <c r="IHN228" s="94"/>
      <c r="IHO228" s="94"/>
      <c r="IHP228" s="94"/>
      <c r="IHQ228" s="94"/>
      <c r="IHR228" s="94"/>
      <c r="IHS228" s="94"/>
      <c r="IHT228" s="94"/>
      <c r="IHU228" s="94"/>
      <c r="IHV228" s="94"/>
      <c r="IHW228" s="94"/>
      <c r="IHX228" s="94"/>
      <c r="IHY228" s="94"/>
      <c r="IHZ228" s="94"/>
      <c r="IIA228" s="94"/>
      <c r="IIB228" s="94"/>
      <c r="IIC228" s="94"/>
      <c r="IID228" s="94"/>
      <c r="IIE228" s="94"/>
      <c r="IIF228" s="94"/>
      <c r="IIG228" s="94"/>
      <c r="IIH228" s="94"/>
      <c r="III228" s="94"/>
      <c r="IIJ228" s="94"/>
      <c r="IIK228" s="94"/>
      <c r="IIL228" s="94"/>
      <c r="IIM228" s="94"/>
      <c r="IIN228" s="94"/>
      <c r="IIO228" s="94"/>
      <c r="IIP228" s="94"/>
      <c r="IIQ228" s="94"/>
      <c r="IIR228" s="94"/>
      <c r="IIS228" s="94"/>
      <c r="IIT228" s="94"/>
      <c r="IIU228" s="94"/>
      <c r="IIV228" s="94"/>
      <c r="IIW228" s="94"/>
      <c r="IIX228" s="94"/>
      <c r="IIY228" s="94"/>
      <c r="IIZ228" s="94"/>
      <c r="IJA228" s="94"/>
      <c r="IJB228" s="94"/>
      <c r="IJC228" s="94"/>
      <c r="IJD228" s="94"/>
      <c r="IJE228" s="94"/>
      <c r="IJF228" s="94"/>
      <c r="IJG228" s="94"/>
      <c r="IJH228" s="94"/>
      <c r="IJI228" s="94"/>
      <c r="IJJ228" s="94"/>
      <c r="IJK228" s="94"/>
      <c r="IJL228" s="94"/>
      <c r="IJM228" s="94"/>
      <c r="IJN228" s="94"/>
      <c r="IJO228" s="94"/>
      <c r="IJP228" s="94"/>
      <c r="IJQ228" s="94"/>
      <c r="IJR228" s="94"/>
      <c r="IJS228" s="94"/>
      <c r="IJT228" s="94"/>
      <c r="IJU228" s="94"/>
      <c r="IJV228" s="94"/>
      <c r="IJW228" s="94"/>
      <c r="IJX228" s="94"/>
      <c r="IJY228" s="94"/>
      <c r="IJZ228" s="94"/>
      <c r="IKA228" s="94"/>
      <c r="IKB228" s="94"/>
      <c r="IKC228" s="94"/>
      <c r="IKD228" s="94"/>
      <c r="IKE228" s="94"/>
      <c r="IKF228" s="94"/>
      <c r="IKG228" s="94"/>
      <c r="IKH228" s="94"/>
      <c r="IKI228" s="94"/>
      <c r="IKJ228" s="94"/>
      <c r="IKK228" s="94"/>
      <c r="IKL228" s="94"/>
      <c r="IKM228" s="94"/>
      <c r="IKN228" s="94"/>
      <c r="IKO228" s="94"/>
      <c r="IKP228" s="94"/>
      <c r="IKQ228" s="94"/>
      <c r="IKR228" s="94"/>
      <c r="IKS228" s="94"/>
      <c r="IKT228" s="94"/>
      <c r="IKU228" s="94"/>
      <c r="IKV228" s="94"/>
      <c r="IKW228" s="94"/>
      <c r="IKX228" s="94"/>
      <c r="IKY228" s="94"/>
      <c r="IKZ228" s="94"/>
      <c r="ILA228" s="94"/>
      <c r="ILB228" s="94"/>
      <c r="ILC228" s="94"/>
      <c r="ILD228" s="94"/>
      <c r="ILE228" s="94"/>
      <c r="ILF228" s="94"/>
      <c r="ILG228" s="94"/>
      <c r="ILH228" s="94"/>
      <c r="ILI228" s="94"/>
      <c r="ILJ228" s="94"/>
      <c r="ILK228" s="94"/>
      <c r="ILL228" s="94"/>
      <c r="ILM228" s="94"/>
      <c r="ILN228" s="94"/>
      <c r="ILO228" s="94"/>
      <c r="ILP228" s="94"/>
      <c r="ILQ228" s="94"/>
      <c r="ILR228" s="94"/>
      <c r="ILS228" s="94"/>
      <c r="ILT228" s="94"/>
      <c r="ILU228" s="94"/>
      <c r="ILV228" s="94"/>
      <c r="ILW228" s="94"/>
      <c r="ILX228" s="94"/>
      <c r="ILY228" s="94"/>
      <c r="ILZ228" s="94"/>
      <c r="IMA228" s="94"/>
      <c r="IMB228" s="94"/>
      <c r="IMC228" s="94"/>
      <c r="IMD228" s="94"/>
      <c r="IME228" s="94"/>
      <c r="IMF228" s="94"/>
      <c r="IMG228" s="94"/>
      <c r="IMH228" s="94"/>
      <c r="IMI228" s="94"/>
      <c r="IMJ228" s="94"/>
      <c r="IMK228" s="94"/>
      <c r="IML228" s="94"/>
      <c r="IMM228" s="94"/>
      <c r="IMN228" s="94"/>
      <c r="IMO228" s="94"/>
      <c r="IMP228" s="94"/>
      <c r="IMQ228" s="94"/>
      <c r="IMR228" s="94"/>
      <c r="IMS228" s="94"/>
      <c r="IMT228" s="94"/>
      <c r="IMU228" s="94"/>
      <c r="IMV228" s="94"/>
      <c r="IMW228" s="94"/>
      <c r="IMX228" s="94"/>
      <c r="IMY228" s="94"/>
      <c r="IMZ228" s="94"/>
      <c r="INA228" s="94"/>
      <c r="INB228" s="94"/>
      <c r="INC228" s="94"/>
      <c r="IND228" s="94"/>
      <c r="INE228" s="94"/>
      <c r="INF228" s="94"/>
      <c r="ING228" s="94"/>
      <c r="INH228" s="94"/>
      <c r="INI228" s="94"/>
      <c r="INJ228" s="94"/>
      <c r="INK228" s="94"/>
      <c r="INL228" s="94"/>
      <c r="INM228" s="94"/>
      <c r="INN228" s="94"/>
      <c r="INO228" s="94"/>
      <c r="INP228" s="94"/>
      <c r="INQ228" s="94"/>
      <c r="INR228" s="94"/>
      <c r="INS228" s="94"/>
      <c r="INT228" s="94"/>
      <c r="INU228" s="94"/>
      <c r="INV228" s="94"/>
      <c r="INW228" s="94"/>
      <c r="INX228" s="94"/>
      <c r="INY228" s="94"/>
      <c r="INZ228" s="94"/>
      <c r="IOA228" s="94"/>
      <c r="IOB228" s="94"/>
      <c r="IOC228" s="94"/>
      <c r="IOD228" s="94"/>
      <c r="IOE228" s="94"/>
      <c r="IOF228" s="94"/>
      <c r="IOG228" s="94"/>
      <c r="IOH228" s="94"/>
      <c r="IOI228" s="94"/>
      <c r="IOJ228" s="94"/>
      <c r="IOK228" s="94"/>
      <c r="IOL228" s="94"/>
      <c r="IOM228" s="94"/>
      <c r="ION228" s="94"/>
      <c r="IOO228" s="94"/>
      <c r="IOP228" s="94"/>
      <c r="IOQ228" s="94"/>
      <c r="IOR228" s="94"/>
      <c r="IOS228" s="94"/>
      <c r="IOT228" s="94"/>
      <c r="IOU228" s="94"/>
      <c r="IOV228" s="94"/>
      <c r="IOW228" s="94"/>
      <c r="IOX228" s="94"/>
      <c r="IOY228" s="94"/>
      <c r="IOZ228" s="94"/>
      <c r="IPA228" s="94"/>
      <c r="IPB228" s="94"/>
      <c r="IPC228" s="94"/>
      <c r="IPD228" s="94"/>
      <c r="IPE228" s="94"/>
      <c r="IPF228" s="94"/>
      <c r="IPG228" s="94"/>
      <c r="IPH228" s="94"/>
      <c r="IPI228" s="94"/>
      <c r="IPJ228" s="94"/>
      <c r="IPK228" s="94"/>
      <c r="IPL228" s="94"/>
      <c r="IPM228" s="94"/>
      <c r="IPN228" s="94"/>
      <c r="IPO228" s="94"/>
      <c r="IPP228" s="94"/>
      <c r="IPQ228" s="94"/>
      <c r="IPR228" s="94"/>
      <c r="IPS228" s="94"/>
      <c r="IPT228" s="94"/>
      <c r="IPU228" s="94"/>
      <c r="IPV228" s="94"/>
      <c r="IPW228" s="94"/>
      <c r="IPX228" s="94"/>
      <c r="IPY228" s="94"/>
      <c r="IPZ228" s="94"/>
      <c r="IQA228" s="94"/>
      <c r="IQB228" s="94"/>
      <c r="IQC228" s="94"/>
      <c r="IQD228" s="94"/>
      <c r="IQE228" s="94"/>
      <c r="IQF228" s="94"/>
      <c r="IQG228" s="94"/>
      <c r="IQH228" s="94"/>
      <c r="IQI228" s="94"/>
      <c r="IQJ228" s="94"/>
      <c r="IQK228" s="94"/>
      <c r="IQL228" s="94"/>
      <c r="IQM228" s="94"/>
      <c r="IQN228" s="94"/>
      <c r="IQO228" s="94"/>
      <c r="IQP228" s="94"/>
      <c r="IQQ228" s="94"/>
      <c r="IQR228" s="94"/>
      <c r="IQS228" s="94"/>
      <c r="IQT228" s="94"/>
      <c r="IQU228" s="94"/>
      <c r="IQV228" s="94"/>
      <c r="IQW228" s="94"/>
      <c r="IQX228" s="94"/>
      <c r="IQY228" s="94"/>
      <c r="IQZ228" s="94"/>
      <c r="IRA228" s="94"/>
      <c r="IRB228" s="94"/>
      <c r="IRC228" s="94"/>
      <c r="IRD228" s="94"/>
      <c r="IRE228" s="94"/>
      <c r="IRF228" s="94"/>
      <c r="IRG228" s="94"/>
      <c r="IRH228" s="94"/>
      <c r="IRI228" s="94"/>
      <c r="IRJ228" s="94"/>
      <c r="IRK228" s="94"/>
      <c r="IRL228" s="94"/>
      <c r="IRM228" s="94"/>
      <c r="IRN228" s="94"/>
      <c r="IRO228" s="94"/>
      <c r="IRP228" s="94"/>
      <c r="IRQ228" s="94"/>
      <c r="IRR228" s="94"/>
      <c r="IRS228" s="94"/>
      <c r="IRT228" s="94"/>
      <c r="IRU228" s="94"/>
      <c r="IRV228" s="94"/>
      <c r="IRW228" s="94"/>
      <c r="IRX228" s="94"/>
      <c r="IRY228" s="94"/>
      <c r="IRZ228" s="94"/>
      <c r="ISA228" s="94"/>
      <c r="ISB228" s="94"/>
      <c r="ISC228" s="94"/>
      <c r="ISD228" s="94"/>
      <c r="ISE228" s="94"/>
      <c r="ISF228" s="94"/>
      <c r="ISG228" s="94"/>
      <c r="ISH228" s="94"/>
      <c r="ISI228" s="94"/>
      <c r="ISJ228" s="94"/>
      <c r="ISK228" s="94"/>
      <c r="ISL228" s="94"/>
      <c r="ISM228" s="94"/>
      <c r="ISN228" s="94"/>
      <c r="ISO228" s="94"/>
      <c r="ISP228" s="94"/>
      <c r="ISQ228" s="94"/>
      <c r="ISR228" s="94"/>
      <c r="ISS228" s="94"/>
      <c r="IST228" s="94"/>
      <c r="ISU228" s="94"/>
      <c r="ISV228" s="94"/>
      <c r="ISW228" s="94"/>
      <c r="ISX228" s="94"/>
      <c r="ISY228" s="94"/>
      <c r="ISZ228" s="94"/>
      <c r="ITA228" s="94"/>
      <c r="ITB228" s="94"/>
      <c r="ITC228" s="94"/>
      <c r="ITD228" s="94"/>
      <c r="ITE228" s="94"/>
      <c r="ITF228" s="94"/>
      <c r="ITG228" s="94"/>
      <c r="ITH228" s="94"/>
      <c r="ITI228" s="94"/>
      <c r="ITJ228" s="94"/>
      <c r="ITK228" s="94"/>
      <c r="ITL228" s="94"/>
      <c r="ITM228" s="94"/>
      <c r="ITN228" s="94"/>
      <c r="ITO228" s="94"/>
      <c r="ITP228" s="94"/>
      <c r="ITQ228" s="94"/>
      <c r="ITR228" s="94"/>
      <c r="ITS228" s="94"/>
      <c r="ITT228" s="94"/>
      <c r="ITU228" s="94"/>
      <c r="ITV228" s="94"/>
      <c r="ITW228" s="94"/>
      <c r="ITX228" s="94"/>
      <c r="ITY228" s="94"/>
      <c r="ITZ228" s="94"/>
      <c r="IUA228" s="94"/>
      <c r="IUB228" s="94"/>
      <c r="IUC228" s="94"/>
      <c r="IUD228" s="94"/>
      <c r="IUE228" s="94"/>
      <c r="IUF228" s="94"/>
      <c r="IUG228" s="94"/>
      <c r="IUH228" s="94"/>
      <c r="IUI228" s="94"/>
      <c r="IUJ228" s="94"/>
      <c r="IUK228" s="94"/>
      <c r="IUL228" s="94"/>
      <c r="IUM228" s="94"/>
      <c r="IUN228" s="94"/>
      <c r="IUO228" s="94"/>
      <c r="IUP228" s="94"/>
      <c r="IUQ228" s="94"/>
      <c r="IUR228" s="94"/>
      <c r="IUS228" s="94"/>
      <c r="IUT228" s="94"/>
      <c r="IUU228" s="94"/>
      <c r="IUV228" s="94"/>
      <c r="IUW228" s="94"/>
      <c r="IUX228" s="94"/>
      <c r="IUY228" s="94"/>
      <c r="IUZ228" s="94"/>
      <c r="IVA228" s="94"/>
      <c r="IVB228" s="94"/>
      <c r="IVC228" s="94"/>
      <c r="IVD228" s="94"/>
      <c r="IVE228" s="94"/>
      <c r="IVF228" s="94"/>
      <c r="IVG228" s="94"/>
      <c r="IVH228" s="94"/>
      <c r="IVI228" s="94"/>
      <c r="IVJ228" s="94"/>
      <c r="IVK228" s="94"/>
      <c r="IVL228" s="94"/>
      <c r="IVM228" s="94"/>
      <c r="IVN228" s="94"/>
      <c r="IVO228" s="94"/>
      <c r="IVP228" s="94"/>
      <c r="IVQ228" s="94"/>
      <c r="IVR228" s="94"/>
      <c r="IVS228" s="94"/>
      <c r="IVT228" s="94"/>
      <c r="IVU228" s="94"/>
      <c r="IVV228" s="94"/>
      <c r="IVW228" s="94"/>
      <c r="IVX228" s="94"/>
      <c r="IVY228" s="94"/>
      <c r="IVZ228" s="94"/>
      <c r="IWA228" s="94"/>
      <c r="IWB228" s="94"/>
      <c r="IWC228" s="94"/>
      <c r="IWD228" s="94"/>
      <c r="IWE228" s="94"/>
      <c r="IWF228" s="94"/>
      <c r="IWG228" s="94"/>
      <c r="IWH228" s="94"/>
      <c r="IWI228" s="94"/>
      <c r="IWJ228" s="94"/>
      <c r="IWK228" s="94"/>
      <c r="IWL228" s="94"/>
      <c r="IWM228" s="94"/>
      <c r="IWN228" s="94"/>
      <c r="IWO228" s="94"/>
      <c r="IWP228" s="94"/>
      <c r="IWQ228" s="94"/>
      <c r="IWR228" s="94"/>
      <c r="IWS228" s="94"/>
      <c r="IWT228" s="94"/>
      <c r="IWU228" s="94"/>
      <c r="IWV228" s="94"/>
      <c r="IWW228" s="94"/>
      <c r="IWX228" s="94"/>
      <c r="IWY228" s="94"/>
      <c r="IWZ228" s="94"/>
      <c r="IXA228" s="94"/>
      <c r="IXB228" s="94"/>
      <c r="IXC228" s="94"/>
      <c r="IXD228" s="94"/>
      <c r="IXE228" s="94"/>
      <c r="IXF228" s="94"/>
      <c r="IXG228" s="94"/>
      <c r="IXH228" s="94"/>
      <c r="IXI228" s="94"/>
      <c r="IXJ228" s="94"/>
      <c r="IXK228" s="94"/>
      <c r="IXL228" s="94"/>
      <c r="IXM228" s="94"/>
      <c r="IXN228" s="94"/>
      <c r="IXO228" s="94"/>
      <c r="IXP228" s="94"/>
      <c r="IXQ228" s="94"/>
      <c r="IXR228" s="94"/>
      <c r="IXS228" s="94"/>
      <c r="IXT228" s="94"/>
      <c r="IXU228" s="94"/>
      <c r="IXV228" s="94"/>
      <c r="IXW228" s="94"/>
      <c r="IXX228" s="94"/>
      <c r="IXY228" s="94"/>
      <c r="IXZ228" s="94"/>
      <c r="IYA228" s="94"/>
      <c r="IYB228" s="94"/>
      <c r="IYC228" s="94"/>
      <c r="IYD228" s="94"/>
      <c r="IYE228" s="94"/>
      <c r="IYF228" s="94"/>
      <c r="IYG228" s="94"/>
      <c r="IYH228" s="94"/>
      <c r="IYI228" s="94"/>
      <c r="IYJ228" s="94"/>
      <c r="IYK228" s="94"/>
      <c r="IYL228" s="94"/>
      <c r="IYM228" s="94"/>
      <c r="IYN228" s="94"/>
      <c r="IYO228" s="94"/>
      <c r="IYP228" s="94"/>
      <c r="IYQ228" s="94"/>
      <c r="IYR228" s="94"/>
      <c r="IYS228" s="94"/>
      <c r="IYT228" s="94"/>
      <c r="IYU228" s="94"/>
      <c r="IYV228" s="94"/>
      <c r="IYW228" s="94"/>
      <c r="IYX228" s="94"/>
      <c r="IYY228" s="94"/>
      <c r="IYZ228" s="94"/>
      <c r="IZA228" s="94"/>
      <c r="IZB228" s="94"/>
      <c r="IZC228" s="94"/>
      <c r="IZD228" s="94"/>
      <c r="IZE228" s="94"/>
      <c r="IZF228" s="94"/>
      <c r="IZG228" s="94"/>
      <c r="IZH228" s="94"/>
      <c r="IZI228" s="94"/>
      <c r="IZJ228" s="94"/>
      <c r="IZK228" s="94"/>
      <c r="IZL228" s="94"/>
      <c r="IZM228" s="94"/>
      <c r="IZN228" s="94"/>
      <c r="IZO228" s="94"/>
      <c r="IZP228" s="94"/>
      <c r="IZQ228" s="94"/>
      <c r="IZR228" s="94"/>
      <c r="IZS228" s="94"/>
      <c r="IZT228" s="94"/>
      <c r="IZU228" s="94"/>
      <c r="IZV228" s="94"/>
      <c r="IZW228" s="94"/>
      <c r="IZX228" s="94"/>
      <c r="IZY228" s="94"/>
      <c r="IZZ228" s="94"/>
      <c r="JAA228" s="94"/>
      <c r="JAB228" s="94"/>
      <c r="JAC228" s="94"/>
      <c r="JAD228" s="94"/>
      <c r="JAE228" s="94"/>
      <c r="JAF228" s="94"/>
      <c r="JAG228" s="94"/>
      <c r="JAH228" s="94"/>
      <c r="JAI228" s="94"/>
      <c r="JAJ228" s="94"/>
      <c r="JAK228" s="94"/>
      <c r="JAL228" s="94"/>
      <c r="JAM228" s="94"/>
      <c r="JAN228" s="94"/>
      <c r="JAO228" s="94"/>
      <c r="JAP228" s="94"/>
      <c r="JAQ228" s="94"/>
      <c r="JAR228" s="94"/>
      <c r="JAS228" s="94"/>
      <c r="JAT228" s="94"/>
      <c r="JAU228" s="94"/>
      <c r="JAV228" s="94"/>
      <c r="JAW228" s="94"/>
      <c r="JAX228" s="94"/>
      <c r="JAY228" s="94"/>
      <c r="JAZ228" s="94"/>
      <c r="JBA228" s="94"/>
      <c r="JBB228" s="94"/>
      <c r="JBC228" s="94"/>
      <c r="JBD228" s="94"/>
      <c r="JBE228" s="94"/>
      <c r="JBF228" s="94"/>
      <c r="JBG228" s="94"/>
      <c r="JBH228" s="94"/>
      <c r="JBI228" s="94"/>
      <c r="JBJ228" s="94"/>
      <c r="JBK228" s="94"/>
      <c r="JBL228" s="94"/>
      <c r="JBM228" s="94"/>
      <c r="JBN228" s="94"/>
      <c r="JBO228" s="94"/>
      <c r="JBP228" s="94"/>
      <c r="JBQ228" s="94"/>
      <c r="JBR228" s="94"/>
      <c r="JBS228" s="94"/>
      <c r="JBT228" s="94"/>
      <c r="JBU228" s="94"/>
      <c r="JBV228" s="94"/>
      <c r="JBW228" s="94"/>
      <c r="JBX228" s="94"/>
      <c r="JBY228" s="94"/>
      <c r="JBZ228" s="94"/>
      <c r="JCA228" s="94"/>
      <c r="JCB228" s="94"/>
      <c r="JCC228" s="94"/>
      <c r="JCD228" s="94"/>
      <c r="JCE228" s="94"/>
      <c r="JCF228" s="94"/>
      <c r="JCG228" s="94"/>
      <c r="JCH228" s="94"/>
      <c r="JCI228" s="94"/>
      <c r="JCJ228" s="94"/>
      <c r="JCK228" s="94"/>
      <c r="JCL228" s="94"/>
      <c r="JCM228" s="94"/>
      <c r="JCN228" s="94"/>
      <c r="JCO228" s="94"/>
      <c r="JCP228" s="94"/>
      <c r="JCQ228" s="94"/>
      <c r="JCR228" s="94"/>
      <c r="JCS228" s="94"/>
      <c r="JCT228" s="94"/>
      <c r="JCU228" s="94"/>
      <c r="JCV228" s="94"/>
      <c r="JCW228" s="94"/>
      <c r="JCX228" s="94"/>
      <c r="JCY228" s="94"/>
      <c r="JCZ228" s="94"/>
      <c r="JDA228" s="94"/>
      <c r="JDB228" s="94"/>
      <c r="JDC228" s="94"/>
      <c r="JDD228" s="94"/>
      <c r="JDE228" s="94"/>
      <c r="JDF228" s="94"/>
      <c r="JDG228" s="94"/>
      <c r="JDH228" s="94"/>
      <c r="JDI228" s="94"/>
      <c r="JDJ228" s="94"/>
      <c r="JDK228" s="94"/>
      <c r="JDL228" s="94"/>
      <c r="JDM228" s="94"/>
      <c r="JDN228" s="94"/>
      <c r="JDO228" s="94"/>
      <c r="JDP228" s="94"/>
      <c r="JDQ228" s="94"/>
      <c r="JDR228" s="94"/>
      <c r="JDS228" s="94"/>
      <c r="JDT228" s="94"/>
      <c r="JDU228" s="94"/>
      <c r="JDV228" s="94"/>
      <c r="JDW228" s="94"/>
      <c r="JDX228" s="94"/>
      <c r="JDY228" s="94"/>
      <c r="JDZ228" s="94"/>
      <c r="JEA228" s="94"/>
      <c r="JEB228" s="94"/>
      <c r="JEC228" s="94"/>
      <c r="JED228" s="94"/>
      <c r="JEE228" s="94"/>
      <c r="JEF228" s="94"/>
      <c r="JEG228" s="94"/>
      <c r="JEH228" s="94"/>
      <c r="JEI228" s="94"/>
      <c r="JEJ228" s="94"/>
      <c r="JEK228" s="94"/>
      <c r="JEL228" s="94"/>
      <c r="JEM228" s="94"/>
      <c r="JEN228" s="94"/>
      <c r="JEO228" s="94"/>
      <c r="JEP228" s="94"/>
      <c r="JEQ228" s="94"/>
      <c r="JER228" s="94"/>
      <c r="JES228" s="94"/>
      <c r="JET228" s="94"/>
      <c r="JEU228" s="94"/>
      <c r="JEV228" s="94"/>
      <c r="JEW228" s="94"/>
      <c r="JEX228" s="94"/>
      <c r="JEY228" s="94"/>
      <c r="JEZ228" s="94"/>
      <c r="JFA228" s="94"/>
      <c r="JFB228" s="94"/>
      <c r="JFC228" s="94"/>
      <c r="JFD228" s="94"/>
      <c r="JFE228" s="94"/>
      <c r="JFF228" s="94"/>
      <c r="JFG228" s="94"/>
      <c r="JFH228" s="94"/>
      <c r="JFI228" s="94"/>
      <c r="JFJ228" s="94"/>
      <c r="JFK228" s="94"/>
      <c r="JFL228" s="94"/>
      <c r="JFM228" s="94"/>
      <c r="JFN228" s="94"/>
      <c r="JFO228" s="94"/>
      <c r="JFP228" s="94"/>
      <c r="JFQ228" s="94"/>
      <c r="JFR228" s="94"/>
      <c r="JFS228" s="94"/>
      <c r="JFT228" s="94"/>
      <c r="JFU228" s="94"/>
      <c r="JFV228" s="94"/>
      <c r="JFW228" s="94"/>
      <c r="JFX228" s="94"/>
      <c r="JFY228" s="94"/>
      <c r="JFZ228" s="94"/>
      <c r="JGA228" s="94"/>
      <c r="JGB228" s="94"/>
      <c r="JGC228" s="94"/>
      <c r="JGD228" s="94"/>
      <c r="JGE228" s="94"/>
      <c r="JGF228" s="94"/>
      <c r="JGG228" s="94"/>
      <c r="JGH228" s="94"/>
      <c r="JGI228" s="94"/>
      <c r="JGJ228" s="94"/>
      <c r="JGK228" s="94"/>
      <c r="JGL228" s="94"/>
      <c r="JGM228" s="94"/>
      <c r="JGN228" s="94"/>
      <c r="JGO228" s="94"/>
      <c r="JGP228" s="94"/>
      <c r="JGQ228" s="94"/>
      <c r="JGR228" s="94"/>
      <c r="JGS228" s="94"/>
      <c r="JGT228" s="94"/>
      <c r="JGU228" s="94"/>
      <c r="JGV228" s="94"/>
      <c r="JGW228" s="94"/>
      <c r="JGX228" s="94"/>
      <c r="JGY228" s="94"/>
      <c r="JGZ228" s="94"/>
      <c r="JHA228" s="94"/>
      <c r="JHB228" s="94"/>
      <c r="JHC228" s="94"/>
      <c r="JHD228" s="94"/>
      <c r="JHE228" s="94"/>
      <c r="JHF228" s="94"/>
      <c r="JHG228" s="94"/>
      <c r="JHH228" s="94"/>
      <c r="JHI228" s="94"/>
      <c r="JHJ228" s="94"/>
      <c r="JHK228" s="94"/>
      <c r="JHL228" s="94"/>
      <c r="JHM228" s="94"/>
      <c r="JHN228" s="94"/>
      <c r="JHO228" s="94"/>
      <c r="JHP228" s="94"/>
      <c r="JHQ228" s="94"/>
      <c r="JHR228" s="94"/>
      <c r="JHS228" s="94"/>
      <c r="JHT228" s="94"/>
      <c r="JHU228" s="94"/>
      <c r="JHV228" s="94"/>
      <c r="JHW228" s="94"/>
      <c r="JHX228" s="94"/>
      <c r="JHY228" s="94"/>
      <c r="JHZ228" s="94"/>
      <c r="JIA228" s="94"/>
      <c r="JIB228" s="94"/>
      <c r="JIC228" s="94"/>
      <c r="JID228" s="94"/>
      <c r="JIE228" s="94"/>
      <c r="JIF228" s="94"/>
      <c r="JIG228" s="94"/>
      <c r="JIH228" s="94"/>
      <c r="JII228" s="94"/>
      <c r="JIJ228" s="94"/>
      <c r="JIK228" s="94"/>
      <c r="JIL228" s="94"/>
      <c r="JIM228" s="94"/>
      <c r="JIN228" s="94"/>
      <c r="JIO228" s="94"/>
      <c r="JIP228" s="94"/>
      <c r="JIQ228" s="94"/>
      <c r="JIR228" s="94"/>
      <c r="JIS228" s="94"/>
      <c r="JIT228" s="94"/>
      <c r="JIU228" s="94"/>
      <c r="JIV228" s="94"/>
      <c r="JIW228" s="94"/>
      <c r="JIX228" s="94"/>
      <c r="JIY228" s="94"/>
      <c r="JIZ228" s="94"/>
      <c r="JJA228" s="94"/>
      <c r="JJB228" s="94"/>
      <c r="JJC228" s="94"/>
      <c r="JJD228" s="94"/>
      <c r="JJE228" s="94"/>
      <c r="JJF228" s="94"/>
      <c r="JJG228" s="94"/>
      <c r="JJH228" s="94"/>
      <c r="JJI228" s="94"/>
      <c r="JJJ228" s="94"/>
      <c r="JJK228" s="94"/>
      <c r="JJL228" s="94"/>
      <c r="JJM228" s="94"/>
      <c r="JJN228" s="94"/>
      <c r="JJO228" s="94"/>
      <c r="JJP228" s="94"/>
      <c r="JJQ228" s="94"/>
      <c r="JJR228" s="94"/>
      <c r="JJS228" s="94"/>
      <c r="JJT228" s="94"/>
      <c r="JJU228" s="94"/>
      <c r="JJV228" s="94"/>
      <c r="JJW228" s="94"/>
      <c r="JJX228" s="94"/>
      <c r="JJY228" s="94"/>
      <c r="JJZ228" s="94"/>
      <c r="JKA228" s="94"/>
      <c r="JKB228" s="94"/>
      <c r="JKC228" s="94"/>
      <c r="JKD228" s="94"/>
      <c r="JKE228" s="94"/>
      <c r="JKF228" s="94"/>
      <c r="JKG228" s="94"/>
      <c r="JKH228" s="94"/>
      <c r="JKI228" s="94"/>
      <c r="JKJ228" s="94"/>
      <c r="JKK228" s="94"/>
      <c r="JKL228" s="94"/>
      <c r="JKM228" s="94"/>
      <c r="JKN228" s="94"/>
      <c r="JKO228" s="94"/>
      <c r="JKP228" s="94"/>
      <c r="JKQ228" s="94"/>
      <c r="JKR228" s="94"/>
      <c r="JKS228" s="94"/>
      <c r="JKT228" s="94"/>
      <c r="JKU228" s="94"/>
      <c r="JKV228" s="94"/>
      <c r="JKW228" s="94"/>
      <c r="JKX228" s="94"/>
      <c r="JKY228" s="94"/>
      <c r="JKZ228" s="94"/>
      <c r="JLA228" s="94"/>
      <c r="JLB228" s="94"/>
      <c r="JLC228" s="94"/>
      <c r="JLD228" s="94"/>
      <c r="JLE228" s="94"/>
      <c r="JLF228" s="94"/>
      <c r="JLG228" s="94"/>
      <c r="JLH228" s="94"/>
      <c r="JLI228" s="94"/>
      <c r="JLJ228" s="94"/>
      <c r="JLK228" s="94"/>
      <c r="JLL228" s="94"/>
      <c r="JLM228" s="94"/>
      <c r="JLN228" s="94"/>
      <c r="JLO228" s="94"/>
      <c r="JLP228" s="94"/>
      <c r="JLQ228" s="94"/>
      <c r="JLR228" s="94"/>
      <c r="JLS228" s="94"/>
      <c r="JLT228" s="94"/>
      <c r="JLU228" s="94"/>
      <c r="JLV228" s="94"/>
      <c r="JLW228" s="94"/>
      <c r="JLX228" s="94"/>
      <c r="JLY228" s="94"/>
      <c r="JLZ228" s="94"/>
      <c r="JMA228" s="94"/>
      <c r="JMB228" s="94"/>
      <c r="JMC228" s="94"/>
      <c r="JMD228" s="94"/>
      <c r="JME228" s="94"/>
      <c r="JMF228" s="94"/>
      <c r="JMG228" s="94"/>
      <c r="JMH228" s="94"/>
      <c r="JMI228" s="94"/>
      <c r="JMJ228" s="94"/>
      <c r="JMK228" s="94"/>
      <c r="JML228" s="94"/>
      <c r="JMM228" s="94"/>
      <c r="JMN228" s="94"/>
      <c r="JMO228" s="94"/>
      <c r="JMP228" s="94"/>
      <c r="JMQ228" s="94"/>
      <c r="JMR228" s="94"/>
      <c r="JMS228" s="94"/>
      <c r="JMT228" s="94"/>
      <c r="JMU228" s="94"/>
      <c r="JMV228" s="94"/>
      <c r="JMW228" s="94"/>
      <c r="JMX228" s="94"/>
      <c r="JMY228" s="94"/>
      <c r="JMZ228" s="94"/>
      <c r="JNA228" s="94"/>
      <c r="JNB228" s="94"/>
      <c r="JNC228" s="94"/>
      <c r="JND228" s="94"/>
      <c r="JNE228" s="94"/>
      <c r="JNF228" s="94"/>
      <c r="JNG228" s="94"/>
      <c r="JNH228" s="94"/>
      <c r="JNI228" s="94"/>
      <c r="JNJ228" s="94"/>
      <c r="JNK228" s="94"/>
      <c r="JNL228" s="94"/>
      <c r="JNM228" s="94"/>
      <c r="JNN228" s="94"/>
      <c r="JNO228" s="94"/>
      <c r="JNP228" s="94"/>
      <c r="JNQ228" s="94"/>
      <c r="JNR228" s="94"/>
      <c r="JNS228" s="94"/>
      <c r="JNT228" s="94"/>
      <c r="JNU228" s="94"/>
      <c r="JNV228" s="94"/>
      <c r="JNW228" s="94"/>
      <c r="JNX228" s="94"/>
      <c r="JNY228" s="94"/>
      <c r="JNZ228" s="94"/>
      <c r="JOA228" s="94"/>
      <c r="JOB228" s="94"/>
      <c r="JOC228" s="94"/>
      <c r="JOD228" s="94"/>
      <c r="JOE228" s="94"/>
      <c r="JOF228" s="94"/>
      <c r="JOG228" s="94"/>
      <c r="JOH228" s="94"/>
      <c r="JOI228" s="94"/>
      <c r="JOJ228" s="94"/>
      <c r="JOK228" s="94"/>
      <c r="JOL228" s="94"/>
      <c r="JOM228" s="94"/>
      <c r="JON228" s="94"/>
      <c r="JOO228" s="94"/>
      <c r="JOP228" s="94"/>
      <c r="JOQ228" s="94"/>
      <c r="JOR228" s="94"/>
      <c r="JOS228" s="94"/>
      <c r="JOT228" s="94"/>
      <c r="JOU228" s="94"/>
      <c r="JOV228" s="94"/>
      <c r="JOW228" s="94"/>
      <c r="JOX228" s="94"/>
      <c r="JOY228" s="94"/>
      <c r="JOZ228" s="94"/>
      <c r="JPA228" s="94"/>
      <c r="JPB228" s="94"/>
      <c r="JPC228" s="94"/>
      <c r="JPD228" s="94"/>
      <c r="JPE228" s="94"/>
      <c r="JPF228" s="94"/>
      <c r="JPG228" s="94"/>
      <c r="JPH228" s="94"/>
      <c r="JPI228" s="94"/>
      <c r="JPJ228" s="94"/>
      <c r="JPK228" s="94"/>
      <c r="JPL228" s="94"/>
      <c r="JPM228" s="94"/>
      <c r="JPN228" s="94"/>
      <c r="JPO228" s="94"/>
      <c r="JPP228" s="94"/>
      <c r="JPQ228" s="94"/>
      <c r="JPR228" s="94"/>
      <c r="JPS228" s="94"/>
      <c r="JPT228" s="94"/>
      <c r="JPU228" s="94"/>
      <c r="JPV228" s="94"/>
      <c r="JPW228" s="94"/>
      <c r="JPX228" s="94"/>
      <c r="JPY228" s="94"/>
      <c r="JPZ228" s="94"/>
      <c r="JQA228" s="94"/>
      <c r="JQB228" s="94"/>
      <c r="JQC228" s="94"/>
      <c r="JQD228" s="94"/>
      <c r="JQE228" s="94"/>
      <c r="JQF228" s="94"/>
      <c r="JQG228" s="94"/>
      <c r="JQH228" s="94"/>
      <c r="JQI228" s="94"/>
      <c r="JQJ228" s="94"/>
      <c r="JQK228" s="94"/>
      <c r="JQL228" s="94"/>
      <c r="JQM228" s="94"/>
      <c r="JQN228" s="94"/>
      <c r="JQO228" s="94"/>
      <c r="JQP228" s="94"/>
      <c r="JQQ228" s="94"/>
      <c r="JQR228" s="94"/>
      <c r="JQS228" s="94"/>
      <c r="JQT228" s="94"/>
      <c r="JQU228" s="94"/>
      <c r="JQV228" s="94"/>
      <c r="JQW228" s="94"/>
      <c r="JQX228" s="94"/>
      <c r="JQY228" s="94"/>
      <c r="JQZ228" s="94"/>
      <c r="JRA228" s="94"/>
      <c r="JRB228" s="94"/>
      <c r="JRC228" s="94"/>
      <c r="JRD228" s="94"/>
      <c r="JRE228" s="94"/>
      <c r="JRF228" s="94"/>
      <c r="JRG228" s="94"/>
      <c r="JRH228" s="94"/>
      <c r="JRI228" s="94"/>
      <c r="JRJ228" s="94"/>
      <c r="JRK228" s="94"/>
      <c r="JRL228" s="94"/>
      <c r="JRM228" s="94"/>
      <c r="JRN228" s="94"/>
      <c r="JRO228" s="94"/>
      <c r="JRP228" s="94"/>
      <c r="JRQ228" s="94"/>
      <c r="JRR228" s="94"/>
      <c r="JRS228" s="94"/>
      <c r="JRT228" s="94"/>
      <c r="JRU228" s="94"/>
      <c r="JRV228" s="94"/>
      <c r="JRW228" s="94"/>
      <c r="JRX228" s="94"/>
      <c r="JRY228" s="94"/>
      <c r="JRZ228" s="94"/>
      <c r="JSA228" s="94"/>
      <c r="JSB228" s="94"/>
      <c r="JSC228" s="94"/>
      <c r="JSD228" s="94"/>
      <c r="JSE228" s="94"/>
      <c r="JSF228" s="94"/>
      <c r="JSG228" s="94"/>
      <c r="JSH228" s="94"/>
      <c r="JSI228" s="94"/>
      <c r="JSJ228" s="94"/>
      <c r="JSK228" s="94"/>
      <c r="JSL228" s="94"/>
      <c r="JSM228" s="94"/>
      <c r="JSN228" s="94"/>
      <c r="JSO228" s="94"/>
      <c r="JSP228" s="94"/>
      <c r="JSQ228" s="94"/>
      <c r="JSR228" s="94"/>
      <c r="JSS228" s="94"/>
      <c r="JST228" s="94"/>
      <c r="JSU228" s="94"/>
      <c r="JSV228" s="94"/>
      <c r="JSW228" s="94"/>
      <c r="JSX228" s="94"/>
      <c r="JSY228" s="94"/>
      <c r="JSZ228" s="94"/>
      <c r="JTA228" s="94"/>
      <c r="JTB228" s="94"/>
      <c r="JTC228" s="94"/>
      <c r="JTD228" s="94"/>
      <c r="JTE228" s="94"/>
      <c r="JTF228" s="94"/>
      <c r="JTG228" s="94"/>
      <c r="JTH228" s="94"/>
      <c r="JTI228" s="94"/>
      <c r="JTJ228" s="94"/>
      <c r="JTK228" s="94"/>
      <c r="JTL228" s="94"/>
      <c r="JTM228" s="94"/>
      <c r="JTN228" s="94"/>
      <c r="JTO228" s="94"/>
      <c r="JTP228" s="94"/>
      <c r="JTQ228" s="94"/>
      <c r="JTR228" s="94"/>
      <c r="JTS228" s="94"/>
      <c r="JTT228" s="94"/>
      <c r="JTU228" s="94"/>
      <c r="JTV228" s="94"/>
      <c r="JTW228" s="94"/>
      <c r="JTX228" s="94"/>
      <c r="JTY228" s="94"/>
      <c r="JTZ228" s="94"/>
      <c r="JUA228" s="94"/>
      <c r="JUB228" s="94"/>
      <c r="JUC228" s="94"/>
      <c r="JUD228" s="94"/>
      <c r="JUE228" s="94"/>
      <c r="JUF228" s="94"/>
      <c r="JUG228" s="94"/>
      <c r="JUH228" s="94"/>
      <c r="JUI228" s="94"/>
      <c r="JUJ228" s="94"/>
      <c r="JUK228" s="94"/>
      <c r="JUL228" s="94"/>
      <c r="JUM228" s="94"/>
      <c r="JUN228" s="94"/>
      <c r="JUO228" s="94"/>
      <c r="JUP228" s="94"/>
      <c r="JUQ228" s="94"/>
      <c r="JUR228" s="94"/>
      <c r="JUS228" s="94"/>
      <c r="JUT228" s="94"/>
      <c r="JUU228" s="94"/>
      <c r="JUV228" s="94"/>
      <c r="JUW228" s="94"/>
      <c r="JUX228" s="94"/>
      <c r="JUY228" s="94"/>
      <c r="JUZ228" s="94"/>
      <c r="JVA228" s="94"/>
      <c r="JVB228" s="94"/>
      <c r="JVC228" s="94"/>
      <c r="JVD228" s="94"/>
      <c r="JVE228" s="94"/>
      <c r="JVF228" s="94"/>
      <c r="JVG228" s="94"/>
      <c r="JVH228" s="94"/>
      <c r="JVI228" s="94"/>
      <c r="JVJ228" s="94"/>
      <c r="JVK228" s="94"/>
      <c r="JVL228" s="94"/>
      <c r="JVM228" s="94"/>
      <c r="JVN228" s="94"/>
      <c r="JVO228" s="94"/>
      <c r="JVP228" s="94"/>
      <c r="JVQ228" s="94"/>
      <c r="JVR228" s="94"/>
      <c r="JVS228" s="94"/>
      <c r="JVT228" s="94"/>
      <c r="JVU228" s="94"/>
      <c r="JVV228" s="94"/>
      <c r="JVW228" s="94"/>
      <c r="JVX228" s="94"/>
      <c r="JVY228" s="94"/>
      <c r="JVZ228" s="94"/>
      <c r="JWA228" s="94"/>
      <c r="JWB228" s="94"/>
      <c r="JWC228" s="94"/>
      <c r="JWD228" s="94"/>
      <c r="JWE228" s="94"/>
      <c r="JWF228" s="94"/>
      <c r="JWG228" s="94"/>
      <c r="JWH228" s="94"/>
      <c r="JWI228" s="94"/>
      <c r="JWJ228" s="94"/>
      <c r="JWK228" s="94"/>
      <c r="JWL228" s="94"/>
      <c r="JWM228" s="94"/>
      <c r="JWN228" s="94"/>
      <c r="JWO228" s="94"/>
      <c r="JWP228" s="94"/>
      <c r="JWQ228" s="94"/>
      <c r="JWR228" s="94"/>
      <c r="JWS228" s="94"/>
      <c r="JWT228" s="94"/>
      <c r="JWU228" s="94"/>
      <c r="JWV228" s="94"/>
      <c r="JWW228" s="94"/>
      <c r="JWX228" s="94"/>
      <c r="JWY228" s="94"/>
      <c r="JWZ228" s="94"/>
      <c r="JXA228" s="94"/>
      <c r="JXB228" s="94"/>
      <c r="JXC228" s="94"/>
      <c r="JXD228" s="94"/>
      <c r="JXE228" s="94"/>
      <c r="JXF228" s="94"/>
      <c r="JXG228" s="94"/>
      <c r="JXH228" s="94"/>
      <c r="JXI228" s="94"/>
      <c r="JXJ228" s="94"/>
      <c r="JXK228" s="94"/>
      <c r="JXL228" s="94"/>
      <c r="JXM228" s="94"/>
      <c r="JXN228" s="94"/>
      <c r="JXO228" s="94"/>
      <c r="JXP228" s="94"/>
      <c r="JXQ228" s="94"/>
      <c r="JXR228" s="94"/>
      <c r="JXS228" s="94"/>
      <c r="JXT228" s="94"/>
      <c r="JXU228" s="94"/>
      <c r="JXV228" s="94"/>
      <c r="JXW228" s="94"/>
      <c r="JXX228" s="94"/>
      <c r="JXY228" s="94"/>
      <c r="JXZ228" s="94"/>
      <c r="JYA228" s="94"/>
      <c r="JYB228" s="94"/>
      <c r="JYC228" s="94"/>
      <c r="JYD228" s="94"/>
      <c r="JYE228" s="94"/>
      <c r="JYF228" s="94"/>
      <c r="JYG228" s="94"/>
      <c r="JYH228" s="94"/>
      <c r="JYI228" s="94"/>
      <c r="JYJ228" s="94"/>
      <c r="JYK228" s="94"/>
      <c r="JYL228" s="94"/>
      <c r="JYM228" s="94"/>
      <c r="JYN228" s="94"/>
      <c r="JYO228" s="94"/>
      <c r="JYP228" s="94"/>
      <c r="JYQ228" s="94"/>
      <c r="JYR228" s="94"/>
      <c r="JYS228" s="94"/>
      <c r="JYT228" s="94"/>
      <c r="JYU228" s="94"/>
      <c r="JYV228" s="94"/>
      <c r="JYW228" s="94"/>
      <c r="JYX228" s="94"/>
      <c r="JYY228" s="94"/>
      <c r="JYZ228" s="94"/>
      <c r="JZA228" s="94"/>
      <c r="JZB228" s="94"/>
      <c r="JZC228" s="94"/>
      <c r="JZD228" s="94"/>
      <c r="JZE228" s="94"/>
      <c r="JZF228" s="94"/>
      <c r="JZG228" s="94"/>
      <c r="JZH228" s="94"/>
      <c r="JZI228" s="94"/>
      <c r="JZJ228" s="94"/>
      <c r="JZK228" s="94"/>
      <c r="JZL228" s="94"/>
      <c r="JZM228" s="94"/>
      <c r="JZN228" s="94"/>
      <c r="JZO228" s="94"/>
      <c r="JZP228" s="94"/>
      <c r="JZQ228" s="94"/>
      <c r="JZR228" s="94"/>
      <c r="JZS228" s="94"/>
      <c r="JZT228" s="94"/>
      <c r="JZU228" s="94"/>
      <c r="JZV228" s="94"/>
      <c r="JZW228" s="94"/>
      <c r="JZX228" s="94"/>
      <c r="JZY228" s="94"/>
      <c r="JZZ228" s="94"/>
      <c r="KAA228" s="94"/>
      <c r="KAB228" s="94"/>
      <c r="KAC228" s="94"/>
      <c r="KAD228" s="94"/>
      <c r="KAE228" s="94"/>
      <c r="KAF228" s="94"/>
      <c r="KAG228" s="94"/>
      <c r="KAH228" s="94"/>
      <c r="KAI228" s="94"/>
      <c r="KAJ228" s="94"/>
      <c r="KAK228" s="94"/>
      <c r="KAL228" s="94"/>
      <c r="KAM228" s="94"/>
      <c r="KAN228" s="94"/>
      <c r="KAO228" s="94"/>
      <c r="KAP228" s="94"/>
      <c r="KAQ228" s="94"/>
      <c r="KAR228" s="94"/>
      <c r="KAS228" s="94"/>
      <c r="KAT228" s="94"/>
      <c r="KAU228" s="94"/>
      <c r="KAV228" s="94"/>
      <c r="KAW228" s="94"/>
      <c r="KAX228" s="94"/>
      <c r="KAY228" s="94"/>
      <c r="KAZ228" s="94"/>
      <c r="KBA228" s="94"/>
      <c r="KBB228" s="94"/>
      <c r="KBC228" s="94"/>
      <c r="KBD228" s="94"/>
      <c r="KBE228" s="94"/>
      <c r="KBF228" s="94"/>
      <c r="KBG228" s="94"/>
      <c r="KBH228" s="94"/>
      <c r="KBI228" s="94"/>
      <c r="KBJ228" s="94"/>
      <c r="KBK228" s="94"/>
      <c r="KBL228" s="94"/>
      <c r="KBM228" s="94"/>
      <c r="KBN228" s="94"/>
      <c r="KBO228" s="94"/>
      <c r="KBP228" s="94"/>
      <c r="KBQ228" s="94"/>
      <c r="KBR228" s="94"/>
      <c r="KBS228" s="94"/>
      <c r="KBT228" s="94"/>
      <c r="KBU228" s="94"/>
      <c r="KBV228" s="94"/>
      <c r="KBW228" s="94"/>
      <c r="KBX228" s="94"/>
      <c r="KBY228" s="94"/>
      <c r="KBZ228" s="94"/>
      <c r="KCA228" s="94"/>
      <c r="KCB228" s="94"/>
      <c r="KCC228" s="94"/>
      <c r="KCD228" s="94"/>
      <c r="KCE228" s="94"/>
      <c r="KCF228" s="94"/>
      <c r="KCG228" s="94"/>
      <c r="KCH228" s="94"/>
      <c r="KCI228" s="94"/>
      <c r="KCJ228" s="94"/>
      <c r="KCK228" s="94"/>
      <c r="KCL228" s="94"/>
      <c r="KCM228" s="94"/>
      <c r="KCN228" s="94"/>
      <c r="KCO228" s="94"/>
      <c r="KCP228" s="94"/>
      <c r="KCQ228" s="94"/>
      <c r="KCR228" s="94"/>
      <c r="KCS228" s="94"/>
      <c r="KCT228" s="94"/>
      <c r="KCU228" s="94"/>
      <c r="KCV228" s="94"/>
      <c r="KCW228" s="94"/>
      <c r="KCX228" s="94"/>
      <c r="KCY228" s="94"/>
      <c r="KCZ228" s="94"/>
      <c r="KDA228" s="94"/>
      <c r="KDB228" s="94"/>
      <c r="KDC228" s="94"/>
      <c r="KDD228" s="94"/>
      <c r="KDE228" s="94"/>
      <c r="KDF228" s="94"/>
      <c r="KDG228" s="94"/>
      <c r="KDH228" s="94"/>
      <c r="KDI228" s="94"/>
      <c r="KDJ228" s="94"/>
      <c r="KDK228" s="94"/>
      <c r="KDL228" s="94"/>
      <c r="KDM228" s="94"/>
      <c r="KDN228" s="94"/>
      <c r="KDO228" s="94"/>
      <c r="KDP228" s="94"/>
      <c r="KDQ228" s="94"/>
      <c r="KDR228" s="94"/>
      <c r="KDS228" s="94"/>
      <c r="KDT228" s="94"/>
      <c r="KDU228" s="94"/>
      <c r="KDV228" s="94"/>
      <c r="KDW228" s="94"/>
      <c r="KDX228" s="94"/>
      <c r="KDY228" s="94"/>
      <c r="KDZ228" s="94"/>
      <c r="KEA228" s="94"/>
      <c r="KEB228" s="94"/>
      <c r="KEC228" s="94"/>
      <c r="KED228" s="94"/>
      <c r="KEE228" s="94"/>
      <c r="KEF228" s="94"/>
      <c r="KEG228" s="94"/>
      <c r="KEH228" s="94"/>
      <c r="KEI228" s="94"/>
      <c r="KEJ228" s="94"/>
      <c r="KEK228" s="94"/>
      <c r="KEL228" s="94"/>
      <c r="KEM228" s="94"/>
      <c r="KEN228" s="94"/>
      <c r="KEO228" s="94"/>
      <c r="KEP228" s="94"/>
      <c r="KEQ228" s="94"/>
      <c r="KER228" s="94"/>
      <c r="KES228" s="94"/>
      <c r="KET228" s="94"/>
      <c r="KEU228" s="94"/>
      <c r="KEV228" s="94"/>
      <c r="KEW228" s="94"/>
      <c r="KEX228" s="94"/>
      <c r="KEY228" s="94"/>
      <c r="KEZ228" s="94"/>
      <c r="KFA228" s="94"/>
      <c r="KFB228" s="94"/>
      <c r="KFC228" s="94"/>
      <c r="KFD228" s="94"/>
      <c r="KFE228" s="94"/>
      <c r="KFF228" s="94"/>
      <c r="KFG228" s="94"/>
      <c r="KFH228" s="94"/>
      <c r="KFI228" s="94"/>
      <c r="KFJ228" s="94"/>
      <c r="KFK228" s="94"/>
      <c r="KFL228" s="94"/>
      <c r="KFM228" s="94"/>
      <c r="KFN228" s="94"/>
      <c r="KFO228" s="94"/>
      <c r="KFP228" s="94"/>
      <c r="KFQ228" s="94"/>
      <c r="KFR228" s="94"/>
      <c r="KFS228" s="94"/>
      <c r="KFT228" s="94"/>
      <c r="KFU228" s="94"/>
      <c r="KFV228" s="94"/>
      <c r="KFW228" s="94"/>
      <c r="KFX228" s="94"/>
      <c r="KFY228" s="94"/>
      <c r="KFZ228" s="94"/>
      <c r="KGA228" s="94"/>
      <c r="KGB228" s="94"/>
      <c r="KGC228" s="94"/>
      <c r="KGD228" s="94"/>
      <c r="KGE228" s="94"/>
      <c r="KGF228" s="94"/>
      <c r="KGG228" s="94"/>
      <c r="KGH228" s="94"/>
      <c r="KGI228" s="94"/>
      <c r="KGJ228" s="94"/>
      <c r="KGK228" s="94"/>
      <c r="KGL228" s="94"/>
      <c r="KGM228" s="94"/>
      <c r="KGN228" s="94"/>
      <c r="KGO228" s="94"/>
      <c r="KGP228" s="94"/>
      <c r="KGQ228" s="94"/>
      <c r="KGR228" s="94"/>
      <c r="KGS228" s="94"/>
      <c r="KGT228" s="94"/>
      <c r="KGU228" s="94"/>
      <c r="KGV228" s="94"/>
      <c r="KGW228" s="94"/>
      <c r="KGX228" s="94"/>
      <c r="KGY228" s="94"/>
      <c r="KGZ228" s="94"/>
      <c r="KHA228" s="94"/>
      <c r="KHB228" s="94"/>
      <c r="KHC228" s="94"/>
      <c r="KHD228" s="94"/>
      <c r="KHE228" s="94"/>
      <c r="KHF228" s="94"/>
      <c r="KHG228" s="94"/>
      <c r="KHH228" s="94"/>
      <c r="KHI228" s="94"/>
      <c r="KHJ228" s="94"/>
      <c r="KHK228" s="94"/>
      <c r="KHL228" s="94"/>
      <c r="KHM228" s="94"/>
      <c r="KHN228" s="94"/>
      <c r="KHO228" s="94"/>
      <c r="KHP228" s="94"/>
      <c r="KHQ228" s="94"/>
      <c r="KHR228" s="94"/>
      <c r="KHS228" s="94"/>
      <c r="KHT228" s="94"/>
      <c r="KHU228" s="94"/>
      <c r="KHV228" s="94"/>
      <c r="KHW228" s="94"/>
      <c r="KHX228" s="94"/>
      <c r="KHY228" s="94"/>
      <c r="KHZ228" s="94"/>
      <c r="KIA228" s="94"/>
      <c r="KIB228" s="94"/>
      <c r="KIC228" s="94"/>
      <c r="KID228" s="94"/>
      <c r="KIE228" s="94"/>
      <c r="KIF228" s="94"/>
      <c r="KIG228" s="94"/>
      <c r="KIH228" s="94"/>
      <c r="KII228" s="94"/>
      <c r="KIJ228" s="94"/>
      <c r="KIK228" s="94"/>
      <c r="KIL228" s="94"/>
      <c r="KIM228" s="94"/>
      <c r="KIN228" s="94"/>
      <c r="KIO228" s="94"/>
      <c r="KIP228" s="94"/>
      <c r="KIQ228" s="94"/>
      <c r="KIR228" s="94"/>
      <c r="KIS228" s="94"/>
      <c r="KIT228" s="94"/>
      <c r="KIU228" s="94"/>
      <c r="KIV228" s="94"/>
      <c r="KIW228" s="94"/>
      <c r="KIX228" s="94"/>
      <c r="KIY228" s="94"/>
      <c r="KIZ228" s="94"/>
      <c r="KJA228" s="94"/>
      <c r="KJB228" s="94"/>
      <c r="KJC228" s="94"/>
      <c r="KJD228" s="94"/>
      <c r="KJE228" s="94"/>
      <c r="KJF228" s="94"/>
      <c r="KJG228" s="94"/>
      <c r="KJH228" s="94"/>
      <c r="KJI228" s="94"/>
      <c r="KJJ228" s="94"/>
      <c r="KJK228" s="94"/>
      <c r="KJL228" s="94"/>
      <c r="KJM228" s="94"/>
      <c r="KJN228" s="94"/>
      <c r="KJO228" s="94"/>
      <c r="KJP228" s="94"/>
      <c r="KJQ228" s="94"/>
      <c r="KJR228" s="94"/>
      <c r="KJS228" s="94"/>
      <c r="KJT228" s="94"/>
      <c r="KJU228" s="94"/>
      <c r="KJV228" s="94"/>
      <c r="KJW228" s="94"/>
      <c r="KJX228" s="94"/>
      <c r="KJY228" s="94"/>
      <c r="KJZ228" s="94"/>
      <c r="KKA228" s="94"/>
      <c r="KKB228" s="94"/>
      <c r="KKC228" s="94"/>
      <c r="KKD228" s="94"/>
      <c r="KKE228" s="94"/>
      <c r="KKF228" s="94"/>
      <c r="KKG228" s="94"/>
      <c r="KKH228" s="94"/>
      <c r="KKI228" s="94"/>
      <c r="KKJ228" s="94"/>
      <c r="KKK228" s="94"/>
      <c r="KKL228" s="94"/>
      <c r="KKM228" s="94"/>
      <c r="KKN228" s="94"/>
      <c r="KKO228" s="94"/>
      <c r="KKP228" s="94"/>
      <c r="KKQ228" s="94"/>
      <c r="KKR228" s="94"/>
      <c r="KKS228" s="94"/>
      <c r="KKT228" s="94"/>
      <c r="KKU228" s="94"/>
      <c r="KKV228" s="94"/>
      <c r="KKW228" s="94"/>
      <c r="KKX228" s="94"/>
      <c r="KKY228" s="94"/>
      <c r="KKZ228" s="94"/>
      <c r="KLA228" s="94"/>
      <c r="KLB228" s="94"/>
      <c r="KLC228" s="94"/>
      <c r="KLD228" s="94"/>
      <c r="KLE228" s="94"/>
      <c r="KLF228" s="94"/>
      <c r="KLG228" s="94"/>
      <c r="KLH228" s="94"/>
      <c r="KLI228" s="94"/>
      <c r="KLJ228" s="94"/>
      <c r="KLK228" s="94"/>
      <c r="KLL228" s="94"/>
      <c r="KLM228" s="94"/>
      <c r="KLN228" s="94"/>
      <c r="KLO228" s="94"/>
      <c r="KLP228" s="94"/>
      <c r="KLQ228" s="94"/>
      <c r="KLR228" s="94"/>
      <c r="KLS228" s="94"/>
      <c r="KLT228" s="94"/>
      <c r="KLU228" s="94"/>
      <c r="KLV228" s="94"/>
      <c r="KLW228" s="94"/>
      <c r="KLX228" s="94"/>
      <c r="KLY228" s="94"/>
      <c r="KLZ228" s="94"/>
      <c r="KMA228" s="94"/>
      <c r="KMB228" s="94"/>
      <c r="KMC228" s="94"/>
      <c r="KMD228" s="94"/>
      <c r="KME228" s="94"/>
      <c r="KMF228" s="94"/>
      <c r="KMG228" s="94"/>
      <c r="KMH228" s="94"/>
      <c r="KMI228" s="94"/>
      <c r="KMJ228" s="94"/>
      <c r="KMK228" s="94"/>
      <c r="KML228" s="94"/>
      <c r="KMM228" s="94"/>
      <c r="KMN228" s="94"/>
      <c r="KMO228" s="94"/>
      <c r="KMP228" s="94"/>
      <c r="KMQ228" s="94"/>
      <c r="KMR228" s="94"/>
      <c r="KMS228" s="94"/>
      <c r="KMT228" s="94"/>
      <c r="KMU228" s="94"/>
      <c r="KMV228" s="94"/>
      <c r="KMW228" s="94"/>
      <c r="KMX228" s="94"/>
      <c r="KMY228" s="94"/>
      <c r="KMZ228" s="94"/>
      <c r="KNA228" s="94"/>
      <c r="KNB228" s="94"/>
      <c r="KNC228" s="94"/>
      <c r="KND228" s="94"/>
      <c r="KNE228" s="94"/>
      <c r="KNF228" s="94"/>
      <c r="KNG228" s="94"/>
      <c r="KNH228" s="94"/>
      <c r="KNI228" s="94"/>
      <c r="KNJ228" s="94"/>
      <c r="KNK228" s="94"/>
      <c r="KNL228" s="94"/>
      <c r="KNM228" s="94"/>
      <c r="KNN228" s="94"/>
      <c r="KNO228" s="94"/>
      <c r="KNP228" s="94"/>
      <c r="KNQ228" s="94"/>
      <c r="KNR228" s="94"/>
      <c r="KNS228" s="94"/>
      <c r="KNT228" s="94"/>
      <c r="KNU228" s="94"/>
      <c r="KNV228" s="94"/>
      <c r="KNW228" s="94"/>
      <c r="KNX228" s="94"/>
      <c r="KNY228" s="94"/>
      <c r="KNZ228" s="94"/>
      <c r="KOA228" s="94"/>
      <c r="KOB228" s="94"/>
      <c r="KOC228" s="94"/>
      <c r="KOD228" s="94"/>
      <c r="KOE228" s="94"/>
      <c r="KOF228" s="94"/>
      <c r="KOG228" s="94"/>
      <c r="KOH228" s="94"/>
      <c r="KOI228" s="94"/>
      <c r="KOJ228" s="94"/>
      <c r="KOK228" s="94"/>
      <c r="KOL228" s="94"/>
      <c r="KOM228" s="94"/>
      <c r="KON228" s="94"/>
      <c r="KOO228" s="94"/>
      <c r="KOP228" s="94"/>
      <c r="KOQ228" s="94"/>
      <c r="KOR228" s="94"/>
      <c r="KOS228" s="94"/>
      <c r="KOT228" s="94"/>
      <c r="KOU228" s="94"/>
      <c r="KOV228" s="94"/>
      <c r="KOW228" s="94"/>
      <c r="KOX228" s="94"/>
      <c r="KOY228" s="94"/>
      <c r="KOZ228" s="94"/>
      <c r="KPA228" s="94"/>
      <c r="KPB228" s="94"/>
      <c r="KPC228" s="94"/>
      <c r="KPD228" s="94"/>
      <c r="KPE228" s="94"/>
      <c r="KPF228" s="94"/>
      <c r="KPG228" s="94"/>
      <c r="KPH228" s="94"/>
      <c r="KPI228" s="94"/>
      <c r="KPJ228" s="94"/>
      <c r="KPK228" s="94"/>
      <c r="KPL228" s="94"/>
      <c r="KPM228" s="94"/>
      <c r="KPN228" s="94"/>
      <c r="KPO228" s="94"/>
      <c r="KPP228" s="94"/>
      <c r="KPQ228" s="94"/>
      <c r="KPR228" s="94"/>
      <c r="KPS228" s="94"/>
      <c r="KPT228" s="94"/>
      <c r="KPU228" s="94"/>
      <c r="KPV228" s="94"/>
      <c r="KPW228" s="94"/>
      <c r="KPX228" s="94"/>
      <c r="KPY228" s="94"/>
      <c r="KPZ228" s="94"/>
      <c r="KQA228" s="94"/>
      <c r="KQB228" s="94"/>
      <c r="KQC228" s="94"/>
      <c r="KQD228" s="94"/>
      <c r="KQE228" s="94"/>
      <c r="KQF228" s="94"/>
      <c r="KQG228" s="94"/>
      <c r="KQH228" s="94"/>
      <c r="KQI228" s="94"/>
      <c r="KQJ228" s="94"/>
      <c r="KQK228" s="94"/>
      <c r="KQL228" s="94"/>
      <c r="KQM228" s="94"/>
      <c r="KQN228" s="94"/>
      <c r="KQO228" s="94"/>
      <c r="KQP228" s="94"/>
      <c r="KQQ228" s="94"/>
      <c r="KQR228" s="94"/>
      <c r="KQS228" s="94"/>
      <c r="KQT228" s="94"/>
      <c r="KQU228" s="94"/>
      <c r="KQV228" s="94"/>
      <c r="KQW228" s="94"/>
      <c r="KQX228" s="94"/>
      <c r="KQY228" s="94"/>
      <c r="KQZ228" s="94"/>
      <c r="KRA228" s="94"/>
      <c r="KRB228" s="94"/>
      <c r="KRC228" s="94"/>
      <c r="KRD228" s="94"/>
      <c r="KRE228" s="94"/>
      <c r="KRF228" s="94"/>
      <c r="KRG228" s="94"/>
      <c r="KRH228" s="94"/>
      <c r="KRI228" s="94"/>
      <c r="KRJ228" s="94"/>
      <c r="KRK228" s="94"/>
      <c r="KRL228" s="94"/>
      <c r="KRM228" s="94"/>
      <c r="KRN228" s="94"/>
      <c r="KRO228" s="94"/>
      <c r="KRP228" s="94"/>
      <c r="KRQ228" s="94"/>
      <c r="KRR228" s="94"/>
      <c r="KRS228" s="94"/>
      <c r="KRT228" s="94"/>
      <c r="KRU228" s="94"/>
      <c r="KRV228" s="94"/>
      <c r="KRW228" s="94"/>
      <c r="KRX228" s="94"/>
      <c r="KRY228" s="94"/>
      <c r="KRZ228" s="94"/>
      <c r="KSA228" s="94"/>
      <c r="KSB228" s="94"/>
      <c r="KSC228" s="94"/>
      <c r="KSD228" s="94"/>
      <c r="KSE228" s="94"/>
      <c r="KSF228" s="94"/>
      <c r="KSG228" s="94"/>
      <c r="KSH228" s="94"/>
      <c r="KSI228" s="94"/>
      <c r="KSJ228" s="94"/>
      <c r="KSK228" s="94"/>
      <c r="KSL228" s="94"/>
      <c r="KSM228" s="94"/>
      <c r="KSN228" s="94"/>
      <c r="KSO228" s="94"/>
      <c r="KSP228" s="94"/>
      <c r="KSQ228" s="94"/>
      <c r="KSR228" s="94"/>
      <c r="KSS228" s="94"/>
      <c r="KST228" s="94"/>
      <c r="KSU228" s="94"/>
      <c r="KSV228" s="94"/>
      <c r="KSW228" s="94"/>
      <c r="KSX228" s="94"/>
      <c r="KSY228" s="94"/>
      <c r="KSZ228" s="94"/>
      <c r="KTA228" s="94"/>
      <c r="KTB228" s="94"/>
      <c r="KTC228" s="94"/>
      <c r="KTD228" s="94"/>
      <c r="KTE228" s="94"/>
      <c r="KTF228" s="94"/>
      <c r="KTG228" s="94"/>
      <c r="KTH228" s="94"/>
      <c r="KTI228" s="94"/>
      <c r="KTJ228" s="94"/>
      <c r="KTK228" s="94"/>
      <c r="KTL228" s="94"/>
      <c r="KTM228" s="94"/>
      <c r="KTN228" s="94"/>
      <c r="KTO228" s="94"/>
      <c r="KTP228" s="94"/>
      <c r="KTQ228" s="94"/>
      <c r="KTR228" s="94"/>
      <c r="KTS228" s="94"/>
      <c r="KTT228" s="94"/>
      <c r="KTU228" s="94"/>
      <c r="KTV228" s="94"/>
      <c r="KTW228" s="94"/>
      <c r="KTX228" s="94"/>
      <c r="KTY228" s="94"/>
      <c r="KTZ228" s="94"/>
      <c r="KUA228" s="94"/>
      <c r="KUB228" s="94"/>
      <c r="KUC228" s="94"/>
      <c r="KUD228" s="94"/>
      <c r="KUE228" s="94"/>
      <c r="KUF228" s="94"/>
      <c r="KUG228" s="94"/>
      <c r="KUH228" s="94"/>
      <c r="KUI228" s="94"/>
      <c r="KUJ228" s="94"/>
      <c r="KUK228" s="94"/>
      <c r="KUL228" s="94"/>
      <c r="KUM228" s="94"/>
      <c r="KUN228" s="94"/>
      <c r="KUO228" s="94"/>
      <c r="KUP228" s="94"/>
      <c r="KUQ228" s="94"/>
      <c r="KUR228" s="94"/>
      <c r="KUS228" s="94"/>
      <c r="KUT228" s="94"/>
      <c r="KUU228" s="94"/>
      <c r="KUV228" s="94"/>
      <c r="KUW228" s="94"/>
      <c r="KUX228" s="94"/>
      <c r="KUY228" s="94"/>
      <c r="KUZ228" s="94"/>
      <c r="KVA228" s="94"/>
      <c r="KVB228" s="94"/>
      <c r="KVC228" s="94"/>
      <c r="KVD228" s="94"/>
      <c r="KVE228" s="94"/>
      <c r="KVF228" s="94"/>
      <c r="KVG228" s="94"/>
      <c r="KVH228" s="94"/>
      <c r="KVI228" s="94"/>
      <c r="KVJ228" s="94"/>
      <c r="KVK228" s="94"/>
      <c r="KVL228" s="94"/>
      <c r="KVM228" s="94"/>
      <c r="KVN228" s="94"/>
      <c r="KVO228" s="94"/>
      <c r="KVP228" s="94"/>
      <c r="KVQ228" s="94"/>
      <c r="KVR228" s="94"/>
      <c r="KVS228" s="94"/>
      <c r="KVT228" s="94"/>
      <c r="KVU228" s="94"/>
      <c r="KVV228" s="94"/>
      <c r="KVW228" s="94"/>
      <c r="KVX228" s="94"/>
      <c r="KVY228" s="94"/>
      <c r="KVZ228" s="94"/>
      <c r="KWA228" s="94"/>
      <c r="KWB228" s="94"/>
      <c r="KWC228" s="94"/>
      <c r="KWD228" s="94"/>
      <c r="KWE228" s="94"/>
      <c r="KWF228" s="94"/>
      <c r="KWG228" s="94"/>
      <c r="KWH228" s="94"/>
      <c r="KWI228" s="94"/>
      <c r="KWJ228" s="94"/>
      <c r="KWK228" s="94"/>
      <c r="KWL228" s="94"/>
      <c r="KWM228" s="94"/>
      <c r="KWN228" s="94"/>
      <c r="KWO228" s="94"/>
      <c r="KWP228" s="94"/>
      <c r="KWQ228" s="94"/>
      <c r="KWR228" s="94"/>
      <c r="KWS228" s="94"/>
      <c r="KWT228" s="94"/>
      <c r="KWU228" s="94"/>
      <c r="KWV228" s="94"/>
      <c r="KWW228" s="94"/>
      <c r="KWX228" s="94"/>
      <c r="KWY228" s="94"/>
      <c r="KWZ228" s="94"/>
      <c r="KXA228" s="94"/>
      <c r="KXB228" s="94"/>
      <c r="KXC228" s="94"/>
      <c r="KXD228" s="94"/>
      <c r="KXE228" s="94"/>
      <c r="KXF228" s="94"/>
      <c r="KXG228" s="94"/>
      <c r="KXH228" s="94"/>
      <c r="KXI228" s="94"/>
      <c r="KXJ228" s="94"/>
      <c r="KXK228" s="94"/>
      <c r="KXL228" s="94"/>
      <c r="KXM228" s="94"/>
      <c r="KXN228" s="94"/>
      <c r="KXO228" s="94"/>
      <c r="KXP228" s="94"/>
      <c r="KXQ228" s="94"/>
      <c r="KXR228" s="94"/>
      <c r="KXS228" s="94"/>
      <c r="KXT228" s="94"/>
      <c r="KXU228" s="94"/>
      <c r="KXV228" s="94"/>
      <c r="KXW228" s="94"/>
      <c r="KXX228" s="94"/>
      <c r="KXY228" s="94"/>
      <c r="KXZ228" s="94"/>
      <c r="KYA228" s="94"/>
      <c r="KYB228" s="94"/>
      <c r="KYC228" s="94"/>
      <c r="KYD228" s="94"/>
      <c r="KYE228" s="94"/>
      <c r="KYF228" s="94"/>
      <c r="KYG228" s="94"/>
      <c r="KYH228" s="94"/>
      <c r="KYI228" s="94"/>
      <c r="KYJ228" s="94"/>
      <c r="KYK228" s="94"/>
      <c r="KYL228" s="94"/>
      <c r="KYM228" s="94"/>
      <c r="KYN228" s="94"/>
      <c r="KYO228" s="94"/>
      <c r="KYP228" s="94"/>
      <c r="KYQ228" s="94"/>
      <c r="KYR228" s="94"/>
      <c r="KYS228" s="94"/>
      <c r="KYT228" s="94"/>
      <c r="KYU228" s="94"/>
      <c r="KYV228" s="94"/>
      <c r="KYW228" s="94"/>
      <c r="KYX228" s="94"/>
      <c r="KYY228" s="94"/>
      <c r="KYZ228" s="94"/>
      <c r="KZA228" s="94"/>
      <c r="KZB228" s="94"/>
      <c r="KZC228" s="94"/>
      <c r="KZD228" s="94"/>
      <c r="KZE228" s="94"/>
      <c r="KZF228" s="94"/>
      <c r="KZG228" s="94"/>
      <c r="KZH228" s="94"/>
      <c r="KZI228" s="94"/>
      <c r="KZJ228" s="94"/>
      <c r="KZK228" s="94"/>
      <c r="KZL228" s="94"/>
      <c r="KZM228" s="94"/>
      <c r="KZN228" s="94"/>
      <c r="KZO228" s="94"/>
      <c r="KZP228" s="94"/>
      <c r="KZQ228" s="94"/>
      <c r="KZR228" s="94"/>
      <c r="KZS228" s="94"/>
      <c r="KZT228" s="94"/>
      <c r="KZU228" s="94"/>
      <c r="KZV228" s="94"/>
      <c r="KZW228" s="94"/>
      <c r="KZX228" s="94"/>
      <c r="KZY228" s="94"/>
      <c r="KZZ228" s="94"/>
      <c r="LAA228" s="94"/>
      <c r="LAB228" s="94"/>
      <c r="LAC228" s="94"/>
      <c r="LAD228" s="94"/>
      <c r="LAE228" s="94"/>
      <c r="LAF228" s="94"/>
      <c r="LAG228" s="94"/>
      <c r="LAH228" s="94"/>
      <c r="LAI228" s="94"/>
      <c r="LAJ228" s="94"/>
      <c r="LAK228" s="94"/>
      <c r="LAL228" s="94"/>
      <c r="LAM228" s="94"/>
      <c r="LAN228" s="94"/>
      <c r="LAO228" s="94"/>
      <c r="LAP228" s="94"/>
      <c r="LAQ228" s="94"/>
      <c r="LAR228" s="94"/>
      <c r="LAS228" s="94"/>
      <c r="LAT228" s="94"/>
      <c r="LAU228" s="94"/>
      <c r="LAV228" s="94"/>
      <c r="LAW228" s="94"/>
      <c r="LAX228" s="94"/>
      <c r="LAY228" s="94"/>
      <c r="LAZ228" s="94"/>
      <c r="LBA228" s="94"/>
      <c r="LBB228" s="94"/>
      <c r="LBC228" s="94"/>
      <c r="LBD228" s="94"/>
      <c r="LBE228" s="94"/>
      <c r="LBF228" s="94"/>
      <c r="LBG228" s="94"/>
      <c r="LBH228" s="94"/>
      <c r="LBI228" s="94"/>
      <c r="LBJ228" s="94"/>
      <c r="LBK228" s="94"/>
      <c r="LBL228" s="94"/>
      <c r="LBM228" s="94"/>
      <c r="LBN228" s="94"/>
      <c r="LBO228" s="94"/>
      <c r="LBP228" s="94"/>
      <c r="LBQ228" s="94"/>
      <c r="LBR228" s="94"/>
      <c r="LBS228" s="94"/>
      <c r="LBT228" s="94"/>
      <c r="LBU228" s="94"/>
      <c r="LBV228" s="94"/>
      <c r="LBW228" s="94"/>
      <c r="LBX228" s="94"/>
      <c r="LBY228" s="94"/>
      <c r="LBZ228" s="94"/>
      <c r="LCA228" s="94"/>
      <c r="LCB228" s="94"/>
      <c r="LCC228" s="94"/>
      <c r="LCD228" s="94"/>
      <c r="LCE228" s="94"/>
      <c r="LCF228" s="94"/>
      <c r="LCG228" s="94"/>
      <c r="LCH228" s="94"/>
      <c r="LCI228" s="94"/>
      <c r="LCJ228" s="94"/>
      <c r="LCK228" s="94"/>
      <c r="LCL228" s="94"/>
      <c r="LCM228" s="94"/>
      <c r="LCN228" s="94"/>
      <c r="LCO228" s="94"/>
      <c r="LCP228" s="94"/>
      <c r="LCQ228" s="94"/>
      <c r="LCR228" s="94"/>
      <c r="LCS228" s="94"/>
      <c r="LCT228" s="94"/>
      <c r="LCU228" s="94"/>
      <c r="LCV228" s="94"/>
      <c r="LCW228" s="94"/>
      <c r="LCX228" s="94"/>
      <c r="LCY228" s="94"/>
      <c r="LCZ228" s="94"/>
      <c r="LDA228" s="94"/>
      <c r="LDB228" s="94"/>
      <c r="LDC228" s="94"/>
      <c r="LDD228" s="94"/>
      <c r="LDE228" s="94"/>
      <c r="LDF228" s="94"/>
      <c r="LDG228" s="94"/>
      <c r="LDH228" s="94"/>
      <c r="LDI228" s="94"/>
      <c r="LDJ228" s="94"/>
      <c r="LDK228" s="94"/>
      <c r="LDL228" s="94"/>
      <c r="LDM228" s="94"/>
      <c r="LDN228" s="94"/>
      <c r="LDO228" s="94"/>
      <c r="LDP228" s="94"/>
      <c r="LDQ228" s="94"/>
      <c r="LDR228" s="94"/>
      <c r="LDS228" s="94"/>
      <c r="LDT228" s="94"/>
      <c r="LDU228" s="94"/>
      <c r="LDV228" s="94"/>
      <c r="LDW228" s="94"/>
      <c r="LDX228" s="94"/>
      <c r="LDY228" s="94"/>
      <c r="LDZ228" s="94"/>
      <c r="LEA228" s="94"/>
      <c r="LEB228" s="94"/>
      <c r="LEC228" s="94"/>
      <c r="LED228" s="94"/>
      <c r="LEE228" s="94"/>
      <c r="LEF228" s="94"/>
      <c r="LEG228" s="94"/>
      <c r="LEH228" s="94"/>
      <c r="LEI228" s="94"/>
      <c r="LEJ228" s="94"/>
      <c r="LEK228" s="94"/>
      <c r="LEL228" s="94"/>
      <c r="LEM228" s="94"/>
      <c r="LEN228" s="94"/>
      <c r="LEO228" s="94"/>
      <c r="LEP228" s="94"/>
      <c r="LEQ228" s="94"/>
      <c r="LER228" s="94"/>
      <c r="LES228" s="94"/>
      <c r="LET228" s="94"/>
      <c r="LEU228" s="94"/>
      <c r="LEV228" s="94"/>
      <c r="LEW228" s="94"/>
      <c r="LEX228" s="94"/>
      <c r="LEY228" s="94"/>
      <c r="LEZ228" s="94"/>
      <c r="LFA228" s="94"/>
      <c r="LFB228" s="94"/>
      <c r="LFC228" s="94"/>
      <c r="LFD228" s="94"/>
      <c r="LFE228" s="94"/>
      <c r="LFF228" s="94"/>
      <c r="LFG228" s="94"/>
      <c r="LFH228" s="94"/>
      <c r="LFI228" s="94"/>
      <c r="LFJ228" s="94"/>
      <c r="LFK228" s="94"/>
      <c r="LFL228" s="94"/>
      <c r="LFM228" s="94"/>
      <c r="LFN228" s="94"/>
      <c r="LFO228" s="94"/>
      <c r="LFP228" s="94"/>
      <c r="LFQ228" s="94"/>
      <c r="LFR228" s="94"/>
      <c r="LFS228" s="94"/>
      <c r="LFT228" s="94"/>
      <c r="LFU228" s="94"/>
      <c r="LFV228" s="94"/>
      <c r="LFW228" s="94"/>
      <c r="LFX228" s="94"/>
      <c r="LFY228" s="94"/>
      <c r="LFZ228" s="94"/>
      <c r="LGA228" s="94"/>
      <c r="LGB228" s="94"/>
      <c r="LGC228" s="94"/>
      <c r="LGD228" s="94"/>
      <c r="LGE228" s="94"/>
      <c r="LGF228" s="94"/>
      <c r="LGG228" s="94"/>
      <c r="LGH228" s="94"/>
      <c r="LGI228" s="94"/>
      <c r="LGJ228" s="94"/>
      <c r="LGK228" s="94"/>
      <c r="LGL228" s="94"/>
      <c r="LGM228" s="94"/>
      <c r="LGN228" s="94"/>
      <c r="LGO228" s="94"/>
      <c r="LGP228" s="94"/>
      <c r="LGQ228" s="94"/>
      <c r="LGR228" s="94"/>
      <c r="LGS228" s="94"/>
      <c r="LGT228" s="94"/>
      <c r="LGU228" s="94"/>
      <c r="LGV228" s="94"/>
      <c r="LGW228" s="94"/>
      <c r="LGX228" s="94"/>
      <c r="LGY228" s="94"/>
      <c r="LGZ228" s="94"/>
      <c r="LHA228" s="94"/>
      <c r="LHB228" s="94"/>
      <c r="LHC228" s="94"/>
      <c r="LHD228" s="94"/>
      <c r="LHE228" s="94"/>
      <c r="LHF228" s="94"/>
      <c r="LHG228" s="94"/>
      <c r="LHH228" s="94"/>
      <c r="LHI228" s="94"/>
      <c r="LHJ228" s="94"/>
      <c r="LHK228" s="94"/>
      <c r="LHL228" s="94"/>
      <c r="LHM228" s="94"/>
      <c r="LHN228" s="94"/>
      <c r="LHO228" s="94"/>
      <c r="LHP228" s="94"/>
      <c r="LHQ228" s="94"/>
      <c r="LHR228" s="94"/>
      <c r="LHS228" s="94"/>
      <c r="LHT228" s="94"/>
      <c r="LHU228" s="94"/>
      <c r="LHV228" s="94"/>
      <c r="LHW228" s="94"/>
      <c r="LHX228" s="94"/>
      <c r="LHY228" s="94"/>
      <c r="LHZ228" s="94"/>
      <c r="LIA228" s="94"/>
      <c r="LIB228" s="94"/>
      <c r="LIC228" s="94"/>
      <c r="LID228" s="94"/>
      <c r="LIE228" s="94"/>
      <c r="LIF228" s="94"/>
      <c r="LIG228" s="94"/>
      <c r="LIH228" s="94"/>
      <c r="LII228" s="94"/>
      <c r="LIJ228" s="94"/>
      <c r="LIK228" s="94"/>
      <c r="LIL228" s="94"/>
      <c r="LIM228" s="94"/>
      <c r="LIN228" s="94"/>
      <c r="LIO228" s="94"/>
      <c r="LIP228" s="94"/>
      <c r="LIQ228" s="94"/>
      <c r="LIR228" s="94"/>
      <c r="LIS228" s="94"/>
      <c r="LIT228" s="94"/>
      <c r="LIU228" s="94"/>
      <c r="LIV228" s="94"/>
      <c r="LIW228" s="94"/>
      <c r="LIX228" s="94"/>
      <c r="LIY228" s="94"/>
      <c r="LIZ228" s="94"/>
      <c r="LJA228" s="94"/>
      <c r="LJB228" s="94"/>
      <c r="LJC228" s="94"/>
      <c r="LJD228" s="94"/>
      <c r="LJE228" s="94"/>
      <c r="LJF228" s="94"/>
      <c r="LJG228" s="94"/>
      <c r="LJH228" s="94"/>
      <c r="LJI228" s="94"/>
      <c r="LJJ228" s="94"/>
      <c r="LJK228" s="94"/>
      <c r="LJL228" s="94"/>
      <c r="LJM228" s="94"/>
      <c r="LJN228" s="94"/>
      <c r="LJO228" s="94"/>
      <c r="LJP228" s="94"/>
      <c r="LJQ228" s="94"/>
      <c r="LJR228" s="94"/>
      <c r="LJS228" s="94"/>
      <c r="LJT228" s="94"/>
      <c r="LJU228" s="94"/>
      <c r="LJV228" s="94"/>
      <c r="LJW228" s="94"/>
      <c r="LJX228" s="94"/>
      <c r="LJY228" s="94"/>
      <c r="LJZ228" s="94"/>
      <c r="LKA228" s="94"/>
      <c r="LKB228" s="94"/>
      <c r="LKC228" s="94"/>
      <c r="LKD228" s="94"/>
      <c r="LKE228" s="94"/>
      <c r="LKF228" s="94"/>
      <c r="LKG228" s="94"/>
      <c r="LKH228" s="94"/>
      <c r="LKI228" s="94"/>
      <c r="LKJ228" s="94"/>
      <c r="LKK228" s="94"/>
      <c r="LKL228" s="94"/>
      <c r="LKM228" s="94"/>
      <c r="LKN228" s="94"/>
      <c r="LKO228" s="94"/>
      <c r="LKP228" s="94"/>
      <c r="LKQ228" s="94"/>
      <c r="LKR228" s="94"/>
      <c r="LKS228" s="94"/>
      <c r="LKT228" s="94"/>
      <c r="LKU228" s="94"/>
      <c r="LKV228" s="94"/>
      <c r="LKW228" s="94"/>
      <c r="LKX228" s="94"/>
      <c r="LKY228" s="94"/>
      <c r="LKZ228" s="94"/>
      <c r="LLA228" s="94"/>
      <c r="LLB228" s="94"/>
      <c r="LLC228" s="94"/>
      <c r="LLD228" s="94"/>
      <c r="LLE228" s="94"/>
      <c r="LLF228" s="94"/>
      <c r="LLG228" s="94"/>
      <c r="LLH228" s="94"/>
      <c r="LLI228" s="94"/>
      <c r="LLJ228" s="94"/>
      <c r="LLK228" s="94"/>
      <c r="LLL228" s="94"/>
      <c r="LLM228" s="94"/>
      <c r="LLN228" s="94"/>
      <c r="LLO228" s="94"/>
      <c r="LLP228" s="94"/>
      <c r="LLQ228" s="94"/>
      <c r="LLR228" s="94"/>
      <c r="LLS228" s="94"/>
      <c r="LLT228" s="94"/>
      <c r="LLU228" s="94"/>
      <c r="LLV228" s="94"/>
      <c r="LLW228" s="94"/>
      <c r="LLX228" s="94"/>
      <c r="LLY228" s="94"/>
      <c r="LLZ228" s="94"/>
      <c r="LMA228" s="94"/>
      <c r="LMB228" s="94"/>
      <c r="LMC228" s="94"/>
      <c r="LMD228" s="94"/>
      <c r="LME228" s="94"/>
      <c r="LMF228" s="94"/>
      <c r="LMG228" s="94"/>
      <c r="LMH228" s="94"/>
      <c r="LMI228" s="94"/>
      <c r="LMJ228" s="94"/>
      <c r="LMK228" s="94"/>
      <c r="LML228" s="94"/>
      <c r="LMM228" s="94"/>
      <c r="LMN228" s="94"/>
      <c r="LMO228" s="94"/>
      <c r="LMP228" s="94"/>
      <c r="LMQ228" s="94"/>
      <c r="LMR228" s="94"/>
      <c r="LMS228" s="94"/>
      <c r="LMT228" s="94"/>
      <c r="LMU228" s="94"/>
      <c r="LMV228" s="94"/>
      <c r="LMW228" s="94"/>
      <c r="LMX228" s="94"/>
      <c r="LMY228" s="94"/>
      <c r="LMZ228" s="94"/>
      <c r="LNA228" s="94"/>
      <c r="LNB228" s="94"/>
      <c r="LNC228" s="94"/>
      <c r="LND228" s="94"/>
      <c r="LNE228" s="94"/>
      <c r="LNF228" s="94"/>
      <c r="LNG228" s="94"/>
      <c r="LNH228" s="94"/>
      <c r="LNI228" s="94"/>
      <c r="LNJ228" s="94"/>
      <c r="LNK228" s="94"/>
      <c r="LNL228" s="94"/>
      <c r="LNM228" s="94"/>
      <c r="LNN228" s="94"/>
      <c r="LNO228" s="94"/>
      <c r="LNP228" s="94"/>
      <c r="LNQ228" s="94"/>
      <c r="LNR228" s="94"/>
      <c r="LNS228" s="94"/>
      <c r="LNT228" s="94"/>
      <c r="LNU228" s="94"/>
      <c r="LNV228" s="94"/>
      <c r="LNW228" s="94"/>
      <c r="LNX228" s="94"/>
      <c r="LNY228" s="94"/>
      <c r="LNZ228" s="94"/>
      <c r="LOA228" s="94"/>
      <c r="LOB228" s="94"/>
      <c r="LOC228" s="94"/>
      <c r="LOD228" s="94"/>
      <c r="LOE228" s="94"/>
      <c r="LOF228" s="94"/>
      <c r="LOG228" s="94"/>
      <c r="LOH228" s="94"/>
      <c r="LOI228" s="94"/>
      <c r="LOJ228" s="94"/>
      <c r="LOK228" s="94"/>
      <c r="LOL228" s="94"/>
      <c r="LOM228" s="94"/>
      <c r="LON228" s="94"/>
      <c r="LOO228" s="94"/>
      <c r="LOP228" s="94"/>
      <c r="LOQ228" s="94"/>
      <c r="LOR228" s="94"/>
      <c r="LOS228" s="94"/>
      <c r="LOT228" s="94"/>
      <c r="LOU228" s="94"/>
      <c r="LOV228" s="94"/>
      <c r="LOW228" s="94"/>
      <c r="LOX228" s="94"/>
      <c r="LOY228" s="94"/>
      <c r="LOZ228" s="94"/>
      <c r="LPA228" s="94"/>
      <c r="LPB228" s="94"/>
      <c r="LPC228" s="94"/>
      <c r="LPD228" s="94"/>
      <c r="LPE228" s="94"/>
      <c r="LPF228" s="94"/>
      <c r="LPG228" s="94"/>
      <c r="LPH228" s="94"/>
      <c r="LPI228" s="94"/>
      <c r="LPJ228" s="94"/>
      <c r="LPK228" s="94"/>
      <c r="LPL228" s="94"/>
      <c r="LPM228" s="94"/>
      <c r="LPN228" s="94"/>
      <c r="LPO228" s="94"/>
      <c r="LPP228" s="94"/>
      <c r="LPQ228" s="94"/>
      <c r="LPR228" s="94"/>
      <c r="LPS228" s="94"/>
      <c r="LPT228" s="94"/>
      <c r="LPU228" s="94"/>
      <c r="LPV228" s="94"/>
      <c r="LPW228" s="94"/>
      <c r="LPX228" s="94"/>
      <c r="LPY228" s="94"/>
      <c r="LPZ228" s="94"/>
      <c r="LQA228" s="94"/>
      <c r="LQB228" s="94"/>
      <c r="LQC228" s="94"/>
      <c r="LQD228" s="94"/>
      <c r="LQE228" s="94"/>
      <c r="LQF228" s="94"/>
      <c r="LQG228" s="94"/>
      <c r="LQH228" s="94"/>
      <c r="LQI228" s="94"/>
      <c r="LQJ228" s="94"/>
      <c r="LQK228" s="94"/>
      <c r="LQL228" s="94"/>
      <c r="LQM228" s="94"/>
      <c r="LQN228" s="94"/>
      <c r="LQO228" s="94"/>
      <c r="LQP228" s="94"/>
      <c r="LQQ228" s="94"/>
      <c r="LQR228" s="94"/>
      <c r="LQS228" s="94"/>
      <c r="LQT228" s="94"/>
      <c r="LQU228" s="94"/>
      <c r="LQV228" s="94"/>
      <c r="LQW228" s="94"/>
      <c r="LQX228" s="94"/>
      <c r="LQY228" s="94"/>
      <c r="LQZ228" s="94"/>
      <c r="LRA228" s="94"/>
      <c r="LRB228" s="94"/>
      <c r="LRC228" s="94"/>
      <c r="LRD228" s="94"/>
      <c r="LRE228" s="94"/>
      <c r="LRF228" s="94"/>
      <c r="LRG228" s="94"/>
      <c r="LRH228" s="94"/>
      <c r="LRI228" s="94"/>
      <c r="LRJ228" s="94"/>
      <c r="LRK228" s="94"/>
      <c r="LRL228" s="94"/>
      <c r="LRM228" s="94"/>
      <c r="LRN228" s="94"/>
      <c r="LRO228" s="94"/>
      <c r="LRP228" s="94"/>
      <c r="LRQ228" s="94"/>
      <c r="LRR228" s="94"/>
      <c r="LRS228" s="94"/>
      <c r="LRT228" s="94"/>
      <c r="LRU228" s="94"/>
      <c r="LRV228" s="94"/>
      <c r="LRW228" s="94"/>
      <c r="LRX228" s="94"/>
      <c r="LRY228" s="94"/>
      <c r="LRZ228" s="94"/>
      <c r="LSA228" s="94"/>
      <c r="LSB228" s="94"/>
      <c r="LSC228" s="94"/>
      <c r="LSD228" s="94"/>
      <c r="LSE228" s="94"/>
      <c r="LSF228" s="94"/>
      <c r="LSG228" s="94"/>
      <c r="LSH228" s="94"/>
      <c r="LSI228" s="94"/>
      <c r="LSJ228" s="94"/>
      <c r="LSK228" s="94"/>
      <c r="LSL228" s="94"/>
      <c r="LSM228" s="94"/>
      <c r="LSN228" s="94"/>
      <c r="LSO228" s="94"/>
      <c r="LSP228" s="94"/>
      <c r="LSQ228" s="94"/>
      <c r="LSR228" s="94"/>
      <c r="LSS228" s="94"/>
      <c r="LST228" s="94"/>
      <c r="LSU228" s="94"/>
      <c r="LSV228" s="94"/>
      <c r="LSW228" s="94"/>
      <c r="LSX228" s="94"/>
      <c r="LSY228" s="94"/>
      <c r="LSZ228" s="94"/>
      <c r="LTA228" s="94"/>
      <c r="LTB228" s="94"/>
      <c r="LTC228" s="94"/>
      <c r="LTD228" s="94"/>
      <c r="LTE228" s="94"/>
      <c r="LTF228" s="94"/>
      <c r="LTG228" s="94"/>
      <c r="LTH228" s="94"/>
      <c r="LTI228" s="94"/>
      <c r="LTJ228" s="94"/>
      <c r="LTK228" s="94"/>
      <c r="LTL228" s="94"/>
      <c r="LTM228" s="94"/>
      <c r="LTN228" s="94"/>
      <c r="LTO228" s="94"/>
      <c r="LTP228" s="94"/>
      <c r="LTQ228" s="94"/>
      <c r="LTR228" s="94"/>
      <c r="LTS228" s="94"/>
      <c r="LTT228" s="94"/>
      <c r="LTU228" s="94"/>
      <c r="LTV228" s="94"/>
      <c r="LTW228" s="94"/>
      <c r="LTX228" s="94"/>
      <c r="LTY228" s="94"/>
      <c r="LTZ228" s="94"/>
      <c r="LUA228" s="94"/>
      <c r="LUB228" s="94"/>
      <c r="LUC228" s="94"/>
      <c r="LUD228" s="94"/>
      <c r="LUE228" s="94"/>
      <c r="LUF228" s="94"/>
      <c r="LUG228" s="94"/>
      <c r="LUH228" s="94"/>
      <c r="LUI228" s="94"/>
      <c r="LUJ228" s="94"/>
      <c r="LUK228" s="94"/>
      <c r="LUL228" s="94"/>
      <c r="LUM228" s="94"/>
      <c r="LUN228" s="94"/>
      <c r="LUO228" s="94"/>
      <c r="LUP228" s="94"/>
      <c r="LUQ228" s="94"/>
      <c r="LUR228" s="94"/>
      <c r="LUS228" s="94"/>
      <c r="LUT228" s="94"/>
      <c r="LUU228" s="94"/>
      <c r="LUV228" s="94"/>
      <c r="LUW228" s="94"/>
      <c r="LUX228" s="94"/>
      <c r="LUY228" s="94"/>
      <c r="LUZ228" s="94"/>
      <c r="LVA228" s="94"/>
      <c r="LVB228" s="94"/>
      <c r="LVC228" s="94"/>
      <c r="LVD228" s="94"/>
      <c r="LVE228" s="94"/>
      <c r="LVF228" s="94"/>
      <c r="LVG228" s="94"/>
      <c r="LVH228" s="94"/>
      <c r="LVI228" s="94"/>
      <c r="LVJ228" s="94"/>
      <c r="LVK228" s="94"/>
      <c r="LVL228" s="94"/>
      <c r="LVM228" s="94"/>
      <c r="LVN228" s="94"/>
      <c r="LVO228" s="94"/>
      <c r="LVP228" s="94"/>
      <c r="LVQ228" s="94"/>
      <c r="LVR228" s="94"/>
      <c r="LVS228" s="94"/>
      <c r="LVT228" s="94"/>
      <c r="LVU228" s="94"/>
      <c r="LVV228" s="94"/>
      <c r="LVW228" s="94"/>
      <c r="LVX228" s="94"/>
      <c r="LVY228" s="94"/>
      <c r="LVZ228" s="94"/>
      <c r="LWA228" s="94"/>
      <c r="LWB228" s="94"/>
      <c r="LWC228" s="94"/>
      <c r="LWD228" s="94"/>
      <c r="LWE228" s="94"/>
      <c r="LWF228" s="94"/>
      <c r="LWG228" s="94"/>
      <c r="LWH228" s="94"/>
      <c r="LWI228" s="94"/>
      <c r="LWJ228" s="94"/>
      <c r="LWK228" s="94"/>
      <c r="LWL228" s="94"/>
      <c r="LWM228" s="94"/>
      <c r="LWN228" s="94"/>
      <c r="LWO228" s="94"/>
      <c r="LWP228" s="94"/>
      <c r="LWQ228" s="94"/>
      <c r="LWR228" s="94"/>
      <c r="LWS228" s="94"/>
      <c r="LWT228" s="94"/>
      <c r="LWU228" s="94"/>
      <c r="LWV228" s="94"/>
      <c r="LWW228" s="94"/>
      <c r="LWX228" s="94"/>
      <c r="LWY228" s="94"/>
      <c r="LWZ228" s="94"/>
      <c r="LXA228" s="94"/>
      <c r="LXB228" s="94"/>
      <c r="LXC228" s="94"/>
      <c r="LXD228" s="94"/>
      <c r="LXE228" s="94"/>
      <c r="LXF228" s="94"/>
      <c r="LXG228" s="94"/>
      <c r="LXH228" s="94"/>
      <c r="LXI228" s="94"/>
      <c r="LXJ228" s="94"/>
      <c r="LXK228" s="94"/>
      <c r="LXL228" s="94"/>
      <c r="LXM228" s="94"/>
      <c r="LXN228" s="94"/>
      <c r="LXO228" s="94"/>
      <c r="LXP228" s="94"/>
      <c r="LXQ228" s="94"/>
      <c r="LXR228" s="94"/>
      <c r="LXS228" s="94"/>
      <c r="LXT228" s="94"/>
      <c r="LXU228" s="94"/>
      <c r="LXV228" s="94"/>
      <c r="LXW228" s="94"/>
      <c r="LXX228" s="94"/>
      <c r="LXY228" s="94"/>
      <c r="LXZ228" s="94"/>
      <c r="LYA228" s="94"/>
      <c r="LYB228" s="94"/>
      <c r="LYC228" s="94"/>
      <c r="LYD228" s="94"/>
      <c r="LYE228" s="94"/>
      <c r="LYF228" s="94"/>
      <c r="LYG228" s="94"/>
      <c r="LYH228" s="94"/>
      <c r="LYI228" s="94"/>
      <c r="LYJ228" s="94"/>
      <c r="LYK228" s="94"/>
      <c r="LYL228" s="94"/>
      <c r="LYM228" s="94"/>
      <c r="LYN228" s="94"/>
      <c r="LYO228" s="94"/>
      <c r="LYP228" s="94"/>
      <c r="LYQ228" s="94"/>
      <c r="LYR228" s="94"/>
      <c r="LYS228" s="94"/>
      <c r="LYT228" s="94"/>
      <c r="LYU228" s="94"/>
      <c r="LYV228" s="94"/>
      <c r="LYW228" s="94"/>
      <c r="LYX228" s="94"/>
      <c r="LYY228" s="94"/>
      <c r="LYZ228" s="94"/>
      <c r="LZA228" s="94"/>
      <c r="LZB228" s="94"/>
      <c r="LZC228" s="94"/>
      <c r="LZD228" s="94"/>
      <c r="LZE228" s="94"/>
      <c r="LZF228" s="94"/>
      <c r="LZG228" s="94"/>
      <c r="LZH228" s="94"/>
      <c r="LZI228" s="94"/>
      <c r="LZJ228" s="94"/>
      <c r="LZK228" s="94"/>
      <c r="LZL228" s="94"/>
      <c r="LZM228" s="94"/>
      <c r="LZN228" s="94"/>
      <c r="LZO228" s="94"/>
      <c r="LZP228" s="94"/>
      <c r="LZQ228" s="94"/>
      <c r="LZR228" s="94"/>
      <c r="LZS228" s="94"/>
      <c r="LZT228" s="94"/>
      <c r="LZU228" s="94"/>
      <c r="LZV228" s="94"/>
      <c r="LZW228" s="94"/>
      <c r="LZX228" s="94"/>
      <c r="LZY228" s="94"/>
      <c r="LZZ228" s="94"/>
      <c r="MAA228" s="94"/>
      <c r="MAB228" s="94"/>
      <c r="MAC228" s="94"/>
      <c r="MAD228" s="94"/>
      <c r="MAE228" s="94"/>
      <c r="MAF228" s="94"/>
      <c r="MAG228" s="94"/>
      <c r="MAH228" s="94"/>
      <c r="MAI228" s="94"/>
      <c r="MAJ228" s="94"/>
      <c r="MAK228" s="94"/>
      <c r="MAL228" s="94"/>
      <c r="MAM228" s="94"/>
      <c r="MAN228" s="94"/>
      <c r="MAO228" s="94"/>
      <c r="MAP228" s="94"/>
      <c r="MAQ228" s="94"/>
      <c r="MAR228" s="94"/>
      <c r="MAS228" s="94"/>
      <c r="MAT228" s="94"/>
      <c r="MAU228" s="94"/>
      <c r="MAV228" s="94"/>
      <c r="MAW228" s="94"/>
      <c r="MAX228" s="94"/>
      <c r="MAY228" s="94"/>
      <c r="MAZ228" s="94"/>
      <c r="MBA228" s="94"/>
      <c r="MBB228" s="94"/>
      <c r="MBC228" s="94"/>
      <c r="MBD228" s="94"/>
      <c r="MBE228" s="94"/>
      <c r="MBF228" s="94"/>
      <c r="MBG228" s="94"/>
      <c r="MBH228" s="94"/>
      <c r="MBI228" s="94"/>
      <c r="MBJ228" s="94"/>
      <c r="MBK228" s="94"/>
      <c r="MBL228" s="94"/>
      <c r="MBM228" s="94"/>
      <c r="MBN228" s="94"/>
      <c r="MBO228" s="94"/>
      <c r="MBP228" s="94"/>
      <c r="MBQ228" s="94"/>
      <c r="MBR228" s="94"/>
      <c r="MBS228" s="94"/>
      <c r="MBT228" s="94"/>
      <c r="MBU228" s="94"/>
      <c r="MBV228" s="94"/>
      <c r="MBW228" s="94"/>
      <c r="MBX228" s="94"/>
      <c r="MBY228" s="94"/>
      <c r="MBZ228" s="94"/>
      <c r="MCA228" s="94"/>
      <c r="MCB228" s="94"/>
      <c r="MCC228" s="94"/>
      <c r="MCD228" s="94"/>
      <c r="MCE228" s="94"/>
      <c r="MCF228" s="94"/>
      <c r="MCG228" s="94"/>
      <c r="MCH228" s="94"/>
      <c r="MCI228" s="94"/>
      <c r="MCJ228" s="94"/>
      <c r="MCK228" s="94"/>
      <c r="MCL228" s="94"/>
      <c r="MCM228" s="94"/>
      <c r="MCN228" s="94"/>
      <c r="MCO228" s="94"/>
      <c r="MCP228" s="94"/>
      <c r="MCQ228" s="94"/>
      <c r="MCR228" s="94"/>
      <c r="MCS228" s="94"/>
      <c r="MCT228" s="94"/>
      <c r="MCU228" s="94"/>
      <c r="MCV228" s="94"/>
      <c r="MCW228" s="94"/>
      <c r="MCX228" s="94"/>
      <c r="MCY228" s="94"/>
      <c r="MCZ228" s="94"/>
      <c r="MDA228" s="94"/>
      <c r="MDB228" s="94"/>
      <c r="MDC228" s="94"/>
      <c r="MDD228" s="94"/>
      <c r="MDE228" s="94"/>
      <c r="MDF228" s="94"/>
      <c r="MDG228" s="94"/>
      <c r="MDH228" s="94"/>
      <c r="MDI228" s="94"/>
      <c r="MDJ228" s="94"/>
      <c r="MDK228" s="94"/>
      <c r="MDL228" s="94"/>
      <c r="MDM228" s="94"/>
      <c r="MDN228" s="94"/>
      <c r="MDO228" s="94"/>
      <c r="MDP228" s="94"/>
      <c r="MDQ228" s="94"/>
      <c r="MDR228" s="94"/>
      <c r="MDS228" s="94"/>
      <c r="MDT228" s="94"/>
      <c r="MDU228" s="94"/>
      <c r="MDV228" s="94"/>
      <c r="MDW228" s="94"/>
      <c r="MDX228" s="94"/>
      <c r="MDY228" s="94"/>
      <c r="MDZ228" s="94"/>
      <c r="MEA228" s="94"/>
      <c r="MEB228" s="94"/>
      <c r="MEC228" s="94"/>
      <c r="MED228" s="94"/>
      <c r="MEE228" s="94"/>
      <c r="MEF228" s="94"/>
      <c r="MEG228" s="94"/>
      <c r="MEH228" s="94"/>
      <c r="MEI228" s="94"/>
      <c r="MEJ228" s="94"/>
      <c r="MEK228" s="94"/>
      <c r="MEL228" s="94"/>
      <c r="MEM228" s="94"/>
      <c r="MEN228" s="94"/>
      <c r="MEO228" s="94"/>
      <c r="MEP228" s="94"/>
      <c r="MEQ228" s="94"/>
      <c r="MER228" s="94"/>
      <c r="MES228" s="94"/>
      <c r="MET228" s="94"/>
      <c r="MEU228" s="94"/>
      <c r="MEV228" s="94"/>
      <c r="MEW228" s="94"/>
      <c r="MEX228" s="94"/>
      <c r="MEY228" s="94"/>
      <c r="MEZ228" s="94"/>
      <c r="MFA228" s="94"/>
      <c r="MFB228" s="94"/>
      <c r="MFC228" s="94"/>
      <c r="MFD228" s="94"/>
      <c r="MFE228" s="94"/>
      <c r="MFF228" s="94"/>
      <c r="MFG228" s="94"/>
      <c r="MFH228" s="94"/>
      <c r="MFI228" s="94"/>
      <c r="MFJ228" s="94"/>
      <c r="MFK228" s="94"/>
      <c r="MFL228" s="94"/>
      <c r="MFM228" s="94"/>
      <c r="MFN228" s="94"/>
      <c r="MFO228" s="94"/>
      <c r="MFP228" s="94"/>
      <c r="MFQ228" s="94"/>
      <c r="MFR228" s="94"/>
      <c r="MFS228" s="94"/>
      <c r="MFT228" s="94"/>
      <c r="MFU228" s="94"/>
      <c r="MFV228" s="94"/>
      <c r="MFW228" s="94"/>
      <c r="MFX228" s="94"/>
      <c r="MFY228" s="94"/>
      <c r="MFZ228" s="94"/>
      <c r="MGA228" s="94"/>
      <c r="MGB228" s="94"/>
      <c r="MGC228" s="94"/>
      <c r="MGD228" s="94"/>
      <c r="MGE228" s="94"/>
      <c r="MGF228" s="94"/>
      <c r="MGG228" s="94"/>
      <c r="MGH228" s="94"/>
      <c r="MGI228" s="94"/>
      <c r="MGJ228" s="94"/>
      <c r="MGK228" s="94"/>
      <c r="MGL228" s="94"/>
      <c r="MGM228" s="94"/>
      <c r="MGN228" s="94"/>
      <c r="MGO228" s="94"/>
      <c r="MGP228" s="94"/>
      <c r="MGQ228" s="94"/>
      <c r="MGR228" s="94"/>
      <c r="MGS228" s="94"/>
      <c r="MGT228" s="94"/>
      <c r="MGU228" s="94"/>
      <c r="MGV228" s="94"/>
      <c r="MGW228" s="94"/>
      <c r="MGX228" s="94"/>
      <c r="MGY228" s="94"/>
      <c r="MGZ228" s="94"/>
      <c r="MHA228" s="94"/>
      <c r="MHB228" s="94"/>
      <c r="MHC228" s="94"/>
      <c r="MHD228" s="94"/>
      <c r="MHE228" s="94"/>
      <c r="MHF228" s="94"/>
      <c r="MHG228" s="94"/>
      <c r="MHH228" s="94"/>
      <c r="MHI228" s="94"/>
      <c r="MHJ228" s="94"/>
      <c r="MHK228" s="94"/>
      <c r="MHL228" s="94"/>
      <c r="MHM228" s="94"/>
      <c r="MHN228" s="94"/>
      <c r="MHO228" s="94"/>
      <c r="MHP228" s="94"/>
      <c r="MHQ228" s="94"/>
      <c r="MHR228" s="94"/>
      <c r="MHS228" s="94"/>
      <c r="MHT228" s="94"/>
      <c r="MHU228" s="94"/>
      <c r="MHV228" s="94"/>
      <c r="MHW228" s="94"/>
      <c r="MHX228" s="94"/>
      <c r="MHY228" s="94"/>
      <c r="MHZ228" s="94"/>
      <c r="MIA228" s="94"/>
      <c r="MIB228" s="94"/>
      <c r="MIC228" s="94"/>
      <c r="MID228" s="94"/>
      <c r="MIE228" s="94"/>
      <c r="MIF228" s="94"/>
      <c r="MIG228" s="94"/>
      <c r="MIH228" s="94"/>
      <c r="MII228" s="94"/>
      <c r="MIJ228" s="94"/>
      <c r="MIK228" s="94"/>
      <c r="MIL228" s="94"/>
      <c r="MIM228" s="94"/>
      <c r="MIN228" s="94"/>
      <c r="MIO228" s="94"/>
      <c r="MIP228" s="94"/>
      <c r="MIQ228" s="94"/>
      <c r="MIR228" s="94"/>
      <c r="MIS228" s="94"/>
      <c r="MIT228" s="94"/>
      <c r="MIU228" s="94"/>
      <c r="MIV228" s="94"/>
      <c r="MIW228" s="94"/>
      <c r="MIX228" s="94"/>
      <c r="MIY228" s="94"/>
      <c r="MIZ228" s="94"/>
      <c r="MJA228" s="94"/>
      <c r="MJB228" s="94"/>
      <c r="MJC228" s="94"/>
      <c r="MJD228" s="94"/>
      <c r="MJE228" s="94"/>
      <c r="MJF228" s="94"/>
      <c r="MJG228" s="94"/>
      <c r="MJH228" s="94"/>
      <c r="MJI228" s="94"/>
      <c r="MJJ228" s="94"/>
      <c r="MJK228" s="94"/>
      <c r="MJL228" s="94"/>
      <c r="MJM228" s="94"/>
      <c r="MJN228" s="94"/>
      <c r="MJO228" s="94"/>
      <c r="MJP228" s="94"/>
      <c r="MJQ228" s="94"/>
      <c r="MJR228" s="94"/>
      <c r="MJS228" s="94"/>
      <c r="MJT228" s="94"/>
      <c r="MJU228" s="94"/>
      <c r="MJV228" s="94"/>
      <c r="MJW228" s="94"/>
      <c r="MJX228" s="94"/>
      <c r="MJY228" s="94"/>
      <c r="MJZ228" s="94"/>
      <c r="MKA228" s="94"/>
      <c r="MKB228" s="94"/>
      <c r="MKC228" s="94"/>
      <c r="MKD228" s="94"/>
      <c r="MKE228" s="94"/>
      <c r="MKF228" s="94"/>
      <c r="MKG228" s="94"/>
      <c r="MKH228" s="94"/>
      <c r="MKI228" s="94"/>
      <c r="MKJ228" s="94"/>
      <c r="MKK228" s="94"/>
      <c r="MKL228" s="94"/>
      <c r="MKM228" s="94"/>
      <c r="MKN228" s="94"/>
      <c r="MKO228" s="94"/>
      <c r="MKP228" s="94"/>
      <c r="MKQ228" s="94"/>
      <c r="MKR228" s="94"/>
      <c r="MKS228" s="94"/>
      <c r="MKT228" s="94"/>
      <c r="MKU228" s="94"/>
      <c r="MKV228" s="94"/>
      <c r="MKW228" s="94"/>
      <c r="MKX228" s="94"/>
      <c r="MKY228" s="94"/>
      <c r="MKZ228" s="94"/>
      <c r="MLA228" s="94"/>
      <c r="MLB228" s="94"/>
      <c r="MLC228" s="94"/>
      <c r="MLD228" s="94"/>
      <c r="MLE228" s="94"/>
      <c r="MLF228" s="94"/>
      <c r="MLG228" s="94"/>
      <c r="MLH228" s="94"/>
      <c r="MLI228" s="94"/>
      <c r="MLJ228" s="94"/>
      <c r="MLK228" s="94"/>
      <c r="MLL228" s="94"/>
      <c r="MLM228" s="94"/>
      <c r="MLN228" s="94"/>
      <c r="MLO228" s="94"/>
      <c r="MLP228" s="94"/>
      <c r="MLQ228" s="94"/>
      <c r="MLR228" s="94"/>
      <c r="MLS228" s="94"/>
      <c r="MLT228" s="94"/>
      <c r="MLU228" s="94"/>
      <c r="MLV228" s="94"/>
      <c r="MLW228" s="94"/>
      <c r="MLX228" s="94"/>
      <c r="MLY228" s="94"/>
      <c r="MLZ228" s="94"/>
      <c r="MMA228" s="94"/>
      <c r="MMB228" s="94"/>
      <c r="MMC228" s="94"/>
      <c r="MMD228" s="94"/>
      <c r="MME228" s="94"/>
      <c r="MMF228" s="94"/>
      <c r="MMG228" s="94"/>
      <c r="MMH228" s="94"/>
      <c r="MMI228" s="94"/>
      <c r="MMJ228" s="94"/>
      <c r="MMK228" s="94"/>
      <c r="MML228" s="94"/>
      <c r="MMM228" s="94"/>
      <c r="MMN228" s="94"/>
      <c r="MMO228" s="94"/>
      <c r="MMP228" s="94"/>
      <c r="MMQ228" s="94"/>
      <c r="MMR228" s="94"/>
      <c r="MMS228" s="94"/>
      <c r="MMT228" s="94"/>
      <c r="MMU228" s="94"/>
      <c r="MMV228" s="94"/>
      <c r="MMW228" s="94"/>
      <c r="MMX228" s="94"/>
      <c r="MMY228" s="94"/>
      <c r="MMZ228" s="94"/>
      <c r="MNA228" s="94"/>
      <c r="MNB228" s="94"/>
      <c r="MNC228" s="94"/>
      <c r="MND228" s="94"/>
      <c r="MNE228" s="94"/>
      <c r="MNF228" s="94"/>
      <c r="MNG228" s="94"/>
      <c r="MNH228" s="94"/>
      <c r="MNI228" s="94"/>
      <c r="MNJ228" s="94"/>
      <c r="MNK228" s="94"/>
      <c r="MNL228" s="94"/>
      <c r="MNM228" s="94"/>
      <c r="MNN228" s="94"/>
      <c r="MNO228" s="94"/>
      <c r="MNP228" s="94"/>
      <c r="MNQ228" s="94"/>
      <c r="MNR228" s="94"/>
      <c r="MNS228" s="94"/>
      <c r="MNT228" s="94"/>
      <c r="MNU228" s="94"/>
      <c r="MNV228" s="94"/>
      <c r="MNW228" s="94"/>
      <c r="MNX228" s="94"/>
      <c r="MNY228" s="94"/>
      <c r="MNZ228" s="94"/>
      <c r="MOA228" s="94"/>
      <c r="MOB228" s="94"/>
      <c r="MOC228" s="94"/>
      <c r="MOD228" s="94"/>
      <c r="MOE228" s="94"/>
      <c r="MOF228" s="94"/>
      <c r="MOG228" s="94"/>
      <c r="MOH228" s="94"/>
      <c r="MOI228" s="94"/>
      <c r="MOJ228" s="94"/>
      <c r="MOK228" s="94"/>
      <c r="MOL228" s="94"/>
      <c r="MOM228" s="94"/>
      <c r="MON228" s="94"/>
      <c r="MOO228" s="94"/>
      <c r="MOP228" s="94"/>
      <c r="MOQ228" s="94"/>
      <c r="MOR228" s="94"/>
      <c r="MOS228" s="94"/>
      <c r="MOT228" s="94"/>
      <c r="MOU228" s="94"/>
      <c r="MOV228" s="94"/>
      <c r="MOW228" s="94"/>
      <c r="MOX228" s="94"/>
      <c r="MOY228" s="94"/>
      <c r="MOZ228" s="94"/>
      <c r="MPA228" s="94"/>
      <c r="MPB228" s="94"/>
      <c r="MPC228" s="94"/>
      <c r="MPD228" s="94"/>
      <c r="MPE228" s="94"/>
      <c r="MPF228" s="94"/>
      <c r="MPG228" s="94"/>
      <c r="MPH228" s="94"/>
      <c r="MPI228" s="94"/>
      <c r="MPJ228" s="94"/>
      <c r="MPK228" s="94"/>
      <c r="MPL228" s="94"/>
      <c r="MPM228" s="94"/>
      <c r="MPN228" s="94"/>
      <c r="MPO228" s="94"/>
      <c r="MPP228" s="94"/>
      <c r="MPQ228" s="94"/>
      <c r="MPR228" s="94"/>
      <c r="MPS228" s="94"/>
      <c r="MPT228" s="94"/>
      <c r="MPU228" s="94"/>
      <c r="MPV228" s="94"/>
      <c r="MPW228" s="94"/>
      <c r="MPX228" s="94"/>
      <c r="MPY228" s="94"/>
      <c r="MPZ228" s="94"/>
      <c r="MQA228" s="94"/>
      <c r="MQB228" s="94"/>
      <c r="MQC228" s="94"/>
      <c r="MQD228" s="94"/>
      <c r="MQE228" s="94"/>
      <c r="MQF228" s="94"/>
      <c r="MQG228" s="94"/>
      <c r="MQH228" s="94"/>
      <c r="MQI228" s="94"/>
      <c r="MQJ228" s="94"/>
      <c r="MQK228" s="94"/>
      <c r="MQL228" s="94"/>
      <c r="MQM228" s="94"/>
      <c r="MQN228" s="94"/>
      <c r="MQO228" s="94"/>
      <c r="MQP228" s="94"/>
      <c r="MQQ228" s="94"/>
      <c r="MQR228" s="94"/>
      <c r="MQS228" s="94"/>
      <c r="MQT228" s="94"/>
      <c r="MQU228" s="94"/>
      <c r="MQV228" s="94"/>
      <c r="MQW228" s="94"/>
      <c r="MQX228" s="94"/>
      <c r="MQY228" s="94"/>
      <c r="MQZ228" s="94"/>
      <c r="MRA228" s="94"/>
      <c r="MRB228" s="94"/>
      <c r="MRC228" s="94"/>
      <c r="MRD228" s="94"/>
      <c r="MRE228" s="94"/>
      <c r="MRF228" s="94"/>
      <c r="MRG228" s="94"/>
      <c r="MRH228" s="94"/>
      <c r="MRI228" s="94"/>
      <c r="MRJ228" s="94"/>
      <c r="MRK228" s="94"/>
      <c r="MRL228" s="94"/>
      <c r="MRM228" s="94"/>
      <c r="MRN228" s="94"/>
      <c r="MRO228" s="94"/>
      <c r="MRP228" s="94"/>
      <c r="MRQ228" s="94"/>
      <c r="MRR228" s="94"/>
      <c r="MRS228" s="94"/>
      <c r="MRT228" s="94"/>
      <c r="MRU228" s="94"/>
      <c r="MRV228" s="94"/>
      <c r="MRW228" s="94"/>
      <c r="MRX228" s="94"/>
      <c r="MRY228" s="94"/>
      <c r="MRZ228" s="94"/>
      <c r="MSA228" s="94"/>
      <c r="MSB228" s="94"/>
      <c r="MSC228" s="94"/>
      <c r="MSD228" s="94"/>
      <c r="MSE228" s="94"/>
      <c r="MSF228" s="94"/>
      <c r="MSG228" s="94"/>
      <c r="MSH228" s="94"/>
      <c r="MSI228" s="94"/>
      <c r="MSJ228" s="94"/>
      <c r="MSK228" s="94"/>
      <c r="MSL228" s="94"/>
      <c r="MSM228" s="94"/>
      <c r="MSN228" s="94"/>
      <c r="MSO228" s="94"/>
      <c r="MSP228" s="94"/>
      <c r="MSQ228" s="94"/>
      <c r="MSR228" s="94"/>
      <c r="MSS228" s="94"/>
      <c r="MST228" s="94"/>
      <c r="MSU228" s="94"/>
      <c r="MSV228" s="94"/>
      <c r="MSW228" s="94"/>
      <c r="MSX228" s="94"/>
      <c r="MSY228" s="94"/>
      <c r="MSZ228" s="94"/>
      <c r="MTA228" s="94"/>
      <c r="MTB228" s="94"/>
      <c r="MTC228" s="94"/>
      <c r="MTD228" s="94"/>
      <c r="MTE228" s="94"/>
      <c r="MTF228" s="94"/>
      <c r="MTG228" s="94"/>
      <c r="MTH228" s="94"/>
      <c r="MTI228" s="94"/>
      <c r="MTJ228" s="94"/>
      <c r="MTK228" s="94"/>
      <c r="MTL228" s="94"/>
      <c r="MTM228" s="94"/>
      <c r="MTN228" s="94"/>
      <c r="MTO228" s="94"/>
      <c r="MTP228" s="94"/>
      <c r="MTQ228" s="94"/>
      <c r="MTR228" s="94"/>
      <c r="MTS228" s="94"/>
      <c r="MTT228" s="94"/>
      <c r="MTU228" s="94"/>
      <c r="MTV228" s="94"/>
      <c r="MTW228" s="94"/>
      <c r="MTX228" s="94"/>
      <c r="MTY228" s="94"/>
      <c r="MTZ228" s="94"/>
      <c r="MUA228" s="94"/>
      <c r="MUB228" s="94"/>
      <c r="MUC228" s="94"/>
      <c r="MUD228" s="94"/>
      <c r="MUE228" s="94"/>
      <c r="MUF228" s="94"/>
      <c r="MUG228" s="94"/>
      <c r="MUH228" s="94"/>
      <c r="MUI228" s="94"/>
      <c r="MUJ228" s="94"/>
      <c r="MUK228" s="94"/>
      <c r="MUL228" s="94"/>
      <c r="MUM228" s="94"/>
      <c r="MUN228" s="94"/>
      <c r="MUO228" s="94"/>
      <c r="MUP228" s="94"/>
      <c r="MUQ228" s="94"/>
      <c r="MUR228" s="94"/>
      <c r="MUS228" s="94"/>
      <c r="MUT228" s="94"/>
      <c r="MUU228" s="94"/>
      <c r="MUV228" s="94"/>
      <c r="MUW228" s="94"/>
      <c r="MUX228" s="94"/>
      <c r="MUY228" s="94"/>
      <c r="MUZ228" s="94"/>
      <c r="MVA228" s="94"/>
      <c r="MVB228" s="94"/>
      <c r="MVC228" s="94"/>
      <c r="MVD228" s="94"/>
      <c r="MVE228" s="94"/>
      <c r="MVF228" s="94"/>
      <c r="MVG228" s="94"/>
      <c r="MVH228" s="94"/>
      <c r="MVI228" s="94"/>
      <c r="MVJ228" s="94"/>
      <c r="MVK228" s="94"/>
      <c r="MVL228" s="94"/>
      <c r="MVM228" s="94"/>
      <c r="MVN228" s="94"/>
      <c r="MVO228" s="94"/>
      <c r="MVP228" s="94"/>
      <c r="MVQ228" s="94"/>
      <c r="MVR228" s="94"/>
      <c r="MVS228" s="94"/>
      <c r="MVT228" s="94"/>
      <c r="MVU228" s="94"/>
      <c r="MVV228" s="94"/>
      <c r="MVW228" s="94"/>
      <c r="MVX228" s="94"/>
      <c r="MVY228" s="94"/>
      <c r="MVZ228" s="94"/>
      <c r="MWA228" s="94"/>
      <c r="MWB228" s="94"/>
      <c r="MWC228" s="94"/>
      <c r="MWD228" s="94"/>
      <c r="MWE228" s="94"/>
      <c r="MWF228" s="94"/>
      <c r="MWG228" s="94"/>
      <c r="MWH228" s="94"/>
      <c r="MWI228" s="94"/>
      <c r="MWJ228" s="94"/>
      <c r="MWK228" s="94"/>
      <c r="MWL228" s="94"/>
      <c r="MWM228" s="94"/>
      <c r="MWN228" s="94"/>
      <c r="MWO228" s="94"/>
      <c r="MWP228" s="94"/>
      <c r="MWQ228" s="94"/>
      <c r="MWR228" s="94"/>
      <c r="MWS228" s="94"/>
      <c r="MWT228" s="94"/>
      <c r="MWU228" s="94"/>
      <c r="MWV228" s="94"/>
      <c r="MWW228" s="94"/>
      <c r="MWX228" s="94"/>
      <c r="MWY228" s="94"/>
      <c r="MWZ228" s="94"/>
      <c r="MXA228" s="94"/>
      <c r="MXB228" s="94"/>
      <c r="MXC228" s="94"/>
      <c r="MXD228" s="94"/>
      <c r="MXE228" s="94"/>
      <c r="MXF228" s="94"/>
      <c r="MXG228" s="94"/>
      <c r="MXH228" s="94"/>
      <c r="MXI228" s="94"/>
      <c r="MXJ228" s="94"/>
      <c r="MXK228" s="94"/>
      <c r="MXL228" s="94"/>
      <c r="MXM228" s="94"/>
      <c r="MXN228" s="94"/>
      <c r="MXO228" s="94"/>
      <c r="MXP228" s="94"/>
      <c r="MXQ228" s="94"/>
      <c r="MXR228" s="94"/>
      <c r="MXS228" s="94"/>
      <c r="MXT228" s="94"/>
      <c r="MXU228" s="94"/>
      <c r="MXV228" s="94"/>
      <c r="MXW228" s="94"/>
      <c r="MXX228" s="94"/>
      <c r="MXY228" s="94"/>
      <c r="MXZ228" s="94"/>
      <c r="MYA228" s="94"/>
      <c r="MYB228" s="94"/>
      <c r="MYC228" s="94"/>
      <c r="MYD228" s="94"/>
      <c r="MYE228" s="94"/>
      <c r="MYF228" s="94"/>
      <c r="MYG228" s="94"/>
      <c r="MYH228" s="94"/>
      <c r="MYI228" s="94"/>
      <c r="MYJ228" s="94"/>
      <c r="MYK228" s="94"/>
      <c r="MYL228" s="94"/>
      <c r="MYM228" s="94"/>
      <c r="MYN228" s="94"/>
      <c r="MYO228" s="94"/>
      <c r="MYP228" s="94"/>
      <c r="MYQ228" s="94"/>
      <c r="MYR228" s="94"/>
      <c r="MYS228" s="94"/>
      <c r="MYT228" s="94"/>
      <c r="MYU228" s="94"/>
      <c r="MYV228" s="94"/>
      <c r="MYW228" s="94"/>
      <c r="MYX228" s="94"/>
      <c r="MYY228" s="94"/>
      <c r="MYZ228" s="94"/>
      <c r="MZA228" s="94"/>
      <c r="MZB228" s="94"/>
      <c r="MZC228" s="94"/>
      <c r="MZD228" s="94"/>
      <c r="MZE228" s="94"/>
      <c r="MZF228" s="94"/>
      <c r="MZG228" s="94"/>
      <c r="MZH228" s="94"/>
      <c r="MZI228" s="94"/>
      <c r="MZJ228" s="94"/>
      <c r="MZK228" s="94"/>
      <c r="MZL228" s="94"/>
      <c r="MZM228" s="94"/>
      <c r="MZN228" s="94"/>
      <c r="MZO228" s="94"/>
      <c r="MZP228" s="94"/>
      <c r="MZQ228" s="94"/>
      <c r="MZR228" s="94"/>
      <c r="MZS228" s="94"/>
      <c r="MZT228" s="94"/>
      <c r="MZU228" s="94"/>
      <c r="MZV228" s="94"/>
      <c r="MZW228" s="94"/>
      <c r="MZX228" s="94"/>
      <c r="MZY228" s="94"/>
      <c r="MZZ228" s="94"/>
      <c r="NAA228" s="94"/>
      <c r="NAB228" s="94"/>
      <c r="NAC228" s="94"/>
      <c r="NAD228" s="94"/>
      <c r="NAE228" s="94"/>
      <c r="NAF228" s="94"/>
      <c r="NAG228" s="94"/>
      <c r="NAH228" s="94"/>
      <c r="NAI228" s="94"/>
      <c r="NAJ228" s="94"/>
      <c r="NAK228" s="94"/>
      <c r="NAL228" s="94"/>
      <c r="NAM228" s="94"/>
      <c r="NAN228" s="94"/>
      <c r="NAO228" s="94"/>
      <c r="NAP228" s="94"/>
      <c r="NAQ228" s="94"/>
      <c r="NAR228" s="94"/>
      <c r="NAS228" s="94"/>
      <c r="NAT228" s="94"/>
      <c r="NAU228" s="94"/>
      <c r="NAV228" s="94"/>
      <c r="NAW228" s="94"/>
      <c r="NAX228" s="94"/>
      <c r="NAY228" s="94"/>
      <c r="NAZ228" s="94"/>
      <c r="NBA228" s="94"/>
      <c r="NBB228" s="94"/>
      <c r="NBC228" s="94"/>
      <c r="NBD228" s="94"/>
      <c r="NBE228" s="94"/>
      <c r="NBF228" s="94"/>
      <c r="NBG228" s="94"/>
      <c r="NBH228" s="94"/>
      <c r="NBI228" s="94"/>
      <c r="NBJ228" s="94"/>
      <c r="NBK228" s="94"/>
      <c r="NBL228" s="94"/>
      <c r="NBM228" s="94"/>
      <c r="NBN228" s="94"/>
      <c r="NBO228" s="94"/>
      <c r="NBP228" s="94"/>
      <c r="NBQ228" s="94"/>
      <c r="NBR228" s="94"/>
      <c r="NBS228" s="94"/>
      <c r="NBT228" s="94"/>
      <c r="NBU228" s="94"/>
      <c r="NBV228" s="94"/>
      <c r="NBW228" s="94"/>
      <c r="NBX228" s="94"/>
      <c r="NBY228" s="94"/>
      <c r="NBZ228" s="94"/>
      <c r="NCA228" s="94"/>
      <c r="NCB228" s="94"/>
      <c r="NCC228" s="94"/>
      <c r="NCD228" s="94"/>
      <c r="NCE228" s="94"/>
      <c r="NCF228" s="94"/>
      <c r="NCG228" s="94"/>
      <c r="NCH228" s="94"/>
      <c r="NCI228" s="94"/>
      <c r="NCJ228" s="94"/>
      <c r="NCK228" s="94"/>
      <c r="NCL228" s="94"/>
      <c r="NCM228" s="94"/>
      <c r="NCN228" s="94"/>
      <c r="NCO228" s="94"/>
      <c r="NCP228" s="94"/>
      <c r="NCQ228" s="94"/>
      <c r="NCR228" s="94"/>
      <c r="NCS228" s="94"/>
      <c r="NCT228" s="94"/>
      <c r="NCU228" s="94"/>
      <c r="NCV228" s="94"/>
      <c r="NCW228" s="94"/>
      <c r="NCX228" s="94"/>
      <c r="NCY228" s="94"/>
      <c r="NCZ228" s="94"/>
      <c r="NDA228" s="94"/>
      <c r="NDB228" s="94"/>
      <c r="NDC228" s="94"/>
      <c r="NDD228" s="94"/>
      <c r="NDE228" s="94"/>
      <c r="NDF228" s="94"/>
      <c r="NDG228" s="94"/>
      <c r="NDH228" s="94"/>
      <c r="NDI228" s="94"/>
      <c r="NDJ228" s="94"/>
      <c r="NDK228" s="94"/>
      <c r="NDL228" s="94"/>
      <c r="NDM228" s="94"/>
      <c r="NDN228" s="94"/>
      <c r="NDO228" s="94"/>
      <c r="NDP228" s="94"/>
      <c r="NDQ228" s="94"/>
      <c r="NDR228" s="94"/>
      <c r="NDS228" s="94"/>
      <c r="NDT228" s="94"/>
      <c r="NDU228" s="94"/>
      <c r="NDV228" s="94"/>
      <c r="NDW228" s="94"/>
      <c r="NDX228" s="94"/>
      <c r="NDY228" s="94"/>
      <c r="NDZ228" s="94"/>
      <c r="NEA228" s="94"/>
      <c r="NEB228" s="94"/>
      <c r="NEC228" s="94"/>
      <c r="NED228" s="94"/>
      <c r="NEE228" s="94"/>
      <c r="NEF228" s="94"/>
      <c r="NEG228" s="94"/>
      <c r="NEH228" s="94"/>
      <c r="NEI228" s="94"/>
      <c r="NEJ228" s="94"/>
      <c r="NEK228" s="94"/>
      <c r="NEL228" s="94"/>
      <c r="NEM228" s="94"/>
      <c r="NEN228" s="94"/>
      <c r="NEO228" s="94"/>
      <c r="NEP228" s="94"/>
      <c r="NEQ228" s="94"/>
      <c r="NER228" s="94"/>
      <c r="NES228" s="94"/>
      <c r="NET228" s="94"/>
      <c r="NEU228" s="94"/>
      <c r="NEV228" s="94"/>
      <c r="NEW228" s="94"/>
      <c r="NEX228" s="94"/>
      <c r="NEY228" s="94"/>
      <c r="NEZ228" s="94"/>
      <c r="NFA228" s="94"/>
      <c r="NFB228" s="94"/>
      <c r="NFC228" s="94"/>
      <c r="NFD228" s="94"/>
      <c r="NFE228" s="94"/>
      <c r="NFF228" s="94"/>
      <c r="NFG228" s="94"/>
      <c r="NFH228" s="94"/>
      <c r="NFI228" s="94"/>
      <c r="NFJ228" s="94"/>
      <c r="NFK228" s="94"/>
      <c r="NFL228" s="94"/>
      <c r="NFM228" s="94"/>
      <c r="NFN228" s="94"/>
      <c r="NFO228" s="94"/>
      <c r="NFP228" s="94"/>
      <c r="NFQ228" s="94"/>
      <c r="NFR228" s="94"/>
      <c r="NFS228" s="94"/>
      <c r="NFT228" s="94"/>
      <c r="NFU228" s="94"/>
      <c r="NFV228" s="94"/>
      <c r="NFW228" s="94"/>
      <c r="NFX228" s="94"/>
      <c r="NFY228" s="94"/>
      <c r="NFZ228" s="94"/>
      <c r="NGA228" s="94"/>
      <c r="NGB228" s="94"/>
      <c r="NGC228" s="94"/>
      <c r="NGD228" s="94"/>
      <c r="NGE228" s="94"/>
      <c r="NGF228" s="94"/>
      <c r="NGG228" s="94"/>
      <c r="NGH228" s="94"/>
      <c r="NGI228" s="94"/>
      <c r="NGJ228" s="94"/>
      <c r="NGK228" s="94"/>
      <c r="NGL228" s="94"/>
      <c r="NGM228" s="94"/>
      <c r="NGN228" s="94"/>
      <c r="NGO228" s="94"/>
      <c r="NGP228" s="94"/>
      <c r="NGQ228" s="94"/>
      <c r="NGR228" s="94"/>
      <c r="NGS228" s="94"/>
      <c r="NGT228" s="94"/>
      <c r="NGU228" s="94"/>
      <c r="NGV228" s="94"/>
      <c r="NGW228" s="94"/>
      <c r="NGX228" s="94"/>
      <c r="NGY228" s="94"/>
      <c r="NGZ228" s="94"/>
      <c r="NHA228" s="94"/>
      <c r="NHB228" s="94"/>
      <c r="NHC228" s="94"/>
      <c r="NHD228" s="94"/>
      <c r="NHE228" s="94"/>
      <c r="NHF228" s="94"/>
      <c r="NHG228" s="94"/>
      <c r="NHH228" s="94"/>
      <c r="NHI228" s="94"/>
      <c r="NHJ228" s="94"/>
      <c r="NHK228" s="94"/>
      <c r="NHL228" s="94"/>
      <c r="NHM228" s="94"/>
      <c r="NHN228" s="94"/>
      <c r="NHO228" s="94"/>
      <c r="NHP228" s="94"/>
      <c r="NHQ228" s="94"/>
      <c r="NHR228" s="94"/>
      <c r="NHS228" s="94"/>
      <c r="NHT228" s="94"/>
      <c r="NHU228" s="94"/>
      <c r="NHV228" s="94"/>
      <c r="NHW228" s="94"/>
      <c r="NHX228" s="94"/>
      <c r="NHY228" s="94"/>
      <c r="NHZ228" s="94"/>
      <c r="NIA228" s="94"/>
      <c r="NIB228" s="94"/>
      <c r="NIC228" s="94"/>
      <c r="NID228" s="94"/>
      <c r="NIE228" s="94"/>
      <c r="NIF228" s="94"/>
      <c r="NIG228" s="94"/>
      <c r="NIH228" s="94"/>
      <c r="NII228" s="94"/>
      <c r="NIJ228" s="94"/>
      <c r="NIK228" s="94"/>
      <c r="NIL228" s="94"/>
      <c r="NIM228" s="94"/>
      <c r="NIN228" s="94"/>
      <c r="NIO228" s="94"/>
      <c r="NIP228" s="94"/>
      <c r="NIQ228" s="94"/>
      <c r="NIR228" s="94"/>
      <c r="NIS228" s="94"/>
      <c r="NIT228" s="94"/>
      <c r="NIU228" s="94"/>
      <c r="NIV228" s="94"/>
      <c r="NIW228" s="94"/>
      <c r="NIX228" s="94"/>
      <c r="NIY228" s="94"/>
      <c r="NIZ228" s="94"/>
      <c r="NJA228" s="94"/>
      <c r="NJB228" s="94"/>
      <c r="NJC228" s="94"/>
      <c r="NJD228" s="94"/>
      <c r="NJE228" s="94"/>
      <c r="NJF228" s="94"/>
      <c r="NJG228" s="94"/>
      <c r="NJH228" s="94"/>
      <c r="NJI228" s="94"/>
      <c r="NJJ228" s="94"/>
      <c r="NJK228" s="94"/>
      <c r="NJL228" s="94"/>
      <c r="NJM228" s="94"/>
      <c r="NJN228" s="94"/>
      <c r="NJO228" s="94"/>
      <c r="NJP228" s="94"/>
      <c r="NJQ228" s="94"/>
      <c r="NJR228" s="94"/>
      <c r="NJS228" s="94"/>
      <c r="NJT228" s="94"/>
      <c r="NJU228" s="94"/>
      <c r="NJV228" s="94"/>
      <c r="NJW228" s="94"/>
      <c r="NJX228" s="94"/>
      <c r="NJY228" s="94"/>
      <c r="NJZ228" s="94"/>
      <c r="NKA228" s="94"/>
      <c r="NKB228" s="94"/>
      <c r="NKC228" s="94"/>
      <c r="NKD228" s="94"/>
      <c r="NKE228" s="94"/>
      <c r="NKF228" s="94"/>
      <c r="NKG228" s="94"/>
      <c r="NKH228" s="94"/>
      <c r="NKI228" s="94"/>
      <c r="NKJ228" s="94"/>
      <c r="NKK228" s="94"/>
      <c r="NKL228" s="94"/>
      <c r="NKM228" s="94"/>
      <c r="NKN228" s="94"/>
      <c r="NKO228" s="94"/>
      <c r="NKP228" s="94"/>
      <c r="NKQ228" s="94"/>
      <c r="NKR228" s="94"/>
      <c r="NKS228" s="94"/>
      <c r="NKT228" s="94"/>
      <c r="NKU228" s="94"/>
      <c r="NKV228" s="94"/>
      <c r="NKW228" s="94"/>
      <c r="NKX228" s="94"/>
      <c r="NKY228" s="94"/>
      <c r="NKZ228" s="94"/>
      <c r="NLA228" s="94"/>
      <c r="NLB228" s="94"/>
      <c r="NLC228" s="94"/>
      <c r="NLD228" s="94"/>
      <c r="NLE228" s="94"/>
      <c r="NLF228" s="94"/>
      <c r="NLG228" s="94"/>
      <c r="NLH228" s="94"/>
      <c r="NLI228" s="94"/>
      <c r="NLJ228" s="94"/>
      <c r="NLK228" s="94"/>
      <c r="NLL228" s="94"/>
      <c r="NLM228" s="94"/>
      <c r="NLN228" s="94"/>
      <c r="NLO228" s="94"/>
      <c r="NLP228" s="94"/>
      <c r="NLQ228" s="94"/>
      <c r="NLR228" s="94"/>
      <c r="NLS228" s="94"/>
      <c r="NLT228" s="94"/>
      <c r="NLU228" s="94"/>
      <c r="NLV228" s="94"/>
      <c r="NLW228" s="94"/>
      <c r="NLX228" s="94"/>
      <c r="NLY228" s="94"/>
      <c r="NLZ228" s="94"/>
      <c r="NMA228" s="94"/>
      <c r="NMB228" s="94"/>
      <c r="NMC228" s="94"/>
      <c r="NMD228" s="94"/>
      <c r="NME228" s="94"/>
      <c r="NMF228" s="94"/>
      <c r="NMG228" s="94"/>
      <c r="NMH228" s="94"/>
      <c r="NMI228" s="94"/>
      <c r="NMJ228" s="94"/>
      <c r="NMK228" s="94"/>
      <c r="NML228" s="94"/>
      <c r="NMM228" s="94"/>
      <c r="NMN228" s="94"/>
      <c r="NMO228" s="94"/>
      <c r="NMP228" s="94"/>
      <c r="NMQ228" s="94"/>
      <c r="NMR228" s="94"/>
      <c r="NMS228" s="94"/>
      <c r="NMT228" s="94"/>
      <c r="NMU228" s="94"/>
      <c r="NMV228" s="94"/>
      <c r="NMW228" s="94"/>
      <c r="NMX228" s="94"/>
      <c r="NMY228" s="94"/>
      <c r="NMZ228" s="94"/>
      <c r="NNA228" s="94"/>
      <c r="NNB228" s="94"/>
      <c r="NNC228" s="94"/>
      <c r="NND228" s="94"/>
      <c r="NNE228" s="94"/>
      <c r="NNF228" s="94"/>
      <c r="NNG228" s="94"/>
      <c r="NNH228" s="94"/>
      <c r="NNI228" s="94"/>
      <c r="NNJ228" s="94"/>
      <c r="NNK228" s="94"/>
      <c r="NNL228" s="94"/>
      <c r="NNM228" s="94"/>
      <c r="NNN228" s="94"/>
      <c r="NNO228" s="94"/>
      <c r="NNP228" s="94"/>
      <c r="NNQ228" s="94"/>
      <c r="NNR228" s="94"/>
      <c r="NNS228" s="94"/>
      <c r="NNT228" s="94"/>
      <c r="NNU228" s="94"/>
      <c r="NNV228" s="94"/>
      <c r="NNW228" s="94"/>
      <c r="NNX228" s="94"/>
      <c r="NNY228" s="94"/>
      <c r="NNZ228" s="94"/>
      <c r="NOA228" s="94"/>
      <c r="NOB228" s="94"/>
      <c r="NOC228" s="94"/>
      <c r="NOD228" s="94"/>
      <c r="NOE228" s="94"/>
      <c r="NOF228" s="94"/>
      <c r="NOG228" s="94"/>
      <c r="NOH228" s="94"/>
      <c r="NOI228" s="94"/>
      <c r="NOJ228" s="94"/>
      <c r="NOK228" s="94"/>
      <c r="NOL228" s="94"/>
      <c r="NOM228" s="94"/>
      <c r="NON228" s="94"/>
      <c r="NOO228" s="94"/>
      <c r="NOP228" s="94"/>
      <c r="NOQ228" s="94"/>
      <c r="NOR228" s="94"/>
      <c r="NOS228" s="94"/>
      <c r="NOT228" s="94"/>
      <c r="NOU228" s="94"/>
      <c r="NOV228" s="94"/>
      <c r="NOW228" s="94"/>
      <c r="NOX228" s="94"/>
      <c r="NOY228" s="94"/>
      <c r="NOZ228" s="94"/>
      <c r="NPA228" s="94"/>
      <c r="NPB228" s="94"/>
      <c r="NPC228" s="94"/>
      <c r="NPD228" s="94"/>
      <c r="NPE228" s="94"/>
      <c r="NPF228" s="94"/>
      <c r="NPG228" s="94"/>
      <c r="NPH228" s="94"/>
      <c r="NPI228" s="94"/>
      <c r="NPJ228" s="94"/>
      <c r="NPK228" s="94"/>
      <c r="NPL228" s="94"/>
      <c r="NPM228" s="94"/>
      <c r="NPN228" s="94"/>
      <c r="NPO228" s="94"/>
      <c r="NPP228" s="94"/>
      <c r="NPQ228" s="94"/>
      <c r="NPR228" s="94"/>
      <c r="NPS228" s="94"/>
      <c r="NPT228" s="94"/>
      <c r="NPU228" s="94"/>
      <c r="NPV228" s="94"/>
      <c r="NPW228" s="94"/>
      <c r="NPX228" s="94"/>
      <c r="NPY228" s="94"/>
      <c r="NPZ228" s="94"/>
      <c r="NQA228" s="94"/>
      <c r="NQB228" s="94"/>
      <c r="NQC228" s="94"/>
      <c r="NQD228" s="94"/>
      <c r="NQE228" s="94"/>
      <c r="NQF228" s="94"/>
      <c r="NQG228" s="94"/>
      <c r="NQH228" s="94"/>
      <c r="NQI228" s="94"/>
      <c r="NQJ228" s="94"/>
      <c r="NQK228" s="94"/>
      <c r="NQL228" s="94"/>
      <c r="NQM228" s="94"/>
      <c r="NQN228" s="94"/>
      <c r="NQO228" s="94"/>
      <c r="NQP228" s="94"/>
      <c r="NQQ228" s="94"/>
      <c r="NQR228" s="94"/>
      <c r="NQS228" s="94"/>
      <c r="NQT228" s="94"/>
      <c r="NQU228" s="94"/>
      <c r="NQV228" s="94"/>
      <c r="NQW228" s="94"/>
      <c r="NQX228" s="94"/>
      <c r="NQY228" s="94"/>
      <c r="NQZ228" s="94"/>
      <c r="NRA228" s="94"/>
      <c r="NRB228" s="94"/>
      <c r="NRC228" s="94"/>
      <c r="NRD228" s="94"/>
      <c r="NRE228" s="94"/>
      <c r="NRF228" s="94"/>
      <c r="NRG228" s="94"/>
      <c r="NRH228" s="94"/>
      <c r="NRI228" s="94"/>
      <c r="NRJ228" s="94"/>
      <c r="NRK228" s="94"/>
      <c r="NRL228" s="94"/>
      <c r="NRM228" s="94"/>
      <c r="NRN228" s="94"/>
      <c r="NRO228" s="94"/>
      <c r="NRP228" s="94"/>
      <c r="NRQ228" s="94"/>
      <c r="NRR228" s="94"/>
      <c r="NRS228" s="94"/>
      <c r="NRT228" s="94"/>
      <c r="NRU228" s="94"/>
      <c r="NRV228" s="94"/>
      <c r="NRW228" s="94"/>
      <c r="NRX228" s="94"/>
      <c r="NRY228" s="94"/>
      <c r="NRZ228" s="94"/>
      <c r="NSA228" s="94"/>
      <c r="NSB228" s="94"/>
      <c r="NSC228" s="94"/>
      <c r="NSD228" s="94"/>
      <c r="NSE228" s="94"/>
      <c r="NSF228" s="94"/>
      <c r="NSG228" s="94"/>
      <c r="NSH228" s="94"/>
      <c r="NSI228" s="94"/>
      <c r="NSJ228" s="94"/>
      <c r="NSK228" s="94"/>
      <c r="NSL228" s="94"/>
      <c r="NSM228" s="94"/>
      <c r="NSN228" s="94"/>
      <c r="NSO228" s="94"/>
      <c r="NSP228" s="94"/>
      <c r="NSQ228" s="94"/>
      <c r="NSR228" s="94"/>
      <c r="NSS228" s="94"/>
      <c r="NST228" s="94"/>
      <c r="NSU228" s="94"/>
      <c r="NSV228" s="94"/>
      <c r="NSW228" s="94"/>
      <c r="NSX228" s="94"/>
      <c r="NSY228" s="94"/>
      <c r="NSZ228" s="94"/>
      <c r="NTA228" s="94"/>
      <c r="NTB228" s="94"/>
      <c r="NTC228" s="94"/>
      <c r="NTD228" s="94"/>
      <c r="NTE228" s="94"/>
      <c r="NTF228" s="94"/>
      <c r="NTG228" s="94"/>
      <c r="NTH228" s="94"/>
      <c r="NTI228" s="94"/>
      <c r="NTJ228" s="94"/>
      <c r="NTK228" s="94"/>
      <c r="NTL228" s="94"/>
      <c r="NTM228" s="94"/>
      <c r="NTN228" s="94"/>
      <c r="NTO228" s="94"/>
      <c r="NTP228" s="94"/>
      <c r="NTQ228" s="94"/>
      <c r="NTR228" s="94"/>
      <c r="NTS228" s="94"/>
      <c r="NTT228" s="94"/>
      <c r="NTU228" s="94"/>
      <c r="NTV228" s="94"/>
      <c r="NTW228" s="94"/>
      <c r="NTX228" s="94"/>
      <c r="NTY228" s="94"/>
      <c r="NTZ228" s="94"/>
      <c r="NUA228" s="94"/>
      <c r="NUB228" s="94"/>
      <c r="NUC228" s="94"/>
      <c r="NUD228" s="94"/>
      <c r="NUE228" s="94"/>
      <c r="NUF228" s="94"/>
      <c r="NUG228" s="94"/>
      <c r="NUH228" s="94"/>
      <c r="NUI228" s="94"/>
      <c r="NUJ228" s="94"/>
      <c r="NUK228" s="94"/>
      <c r="NUL228" s="94"/>
      <c r="NUM228" s="94"/>
      <c r="NUN228" s="94"/>
      <c r="NUO228" s="94"/>
      <c r="NUP228" s="94"/>
      <c r="NUQ228" s="94"/>
      <c r="NUR228" s="94"/>
      <c r="NUS228" s="94"/>
      <c r="NUT228" s="94"/>
      <c r="NUU228" s="94"/>
      <c r="NUV228" s="94"/>
      <c r="NUW228" s="94"/>
      <c r="NUX228" s="94"/>
      <c r="NUY228" s="94"/>
      <c r="NUZ228" s="94"/>
      <c r="NVA228" s="94"/>
      <c r="NVB228" s="94"/>
      <c r="NVC228" s="94"/>
      <c r="NVD228" s="94"/>
      <c r="NVE228" s="94"/>
      <c r="NVF228" s="94"/>
      <c r="NVG228" s="94"/>
      <c r="NVH228" s="94"/>
      <c r="NVI228" s="94"/>
      <c r="NVJ228" s="94"/>
      <c r="NVK228" s="94"/>
      <c r="NVL228" s="94"/>
      <c r="NVM228" s="94"/>
      <c r="NVN228" s="94"/>
      <c r="NVO228" s="94"/>
      <c r="NVP228" s="94"/>
      <c r="NVQ228" s="94"/>
      <c r="NVR228" s="94"/>
      <c r="NVS228" s="94"/>
      <c r="NVT228" s="94"/>
      <c r="NVU228" s="94"/>
      <c r="NVV228" s="94"/>
      <c r="NVW228" s="94"/>
      <c r="NVX228" s="94"/>
      <c r="NVY228" s="94"/>
      <c r="NVZ228" s="94"/>
      <c r="NWA228" s="94"/>
      <c r="NWB228" s="94"/>
      <c r="NWC228" s="94"/>
      <c r="NWD228" s="94"/>
      <c r="NWE228" s="94"/>
      <c r="NWF228" s="94"/>
      <c r="NWG228" s="94"/>
      <c r="NWH228" s="94"/>
      <c r="NWI228" s="94"/>
      <c r="NWJ228" s="94"/>
      <c r="NWK228" s="94"/>
      <c r="NWL228" s="94"/>
      <c r="NWM228" s="94"/>
      <c r="NWN228" s="94"/>
      <c r="NWO228" s="94"/>
      <c r="NWP228" s="94"/>
      <c r="NWQ228" s="94"/>
      <c r="NWR228" s="94"/>
      <c r="NWS228" s="94"/>
      <c r="NWT228" s="94"/>
      <c r="NWU228" s="94"/>
      <c r="NWV228" s="94"/>
      <c r="NWW228" s="94"/>
      <c r="NWX228" s="94"/>
      <c r="NWY228" s="94"/>
      <c r="NWZ228" s="94"/>
      <c r="NXA228" s="94"/>
      <c r="NXB228" s="94"/>
      <c r="NXC228" s="94"/>
      <c r="NXD228" s="94"/>
      <c r="NXE228" s="94"/>
      <c r="NXF228" s="94"/>
      <c r="NXG228" s="94"/>
      <c r="NXH228" s="94"/>
      <c r="NXI228" s="94"/>
      <c r="NXJ228" s="94"/>
      <c r="NXK228" s="94"/>
      <c r="NXL228" s="94"/>
      <c r="NXM228" s="94"/>
      <c r="NXN228" s="94"/>
      <c r="NXO228" s="94"/>
      <c r="NXP228" s="94"/>
      <c r="NXQ228" s="94"/>
      <c r="NXR228" s="94"/>
      <c r="NXS228" s="94"/>
      <c r="NXT228" s="94"/>
      <c r="NXU228" s="94"/>
      <c r="NXV228" s="94"/>
      <c r="NXW228" s="94"/>
      <c r="NXX228" s="94"/>
      <c r="NXY228" s="94"/>
      <c r="NXZ228" s="94"/>
      <c r="NYA228" s="94"/>
      <c r="NYB228" s="94"/>
      <c r="NYC228" s="94"/>
      <c r="NYD228" s="94"/>
      <c r="NYE228" s="94"/>
      <c r="NYF228" s="94"/>
      <c r="NYG228" s="94"/>
      <c r="NYH228" s="94"/>
      <c r="NYI228" s="94"/>
      <c r="NYJ228" s="94"/>
      <c r="NYK228" s="94"/>
      <c r="NYL228" s="94"/>
      <c r="NYM228" s="94"/>
      <c r="NYN228" s="94"/>
      <c r="NYO228" s="94"/>
      <c r="NYP228" s="94"/>
      <c r="NYQ228" s="94"/>
      <c r="NYR228" s="94"/>
      <c r="NYS228" s="94"/>
      <c r="NYT228" s="94"/>
      <c r="NYU228" s="94"/>
      <c r="NYV228" s="94"/>
      <c r="NYW228" s="94"/>
      <c r="NYX228" s="94"/>
      <c r="NYY228" s="94"/>
      <c r="NYZ228" s="94"/>
      <c r="NZA228" s="94"/>
      <c r="NZB228" s="94"/>
      <c r="NZC228" s="94"/>
      <c r="NZD228" s="94"/>
      <c r="NZE228" s="94"/>
      <c r="NZF228" s="94"/>
      <c r="NZG228" s="94"/>
      <c r="NZH228" s="94"/>
      <c r="NZI228" s="94"/>
      <c r="NZJ228" s="94"/>
      <c r="NZK228" s="94"/>
      <c r="NZL228" s="94"/>
      <c r="NZM228" s="94"/>
      <c r="NZN228" s="94"/>
      <c r="NZO228" s="94"/>
      <c r="NZP228" s="94"/>
      <c r="NZQ228" s="94"/>
      <c r="NZR228" s="94"/>
      <c r="NZS228" s="94"/>
      <c r="NZT228" s="94"/>
      <c r="NZU228" s="94"/>
      <c r="NZV228" s="94"/>
      <c r="NZW228" s="94"/>
      <c r="NZX228" s="94"/>
      <c r="NZY228" s="94"/>
      <c r="NZZ228" s="94"/>
      <c r="OAA228" s="94"/>
      <c r="OAB228" s="94"/>
      <c r="OAC228" s="94"/>
      <c r="OAD228" s="94"/>
      <c r="OAE228" s="94"/>
      <c r="OAF228" s="94"/>
      <c r="OAG228" s="94"/>
      <c r="OAH228" s="94"/>
      <c r="OAI228" s="94"/>
      <c r="OAJ228" s="94"/>
      <c r="OAK228" s="94"/>
      <c r="OAL228" s="94"/>
      <c r="OAM228" s="94"/>
      <c r="OAN228" s="94"/>
      <c r="OAO228" s="94"/>
      <c r="OAP228" s="94"/>
      <c r="OAQ228" s="94"/>
      <c r="OAR228" s="94"/>
      <c r="OAS228" s="94"/>
      <c r="OAT228" s="94"/>
      <c r="OAU228" s="94"/>
      <c r="OAV228" s="94"/>
      <c r="OAW228" s="94"/>
      <c r="OAX228" s="94"/>
      <c r="OAY228" s="94"/>
      <c r="OAZ228" s="94"/>
      <c r="OBA228" s="94"/>
      <c r="OBB228" s="94"/>
      <c r="OBC228" s="94"/>
      <c r="OBD228" s="94"/>
      <c r="OBE228" s="94"/>
      <c r="OBF228" s="94"/>
      <c r="OBG228" s="94"/>
      <c r="OBH228" s="94"/>
      <c r="OBI228" s="94"/>
      <c r="OBJ228" s="94"/>
      <c r="OBK228" s="94"/>
      <c r="OBL228" s="94"/>
      <c r="OBM228" s="94"/>
      <c r="OBN228" s="94"/>
      <c r="OBO228" s="94"/>
      <c r="OBP228" s="94"/>
      <c r="OBQ228" s="94"/>
      <c r="OBR228" s="94"/>
      <c r="OBS228" s="94"/>
      <c r="OBT228" s="94"/>
      <c r="OBU228" s="94"/>
      <c r="OBV228" s="94"/>
      <c r="OBW228" s="94"/>
      <c r="OBX228" s="94"/>
      <c r="OBY228" s="94"/>
      <c r="OBZ228" s="94"/>
      <c r="OCA228" s="94"/>
      <c r="OCB228" s="94"/>
      <c r="OCC228" s="94"/>
      <c r="OCD228" s="94"/>
      <c r="OCE228" s="94"/>
      <c r="OCF228" s="94"/>
      <c r="OCG228" s="94"/>
      <c r="OCH228" s="94"/>
      <c r="OCI228" s="94"/>
      <c r="OCJ228" s="94"/>
      <c r="OCK228" s="94"/>
      <c r="OCL228" s="94"/>
      <c r="OCM228" s="94"/>
      <c r="OCN228" s="94"/>
      <c r="OCO228" s="94"/>
      <c r="OCP228" s="94"/>
      <c r="OCQ228" s="94"/>
      <c r="OCR228" s="94"/>
      <c r="OCS228" s="94"/>
      <c r="OCT228" s="94"/>
      <c r="OCU228" s="94"/>
      <c r="OCV228" s="94"/>
      <c r="OCW228" s="94"/>
      <c r="OCX228" s="94"/>
      <c r="OCY228" s="94"/>
      <c r="OCZ228" s="94"/>
      <c r="ODA228" s="94"/>
      <c r="ODB228" s="94"/>
      <c r="ODC228" s="94"/>
      <c r="ODD228" s="94"/>
      <c r="ODE228" s="94"/>
      <c r="ODF228" s="94"/>
      <c r="ODG228" s="94"/>
      <c r="ODH228" s="94"/>
      <c r="ODI228" s="94"/>
      <c r="ODJ228" s="94"/>
      <c r="ODK228" s="94"/>
      <c r="ODL228" s="94"/>
      <c r="ODM228" s="94"/>
      <c r="ODN228" s="94"/>
      <c r="ODO228" s="94"/>
      <c r="ODP228" s="94"/>
      <c r="ODQ228" s="94"/>
      <c r="ODR228" s="94"/>
      <c r="ODS228" s="94"/>
      <c r="ODT228" s="94"/>
      <c r="ODU228" s="94"/>
      <c r="ODV228" s="94"/>
      <c r="ODW228" s="94"/>
      <c r="ODX228" s="94"/>
      <c r="ODY228" s="94"/>
      <c r="ODZ228" s="94"/>
      <c r="OEA228" s="94"/>
      <c r="OEB228" s="94"/>
      <c r="OEC228" s="94"/>
      <c r="OED228" s="94"/>
      <c r="OEE228" s="94"/>
      <c r="OEF228" s="94"/>
      <c r="OEG228" s="94"/>
      <c r="OEH228" s="94"/>
      <c r="OEI228" s="94"/>
      <c r="OEJ228" s="94"/>
      <c r="OEK228" s="94"/>
      <c r="OEL228" s="94"/>
      <c r="OEM228" s="94"/>
      <c r="OEN228" s="94"/>
      <c r="OEO228" s="94"/>
      <c r="OEP228" s="94"/>
      <c r="OEQ228" s="94"/>
      <c r="OER228" s="94"/>
      <c r="OES228" s="94"/>
      <c r="OET228" s="94"/>
      <c r="OEU228" s="94"/>
      <c r="OEV228" s="94"/>
      <c r="OEW228" s="94"/>
      <c r="OEX228" s="94"/>
      <c r="OEY228" s="94"/>
      <c r="OEZ228" s="94"/>
      <c r="OFA228" s="94"/>
      <c r="OFB228" s="94"/>
      <c r="OFC228" s="94"/>
      <c r="OFD228" s="94"/>
      <c r="OFE228" s="94"/>
      <c r="OFF228" s="94"/>
      <c r="OFG228" s="94"/>
      <c r="OFH228" s="94"/>
      <c r="OFI228" s="94"/>
      <c r="OFJ228" s="94"/>
      <c r="OFK228" s="94"/>
      <c r="OFL228" s="94"/>
      <c r="OFM228" s="94"/>
      <c r="OFN228" s="94"/>
      <c r="OFO228" s="94"/>
      <c r="OFP228" s="94"/>
      <c r="OFQ228" s="94"/>
      <c r="OFR228" s="94"/>
      <c r="OFS228" s="94"/>
      <c r="OFT228" s="94"/>
      <c r="OFU228" s="94"/>
      <c r="OFV228" s="94"/>
      <c r="OFW228" s="94"/>
      <c r="OFX228" s="94"/>
      <c r="OFY228" s="94"/>
      <c r="OFZ228" s="94"/>
      <c r="OGA228" s="94"/>
      <c r="OGB228" s="94"/>
      <c r="OGC228" s="94"/>
      <c r="OGD228" s="94"/>
      <c r="OGE228" s="94"/>
      <c r="OGF228" s="94"/>
      <c r="OGG228" s="94"/>
      <c r="OGH228" s="94"/>
      <c r="OGI228" s="94"/>
      <c r="OGJ228" s="94"/>
      <c r="OGK228" s="94"/>
      <c r="OGL228" s="94"/>
      <c r="OGM228" s="94"/>
      <c r="OGN228" s="94"/>
      <c r="OGO228" s="94"/>
      <c r="OGP228" s="94"/>
      <c r="OGQ228" s="94"/>
      <c r="OGR228" s="94"/>
      <c r="OGS228" s="94"/>
      <c r="OGT228" s="94"/>
      <c r="OGU228" s="94"/>
      <c r="OGV228" s="94"/>
      <c r="OGW228" s="94"/>
      <c r="OGX228" s="94"/>
      <c r="OGY228" s="94"/>
      <c r="OGZ228" s="94"/>
      <c r="OHA228" s="94"/>
      <c r="OHB228" s="94"/>
      <c r="OHC228" s="94"/>
      <c r="OHD228" s="94"/>
      <c r="OHE228" s="94"/>
      <c r="OHF228" s="94"/>
      <c r="OHG228" s="94"/>
      <c r="OHH228" s="94"/>
      <c r="OHI228" s="94"/>
      <c r="OHJ228" s="94"/>
      <c r="OHK228" s="94"/>
      <c r="OHL228" s="94"/>
      <c r="OHM228" s="94"/>
      <c r="OHN228" s="94"/>
      <c r="OHO228" s="94"/>
      <c r="OHP228" s="94"/>
      <c r="OHQ228" s="94"/>
      <c r="OHR228" s="94"/>
      <c r="OHS228" s="94"/>
      <c r="OHT228" s="94"/>
      <c r="OHU228" s="94"/>
      <c r="OHV228" s="94"/>
      <c r="OHW228" s="94"/>
      <c r="OHX228" s="94"/>
      <c r="OHY228" s="94"/>
      <c r="OHZ228" s="94"/>
      <c r="OIA228" s="94"/>
      <c r="OIB228" s="94"/>
      <c r="OIC228" s="94"/>
      <c r="OID228" s="94"/>
      <c r="OIE228" s="94"/>
      <c r="OIF228" s="94"/>
      <c r="OIG228" s="94"/>
      <c r="OIH228" s="94"/>
      <c r="OII228" s="94"/>
      <c r="OIJ228" s="94"/>
      <c r="OIK228" s="94"/>
      <c r="OIL228" s="94"/>
      <c r="OIM228" s="94"/>
      <c r="OIN228" s="94"/>
      <c r="OIO228" s="94"/>
      <c r="OIP228" s="94"/>
      <c r="OIQ228" s="94"/>
      <c r="OIR228" s="94"/>
      <c r="OIS228" s="94"/>
      <c r="OIT228" s="94"/>
      <c r="OIU228" s="94"/>
      <c r="OIV228" s="94"/>
      <c r="OIW228" s="94"/>
      <c r="OIX228" s="94"/>
      <c r="OIY228" s="94"/>
      <c r="OIZ228" s="94"/>
      <c r="OJA228" s="94"/>
      <c r="OJB228" s="94"/>
      <c r="OJC228" s="94"/>
      <c r="OJD228" s="94"/>
      <c r="OJE228" s="94"/>
      <c r="OJF228" s="94"/>
      <c r="OJG228" s="94"/>
      <c r="OJH228" s="94"/>
      <c r="OJI228" s="94"/>
      <c r="OJJ228" s="94"/>
      <c r="OJK228" s="94"/>
      <c r="OJL228" s="94"/>
      <c r="OJM228" s="94"/>
      <c r="OJN228" s="94"/>
      <c r="OJO228" s="94"/>
      <c r="OJP228" s="94"/>
      <c r="OJQ228" s="94"/>
      <c r="OJR228" s="94"/>
      <c r="OJS228" s="94"/>
      <c r="OJT228" s="94"/>
      <c r="OJU228" s="94"/>
      <c r="OJV228" s="94"/>
      <c r="OJW228" s="94"/>
      <c r="OJX228" s="94"/>
      <c r="OJY228" s="94"/>
      <c r="OJZ228" s="94"/>
      <c r="OKA228" s="94"/>
      <c r="OKB228" s="94"/>
      <c r="OKC228" s="94"/>
      <c r="OKD228" s="94"/>
      <c r="OKE228" s="94"/>
      <c r="OKF228" s="94"/>
      <c r="OKG228" s="94"/>
      <c r="OKH228" s="94"/>
      <c r="OKI228" s="94"/>
      <c r="OKJ228" s="94"/>
      <c r="OKK228" s="94"/>
      <c r="OKL228" s="94"/>
      <c r="OKM228" s="94"/>
      <c r="OKN228" s="94"/>
      <c r="OKO228" s="94"/>
      <c r="OKP228" s="94"/>
      <c r="OKQ228" s="94"/>
      <c r="OKR228" s="94"/>
      <c r="OKS228" s="94"/>
      <c r="OKT228" s="94"/>
      <c r="OKU228" s="94"/>
      <c r="OKV228" s="94"/>
      <c r="OKW228" s="94"/>
      <c r="OKX228" s="94"/>
      <c r="OKY228" s="94"/>
      <c r="OKZ228" s="94"/>
      <c r="OLA228" s="94"/>
      <c r="OLB228" s="94"/>
      <c r="OLC228" s="94"/>
      <c r="OLD228" s="94"/>
      <c r="OLE228" s="94"/>
      <c r="OLF228" s="94"/>
      <c r="OLG228" s="94"/>
      <c r="OLH228" s="94"/>
      <c r="OLI228" s="94"/>
      <c r="OLJ228" s="94"/>
      <c r="OLK228" s="94"/>
      <c r="OLL228" s="94"/>
      <c r="OLM228" s="94"/>
      <c r="OLN228" s="94"/>
      <c r="OLO228" s="94"/>
      <c r="OLP228" s="94"/>
      <c r="OLQ228" s="94"/>
      <c r="OLR228" s="94"/>
      <c r="OLS228" s="94"/>
      <c r="OLT228" s="94"/>
      <c r="OLU228" s="94"/>
      <c r="OLV228" s="94"/>
      <c r="OLW228" s="94"/>
      <c r="OLX228" s="94"/>
      <c r="OLY228" s="94"/>
      <c r="OLZ228" s="94"/>
      <c r="OMA228" s="94"/>
      <c r="OMB228" s="94"/>
      <c r="OMC228" s="94"/>
      <c r="OMD228" s="94"/>
      <c r="OME228" s="94"/>
      <c r="OMF228" s="94"/>
      <c r="OMG228" s="94"/>
      <c r="OMH228" s="94"/>
      <c r="OMI228" s="94"/>
      <c r="OMJ228" s="94"/>
      <c r="OMK228" s="94"/>
      <c r="OML228" s="94"/>
      <c r="OMM228" s="94"/>
      <c r="OMN228" s="94"/>
      <c r="OMO228" s="94"/>
      <c r="OMP228" s="94"/>
      <c r="OMQ228" s="94"/>
      <c r="OMR228" s="94"/>
      <c r="OMS228" s="94"/>
      <c r="OMT228" s="94"/>
      <c r="OMU228" s="94"/>
      <c r="OMV228" s="94"/>
      <c r="OMW228" s="94"/>
      <c r="OMX228" s="94"/>
      <c r="OMY228" s="94"/>
      <c r="OMZ228" s="94"/>
      <c r="ONA228" s="94"/>
      <c r="ONB228" s="94"/>
      <c r="ONC228" s="94"/>
      <c r="OND228" s="94"/>
      <c r="ONE228" s="94"/>
      <c r="ONF228" s="94"/>
      <c r="ONG228" s="94"/>
      <c r="ONH228" s="94"/>
      <c r="ONI228" s="94"/>
      <c r="ONJ228" s="94"/>
      <c r="ONK228" s="94"/>
      <c r="ONL228" s="94"/>
      <c r="ONM228" s="94"/>
      <c r="ONN228" s="94"/>
      <c r="ONO228" s="94"/>
      <c r="ONP228" s="94"/>
      <c r="ONQ228" s="94"/>
      <c r="ONR228" s="94"/>
      <c r="ONS228" s="94"/>
      <c r="ONT228" s="94"/>
      <c r="ONU228" s="94"/>
      <c r="ONV228" s="94"/>
      <c r="ONW228" s="94"/>
      <c r="ONX228" s="94"/>
      <c r="ONY228" s="94"/>
      <c r="ONZ228" s="94"/>
      <c r="OOA228" s="94"/>
      <c r="OOB228" s="94"/>
      <c r="OOC228" s="94"/>
      <c r="OOD228" s="94"/>
      <c r="OOE228" s="94"/>
      <c r="OOF228" s="94"/>
      <c r="OOG228" s="94"/>
      <c r="OOH228" s="94"/>
      <c r="OOI228" s="94"/>
      <c r="OOJ228" s="94"/>
      <c r="OOK228" s="94"/>
      <c r="OOL228" s="94"/>
      <c r="OOM228" s="94"/>
      <c r="OON228" s="94"/>
      <c r="OOO228" s="94"/>
      <c r="OOP228" s="94"/>
      <c r="OOQ228" s="94"/>
      <c r="OOR228" s="94"/>
      <c r="OOS228" s="94"/>
      <c r="OOT228" s="94"/>
      <c r="OOU228" s="94"/>
      <c r="OOV228" s="94"/>
      <c r="OOW228" s="94"/>
      <c r="OOX228" s="94"/>
      <c r="OOY228" s="94"/>
      <c r="OOZ228" s="94"/>
      <c r="OPA228" s="94"/>
      <c r="OPB228" s="94"/>
      <c r="OPC228" s="94"/>
      <c r="OPD228" s="94"/>
      <c r="OPE228" s="94"/>
      <c r="OPF228" s="94"/>
      <c r="OPG228" s="94"/>
      <c r="OPH228" s="94"/>
      <c r="OPI228" s="94"/>
      <c r="OPJ228" s="94"/>
      <c r="OPK228" s="94"/>
      <c r="OPL228" s="94"/>
      <c r="OPM228" s="94"/>
      <c r="OPN228" s="94"/>
      <c r="OPO228" s="94"/>
      <c r="OPP228" s="94"/>
      <c r="OPQ228" s="94"/>
      <c r="OPR228" s="94"/>
      <c r="OPS228" s="94"/>
      <c r="OPT228" s="94"/>
      <c r="OPU228" s="94"/>
      <c r="OPV228" s="94"/>
      <c r="OPW228" s="94"/>
      <c r="OPX228" s="94"/>
      <c r="OPY228" s="94"/>
      <c r="OPZ228" s="94"/>
      <c r="OQA228" s="94"/>
      <c r="OQB228" s="94"/>
      <c r="OQC228" s="94"/>
      <c r="OQD228" s="94"/>
      <c r="OQE228" s="94"/>
      <c r="OQF228" s="94"/>
      <c r="OQG228" s="94"/>
      <c r="OQH228" s="94"/>
      <c r="OQI228" s="94"/>
      <c r="OQJ228" s="94"/>
      <c r="OQK228" s="94"/>
      <c r="OQL228" s="94"/>
      <c r="OQM228" s="94"/>
      <c r="OQN228" s="94"/>
      <c r="OQO228" s="94"/>
      <c r="OQP228" s="94"/>
      <c r="OQQ228" s="94"/>
      <c r="OQR228" s="94"/>
      <c r="OQS228" s="94"/>
      <c r="OQT228" s="94"/>
      <c r="OQU228" s="94"/>
      <c r="OQV228" s="94"/>
      <c r="OQW228" s="94"/>
      <c r="OQX228" s="94"/>
      <c r="OQY228" s="94"/>
      <c r="OQZ228" s="94"/>
      <c r="ORA228" s="94"/>
      <c r="ORB228" s="94"/>
      <c r="ORC228" s="94"/>
      <c r="ORD228" s="94"/>
      <c r="ORE228" s="94"/>
      <c r="ORF228" s="94"/>
      <c r="ORG228" s="94"/>
      <c r="ORH228" s="94"/>
      <c r="ORI228" s="94"/>
      <c r="ORJ228" s="94"/>
      <c r="ORK228" s="94"/>
      <c r="ORL228" s="94"/>
      <c r="ORM228" s="94"/>
      <c r="ORN228" s="94"/>
      <c r="ORO228" s="94"/>
      <c r="ORP228" s="94"/>
      <c r="ORQ228" s="94"/>
      <c r="ORR228" s="94"/>
      <c r="ORS228" s="94"/>
      <c r="ORT228" s="94"/>
      <c r="ORU228" s="94"/>
      <c r="ORV228" s="94"/>
      <c r="ORW228" s="94"/>
      <c r="ORX228" s="94"/>
      <c r="ORY228" s="94"/>
      <c r="ORZ228" s="94"/>
      <c r="OSA228" s="94"/>
      <c r="OSB228" s="94"/>
      <c r="OSC228" s="94"/>
      <c r="OSD228" s="94"/>
      <c r="OSE228" s="94"/>
      <c r="OSF228" s="94"/>
      <c r="OSG228" s="94"/>
      <c r="OSH228" s="94"/>
      <c r="OSI228" s="94"/>
      <c r="OSJ228" s="94"/>
      <c r="OSK228" s="94"/>
      <c r="OSL228" s="94"/>
      <c r="OSM228" s="94"/>
      <c r="OSN228" s="94"/>
      <c r="OSO228" s="94"/>
      <c r="OSP228" s="94"/>
      <c r="OSQ228" s="94"/>
      <c r="OSR228" s="94"/>
      <c r="OSS228" s="94"/>
      <c r="OST228" s="94"/>
      <c r="OSU228" s="94"/>
      <c r="OSV228" s="94"/>
      <c r="OSW228" s="94"/>
      <c r="OSX228" s="94"/>
      <c r="OSY228" s="94"/>
      <c r="OSZ228" s="94"/>
      <c r="OTA228" s="94"/>
      <c r="OTB228" s="94"/>
      <c r="OTC228" s="94"/>
      <c r="OTD228" s="94"/>
      <c r="OTE228" s="94"/>
      <c r="OTF228" s="94"/>
      <c r="OTG228" s="94"/>
      <c r="OTH228" s="94"/>
      <c r="OTI228" s="94"/>
      <c r="OTJ228" s="94"/>
      <c r="OTK228" s="94"/>
      <c r="OTL228" s="94"/>
      <c r="OTM228" s="94"/>
      <c r="OTN228" s="94"/>
      <c r="OTO228" s="94"/>
      <c r="OTP228" s="94"/>
      <c r="OTQ228" s="94"/>
      <c r="OTR228" s="94"/>
      <c r="OTS228" s="94"/>
      <c r="OTT228" s="94"/>
      <c r="OTU228" s="94"/>
      <c r="OTV228" s="94"/>
      <c r="OTW228" s="94"/>
      <c r="OTX228" s="94"/>
      <c r="OTY228" s="94"/>
      <c r="OTZ228" s="94"/>
      <c r="OUA228" s="94"/>
      <c r="OUB228" s="94"/>
      <c r="OUC228" s="94"/>
      <c r="OUD228" s="94"/>
      <c r="OUE228" s="94"/>
      <c r="OUF228" s="94"/>
      <c r="OUG228" s="94"/>
      <c r="OUH228" s="94"/>
      <c r="OUI228" s="94"/>
      <c r="OUJ228" s="94"/>
      <c r="OUK228" s="94"/>
      <c r="OUL228" s="94"/>
      <c r="OUM228" s="94"/>
      <c r="OUN228" s="94"/>
      <c r="OUO228" s="94"/>
      <c r="OUP228" s="94"/>
      <c r="OUQ228" s="94"/>
      <c r="OUR228" s="94"/>
      <c r="OUS228" s="94"/>
      <c r="OUT228" s="94"/>
      <c r="OUU228" s="94"/>
      <c r="OUV228" s="94"/>
      <c r="OUW228" s="94"/>
      <c r="OUX228" s="94"/>
      <c r="OUY228" s="94"/>
      <c r="OUZ228" s="94"/>
      <c r="OVA228" s="94"/>
      <c r="OVB228" s="94"/>
      <c r="OVC228" s="94"/>
      <c r="OVD228" s="94"/>
      <c r="OVE228" s="94"/>
      <c r="OVF228" s="94"/>
      <c r="OVG228" s="94"/>
      <c r="OVH228" s="94"/>
      <c r="OVI228" s="94"/>
      <c r="OVJ228" s="94"/>
      <c r="OVK228" s="94"/>
      <c r="OVL228" s="94"/>
      <c r="OVM228" s="94"/>
      <c r="OVN228" s="94"/>
      <c r="OVO228" s="94"/>
      <c r="OVP228" s="94"/>
      <c r="OVQ228" s="94"/>
      <c r="OVR228" s="94"/>
      <c r="OVS228" s="94"/>
      <c r="OVT228" s="94"/>
      <c r="OVU228" s="94"/>
      <c r="OVV228" s="94"/>
      <c r="OVW228" s="94"/>
      <c r="OVX228" s="94"/>
      <c r="OVY228" s="94"/>
      <c r="OVZ228" s="94"/>
      <c r="OWA228" s="94"/>
      <c r="OWB228" s="94"/>
      <c r="OWC228" s="94"/>
      <c r="OWD228" s="94"/>
      <c r="OWE228" s="94"/>
      <c r="OWF228" s="94"/>
      <c r="OWG228" s="94"/>
      <c r="OWH228" s="94"/>
      <c r="OWI228" s="94"/>
      <c r="OWJ228" s="94"/>
      <c r="OWK228" s="94"/>
      <c r="OWL228" s="94"/>
      <c r="OWM228" s="94"/>
      <c r="OWN228" s="94"/>
      <c r="OWO228" s="94"/>
      <c r="OWP228" s="94"/>
      <c r="OWQ228" s="94"/>
      <c r="OWR228" s="94"/>
      <c r="OWS228" s="94"/>
      <c r="OWT228" s="94"/>
      <c r="OWU228" s="94"/>
      <c r="OWV228" s="94"/>
      <c r="OWW228" s="94"/>
      <c r="OWX228" s="94"/>
      <c r="OWY228" s="94"/>
      <c r="OWZ228" s="94"/>
      <c r="OXA228" s="94"/>
      <c r="OXB228" s="94"/>
      <c r="OXC228" s="94"/>
      <c r="OXD228" s="94"/>
      <c r="OXE228" s="94"/>
      <c r="OXF228" s="94"/>
      <c r="OXG228" s="94"/>
      <c r="OXH228" s="94"/>
      <c r="OXI228" s="94"/>
      <c r="OXJ228" s="94"/>
      <c r="OXK228" s="94"/>
      <c r="OXL228" s="94"/>
      <c r="OXM228" s="94"/>
      <c r="OXN228" s="94"/>
      <c r="OXO228" s="94"/>
      <c r="OXP228" s="94"/>
      <c r="OXQ228" s="94"/>
      <c r="OXR228" s="94"/>
      <c r="OXS228" s="94"/>
      <c r="OXT228" s="94"/>
      <c r="OXU228" s="94"/>
      <c r="OXV228" s="94"/>
      <c r="OXW228" s="94"/>
      <c r="OXX228" s="94"/>
      <c r="OXY228" s="94"/>
      <c r="OXZ228" s="94"/>
      <c r="OYA228" s="94"/>
      <c r="OYB228" s="94"/>
      <c r="OYC228" s="94"/>
      <c r="OYD228" s="94"/>
      <c r="OYE228" s="94"/>
      <c r="OYF228" s="94"/>
      <c r="OYG228" s="94"/>
      <c r="OYH228" s="94"/>
      <c r="OYI228" s="94"/>
      <c r="OYJ228" s="94"/>
      <c r="OYK228" s="94"/>
      <c r="OYL228" s="94"/>
      <c r="OYM228" s="94"/>
      <c r="OYN228" s="94"/>
      <c r="OYO228" s="94"/>
      <c r="OYP228" s="94"/>
      <c r="OYQ228" s="94"/>
      <c r="OYR228" s="94"/>
      <c r="OYS228" s="94"/>
      <c r="OYT228" s="94"/>
      <c r="OYU228" s="94"/>
      <c r="OYV228" s="94"/>
      <c r="OYW228" s="94"/>
      <c r="OYX228" s="94"/>
      <c r="OYY228" s="94"/>
      <c r="OYZ228" s="94"/>
      <c r="OZA228" s="94"/>
      <c r="OZB228" s="94"/>
      <c r="OZC228" s="94"/>
      <c r="OZD228" s="94"/>
      <c r="OZE228" s="94"/>
      <c r="OZF228" s="94"/>
      <c r="OZG228" s="94"/>
      <c r="OZH228" s="94"/>
      <c r="OZI228" s="94"/>
      <c r="OZJ228" s="94"/>
      <c r="OZK228" s="94"/>
      <c r="OZL228" s="94"/>
      <c r="OZM228" s="94"/>
      <c r="OZN228" s="94"/>
      <c r="OZO228" s="94"/>
      <c r="OZP228" s="94"/>
      <c r="OZQ228" s="94"/>
      <c r="OZR228" s="94"/>
      <c r="OZS228" s="94"/>
      <c r="OZT228" s="94"/>
      <c r="OZU228" s="94"/>
      <c r="OZV228" s="94"/>
      <c r="OZW228" s="94"/>
      <c r="OZX228" s="94"/>
      <c r="OZY228" s="94"/>
      <c r="OZZ228" s="94"/>
      <c r="PAA228" s="94"/>
      <c r="PAB228" s="94"/>
      <c r="PAC228" s="94"/>
      <c r="PAD228" s="94"/>
      <c r="PAE228" s="94"/>
      <c r="PAF228" s="94"/>
      <c r="PAG228" s="94"/>
      <c r="PAH228" s="94"/>
      <c r="PAI228" s="94"/>
      <c r="PAJ228" s="94"/>
      <c r="PAK228" s="94"/>
      <c r="PAL228" s="94"/>
      <c r="PAM228" s="94"/>
      <c r="PAN228" s="94"/>
      <c r="PAO228" s="94"/>
      <c r="PAP228" s="94"/>
      <c r="PAQ228" s="94"/>
      <c r="PAR228" s="94"/>
      <c r="PAS228" s="94"/>
      <c r="PAT228" s="94"/>
      <c r="PAU228" s="94"/>
      <c r="PAV228" s="94"/>
      <c r="PAW228" s="94"/>
      <c r="PAX228" s="94"/>
      <c r="PAY228" s="94"/>
      <c r="PAZ228" s="94"/>
      <c r="PBA228" s="94"/>
      <c r="PBB228" s="94"/>
      <c r="PBC228" s="94"/>
      <c r="PBD228" s="94"/>
      <c r="PBE228" s="94"/>
      <c r="PBF228" s="94"/>
      <c r="PBG228" s="94"/>
      <c r="PBH228" s="94"/>
      <c r="PBI228" s="94"/>
      <c r="PBJ228" s="94"/>
      <c r="PBK228" s="94"/>
      <c r="PBL228" s="94"/>
      <c r="PBM228" s="94"/>
      <c r="PBN228" s="94"/>
      <c r="PBO228" s="94"/>
      <c r="PBP228" s="94"/>
      <c r="PBQ228" s="94"/>
      <c r="PBR228" s="94"/>
      <c r="PBS228" s="94"/>
      <c r="PBT228" s="94"/>
      <c r="PBU228" s="94"/>
      <c r="PBV228" s="94"/>
      <c r="PBW228" s="94"/>
      <c r="PBX228" s="94"/>
      <c r="PBY228" s="94"/>
      <c r="PBZ228" s="94"/>
      <c r="PCA228" s="94"/>
      <c r="PCB228" s="94"/>
      <c r="PCC228" s="94"/>
      <c r="PCD228" s="94"/>
      <c r="PCE228" s="94"/>
      <c r="PCF228" s="94"/>
      <c r="PCG228" s="94"/>
      <c r="PCH228" s="94"/>
      <c r="PCI228" s="94"/>
      <c r="PCJ228" s="94"/>
      <c r="PCK228" s="94"/>
      <c r="PCL228" s="94"/>
      <c r="PCM228" s="94"/>
      <c r="PCN228" s="94"/>
      <c r="PCO228" s="94"/>
      <c r="PCP228" s="94"/>
      <c r="PCQ228" s="94"/>
      <c r="PCR228" s="94"/>
      <c r="PCS228" s="94"/>
      <c r="PCT228" s="94"/>
      <c r="PCU228" s="94"/>
      <c r="PCV228" s="94"/>
      <c r="PCW228" s="94"/>
      <c r="PCX228" s="94"/>
      <c r="PCY228" s="94"/>
      <c r="PCZ228" s="94"/>
      <c r="PDA228" s="94"/>
      <c r="PDB228" s="94"/>
      <c r="PDC228" s="94"/>
      <c r="PDD228" s="94"/>
      <c r="PDE228" s="94"/>
      <c r="PDF228" s="94"/>
      <c r="PDG228" s="94"/>
      <c r="PDH228" s="94"/>
      <c r="PDI228" s="94"/>
      <c r="PDJ228" s="94"/>
      <c r="PDK228" s="94"/>
      <c r="PDL228" s="94"/>
      <c r="PDM228" s="94"/>
      <c r="PDN228" s="94"/>
      <c r="PDO228" s="94"/>
      <c r="PDP228" s="94"/>
      <c r="PDQ228" s="94"/>
      <c r="PDR228" s="94"/>
      <c r="PDS228" s="94"/>
      <c r="PDT228" s="94"/>
      <c r="PDU228" s="94"/>
      <c r="PDV228" s="94"/>
      <c r="PDW228" s="94"/>
      <c r="PDX228" s="94"/>
      <c r="PDY228" s="94"/>
      <c r="PDZ228" s="94"/>
      <c r="PEA228" s="94"/>
      <c r="PEB228" s="94"/>
      <c r="PEC228" s="94"/>
      <c r="PED228" s="94"/>
      <c r="PEE228" s="94"/>
      <c r="PEF228" s="94"/>
      <c r="PEG228" s="94"/>
      <c r="PEH228" s="94"/>
      <c r="PEI228" s="94"/>
      <c r="PEJ228" s="94"/>
      <c r="PEK228" s="94"/>
      <c r="PEL228" s="94"/>
      <c r="PEM228" s="94"/>
      <c r="PEN228" s="94"/>
      <c r="PEO228" s="94"/>
      <c r="PEP228" s="94"/>
      <c r="PEQ228" s="94"/>
      <c r="PER228" s="94"/>
      <c r="PES228" s="94"/>
      <c r="PET228" s="94"/>
      <c r="PEU228" s="94"/>
      <c r="PEV228" s="94"/>
      <c r="PEW228" s="94"/>
      <c r="PEX228" s="94"/>
      <c r="PEY228" s="94"/>
      <c r="PEZ228" s="94"/>
      <c r="PFA228" s="94"/>
      <c r="PFB228" s="94"/>
      <c r="PFC228" s="94"/>
      <c r="PFD228" s="94"/>
      <c r="PFE228" s="94"/>
      <c r="PFF228" s="94"/>
      <c r="PFG228" s="94"/>
      <c r="PFH228" s="94"/>
      <c r="PFI228" s="94"/>
      <c r="PFJ228" s="94"/>
      <c r="PFK228" s="94"/>
      <c r="PFL228" s="94"/>
      <c r="PFM228" s="94"/>
      <c r="PFN228" s="94"/>
      <c r="PFO228" s="94"/>
      <c r="PFP228" s="94"/>
      <c r="PFQ228" s="94"/>
      <c r="PFR228" s="94"/>
      <c r="PFS228" s="94"/>
      <c r="PFT228" s="94"/>
      <c r="PFU228" s="94"/>
      <c r="PFV228" s="94"/>
      <c r="PFW228" s="94"/>
      <c r="PFX228" s="94"/>
      <c r="PFY228" s="94"/>
      <c r="PFZ228" s="94"/>
      <c r="PGA228" s="94"/>
      <c r="PGB228" s="94"/>
      <c r="PGC228" s="94"/>
      <c r="PGD228" s="94"/>
      <c r="PGE228" s="94"/>
      <c r="PGF228" s="94"/>
      <c r="PGG228" s="94"/>
      <c r="PGH228" s="94"/>
      <c r="PGI228" s="94"/>
      <c r="PGJ228" s="94"/>
      <c r="PGK228" s="94"/>
      <c r="PGL228" s="94"/>
      <c r="PGM228" s="94"/>
      <c r="PGN228" s="94"/>
      <c r="PGO228" s="94"/>
      <c r="PGP228" s="94"/>
      <c r="PGQ228" s="94"/>
      <c r="PGR228" s="94"/>
      <c r="PGS228" s="94"/>
      <c r="PGT228" s="94"/>
      <c r="PGU228" s="94"/>
      <c r="PGV228" s="94"/>
      <c r="PGW228" s="94"/>
      <c r="PGX228" s="94"/>
      <c r="PGY228" s="94"/>
      <c r="PGZ228" s="94"/>
      <c r="PHA228" s="94"/>
      <c r="PHB228" s="94"/>
      <c r="PHC228" s="94"/>
      <c r="PHD228" s="94"/>
      <c r="PHE228" s="94"/>
      <c r="PHF228" s="94"/>
      <c r="PHG228" s="94"/>
      <c r="PHH228" s="94"/>
      <c r="PHI228" s="94"/>
      <c r="PHJ228" s="94"/>
      <c r="PHK228" s="94"/>
      <c r="PHL228" s="94"/>
      <c r="PHM228" s="94"/>
      <c r="PHN228" s="94"/>
      <c r="PHO228" s="94"/>
      <c r="PHP228" s="94"/>
      <c r="PHQ228" s="94"/>
      <c r="PHR228" s="94"/>
      <c r="PHS228" s="94"/>
      <c r="PHT228" s="94"/>
      <c r="PHU228" s="94"/>
      <c r="PHV228" s="94"/>
      <c r="PHW228" s="94"/>
      <c r="PHX228" s="94"/>
      <c r="PHY228" s="94"/>
      <c r="PHZ228" s="94"/>
      <c r="PIA228" s="94"/>
      <c r="PIB228" s="94"/>
      <c r="PIC228" s="94"/>
      <c r="PID228" s="94"/>
      <c r="PIE228" s="94"/>
      <c r="PIF228" s="94"/>
      <c r="PIG228" s="94"/>
      <c r="PIH228" s="94"/>
      <c r="PII228" s="94"/>
      <c r="PIJ228" s="94"/>
      <c r="PIK228" s="94"/>
      <c r="PIL228" s="94"/>
      <c r="PIM228" s="94"/>
      <c r="PIN228" s="94"/>
      <c r="PIO228" s="94"/>
      <c r="PIP228" s="94"/>
      <c r="PIQ228" s="94"/>
      <c r="PIR228" s="94"/>
      <c r="PIS228" s="94"/>
      <c r="PIT228" s="94"/>
      <c r="PIU228" s="94"/>
      <c r="PIV228" s="94"/>
      <c r="PIW228" s="94"/>
      <c r="PIX228" s="94"/>
      <c r="PIY228" s="94"/>
      <c r="PIZ228" s="94"/>
      <c r="PJA228" s="94"/>
      <c r="PJB228" s="94"/>
      <c r="PJC228" s="94"/>
      <c r="PJD228" s="94"/>
      <c r="PJE228" s="94"/>
      <c r="PJF228" s="94"/>
      <c r="PJG228" s="94"/>
      <c r="PJH228" s="94"/>
      <c r="PJI228" s="94"/>
      <c r="PJJ228" s="94"/>
      <c r="PJK228" s="94"/>
      <c r="PJL228" s="94"/>
      <c r="PJM228" s="94"/>
      <c r="PJN228" s="94"/>
      <c r="PJO228" s="94"/>
      <c r="PJP228" s="94"/>
      <c r="PJQ228" s="94"/>
      <c r="PJR228" s="94"/>
      <c r="PJS228" s="94"/>
      <c r="PJT228" s="94"/>
      <c r="PJU228" s="94"/>
      <c r="PJV228" s="94"/>
      <c r="PJW228" s="94"/>
      <c r="PJX228" s="94"/>
      <c r="PJY228" s="94"/>
      <c r="PJZ228" s="94"/>
      <c r="PKA228" s="94"/>
      <c r="PKB228" s="94"/>
      <c r="PKC228" s="94"/>
      <c r="PKD228" s="94"/>
      <c r="PKE228" s="94"/>
      <c r="PKF228" s="94"/>
      <c r="PKG228" s="94"/>
      <c r="PKH228" s="94"/>
      <c r="PKI228" s="94"/>
      <c r="PKJ228" s="94"/>
      <c r="PKK228" s="94"/>
      <c r="PKL228" s="94"/>
      <c r="PKM228" s="94"/>
      <c r="PKN228" s="94"/>
      <c r="PKO228" s="94"/>
      <c r="PKP228" s="94"/>
      <c r="PKQ228" s="94"/>
      <c r="PKR228" s="94"/>
      <c r="PKS228" s="94"/>
      <c r="PKT228" s="94"/>
      <c r="PKU228" s="94"/>
      <c r="PKV228" s="94"/>
      <c r="PKW228" s="94"/>
      <c r="PKX228" s="94"/>
      <c r="PKY228" s="94"/>
      <c r="PKZ228" s="94"/>
      <c r="PLA228" s="94"/>
      <c r="PLB228" s="94"/>
      <c r="PLC228" s="94"/>
      <c r="PLD228" s="94"/>
      <c r="PLE228" s="94"/>
      <c r="PLF228" s="94"/>
      <c r="PLG228" s="94"/>
      <c r="PLH228" s="94"/>
      <c r="PLI228" s="94"/>
      <c r="PLJ228" s="94"/>
      <c r="PLK228" s="94"/>
      <c r="PLL228" s="94"/>
      <c r="PLM228" s="94"/>
      <c r="PLN228" s="94"/>
      <c r="PLO228" s="94"/>
      <c r="PLP228" s="94"/>
      <c r="PLQ228" s="94"/>
      <c r="PLR228" s="94"/>
      <c r="PLS228" s="94"/>
      <c r="PLT228" s="94"/>
      <c r="PLU228" s="94"/>
      <c r="PLV228" s="94"/>
      <c r="PLW228" s="94"/>
      <c r="PLX228" s="94"/>
      <c r="PLY228" s="94"/>
      <c r="PLZ228" s="94"/>
      <c r="PMA228" s="94"/>
      <c r="PMB228" s="94"/>
      <c r="PMC228" s="94"/>
      <c r="PMD228" s="94"/>
      <c r="PME228" s="94"/>
      <c r="PMF228" s="94"/>
      <c r="PMG228" s="94"/>
      <c r="PMH228" s="94"/>
      <c r="PMI228" s="94"/>
      <c r="PMJ228" s="94"/>
      <c r="PMK228" s="94"/>
      <c r="PML228" s="94"/>
      <c r="PMM228" s="94"/>
      <c r="PMN228" s="94"/>
      <c r="PMO228" s="94"/>
      <c r="PMP228" s="94"/>
      <c r="PMQ228" s="94"/>
      <c r="PMR228" s="94"/>
      <c r="PMS228" s="94"/>
      <c r="PMT228" s="94"/>
      <c r="PMU228" s="94"/>
      <c r="PMV228" s="94"/>
      <c r="PMW228" s="94"/>
      <c r="PMX228" s="94"/>
      <c r="PMY228" s="94"/>
      <c r="PMZ228" s="94"/>
      <c r="PNA228" s="94"/>
      <c r="PNB228" s="94"/>
      <c r="PNC228" s="94"/>
      <c r="PND228" s="94"/>
      <c r="PNE228" s="94"/>
      <c r="PNF228" s="94"/>
      <c r="PNG228" s="94"/>
      <c r="PNH228" s="94"/>
      <c r="PNI228" s="94"/>
      <c r="PNJ228" s="94"/>
      <c r="PNK228" s="94"/>
      <c r="PNL228" s="94"/>
      <c r="PNM228" s="94"/>
      <c r="PNN228" s="94"/>
      <c r="PNO228" s="94"/>
      <c r="PNP228" s="94"/>
      <c r="PNQ228" s="94"/>
      <c r="PNR228" s="94"/>
      <c r="PNS228" s="94"/>
      <c r="PNT228" s="94"/>
      <c r="PNU228" s="94"/>
      <c r="PNV228" s="94"/>
      <c r="PNW228" s="94"/>
      <c r="PNX228" s="94"/>
      <c r="PNY228" s="94"/>
      <c r="PNZ228" s="94"/>
      <c r="POA228" s="94"/>
      <c r="POB228" s="94"/>
      <c r="POC228" s="94"/>
      <c r="POD228" s="94"/>
      <c r="POE228" s="94"/>
      <c r="POF228" s="94"/>
      <c r="POG228" s="94"/>
      <c r="POH228" s="94"/>
      <c r="POI228" s="94"/>
      <c r="POJ228" s="94"/>
      <c r="POK228" s="94"/>
      <c r="POL228" s="94"/>
      <c r="POM228" s="94"/>
      <c r="PON228" s="94"/>
      <c r="POO228" s="94"/>
      <c r="POP228" s="94"/>
      <c r="POQ228" s="94"/>
      <c r="POR228" s="94"/>
      <c r="POS228" s="94"/>
      <c r="POT228" s="94"/>
      <c r="POU228" s="94"/>
      <c r="POV228" s="94"/>
      <c r="POW228" s="94"/>
      <c r="POX228" s="94"/>
      <c r="POY228" s="94"/>
      <c r="POZ228" s="94"/>
      <c r="PPA228" s="94"/>
      <c r="PPB228" s="94"/>
      <c r="PPC228" s="94"/>
      <c r="PPD228" s="94"/>
      <c r="PPE228" s="94"/>
      <c r="PPF228" s="94"/>
      <c r="PPG228" s="94"/>
      <c r="PPH228" s="94"/>
      <c r="PPI228" s="94"/>
      <c r="PPJ228" s="94"/>
      <c r="PPK228" s="94"/>
      <c r="PPL228" s="94"/>
      <c r="PPM228" s="94"/>
      <c r="PPN228" s="94"/>
      <c r="PPO228" s="94"/>
      <c r="PPP228" s="94"/>
      <c r="PPQ228" s="94"/>
      <c r="PPR228" s="94"/>
      <c r="PPS228" s="94"/>
      <c r="PPT228" s="94"/>
      <c r="PPU228" s="94"/>
      <c r="PPV228" s="94"/>
      <c r="PPW228" s="94"/>
      <c r="PPX228" s="94"/>
      <c r="PPY228" s="94"/>
      <c r="PPZ228" s="94"/>
      <c r="PQA228" s="94"/>
      <c r="PQB228" s="94"/>
      <c r="PQC228" s="94"/>
      <c r="PQD228" s="94"/>
      <c r="PQE228" s="94"/>
      <c r="PQF228" s="94"/>
      <c r="PQG228" s="94"/>
      <c r="PQH228" s="94"/>
      <c r="PQI228" s="94"/>
      <c r="PQJ228" s="94"/>
      <c r="PQK228" s="94"/>
      <c r="PQL228" s="94"/>
      <c r="PQM228" s="94"/>
      <c r="PQN228" s="94"/>
      <c r="PQO228" s="94"/>
      <c r="PQP228" s="94"/>
      <c r="PQQ228" s="94"/>
      <c r="PQR228" s="94"/>
      <c r="PQS228" s="94"/>
      <c r="PQT228" s="94"/>
      <c r="PQU228" s="94"/>
      <c r="PQV228" s="94"/>
      <c r="PQW228" s="94"/>
      <c r="PQX228" s="94"/>
      <c r="PQY228" s="94"/>
      <c r="PQZ228" s="94"/>
      <c r="PRA228" s="94"/>
      <c r="PRB228" s="94"/>
      <c r="PRC228" s="94"/>
      <c r="PRD228" s="94"/>
      <c r="PRE228" s="94"/>
      <c r="PRF228" s="94"/>
      <c r="PRG228" s="94"/>
      <c r="PRH228" s="94"/>
      <c r="PRI228" s="94"/>
      <c r="PRJ228" s="94"/>
      <c r="PRK228" s="94"/>
      <c r="PRL228" s="94"/>
      <c r="PRM228" s="94"/>
      <c r="PRN228" s="94"/>
      <c r="PRO228" s="94"/>
      <c r="PRP228" s="94"/>
      <c r="PRQ228" s="94"/>
      <c r="PRR228" s="94"/>
      <c r="PRS228" s="94"/>
      <c r="PRT228" s="94"/>
      <c r="PRU228" s="94"/>
      <c r="PRV228" s="94"/>
      <c r="PRW228" s="94"/>
      <c r="PRX228" s="94"/>
      <c r="PRY228" s="94"/>
      <c r="PRZ228" s="94"/>
      <c r="PSA228" s="94"/>
      <c r="PSB228" s="94"/>
      <c r="PSC228" s="94"/>
      <c r="PSD228" s="94"/>
      <c r="PSE228" s="94"/>
      <c r="PSF228" s="94"/>
      <c r="PSG228" s="94"/>
      <c r="PSH228" s="94"/>
      <c r="PSI228" s="94"/>
      <c r="PSJ228" s="94"/>
      <c r="PSK228" s="94"/>
      <c r="PSL228" s="94"/>
      <c r="PSM228" s="94"/>
      <c r="PSN228" s="94"/>
      <c r="PSO228" s="94"/>
      <c r="PSP228" s="94"/>
      <c r="PSQ228" s="94"/>
      <c r="PSR228" s="94"/>
      <c r="PSS228" s="94"/>
      <c r="PST228" s="94"/>
      <c r="PSU228" s="94"/>
      <c r="PSV228" s="94"/>
      <c r="PSW228" s="94"/>
      <c r="PSX228" s="94"/>
      <c r="PSY228" s="94"/>
      <c r="PSZ228" s="94"/>
      <c r="PTA228" s="94"/>
      <c r="PTB228" s="94"/>
      <c r="PTC228" s="94"/>
      <c r="PTD228" s="94"/>
      <c r="PTE228" s="94"/>
      <c r="PTF228" s="94"/>
      <c r="PTG228" s="94"/>
      <c r="PTH228" s="94"/>
      <c r="PTI228" s="94"/>
      <c r="PTJ228" s="94"/>
      <c r="PTK228" s="94"/>
      <c r="PTL228" s="94"/>
      <c r="PTM228" s="94"/>
      <c r="PTN228" s="94"/>
      <c r="PTO228" s="94"/>
      <c r="PTP228" s="94"/>
      <c r="PTQ228" s="94"/>
      <c r="PTR228" s="94"/>
      <c r="PTS228" s="94"/>
      <c r="PTT228" s="94"/>
      <c r="PTU228" s="94"/>
      <c r="PTV228" s="94"/>
      <c r="PTW228" s="94"/>
      <c r="PTX228" s="94"/>
      <c r="PTY228" s="94"/>
      <c r="PTZ228" s="94"/>
      <c r="PUA228" s="94"/>
      <c r="PUB228" s="94"/>
      <c r="PUC228" s="94"/>
      <c r="PUD228" s="94"/>
      <c r="PUE228" s="94"/>
      <c r="PUF228" s="94"/>
      <c r="PUG228" s="94"/>
      <c r="PUH228" s="94"/>
      <c r="PUI228" s="94"/>
      <c r="PUJ228" s="94"/>
      <c r="PUK228" s="94"/>
      <c r="PUL228" s="94"/>
      <c r="PUM228" s="94"/>
      <c r="PUN228" s="94"/>
      <c r="PUO228" s="94"/>
      <c r="PUP228" s="94"/>
      <c r="PUQ228" s="94"/>
      <c r="PUR228" s="94"/>
      <c r="PUS228" s="94"/>
      <c r="PUT228" s="94"/>
      <c r="PUU228" s="94"/>
      <c r="PUV228" s="94"/>
      <c r="PUW228" s="94"/>
      <c r="PUX228" s="94"/>
      <c r="PUY228" s="94"/>
      <c r="PUZ228" s="94"/>
      <c r="PVA228" s="94"/>
      <c r="PVB228" s="94"/>
      <c r="PVC228" s="94"/>
      <c r="PVD228" s="94"/>
      <c r="PVE228" s="94"/>
      <c r="PVF228" s="94"/>
      <c r="PVG228" s="94"/>
      <c r="PVH228" s="94"/>
      <c r="PVI228" s="94"/>
      <c r="PVJ228" s="94"/>
      <c r="PVK228" s="94"/>
      <c r="PVL228" s="94"/>
      <c r="PVM228" s="94"/>
      <c r="PVN228" s="94"/>
      <c r="PVO228" s="94"/>
      <c r="PVP228" s="94"/>
      <c r="PVQ228" s="94"/>
      <c r="PVR228" s="94"/>
      <c r="PVS228" s="94"/>
      <c r="PVT228" s="94"/>
      <c r="PVU228" s="94"/>
      <c r="PVV228" s="94"/>
      <c r="PVW228" s="94"/>
      <c r="PVX228" s="94"/>
      <c r="PVY228" s="94"/>
      <c r="PVZ228" s="94"/>
      <c r="PWA228" s="94"/>
      <c r="PWB228" s="94"/>
      <c r="PWC228" s="94"/>
      <c r="PWD228" s="94"/>
      <c r="PWE228" s="94"/>
      <c r="PWF228" s="94"/>
      <c r="PWG228" s="94"/>
      <c r="PWH228" s="94"/>
      <c r="PWI228" s="94"/>
      <c r="PWJ228" s="94"/>
      <c r="PWK228" s="94"/>
      <c r="PWL228" s="94"/>
      <c r="PWM228" s="94"/>
      <c r="PWN228" s="94"/>
      <c r="PWO228" s="94"/>
      <c r="PWP228" s="94"/>
      <c r="PWQ228" s="94"/>
      <c r="PWR228" s="94"/>
      <c r="PWS228" s="94"/>
      <c r="PWT228" s="94"/>
      <c r="PWU228" s="94"/>
      <c r="PWV228" s="94"/>
      <c r="PWW228" s="94"/>
      <c r="PWX228" s="94"/>
      <c r="PWY228" s="94"/>
      <c r="PWZ228" s="94"/>
      <c r="PXA228" s="94"/>
      <c r="PXB228" s="94"/>
      <c r="PXC228" s="94"/>
      <c r="PXD228" s="94"/>
      <c r="PXE228" s="94"/>
      <c r="PXF228" s="94"/>
      <c r="PXG228" s="94"/>
      <c r="PXH228" s="94"/>
      <c r="PXI228" s="94"/>
      <c r="PXJ228" s="94"/>
      <c r="PXK228" s="94"/>
      <c r="PXL228" s="94"/>
      <c r="PXM228" s="94"/>
      <c r="PXN228" s="94"/>
      <c r="PXO228" s="94"/>
      <c r="PXP228" s="94"/>
      <c r="PXQ228" s="94"/>
      <c r="PXR228" s="94"/>
      <c r="PXS228" s="94"/>
      <c r="PXT228" s="94"/>
      <c r="PXU228" s="94"/>
      <c r="PXV228" s="94"/>
      <c r="PXW228" s="94"/>
      <c r="PXX228" s="94"/>
      <c r="PXY228" s="94"/>
      <c r="PXZ228" s="94"/>
      <c r="PYA228" s="94"/>
      <c r="PYB228" s="94"/>
      <c r="PYC228" s="94"/>
      <c r="PYD228" s="94"/>
      <c r="PYE228" s="94"/>
      <c r="PYF228" s="94"/>
      <c r="PYG228" s="94"/>
      <c r="PYH228" s="94"/>
      <c r="PYI228" s="94"/>
      <c r="PYJ228" s="94"/>
      <c r="PYK228" s="94"/>
      <c r="PYL228" s="94"/>
      <c r="PYM228" s="94"/>
      <c r="PYN228" s="94"/>
      <c r="PYO228" s="94"/>
      <c r="PYP228" s="94"/>
      <c r="PYQ228" s="94"/>
      <c r="PYR228" s="94"/>
      <c r="PYS228" s="94"/>
      <c r="PYT228" s="94"/>
      <c r="PYU228" s="94"/>
      <c r="PYV228" s="94"/>
      <c r="PYW228" s="94"/>
      <c r="PYX228" s="94"/>
      <c r="PYY228" s="94"/>
      <c r="PYZ228" s="94"/>
      <c r="PZA228" s="94"/>
      <c r="PZB228" s="94"/>
      <c r="PZC228" s="94"/>
      <c r="PZD228" s="94"/>
      <c r="PZE228" s="94"/>
      <c r="PZF228" s="94"/>
      <c r="PZG228" s="94"/>
      <c r="PZH228" s="94"/>
      <c r="PZI228" s="94"/>
      <c r="PZJ228" s="94"/>
      <c r="PZK228" s="94"/>
      <c r="PZL228" s="94"/>
      <c r="PZM228" s="94"/>
      <c r="PZN228" s="94"/>
      <c r="PZO228" s="94"/>
      <c r="PZP228" s="94"/>
      <c r="PZQ228" s="94"/>
      <c r="PZR228" s="94"/>
      <c r="PZS228" s="94"/>
      <c r="PZT228" s="94"/>
      <c r="PZU228" s="94"/>
      <c r="PZV228" s="94"/>
      <c r="PZW228" s="94"/>
      <c r="PZX228" s="94"/>
      <c r="PZY228" s="94"/>
      <c r="PZZ228" s="94"/>
      <c r="QAA228" s="94"/>
      <c r="QAB228" s="94"/>
      <c r="QAC228" s="94"/>
      <c r="QAD228" s="94"/>
      <c r="QAE228" s="94"/>
      <c r="QAF228" s="94"/>
      <c r="QAG228" s="94"/>
      <c r="QAH228" s="94"/>
      <c r="QAI228" s="94"/>
      <c r="QAJ228" s="94"/>
      <c r="QAK228" s="94"/>
      <c r="QAL228" s="94"/>
      <c r="QAM228" s="94"/>
      <c r="QAN228" s="94"/>
      <c r="QAO228" s="94"/>
      <c r="QAP228" s="94"/>
      <c r="QAQ228" s="94"/>
      <c r="QAR228" s="94"/>
      <c r="QAS228" s="94"/>
      <c r="QAT228" s="94"/>
      <c r="QAU228" s="94"/>
      <c r="QAV228" s="94"/>
      <c r="QAW228" s="94"/>
      <c r="QAX228" s="94"/>
      <c r="QAY228" s="94"/>
      <c r="QAZ228" s="94"/>
      <c r="QBA228" s="94"/>
      <c r="QBB228" s="94"/>
      <c r="QBC228" s="94"/>
      <c r="QBD228" s="94"/>
      <c r="QBE228" s="94"/>
      <c r="QBF228" s="94"/>
      <c r="QBG228" s="94"/>
      <c r="QBH228" s="94"/>
      <c r="QBI228" s="94"/>
      <c r="QBJ228" s="94"/>
      <c r="QBK228" s="94"/>
      <c r="QBL228" s="94"/>
      <c r="QBM228" s="94"/>
      <c r="QBN228" s="94"/>
      <c r="QBO228" s="94"/>
      <c r="QBP228" s="94"/>
      <c r="QBQ228" s="94"/>
      <c r="QBR228" s="94"/>
      <c r="QBS228" s="94"/>
      <c r="QBT228" s="94"/>
      <c r="QBU228" s="94"/>
      <c r="QBV228" s="94"/>
      <c r="QBW228" s="94"/>
      <c r="QBX228" s="94"/>
      <c r="QBY228" s="94"/>
      <c r="QBZ228" s="94"/>
      <c r="QCA228" s="94"/>
      <c r="QCB228" s="94"/>
      <c r="QCC228" s="94"/>
      <c r="QCD228" s="94"/>
      <c r="QCE228" s="94"/>
      <c r="QCF228" s="94"/>
      <c r="QCG228" s="94"/>
      <c r="QCH228" s="94"/>
      <c r="QCI228" s="94"/>
      <c r="QCJ228" s="94"/>
      <c r="QCK228" s="94"/>
      <c r="QCL228" s="94"/>
      <c r="QCM228" s="94"/>
      <c r="QCN228" s="94"/>
      <c r="QCO228" s="94"/>
      <c r="QCP228" s="94"/>
      <c r="QCQ228" s="94"/>
      <c r="QCR228" s="94"/>
      <c r="QCS228" s="94"/>
      <c r="QCT228" s="94"/>
      <c r="QCU228" s="94"/>
      <c r="QCV228" s="94"/>
      <c r="QCW228" s="94"/>
      <c r="QCX228" s="94"/>
      <c r="QCY228" s="94"/>
      <c r="QCZ228" s="94"/>
      <c r="QDA228" s="94"/>
      <c r="QDB228" s="94"/>
      <c r="QDC228" s="94"/>
      <c r="QDD228" s="94"/>
      <c r="QDE228" s="94"/>
      <c r="QDF228" s="94"/>
      <c r="QDG228" s="94"/>
      <c r="QDH228" s="94"/>
      <c r="QDI228" s="94"/>
      <c r="QDJ228" s="94"/>
      <c r="QDK228" s="94"/>
      <c r="QDL228" s="94"/>
      <c r="QDM228" s="94"/>
      <c r="QDN228" s="94"/>
      <c r="QDO228" s="94"/>
      <c r="QDP228" s="94"/>
      <c r="QDQ228" s="94"/>
      <c r="QDR228" s="94"/>
      <c r="QDS228" s="94"/>
      <c r="QDT228" s="94"/>
      <c r="QDU228" s="94"/>
      <c r="QDV228" s="94"/>
      <c r="QDW228" s="94"/>
      <c r="QDX228" s="94"/>
      <c r="QDY228" s="94"/>
      <c r="QDZ228" s="94"/>
      <c r="QEA228" s="94"/>
      <c r="QEB228" s="94"/>
      <c r="QEC228" s="94"/>
      <c r="QED228" s="94"/>
      <c r="QEE228" s="94"/>
      <c r="QEF228" s="94"/>
      <c r="QEG228" s="94"/>
      <c r="QEH228" s="94"/>
      <c r="QEI228" s="94"/>
      <c r="QEJ228" s="94"/>
      <c r="QEK228" s="94"/>
      <c r="QEL228" s="94"/>
      <c r="QEM228" s="94"/>
      <c r="QEN228" s="94"/>
      <c r="QEO228" s="94"/>
      <c r="QEP228" s="94"/>
      <c r="QEQ228" s="94"/>
      <c r="QER228" s="94"/>
      <c r="QES228" s="94"/>
      <c r="QET228" s="94"/>
      <c r="QEU228" s="94"/>
      <c r="QEV228" s="94"/>
      <c r="QEW228" s="94"/>
      <c r="QEX228" s="94"/>
      <c r="QEY228" s="94"/>
      <c r="QEZ228" s="94"/>
      <c r="QFA228" s="94"/>
      <c r="QFB228" s="94"/>
      <c r="QFC228" s="94"/>
      <c r="QFD228" s="94"/>
      <c r="QFE228" s="94"/>
      <c r="QFF228" s="94"/>
      <c r="QFG228" s="94"/>
      <c r="QFH228" s="94"/>
      <c r="QFI228" s="94"/>
      <c r="QFJ228" s="94"/>
      <c r="QFK228" s="94"/>
      <c r="QFL228" s="94"/>
      <c r="QFM228" s="94"/>
      <c r="QFN228" s="94"/>
      <c r="QFO228" s="94"/>
      <c r="QFP228" s="94"/>
      <c r="QFQ228" s="94"/>
      <c r="QFR228" s="94"/>
      <c r="QFS228" s="94"/>
      <c r="QFT228" s="94"/>
      <c r="QFU228" s="94"/>
      <c r="QFV228" s="94"/>
      <c r="QFW228" s="94"/>
      <c r="QFX228" s="94"/>
      <c r="QFY228" s="94"/>
      <c r="QFZ228" s="94"/>
      <c r="QGA228" s="94"/>
      <c r="QGB228" s="94"/>
      <c r="QGC228" s="94"/>
      <c r="QGD228" s="94"/>
      <c r="QGE228" s="94"/>
      <c r="QGF228" s="94"/>
      <c r="QGG228" s="94"/>
      <c r="QGH228" s="94"/>
      <c r="QGI228" s="94"/>
      <c r="QGJ228" s="94"/>
      <c r="QGK228" s="94"/>
      <c r="QGL228" s="94"/>
      <c r="QGM228" s="94"/>
      <c r="QGN228" s="94"/>
      <c r="QGO228" s="94"/>
      <c r="QGP228" s="94"/>
      <c r="QGQ228" s="94"/>
      <c r="QGR228" s="94"/>
      <c r="QGS228" s="94"/>
      <c r="QGT228" s="94"/>
      <c r="QGU228" s="94"/>
      <c r="QGV228" s="94"/>
      <c r="QGW228" s="94"/>
      <c r="QGX228" s="94"/>
      <c r="QGY228" s="94"/>
      <c r="QGZ228" s="94"/>
      <c r="QHA228" s="94"/>
      <c r="QHB228" s="94"/>
      <c r="QHC228" s="94"/>
      <c r="QHD228" s="94"/>
      <c r="QHE228" s="94"/>
      <c r="QHF228" s="94"/>
      <c r="QHG228" s="94"/>
      <c r="QHH228" s="94"/>
      <c r="QHI228" s="94"/>
      <c r="QHJ228" s="94"/>
      <c r="QHK228" s="94"/>
      <c r="QHL228" s="94"/>
      <c r="QHM228" s="94"/>
      <c r="QHN228" s="94"/>
      <c r="QHO228" s="94"/>
      <c r="QHP228" s="94"/>
      <c r="QHQ228" s="94"/>
      <c r="QHR228" s="94"/>
      <c r="QHS228" s="94"/>
      <c r="QHT228" s="94"/>
      <c r="QHU228" s="94"/>
      <c r="QHV228" s="94"/>
      <c r="QHW228" s="94"/>
      <c r="QHX228" s="94"/>
      <c r="QHY228" s="94"/>
      <c r="QHZ228" s="94"/>
      <c r="QIA228" s="94"/>
      <c r="QIB228" s="94"/>
      <c r="QIC228" s="94"/>
      <c r="QID228" s="94"/>
      <c r="QIE228" s="94"/>
      <c r="QIF228" s="94"/>
      <c r="QIG228" s="94"/>
      <c r="QIH228" s="94"/>
      <c r="QII228" s="94"/>
      <c r="QIJ228" s="94"/>
      <c r="QIK228" s="94"/>
      <c r="QIL228" s="94"/>
      <c r="QIM228" s="94"/>
      <c r="QIN228" s="94"/>
      <c r="QIO228" s="94"/>
      <c r="QIP228" s="94"/>
      <c r="QIQ228" s="94"/>
      <c r="QIR228" s="94"/>
      <c r="QIS228" s="94"/>
      <c r="QIT228" s="94"/>
      <c r="QIU228" s="94"/>
      <c r="QIV228" s="94"/>
      <c r="QIW228" s="94"/>
      <c r="QIX228" s="94"/>
      <c r="QIY228" s="94"/>
      <c r="QIZ228" s="94"/>
      <c r="QJA228" s="94"/>
      <c r="QJB228" s="94"/>
      <c r="QJC228" s="94"/>
      <c r="QJD228" s="94"/>
      <c r="QJE228" s="94"/>
      <c r="QJF228" s="94"/>
      <c r="QJG228" s="94"/>
      <c r="QJH228" s="94"/>
      <c r="QJI228" s="94"/>
      <c r="QJJ228" s="94"/>
      <c r="QJK228" s="94"/>
      <c r="QJL228" s="94"/>
      <c r="QJM228" s="94"/>
      <c r="QJN228" s="94"/>
      <c r="QJO228" s="94"/>
      <c r="QJP228" s="94"/>
      <c r="QJQ228" s="94"/>
      <c r="QJR228" s="94"/>
      <c r="QJS228" s="94"/>
      <c r="QJT228" s="94"/>
      <c r="QJU228" s="94"/>
      <c r="QJV228" s="94"/>
      <c r="QJW228" s="94"/>
      <c r="QJX228" s="94"/>
      <c r="QJY228" s="94"/>
      <c r="QJZ228" s="94"/>
      <c r="QKA228" s="94"/>
      <c r="QKB228" s="94"/>
      <c r="QKC228" s="94"/>
      <c r="QKD228" s="94"/>
      <c r="QKE228" s="94"/>
      <c r="QKF228" s="94"/>
      <c r="QKG228" s="94"/>
      <c r="QKH228" s="94"/>
      <c r="QKI228" s="94"/>
      <c r="QKJ228" s="94"/>
      <c r="QKK228" s="94"/>
      <c r="QKL228" s="94"/>
      <c r="QKM228" s="94"/>
      <c r="QKN228" s="94"/>
      <c r="QKO228" s="94"/>
      <c r="QKP228" s="94"/>
      <c r="QKQ228" s="94"/>
      <c r="QKR228" s="94"/>
      <c r="QKS228" s="94"/>
      <c r="QKT228" s="94"/>
      <c r="QKU228" s="94"/>
      <c r="QKV228" s="94"/>
      <c r="QKW228" s="94"/>
      <c r="QKX228" s="94"/>
      <c r="QKY228" s="94"/>
      <c r="QKZ228" s="94"/>
      <c r="QLA228" s="94"/>
      <c r="QLB228" s="94"/>
      <c r="QLC228" s="94"/>
      <c r="QLD228" s="94"/>
      <c r="QLE228" s="94"/>
      <c r="QLF228" s="94"/>
      <c r="QLG228" s="94"/>
      <c r="QLH228" s="94"/>
      <c r="QLI228" s="94"/>
      <c r="QLJ228" s="94"/>
      <c r="QLK228" s="94"/>
      <c r="QLL228" s="94"/>
      <c r="QLM228" s="94"/>
      <c r="QLN228" s="94"/>
      <c r="QLO228" s="94"/>
      <c r="QLP228" s="94"/>
      <c r="QLQ228" s="94"/>
      <c r="QLR228" s="94"/>
      <c r="QLS228" s="94"/>
      <c r="QLT228" s="94"/>
      <c r="QLU228" s="94"/>
      <c r="QLV228" s="94"/>
      <c r="QLW228" s="94"/>
      <c r="QLX228" s="94"/>
      <c r="QLY228" s="94"/>
      <c r="QLZ228" s="94"/>
      <c r="QMA228" s="94"/>
      <c r="QMB228" s="94"/>
      <c r="QMC228" s="94"/>
      <c r="QMD228" s="94"/>
      <c r="QME228" s="94"/>
      <c r="QMF228" s="94"/>
      <c r="QMG228" s="94"/>
      <c r="QMH228" s="94"/>
      <c r="QMI228" s="94"/>
      <c r="QMJ228" s="94"/>
      <c r="QMK228" s="94"/>
      <c r="QML228" s="94"/>
      <c r="QMM228" s="94"/>
      <c r="QMN228" s="94"/>
      <c r="QMO228" s="94"/>
      <c r="QMP228" s="94"/>
      <c r="QMQ228" s="94"/>
      <c r="QMR228" s="94"/>
      <c r="QMS228" s="94"/>
      <c r="QMT228" s="94"/>
      <c r="QMU228" s="94"/>
      <c r="QMV228" s="94"/>
      <c r="QMW228" s="94"/>
      <c r="QMX228" s="94"/>
      <c r="QMY228" s="94"/>
      <c r="QMZ228" s="94"/>
      <c r="QNA228" s="94"/>
      <c r="QNB228" s="94"/>
      <c r="QNC228" s="94"/>
      <c r="QND228" s="94"/>
      <c r="QNE228" s="94"/>
      <c r="QNF228" s="94"/>
      <c r="QNG228" s="94"/>
      <c r="QNH228" s="94"/>
      <c r="QNI228" s="94"/>
      <c r="QNJ228" s="94"/>
      <c r="QNK228" s="94"/>
      <c r="QNL228" s="94"/>
      <c r="QNM228" s="94"/>
      <c r="QNN228" s="94"/>
      <c r="QNO228" s="94"/>
      <c r="QNP228" s="94"/>
      <c r="QNQ228" s="94"/>
      <c r="QNR228" s="94"/>
      <c r="QNS228" s="94"/>
      <c r="QNT228" s="94"/>
      <c r="QNU228" s="94"/>
      <c r="QNV228" s="94"/>
      <c r="QNW228" s="94"/>
      <c r="QNX228" s="94"/>
      <c r="QNY228" s="94"/>
      <c r="QNZ228" s="94"/>
      <c r="QOA228" s="94"/>
      <c r="QOB228" s="94"/>
      <c r="QOC228" s="94"/>
      <c r="QOD228" s="94"/>
      <c r="QOE228" s="94"/>
      <c r="QOF228" s="94"/>
      <c r="QOG228" s="94"/>
      <c r="QOH228" s="94"/>
      <c r="QOI228" s="94"/>
      <c r="QOJ228" s="94"/>
      <c r="QOK228" s="94"/>
      <c r="QOL228" s="94"/>
      <c r="QOM228" s="94"/>
      <c r="QON228" s="94"/>
      <c r="QOO228" s="94"/>
      <c r="QOP228" s="94"/>
      <c r="QOQ228" s="94"/>
      <c r="QOR228" s="94"/>
      <c r="QOS228" s="94"/>
      <c r="QOT228" s="94"/>
      <c r="QOU228" s="94"/>
      <c r="QOV228" s="94"/>
      <c r="QOW228" s="94"/>
      <c r="QOX228" s="94"/>
      <c r="QOY228" s="94"/>
      <c r="QOZ228" s="94"/>
      <c r="QPA228" s="94"/>
      <c r="QPB228" s="94"/>
      <c r="QPC228" s="94"/>
      <c r="QPD228" s="94"/>
      <c r="QPE228" s="94"/>
      <c r="QPF228" s="94"/>
      <c r="QPG228" s="94"/>
      <c r="QPH228" s="94"/>
      <c r="QPI228" s="94"/>
      <c r="QPJ228" s="94"/>
      <c r="QPK228" s="94"/>
      <c r="QPL228" s="94"/>
      <c r="QPM228" s="94"/>
      <c r="QPN228" s="94"/>
      <c r="QPO228" s="94"/>
      <c r="QPP228" s="94"/>
      <c r="QPQ228" s="94"/>
      <c r="QPR228" s="94"/>
      <c r="QPS228" s="94"/>
      <c r="QPT228" s="94"/>
      <c r="QPU228" s="94"/>
      <c r="QPV228" s="94"/>
      <c r="QPW228" s="94"/>
      <c r="QPX228" s="94"/>
      <c r="QPY228" s="94"/>
      <c r="QPZ228" s="94"/>
      <c r="QQA228" s="94"/>
      <c r="QQB228" s="94"/>
      <c r="QQC228" s="94"/>
      <c r="QQD228" s="94"/>
      <c r="QQE228" s="94"/>
      <c r="QQF228" s="94"/>
      <c r="QQG228" s="94"/>
      <c r="QQH228" s="94"/>
      <c r="QQI228" s="94"/>
      <c r="QQJ228" s="94"/>
      <c r="QQK228" s="94"/>
      <c r="QQL228" s="94"/>
      <c r="QQM228" s="94"/>
      <c r="QQN228" s="94"/>
      <c r="QQO228" s="94"/>
      <c r="QQP228" s="94"/>
      <c r="QQQ228" s="94"/>
      <c r="QQR228" s="94"/>
      <c r="QQS228" s="94"/>
      <c r="QQT228" s="94"/>
      <c r="QQU228" s="94"/>
      <c r="QQV228" s="94"/>
      <c r="QQW228" s="94"/>
      <c r="QQX228" s="94"/>
      <c r="QQY228" s="94"/>
      <c r="QQZ228" s="94"/>
      <c r="QRA228" s="94"/>
      <c r="QRB228" s="94"/>
      <c r="QRC228" s="94"/>
      <c r="QRD228" s="94"/>
      <c r="QRE228" s="94"/>
      <c r="QRF228" s="94"/>
      <c r="QRG228" s="94"/>
      <c r="QRH228" s="94"/>
      <c r="QRI228" s="94"/>
      <c r="QRJ228" s="94"/>
      <c r="QRK228" s="94"/>
      <c r="QRL228" s="94"/>
      <c r="QRM228" s="94"/>
      <c r="QRN228" s="94"/>
      <c r="QRO228" s="94"/>
      <c r="QRP228" s="94"/>
      <c r="QRQ228" s="94"/>
      <c r="QRR228" s="94"/>
      <c r="QRS228" s="94"/>
      <c r="QRT228" s="94"/>
      <c r="QRU228" s="94"/>
      <c r="QRV228" s="94"/>
      <c r="QRW228" s="94"/>
      <c r="QRX228" s="94"/>
      <c r="QRY228" s="94"/>
      <c r="QRZ228" s="94"/>
      <c r="QSA228" s="94"/>
      <c r="QSB228" s="94"/>
      <c r="QSC228" s="94"/>
      <c r="QSD228" s="94"/>
      <c r="QSE228" s="94"/>
      <c r="QSF228" s="94"/>
      <c r="QSG228" s="94"/>
      <c r="QSH228" s="94"/>
      <c r="QSI228" s="94"/>
      <c r="QSJ228" s="94"/>
      <c r="QSK228" s="94"/>
      <c r="QSL228" s="94"/>
      <c r="QSM228" s="94"/>
      <c r="QSN228" s="94"/>
      <c r="QSO228" s="94"/>
      <c r="QSP228" s="94"/>
      <c r="QSQ228" s="94"/>
      <c r="QSR228" s="94"/>
      <c r="QSS228" s="94"/>
      <c r="QST228" s="94"/>
      <c r="QSU228" s="94"/>
      <c r="QSV228" s="94"/>
      <c r="QSW228" s="94"/>
      <c r="QSX228" s="94"/>
      <c r="QSY228" s="94"/>
      <c r="QSZ228" s="94"/>
      <c r="QTA228" s="94"/>
      <c r="QTB228" s="94"/>
      <c r="QTC228" s="94"/>
      <c r="QTD228" s="94"/>
      <c r="QTE228" s="94"/>
      <c r="QTF228" s="94"/>
      <c r="QTG228" s="94"/>
      <c r="QTH228" s="94"/>
      <c r="QTI228" s="94"/>
      <c r="QTJ228" s="94"/>
      <c r="QTK228" s="94"/>
      <c r="QTL228" s="94"/>
      <c r="QTM228" s="94"/>
      <c r="QTN228" s="94"/>
      <c r="QTO228" s="94"/>
      <c r="QTP228" s="94"/>
      <c r="QTQ228" s="94"/>
      <c r="QTR228" s="94"/>
      <c r="QTS228" s="94"/>
      <c r="QTT228" s="94"/>
      <c r="QTU228" s="94"/>
      <c r="QTV228" s="94"/>
      <c r="QTW228" s="94"/>
      <c r="QTX228" s="94"/>
      <c r="QTY228" s="94"/>
      <c r="QTZ228" s="94"/>
      <c r="QUA228" s="94"/>
      <c r="QUB228" s="94"/>
      <c r="QUC228" s="94"/>
      <c r="QUD228" s="94"/>
      <c r="QUE228" s="94"/>
      <c r="QUF228" s="94"/>
      <c r="QUG228" s="94"/>
      <c r="QUH228" s="94"/>
      <c r="QUI228" s="94"/>
      <c r="QUJ228" s="94"/>
      <c r="QUK228" s="94"/>
      <c r="QUL228" s="94"/>
      <c r="QUM228" s="94"/>
      <c r="QUN228" s="94"/>
      <c r="QUO228" s="94"/>
      <c r="QUP228" s="94"/>
      <c r="QUQ228" s="94"/>
      <c r="QUR228" s="94"/>
      <c r="QUS228" s="94"/>
      <c r="QUT228" s="94"/>
      <c r="QUU228" s="94"/>
      <c r="QUV228" s="94"/>
      <c r="QUW228" s="94"/>
      <c r="QUX228" s="94"/>
      <c r="QUY228" s="94"/>
      <c r="QUZ228" s="94"/>
      <c r="QVA228" s="94"/>
      <c r="QVB228" s="94"/>
      <c r="QVC228" s="94"/>
      <c r="QVD228" s="94"/>
      <c r="QVE228" s="94"/>
      <c r="QVF228" s="94"/>
      <c r="QVG228" s="94"/>
      <c r="QVH228" s="94"/>
      <c r="QVI228" s="94"/>
      <c r="QVJ228" s="94"/>
      <c r="QVK228" s="94"/>
      <c r="QVL228" s="94"/>
      <c r="QVM228" s="94"/>
      <c r="QVN228" s="94"/>
      <c r="QVO228" s="94"/>
      <c r="QVP228" s="94"/>
      <c r="QVQ228" s="94"/>
      <c r="QVR228" s="94"/>
      <c r="QVS228" s="94"/>
      <c r="QVT228" s="94"/>
      <c r="QVU228" s="94"/>
      <c r="QVV228" s="94"/>
      <c r="QVW228" s="94"/>
      <c r="QVX228" s="94"/>
      <c r="QVY228" s="94"/>
      <c r="QVZ228" s="94"/>
      <c r="QWA228" s="94"/>
      <c r="QWB228" s="94"/>
      <c r="QWC228" s="94"/>
      <c r="QWD228" s="94"/>
      <c r="QWE228" s="94"/>
      <c r="QWF228" s="94"/>
      <c r="QWG228" s="94"/>
      <c r="QWH228" s="94"/>
      <c r="QWI228" s="94"/>
      <c r="QWJ228" s="94"/>
      <c r="QWK228" s="94"/>
      <c r="QWL228" s="94"/>
      <c r="QWM228" s="94"/>
      <c r="QWN228" s="94"/>
      <c r="QWO228" s="94"/>
      <c r="QWP228" s="94"/>
      <c r="QWQ228" s="94"/>
      <c r="QWR228" s="94"/>
      <c r="QWS228" s="94"/>
      <c r="QWT228" s="94"/>
      <c r="QWU228" s="94"/>
      <c r="QWV228" s="94"/>
      <c r="QWW228" s="94"/>
      <c r="QWX228" s="94"/>
      <c r="QWY228" s="94"/>
      <c r="QWZ228" s="94"/>
      <c r="QXA228" s="94"/>
      <c r="QXB228" s="94"/>
      <c r="QXC228" s="94"/>
      <c r="QXD228" s="94"/>
      <c r="QXE228" s="94"/>
      <c r="QXF228" s="94"/>
      <c r="QXG228" s="94"/>
      <c r="QXH228" s="94"/>
      <c r="QXI228" s="94"/>
      <c r="QXJ228" s="94"/>
      <c r="QXK228" s="94"/>
      <c r="QXL228" s="94"/>
      <c r="QXM228" s="94"/>
      <c r="QXN228" s="94"/>
      <c r="QXO228" s="94"/>
      <c r="QXP228" s="94"/>
      <c r="QXQ228" s="94"/>
      <c r="QXR228" s="94"/>
      <c r="QXS228" s="94"/>
      <c r="QXT228" s="94"/>
      <c r="QXU228" s="94"/>
      <c r="QXV228" s="94"/>
      <c r="QXW228" s="94"/>
      <c r="QXX228" s="94"/>
      <c r="QXY228" s="94"/>
      <c r="QXZ228" s="94"/>
      <c r="QYA228" s="94"/>
      <c r="QYB228" s="94"/>
      <c r="QYC228" s="94"/>
      <c r="QYD228" s="94"/>
      <c r="QYE228" s="94"/>
      <c r="QYF228" s="94"/>
      <c r="QYG228" s="94"/>
      <c r="QYH228" s="94"/>
      <c r="QYI228" s="94"/>
      <c r="QYJ228" s="94"/>
      <c r="QYK228" s="94"/>
      <c r="QYL228" s="94"/>
      <c r="QYM228" s="94"/>
      <c r="QYN228" s="94"/>
      <c r="QYO228" s="94"/>
      <c r="QYP228" s="94"/>
      <c r="QYQ228" s="94"/>
      <c r="QYR228" s="94"/>
      <c r="QYS228" s="94"/>
      <c r="QYT228" s="94"/>
      <c r="QYU228" s="94"/>
      <c r="QYV228" s="94"/>
      <c r="QYW228" s="94"/>
      <c r="QYX228" s="94"/>
      <c r="QYY228" s="94"/>
      <c r="QYZ228" s="94"/>
      <c r="QZA228" s="94"/>
      <c r="QZB228" s="94"/>
      <c r="QZC228" s="94"/>
      <c r="QZD228" s="94"/>
      <c r="QZE228" s="94"/>
      <c r="QZF228" s="94"/>
      <c r="QZG228" s="94"/>
      <c r="QZH228" s="94"/>
      <c r="QZI228" s="94"/>
      <c r="QZJ228" s="94"/>
      <c r="QZK228" s="94"/>
      <c r="QZL228" s="94"/>
      <c r="QZM228" s="94"/>
      <c r="QZN228" s="94"/>
      <c r="QZO228" s="94"/>
      <c r="QZP228" s="94"/>
      <c r="QZQ228" s="94"/>
      <c r="QZR228" s="94"/>
      <c r="QZS228" s="94"/>
      <c r="QZT228" s="94"/>
      <c r="QZU228" s="94"/>
      <c r="QZV228" s="94"/>
      <c r="QZW228" s="94"/>
      <c r="QZX228" s="94"/>
      <c r="QZY228" s="94"/>
      <c r="QZZ228" s="94"/>
      <c r="RAA228" s="94"/>
      <c r="RAB228" s="94"/>
      <c r="RAC228" s="94"/>
      <c r="RAD228" s="94"/>
      <c r="RAE228" s="94"/>
      <c r="RAF228" s="94"/>
      <c r="RAG228" s="94"/>
      <c r="RAH228" s="94"/>
      <c r="RAI228" s="94"/>
      <c r="RAJ228" s="94"/>
      <c r="RAK228" s="94"/>
      <c r="RAL228" s="94"/>
      <c r="RAM228" s="94"/>
      <c r="RAN228" s="94"/>
      <c r="RAO228" s="94"/>
      <c r="RAP228" s="94"/>
      <c r="RAQ228" s="94"/>
      <c r="RAR228" s="94"/>
      <c r="RAS228" s="94"/>
      <c r="RAT228" s="94"/>
      <c r="RAU228" s="94"/>
      <c r="RAV228" s="94"/>
      <c r="RAW228" s="94"/>
      <c r="RAX228" s="94"/>
      <c r="RAY228" s="94"/>
      <c r="RAZ228" s="94"/>
      <c r="RBA228" s="94"/>
      <c r="RBB228" s="94"/>
      <c r="RBC228" s="94"/>
      <c r="RBD228" s="94"/>
      <c r="RBE228" s="94"/>
      <c r="RBF228" s="94"/>
      <c r="RBG228" s="94"/>
      <c r="RBH228" s="94"/>
      <c r="RBI228" s="94"/>
      <c r="RBJ228" s="94"/>
      <c r="RBK228" s="94"/>
      <c r="RBL228" s="94"/>
      <c r="RBM228" s="94"/>
      <c r="RBN228" s="94"/>
      <c r="RBO228" s="94"/>
      <c r="RBP228" s="94"/>
      <c r="RBQ228" s="94"/>
      <c r="RBR228" s="94"/>
      <c r="RBS228" s="94"/>
      <c r="RBT228" s="94"/>
      <c r="RBU228" s="94"/>
      <c r="RBV228" s="94"/>
      <c r="RBW228" s="94"/>
      <c r="RBX228" s="94"/>
      <c r="RBY228" s="94"/>
      <c r="RBZ228" s="94"/>
      <c r="RCA228" s="94"/>
      <c r="RCB228" s="94"/>
      <c r="RCC228" s="94"/>
      <c r="RCD228" s="94"/>
      <c r="RCE228" s="94"/>
      <c r="RCF228" s="94"/>
      <c r="RCG228" s="94"/>
      <c r="RCH228" s="94"/>
      <c r="RCI228" s="94"/>
      <c r="RCJ228" s="94"/>
      <c r="RCK228" s="94"/>
      <c r="RCL228" s="94"/>
      <c r="RCM228" s="94"/>
      <c r="RCN228" s="94"/>
      <c r="RCO228" s="94"/>
      <c r="RCP228" s="94"/>
      <c r="RCQ228" s="94"/>
      <c r="RCR228" s="94"/>
      <c r="RCS228" s="94"/>
      <c r="RCT228" s="94"/>
      <c r="RCU228" s="94"/>
      <c r="RCV228" s="94"/>
      <c r="RCW228" s="94"/>
      <c r="RCX228" s="94"/>
      <c r="RCY228" s="94"/>
      <c r="RCZ228" s="94"/>
      <c r="RDA228" s="94"/>
      <c r="RDB228" s="94"/>
      <c r="RDC228" s="94"/>
      <c r="RDD228" s="94"/>
      <c r="RDE228" s="94"/>
      <c r="RDF228" s="94"/>
      <c r="RDG228" s="94"/>
      <c r="RDH228" s="94"/>
      <c r="RDI228" s="94"/>
      <c r="RDJ228" s="94"/>
      <c r="RDK228" s="94"/>
      <c r="RDL228" s="94"/>
      <c r="RDM228" s="94"/>
      <c r="RDN228" s="94"/>
      <c r="RDO228" s="94"/>
      <c r="RDP228" s="94"/>
      <c r="RDQ228" s="94"/>
      <c r="RDR228" s="94"/>
      <c r="RDS228" s="94"/>
      <c r="RDT228" s="94"/>
      <c r="RDU228" s="94"/>
      <c r="RDV228" s="94"/>
      <c r="RDW228" s="94"/>
      <c r="RDX228" s="94"/>
      <c r="RDY228" s="94"/>
      <c r="RDZ228" s="94"/>
      <c r="REA228" s="94"/>
      <c r="REB228" s="94"/>
      <c r="REC228" s="94"/>
      <c r="RED228" s="94"/>
      <c r="REE228" s="94"/>
      <c r="REF228" s="94"/>
      <c r="REG228" s="94"/>
      <c r="REH228" s="94"/>
      <c r="REI228" s="94"/>
      <c r="REJ228" s="94"/>
      <c r="REK228" s="94"/>
      <c r="REL228" s="94"/>
      <c r="REM228" s="94"/>
      <c r="REN228" s="94"/>
      <c r="REO228" s="94"/>
      <c r="REP228" s="94"/>
      <c r="REQ228" s="94"/>
      <c r="RER228" s="94"/>
      <c r="RES228" s="94"/>
      <c r="RET228" s="94"/>
      <c r="REU228" s="94"/>
      <c r="REV228" s="94"/>
      <c r="REW228" s="94"/>
      <c r="REX228" s="94"/>
      <c r="REY228" s="94"/>
      <c r="REZ228" s="94"/>
      <c r="RFA228" s="94"/>
      <c r="RFB228" s="94"/>
      <c r="RFC228" s="94"/>
      <c r="RFD228" s="94"/>
      <c r="RFE228" s="94"/>
      <c r="RFF228" s="94"/>
      <c r="RFG228" s="94"/>
      <c r="RFH228" s="94"/>
      <c r="RFI228" s="94"/>
      <c r="RFJ228" s="94"/>
      <c r="RFK228" s="94"/>
      <c r="RFL228" s="94"/>
      <c r="RFM228" s="94"/>
      <c r="RFN228" s="94"/>
      <c r="RFO228" s="94"/>
      <c r="RFP228" s="94"/>
      <c r="RFQ228" s="94"/>
      <c r="RFR228" s="94"/>
      <c r="RFS228" s="94"/>
      <c r="RFT228" s="94"/>
      <c r="RFU228" s="94"/>
      <c r="RFV228" s="94"/>
      <c r="RFW228" s="94"/>
      <c r="RFX228" s="94"/>
      <c r="RFY228" s="94"/>
      <c r="RFZ228" s="94"/>
      <c r="RGA228" s="94"/>
      <c r="RGB228" s="94"/>
      <c r="RGC228" s="94"/>
      <c r="RGD228" s="94"/>
      <c r="RGE228" s="94"/>
      <c r="RGF228" s="94"/>
      <c r="RGG228" s="94"/>
      <c r="RGH228" s="94"/>
      <c r="RGI228" s="94"/>
      <c r="RGJ228" s="94"/>
      <c r="RGK228" s="94"/>
      <c r="RGL228" s="94"/>
      <c r="RGM228" s="94"/>
      <c r="RGN228" s="94"/>
      <c r="RGO228" s="94"/>
      <c r="RGP228" s="94"/>
      <c r="RGQ228" s="94"/>
      <c r="RGR228" s="94"/>
      <c r="RGS228" s="94"/>
      <c r="RGT228" s="94"/>
      <c r="RGU228" s="94"/>
      <c r="RGV228" s="94"/>
      <c r="RGW228" s="94"/>
      <c r="RGX228" s="94"/>
      <c r="RGY228" s="94"/>
      <c r="RGZ228" s="94"/>
      <c r="RHA228" s="94"/>
      <c r="RHB228" s="94"/>
      <c r="RHC228" s="94"/>
      <c r="RHD228" s="94"/>
      <c r="RHE228" s="94"/>
      <c r="RHF228" s="94"/>
      <c r="RHG228" s="94"/>
      <c r="RHH228" s="94"/>
      <c r="RHI228" s="94"/>
      <c r="RHJ228" s="94"/>
      <c r="RHK228" s="94"/>
      <c r="RHL228" s="94"/>
      <c r="RHM228" s="94"/>
      <c r="RHN228" s="94"/>
      <c r="RHO228" s="94"/>
      <c r="RHP228" s="94"/>
      <c r="RHQ228" s="94"/>
      <c r="RHR228" s="94"/>
      <c r="RHS228" s="94"/>
      <c r="RHT228" s="94"/>
      <c r="RHU228" s="94"/>
      <c r="RHV228" s="94"/>
      <c r="RHW228" s="94"/>
      <c r="RHX228" s="94"/>
      <c r="RHY228" s="94"/>
      <c r="RHZ228" s="94"/>
      <c r="RIA228" s="94"/>
      <c r="RIB228" s="94"/>
      <c r="RIC228" s="94"/>
      <c r="RID228" s="94"/>
      <c r="RIE228" s="94"/>
      <c r="RIF228" s="94"/>
      <c r="RIG228" s="94"/>
      <c r="RIH228" s="94"/>
      <c r="RII228" s="94"/>
      <c r="RIJ228" s="94"/>
      <c r="RIK228" s="94"/>
      <c r="RIL228" s="94"/>
      <c r="RIM228" s="94"/>
      <c r="RIN228" s="94"/>
      <c r="RIO228" s="94"/>
      <c r="RIP228" s="94"/>
      <c r="RIQ228" s="94"/>
      <c r="RIR228" s="94"/>
      <c r="RIS228" s="94"/>
      <c r="RIT228" s="94"/>
      <c r="RIU228" s="94"/>
      <c r="RIV228" s="94"/>
      <c r="RIW228" s="94"/>
      <c r="RIX228" s="94"/>
      <c r="RIY228" s="94"/>
      <c r="RIZ228" s="94"/>
      <c r="RJA228" s="94"/>
      <c r="RJB228" s="94"/>
      <c r="RJC228" s="94"/>
      <c r="RJD228" s="94"/>
      <c r="RJE228" s="94"/>
      <c r="RJF228" s="94"/>
      <c r="RJG228" s="94"/>
      <c r="RJH228" s="94"/>
      <c r="RJI228" s="94"/>
      <c r="RJJ228" s="94"/>
      <c r="RJK228" s="94"/>
      <c r="RJL228" s="94"/>
      <c r="RJM228" s="94"/>
      <c r="RJN228" s="94"/>
      <c r="RJO228" s="94"/>
      <c r="RJP228" s="94"/>
      <c r="RJQ228" s="94"/>
      <c r="RJR228" s="94"/>
      <c r="RJS228" s="94"/>
      <c r="RJT228" s="94"/>
      <c r="RJU228" s="94"/>
      <c r="RJV228" s="94"/>
      <c r="RJW228" s="94"/>
      <c r="RJX228" s="94"/>
      <c r="RJY228" s="94"/>
      <c r="RJZ228" s="94"/>
      <c r="RKA228" s="94"/>
      <c r="RKB228" s="94"/>
      <c r="RKC228" s="94"/>
      <c r="RKD228" s="94"/>
      <c r="RKE228" s="94"/>
      <c r="RKF228" s="94"/>
      <c r="RKG228" s="94"/>
      <c r="RKH228" s="94"/>
      <c r="RKI228" s="94"/>
      <c r="RKJ228" s="94"/>
      <c r="RKK228" s="94"/>
      <c r="RKL228" s="94"/>
      <c r="RKM228" s="94"/>
      <c r="RKN228" s="94"/>
      <c r="RKO228" s="94"/>
      <c r="RKP228" s="94"/>
      <c r="RKQ228" s="94"/>
      <c r="RKR228" s="94"/>
      <c r="RKS228" s="94"/>
      <c r="RKT228" s="94"/>
      <c r="RKU228" s="94"/>
      <c r="RKV228" s="94"/>
      <c r="RKW228" s="94"/>
      <c r="RKX228" s="94"/>
      <c r="RKY228" s="94"/>
      <c r="RKZ228" s="94"/>
      <c r="RLA228" s="94"/>
      <c r="RLB228" s="94"/>
      <c r="RLC228" s="94"/>
      <c r="RLD228" s="94"/>
      <c r="RLE228" s="94"/>
      <c r="RLF228" s="94"/>
      <c r="RLG228" s="94"/>
      <c r="RLH228" s="94"/>
      <c r="RLI228" s="94"/>
      <c r="RLJ228" s="94"/>
      <c r="RLK228" s="94"/>
      <c r="RLL228" s="94"/>
      <c r="RLM228" s="94"/>
      <c r="RLN228" s="94"/>
      <c r="RLO228" s="94"/>
      <c r="RLP228" s="94"/>
      <c r="RLQ228" s="94"/>
      <c r="RLR228" s="94"/>
      <c r="RLS228" s="94"/>
      <c r="RLT228" s="94"/>
      <c r="RLU228" s="94"/>
      <c r="RLV228" s="94"/>
      <c r="RLW228" s="94"/>
      <c r="RLX228" s="94"/>
      <c r="RLY228" s="94"/>
      <c r="RLZ228" s="94"/>
      <c r="RMA228" s="94"/>
      <c r="RMB228" s="94"/>
      <c r="RMC228" s="94"/>
      <c r="RMD228" s="94"/>
      <c r="RME228" s="94"/>
      <c r="RMF228" s="94"/>
      <c r="RMG228" s="94"/>
      <c r="RMH228" s="94"/>
      <c r="RMI228" s="94"/>
      <c r="RMJ228" s="94"/>
      <c r="RMK228" s="94"/>
      <c r="RML228" s="94"/>
      <c r="RMM228" s="94"/>
      <c r="RMN228" s="94"/>
      <c r="RMO228" s="94"/>
      <c r="RMP228" s="94"/>
      <c r="RMQ228" s="94"/>
      <c r="RMR228" s="94"/>
      <c r="RMS228" s="94"/>
      <c r="RMT228" s="94"/>
      <c r="RMU228" s="94"/>
      <c r="RMV228" s="94"/>
      <c r="RMW228" s="94"/>
      <c r="RMX228" s="94"/>
      <c r="RMY228" s="94"/>
      <c r="RMZ228" s="94"/>
      <c r="RNA228" s="94"/>
      <c r="RNB228" s="94"/>
      <c r="RNC228" s="94"/>
      <c r="RND228" s="94"/>
      <c r="RNE228" s="94"/>
      <c r="RNF228" s="94"/>
      <c r="RNG228" s="94"/>
      <c r="RNH228" s="94"/>
      <c r="RNI228" s="94"/>
      <c r="RNJ228" s="94"/>
      <c r="RNK228" s="94"/>
      <c r="RNL228" s="94"/>
      <c r="RNM228" s="94"/>
      <c r="RNN228" s="94"/>
      <c r="RNO228" s="94"/>
      <c r="RNP228" s="94"/>
      <c r="RNQ228" s="94"/>
      <c r="RNR228" s="94"/>
      <c r="RNS228" s="94"/>
      <c r="RNT228" s="94"/>
      <c r="RNU228" s="94"/>
      <c r="RNV228" s="94"/>
      <c r="RNW228" s="94"/>
      <c r="RNX228" s="94"/>
      <c r="RNY228" s="94"/>
      <c r="RNZ228" s="94"/>
      <c r="ROA228" s="94"/>
      <c r="ROB228" s="94"/>
      <c r="ROC228" s="94"/>
      <c r="ROD228" s="94"/>
      <c r="ROE228" s="94"/>
      <c r="ROF228" s="94"/>
      <c r="ROG228" s="94"/>
      <c r="ROH228" s="94"/>
      <c r="ROI228" s="94"/>
      <c r="ROJ228" s="94"/>
      <c r="ROK228" s="94"/>
      <c r="ROL228" s="94"/>
      <c r="ROM228" s="94"/>
      <c r="RON228" s="94"/>
      <c r="ROO228" s="94"/>
      <c r="ROP228" s="94"/>
      <c r="ROQ228" s="94"/>
      <c r="ROR228" s="94"/>
      <c r="ROS228" s="94"/>
      <c r="ROT228" s="94"/>
      <c r="ROU228" s="94"/>
      <c r="ROV228" s="94"/>
      <c r="ROW228" s="94"/>
      <c r="ROX228" s="94"/>
      <c r="ROY228" s="94"/>
      <c r="ROZ228" s="94"/>
      <c r="RPA228" s="94"/>
      <c r="RPB228" s="94"/>
      <c r="RPC228" s="94"/>
      <c r="RPD228" s="94"/>
      <c r="RPE228" s="94"/>
      <c r="RPF228" s="94"/>
      <c r="RPG228" s="94"/>
      <c r="RPH228" s="94"/>
      <c r="RPI228" s="94"/>
      <c r="RPJ228" s="94"/>
      <c r="RPK228" s="94"/>
      <c r="RPL228" s="94"/>
      <c r="RPM228" s="94"/>
      <c r="RPN228" s="94"/>
      <c r="RPO228" s="94"/>
      <c r="RPP228" s="94"/>
      <c r="RPQ228" s="94"/>
      <c r="RPR228" s="94"/>
      <c r="RPS228" s="94"/>
      <c r="RPT228" s="94"/>
      <c r="RPU228" s="94"/>
      <c r="RPV228" s="94"/>
      <c r="RPW228" s="94"/>
      <c r="RPX228" s="94"/>
      <c r="RPY228" s="94"/>
      <c r="RPZ228" s="94"/>
      <c r="RQA228" s="94"/>
      <c r="RQB228" s="94"/>
      <c r="RQC228" s="94"/>
      <c r="RQD228" s="94"/>
      <c r="RQE228" s="94"/>
      <c r="RQF228" s="94"/>
      <c r="RQG228" s="94"/>
      <c r="RQH228" s="94"/>
      <c r="RQI228" s="94"/>
      <c r="RQJ228" s="94"/>
      <c r="RQK228" s="94"/>
      <c r="RQL228" s="94"/>
      <c r="RQM228" s="94"/>
      <c r="RQN228" s="94"/>
      <c r="RQO228" s="94"/>
      <c r="RQP228" s="94"/>
      <c r="RQQ228" s="94"/>
      <c r="RQR228" s="94"/>
      <c r="RQS228" s="94"/>
      <c r="RQT228" s="94"/>
      <c r="RQU228" s="94"/>
      <c r="RQV228" s="94"/>
      <c r="RQW228" s="94"/>
      <c r="RQX228" s="94"/>
      <c r="RQY228" s="94"/>
      <c r="RQZ228" s="94"/>
      <c r="RRA228" s="94"/>
      <c r="RRB228" s="94"/>
      <c r="RRC228" s="94"/>
      <c r="RRD228" s="94"/>
      <c r="RRE228" s="94"/>
      <c r="RRF228" s="94"/>
      <c r="RRG228" s="94"/>
      <c r="RRH228" s="94"/>
      <c r="RRI228" s="94"/>
      <c r="RRJ228" s="94"/>
      <c r="RRK228" s="94"/>
      <c r="RRL228" s="94"/>
      <c r="RRM228" s="94"/>
      <c r="RRN228" s="94"/>
      <c r="RRO228" s="94"/>
      <c r="RRP228" s="94"/>
      <c r="RRQ228" s="94"/>
      <c r="RRR228" s="94"/>
      <c r="RRS228" s="94"/>
      <c r="RRT228" s="94"/>
      <c r="RRU228" s="94"/>
      <c r="RRV228" s="94"/>
      <c r="RRW228" s="94"/>
      <c r="RRX228" s="94"/>
      <c r="RRY228" s="94"/>
      <c r="RRZ228" s="94"/>
      <c r="RSA228" s="94"/>
      <c r="RSB228" s="94"/>
      <c r="RSC228" s="94"/>
      <c r="RSD228" s="94"/>
      <c r="RSE228" s="94"/>
      <c r="RSF228" s="94"/>
      <c r="RSG228" s="94"/>
      <c r="RSH228" s="94"/>
      <c r="RSI228" s="94"/>
      <c r="RSJ228" s="94"/>
      <c r="RSK228" s="94"/>
      <c r="RSL228" s="94"/>
      <c r="RSM228" s="94"/>
      <c r="RSN228" s="94"/>
      <c r="RSO228" s="94"/>
      <c r="RSP228" s="94"/>
      <c r="RSQ228" s="94"/>
      <c r="RSR228" s="94"/>
      <c r="RSS228" s="94"/>
      <c r="RST228" s="94"/>
      <c r="RSU228" s="94"/>
      <c r="RSV228" s="94"/>
      <c r="RSW228" s="94"/>
      <c r="RSX228" s="94"/>
      <c r="RSY228" s="94"/>
      <c r="RSZ228" s="94"/>
      <c r="RTA228" s="94"/>
      <c r="RTB228" s="94"/>
      <c r="RTC228" s="94"/>
      <c r="RTD228" s="94"/>
      <c r="RTE228" s="94"/>
      <c r="RTF228" s="94"/>
      <c r="RTG228" s="94"/>
      <c r="RTH228" s="94"/>
      <c r="RTI228" s="94"/>
      <c r="RTJ228" s="94"/>
      <c r="RTK228" s="94"/>
      <c r="RTL228" s="94"/>
      <c r="RTM228" s="94"/>
      <c r="RTN228" s="94"/>
      <c r="RTO228" s="94"/>
      <c r="RTP228" s="94"/>
      <c r="RTQ228" s="94"/>
      <c r="RTR228" s="94"/>
      <c r="RTS228" s="94"/>
      <c r="RTT228" s="94"/>
      <c r="RTU228" s="94"/>
      <c r="RTV228" s="94"/>
      <c r="RTW228" s="94"/>
      <c r="RTX228" s="94"/>
      <c r="RTY228" s="94"/>
      <c r="RTZ228" s="94"/>
      <c r="RUA228" s="94"/>
      <c r="RUB228" s="94"/>
      <c r="RUC228" s="94"/>
      <c r="RUD228" s="94"/>
      <c r="RUE228" s="94"/>
      <c r="RUF228" s="94"/>
      <c r="RUG228" s="94"/>
      <c r="RUH228" s="94"/>
      <c r="RUI228" s="94"/>
      <c r="RUJ228" s="94"/>
      <c r="RUK228" s="94"/>
      <c r="RUL228" s="94"/>
      <c r="RUM228" s="94"/>
      <c r="RUN228" s="94"/>
      <c r="RUO228" s="94"/>
      <c r="RUP228" s="94"/>
      <c r="RUQ228" s="94"/>
      <c r="RUR228" s="94"/>
      <c r="RUS228" s="94"/>
      <c r="RUT228" s="94"/>
      <c r="RUU228" s="94"/>
      <c r="RUV228" s="94"/>
      <c r="RUW228" s="94"/>
      <c r="RUX228" s="94"/>
      <c r="RUY228" s="94"/>
      <c r="RUZ228" s="94"/>
      <c r="RVA228" s="94"/>
      <c r="RVB228" s="94"/>
      <c r="RVC228" s="94"/>
      <c r="RVD228" s="94"/>
      <c r="RVE228" s="94"/>
      <c r="RVF228" s="94"/>
      <c r="RVG228" s="94"/>
      <c r="RVH228" s="94"/>
      <c r="RVI228" s="94"/>
      <c r="RVJ228" s="94"/>
      <c r="RVK228" s="94"/>
      <c r="RVL228" s="94"/>
      <c r="RVM228" s="94"/>
      <c r="RVN228" s="94"/>
      <c r="RVO228" s="94"/>
      <c r="RVP228" s="94"/>
      <c r="RVQ228" s="94"/>
      <c r="RVR228" s="94"/>
      <c r="RVS228" s="94"/>
      <c r="RVT228" s="94"/>
      <c r="RVU228" s="94"/>
      <c r="RVV228" s="94"/>
      <c r="RVW228" s="94"/>
      <c r="RVX228" s="94"/>
      <c r="RVY228" s="94"/>
      <c r="RVZ228" s="94"/>
      <c r="RWA228" s="94"/>
      <c r="RWB228" s="94"/>
      <c r="RWC228" s="94"/>
      <c r="RWD228" s="94"/>
      <c r="RWE228" s="94"/>
      <c r="RWF228" s="94"/>
      <c r="RWG228" s="94"/>
      <c r="RWH228" s="94"/>
      <c r="RWI228" s="94"/>
      <c r="RWJ228" s="94"/>
      <c r="RWK228" s="94"/>
      <c r="RWL228" s="94"/>
      <c r="RWM228" s="94"/>
      <c r="RWN228" s="94"/>
      <c r="RWO228" s="94"/>
      <c r="RWP228" s="94"/>
      <c r="RWQ228" s="94"/>
      <c r="RWR228" s="94"/>
      <c r="RWS228" s="94"/>
      <c r="RWT228" s="94"/>
      <c r="RWU228" s="94"/>
      <c r="RWV228" s="94"/>
      <c r="RWW228" s="94"/>
      <c r="RWX228" s="94"/>
      <c r="RWY228" s="94"/>
      <c r="RWZ228" s="94"/>
      <c r="RXA228" s="94"/>
      <c r="RXB228" s="94"/>
      <c r="RXC228" s="94"/>
      <c r="RXD228" s="94"/>
      <c r="RXE228" s="94"/>
      <c r="RXF228" s="94"/>
      <c r="RXG228" s="94"/>
      <c r="RXH228" s="94"/>
      <c r="RXI228" s="94"/>
      <c r="RXJ228" s="94"/>
      <c r="RXK228" s="94"/>
      <c r="RXL228" s="94"/>
      <c r="RXM228" s="94"/>
      <c r="RXN228" s="94"/>
      <c r="RXO228" s="94"/>
      <c r="RXP228" s="94"/>
      <c r="RXQ228" s="94"/>
      <c r="RXR228" s="94"/>
      <c r="RXS228" s="94"/>
      <c r="RXT228" s="94"/>
      <c r="RXU228" s="94"/>
      <c r="RXV228" s="94"/>
      <c r="RXW228" s="94"/>
      <c r="RXX228" s="94"/>
      <c r="RXY228" s="94"/>
      <c r="RXZ228" s="94"/>
      <c r="RYA228" s="94"/>
      <c r="RYB228" s="94"/>
      <c r="RYC228" s="94"/>
      <c r="RYD228" s="94"/>
      <c r="RYE228" s="94"/>
      <c r="RYF228" s="94"/>
      <c r="RYG228" s="94"/>
      <c r="RYH228" s="94"/>
      <c r="RYI228" s="94"/>
      <c r="RYJ228" s="94"/>
      <c r="RYK228" s="94"/>
      <c r="RYL228" s="94"/>
      <c r="RYM228" s="94"/>
      <c r="RYN228" s="94"/>
      <c r="RYO228" s="94"/>
      <c r="RYP228" s="94"/>
      <c r="RYQ228" s="94"/>
      <c r="RYR228" s="94"/>
      <c r="RYS228" s="94"/>
      <c r="RYT228" s="94"/>
      <c r="RYU228" s="94"/>
      <c r="RYV228" s="94"/>
      <c r="RYW228" s="94"/>
      <c r="RYX228" s="94"/>
      <c r="RYY228" s="94"/>
      <c r="RYZ228" s="94"/>
      <c r="RZA228" s="94"/>
      <c r="RZB228" s="94"/>
      <c r="RZC228" s="94"/>
      <c r="RZD228" s="94"/>
      <c r="RZE228" s="94"/>
      <c r="RZF228" s="94"/>
      <c r="RZG228" s="94"/>
      <c r="RZH228" s="94"/>
      <c r="RZI228" s="94"/>
      <c r="RZJ228" s="94"/>
      <c r="RZK228" s="94"/>
      <c r="RZL228" s="94"/>
      <c r="RZM228" s="94"/>
      <c r="RZN228" s="94"/>
      <c r="RZO228" s="94"/>
      <c r="RZP228" s="94"/>
      <c r="RZQ228" s="94"/>
      <c r="RZR228" s="94"/>
      <c r="RZS228" s="94"/>
      <c r="RZT228" s="94"/>
      <c r="RZU228" s="94"/>
      <c r="RZV228" s="94"/>
      <c r="RZW228" s="94"/>
      <c r="RZX228" s="94"/>
      <c r="RZY228" s="94"/>
      <c r="RZZ228" s="94"/>
      <c r="SAA228" s="94"/>
      <c r="SAB228" s="94"/>
      <c r="SAC228" s="94"/>
      <c r="SAD228" s="94"/>
      <c r="SAE228" s="94"/>
      <c r="SAF228" s="94"/>
      <c r="SAG228" s="94"/>
      <c r="SAH228" s="94"/>
      <c r="SAI228" s="94"/>
      <c r="SAJ228" s="94"/>
      <c r="SAK228" s="94"/>
      <c r="SAL228" s="94"/>
      <c r="SAM228" s="94"/>
      <c r="SAN228" s="94"/>
      <c r="SAO228" s="94"/>
      <c r="SAP228" s="94"/>
      <c r="SAQ228" s="94"/>
      <c r="SAR228" s="94"/>
      <c r="SAS228" s="94"/>
      <c r="SAT228" s="94"/>
      <c r="SAU228" s="94"/>
      <c r="SAV228" s="94"/>
      <c r="SAW228" s="94"/>
      <c r="SAX228" s="94"/>
      <c r="SAY228" s="94"/>
      <c r="SAZ228" s="94"/>
      <c r="SBA228" s="94"/>
      <c r="SBB228" s="94"/>
      <c r="SBC228" s="94"/>
      <c r="SBD228" s="94"/>
      <c r="SBE228" s="94"/>
      <c r="SBF228" s="94"/>
      <c r="SBG228" s="94"/>
      <c r="SBH228" s="94"/>
      <c r="SBI228" s="94"/>
      <c r="SBJ228" s="94"/>
      <c r="SBK228" s="94"/>
      <c r="SBL228" s="94"/>
      <c r="SBM228" s="94"/>
      <c r="SBN228" s="94"/>
      <c r="SBO228" s="94"/>
      <c r="SBP228" s="94"/>
      <c r="SBQ228" s="94"/>
      <c r="SBR228" s="94"/>
      <c r="SBS228" s="94"/>
      <c r="SBT228" s="94"/>
      <c r="SBU228" s="94"/>
      <c r="SBV228" s="94"/>
      <c r="SBW228" s="94"/>
      <c r="SBX228" s="94"/>
      <c r="SBY228" s="94"/>
      <c r="SBZ228" s="94"/>
      <c r="SCA228" s="94"/>
      <c r="SCB228" s="94"/>
      <c r="SCC228" s="94"/>
      <c r="SCD228" s="94"/>
      <c r="SCE228" s="94"/>
      <c r="SCF228" s="94"/>
      <c r="SCG228" s="94"/>
      <c r="SCH228" s="94"/>
      <c r="SCI228" s="94"/>
      <c r="SCJ228" s="94"/>
      <c r="SCK228" s="94"/>
      <c r="SCL228" s="94"/>
      <c r="SCM228" s="94"/>
      <c r="SCN228" s="94"/>
      <c r="SCO228" s="94"/>
      <c r="SCP228" s="94"/>
      <c r="SCQ228" s="94"/>
      <c r="SCR228" s="94"/>
      <c r="SCS228" s="94"/>
      <c r="SCT228" s="94"/>
      <c r="SCU228" s="94"/>
      <c r="SCV228" s="94"/>
      <c r="SCW228" s="94"/>
      <c r="SCX228" s="94"/>
      <c r="SCY228" s="94"/>
      <c r="SCZ228" s="94"/>
      <c r="SDA228" s="94"/>
      <c r="SDB228" s="94"/>
      <c r="SDC228" s="94"/>
      <c r="SDD228" s="94"/>
      <c r="SDE228" s="94"/>
      <c r="SDF228" s="94"/>
      <c r="SDG228" s="94"/>
      <c r="SDH228" s="94"/>
      <c r="SDI228" s="94"/>
      <c r="SDJ228" s="94"/>
      <c r="SDK228" s="94"/>
      <c r="SDL228" s="94"/>
      <c r="SDM228" s="94"/>
      <c r="SDN228" s="94"/>
      <c r="SDO228" s="94"/>
      <c r="SDP228" s="94"/>
      <c r="SDQ228" s="94"/>
      <c r="SDR228" s="94"/>
      <c r="SDS228" s="94"/>
      <c r="SDT228" s="94"/>
      <c r="SDU228" s="94"/>
      <c r="SDV228" s="94"/>
      <c r="SDW228" s="94"/>
      <c r="SDX228" s="94"/>
      <c r="SDY228" s="94"/>
      <c r="SDZ228" s="94"/>
      <c r="SEA228" s="94"/>
      <c r="SEB228" s="94"/>
      <c r="SEC228" s="94"/>
      <c r="SED228" s="94"/>
      <c r="SEE228" s="94"/>
      <c r="SEF228" s="94"/>
      <c r="SEG228" s="94"/>
      <c r="SEH228" s="94"/>
      <c r="SEI228" s="94"/>
      <c r="SEJ228" s="94"/>
      <c r="SEK228" s="94"/>
      <c r="SEL228" s="94"/>
      <c r="SEM228" s="94"/>
      <c r="SEN228" s="94"/>
      <c r="SEO228" s="94"/>
      <c r="SEP228" s="94"/>
      <c r="SEQ228" s="94"/>
      <c r="SER228" s="94"/>
      <c r="SES228" s="94"/>
      <c r="SET228" s="94"/>
      <c r="SEU228" s="94"/>
      <c r="SEV228" s="94"/>
      <c r="SEW228" s="94"/>
      <c r="SEX228" s="94"/>
      <c r="SEY228" s="94"/>
      <c r="SEZ228" s="94"/>
      <c r="SFA228" s="94"/>
      <c r="SFB228" s="94"/>
      <c r="SFC228" s="94"/>
      <c r="SFD228" s="94"/>
      <c r="SFE228" s="94"/>
      <c r="SFF228" s="94"/>
      <c r="SFG228" s="94"/>
      <c r="SFH228" s="94"/>
      <c r="SFI228" s="94"/>
      <c r="SFJ228" s="94"/>
      <c r="SFK228" s="94"/>
      <c r="SFL228" s="94"/>
      <c r="SFM228" s="94"/>
      <c r="SFN228" s="94"/>
      <c r="SFO228" s="94"/>
      <c r="SFP228" s="94"/>
      <c r="SFQ228" s="94"/>
      <c r="SFR228" s="94"/>
      <c r="SFS228" s="94"/>
      <c r="SFT228" s="94"/>
      <c r="SFU228" s="94"/>
      <c r="SFV228" s="94"/>
      <c r="SFW228" s="94"/>
      <c r="SFX228" s="94"/>
      <c r="SFY228" s="94"/>
      <c r="SFZ228" s="94"/>
      <c r="SGA228" s="94"/>
      <c r="SGB228" s="94"/>
      <c r="SGC228" s="94"/>
      <c r="SGD228" s="94"/>
      <c r="SGE228" s="94"/>
      <c r="SGF228" s="94"/>
      <c r="SGG228" s="94"/>
      <c r="SGH228" s="94"/>
      <c r="SGI228" s="94"/>
      <c r="SGJ228" s="94"/>
      <c r="SGK228" s="94"/>
      <c r="SGL228" s="94"/>
      <c r="SGM228" s="94"/>
      <c r="SGN228" s="94"/>
      <c r="SGO228" s="94"/>
      <c r="SGP228" s="94"/>
      <c r="SGQ228" s="94"/>
      <c r="SGR228" s="94"/>
      <c r="SGS228" s="94"/>
      <c r="SGT228" s="94"/>
      <c r="SGU228" s="94"/>
      <c r="SGV228" s="94"/>
      <c r="SGW228" s="94"/>
      <c r="SGX228" s="94"/>
      <c r="SGY228" s="94"/>
      <c r="SGZ228" s="94"/>
      <c r="SHA228" s="94"/>
      <c r="SHB228" s="94"/>
      <c r="SHC228" s="94"/>
      <c r="SHD228" s="94"/>
      <c r="SHE228" s="94"/>
      <c r="SHF228" s="94"/>
      <c r="SHG228" s="94"/>
      <c r="SHH228" s="94"/>
      <c r="SHI228" s="94"/>
      <c r="SHJ228" s="94"/>
      <c r="SHK228" s="94"/>
      <c r="SHL228" s="94"/>
      <c r="SHM228" s="94"/>
      <c r="SHN228" s="94"/>
      <c r="SHO228" s="94"/>
      <c r="SHP228" s="94"/>
      <c r="SHQ228" s="94"/>
      <c r="SHR228" s="94"/>
      <c r="SHS228" s="94"/>
      <c r="SHT228" s="94"/>
      <c r="SHU228" s="94"/>
      <c r="SHV228" s="94"/>
      <c r="SHW228" s="94"/>
      <c r="SHX228" s="94"/>
      <c r="SHY228" s="94"/>
      <c r="SHZ228" s="94"/>
      <c r="SIA228" s="94"/>
      <c r="SIB228" s="94"/>
      <c r="SIC228" s="94"/>
      <c r="SID228" s="94"/>
      <c r="SIE228" s="94"/>
      <c r="SIF228" s="94"/>
      <c r="SIG228" s="94"/>
      <c r="SIH228" s="94"/>
      <c r="SII228" s="94"/>
      <c r="SIJ228" s="94"/>
      <c r="SIK228" s="94"/>
      <c r="SIL228" s="94"/>
      <c r="SIM228" s="94"/>
      <c r="SIN228" s="94"/>
      <c r="SIO228" s="94"/>
      <c r="SIP228" s="94"/>
      <c r="SIQ228" s="94"/>
      <c r="SIR228" s="94"/>
      <c r="SIS228" s="94"/>
      <c r="SIT228" s="94"/>
      <c r="SIU228" s="94"/>
      <c r="SIV228" s="94"/>
      <c r="SIW228" s="94"/>
      <c r="SIX228" s="94"/>
      <c r="SIY228" s="94"/>
      <c r="SIZ228" s="94"/>
      <c r="SJA228" s="94"/>
      <c r="SJB228" s="94"/>
      <c r="SJC228" s="94"/>
      <c r="SJD228" s="94"/>
      <c r="SJE228" s="94"/>
      <c r="SJF228" s="94"/>
      <c r="SJG228" s="94"/>
      <c r="SJH228" s="94"/>
      <c r="SJI228" s="94"/>
      <c r="SJJ228" s="94"/>
      <c r="SJK228" s="94"/>
      <c r="SJL228" s="94"/>
      <c r="SJM228" s="94"/>
      <c r="SJN228" s="94"/>
      <c r="SJO228" s="94"/>
      <c r="SJP228" s="94"/>
      <c r="SJQ228" s="94"/>
      <c r="SJR228" s="94"/>
      <c r="SJS228" s="94"/>
      <c r="SJT228" s="94"/>
      <c r="SJU228" s="94"/>
      <c r="SJV228" s="94"/>
      <c r="SJW228" s="94"/>
      <c r="SJX228" s="94"/>
      <c r="SJY228" s="94"/>
      <c r="SJZ228" s="94"/>
      <c r="SKA228" s="94"/>
      <c r="SKB228" s="94"/>
      <c r="SKC228" s="94"/>
      <c r="SKD228" s="94"/>
      <c r="SKE228" s="94"/>
      <c r="SKF228" s="94"/>
      <c r="SKG228" s="94"/>
      <c r="SKH228" s="94"/>
      <c r="SKI228" s="94"/>
      <c r="SKJ228" s="94"/>
      <c r="SKK228" s="94"/>
      <c r="SKL228" s="94"/>
      <c r="SKM228" s="94"/>
      <c r="SKN228" s="94"/>
      <c r="SKO228" s="94"/>
      <c r="SKP228" s="94"/>
      <c r="SKQ228" s="94"/>
      <c r="SKR228" s="94"/>
      <c r="SKS228" s="94"/>
      <c r="SKT228" s="94"/>
      <c r="SKU228" s="94"/>
      <c r="SKV228" s="94"/>
      <c r="SKW228" s="94"/>
      <c r="SKX228" s="94"/>
      <c r="SKY228" s="94"/>
      <c r="SKZ228" s="94"/>
      <c r="SLA228" s="94"/>
      <c r="SLB228" s="94"/>
      <c r="SLC228" s="94"/>
      <c r="SLD228" s="94"/>
      <c r="SLE228" s="94"/>
      <c r="SLF228" s="94"/>
      <c r="SLG228" s="94"/>
      <c r="SLH228" s="94"/>
      <c r="SLI228" s="94"/>
      <c r="SLJ228" s="94"/>
      <c r="SLK228" s="94"/>
      <c r="SLL228" s="94"/>
      <c r="SLM228" s="94"/>
      <c r="SLN228" s="94"/>
      <c r="SLO228" s="94"/>
      <c r="SLP228" s="94"/>
      <c r="SLQ228" s="94"/>
      <c r="SLR228" s="94"/>
      <c r="SLS228" s="94"/>
      <c r="SLT228" s="94"/>
      <c r="SLU228" s="94"/>
      <c r="SLV228" s="94"/>
      <c r="SLW228" s="94"/>
      <c r="SLX228" s="94"/>
      <c r="SLY228" s="94"/>
      <c r="SLZ228" s="94"/>
      <c r="SMA228" s="94"/>
      <c r="SMB228" s="94"/>
      <c r="SMC228" s="94"/>
      <c r="SMD228" s="94"/>
      <c r="SME228" s="94"/>
      <c r="SMF228" s="94"/>
      <c r="SMG228" s="94"/>
      <c r="SMH228" s="94"/>
      <c r="SMI228" s="94"/>
      <c r="SMJ228" s="94"/>
      <c r="SMK228" s="94"/>
      <c r="SML228" s="94"/>
      <c r="SMM228" s="94"/>
      <c r="SMN228" s="94"/>
      <c r="SMO228" s="94"/>
      <c r="SMP228" s="94"/>
      <c r="SMQ228" s="94"/>
      <c r="SMR228" s="94"/>
      <c r="SMS228" s="94"/>
      <c r="SMT228" s="94"/>
      <c r="SMU228" s="94"/>
      <c r="SMV228" s="94"/>
      <c r="SMW228" s="94"/>
      <c r="SMX228" s="94"/>
      <c r="SMY228" s="94"/>
      <c r="SMZ228" s="94"/>
      <c r="SNA228" s="94"/>
      <c r="SNB228" s="94"/>
      <c r="SNC228" s="94"/>
      <c r="SND228" s="94"/>
      <c r="SNE228" s="94"/>
      <c r="SNF228" s="94"/>
      <c r="SNG228" s="94"/>
      <c r="SNH228" s="94"/>
      <c r="SNI228" s="94"/>
      <c r="SNJ228" s="94"/>
      <c r="SNK228" s="94"/>
      <c r="SNL228" s="94"/>
      <c r="SNM228" s="94"/>
      <c r="SNN228" s="94"/>
      <c r="SNO228" s="94"/>
      <c r="SNP228" s="94"/>
      <c r="SNQ228" s="94"/>
      <c r="SNR228" s="94"/>
      <c r="SNS228" s="94"/>
      <c r="SNT228" s="94"/>
      <c r="SNU228" s="94"/>
      <c r="SNV228" s="94"/>
      <c r="SNW228" s="94"/>
      <c r="SNX228" s="94"/>
      <c r="SNY228" s="94"/>
      <c r="SNZ228" s="94"/>
      <c r="SOA228" s="94"/>
      <c r="SOB228" s="94"/>
      <c r="SOC228" s="94"/>
      <c r="SOD228" s="94"/>
      <c r="SOE228" s="94"/>
      <c r="SOF228" s="94"/>
      <c r="SOG228" s="94"/>
      <c r="SOH228" s="94"/>
      <c r="SOI228" s="94"/>
      <c r="SOJ228" s="94"/>
      <c r="SOK228" s="94"/>
      <c r="SOL228" s="94"/>
      <c r="SOM228" s="94"/>
      <c r="SON228" s="94"/>
      <c r="SOO228" s="94"/>
      <c r="SOP228" s="94"/>
      <c r="SOQ228" s="94"/>
      <c r="SOR228" s="94"/>
      <c r="SOS228" s="94"/>
      <c r="SOT228" s="94"/>
      <c r="SOU228" s="94"/>
      <c r="SOV228" s="94"/>
      <c r="SOW228" s="94"/>
      <c r="SOX228" s="94"/>
      <c r="SOY228" s="94"/>
      <c r="SOZ228" s="94"/>
      <c r="SPA228" s="94"/>
      <c r="SPB228" s="94"/>
      <c r="SPC228" s="94"/>
      <c r="SPD228" s="94"/>
      <c r="SPE228" s="94"/>
      <c r="SPF228" s="94"/>
      <c r="SPG228" s="94"/>
      <c r="SPH228" s="94"/>
      <c r="SPI228" s="94"/>
      <c r="SPJ228" s="94"/>
      <c r="SPK228" s="94"/>
      <c r="SPL228" s="94"/>
      <c r="SPM228" s="94"/>
      <c r="SPN228" s="94"/>
      <c r="SPO228" s="94"/>
      <c r="SPP228" s="94"/>
      <c r="SPQ228" s="94"/>
      <c r="SPR228" s="94"/>
      <c r="SPS228" s="94"/>
      <c r="SPT228" s="94"/>
      <c r="SPU228" s="94"/>
      <c r="SPV228" s="94"/>
      <c r="SPW228" s="94"/>
      <c r="SPX228" s="94"/>
      <c r="SPY228" s="94"/>
      <c r="SPZ228" s="94"/>
      <c r="SQA228" s="94"/>
      <c r="SQB228" s="94"/>
      <c r="SQC228" s="94"/>
      <c r="SQD228" s="94"/>
      <c r="SQE228" s="94"/>
      <c r="SQF228" s="94"/>
      <c r="SQG228" s="94"/>
      <c r="SQH228" s="94"/>
      <c r="SQI228" s="94"/>
      <c r="SQJ228" s="94"/>
      <c r="SQK228" s="94"/>
      <c r="SQL228" s="94"/>
      <c r="SQM228" s="94"/>
      <c r="SQN228" s="94"/>
      <c r="SQO228" s="94"/>
      <c r="SQP228" s="94"/>
      <c r="SQQ228" s="94"/>
      <c r="SQR228" s="94"/>
      <c r="SQS228" s="94"/>
      <c r="SQT228" s="94"/>
      <c r="SQU228" s="94"/>
      <c r="SQV228" s="94"/>
      <c r="SQW228" s="94"/>
      <c r="SQX228" s="94"/>
      <c r="SQY228" s="94"/>
      <c r="SQZ228" s="94"/>
      <c r="SRA228" s="94"/>
      <c r="SRB228" s="94"/>
      <c r="SRC228" s="94"/>
      <c r="SRD228" s="94"/>
      <c r="SRE228" s="94"/>
      <c r="SRF228" s="94"/>
      <c r="SRG228" s="94"/>
      <c r="SRH228" s="94"/>
      <c r="SRI228" s="94"/>
      <c r="SRJ228" s="94"/>
      <c r="SRK228" s="94"/>
      <c r="SRL228" s="94"/>
      <c r="SRM228" s="94"/>
      <c r="SRN228" s="94"/>
      <c r="SRO228" s="94"/>
      <c r="SRP228" s="94"/>
      <c r="SRQ228" s="94"/>
      <c r="SRR228" s="94"/>
      <c r="SRS228" s="94"/>
      <c r="SRT228" s="94"/>
      <c r="SRU228" s="94"/>
      <c r="SRV228" s="94"/>
      <c r="SRW228" s="94"/>
      <c r="SRX228" s="94"/>
      <c r="SRY228" s="94"/>
      <c r="SRZ228" s="94"/>
      <c r="SSA228" s="94"/>
      <c r="SSB228" s="94"/>
      <c r="SSC228" s="94"/>
      <c r="SSD228" s="94"/>
      <c r="SSE228" s="94"/>
      <c r="SSF228" s="94"/>
      <c r="SSG228" s="94"/>
      <c r="SSH228" s="94"/>
      <c r="SSI228" s="94"/>
      <c r="SSJ228" s="94"/>
      <c r="SSK228" s="94"/>
      <c r="SSL228" s="94"/>
      <c r="SSM228" s="94"/>
      <c r="SSN228" s="94"/>
      <c r="SSO228" s="94"/>
      <c r="SSP228" s="94"/>
      <c r="SSQ228" s="94"/>
      <c r="SSR228" s="94"/>
      <c r="SSS228" s="94"/>
      <c r="SST228" s="94"/>
      <c r="SSU228" s="94"/>
      <c r="SSV228" s="94"/>
      <c r="SSW228" s="94"/>
      <c r="SSX228" s="94"/>
      <c r="SSY228" s="94"/>
      <c r="SSZ228" s="94"/>
      <c r="STA228" s="94"/>
      <c r="STB228" s="94"/>
      <c r="STC228" s="94"/>
      <c r="STD228" s="94"/>
      <c r="STE228" s="94"/>
      <c r="STF228" s="94"/>
      <c r="STG228" s="94"/>
      <c r="STH228" s="94"/>
      <c r="STI228" s="94"/>
      <c r="STJ228" s="94"/>
      <c r="STK228" s="94"/>
      <c r="STL228" s="94"/>
      <c r="STM228" s="94"/>
      <c r="STN228" s="94"/>
      <c r="STO228" s="94"/>
      <c r="STP228" s="94"/>
      <c r="STQ228" s="94"/>
      <c r="STR228" s="94"/>
      <c r="STS228" s="94"/>
      <c r="STT228" s="94"/>
      <c r="STU228" s="94"/>
      <c r="STV228" s="94"/>
      <c r="STW228" s="94"/>
      <c r="STX228" s="94"/>
      <c r="STY228" s="94"/>
      <c r="STZ228" s="94"/>
      <c r="SUA228" s="94"/>
      <c r="SUB228" s="94"/>
      <c r="SUC228" s="94"/>
      <c r="SUD228" s="94"/>
      <c r="SUE228" s="94"/>
      <c r="SUF228" s="94"/>
      <c r="SUG228" s="94"/>
      <c r="SUH228" s="94"/>
      <c r="SUI228" s="94"/>
      <c r="SUJ228" s="94"/>
      <c r="SUK228" s="94"/>
      <c r="SUL228" s="94"/>
      <c r="SUM228" s="94"/>
      <c r="SUN228" s="94"/>
      <c r="SUO228" s="94"/>
      <c r="SUP228" s="94"/>
      <c r="SUQ228" s="94"/>
      <c r="SUR228" s="94"/>
      <c r="SUS228" s="94"/>
      <c r="SUT228" s="94"/>
      <c r="SUU228" s="94"/>
      <c r="SUV228" s="94"/>
      <c r="SUW228" s="94"/>
      <c r="SUX228" s="94"/>
      <c r="SUY228" s="94"/>
      <c r="SUZ228" s="94"/>
      <c r="SVA228" s="94"/>
      <c r="SVB228" s="94"/>
      <c r="SVC228" s="94"/>
      <c r="SVD228" s="94"/>
      <c r="SVE228" s="94"/>
      <c r="SVF228" s="94"/>
      <c r="SVG228" s="94"/>
      <c r="SVH228" s="94"/>
      <c r="SVI228" s="94"/>
      <c r="SVJ228" s="94"/>
      <c r="SVK228" s="94"/>
      <c r="SVL228" s="94"/>
      <c r="SVM228" s="94"/>
      <c r="SVN228" s="94"/>
      <c r="SVO228" s="94"/>
      <c r="SVP228" s="94"/>
      <c r="SVQ228" s="94"/>
      <c r="SVR228" s="94"/>
      <c r="SVS228" s="94"/>
      <c r="SVT228" s="94"/>
      <c r="SVU228" s="94"/>
      <c r="SVV228" s="94"/>
      <c r="SVW228" s="94"/>
      <c r="SVX228" s="94"/>
      <c r="SVY228" s="94"/>
      <c r="SVZ228" s="94"/>
      <c r="SWA228" s="94"/>
      <c r="SWB228" s="94"/>
      <c r="SWC228" s="94"/>
      <c r="SWD228" s="94"/>
      <c r="SWE228" s="94"/>
      <c r="SWF228" s="94"/>
      <c r="SWG228" s="94"/>
      <c r="SWH228" s="94"/>
      <c r="SWI228" s="94"/>
      <c r="SWJ228" s="94"/>
      <c r="SWK228" s="94"/>
      <c r="SWL228" s="94"/>
      <c r="SWM228" s="94"/>
      <c r="SWN228" s="94"/>
      <c r="SWO228" s="94"/>
      <c r="SWP228" s="94"/>
      <c r="SWQ228" s="94"/>
      <c r="SWR228" s="94"/>
      <c r="SWS228" s="94"/>
      <c r="SWT228" s="94"/>
      <c r="SWU228" s="94"/>
      <c r="SWV228" s="94"/>
      <c r="SWW228" s="94"/>
      <c r="SWX228" s="94"/>
      <c r="SWY228" s="94"/>
      <c r="SWZ228" s="94"/>
      <c r="SXA228" s="94"/>
      <c r="SXB228" s="94"/>
      <c r="SXC228" s="94"/>
      <c r="SXD228" s="94"/>
      <c r="SXE228" s="94"/>
      <c r="SXF228" s="94"/>
      <c r="SXG228" s="94"/>
      <c r="SXH228" s="94"/>
      <c r="SXI228" s="94"/>
      <c r="SXJ228" s="94"/>
      <c r="SXK228" s="94"/>
      <c r="SXL228" s="94"/>
      <c r="SXM228" s="94"/>
      <c r="SXN228" s="94"/>
      <c r="SXO228" s="94"/>
      <c r="SXP228" s="94"/>
      <c r="SXQ228" s="94"/>
      <c r="SXR228" s="94"/>
      <c r="SXS228" s="94"/>
      <c r="SXT228" s="94"/>
      <c r="SXU228" s="94"/>
      <c r="SXV228" s="94"/>
      <c r="SXW228" s="94"/>
      <c r="SXX228" s="94"/>
      <c r="SXY228" s="94"/>
      <c r="SXZ228" s="94"/>
      <c r="SYA228" s="94"/>
      <c r="SYB228" s="94"/>
      <c r="SYC228" s="94"/>
      <c r="SYD228" s="94"/>
      <c r="SYE228" s="94"/>
      <c r="SYF228" s="94"/>
      <c r="SYG228" s="94"/>
      <c r="SYH228" s="94"/>
      <c r="SYI228" s="94"/>
      <c r="SYJ228" s="94"/>
      <c r="SYK228" s="94"/>
      <c r="SYL228" s="94"/>
      <c r="SYM228" s="94"/>
      <c r="SYN228" s="94"/>
      <c r="SYO228" s="94"/>
      <c r="SYP228" s="94"/>
      <c r="SYQ228" s="94"/>
      <c r="SYR228" s="94"/>
      <c r="SYS228" s="94"/>
      <c r="SYT228" s="94"/>
      <c r="SYU228" s="94"/>
      <c r="SYV228" s="94"/>
      <c r="SYW228" s="94"/>
      <c r="SYX228" s="94"/>
      <c r="SYY228" s="94"/>
      <c r="SYZ228" s="94"/>
      <c r="SZA228" s="94"/>
      <c r="SZB228" s="94"/>
      <c r="SZC228" s="94"/>
      <c r="SZD228" s="94"/>
      <c r="SZE228" s="94"/>
      <c r="SZF228" s="94"/>
      <c r="SZG228" s="94"/>
      <c r="SZH228" s="94"/>
      <c r="SZI228" s="94"/>
      <c r="SZJ228" s="94"/>
      <c r="SZK228" s="94"/>
      <c r="SZL228" s="94"/>
      <c r="SZM228" s="94"/>
      <c r="SZN228" s="94"/>
      <c r="SZO228" s="94"/>
      <c r="SZP228" s="94"/>
      <c r="SZQ228" s="94"/>
      <c r="SZR228" s="94"/>
      <c r="SZS228" s="94"/>
      <c r="SZT228" s="94"/>
      <c r="SZU228" s="94"/>
      <c r="SZV228" s="94"/>
      <c r="SZW228" s="94"/>
      <c r="SZX228" s="94"/>
      <c r="SZY228" s="94"/>
      <c r="SZZ228" s="94"/>
      <c r="TAA228" s="94"/>
      <c r="TAB228" s="94"/>
      <c r="TAC228" s="94"/>
      <c r="TAD228" s="94"/>
      <c r="TAE228" s="94"/>
      <c r="TAF228" s="94"/>
      <c r="TAG228" s="94"/>
      <c r="TAH228" s="94"/>
      <c r="TAI228" s="94"/>
      <c r="TAJ228" s="94"/>
      <c r="TAK228" s="94"/>
      <c r="TAL228" s="94"/>
      <c r="TAM228" s="94"/>
      <c r="TAN228" s="94"/>
      <c r="TAO228" s="94"/>
      <c r="TAP228" s="94"/>
      <c r="TAQ228" s="94"/>
      <c r="TAR228" s="94"/>
      <c r="TAS228" s="94"/>
      <c r="TAT228" s="94"/>
      <c r="TAU228" s="94"/>
      <c r="TAV228" s="94"/>
      <c r="TAW228" s="94"/>
      <c r="TAX228" s="94"/>
      <c r="TAY228" s="94"/>
      <c r="TAZ228" s="94"/>
      <c r="TBA228" s="94"/>
      <c r="TBB228" s="94"/>
      <c r="TBC228" s="94"/>
      <c r="TBD228" s="94"/>
      <c r="TBE228" s="94"/>
      <c r="TBF228" s="94"/>
      <c r="TBG228" s="94"/>
      <c r="TBH228" s="94"/>
      <c r="TBI228" s="94"/>
      <c r="TBJ228" s="94"/>
      <c r="TBK228" s="94"/>
      <c r="TBL228" s="94"/>
      <c r="TBM228" s="94"/>
      <c r="TBN228" s="94"/>
      <c r="TBO228" s="94"/>
      <c r="TBP228" s="94"/>
      <c r="TBQ228" s="94"/>
      <c r="TBR228" s="94"/>
      <c r="TBS228" s="94"/>
      <c r="TBT228" s="94"/>
      <c r="TBU228" s="94"/>
      <c r="TBV228" s="94"/>
      <c r="TBW228" s="94"/>
      <c r="TBX228" s="94"/>
      <c r="TBY228" s="94"/>
      <c r="TBZ228" s="94"/>
      <c r="TCA228" s="94"/>
      <c r="TCB228" s="94"/>
      <c r="TCC228" s="94"/>
      <c r="TCD228" s="94"/>
      <c r="TCE228" s="94"/>
      <c r="TCF228" s="94"/>
      <c r="TCG228" s="94"/>
      <c r="TCH228" s="94"/>
      <c r="TCI228" s="94"/>
      <c r="TCJ228" s="94"/>
      <c r="TCK228" s="94"/>
      <c r="TCL228" s="94"/>
      <c r="TCM228" s="94"/>
      <c r="TCN228" s="94"/>
      <c r="TCO228" s="94"/>
      <c r="TCP228" s="94"/>
      <c r="TCQ228" s="94"/>
      <c r="TCR228" s="94"/>
      <c r="TCS228" s="94"/>
      <c r="TCT228" s="94"/>
      <c r="TCU228" s="94"/>
      <c r="TCV228" s="94"/>
      <c r="TCW228" s="94"/>
      <c r="TCX228" s="94"/>
      <c r="TCY228" s="94"/>
      <c r="TCZ228" s="94"/>
      <c r="TDA228" s="94"/>
      <c r="TDB228" s="94"/>
      <c r="TDC228" s="94"/>
      <c r="TDD228" s="94"/>
      <c r="TDE228" s="94"/>
      <c r="TDF228" s="94"/>
      <c r="TDG228" s="94"/>
      <c r="TDH228" s="94"/>
      <c r="TDI228" s="94"/>
      <c r="TDJ228" s="94"/>
      <c r="TDK228" s="94"/>
      <c r="TDL228" s="94"/>
      <c r="TDM228" s="94"/>
      <c r="TDN228" s="94"/>
      <c r="TDO228" s="94"/>
      <c r="TDP228" s="94"/>
      <c r="TDQ228" s="94"/>
      <c r="TDR228" s="94"/>
      <c r="TDS228" s="94"/>
      <c r="TDT228" s="94"/>
      <c r="TDU228" s="94"/>
      <c r="TDV228" s="94"/>
      <c r="TDW228" s="94"/>
      <c r="TDX228" s="94"/>
      <c r="TDY228" s="94"/>
      <c r="TDZ228" s="94"/>
      <c r="TEA228" s="94"/>
      <c r="TEB228" s="94"/>
      <c r="TEC228" s="94"/>
      <c r="TED228" s="94"/>
      <c r="TEE228" s="94"/>
      <c r="TEF228" s="94"/>
      <c r="TEG228" s="94"/>
      <c r="TEH228" s="94"/>
      <c r="TEI228" s="94"/>
      <c r="TEJ228" s="94"/>
      <c r="TEK228" s="94"/>
      <c r="TEL228" s="94"/>
      <c r="TEM228" s="94"/>
      <c r="TEN228" s="94"/>
      <c r="TEO228" s="94"/>
      <c r="TEP228" s="94"/>
      <c r="TEQ228" s="94"/>
      <c r="TER228" s="94"/>
      <c r="TES228" s="94"/>
      <c r="TET228" s="94"/>
      <c r="TEU228" s="94"/>
      <c r="TEV228" s="94"/>
      <c r="TEW228" s="94"/>
      <c r="TEX228" s="94"/>
      <c r="TEY228" s="94"/>
      <c r="TEZ228" s="94"/>
      <c r="TFA228" s="94"/>
      <c r="TFB228" s="94"/>
      <c r="TFC228" s="94"/>
      <c r="TFD228" s="94"/>
      <c r="TFE228" s="94"/>
      <c r="TFF228" s="94"/>
      <c r="TFG228" s="94"/>
      <c r="TFH228" s="94"/>
      <c r="TFI228" s="94"/>
      <c r="TFJ228" s="94"/>
      <c r="TFK228" s="94"/>
      <c r="TFL228" s="94"/>
      <c r="TFM228" s="94"/>
      <c r="TFN228" s="94"/>
      <c r="TFO228" s="94"/>
      <c r="TFP228" s="94"/>
      <c r="TFQ228" s="94"/>
      <c r="TFR228" s="94"/>
      <c r="TFS228" s="94"/>
      <c r="TFT228" s="94"/>
      <c r="TFU228" s="94"/>
      <c r="TFV228" s="94"/>
      <c r="TFW228" s="94"/>
      <c r="TFX228" s="94"/>
      <c r="TFY228" s="94"/>
      <c r="TFZ228" s="94"/>
      <c r="TGA228" s="94"/>
      <c r="TGB228" s="94"/>
      <c r="TGC228" s="94"/>
      <c r="TGD228" s="94"/>
      <c r="TGE228" s="94"/>
      <c r="TGF228" s="94"/>
      <c r="TGG228" s="94"/>
      <c r="TGH228" s="94"/>
      <c r="TGI228" s="94"/>
      <c r="TGJ228" s="94"/>
      <c r="TGK228" s="94"/>
      <c r="TGL228" s="94"/>
      <c r="TGM228" s="94"/>
      <c r="TGN228" s="94"/>
      <c r="TGO228" s="94"/>
      <c r="TGP228" s="94"/>
      <c r="TGQ228" s="94"/>
      <c r="TGR228" s="94"/>
      <c r="TGS228" s="94"/>
      <c r="TGT228" s="94"/>
      <c r="TGU228" s="94"/>
      <c r="TGV228" s="94"/>
      <c r="TGW228" s="94"/>
      <c r="TGX228" s="94"/>
      <c r="TGY228" s="94"/>
      <c r="TGZ228" s="94"/>
      <c r="THA228" s="94"/>
      <c r="THB228" s="94"/>
      <c r="THC228" s="94"/>
      <c r="THD228" s="94"/>
      <c r="THE228" s="94"/>
      <c r="THF228" s="94"/>
      <c r="THG228" s="94"/>
      <c r="THH228" s="94"/>
      <c r="THI228" s="94"/>
      <c r="THJ228" s="94"/>
      <c r="THK228" s="94"/>
      <c r="THL228" s="94"/>
      <c r="THM228" s="94"/>
      <c r="THN228" s="94"/>
      <c r="THO228" s="94"/>
      <c r="THP228" s="94"/>
      <c r="THQ228" s="94"/>
      <c r="THR228" s="94"/>
      <c r="THS228" s="94"/>
      <c r="THT228" s="94"/>
      <c r="THU228" s="94"/>
      <c r="THV228" s="94"/>
      <c r="THW228" s="94"/>
      <c r="THX228" s="94"/>
      <c r="THY228" s="94"/>
      <c r="THZ228" s="94"/>
      <c r="TIA228" s="94"/>
      <c r="TIB228" s="94"/>
      <c r="TIC228" s="94"/>
      <c r="TID228" s="94"/>
      <c r="TIE228" s="94"/>
      <c r="TIF228" s="94"/>
      <c r="TIG228" s="94"/>
      <c r="TIH228" s="94"/>
      <c r="TII228" s="94"/>
      <c r="TIJ228" s="94"/>
      <c r="TIK228" s="94"/>
      <c r="TIL228" s="94"/>
      <c r="TIM228" s="94"/>
      <c r="TIN228" s="94"/>
      <c r="TIO228" s="94"/>
      <c r="TIP228" s="94"/>
      <c r="TIQ228" s="94"/>
      <c r="TIR228" s="94"/>
      <c r="TIS228" s="94"/>
      <c r="TIT228" s="94"/>
      <c r="TIU228" s="94"/>
      <c r="TIV228" s="94"/>
      <c r="TIW228" s="94"/>
      <c r="TIX228" s="94"/>
      <c r="TIY228" s="94"/>
      <c r="TIZ228" s="94"/>
      <c r="TJA228" s="94"/>
      <c r="TJB228" s="94"/>
      <c r="TJC228" s="94"/>
      <c r="TJD228" s="94"/>
      <c r="TJE228" s="94"/>
      <c r="TJF228" s="94"/>
      <c r="TJG228" s="94"/>
      <c r="TJH228" s="94"/>
      <c r="TJI228" s="94"/>
      <c r="TJJ228" s="94"/>
      <c r="TJK228" s="94"/>
      <c r="TJL228" s="94"/>
      <c r="TJM228" s="94"/>
      <c r="TJN228" s="94"/>
      <c r="TJO228" s="94"/>
      <c r="TJP228" s="94"/>
      <c r="TJQ228" s="94"/>
      <c r="TJR228" s="94"/>
      <c r="TJS228" s="94"/>
      <c r="TJT228" s="94"/>
      <c r="TJU228" s="94"/>
      <c r="TJV228" s="94"/>
      <c r="TJW228" s="94"/>
      <c r="TJX228" s="94"/>
      <c r="TJY228" s="94"/>
      <c r="TJZ228" s="94"/>
      <c r="TKA228" s="94"/>
      <c r="TKB228" s="94"/>
      <c r="TKC228" s="94"/>
      <c r="TKD228" s="94"/>
      <c r="TKE228" s="94"/>
      <c r="TKF228" s="94"/>
      <c r="TKG228" s="94"/>
      <c r="TKH228" s="94"/>
      <c r="TKI228" s="94"/>
      <c r="TKJ228" s="94"/>
      <c r="TKK228" s="94"/>
      <c r="TKL228" s="94"/>
      <c r="TKM228" s="94"/>
      <c r="TKN228" s="94"/>
      <c r="TKO228" s="94"/>
      <c r="TKP228" s="94"/>
      <c r="TKQ228" s="94"/>
      <c r="TKR228" s="94"/>
      <c r="TKS228" s="94"/>
      <c r="TKT228" s="94"/>
      <c r="TKU228" s="94"/>
      <c r="TKV228" s="94"/>
      <c r="TKW228" s="94"/>
      <c r="TKX228" s="94"/>
      <c r="TKY228" s="94"/>
      <c r="TKZ228" s="94"/>
      <c r="TLA228" s="94"/>
      <c r="TLB228" s="94"/>
      <c r="TLC228" s="94"/>
      <c r="TLD228" s="94"/>
      <c r="TLE228" s="94"/>
      <c r="TLF228" s="94"/>
      <c r="TLG228" s="94"/>
      <c r="TLH228" s="94"/>
      <c r="TLI228" s="94"/>
      <c r="TLJ228" s="94"/>
      <c r="TLK228" s="94"/>
      <c r="TLL228" s="94"/>
      <c r="TLM228" s="94"/>
      <c r="TLN228" s="94"/>
      <c r="TLO228" s="94"/>
      <c r="TLP228" s="94"/>
      <c r="TLQ228" s="94"/>
      <c r="TLR228" s="94"/>
      <c r="TLS228" s="94"/>
      <c r="TLT228" s="94"/>
      <c r="TLU228" s="94"/>
      <c r="TLV228" s="94"/>
      <c r="TLW228" s="94"/>
      <c r="TLX228" s="94"/>
      <c r="TLY228" s="94"/>
      <c r="TLZ228" s="94"/>
      <c r="TMA228" s="94"/>
      <c r="TMB228" s="94"/>
      <c r="TMC228" s="94"/>
      <c r="TMD228" s="94"/>
      <c r="TME228" s="94"/>
      <c r="TMF228" s="94"/>
      <c r="TMG228" s="94"/>
      <c r="TMH228" s="94"/>
      <c r="TMI228" s="94"/>
      <c r="TMJ228" s="94"/>
      <c r="TMK228" s="94"/>
      <c r="TML228" s="94"/>
      <c r="TMM228" s="94"/>
      <c r="TMN228" s="94"/>
      <c r="TMO228" s="94"/>
      <c r="TMP228" s="94"/>
      <c r="TMQ228" s="94"/>
      <c r="TMR228" s="94"/>
      <c r="TMS228" s="94"/>
      <c r="TMT228" s="94"/>
      <c r="TMU228" s="94"/>
      <c r="TMV228" s="94"/>
      <c r="TMW228" s="94"/>
      <c r="TMX228" s="94"/>
      <c r="TMY228" s="94"/>
      <c r="TMZ228" s="94"/>
      <c r="TNA228" s="94"/>
      <c r="TNB228" s="94"/>
      <c r="TNC228" s="94"/>
      <c r="TND228" s="94"/>
      <c r="TNE228" s="94"/>
      <c r="TNF228" s="94"/>
      <c r="TNG228" s="94"/>
      <c r="TNH228" s="94"/>
      <c r="TNI228" s="94"/>
      <c r="TNJ228" s="94"/>
      <c r="TNK228" s="94"/>
      <c r="TNL228" s="94"/>
      <c r="TNM228" s="94"/>
      <c r="TNN228" s="94"/>
      <c r="TNO228" s="94"/>
      <c r="TNP228" s="94"/>
      <c r="TNQ228" s="94"/>
      <c r="TNR228" s="94"/>
      <c r="TNS228" s="94"/>
      <c r="TNT228" s="94"/>
      <c r="TNU228" s="94"/>
      <c r="TNV228" s="94"/>
      <c r="TNW228" s="94"/>
      <c r="TNX228" s="94"/>
      <c r="TNY228" s="94"/>
      <c r="TNZ228" s="94"/>
      <c r="TOA228" s="94"/>
      <c r="TOB228" s="94"/>
      <c r="TOC228" s="94"/>
      <c r="TOD228" s="94"/>
      <c r="TOE228" s="94"/>
      <c r="TOF228" s="94"/>
      <c r="TOG228" s="94"/>
      <c r="TOH228" s="94"/>
      <c r="TOI228" s="94"/>
      <c r="TOJ228" s="94"/>
      <c r="TOK228" s="94"/>
      <c r="TOL228" s="94"/>
      <c r="TOM228" s="94"/>
      <c r="TON228" s="94"/>
      <c r="TOO228" s="94"/>
      <c r="TOP228" s="94"/>
      <c r="TOQ228" s="94"/>
      <c r="TOR228" s="94"/>
      <c r="TOS228" s="94"/>
      <c r="TOT228" s="94"/>
      <c r="TOU228" s="94"/>
      <c r="TOV228" s="94"/>
      <c r="TOW228" s="94"/>
      <c r="TOX228" s="94"/>
      <c r="TOY228" s="94"/>
      <c r="TOZ228" s="94"/>
      <c r="TPA228" s="94"/>
      <c r="TPB228" s="94"/>
      <c r="TPC228" s="94"/>
      <c r="TPD228" s="94"/>
      <c r="TPE228" s="94"/>
      <c r="TPF228" s="94"/>
      <c r="TPG228" s="94"/>
      <c r="TPH228" s="94"/>
      <c r="TPI228" s="94"/>
      <c r="TPJ228" s="94"/>
      <c r="TPK228" s="94"/>
      <c r="TPL228" s="94"/>
      <c r="TPM228" s="94"/>
      <c r="TPN228" s="94"/>
      <c r="TPO228" s="94"/>
      <c r="TPP228" s="94"/>
      <c r="TPQ228" s="94"/>
      <c r="TPR228" s="94"/>
      <c r="TPS228" s="94"/>
      <c r="TPT228" s="94"/>
      <c r="TPU228" s="94"/>
      <c r="TPV228" s="94"/>
      <c r="TPW228" s="94"/>
      <c r="TPX228" s="94"/>
      <c r="TPY228" s="94"/>
      <c r="TPZ228" s="94"/>
      <c r="TQA228" s="94"/>
      <c r="TQB228" s="94"/>
      <c r="TQC228" s="94"/>
      <c r="TQD228" s="94"/>
      <c r="TQE228" s="94"/>
      <c r="TQF228" s="94"/>
      <c r="TQG228" s="94"/>
      <c r="TQH228" s="94"/>
      <c r="TQI228" s="94"/>
      <c r="TQJ228" s="94"/>
      <c r="TQK228" s="94"/>
      <c r="TQL228" s="94"/>
      <c r="TQM228" s="94"/>
      <c r="TQN228" s="94"/>
      <c r="TQO228" s="94"/>
      <c r="TQP228" s="94"/>
      <c r="TQQ228" s="94"/>
      <c r="TQR228" s="94"/>
      <c r="TQS228" s="94"/>
      <c r="TQT228" s="94"/>
      <c r="TQU228" s="94"/>
      <c r="TQV228" s="94"/>
      <c r="TQW228" s="94"/>
      <c r="TQX228" s="94"/>
      <c r="TQY228" s="94"/>
      <c r="TQZ228" s="94"/>
      <c r="TRA228" s="94"/>
      <c r="TRB228" s="94"/>
      <c r="TRC228" s="94"/>
      <c r="TRD228" s="94"/>
      <c r="TRE228" s="94"/>
      <c r="TRF228" s="94"/>
      <c r="TRG228" s="94"/>
      <c r="TRH228" s="94"/>
      <c r="TRI228" s="94"/>
      <c r="TRJ228" s="94"/>
      <c r="TRK228" s="94"/>
      <c r="TRL228" s="94"/>
      <c r="TRM228" s="94"/>
      <c r="TRN228" s="94"/>
      <c r="TRO228" s="94"/>
      <c r="TRP228" s="94"/>
      <c r="TRQ228" s="94"/>
      <c r="TRR228" s="94"/>
      <c r="TRS228" s="94"/>
      <c r="TRT228" s="94"/>
      <c r="TRU228" s="94"/>
      <c r="TRV228" s="94"/>
      <c r="TRW228" s="94"/>
      <c r="TRX228" s="94"/>
      <c r="TRY228" s="94"/>
      <c r="TRZ228" s="94"/>
      <c r="TSA228" s="94"/>
      <c r="TSB228" s="94"/>
      <c r="TSC228" s="94"/>
      <c r="TSD228" s="94"/>
      <c r="TSE228" s="94"/>
      <c r="TSF228" s="94"/>
      <c r="TSG228" s="94"/>
      <c r="TSH228" s="94"/>
      <c r="TSI228" s="94"/>
      <c r="TSJ228" s="94"/>
      <c r="TSK228" s="94"/>
      <c r="TSL228" s="94"/>
      <c r="TSM228" s="94"/>
      <c r="TSN228" s="94"/>
      <c r="TSO228" s="94"/>
      <c r="TSP228" s="94"/>
      <c r="TSQ228" s="94"/>
      <c r="TSR228" s="94"/>
      <c r="TSS228" s="94"/>
      <c r="TST228" s="94"/>
      <c r="TSU228" s="94"/>
      <c r="TSV228" s="94"/>
      <c r="TSW228" s="94"/>
      <c r="TSX228" s="94"/>
      <c r="TSY228" s="94"/>
      <c r="TSZ228" s="94"/>
      <c r="TTA228" s="94"/>
      <c r="TTB228" s="94"/>
      <c r="TTC228" s="94"/>
      <c r="TTD228" s="94"/>
      <c r="TTE228" s="94"/>
      <c r="TTF228" s="94"/>
      <c r="TTG228" s="94"/>
      <c r="TTH228" s="94"/>
      <c r="TTI228" s="94"/>
      <c r="TTJ228" s="94"/>
      <c r="TTK228" s="94"/>
      <c r="TTL228" s="94"/>
      <c r="TTM228" s="94"/>
      <c r="TTN228" s="94"/>
      <c r="TTO228" s="94"/>
      <c r="TTP228" s="94"/>
      <c r="TTQ228" s="94"/>
      <c r="TTR228" s="94"/>
      <c r="TTS228" s="94"/>
      <c r="TTT228" s="94"/>
      <c r="TTU228" s="94"/>
      <c r="TTV228" s="94"/>
      <c r="TTW228" s="94"/>
      <c r="TTX228" s="94"/>
      <c r="TTY228" s="94"/>
      <c r="TTZ228" s="94"/>
      <c r="TUA228" s="94"/>
      <c r="TUB228" s="94"/>
      <c r="TUC228" s="94"/>
      <c r="TUD228" s="94"/>
      <c r="TUE228" s="94"/>
      <c r="TUF228" s="94"/>
      <c r="TUG228" s="94"/>
      <c r="TUH228" s="94"/>
      <c r="TUI228" s="94"/>
      <c r="TUJ228" s="94"/>
      <c r="TUK228" s="94"/>
      <c r="TUL228" s="94"/>
      <c r="TUM228" s="94"/>
      <c r="TUN228" s="94"/>
      <c r="TUO228" s="94"/>
      <c r="TUP228" s="94"/>
      <c r="TUQ228" s="94"/>
      <c r="TUR228" s="94"/>
      <c r="TUS228" s="94"/>
      <c r="TUT228" s="94"/>
      <c r="TUU228" s="94"/>
      <c r="TUV228" s="94"/>
      <c r="TUW228" s="94"/>
      <c r="TUX228" s="94"/>
      <c r="TUY228" s="94"/>
      <c r="TUZ228" s="94"/>
      <c r="TVA228" s="94"/>
      <c r="TVB228" s="94"/>
      <c r="TVC228" s="94"/>
      <c r="TVD228" s="94"/>
      <c r="TVE228" s="94"/>
      <c r="TVF228" s="94"/>
      <c r="TVG228" s="94"/>
      <c r="TVH228" s="94"/>
      <c r="TVI228" s="94"/>
      <c r="TVJ228" s="94"/>
      <c r="TVK228" s="94"/>
      <c r="TVL228" s="94"/>
      <c r="TVM228" s="94"/>
      <c r="TVN228" s="94"/>
      <c r="TVO228" s="94"/>
      <c r="TVP228" s="94"/>
      <c r="TVQ228" s="94"/>
      <c r="TVR228" s="94"/>
      <c r="TVS228" s="94"/>
      <c r="TVT228" s="94"/>
      <c r="TVU228" s="94"/>
      <c r="TVV228" s="94"/>
      <c r="TVW228" s="94"/>
      <c r="TVX228" s="94"/>
      <c r="TVY228" s="94"/>
      <c r="TVZ228" s="94"/>
      <c r="TWA228" s="94"/>
      <c r="TWB228" s="94"/>
      <c r="TWC228" s="94"/>
      <c r="TWD228" s="94"/>
      <c r="TWE228" s="94"/>
      <c r="TWF228" s="94"/>
      <c r="TWG228" s="94"/>
      <c r="TWH228" s="94"/>
      <c r="TWI228" s="94"/>
      <c r="TWJ228" s="94"/>
      <c r="TWK228" s="94"/>
      <c r="TWL228" s="94"/>
      <c r="TWM228" s="94"/>
      <c r="TWN228" s="94"/>
      <c r="TWO228" s="94"/>
      <c r="TWP228" s="94"/>
      <c r="TWQ228" s="94"/>
      <c r="TWR228" s="94"/>
      <c r="TWS228" s="94"/>
      <c r="TWT228" s="94"/>
      <c r="TWU228" s="94"/>
      <c r="TWV228" s="94"/>
      <c r="TWW228" s="94"/>
      <c r="TWX228" s="94"/>
      <c r="TWY228" s="94"/>
      <c r="TWZ228" s="94"/>
      <c r="TXA228" s="94"/>
      <c r="TXB228" s="94"/>
      <c r="TXC228" s="94"/>
      <c r="TXD228" s="94"/>
      <c r="TXE228" s="94"/>
      <c r="TXF228" s="94"/>
      <c r="TXG228" s="94"/>
      <c r="TXH228" s="94"/>
      <c r="TXI228" s="94"/>
      <c r="TXJ228" s="94"/>
      <c r="TXK228" s="94"/>
      <c r="TXL228" s="94"/>
      <c r="TXM228" s="94"/>
      <c r="TXN228" s="94"/>
      <c r="TXO228" s="94"/>
      <c r="TXP228" s="94"/>
      <c r="TXQ228" s="94"/>
      <c r="TXR228" s="94"/>
      <c r="TXS228" s="94"/>
      <c r="TXT228" s="94"/>
      <c r="TXU228" s="94"/>
      <c r="TXV228" s="94"/>
      <c r="TXW228" s="94"/>
      <c r="TXX228" s="94"/>
      <c r="TXY228" s="94"/>
      <c r="TXZ228" s="94"/>
      <c r="TYA228" s="94"/>
      <c r="TYB228" s="94"/>
      <c r="TYC228" s="94"/>
      <c r="TYD228" s="94"/>
      <c r="TYE228" s="94"/>
      <c r="TYF228" s="94"/>
      <c r="TYG228" s="94"/>
      <c r="TYH228" s="94"/>
      <c r="TYI228" s="94"/>
      <c r="TYJ228" s="94"/>
      <c r="TYK228" s="94"/>
      <c r="TYL228" s="94"/>
      <c r="TYM228" s="94"/>
      <c r="TYN228" s="94"/>
      <c r="TYO228" s="94"/>
      <c r="TYP228" s="94"/>
      <c r="TYQ228" s="94"/>
      <c r="TYR228" s="94"/>
      <c r="TYS228" s="94"/>
      <c r="TYT228" s="94"/>
      <c r="TYU228" s="94"/>
      <c r="TYV228" s="94"/>
      <c r="TYW228" s="94"/>
      <c r="TYX228" s="94"/>
      <c r="TYY228" s="94"/>
      <c r="TYZ228" s="94"/>
      <c r="TZA228" s="94"/>
      <c r="TZB228" s="94"/>
      <c r="TZC228" s="94"/>
      <c r="TZD228" s="94"/>
      <c r="TZE228" s="94"/>
      <c r="TZF228" s="94"/>
      <c r="TZG228" s="94"/>
      <c r="TZH228" s="94"/>
      <c r="TZI228" s="94"/>
      <c r="TZJ228" s="94"/>
      <c r="TZK228" s="94"/>
      <c r="TZL228" s="94"/>
      <c r="TZM228" s="94"/>
      <c r="TZN228" s="94"/>
      <c r="TZO228" s="94"/>
      <c r="TZP228" s="94"/>
      <c r="TZQ228" s="94"/>
      <c r="TZR228" s="94"/>
      <c r="TZS228" s="94"/>
      <c r="TZT228" s="94"/>
      <c r="TZU228" s="94"/>
      <c r="TZV228" s="94"/>
      <c r="TZW228" s="94"/>
      <c r="TZX228" s="94"/>
      <c r="TZY228" s="94"/>
      <c r="TZZ228" s="94"/>
      <c r="UAA228" s="94"/>
      <c r="UAB228" s="94"/>
      <c r="UAC228" s="94"/>
      <c r="UAD228" s="94"/>
      <c r="UAE228" s="94"/>
      <c r="UAF228" s="94"/>
      <c r="UAG228" s="94"/>
      <c r="UAH228" s="94"/>
      <c r="UAI228" s="94"/>
      <c r="UAJ228" s="94"/>
      <c r="UAK228" s="94"/>
      <c r="UAL228" s="94"/>
      <c r="UAM228" s="94"/>
      <c r="UAN228" s="94"/>
      <c r="UAO228" s="94"/>
      <c r="UAP228" s="94"/>
      <c r="UAQ228" s="94"/>
      <c r="UAR228" s="94"/>
      <c r="UAS228" s="94"/>
      <c r="UAT228" s="94"/>
      <c r="UAU228" s="94"/>
      <c r="UAV228" s="94"/>
      <c r="UAW228" s="94"/>
      <c r="UAX228" s="94"/>
      <c r="UAY228" s="94"/>
      <c r="UAZ228" s="94"/>
      <c r="UBA228" s="94"/>
      <c r="UBB228" s="94"/>
      <c r="UBC228" s="94"/>
      <c r="UBD228" s="94"/>
      <c r="UBE228" s="94"/>
      <c r="UBF228" s="94"/>
      <c r="UBG228" s="94"/>
      <c r="UBH228" s="94"/>
      <c r="UBI228" s="94"/>
      <c r="UBJ228" s="94"/>
      <c r="UBK228" s="94"/>
      <c r="UBL228" s="94"/>
      <c r="UBM228" s="94"/>
      <c r="UBN228" s="94"/>
      <c r="UBO228" s="94"/>
      <c r="UBP228" s="94"/>
      <c r="UBQ228" s="94"/>
      <c r="UBR228" s="94"/>
      <c r="UBS228" s="94"/>
      <c r="UBT228" s="94"/>
      <c r="UBU228" s="94"/>
      <c r="UBV228" s="94"/>
      <c r="UBW228" s="94"/>
      <c r="UBX228" s="94"/>
      <c r="UBY228" s="94"/>
      <c r="UBZ228" s="94"/>
      <c r="UCA228" s="94"/>
      <c r="UCB228" s="94"/>
      <c r="UCC228" s="94"/>
      <c r="UCD228" s="94"/>
      <c r="UCE228" s="94"/>
      <c r="UCF228" s="94"/>
      <c r="UCG228" s="94"/>
      <c r="UCH228" s="94"/>
      <c r="UCI228" s="94"/>
      <c r="UCJ228" s="94"/>
      <c r="UCK228" s="94"/>
      <c r="UCL228" s="94"/>
      <c r="UCM228" s="94"/>
      <c r="UCN228" s="94"/>
      <c r="UCO228" s="94"/>
      <c r="UCP228" s="94"/>
      <c r="UCQ228" s="94"/>
      <c r="UCR228" s="94"/>
      <c r="UCS228" s="94"/>
      <c r="UCT228" s="94"/>
      <c r="UCU228" s="94"/>
      <c r="UCV228" s="94"/>
      <c r="UCW228" s="94"/>
      <c r="UCX228" s="94"/>
      <c r="UCY228" s="94"/>
      <c r="UCZ228" s="94"/>
      <c r="UDA228" s="94"/>
      <c r="UDB228" s="94"/>
      <c r="UDC228" s="94"/>
      <c r="UDD228" s="94"/>
      <c r="UDE228" s="94"/>
      <c r="UDF228" s="94"/>
      <c r="UDG228" s="94"/>
      <c r="UDH228" s="94"/>
      <c r="UDI228" s="94"/>
      <c r="UDJ228" s="94"/>
      <c r="UDK228" s="94"/>
      <c r="UDL228" s="94"/>
      <c r="UDM228" s="94"/>
      <c r="UDN228" s="94"/>
      <c r="UDO228" s="94"/>
      <c r="UDP228" s="94"/>
      <c r="UDQ228" s="94"/>
      <c r="UDR228" s="94"/>
      <c r="UDS228" s="94"/>
      <c r="UDT228" s="94"/>
      <c r="UDU228" s="94"/>
      <c r="UDV228" s="94"/>
      <c r="UDW228" s="94"/>
      <c r="UDX228" s="94"/>
      <c r="UDY228" s="94"/>
      <c r="UDZ228" s="94"/>
      <c r="UEA228" s="94"/>
      <c r="UEB228" s="94"/>
      <c r="UEC228" s="94"/>
      <c r="UED228" s="94"/>
      <c r="UEE228" s="94"/>
      <c r="UEF228" s="94"/>
      <c r="UEG228" s="94"/>
      <c r="UEH228" s="94"/>
      <c r="UEI228" s="94"/>
      <c r="UEJ228" s="94"/>
      <c r="UEK228" s="94"/>
      <c r="UEL228" s="94"/>
      <c r="UEM228" s="94"/>
      <c r="UEN228" s="94"/>
      <c r="UEO228" s="94"/>
      <c r="UEP228" s="94"/>
      <c r="UEQ228" s="94"/>
      <c r="UER228" s="94"/>
      <c r="UES228" s="94"/>
      <c r="UET228" s="94"/>
      <c r="UEU228" s="94"/>
      <c r="UEV228" s="94"/>
      <c r="UEW228" s="94"/>
      <c r="UEX228" s="94"/>
      <c r="UEY228" s="94"/>
      <c r="UEZ228" s="94"/>
      <c r="UFA228" s="94"/>
      <c r="UFB228" s="94"/>
      <c r="UFC228" s="94"/>
      <c r="UFD228" s="94"/>
      <c r="UFE228" s="94"/>
      <c r="UFF228" s="94"/>
      <c r="UFG228" s="94"/>
      <c r="UFH228" s="94"/>
      <c r="UFI228" s="94"/>
      <c r="UFJ228" s="94"/>
      <c r="UFK228" s="94"/>
      <c r="UFL228" s="94"/>
      <c r="UFM228" s="94"/>
      <c r="UFN228" s="94"/>
      <c r="UFO228" s="94"/>
      <c r="UFP228" s="94"/>
      <c r="UFQ228" s="94"/>
      <c r="UFR228" s="94"/>
      <c r="UFS228" s="94"/>
      <c r="UFT228" s="94"/>
      <c r="UFU228" s="94"/>
      <c r="UFV228" s="94"/>
      <c r="UFW228" s="94"/>
      <c r="UFX228" s="94"/>
      <c r="UFY228" s="94"/>
      <c r="UFZ228" s="94"/>
      <c r="UGA228" s="94"/>
      <c r="UGB228" s="94"/>
      <c r="UGC228" s="94"/>
      <c r="UGD228" s="94"/>
      <c r="UGE228" s="94"/>
      <c r="UGF228" s="94"/>
      <c r="UGG228" s="94"/>
      <c r="UGH228" s="94"/>
      <c r="UGI228" s="94"/>
      <c r="UGJ228" s="94"/>
      <c r="UGK228" s="94"/>
      <c r="UGL228" s="94"/>
      <c r="UGM228" s="94"/>
      <c r="UGN228" s="94"/>
      <c r="UGO228" s="94"/>
      <c r="UGP228" s="94"/>
      <c r="UGQ228" s="94"/>
      <c r="UGR228" s="94"/>
      <c r="UGS228" s="94"/>
      <c r="UGT228" s="94"/>
      <c r="UGU228" s="94"/>
      <c r="UGV228" s="94"/>
      <c r="UGW228" s="94"/>
      <c r="UGX228" s="94"/>
      <c r="UGY228" s="94"/>
      <c r="UGZ228" s="94"/>
      <c r="UHA228" s="94"/>
      <c r="UHB228" s="94"/>
      <c r="UHC228" s="94"/>
      <c r="UHD228" s="94"/>
      <c r="UHE228" s="94"/>
      <c r="UHF228" s="94"/>
      <c r="UHG228" s="94"/>
      <c r="UHH228" s="94"/>
      <c r="UHI228" s="94"/>
      <c r="UHJ228" s="94"/>
      <c r="UHK228" s="94"/>
      <c r="UHL228" s="94"/>
      <c r="UHM228" s="94"/>
      <c r="UHN228" s="94"/>
      <c r="UHO228" s="94"/>
      <c r="UHP228" s="94"/>
      <c r="UHQ228" s="94"/>
      <c r="UHR228" s="94"/>
      <c r="UHS228" s="94"/>
      <c r="UHT228" s="94"/>
      <c r="UHU228" s="94"/>
      <c r="UHV228" s="94"/>
      <c r="UHW228" s="94"/>
      <c r="UHX228" s="94"/>
      <c r="UHY228" s="94"/>
      <c r="UHZ228" s="94"/>
      <c r="UIA228" s="94"/>
      <c r="UIB228" s="94"/>
      <c r="UIC228" s="94"/>
      <c r="UID228" s="94"/>
      <c r="UIE228" s="94"/>
      <c r="UIF228" s="94"/>
      <c r="UIG228" s="94"/>
      <c r="UIH228" s="94"/>
      <c r="UII228" s="94"/>
      <c r="UIJ228" s="94"/>
      <c r="UIK228" s="94"/>
      <c r="UIL228" s="94"/>
      <c r="UIM228" s="94"/>
      <c r="UIN228" s="94"/>
      <c r="UIO228" s="94"/>
      <c r="UIP228" s="94"/>
      <c r="UIQ228" s="94"/>
      <c r="UIR228" s="94"/>
      <c r="UIS228" s="94"/>
      <c r="UIT228" s="94"/>
      <c r="UIU228" s="94"/>
      <c r="UIV228" s="94"/>
      <c r="UIW228" s="94"/>
      <c r="UIX228" s="94"/>
      <c r="UIY228" s="94"/>
      <c r="UIZ228" s="94"/>
      <c r="UJA228" s="94"/>
      <c r="UJB228" s="94"/>
      <c r="UJC228" s="94"/>
      <c r="UJD228" s="94"/>
      <c r="UJE228" s="94"/>
      <c r="UJF228" s="94"/>
      <c r="UJG228" s="94"/>
      <c r="UJH228" s="94"/>
      <c r="UJI228" s="94"/>
      <c r="UJJ228" s="94"/>
      <c r="UJK228" s="94"/>
      <c r="UJL228" s="94"/>
      <c r="UJM228" s="94"/>
      <c r="UJN228" s="94"/>
      <c r="UJO228" s="94"/>
      <c r="UJP228" s="94"/>
      <c r="UJQ228" s="94"/>
      <c r="UJR228" s="94"/>
      <c r="UJS228" s="94"/>
      <c r="UJT228" s="94"/>
      <c r="UJU228" s="94"/>
      <c r="UJV228" s="94"/>
      <c r="UJW228" s="94"/>
      <c r="UJX228" s="94"/>
      <c r="UJY228" s="94"/>
      <c r="UJZ228" s="94"/>
      <c r="UKA228" s="94"/>
      <c r="UKB228" s="94"/>
      <c r="UKC228" s="94"/>
      <c r="UKD228" s="94"/>
      <c r="UKE228" s="94"/>
      <c r="UKF228" s="94"/>
      <c r="UKG228" s="94"/>
      <c r="UKH228" s="94"/>
      <c r="UKI228" s="94"/>
      <c r="UKJ228" s="94"/>
      <c r="UKK228" s="94"/>
      <c r="UKL228" s="94"/>
      <c r="UKM228" s="94"/>
      <c r="UKN228" s="94"/>
      <c r="UKO228" s="94"/>
      <c r="UKP228" s="94"/>
      <c r="UKQ228" s="94"/>
      <c r="UKR228" s="94"/>
      <c r="UKS228" s="94"/>
      <c r="UKT228" s="94"/>
      <c r="UKU228" s="94"/>
      <c r="UKV228" s="94"/>
      <c r="UKW228" s="94"/>
      <c r="UKX228" s="94"/>
      <c r="UKY228" s="94"/>
      <c r="UKZ228" s="94"/>
      <c r="ULA228" s="94"/>
      <c r="ULB228" s="94"/>
      <c r="ULC228" s="94"/>
      <c r="ULD228" s="94"/>
      <c r="ULE228" s="94"/>
      <c r="ULF228" s="94"/>
      <c r="ULG228" s="94"/>
      <c r="ULH228" s="94"/>
      <c r="ULI228" s="94"/>
      <c r="ULJ228" s="94"/>
      <c r="ULK228" s="94"/>
      <c r="ULL228" s="94"/>
      <c r="ULM228" s="94"/>
      <c r="ULN228" s="94"/>
      <c r="ULO228" s="94"/>
      <c r="ULP228" s="94"/>
      <c r="ULQ228" s="94"/>
      <c r="ULR228" s="94"/>
      <c r="ULS228" s="94"/>
      <c r="ULT228" s="94"/>
      <c r="ULU228" s="94"/>
      <c r="ULV228" s="94"/>
      <c r="ULW228" s="94"/>
      <c r="ULX228" s="94"/>
      <c r="ULY228" s="94"/>
      <c r="ULZ228" s="94"/>
      <c r="UMA228" s="94"/>
      <c r="UMB228" s="94"/>
      <c r="UMC228" s="94"/>
      <c r="UMD228" s="94"/>
      <c r="UME228" s="94"/>
      <c r="UMF228" s="94"/>
      <c r="UMG228" s="94"/>
      <c r="UMH228" s="94"/>
      <c r="UMI228" s="94"/>
      <c r="UMJ228" s="94"/>
      <c r="UMK228" s="94"/>
      <c r="UML228" s="94"/>
      <c r="UMM228" s="94"/>
      <c r="UMN228" s="94"/>
      <c r="UMO228" s="94"/>
      <c r="UMP228" s="94"/>
      <c r="UMQ228" s="94"/>
      <c r="UMR228" s="94"/>
      <c r="UMS228" s="94"/>
      <c r="UMT228" s="94"/>
      <c r="UMU228" s="94"/>
      <c r="UMV228" s="94"/>
      <c r="UMW228" s="94"/>
      <c r="UMX228" s="94"/>
      <c r="UMY228" s="94"/>
      <c r="UMZ228" s="94"/>
      <c r="UNA228" s="94"/>
      <c r="UNB228" s="94"/>
      <c r="UNC228" s="94"/>
      <c r="UND228" s="94"/>
      <c r="UNE228" s="94"/>
      <c r="UNF228" s="94"/>
      <c r="UNG228" s="94"/>
      <c r="UNH228" s="94"/>
      <c r="UNI228" s="94"/>
      <c r="UNJ228" s="94"/>
      <c r="UNK228" s="94"/>
      <c r="UNL228" s="94"/>
      <c r="UNM228" s="94"/>
      <c r="UNN228" s="94"/>
      <c r="UNO228" s="94"/>
      <c r="UNP228" s="94"/>
      <c r="UNQ228" s="94"/>
      <c r="UNR228" s="94"/>
      <c r="UNS228" s="94"/>
      <c r="UNT228" s="94"/>
      <c r="UNU228" s="94"/>
      <c r="UNV228" s="94"/>
      <c r="UNW228" s="94"/>
      <c r="UNX228" s="94"/>
      <c r="UNY228" s="94"/>
      <c r="UNZ228" s="94"/>
      <c r="UOA228" s="94"/>
      <c r="UOB228" s="94"/>
      <c r="UOC228" s="94"/>
      <c r="UOD228" s="94"/>
      <c r="UOE228" s="94"/>
      <c r="UOF228" s="94"/>
      <c r="UOG228" s="94"/>
      <c r="UOH228" s="94"/>
      <c r="UOI228" s="94"/>
      <c r="UOJ228" s="94"/>
      <c r="UOK228" s="94"/>
      <c r="UOL228" s="94"/>
      <c r="UOM228" s="94"/>
      <c r="UON228" s="94"/>
      <c r="UOO228" s="94"/>
      <c r="UOP228" s="94"/>
      <c r="UOQ228" s="94"/>
      <c r="UOR228" s="94"/>
      <c r="UOS228" s="94"/>
      <c r="UOT228" s="94"/>
      <c r="UOU228" s="94"/>
      <c r="UOV228" s="94"/>
      <c r="UOW228" s="94"/>
      <c r="UOX228" s="94"/>
      <c r="UOY228" s="94"/>
      <c r="UOZ228" s="94"/>
      <c r="UPA228" s="94"/>
      <c r="UPB228" s="94"/>
      <c r="UPC228" s="94"/>
      <c r="UPD228" s="94"/>
      <c r="UPE228" s="94"/>
      <c r="UPF228" s="94"/>
      <c r="UPG228" s="94"/>
      <c r="UPH228" s="94"/>
      <c r="UPI228" s="94"/>
      <c r="UPJ228" s="94"/>
      <c r="UPK228" s="94"/>
      <c r="UPL228" s="94"/>
      <c r="UPM228" s="94"/>
      <c r="UPN228" s="94"/>
      <c r="UPO228" s="94"/>
      <c r="UPP228" s="94"/>
      <c r="UPQ228" s="94"/>
      <c r="UPR228" s="94"/>
      <c r="UPS228" s="94"/>
      <c r="UPT228" s="94"/>
      <c r="UPU228" s="94"/>
      <c r="UPV228" s="94"/>
      <c r="UPW228" s="94"/>
      <c r="UPX228" s="94"/>
      <c r="UPY228" s="94"/>
      <c r="UPZ228" s="94"/>
      <c r="UQA228" s="94"/>
      <c r="UQB228" s="94"/>
      <c r="UQC228" s="94"/>
      <c r="UQD228" s="94"/>
      <c r="UQE228" s="94"/>
      <c r="UQF228" s="94"/>
      <c r="UQG228" s="94"/>
      <c r="UQH228" s="94"/>
      <c r="UQI228" s="94"/>
      <c r="UQJ228" s="94"/>
      <c r="UQK228" s="94"/>
      <c r="UQL228" s="94"/>
      <c r="UQM228" s="94"/>
      <c r="UQN228" s="94"/>
      <c r="UQO228" s="94"/>
      <c r="UQP228" s="94"/>
      <c r="UQQ228" s="94"/>
      <c r="UQR228" s="94"/>
      <c r="UQS228" s="94"/>
      <c r="UQT228" s="94"/>
      <c r="UQU228" s="94"/>
      <c r="UQV228" s="94"/>
      <c r="UQW228" s="94"/>
      <c r="UQX228" s="94"/>
      <c r="UQY228" s="94"/>
      <c r="UQZ228" s="94"/>
      <c r="URA228" s="94"/>
      <c r="URB228" s="94"/>
      <c r="URC228" s="94"/>
      <c r="URD228" s="94"/>
      <c r="URE228" s="94"/>
      <c r="URF228" s="94"/>
      <c r="URG228" s="94"/>
      <c r="URH228" s="94"/>
      <c r="URI228" s="94"/>
      <c r="URJ228" s="94"/>
      <c r="URK228" s="94"/>
      <c r="URL228" s="94"/>
      <c r="URM228" s="94"/>
      <c r="URN228" s="94"/>
      <c r="URO228" s="94"/>
      <c r="URP228" s="94"/>
      <c r="URQ228" s="94"/>
      <c r="URR228" s="94"/>
      <c r="URS228" s="94"/>
      <c r="URT228" s="94"/>
      <c r="URU228" s="94"/>
      <c r="URV228" s="94"/>
      <c r="URW228" s="94"/>
      <c r="URX228" s="94"/>
      <c r="URY228" s="94"/>
      <c r="URZ228" s="94"/>
      <c r="USA228" s="94"/>
      <c r="USB228" s="94"/>
      <c r="USC228" s="94"/>
      <c r="USD228" s="94"/>
      <c r="USE228" s="94"/>
      <c r="USF228" s="94"/>
      <c r="USG228" s="94"/>
      <c r="USH228" s="94"/>
      <c r="USI228" s="94"/>
      <c r="USJ228" s="94"/>
      <c r="USK228" s="94"/>
      <c r="USL228" s="94"/>
      <c r="USM228" s="94"/>
      <c r="USN228" s="94"/>
      <c r="USO228" s="94"/>
      <c r="USP228" s="94"/>
      <c r="USQ228" s="94"/>
      <c r="USR228" s="94"/>
      <c r="USS228" s="94"/>
      <c r="UST228" s="94"/>
      <c r="USU228" s="94"/>
      <c r="USV228" s="94"/>
      <c r="USW228" s="94"/>
      <c r="USX228" s="94"/>
      <c r="USY228" s="94"/>
      <c r="USZ228" s="94"/>
      <c r="UTA228" s="94"/>
      <c r="UTB228" s="94"/>
      <c r="UTC228" s="94"/>
      <c r="UTD228" s="94"/>
      <c r="UTE228" s="94"/>
      <c r="UTF228" s="94"/>
      <c r="UTG228" s="94"/>
      <c r="UTH228" s="94"/>
      <c r="UTI228" s="94"/>
      <c r="UTJ228" s="94"/>
      <c r="UTK228" s="94"/>
      <c r="UTL228" s="94"/>
      <c r="UTM228" s="94"/>
      <c r="UTN228" s="94"/>
      <c r="UTO228" s="94"/>
      <c r="UTP228" s="94"/>
      <c r="UTQ228" s="94"/>
      <c r="UTR228" s="94"/>
      <c r="UTS228" s="94"/>
      <c r="UTT228" s="94"/>
      <c r="UTU228" s="94"/>
      <c r="UTV228" s="94"/>
      <c r="UTW228" s="94"/>
      <c r="UTX228" s="94"/>
      <c r="UTY228" s="94"/>
      <c r="UTZ228" s="94"/>
      <c r="UUA228" s="94"/>
      <c r="UUB228" s="94"/>
      <c r="UUC228" s="94"/>
      <c r="UUD228" s="94"/>
      <c r="UUE228" s="94"/>
      <c r="UUF228" s="94"/>
      <c r="UUG228" s="94"/>
      <c r="UUH228" s="94"/>
      <c r="UUI228" s="94"/>
      <c r="UUJ228" s="94"/>
      <c r="UUK228" s="94"/>
      <c r="UUL228" s="94"/>
      <c r="UUM228" s="94"/>
      <c r="UUN228" s="94"/>
      <c r="UUO228" s="94"/>
      <c r="UUP228" s="94"/>
      <c r="UUQ228" s="94"/>
      <c r="UUR228" s="94"/>
      <c r="UUS228" s="94"/>
      <c r="UUT228" s="94"/>
      <c r="UUU228" s="94"/>
      <c r="UUV228" s="94"/>
      <c r="UUW228" s="94"/>
      <c r="UUX228" s="94"/>
      <c r="UUY228" s="94"/>
      <c r="UUZ228" s="94"/>
      <c r="UVA228" s="94"/>
      <c r="UVB228" s="94"/>
      <c r="UVC228" s="94"/>
      <c r="UVD228" s="94"/>
      <c r="UVE228" s="94"/>
      <c r="UVF228" s="94"/>
      <c r="UVG228" s="94"/>
      <c r="UVH228" s="94"/>
      <c r="UVI228" s="94"/>
      <c r="UVJ228" s="94"/>
      <c r="UVK228" s="94"/>
      <c r="UVL228" s="94"/>
      <c r="UVM228" s="94"/>
      <c r="UVN228" s="94"/>
      <c r="UVO228" s="94"/>
      <c r="UVP228" s="94"/>
      <c r="UVQ228" s="94"/>
      <c r="UVR228" s="94"/>
      <c r="UVS228" s="94"/>
      <c r="UVT228" s="94"/>
      <c r="UVU228" s="94"/>
      <c r="UVV228" s="94"/>
      <c r="UVW228" s="94"/>
      <c r="UVX228" s="94"/>
      <c r="UVY228" s="94"/>
      <c r="UVZ228" s="94"/>
      <c r="UWA228" s="94"/>
      <c r="UWB228" s="94"/>
      <c r="UWC228" s="94"/>
      <c r="UWD228" s="94"/>
      <c r="UWE228" s="94"/>
      <c r="UWF228" s="94"/>
      <c r="UWG228" s="94"/>
      <c r="UWH228" s="94"/>
      <c r="UWI228" s="94"/>
      <c r="UWJ228" s="94"/>
      <c r="UWK228" s="94"/>
      <c r="UWL228" s="94"/>
      <c r="UWM228" s="94"/>
      <c r="UWN228" s="94"/>
      <c r="UWO228" s="94"/>
      <c r="UWP228" s="94"/>
      <c r="UWQ228" s="94"/>
      <c r="UWR228" s="94"/>
      <c r="UWS228" s="94"/>
      <c r="UWT228" s="94"/>
      <c r="UWU228" s="94"/>
      <c r="UWV228" s="94"/>
      <c r="UWW228" s="94"/>
      <c r="UWX228" s="94"/>
      <c r="UWY228" s="94"/>
      <c r="UWZ228" s="94"/>
      <c r="UXA228" s="94"/>
      <c r="UXB228" s="94"/>
      <c r="UXC228" s="94"/>
      <c r="UXD228" s="94"/>
      <c r="UXE228" s="94"/>
      <c r="UXF228" s="94"/>
      <c r="UXG228" s="94"/>
      <c r="UXH228" s="94"/>
      <c r="UXI228" s="94"/>
      <c r="UXJ228" s="94"/>
      <c r="UXK228" s="94"/>
      <c r="UXL228" s="94"/>
      <c r="UXM228" s="94"/>
      <c r="UXN228" s="94"/>
      <c r="UXO228" s="94"/>
      <c r="UXP228" s="94"/>
      <c r="UXQ228" s="94"/>
      <c r="UXR228" s="94"/>
      <c r="UXS228" s="94"/>
      <c r="UXT228" s="94"/>
      <c r="UXU228" s="94"/>
      <c r="UXV228" s="94"/>
      <c r="UXW228" s="94"/>
      <c r="UXX228" s="94"/>
      <c r="UXY228" s="94"/>
      <c r="UXZ228" s="94"/>
      <c r="UYA228" s="94"/>
      <c r="UYB228" s="94"/>
      <c r="UYC228" s="94"/>
      <c r="UYD228" s="94"/>
      <c r="UYE228" s="94"/>
      <c r="UYF228" s="94"/>
      <c r="UYG228" s="94"/>
      <c r="UYH228" s="94"/>
      <c r="UYI228" s="94"/>
      <c r="UYJ228" s="94"/>
      <c r="UYK228" s="94"/>
      <c r="UYL228" s="94"/>
      <c r="UYM228" s="94"/>
      <c r="UYN228" s="94"/>
      <c r="UYO228" s="94"/>
      <c r="UYP228" s="94"/>
      <c r="UYQ228" s="94"/>
      <c r="UYR228" s="94"/>
      <c r="UYS228" s="94"/>
      <c r="UYT228" s="94"/>
      <c r="UYU228" s="94"/>
      <c r="UYV228" s="94"/>
      <c r="UYW228" s="94"/>
      <c r="UYX228" s="94"/>
      <c r="UYY228" s="94"/>
      <c r="UYZ228" s="94"/>
      <c r="UZA228" s="94"/>
      <c r="UZB228" s="94"/>
      <c r="UZC228" s="94"/>
      <c r="UZD228" s="94"/>
      <c r="UZE228" s="94"/>
      <c r="UZF228" s="94"/>
      <c r="UZG228" s="94"/>
      <c r="UZH228" s="94"/>
      <c r="UZI228" s="94"/>
      <c r="UZJ228" s="94"/>
      <c r="UZK228" s="94"/>
      <c r="UZL228" s="94"/>
      <c r="UZM228" s="94"/>
      <c r="UZN228" s="94"/>
      <c r="UZO228" s="94"/>
      <c r="UZP228" s="94"/>
      <c r="UZQ228" s="94"/>
      <c r="UZR228" s="94"/>
      <c r="UZS228" s="94"/>
      <c r="UZT228" s="94"/>
      <c r="UZU228" s="94"/>
      <c r="UZV228" s="94"/>
      <c r="UZW228" s="94"/>
      <c r="UZX228" s="94"/>
      <c r="UZY228" s="94"/>
      <c r="UZZ228" s="94"/>
      <c r="VAA228" s="94"/>
      <c r="VAB228" s="94"/>
      <c r="VAC228" s="94"/>
      <c r="VAD228" s="94"/>
      <c r="VAE228" s="94"/>
      <c r="VAF228" s="94"/>
      <c r="VAG228" s="94"/>
      <c r="VAH228" s="94"/>
      <c r="VAI228" s="94"/>
      <c r="VAJ228" s="94"/>
      <c r="VAK228" s="94"/>
      <c r="VAL228" s="94"/>
      <c r="VAM228" s="94"/>
      <c r="VAN228" s="94"/>
      <c r="VAO228" s="94"/>
      <c r="VAP228" s="94"/>
      <c r="VAQ228" s="94"/>
      <c r="VAR228" s="94"/>
      <c r="VAS228" s="94"/>
      <c r="VAT228" s="94"/>
      <c r="VAU228" s="94"/>
      <c r="VAV228" s="94"/>
      <c r="VAW228" s="94"/>
      <c r="VAX228" s="94"/>
      <c r="VAY228" s="94"/>
      <c r="VAZ228" s="94"/>
      <c r="VBA228" s="94"/>
      <c r="VBB228" s="94"/>
      <c r="VBC228" s="94"/>
      <c r="VBD228" s="94"/>
      <c r="VBE228" s="94"/>
      <c r="VBF228" s="94"/>
      <c r="VBG228" s="94"/>
      <c r="VBH228" s="94"/>
      <c r="VBI228" s="94"/>
      <c r="VBJ228" s="94"/>
      <c r="VBK228" s="94"/>
      <c r="VBL228" s="94"/>
      <c r="VBM228" s="94"/>
      <c r="VBN228" s="94"/>
      <c r="VBO228" s="94"/>
      <c r="VBP228" s="94"/>
      <c r="VBQ228" s="94"/>
      <c r="VBR228" s="94"/>
      <c r="VBS228" s="94"/>
      <c r="VBT228" s="94"/>
      <c r="VBU228" s="94"/>
      <c r="VBV228" s="94"/>
      <c r="VBW228" s="94"/>
      <c r="VBX228" s="94"/>
      <c r="VBY228" s="94"/>
      <c r="VBZ228" s="94"/>
      <c r="VCA228" s="94"/>
      <c r="VCB228" s="94"/>
      <c r="VCC228" s="94"/>
      <c r="VCD228" s="94"/>
      <c r="VCE228" s="94"/>
      <c r="VCF228" s="94"/>
      <c r="VCG228" s="94"/>
      <c r="VCH228" s="94"/>
      <c r="VCI228" s="94"/>
      <c r="VCJ228" s="94"/>
      <c r="VCK228" s="94"/>
      <c r="VCL228" s="94"/>
      <c r="VCM228" s="94"/>
      <c r="VCN228" s="94"/>
      <c r="VCO228" s="94"/>
      <c r="VCP228" s="94"/>
      <c r="VCQ228" s="94"/>
      <c r="VCR228" s="94"/>
      <c r="VCS228" s="94"/>
      <c r="VCT228" s="94"/>
      <c r="VCU228" s="94"/>
      <c r="VCV228" s="94"/>
      <c r="VCW228" s="94"/>
      <c r="VCX228" s="94"/>
      <c r="VCY228" s="94"/>
      <c r="VCZ228" s="94"/>
      <c r="VDA228" s="94"/>
      <c r="VDB228" s="94"/>
      <c r="VDC228" s="94"/>
      <c r="VDD228" s="94"/>
      <c r="VDE228" s="94"/>
      <c r="VDF228" s="94"/>
      <c r="VDG228" s="94"/>
      <c r="VDH228" s="94"/>
      <c r="VDI228" s="94"/>
      <c r="VDJ228" s="94"/>
      <c r="VDK228" s="94"/>
      <c r="VDL228" s="94"/>
      <c r="VDM228" s="94"/>
      <c r="VDN228" s="94"/>
      <c r="VDO228" s="94"/>
      <c r="VDP228" s="94"/>
      <c r="VDQ228" s="94"/>
      <c r="VDR228" s="94"/>
      <c r="VDS228" s="94"/>
      <c r="VDT228" s="94"/>
      <c r="VDU228" s="94"/>
      <c r="VDV228" s="94"/>
      <c r="VDW228" s="94"/>
      <c r="VDX228" s="94"/>
      <c r="VDY228" s="94"/>
      <c r="VDZ228" s="94"/>
      <c r="VEA228" s="94"/>
      <c r="VEB228" s="94"/>
      <c r="VEC228" s="94"/>
      <c r="VED228" s="94"/>
      <c r="VEE228" s="94"/>
      <c r="VEF228" s="94"/>
      <c r="VEG228" s="94"/>
      <c r="VEH228" s="94"/>
      <c r="VEI228" s="94"/>
      <c r="VEJ228" s="94"/>
      <c r="VEK228" s="94"/>
      <c r="VEL228" s="94"/>
      <c r="VEM228" s="94"/>
      <c r="VEN228" s="94"/>
      <c r="VEO228" s="94"/>
      <c r="VEP228" s="94"/>
      <c r="VEQ228" s="94"/>
      <c r="VER228" s="94"/>
      <c r="VES228" s="94"/>
      <c r="VET228" s="94"/>
      <c r="VEU228" s="94"/>
      <c r="VEV228" s="94"/>
      <c r="VEW228" s="94"/>
      <c r="VEX228" s="94"/>
      <c r="VEY228" s="94"/>
      <c r="VEZ228" s="94"/>
      <c r="VFA228" s="94"/>
      <c r="VFB228" s="94"/>
      <c r="VFC228" s="94"/>
      <c r="VFD228" s="94"/>
      <c r="VFE228" s="94"/>
      <c r="VFF228" s="94"/>
      <c r="VFG228" s="94"/>
      <c r="VFH228" s="94"/>
      <c r="VFI228" s="94"/>
      <c r="VFJ228" s="94"/>
      <c r="VFK228" s="94"/>
      <c r="VFL228" s="94"/>
      <c r="VFM228" s="94"/>
      <c r="VFN228" s="94"/>
      <c r="VFO228" s="94"/>
      <c r="VFP228" s="94"/>
      <c r="VFQ228" s="94"/>
      <c r="VFR228" s="94"/>
      <c r="VFS228" s="94"/>
      <c r="VFT228" s="94"/>
      <c r="VFU228" s="94"/>
      <c r="VFV228" s="94"/>
      <c r="VFW228" s="94"/>
      <c r="VFX228" s="94"/>
      <c r="VFY228" s="94"/>
      <c r="VFZ228" s="94"/>
      <c r="VGA228" s="94"/>
      <c r="VGB228" s="94"/>
      <c r="VGC228" s="94"/>
      <c r="VGD228" s="94"/>
      <c r="VGE228" s="94"/>
      <c r="VGF228" s="94"/>
      <c r="VGG228" s="94"/>
      <c r="VGH228" s="94"/>
      <c r="VGI228" s="94"/>
      <c r="VGJ228" s="94"/>
      <c r="VGK228" s="94"/>
      <c r="VGL228" s="94"/>
      <c r="VGM228" s="94"/>
      <c r="VGN228" s="94"/>
      <c r="VGO228" s="94"/>
      <c r="VGP228" s="94"/>
      <c r="VGQ228" s="94"/>
      <c r="VGR228" s="94"/>
      <c r="VGS228" s="94"/>
      <c r="VGT228" s="94"/>
      <c r="VGU228" s="94"/>
      <c r="VGV228" s="94"/>
      <c r="VGW228" s="94"/>
      <c r="VGX228" s="94"/>
      <c r="VGY228" s="94"/>
      <c r="VGZ228" s="94"/>
      <c r="VHA228" s="94"/>
      <c r="VHB228" s="94"/>
      <c r="VHC228" s="94"/>
      <c r="VHD228" s="94"/>
      <c r="VHE228" s="94"/>
      <c r="VHF228" s="94"/>
      <c r="VHG228" s="94"/>
      <c r="VHH228" s="94"/>
      <c r="VHI228" s="94"/>
      <c r="VHJ228" s="94"/>
      <c r="VHK228" s="94"/>
      <c r="VHL228" s="94"/>
      <c r="VHM228" s="94"/>
      <c r="VHN228" s="94"/>
      <c r="VHO228" s="94"/>
      <c r="VHP228" s="94"/>
      <c r="VHQ228" s="94"/>
      <c r="VHR228" s="94"/>
      <c r="VHS228" s="94"/>
      <c r="VHT228" s="94"/>
      <c r="VHU228" s="94"/>
      <c r="VHV228" s="94"/>
      <c r="VHW228" s="94"/>
      <c r="VHX228" s="94"/>
      <c r="VHY228" s="94"/>
      <c r="VHZ228" s="94"/>
      <c r="VIA228" s="94"/>
      <c r="VIB228" s="94"/>
      <c r="VIC228" s="94"/>
      <c r="VID228" s="94"/>
      <c r="VIE228" s="94"/>
      <c r="VIF228" s="94"/>
      <c r="VIG228" s="94"/>
      <c r="VIH228" s="94"/>
      <c r="VII228" s="94"/>
      <c r="VIJ228" s="94"/>
      <c r="VIK228" s="94"/>
      <c r="VIL228" s="94"/>
      <c r="VIM228" s="94"/>
      <c r="VIN228" s="94"/>
      <c r="VIO228" s="94"/>
      <c r="VIP228" s="94"/>
      <c r="VIQ228" s="94"/>
      <c r="VIR228" s="94"/>
      <c r="VIS228" s="94"/>
      <c r="VIT228" s="94"/>
      <c r="VIU228" s="94"/>
      <c r="VIV228" s="94"/>
      <c r="VIW228" s="94"/>
      <c r="VIX228" s="94"/>
      <c r="VIY228" s="94"/>
      <c r="VIZ228" s="94"/>
      <c r="VJA228" s="94"/>
      <c r="VJB228" s="94"/>
      <c r="VJC228" s="94"/>
      <c r="VJD228" s="94"/>
      <c r="VJE228" s="94"/>
      <c r="VJF228" s="94"/>
      <c r="VJG228" s="94"/>
      <c r="VJH228" s="94"/>
      <c r="VJI228" s="94"/>
      <c r="VJJ228" s="94"/>
      <c r="VJK228" s="94"/>
      <c r="VJL228" s="94"/>
      <c r="VJM228" s="94"/>
      <c r="VJN228" s="94"/>
      <c r="VJO228" s="94"/>
      <c r="VJP228" s="94"/>
      <c r="VJQ228" s="94"/>
      <c r="VJR228" s="94"/>
      <c r="VJS228" s="94"/>
      <c r="VJT228" s="94"/>
      <c r="VJU228" s="94"/>
      <c r="VJV228" s="94"/>
      <c r="VJW228" s="94"/>
      <c r="VJX228" s="94"/>
      <c r="VJY228" s="94"/>
      <c r="VJZ228" s="94"/>
      <c r="VKA228" s="94"/>
      <c r="VKB228" s="94"/>
      <c r="VKC228" s="94"/>
      <c r="VKD228" s="94"/>
      <c r="VKE228" s="94"/>
      <c r="VKF228" s="94"/>
      <c r="VKG228" s="94"/>
      <c r="VKH228" s="94"/>
      <c r="VKI228" s="94"/>
      <c r="VKJ228" s="94"/>
      <c r="VKK228" s="94"/>
      <c r="VKL228" s="94"/>
      <c r="VKM228" s="94"/>
      <c r="VKN228" s="94"/>
      <c r="VKO228" s="94"/>
      <c r="VKP228" s="94"/>
      <c r="VKQ228" s="94"/>
      <c r="VKR228" s="94"/>
      <c r="VKS228" s="94"/>
      <c r="VKT228" s="94"/>
      <c r="VKU228" s="94"/>
      <c r="VKV228" s="94"/>
      <c r="VKW228" s="94"/>
      <c r="VKX228" s="94"/>
      <c r="VKY228" s="94"/>
      <c r="VKZ228" s="94"/>
      <c r="VLA228" s="94"/>
      <c r="VLB228" s="94"/>
      <c r="VLC228" s="94"/>
      <c r="VLD228" s="94"/>
      <c r="VLE228" s="94"/>
      <c r="VLF228" s="94"/>
      <c r="VLG228" s="94"/>
      <c r="VLH228" s="94"/>
      <c r="VLI228" s="94"/>
      <c r="VLJ228" s="94"/>
      <c r="VLK228" s="94"/>
      <c r="VLL228" s="94"/>
      <c r="VLM228" s="94"/>
      <c r="VLN228" s="94"/>
      <c r="VLO228" s="94"/>
      <c r="VLP228" s="94"/>
      <c r="VLQ228" s="94"/>
      <c r="VLR228" s="94"/>
      <c r="VLS228" s="94"/>
      <c r="VLT228" s="94"/>
      <c r="VLU228" s="94"/>
      <c r="VLV228" s="94"/>
      <c r="VLW228" s="94"/>
      <c r="VLX228" s="94"/>
      <c r="VLY228" s="94"/>
      <c r="VLZ228" s="94"/>
      <c r="VMA228" s="94"/>
      <c r="VMB228" s="94"/>
      <c r="VMC228" s="94"/>
      <c r="VMD228" s="94"/>
      <c r="VME228" s="94"/>
      <c r="VMF228" s="94"/>
      <c r="VMG228" s="94"/>
      <c r="VMH228" s="94"/>
      <c r="VMI228" s="94"/>
      <c r="VMJ228" s="94"/>
      <c r="VMK228" s="94"/>
      <c r="VML228" s="94"/>
      <c r="VMM228" s="94"/>
      <c r="VMN228" s="94"/>
      <c r="VMO228" s="94"/>
      <c r="VMP228" s="94"/>
      <c r="VMQ228" s="94"/>
      <c r="VMR228" s="94"/>
      <c r="VMS228" s="94"/>
      <c r="VMT228" s="94"/>
      <c r="VMU228" s="94"/>
      <c r="VMV228" s="94"/>
      <c r="VMW228" s="94"/>
      <c r="VMX228" s="94"/>
      <c r="VMY228" s="94"/>
      <c r="VMZ228" s="94"/>
      <c r="VNA228" s="94"/>
      <c r="VNB228" s="94"/>
      <c r="VNC228" s="94"/>
      <c r="VND228" s="94"/>
      <c r="VNE228" s="94"/>
      <c r="VNF228" s="94"/>
      <c r="VNG228" s="94"/>
      <c r="VNH228" s="94"/>
      <c r="VNI228" s="94"/>
      <c r="VNJ228" s="94"/>
      <c r="VNK228" s="94"/>
      <c r="VNL228" s="94"/>
      <c r="VNM228" s="94"/>
      <c r="VNN228" s="94"/>
      <c r="VNO228" s="94"/>
      <c r="VNP228" s="94"/>
      <c r="VNQ228" s="94"/>
      <c r="VNR228" s="94"/>
      <c r="VNS228" s="94"/>
      <c r="VNT228" s="94"/>
      <c r="VNU228" s="94"/>
      <c r="VNV228" s="94"/>
      <c r="VNW228" s="94"/>
      <c r="VNX228" s="94"/>
      <c r="VNY228" s="94"/>
      <c r="VNZ228" s="94"/>
      <c r="VOA228" s="94"/>
      <c r="VOB228" s="94"/>
      <c r="VOC228" s="94"/>
      <c r="VOD228" s="94"/>
      <c r="VOE228" s="94"/>
      <c r="VOF228" s="94"/>
      <c r="VOG228" s="94"/>
      <c r="VOH228" s="94"/>
      <c r="VOI228" s="94"/>
      <c r="VOJ228" s="94"/>
      <c r="VOK228" s="94"/>
      <c r="VOL228" s="94"/>
      <c r="VOM228" s="94"/>
      <c r="VON228" s="94"/>
      <c r="VOO228" s="94"/>
      <c r="VOP228" s="94"/>
      <c r="VOQ228" s="94"/>
      <c r="VOR228" s="94"/>
      <c r="VOS228" s="94"/>
      <c r="VOT228" s="94"/>
      <c r="VOU228" s="94"/>
      <c r="VOV228" s="94"/>
      <c r="VOW228" s="94"/>
      <c r="VOX228" s="94"/>
      <c r="VOY228" s="94"/>
      <c r="VOZ228" s="94"/>
      <c r="VPA228" s="94"/>
      <c r="VPB228" s="94"/>
      <c r="VPC228" s="94"/>
      <c r="VPD228" s="94"/>
      <c r="VPE228" s="94"/>
      <c r="VPF228" s="94"/>
      <c r="VPG228" s="94"/>
      <c r="VPH228" s="94"/>
      <c r="VPI228" s="94"/>
      <c r="VPJ228" s="94"/>
      <c r="VPK228" s="94"/>
      <c r="VPL228" s="94"/>
      <c r="VPM228" s="94"/>
      <c r="VPN228" s="94"/>
      <c r="VPO228" s="94"/>
      <c r="VPP228" s="94"/>
      <c r="VPQ228" s="94"/>
      <c r="VPR228" s="94"/>
      <c r="VPS228" s="94"/>
      <c r="VPT228" s="94"/>
      <c r="VPU228" s="94"/>
      <c r="VPV228" s="94"/>
      <c r="VPW228" s="94"/>
      <c r="VPX228" s="94"/>
      <c r="VPY228" s="94"/>
      <c r="VPZ228" s="94"/>
      <c r="VQA228" s="94"/>
      <c r="VQB228" s="94"/>
      <c r="VQC228" s="94"/>
      <c r="VQD228" s="94"/>
      <c r="VQE228" s="94"/>
      <c r="VQF228" s="94"/>
      <c r="VQG228" s="94"/>
      <c r="VQH228" s="94"/>
      <c r="VQI228" s="94"/>
      <c r="VQJ228" s="94"/>
      <c r="VQK228" s="94"/>
      <c r="VQL228" s="94"/>
      <c r="VQM228" s="94"/>
      <c r="VQN228" s="94"/>
      <c r="VQO228" s="94"/>
      <c r="VQP228" s="94"/>
      <c r="VQQ228" s="94"/>
      <c r="VQR228" s="94"/>
      <c r="VQS228" s="94"/>
      <c r="VQT228" s="94"/>
      <c r="VQU228" s="94"/>
      <c r="VQV228" s="94"/>
      <c r="VQW228" s="94"/>
      <c r="VQX228" s="94"/>
      <c r="VQY228" s="94"/>
      <c r="VQZ228" s="94"/>
      <c r="VRA228" s="94"/>
      <c r="VRB228" s="94"/>
      <c r="VRC228" s="94"/>
      <c r="VRD228" s="94"/>
      <c r="VRE228" s="94"/>
      <c r="VRF228" s="94"/>
      <c r="VRG228" s="94"/>
      <c r="VRH228" s="94"/>
      <c r="VRI228" s="94"/>
      <c r="VRJ228" s="94"/>
      <c r="VRK228" s="94"/>
      <c r="VRL228" s="94"/>
      <c r="VRM228" s="94"/>
      <c r="VRN228" s="94"/>
      <c r="VRO228" s="94"/>
      <c r="VRP228" s="94"/>
      <c r="VRQ228" s="94"/>
      <c r="VRR228" s="94"/>
      <c r="VRS228" s="94"/>
      <c r="VRT228" s="94"/>
      <c r="VRU228" s="94"/>
      <c r="VRV228" s="94"/>
      <c r="VRW228" s="94"/>
      <c r="VRX228" s="94"/>
      <c r="VRY228" s="94"/>
      <c r="VRZ228" s="94"/>
      <c r="VSA228" s="94"/>
      <c r="VSB228" s="94"/>
      <c r="VSC228" s="94"/>
      <c r="VSD228" s="94"/>
      <c r="VSE228" s="94"/>
      <c r="VSF228" s="94"/>
      <c r="VSG228" s="94"/>
      <c r="VSH228" s="94"/>
      <c r="VSI228" s="94"/>
      <c r="VSJ228" s="94"/>
      <c r="VSK228" s="94"/>
      <c r="VSL228" s="94"/>
      <c r="VSM228" s="94"/>
      <c r="VSN228" s="94"/>
      <c r="VSO228" s="94"/>
      <c r="VSP228" s="94"/>
      <c r="VSQ228" s="94"/>
      <c r="VSR228" s="94"/>
      <c r="VSS228" s="94"/>
      <c r="VST228" s="94"/>
      <c r="VSU228" s="94"/>
      <c r="VSV228" s="94"/>
      <c r="VSW228" s="94"/>
      <c r="VSX228" s="94"/>
      <c r="VSY228" s="94"/>
      <c r="VSZ228" s="94"/>
      <c r="VTA228" s="94"/>
      <c r="VTB228" s="94"/>
      <c r="VTC228" s="94"/>
      <c r="VTD228" s="94"/>
      <c r="VTE228" s="94"/>
      <c r="VTF228" s="94"/>
      <c r="VTG228" s="94"/>
      <c r="VTH228" s="94"/>
      <c r="VTI228" s="94"/>
      <c r="VTJ228" s="94"/>
      <c r="VTK228" s="94"/>
      <c r="VTL228" s="94"/>
      <c r="VTM228" s="94"/>
      <c r="VTN228" s="94"/>
      <c r="VTO228" s="94"/>
      <c r="VTP228" s="94"/>
      <c r="VTQ228" s="94"/>
      <c r="VTR228" s="94"/>
      <c r="VTS228" s="94"/>
      <c r="VTT228" s="94"/>
      <c r="VTU228" s="94"/>
      <c r="VTV228" s="94"/>
      <c r="VTW228" s="94"/>
      <c r="VTX228" s="94"/>
      <c r="VTY228" s="94"/>
      <c r="VTZ228" s="94"/>
      <c r="VUA228" s="94"/>
      <c r="VUB228" s="94"/>
      <c r="VUC228" s="94"/>
      <c r="VUD228" s="94"/>
      <c r="VUE228" s="94"/>
      <c r="VUF228" s="94"/>
      <c r="VUG228" s="94"/>
      <c r="VUH228" s="94"/>
      <c r="VUI228" s="94"/>
      <c r="VUJ228" s="94"/>
      <c r="VUK228" s="94"/>
      <c r="VUL228" s="94"/>
      <c r="VUM228" s="94"/>
      <c r="VUN228" s="94"/>
      <c r="VUO228" s="94"/>
      <c r="VUP228" s="94"/>
      <c r="VUQ228" s="94"/>
      <c r="VUR228" s="94"/>
      <c r="VUS228" s="94"/>
      <c r="VUT228" s="94"/>
      <c r="VUU228" s="94"/>
      <c r="VUV228" s="94"/>
      <c r="VUW228" s="94"/>
      <c r="VUX228" s="94"/>
      <c r="VUY228" s="94"/>
      <c r="VUZ228" s="94"/>
      <c r="VVA228" s="94"/>
      <c r="VVB228" s="94"/>
      <c r="VVC228" s="94"/>
      <c r="VVD228" s="94"/>
      <c r="VVE228" s="94"/>
      <c r="VVF228" s="94"/>
      <c r="VVG228" s="94"/>
      <c r="VVH228" s="94"/>
      <c r="VVI228" s="94"/>
      <c r="VVJ228" s="94"/>
      <c r="VVK228" s="94"/>
      <c r="VVL228" s="94"/>
      <c r="VVM228" s="94"/>
      <c r="VVN228" s="94"/>
      <c r="VVO228" s="94"/>
      <c r="VVP228" s="94"/>
      <c r="VVQ228" s="94"/>
      <c r="VVR228" s="94"/>
      <c r="VVS228" s="94"/>
      <c r="VVT228" s="94"/>
      <c r="VVU228" s="94"/>
      <c r="VVV228" s="94"/>
      <c r="VVW228" s="94"/>
      <c r="VVX228" s="94"/>
      <c r="VVY228" s="94"/>
      <c r="VVZ228" s="94"/>
      <c r="VWA228" s="94"/>
      <c r="VWB228" s="94"/>
      <c r="VWC228" s="94"/>
      <c r="VWD228" s="94"/>
      <c r="VWE228" s="94"/>
      <c r="VWF228" s="94"/>
      <c r="VWG228" s="94"/>
      <c r="VWH228" s="94"/>
      <c r="VWI228" s="94"/>
      <c r="VWJ228" s="94"/>
      <c r="VWK228" s="94"/>
      <c r="VWL228" s="94"/>
      <c r="VWM228" s="94"/>
      <c r="VWN228" s="94"/>
      <c r="VWO228" s="94"/>
      <c r="VWP228" s="94"/>
      <c r="VWQ228" s="94"/>
      <c r="VWR228" s="94"/>
      <c r="VWS228" s="94"/>
      <c r="VWT228" s="94"/>
      <c r="VWU228" s="94"/>
      <c r="VWV228" s="94"/>
      <c r="VWW228" s="94"/>
      <c r="VWX228" s="94"/>
      <c r="VWY228" s="94"/>
      <c r="VWZ228" s="94"/>
      <c r="VXA228" s="94"/>
      <c r="VXB228" s="94"/>
      <c r="VXC228" s="94"/>
      <c r="VXD228" s="94"/>
      <c r="VXE228" s="94"/>
      <c r="VXF228" s="94"/>
      <c r="VXG228" s="94"/>
      <c r="VXH228" s="94"/>
      <c r="VXI228" s="94"/>
      <c r="VXJ228" s="94"/>
      <c r="VXK228" s="94"/>
      <c r="VXL228" s="94"/>
      <c r="VXM228" s="94"/>
      <c r="VXN228" s="94"/>
      <c r="VXO228" s="94"/>
      <c r="VXP228" s="94"/>
      <c r="VXQ228" s="94"/>
      <c r="VXR228" s="94"/>
      <c r="VXS228" s="94"/>
      <c r="VXT228" s="94"/>
      <c r="VXU228" s="94"/>
      <c r="VXV228" s="94"/>
      <c r="VXW228" s="94"/>
      <c r="VXX228" s="94"/>
      <c r="VXY228" s="94"/>
      <c r="VXZ228" s="94"/>
      <c r="VYA228" s="94"/>
      <c r="VYB228" s="94"/>
      <c r="VYC228" s="94"/>
      <c r="VYD228" s="94"/>
      <c r="VYE228" s="94"/>
      <c r="VYF228" s="94"/>
      <c r="VYG228" s="94"/>
      <c r="VYH228" s="94"/>
      <c r="VYI228" s="94"/>
      <c r="VYJ228" s="94"/>
      <c r="VYK228" s="94"/>
      <c r="VYL228" s="94"/>
      <c r="VYM228" s="94"/>
      <c r="VYN228" s="94"/>
      <c r="VYO228" s="94"/>
      <c r="VYP228" s="94"/>
      <c r="VYQ228" s="94"/>
      <c r="VYR228" s="94"/>
      <c r="VYS228" s="94"/>
      <c r="VYT228" s="94"/>
      <c r="VYU228" s="94"/>
      <c r="VYV228" s="94"/>
      <c r="VYW228" s="94"/>
      <c r="VYX228" s="94"/>
      <c r="VYY228" s="94"/>
      <c r="VYZ228" s="94"/>
      <c r="VZA228" s="94"/>
      <c r="VZB228" s="94"/>
      <c r="VZC228" s="94"/>
      <c r="VZD228" s="94"/>
      <c r="VZE228" s="94"/>
      <c r="VZF228" s="94"/>
      <c r="VZG228" s="94"/>
      <c r="VZH228" s="94"/>
      <c r="VZI228" s="94"/>
      <c r="VZJ228" s="94"/>
      <c r="VZK228" s="94"/>
      <c r="VZL228" s="94"/>
      <c r="VZM228" s="94"/>
      <c r="VZN228" s="94"/>
      <c r="VZO228" s="94"/>
      <c r="VZP228" s="94"/>
      <c r="VZQ228" s="94"/>
      <c r="VZR228" s="94"/>
      <c r="VZS228" s="94"/>
      <c r="VZT228" s="94"/>
      <c r="VZU228" s="94"/>
      <c r="VZV228" s="94"/>
      <c r="VZW228" s="94"/>
      <c r="VZX228" s="94"/>
      <c r="VZY228" s="94"/>
      <c r="VZZ228" s="94"/>
      <c r="WAA228" s="94"/>
      <c r="WAB228" s="94"/>
      <c r="WAC228" s="94"/>
      <c r="WAD228" s="94"/>
      <c r="WAE228" s="94"/>
      <c r="WAF228" s="94"/>
      <c r="WAG228" s="94"/>
      <c r="WAH228" s="94"/>
      <c r="WAI228" s="94"/>
      <c r="WAJ228" s="94"/>
      <c r="WAK228" s="94"/>
      <c r="WAL228" s="94"/>
      <c r="WAM228" s="94"/>
      <c r="WAN228" s="94"/>
      <c r="WAO228" s="94"/>
      <c r="WAP228" s="94"/>
      <c r="WAQ228" s="94"/>
      <c r="WAR228" s="94"/>
      <c r="WAS228" s="94"/>
      <c r="WAT228" s="94"/>
      <c r="WAU228" s="94"/>
      <c r="WAV228" s="94"/>
      <c r="WAW228" s="94"/>
      <c r="WAX228" s="94"/>
      <c r="WAY228" s="94"/>
      <c r="WAZ228" s="94"/>
      <c r="WBA228" s="94"/>
      <c r="WBB228" s="94"/>
      <c r="WBC228" s="94"/>
      <c r="WBD228" s="94"/>
      <c r="WBE228" s="94"/>
      <c r="WBF228" s="94"/>
      <c r="WBG228" s="94"/>
      <c r="WBH228" s="94"/>
      <c r="WBI228" s="94"/>
      <c r="WBJ228" s="94"/>
      <c r="WBK228" s="94"/>
      <c r="WBL228" s="94"/>
      <c r="WBM228" s="94"/>
      <c r="WBN228" s="94"/>
      <c r="WBO228" s="94"/>
      <c r="WBP228" s="94"/>
      <c r="WBQ228" s="94"/>
      <c r="WBR228" s="94"/>
      <c r="WBS228" s="94"/>
      <c r="WBT228" s="94"/>
      <c r="WBU228" s="94"/>
      <c r="WBV228" s="94"/>
      <c r="WBW228" s="94"/>
      <c r="WBX228" s="94"/>
      <c r="WBY228" s="94"/>
      <c r="WBZ228" s="94"/>
      <c r="WCA228" s="94"/>
      <c r="WCB228" s="94"/>
      <c r="WCC228" s="94"/>
      <c r="WCD228" s="94"/>
      <c r="WCE228" s="94"/>
      <c r="WCF228" s="94"/>
      <c r="WCG228" s="94"/>
      <c r="WCH228" s="94"/>
      <c r="WCI228" s="94"/>
      <c r="WCJ228" s="94"/>
      <c r="WCK228" s="94"/>
      <c r="WCL228" s="94"/>
      <c r="WCM228" s="94"/>
      <c r="WCN228" s="94"/>
      <c r="WCO228" s="94"/>
      <c r="WCP228" s="94"/>
      <c r="WCQ228" s="94"/>
      <c r="WCR228" s="94"/>
      <c r="WCS228" s="94"/>
      <c r="WCT228" s="94"/>
      <c r="WCU228" s="94"/>
      <c r="WCV228" s="94"/>
      <c r="WCW228" s="94"/>
      <c r="WCX228" s="94"/>
      <c r="WCY228" s="94"/>
      <c r="WCZ228" s="94"/>
      <c r="WDA228" s="94"/>
      <c r="WDB228" s="94"/>
      <c r="WDC228" s="94"/>
      <c r="WDD228" s="94"/>
      <c r="WDE228" s="94"/>
      <c r="WDF228" s="94"/>
      <c r="WDG228" s="94"/>
      <c r="WDH228" s="94"/>
      <c r="WDI228" s="94"/>
      <c r="WDJ228" s="94"/>
      <c r="WDK228" s="94"/>
      <c r="WDL228" s="94"/>
      <c r="WDM228" s="94"/>
      <c r="WDN228" s="94"/>
      <c r="WDO228" s="94"/>
      <c r="WDP228" s="94"/>
      <c r="WDQ228" s="94"/>
      <c r="WDR228" s="94"/>
      <c r="WDS228" s="94"/>
      <c r="WDT228" s="94"/>
      <c r="WDU228" s="94"/>
      <c r="WDV228" s="94"/>
      <c r="WDW228" s="94"/>
      <c r="WDX228" s="94"/>
      <c r="WDY228" s="94"/>
      <c r="WDZ228" s="94"/>
      <c r="WEA228" s="94"/>
      <c r="WEB228" s="94"/>
      <c r="WEC228" s="94"/>
      <c r="WED228" s="94"/>
      <c r="WEE228" s="94"/>
      <c r="WEF228" s="94"/>
      <c r="WEG228" s="94"/>
      <c r="WEH228" s="94"/>
      <c r="WEI228" s="94"/>
      <c r="WEJ228" s="94"/>
      <c r="WEK228" s="94"/>
      <c r="WEL228" s="94"/>
      <c r="WEM228" s="94"/>
      <c r="WEN228" s="94"/>
      <c r="WEO228" s="94"/>
      <c r="WEP228" s="94"/>
      <c r="WEQ228" s="94"/>
      <c r="WER228" s="94"/>
      <c r="WES228" s="94"/>
      <c r="WET228" s="94"/>
      <c r="WEU228" s="94"/>
      <c r="WEV228" s="94"/>
      <c r="WEW228" s="94"/>
      <c r="WEX228" s="94"/>
      <c r="WEY228" s="94"/>
      <c r="WEZ228" s="94"/>
      <c r="WFA228" s="94"/>
      <c r="WFB228" s="94"/>
      <c r="WFC228" s="94"/>
      <c r="WFD228" s="94"/>
      <c r="WFE228" s="94"/>
      <c r="WFF228" s="94"/>
      <c r="WFG228" s="94"/>
      <c r="WFH228" s="94"/>
      <c r="WFI228" s="94"/>
      <c r="WFJ228" s="94"/>
      <c r="WFK228" s="94"/>
      <c r="WFL228" s="94"/>
      <c r="WFM228" s="94"/>
      <c r="WFN228" s="94"/>
      <c r="WFO228" s="94"/>
      <c r="WFP228" s="94"/>
      <c r="WFQ228" s="94"/>
      <c r="WFR228" s="94"/>
      <c r="WFS228" s="94"/>
      <c r="WFT228" s="94"/>
      <c r="WFU228" s="94"/>
      <c r="WFV228" s="94"/>
      <c r="WFW228" s="94"/>
      <c r="WFX228" s="94"/>
      <c r="WFY228" s="94"/>
      <c r="WFZ228" s="94"/>
      <c r="WGA228" s="94"/>
      <c r="WGB228" s="94"/>
      <c r="WGC228" s="94"/>
      <c r="WGD228" s="94"/>
      <c r="WGE228" s="94"/>
      <c r="WGF228" s="94"/>
      <c r="WGG228" s="94"/>
      <c r="WGH228" s="94"/>
      <c r="WGI228" s="94"/>
      <c r="WGJ228" s="94"/>
      <c r="WGK228" s="94"/>
      <c r="WGL228" s="94"/>
      <c r="WGM228" s="94"/>
      <c r="WGN228" s="94"/>
      <c r="WGO228" s="94"/>
      <c r="WGP228" s="94"/>
      <c r="WGQ228" s="94"/>
      <c r="WGR228" s="94"/>
      <c r="WGS228" s="94"/>
      <c r="WGT228" s="94"/>
      <c r="WGU228" s="94"/>
      <c r="WGV228" s="94"/>
      <c r="WGW228" s="94"/>
      <c r="WGX228" s="94"/>
      <c r="WGY228" s="94"/>
      <c r="WGZ228" s="94"/>
      <c r="WHA228" s="94"/>
      <c r="WHB228" s="94"/>
      <c r="WHC228" s="94"/>
      <c r="WHD228" s="94"/>
      <c r="WHE228" s="94"/>
      <c r="WHF228" s="94"/>
      <c r="WHG228" s="94"/>
      <c r="WHH228" s="94"/>
      <c r="WHI228" s="94"/>
      <c r="WHJ228" s="94"/>
      <c r="WHK228" s="94"/>
      <c r="WHL228" s="94"/>
      <c r="WHM228" s="94"/>
      <c r="WHN228" s="94"/>
      <c r="WHO228" s="94"/>
      <c r="WHP228" s="94"/>
      <c r="WHQ228" s="94"/>
      <c r="WHR228" s="94"/>
      <c r="WHS228" s="94"/>
      <c r="WHT228" s="94"/>
      <c r="WHU228" s="94"/>
      <c r="WHV228" s="94"/>
      <c r="WHW228" s="94"/>
      <c r="WHX228" s="94"/>
      <c r="WHY228" s="94"/>
      <c r="WHZ228" s="94"/>
      <c r="WIA228" s="94"/>
      <c r="WIB228" s="94"/>
      <c r="WIC228" s="94"/>
      <c r="WID228" s="94"/>
      <c r="WIE228" s="94"/>
      <c r="WIF228" s="94"/>
      <c r="WIG228" s="94"/>
      <c r="WIH228" s="94"/>
      <c r="WII228" s="94"/>
      <c r="WIJ228" s="94"/>
      <c r="WIK228" s="94"/>
      <c r="WIL228" s="94"/>
      <c r="WIM228" s="94"/>
      <c r="WIN228" s="94"/>
      <c r="WIO228" s="94"/>
      <c r="WIP228" s="94"/>
      <c r="WIQ228" s="94"/>
      <c r="WIR228" s="94"/>
      <c r="WIS228" s="94"/>
      <c r="WIT228" s="94"/>
      <c r="WIU228" s="94"/>
      <c r="WIV228" s="94"/>
      <c r="WIW228" s="94"/>
      <c r="WIX228" s="94"/>
      <c r="WIY228" s="94"/>
      <c r="WIZ228" s="94"/>
      <c r="WJA228" s="94"/>
      <c r="WJB228" s="94"/>
      <c r="WJC228" s="94"/>
      <c r="WJD228" s="94"/>
      <c r="WJE228" s="94"/>
      <c r="WJF228" s="94"/>
      <c r="WJG228" s="94"/>
      <c r="WJH228" s="94"/>
      <c r="WJI228" s="94"/>
      <c r="WJJ228" s="94"/>
      <c r="WJK228" s="94"/>
      <c r="WJL228" s="94"/>
      <c r="WJM228" s="94"/>
      <c r="WJN228" s="94"/>
      <c r="WJO228" s="94"/>
      <c r="WJP228" s="94"/>
      <c r="WJQ228" s="94"/>
      <c r="WJR228" s="94"/>
      <c r="WJS228" s="94"/>
      <c r="WJT228" s="94"/>
      <c r="WJU228" s="94"/>
      <c r="WJV228" s="94"/>
      <c r="WJW228" s="94"/>
      <c r="WJX228" s="94"/>
      <c r="WJY228" s="94"/>
      <c r="WJZ228" s="94"/>
      <c r="WKA228" s="94"/>
      <c r="WKB228" s="94"/>
      <c r="WKC228" s="94"/>
      <c r="WKD228" s="94"/>
      <c r="WKE228" s="94"/>
      <c r="WKF228" s="94"/>
      <c r="WKG228" s="94"/>
      <c r="WKH228" s="94"/>
      <c r="WKI228" s="94"/>
      <c r="WKJ228" s="94"/>
      <c r="WKK228" s="94"/>
      <c r="WKL228" s="94"/>
      <c r="WKM228" s="94"/>
      <c r="WKN228" s="94"/>
      <c r="WKO228" s="94"/>
      <c r="WKP228" s="94"/>
      <c r="WKQ228" s="94"/>
      <c r="WKR228" s="94"/>
      <c r="WKS228" s="94"/>
      <c r="WKT228" s="94"/>
      <c r="WKU228" s="94"/>
      <c r="WKV228" s="94"/>
      <c r="WKW228" s="94"/>
      <c r="WKX228" s="94"/>
      <c r="WKY228" s="94"/>
      <c r="WKZ228" s="94"/>
      <c r="WLA228" s="94"/>
      <c r="WLB228" s="94"/>
      <c r="WLC228" s="94"/>
      <c r="WLD228" s="94"/>
      <c r="WLE228" s="94"/>
      <c r="WLF228" s="94"/>
      <c r="WLG228" s="94"/>
      <c r="WLH228" s="94"/>
      <c r="WLI228" s="94"/>
      <c r="WLJ228" s="94"/>
      <c r="WLK228" s="94"/>
      <c r="WLL228" s="94"/>
      <c r="WLM228" s="94"/>
      <c r="WLN228" s="94"/>
      <c r="WLO228" s="94"/>
      <c r="WLP228" s="94"/>
      <c r="WLQ228" s="94"/>
      <c r="WLR228" s="94"/>
      <c r="WLS228" s="94"/>
      <c r="WLT228" s="94"/>
      <c r="WLU228" s="94"/>
      <c r="WLV228" s="94"/>
      <c r="WLW228" s="94"/>
      <c r="WLX228" s="94"/>
      <c r="WLY228" s="94"/>
      <c r="WLZ228" s="94"/>
      <c r="WMA228" s="94"/>
      <c r="WMB228" s="94"/>
      <c r="WMC228" s="94"/>
      <c r="WMD228" s="94"/>
      <c r="WME228" s="94"/>
      <c r="WMF228" s="94"/>
      <c r="WMG228" s="94"/>
      <c r="WMH228" s="94"/>
      <c r="WMI228" s="94"/>
      <c r="WMJ228" s="94"/>
      <c r="WMK228" s="94"/>
      <c r="WML228" s="94"/>
      <c r="WMM228" s="94"/>
      <c r="WMN228" s="94"/>
      <c r="WMO228" s="94"/>
      <c r="WMP228" s="94"/>
      <c r="WMQ228" s="94"/>
      <c r="WMR228" s="94"/>
      <c r="WMS228" s="94"/>
      <c r="WMT228" s="94"/>
      <c r="WMU228" s="94"/>
      <c r="WMV228" s="94"/>
      <c r="WMW228" s="94"/>
      <c r="WMX228" s="94"/>
      <c r="WMY228" s="94"/>
      <c r="WMZ228" s="94"/>
      <c r="WNA228" s="94"/>
      <c r="WNB228" s="94"/>
      <c r="WNC228" s="94"/>
      <c r="WND228" s="94"/>
      <c r="WNE228" s="94"/>
      <c r="WNF228" s="94"/>
      <c r="WNG228" s="94"/>
      <c r="WNH228" s="94"/>
      <c r="WNI228" s="94"/>
      <c r="WNJ228" s="94"/>
      <c r="WNK228" s="94"/>
      <c r="WNL228" s="94"/>
      <c r="WNM228" s="94"/>
      <c r="WNN228" s="94"/>
      <c r="WNO228" s="94"/>
      <c r="WNP228" s="94"/>
      <c r="WNQ228" s="94"/>
      <c r="WNR228" s="94"/>
      <c r="WNS228" s="94"/>
      <c r="WNT228" s="94"/>
      <c r="WNU228" s="94"/>
      <c r="WNV228" s="94"/>
      <c r="WNW228" s="94"/>
      <c r="WNX228" s="94"/>
      <c r="WNY228" s="94"/>
      <c r="WNZ228" s="94"/>
      <c r="WOA228" s="94"/>
      <c r="WOB228" s="94"/>
      <c r="WOC228" s="94"/>
      <c r="WOD228" s="94"/>
      <c r="WOE228" s="94"/>
      <c r="WOF228" s="94"/>
      <c r="WOG228" s="94"/>
      <c r="WOH228" s="94"/>
      <c r="WOI228" s="94"/>
      <c r="WOJ228" s="94"/>
      <c r="WOK228" s="94"/>
      <c r="WOL228" s="94"/>
      <c r="WOM228" s="94"/>
      <c r="WON228" s="94"/>
      <c r="WOO228" s="94"/>
      <c r="WOP228" s="94"/>
      <c r="WOQ228" s="94"/>
      <c r="WOR228" s="94"/>
      <c r="WOS228" s="94"/>
      <c r="WOT228" s="94"/>
      <c r="WOU228" s="94"/>
      <c r="WOV228" s="94"/>
      <c r="WOW228" s="94"/>
      <c r="WOX228" s="94"/>
      <c r="WOY228" s="94"/>
      <c r="WOZ228" s="94"/>
      <c r="WPA228" s="94"/>
      <c r="WPB228" s="94"/>
      <c r="WPC228" s="94"/>
      <c r="WPD228" s="94"/>
      <c r="WPE228" s="94"/>
      <c r="WPF228" s="94"/>
      <c r="WPG228" s="94"/>
      <c r="WPH228" s="94"/>
      <c r="WPI228" s="94"/>
      <c r="WPJ228" s="94"/>
      <c r="WPK228" s="94"/>
      <c r="WPL228" s="94"/>
      <c r="WPM228" s="94"/>
      <c r="WPN228" s="94"/>
      <c r="WPO228" s="94"/>
      <c r="WPP228" s="94"/>
      <c r="WPQ228" s="94"/>
      <c r="WPR228" s="94"/>
      <c r="WPS228" s="94"/>
      <c r="WPT228" s="94"/>
      <c r="WPU228" s="94"/>
      <c r="WPV228" s="94"/>
      <c r="WPW228" s="94"/>
      <c r="WPX228" s="94"/>
      <c r="WPY228" s="94"/>
      <c r="WPZ228" s="94"/>
      <c r="WQA228" s="94"/>
      <c r="WQB228" s="94"/>
      <c r="WQC228" s="94"/>
      <c r="WQD228" s="94"/>
      <c r="WQE228" s="94"/>
      <c r="WQF228" s="94"/>
      <c r="WQG228" s="94"/>
      <c r="WQH228" s="94"/>
      <c r="WQI228" s="94"/>
      <c r="WQJ228" s="94"/>
      <c r="WQK228" s="94"/>
      <c r="WQL228" s="94"/>
      <c r="WQM228" s="94"/>
      <c r="WQN228" s="94"/>
      <c r="WQO228" s="94"/>
      <c r="WQP228" s="94"/>
      <c r="WQQ228" s="94"/>
      <c r="WQR228" s="94"/>
      <c r="WQS228" s="94"/>
      <c r="WQT228" s="94"/>
      <c r="WQU228" s="94"/>
      <c r="WQV228" s="94"/>
      <c r="WQW228" s="94"/>
      <c r="WQX228" s="94"/>
      <c r="WQY228" s="94"/>
      <c r="WQZ228" s="94"/>
      <c r="WRA228" s="94"/>
      <c r="WRB228" s="94"/>
      <c r="WRC228" s="94"/>
      <c r="WRD228" s="94"/>
      <c r="WRE228" s="94"/>
      <c r="WRF228" s="94"/>
      <c r="WRG228" s="94"/>
      <c r="WRH228" s="94"/>
      <c r="WRI228" s="94"/>
      <c r="WRJ228" s="94"/>
      <c r="WRK228" s="94"/>
      <c r="WRL228" s="94"/>
      <c r="WRM228" s="94"/>
      <c r="WRN228" s="94"/>
      <c r="WRO228" s="94"/>
      <c r="WRP228" s="94"/>
      <c r="WRQ228" s="94"/>
      <c r="WRR228" s="94"/>
      <c r="WRS228" s="94"/>
      <c r="WRT228" s="94"/>
      <c r="WRU228" s="94"/>
      <c r="WRV228" s="94"/>
      <c r="WRW228" s="94"/>
      <c r="WRX228" s="94"/>
      <c r="WRY228" s="94"/>
      <c r="WRZ228" s="94"/>
      <c r="WSA228" s="94"/>
      <c r="WSB228" s="94"/>
      <c r="WSC228" s="94"/>
      <c r="WSD228" s="94"/>
      <c r="WSE228" s="94"/>
      <c r="WSF228" s="94"/>
      <c r="WSG228" s="94"/>
      <c r="WSH228" s="94"/>
      <c r="WSI228" s="94"/>
      <c r="WSJ228" s="94"/>
      <c r="WSK228" s="94"/>
      <c r="WSL228" s="94"/>
      <c r="WSM228" s="94"/>
      <c r="WSN228" s="94"/>
      <c r="WSO228" s="94"/>
      <c r="WSP228" s="94"/>
      <c r="WSQ228" s="94"/>
      <c r="WSR228" s="94"/>
      <c r="WSS228" s="94"/>
      <c r="WST228" s="94"/>
      <c r="WSU228" s="94"/>
      <c r="WSV228" s="94"/>
      <c r="WSW228" s="94"/>
      <c r="WSX228" s="94"/>
      <c r="WSY228" s="94"/>
      <c r="WSZ228" s="94"/>
      <c r="WTA228" s="94"/>
      <c r="WTB228" s="94"/>
      <c r="WTC228" s="94"/>
      <c r="WTD228" s="94"/>
      <c r="WTE228" s="94"/>
      <c r="WTF228" s="94"/>
      <c r="WTG228" s="94"/>
      <c r="WTH228" s="94"/>
      <c r="WTI228" s="94"/>
      <c r="WTJ228" s="94"/>
      <c r="WTK228" s="94"/>
      <c r="WTL228" s="94"/>
      <c r="WTM228" s="94"/>
      <c r="WTN228" s="94"/>
      <c r="WTO228" s="94"/>
      <c r="WTP228" s="94"/>
      <c r="WTQ228" s="94"/>
      <c r="WTR228" s="94"/>
      <c r="WTS228" s="94"/>
      <c r="WTT228" s="94"/>
      <c r="WTU228" s="94"/>
      <c r="WTV228" s="94"/>
      <c r="WTW228" s="94"/>
      <c r="WTX228" s="94"/>
      <c r="WTY228" s="94"/>
      <c r="WTZ228" s="94"/>
      <c r="WUA228" s="94"/>
      <c r="WUB228" s="94"/>
      <c r="WUC228" s="94"/>
      <c r="WUD228" s="94"/>
      <c r="WUE228" s="94"/>
      <c r="WUF228" s="94"/>
      <c r="WUG228" s="94"/>
      <c r="WUH228" s="94"/>
      <c r="WUI228" s="94"/>
      <c r="WUJ228" s="94"/>
      <c r="WUK228" s="94"/>
      <c r="WUL228" s="94"/>
      <c r="WUM228" s="94"/>
      <c r="WUN228" s="94"/>
      <c r="WUO228" s="94"/>
      <c r="WUP228" s="94"/>
      <c r="WUQ228" s="94"/>
      <c r="WUR228" s="94"/>
      <c r="WUS228" s="94"/>
      <c r="WUT228" s="94"/>
      <c r="WUU228" s="94"/>
      <c r="WUV228" s="94"/>
      <c r="WUW228" s="94"/>
      <c r="WUX228" s="94"/>
      <c r="WUY228" s="94"/>
      <c r="WUZ228" s="94"/>
      <c r="WVA228" s="94"/>
      <c r="WVB228" s="94"/>
      <c r="WVC228" s="94"/>
      <c r="WVD228" s="94"/>
      <c r="WVE228" s="94"/>
      <c r="WVF228" s="94"/>
      <c r="WVG228" s="94"/>
      <c r="WVH228" s="94"/>
      <c r="WVI228" s="94"/>
      <c r="WVJ228" s="94"/>
      <c r="WVK228" s="94"/>
      <c r="WVL228" s="94"/>
      <c r="WVM228" s="94"/>
      <c r="WVN228" s="94"/>
      <c r="WVO228" s="94"/>
      <c r="WVP228" s="94"/>
      <c r="WVQ228" s="94"/>
      <c r="WVR228" s="94"/>
      <c r="WVS228" s="94"/>
      <c r="WVT228" s="94"/>
      <c r="WVU228" s="94"/>
      <c r="WVV228" s="94"/>
      <c r="WVW228" s="94"/>
      <c r="WVX228" s="94"/>
      <c r="WVY228" s="94"/>
      <c r="WVZ228" s="94"/>
      <c r="WWA228" s="94"/>
      <c r="WWB228" s="94"/>
      <c r="WWC228" s="94"/>
      <c r="WWD228" s="94"/>
      <c r="WWE228" s="94"/>
      <c r="WWF228" s="94"/>
      <c r="WWG228" s="94"/>
      <c r="WWH228" s="94"/>
      <c r="WWI228" s="94"/>
      <c r="WWJ228" s="94"/>
      <c r="WWK228" s="94"/>
      <c r="WWL228" s="94"/>
      <c r="WWM228" s="94"/>
      <c r="WWN228" s="94"/>
      <c r="WWO228" s="94"/>
      <c r="WWP228" s="94"/>
      <c r="WWQ228" s="94"/>
      <c r="WWR228" s="94"/>
      <c r="WWS228" s="94"/>
      <c r="WWT228" s="94"/>
      <c r="WWU228" s="94"/>
      <c r="WWV228" s="94"/>
      <c r="WWW228" s="94"/>
      <c r="WWX228" s="94"/>
      <c r="WWY228" s="94"/>
      <c r="WWZ228" s="94"/>
      <c r="WXA228" s="94"/>
      <c r="WXB228" s="94"/>
      <c r="WXC228" s="94"/>
      <c r="WXD228" s="94"/>
      <c r="WXE228" s="94"/>
      <c r="WXF228" s="94"/>
      <c r="WXG228" s="94"/>
      <c r="WXH228" s="94"/>
      <c r="WXI228" s="94"/>
      <c r="WXJ228" s="94"/>
      <c r="WXK228" s="94"/>
      <c r="WXL228" s="94"/>
      <c r="WXM228" s="94"/>
      <c r="WXN228" s="94"/>
      <c r="WXO228" s="94"/>
      <c r="WXP228" s="94"/>
      <c r="WXQ228" s="94"/>
      <c r="WXR228" s="94"/>
      <c r="WXS228" s="94"/>
      <c r="WXT228" s="94"/>
      <c r="WXU228" s="94"/>
      <c r="WXV228" s="94"/>
      <c r="WXW228" s="94"/>
      <c r="WXX228" s="94"/>
      <c r="WXY228" s="94"/>
      <c r="WXZ228" s="94"/>
      <c r="WYA228" s="94"/>
      <c r="WYB228" s="94"/>
      <c r="WYC228" s="94"/>
      <c r="WYD228" s="94"/>
      <c r="WYE228" s="94"/>
      <c r="WYF228" s="94"/>
      <c r="WYG228" s="94"/>
      <c r="WYH228" s="94"/>
      <c r="WYI228" s="94"/>
      <c r="WYJ228" s="94"/>
      <c r="WYK228" s="94"/>
      <c r="WYL228" s="94"/>
      <c r="WYM228" s="94"/>
      <c r="WYN228" s="94"/>
      <c r="WYO228" s="94"/>
      <c r="WYP228" s="94"/>
      <c r="WYQ228" s="94"/>
      <c r="WYR228" s="94"/>
      <c r="WYS228" s="94"/>
      <c r="WYT228" s="94"/>
      <c r="WYU228" s="94"/>
      <c r="WYV228" s="94"/>
      <c r="WYW228" s="94"/>
      <c r="WYX228" s="94"/>
      <c r="WYY228" s="94"/>
      <c r="WYZ228" s="94"/>
      <c r="WZA228" s="94"/>
      <c r="WZB228" s="94"/>
      <c r="WZC228" s="94"/>
      <c r="WZD228" s="94"/>
      <c r="WZE228" s="94"/>
      <c r="WZF228" s="94"/>
      <c r="WZG228" s="94"/>
      <c r="WZH228" s="94"/>
      <c r="WZI228" s="94"/>
      <c r="WZJ228" s="94"/>
      <c r="WZK228" s="94"/>
      <c r="WZL228" s="94"/>
      <c r="WZM228" s="94"/>
      <c r="WZN228" s="94"/>
      <c r="WZO228" s="94"/>
      <c r="WZP228" s="94"/>
      <c r="WZQ228" s="94"/>
      <c r="WZR228" s="94"/>
      <c r="WZS228" s="94"/>
      <c r="WZT228" s="94"/>
      <c r="WZU228" s="94"/>
      <c r="WZV228" s="94"/>
      <c r="WZW228" s="94"/>
      <c r="WZX228" s="94"/>
      <c r="WZY228" s="94"/>
      <c r="WZZ228" s="94"/>
      <c r="XAA228" s="94"/>
      <c r="XAB228" s="94"/>
      <c r="XAC228" s="94"/>
      <c r="XAD228" s="94"/>
      <c r="XAE228" s="94"/>
      <c r="XAF228" s="94"/>
      <c r="XAG228" s="94"/>
      <c r="XAH228" s="94"/>
      <c r="XAI228" s="94"/>
      <c r="XAJ228" s="94"/>
      <c r="XAK228" s="94"/>
      <c r="XAL228" s="94"/>
      <c r="XAM228" s="94"/>
      <c r="XAN228" s="94"/>
      <c r="XAO228" s="94"/>
      <c r="XAP228" s="94"/>
      <c r="XAQ228" s="94"/>
      <c r="XAR228" s="94"/>
      <c r="XAS228" s="94"/>
      <c r="XAT228" s="94"/>
      <c r="XAU228" s="94"/>
      <c r="XAV228" s="94"/>
      <c r="XAW228" s="94"/>
      <c r="XAX228" s="94"/>
      <c r="XAY228" s="94"/>
      <c r="XAZ228" s="94"/>
      <c r="XBA228" s="94"/>
      <c r="XBB228" s="94"/>
      <c r="XBC228" s="94"/>
      <c r="XBD228" s="94"/>
      <c r="XBE228" s="94"/>
      <c r="XBF228" s="94"/>
      <c r="XBG228" s="94"/>
      <c r="XBH228" s="94"/>
      <c r="XBI228" s="94"/>
      <c r="XBJ228" s="94"/>
      <c r="XBK228" s="94"/>
      <c r="XBL228" s="94"/>
      <c r="XBM228" s="94"/>
      <c r="XBN228" s="94"/>
      <c r="XBO228" s="94"/>
      <c r="XBP228" s="94"/>
      <c r="XBQ228" s="94"/>
      <c r="XBR228" s="94"/>
      <c r="XBS228" s="94"/>
      <c r="XBT228" s="94"/>
      <c r="XBU228" s="94"/>
      <c r="XBV228" s="94"/>
      <c r="XBW228" s="94"/>
      <c r="XBX228" s="94"/>
      <c r="XBY228" s="94"/>
      <c r="XBZ228" s="94"/>
      <c r="XCA228" s="94"/>
      <c r="XCB228" s="94"/>
      <c r="XCC228" s="94"/>
      <c r="XCD228" s="94"/>
      <c r="XCE228" s="94"/>
      <c r="XCF228" s="94"/>
      <c r="XCG228" s="94"/>
      <c r="XCH228" s="94"/>
      <c r="XCI228" s="94"/>
      <c r="XCJ228" s="94"/>
      <c r="XCK228" s="94"/>
      <c r="XCL228" s="94"/>
      <c r="XCM228" s="94"/>
      <c r="XCN228" s="94"/>
      <c r="XCO228" s="94"/>
      <c r="XCP228" s="94"/>
      <c r="XCQ228" s="94"/>
      <c r="XCR228" s="94"/>
      <c r="XCS228" s="94"/>
      <c r="XCT228" s="94"/>
      <c r="XCU228" s="94"/>
      <c r="XCV228" s="94"/>
      <c r="XCW228" s="94"/>
      <c r="XCX228" s="94"/>
      <c r="XCY228" s="94"/>
      <c r="XCZ228" s="94"/>
      <c r="XDA228" s="94"/>
      <c r="XDB228" s="94"/>
      <c r="XDC228" s="94"/>
      <c r="XDD228" s="94"/>
      <c r="XDE228" s="94"/>
      <c r="XDF228" s="94"/>
      <c r="XDG228" s="94"/>
      <c r="XDH228" s="94"/>
      <c r="XDI228" s="94"/>
      <c r="XDJ228" s="94"/>
      <c r="XDK228" s="94"/>
      <c r="XDL228" s="94"/>
      <c r="XDM228" s="94"/>
      <c r="XDN228" s="94"/>
      <c r="XDO228" s="94"/>
      <c r="XDP228" s="94"/>
      <c r="XDQ228" s="94"/>
      <c r="XDR228" s="94"/>
      <c r="XDS228" s="94"/>
      <c r="XDT228" s="94"/>
      <c r="XDU228" s="94"/>
      <c r="XDV228" s="94"/>
      <c r="XDW228" s="94"/>
      <c r="XDX228" s="94"/>
      <c r="XDY228" s="94"/>
      <c r="XDZ228" s="94"/>
      <c r="XEA228" s="94"/>
      <c r="XEB228" s="94"/>
      <c r="XEC228" s="94"/>
      <c r="XED228" s="94"/>
      <c r="XEE228" s="94"/>
      <c r="XEF228" s="94"/>
      <c r="XEG228" s="94"/>
      <c r="XEH228" s="94"/>
      <c r="XEI228" s="94"/>
      <c r="XEJ228" s="94"/>
      <c r="XEK228" s="94"/>
      <c r="XEL228" s="94"/>
      <c r="XEM228" s="94"/>
      <c r="XEN228" s="94"/>
      <c r="XEO228" s="94"/>
      <c r="XEP228" s="94"/>
      <c r="XEQ228" s="94"/>
      <c r="XER228" s="94"/>
      <c r="XES228" s="94"/>
      <c r="XET228" s="94"/>
      <c r="XEU228" s="94"/>
      <c r="XEV228" s="94"/>
      <c r="XEW228" s="94"/>
      <c r="XEX228" s="94"/>
      <c r="XEY228" s="94"/>
      <c r="XEZ228" s="94"/>
      <c r="XFA228" s="94"/>
      <c r="XFB228" s="94"/>
      <c r="XFC228" s="94"/>
    </row>
    <row r="229" spans="1:16383" s="75" customFormat="1">
      <c r="A229" s="58" t="s">
        <v>4781</v>
      </c>
      <c r="B229" s="58" t="s">
        <v>4782</v>
      </c>
      <c r="C229" s="58" t="s">
        <v>4783</v>
      </c>
      <c r="D229" s="68">
        <v>43861</v>
      </c>
      <c r="E229" s="9">
        <v>0.25</v>
      </c>
      <c r="F229" s="69" t="b">
        <v>1</v>
      </c>
      <c r="G229" s="58" t="s">
        <v>201</v>
      </c>
      <c r="H229" s="58" t="s">
        <v>68</v>
      </c>
      <c r="I229" s="58" t="s">
        <v>192</v>
      </c>
      <c r="J229" s="58" t="s">
        <v>155</v>
      </c>
      <c r="K229" s="68">
        <v>44255</v>
      </c>
      <c r="L229" s="70">
        <v>243.94553149999999</v>
      </c>
      <c r="M229" s="58" t="s">
        <v>176</v>
      </c>
      <c r="N229" s="69"/>
      <c r="O229" s="69" t="b">
        <v>1</v>
      </c>
      <c r="P229" s="69" t="b">
        <v>1</v>
      </c>
      <c r="Q229" s="69" t="b">
        <v>1</v>
      </c>
      <c r="R229" s="69" t="b">
        <v>1</v>
      </c>
      <c r="S229" s="69" t="b">
        <v>1</v>
      </c>
      <c r="T229" s="69" t="b">
        <v>1</v>
      </c>
      <c r="U229" s="58" t="s">
        <v>4782</v>
      </c>
      <c r="V229" s="58" t="s">
        <v>4781</v>
      </c>
      <c r="W229" s="58" t="s">
        <v>4782</v>
      </c>
      <c r="X229" s="58" t="s">
        <v>4781</v>
      </c>
      <c r="Y229" s="58" t="s">
        <v>2006</v>
      </c>
      <c r="Z229" s="58" t="s">
        <v>4781</v>
      </c>
      <c r="AA229" s="58" t="s">
        <v>4782</v>
      </c>
      <c r="AB229" s="58" t="s">
        <v>3305</v>
      </c>
      <c r="AC229" s="58" t="s">
        <v>4099</v>
      </c>
      <c r="AD229" s="68">
        <v>44253</v>
      </c>
      <c r="AE229" s="70">
        <v>5942794</v>
      </c>
      <c r="AF229" s="58" t="str">
        <f t="shared" si="34"/>
        <v>Jour</v>
      </c>
      <c r="AG229" s="58" t="str">
        <f t="shared" si="33"/>
        <v>IE00BX7RRJ27</v>
      </c>
      <c r="AH229" s="58" t="str">
        <f t="shared" si="33"/>
        <v>29134652</v>
      </c>
    </row>
    <row r="230" spans="1:16383" s="75" customFormat="1">
      <c r="A230" s="58" t="s">
        <v>1311</v>
      </c>
      <c r="B230" s="58" t="s">
        <v>1312</v>
      </c>
      <c r="C230" s="58" t="s">
        <v>5185</v>
      </c>
      <c r="D230" s="68">
        <v>43830</v>
      </c>
      <c r="E230" s="9">
        <v>0.19</v>
      </c>
      <c r="F230" s="69" t="b">
        <v>1</v>
      </c>
      <c r="G230" s="58" t="s">
        <v>201</v>
      </c>
      <c r="H230" s="58" t="s">
        <v>62</v>
      </c>
      <c r="I230" s="58" t="s">
        <v>192</v>
      </c>
      <c r="J230" s="58" t="s">
        <v>2429</v>
      </c>
      <c r="K230" s="68">
        <v>44255</v>
      </c>
      <c r="L230" s="70">
        <v>71.284294200000005</v>
      </c>
      <c r="M230" s="58" t="s">
        <v>166</v>
      </c>
      <c r="N230" s="69"/>
      <c r="O230" s="69"/>
      <c r="P230" s="69" t="b">
        <v>1</v>
      </c>
      <c r="Q230" s="69"/>
      <c r="R230" s="69" t="b">
        <v>1</v>
      </c>
      <c r="S230" s="69" t="b">
        <v>1</v>
      </c>
      <c r="T230" s="69" t="b">
        <v>1</v>
      </c>
      <c r="U230" s="58" t="s">
        <v>1312</v>
      </c>
      <c r="V230" s="58" t="s">
        <v>1311</v>
      </c>
      <c r="W230" s="58" t="s">
        <v>1312</v>
      </c>
      <c r="X230" s="58" t="s">
        <v>1311</v>
      </c>
      <c r="Y230" s="58" t="s">
        <v>2006</v>
      </c>
      <c r="Z230" s="58" t="s">
        <v>1311</v>
      </c>
      <c r="AA230" s="58" t="s">
        <v>1312</v>
      </c>
      <c r="AB230" s="58" t="s">
        <v>3305</v>
      </c>
      <c r="AC230" s="58" t="s">
        <v>4100</v>
      </c>
      <c r="AD230" s="68">
        <v>44253</v>
      </c>
      <c r="AE230" s="70">
        <v>794171</v>
      </c>
      <c r="AF230" s="58" t="str">
        <f t="shared" ref="AF230" si="35">CHOOSE(IF(ISERROR(FIND("Quotidien",AB230,1)),IF(ISERROR(FIND("Hebdo",AB230,1)),1,FIND("Hebdo",AB230,1)),FIND("Quotidien",AB230,1)),"&gt;=Mois",,,,,,,,,,,,,,"Semaine",,,,,,,,,"Jour")</f>
        <v>Jour</v>
      </c>
      <c r="AG230" s="58" t="str">
        <f t="shared" ref="AG230" si="36">A230</f>
        <v>IE00B598DX38</v>
      </c>
      <c r="AH230" s="58" t="str">
        <f t="shared" ref="AH230" si="37">B230</f>
        <v>11926022</v>
      </c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  <c r="ZM230" s="58"/>
      <c r="ZN230" s="58"/>
      <c r="ZO230" s="58"/>
      <c r="ZP230" s="58"/>
      <c r="ZQ230" s="58"/>
      <c r="ZR230" s="58"/>
      <c r="ZS230" s="58"/>
      <c r="ZT230" s="58"/>
      <c r="ZU230" s="58"/>
      <c r="ZV230" s="58"/>
      <c r="ZW230" s="58"/>
      <c r="ZX230" s="58"/>
      <c r="ZY230" s="58"/>
      <c r="ZZ230" s="58"/>
      <c r="AAA230" s="58"/>
      <c r="AAB230" s="58"/>
      <c r="AAC230" s="58"/>
      <c r="AAD230" s="58"/>
      <c r="AAE230" s="58"/>
      <c r="AAF230" s="58"/>
      <c r="AAG230" s="58"/>
      <c r="AAH230" s="58"/>
      <c r="AAI230" s="58"/>
      <c r="AAJ230" s="58"/>
      <c r="AAK230" s="58"/>
      <c r="AAL230" s="58"/>
      <c r="AAM230" s="58"/>
      <c r="AAN230" s="58"/>
      <c r="AAO230" s="58"/>
      <c r="AAP230" s="58"/>
      <c r="AAQ230" s="58"/>
      <c r="AAR230" s="58"/>
      <c r="AAS230" s="58"/>
      <c r="AAT230" s="58"/>
      <c r="AAU230" s="58"/>
      <c r="AAV230" s="58"/>
      <c r="AAW230" s="58"/>
      <c r="AAX230" s="58"/>
      <c r="AAY230" s="58"/>
      <c r="AAZ230" s="58"/>
      <c r="ABA230" s="58"/>
      <c r="ABB230" s="58"/>
      <c r="ABC230" s="58"/>
      <c r="ABD230" s="58"/>
      <c r="ABE230" s="58"/>
      <c r="ABF230" s="58"/>
      <c r="ABG230" s="58"/>
      <c r="ABH230" s="58"/>
      <c r="ABI230" s="58"/>
      <c r="ABJ230" s="58"/>
      <c r="ABK230" s="58"/>
      <c r="ABL230" s="58"/>
      <c r="ABM230" s="58"/>
      <c r="ABN230" s="58"/>
      <c r="ABO230" s="58"/>
      <c r="ABP230" s="58"/>
      <c r="ABQ230" s="58"/>
      <c r="ABR230" s="58"/>
      <c r="ABS230" s="58"/>
      <c r="ABT230" s="58"/>
      <c r="ABU230" s="58"/>
      <c r="ABV230" s="58"/>
      <c r="ABW230" s="58"/>
      <c r="ABX230" s="58"/>
      <c r="ABY230" s="58"/>
      <c r="ABZ230" s="58"/>
      <c r="ACA230" s="58"/>
      <c r="ACB230" s="58"/>
      <c r="ACC230" s="58"/>
      <c r="ACD230" s="58"/>
      <c r="ACE230" s="58"/>
      <c r="ACF230" s="58"/>
      <c r="ACG230" s="58"/>
      <c r="ACH230" s="58"/>
      <c r="ACI230" s="58"/>
      <c r="ACJ230" s="58"/>
      <c r="ACK230" s="58"/>
      <c r="ACL230" s="58"/>
      <c r="ACM230" s="58"/>
      <c r="ACN230" s="58"/>
      <c r="ACO230" s="58"/>
      <c r="ACP230" s="58"/>
      <c r="ACQ230" s="58"/>
      <c r="ACR230" s="58"/>
      <c r="ACS230" s="58"/>
      <c r="ACT230" s="58"/>
      <c r="ACU230" s="58"/>
      <c r="ACV230" s="58"/>
      <c r="ACW230" s="58"/>
      <c r="ACX230" s="58"/>
      <c r="ACY230" s="58"/>
      <c r="ACZ230" s="58"/>
      <c r="ADA230" s="58"/>
      <c r="ADB230" s="58"/>
      <c r="ADC230" s="58"/>
      <c r="ADD230" s="58"/>
      <c r="ADE230" s="58"/>
      <c r="ADF230" s="58"/>
      <c r="ADG230" s="58"/>
      <c r="ADH230" s="58"/>
      <c r="ADI230" s="58"/>
      <c r="ADJ230" s="58"/>
      <c r="ADK230" s="58"/>
      <c r="ADL230" s="58"/>
      <c r="ADM230" s="58"/>
      <c r="ADN230" s="58"/>
      <c r="ADO230" s="58"/>
      <c r="ADP230" s="58"/>
      <c r="ADQ230" s="58"/>
      <c r="ADR230" s="58"/>
      <c r="ADS230" s="58"/>
      <c r="ADT230" s="58"/>
      <c r="ADU230" s="58"/>
      <c r="ADV230" s="58"/>
      <c r="ADW230" s="58"/>
      <c r="ADX230" s="58"/>
      <c r="ADY230" s="58"/>
      <c r="ADZ230" s="58"/>
      <c r="AEA230" s="58"/>
      <c r="AEB230" s="58"/>
      <c r="AEC230" s="58"/>
      <c r="AED230" s="58"/>
      <c r="AEE230" s="58"/>
      <c r="AEF230" s="58"/>
      <c r="AEG230" s="58"/>
      <c r="AEH230" s="58"/>
      <c r="AEI230" s="58"/>
      <c r="AEJ230" s="58"/>
      <c r="AEK230" s="58"/>
      <c r="AEL230" s="58"/>
      <c r="AEM230" s="58"/>
      <c r="AEN230" s="58"/>
      <c r="AEO230" s="58"/>
      <c r="AEP230" s="58"/>
      <c r="AEQ230" s="58"/>
      <c r="AER230" s="58"/>
      <c r="AES230" s="58"/>
      <c r="AET230" s="58"/>
      <c r="AEU230" s="58"/>
      <c r="AEV230" s="58"/>
      <c r="AEW230" s="58"/>
      <c r="AEX230" s="58"/>
      <c r="AEY230" s="58"/>
      <c r="AEZ230" s="58"/>
      <c r="AFA230" s="58"/>
      <c r="AFB230" s="58"/>
      <c r="AFC230" s="58"/>
      <c r="AFD230" s="58"/>
      <c r="AFE230" s="58"/>
      <c r="AFF230" s="58"/>
      <c r="AFG230" s="58"/>
      <c r="AFH230" s="58"/>
      <c r="AFI230" s="58"/>
      <c r="AFJ230" s="58"/>
      <c r="AFK230" s="58"/>
      <c r="AFL230" s="58"/>
      <c r="AFM230" s="58"/>
      <c r="AFN230" s="58"/>
      <c r="AFO230" s="58"/>
      <c r="AFP230" s="58"/>
      <c r="AFQ230" s="58"/>
      <c r="AFR230" s="58"/>
      <c r="AFS230" s="58"/>
      <c r="AFT230" s="58"/>
      <c r="AFU230" s="58"/>
      <c r="AFV230" s="58"/>
      <c r="AFW230" s="58"/>
      <c r="AFX230" s="58"/>
      <c r="AFY230" s="58"/>
      <c r="AFZ230" s="58"/>
      <c r="AGA230" s="58"/>
      <c r="AGB230" s="58"/>
      <c r="AGC230" s="58"/>
      <c r="AGD230" s="58"/>
      <c r="AGE230" s="58"/>
      <c r="AGF230" s="58"/>
      <c r="AGG230" s="58"/>
      <c r="AGH230" s="58"/>
      <c r="AGI230" s="58"/>
      <c r="AGJ230" s="58"/>
      <c r="AGK230" s="58"/>
      <c r="AGL230" s="58"/>
      <c r="AGM230" s="58"/>
      <c r="AGN230" s="58"/>
      <c r="AGO230" s="58"/>
      <c r="AGP230" s="58"/>
      <c r="AGQ230" s="58"/>
      <c r="AGR230" s="58"/>
      <c r="AGS230" s="58"/>
      <c r="AGT230" s="58"/>
      <c r="AGU230" s="58"/>
      <c r="AGV230" s="58"/>
      <c r="AGW230" s="58"/>
      <c r="AGX230" s="58"/>
      <c r="AGY230" s="58"/>
      <c r="AGZ230" s="58"/>
      <c r="AHA230" s="58"/>
      <c r="AHB230" s="58"/>
      <c r="AHC230" s="58"/>
      <c r="AHD230" s="58"/>
      <c r="AHE230" s="58"/>
      <c r="AHF230" s="58"/>
      <c r="AHG230" s="58"/>
      <c r="AHH230" s="58"/>
      <c r="AHI230" s="58"/>
      <c r="AHJ230" s="58"/>
      <c r="AHK230" s="58"/>
      <c r="AHL230" s="58"/>
      <c r="AHM230" s="58"/>
      <c r="AHN230" s="58"/>
      <c r="AHO230" s="58"/>
      <c r="AHP230" s="58"/>
      <c r="AHQ230" s="58"/>
      <c r="AHR230" s="58"/>
      <c r="AHS230" s="58"/>
      <c r="AHT230" s="58"/>
      <c r="AHU230" s="58"/>
      <c r="AHV230" s="58"/>
      <c r="AHW230" s="58"/>
      <c r="AHX230" s="58"/>
      <c r="AHY230" s="58"/>
      <c r="AHZ230" s="58"/>
      <c r="AIA230" s="58"/>
      <c r="AIB230" s="58"/>
      <c r="AIC230" s="58"/>
      <c r="AID230" s="58"/>
      <c r="AIE230" s="58"/>
      <c r="AIF230" s="58"/>
      <c r="AIG230" s="58"/>
      <c r="AIH230" s="58"/>
      <c r="AII230" s="58"/>
      <c r="AIJ230" s="58"/>
      <c r="AIK230" s="58"/>
      <c r="AIL230" s="58"/>
      <c r="AIM230" s="58"/>
      <c r="AIN230" s="58"/>
      <c r="AIO230" s="58"/>
      <c r="AIP230" s="58"/>
      <c r="AIQ230" s="58"/>
      <c r="AIR230" s="58"/>
      <c r="AIS230" s="58"/>
      <c r="AIT230" s="58"/>
      <c r="AIU230" s="58"/>
      <c r="AIV230" s="58"/>
      <c r="AIW230" s="58"/>
      <c r="AIX230" s="58"/>
      <c r="AIY230" s="58"/>
      <c r="AIZ230" s="58"/>
      <c r="AJA230" s="58"/>
      <c r="AJB230" s="58"/>
      <c r="AJC230" s="58"/>
      <c r="AJD230" s="58"/>
      <c r="AJE230" s="58"/>
      <c r="AJF230" s="58"/>
      <c r="AJG230" s="58"/>
      <c r="AJH230" s="58"/>
      <c r="AJI230" s="58"/>
      <c r="AJJ230" s="58"/>
      <c r="AJK230" s="58"/>
      <c r="AJL230" s="58"/>
      <c r="AJM230" s="58"/>
      <c r="AJN230" s="58"/>
      <c r="AJO230" s="58"/>
      <c r="AJP230" s="58"/>
      <c r="AJQ230" s="58"/>
      <c r="AJR230" s="58"/>
      <c r="AJS230" s="58"/>
      <c r="AJT230" s="58"/>
      <c r="AJU230" s="58"/>
      <c r="AJV230" s="58"/>
      <c r="AJW230" s="58"/>
      <c r="AJX230" s="58"/>
      <c r="AJY230" s="58"/>
      <c r="AJZ230" s="58"/>
      <c r="AKA230" s="58"/>
      <c r="AKB230" s="58"/>
      <c r="AKC230" s="58"/>
      <c r="AKD230" s="58"/>
      <c r="AKE230" s="58"/>
      <c r="AKF230" s="58"/>
      <c r="AKG230" s="58"/>
      <c r="AKH230" s="58"/>
      <c r="AKI230" s="58"/>
      <c r="AKJ230" s="58"/>
      <c r="AKK230" s="58"/>
      <c r="AKL230" s="58"/>
      <c r="AKM230" s="58"/>
      <c r="AKN230" s="58"/>
      <c r="AKO230" s="58"/>
      <c r="AKP230" s="58"/>
      <c r="AKQ230" s="58"/>
      <c r="AKR230" s="58"/>
      <c r="AKS230" s="58"/>
      <c r="AKT230" s="58"/>
      <c r="AKU230" s="58"/>
      <c r="AKV230" s="58"/>
      <c r="AKW230" s="58"/>
      <c r="AKX230" s="58"/>
      <c r="AKY230" s="58"/>
      <c r="AKZ230" s="58"/>
      <c r="ALA230" s="58"/>
      <c r="ALB230" s="58"/>
      <c r="ALC230" s="58"/>
      <c r="ALD230" s="58"/>
      <c r="ALE230" s="58"/>
      <c r="ALF230" s="58"/>
      <c r="ALG230" s="58"/>
      <c r="ALH230" s="58"/>
      <c r="ALI230" s="58"/>
      <c r="ALJ230" s="58"/>
      <c r="ALK230" s="58"/>
      <c r="ALL230" s="58"/>
      <c r="ALM230" s="58"/>
      <c r="ALN230" s="58"/>
      <c r="ALO230" s="58"/>
      <c r="ALP230" s="58"/>
      <c r="ALQ230" s="58"/>
      <c r="ALR230" s="58"/>
      <c r="ALS230" s="58"/>
      <c r="ALT230" s="58"/>
      <c r="ALU230" s="58"/>
      <c r="ALV230" s="58"/>
      <c r="ALW230" s="58"/>
      <c r="ALX230" s="58"/>
      <c r="ALY230" s="58"/>
      <c r="ALZ230" s="58"/>
      <c r="AMA230" s="58"/>
      <c r="AMB230" s="58"/>
      <c r="AMC230" s="58"/>
      <c r="AMD230" s="58"/>
      <c r="AME230" s="58"/>
      <c r="AMF230" s="58"/>
      <c r="AMG230" s="58"/>
      <c r="AMH230" s="58"/>
      <c r="AMI230" s="58"/>
      <c r="AMJ230" s="58"/>
      <c r="AMK230" s="58"/>
      <c r="AML230" s="58"/>
      <c r="AMM230" s="58"/>
      <c r="AMN230" s="58"/>
      <c r="AMO230" s="58"/>
      <c r="AMP230" s="58"/>
      <c r="AMQ230" s="58"/>
      <c r="AMR230" s="58"/>
      <c r="AMS230" s="58"/>
      <c r="AMT230" s="58"/>
      <c r="AMU230" s="58"/>
      <c r="AMV230" s="58"/>
      <c r="AMW230" s="58"/>
      <c r="AMX230" s="58"/>
      <c r="AMY230" s="58"/>
      <c r="AMZ230" s="58"/>
      <c r="ANA230" s="58"/>
      <c r="ANB230" s="58"/>
      <c r="ANC230" s="58"/>
      <c r="AND230" s="58"/>
      <c r="ANE230" s="58"/>
      <c r="ANF230" s="58"/>
      <c r="ANG230" s="58"/>
      <c r="ANH230" s="58"/>
      <c r="ANI230" s="58"/>
      <c r="ANJ230" s="58"/>
      <c r="ANK230" s="58"/>
      <c r="ANL230" s="58"/>
      <c r="ANM230" s="58"/>
      <c r="ANN230" s="58"/>
      <c r="ANO230" s="58"/>
      <c r="ANP230" s="58"/>
      <c r="ANQ230" s="58"/>
      <c r="ANR230" s="58"/>
      <c r="ANS230" s="58"/>
      <c r="ANT230" s="58"/>
      <c r="ANU230" s="58"/>
      <c r="ANV230" s="58"/>
      <c r="ANW230" s="58"/>
      <c r="ANX230" s="58"/>
      <c r="ANY230" s="58"/>
      <c r="ANZ230" s="58"/>
      <c r="AOA230" s="58"/>
      <c r="AOB230" s="58"/>
      <c r="AOC230" s="58"/>
      <c r="AOD230" s="58"/>
      <c r="AOE230" s="58"/>
      <c r="AOF230" s="58"/>
      <c r="AOG230" s="58"/>
      <c r="AOH230" s="58"/>
      <c r="AOI230" s="58"/>
      <c r="AOJ230" s="58"/>
      <c r="AOK230" s="58"/>
      <c r="AOL230" s="58"/>
      <c r="AOM230" s="58"/>
      <c r="AON230" s="58"/>
      <c r="AOO230" s="58"/>
      <c r="AOP230" s="58"/>
      <c r="AOQ230" s="58"/>
      <c r="AOR230" s="58"/>
      <c r="AOS230" s="58"/>
      <c r="AOT230" s="58"/>
      <c r="AOU230" s="58"/>
      <c r="AOV230" s="58"/>
      <c r="AOW230" s="58"/>
      <c r="AOX230" s="58"/>
      <c r="AOY230" s="58"/>
      <c r="AOZ230" s="58"/>
      <c r="APA230" s="58"/>
      <c r="APB230" s="58"/>
      <c r="APC230" s="58"/>
      <c r="APD230" s="58"/>
      <c r="APE230" s="58"/>
      <c r="APF230" s="58"/>
      <c r="APG230" s="58"/>
      <c r="APH230" s="58"/>
      <c r="API230" s="58"/>
      <c r="APJ230" s="58"/>
      <c r="APK230" s="58"/>
      <c r="APL230" s="58"/>
      <c r="APM230" s="58"/>
      <c r="APN230" s="58"/>
      <c r="APO230" s="58"/>
      <c r="APP230" s="58"/>
      <c r="APQ230" s="58"/>
      <c r="APR230" s="58"/>
      <c r="APS230" s="58"/>
      <c r="APT230" s="58"/>
      <c r="APU230" s="58"/>
      <c r="APV230" s="58"/>
      <c r="APW230" s="58"/>
      <c r="APX230" s="58"/>
      <c r="APY230" s="58"/>
      <c r="APZ230" s="58"/>
      <c r="AQA230" s="58"/>
      <c r="AQB230" s="58"/>
      <c r="AQC230" s="58"/>
      <c r="AQD230" s="58"/>
      <c r="AQE230" s="58"/>
      <c r="AQF230" s="58"/>
      <c r="AQG230" s="58"/>
      <c r="AQH230" s="58"/>
      <c r="AQI230" s="58"/>
      <c r="AQJ230" s="58"/>
      <c r="AQK230" s="58"/>
      <c r="AQL230" s="58"/>
      <c r="AQM230" s="58"/>
      <c r="AQN230" s="58"/>
      <c r="AQO230" s="58"/>
      <c r="AQP230" s="58"/>
      <c r="AQQ230" s="58"/>
      <c r="AQR230" s="58"/>
      <c r="AQS230" s="58"/>
      <c r="AQT230" s="58"/>
      <c r="AQU230" s="58"/>
      <c r="AQV230" s="58"/>
      <c r="AQW230" s="58"/>
      <c r="AQX230" s="58"/>
      <c r="AQY230" s="58"/>
      <c r="AQZ230" s="58"/>
      <c r="ARA230" s="58"/>
      <c r="ARB230" s="58"/>
      <c r="ARC230" s="58"/>
      <c r="ARD230" s="58"/>
      <c r="ARE230" s="58"/>
      <c r="ARF230" s="58"/>
      <c r="ARG230" s="58"/>
      <c r="ARH230" s="58"/>
      <c r="ARI230" s="58"/>
      <c r="ARJ230" s="58"/>
      <c r="ARK230" s="58"/>
      <c r="ARL230" s="58"/>
      <c r="ARM230" s="58"/>
      <c r="ARN230" s="58"/>
      <c r="ARO230" s="58"/>
      <c r="ARP230" s="58"/>
      <c r="ARQ230" s="58"/>
      <c r="ARR230" s="58"/>
      <c r="ARS230" s="58"/>
      <c r="ART230" s="58"/>
      <c r="ARU230" s="58"/>
      <c r="ARV230" s="58"/>
      <c r="ARW230" s="58"/>
      <c r="ARX230" s="58"/>
      <c r="ARY230" s="58"/>
      <c r="ARZ230" s="58"/>
      <c r="ASA230" s="58"/>
      <c r="ASB230" s="58"/>
      <c r="ASC230" s="58"/>
      <c r="ASD230" s="58"/>
      <c r="ASE230" s="58"/>
      <c r="ASF230" s="58"/>
      <c r="ASG230" s="58"/>
      <c r="ASH230" s="58"/>
      <c r="ASI230" s="58"/>
      <c r="ASJ230" s="58"/>
      <c r="ASK230" s="58"/>
      <c r="ASL230" s="58"/>
      <c r="ASM230" s="58"/>
      <c r="ASN230" s="58"/>
      <c r="ASO230" s="58"/>
      <c r="ASP230" s="58"/>
      <c r="ASQ230" s="58"/>
      <c r="ASR230" s="58"/>
      <c r="ASS230" s="58"/>
      <c r="AST230" s="58"/>
      <c r="ASU230" s="58"/>
      <c r="ASV230" s="58"/>
      <c r="ASW230" s="58"/>
      <c r="ASX230" s="58"/>
      <c r="ASY230" s="58"/>
      <c r="ASZ230" s="58"/>
      <c r="ATA230" s="58"/>
      <c r="ATB230" s="58"/>
      <c r="ATC230" s="58"/>
      <c r="ATD230" s="58"/>
      <c r="ATE230" s="58"/>
      <c r="ATF230" s="58"/>
      <c r="ATG230" s="58"/>
      <c r="ATH230" s="58"/>
      <c r="ATI230" s="58"/>
      <c r="ATJ230" s="58"/>
      <c r="ATK230" s="58"/>
      <c r="ATL230" s="58"/>
      <c r="ATM230" s="58"/>
      <c r="ATN230" s="58"/>
      <c r="ATO230" s="58"/>
      <c r="ATP230" s="58"/>
      <c r="ATQ230" s="58"/>
      <c r="ATR230" s="58"/>
      <c r="ATS230" s="58"/>
      <c r="ATT230" s="58"/>
      <c r="ATU230" s="58"/>
      <c r="ATV230" s="58"/>
      <c r="ATW230" s="58"/>
      <c r="ATX230" s="58"/>
      <c r="ATY230" s="58"/>
      <c r="ATZ230" s="58"/>
      <c r="AUA230" s="58"/>
      <c r="AUB230" s="58"/>
      <c r="AUC230" s="58"/>
      <c r="AUD230" s="58"/>
      <c r="AUE230" s="58"/>
      <c r="AUF230" s="58"/>
      <c r="AUG230" s="58"/>
      <c r="AUH230" s="58"/>
      <c r="AUI230" s="58"/>
      <c r="AUJ230" s="58"/>
      <c r="AUK230" s="58"/>
      <c r="AUL230" s="58"/>
      <c r="AUM230" s="58"/>
      <c r="AUN230" s="58"/>
      <c r="AUO230" s="58"/>
      <c r="AUP230" s="58"/>
      <c r="AUQ230" s="58"/>
      <c r="AUR230" s="58"/>
      <c r="AUS230" s="58"/>
      <c r="AUT230" s="58"/>
      <c r="AUU230" s="58"/>
      <c r="AUV230" s="58"/>
      <c r="AUW230" s="58"/>
      <c r="AUX230" s="58"/>
      <c r="AUY230" s="58"/>
      <c r="AUZ230" s="58"/>
      <c r="AVA230" s="58"/>
      <c r="AVB230" s="58"/>
      <c r="AVC230" s="58"/>
      <c r="AVD230" s="58"/>
      <c r="AVE230" s="58"/>
      <c r="AVF230" s="58"/>
      <c r="AVG230" s="58"/>
      <c r="AVH230" s="58"/>
      <c r="AVI230" s="58"/>
      <c r="AVJ230" s="58"/>
      <c r="AVK230" s="58"/>
      <c r="AVL230" s="58"/>
      <c r="AVM230" s="58"/>
      <c r="AVN230" s="58"/>
      <c r="AVO230" s="58"/>
      <c r="AVP230" s="58"/>
      <c r="AVQ230" s="58"/>
      <c r="AVR230" s="58"/>
      <c r="AVS230" s="58"/>
      <c r="AVT230" s="58"/>
      <c r="AVU230" s="58"/>
      <c r="AVV230" s="58"/>
      <c r="AVW230" s="58"/>
      <c r="AVX230" s="58"/>
      <c r="AVY230" s="58"/>
      <c r="AVZ230" s="58"/>
      <c r="AWA230" s="58"/>
      <c r="AWB230" s="58"/>
      <c r="AWC230" s="58"/>
      <c r="AWD230" s="58"/>
      <c r="AWE230" s="58"/>
      <c r="AWF230" s="58"/>
      <c r="AWG230" s="58"/>
      <c r="AWH230" s="58"/>
      <c r="AWI230" s="58"/>
      <c r="AWJ230" s="58"/>
      <c r="AWK230" s="58"/>
      <c r="AWL230" s="58"/>
      <c r="AWM230" s="58"/>
      <c r="AWN230" s="58"/>
      <c r="AWO230" s="58"/>
      <c r="AWP230" s="58"/>
      <c r="AWQ230" s="58"/>
      <c r="AWR230" s="58"/>
      <c r="AWS230" s="58"/>
      <c r="AWT230" s="58"/>
      <c r="AWU230" s="58"/>
      <c r="AWV230" s="58"/>
      <c r="AWW230" s="58"/>
      <c r="AWX230" s="58"/>
      <c r="AWY230" s="58"/>
      <c r="AWZ230" s="58"/>
      <c r="AXA230" s="58"/>
      <c r="AXB230" s="58"/>
      <c r="AXC230" s="58"/>
      <c r="AXD230" s="58"/>
      <c r="AXE230" s="58"/>
      <c r="AXF230" s="58"/>
      <c r="AXG230" s="58"/>
      <c r="AXH230" s="58"/>
      <c r="AXI230" s="58"/>
      <c r="AXJ230" s="58"/>
      <c r="AXK230" s="58"/>
      <c r="AXL230" s="58"/>
      <c r="AXM230" s="58"/>
      <c r="AXN230" s="58"/>
      <c r="AXO230" s="58"/>
      <c r="AXP230" s="58"/>
      <c r="AXQ230" s="58"/>
      <c r="AXR230" s="58"/>
      <c r="AXS230" s="58"/>
      <c r="AXT230" s="58"/>
      <c r="AXU230" s="58"/>
      <c r="AXV230" s="58"/>
      <c r="AXW230" s="58"/>
      <c r="AXX230" s="58"/>
      <c r="AXY230" s="58"/>
      <c r="AXZ230" s="58"/>
      <c r="AYA230" s="58"/>
      <c r="AYB230" s="58"/>
      <c r="AYC230" s="58"/>
      <c r="AYD230" s="58"/>
      <c r="AYE230" s="58"/>
      <c r="AYF230" s="58"/>
      <c r="AYG230" s="58"/>
      <c r="AYH230" s="58"/>
      <c r="AYI230" s="58"/>
      <c r="AYJ230" s="58"/>
      <c r="AYK230" s="58"/>
      <c r="AYL230" s="58"/>
      <c r="AYM230" s="58"/>
      <c r="AYN230" s="58"/>
      <c r="AYO230" s="58"/>
      <c r="AYP230" s="58"/>
      <c r="AYQ230" s="58"/>
      <c r="AYR230" s="58"/>
      <c r="AYS230" s="58"/>
      <c r="AYT230" s="58"/>
      <c r="AYU230" s="58"/>
      <c r="AYV230" s="58"/>
      <c r="AYW230" s="58"/>
      <c r="AYX230" s="58"/>
      <c r="AYY230" s="58"/>
      <c r="AYZ230" s="58"/>
      <c r="AZA230" s="58"/>
      <c r="AZB230" s="58"/>
      <c r="AZC230" s="58"/>
      <c r="AZD230" s="58"/>
      <c r="AZE230" s="58"/>
      <c r="AZF230" s="58"/>
      <c r="AZG230" s="58"/>
      <c r="AZH230" s="58"/>
      <c r="AZI230" s="58"/>
      <c r="AZJ230" s="58"/>
      <c r="AZK230" s="58"/>
      <c r="AZL230" s="58"/>
      <c r="AZM230" s="58"/>
      <c r="AZN230" s="58"/>
      <c r="AZO230" s="58"/>
      <c r="AZP230" s="58"/>
      <c r="AZQ230" s="58"/>
      <c r="AZR230" s="58"/>
      <c r="AZS230" s="58"/>
      <c r="AZT230" s="58"/>
      <c r="AZU230" s="58"/>
      <c r="AZV230" s="58"/>
      <c r="AZW230" s="58"/>
      <c r="AZX230" s="58"/>
      <c r="AZY230" s="58"/>
      <c r="AZZ230" s="58"/>
      <c r="BAA230" s="58"/>
      <c r="BAB230" s="58"/>
      <c r="BAC230" s="58"/>
      <c r="BAD230" s="58"/>
      <c r="BAE230" s="58"/>
      <c r="BAF230" s="58"/>
      <c r="BAG230" s="58"/>
      <c r="BAH230" s="58"/>
      <c r="BAI230" s="58"/>
      <c r="BAJ230" s="58"/>
      <c r="BAK230" s="58"/>
      <c r="BAL230" s="58"/>
      <c r="BAM230" s="58"/>
      <c r="BAN230" s="58"/>
      <c r="BAO230" s="58"/>
      <c r="BAP230" s="58"/>
      <c r="BAQ230" s="58"/>
      <c r="BAR230" s="58"/>
      <c r="BAS230" s="58"/>
      <c r="BAT230" s="58"/>
      <c r="BAU230" s="58"/>
      <c r="BAV230" s="58"/>
      <c r="BAW230" s="58"/>
      <c r="BAX230" s="58"/>
      <c r="BAY230" s="58"/>
      <c r="BAZ230" s="58"/>
      <c r="BBA230" s="58"/>
      <c r="BBB230" s="58"/>
      <c r="BBC230" s="58"/>
      <c r="BBD230" s="58"/>
      <c r="BBE230" s="58"/>
      <c r="BBF230" s="58"/>
      <c r="BBG230" s="58"/>
      <c r="BBH230" s="58"/>
      <c r="BBI230" s="58"/>
      <c r="BBJ230" s="58"/>
      <c r="BBK230" s="58"/>
      <c r="BBL230" s="58"/>
      <c r="BBM230" s="58"/>
      <c r="BBN230" s="58"/>
      <c r="BBO230" s="58"/>
      <c r="BBP230" s="58"/>
      <c r="BBQ230" s="58"/>
      <c r="BBR230" s="58"/>
      <c r="BBS230" s="58"/>
      <c r="BBT230" s="58"/>
      <c r="BBU230" s="58"/>
      <c r="BBV230" s="58"/>
      <c r="BBW230" s="58"/>
      <c r="BBX230" s="58"/>
      <c r="BBY230" s="58"/>
      <c r="BBZ230" s="58"/>
      <c r="BCA230" s="58"/>
      <c r="BCB230" s="58"/>
      <c r="BCC230" s="58"/>
      <c r="BCD230" s="58"/>
      <c r="BCE230" s="58"/>
      <c r="BCF230" s="58"/>
      <c r="BCG230" s="58"/>
      <c r="BCH230" s="58"/>
      <c r="BCI230" s="58"/>
      <c r="BCJ230" s="58"/>
      <c r="BCK230" s="58"/>
      <c r="BCL230" s="58"/>
      <c r="BCM230" s="58"/>
      <c r="BCN230" s="58"/>
      <c r="BCO230" s="58"/>
      <c r="BCP230" s="58"/>
      <c r="BCQ230" s="58"/>
      <c r="BCR230" s="58"/>
      <c r="BCS230" s="58"/>
      <c r="BCT230" s="58"/>
      <c r="BCU230" s="58"/>
      <c r="BCV230" s="58"/>
      <c r="BCW230" s="58"/>
      <c r="BCX230" s="58"/>
      <c r="BCY230" s="58"/>
      <c r="BCZ230" s="58"/>
      <c r="BDA230" s="58"/>
      <c r="BDB230" s="58"/>
      <c r="BDC230" s="58"/>
      <c r="BDD230" s="58"/>
      <c r="BDE230" s="58"/>
      <c r="BDF230" s="58"/>
      <c r="BDG230" s="58"/>
      <c r="BDH230" s="58"/>
      <c r="BDI230" s="58"/>
      <c r="BDJ230" s="58"/>
      <c r="BDK230" s="58"/>
      <c r="BDL230" s="58"/>
      <c r="BDM230" s="58"/>
      <c r="BDN230" s="58"/>
      <c r="BDO230" s="58"/>
      <c r="BDP230" s="58"/>
      <c r="BDQ230" s="58"/>
      <c r="BDR230" s="58"/>
      <c r="BDS230" s="58"/>
      <c r="BDT230" s="58"/>
      <c r="BDU230" s="58"/>
      <c r="BDV230" s="58"/>
      <c r="BDW230" s="58"/>
      <c r="BDX230" s="58"/>
      <c r="BDY230" s="58"/>
      <c r="BDZ230" s="58"/>
      <c r="BEA230" s="58"/>
      <c r="BEB230" s="58"/>
      <c r="BEC230" s="58"/>
      <c r="BED230" s="58"/>
      <c r="BEE230" s="58"/>
      <c r="BEF230" s="58"/>
      <c r="BEG230" s="58"/>
      <c r="BEH230" s="58"/>
      <c r="BEI230" s="58"/>
      <c r="BEJ230" s="58"/>
      <c r="BEK230" s="58"/>
      <c r="BEL230" s="58"/>
      <c r="BEM230" s="58"/>
      <c r="BEN230" s="58"/>
      <c r="BEO230" s="58"/>
      <c r="BEP230" s="58"/>
      <c r="BEQ230" s="58"/>
      <c r="BER230" s="58"/>
      <c r="BES230" s="58"/>
      <c r="BET230" s="58"/>
      <c r="BEU230" s="58"/>
      <c r="BEV230" s="58"/>
      <c r="BEW230" s="58"/>
      <c r="BEX230" s="58"/>
      <c r="BEY230" s="58"/>
      <c r="BEZ230" s="58"/>
      <c r="BFA230" s="58"/>
      <c r="BFB230" s="58"/>
      <c r="BFC230" s="58"/>
      <c r="BFD230" s="58"/>
      <c r="BFE230" s="58"/>
      <c r="BFF230" s="58"/>
      <c r="BFG230" s="58"/>
      <c r="BFH230" s="58"/>
      <c r="BFI230" s="58"/>
      <c r="BFJ230" s="58"/>
      <c r="BFK230" s="58"/>
      <c r="BFL230" s="58"/>
      <c r="BFM230" s="58"/>
      <c r="BFN230" s="58"/>
      <c r="BFO230" s="58"/>
      <c r="BFP230" s="58"/>
      <c r="BFQ230" s="58"/>
      <c r="BFR230" s="58"/>
      <c r="BFS230" s="58"/>
      <c r="BFT230" s="58"/>
      <c r="BFU230" s="58"/>
      <c r="BFV230" s="58"/>
      <c r="BFW230" s="58"/>
      <c r="BFX230" s="58"/>
      <c r="BFY230" s="58"/>
      <c r="BFZ230" s="58"/>
      <c r="BGA230" s="58"/>
      <c r="BGB230" s="58"/>
      <c r="BGC230" s="58"/>
      <c r="BGD230" s="58"/>
      <c r="BGE230" s="58"/>
      <c r="BGF230" s="58"/>
      <c r="BGG230" s="58"/>
      <c r="BGH230" s="58"/>
      <c r="BGI230" s="58"/>
      <c r="BGJ230" s="58"/>
      <c r="BGK230" s="58"/>
      <c r="BGL230" s="58"/>
      <c r="BGM230" s="58"/>
      <c r="BGN230" s="58"/>
      <c r="BGO230" s="58"/>
      <c r="BGP230" s="58"/>
      <c r="BGQ230" s="58"/>
      <c r="BGR230" s="58"/>
      <c r="BGS230" s="58"/>
      <c r="BGT230" s="58"/>
      <c r="BGU230" s="58"/>
      <c r="BGV230" s="58"/>
      <c r="BGW230" s="58"/>
      <c r="BGX230" s="58"/>
      <c r="BGY230" s="58"/>
      <c r="BGZ230" s="58"/>
      <c r="BHA230" s="58"/>
      <c r="BHB230" s="58"/>
      <c r="BHC230" s="58"/>
      <c r="BHD230" s="58"/>
      <c r="BHE230" s="58"/>
      <c r="BHF230" s="58"/>
      <c r="BHG230" s="58"/>
      <c r="BHH230" s="58"/>
      <c r="BHI230" s="58"/>
      <c r="BHJ230" s="58"/>
      <c r="BHK230" s="58"/>
      <c r="BHL230" s="58"/>
      <c r="BHM230" s="58"/>
      <c r="BHN230" s="58"/>
      <c r="BHO230" s="58"/>
      <c r="BHP230" s="58"/>
      <c r="BHQ230" s="58"/>
      <c r="BHR230" s="58"/>
      <c r="BHS230" s="58"/>
      <c r="BHT230" s="58"/>
      <c r="BHU230" s="58"/>
      <c r="BHV230" s="58"/>
      <c r="BHW230" s="58"/>
      <c r="BHX230" s="58"/>
      <c r="BHY230" s="58"/>
      <c r="BHZ230" s="58"/>
      <c r="BIA230" s="58"/>
      <c r="BIB230" s="58"/>
      <c r="BIC230" s="58"/>
      <c r="BID230" s="58"/>
      <c r="BIE230" s="58"/>
      <c r="BIF230" s="58"/>
      <c r="BIG230" s="58"/>
      <c r="BIH230" s="58"/>
      <c r="BII230" s="58"/>
      <c r="BIJ230" s="58"/>
      <c r="BIK230" s="58"/>
      <c r="BIL230" s="58"/>
      <c r="BIM230" s="58"/>
      <c r="BIN230" s="58"/>
      <c r="BIO230" s="58"/>
      <c r="BIP230" s="58"/>
      <c r="BIQ230" s="58"/>
      <c r="BIR230" s="58"/>
      <c r="BIS230" s="58"/>
      <c r="BIT230" s="58"/>
      <c r="BIU230" s="58"/>
      <c r="BIV230" s="58"/>
      <c r="BIW230" s="58"/>
      <c r="BIX230" s="58"/>
      <c r="BIY230" s="58"/>
      <c r="BIZ230" s="58"/>
      <c r="BJA230" s="58"/>
      <c r="BJB230" s="58"/>
      <c r="BJC230" s="58"/>
      <c r="BJD230" s="58"/>
      <c r="BJE230" s="58"/>
      <c r="BJF230" s="58"/>
      <c r="BJG230" s="58"/>
      <c r="BJH230" s="58"/>
      <c r="BJI230" s="58"/>
      <c r="BJJ230" s="58"/>
      <c r="BJK230" s="58"/>
      <c r="BJL230" s="58"/>
      <c r="BJM230" s="58"/>
      <c r="BJN230" s="58"/>
      <c r="BJO230" s="58"/>
      <c r="BJP230" s="58"/>
      <c r="BJQ230" s="58"/>
      <c r="BJR230" s="58"/>
      <c r="BJS230" s="58"/>
      <c r="BJT230" s="58"/>
      <c r="BJU230" s="58"/>
      <c r="BJV230" s="58"/>
      <c r="BJW230" s="58"/>
      <c r="BJX230" s="58"/>
      <c r="BJY230" s="58"/>
      <c r="BJZ230" s="58"/>
      <c r="BKA230" s="58"/>
      <c r="BKB230" s="58"/>
      <c r="BKC230" s="58"/>
      <c r="BKD230" s="58"/>
      <c r="BKE230" s="58"/>
      <c r="BKF230" s="58"/>
      <c r="BKG230" s="58"/>
      <c r="BKH230" s="58"/>
      <c r="BKI230" s="58"/>
      <c r="BKJ230" s="58"/>
      <c r="BKK230" s="58"/>
      <c r="BKL230" s="58"/>
      <c r="BKM230" s="58"/>
      <c r="BKN230" s="58"/>
      <c r="BKO230" s="58"/>
      <c r="BKP230" s="58"/>
      <c r="BKQ230" s="58"/>
      <c r="BKR230" s="58"/>
      <c r="BKS230" s="58"/>
      <c r="BKT230" s="58"/>
      <c r="BKU230" s="58"/>
      <c r="BKV230" s="58"/>
      <c r="BKW230" s="58"/>
      <c r="BKX230" s="58"/>
      <c r="BKY230" s="58"/>
      <c r="BKZ230" s="58"/>
      <c r="BLA230" s="58"/>
      <c r="BLB230" s="58"/>
      <c r="BLC230" s="58"/>
      <c r="BLD230" s="58"/>
      <c r="BLE230" s="58"/>
      <c r="BLF230" s="58"/>
      <c r="BLG230" s="58"/>
      <c r="BLH230" s="58"/>
      <c r="BLI230" s="58"/>
      <c r="BLJ230" s="58"/>
      <c r="BLK230" s="58"/>
      <c r="BLL230" s="58"/>
      <c r="BLM230" s="58"/>
      <c r="BLN230" s="58"/>
      <c r="BLO230" s="58"/>
      <c r="BLP230" s="58"/>
      <c r="BLQ230" s="58"/>
      <c r="BLR230" s="58"/>
      <c r="BLS230" s="58"/>
      <c r="BLT230" s="58"/>
      <c r="BLU230" s="58"/>
      <c r="BLV230" s="58"/>
      <c r="BLW230" s="58"/>
      <c r="BLX230" s="58"/>
      <c r="BLY230" s="58"/>
      <c r="BLZ230" s="58"/>
      <c r="BMA230" s="58"/>
      <c r="BMB230" s="58"/>
      <c r="BMC230" s="58"/>
      <c r="BMD230" s="58"/>
      <c r="BME230" s="58"/>
      <c r="BMF230" s="58"/>
      <c r="BMG230" s="58"/>
      <c r="BMH230" s="58"/>
      <c r="BMI230" s="58"/>
      <c r="BMJ230" s="58"/>
      <c r="BMK230" s="58"/>
      <c r="BML230" s="58"/>
      <c r="BMM230" s="58"/>
      <c r="BMN230" s="58"/>
      <c r="BMO230" s="58"/>
      <c r="BMP230" s="58"/>
      <c r="BMQ230" s="58"/>
      <c r="BMR230" s="58"/>
      <c r="BMS230" s="58"/>
      <c r="BMT230" s="58"/>
      <c r="BMU230" s="58"/>
      <c r="BMV230" s="58"/>
      <c r="BMW230" s="58"/>
      <c r="BMX230" s="58"/>
      <c r="BMY230" s="58"/>
      <c r="BMZ230" s="58"/>
      <c r="BNA230" s="58"/>
      <c r="BNB230" s="58"/>
      <c r="BNC230" s="58"/>
      <c r="BND230" s="58"/>
      <c r="BNE230" s="58"/>
      <c r="BNF230" s="58"/>
      <c r="BNG230" s="58"/>
      <c r="BNH230" s="58"/>
      <c r="BNI230" s="58"/>
      <c r="BNJ230" s="58"/>
      <c r="BNK230" s="58"/>
      <c r="BNL230" s="58"/>
      <c r="BNM230" s="58"/>
      <c r="BNN230" s="58"/>
      <c r="BNO230" s="58"/>
      <c r="BNP230" s="58"/>
      <c r="BNQ230" s="58"/>
      <c r="BNR230" s="58"/>
      <c r="BNS230" s="58"/>
      <c r="BNT230" s="58"/>
      <c r="BNU230" s="58"/>
      <c r="BNV230" s="58"/>
      <c r="BNW230" s="58"/>
      <c r="BNX230" s="58"/>
      <c r="BNY230" s="58"/>
      <c r="BNZ230" s="58"/>
      <c r="BOA230" s="58"/>
      <c r="BOB230" s="58"/>
      <c r="BOC230" s="58"/>
      <c r="BOD230" s="58"/>
      <c r="BOE230" s="58"/>
      <c r="BOF230" s="58"/>
      <c r="BOG230" s="58"/>
      <c r="BOH230" s="58"/>
      <c r="BOI230" s="58"/>
      <c r="BOJ230" s="58"/>
      <c r="BOK230" s="58"/>
      <c r="BOL230" s="58"/>
      <c r="BOM230" s="58"/>
      <c r="BON230" s="58"/>
      <c r="BOO230" s="58"/>
      <c r="BOP230" s="58"/>
      <c r="BOQ230" s="58"/>
      <c r="BOR230" s="58"/>
      <c r="BOS230" s="58"/>
      <c r="BOT230" s="58"/>
      <c r="BOU230" s="58"/>
      <c r="BOV230" s="58"/>
      <c r="BOW230" s="58"/>
      <c r="BOX230" s="58"/>
      <c r="BOY230" s="58"/>
      <c r="BOZ230" s="58"/>
      <c r="BPA230" s="58"/>
      <c r="BPB230" s="58"/>
      <c r="BPC230" s="58"/>
      <c r="BPD230" s="58"/>
      <c r="BPE230" s="58"/>
      <c r="BPF230" s="58"/>
      <c r="BPG230" s="58"/>
      <c r="BPH230" s="58"/>
      <c r="BPI230" s="58"/>
      <c r="BPJ230" s="58"/>
      <c r="BPK230" s="58"/>
      <c r="BPL230" s="58"/>
      <c r="BPM230" s="58"/>
      <c r="BPN230" s="58"/>
      <c r="BPO230" s="58"/>
      <c r="BPP230" s="58"/>
      <c r="BPQ230" s="58"/>
      <c r="BPR230" s="58"/>
      <c r="BPS230" s="58"/>
      <c r="BPT230" s="58"/>
      <c r="BPU230" s="58"/>
      <c r="BPV230" s="58"/>
      <c r="BPW230" s="58"/>
      <c r="BPX230" s="58"/>
      <c r="BPY230" s="58"/>
      <c r="BPZ230" s="58"/>
      <c r="BQA230" s="58"/>
      <c r="BQB230" s="58"/>
      <c r="BQC230" s="58"/>
      <c r="BQD230" s="58"/>
      <c r="BQE230" s="58"/>
      <c r="BQF230" s="58"/>
      <c r="BQG230" s="58"/>
      <c r="BQH230" s="58"/>
      <c r="BQI230" s="58"/>
      <c r="BQJ230" s="58"/>
      <c r="BQK230" s="58"/>
      <c r="BQL230" s="58"/>
      <c r="BQM230" s="58"/>
      <c r="BQN230" s="58"/>
      <c r="BQO230" s="58"/>
      <c r="BQP230" s="58"/>
      <c r="BQQ230" s="58"/>
      <c r="BQR230" s="58"/>
      <c r="BQS230" s="58"/>
      <c r="BQT230" s="58"/>
      <c r="BQU230" s="58"/>
      <c r="BQV230" s="58"/>
      <c r="BQW230" s="58"/>
      <c r="BQX230" s="58"/>
      <c r="BQY230" s="58"/>
      <c r="BQZ230" s="58"/>
      <c r="BRA230" s="58"/>
      <c r="BRB230" s="58"/>
      <c r="BRC230" s="58"/>
      <c r="BRD230" s="58"/>
      <c r="BRE230" s="58"/>
      <c r="BRF230" s="58"/>
      <c r="BRG230" s="58"/>
      <c r="BRH230" s="58"/>
      <c r="BRI230" s="58"/>
      <c r="BRJ230" s="58"/>
      <c r="BRK230" s="58"/>
      <c r="BRL230" s="58"/>
      <c r="BRM230" s="58"/>
      <c r="BRN230" s="58"/>
      <c r="BRO230" s="58"/>
      <c r="BRP230" s="58"/>
      <c r="BRQ230" s="58"/>
      <c r="BRR230" s="58"/>
      <c r="BRS230" s="58"/>
      <c r="BRT230" s="58"/>
      <c r="BRU230" s="58"/>
      <c r="BRV230" s="58"/>
      <c r="BRW230" s="58"/>
      <c r="BRX230" s="58"/>
      <c r="BRY230" s="58"/>
      <c r="BRZ230" s="58"/>
      <c r="BSA230" s="58"/>
      <c r="BSB230" s="58"/>
      <c r="BSC230" s="58"/>
      <c r="BSD230" s="58"/>
      <c r="BSE230" s="58"/>
      <c r="BSF230" s="58"/>
      <c r="BSG230" s="58"/>
      <c r="BSH230" s="58"/>
      <c r="BSI230" s="58"/>
      <c r="BSJ230" s="58"/>
      <c r="BSK230" s="58"/>
      <c r="BSL230" s="58"/>
      <c r="BSM230" s="58"/>
      <c r="BSN230" s="58"/>
      <c r="BSO230" s="58"/>
      <c r="BSP230" s="58"/>
      <c r="BSQ230" s="58"/>
      <c r="BSR230" s="58"/>
      <c r="BSS230" s="58"/>
      <c r="BST230" s="58"/>
      <c r="BSU230" s="58"/>
      <c r="BSV230" s="58"/>
      <c r="BSW230" s="58"/>
      <c r="BSX230" s="58"/>
      <c r="BSY230" s="58"/>
      <c r="BSZ230" s="58"/>
      <c r="BTA230" s="58"/>
      <c r="BTB230" s="58"/>
      <c r="BTC230" s="58"/>
      <c r="BTD230" s="58"/>
      <c r="BTE230" s="58"/>
      <c r="BTF230" s="58"/>
      <c r="BTG230" s="58"/>
      <c r="BTH230" s="58"/>
      <c r="BTI230" s="58"/>
      <c r="BTJ230" s="58"/>
      <c r="BTK230" s="58"/>
      <c r="BTL230" s="58"/>
      <c r="BTM230" s="58"/>
      <c r="BTN230" s="58"/>
      <c r="BTO230" s="58"/>
      <c r="BTP230" s="58"/>
      <c r="BTQ230" s="58"/>
      <c r="BTR230" s="58"/>
      <c r="BTS230" s="58"/>
      <c r="BTT230" s="58"/>
      <c r="BTU230" s="58"/>
      <c r="BTV230" s="58"/>
      <c r="BTW230" s="58"/>
      <c r="BTX230" s="58"/>
      <c r="BTY230" s="58"/>
      <c r="BTZ230" s="58"/>
      <c r="BUA230" s="58"/>
      <c r="BUB230" s="58"/>
      <c r="BUC230" s="58"/>
      <c r="BUD230" s="58"/>
      <c r="BUE230" s="58"/>
      <c r="BUF230" s="58"/>
      <c r="BUG230" s="58"/>
      <c r="BUH230" s="58"/>
      <c r="BUI230" s="58"/>
      <c r="BUJ230" s="58"/>
      <c r="BUK230" s="58"/>
      <c r="BUL230" s="58"/>
      <c r="BUM230" s="58"/>
      <c r="BUN230" s="58"/>
      <c r="BUO230" s="58"/>
      <c r="BUP230" s="58"/>
      <c r="BUQ230" s="58"/>
      <c r="BUR230" s="58"/>
      <c r="BUS230" s="58"/>
      <c r="BUT230" s="58"/>
      <c r="BUU230" s="58"/>
      <c r="BUV230" s="58"/>
      <c r="BUW230" s="58"/>
      <c r="BUX230" s="58"/>
      <c r="BUY230" s="58"/>
      <c r="BUZ230" s="58"/>
      <c r="BVA230" s="58"/>
      <c r="BVB230" s="58"/>
      <c r="BVC230" s="58"/>
      <c r="BVD230" s="58"/>
      <c r="BVE230" s="58"/>
      <c r="BVF230" s="58"/>
      <c r="BVG230" s="58"/>
      <c r="BVH230" s="58"/>
      <c r="BVI230" s="58"/>
      <c r="BVJ230" s="58"/>
      <c r="BVK230" s="58"/>
      <c r="BVL230" s="58"/>
      <c r="BVM230" s="58"/>
      <c r="BVN230" s="58"/>
      <c r="BVO230" s="58"/>
      <c r="BVP230" s="58"/>
      <c r="BVQ230" s="58"/>
      <c r="BVR230" s="58"/>
      <c r="BVS230" s="58"/>
      <c r="BVT230" s="58"/>
      <c r="BVU230" s="58"/>
      <c r="BVV230" s="58"/>
      <c r="BVW230" s="58"/>
      <c r="BVX230" s="58"/>
      <c r="BVY230" s="58"/>
      <c r="BVZ230" s="58"/>
      <c r="BWA230" s="58"/>
      <c r="BWB230" s="58"/>
      <c r="BWC230" s="58"/>
      <c r="BWD230" s="58"/>
      <c r="BWE230" s="58"/>
      <c r="BWF230" s="58"/>
      <c r="BWG230" s="58"/>
      <c r="BWH230" s="58"/>
      <c r="BWI230" s="58"/>
      <c r="BWJ230" s="58"/>
      <c r="BWK230" s="58"/>
      <c r="BWL230" s="58"/>
      <c r="BWM230" s="58"/>
      <c r="BWN230" s="58"/>
      <c r="BWO230" s="58"/>
      <c r="BWP230" s="58"/>
      <c r="BWQ230" s="58"/>
      <c r="BWR230" s="58"/>
      <c r="BWS230" s="58"/>
      <c r="BWT230" s="58"/>
      <c r="BWU230" s="58"/>
      <c r="BWV230" s="58"/>
      <c r="BWW230" s="58"/>
      <c r="BWX230" s="58"/>
      <c r="BWY230" s="58"/>
      <c r="BWZ230" s="58"/>
      <c r="BXA230" s="58"/>
      <c r="BXB230" s="58"/>
      <c r="BXC230" s="58"/>
      <c r="BXD230" s="58"/>
      <c r="BXE230" s="58"/>
      <c r="BXF230" s="58"/>
      <c r="BXG230" s="58"/>
      <c r="BXH230" s="58"/>
      <c r="BXI230" s="58"/>
      <c r="BXJ230" s="58"/>
      <c r="BXK230" s="58"/>
      <c r="BXL230" s="58"/>
      <c r="BXM230" s="58"/>
      <c r="BXN230" s="58"/>
      <c r="BXO230" s="58"/>
      <c r="BXP230" s="58"/>
      <c r="BXQ230" s="58"/>
      <c r="BXR230" s="58"/>
      <c r="BXS230" s="58"/>
      <c r="BXT230" s="58"/>
      <c r="BXU230" s="58"/>
      <c r="BXV230" s="58"/>
      <c r="BXW230" s="58"/>
      <c r="BXX230" s="58"/>
      <c r="BXY230" s="58"/>
      <c r="BXZ230" s="58"/>
      <c r="BYA230" s="58"/>
      <c r="BYB230" s="58"/>
      <c r="BYC230" s="58"/>
      <c r="BYD230" s="58"/>
      <c r="BYE230" s="58"/>
      <c r="BYF230" s="58"/>
      <c r="BYG230" s="58"/>
      <c r="BYH230" s="58"/>
      <c r="BYI230" s="58"/>
      <c r="BYJ230" s="58"/>
      <c r="BYK230" s="58"/>
      <c r="BYL230" s="58"/>
      <c r="BYM230" s="58"/>
      <c r="BYN230" s="58"/>
      <c r="BYO230" s="58"/>
      <c r="BYP230" s="58"/>
      <c r="BYQ230" s="58"/>
      <c r="BYR230" s="58"/>
      <c r="BYS230" s="58"/>
      <c r="BYT230" s="58"/>
      <c r="BYU230" s="58"/>
      <c r="BYV230" s="58"/>
      <c r="BYW230" s="58"/>
      <c r="BYX230" s="58"/>
      <c r="BYY230" s="58"/>
      <c r="BYZ230" s="58"/>
      <c r="BZA230" s="58"/>
      <c r="BZB230" s="58"/>
      <c r="BZC230" s="58"/>
      <c r="BZD230" s="58"/>
      <c r="BZE230" s="58"/>
      <c r="BZF230" s="58"/>
      <c r="BZG230" s="58"/>
      <c r="BZH230" s="58"/>
      <c r="BZI230" s="58"/>
      <c r="BZJ230" s="58"/>
      <c r="BZK230" s="58"/>
      <c r="BZL230" s="58"/>
      <c r="BZM230" s="58"/>
      <c r="BZN230" s="58"/>
      <c r="BZO230" s="58"/>
      <c r="BZP230" s="58"/>
      <c r="BZQ230" s="58"/>
      <c r="BZR230" s="58"/>
      <c r="BZS230" s="58"/>
      <c r="BZT230" s="58"/>
      <c r="BZU230" s="58"/>
      <c r="BZV230" s="58"/>
      <c r="BZW230" s="58"/>
      <c r="BZX230" s="58"/>
      <c r="BZY230" s="58"/>
      <c r="BZZ230" s="58"/>
      <c r="CAA230" s="58"/>
      <c r="CAB230" s="58"/>
      <c r="CAC230" s="58"/>
      <c r="CAD230" s="58"/>
      <c r="CAE230" s="58"/>
      <c r="CAF230" s="58"/>
      <c r="CAG230" s="58"/>
      <c r="CAH230" s="58"/>
      <c r="CAI230" s="58"/>
      <c r="CAJ230" s="58"/>
      <c r="CAK230" s="58"/>
      <c r="CAL230" s="58"/>
      <c r="CAM230" s="58"/>
      <c r="CAN230" s="58"/>
      <c r="CAO230" s="58"/>
      <c r="CAP230" s="58"/>
      <c r="CAQ230" s="58"/>
      <c r="CAR230" s="58"/>
      <c r="CAS230" s="58"/>
      <c r="CAT230" s="58"/>
      <c r="CAU230" s="58"/>
      <c r="CAV230" s="58"/>
      <c r="CAW230" s="58"/>
      <c r="CAX230" s="58"/>
      <c r="CAY230" s="58"/>
      <c r="CAZ230" s="58"/>
      <c r="CBA230" s="58"/>
      <c r="CBB230" s="58"/>
      <c r="CBC230" s="58"/>
      <c r="CBD230" s="58"/>
      <c r="CBE230" s="58"/>
      <c r="CBF230" s="58"/>
      <c r="CBG230" s="58"/>
      <c r="CBH230" s="58"/>
      <c r="CBI230" s="58"/>
      <c r="CBJ230" s="58"/>
      <c r="CBK230" s="58"/>
      <c r="CBL230" s="58"/>
      <c r="CBM230" s="58"/>
      <c r="CBN230" s="58"/>
      <c r="CBO230" s="58"/>
      <c r="CBP230" s="58"/>
      <c r="CBQ230" s="58"/>
      <c r="CBR230" s="58"/>
      <c r="CBS230" s="58"/>
      <c r="CBT230" s="58"/>
      <c r="CBU230" s="58"/>
      <c r="CBV230" s="58"/>
      <c r="CBW230" s="58"/>
      <c r="CBX230" s="58"/>
      <c r="CBY230" s="58"/>
      <c r="CBZ230" s="58"/>
      <c r="CCA230" s="58"/>
      <c r="CCB230" s="58"/>
      <c r="CCC230" s="58"/>
      <c r="CCD230" s="58"/>
      <c r="CCE230" s="58"/>
      <c r="CCF230" s="58"/>
      <c r="CCG230" s="58"/>
      <c r="CCH230" s="58"/>
      <c r="CCI230" s="58"/>
      <c r="CCJ230" s="58"/>
      <c r="CCK230" s="58"/>
      <c r="CCL230" s="58"/>
      <c r="CCM230" s="58"/>
      <c r="CCN230" s="58"/>
      <c r="CCO230" s="58"/>
      <c r="CCP230" s="58"/>
      <c r="CCQ230" s="58"/>
      <c r="CCR230" s="58"/>
      <c r="CCS230" s="58"/>
      <c r="CCT230" s="58"/>
      <c r="CCU230" s="58"/>
      <c r="CCV230" s="58"/>
      <c r="CCW230" s="58"/>
      <c r="CCX230" s="58"/>
      <c r="CCY230" s="58"/>
      <c r="CCZ230" s="58"/>
      <c r="CDA230" s="58"/>
      <c r="CDB230" s="58"/>
      <c r="CDC230" s="58"/>
      <c r="CDD230" s="58"/>
      <c r="CDE230" s="58"/>
      <c r="CDF230" s="58"/>
      <c r="CDG230" s="58"/>
      <c r="CDH230" s="58"/>
      <c r="CDI230" s="58"/>
      <c r="CDJ230" s="58"/>
      <c r="CDK230" s="58"/>
      <c r="CDL230" s="58"/>
      <c r="CDM230" s="58"/>
      <c r="CDN230" s="58"/>
      <c r="CDO230" s="58"/>
      <c r="CDP230" s="58"/>
      <c r="CDQ230" s="58"/>
      <c r="CDR230" s="58"/>
      <c r="CDS230" s="58"/>
      <c r="CDT230" s="58"/>
      <c r="CDU230" s="58"/>
      <c r="CDV230" s="58"/>
      <c r="CDW230" s="58"/>
      <c r="CDX230" s="58"/>
      <c r="CDY230" s="58"/>
      <c r="CDZ230" s="58"/>
      <c r="CEA230" s="58"/>
      <c r="CEB230" s="58"/>
      <c r="CEC230" s="58"/>
      <c r="CED230" s="58"/>
      <c r="CEE230" s="58"/>
      <c r="CEF230" s="58"/>
      <c r="CEG230" s="58"/>
      <c r="CEH230" s="58"/>
      <c r="CEI230" s="58"/>
      <c r="CEJ230" s="58"/>
      <c r="CEK230" s="58"/>
      <c r="CEL230" s="58"/>
      <c r="CEM230" s="58"/>
      <c r="CEN230" s="58"/>
      <c r="CEO230" s="58"/>
      <c r="CEP230" s="58"/>
      <c r="CEQ230" s="58"/>
      <c r="CER230" s="58"/>
      <c r="CES230" s="58"/>
      <c r="CET230" s="58"/>
      <c r="CEU230" s="58"/>
      <c r="CEV230" s="58"/>
      <c r="CEW230" s="58"/>
      <c r="CEX230" s="58"/>
      <c r="CEY230" s="58"/>
      <c r="CEZ230" s="58"/>
      <c r="CFA230" s="58"/>
      <c r="CFB230" s="58"/>
      <c r="CFC230" s="58"/>
      <c r="CFD230" s="58"/>
      <c r="CFE230" s="58"/>
      <c r="CFF230" s="58"/>
      <c r="CFG230" s="58"/>
      <c r="CFH230" s="58"/>
      <c r="CFI230" s="58"/>
      <c r="CFJ230" s="58"/>
      <c r="CFK230" s="58"/>
      <c r="CFL230" s="58"/>
      <c r="CFM230" s="58"/>
      <c r="CFN230" s="58"/>
      <c r="CFO230" s="58"/>
      <c r="CFP230" s="58"/>
      <c r="CFQ230" s="58"/>
      <c r="CFR230" s="58"/>
      <c r="CFS230" s="58"/>
      <c r="CFT230" s="58"/>
      <c r="CFU230" s="58"/>
      <c r="CFV230" s="58"/>
      <c r="CFW230" s="58"/>
      <c r="CFX230" s="58"/>
      <c r="CFY230" s="58"/>
      <c r="CFZ230" s="58"/>
      <c r="CGA230" s="58"/>
      <c r="CGB230" s="58"/>
      <c r="CGC230" s="58"/>
      <c r="CGD230" s="58"/>
      <c r="CGE230" s="58"/>
      <c r="CGF230" s="58"/>
      <c r="CGG230" s="58"/>
      <c r="CGH230" s="58"/>
      <c r="CGI230" s="58"/>
      <c r="CGJ230" s="58"/>
      <c r="CGK230" s="58"/>
      <c r="CGL230" s="58"/>
      <c r="CGM230" s="58"/>
      <c r="CGN230" s="58"/>
      <c r="CGO230" s="58"/>
      <c r="CGP230" s="58"/>
      <c r="CGQ230" s="58"/>
      <c r="CGR230" s="58"/>
      <c r="CGS230" s="58"/>
      <c r="CGT230" s="58"/>
      <c r="CGU230" s="58"/>
      <c r="CGV230" s="58"/>
      <c r="CGW230" s="58"/>
      <c r="CGX230" s="58"/>
      <c r="CGY230" s="58"/>
      <c r="CGZ230" s="58"/>
      <c r="CHA230" s="58"/>
      <c r="CHB230" s="58"/>
      <c r="CHC230" s="58"/>
      <c r="CHD230" s="58"/>
      <c r="CHE230" s="58"/>
      <c r="CHF230" s="58"/>
      <c r="CHG230" s="58"/>
      <c r="CHH230" s="58"/>
      <c r="CHI230" s="58"/>
      <c r="CHJ230" s="58"/>
      <c r="CHK230" s="58"/>
      <c r="CHL230" s="58"/>
      <c r="CHM230" s="58"/>
      <c r="CHN230" s="58"/>
      <c r="CHO230" s="58"/>
      <c r="CHP230" s="58"/>
      <c r="CHQ230" s="58"/>
      <c r="CHR230" s="58"/>
      <c r="CHS230" s="58"/>
      <c r="CHT230" s="58"/>
      <c r="CHU230" s="58"/>
      <c r="CHV230" s="58"/>
      <c r="CHW230" s="58"/>
      <c r="CHX230" s="58"/>
      <c r="CHY230" s="58"/>
      <c r="CHZ230" s="58"/>
      <c r="CIA230" s="58"/>
      <c r="CIB230" s="58"/>
      <c r="CIC230" s="58"/>
      <c r="CID230" s="58"/>
      <c r="CIE230" s="58"/>
      <c r="CIF230" s="58"/>
      <c r="CIG230" s="58"/>
      <c r="CIH230" s="58"/>
      <c r="CII230" s="58"/>
      <c r="CIJ230" s="58"/>
      <c r="CIK230" s="58"/>
      <c r="CIL230" s="58"/>
      <c r="CIM230" s="58"/>
      <c r="CIN230" s="58"/>
      <c r="CIO230" s="58"/>
      <c r="CIP230" s="58"/>
      <c r="CIQ230" s="58"/>
      <c r="CIR230" s="58"/>
      <c r="CIS230" s="58"/>
      <c r="CIT230" s="58"/>
      <c r="CIU230" s="58"/>
      <c r="CIV230" s="58"/>
      <c r="CIW230" s="58"/>
      <c r="CIX230" s="58"/>
      <c r="CIY230" s="58"/>
      <c r="CIZ230" s="58"/>
      <c r="CJA230" s="58"/>
      <c r="CJB230" s="58"/>
      <c r="CJC230" s="58"/>
      <c r="CJD230" s="58"/>
      <c r="CJE230" s="58"/>
      <c r="CJF230" s="58"/>
      <c r="CJG230" s="58"/>
      <c r="CJH230" s="58"/>
      <c r="CJI230" s="58"/>
      <c r="CJJ230" s="58"/>
      <c r="CJK230" s="58"/>
      <c r="CJL230" s="58"/>
      <c r="CJM230" s="58"/>
      <c r="CJN230" s="58"/>
      <c r="CJO230" s="58"/>
      <c r="CJP230" s="58"/>
      <c r="CJQ230" s="58"/>
      <c r="CJR230" s="58"/>
      <c r="CJS230" s="58"/>
      <c r="CJT230" s="58"/>
      <c r="CJU230" s="58"/>
      <c r="CJV230" s="58"/>
      <c r="CJW230" s="58"/>
      <c r="CJX230" s="58"/>
      <c r="CJY230" s="58"/>
      <c r="CJZ230" s="58"/>
      <c r="CKA230" s="58"/>
      <c r="CKB230" s="58"/>
      <c r="CKC230" s="58"/>
      <c r="CKD230" s="58"/>
      <c r="CKE230" s="58"/>
      <c r="CKF230" s="58"/>
      <c r="CKG230" s="58"/>
      <c r="CKH230" s="58"/>
      <c r="CKI230" s="58"/>
      <c r="CKJ230" s="58"/>
      <c r="CKK230" s="58"/>
      <c r="CKL230" s="58"/>
      <c r="CKM230" s="58"/>
      <c r="CKN230" s="58"/>
      <c r="CKO230" s="58"/>
      <c r="CKP230" s="58"/>
      <c r="CKQ230" s="58"/>
      <c r="CKR230" s="58"/>
      <c r="CKS230" s="58"/>
      <c r="CKT230" s="58"/>
      <c r="CKU230" s="58"/>
      <c r="CKV230" s="58"/>
      <c r="CKW230" s="58"/>
      <c r="CKX230" s="58"/>
      <c r="CKY230" s="58"/>
      <c r="CKZ230" s="58"/>
      <c r="CLA230" s="58"/>
      <c r="CLB230" s="58"/>
      <c r="CLC230" s="58"/>
      <c r="CLD230" s="58"/>
      <c r="CLE230" s="58"/>
      <c r="CLF230" s="58"/>
      <c r="CLG230" s="58"/>
      <c r="CLH230" s="58"/>
      <c r="CLI230" s="58"/>
      <c r="CLJ230" s="58"/>
      <c r="CLK230" s="58"/>
      <c r="CLL230" s="58"/>
      <c r="CLM230" s="58"/>
      <c r="CLN230" s="58"/>
      <c r="CLO230" s="58"/>
      <c r="CLP230" s="58"/>
      <c r="CLQ230" s="58"/>
      <c r="CLR230" s="58"/>
      <c r="CLS230" s="58"/>
      <c r="CLT230" s="58"/>
      <c r="CLU230" s="58"/>
      <c r="CLV230" s="58"/>
      <c r="CLW230" s="58"/>
      <c r="CLX230" s="58"/>
      <c r="CLY230" s="58"/>
      <c r="CLZ230" s="58"/>
      <c r="CMA230" s="58"/>
      <c r="CMB230" s="58"/>
      <c r="CMC230" s="58"/>
      <c r="CMD230" s="58"/>
      <c r="CME230" s="58"/>
      <c r="CMF230" s="58"/>
      <c r="CMG230" s="58"/>
      <c r="CMH230" s="58"/>
      <c r="CMI230" s="58"/>
      <c r="CMJ230" s="58"/>
      <c r="CMK230" s="58"/>
      <c r="CML230" s="58"/>
      <c r="CMM230" s="58"/>
      <c r="CMN230" s="58"/>
      <c r="CMO230" s="58"/>
      <c r="CMP230" s="58"/>
      <c r="CMQ230" s="58"/>
      <c r="CMR230" s="58"/>
      <c r="CMS230" s="58"/>
      <c r="CMT230" s="58"/>
      <c r="CMU230" s="58"/>
      <c r="CMV230" s="58"/>
      <c r="CMW230" s="58"/>
      <c r="CMX230" s="58"/>
      <c r="CMY230" s="58"/>
      <c r="CMZ230" s="58"/>
      <c r="CNA230" s="58"/>
      <c r="CNB230" s="58"/>
      <c r="CNC230" s="58"/>
      <c r="CND230" s="58"/>
      <c r="CNE230" s="58"/>
      <c r="CNF230" s="58"/>
      <c r="CNG230" s="58"/>
      <c r="CNH230" s="58"/>
      <c r="CNI230" s="58"/>
      <c r="CNJ230" s="58"/>
      <c r="CNK230" s="58"/>
      <c r="CNL230" s="58"/>
      <c r="CNM230" s="58"/>
      <c r="CNN230" s="58"/>
      <c r="CNO230" s="58"/>
      <c r="CNP230" s="58"/>
      <c r="CNQ230" s="58"/>
      <c r="CNR230" s="58"/>
      <c r="CNS230" s="58"/>
      <c r="CNT230" s="58"/>
      <c r="CNU230" s="58"/>
      <c r="CNV230" s="58"/>
      <c r="CNW230" s="58"/>
      <c r="CNX230" s="58"/>
      <c r="CNY230" s="58"/>
      <c r="CNZ230" s="58"/>
      <c r="COA230" s="58"/>
      <c r="COB230" s="58"/>
      <c r="COC230" s="58"/>
      <c r="COD230" s="58"/>
      <c r="COE230" s="58"/>
      <c r="COF230" s="58"/>
      <c r="COG230" s="58"/>
      <c r="COH230" s="58"/>
      <c r="COI230" s="58"/>
      <c r="COJ230" s="58"/>
      <c r="COK230" s="58"/>
      <c r="COL230" s="58"/>
      <c r="COM230" s="58"/>
      <c r="CON230" s="58"/>
      <c r="COO230" s="58"/>
      <c r="COP230" s="58"/>
      <c r="COQ230" s="58"/>
      <c r="COR230" s="58"/>
      <c r="COS230" s="58"/>
      <c r="COT230" s="58"/>
      <c r="COU230" s="58"/>
      <c r="COV230" s="58"/>
      <c r="COW230" s="58"/>
      <c r="COX230" s="58"/>
      <c r="COY230" s="58"/>
      <c r="COZ230" s="58"/>
      <c r="CPA230" s="58"/>
      <c r="CPB230" s="58"/>
      <c r="CPC230" s="58"/>
      <c r="CPD230" s="58"/>
      <c r="CPE230" s="58"/>
      <c r="CPF230" s="58"/>
      <c r="CPG230" s="58"/>
      <c r="CPH230" s="58"/>
      <c r="CPI230" s="58"/>
      <c r="CPJ230" s="58"/>
      <c r="CPK230" s="58"/>
      <c r="CPL230" s="58"/>
      <c r="CPM230" s="58"/>
      <c r="CPN230" s="58"/>
      <c r="CPO230" s="58"/>
      <c r="CPP230" s="58"/>
      <c r="CPQ230" s="58"/>
      <c r="CPR230" s="58"/>
      <c r="CPS230" s="58"/>
      <c r="CPT230" s="58"/>
      <c r="CPU230" s="58"/>
      <c r="CPV230" s="58"/>
      <c r="CPW230" s="58"/>
      <c r="CPX230" s="58"/>
      <c r="CPY230" s="58"/>
      <c r="CPZ230" s="58"/>
      <c r="CQA230" s="58"/>
      <c r="CQB230" s="58"/>
      <c r="CQC230" s="58"/>
      <c r="CQD230" s="58"/>
      <c r="CQE230" s="58"/>
      <c r="CQF230" s="58"/>
      <c r="CQG230" s="58"/>
      <c r="CQH230" s="58"/>
      <c r="CQI230" s="58"/>
      <c r="CQJ230" s="58"/>
      <c r="CQK230" s="58"/>
      <c r="CQL230" s="58"/>
      <c r="CQM230" s="58"/>
      <c r="CQN230" s="58"/>
      <c r="CQO230" s="58"/>
      <c r="CQP230" s="58"/>
      <c r="CQQ230" s="58"/>
      <c r="CQR230" s="58"/>
      <c r="CQS230" s="58"/>
      <c r="CQT230" s="58"/>
      <c r="CQU230" s="58"/>
      <c r="CQV230" s="58"/>
      <c r="CQW230" s="58"/>
      <c r="CQX230" s="58"/>
      <c r="CQY230" s="58"/>
      <c r="CQZ230" s="58"/>
      <c r="CRA230" s="58"/>
      <c r="CRB230" s="58"/>
      <c r="CRC230" s="58"/>
      <c r="CRD230" s="58"/>
      <c r="CRE230" s="58"/>
      <c r="CRF230" s="58"/>
      <c r="CRG230" s="58"/>
      <c r="CRH230" s="58"/>
      <c r="CRI230" s="58"/>
      <c r="CRJ230" s="58"/>
      <c r="CRK230" s="58"/>
      <c r="CRL230" s="58"/>
      <c r="CRM230" s="58"/>
      <c r="CRN230" s="58"/>
      <c r="CRO230" s="58"/>
      <c r="CRP230" s="58"/>
      <c r="CRQ230" s="58"/>
      <c r="CRR230" s="58"/>
      <c r="CRS230" s="58"/>
      <c r="CRT230" s="58"/>
      <c r="CRU230" s="58"/>
      <c r="CRV230" s="58"/>
      <c r="CRW230" s="58"/>
      <c r="CRX230" s="58"/>
      <c r="CRY230" s="58"/>
      <c r="CRZ230" s="58"/>
      <c r="CSA230" s="58"/>
      <c r="CSB230" s="58"/>
      <c r="CSC230" s="58"/>
      <c r="CSD230" s="58"/>
      <c r="CSE230" s="58"/>
      <c r="CSF230" s="58"/>
      <c r="CSG230" s="58"/>
      <c r="CSH230" s="58"/>
      <c r="CSI230" s="58"/>
      <c r="CSJ230" s="58"/>
      <c r="CSK230" s="58"/>
      <c r="CSL230" s="58"/>
      <c r="CSM230" s="58"/>
      <c r="CSN230" s="58"/>
      <c r="CSO230" s="58"/>
      <c r="CSP230" s="58"/>
      <c r="CSQ230" s="58"/>
      <c r="CSR230" s="58"/>
      <c r="CSS230" s="58"/>
      <c r="CST230" s="58"/>
      <c r="CSU230" s="58"/>
      <c r="CSV230" s="58"/>
      <c r="CSW230" s="58"/>
      <c r="CSX230" s="58"/>
      <c r="CSY230" s="58"/>
      <c r="CSZ230" s="58"/>
      <c r="CTA230" s="58"/>
      <c r="CTB230" s="58"/>
      <c r="CTC230" s="58"/>
      <c r="CTD230" s="58"/>
      <c r="CTE230" s="58"/>
      <c r="CTF230" s="58"/>
      <c r="CTG230" s="58"/>
      <c r="CTH230" s="58"/>
      <c r="CTI230" s="58"/>
      <c r="CTJ230" s="58"/>
      <c r="CTK230" s="58"/>
      <c r="CTL230" s="58"/>
      <c r="CTM230" s="58"/>
      <c r="CTN230" s="58"/>
      <c r="CTO230" s="58"/>
      <c r="CTP230" s="58"/>
      <c r="CTQ230" s="58"/>
      <c r="CTR230" s="58"/>
      <c r="CTS230" s="58"/>
      <c r="CTT230" s="58"/>
      <c r="CTU230" s="58"/>
      <c r="CTV230" s="58"/>
      <c r="CTW230" s="58"/>
      <c r="CTX230" s="58"/>
      <c r="CTY230" s="58"/>
      <c r="CTZ230" s="58"/>
      <c r="CUA230" s="58"/>
      <c r="CUB230" s="58"/>
      <c r="CUC230" s="58"/>
      <c r="CUD230" s="58"/>
      <c r="CUE230" s="58"/>
      <c r="CUF230" s="58"/>
      <c r="CUG230" s="58"/>
      <c r="CUH230" s="58"/>
      <c r="CUI230" s="58"/>
      <c r="CUJ230" s="58"/>
      <c r="CUK230" s="58"/>
      <c r="CUL230" s="58"/>
      <c r="CUM230" s="58"/>
      <c r="CUN230" s="58"/>
      <c r="CUO230" s="58"/>
      <c r="CUP230" s="58"/>
      <c r="CUQ230" s="58"/>
      <c r="CUR230" s="58"/>
      <c r="CUS230" s="58"/>
      <c r="CUT230" s="58"/>
      <c r="CUU230" s="58"/>
      <c r="CUV230" s="58"/>
      <c r="CUW230" s="58"/>
      <c r="CUX230" s="58"/>
      <c r="CUY230" s="58"/>
      <c r="CUZ230" s="58"/>
      <c r="CVA230" s="58"/>
      <c r="CVB230" s="58"/>
      <c r="CVC230" s="58"/>
      <c r="CVD230" s="58"/>
      <c r="CVE230" s="58"/>
      <c r="CVF230" s="58"/>
      <c r="CVG230" s="58"/>
      <c r="CVH230" s="58"/>
      <c r="CVI230" s="58"/>
      <c r="CVJ230" s="58"/>
      <c r="CVK230" s="58"/>
      <c r="CVL230" s="58"/>
      <c r="CVM230" s="58"/>
      <c r="CVN230" s="58"/>
      <c r="CVO230" s="58"/>
      <c r="CVP230" s="58"/>
      <c r="CVQ230" s="58"/>
      <c r="CVR230" s="58"/>
      <c r="CVS230" s="58"/>
      <c r="CVT230" s="58"/>
      <c r="CVU230" s="58"/>
      <c r="CVV230" s="58"/>
      <c r="CVW230" s="58"/>
      <c r="CVX230" s="58"/>
      <c r="CVY230" s="58"/>
      <c r="CVZ230" s="58"/>
      <c r="CWA230" s="58"/>
      <c r="CWB230" s="58"/>
      <c r="CWC230" s="58"/>
      <c r="CWD230" s="58"/>
      <c r="CWE230" s="58"/>
      <c r="CWF230" s="58"/>
      <c r="CWG230" s="58"/>
      <c r="CWH230" s="58"/>
      <c r="CWI230" s="58"/>
      <c r="CWJ230" s="58"/>
      <c r="CWK230" s="58"/>
      <c r="CWL230" s="58"/>
      <c r="CWM230" s="58"/>
      <c r="CWN230" s="58"/>
      <c r="CWO230" s="58"/>
      <c r="CWP230" s="58"/>
      <c r="CWQ230" s="58"/>
      <c r="CWR230" s="58"/>
      <c r="CWS230" s="58"/>
      <c r="CWT230" s="58"/>
      <c r="CWU230" s="58"/>
      <c r="CWV230" s="58"/>
      <c r="CWW230" s="58"/>
      <c r="CWX230" s="58"/>
      <c r="CWY230" s="58"/>
      <c r="CWZ230" s="58"/>
      <c r="CXA230" s="58"/>
      <c r="CXB230" s="58"/>
      <c r="CXC230" s="58"/>
      <c r="CXD230" s="58"/>
      <c r="CXE230" s="58"/>
      <c r="CXF230" s="58"/>
      <c r="CXG230" s="58"/>
      <c r="CXH230" s="58"/>
      <c r="CXI230" s="58"/>
      <c r="CXJ230" s="58"/>
      <c r="CXK230" s="58"/>
      <c r="CXL230" s="58"/>
      <c r="CXM230" s="58"/>
      <c r="CXN230" s="58"/>
      <c r="CXO230" s="58"/>
      <c r="CXP230" s="58"/>
      <c r="CXQ230" s="58"/>
      <c r="CXR230" s="58"/>
      <c r="CXS230" s="58"/>
      <c r="CXT230" s="58"/>
      <c r="CXU230" s="58"/>
      <c r="CXV230" s="58"/>
      <c r="CXW230" s="58"/>
      <c r="CXX230" s="58"/>
      <c r="CXY230" s="58"/>
      <c r="CXZ230" s="58"/>
      <c r="CYA230" s="58"/>
      <c r="CYB230" s="58"/>
      <c r="CYC230" s="58"/>
      <c r="CYD230" s="58"/>
      <c r="CYE230" s="58"/>
      <c r="CYF230" s="58"/>
      <c r="CYG230" s="58"/>
      <c r="CYH230" s="58"/>
      <c r="CYI230" s="58"/>
      <c r="CYJ230" s="58"/>
      <c r="CYK230" s="58"/>
      <c r="CYL230" s="58"/>
      <c r="CYM230" s="58"/>
      <c r="CYN230" s="58"/>
      <c r="CYO230" s="58"/>
      <c r="CYP230" s="58"/>
      <c r="CYQ230" s="58"/>
      <c r="CYR230" s="58"/>
      <c r="CYS230" s="58"/>
      <c r="CYT230" s="58"/>
      <c r="CYU230" s="58"/>
      <c r="CYV230" s="58"/>
      <c r="CYW230" s="58"/>
      <c r="CYX230" s="58"/>
      <c r="CYY230" s="58"/>
      <c r="CYZ230" s="58"/>
      <c r="CZA230" s="58"/>
      <c r="CZB230" s="58"/>
      <c r="CZC230" s="58"/>
      <c r="CZD230" s="58"/>
      <c r="CZE230" s="58"/>
      <c r="CZF230" s="58"/>
      <c r="CZG230" s="58"/>
      <c r="CZH230" s="58"/>
      <c r="CZI230" s="58"/>
      <c r="CZJ230" s="58"/>
      <c r="CZK230" s="58"/>
      <c r="CZL230" s="58"/>
      <c r="CZM230" s="58"/>
      <c r="CZN230" s="58"/>
      <c r="CZO230" s="58"/>
      <c r="CZP230" s="58"/>
      <c r="CZQ230" s="58"/>
      <c r="CZR230" s="58"/>
      <c r="CZS230" s="58"/>
      <c r="CZT230" s="58"/>
      <c r="CZU230" s="58"/>
      <c r="CZV230" s="58"/>
      <c r="CZW230" s="58"/>
      <c r="CZX230" s="58"/>
      <c r="CZY230" s="58"/>
      <c r="CZZ230" s="58"/>
      <c r="DAA230" s="58"/>
      <c r="DAB230" s="58"/>
      <c r="DAC230" s="58"/>
      <c r="DAD230" s="58"/>
      <c r="DAE230" s="58"/>
      <c r="DAF230" s="58"/>
      <c r="DAG230" s="58"/>
      <c r="DAH230" s="58"/>
      <c r="DAI230" s="58"/>
      <c r="DAJ230" s="58"/>
      <c r="DAK230" s="58"/>
      <c r="DAL230" s="58"/>
      <c r="DAM230" s="58"/>
      <c r="DAN230" s="58"/>
      <c r="DAO230" s="58"/>
      <c r="DAP230" s="58"/>
      <c r="DAQ230" s="58"/>
      <c r="DAR230" s="58"/>
      <c r="DAS230" s="58"/>
      <c r="DAT230" s="58"/>
      <c r="DAU230" s="58"/>
      <c r="DAV230" s="58"/>
      <c r="DAW230" s="58"/>
      <c r="DAX230" s="58"/>
      <c r="DAY230" s="58"/>
      <c r="DAZ230" s="58"/>
      <c r="DBA230" s="58"/>
      <c r="DBB230" s="58"/>
      <c r="DBC230" s="58"/>
      <c r="DBD230" s="58"/>
      <c r="DBE230" s="58"/>
      <c r="DBF230" s="58"/>
      <c r="DBG230" s="58"/>
      <c r="DBH230" s="58"/>
      <c r="DBI230" s="58"/>
      <c r="DBJ230" s="58"/>
      <c r="DBK230" s="58"/>
      <c r="DBL230" s="58"/>
      <c r="DBM230" s="58"/>
      <c r="DBN230" s="58"/>
      <c r="DBO230" s="58"/>
      <c r="DBP230" s="58"/>
      <c r="DBQ230" s="58"/>
      <c r="DBR230" s="58"/>
      <c r="DBS230" s="58"/>
      <c r="DBT230" s="58"/>
      <c r="DBU230" s="58"/>
      <c r="DBV230" s="58"/>
      <c r="DBW230" s="58"/>
      <c r="DBX230" s="58"/>
      <c r="DBY230" s="58"/>
      <c r="DBZ230" s="58"/>
      <c r="DCA230" s="58"/>
      <c r="DCB230" s="58"/>
      <c r="DCC230" s="58"/>
      <c r="DCD230" s="58"/>
      <c r="DCE230" s="58"/>
      <c r="DCF230" s="58"/>
      <c r="DCG230" s="58"/>
      <c r="DCH230" s="58"/>
      <c r="DCI230" s="58"/>
      <c r="DCJ230" s="58"/>
      <c r="DCK230" s="58"/>
      <c r="DCL230" s="58"/>
      <c r="DCM230" s="58"/>
      <c r="DCN230" s="58"/>
      <c r="DCO230" s="58"/>
      <c r="DCP230" s="58"/>
      <c r="DCQ230" s="58"/>
      <c r="DCR230" s="58"/>
      <c r="DCS230" s="58"/>
      <c r="DCT230" s="58"/>
      <c r="DCU230" s="58"/>
      <c r="DCV230" s="58"/>
      <c r="DCW230" s="58"/>
      <c r="DCX230" s="58"/>
      <c r="DCY230" s="58"/>
      <c r="DCZ230" s="58"/>
      <c r="DDA230" s="58"/>
      <c r="DDB230" s="58"/>
      <c r="DDC230" s="58"/>
      <c r="DDD230" s="58"/>
      <c r="DDE230" s="58"/>
      <c r="DDF230" s="58"/>
      <c r="DDG230" s="58"/>
      <c r="DDH230" s="58"/>
      <c r="DDI230" s="58"/>
      <c r="DDJ230" s="58"/>
      <c r="DDK230" s="58"/>
      <c r="DDL230" s="58"/>
      <c r="DDM230" s="58"/>
      <c r="DDN230" s="58"/>
      <c r="DDO230" s="58"/>
      <c r="DDP230" s="58"/>
      <c r="DDQ230" s="58"/>
      <c r="DDR230" s="58"/>
      <c r="DDS230" s="58"/>
      <c r="DDT230" s="58"/>
      <c r="DDU230" s="58"/>
      <c r="DDV230" s="58"/>
      <c r="DDW230" s="58"/>
      <c r="DDX230" s="58"/>
      <c r="DDY230" s="58"/>
      <c r="DDZ230" s="58"/>
      <c r="DEA230" s="58"/>
      <c r="DEB230" s="58"/>
      <c r="DEC230" s="58"/>
      <c r="DED230" s="58"/>
      <c r="DEE230" s="58"/>
      <c r="DEF230" s="58"/>
      <c r="DEG230" s="58"/>
      <c r="DEH230" s="58"/>
      <c r="DEI230" s="58"/>
      <c r="DEJ230" s="58"/>
      <c r="DEK230" s="58"/>
      <c r="DEL230" s="58"/>
      <c r="DEM230" s="58"/>
      <c r="DEN230" s="58"/>
      <c r="DEO230" s="58"/>
      <c r="DEP230" s="58"/>
      <c r="DEQ230" s="58"/>
      <c r="DER230" s="58"/>
      <c r="DES230" s="58"/>
      <c r="DET230" s="58"/>
      <c r="DEU230" s="58"/>
      <c r="DEV230" s="58"/>
      <c r="DEW230" s="58"/>
      <c r="DEX230" s="58"/>
      <c r="DEY230" s="58"/>
      <c r="DEZ230" s="58"/>
      <c r="DFA230" s="58"/>
      <c r="DFB230" s="58"/>
      <c r="DFC230" s="58"/>
      <c r="DFD230" s="58"/>
      <c r="DFE230" s="58"/>
      <c r="DFF230" s="58"/>
      <c r="DFG230" s="58"/>
      <c r="DFH230" s="58"/>
      <c r="DFI230" s="58"/>
      <c r="DFJ230" s="58"/>
      <c r="DFK230" s="58"/>
      <c r="DFL230" s="58"/>
      <c r="DFM230" s="58"/>
      <c r="DFN230" s="58"/>
      <c r="DFO230" s="58"/>
      <c r="DFP230" s="58"/>
      <c r="DFQ230" s="58"/>
      <c r="DFR230" s="58"/>
      <c r="DFS230" s="58"/>
      <c r="DFT230" s="58"/>
      <c r="DFU230" s="58"/>
      <c r="DFV230" s="58"/>
      <c r="DFW230" s="58"/>
      <c r="DFX230" s="58"/>
      <c r="DFY230" s="58"/>
      <c r="DFZ230" s="58"/>
      <c r="DGA230" s="58"/>
      <c r="DGB230" s="58"/>
      <c r="DGC230" s="58"/>
      <c r="DGD230" s="58"/>
      <c r="DGE230" s="58"/>
      <c r="DGF230" s="58"/>
      <c r="DGG230" s="58"/>
      <c r="DGH230" s="58"/>
      <c r="DGI230" s="58"/>
      <c r="DGJ230" s="58"/>
      <c r="DGK230" s="58"/>
      <c r="DGL230" s="58"/>
      <c r="DGM230" s="58"/>
      <c r="DGN230" s="58"/>
      <c r="DGO230" s="58"/>
      <c r="DGP230" s="58"/>
      <c r="DGQ230" s="58"/>
      <c r="DGR230" s="58"/>
      <c r="DGS230" s="58"/>
      <c r="DGT230" s="58"/>
      <c r="DGU230" s="58"/>
      <c r="DGV230" s="58"/>
      <c r="DGW230" s="58"/>
      <c r="DGX230" s="58"/>
      <c r="DGY230" s="58"/>
      <c r="DGZ230" s="58"/>
      <c r="DHA230" s="58"/>
      <c r="DHB230" s="58"/>
      <c r="DHC230" s="58"/>
      <c r="DHD230" s="58"/>
      <c r="DHE230" s="58"/>
      <c r="DHF230" s="58"/>
      <c r="DHG230" s="58"/>
      <c r="DHH230" s="58"/>
      <c r="DHI230" s="58"/>
      <c r="DHJ230" s="58"/>
      <c r="DHK230" s="58"/>
      <c r="DHL230" s="58"/>
      <c r="DHM230" s="58"/>
      <c r="DHN230" s="58"/>
      <c r="DHO230" s="58"/>
      <c r="DHP230" s="58"/>
      <c r="DHQ230" s="58"/>
      <c r="DHR230" s="58"/>
      <c r="DHS230" s="58"/>
      <c r="DHT230" s="58"/>
      <c r="DHU230" s="58"/>
      <c r="DHV230" s="58"/>
      <c r="DHW230" s="58"/>
      <c r="DHX230" s="58"/>
      <c r="DHY230" s="58"/>
      <c r="DHZ230" s="58"/>
      <c r="DIA230" s="58"/>
      <c r="DIB230" s="58"/>
      <c r="DIC230" s="58"/>
      <c r="DID230" s="58"/>
      <c r="DIE230" s="58"/>
      <c r="DIF230" s="58"/>
      <c r="DIG230" s="58"/>
      <c r="DIH230" s="58"/>
      <c r="DII230" s="58"/>
      <c r="DIJ230" s="58"/>
      <c r="DIK230" s="58"/>
      <c r="DIL230" s="58"/>
      <c r="DIM230" s="58"/>
      <c r="DIN230" s="58"/>
      <c r="DIO230" s="58"/>
      <c r="DIP230" s="58"/>
      <c r="DIQ230" s="58"/>
      <c r="DIR230" s="58"/>
      <c r="DIS230" s="58"/>
      <c r="DIT230" s="58"/>
      <c r="DIU230" s="58"/>
      <c r="DIV230" s="58"/>
      <c r="DIW230" s="58"/>
      <c r="DIX230" s="58"/>
      <c r="DIY230" s="58"/>
      <c r="DIZ230" s="58"/>
      <c r="DJA230" s="58"/>
      <c r="DJB230" s="58"/>
      <c r="DJC230" s="58"/>
      <c r="DJD230" s="58"/>
      <c r="DJE230" s="58"/>
      <c r="DJF230" s="58"/>
      <c r="DJG230" s="58"/>
      <c r="DJH230" s="58"/>
      <c r="DJI230" s="58"/>
      <c r="DJJ230" s="58"/>
      <c r="DJK230" s="58"/>
      <c r="DJL230" s="58"/>
      <c r="DJM230" s="58"/>
      <c r="DJN230" s="58"/>
      <c r="DJO230" s="58"/>
      <c r="DJP230" s="58"/>
      <c r="DJQ230" s="58"/>
      <c r="DJR230" s="58"/>
      <c r="DJS230" s="58"/>
      <c r="DJT230" s="58"/>
      <c r="DJU230" s="58"/>
      <c r="DJV230" s="58"/>
      <c r="DJW230" s="58"/>
      <c r="DJX230" s="58"/>
      <c r="DJY230" s="58"/>
      <c r="DJZ230" s="58"/>
      <c r="DKA230" s="58"/>
      <c r="DKB230" s="58"/>
      <c r="DKC230" s="58"/>
      <c r="DKD230" s="58"/>
      <c r="DKE230" s="58"/>
      <c r="DKF230" s="58"/>
      <c r="DKG230" s="58"/>
      <c r="DKH230" s="58"/>
      <c r="DKI230" s="58"/>
      <c r="DKJ230" s="58"/>
      <c r="DKK230" s="58"/>
      <c r="DKL230" s="58"/>
      <c r="DKM230" s="58"/>
      <c r="DKN230" s="58"/>
      <c r="DKO230" s="58"/>
      <c r="DKP230" s="58"/>
      <c r="DKQ230" s="58"/>
      <c r="DKR230" s="58"/>
      <c r="DKS230" s="58"/>
      <c r="DKT230" s="58"/>
      <c r="DKU230" s="58"/>
      <c r="DKV230" s="58"/>
      <c r="DKW230" s="58"/>
      <c r="DKX230" s="58"/>
      <c r="DKY230" s="58"/>
      <c r="DKZ230" s="58"/>
      <c r="DLA230" s="58"/>
      <c r="DLB230" s="58"/>
      <c r="DLC230" s="58"/>
      <c r="DLD230" s="58"/>
      <c r="DLE230" s="58"/>
      <c r="DLF230" s="58"/>
      <c r="DLG230" s="58"/>
      <c r="DLH230" s="58"/>
      <c r="DLI230" s="58"/>
      <c r="DLJ230" s="58"/>
      <c r="DLK230" s="58"/>
      <c r="DLL230" s="58"/>
      <c r="DLM230" s="58"/>
      <c r="DLN230" s="58"/>
      <c r="DLO230" s="58"/>
      <c r="DLP230" s="58"/>
      <c r="DLQ230" s="58"/>
      <c r="DLR230" s="58"/>
      <c r="DLS230" s="58"/>
      <c r="DLT230" s="58"/>
      <c r="DLU230" s="58"/>
      <c r="DLV230" s="58"/>
      <c r="DLW230" s="58"/>
      <c r="DLX230" s="58"/>
      <c r="DLY230" s="58"/>
      <c r="DLZ230" s="58"/>
      <c r="DMA230" s="58"/>
      <c r="DMB230" s="58"/>
      <c r="DMC230" s="58"/>
      <c r="DMD230" s="58"/>
      <c r="DME230" s="58"/>
      <c r="DMF230" s="58"/>
      <c r="DMG230" s="58"/>
      <c r="DMH230" s="58"/>
      <c r="DMI230" s="58"/>
      <c r="DMJ230" s="58"/>
      <c r="DMK230" s="58"/>
      <c r="DML230" s="58"/>
      <c r="DMM230" s="58"/>
      <c r="DMN230" s="58"/>
      <c r="DMO230" s="58"/>
      <c r="DMP230" s="58"/>
      <c r="DMQ230" s="58"/>
      <c r="DMR230" s="58"/>
      <c r="DMS230" s="58"/>
      <c r="DMT230" s="58"/>
      <c r="DMU230" s="58"/>
      <c r="DMV230" s="58"/>
      <c r="DMW230" s="58"/>
      <c r="DMX230" s="58"/>
      <c r="DMY230" s="58"/>
      <c r="DMZ230" s="58"/>
      <c r="DNA230" s="58"/>
      <c r="DNB230" s="58"/>
      <c r="DNC230" s="58"/>
      <c r="DND230" s="58"/>
      <c r="DNE230" s="58"/>
      <c r="DNF230" s="58"/>
      <c r="DNG230" s="58"/>
      <c r="DNH230" s="58"/>
      <c r="DNI230" s="58"/>
      <c r="DNJ230" s="58"/>
      <c r="DNK230" s="58"/>
      <c r="DNL230" s="58"/>
      <c r="DNM230" s="58"/>
      <c r="DNN230" s="58"/>
      <c r="DNO230" s="58"/>
      <c r="DNP230" s="58"/>
      <c r="DNQ230" s="58"/>
      <c r="DNR230" s="58"/>
      <c r="DNS230" s="58"/>
      <c r="DNT230" s="58"/>
      <c r="DNU230" s="58"/>
      <c r="DNV230" s="58"/>
      <c r="DNW230" s="58"/>
      <c r="DNX230" s="58"/>
      <c r="DNY230" s="58"/>
      <c r="DNZ230" s="58"/>
      <c r="DOA230" s="58"/>
      <c r="DOB230" s="58"/>
      <c r="DOC230" s="58"/>
      <c r="DOD230" s="58"/>
      <c r="DOE230" s="58"/>
      <c r="DOF230" s="58"/>
      <c r="DOG230" s="58"/>
      <c r="DOH230" s="58"/>
      <c r="DOI230" s="58"/>
      <c r="DOJ230" s="58"/>
      <c r="DOK230" s="58"/>
      <c r="DOL230" s="58"/>
      <c r="DOM230" s="58"/>
      <c r="DON230" s="58"/>
      <c r="DOO230" s="58"/>
      <c r="DOP230" s="58"/>
      <c r="DOQ230" s="58"/>
      <c r="DOR230" s="58"/>
      <c r="DOS230" s="58"/>
      <c r="DOT230" s="58"/>
      <c r="DOU230" s="58"/>
      <c r="DOV230" s="58"/>
      <c r="DOW230" s="58"/>
      <c r="DOX230" s="58"/>
      <c r="DOY230" s="58"/>
      <c r="DOZ230" s="58"/>
      <c r="DPA230" s="58"/>
      <c r="DPB230" s="58"/>
      <c r="DPC230" s="58"/>
      <c r="DPD230" s="58"/>
      <c r="DPE230" s="58"/>
      <c r="DPF230" s="58"/>
      <c r="DPG230" s="58"/>
      <c r="DPH230" s="58"/>
      <c r="DPI230" s="58"/>
      <c r="DPJ230" s="58"/>
      <c r="DPK230" s="58"/>
      <c r="DPL230" s="58"/>
      <c r="DPM230" s="58"/>
      <c r="DPN230" s="58"/>
      <c r="DPO230" s="58"/>
      <c r="DPP230" s="58"/>
      <c r="DPQ230" s="58"/>
      <c r="DPR230" s="58"/>
      <c r="DPS230" s="58"/>
      <c r="DPT230" s="58"/>
      <c r="DPU230" s="58"/>
      <c r="DPV230" s="58"/>
      <c r="DPW230" s="58"/>
      <c r="DPX230" s="58"/>
      <c r="DPY230" s="58"/>
      <c r="DPZ230" s="58"/>
      <c r="DQA230" s="58"/>
      <c r="DQB230" s="58"/>
      <c r="DQC230" s="58"/>
      <c r="DQD230" s="58"/>
      <c r="DQE230" s="58"/>
      <c r="DQF230" s="58"/>
      <c r="DQG230" s="58"/>
      <c r="DQH230" s="58"/>
      <c r="DQI230" s="58"/>
      <c r="DQJ230" s="58"/>
      <c r="DQK230" s="58"/>
      <c r="DQL230" s="58"/>
      <c r="DQM230" s="58"/>
      <c r="DQN230" s="58"/>
      <c r="DQO230" s="58"/>
      <c r="DQP230" s="58"/>
      <c r="DQQ230" s="58"/>
      <c r="DQR230" s="58"/>
      <c r="DQS230" s="58"/>
      <c r="DQT230" s="58"/>
      <c r="DQU230" s="58"/>
      <c r="DQV230" s="58"/>
      <c r="DQW230" s="58"/>
      <c r="DQX230" s="58"/>
      <c r="DQY230" s="58"/>
      <c r="DQZ230" s="58"/>
      <c r="DRA230" s="58"/>
      <c r="DRB230" s="58"/>
      <c r="DRC230" s="58"/>
      <c r="DRD230" s="58"/>
      <c r="DRE230" s="58"/>
      <c r="DRF230" s="58"/>
      <c r="DRG230" s="58"/>
      <c r="DRH230" s="58"/>
      <c r="DRI230" s="58"/>
      <c r="DRJ230" s="58"/>
      <c r="DRK230" s="58"/>
      <c r="DRL230" s="58"/>
      <c r="DRM230" s="58"/>
      <c r="DRN230" s="58"/>
      <c r="DRO230" s="58"/>
      <c r="DRP230" s="58"/>
      <c r="DRQ230" s="58"/>
      <c r="DRR230" s="58"/>
      <c r="DRS230" s="58"/>
      <c r="DRT230" s="58"/>
      <c r="DRU230" s="58"/>
      <c r="DRV230" s="58"/>
      <c r="DRW230" s="58"/>
      <c r="DRX230" s="58"/>
      <c r="DRY230" s="58"/>
      <c r="DRZ230" s="58"/>
      <c r="DSA230" s="58"/>
      <c r="DSB230" s="58"/>
      <c r="DSC230" s="58"/>
      <c r="DSD230" s="58"/>
      <c r="DSE230" s="58"/>
      <c r="DSF230" s="58"/>
      <c r="DSG230" s="58"/>
      <c r="DSH230" s="58"/>
      <c r="DSI230" s="58"/>
      <c r="DSJ230" s="58"/>
      <c r="DSK230" s="58"/>
      <c r="DSL230" s="58"/>
      <c r="DSM230" s="58"/>
      <c r="DSN230" s="58"/>
      <c r="DSO230" s="58"/>
      <c r="DSP230" s="58"/>
      <c r="DSQ230" s="58"/>
      <c r="DSR230" s="58"/>
      <c r="DSS230" s="58"/>
      <c r="DST230" s="58"/>
      <c r="DSU230" s="58"/>
      <c r="DSV230" s="58"/>
      <c r="DSW230" s="58"/>
      <c r="DSX230" s="58"/>
      <c r="DSY230" s="58"/>
      <c r="DSZ230" s="58"/>
      <c r="DTA230" s="58"/>
      <c r="DTB230" s="58"/>
      <c r="DTC230" s="58"/>
      <c r="DTD230" s="58"/>
      <c r="DTE230" s="58"/>
      <c r="DTF230" s="58"/>
      <c r="DTG230" s="58"/>
      <c r="DTH230" s="58"/>
      <c r="DTI230" s="58"/>
      <c r="DTJ230" s="58"/>
      <c r="DTK230" s="58"/>
      <c r="DTL230" s="58"/>
      <c r="DTM230" s="58"/>
      <c r="DTN230" s="58"/>
      <c r="DTO230" s="58"/>
      <c r="DTP230" s="58"/>
      <c r="DTQ230" s="58"/>
      <c r="DTR230" s="58"/>
      <c r="DTS230" s="58"/>
      <c r="DTT230" s="58"/>
      <c r="DTU230" s="58"/>
      <c r="DTV230" s="58"/>
      <c r="DTW230" s="58"/>
      <c r="DTX230" s="58"/>
      <c r="DTY230" s="58"/>
      <c r="DTZ230" s="58"/>
      <c r="DUA230" s="58"/>
      <c r="DUB230" s="58"/>
      <c r="DUC230" s="58"/>
      <c r="DUD230" s="58"/>
      <c r="DUE230" s="58"/>
      <c r="DUF230" s="58"/>
      <c r="DUG230" s="58"/>
      <c r="DUH230" s="58"/>
      <c r="DUI230" s="58"/>
      <c r="DUJ230" s="58"/>
      <c r="DUK230" s="58"/>
      <c r="DUL230" s="58"/>
      <c r="DUM230" s="58"/>
      <c r="DUN230" s="58"/>
      <c r="DUO230" s="58"/>
      <c r="DUP230" s="58"/>
      <c r="DUQ230" s="58"/>
      <c r="DUR230" s="58"/>
      <c r="DUS230" s="58"/>
      <c r="DUT230" s="58"/>
      <c r="DUU230" s="58"/>
      <c r="DUV230" s="58"/>
      <c r="DUW230" s="58"/>
      <c r="DUX230" s="58"/>
      <c r="DUY230" s="58"/>
      <c r="DUZ230" s="58"/>
      <c r="DVA230" s="58"/>
      <c r="DVB230" s="58"/>
      <c r="DVC230" s="58"/>
      <c r="DVD230" s="58"/>
      <c r="DVE230" s="58"/>
      <c r="DVF230" s="58"/>
      <c r="DVG230" s="58"/>
      <c r="DVH230" s="58"/>
      <c r="DVI230" s="58"/>
      <c r="DVJ230" s="58"/>
      <c r="DVK230" s="58"/>
      <c r="DVL230" s="58"/>
      <c r="DVM230" s="58"/>
      <c r="DVN230" s="58"/>
      <c r="DVO230" s="58"/>
      <c r="DVP230" s="58"/>
      <c r="DVQ230" s="58"/>
      <c r="DVR230" s="58"/>
      <c r="DVS230" s="58"/>
      <c r="DVT230" s="58"/>
      <c r="DVU230" s="58"/>
      <c r="DVV230" s="58"/>
      <c r="DVW230" s="58"/>
      <c r="DVX230" s="58"/>
      <c r="DVY230" s="58"/>
      <c r="DVZ230" s="58"/>
      <c r="DWA230" s="58"/>
      <c r="DWB230" s="58"/>
      <c r="DWC230" s="58"/>
      <c r="DWD230" s="58"/>
      <c r="DWE230" s="58"/>
      <c r="DWF230" s="58"/>
      <c r="DWG230" s="58"/>
      <c r="DWH230" s="58"/>
      <c r="DWI230" s="58"/>
      <c r="DWJ230" s="58"/>
      <c r="DWK230" s="58"/>
      <c r="DWL230" s="58"/>
      <c r="DWM230" s="58"/>
      <c r="DWN230" s="58"/>
      <c r="DWO230" s="58"/>
      <c r="DWP230" s="58"/>
      <c r="DWQ230" s="58"/>
      <c r="DWR230" s="58"/>
      <c r="DWS230" s="58"/>
      <c r="DWT230" s="58"/>
      <c r="DWU230" s="58"/>
      <c r="DWV230" s="58"/>
      <c r="DWW230" s="58"/>
      <c r="DWX230" s="58"/>
      <c r="DWY230" s="58"/>
      <c r="DWZ230" s="58"/>
      <c r="DXA230" s="58"/>
      <c r="DXB230" s="58"/>
      <c r="DXC230" s="58"/>
      <c r="DXD230" s="58"/>
      <c r="DXE230" s="58"/>
      <c r="DXF230" s="58"/>
      <c r="DXG230" s="58"/>
      <c r="DXH230" s="58"/>
      <c r="DXI230" s="58"/>
      <c r="DXJ230" s="58"/>
      <c r="DXK230" s="58"/>
      <c r="DXL230" s="58"/>
      <c r="DXM230" s="58"/>
      <c r="DXN230" s="58"/>
      <c r="DXO230" s="58"/>
      <c r="DXP230" s="58"/>
      <c r="DXQ230" s="58"/>
      <c r="DXR230" s="58"/>
      <c r="DXS230" s="58"/>
      <c r="DXT230" s="58"/>
      <c r="DXU230" s="58"/>
      <c r="DXV230" s="58"/>
      <c r="DXW230" s="58"/>
      <c r="DXX230" s="58"/>
      <c r="DXY230" s="58"/>
      <c r="DXZ230" s="58"/>
      <c r="DYA230" s="58"/>
      <c r="DYB230" s="58"/>
      <c r="DYC230" s="58"/>
      <c r="DYD230" s="58"/>
      <c r="DYE230" s="58"/>
      <c r="DYF230" s="58"/>
      <c r="DYG230" s="58"/>
      <c r="DYH230" s="58"/>
      <c r="DYI230" s="58"/>
      <c r="DYJ230" s="58"/>
      <c r="DYK230" s="58"/>
      <c r="DYL230" s="58"/>
      <c r="DYM230" s="58"/>
      <c r="DYN230" s="58"/>
      <c r="DYO230" s="58"/>
      <c r="DYP230" s="58"/>
      <c r="DYQ230" s="58"/>
      <c r="DYR230" s="58"/>
      <c r="DYS230" s="58"/>
      <c r="DYT230" s="58"/>
      <c r="DYU230" s="58"/>
      <c r="DYV230" s="58"/>
      <c r="DYW230" s="58"/>
      <c r="DYX230" s="58"/>
      <c r="DYY230" s="58"/>
      <c r="DYZ230" s="58"/>
      <c r="DZA230" s="58"/>
      <c r="DZB230" s="58"/>
      <c r="DZC230" s="58"/>
      <c r="DZD230" s="58"/>
      <c r="DZE230" s="58"/>
      <c r="DZF230" s="58"/>
      <c r="DZG230" s="58"/>
      <c r="DZH230" s="58"/>
      <c r="DZI230" s="58"/>
      <c r="DZJ230" s="58"/>
      <c r="DZK230" s="58"/>
      <c r="DZL230" s="58"/>
      <c r="DZM230" s="58"/>
      <c r="DZN230" s="58"/>
      <c r="DZO230" s="58"/>
      <c r="DZP230" s="58"/>
      <c r="DZQ230" s="58"/>
      <c r="DZR230" s="58"/>
      <c r="DZS230" s="58"/>
      <c r="DZT230" s="58"/>
      <c r="DZU230" s="58"/>
      <c r="DZV230" s="58"/>
      <c r="DZW230" s="58"/>
      <c r="DZX230" s="58"/>
      <c r="DZY230" s="58"/>
      <c r="DZZ230" s="58"/>
      <c r="EAA230" s="58"/>
      <c r="EAB230" s="58"/>
      <c r="EAC230" s="58"/>
      <c r="EAD230" s="58"/>
      <c r="EAE230" s="58"/>
      <c r="EAF230" s="58"/>
      <c r="EAG230" s="58"/>
      <c r="EAH230" s="58"/>
      <c r="EAI230" s="58"/>
      <c r="EAJ230" s="58"/>
      <c r="EAK230" s="58"/>
      <c r="EAL230" s="58"/>
      <c r="EAM230" s="58"/>
      <c r="EAN230" s="58"/>
      <c r="EAO230" s="58"/>
      <c r="EAP230" s="58"/>
      <c r="EAQ230" s="58"/>
      <c r="EAR230" s="58"/>
      <c r="EAS230" s="58"/>
      <c r="EAT230" s="58"/>
      <c r="EAU230" s="58"/>
      <c r="EAV230" s="58"/>
      <c r="EAW230" s="58"/>
      <c r="EAX230" s="58"/>
      <c r="EAY230" s="58"/>
      <c r="EAZ230" s="58"/>
      <c r="EBA230" s="58"/>
      <c r="EBB230" s="58"/>
      <c r="EBC230" s="58"/>
      <c r="EBD230" s="58"/>
      <c r="EBE230" s="58"/>
      <c r="EBF230" s="58"/>
      <c r="EBG230" s="58"/>
      <c r="EBH230" s="58"/>
      <c r="EBI230" s="58"/>
      <c r="EBJ230" s="58"/>
      <c r="EBK230" s="58"/>
      <c r="EBL230" s="58"/>
      <c r="EBM230" s="58"/>
      <c r="EBN230" s="58"/>
      <c r="EBO230" s="58"/>
      <c r="EBP230" s="58"/>
      <c r="EBQ230" s="58"/>
      <c r="EBR230" s="58"/>
      <c r="EBS230" s="58"/>
      <c r="EBT230" s="58"/>
      <c r="EBU230" s="58"/>
      <c r="EBV230" s="58"/>
      <c r="EBW230" s="58"/>
      <c r="EBX230" s="58"/>
      <c r="EBY230" s="58"/>
      <c r="EBZ230" s="58"/>
      <c r="ECA230" s="58"/>
      <c r="ECB230" s="58"/>
      <c r="ECC230" s="58"/>
      <c r="ECD230" s="58"/>
      <c r="ECE230" s="58"/>
      <c r="ECF230" s="58"/>
      <c r="ECG230" s="58"/>
      <c r="ECH230" s="58"/>
      <c r="ECI230" s="58"/>
      <c r="ECJ230" s="58"/>
      <c r="ECK230" s="58"/>
      <c r="ECL230" s="58"/>
      <c r="ECM230" s="58"/>
      <c r="ECN230" s="58"/>
      <c r="ECO230" s="58"/>
      <c r="ECP230" s="58"/>
      <c r="ECQ230" s="58"/>
      <c r="ECR230" s="58"/>
      <c r="ECS230" s="58"/>
      <c r="ECT230" s="58"/>
      <c r="ECU230" s="58"/>
      <c r="ECV230" s="58"/>
      <c r="ECW230" s="58"/>
      <c r="ECX230" s="58"/>
      <c r="ECY230" s="58"/>
      <c r="ECZ230" s="58"/>
      <c r="EDA230" s="58"/>
      <c r="EDB230" s="58"/>
      <c r="EDC230" s="58"/>
      <c r="EDD230" s="58"/>
      <c r="EDE230" s="58"/>
      <c r="EDF230" s="58"/>
      <c r="EDG230" s="58"/>
      <c r="EDH230" s="58"/>
      <c r="EDI230" s="58"/>
      <c r="EDJ230" s="58"/>
      <c r="EDK230" s="58"/>
      <c r="EDL230" s="58"/>
      <c r="EDM230" s="58"/>
      <c r="EDN230" s="58"/>
      <c r="EDO230" s="58"/>
      <c r="EDP230" s="58"/>
      <c r="EDQ230" s="58"/>
      <c r="EDR230" s="58"/>
      <c r="EDS230" s="58"/>
      <c r="EDT230" s="58"/>
      <c r="EDU230" s="58"/>
      <c r="EDV230" s="58"/>
      <c r="EDW230" s="58"/>
      <c r="EDX230" s="58"/>
      <c r="EDY230" s="58"/>
      <c r="EDZ230" s="58"/>
      <c r="EEA230" s="58"/>
      <c r="EEB230" s="58"/>
      <c r="EEC230" s="58"/>
      <c r="EED230" s="58"/>
      <c r="EEE230" s="58"/>
      <c r="EEF230" s="58"/>
      <c r="EEG230" s="58"/>
      <c r="EEH230" s="58"/>
      <c r="EEI230" s="58"/>
      <c r="EEJ230" s="58"/>
      <c r="EEK230" s="58"/>
      <c r="EEL230" s="58"/>
      <c r="EEM230" s="58"/>
      <c r="EEN230" s="58"/>
      <c r="EEO230" s="58"/>
      <c r="EEP230" s="58"/>
      <c r="EEQ230" s="58"/>
      <c r="EER230" s="58"/>
      <c r="EES230" s="58"/>
      <c r="EET230" s="58"/>
      <c r="EEU230" s="58"/>
      <c r="EEV230" s="58"/>
      <c r="EEW230" s="58"/>
      <c r="EEX230" s="58"/>
      <c r="EEY230" s="58"/>
      <c r="EEZ230" s="58"/>
      <c r="EFA230" s="58"/>
      <c r="EFB230" s="58"/>
      <c r="EFC230" s="58"/>
      <c r="EFD230" s="58"/>
      <c r="EFE230" s="58"/>
      <c r="EFF230" s="58"/>
      <c r="EFG230" s="58"/>
      <c r="EFH230" s="58"/>
      <c r="EFI230" s="58"/>
      <c r="EFJ230" s="58"/>
      <c r="EFK230" s="58"/>
      <c r="EFL230" s="58"/>
      <c r="EFM230" s="58"/>
      <c r="EFN230" s="58"/>
      <c r="EFO230" s="58"/>
      <c r="EFP230" s="58"/>
      <c r="EFQ230" s="58"/>
      <c r="EFR230" s="58"/>
      <c r="EFS230" s="58"/>
      <c r="EFT230" s="58"/>
      <c r="EFU230" s="58"/>
      <c r="EFV230" s="58"/>
      <c r="EFW230" s="58"/>
      <c r="EFX230" s="58"/>
      <c r="EFY230" s="58"/>
      <c r="EFZ230" s="58"/>
      <c r="EGA230" s="58"/>
      <c r="EGB230" s="58"/>
      <c r="EGC230" s="58"/>
      <c r="EGD230" s="58"/>
      <c r="EGE230" s="58"/>
      <c r="EGF230" s="58"/>
      <c r="EGG230" s="58"/>
      <c r="EGH230" s="58"/>
      <c r="EGI230" s="58"/>
      <c r="EGJ230" s="58"/>
      <c r="EGK230" s="58"/>
      <c r="EGL230" s="58"/>
      <c r="EGM230" s="58"/>
      <c r="EGN230" s="58"/>
      <c r="EGO230" s="58"/>
      <c r="EGP230" s="58"/>
      <c r="EGQ230" s="58"/>
      <c r="EGR230" s="58"/>
      <c r="EGS230" s="58"/>
      <c r="EGT230" s="58"/>
      <c r="EGU230" s="58"/>
      <c r="EGV230" s="58"/>
      <c r="EGW230" s="58"/>
      <c r="EGX230" s="58"/>
      <c r="EGY230" s="58"/>
      <c r="EGZ230" s="58"/>
      <c r="EHA230" s="58"/>
      <c r="EHB230" s="58"/>
      <c r="EHC230" s="58"/>
      <c r="EHD230" s="58"/>
      <c r="EHE230" s="58"/>
      <c r="EHF230" s="58"/>
      <c r="EHG230" s="58"/>
      <c r="EHH230" s="58"/>
      <c r="EHI230" s="58"/>
      <c r="EHJ230" s="58"/>
      <c r="EHK230" s="58"/>
      <c r="EHL230" s="58"/>
      <c r="EHM230" s="58"/>
      <c r="EHN230" s="58"/>
      <c r="EHO230" s="58"/>
      <c r="EHP230" s="58"/>
      <c r="EHQ230" s="58"/>
      <c r="EHR230" s="58"/>
      <c r="EHS230" s="58"/>
      <c r="EHT230" s="58"/>
      <c r="EHU230" s="58"/>
      <c r="EHV230" s="58"/>
      <c r="EHW230" s="58"/>
      <c r="EHX230" s="58"/>
      <c r="EHY230" s="58"/>
      <c r="EHZ230" s="58"/>
      <c r="EIA230" s="58"/>
      <c r="EIB230" s="58"/>
      <c r="EIC230" s="58"/>
      <c r="EID230" s="58"/>
      <c r="EIE230" s="58"/>
      <c r="EIF230" s="58"/>
      <c r="EIG230" s="58"/>
      <c r="EIH230" s="58"/>
      <c r="EII230" s="58"/>
      <c r="EIJ230" s="58"/>
      <c r="EIK230" s="58"/>
      <c r="EIL230" s="58"/>
      <c r="EIM230" s="58"/>
      <c r="EIN230" s="58"/>
      <c r="EIO230" s="58"/>
      <c r="EIP230" s="58"/>
      <c r="EIQ230" s="58"/>
      <c r="EIR230" s="58"/>
      <c r="EIS230" s="58"/>
      <c r="EIT230" s="58"/>
      <c r="EIU230" s="58"/>
      <c r="EIV230" s="58"/>
      <c r="EIW230" s="58"/>
      <c r="EIX230" s="58"/>
      <c r="EIY230" s="58"/>
      <c r="EIZ230" s="58"/>
      <c r="EJA230" s="58"/>
      <c r="EJB230" s="58"/>
      <c r="EJC230" s="58"/>
      <c r="EJD230" s="58"/>
      <c r="EJE230" s="58"/>
      <c r="EJF230" s="58"/>
      <c r="EJG230" s="58"/>
      <c r="EJH230" s="58"/>
      <c r="EJI230" s="58"/>
      <c r="EJJ230" s="58"/>
      <c r="EJK230" s="58"/>
      <c r="EJL230" s="58"/>
      <c r="EJM230" s="58"/>
      <c r="EJN230" s="58"/>
      <c r="EJO230" s="58"/>
      <c r="EJP230" s="58"/>
      <c r="EJQ230" s="58"/>
      <c r="EJR230" s="58"/>
      <c r="EJS230" s="58"/>
      <c r="EJT230" s="58"/>
      <c r="EJU230" s="58"/>
      <c r="EJV230" s="58"/>
      <c r="EJW230" s="58"/>
      <c r="EJX230" s="58"/>
      <c r="EJY230" s="58"/>
      <c r="EJZ230" s="58"/>
      <c r="EKA230" s="58"/>
      <c r="EKB230" s="58"/>
      <c r="EKC230" s="58"/>
      <c r="EKD230" s="58"/>
      <c r="EKE230" s="58"/>
      <c r="EKF230" s="58"/>
      <c r="EKG230" s="58"/>
      <c r="EKH230" s="58"/>
      <c r="EKI230" s="58"/>
      <c r="EKJ230" s="58"/>
      <c r="EKK230" s="58"/>
      <c r="EKL230" s="58"/>
      <c r="EKM230" s="58"/>
      <c r="EKN230" s="58"/>
      <c r="EKO230" s="58"/>
      <c r="EKP230" s="58"/>
      <c r="EKQ230" s="58"/>
      <c r="EKR230" s="58"/>
      <c r="EKS230" s="58"/>
      <c r="EKT230" s="58"/>
      <c r="EKU230" s="58"/>
      <c r="EKV230" s="58"/>
      <c r="EKW230" s="58"/>
      <c r="EKX230" s="58"/>
      <c r="EKY230" s="58"/>
      <c r="EKZ230" s="58"/>
      <c r="ELA230" s="58"/>
      <c r="ELB230" s="58"/>
      <c r="ELC230" s="58"/>
      <c r="ELD230" s="58"/>
      <c r="ELE230" s="58"/>
      <c r="ELF230" s="58"/>
      <c r="ELG230" s="58"/>
      <c r="ELH230" s="58"/>
      <c r="ELI230" s="58"/>
      <c r="ELJ230" s="58"/>
      <c r="ELK230" s="58"/>
      <c r="ELL230" s="58"/>
      <c r="ELM230" s="58"/>
      <c r="ELN230" s="58"/>
      <c r="ELO230" s="58"/>
      <c r="ELP230" s="58"/>
      <c r="ELQ230" s="58"/>
      <c r="ELR230" s="58"/>
      <c r="ELS230" s="58"/>
      <c r="ELT230" s="58"/>
      <c r="ELU230" s="58"/>
      <c r="ELV230" s="58"/>
      <c r="ELW230" s="58"/>
      <c r="ELX230" s="58"/>
      <c r="ELY230" s="58"/>
      <c r="ELZ230" s="58"/>
      <c r="EMA230" s="58"/>
      <c r="EMB230" s="58"/>
      <c r="EMC230" s="58"/>
      <c r="EMD230" s="58"/>
      <c r="EME230" s="58"/>
      <c r="EMF230" s="58"/>
      <c r="EMG230" s="58"/>
      <c r="EMH230" s="58"/>
      <c r="EMI230" s="58"/>
      <c r="EMJ230" s="58"/>
      <c r="EMK230" s="58"/>
      <c r="EML230" s="58"/>
      <c r="EMM230" s="58"/>
      <c r="EMN230" s="58"/>
      <c r="EMO230" s="58"/>
      <c r="EMP230" s="58"/>
      <c r="EMQ230" s="58"/>
      <c r="EMR230" s="58"/>
      <c r="EMS230" s="58"/>
      <c r="EMT230" s="58"/>
      <c r="EMU230" s="58"/>
      <c r="EMV230" s="58"/>
      <c r="EMW230" s="58"/>
      <c r="EMX230" s="58"/>
      <c r="EMY230" s="58"/>
      <c r="EMZ230" s="58"/>
      <c r="ENA230" s="58"/>
      <c r="ENB230" s="58"/>
      <c r="ENC230" s="58"/>
      <c r="END230" s="58"/>
      <c r="ENE230" s="58"/>
      <c r="ENF230" s="58"/>
      <c r="ENG230" s="58"/>
      <c r="ENH230" s="58"/>
      <c r="ENI230" s="58"/>
      <c r="ENJ230" s="58"/>
      <c r="ENK230" s="58"/>
      <c r="ENL230" s="58"/>
      <c r="ENM230" s="58"/>
      <c r="ENN230" s="58"/>
      <c r="ENO230" s="58"/>
      <c r="ENP230" s="58"/>
      <c r="ENQ230" s="58"/>
      <c r="ENR230" s="58"/>
      <c r="ENS230" s="58"/>
      <c r="ENT230" s="58"/>
      <c r="ENU230" s="58"/>
      <c r="ENV230" s="58"/>
      <c r="ENW230" s="58"/>
      <c r="ENX230" s="58"/>
      <c r="ENY230" s="58"/>
      <c r="ENZ230" s="58"/>
      <c r="EOA230" s="58"/>
      <c r="EOB230" s="58"/>
      <c r="EOC230" s="58"/>
      <c r="EOD230" s="58"/>
      <c r="EOE230" s="58"/>
      <c r="EOF230" s="58"/>
      <c r="EOG230" s="58"/>
      <c r="EOH230" s="58"/>
      <c r="EOI230" s="58"/>
      <c r="EOJ230" s="58"/>
      <c r="EOK230" s="58"/>
      <c r="EOL230" s="58"/>
      <c r="EOM230" s="58"/>
      <c r="EON230" s="58"/>
      <c r="EOO230" s="58"/>
      <c r="EOP230" s="58"/>
      <c r="EOQ230" s="58"/>
      <c r="EOR230" s="58"/>
      <c r="EOS230" s="58"/>
      <c r="EOT230" s="58"/>
      <c r="EOU230" s="58"/>
      <c r="EOV230" s="58"/>
      <c r="EOW230" s="58"/>
      <c r="EOX230" s="58"/>
      <c r="EOY230" s="58"/>
      <c r="EOZ230" s="58"/>
      <c r="EPA230" s="58"/>
      <c r="EPB230" s="58"/>
      <c r="EPC230" s="58"/>
      <c r="EPD230" s="58"/>
      <c r="EPE230" s="58"/>
      <c r="EPF230" s="58"/>
      <c r="EPG230" s="58"/>
      <c r="EPH230" s="58"/>
      <c r="EPI230" s="58"/>
      <c r="EPJ230" s="58"/>
      <c r="EPK230" s="58"/>
      <c r="EPL230" s="58"/>
      <c r="EPM230" s="58"/>
      <c r="EPN230" s="58"/>
      <c r="EPO230" s="58"/>
      <c r="EPP230" s="58"/>
      <c r="EPQ230" s="58"/>
      <c r="EPR230" s="58"/>
      <c r="EPS230" s="58"/>
      <c r="EPT230" s="58"/>
      <c r="EPU230" s="58"/>
      <c r="EPV230" s="58"/>
      <c r="EPW230" s="58"/>
      <c r="EPX230" s="58"/>
      <c r="EPY230" s="58"/>
      <c r="EPZ230" s="58"/>
      <c r="EQA230" s="58"/>
      <c r="EQB230" s="58"/>
      <c r="EQC230" s="58"/>
      <c r="EQD230" s="58"/>
      <c r="EQE230" s="58"/>
      <c r="EQF230" s="58"/>
      <c r="EQG230" s="58"/>
      <c r="EQH230" s="58"/>
      <c r="EQI230" s="58"/>
      <c r="EQJ230" s="58"/>
      <c r="EQK230" s="58"/>
      <c r="EQL230" s="58"/>
      <c r="EQM230" s="58"/>
      <c r="EQN230" s="58"/>
      <c r="EQO230" s="58"/>
      <c r="EQP230" s="58"/>
      <c r="EQQ230" s="58"/>
      <c r="EQR230" s="58"/>
      <c r="EQS230" s="58"/>
      <c r="EQT230" s="58"/>
      <c r="EQU230" s="58"/>
      <c r="EQV230" s="58"/>
      <c r="EQW230" s="58"/>
      <c r="EQX230" s="58"/>
      <c r="EQY230" s="58"/>
      <c r="EQZ230" s="58"/>
      <c r="ERA230" s="58"/>
      <c r="ERB230" s="58"/>
      <c r="ERC230" s="58"/>
      <c r="ERD230" s="58"/>
      <c r="ERE230" s="58"/>
      <c r="ERF230" s="58"/>
      <c r="ERG230" s="58"/>
      <c r="ERH230" s="58"/>
      <c r="ERI230" s="58"/>
      <c r="ERJ230" s="58"/>
      <c r="ERK230" s="58"/>
      <c r="ERL230" s="58"/>
      <c r="ERM230" s="58"/>
      <c r="ERN230" s="58"/>
      <c r="ERO230" s="58"/>
      <c r="ERP230" s="58"/>
      <c r="ERQ230" s="58"/>
      <c r="ERR230" s="58"/>
      <c r="ERS230" s="58"/>
      <c r="ERT230" s="58"/>
      <c r="ERU230" s="58"/>
      <c r="ERV230" s="58"/>
      <c r="ERW230" s="58"/>
      <c r="ERX230" s="58"/>
      <c r="ERY230" s="58"/>
      <c r="ERZ230" s="58"/>
      <c r="ESA230" s="58"/>
      <c r="ESB230" s="58"/>
      <c r="ESC230" s="58"/>
      <c r="ESD230" s="58"/>
      <c r="ESE230" s="58"/>
      <c r="ESF230" s="58"/>
      <c r="ESG230" s="58"/>
      <c r="ESH230" s="58"/>
      <c r="ESI230" s="58"/>
      <c r="ESJ230" s="58"/>
      <c r="ESK230" s="58"/>
      <c r="ESL230" s="58"/>
      <c r="ESM230" s="58"/>
      <c r="ESN230" s="58"/>
      <c r="ESO230" s="58"/>
      <c r="ESP230" s="58"/>
      <c r="ESQ230" s="58"/>
      <c r="ESR230" s="58"/>
      <c r="ESS230" s="58"/>
      <c r="EST230" s="58"/>
      <c r="ESU230" s="58"/>
      <c r="ESV230" s="58"/>
      <c r="ESW230" s="58"/>
      <c r="ESX230" s="58"/>
      <c r="ESY230" s="58"/>
      <c r="ESZ230" s="58"/>
      <c r="ETA230" s="58"/>
      <c r="ETB230" s="58"/>
      <c r="ETC230" s="58"/>
      <c r="ETD230" s="58"/>
      <c r="ETE230" s="58"/>
      <c r="ETF230" s="58"/>
      <c r="ETG230" s="58"/>
      <c r="ETH230" s="58"/>
      <c r="ETI230" s="58"/>
      <c r="ETJ230" s="58"/>
      <c r="ETK230" s="58"/>
      <c r="ETL230" s="58"/>
      <c r="ETM230" s="58"/>
      <c r="ETN230" s="58"/>
      <c r="ETO230" s="58"/>
      <c r="ETP230" s="58"/>
      <c r="ETQ230" s="58"/>
      <c r="ETR230" s="58"/>
      <c r="ETS230" s="58"/>
      <c r="ETT230" s="58"/>
      <c r="ETU230" s="58"/>
      <c r="ETV230" s="58"/>
      <c r="ETW230" s="58"/>
      <c r="ETX230" s="58"/>
      <c r="ETY230" s="58"/>
      <c r="ETZ230" s="58"/>
      <c r="EUA230" s="58"/>
      <c r="EUB230" s="58"/>
      <c r="EUC230" s="58"/>
      <c r="EUD230" s="58"/>
      <c r="EUE230" s="58"/>
      <c r="EUF230" s="58"/>
      <c r="EUG230" s="58"/>
      <c r="EUH230" s="58"/>
      <c r="EUI230" s="58"/>
      <c r="EUJ230" s="58"/>
      <c r="EUK230" s="58"/>
      <c r="EUL230" s="58"/>
      <c r="EUM230" s="58"/>
      <c r="EUN230" s="58"/>
      <c r="EUO230" s="58"/>
      <c r="EUP230" s="58"/>
      <c r="EUQ230" s="58"/>
      <c r="EUR230" s="58"/>
      <c r="EUS230" s="58"/>
      <c r="EUT230" s="58"/>
      <c r="EUU230" s="58"/>
      <c r="EUV230" s="58"/>
      <c r="EUW230" s="58"/>
      <c r="EUX230" s="58"/>
      <c r="EUY230" s="58"/>
      <c r="EUZ230" s="58"/>
      <c r="EVA230" s="58"/>
      <c r="EVB230" s="58"/>
      <c r="EVC230" s="58"/>
      <c r="EVD230" s="58"/>
      <c r="EVE230" s="58"/>
      <c r="EVF230" s="58"/>
      <c r="EVG230" s="58"/>
      <c r="EVH230" s="58"/>
      <c r="EVI230" s="58"/>
      <c r="EVJ230" s="58"/>
      <c r="EVK230" s="58"/>
      <c r="EVL230" s="58"/>
      <c r="EVM230" s="58"/>
      <c r="EVN230" s="58"/>
      <c r="EVO230" s="58"/>
      <c r="EVP230" s="58"/>
      <c r="EVQ230" s="58"/>
      <c r="EVR230" s="58"/>
      <c r="EVS230" s="58"/>
      <c r="EVT230" s="58"/>
      <c r="EVU230" s="58"/>
      <c r="EVV230" s="58"/>
      <c r="EVW230" s="58"/>
      <c r="EVX230" s="58"/>
      <c r="EVY230" s="58"/>
      <c r="EVZ230" s="58"/>
      <c r="EWA230" s="58"/>
      <c r="EWB230" s="58"/>
      <c r="EWC230" s="58"/>
      <c r="EWD230" s="58"/>
      <c r="EWE230" s="58"/>
      <c r="EWF230" s="58"/>
      <c r="EWG230" s="58"/>
      <c r="EWH230" s="58"/>
      <c r="EWI230" s="58"/>
      <c r="EWJ230" s="58"/>
      <c r="EWK230" s="58"/>
      <c r="EWL230" s="58"/>
      <c r="EWM230" s="58"/>
      <c r="EWN230" s="58"/>
      <c r="EWO230" s="58"/>
      <c r="EWP230" s="58"/>
      <c r="EWQ230" s="58"/>
      <c r="EWR230" s="58"/>
      <c r="EWS230" s="58"/>
      <c r="EWT230" s="58"/>
      <c r="EWU230" s="58"/>
      <c r="EWV230" s="58"/>
      <c r="EWW230" s="58"/>
      <c r="EWX230" s="58"/>
      <c r="EWY230" s="58"/>
      <c r="EWZ230" s="58"/>
      <c r="EXA230" s="58"/>
      <c r="EXB230" s="58"/>
      <c r="EXC230" s="58"/>
      <c r="EXD230" s="58"/>
      <c r="EXE230" s="58"/>
      <c r="EXF230" s="58"/>
      <c r="EXG230" s="58"/>
      <c r="EXH230" s="58"/>
      <c r="EXI230" s="58"/>
      <c r="EXJ230" s="58"/>
      <c r="EXK230" s="58"/>
      <c r="EXL230" s="58"/>
      <c r="EXM230" s="58"/>
      <c r="EXN230" s="58"/>
      <c r="EXO230" s="58"/>
      <c r="EXP230" s="58"/>
      <c r="EXQ230" s="58"/>
      <c r="EXR230" s="58"/>
      <c r="EXS230" s="58"/>
      <c r="EXT230" s="58"/>
      <c r="EXU230" s="58"/>
      <c r="EXV230" s="58"/>
      <c r="EXW230" s="58"/>
      <c r="EXX230" s="58"/>
      <c r="EXY230" s="58"/>
      <c r="EXZ230" s="58"/>
      <c r="EYA230" s="58"/>
      <c r="EYB230" s="58"/>
      <c r="EYC230" s="58"/>
      <c r="EYD230" s="58"/>
      <c r="EYE230" s="58"/>
      <c r="EYF230" s="58"/>
      <c r="EYG230" s="58"/>
      <c r="EYH230" s="58"/>
      <c r="EYI230" s="58"/>
      <c r="EYJ230" s="58"/>
      <c r="EYK230" s="58"/>
      <c r="EYL230" s="58"/>
      <c r="EYM230" s="58"/>
      <c r="EYN230" s="58"/>
      <c r="EYO230" s="58"/>
      <c r="EYP230" s="58"/>
      <c r="EYQ230" s="58"/>
      <c r="EYR230" s="58"/>
      <c r="EYS230" s="58"/>
      <c r="EYT230" s="58"/>
      <c r="EYU230" s="58"/>
      <c r="EYV230" s="58"/>
      <c r="EYW230" s="58"/>
      <c r="EYX230" s="58"/>
      <c r="EYY230" s="58"/>
      <c r="EYZ230" s="58"/>
      <c r="EZA230" s="58"/>
      <c r="EZB230" s="58"/>
      <c r="EZC230" s="58"/>
      <c r="EZD230" s="58"/>
      <c r="EZE230" s="58"/>
      <c r="EZF230" s="58"/>
      <c r="EZG230" s="58"/>
      <c r="EZH230" s="58"/>
      <c r="EZI230" s="58"/>
      <c r="EZJ230" s="58"/>
      <c r="EZK230" s="58"/>
      <c r="EZL230" s="58"/>
      <c r="EZM230" s="58"/>
      <c r="EZN230" s="58"/>
      <c r="EZO230" s="58"/>
      <c r="EZP230" s="58"/>
      <c r="EZQ230" s="58"/>
      <c r="EZR230" s="58"/>
      <c r="EZS230" s="58"/>
      <c r="EZT230" s="58"/>
      <c r="EZU230" s="58"/>
      <c r="EZV230" s="58"/>
      <c r="EZW230" s="58"/>
      <c r="EZX230" s="58"/>
      <c r="EZY230" s="58"/>
      <c r="EZZ230" s="58"/>
      <c r="FAA230" s="58"/>
      <c r="FAB230" s="58"/>
      <c r="FAC230" s="58"/>
      <c r="FAD230" s="58"/>
      <c r="FAE230" s="58"/>
      <c r="FAF230" s="58"/>
      <c r="FAG230" s="58"/>
      <c r="FAH230" s="58"/>
      <c r="FAI230" s="58"/>
      <c r="FAJ230" s="58"/>
      <c r="FAK230" s="58"/>
      <c r="FAL230" s="58"/>
      <c r="FAM230" s="58"/>
      <c r="FAN230" s="58"/>
      <c r="FAO230" s="58"/>
      <c r="FAP230" s="58"/>
      <c r="FAQ230" s="58"/>
      <c r="FAR230" s="58"/>
      <c r="FAS230" s="58"/>
      <c r="FAT230" s="58"/>
      <c r="FAU230" s="58"/>
      <c r="FAV230" s="58"/>
      <c r="FAW230" s="58"/>
      <c r="FAX230" s="58"/>
      <c r="FAY230" s="58"/>
      <c r="FAZ230" s="58"/>
      <c r="FBA230" s="58"/>
      <c r="FBB230" s="58"/>
      <c r="FBC230" s="58"/>
      <c r="FBD230" s="58"/>
      <c r="FBE230" s="58"/>
      <c r="FBF230" s="58"/>
      <c r="FBG230" s="58"/>
      <c r="FBH230" s="58"/>
      <c r="FBI230" s="58"/>
      <c r="FBJ230" s="58"/>
      <c r="FBK230" s="58"/>
      <c r="FBL230" s="58"/>
      <c r="FBM230" s="58"/>
      <c r="FBN230" s="58"/>
      <c r="FBO230" s="58"/>
      <c r="FBP230" s="58"/>
      <c r="FBQ230" s="58"/>
      <c r="FBR230" s="58"/>
      <c r="FBS230" s="58"/>
      <c r="FBT230" s="58"/>
      <c r="FBU230" s="58"/>
      <c r="FBV230" s="58"/>
      <c r="FBW230" s="58"/>
      <c r="FBX230" s="58"/>
      <c r="FBY230" s="58"/>
      <c r="FBZ230" s="58"/>
      <c r="FCA230" s="58"/>
      <c r="FCB230" s="58"/>
      <c r="FCC230" s="58"/>
      <c r="FCD230" s="58"/>
      <c r="FCE230" s="58"/>
      <c r="FCF230" s="58"/>
      <c r="FCG230" s="58"/>
      <c r="FCH230" s="58"/>
      <c r="FCI230" s="58"/>
      <c r="FCJ230" s="58"/>
      <c r="FCK230" s="58"/>
      <c r="FCL230" s="58"/>
      <c r="FCM230" s="58"/>
      <c r="FCN230" s="58"/>
      <c r="FCO230" s="58"/>
      <c r="FCP230" s="58"/>
      <c r="FCQ230" s="58"/>
      <c r="FCR230" s="58"/>
      <c r="FCS230" s="58"/>
      <c r="FCT230" s="58"/>
      <c r="FCU230" s="58"/>
      <c r="FCV230" s="58"/>
      <c r="FCW230" s="58"/>
      <c r="FCX230" s="58"/>
      <c r="FCY230" s="58"/>
      <c r="FCZ230" s="58"/>
      <c r="FDA230" s="58"/>
      <c r="FDB230" s="58"/>
      <c r="FDC230" s="58"/>
      <c r="FDD230" s="58"/>
      <c r="FDE230" s="58"/>
      <c r="FDF230" s="58"/>
      <c r="FDG230" s="58"/>
      <c r="FDH230" s="58"/>
      <c r="FDI230" s="58"/>
      <c r="FDJ230" s="58"/>
      <c r="FDK230" s="58"/>
      <c r="FDL230" s="58"/>
      <c r="FDM230" s="58"/>
      <c r="FDN230" s="58"/>
      <c r="FDO230" s="58"/>
      <c r="FDP230" s="58"/>
      <c r="FDQ230" s="58"/>
      <c r="FDR230" s="58"/>
      <c r="FDS230" s="58"/>
      <c r="FDT230" s="58"/>
      <c r="FDU230" s="58"/>
      <c r="FDV230" s="58"/>
      <c r="FDW230" s="58"/>
      <c r="FDX230" s="58"/>
      <c r="FDY230" s="58"/>
      <c r="FDZ230" s="58"/>
      <c r="FEA230" s="58"/>
      <c r="FEB230" s="58"/>
      <c r="FEC230" s="58"/>
      <c r="FED230" s="58"/>
      <c r="FEE230" s="58"/>
      <c r="FEF230" s="58"/>
      <c r="FEG230" s="58"/>
      <c r="FEH230" s="58"/>
      <c r="FEI230" s="58"/>
      <c r="FEJ230" s="58"/>
      <c r="FEK230" s="58"/>
      <c r="FEL230" s="58"/>
      <c r="FEM230" s="58"/>
      <c r="FEN230" s="58"/>
      <c r="FEO230" s="58"/>
      <c r="FEP230" s="58"/>
      <c r="FEQ230" s="58"/>
      <c r="FER230" s="58"/>
      <c r="FES230" s="58"/>
      <c r="FET230" s="58"/>
      <c r="FEU230" s="58"/>
      <c r="FEV230" s="58"/>
      <c r="FEW230" s="58"/>
      <c r="FEX230" s="58"/>
      <c r="FEY230" s="58"/>
      <c r="FEZ230" s="58"/>
      <c r="FFA230" s="58"/>
      <c r="FFB230" s="58"/>
      <c r="FFC230" s="58"/>
      <c r="FFD230" s="58"/>
      <c r="FFE230" s="58"/>
      <c r="FFF230" s="58"/>
      <c r="FFG230" s="58"/>
      <c r="FFH230" s="58"/>
      <c r="FFI230" s="58"/>
      <c r="FFJ230" s="58"/>
      <c r="FFK230" s="58"/>
      <c r="FFL230" s="58"/>
      <c r="FFM230" s="58"/>
      <c r="FFN230" s="58"/>
      <c r="FFO230" s="58"/>
      <c r="FFP230" s="58"/>
      <c r="FFQ230" s="58"/>
      <c r="FFR230" s="58"/>
      <c r="FFS230" s="58"/>
      <c r="FFT230" s="58"/>
      <c r="FFU230" s="58"/>
      <c r="FFV230" s="58"/>
      <c r="FFW230" s="58"/>
      <c r="FFX230" s="58"/>
      <c r="FFY230" s="58"/>
      <c r="FFZ230" s="58"/>
      <c r="FGA230" s="58"/>
      <c r="FGB230" s="58"/>
      <c r="FGC230" s="58"/>
      <c r="FGD230" s="58"/>
      <c r="FGE230" s="58"/>
      <c r="FGF230" s="58"/>
      <c r="FGG230" s="58"/>
      <c r="FGH230" s="58"/>
      <c r="FGI230" s="58"/>
      <c r="FGJ230" s="58"/>
      <c r="FGK230" s="58"/>
      <c r="FGL230" s="58"/>
      <c r="FGM230" s="58"/>
      <c r="FGN230" s="58"/>
      <c r="FGO230" s="58"/>
      <c r="FGP230" s="58"/>
      <c r="FGQ230" s="58"/>
      <c r="FGR230" s="58"/>
      <c r="FGS230" s="58"/>
      <c r="FGT230" s="58"/>
      <c r="FGU230" s="58"/>
      <c r="FGV230" s="58"/>
      <c r="FGW230" s="58"/>
      <c r="FGX230" s="58"/>
      <c r="FGY230" s="58"/>
      <c r="FGZ230" s="58"/>
      <c r="FHA230" s="58"/>
      <c r="FHB230" s="58"/>
      <c r="FHC230" s="58"/>
      <c r="FHD230" s="58"/>
      <c r="FHE230" s="58"/>
      <c r="FHF230" s="58"/>
      <c r="FHG230" s="58"/>
      <c r="FHH230" s="58"/>
      <c r="FHI230" s="58"/>
      <c r="FHJ230" s="58"/>
      <c r="FHK230" s="58"/>
      <c r="FHL230" s="58"/>
      <c r="FHM230" s="58"/>
      <c r="FHN230" s="58"/>
      <c r="FHO230" s="58"/>
      <c r="FHP230" s="58"/>
      <c r="FHQ230" s="58"/>
      <c r="FHR230" s="58"/>
      <c r="FHS230" s="58"/>
      <c r="FHT230" s="58"/>
      <c r="FHU230" s="58"/>
      <c r="FHV230" s="58"/>
      <c r="FHW230" s="58"/>
      <c r="FHX230" s="58"/>
      <c r="FHY230" s="58"/>
      <c r="FHZ230" s="58"/>
      <c r="FIA230" s="58"/>
      <c r="FIB230" s="58"/>
      <c r="FIC230" s="58"/>
      <c r="FID230" s="58"/>
      <c r="FIE230" s="58"/>
      <c r="FIF230" s="58"/>
      <c r="FIG230" s="58"/>
      <c r="FIH230" s="58"/>
      <c r="FII230" s="58"/>
      <c r="FIJ230" s="58"/>
      <c r="FIK230" s="58"/>
      <c r="FIL230" s="58"/>
      <c r="FIM230" s="58"/>
      <c r="FIN230" s="58"/>
      <c r="FIO230" s="58"/>
      <c r="FIP230" s="58"/>
      <c r="FIQ230" s="58"/>
      <c r="FIR230" s="58"/>
      <c r="FIS230" s="58"/>
      <c r="FIT230" s="58"/>
      <c r="FIU230" s="58"/>
      <c r="FIV230" s="58"/>
      <c r="FIW230" s="58"/>
      <c r="FIX230" s="58"/>
      <c r="FIY230" s="58"/>
      <c r="FIZ230" s="58"/>
      <c r="FJA230" s="58"/>
      <c r="FJB230" s="58"/>
      <c r="FJC230" s="58"/>
      <c r="FJD230" s="58"/>
      <c r="FJE230" s="58"/>
      <c r="FJF230" s="58"/>
      <c r="FJG230" s="58"/>
      <c r="FJH230" s="58"/>
      <c r="FJI230" s="58"/>
      <c r="FJJ230" s="58"/>
      <c r="FJK230" s="58"/>
      <c r="FJL230" s="58"/>
      <c r="FJM230" s="58"/>
      <c r="FJN230" s="58"/>
      <c r="FJO230" s="58"/>
      <c r="FJP230" s="58"/>
      <c r="FJQ230" s="58"/>
      <c r="FJR230" s="58"/>
      <c r="FJS230" s="58"/>
      <c r="FJT230" s="58"/>
      <c r="FJU230" s="58"/>
      <c r="FJV230" s="58"/>
      <c r="FJW230" s="58"/>
      <c r="FJX230" s="58"/>
      <c r="FJY230" s="58"/>
      <c r="FJZ230" s="58"/>
      <c r="FKA230" s="58"/>
      <c r="FKB230" s="58"/>
      <c r="FKC230" s="58"/>
      <c r="FKD230" s="58"/>
      <c r="FKE230" s="58"/>
      <c r="FKF230" s="58"/>
      <c r="FKG230" s="58"/>
      <c r="FKH230" s="58"/>
      <c r="FKI230" s="58"/>
      <c r="FKJ230" s="58"/>
      <c r="FKK230" s="58"/>
      <c r="FKL230" s="58"/>
      <c r="FKM230" s="58"/>
      <c r="FKN230" s="58"/>
      <c r="FKO230" s="58"/>
      <c r="FKP230" s="58"/>
      <c r="FKQ230" s="58"/>
      <c r="FKR230" s="58"/>
      <c r="FKS230" s="58"/>
      <c r="FKT230" s="58"/>
      <c r="FKU230" s="58"/>
      <c r="FKV230" s="58"/>
      <c r="FKW230" s="58"/>
      <c r="FKX230" s="58"/>
      <c r="FKY230" s="58"/>
      <c r="FKZ230" s="58"/>
      <c r="FLA230" s="58"/>
      <c r="FLB230" s="58"/>
      <c r="FLC230" s="58"/>
      <c r="FLD230" s="58"/>
      <c r="FLE230" s="58"/>
      <c r="FLF230" s="58"/>
      <c r="FLG230" s="58"/>
      <c r="FLH230" s="58"/>
      <c r="FLI230" s="58"/>
      <c r="FLJ230" s="58"/>
      <c r="FLK230" s="58"/>
      <c r="FLL230" s="58"/>
      <c r="FLM230" s="58"/>
      <c r="FLN230" s="58"/>
      <c r="FLO230" s="58"/>
      <c r="FLP230" s="58"/>
      <c r="FLQ230" s="58"/>
      <c r="FLR230" s="58"/>
      <c r="FLS230" s="58"/>
      <c r="FLT230" s="58"/>
      <c r="FLU230" s="58"/>
      <c r="FLV230" s="58"/>
      <c r="FLW230" s="58"/>
      <c r="FLX230" s="58"/>
      <c r="FLY230" s="58"/>
      <c r="FLZ230" s="58"/>
      <c r="FMA230" s="58"/>
      <c r="FMB230" s="58"/>
      <c r="FMC230" s="58"/>
      <c r="FMD230" s="58"/>
      <c r="FME230" s="58"/>
      <c r="FMF230" s="58"/>
      <c r="FMG230" s="58"/>
      <c r="FMH230" s="58"/>
      <c r="FMI230" s="58"/>
      <c r="FMJ230" s="58"/>
      <c r="FMK230" s="58"/>
      <c r="FML230" s="58"/>
      <c r="FMM230" s="58"/>
      <c r="FMN230" s="58"/>
      <c r="FMO230" s="58"/>
      <c r="FMP230" s="58"/>
      <c r="FMQ230" s="58"/>
      <c r="FMR230" s="58"/>
      <c r="FMS230" s="58"/>
      <c r="FMT230" s="58"/>
      <c r="FMU230" s="58"/>
      <c r="FMV230" s="58"/>
      <c r="FMW230" s="58"/>
      <c r="FMX230" s="58"/>
      <c r="FMY230" s="58"/>
      <c r="FMZ230" s="58"/>
      <c r="FNA230" s="58"/>
      <c r="FNB230" s="58"/>
      <c r="FNC230" s="58"/>
      <c r="FND230" s="58"/>
      <c r="FNE230" s="58"/>
      <c r="FNF230" s="58"/>
      <c r="FNG230" s="58"/>
      <c r="FNH230" s="58"/>
      <c r="FNI230" s="58"/>
      <c r="FNJ230" s="58"/>
      <c r="FNK230" s="58"/>
      <c r="FNL230" s="58"/>
      <c r="FNM230" s="58"/>
      <c r="FNN230" s="58"/>
      <c r="FNO230" s="58"/>
      <c r="FNP230" s="58"/>
      <c r="FNQ230" s="58"/>
      <c r="FNR230" s="58"/>
      <c r="FNS230" s="58"/>
      <c r="FNT230" s="58"/>
      <c r="FNU230" s="58"/>
      <c r="FNV230" s="58"/>
      <c r="FNW230" s="58"/>
      <c r="FNX230" s="58"/>
      <c r="FNY230" s="58"/>
      <c r="FNZ230" s="58"/>
      <c r="FOA230" s="58"/>
      <c r="FOB230" s="58"/>
      <c r="FOC230" s="58"/>
      <c r="FOD230" s="58"/>
      <c r="FOE230" s="58"/>
      <c r="FOF230" s="58"/>
      <c r="FOG230" s="58"/>
      <c r="FOH230" s="58"/>
      <c r="FOI230" s="58"/>
      <c r="FOJ230" s="58"/>
      <c r="FOK230" s="58"/>
      <c r="FOL230" s="58"/>
      <c r="FOM230" s="58"/>
      <c r="FON230" s="58"/>
      <c r="FOO230" s="58"/>
      <c r="FOP230" s="58"/>
      <c r="FOQ230" s="58"/>
      <c r="FOR230" s="58"/>
      <c r="FOS230" s="58"/>
      <c r="FOT230" s="58"/>
      <c r="FOU230" s="58"/>
      <c r="FOV230" s="58"/>
      <c r="FOW230" s="58"/>
      <c r="FOX230" s="58"/>
      <c r="FOY230" s="58"/>
      <c r="FOZ230" s="58"/>
      <c r="FPA230" s="58"/>
      <c r="FPB230" s="58"/>
      <c r="FPC230" s="58"/>
      <c r="FPD230" s="58"/>
      <c r="FPE230" s="58"/>
      <c r="FPF230" s="58"/>
      <c r="FPG230" s="58"/>
      <c r="FPH230" s="58"/>
      <c r="FPI230" s="58"/>
      <c r="FPJ230" s="58"/>
      <c r="FPK230" s="58"/>
      <c r="FPL230" s="58"/>
      <c r="FPM230" s="58"/>
      <c r="FPN230" s="58"/>
      <c r="FPO230" s="58"/>
      <c r="FPP230" s="58"/>
      <c r="FPQ230" s="58"/>
      <c r="FPR230" s="58"/>
      <c r="FPS230" s="58"/>
      <c r="FPT230" s="58"/>
      <c r="FPU230" s="58"/>
      <c r="FPV230" s="58"/>
      <c r="FPW230" s="58"/>
      <c r="FPX230" s="58"/>
      <c r="FPY230" s="58"/>
      <c r="FPZ230" s="58"/>
      <c r="FQA230" s="58"/>
      <c r="FQB230" s="58"/>
      <c r="FQC230" s="58"/>
      <c r="FQD230" s="58"/>
      <c r="FQE230" s="58"/>
      <c r="FQF230" s="58"/>
      <c r="FQG230" s="58"/>
      <c r="FQH230" s="58"/>
      <c r="FQI230" s="58"/>
      <c r="FQJ230" s="58"/>
      <c r="FQK230" s="58"/>
      <c r="FQL230" s="58"/>
      <c r="FQM230" s="58"/>
      <c r="FQN230" s="58"/>
      <c r="FQO230" s="58"/>
      <c r="FQP230" s="58"/>
      <c r="FQQ230" s="58"/>
      <c r="FQR230" s="58"/>
      <c r="FQS230" s="58"/>
      <c r="FQT230" s="58"/>
      <c r="FQU230" s="58"/>
      <c r="FQV230" s="58"/>
      <c r="FQW230" s="58"/>
      <c r="FQX230" s="58"/>
      <c r="FQY230" s="58"/>
      <c r="FQZ230" s="58"/>
      <c r="FRA230" s="58"/>
      <c r="FRB230" s="58"/>
      <c r="FRC230" s="58"/>
      <c r="FRD230" s="58"/>
      <c r="FRE230" s="58"/>
      <c r="FRF230" s="58"/>
      <c r="FRG230" s="58"/>
      <c r="FRH230" s="58"/>
      <c r="FRI230" s="58"/>
      <c r="FRJ230" s="58"/>
      <c r="FRK230" s="58"/>
      <c r="FRL230" s="58"/>
      <c r="FRM230" s="58"/>
      <c r="FRN230" s="58"/>
      <c r="FRO230" s="58"/>
      <c r="FRP230" s="58"/>
      <c r="FRQ230" s="58"/>
      <c r="FRR230" s="58"/>
      <c r="FRS230" s="58"/>
      <c r="FRT230" s="58"/>
      <c r="FRU230" s="58"/>
      <c r="FRV230" s="58"/>
      <c r="FRW230" s="58"/>
      <c r="FRX230" s="58"/>
      <c r="FRY230" s="58"/>
      <c r="FRZ230" s="58"/>
      <c r="FSA230" s="58"/>
      <c r="FSB230" s="58"/>
      <c r="FSC230" s="58"/>
      <c r="FSD230" s="58"/>
      <c r="FSE230" s="58"/>
      <c r="FSF230" s="58"/>
      <c r="FSG230" s="58"/>
      <c r="FSH230" s="58"/>
      <c r="FSI230" s="58"/>
      <c r="FSJ230" s="58"/>
      <c r="FSK230" s="58"/>
      <c r="FSL230" s="58"/>
      <c r="FSM230" s="58"/>
      <c r="FSN230" s="58"/>
      <c r="FSO230" s="58"/>
      <c r="FSP230" s="58"/>
      <c r="FSQ230" s="58"/>
      <c r="FSR230" s="58"/>
      <c r="FSS230" s="58"/>
      <c r="FST230" s="58"/>
      <c r="FSU230" s="58"/>
      <c r="FSV230" s="58"/>
      <c r="FSW230" s="58"/>
      <c r="FSX230" s="58"/>
      <c r="FSY230" s="58"/>
      <c r="FSZ230" s="58"/>
      <c r="FTA230" s="58"/>
      <c r="FTB230" s="58"/>
      <c r="FTC230" s="58"/>
      <c r="FTD230" s="58"/>
      <c r="FTE230" s="58"/>
      <c r="FTF230" s="58"/>
      <c r="FTG230" s="58"/>
      <c r="FTH230" s="58"/>
      <c r="FTI230" s="58"/>
      <c r="FTJ230" s="58"/>
      <c r="FTK230" s="58"/>
      <c r="FTL230" s="58"/>
      <c r="FTM230" s="58"/>
      <c r="FTN230" s="58"/>
      <c r="FTO230" s="58"/>
      <c r="FTP230" s="58"/>
      <c r="FTQ230" s="58"/>
      <c r="FTR230" s="58"/>
      <c r="FTS230" s="58"/>
      <c r="FTT230" s="58"/>
      <c r="FTU230" s="58"/>
      <c r="FTV230" s="58"/>
      <c r="FTW230" s="58"/>
      <c r="FTX230" s="58"/>
      <c r="FTY230" s="58"/>
      <c r="FTZ230" s="58"/>
      <c r="FUA230" s="58"/>
      <c r="FUB230" s="58"/>
      <c r="FUC230" s="58"/>
      <c r="FUD230" s="58"/>
      <c r="FUE230" s="58"/>
      <c r="FUF230" s="58"/>
      <c r="FUG230" s="58"/>
      <c r="FUH230" s="58"/>
      <c r="FUI230" s="58"/>
      <c r="FUJ230" s="58"/>
      <c r="FUK230" s="58"/>
      <c r="FUL230" s="58"/>
      <c r="FUM230" s="58"/>
      <c r="FUN230" s="58"/>
      <c r="FUO230" s="58"/>
      <c r="FUP230" s="58"/>
      <c r="FUQ230" s="58"/>
      <c r="FUR230" s="58"/>
      <c r="FUS230" s="58"/>
      <c r="FUT230" s="58"/>
      <c r="FUU230" s="58"/>
      <c r="FUV230" s="58"/>
      <c r="FUW230" s="58"/>
      <c r="FUX230" s="58"/>
      <c r="FUY230" s="58"/>
      <c r="FUZ230" s="58"/>
      <c r="FVA230" s="58"/>
      <c r="FVB230" s="58"/>
      <c r="FVC230" s="58"/>
      <c r="FVD230" s="58"/>
      <c r="FVE230" s="58"/>
      <c r="FVF230" s="58"/>
      <c r="FVG230" s="58"/>
      <c r="FVH230" s="58"/>
      <c r="FVI230" s="58"/>
      <c r="FVJ230" s="58"/>
      <c r="FVK230" s="58"/>
      <c r="FVL230" s="58"/>
      <c r="FVM230" s="58"/>
      <c r="FVN230" s="58"/>
      <c r="FVO230" s="58"/>
      <c r="FVP230" s="58"/>
      <c r="FVQ230" s="58"/>
      <c r="FVR230" s="58"/>
      <c r="FVS230" s="58"/>
      <c r="FVT230" s="58"/>
      <c r="FVU230" s="58"/>
      <c r="FVV230" s="58"/>
      <c r="FVW230" s="58"/>
      <c r="FVX230" s="58"/>
      <c r="FVY230" s="58"/>
      <c r="FVZ230" s="58"/>
      <c r="FWA230" s="58"/>
      <c r="FWB230" s="58"/>
      <c r="FWC230" s="58"/>
      <c r="FWD230" s="58"/>
      <c r="FWE230" s="58"/>
      <c r="FWF230" s="58"/>
      <c r="FWG230" s="58"/>
      <c r="FWH230" s="58"/>
      <c r="FWI230" s="58"/>
      <c r="FWJ230" s="58"/>
      <c r="FWK230" s="58"/>
      <c r="FWL230" s="58"/>
      <c r="FWM230" s="58"/>
      <c r="FWN230" s="58"/>
      <c r="FWO230" s="58"/>
      <c r="FWP230" s="58"/>
      <c r="FWQ230" s="58"/>
      <c r="FWR230" s="58"/>
      <c r="FWS230" s="58"/>
      <c r="FWT230" s="58"/>
      <c r="FWU230" s="58"/>
      <c r="FWV230" s="58"/>
      <c r="FWW230" s="58"/>
      <c r="FWX230" s="58"/>
      <c r="FWY230" s="58"/>
      <c r="FWZ230" s="58"/>
      <c r="FXA230" s="58"/>
      <c r="FXB230" s="58"/>
      <c r="FXC230" s="58"/>
      <c r="FXD230" s="58"/>
      <c r="FXE230" s="58"/>
      <c r="FXF230" s="58"/>
      <c r="FXG230" s="58"/>
      <c r="FXH230" s="58"/>
      <c r="FXI230" s="58"/>
      <c r="FXJ230" s="58"/>
      <c r="FXK230" s="58"/>
      <c r="FXL230" s="58"/>
      <c r="FXM230" s="58"/>
      <c r="FXN230" s="58"/>
      <c r="FXO230" s="58"/>
      <c r="FXP230" s="58"/>
      <c r="FXQ230" s="58"/>
      <c r="FXR230" s="58"/>
      <c r="FXS230" s="58"/>
      <c r="FXT230" s="58"/>
      <c r="FXU230" s="58"/>
      <c r="FXV230" s="58"/>
      <c r="FXW230" s="58"/>
      <c r="FXX230" s="58"/>
      <c r="FXY230" s="58"/>
      <c r="FXZ230" s="58"/>
      <c r="FYA230" s="58"/>
      <c r="FYB230" s="58"/>
      <c r="FYC230" s="58"/>
      <c r="FYD230" s="58"/>
      <c r="FYE230" s="58"/>
      <c r="FYF230" s="58"/>
      <c r="FYG230" s="58"/>
      <c r="FYH230" s="58"/>
      <c r="FYI230" s="58"/>
      <c r="FYJ230" s="58"/>
      <c r="FYK230" s="58"/>
      <c r="FYL230" s="58"/>
      <c r="FYM230" s="58"/>
      <c r="FYN230" s="58"/>
      <c r="FYO230" s="58"/>
      <c r="FYP230" s="58"/>
      <c r="FYQ230" s="58"/>
      <c r="FYR230" s="58"/>
      <c r="FYS230" s="58"/>
      <c r="FYT230" s="58"/>
      <c r="FYU230" s="58"/>
      <c r="FYV230" s="58"/>
      <c r="FYW230" s="58"/>
      <c r="FYX230" s="58"/>
      <c r="FYY230" s="58"/>
      <c r="FYZ230" s="58"/>
      <c r="FZA230" s="58"/>
      <c r="FZB230" s="58"/>
      <c r="FZC230" s="58"/>
      <c r="FZD230" s="58"/>
      <c r="FZE230" s="58"/>
      <c r="FZF230" s="58"/>
      <c r="FZG230" s="58"/>
      <c r="FZH230" s="58"/>
      <c r="FZI230" s="58"/>
      <c r="FZJ230" s="58"/>
      <c r="FZK230" s="58"/>
      <c r="FZL230" s="58"/>
      <c r="FZM230" s="58"/>
      <c r="FZN230" s="58"/>
      <c r="FZO230" s="58"/>
      <c r="FZP230" s="58"/>
      <c r="FZQ230" s="58"/>
      <c r="FZR230" s="58"/>
      <c r="FZS230" s="58"/>
      <c r="FZT230" s="58"/>
      <c r="FZU230" s="58"/>
      <c r="FZV230" s="58"/>
      <c r="FZW230" s="58"/>
      <c r="FZX230" s="58"/>
      <c r="FZY230" s="58"/>
      <c r="FZZ230" s="58"/>
      <c r="GAA230" s="58"/>
      <c r="GAB230" s="58"/>
      <c r="GAC230" s="58"/>
      <c r="GAD230" s="58"/>
      <c r="GAE230" s="58"/>
      <c r="GAF230" s="58"/>
      <c r="GAG230" s="58"/>
      <c r="GAH230" s="58"/>
      <c r="GAI230" s="58"/>
      <c r="GAJ230" s="58"/>
      <c r="GAK230" s="58"/>
      <c r="GAL230" s="58"/>
      <c r="GAM230" s="58"/>
      <c r="GAN230" s="58"/>
      <c r="GAO230" s="58"/>
      <c r="GAP230" s="58"/>
      <c r="GAQ230" s="58"/>
      <c r="GAR230" s="58"/>
      <c r="GAS230" s="58"/>
      <c r="GAT230" s="58"/>
      <c r="GAU230" s="58"/>
      <c r="GAV230" s="58"/>
      <c r="GAW230" s="58"/>
      <c r="GAX230" s="58"/>
      <c r="GAY230" s="58"/>
      <c r="GAZ230" s="58"/>
      <c r="GBA230" s="58"/>
      <c r="GBB230" s="58"/>
      <c r="GBC230" s="58"/>
      <c r="GBD230" s="58"/>
      <c r="GBE230" s="58"/>
      <c r="GBF230" s="58"/>
      <c r="GBG230" s="58"/>
      <c r="GBH230" s="58"/>
      <c r="GBI230" s="58"/>
      <c r="GBJ230" s="58"/>
      <c r="GBK230" s="58"/>
      <c r="GBL230" s="58"/>
      <c r="GBM230" s="58"/>
      <c r="GBN230" s="58"/>
      <c r="GBO230" s="58"/>
      <c r="GBP230" s="58"/>
      <c r="GBQ230" s="58"/>
      <c r="GBR230" s="58"/>
      <c r="GBS230" s="58"/>
      <c r="GBT230" s="58"/>
      <c r="GBU230" s="58"/>
      <c r="GBV230" s="58"/>
      <c r="GBW230" s="58"/>
      <c r="GBX230" s="58"/>
      <c r="GBY230" s="58"/>
      <c r="GBZ230" s="58"/>
      <c r="GCA230" s="58"/>
      <c r="GCB230" s="58"/>
      <c r="GCC230" s="58"/>
      <c r="GCD230" s="58"/>
      <c r="GCE230" s="58"/>
      <c r="GCF230" s="58"/>
      <c r="GCG230" s="58"/>
      <c r="GCH230" s="58"/>
      <c r="GCI230" s="58"/>
      <c r="GCJ230" s="58"/>
      <c r="GCK230" s="58"/>
      <c r="GCL230" s="58"/>
      <c r="GCM230" s="58"/>
      <c r="GCN230" s="58"/>
      <c r="GCO230" s="58"/>
      <c r="GCP230" s="58"/>
      <c r="GCQ230" s="58"/>
      <c r="GCR230" s="58"/>
      <c r="GCS230" s="58"/>
      <c r="GCT230" s="58"/>
      <c r="GCU230" s="58"/>
      <c r="GCV230" s="58"/>
      <c r="GCW230" s="58"/>
      <c r="GCX230" s="58"/>
      <c r="GCY230" s="58"/>
      <c r="GCZ230" s="58"/>
      <c r="GDA230" s="58"/>
      <c r="GDB230" s="58"/>
      <c r="GDC230" s="58"/>
      <c r="GDD230" s="58"/>
      <c r="GDE230" s="58"/>
      <c r="GDF230" s="58"/>
      <c r="GDG230" s="58"/>
      <c r="GDH230" s="58"/>
      <c r="GDI230" s="58"/>
      <c r="GDJ230" s="58"/>
      <c r="GDK230" s="58"/>
      <c r="GDL230" s="58"/>
      <c r="GDM230" s="58"/>
      <c r="GDN230" s="58"/>
      <c r="GDO230" s="58"/>
      <c r="GDP230" s="58"/>
      <c r="GDQ230" s="58"/>
      <c r="GDR230" s="58"/>
      <c r="GDS230" s="58"/>
      <c r="GDT230" s="58"/>
      <c r="GDU230" s="58"/>
      <c r="GDV230" s="58"/>
      <c r="GDW230" s="58"/>
      <c r="GDX230" s="58"/>
      <c r="GDY230" s="58"/>
      <c r="GDZ230" s="58"/>
      <c r="GEA230" s="58"/>
      <c r="GEB230" s="58"/>
      <c r="GEC230" s="58"/>
      <c r="GED230" s="58"/>
      <c r="GEE230" s="58"/>
      <c r="GEF230" s="58"/>
      <c r="GEG230" s="58"/>
      <c r="GEH230" s="58"/>
      <c r="GEI230" s="58"/>
      <c r="GEJ230" s="58"/>
      <c r="GEK230" s="58"/>
      <c r="GEL230" s="58"/>
      <c r="GEM230" s="58"/>
      <c r="GEN230" s="58"/>
      <c r="GEO230" s="58"/>
      <c r="GEP230" s="58"/>
      <c r="GEQ230" s="58"/>
      <c r="GER230" s="58"/>
      <c r="GES230" s="58"/>
      <c r="GET230" s="58"/>
      <c r="GEU230" s="58"/>
      <c r="GEV230" s="58"/>
      <c r="GEW230" s="58"/>
      <c r="GEX230" s="58"/>
      <c r="GEY230" s="58"/>
      <c r="GEZ230" s="58"/>
      <c r="GFA230" s="58"/>
      <c r="GFB230" s="58"/>
      <c r="GFC230" s="58"/>
      <c r="GFD230" s="58"/>
      <c r="GFE230" s="58"/>
      <c r="GFF230" s="58"/>
      <c r="GFG230" s="58"/>
      <c r="GFH230" s="58"/>
      <c r="GFI230" s="58"/>
      <c r="GFJ230" s="58"/>
      <c r="GFK230" s="58"/>
      <c r="GFL230" s="58"/>
      <c r="GFM230" s="58"/>
      <c r="GFN230" s="58"/>
      <c r="GFO230" s="58"/>
      <c r="GFP230" s="58"/>
      <c r="GFQ230" s="58"/>
      <c r="GFR230" s="58"/>
      <c r="GFS230" s="58"/>
      <c r="GFT230" s="58"/>
      <c r="GFU230" s="58"/>
      <c r="GFV230" s="58"/>
      <c r="GFW230" s="58"/>
      <c r="GFX230" s="58"/>
      <c r="GFY230" s="58"/>
      <c r="GFZ230" s="58"/>
      <c r="GGA230" s="58"/>
      <c r="GGB230" s="58"/>
      <c r="GGC230" s="58"/>
      <c r="GGD230" s="58"/>
      <c r="GGE230" s="58"/>
      <c r="GGF230" s="58"/>
      <c r="GGG230" s="58"/>
      <c r="GGH230" s="58"/>
      <c r="GGI230" s="58"/>
      <c r="GGJ230" s="58"/>
      <c r="GGK230" s="58"/>
      <c r="GGL230" s="58"/>
      <c r="GGM230" s="58"/>
      <c r="GGN230" s="58"/>
      <c r="GGO230" s="58"/>
      <c r="GGP230" s="58"/>
      <c r="GGQ230" s="58"/>
      <c r="GGR230" s="58"/>
      <c r="GGS230" s="58"/>
      <c r="GGT230" s="58"/>
      <c r="GGU230" s="58"/>
      <c r="GGV230" s="58"/>
      <c r="GGW230" s="58"/>
      <c r="GGX230" s="58"/>
      <c r="GGY230" s="58"/>
      <c r="GGZ230" s="58"/>
      <c r="GHA230" s="58"/>
      <c r="GHB230" s="58"/>
      <c r="GHC230" s="58"/>
      <c r="GHD230" s="58"/>
      <c r="GHE230" s="58"/>
      <c r="GHF230" s="58"/>
      <c r="GHG230" s="58"/>
      <c r="GHH230" s="58"/>
      <c r="GHI230" s="58"/>
      <c r="GHJ230" s="58"/>
      <c r="GHK230" s="58"/>
      <c r="GHL230" s="58"/>
      <c r="GHM230" s="58"/>
      <c r="GHN230" s="58"/>
      <c r="GHO230" s="58"/>
      <c r="GHP230" s="58"/>
      <c r="GHQ230" s="58"/>
      <c r="GHR230" s="58"/>
      <c r="GHS230" s="58"/>
      <c r="GHT230" s="58"/>
      <c r="GHU230" s="58"/>
      <c r="GHV230" s="58"/>
      <c r="GHW230" s="58"/>
      <c r="GHX230" s="58"/>
      <c r="GHY230" s="58"/>
      <c r="GHZ230" s="58"/>
      <c r="GIA230" s="58"/>
      <c r="GIB230" s="58"/>
      <c r="GIC230" s="58"/>
      <c r="GID230" s="58"/>
      <c r="GIE230" s="58"/>
      <c r="GIF230" s="58"/>
      <c r="GIG230" s="58"/>
      <c r="GIH230" s="58"/>
      <c r="GII230" s="58"/>
      <c r="GIJ230" s="58"/>
      <c r="GIK230" s="58"/>
      <c r="GIL230" s="58"/>
      <c r="GIM230" s="58"/>
      <c r="GIN230" s="58"/>
      <c r="GIO230" s="58"/>
      <c r="GIP230" s="58"/>
      <c r="GIQ230" s="58"/>
      <c r="GIR230" s="58"/>
      <c r="GIS230" s="58"/>
      <c r="GIT230" s="58"/>
      <c r="GIU230" s="58"/>
      <c r="GIV230" s="58"/>
      <c r="GIW230" s="58"/>
      <c r="GIX230" s="58"/>
      <c r="GIY230" s="58"/>
      <c r="GIZ230" s="58"/>
      <c r="GJA230" s="58"/>
      <c r="GJB230" s="58"/>
      <c r="GJC230" s="58"/>
      <c r="GJD230" s="58"/>
      <c r="GJE230" s="58"/>
      <c r="GJF230" s="58"/>
      <c r="GJG230" s="58"/>
      <c r="GJH230" s="58"/>
      <c r="GJI230" s="58"/>
      <c r="GJJ230" s="58"/>
      <c r="GJK230" s="58"/>
      <c r="GJL230" s="58"/>
      <c r="GJM230" s="58"/>
      <c r="GJN230" s="58"/>
      <c r="GJO230" s="58"/>
      <c r="GJP230" s="58"/>
      <c r="GJQ230" s="58"/>
      <c r="GJR230" s="58"/>
      <c r="GJS230" s="58"/>
      <c r="GJT230" s="58"/>
      <c r="GJU230" s="58"/>
      <c r="GJV230" s="58"/>
      <c r="GJW230" s="58"/>
      <c r="GJX230" s="58"/>
      <c r="GJY230" s="58"/>
      <c r="GJZ230" s="58"/>
      <c r="GKA230" s="58"/>
      <c r="GKB230" s="58"/>
      <c r="GKC230" s="58"/>
      <c r="GKD230" s="58"/>
      <c r="GKE230" s="58"/>
      <c r="GKF230" s="58"/>
      <c r="GKG230" s="58"/>
      <c r="GKH230" s="58"/>
      <c r="GKI230" s="58"/>
      <c r="GKJ230" s="58"/>
      <c r="GKK230" s="58"/>
      <c r="GKL230" s="58"/>
      <c r="GKM230" s="58"/>
      <c r="GKN230" s="58"/>
      <c r="GKO230" s="58"/>
      <c r="GKP230" s="58"/>
      <c r="GKQ230" s="58"/>
      <c r="GKR230" s="58"/>
      <c r="GKS230" s="58"/>
      <c r="GKT230" s="58"/>
      <c r="GKU230" s="58"/>
      <c r="GKV230" s="58"/>
      <c r="GKW230" s="58"/>
      <c r="GKX230" s="58"/>
      <c r="GKY230" s="58"/>
      <c r="GKZ230" s="58"/>
      <c r="GLA230" s="58"/>
      <c r="GLB230" s="58"/>
      <c r="GLC230" s="58"/>
      <c r="GLD230" s="58"/>
      <c r="GLE230" s="58"/>
      <c r="GLF230" s="58"/>
      <c r="GLG230" s="58"/>
      <c r="GLH230" s="58"/>
      <c r="GLI230" s="58"/>
      <c r="GLJ230" s="58"/>
      <c r="GLK230" s="58"/>
      <c r="GLL230" s="58"/>
      <c r="GLM230" s="58"/>
      <c r="GLN230" s="58"/>
      <c r="GLO230" s="58"/>
      <c r="GLP230" s="58"/>
      <c r="GLQ230" s="58"/>
      <c r="GLR230" s="58"/>
      <c r="GLS230" s="58"/>
      <c r="GLT230" s="58"/>
      <c r="GLU230" s="58"/>
      <c r="GLV230" s="58"/>
      <c r="GLW230" s="58"/>
      <c r="GLX230" s="58"/>
      <c r="GLY230" s="58"/>
      <c r="GLZ230" s="58"/>
      <c r="GMA230" s="58"/>
      <c r="GMB230" s="58"/>
      <c r="GMC230" s="58"/>
      <c r="GMD230" s="58"/>
      <c r="GME230" s="58"/>
      <c r="GMF230" s="58"/>
      <c r="GMG230" s="58"/>
      <c r="GMH230" s="58"/>
      <c r="GMI230" s="58"/>
      <c r="GMJ230" s="58"/>
      <c r="GMK230" s="58"/>
      <c r="GML230" s="58"/>
      <c r="GMM230" s="58"/>
      <c r="GMN230" s="58"/>
      <c r="GMO230" s="58"/>
      <c r="GMP230" s="58"/>
      <c r="GMQ230" s="58"/>
      <c r="GMR230" s="58"/>
      <c r="GMS230" s="58"/>
      <c r="GMT230" s="58"/>
      <c r="GMU230" s="58"/>
      <c r="GMV230" s="58"/>
      <c r="GMW230" s="58"/>
      <c r="GMX230" s="58"/>
      <c r="GMY230" s="58"/>
      <c r="GMZ230" s="58"/>
      <c r="GNA230" s="58"/>
      <c r="GNB230" s="58"/>
      <c r="GNC230" s="58"/>
      <c r="GND230" s="58"/>
      <c r="GNE230" s="58"/>
      <c r="GNF230" s="58"/>
      <c r="GNG230" s="58"/>
      <c r="GNH230" s="58"/>
      <c r="GNI230" s="58"/>
      <c r="GNJ230" s="58"/>
      <c r="GNK230" s="58"/>
      <c r="GNL230" s="58"/>
      <c r="GNM230" s="58"/>
      <c r="GNN230" s="58"/>
      <c r="GNO230" s="58"/>
      <c r="GNP230" s="58"/>
      <c r="GNQ230" s="58"/>
      <c r="GNR230" s="58"/>
      <c r="GNS230" s="58"/>
      <c r="GNT230" s="58"/>
      <c r="GNU230" s="58"/>
      <c r="GNV230" s="58"/>
      <c r="GNW230" s="58"/>
      <c r="GNX230" s="58"/>
      <c r="GNY230" s="58"/>
      <c r="GNZ230" s="58"/>
      <c r="GOA230" s="58"/>
      <c r="GOB230" s="58"/>
      <c r="GOC230" s="58"/>
      <c r="GOD230" s="58"/>
      <c r="GOE230" s="58"/>
      <c r="GOF230" s="58"/>
      <c r="GOG230" s="58"/>
      <c r="GOH230" s="58"/>
      <c r="GOI230" s="58"/>
      <c r="GOJ230" s="58"/>
      <c r="GOK230" s="58"/>
      <c r="GOL230" s="58"/>
      <c r="GOM230" s="58"/>
      <c r="GON230" s="58"/>
      <c r="GOO230" s="58"/>
      <c r="GOP230" s="58"/>
      <c r="GOQ230" s="58"/>
      <c r="GOR230" s="58"/>
      <c r="GOS230" s="58"/>
      <c r="GOT230" s="58"/>
      <c r="GOU230" s="58"/>
      <c r="GOV230" s="58"/>
      <c r="GOW230" s="58"/>
      <c r="GOX230" s="58"/>
      <c r="GOY230" s="58"/>
      <c r="GOZ230" s="58"/>
      <c r="GPA230" s="58"/>
      <c r="GPB230" s="58"/>
      <c r="GPC230" s="58"/>
      <c r="GPD230" s="58"/>
      <c r="GPE230" s="58"/>
      <c r="GPF230" s="58"/>
      <c r="GPG230" s="58"/>
      <c r="GPH230" s="58"/>
      <c r="GPI230" s="58"/>
      <c r="GPJ230" s="58"/>
      <c r="GPK230" s="58"/>
      <c r="GPL230" s="58"/>
      <c r="GPM230" s="58"/>
      <c r="GPN230" s="58"/>
      <c r="GPO230" s="58"/>
      <c r="GPP230" s="58"/>
      <c r="GPQ230" s="58"/>
      <c r="GPR230" s="58"/>
      <c r="GPS230" s="58"/>
      <c r="GPT230" s="58"/>
      <c r="GPU230" s="58"/>
      <c r="GPV230" s="58"/>
      <c r="GPW230" s="58"/>
      <c r="GPX230" s="58"/>
      <c r="GPY230" s="58"/>
      <c r="GPZ230" s="58"/>
      <c r="GQA230" s="58"/>
      <c r="GQB230" s="58"/>
      <c r="GQC230" s="58"/>
      <c r="GQD230" s="58"/>
      <c r="GQE230" s="58"/>
      <c r="GQF230" s="58"/>
      <c r="GQG230" s="58"/>
      <c r="GQH230" s="58"/>
      <c r="GQI230" s="58"/>
      <c r="GQJ230" s="58"/>
      <c r="GQK230" s="58"/>
      <c r="GQL230" s="58"/>
      <c r="GQM230" s="58"/>
      <c r="GQN230" s="58"/>
      <c r="GQO230" s="58"/>
      <c r="GQP230" s="58"/>
      <c r="GQQ230" s="58"/>
      <c r="GQR230" s="58"/>
      <c r="GQS230" s="58"/>
      <c r="GQT230" s="58"/>
      <c r="GQU230" s="58"/>
      <c r="GQV230" s="58"/>
      <c r="GQW230" s="58"/>
      <c r="GQX230" s="58"/>
      <c r="GQY230" s="58"/>
      <c r="GQZ230" s="58"/>
      <c r="GRA230" s="58"/>
      <c r="GRB230" s="58"/>
      <c r="GRC230" s="58"/>
      <c r="GRD230" s="58"/>
      <c r="GRE230" s="58"/>
      <c r="GRF230" s="58"/>
      <c r="GRG230" s="58"/>
      <c r="GRH230" s="58"/>
      <c r="GRI230" s="58"/>
      <c r="GRJ230" s="58"/>
      <c r="GRK230" s="58"/>
      <c r="GRL230" s="58"/>
      <c r="GRM230" s="58"/>
      <c r="GRN230" s="58"/>
      <c r="GRO230" s="58"/>
      <c r="GRP230" s="58"/>
      <c r="GRQ230" s="58"/>
      <c r="GRR230" s="58"/>
      <c r="GRS230" s="58"/>
      <c r="GRT230" s="58"/>
      <c r="GRU230" s="58"/>
      <c r="GRV230" s="58"/>
      <c r="GRW230" s="58"/>
      <c r="GRX230" s="58"/>
      <c r="GRY230" s="58"/>
      <c r="GRZ230" s="58"/>
      <c r="GSA230" s="58"/>
      <c r="GSB230" s="58"/>
      <c r="GSC230" s="58"/>
      <c r="GSD230" s="58"/>
      <c r="GSE230" s="58"/>
      <c r="GSF230" s="58"/>
      <c r="GSG230" s="58"/>
      <c r="GSH230" s="58"/>
      <c r="GSI230" s="58"/>
      <c r="GSJ230" s="58"/>
      <c r="GSK230" s="58"/>
      <c r="GSL230" s="58"/>
      <c r="GSM230" s="58"/>
      <c r="GSN230" s="58"/>
      <c r="GSO230" s="58"/>
      <c r="GSP230" s="58"/>
      <c r="GSQ230" s="58"/>
      <c r="GSR230" s="58"/>
      <c r="GSS230" s="58"/>
      <c r="GST230" s="58"/>
      <c r="GSU230" s="58"/>
      <c r="GSV230" s="58"/>
      <c r="GSW230" s="58"/>
      <c r="GSX230" s="58"/>
      <c r="GSY230" s="58"/>
      <c r="GSZ230" s="58"/>
      <c r="GTA230" s="58"/>
      <c r="GTB230" s="58"/>
      <c r="GTC230" s="58"/>
      <c r="GTD230" s="58"/>
      <c r="GTE230" s="58"/>
      <c r="GTF230" s="58"/>
      <c r="GTG230" s="58"/>
      <c r="GTH230" s="58"/>
      <c r="GTI230" s="58"/>
      <c r="GTJ230" s="58"/>
      <c r="GTK230" s="58"/>
      <c r="GTL230" s="58"/>
      <c r="GTM230" s="58"/>
      <c r="GTN230" s="58"/>
      <c r="GTO230" s="58"/>
      <c r="GTP230" s="58"/>
      <c r="GTQ230" s="58"/>
      <c r="GTR230" s="58"/>
      <c r="GTS230" s="58"/>
      <c r="GTT230" s="58"/>
      <c r="GTU230" s="58"/>
      <c r="GTV230" s="58"/>
      <c r="GTW230" s="58"/>
      <c r="GTX230" s="58"/>
      <c r="GTY230" s="58"/>
      <c r="GTZ230" s="58"/>
      <c r="GUA230" s="58"/>
      <c r="GUB230" s="58"/>
      <c r="GUC230" s="58"/>
      <c r="GUD230" s="58"/>
      <c r="GUE230" s="58"/>
      <c r="GUF230" s="58"/>
      <c r="GUG230" s="58"/>
      <c r="GUH230" s="58"/>
      <c r="GUI230" s="58"/>
      <c r="GUJ230" s="58"/>
      <c r="GUK230" s="58"/>
      <c r="GUL230" s="58"/>
      <c r="GUM230" s="58"/>
      <c r="GUN230" s="58"/>
      <c r="GUO230" s="58"/>
      <c r="GUP230" s="58"/>
      <c r="GUQ230" s="58"/>
      <c r="GUR230" s="58"/>
      <c r="GUS230" s="58"/>
      <c r="GUT230" s="58"/>
      <c r="GUU230" s="58"/>
      <c r="GUV230" s="58"/>
      <c r="GUW230" s="58"/>
      <c r="GUX230" s="58"/>
      <c r="GUY230" s="58"/>
      <c r="GUZ230" s="58"/>
      <c r="GVA230" s="58"/>
      <c r="GVB230" s="58"/>
      <c r="GVC230" s="58"/>
      <c r="GVD230" s="58"/>
      <c r="GVE230" s="58"/>
      <c r="GVF230" s="58"/>
      <c r="GVG230" s="58"/>
      <c r="GVH230" s="58"/>
      <c r="GVI230" s="58"/>
      <c r="GVJ230" s="58"/>
      <c r="GVK230" s="58"/>
      <c r="GVL230" s="58"/>
      <c r="GVM230" s="58"/>
      <c r="GVN230" s="58"/>
      <c r="GVO230" s="58"/>
      <c r="GVP230" s="58"/>
      <c r="GVQ230" s="58"/>
      <c r="GVR230" s="58"/>
      <c r="GVS230" s="58"/>
      <c r="GVT230" s="58"/>
      <c r="GVU230" s="58"/>
      <c r="GVV230" s="58"/>
      <c r="GVW230" s="58"/>
      <c r="GVX230" s="58"/>
      <c r="GVY230" s="58"/>
      <c r="GVZ230" s="58"/>
      <c r="GWA230" s="58"/>
      <c r="GWB230" s="58"/>
      <c r="GWC230" s="58"/>
      <c r="GWD230" s="58"/>
      <c r="GWE230" s="58"/>
      <c r="GWF230" s="58"/>
      <c r="GWG230" s="58"/>
      <c r="GWH230" s="58"/>
      <c r="GWI230" s="58"/>
      <c r="GWJ230" s="58"/>
      <c r="GWK230" s="58"/>
      <c r="GWL230" s="58"/>
      <c r="GWM230" s="58"/>
      <c r="GWN230" s="58"/>
      <c r="GWO230" s="58"/>
      <c r="GWP230" s="58"/>
      <c r="GWQ230" s="58"/>
      <c r="GWR230" s="58"/>
      <c r="GWS230" s="58"/>
      <c r="GWT230" s="58"/>
      <c r="GWU230" s="58"/>
      <c r="GWV230" s="58"/>
      <c r="GWW230" s="58"/>
      <c r="GWX230" s="58"/>
      <c r="GWY230" s="58"/>
      <c r="GWZ230" s="58"/>
      <c r="GXA230" s="58"/>
      <c r="GXB230" s="58"/>
      <c r="GXC230" s="58"/>
      <c r="GXD230" s="58"/>
      <c r="GXE230" s="58"/>
      <c r="GXF230" s="58"/>
      <c r="GXG230" s="58"/>
      <c r="GXH230" s="58"/>
      <c r="GXI230" s="58"/>
      <c r="GXJ230" s="58"/>
      <c r="GXK230" s="58"/>
      <c r="GXL230" s="58"/>
      <c r="GXM230" s="58"/>
      <c r="GXN230" s="58"/>
      <c r="GXO230" s="58"/>
      <c r="GXP230" s="58"/>
      <c r="GXQ230" s="58"/>
      <c r="GXR230" s="58"/>
      <c r="GXS230" s="58"/>
      <c r="GXT230" s="58"/>
      <c r="GXU230" s="58"/>
      <c r="GXV230" s="58"/>
      <c r="GXW230" s="58"/>
      <c r="GXX230" s="58"/>
      <c r="GXY230" s="58"/>
      <c r="GXZ230" s="58"/>
      <c r="GYA230" s="58"/>
      <c r="GYB230" s="58"/>
      <c r="GYC230" s="58"/>
      <c r="GYD230" s="58"/>
      <c r="GYE230" s="58"/>
      <c r="GYF230" s="58"/>
      <c r="GYG230" s="58"/>
      <c r="GYH230" s="58"/>
      <c r="GYI230" s="58"/>
      <c r="GYJ230" s="58"/>
      <c r="GYK230" s="58"/>
      <c r="GYL230" s="58"/>
      <c r="GYM230" s="58"/>
      <c r="GYN230" s="58"/>
      <c r="GYO230" s="58"/>
      <c r="GYP230" s="58"/>
      <c r="GYQ230" s="58"/>
      <c r="GYR230" s="58"/>
      <c r="GYS230" s="58"/>
      <c r="GYT230" s="58"/>
      <c r="GYU230" s="58"/>
      <c r="GYV230" s="58"/>
      <c r="GYW230" s="58"/>
      <c r="GYX230" s="58"/>
      <c r="GYY230" s="58"/>
      <c r="GYZ230" s="58"/>
      <c r="GZA230" s="58"/>
      <c r="GZB230" s="58"/>
      <c r="GZC230" s="58"/>
      <c r="GZD230" s="58"/>
      <c r="GZE230" s="58"/>
      <c r="GZF230" s="58"/>
      <c r="GZG230" s="58"/>
      <c r="GZH230" s="58"/>
      <c r="GZI230" s="58"/>
      <c r="GZJ230" s="58"/>
      <c r="GZK230" s="58"/>
      <c r="GZL230" s="58"/>
      <c r="GZM230" s="58"/>
      <c r="GZN230" s="58"/>
      <c r="GZO230" s="58"/>
      <c r="GZP230" s="58"/>
      <c r="GZQ230" s="58"/>
      <c r="GZR230" s="58"/>
      <c r="GZS230" s="58"/>
      <c r="GZT230" s="58"/>
      <c r="GZU230" s="58"/>
      <c r="GZV230" s="58"/>
      <c r="GZW230" s="58"/>
      <c r="GZX230" s="58"/>
      <c r="GZY230" s="58"/>
      <c r="GZZ230" s="58"/>
      <c r="HAA230" s="58"/>
      <c r="HAB230" s="58"/>
      <c r="HAC230" s="58"/>
      <c r="HAD230" s="58"/>
      <c r="HAE230" s="58"/>
      <c r="HAF230" s="58"/>
      <c r="HAG230" s="58"/>
      <c r="HAH230" s="58"/>
      <c r="HAI230" s="58"/>
      <c r="HAJ230" s="58"/>
      <c r="HAK230" s="58"/>
      <c r="HAL230" s="58"/>
      <c r="HAM230" s="58"/>
      <c r="HAN230" s="58"/>
      <c r="HAO230" s="58"/>
      <c r="HAP230" s="58"/>
      <c r="HAQ230" s="58"/>
      <c r="HAR230" s="58"/>
      <c r="HAS230" s="58"/>
      <c r="HAT230" s="58"/>
      <c r="HAU230" s="58"/>
      <c r="HAV230" s="58"/>
      <c r="HAW230" s="58"/>
      <c r="HAX230" s="58"/>
      <c r="HAY230" s="58"/>
      <c r="HAZ230" s="58"/>
      <c r="HBA230" s="58"/>
      <c r="HBB230" s="58"/>
      <c r="HBC230" s="58"/>
      <c r="HBD230" s="58"/>
      <c r="HBE230" s="58"/>
      <c r="HBF230" s="58"/>
      <c r="HBG230" s="58"/>
      <c r="HBH230" s="58"/>
      <c r="HBI230" s="58"/>
      <c r="HBJ230" s="58"/>
      <c r="HBK230" s="58"/>
      <c r="HBL230" s="58"/>
      <c r="HBM230" s="58"/>
      <c r="HBN230" s="58"/>
      <c r="HBO230" s="58"/>
      <c r="HBP230" s="58"/>
      <c r="HBQ230" s="58"/>
      <c r="HBR230" s="58"/>
      <c r="HBS230" s="58"/>
      <c r="HBT230" s="58"/>
      <c r="HBU230" s="58"/>
      <c r="HBV230" s="58"/>
      <c r="HBW230" s="58"/>
      <c r="HBX230" s="58"/>
      <c r="HBY230" s="58"/>
      <c r="HBZ230" s="58"/>
      <c r="HCA230" s="58"/>
      <c r="HCB230" s="58"/>
      <c r="HCC230" s="58"/>
      <c r="HCD230" s="58"/>
      <c r="HCE230" s="58"/>
      <c r="HCF230" s="58"/>
      <c r="HCG230" s="58"/>
      <c r="HCH230" s="58"/>
      <c r="HCI230" s="58"/>
      <c r="HCJ230" s="58"/>
      <c r="HCK230" s="58"/>
      <c r="HCL230" s="58"/>
      <c r="HCM230" s="58"/>
      <c r="HCN230" s="58"/>
      <c r="HCO230" s="58"/>
      <c r="HCP230" s="58"/>
      <c r="HCQ230" s="58"/>
      <c r="HCR230" s="58"/>
      <c r="HCS230" s="58"/>
      <c r="HCT230" s="58"/>
      <c r="HCU230" s="58"/>
      <c r="HCV230" s="58"/>
      <c r="HCW230" s="58"/>
      <c r="HCX230" s="58"/>
      <c r="HCY230" s="58"/>
      <c r="HCZ230" s="58"/>
      <c r="HDA230" s="58"/>
      <c r="HDB230" s="58"/>
      <c r="HDC230" s="58"/>
      <c r="HDD230" s="58"/>
      <c r="HDE230" s="58"/>
      <c r="HDF230" s="58"/>
      <c r="HDG230" s="58"/>
      <c r="HDH230" s="58"/>
      <c r="HDI230" s="58"/>
      <c r="HDJ230" s="58"/>
      <c r="HDK230" s="58"/>
      <c r="HDL230" s="58"/>
      <c r="HDM230" s="58"/>
      <c r="HDN230" s="58"/>
      <c r="HDO230" s="58"/>
      <c r="HDP230" s="58"/>
      <c r="HDQ230" s="58"/>
      <c r="HDR230" s="58"/>
      <c r="HDS230" s="58"/>
      <c r="HDT230" s="58"/>
      <c r="HDU230" s="58"/>
      <c r="HDV230" s="58"/>
      <c r="HDW230" s="58"/>
      <c r="HDX230" s="58"/>
      <c r="HDY230" s="58"/>
      <c r="HDZ230" s="58"/>
      <c r="HEA230" s="58"/>
      <c r="HEB230" s="58"/>
      <c r="HEC230" s="58"/>
      <c r="HED230" s="58"/>
      <c r="HEE230" s="58"/>
      <c r="HEF230" s="58"/>
      <c r="HEG230" s="58"/>
      <c r="HEH230" s="58"/>
      <c r="HEI230" s="58"/>
      <c r="HEJ230" s="58"/>
      <c r="HEK230" s="58"/>
      <c r="HEL230" s="58"/>
      <c r="HEM230" s="58"/>
      <c r="HEN230" s="58"/>
      <c r="HEO230" s="58"/>
      <c r="HEP230" s="58"/>
      <c r="HEQ230" s="58"/>
      <c r="HER230" s="58"/>
      <c r="HES230" s="58"/>
      <c r="HET230" s="58"/>
      <c r="HEU230" s="58"/>
      <c r="HEV230" s="58"/>
      <c r="HEW230" s="58"/>
      <c r="HEX230" s="58"/>
      <c r="HEY230" s="58"/>
      <c r="HEZ230" s="58"/>
      <c r="HFA230" s="58"/>
      <c r="HFB230" s="58"/>
      <c r="HFC230" s="58"/>
      <c r="HFD230" s="58"/>
      <c r="HFE230" s="58"/>
      <c r="HFF230" s="58"/>
      <c r="HFG230" s="58"/>
      <c r="HFH230" s="58"/>
      <c r="HFI230" s="58"/>
      <c r="HFJ230" s="58"/>
      <c r="HFK230" s="58"/>
      <c r="HFL230" s="58"/>
      <c r="HFM230" s="58"/>
      <c r="HFN230" s="58"/>
      <c r="HFO230" s="58"/>
      <c r="HFP230" s="58"/>
      <c r="HFQ230" s="58"/>
      <c r="HFR230" s="58"/>
      <c r="HFS230" s="58"/>
      <c r="HFT230" s="58"/>
      <c r="HFU230" s="58"/>
      <c r="HFV230" s="58"/>
      <c r="HFW230" s="58"/>
      <c r="HFX230" s="58"/>
      <c r="HFY230" s="58"/>
      <c r="HFZ230" s="58"/>
      <c r="HGA230" s="58"/>
      <c r="HGB230" s="58"/>
      <c r="HGC230" s="58"/>
      <c r="HGD230" s="58"/>
      <c r="HGE230" s="58"/>
      <c r="HGF230" s="58"/>
      <c r="HGG230" s="58"/>
      <c r="HGH230" s="58"/>
      <c r="HGI230" s="58"/>
      <c r="HGJ230" s="58"/>
      <c r="HGK230" s="58"/>
      <c r="HGL230" s="58"/>
      <c r="HGM230" s="58"/>
      <c r="HGN230" s="58"/>
      <c r="HGO230" s="58"/>
      <c r="HGP230" s="58"/>
      <c r="HGQ230" s="58"/>
      <c r="HGR230" s="58"/>
      <c r="HGS230" s="58"/>
      <c r="HGT230" s="58"/>
      <c r="HGU230" s="58"/>
      <c r="HGV230" s="58"/>
      <c r="HGW230" s="58"/>
      <c r="HGX230" s="58"/>
      <c r="HGY230" s="58"/>
      <c r="HGZ230" s="58"/>
      <c r="HHA230" s="58"/>
      <c r="HHB230" s="58"/>
      <c r="HHC230" s="58"/>
      <c r="HHD230" s="58"/>
      <c r="HHE230" s="58"/>
      <c r="HHF230" s="58"/>
      <c r="HHG230" s="58"/>
      <c r="HHH230" s="58"/>
      <c r="HHI230" s="58"/>
      <c r="HHJ230" s="58"/>
      <c r="HHK230" s="58"/>
      <c r="HHL230" s="58"/>
      <c r="HHM230" s="58"/>
      <c r="HHN230" s="58"/>
      <c r="HHO230" s="58"/>
      <c r="HHP230" s="58"/>
      <c r="HHQ230" s="58"/>
      <c r="HHR230" s="58"/>
      <c r="HHS230" s="58"/>
      <c r="HHT230" s="58"/>
      <c r="HHU230" s="58"/>
      <c r="HHV230" s="58"/>
      <c r="HHW230" s="58"/>
      <c r="HHX230" s="58"/>
      <c r="HHY230" s="58"/>
      <c r="HHZ230" s="58"/>
      <c r="HIA230" s="58"/>
      <c r="HIB230" s="58"/>
      <c r="HIC230" s="58"/>
      <c r="HID230" s="58"/>
      <c r="HIE230" s="58"/>
      <c r="HIF230" s="58"/>
      <c r="HIG230" s="58"/>
      <c r="HIH230" s="58"/>
      <c r="HII230" s="58"/>
      <c r="HIJ230" s="58"/>
      <c r="HIK230" s="58"/>
      <c r="HIL230" s="58"/>
      <c r="HIM230" s="58"/>
      <c r="HIN230" s="58"/>
      <c r="HIO230" s="58"/>
      <c r="HIP230" s="58"/>
      <c r="HIQ230" s="58"/>
      <c r="HIR230" s="58"/>
      <c r="HIS230" s="58"/>
      <c r="HIT230" s="58"/>
      <c r="HIU230" s="58"/>
      <c r="HIV230" s="58"/>
      <c r="HIW230" s="58"/>
      <c r="HIX230" s="58"/>
      <c r="HIY230" s="58"/>
      <c r="HIZ230" s="58"/>
      <c r="HJA230" s="58"/>
      <c r="HJB230" s="58"/>
      <c r="HJC230" s="58"/>
      <c r="HJD230" s="58"/>
      <c r="HJE230" s="58"/>
      <c r="HJF230" s="58"/>
      <c r="HJG230" s="58"/>
      <c r="HJH230" s="58"/>
      <c r="HJI230" s="58"/>
      <c r="HJJ230" s="58"/>
      <c r="HJK230" s="58"/>
      <c r="HJL230" s="58"/>
      <c r="HJM230" s="58"/>
      <c r="HJN230" s="58"/>
      <c r="HJO230" s="58"/>
      <c r="HJP230" s="58"/>
      <c r="HJQ230" s="58"/>
      <c r="HJR230" s="58"/>
      <c r="HJS230" s="58"/>
      <c r="HJT230" s="58"/>
      <c r="HJU230" s="58"/>
      <c r="HJV230" s="58"/>
      <c r="HJW230" s="58"/>
      <c r="HJX230" s="58"/>
      <c r="HJY230" s="58"/>
      <c r="HJZ230" s="58"/>
      <c r="HKA230" s="58"/>
      <c r="HKB230" s="58"/>
      <c r="HKC230" s="58"/>
      <c r="HKD230" s="58"/>
      <c r="HKE230" s="58"/>
      <c r="HKF230" s="58"/>
      <c r="HKG230" s="58"/>
      <c r="HKH230" s="58"/>
      <c r="HKI230" s="58"/>
      <c r="HKJ230" s="58"/>
      <c r="HKK230" s="58"/>
      <c r="HKL230" s="58"/>
      <c r="HKM230" s="58"/>
      <c r="HKN230" s="58"/>
      <c r="HKO230" s="58"/>
      <c r="HKP230" s="58"/>
      <c r="HKQ230" s="58"/>
      <c r="HKR230" s="58"/>
      <c r="HKS230" s="58"/>
      <c r="HKT230" s="58"/>
      <c r="HKU230" s="58"/>
      <c r="HKV230" s="58"/>
      <c r="HKW230" s="58"/>
      <c r="HKX230" s="58"/>
      <c r="HKY230" s="58"/>
      <c r="HKZ230" s="58"/>
      <c r="HLA230" s="58"/>
      <c r="HLB230" s="58"/>
      <c r="HLC230" s="58"/>
      <c r="HLD230" s="58"/>
      <c r="HLE230" s="58"/>
      <c r="HLF230" s="58"/>
      <c r="HLG230" s="58"/>
      <c r="HLH230" s="58"/>
      <c r="HLI230" s="58"/>
      <c r="HLJ230" s="58"/>
      <c r="HLK230" s="58"/>
      <c r="HLL230" s="58"/>
      <c r="HLM230" s="58"/>
      <c r="HLN230" s="58"/>
      <c r="HLO230" s="58"/>
      <c r="HLP230" s="58"/>
      <c r="HLQ230" s="58"/>
      <c r="HLR230" s="58"/>
      <c r="HLS230" s="58"/>
      <c r="HLT230" s="58"/>
      <c r="HLU230" s="58"/>
      <c r="HLV230" s="58"/>
      <c r="HLW230" s="58"/>
      <c r="HLX230" s="58"/>
      <c r="HLY230" s="58"/>
      <c r="HLZ230" s="58"/>
      <c r="HMA230" s="58"/>
      <c r="HMB230" s="58"/>
      <c r="HMC230" s="58"/>
      <c r="HMD230" s="58"/>
      <c r="HME230" s="58"/>
      <c r="HMF230" s="58"/>
      <c r="HMG230" s="58"/>
      <c r="HMH230" s="58"/>
      <c r="HMI230" s="58"/>
      <c r="HMJ230" s="58"/>
      <c r="HMK230" s="58"/>
      <c r="HML230" s="58"/>
      <c r="HMM230" s="58"/>
      <c r="HMN230" s="58"/>
      <c r="HMO230" s="58"/>
      <c r="HMP230" s="58"/>
      <c r="HMQ230" s="58"/>
      <c r="HMR230" s="58"/>
      <c r="HMS230" s="58"/>
      <c r="HMT230" s="58"/>
      <c r="HMU230" s="58"/>
      <c r="HMV230" s="58"/>
      <c r="HMW230" s="58"/>
      <c r="HMX230" s="58"/>
      <c r="HMY230" s="58"/>
      <c r="HMZ230" s="58"/>
      <c r="HNA230" s="58"/>
      <c r="HNB230" s="58"/>
      <c r="HNC230" s="58"/>
      <c r="HND230" s="58"/>
      <c r="HNE230" s="58"/>
      <c r="HNF230" s="58"/>
      <c r="HNG230" s="58"/>
      <c r="HNH230" s="58"/>
      <c r="HNI230" s="58"/>
      <c r="HNJ230" s="58"/>
      <c r="HNK230" s="58"/>
      <c r="HNL230" s="58"/>
      <c r="HNM230" s="58"/>
      <c r="HNN230" s="58"/>
      <c r="HNO230" s="58"/>
      <c r="HNP230" s="58"/>
      <c r="HNQ230" s="58"/>
      <c r="HNR230" s="58"/>
      <c r="HNS230" s="58"/>
      <c r="HNT230" s="58"/>
      <c r="HNU230" s="58"/>
      <c r="HNV230" s="58"/>
      <c r="HNW230" s="58"/>
      <c r="HNX230" s="58"/>
      <c r="HNY230" s="58"/>
      <c r="HNZ230" s="58"/>
      <c r="HOA230" s="58"/>
      <c r="HOB230" s="58"/>
      <c r="HOC230" s="58"/>
      <c r="HOD230" s="58"/>
      <c r="HOE230" s="58"/>
      <c r="HOF230" s="58"/>
      <c r="HOG230" s="58"/>
      <c r="HOH230" s="58"/>
      <c r="HOI230" s="58"/>
      <c r="HOJ230" s="58"/>
      <c r="HOK230" s="58"/>
      <c r="HOL230" s="58"/>
      <c r="HOM230" s="58"/>
      <c r="HON230" s="58"/>
      <c r="HOO230" s="58"/>
      <c r="HOP230" s="58"/>
      <c r="HOQ230" s="58"/>
      <c r="HOR230" s="58"/>
      <c r="HOS230" s="58"/>
      <c r="HOT230" s="58"/>
      <c r="HOU230" s="58"/>
      <c r="HOV230" s="58"/>
      <c r="HOW230" s="58"/>
      <c r="HOX230" s="58"/>
      <c r="HOY230" s="58"/>
      <c r="HOZ230" s="58"/>
      <c r="HPA230" s="58"/>
      <c r="HPB230" s="58"/>
      <c r="HPC230" s="58"/>
      <c r="HPD230" s="58"/>
      <c r="HPE230" s="58"/>
      <c r="HPF230" s="58"/>
      <c r="HPG230" s="58"/>
      <c r="HPH230" s="58"/>
      <c r="HPI230" s="58"/>
      <c r="HPJ230" s="58"/>
      <c r="HPK230" s="58"/>
      <c r="HPL230" s="58"/>
      <c r="HPM230" s="58"/>
      <c r="HPN230" s="58"/>
      <c r="HPO230" s="58"/>
      <c r="HPP230" s="58"/>
      <c r="HPQ230" s="58"/>
      <c r="HPR230" s="58"/>
      <c r="HPS230" s="58"/>
      <c r="HPT230" s="58"/>
      <c r="HPU230" s="58"/>
      <c r="HPV230" s="58"/>
      <c r="HPW230" s="58"/>
      <c r="HPX230" s="58"/>
      <c r="HPY230" s="58"/>
      <c r="HPZ230" s="58"/>
      <c r="HQA230" s="58"/>
      <c r="HQB230" s="58"/>
      <c r="HQC230" s="58"/>
      <c r="HQD230" s="58"/>
      <c r="HQE230" s="58"/>
      <c r="HQF230" s="58"/>
      <c r="HQG230" s="58"/>
      <c r="HQH230" s="58"/>
      <c r="HQI230" s="58"/>
      <c r="HQJ230" s="58"/>
      <c r="HQK230" s="58"/>
      <c r="HQL230" s="58"/>
      <c r="HQM230" s="58"/>
      <c r="HQN230" s="58"/>
      <c r="HQO230" s="58"/>
      <c r="HQP230" s="58"/>
      <c r="HQQ230" s="58"/>
      <c r="HQR230" s="58"/>
      <c r="HQS230" s="58"/>
      <c r="HQT230" s="58"/>
      <c r="HQU230" s="58"/>
      <c r="HQV230" s="58"/>
      <c r="HQW230" s="58"/>
      <c r="HQX230" s="58"/>
      <c r="HQY230" s="58"/>
      <c r="HQZ230" s="58"/>
      <c r="HRA230" s="58"/>
      <c r="HRB230" s="58"/>
      <c r="HRC230" s="58"/>
      <c r="HRD230" s="58"/>
      <c r="HRE230" s="58"/>
      <c r="HRF230" s="58"/>
      <c r="HRG230" s="58"/>
      <c r="HRH230" s="58"/>
      <c r="HRI230" s="58"/>
      <c r="HRJ230" s="58"/>
      <c r="HRK230" s="58"/>
      <c r="HRL230" s="58"/>
      <c r="HRM230" s="58"/>
      <c r="HRN230" s="58"/>
      <c r="HRO230" s="58"/>
      <c r="HRP230" s="58"/>
      <c r="HRQ230" s="58"/>
      <c r="HRR230" s="58"/>
      <c r="HRS230" s="58"/>
      <c r="HRT230" s="58"/>
      <c r="HRU230" s="58"/>
      <c r="HRV230" s="58"/>
      <c r="HRW230" s="58"/>
      <c r="HRX230" s="58"/>
      <c r="HRY230" s="58"/>
      <c r="HRZ230" s="58"/>
      <c r="HSA230" s="58"/>
      <c r="HSB230" s="58"/>
      <c r="HSC230" s="58"/>
      <c r="HSD230" s="58"/>
      <c r="HSE230" s="58"/>
      <c r="HSF230" s="58"/>
      <c r="HSG230" s="58"/>
      <c r="HSH230" s="58"/>
      <c r="HSI230" s="58"/>
      <c r="HSJ230" s="58"/>
      <c r="HSK230" s="58"/>
      <c r="HSL230" s="58"/>
      <c r="HSM230" s="58"/>
      <c r="HSN230" s="58"/>
      <c r="HSO230" s="58"/>
      <c r="HSP230" s="58"/>
      <c r="HSQ230" s="58"/>
      <c r="HSR230" s="58"/>
      <c r="HSS230" s="58"/>
      <c r="HST230" s="58"/>
      <c r="HSU230" s="58"/>
      <c r="HSV230" s="58"/>
      <c r="HSW230" s="58"/>
      <c r="HSX230" s="58"/>
      <c r="HSY230" s="58"/>
      <c r="HSZ230" s="58"/>
      <c r="HTA230" s="58"/>
      <c r="HTB230" s="58"/>
      <c r="HTC230" s="58"/>
      <c r="HTD230" s="58"/>
      <c r="HTE230" s="58"/>
      <c r="HTF230" s="58"/>
      <c r="HTG230" s="58"/>
      <c r="HTH230" s="58"/>
      <c r="HTI230" s="58"/>
      <c r="HTJ230" s="58"/>
      <c r="HTK230" s="58"/>
      <c r="HTL230" s="58"/>
      <c r="HTM230" s="58"/>
      <c r="HTN230" s="58"/>
      <c r="HTO230" s="58"/>
      <c r="HTP230" s="58"/>
      <c r="HTQ230" s="58"/>
      <c r="HTR230" s="58"/>
      <c r="HTS230" s="58"/>
      <c r="HTT230" s="58"/>
      <c r="HTU230" s="58"/>
      <c r="HTV230" s="58"/>
      <c r="HTW230" s="58"/>
      <c r="HTX230" s="58"/>
      <c r="HTY230" s="58"/>
      <c r="HTZ230" s="58"/>
      <c r="HUA230" s="58"/>
      <c r="HUB230" s="58"/>
      <c r="HUC230" s="58"/>
      <c r="HUD230" s="58"/>
      <c r="HUE230" s="58"/>
      <c r="HUF230" s="58"/>
      <c r="HUG230" s="58"/>
      <c r="HUH230" s="58"/>
      <c r="HUI230" s="58"/>
      <c r="HUJ230" s="58"/>
      <c r="HUK230" s="58"/>
      <c r="HUL230" s="58"/>
      <c r="HUM230" s="58"/>
      <c r="HUN230" s="58"/>
      <c r="HUO230" s="58"/>
      <c r="HUP230" s="58"/>
      <c r="HUQ230" s="58"/>
      <c r="HUR230" s="58"/>
      <c r="HUS230" s="58"/>
      <c r="HUT230" s="58"/>
      <c r="HUU230" s="58"/>
      <c r="HUV230" s="58"/>
      <c r="HUW230" s="58"/>
      <c r="HUX230" s="58"/>
      <c r="HUY230" s="58"/>
      <c r="HUZ230" s="58"/>
      <c r="HVA230" s="58"/>
      <c r="HVB230" s="58"/>
      <c r="HVC230" s="58"/>
      <c r="HVD230" s="58"/>
      <c r="HVE230" s="58"/>
      <c r="HVF230" s="58"/>
      <c r="HVG230" s="58"/>
      <c r="HVH230" s="58"/>
      <c r="HVI230" s="58"/>
      <c r="HVJ230" s="58"/>
      <c r="HVK230" s="58"/>
      <c r="HVL230" s="58"/>
      <c r="HVM230" s="58"/>
      <c r="HVN230" s="58"/>
      <c r="HVO230" s="58"/>
      <c r="HVP230" s="58"/>
      <c r="HVQ230" s="58"/>
      <c r="HVR230" s="58"/>
      <c r="HVS230" s="58"/>
      <c r="HVT230" s="58"/>
      <c r="HVU230" s="58"/>
      <c r="HVV230" s="58"/>
      <c r="HVW230" s="58"/>
      <c r="HVX230" s="58"/>
      <c r="HVY230" s="58"/>
      <c r="HVZ230" s="58"/>
      <c r="HWA230" s="58"/>
      <c r="HWB230" s="58"/>
      <c r="HWC230" s="58"/>
      <c r="HWD230" s="58"/>
      <c r="HWE230" s="58"/>
      <c r="HWF230" s="58"/>
      <c r="HWG230" s="58"/>
      <c r="HWH230" s="58"/>
      <c r="HWI230" s="58"/>
      <c r="HWJ230" s="58"/>
      <c r="HWK230" s="58"/>
      <c r="HWL230" s="58"/>
      <c r="HWM230" s="58"/>
      <c r="HWN230" s="58"/>
      <c r="HWO230" s="58"/>
      <c r="HWP230" s="58"/>
      <c r="HWQ230" s="58"/>
      <c r="HWR230" s="58"/>
      <c r="HWS230" s="58"/>
      <c r="HWT230" s="58"/>
      <c r="HWU230" s="58"/>
      <c r="HWV230" s="58"/>
      <c r="HWW230" s="58"/>
      <c r="HWX230" s="58"/>
      <c r="HWY230" s="58"/>
      <c r="HWZ230" s="58"/>
      <c r="HXA230" s="58"/>
      <c r="HXB230" s="58"/>
      <c r="HXC230" s="58"/>
      <c r="HXD230" s="58"/>
      <c r="HXE230" s="58"/>
      <c r="HXF230" s="58"/>
      <c r="HXG230" s="58"/>
      <c r="HXH230" s="58"/>
      <c r="HXI230" s="58"/>
      <c r="HXJ230" s="58"/>
      <c r="HXK230" s="58"/>
      <c r="HXL230" s="58"/>
      <c r="HXM230" s="58"/>
      <c r="HXN230" s="58"/>
      <c r="HXO230" s="58"/>
      <c r="HXP230" s="58"/>
      <c r="HXQ230" s="58"/>
      <c r="HXR230" s="58"/>
      <c r="HXS230" s="58"/>
      <c r="HXT230" s="58"/>
      <c r="HXU230" s="58"/>
      <c r="HXV230" s="58"/>
      <c r="HXW230" s="58"/>
      <c r="HXX230" s="58"/>
      <c r="HXY230" s="58"/>
      <c r="HXZ230" s="58"/>
      <c r="HYA230" s="58"/>
      <c r="HYB230" s="58"/>
      <c r="HYC230" s="58"/>
      <c r="HYD230" s="58"/>
      <c r="HYE230" s="58"/>
      <c r="HYF230" s="58"/>
      <c r="HYG230" s="58"/>
      <c r="HYH230" s="58"/>
      <c r="HYI230" s="58"/>
      <c r="HYJ230" s="58"/>
      <c r="HYK230" s="58"/>
      <c r="HYL230" s="58"/>
      <c r="HYM230" s="58"/>
      <c r="HYN230" s="58"/>
      <c r="HYO230" s="58"/>
      <c r="HYP230" s="58"/>
      <c r="HYQ230" s="58"/>
      <c r="HYR230" s="58"/>
      <c r="HYS230" s="58"/>
      <c r="HYT230" s="58"/>
      <c r="HYU230" s="58"/>
      <c r="HYV230" s="58"/>
      <c r="HYW230" s="58"/>
      <c r="HYX230" s="58"/>
      <c r="HYY230" s="58"/>
      <c r="HYZ230" s="58"/>
      <c r="HZA230" s="58"/>
      <c r="HZB230" s="58"/>
      <c r="HZC230" s="58"/>
      <c r="HZD230" s="58"/>
      <c r="HZE230" s="58"/>
      <c r="HZF230" s="58"/>
      <c r="HZG230" s="58"/>
      <c r="HZH230" s="58"/>
      <c r="HZI230" s="58"/>
      <c r="HZJ230" s="58"/>
      <c r="HZK230" s="58"/>
      <c r="HZL230" s="58"/>
      <c r="HZM230" s="58"/>
      <c r="HZN230" s="58"/>
      <c r="HZO230" s="58"/>
      <c r="HZP230" s="58"/>
      <c r="HZQ230" s="58"/>
      <c r="HZR230" s="58"/>
      <c r="HZS230" s="58"/>
      <c r="HZT230" s="58"/>
      <c r="HZU230" s="58"/>
      <c r="HZV230" s="58"/>
      <c r="HZW230" s="58"/>
      <c r="HZX230" s="58"/>
      <c r="HZY230" s="58"/>
      <c r="HZZ230" s="58"/>
      <c r="IAA230" s="58"/>
      <c r="IAB230" s="58"/>
      <c r="IAC230" s="58"/>
      <c r="IAD230" s="58"/>
      <c r="IAE230" s="58"/>
      <c r="IAF230" s="58"/>
      <c r="IAG230" s="58"/>
      <c r="IAH230" s="58"/>
      <c r="IAI230" s="58"/>
      <c r="IAJ230" s="58"/>
      <c r="IAK230" s="58"/>
      <c r="IAL230" s="58"/>
      <c r="IAM230" s="58"/>
      <c r="IAN230" s="58"/>
      <c r="IAO230" s="58"/>
      <c r="IAP230" s="58"/>
      <c r="IAQ230" s="58"/>
      <c r="IAR230" s="58"/>
      <c r="IAS230" s="58"/>
      <c r="IAT230" s="58"/>
      <c r="IAU230" s="58"/>
      <c r="IAV230" s="58"/>
      <c r="IAW230" s="58"/>
      <c r="IAX230" s="58"/>
      <c r="IAY230" s="58"/>
      <c r="IAZ230" s="58"/>
      <c r="IBA230" s="58"/>
      <c r="IBB230" s="58"/>
      <c r="IBC230" s="58"/>
      <c r="IBD230" s="58"/>
      <c r="IBE230" s="58"/>
      <c r="IBF230" s="58"/>
      <c r="IBG230" s="58"/>
      <c r="IBH230" s="58"/>
      <c r="IBI230" s="58"/>
      <c r="IBJ230" s="58"/>
      <c r="IBK230" s="58"/>
      <c r="IBL230" s="58"/>
      <c r="IBM230" s="58"/>
      <c r="IBN230" s="58"/>
      <c r="IBO230" s="58"/>
      <c r="IBP230" s="58"/>
      <c r="IBQ230" s="58"/>
      <c r="IBR230" s="58"/>
      <c r="IBS230" s="58"/>
      <c r="IBT230" s="58"/>
      <c r="IBU230" s="58"/>
      <c r="IBV230" s="58"/>
      <c r="IBW230" s="58"/>
      <c r="IBX230" s="58"/>
      <c r="IBY230" s="58"/>
      <c r="IBZ230" s="58"/>
      <c r="ICA230" s="58"/>
      <c r="ICB230" s="58"/>
      <c r="ICC230" s="58"/>
      <c r="ICD230" s="58"/>
      <c r="ICE230" s="58"/>
      <c r="ICF230" s="58"/>
      <c r="ICG230" s="58"/>
      <c r="ICH230" s="58"/>
      <c r="ICI230" s="58"/>
      <c r="ICJ230" s="58"/>
      <c r="ICK230" s="58"/>
      <c r="ICL230" s="58"/>
      <c r="ICM230" s="58"/>
      <c r="ICN230" s="58"/>
      <c r="ICO230" s="58"/>
      <c r="ICP230" s="58"/>
      <c r="ICQ230" s="58"/>
      <c r="ICR230" s="58"/>
      <c r="ICS230" s="58"/>
      <c r="ICT230" s="58"/>
      <c r="ICU230" s="58"/>
      <c r="ICV230" s="58"/>
      <c r="ICW230" s="58"/>
      <c r="ICX230" s="58"/>
      <c r="ICY230" s="58"/>
      <c r="ICZ230" s="58"/>
      <c r="IDA230" s="58"/>
      <c r="IDB230" s="58"/>
      <c r="IDC230" s="58"/>
      <c r="IDD230" s="58"/>
      <c r="IDE230" s="58"/>
      <c r="IDF230" s="58"/>
      <c r="IDG230" s="58"/>
      <c r="IDH230" s="58"/>
      <c r="IDI230" s="58"/>
      <c r="IDJ230" s="58"/>
      <c r="IDK230" s="58"/>
      <c r="IDL230" s="58"/>
      <c r="IDM230" s="58"/>
      <c r="IDN230" s="58"/>
      <c r="IDO230" s="58"/>
      <c r="IDP230" s="58"/>
      <c r="IDQ230" s="58"/>
      <c r="IDR230" s="58"/>
      <c r="IDS230" s="58"/>
      <c r="IDT230" s="58"/>
      <c r="IDU230" s="58"/>
      <c r="IDV230" s="58"/>
      <c r="IDW230" s="58"/>
      <c r="IDX230" s="58"/>
      <c r="IDY230" s="58"/>
      <c r="IDZ230" s="58"/>
      <c r="IEA230" s="58"/>
      <c r="IEB230" s="58"/>
      <c r="IEC230" s="58"/>
      <c r="IED230" s="58"/>
      <c r="IEE230" s="58"/>
      <c r="IEF230" s="58"/>
      <c r="IEG230" s="58"/>
      <c r="IEH230" s="58"/>
      <c r="IEI230" s="58"/>
      <c r="IEJ230" s="58"/>
      <c r="IEK230" s="58"/>
      <c r="IEL230" s="58"/>
      <c r="IEM230" s="58"/>
      <c r="IEN230" s="58"/>
      <c r="IEO230" s="58"/>
      <c r="IEP230" s="58"/>
      <c r="IEQ230" s="58"/>
      <c r="IER230" s="58"/>
      <c r="IES230" s="58"/>
      <c r="IET230" s="58"/>
      <c r="IEU230" s="58"/>
      <c r="IEV230" s="58"/>
      <c r="IEW230" s="58"/>
      <c r="IEX230" s="58"/>
      <c r="IEY230" s="58"/>
      <c r="IEZ230" s="58"/>
      <c r="IFA230" s="58"/>
      <c r="IFB230" s="58"/>
      <c r="IFC230" s="58"/>
      <c r="IFD230" s="58"/>
      <c r="IFE230" s="58"/>
      <c r="IFF230" s="58"/>
      <c r="IFG230" s="58"/>
      <c r="IFH230" s="58"/>
      <c r="IFI230" s="58"/>
      <c r="IFJ230" s="58"/>
      <c r="IFK230" s="58"/>
      <c r="IFL230" s="58"/>
      <c r="IFM230" s="58"/>
      <c r="IFN230" s="58"/>
      <c r="IFO230" s="58"/>
      <c r="IFP230" s="58"/>
      <c r="IFQ230" s="58"/>
      <c r="IFR230" s="58"/>
      <c r="IFS230" s="58"/>
      <c r="IFT230" s="58"/>
      <c r="IFU230" s="58"/>
      <c r="IFV230" s="58"/>
      <c r="IFW230" s="58"/>
      <c r="IFX230" s="58"/>
      <c r="IFY230" s="58"/>
      <c r="IFZ230" s="58"/>
      <c r="IGA230" s="58"/>
      <c r="IGB230" s="58"/>
      <c r="IGC230" s="58"/>
      <c r="IGD230" s="58"/>
      <c r="IGE230" s="58"/>
      <c r="IGF230" s="58"/>
      <c r="IGG230" s="58"/>
      <c r="IGH230" s="58"/>
      <c r="IGI230" s="58"/>
      <c r="IGJ230" s="58"/>
      <c r="IGK230" s="58"/>
      <c r="IGL230" s="58"/>
      <c r="IGM230" s="58"/>
      <c r="IGN230" s="58"/>
      <c r="IGO230" s="58"/>
      <c r="IGP230" s="58"/>
      <c r="IGQ230" s="58"/>
      <c r="IGR230" s="58"/>
      <c r="IGS230" s="58"/>
      <c r="IGT230" s="58"/>
      <c r="IGU230" s="58"/>
      <c r="IGV230" s="58"/>
      <c r="IGW230" s="58"/>
      <c r="IGX230" s="58"/>
      <c r="IGY230" s="58"/>
      <c r="IGZ230" s="58"/>
      <c r="IHA230" s="58"/>
      <c r="IHB230" s="58"/>
      <c r="IHC230" s="58"/>
      <c r="IHD230" s="58"/>
      <c r="IHE230" s="58"/>
      <c r="IHF230" s="58"/>
      <c r="IHG230" s="58"/>
      <c r="IHH230" s="58"/>
      <c r="IHI230" s="58"/>
      <c r="IHJ230" s="58"/>
      <c r="IHK230" s="58"/>
      <c r="IHL230" s="58"/>
      <c r="IHM230" s="58"/>
      <c r="IHN230" s="58"/>
      <c r="IHO230" s="58"/>
      <c r="IHP230" s="58"/>
      <c r="IHQ230" s="58"/>
      <c r="IHR230" s="58"/>
      <c r="IHS230" s="58"/>
      <c r="IHT230" s="58"/>
      <c r="IHU230" s="58"/>
      <c r="IHV230" s="58"/>
      <c r="IHW230" s="58"/>
      <c r="IHX230" s="58"/>
      <c r="IHY230" s="58"/>
      <c r="IHZ230" s="58"/>
      <c r="IIA230" s="58"/>
      <c r="IIB230" s="58"/>
      <c r="IIC230" s="58"/>
      <c r="IID230" s="58"/>
      <c r="IIE230" s="58"/>
      <c r="IIF230" s="58"/>
      <c r="IIG230" s="58"/>
      <c r="IIH230" s="58"/>
      <c r="III230" s="58"/>
      <c r="IIJ230" s="58"/>
      <c r="IIK230" s="58"/>
      <c r="IIL230" s="58"/>
      <c r="IIM230" s="58"/>
      <c r="IIN230" s="58"/>
      <c r="IIO230" s="58"/>
      <c r="IIP230" s="58"/>
      <c r="IIQ230" s="58"/>
      <c r="IIR230" s="58"/>
      <c r="IIS230" s="58"/>
      <c r="IIT230" s="58"/>
      <c r="IIU230" s="58"/>
      <c r="IIV230" s="58"/>
      <c r="IIW230" s="58"/>
      <c r="IIX230" s="58"/>
      <c r="IIY230" s="58"/>
      <c r="IIZ230" s="58"/>
      <c r="IJA230" s="58"/>
      <c r="IJB230" s="58"/>
      <c r="IJC230" s="58"/>
      <c r="IJD230" s="58"/>
      <c r="IJE230" s="58"/>
      <c r="IJF230" s="58"/>
      <c r="IJG230" s="58"/>
      <c r="IJH230" s="58"/>
      <c r="IJI230" s="58"/>
      <c r="IJJ230" s="58"/>
      <c r="IJK230" s="58"/>
      <c r="IJL230" s="58"/>
      <c r="IJM230" s="58"/>
      <c r="IJN230" s="58"/>
      <c r="IJO230" s="58"/>
      <c r="IJP230" s="58"/>
      <c r="IJQ230" s="58"/>
      <c r="IJR230" s="58"/>
      <c r="IJS230" s="58"/>
      <c r="IJT230" s="58"/>
      <c r="IJU230" s="58"/>
      <c r="IJV230" s="58"/>
      <c r="IJW230" s="58"/>
      <c r="IJX230" s="58"/>
      <c r="IJY230" s="58"/>
      <c r="IJZ230" s="58"/>
      <c r="IKA230" s="58"/>
      <c r="IKB230" s="58"/>
      <c r="IKC230" s="58"/>
      <c r="IKD230" s="58"/>
      <c r="IKE230" s="58"/>
      <c r="IKF230" s="58"/>
      <c r="IKG230" s="58"/>
      <c r="IKH230" s="58"/>
      <c r="IKI230" s="58"/>
      <c r="IKJ230" s="58"/>
      <c r="IKK230" s="58"/>
      <c r="IKL230" s="58"/>
      <c r="IKM230" s="58"/>
      <c r="IKN230" s="58"/>
      <c r="IKO230" s="58"/>
      <c r="IKP230" s="58"/>
      <c r="IKQ230" s="58"/>
      <c r="IKR230" s="58"/>
      <c r="IKS230" s="58"/>
      <c r="IKT230" s="58"/>
      <c r="IKU230" s="58"/>
      <c r="IKV230" s="58"/>
      <c r="IKW230" s="58"/>
      <c r="IKX230" s="58"/>
      <c r="IKY230" s="58"/>
      <c r="IKZ230" s="58"/>
      <c r="ILA230" s="58"/>
      <c r="ILB230" s="58"/>
      <c r="ILC230" s="58"/>
      <c r="ILD230" s="58"/>
      <c r="ILE230" s="58"/>
      <c r="ILF230" s="58"/>
      <c r="ILG230" s="58"/>
      <c r="ILH230" s="58"/>
      <c r="ILI230" s="58"/>
      <c r="ILJ230" s="58"/>
      <c r="ILK230" s="58"/>
      <c r="ILL230" s="58"/>
      <c r="ILM230" s="58"/>
      <c r="ILN230" s="58"/>
      <c r="ILO230" s="58"/>
      <c r="ILP230" s="58"/>
      <c r="ILQ230" s="58"/>
      <c r="ILR230" s="58"/>
      <c r="ILS230" s="58"/>
      <c r="ILT230" s="58"/>
      <c r="ILU230" s="58"/>
      <c r="ILV230" s="58"/>
      <c r="ILW230" s="58"/>
      <c r="ILX230" s="58"/>
      <c r="ILY230" s="58"/>
      <c r="ILZ230" s="58"/>
      <c r="IMA230" s="58"/>
      <c r="IMB230" s="58"/>
      <c r="IMC230" s="58"/>
      <c r="IMD230" s="58"/>
      <c r="IME230" s="58"/>
      <c r="IMF230" s="58"/>
      <c r="IMG230" s="58"/>
      <c r="IMH230" s="58"/>
      <c r="IMI230" s="58"/>
      <c r="IMJ230" s="58"/>
      <c r="IMK230" s="58"/>
      <c r="IML230" s="58"/>
      <c r="IMM230" s="58"/>
      <c r="IMN230" s="58"/>
      <c r="IMO230" s="58"/>
      <c r="IMP230" s="58"/>
      <c r="IMQ230" s="58"/>
      <c r="IMR230" s="58"/>
      <c r="IMS230" s="58"/>
      <c r="IMT230" s="58"/>
      <c r="IMU230" s="58"/>
      <c r="IMV230" s="58"/>
      <c r="IMW230" s="58"/>
      <c r="IMX230" s="58"/>
      <c r="IMY230" s="58"/>
      <c r="IMZ230" s="58"/>
      <c r="INA230" s="58"/>
      <c r="INB230" s="58"/>
      <c r="INC230" s="58"/>
      <c r="IND230" s="58"/>
      <c r="INE230" s="58"/>
      <c r="INF230" s="58"/>
      <c r="ING230" s="58"/>
      <c r="INH230" s="58"/>
      <c r="INI230" s="58"/>
      <c r="INJ230" s="58"/>
      <c r="INK230" s="58"/>
      <c r="INL230" s="58"/>
      <c r="INM230" s="58"/>
      <c r="INN230" s="58"/>
      <c r="INO230" s="58"/>
      <c r="INP230" s="58"/>
      <c r="INQ230" s="58"/>
      <c r="INR230" s="58"/>
      <c r="INS230" s="58"/>
      <c r="INT230" s="58"/>
      <c r="INU230" s="58"/>
      <c r="INV230" s="58"/>
      <c r="INW230" s="58"/>
      <c r="INX230" s="58"/>
      <c r="INY230" s="58"/>
      <c r="INZ230" s="58"/>
      <c r="IOA230" s="58"/>
      <c r="IOB230" s="58"/>
      <c r="IOC230" s="58"/>
      <c r="IOD230" s="58"/>
      <c r="IOE230" s="58"/>
      <c r="IOF230" s="58"/>
      <c r="IOG230" s="58"/>
      <c r="IOH230" s="58"/>
      <c r="IOI230" s="58"/>
      <c r="IOJ230" s="58"/>
      <c r="IOK230" s="58"/>
      <c r="IOL230" s="58"/>
      <c r="IOM230" s="58"/>
      <c r="ION230" s="58"/>
      <c r="IOO230" s="58"/>
      <c r="IOP230" s="58"/>
      <c r="IOQ230" s="58"/>
      <c r="IOR230" s="58"/>
      <c r="IOS230" s="58"/>
      <c r="IOT230" s="58"/>
      <c r="IOU230" s="58"/>
      <c r="IOV230" s="58"/>
      <c r="IOW230" s="58"/>
      <c r="IOX230" s="58"/>
      <c r="IOY230" s="58"/>
      <c r="IOZ230" s="58"/>
      <c r="IPA230" s="58"/>
      <c r="IPB230" s="58"/>
      <c r="IPC230" s="58"/>
      <c r="IPD230" s="58"/>
      <c r="IPE230" s="58"/>
      <c r="IPF230" s="58"/>
      <c r="IPG230" s="58"/>
      <c r="IPH230" s="58"/>
      <c r="IPI230" s="58"/>
      <c r="IPJ230" s="58"/>
      <c r="IPK230" s="58"/>
      <c r="IPL230" s="58"/>
      <c r="IPM230" s="58"/>
      <c r="IPN230" s="58"/>
      <c r="IPO230" s="58"/>
      <c r="IPP230" s="58"/>
      <c r="IPQ230" s="58"/>
      <c r="IPR230" s="58"/>
      <c r="IPS230" s="58"/>
      <c r="IPT230" s="58"/>
      <c r="IPU230" s="58"/>
      <c r="IPV230" s="58"/>
      <c r="IPW230" s="58"/>
      <c r="IPX230" s="58"/>
      <c r="IPY230" s="58"/>
      <c r="IPZ230" s="58"/>
      <c r="IQA230" s="58"/>
      <c r="IQB230" s="58"/>
      <c r="IQC230" s="58"/>
      <c r="IQD230" s="58"/>
      <c r="IQE230" s="58"/>
      <c r="IQF230" s="58"/>
      <c r="IQG230" s="58"/>
      <c r="IQH230" s="58"/>
      <c r="IQI230" s="58"/>
      <c r="IQJ230" s="58"/>
      <c r="IQK230" s="58"/>
      <c r="IQL230" s="58"/>
      <c r="IQM230" s="58"/>
      <c r="IQN230" s="58"/>
      <c r="IQO230" s="58"/>
      <c r="IQP230" s="58"/>
      <c r="IQQ230" s="58"/>
      <c r="IQR230" s="58"/>
      <c r="IQS230" s="58"/>
      <c r="IQT230" s="58"/>
      <c r="IQU230" s="58"/>
      <c r="IQV230" s="58"/>
      <c r="IQW230" s="58"/>
      <c r="IQX230" s="58"/>
      <c r="IQY230" s="58"/>
      <c r="IQZ230" s="58"/>
      <c r="IRA230" s="58"/>
      <c r="IRB230" s="58"/>
      <c r="IRC230" s="58"/>
      <c r="IRD230" s="58"/>
      <c r="IRE230" s="58"/>
      <c r="IRF230" s="58"/>
      <c r="IRG230" s="58"/>
      <c r="IRH230" s="58"/>
      <c r="IRI230" s="58"/>
      <c r="IRJ230" s="58"/>
      <c r="IRK230" s="58"/>
      <c r="IRL230" s="58"/>
      <c r="IRM230" s="58"/>
      <c r="IRN230" s="58"/>
      <c r="IRO230" s="58"/>
      <c r="IRP230" s="58"/>
      <c r="IRQ230" s="58"/>
      <c r="IRR230" s="58"/>
      <c r="IRS230" s="58"/>
      <c r="IRT230" s="58"/>
      <c r="IRU230" s="58"/>
      <c r="IRV230" s="58"/>
      <c r="IRW230" s="58"/>
      <c r="IRX230" s="58"/>
      <c r="IRY230" s="58"/>
      <c r="IRZ230" s="58"/>
      <c r="ISA230" s="58"/>
      <c r="ISB230" s="58"/>
      <c r="ISC230" s="58"/>
      <c r="ISD230" s="58"/>
      <c r="ISE230" s="58"/>
      <c r="ISF230" s="58"/>
      <c r="ISG230" s="58"/>
      <c r="ISH230" s="58"/>
      <c r="ISI230" s="58"/>
      <c r="ISJ230" s="58"/>
      <c r="ISK230" s="58"/>
      <c r="ISL230" s="58"/>
      <c r="ISM230" s="58"/>
      <c r="ISN230" s="58"/>
      <c r="ISO230" s="58"/>
      <c r="ISP230" s="58"/>
      <c r="ISQ230" s="58"/>
      <c r="ISR230" s="58"/>
      <c r="ISS230" s="58"/>
      <c r="IST230" s="58"/>
      <c r="ISU230" s="58"/>
      <c r="ISV230" s="58"/>
      <c r="ISW230" s="58"/>
      <c r="ISX230" s="58"/>
      <c r="ISY230" s="58"/>
      <c r="ISZ230" s="58"/>
      <c r="ITA230" s="58"/>
      <c r="ITB230" s="58"/>
      <c r="ITC230" s="58"/>
      <c r="ITD230" s="58"/>
      <c r="ITE230" s="58"/>
      <c r="ITF230" s="58"/>
      <c r="ITG230" s="58"/>
      <c r="ITH230" s="58"/>
      <c r="ITI230" s="58"/>
      <c r="ITJ230" s="58"/>
      <c r="ITK230" s="58"/>
      <c r="ITL230" s="58"/>
      <c r="ITM230" s="58"/>
      <c r="ITN230" s="58"/>
      <c r="ITO230" s="58"/>
      <c r="ITP230" s="58"/>
      <c r="ITQ230" s="58"/>
      <c r="ITR230" s="58"/>
      <c r="ITS230" s="58"/>
      <c r="ITT230" s="58"/>
      <c r="ITU230" s="58"/>
      <c r="ITV230" s="58"/>
      <c r="ITW230" s="58"/>
      <c r="ITX230" s="58"/>
      <c r="ITY230" s="58"/>
      <c r="ITZ230" s="58"/>
      <c r="IUA230" s="58"/>
      <c r="IUB230" s="58"/>
      <c r="IUC230" s="58"/>
      <c r="IUD230" s="58"/>
      <c r="IUE230" s="58"/>
      <c r="IUF230" s="58"/>
      <c r="IUG230" s="58"/>
      <c r="IUH230" s="58"/>
      <c r="IUI230" s="58"/>
      <c r="IUJ230" s="58"/>
      <c r="IUK230" s="58"/>
      <c r="IUL230" s="58"/>
      <c r="IUM230" s="58"/>
      <c r="IUN230" s="58"/>
      <c r="IUO230" s="58"/>
      <c r="IUP230" s="58"/>
      <c r="IUQ230" s="58"/>
      <c r="IUR230" s="58"/>
      <c r="IUS230" s="58"/>
      <c r="IUT230" s="58"/>
      <c r="IUU230" s="58"/>
      <c r="IUV230" s="58"/>
      <c r="IUW230" s="58"/>
      <c r="IUX230" s="58"/>
      <c r="IUY230" s="58"/>
      <c r="IUZ230" s="58"/>
      <c r="IVA230" s="58"/>
      <c r="IVB230" s="58"/>
      <c r="IVC230" s="58"/>
      <c r="IVD230" s="58"/>
      <c r="IVE230" s="58"/>
      <c r="IVF230" s="58"/>
      <c r="IVG230" s="58"/>
      <c r="IVH230" s="58"/>
      <c r="IVI230" s="58"/>
      <c r="IVJ230" s="58"/>
      <c r="IVK230" s="58"/>
      <c r="IVL230" s="58"/>
      <c r="IVM230" s="58"/>
      <c r="IVN230" s="58"/>
      <c r="IVO230" s="58"/>
      <c r="IVP230" s="58"/>
      <c r="IVQ230" s="58"/>
      <c r="IVR230" s="58"/>
      <c r="IVS230" s="58"/>
      <c r="IVT230" s="58"/>
      <c r="IVU230" s="58"/>
      <c r="IVV230" s="58"/>
      <c r="IVW230" s="58"/>
      <c r="IVX230" s="58"/>
      <c r="IVY230" s="58"/>
      <c r="IVZ230" s="58"/>
      <c r="IWA230" s="58"/>
      <c r="IWB230" s="58"/>
      <c r="IWC230" s="58"/>
      <c r="IWD230" s="58"/>
      <c r="IWE230" s="58"/>
      <c r="IWF230" s="58"/>
      <c r="IWG230" s="58"/>
      <c r="IWH230" s="58"/>
      <c r="IWI230" s="58"/>
      <c r="IWJ230" s="58"/>
      <c r="IWK230" s="58"/>
      <c r="IWL230" s="58"/>
      <c r="IWM230" s="58"/>
      <c r="IWN230" s="58"/>
      <c r="IWO230" s="58"/>
      <c r="IWP230" s="58"/>
      <c r="IWQ230" s="58"/>
      <c r="IWR230" s="58"/>
      <c r="IWS230" s="58"/>
      <c r="IWT230" s="58"/>
      <c r="IWU230" s="58"/>
      <c r="IWV230" s="58"/>
      <c r="IWW230" s="58"/>
      <c r="IWX230" s="58"/>
      <c r="IWY230" s="58"/>
      <c r="IWZ230" s="58"/>
      <c r="IXA230" s="58"/>
      <c r="IXB230" s="58"/>
      <c r="IXC230" s="58"/>
      <c r="IXD230" s="58"/>
      <c r="IXE230" s="58"/>
      <c r="IXF230" s="58"/>
      <c r="IXG230" s="58"/>
      <c r="IXH230" s="58"/>
      <c r="IXI230" s="58"/>
      <c r="IXJ230" s="58"/>
      <c r="IXK230" s="58"/>
      <c r="IXL230" s="58"/>
      <c r="IXM230" s="58"/>
      <c r="IXN230" s="58"/>
      <c r="IXO230" s="58"/>
      <c r="IXP230" s="58"/>
      <c r="IXQ230" s="58"/>
      <c r="IXR230" s="58"/>
      <c r="IXS230" s="58"/>
      <c r="IXT230" s="58"/>
      <c r="IXU230" s="58"/>
      <c r="IXV230" s="58"/>
      <c r="IXW230" s="58"/>
      <c r="IXX230" s="58"/>
      <c r="IXY230" s="58"/>
      <c r="IXZ230" s="58"/>
      <c r="IYA230" s="58"/>
      <c r="IYB230" s="58"/>
      <c r="IYC230" s="58"/>
      <c r="IYD230" s="58"/>
      <c r="IYE230" s="58"/>
      <c r="IYF230" s="58"/>
      <c r="IYG230" s="58"/>
      <c r="IYH230" s="58"/>
      <c r="IYI230" s="58"/>
      <c r="IYJ230" s="58"/>
      <c r="IYK230" s="58"/>
      <c r="IYL230" s="58"/>
      <c r="IYM230" s="58"/>
      <c r="IYN230" s="58"/>
      <c r="IYO230" s="58"/>
      <c r="IYP230" s="58"/>
      <c r="IYQ230" s="58"/>
      <c r="IYR230" s="58"/>
      <c r="IYS230" s="58"/>
      <c r="IYT230" s="58"/>
      <c r="IYU230" s="58"/>
      <c r="IYV230" s="58"/>
      <c r="IYW230" s="58"/>
      <c r="IYX230" s="58"/>
      <c r="IYY230" s="58"/>
      <c r="IYZ230" s="58"/>
      <c r="IZA230" s="58"/>
      <c r="IZB230" s="58"/>
      <c r="IZC230" s="58"/>
      <c r="IZD230" s="58"/>
      <c r="IZE230" s="58"/>
      <c r="IZF230" s="58"/>
      <c r="IZG230" s="58"/>
      <c r="IZH230" s="58"/>
      <c r="IZI230" s="58"/>
      <c r="IZJ230" s="58"/>
      <c r="IZK230" s="58"/>
      <c r="IZL230" s="58"/>
      <c r="IZM230" s="58"/>
      <c r="IZN230" s="58"/>
      <c r="IZO230" s="58"/>
      <c r="IZP230" s="58"/>
      <c r="IZQ230" s="58"/>
      <c r="IZR230" s="58"/>
      <c r="IZS230" s="58"/>
      <c r="IZT230" s="58"/>
      <c r="IZU230" s="58"/>
      <c r="IZV230" s="58"/>
      <c r="IZW230" s="58"/>
      <c r="IZX230" s="58"/>
      <c r="IZY230" s="58"/>
      <c r="IZZ230" s="58"/>
      <c r="JAA230" s="58"/>
      <c r="JAB230" s="58"/>
      <c r="JAC230" s="58"/>
      <c r="JAD230" s="58"/>
      <c r="JAE230" s="58"/>
      <c r="JAF230" s="58"/>
      <c r="JAG230" s="58"/>
      <c r="JAH230" s="58"/>
      <c r="JAI230" s="58"/>
      <c r="JAJ230" s="58"/>
      <c r="JAK230" s="58"/>
      <c r="JAL230" s="58"/>
      <c r="JAM230" s="58"/>
      <c r="JAN230" s="58"/>
      <c r="JAO230" s="58"/>
      <c r="JAP230" s="58"/>
      <c r="JAQ230" s="58"/>
      <c r="JAR230" s="58"/>
      <c r="JAS230" s="58"/>
      <c r="JAT230" s="58"/>
      <c r="JAU230" s="58"/>
      <c r="JAV230" s="58"/>
      <c r="JAW230" s="58"/>
      <c r="JAX230" s="58"/>
      <c r="JAY230" s="58"/>
      <c r="JAZ230" s="58"/>
      <c r="JBA230" s="58"/>
      <c r="JBB230" s="58"/>
      <c r="JBC230" s="58"/>
      <c r="JBD230" s="58"/>
      <c r="JBE230" s="58"/>
      <c r="JBF230" s="58"/>
      <c r="JBG230" s="58"/>
      <c r="JBH230" s="58"/>
      <c r="JBI230" s="58"/>
      <c r="JBJ230" s="58"/>
      <c r="JBK230" s="58"/>
      <c r="JBL230" s="58"/>
      <c r="JBM230" s="58"/>
      <c r="JBN230" s="58"/>
      <c r="JBO230" s="58"/>
      <c r="JBP230" s="58"/>
      <c r="JBQ230" s="58"/>
      <c r="JBR230" s="58"/>
      <c r="JBS230" s="58"/>
      <c r="JBT230" s="58"/>
      <c r="JBU230" s="58"/>
      <c r="JBV230" s="58"/>
      <c r="JBW230" s="58"/>
      <c r="JBX230" s="58"/>
      <c r="JBY230" s="58"/>
      <c r="JBZ230" s="58"/>
      <c r="JCA230" s="58"/>
      <c r="JCB230" s="58"/>
      <c r="JCC230" s="58"/>
      <c r="JCD230" s="58"/>
      <c r="JCE230" s="58"/>
      <c r="JCF230" s="58"/>
      <c r="JCG230" s="58"/>
      <c r="JCH230" s="58"/>
      <c r="JCI230" s="58"/>
      <c r="JCJ230" s="58"/>
      <c r="JCK230" s="58"/>
      <c r="JCL230" s="58"/>
      <c r="JCM230" s="58"/>
      <c r="JCN230" s="58"/>
      <c r="JCO230" s="58"/>
      <c r="JCP230" s="58"/>
      <c r="JCQ230" s="58"/>
      <c r="JCR230" s="58"/>
      <c r="JCS230" s="58"/>
      <c r="JCT230" s="58"/>
      <c r="JCU230" s="58"/>
      <c r="JCV230" s="58"/>
      <c r="JCW230" s="58"/>
      <c r="JCX230" s="58"/>
      <c r="JCY230" s="58"/>
      <c r="JCZ230" s="58"/>
      <c r="JDA230" s="58"/>
      <c r="JDB230" s="58"/>
      <c r="JDC230" s="58"/>
      <c r="JDD230" s="58"/>
      <c r="JDE230" s="58"/>
      <c r="JDF230" s="58"/>
      <c r="JDG230" s="58"/>
      <c r="JDH230" s="58"/>
      <c r="JDI230" s="58"/>
      <c r="JDJ230" s="58"/>
      <c r="JDK230" s="58"/>
      <c r="JDL230" s="58"/>
      <c r="JDM230" s="58"/>
      <c r="JDN230" s="58"/>
      <c r="JDO230" s="58"/>
      <c r="JDP230" s="58"/>
      <c r="JDQ230" s="58"/>
      <c r="JDR230" s="58"/>
      <c r="JDS230" s="58"/>
      <c r="JDT230" s="58"/>
      <c r="JDU230" s="58"/>
      <c r="JDV230" s="58"/>
      <c r="JDW230" s="58"/>
      <c r="JDX230" s="58"/>
      <c r="JDY230" s="58"/>
      <c r="JDZ230" s="58"/>
      <c r="JEA230" s="58"/>
      <c r="JEB230" s="58"/>
      <c r="JEC230" s="58"/>
      <c r="JED230" s="58"/>
      <c r="JEE230" s="58"/>
      <c r="JEF230" s="58"/>
      <c r="JEG230" s="58"/>
      <c r="JEH230" s="58"/>
      <c r="JEI230" s="58"/>
      <c r="JEJ230" s="58"/>
      <c r="JEK230" s="58"/>
      <c r="JEL230" s="58"/>
      <c r="JEM230" s="58"/>
      <c r="JEN230" s="58"/>
      <c r="JEO230" s="58"/>
      <c r="JEP230" s="58"/>
      <c r="JEQ230" s="58"/>
      <c r="JER230" s="58"/>
      <c r="JES230" s="58"/>
      <c r="JET230" s="58"/>
      <c r="JEU230" s="58"/>
      <c r="JEV230" s="58"/>
      <c r="JEW230" s="58"/>
      <c r="JEX230" s="58"/>
      <c r="JEY230" s="58"/>
      <c r="JEZ230" s="58"/>
      <c r="JFA230" s="58"/>
      <c r="JFB230" s="58"/>
      <c r="JFC230" s="58"/>
      <c r="JFD230" s="58"/>
      <c r="JFE230" s="58"/>
      <c r="JFF230" s="58"/>
      <c r="JFG230" s="58"/>
      <c r="JFH230" s="58"/>
      <c r="JFI230" s="58"/>
      <c r="JFJ230" s="58"/>
      <c r="JFK230" s="58"/>
      <c r="JFL230" s="58"/>
      <c r="JFM230" s="58"/>
      <c r="JFN230" s="58"/>
      <c r="JFO230" s="58"/>
      <c r="JFP230" s="58"/>
      <c r="JFQ230" s="58"/>
      <c r="JFR230" s="58"/>
      <c r="JFS230" s="58"/>
      <c r="JFT230" s="58"/>
      <c r="JFU230" s="58"/>
      <c r="JFV230" s="58"/>
      <c r="JFW230" s="58"/>
      <c r="JFX230" s="58"/>
      <c r="JFY230" s="58"/>
      <c r="JFZ230" s="58"/>
      <c r="JGA230" s="58"/>
      <c r="JGB230" s="58"/>
      <c r="JGC230" s="58"/>
      <c r="JGD230" s="58"/>
      <c r="JGE230" s="58"/>
      <c r="JGF230" s="58"/>
      <c r="JGG230" s="58"/>
      <c r="JGH230" s="58"/>
      <c r="JGI230" s="58"/>
      <c r="JGJ230" s="58"/>
      <c r="JGK230" s="58"/>
      <c r="JGL230" s="58"/>
      <c r="JGM230" s="58"/>
      <c r="JGN230" s="58"/>
      <c r="JGO230" s="58"/>
      <c r="JGP230" s="58"/>
      <c r="JGQ230" s="58"/>
      <c r="JGR230" s="58"/>
      <c r="JGS230" s="58"/>
      <c r="JGT230" s="58"/>
      <c r="JGU230" s="58"/>
      <c r="JGV230" s="58"/>
      <c r="JGW230" s="58"/>
      <c r="JGX230" s="58"/>
      <c r="JGY230" s="58"/>
      <c r="JGZ230" s="58"/>
      <c r="JHA230" s="58"/>
      <c r="JHB230" s="58"/>
      <c r="JHC230" s="58"/>
      <c r="JHD230" s="58"/>
      <c r="JHE230" s="58"/>
      <c r="JHF230" s="58"/>
      <c r="JHG230" s="58"/>
      <c r="JHH230" s="58"/>
      <c r="JHI230" s="58"/>
      <c r="JHJ230" s="58"/>
      <c r="JHK230" s="58"/>
      <c r="JHL230" s="58"/>
      <c r="JHM230" s="58"/>
      <c r="JHN230" s="58"/>
      <c r="JHO230" s="58"/>
      <c r="JHP230" s="58"/>
      <c r="JHQ230" s="58"/>
      <c r="JHR230" s="58"/>
      <c r="JHS230" s="58"/>
      <c r="JHT230" s="58"/>
      <c r="JHU230" s="58"/>
      <c r="JHV230" s="58"/>
      <c r="JHW230" s="58"/>
      <c r="JHX230" s="58"/>
      <c r="JHY230" s="58"/>
      <c r="JHZ230" s="58"/>
      <c r="JIA230" s="58"/>
      <c r="JIB230" s="58"/>
      <c r="JIC230" s="58"/>
      <c r="JID230" s="58"/>
      <c r="JIE230" s="58"/>
      <c r="JIF230" s="58"/>
      <c r="JIG230" s="58"/>
      <c r="JIH230" s="58"/>
      <c r="JII230" s="58"/>
      <c r="JIJ230" s="58"/>
      <c r="JIK230" s="58"/>
      <c r="JIL230" s="58"/>
      <c r="JIM230" s="58"/>
      <c r="JIN230" s="58"/>
      <c r="JIO230" s="58"/>
      <c r="JIP230" s="58"/>
      <c r="JIQ230" s="58"/>
      <c r="JIR230" s="58"/>
      <c r="JIS230" s="58"/>
      <c r="JIT230" s="58"/>
      <c r="JIU230" s="58"/>
      <c r="JIV230" s="58"/>
      <c r="JIW230" s="58"/>
      <c r="JIX230" s="58"/>
      <c r="JIY230" s="58"/>
      <c r="JIZ230" s="58"/>
      <c r="JJA230" s="58"/>
      <c r="JJB230" s="58"/>
      <c r="JJC230" s="58"/>
      <c r="JJD230" s="58"/>
      <c r="JJE230" s="58"/>
      <c r="JJF230" s="58"/>
      <c r="JJG230" s="58"/>
      <c r="JJH230" s="58"/>
      <c r="JJI230" s="58"/>
      <c r="JJJ230" s="58"/>
      <c r="JJK230" s="58"/>
      <c r="JJL230" s="58"/>
      <c r="JJM230" s="58"/>
      <c r="JJN230" s="58"/>
      <c r="JJO230" s="58"/>
      <c r="JJP230" s="58"/>
      <c r="JJQ230" s="58"/>
      <c r="JJR230" s="58"/>
      <c r="JJS230" s="58"/>
      <c r="JJT230" s="58"/>
      <c r="JJU230" s="58"/>
      <c r="JJV230" s="58"/>
      <c r="JJW230" s="58"/>
      <c r="JJX230" s="58"/>
      <c r="JJY230" s="58"/>
      <c r="JJZ230" s="58"/>
      <c r="JKA230" s="58"/>
      <c r="JKB230" s="58"/>
      <c r="JKC230" s="58"/>
      <c r="JKD230" s="58"/>
      <c r="JKE230" s="58"/>
      <c r="JKF230" s="58"/>
      <c r="JKG230" s="58"/>
      <c r="JKH230" s="58"/>
      <c r="JKI230" s="58"/>
      <c r="JKJ230" s="58"/>
      <c r="JKK230" s="58"/>
      <c r="JKL230" s="58"/>
      <c r="JKM230" s="58"/>
      <c r="JKN230" s="58"/>
      <c r="JKO230" s="58"/>
      <c r="JKP230" s="58"/>
      <c r="JKQ230" s="58"/>
      <c r="JKR230" s="58"/>
      <c r="JKS230" s="58"/>
      <c r="JKT230" s="58"/>
      <c r="JKU230" s="58"/>
      <c r="JKV230" s="58"/>
      <c r="JKW230" s="58"/>
      <c r="JKX230" s="58"/>
      <c r="JKY230" s="58"/>
      <c r="JKZ230" s="58"/>
      <c r="JLA230" s="58"/>
      <c r="JLB230" s="58"/>
      <c r="JLC230" s="58"/>
      <c r="JLD230" s="58"/>
      <c r="JLE230" s="58"/>
      <c r="JLF230" s="58"/>
      <c r="JLG230" s="58"/>
      <c r="JLH230" s="58"/>
      <c r="JLI230" s="58"/>
      <c r="JLJ230" s="58"/>
      <c r="JLK230" s="58"/>
      <c r="JLL230" s="58"/>
      <c r="JLM230" s="58"/>
      <c r="JLN230" s="58"/>
      <c r="JLO230" s="58"/>
      <c r="JLP230" s="58"/>
      <c r="JLQ230" s="58"/>
      <c r="JLR230" s="58"/>
      <c r="JLS230" s="58"/>
      <c r="JLT230" s="58"/>
      <c r="JLU230" s="58"/>
      <c r="JLV230" s="58"/>
      <c r="JLW230" s="58"/>
      <c r="JLX230" s="58"/>
      <c r="JLY230" s="58"/>
      <c r="JLZ230" s="58"/>
      <c r="JMA230" s="58"/>
      <c r="JMB230" s="58"/>
      <c r="JMC230" s="58"/>
      <c r="JMD230" s="58"/>
      <c r="JME230" s="58"/>
      <c r="JMF230" s="58"/>
      <c r="JMG230" s="58"/>
      <c r="JMH230" s="58"/>
      <c r="JMI230" s="58"/>
      <c r="JMJ230" s="58"/>
      <c r="JMK230" s="58"/>
      <c r="JML230" s="58"/>
      <c r="JMM230" s="58"/>
      <c r="JMN230" s="58"/>
      <c r="JMO230" s="58"/>
      <c r="JMP230" s="58"/>
      <c r="JMQ230" s="58"/>
      <c r="JMR230" s="58"/>
      <c r="JMS230" s="58"/>
      <c r="JMT230" s="58"/>
      <c r="JMU230" s="58"/>
      <c r="JMV230" s="58"/>
      <c r="JMW230" s="58"/>
      <c r="JMX230" s="58"/>
      <c r="JMY230" s="58"/>
      <c r="JMZ230" s="58"/>
      <c r="JNA230" s="58"/>
      <c r="JNB230" s="58"/>
      <c r="JNC230" s="58"/>
      <c r="JND230" s="58"/>
      <c r="JNE230" s="58"/>
      <c r="JNF230" s="58"/>
      <c r="JNG230" s="58"/>
      <c r="JNH230" s="58"/>
      <c r="JNI230" s="58"/>
      <c r="JNJ230" s="58"/>
      <c r="JNK230" s="58"/>
      <c r="JNL230" s="58"/>
      <c r="JNM230" s="58"/>
      <c r="JNN230" s="58"/>
      <c r="JNO230" s="58"/>
      <c r="JNP230" s="58"/>
      <c r="JNQ230" s="58"/>
      <c r="JNR230" s="58"/>
      <c r="JNS230" s="58"/>
      <c r="JNT230" s="58"/>
      <c r="JNU230" s="58"/>
      <c r="JNV230" s="58"/>
      <c r="JNW230" s="58"/>
      <c r="JNX230" s="58"/>
      <c r="JNY230" s="58"/>
      <c r="JNZ230" s="58"/>
      <c r="JOA230" s="58"/>
      <c r="JOB230" s="58"/>
      <c r="JOC230" s="58"/>
      <c r="JOD230" s="58"/>
      <c r="JOE230" s="58"/>
      <c r="JOF230" s="58"/>
      <c r="JOG230" s="58"/>
      <c r="JOH230" s="58"/>
      <c r="JOI230" s="58"/>
      <c r="JOJ230" s="58"/>
      <c r="JOK230" s="58"/>
      <c r="JOL230" s="58"/>
      <c r="JOM230" s="58"/>
      <c r="JON230" s="58"/>
      <c r="JOO230" s="58"/>
      <c r="JOP230" s="58"/>
      <c r="JOQ230" s="58"/>
      <c r="JOR230" s="58"/>
      <c r="JOS230" s="58"/>
      <c r="JOT230" s="58"/>
      <c r="JOU230" s="58"/>
      <c r="JOV230" s="58"/>
      <c r="JOW230" s="58"/>
      <c r="JOX230" s="58"/>
      <c r="JOY230" s="58"/>
      <c r="JOZ230" s="58"/>
      <c r="JPA230" s="58"/>
      <c r="JPB230" s="58"/>
      <c r="JPC230" s="58"/>
      <c r="JPD230" s="58"/>
      <c r="JPE230" s="58"/>
      <c r="JPF230" s="58"/>
      <c r="JPG230" s="58"/>
      <c r="JPH230" s="58"/>
      <c r="JPI230" s="58"/>
      <c r="JPJ230" s="58"/>
      <c r="JPK230" s="58"/>
      <c r="JPL230" s="58"/>
      <c r="JPM230" s="58"/>
      <c r="JPN230" s="58"/>
      <c r="JPO230" s="58"/>
      <c r="JPP230" s="58"/>
      <c r="JPQ230" s="58"/>
      <c r="JPR230" s="58"/>
      <c r="JPS230" s="58"/>
      <c r="JPT230" s="58"/>
      <c r="JPU230" s="58"/>
      <c r="JPV230" s="58"/>
      <c r="JPW230" s="58"/>
      <c r="JPX230" s="58"/>
      <c r="JPY230" s="58"/>
      <c r="JPZ230" s="58"/>
      <c r="JQA230" s="58"/>
      <c r="JQB230" s="58"/>
      <c r="JQC230" s="58"/>
      <c r="JQD230" s="58"/>
      <c r="JQE230" s="58"/>
      <c r="JQF230" s="58"/>
      <c r="JQG230" s="58"/>
      <c r="JQH230" s="58"/>
      <c r="JQI230" s="58"/>
      <c r="JQJ230" s="58"/>
      <c r="JQK230" s="58"/>
      <c r="JQL230" s="58"/>
      <c r="JQM230" s="58"/>
      <c r="JQN230" s="58"/>
      <c r="JQO230" s="58"/>
      <c r="JQP230" s="58"/>
      <c r="JQQ230" s="58"/>
      <c r="JQR230" s="58"/>
      <c r="JQS230" s="58"/>
      <c r="JQT230" s="58"/>
      <c r="JQU230" s="58"/>
      <c r="JQV230" s="58"/>
      <c r="JQW230" s="58"/>
      <c r="JQX230" s="58"/>
      <c r="JQY230" s="58"/>
      <c r="JQZ230" s="58"/>
      <c r="JRA230" s="58"/>
      <c r="JRB230" s="58"/>
      <c r="JRC230" s="58"/>
      <c r="JRD230" s="58"/>
      <c r="JRE230" s="58"/>
      <c r="JRF230" s="58"/>
      <c r="JRG230" s="58"/>
      <c r="JRH230" s="58"/>
      <c r="JRI230" s="58"/>
      <c r="JRJ230" s="58"/>
      <c r="JRK230" s="58"/>
      <c r="JRL230" s="58"/>
      <c r="JRM230" s="58"/>
      <c r="JRN230" s="58"/>
      <c r="JRO230" s="58"/>
      <c r="JRP230" s="58"/>
      <c r="JRQ230" s="58"/>
      <c r="JRR230" s="58"/>
      <c r="JRS230" s="58"/>
      <c r="JRT230" s="58"/>
      <c r="JRU230" s="58"/>
      <c r="JRV230" s="58"/>
      <c r="JRW230" s="58"/>
      <c r="JRX230" s="58"/>
      <c r="JRY230" s="58"/>
      <c r="JRZ230" s="58"/>
      <c r="JSA230" s="58"/>
      <c r="JSB230" s="58"/>
      <c r="JSC230" s="58"/>
      <c r="JSD230" s="58"/>
      <c r="JSE230" s="58"/>
      <c r="JSF230" s="58"/>
      <c r="JSG230" s="58"/>
      <c r="JSH230" s="58"/>
      <c r="JSI230" s="58"/>
      <c r="JSJ230" s="58"/>
      <c r="JSK230" s="58"/>
      <c r="JSL230" s="58"/>
      <c r="JSM230" s="58"/>
      <c r="JSN230" s="58"/>
      <c r="JSO230" s="58"/>
      <c r="JSP230" s="58"/>
      <c r="JSQ230" s="58"/>
      <c r="JSR230" s="58"/>
      <c r="JSS230" s="58"/>
      <c r="JST230" s="58"/>
      <c r="JSU230" s="58"/>
      <c r="JSV230" s="58"/>
      <c r="JSW230" s="58"/>
      <c r="JSX230" s="58"/>
      <c r="JSY230" s="58"/>
      <c r="JSZ230" s="58"/>
      <c r="JTA230" s="58"/>
      <c r="JTB230" s="58"/>
      <c r="JTC230" s="58"/>
      <c r="JTD230" s="58"/>
      <c r="JTE230" s="58"/>
      <c r="JTF230" s="58"/>
      <c r="JTG230" s="58"/>
      <c r="JTH230" s="58"/>
      <c r="JTI230" s="58"/>
      <c r="JTJ230" s="58"/>
      <c r="JTK230" s="58"/>
      <c r="JTL230" s="58"/>
      <c r="JTM230" s="58"/>
      <c r="JTN230" s="58"/>
      <c r="JTO230" s="58"/>
      <c r="JTP230" s="58"/>
      <c r="JTQ230" s="58"/>
      <c r="JTR230" s="58"/>
      <c r="JTS230" s="58"/>
      <c r="JTT230" s="58"/>
      <c r="JTU230" s="58"/>
      <c r="JTV230" s="58"/>
      <c r="JTW230" s="58"/>
      <c r="JTX230" s="58"/>
      <c r="JTY230" s="58"/>
      <c r="JTZ230" s="58"/>
      <c r="JUA230" s="58"/>
      <c r="JUB230" s="58"/>
      <c r="JUC230" s="58"/>
      <c r="JUD230" s="58"/>
      <c r="JUE230" s="58"/>
      <c r="JUF230" s="58"/>
      <c r="JUG230" s="58"/>
      <c r="JUH230" s="58"/>
      <c r="JUI230" s="58"/>
      <c r="JUJ230" s="58"/>
      <c r="JUK230" s="58"/>
      <c r="JUL230" s="58"/>
      <c r="JUM230" s="58"/>
      <c r="JUN230" s="58"/>
      <c r="JUO230" s="58"/>
      <c r="JUP230" s="58"/>
      <c r="JUQ230" s="58"/>
      <c r="JUR230" s="58"/>
      <c r="JUS230" s="58"/>
      <c r="JUT230" s="58"/>
      <c r="JUU230" s="58"/>
      <c r="JUV230" s="58"/>
      <c r="JUW230" s="58"/>
      <c r="JUX230" s="58"/>
      <c r="JUY230" s="58"/>
      <c r="JUZ230" s="58"/>
      <c r="JVA230" s="58"/>
      <c r="JVB230" s="58"/>
      <c r="JVC230" s="58"/>
      <c r="JVD230" s="58"/>
      <c r="JVE230" s="58"/>
      <c r="JVF230" s="58"/>
      <c r="JVG230" s="58"/>
      <c r="JVH230" s="58"/>
      <c r="JVI230" s="58"/>
      <c r="JVJ230" s="58"/>
      <c r="JVK230" s="58"/>
      <c r="JVL230" s="58"/>
      <c r="JVM230" s="58"/>
      <c r="JVN230" s="58"/>
      <c r="JVO230" s="58"/>
      <c r="JVP230" s="58"/>
      <c r="JVQ230" s="58"/>
      <c r="JVR230" s="58"/>
      <c r="JVS230" s="58"/>
      <c r="JVT230" s="58"/>
      <c r="JVU230" s="58"/>
      <c r="JVV230" s="58"/>
      <c r="JVW230" s="58"/>
      <c r="JVX230" s="58"/>
      <c r="JVY230" s="58"/>
      <c r="JVZ230" s="58"/>
      <c r="JWA230" s="58"/>
      <c r="JWB230" s="58"/>
      <c r="JWC230" s="58"/>
      <c r="JWD230" s="58"/>
      <c r="JWE230" s="58"/>
      <c r="JWF230" s="58"/>
      <c r="JWG230" s="58"/>
      <c r="JWH230" s="58"/>
      <c r="JWI230" s="58"/>
      <c r="JWJ230" s="58"/>
      <c r="JWK230" s="58"/>
      <c r="JWL230" s="58"/>
      <c r="JWM230" s="58"/>
      <c r="JWN230" s="58"/>
      <c r="JWO230" s="58"/>
      <c r="JWP230" s="58"/>
      <c r="JWQ230" s="58"/>
      <c r="JWR230" s="58"/>
      <c r="JWS230" s="58"/>
      <c r="JWT230" s="58"/>
      <c r="JWU230" s="58"/>
      <c r="JWV230" s="58"/>
      <c r="JWW230" s="58"/>
      <c r="JWX230" s="58"/>
      <c r="JWY230" s="58"/>
      <c r="JWZ230" s="58"/>
      <c r="JXA230" s="58"/>
      <c r="JXB230" s="58"/>
      <c r="JXC230" s="58"/>
      <c r="JXD230" s="58"/>
      <c r="JXE230" s="58"/>
      <c r="JXF230" s="58"/>
      <c r="JXG230" s="58"/>
      <c r="JXH230" s="58"/>
      <c r="JXI230" s="58"/>
      <c r="JXJ230" s="58"/>
      <c r="JXK230" s="58"/>
      <c r="JXL230" s="58"/>
      <c r="JXM230" s="58"/>
      <c r="JXN230" s="58"/>
      <c r="JXO230" s="58"/>
      <c r="JXP230" s="58"/>
      <c r="JXQ230" s="58"/>
      <c r="JXR230" s="58"/>
      <c r="JXS230" s="58"/>
      <c r="JXT230" s="58"/>
      <c r="JXU230" s="58"/>
      <c r="JXV230" s="58"/>
      <c r="JXW230" s="58"/>
      <c r="JXX230" s="58"/>
      <c r="JXY230" s="58"/>
      <c r="JXZ230" s="58"/>
      <c r="JYA230" s="58"/>
      <c r="JYB230" s="58"/>
      <c r="JYC230" s="58"/>
      <c r="JYD230" s="58"/>
      <c r="JYE230" s="58"/>
      <c r="JYF230" s="58"/>
      <c r="JYG230" s="58"/>
      <c r="JYH230" s="58"/>
      <c r="JYI230" s="58"/>
      <c r="JYJ230" s="58"/>
      <c r="JYK230" s="58"/>
      <c r="JYL230" s="58"/>
      <c r="JYM230" s="58"/>
      <c r="JYN230" s="58"/>
      <c r="JYO230" s="58"/>
      <c r="JYP230" s="58"/>
      <c r="JYQ230" s="58"/>
      <c r="JYR230" s="58"/>
      <c r="JYS230" s="58"/>
      <c r="JYT230" s="58"/>
      <c r="JYU230" s="58"/>
      <c r="JYV230" s="58"/>
      <c r="JYW230" s="58"/>
      <c r="JYX230" s="58"/>
      <c r="JYY230" s="58"/>
      <c r="JYZ230" s="58"/>
      <c r="JZA230" s="58"/>
      <c r="JZB230" s="58"/>
      <c r="JZC230" s="58"/>
      <c r="JZD230" s="58"/>
      <c r="JZE230" s="58"/>
      <c r="JZF230" s="58"/>
      <c r="JZG230" s="58"/>
      <c r="JZH230" s="58"/>
      <c r="JZI230" s="58"/>
      <c r="JZJ230" s="58"/>
      <c r="JZK230" s="58"/>
      <c r="JZL230" s="58"/>
      <c r="JZM230" s="58"/>
      <c r="JZN230" s="58"/>
      <c r="JZO230" s="58"/>
      <c r="JZP230" s="58"/>
      <c r="JZQ230" s="58"/>
      <c r="JZR230" s="58"/>
      <c r="JZS230" s="58"/>
      <c r="JZT230" s="58"/>
      <c r="JZU230" s="58"/>
      <c r="JZV230" s="58"/>
      <c r="JZW230" s="58"/>
      <c r="JZX230" s="58"/>
      <c r="JZY230" s="58"/>
      <c r="JZZ230" s="58"/>
      <c r="KAA230" s="58"/>
      <c r="KAB230" s="58"/>
      <c r="KAC230" s="58"/>
      <c r="KAD230" s="58"/>
      <c r="KAE230" s="58"/>
      <c r="KAF230" s="58"/>
      <c r="KAG230" s="58"/>
      <c r="KAH230" s="58"/>
      <c r="KAI230" s="58"/>
      <c r="KAJ230" s="58"/>
      <c r="KAK230" s="58"/>
      <c r="KAL230" s="58"/>
      <c r="KAM230" s="58"/>
      <c r="KAN230" s="58"/>
      <c r="KAO230" s="58"/>
      <c r="KAP230" s="58"/>
      <c r="KAQ230" s="58"/>
      <c r="KAR230" s="58"/>
      <c r="KAS230" s="58"/>
      <c r="KAT230" s="58"/>
      <c r="KAU230" s="58"/>
      <c r="KAV230" s="58"/>
      <c r="KAW230" s="58"/>
      <c r="KAX230" s="58"/>
      <c r="KAY230" s="58"/>
      <c r="KAZ230" s="58"/>
      <c r="KBA230" s="58"/>
      <c r="KBB230" s="58"/>
      <c r="KBC230" s="58"/>
      <c r="KBD230" s="58"/>
      <c r="KBE230" s="58"/>
      <c r="KBF230" s="58"/>
      <c r="KBG230" s="58"/>
      <c r="KBH230" s="58"/>
      <c r="KBI230" s="58"/>
      <c r="KBJ230" s="58"/>
      <c r="KBK230" s="58"/>
      <c r="KBL230" s="58"/>
      <c r="KBM230" s="58"/>
      <c r="KBN230" s="58"/>
      <c r="KBO230" s="58"/>
      <c r="KBP230" s="58"/>
      <c r="KBQ230" s="58"/>
      <c r="KBR230" s="58"/>
      <c r="KBS230" s="58"/>
      <c r="KBT230" s="58"/>
      <c r="KBU230" s="58"/>
      <c r="KBV230" s="58"/>
      <c r="KBW230" s="58"/>
      <c r="KBX230" s="58"/>
      <c r="KBY230" s="58"/>
      <c r="KBZ230" s="58"/>
      <c r="KCA230" s="58"/>
      <c r="KCB230" s="58"/>
      <c r="KCC230" s="58"/>
      <c r="KCD230" s="58"/>
      <c r="KCE230" s="58"/>
      <c r="KCF230" s="58"/>
      <c r="KCG230" s="58"/>
      <c r="KCH230" s="58"/>
      <c r="KCI230" s="58"/>
      <c r="KCJ230" s="58"/>
      <c r="KCK230" s="58"/>
      <c r="KCL230" s="58"/>
      <c r="KCM230" s="58"/>
      <c r="KCN230" s="58"/>
      <c r="KCO230" s="58"/>
      <c r="KCP230" s="58"/>
      <c r="KCQ230" s="58"/>
      <c r="KCR230" s="58"/>
      <c r="KCS230" s="58"/>
      <c r="KCT230" s="58"/>
      <c r="KCU230" s="58"/>
      <c r="KCV230" s="58"/>
      <c r="KCW230" s="58"/>
      <c r="KCX230" s="58"/>
      <c r="KCY230" s="58"/>
      <c r="KCZ230" s="58"/>
      <c r="KDA230" s="58"/>
      <c r="KDB230" s="58"/>
      <c r="KDC230" s="58"/>
      <c r="KDD230" s="58"/>
      <c r="KDE230" s="58"/>
      <c r="KDF230" s="58"/>
      <c r="KDG230" s="58"/>
      <c r="KDH230" s="58"/>
      <c r="KDI230" s="58"/>
      <c r="KDJ230" s="58"/>
      <c r="KDK230" s="58"/>
      <c r="KDL230" s="58"/>
      <c r="KDM230" s="58"/>
      <c r="KDN230" s="58"/>
      <c r="KDO230" s="58"/>
      <c r="KDP230" s="58"/>
      <c r="KDQ230" s="58"/>
      <c r="KDR230" s="58"/>
      <c r="KDS230" s="58"/>
      <c r="KDT230" s="58"/>
      <c r="KDU230" s="58"/>
      <c r="KDV230" s="58"/>
      <c r="KDW230" s="58"/>
      <c r="KDX230" s="58"/>
      <c r="KDY230" s="58"/>
      <c r="KDZ230" s="58"/>
      <c r="KEA230" s="58"/>
      <c r="KEB230" s="58"/>
      <c r="KEC230" s="58"/>
      <c r="KED230" s="58"/>
      <c r="KEE230" s="58"/>
      <c r="KEF230" s="58"/>
      <c r="KEG230" s="58"/>
      <c r="KEH230" s="58"/>
      <c r="KEI230" s="58"/>
      <c r="KEJ230" s="58"/>
      <c r="KEK230" s="58"/>
      <c r="KEL230" s="58"/>
      <c r="KEM230" s="58"/>
      <c r="KEN230" s="58"/>
      <c r="KEO230" s="58"/>
      <c r="KEP230" s="58"/>
      <c r="KEQ230" s="58"/>
      <c r="KER230" s="58"/>
      <c r="KES230" s="58"/>
      <c r="KET230" s="58"/>
      <c r="KEU230" s="58"/>
      <c r="KEV230" s="58"/>
      <c r="KEW230" s="58"/>
      <c r="KEX230" s="58"/>
      <c r="KEY230" s="58"/>
      <c r="KEZ230" s="58"/>
      <c r="KFA230" s="58"/>
      <c r="KFB230" s="58"/>
      <c r="KFC230" s="58"/>
      <c r="KFD230" s="58"/>
      <c r="KFE230" s="58"/>
      <c r="KFF230" s="58"/>
      <c r="KFG230" s="58"/>
      <c r="KFH230" s="58"/>
      <c r="KFI230" s="58"/>
      <c r="KFJ230" s="58"/>
      <c r="KFK230" s="58"/>
      <c r="KFL230" s="58"/>
      <c r="KFM230" s="58"/>
      <c r="KFN230" s="58"/>
      <c r="KFO230" s="58"/>
      <c r="KFP230" s="58"/>
      <c r="KFQ230" s="58"/>
      <c r="KFR230" s="58"/>
      <c r="KFS230" s="58"/>
      <c r="KFT230" s="58"/>
      <c r="KFU230" s="58"/>
      <c r="KFV230" s="58"/>
      <c r="KFW230" s="58"/>
      <c r="KFX230" s="58"/>
      <c r="KFY230" s="58"/>
      <c r="KFZ230" s="58"/>
      <c r="KGA230" s="58"/>
      <c r="KGB230" s="58"/>
      <c r="KGC230" s="58"/>
      <c r="KGD230" s="58"/>
      <c r="KGE230" s="58"/>
      <c r="KGF230" s="58"/>
      <c r="KGG230" s="58"/>
      <c r="KGH230" s="58"/>
      <c r="KGI230" s="58"/>
      <c r="KGJ230" s="58"/>
      <c r="KGK230" s="58"/>
      <c r="KGL230" s="58"/>
      <c r="KGM230" s="58"/>
      <c r="KGN230" s="58"/>
      <c r="KGO230" s="58"/>
      <c r="KGP230" s="58"/>
      <c r="KGQ230" s="58"/>
      <c r="KGR230" s="58"/>
      <c r="KGS230" s="58"/>
      <c r="KGT230" s="58"/>
      <c r="KGU230" s="58"/>
      <c r="KGV230" s="58"/>
      <c r="KGW230" s="58"/>
      <c r="KGX230" s="58"/>
      <c r="KGY230" s="58"/>
      <c r="KGZ230" s="58"/>
      <c r="KHA230" s="58"/>
      <c r="KHB230" s="58"/>
      <c r="KHC230" s="58"/>
      <c r="KHD230" s="58"/>
      <c r="KHE230" s="58"/>
      <c r="KHF230" s="58"/>
      <c r="KHG230" s="58"/>
      <c r="KHH230" s="58"/>
      <c r="KHI230" s="58"/>
      <c r="KHJ230" s="58"/>
      <c r="KHK230" s="58"/>
      <c r="KHL230" s="58"/>
      <c r="KHM230" s="58"/>
      <c r="KHN230" s="58"/>
      <c r="KHO230" s="58"/>
      <c r="KHP230" s="58"/>
      <c r="KHQ230" s="58"/>
      <c r="KHR230" s="58"/>
      <c r="KHS230" s="58"/>
      <c r="KHT230" s="58"/>
      <c r="KHU230" s="58"/>
      <c r="KHV230" s="58"/>
      <c r="KHW230" s="58"/>
      <c r="KHX230" s="58"/>
      <c r="KHY230" s="58"/>
      <c r="KHZ230" s="58"/>
      <c r="KIA230" s="58"/>
      <c r="KIB230" s="58"/>
      <c r="KIC230" s="58"/>
      <c r="KID230" s="58"/>
      <c r="KIE230" s="58"/>
      <c r="KIF230" s="58"/>
      <c r="KIG230" s="58"/>
      <c r="KIH230" s="58"/>
      <c r="KII230" s="58"/>
      <c r="KIJ230" s="58"/>
      <c r="KIK230" s="58"/>
      <c r="KIL230" s="58"/>
      <c r="KIM230" s="58"/>
      <c r="KIN230" s="58"/>
      <c r="KIO230" s="58"/>
      <c r="KIP230" s="58"/>
      <c r="KIQ230" s="58"/>
      <c r="KIR230" s="58"/>
      <c r="KIS230" s="58"/>
      <c r="KIT230" s="58"/>
      <c r="KIU230" s="58"/>
      <c r="KIV230" s="58"/>
      <c r="KIW230" s="58"/>
      <c r="KIX230" s="58"/>
      <c r="KIY230" s="58"/>
      <c r="KIZ230" s="58"/>
      <c r="KJA230" s="58"/>
      <c r="KJB230" s="58"/>
      <c r="KJC230" s="58"/>
      <c r="KJD230" s="58"/>
      <c r="KJE230" s="58"/>
      <c r="KJF230" s="58"/>
      <c r="KJG230" s="58"/>
      <c r="KJH230" s="58"/>
      <c r="KJI230" s="58"/>
      <c r="KJJ230" s="58"/>
      <c r="KJK230" s="58"/>
      <c r="KJL230" s="58"/>
      <c r="KJM230" s="58"/>
      <c r="KJN230" s="58"/>
      <c r="KJO230" s="58"/>
      <c r="KJP230" s="58"/>
      <c r="KJQ230" s="58"/>
      <c r="KJR230" s="58"/>
      <c r="KJS230" s="58"/>
      <c r="KJT230" s="58"/>
      <c r="KJU230" s="58"/>
      <c r="KJV230" s="58"/>
      <c r="KJW230" s="58"/>
      <c r="KJX230" s="58"/>
      <c r="KJY230" s="58"/>
      <c r="KJZ230" s="58"/>
      <c r="KKA230" s="58"/>
      <c r="KKB230" s="58"/>
      <c r="KKC230" s="58"/>
      <c r="KKD230" s="58"/>
      <c r="KKE230" s="58"/>
      <c r="KKF230" s="58"/>
      <c r="KKG230" s="58"/>
      <c r="KKH230" s="58"/>
      <c r="KKI230" s="58"/>
      <c r="KKJ230" s="58"/>
      <c r="KKK230" s="58"/>
      <c r="KKL230" s="58"/>
      <c r="KKM230" s="58"/>
      <c r="KKN230" s="58"/>
      <c r="KKO230" s="58"/>
      <c r="KKP230" s="58"/>
      <c r="KKQ230" s="58"/>
      <c r="KKR230" s="58"/>
      <c r="KKS230" s="58"/>
      <c r="KKT230" s="58"/>
      <c r="KKU230" s="58"/>
      <c r="KKV230" s="58"/>
      <c r="KKW230" s="58"/>
      <c r="KKX230" s="58"/>
      <c r="KKY230" s="58"/>
      <c r="KKZ230" s="58"/>
      <c r="KLA230" s="58"/>
      <c r="KLB230" s="58"/>
      <c r="KLC230" s="58"/>
      <c r="KLD230" s="58"/>
      <c r="KLE230" s="58"/>
      <c r="KLF230" s="58"/>
      <c r="KLG230" s="58"/>
      <c r="KLH230" s="58"/>
      <c r="KLI230" s="58"/>
      <c r="KLJ230" s="58"/>
      <c r="KLK230" s="58"/>
      <c r="KLL230" s="58"/>
      <c r="KLM230" s="58"/>
      <c r="KLN230" s="58"/>
      <c r="KLO230" s="58"/>
      <c r="KLP230" s="58"/>
      <c r="KLQ230" s="58"/>
      <c r="KLR230" s="58"/>
      <c r="KLS230" s="58"/>
      <c r="KLT230" s="58"/>
      <c r="KLU230" s="58"/>
      <c r="KLV230" s="58"/>
      <c r="KLW230" s="58"/>
      <c r="KLX230" s="58"/>
      <c r="KLY230" s="58"/>
      <c r="KLZ230" s="58"/>
      <c r="KMA230" s="58"/>
      <c r="KMB230" s="58"/>
      <c r="KMC230" s="58"/>
      <c r="KMD230" s="58"/>
      <c r="KME230" s="58"/>
      <c r="KMF230" s="58"/>
      <c r="KMG230" s="58"/>
      <c r="KMH230" s="58"/>
      <c r="KMI230" s="58"/>
      <c r="KMJ230" s="58"/>
      <c r="KMK230" s="58"/>
      <c r="KML230" s="58"/>
      <c r="KMM230" s="58"/>
      <c r="KMN230" s="58"/>
      <c r="KMO230" s="58"/>
      <c r="KMP230" s="58"/>
      <c r="KMQ230" s="58"/>
      <c r="KMR230" s="58"/>
      <c r="KMS230" s="58"/>
      <c r="KMT230" s="58"/>
      <c r="KMU230" s="58"/>
      <c r="KMV230" s="58"/>
      <c r="KMW230" s="58"/>
      <c r="KMX230" s="58"/>
      <c r="KMY230" s="58"/>
      <c r="KMZ230" s="58"/>
      <c r="KNA230" s="58"/>
      <c r="KNB230" s="58"/>
      <c r="KNC230" s="58"/>
      <c r="KND230" s="58"/>
      <c r="KNE230" s="58"/>
      <c r="KNF230" s="58"/>
      <c r="KNG230" s="58"/>
      <c r="KNH230" s="58"/>
      <c r="KNI230" s="58"/>
      <c r="KNJ230" s="58"/>
      <c r="KNK230" s="58"/>
      <c r="KNL230" s="58"/>
      <c r="KNM230" s="58"/>
      <c r="KNN230" s="58"/>
      <c r="KNO230" s="58"/>
      <c r="KNP230" s="58"/>
      <c r="KNQ230" s="58"/>
      <c r="KNR230" s="58"/>
      <c r="KNS230" s="58"/>
      <c r="KNT230" s="58"/>
      <c r="KNU230" s="58"/>
      <c r="KNV230" s="58"/>
      <c r="KNW230" s="58"/>
      <c r="KNX230" s="58"/>
      <c r="KNY230" s="58"/>
      <c r="KNZ230" s="58"/>
      <c r="KOA230" s="58"/>
      <c r="KOB230" s="58"/>
      <c r="KOC230" s="58"/>
      <c r="KOD230" s="58"/>
      <c r="KOE230" s="58"/>
      <c r="KOF230" s="58"/>
      <c r="KOG230" s="58"/>
      <c r="KOH230" s="58"/>
      <c r="KOI230" s="58"/>
      <c r="KOJ230" s="58"/>
      <c r="KOK230" s="58"/>
      <c r="KOL230" s="58"/>
      <c r="KOM230" s="58"/>
      <c r="KON230" s="58"/>
      <c r="KOO230" s="58"/>
      <c r="KOP230" s="58"/>
      <c r="KOQ230" s="58"/>
      <c r="KOR230" s="58"/>
      <c r="KOS230" s="58"/>
      <c r="KOT230" s="58"/>
      <c r="KOU230" s="58"/>
      <c r="KOV230" s="58"/>
      <c r="KOW230" s="58"/>
      <c r="KOX230" s="58"/>
      <c r="KOY230" s="58"/>
      <c r="KOZ230" s="58"/>
      <c r="KPA230" s="58"/>
      <c r="KPB230" s="58"/>
      <c r="KPC230" s="58"/>
      <c r="KPD230" s="58"/>
      <c r="KPE230" s="58"/>
      <c r="KPF230" s="58"/>
      <c r="KPG230" s="58"/>
      <c r="KPH230" s="58"/>
      <c r="KPI230" s="58"/>
      <c r="KPJ230" s="58"/>
      <c r="KPK230" s="58"/>
      <c r="KPL230" s="58"/>
      <c r="KPM230" s="58"/>
      <c r="KPN230" s="58"/>
      <c r="KPO230" s="58"/>
      <c r="KPP230" s="58"/>
      <c r="KPQ230" s="58"/>
      <c r="KPR230" s="58"/>
      <c r="KPS230" s="58"/>
      <c r="KPT230" s="58"/>
      <c r="KPU230" s="58"/>
      <c r="KPV230" s="58"/>
      <c r="KPW230" s="58"/>
      <c r="KPX230" s="58"/>
      <c r="KPY230" s="58"/>
      <c r="KPZ230" s="58"/>
      <c r="KQA230" s="58"/>
      <c r="KQB230" s="58"/>
      <c r="KQC230" s="58"/>
      <c r="KQD230" s="58"/>
      <c r="KQE230" s="58"/>
      <c r="KQF230" s="58"/>
      <c r="KQG230" s="58"/>
      <c r="KQH230" s="58"/>
      <c r="KQI230" s="58"/>
      <c r="KQJ230" s="58"/>
      <c r="KQK230" s="58"/>
      <c r="KQL230" s="58"/>
      <c r="KQM230" s="58"/>
      <c r="KQN230" s="58"/>
      <c r="KQO230" s="58"/>
      <c r="KQP230" s="58"/>
      <c r="KQQ230" s="58"/>
      <c r="KQR230" s="58"/>
      <c r="KQS230" s="58"/>
      <c r="KQT230" s="58"/>
      <c r="KQU230" s="58"/>
      <c r="KQV230" s="58"/>
      <c r="KQW230" s="58"/>
      <c r="KQX230" s="58"/>
      <c r="KQY230" s="58"/>
      <c r="KQZ230" s="58"/>
      <c r="KRA230" s="58"/>
      <c r="KRB230" s="58"/>
      <c r="KRC230" s="58"/>
      <c r="KRD230" s="58"/>
      <c r="KRE230" s="58"/>
      <c r="KRF230" s="58"/>
      <c r="KRG230" s="58"/>
      <c r="KRH230" s="58"/>
      <c r="KRI230" s="58"/>
      <c r="KRJ230" s="58"/>
      <c r="KRK230" s="58"/>
      <c r="KRL230" s="58"/>
      <c r="KRM230" s="58"/>
      <c r="KRN230" s="58"/>
      <c r="KRO230" s="58"/>
      <c r="KRP230" s="58"/>
      <c r="KRQ230" s="58"/>
      <c r="KRR230" s="58"/>
      <c r="KRS230" s="58"/>
      <c r="KRT230" s="58"/>
      <c r="KRU230" s="58"/>
      <c r="KRV230" s="58"/>
      <c r="KRW230" s="58"/>
      <c r="KRX230" s="58"/>
      <c r="KRY230" s="58"/>
      <c r="KRZ230" s="58"/>
      <c r="KSA230" s="58"/>
      <c r="KSB230" s="58"/>
      <c r="KSC230" s="58"/>
      <c r="KSD230" s="58"/>
      <c r="KSE230" s="58"/>
      <c r="KSF230" s="58"/>
      <c r="KSG230" s="58"/>
      <c r="KSH230" s="58"/>
      <c r="KSI230" s="58"/>
      <c r="KSJ230" s="58"/>
      <c r="KSK230" s="58"/>
      <c r="KSL230" s="58"/>
      <c r="KSM230" s="58"/>
      <c r="KSN230" s="58"/>
      <c r="KSO230" s="58"/>
      <c r="KSP230" s="58"/>
      <c r="KSQ230" s="58"/>
      <c r="KSR230" s="58"/>
      <c r="KSS230" s="58"/>
      <c r="KST230" s="58"/>
      <c r="KSU230" s="58"/>
      <c r="KSV230" s="58"/>
      <c r="KSW230" s="58"/>
      <c r="KSX230" s="58"/>
      <c r="KSY230" s="58"/>
      <c r="KSZ230" s="58"/>
      <c r="KTA230" s="58"/>
      <c r="KTB230" s="58"/>
      <c r="KTC230" s="58"/>
      <c r="KTD230" s="58"/>
      <c r="KTE230" s="58"/>
      <c r="KTF230" s="58"/>
      <c r="KTG230" s="58"/>
      <c r="KTH230" s="58"/>
      <c r="KTI230" s="58"/>
      <c r="KTJ230" s="58"/>
      <c r="KTK230" s="58"/>
      <c r="KTL230" s="58"/>
      <c r="KTM230" s="58"/>
      <c r="KTN230" s="58"/>
      <c r="KTO230" s="58"/>
      <c r="KTP230" s="58"/>
      <c r="KTQ230" s="58"/>
      <c r="KTR230" s="58"/>
      <c r="KTS230" s="58"/>
      <c r="KTT230" s="58"/>
      <c r="KTU230" s="58"/>
      <c r="KTV230" s="58"/>
      <c r="KTW230" s="58"/>
      <c r="KTX230" s="58"/>
      <c r="KTY230" s="58"/>
      <c r="KTZ230" s="58"/>
      <c r="KUA230" s="58"/>
      <c r="KUB230" s="58"/>
      <c r="KUC230" s="58"/>
      <c r="KUD230" s="58"/>
      <c r="KUE230" s="58"/>
      <c r="KUF230" s="58"/>
      <c r="KUG230" s="58"/>
      <c r="KUH230" s="58"/>
      <c r="KUI230" s="58"/>
      <c r="KUJ230" s="58"/>
      <c r="KUK230" s="58"/>
      <c r="KUL230" s="58"/>
      <c r="KUM230" s="58"/>
      <c r="KUN230" s="58"/>
      <c r="KUO230" s="58"/>
      <c r="KUP230" s="58"/>
      <c r="KUQ230" s="58"/>
      <c r="KUR230" s="58"/>
      <c r="KUS230" s="58"/>
      <c r="KUT230" s="58"/>
      <c r="KUU230" s="58"/>
      <c r="KUV230" s="58"/>
      <c r="KUW230" s="58"/>
      <c r="KUX230" s="58"/>
      <c r="KUY230" s="58"/>
      <c r="KUZ230" s="58"/>
      <c r="KVA230" s="58"/>
      <c r="KVB230" s="58"/>
      <c r="KVC230" s="58"/>
      <c r="KVD230" s="58"/>
      <c r="KVE230" s="58"/>
      <c r="KVF230" s="58"/>
      <c r="KVG230" s="58"/>
      <c r="KVH230" s="58"/>
      <c r="KVI230" s="58"/>
      <c r="KVJ230" s="58"/>
      <c r="KVK230" s="58"/>
      <c r="KVL230" s="58"/>
      <c r="KVM230" s="58"/>
      <c r="KVN230" s="58"/>
      <c r="KVO230" s="58"/>
      <c r="KVP230" s="58"/>
      <c r="KVQ230" s="58"/>
      <c r="KVR230" s="58"/>
      <c r="KVS230" s="58"/>
      <c r="KVT230" s="58"/>
      <c r="KVU230" s="58"/>
      <c r="KVV230" s="58"/>
      <c r="KVW230" s="58"/>
      <c r="KVX230" s="58"/>
      <c r="KVY230" s="58"/>
      <c r="KVZ230" s="58"/>
      <c r="KWA230" s="58"/>
      <c r="KWB230" s="58"/>
      <c r="KWC230" s="58"/>
      <c r="KWD230" s="58"/>
      <c r="KWE230" s="58"/>
      <c r="KWF230" s="58"/>
      <c r="KWG230" s="58"/>
      <c r="KWH230" s="58"/>
      <c r="KWI230" s="58"/>
      <c r="KWJ230" s="58"/>
      <c r="KWK230" s="58"/>
      <c r="KWL230" s="58"/>
      <c r="KWM230" s="58"/>
      <c r="KWN230" s="58"/>
      <c r="KWO230" s="58"/>
      <c r="KWP230" s="58"/>
      <c r="KWQ230" s="58"/>
      <c r="KWR230" s="58"/>
      <c r="KWS230" s="58"/>
      <c r="KWT230" s="58"/>
      <c r="KWU230" s="58"/>
      <c r="KWV230" s="58"/>
      <c r="KWW230" s="58"/>
      <c r="KWX230" s="58"/>
      <c r="KWY230" s="58"/>
      <c r="KWZ230" s="58"/>
      <c r="KXA230" s="58"/>
      <c r="KXB230" s="58"/>
      <c r="KXC230" s="58"/>
      <c r="KXD230" s="58"/>
      <c r="KXE230" s="58"/>
      <c r="KXF230" s="58"/>
      <c r="KXG230" s="58"/>
      <c r="KXH230" s="58"/>
      <c r="KXI230" s="58"/>
      <c r="KXJ230" s="58"/>
      <c r="KXK230" s="58"/>
      <c r="KXL230" s="58"/>
      <c r="KXM230" s="58"/>
      <c r="KXN230" s="58"/>
      <c r="KXO230" s="58"/>
      <c r="KXP230" s="58"/>
      <c r="KXQ230" s="58"/>
      <c r="KXR230" s="58"/>
      <c r="KXS230" s="58"/>
      <c r="KXT230" s="58"/>
      <c r="KXU230" s="58"/>
      <c r="KXV230" s="58"/>
      <c r="KXW230" s="58"/>
      <c r="KXX230" s="58"/>
      <c r="KXY230" s="58"/>
      <c r="KXZ230" s="58"/>
      <c r="KYA230" s="58"/>
      <c r="KYB230" s="58"/>
      <c r="KYC230" s="58"/>
      <c r="KYD230" s="58"/>
      <c r="KYE230" s="58"/>
      <c r="KYF230" s="58"/>
      <c r="KYG230" s="58"/>
      <c r="KYH230" s="58"/>
      <c r="KYI230" s="58"/>
      <c r="KYJ230" s="58"/>
      <c r="KYK230" s="58"/>
      <c r="KYL230" s="58"/>
      <c r="KYM230" s="58"/>
      <c r="KYN230" s="58"/>
      <c r="KYO230" s="58"/>
      <c r="KYP230" s="58"/>
      <c r="KYQ230" s="58"/>
      <c r="KYR230" s="58"/>
      <c r="KYS230" s="58"/>
      <c r="KYT230" s="58"/>
      <c r="KYU230" s="58"/>
      <c r="KYV230" s="58"/>
      <c r="KYW230" s="58"/>
      <c r="KYX230" s="58"/>
      <c r="KYY230" s="58"/>
      <c r="KYZ230" s="58"/>
      <c r="KZA230" s="58"/>
      <c r="KZB230" s="58"/>
      <c r="KZC230" s="58"/>
      <c r="KZD230" s="58"/>
      <c r="KZE230" s="58"/>
      <c r="KZF230" s="58"/>
      <c r="KZG230" s="58"/>
      <c r="KZH230" s="58"/>
      <c r="KZI230" s="58"/>
      <c r="KZJ230" s="58"/>
      <c r="KZK230" s="58"/>
      <c r="KZL230" s="58"/>
      <c r="KZM230" s="58"/>
      <c r="KZN230" s="58"/>
      <c r="KZO230" s="58"/>
      <c r="KZP230" s="58"/>
      <c r="KZQ230" s="58"/>
      <c r="KZR230" s="58"/>
      <c r="KZS230" s="58"/>
      <c r="KZT230" s="58"/>
      <c r="KZU230" s="58"/>
      <c r="KZV230" s="58"/>
      <c r="KZW230" s="58"/>
      <c r="KZX230" s="58"/>
      <c r="KZY230" s="58"/>
      <c r="KZZ230" s="58"/>
      <c r="LAA230" s="58"/>
      <c r="LAB230" s="58"/>
      <c r="LAC230" s="58"/>
      <c r="LAD230" s="58"/>
      <c r="LAE230" s="58"/>
      <c r="LAF230" s="58"/>
      <c r="LAG230" s="58"/>
      <c r="LAH230" s="58"/>
      <c r="LAI230" s="58"/>
      <c r="LAJ230" s="58"/>
      <c r="LAK230" s="58"/>
      <c r="LAL230" s="58"/>
      <c r="LAM230" s="58"/>
      <c r="LAN230" s="58"/>
      <c r="LAO230" s="58"/>
      <c r="LAP230" s="58"/>
      <c r="LAQ230" s="58"/>
      <c r="LAR230" s="58"/>
      <c r="LAS230" s="58"/>
      <c r="LAT230" s="58"/>
      <c r="LAU230" s="58"/>
      <c r="LAV230" s="58"/>
      <c r="LAW230" s="58"/>
      <c r="LAX230" s="58"/>
      <c r="LAY230" s="58"/>
      <c r="LAZ230" s="58"/>
      <c r="LBA230" s="58"/>
      <c r="LBB230" s="58"/>
      <c r="LBC230" s="58"/>
      <c r="LBD230" s="58"/>
      <c r="LBE230" s="58"/>
      <c r="LBF230" s="58"/>
      <c r="LBG230" s="58"/>
      <c r="LBH230" s="58"/>
      <c r="LBI230" s="58"/>
      <c r="LBJ230" s="58"/>
      <c r="LBK230" s="58"/>
      <c r="LBL230" s="58"/>
      <c r="LBM230" s="58"/>
      <c r="LBN230" s="58"/>
      <c r="LBO230" s="58"/>
      <c r="LBP230" s="58"/>
      <c r="LBQ230" s="58"/>
      <c r="LBR230" s="58"/>
      <c r="LBS230" s="58"/>
      <c r="LBT230" s="58"/>
      <c r="LBU230" s="58"/>
      <c r="LBV230" s="58"/>
      <c r="LBW230" s="58"/>
      <c r="LBX230" s="58"/>
      <c r="LBY230" s="58"/>
      <c r="LBZ230" s="58"/>
      <c r="LCA230" s="58"/>
      <c r="LCB230" s="58"/>
      <c r="LCC230" s="58"/>
      <c r="LCD230" s="58"/>
      <c r="LCE230" s="58"/>
      <c r="LCF230" s="58"/>
      <c r="LCG230" s="58"/>
      <c r="LCH230" s="58"/>
      <c r="LCI230" s="58"/>
      <c r="LCJ230" s="58"/>
      <c r="LCK230" s="58"/>
      <c r="LCL230" s="58"/>
      <c r="LCM230" s="58"/>
      <c r="LCN230" s="58"/>
      <c r="LCO230" s="58"/>
      <c r="LCP230" s="58"/>
      <c r="LCQ230" s="58"/>
      <c r="LCR230" s="58"/>
      <c r="LCS230" s="58"/>
      <c r="LCT230" s="58"/>
      <c r="LCU230" s="58"/>
      <c r="LCV230" s="58"/>
      <c r="LCW230" s="58"/>
      <c r="LCX230" s="58"/>
      <c r="LCY230" s="58"/>
      <c r="LCZ230" s="58"/>
      <c r="LDA230" s="58"/>
      <c r="LDB230" s="58"/>
      <c r="LDC230" s="58"/>
      <c r="LDD230" s="58"/>
      <c r="LDE230" s="58"/>
      <c r="LDF230" s="58"/>
      <c r="LDG230" s="58"/>
      <c r="LDH230" s="58"/>
      <c r="LDI230" s="58"/>
      <c r="LDJ230" s="58"/>
      <c r="LDK230" s="58"/>
      <c r="LDL230" s="58"/>
      <c r="LDM230" s="58"/>
      <c r="LDN230" s="58"/>
      <c r="LDO230" s="58"/>
      <c r="LDP230" s="58"/>
      <c r="LDQ230" s="58"/>
      <c r="LDR230" s="58"/>
      <c r="LDS230" s="58"/>
      <c r="LDT230" s="58"/>
      <c r="LDU230" s="58"/>
      <c r="LDV230" s="58"/>
      <c r="LDW230" s="58"/>
      <c r="LDX230" s="58"/>
      <c r="LDY230" s="58"/>
      <c r="LDZ230" s="58"/>
      <c r="LEA230" s="58"/>
      <c r="LEB230" s="58"/>
      <c r="LEC230" s="58"/>
      <c r="LED230" s="58"/>
      <c r="LEE230" s="58"/>
      <c r="LEF230" s="58"/>
      <c r="LEG230" s="58"/>
      <c r="LEH230" s="58"/>
      <c r="LEI230" s="58"/>
      <c r="LEJ230" s="58"/>
      <c r="LEK230" s="58"/>
      <c r="LEL230" s="58"/>
      <c r="LEM230" s="58"/>
      <c r="LEN230" s="58"/>
      <c r="LEO230" s="58"/>
      <c r="LEP230" s="58"/>
      <c r="LEQ230" s="58"/>
      <c r="LER230" s="58"/>
      <c r="LES230" s="58"/>
      <c r="LET230" s="58"/>
      <c r="LEU230" s="58"/>
      <c r="LEV230" s="58"/>
      <c r="LEW230" s="58"/>
      <c r="LEX230" s="58"/>
      <c r="LEY230" s="58"/>
      <c r="LEZ230" s="58"/>
      <c r="LFA230" s="58"/>
      <c r="LFB230" s="58"/>
      <c r="LFC230" s="58"/>
      <c r="LFD230" s="58"/>
      <c r="LFE230" s="58"/>
      <c r="LFF230" s="58"/>
      <c r="LFG230" s="58"/>
      <c r="LFH230" s="58"/>
      <c r="LFI230" s="58"/>
      <c r="LFJ230" s="58"/>
      <c r="LFK230" s="58"/>
      <c r="LFL230" s="58"/>
      <c r="LFM230" s="58"/>
      <c r="LFN230" s="58"/>
      <c r="LFO230" s="58"/>
      <c r="LFP230" s="58"/>
      <c r="LFQ230" s="58"/>
      <c r="LFR230" s="58"/>
      <c r="LFS230" s="58"/>
      <c r="LFT230" s="58"/>
      <c r="LFU230" s="58"/>
      <c r="LFV230" s="58"/>
      <c r="LFW230" s="58"/>
      <c r="LFX230" s="58"/>
      <c r="LFY230" s="58"/>
      <c r="LFZ230" s="58"/>
      <c r="LGA230" s="58"/>
      <c r="LGB230" s="58"/>
      <c r="LGC230" s="58"/>
      <c r="LGD230" s="58"/>
      <c r="LGE230" s="58"/>
      <c r="LGF230" s="58"/>
      <c r="LGG230" s="58"/>
      <c r="LGH230" s="58"/>
      <c r="LGI230" s="58"/>
      <c r="LGJ230" s="58"/>
      <c r="LGK230" s="58"/>
      <c r="LGL230" s="58"/>
      <c r="LGM230" s="58"/>
      <c r="LGN230" s="58"/>
      <c r="LGO230" s="58"/>
      <c r="LGP230" s="58"/>
      <c r="LGQ230" s="58"/>
      <c r="LGR230" s="58"/>
      <c r="LGS230" s="58"/>
      <c r="LGT230" s="58"/>
      <c r="LGU230" s="58"/>
      <c r="LGV230" s="58"/>
      <c r="LGW230" s="58"/>
      <c r="LGX230" s="58"/>
      <c r="LGY230" s="58"/>
      <c r="LGZ230" s="58"/>
      <c r="LHA230" s="58"/>
      <c r="LHB230" s="58"/>
      <c r="LHC230" s="58"/>
      <c r="LHD230" s="58"/>
      <c r="LHE230" s="58"/>
      <c r="LHF230" s="58"/>
      <c r="LHG230" s="58"/>
      <c r="LHH230" s="58"/>
      <c r="LHI230" s="58"/>
      <c r="LHJ230" s="58"/>
      <c r="LHK230" s="58"/>
      <c r="LHL230" s="58"/>
      <c r="LHM230" s="58"/>
      <c r="LHN230" s="58"/>
      <c r="LHO230" s="58"/>
      <c r="LHP230" s="58"/>
      <c r="LHQ230" s="58"/>
      <c r="LHR230" s="58"/>
      <c r="LHS230" s="58"/>
      <c r="LHT230" s="58"/>
      <c r="LHU230" s="58"/>
      <c r="LHV230" s="58"/>
      <c r="LHW230" s="58"/>
      <c r="LHX230" s="58"/>
      <c r="LHY230" s="58"/>
      <c r="LHZ230" s="58"/>
      <c r="LIA230" s="58"/>
      <c r="LIB230" s="58"/>
      <c r="LIC230" s="58"/>
      <c r="LID230" s="58"/>
      <c r="LIE230" s="58"/>
      <c r="LIF230" s="58"/>
      <c r="LIG230" s="58"/>
      <c r="LIH230" s="58"/>
      <c r="LII230" s="58"/>
      <c r="LIJ230" s="58"/>
      <c r="LIK230" s="58"/>
      <c r="LIL230" s="58"/>
      <c r="LIM230" s="58"/>
      <c r="LIN230" s="58"/>
      <c r="LIO230" s="58"/>
      <c r="LIP230" s="58"/>
      <c r="LIQ230" s="58"/>
      <c r="LIR230" s="58"/>
      <c r="LIS230" s="58"/>
      <c r="LIT230" s="58"/>
      <c r="LIU230" s="58"/>
      <c r="LIV230" s="58"/>
      <c r="LIW230" s="58"/>
      <c r="LIX230" s="58"/>
      <c r="LIY230" s="58"/>
      <c r="LIZ230" s="58"/>
      <c r="LJA230" s="58"/>
      <c r="LJB230" s="58"/>
      <c r="LJC230" s="58"/>
      <c r="LJD230" s="58"/>
      <c r="LJE230" s="58"/>
      <c r="LJF230" s="58"/>
      <c r="LJG230" s="58"/>
      <c r="LJH230" s="58"/>
      <c r="LJI230" s="58"/>
      <c r="LJJ230" s="58"/>
      <c r="LJK230" s="58"/>
      <c r="LJL230" s="58"/>
      <c r="LJM230" s="58"/>
      <c r="LJN230" s="58"/>
      <c r="LJO230" s="58"/>
      <c r="LJP230" s="58"/>
      <c r="LJQ230" s="58"/>
      <c r="LJR230" s="58"/>
      <c r="LJS230" s="58"/>
      <c r="LJT230" s="58"/>
      <c r="LJU230" s="58"/>
      <c r="LJV230" s="58"/>
      <c r="LJW230" s="58"/>
      <c r="LJX230" s="58"/>
      <c r="LJY230" s="58"/>
      <c r="LJZ230" s="58"/>
      <c r="LKA230" s="58"/>
      <c r="LKB230" s="58"/>
      <c r="LKC230" s="58"/>
      <c r="LKD230" s="58"/>
      <c r="LKE230" s="58"/>
      <c r="LKF230" s="58"/>
      <c r="LKG230" s="58"/>
      <c r="LKH230" s="58"/>
      <c r="LKI230" s="58"/>
      <c r="LKJ230" s="58"/>
      <c r="LKK230" s="58"/>
      <c r="LKL230" s="58"/>
      <c r="LKM230" s="58"/>
      <c r="LKN230" s="58"/>
      <c r="LKO230" s="58"/>
      <c r="LKP230" s="58"/>
      <c r="LKQ230" s="58"/>
      <c r="LKR230" s="58"/>
      <c r="LKS230" s="58"/>
      <c r="LKT230" s="58"/>
      <c r="LKU230" s="58"/>
      <c r="LKV230" s="58"/>
      <c r="LKW230" s="58"/>
      <c r="LKX230" s="58"/>
      <c r="LKY230" s="58"/>
      <c r="LKZ230" s="58"/>
      <c r="LLA230" s="58"/>
      <c r="LLB230" s="58"/>
      <c r="LLC230" s="58"/>
      <c r="LLD230" s="58"/>
      <c r="LLE230" s="58"/>
      <c r="LLF230" s="58"/>
      <c r="LLG230" s="58"/>
      <c r="LLH230" s="58"/>
      <c r="LLI230" s="58"/>
      <c r="LLJ230" s="58"/>
      <c r="LLK230" s="58"/>
      <c r="LLL230" s="58"/>
      <c r="LLM230" s="58"/>
      <c r="LLN230" s="58"/>
      <c r="LLO230" s="58"/>
      <c r="LLP230" s="58"/>
      <c r="LLQ230" s="58"/>
      <c r="LLR230" s="58"/>
      <c r="LLS230" s="58"/>
      <c r="LLT230" s="58"/>
      <c r="LLU230" s="58"/>
      <c r="LLV230" s="58"/>
      <c r="LLW230" s="58"/>
      <c r="LLX230" s="58"/>
      <c r="LLY230" s="58"/>
      <c r="LLZ230" s="58"/>
      <c r="LMA230" s="58"/>
      <c r="LMB230" s="58"/>
      <c r="LMC230" s="58"/>
      <c r="LMD230" s="58"/>
      <c r="LME230" s="58"/>
      <c r="LMF230" s="58"/>
      <c r="LMG230" s="58"/>
      <c r="LMH230" s="58"/>
      <c r="LMI230" s="58"/>
      <c r="LMJ230" s="58"/>
      <c r="LMK230" s="58"/>
      <c r="LML230" s="58"/>
      <c r="LMM230" s="58"/>
      <c r="LMN230" s="58"/>
      <c r="LMO230" s="58"/>
      <c r="LMP230" s="58"/>
      <c r="LMQ230" s="58"/>
      <c r="LMR230" s="58"/>
      <c r="LMS230" s="58"/>
      <c r="LMT230" s="58"/>
      <c r="LMU230" s="58"/>
      <c r="LMV230" s="58"/>
      <c r="LMW230" s="58"/>
      <c r="LMX230" s="58"/>
      <c r="LMY230" s="58"/>
      <c r="LMZ230" s="58"/>
      <c r="LNA230" s="58"/>
      <c r="LNB230" s="58"/>
      <c r="LNC230" s="58"/>
      <c r="LND230" s="58"/>
      <c r="LNE230" s="58"/>
      <c r="LNF230" s="58"/>
      <c r="LNG230" s="58"/>
      <c r="LNH230" s="58"/>
      <c r="LNI230" s="58"/>
      <c r="LNJ230" s="58"/>
      <c r="LNK230" s="58"/>
      <c r="LNL230" s="58"/>
      <c r="LNM230" s="58"/>
      <c r="LNN230" s="58"/>
      <c r="LNO230" s="58"/>
      <c r="LNP230" s="58"/>
      <c r="LNQ230" s="58"/>
      <c r="LNR230" s="58"/>
      <c r="LNS230" s="58"/>
      <c r="LNT230" s="58"/>
      <c r="LNU230" s="58"/>
      <c r="LNV230" s="58"/>
      <c r="LNW230" s="58"/>
      <c r="LNX230" s="58"/>
      <c r="LNY230" s="58"/>
      <c r="LNZ230" s="58"/>
      <c r="LOA230" s="58"/>
      <c r="LOB230" s="58"/>
      <c r="LOC230" s="58"/>
      <c r="LOD230" s="58"/>
      <c r="LOE230" s="58"/>
      <c r="LOF230" s="58"/>
      <c r="LOG230" s="58"/>
      <c r="LOH230" s="58"/>
      <c r="LOI230" s="58"/>
      <c r="LOJ230" s="58"/>
      <c r="LOK230" s="58"/>
      <c r="LOL230" s="58"/>
      <c r="LOM230" s="58"/>
      <c r="LON230" s="58"/>
      <c r="LOO230" s="58"/>
      <c r="LOP230" s="58"/>
      <c r="LOQ230" s="58"/>
      <c r="LOR230" s="58"/>
      <c r="LOS230" s="58"/>
      <c r="LOT230" s="58"/>
      <c r="LOU230" s="58"/>
      <c r="LOV230" s="58"/>
      <c r="LOW230" s="58"/>
      <c r="LOX230" s="58"/>
      <c r="LOY230" s="58"/>
      <c r="LOZ230" s="58"/>
      <c r="LPA230" s="58"/>
      <c r="LPB230" s="58"/>
      <c r="LPC230" s="58"/>
      <c r="LPD230" s="58"/>
      <c r="LPE230" s="58"/>
      <c r="LPF230" s="58"/>
      <c r="LPG230" s="58"/>
      <c r="LPH230" s="58"/>
      <c r="LPI230" s="58"/>
      <c r="LPJ230" s="58"/>
      <c r="LPK230" s="58"/>
      <c r="LPL230" s="58"/>
      <c r="LPM230" s="58"/>
      <c r="LPN230" s="58"/>
      <c r="LPO230" s="58"/>
      <c r="LPP230" s="58"/>
      <c r="LPQ230" s="58"/>
      <c r="LPR230" s="58"/>
      <c r="LPS230" s="58"/>
      <c r="LPT230" s="58"/>
      <c r="LPU230" s="58"/>
      <c r="LPV230" s="58"/>
      <c r="LPW230" s="58"/>
      <c r="LPX230" s="58"/>
      <c r="LPY230" s="58"/>
      <c r="LPZ230" s="58"/>
      <c r="LQA230" s="58"/>
      <c r="LQB230" s="58"/>
      <c r="LQC230" s="58"/>
      <c r="LQD230" s="58"/>
      <c r="LQE230" s="58"/>
      <c r="LQF230" s="58"/>
      <c r="LQG230" s="58"/>
      <c r="LQH230" s="58"/>
      <c r="LQI230" s="58"/>
      <c r="LQJ230" s="58"/>
      <c r="LQK230" s="58"/>
      <c r="LQL230" s="58"/>
      <c r="LQM230" s="58"/>
      <c r="LQN230" s="58"/>
      <c r="LQO230" s="58"/>
      <c r="LQP230" s="58"/>
      <c r="LQQ230" s="58"/>
      <c r="LQR230" s="58"/>
      <c r="LQS230" s="58"/>
      <c r="LQT230" s="58"/>
      <c r="LQU230" s="58"/>
      <c r="LQV230" s="58"/>
      <c r="LQW230" s="58"/>
      <c r="LQX230" s="58"/>
      <c r="LQY230" s="58"/>
      <c r="LQZ230" s="58"/>
      <c r="LRA230" s="58"/>
      <c r="LRB230" s="58"/>
      <c r="LRC230" s="58"/>
      <c r="LRD230" s="58"/>
      <c r="LRE230" s="58"/>
      <c r="LRF230" s="58"/>
      <c r="LRG230" s="58"/>
      <c r="LRH230" s="58"/>
      <c r="LRI230" s="58"/>
      <c r="LRJ230" s="58"/>
      <c r="LRK230" s="58"/>
      <c r="LRL230" s="58"/>
      <c r="LRM230" s="58"/>
      <c r="LRN230" s="58"/>
      <c r="LRO230" s="58"/>
      <c r="LRP230" s="58"/>
      <c r="LRQ230" s="58"/>
      <c r="LRR230" s="58"/>
      <c r="LRS230" s="58"/>
      <c r="LRT230" s="58"/>
      <c r="LRU230" s="58"/>
      <c r="LRV230" s="58"/>
      <c r="LRW230" s="58"/>
      <c r="LRX230" s="58"/>
      <c r="LRY230" s="58"/>
      <c r="LRZ230" s="58"/>
      <c r="LSA230" s="58"/>
      <c r="LSB230" s="58"/>
      <c r="LSC230" s="58"/>
      <c r="LSD230" s="58"/>
      <c r="LSE230" s="58"/>
      <c r="LSF230" s="58"/>
      <c r="LSG230" s="58"/>
      <c r="LSH230" s="58"/>
      <c r="LSI230" s="58"/>
      <c r="LSJ230" s="58"/>
      <c r="LSK230" s="58"/>
      <c r="LSL230" s="58"/>
      <c r="LSM230" s="58"/>
      <c r="LSN230" s="58"/>
      <c r="LSO230" s="58"/>
      <c r="LSP230" s="58"/>
      <c r="LSQ230" s="58"/>
      <c r="LSR230" s="58"/>
      <c r="LSS230" s="58"/>
      <c r="LST230" s="58"/>
      <c r="LSU230" s="58"/>
      <c r="LSV230" s="58"/>
      <c r="LSW230" s="58"/>
      <c r="LSX230" s="58"/>
      <c r="LSY230" s="58"/>
      <c r="LSZ230" s="58"/>
      <c r="LTA230" s="58"/>
      <c r="LTB230" s="58"/>
      <c r="LTC230" s="58"/>
      <c r="LTD230" s="58"/>
      <c r="LTE230" s="58"/>
      <c r="LTF230" s="58"/>
      <c r="LTG230" s="58"/>
      <c r="LTH230" s="58"/>
      <c r="LTI230" s="58"/>
      <c r="LTJ230" s="58"/>
      <c r="LTK230" s="58"/>
      <c r="LTL230" s="58"/>
      <c r="LTM230" s="58"/>
      <c r="LTN230" s="58"/>
      <c r="LTO230" s="58"/>
      <c r="LTP230" s="58"/>
      <c r="LTQ230" s="58"/>
      <c r="LTR230" s="58"/>
      <c r="LTS230" s="58"/>
      <c r="LTT230" s="58"/>
      <c r="LTU230" s="58"/>
      <c r="LTV230" s="58"/>
      <c r="LTW230" s="58"/>
      <c r="LTX230" s="58"/>
      <c r="LTY230" s="58"/>
      <c r="LTZ230" s="58"/>
      <c r="LUA230" s="58"/>
      <c r="LUB230" s="58"/>
      <c r="LUC230" s="58"/>
      <c r="LUD230" s="58"/>
      <c r="LUE230" s="58"/>
      <c r="LUF230" s="58"/>
      <c r="LUG230" s="58"/>
      <c r="LUH230" s="58"/>
      <c r="LUI230" s="58"/>
      <c r="LUJ230" s="58"/>
      <c r="LUK230" s="58"/>
      <c r="LUL230" s="58"/>
      <c r="LUM230" s="58"/>
      <c r="LUN230" s="58"/>
      <c r="LUO230" s="58"/>
      <c r="LUP230" s="58"/>
      <c r="LUQ230" s="58"/>
      <c r="LUR230" s="58"/>
      <c r="LUS230" s="58"/>
      <c r="LUT230" s="58"/>
      <c r="LUU230" s="58"/>
      <c r="LUV230" s="58"/>
      <c r="LUW230" s="58"/>
      <c r="LUX230" s="58"/>
      <c r="LUY230" s="58"/>
      <c r="LUZ230" s="58"/>
      <c r="LVA230" s="58"/>
      <c r="LVB230" s="58"/>
      <c r="LVC230" s="58"/>
      <c r="LVD230" s="58"/>
      <c r="LVE230" s="58"/>
      <c r="LVF230" s="58"/>
      <c r="LVG230" s="58"/>
      <c r="LVH230" s="58"/>
      <c r="LVI230" s="58"/>
      <c r="LVJ230" s="58"/>
      <c r="LVK230" s="58"/>
      <c r="LVL230" s="58"/>
      <c r="LVM230" s="58"/>
      <c r="LVN230" s="58"/>
      <c r="LVO230" s="58"/>
      <c r="LVP230" s="58"/>
      <c r="LVQ230" s="58"/>
      <c r="LVR230" s="58"/>
      <c r="LVS230" s="58"/>
      <c r="LVT230" s="58"/>
      <c r="LVU230" s="58"/>
      <c r="LVV230" s="58"/>
      <c r="LVW230" s="58"/>
      <c r="LVX230" s="58"/>
      <c r="LVY230" s="58"/>
      <c r="LVZ230" s="58"/>
      <c r="LWA230" s="58"/>
      <c r="LWB230" s="58"/>
      <c r="LWC230" s="58"/>
      <c r="LWD230" s="58"/>
      <c r="LWE230" s="58"/>
      <c r="LWF230" s="58"/>
      <c r="LWG230" s="58"/>
      <c r="LWH230" s="58"/>
      <c r="LWI230" s="58"/>
      <c r="LWJ230" s="58"/>
      <c r="LWK230" s="58"/>
      <c r="LWL230" s="58"/>
      <c r="LWM230" s="58"/>
      <c r="LWN230" s="58"/>
      <c r="LWO230" s="58"/>
      <c r="LWP230" s="58"/>
      <c r="LWQ230" s="58"/>
      <c r="LWR230" s="58"/>
      <c r="LWS230" s="58"/>
      <c r="LWT230" s="58"/>
      <c r="LWU230" s="58"/>
      <c r="LWV230" s="58"/>
      <c r="LWW230" s="58"/>
      <c r="LWX230" s="58"/>
      <c r="LWY230" s="58"/>
      <c r="LWZ230" s="58"/>
      <c r="LXA230" s="58"/>
      <c r="LXB230" s="58"/>
      <c r="LXC230" s="58"/>
      <c r="LXD230" s="58"/>
      <c r="LXE230" s="58"/>
      <c r="LXF230" s="58"/>
      <c r="LXG230" s="58"/>
      <c r="LXH230" s="58"/>
      <c r="LXI230" s="58"/>
      <c r="LXJ230" s="58"/>
      <c r="LXK230" s="58"/>
      <c r="LXL230" s="58"/>
      <c r="LXM230" s="58"/>
      <c r="LXN230" s="58"/>
      <c r="LXO230" s="58"/>
      <c r="LXP230" s="58"/>
      <c r="LXQ230" s="58"/>
      <c r="LXR230" s="58"/>
      <c r="LXS230" s="58"/>
      <c r="LXT230" s="58"/>
      <c r="LXU230" s="58"/>
      <c r="LXV230" s="58"/>
      <c r="LXW230" s="58"/>
      <c r="LXX230" s="58"/>
      <c r="LXY230" s="58"/>
      <c r="LXZ230" s="58"/>
      <c r="LYA230" s="58"/>
      <c r="LYB230" s="58"/>
      <c r="LYC230" s="58"/>
      <c r="LYD230" s="58"/>
      <c r="LYE230" s="58"/>
      <c r="LYF230" s="58"/>
      <c r="LYG230" s="58"/>
      <c r="LYH230" s="58"/>
      <c r="LYI230" s="58"/>
      <c r="LYJ230" s="58"/>
      <c r="LYK230" s="58"/>
      <c r="LYL230" s="58"/>
      <c r="LYM230" s="58"/>
      <c r="LYN230" s="58"/>
      <c r="LYO230" s="58"/>
      <c r="LYP230" s="58"/>
      <c r="LYQ230" s="58"/>
      <c r="LYR230" s="58"/>
      <c r="LYS230" s="58"/>
      <c r="LYT230" s="58"/>
      <c r="LYU230" s="58"/>
      <c r="LYV230" s="58"/>
      <c r="LYW230" s="58"/>
      <c r="LYX230" s="58"/>
      <c r="LYY230" s="58"/>
      <c r="LYZ230" s="58"/>
      <c r="LZA230" s="58"/>
      <c r="LZB230" s="58"/>
      <c r="LZC230" s="58"/>
      <c r="LZD230" s="58"/>
      <c r="LZE230" s="58"/>
      <c r="LZF230" s="58"/>
      <c r="LZG230" s="58"/>
      <c r="LZH230" s="58"/>
      <c r="LZI230" s="58"/>
      <c r="LZJ230" s="58"/>
      <c r="LZK230" s="58"/>
      <c r="LZL230" s="58"/>
      <c r="LZM230" s="58"/>
      <c r="LZN230" s="58"/>
      <c r="LZO230" s="58"/>
      <c r="LZP230" s="58"/>
      <c r="LZQ230" s="58"/>
      <c r="LZR230" s="58"/>
      <c r="LZS230" s="58"/>
      <c r="LZT230" s="58"/>
      <c r="LZU230" s="58"/>
      <c r="LZV230" s="58"/>
      <c r="LZW230" s="58"/>
      <c r="LZX230" s="58"/>
      <c r="LZY230" s="58"/>
      <c r="LZZ230" s="58"/>
      <c r="MAA230" s="58"/>
      <c r="MAB230" s="58"/>
      <c r="MAC230" s="58"/>
      <c r="MAD230" s="58"/>
      <c r="MAE230" s="58"/>
      <c r="MAF230" s="58"/>
      <c r="MAG230" s="58"/>
      <c r="MAH230" s="58"/>
      <c r="MAI230" s="58"/>
      <c r="MAJ230" s="58"/>
      <c r="MAK230" s="58"/>
      <c r="MAL230" s="58"/>
      <c r="MAM230" s="58"/>
      <c r="MAN230" s="58"/>
      <c r="MAO230" s="58"/>
      <c r="MAP230" s="58"/>
      <c r="MAQ230" s="58"/>
      <c r="MAR230" s="58"/>
      <c r="MAS230" s="58"/>
      <c r="MAT230" s="58"/>
      <c r="MAU230" s="58"/>
      <c r="MAV230" s="58"/>
      <c r="MAW230" s="58"/>
      <c r="MAX230" s="58"/>
      <c r="MAY230" s="58"/>
      <c r="MAZ230" s="58"/>
      <c r="MBA230" s="58"/>
      <c r="MBB230" s="58"/>
      <c r="MBC230" s="58"/>
      <c r="MBD230" s="58"/>
      <c r="MBE230" s="58"/>
      <c r="MBF230" s="58"/>
      <c r="MBG230" s="58"/>
      <c r="MBH230" s="58"/>
      <c r="MBI230" s="58"/>
      <c r="MBJ230" s="58"/>
      <c r="MBK230" s="58"/>
      <c r="MBL230" s="58"/>
      <c r="MBM230" s="58"/>
      <c r="MBN230" s="58"/>
      <c r="MBO230" s="58"/>
      <c r="MBP230" s="58"/>
      <c r="MBQ230" s="58"/>
      <c r="MBR230" s="58"/>
      <c r="MBS230" s="58"/>
      <c r="MBT230" s="58"/>
      <c r="MBU230" s="58"/>
      <c r="MBV230" s="58"/>
      <c r="MBW230" s="58"/>
      <c r="MBX230" s="58"/>
      <c r="MBY230" s="58"/>
      <c r="MBZ230" s="58"/>
      <c r="MCA230" s="58"/>
      <c r="MCB230" s="58"/>
      <c r="MCC230" s="58"/>
      <c r="MCD230" s="58"/>
      <c r="MCE230" s="58"/>
      <c r="MCF230" s="58"/>
      <c r="MCG230" s="58"/>
      <c r="MCH230" s="58"/>
      <c r="MCI230" s="58"/>
      <c r="MCJ230" s="58"/>
      <c r="MCK230" s="58"/>
      <c r="MCL230" s="58"/>
      <c r="MCM230" s="58"/>
      <c r="MCN230" s="58"/>
      <c r="MCO230" s="58"/>
      <c r="MCP230" s="58"/>
      <c r="MCQ230" s="58"/>
      <c r="MCR230" s="58"/>
      <c r="MCS230" s="58"/>
      <c r="MCT230" s="58"/>
      <c r="MCU230" s="58"/>
      <c r="MCV230" s="58"/>
      <c r="MCW230" s="58"/>
      <c r="MCX230" s="58"/>
      <c r="MCY230" s="58"/>
      <c r="MCZ230" s="58"/>
      <c r="MDA230" s="58"/>
      <c r="MDB230" s="58"/>
      <c r="MDC230" s="58"/>
      <c r="MDD230" s="58"/>
      <c r="MDE230" s="58"/>
      <c r="MDF230" s="58"/>
      <c r="MDG230" s="58"/>
      <c r="MDH230" s="58"/>
      <c r="MDI230" s="58"/>
      <c r="MDJ230" s="58"/>
      <c r="MDK230" s="58"/>
      <c r="MDL230" s="58"/>
      <c r="MDM230" s="58"/>
      <c r="MDN230" s="58"/>
      <c r="MDO230" s="58"/>
      <c r="MDP230" s="58"/>
      <c r="MDQ230" s="58"/>
      <c r="MDR230" s="58"/>
      <c r="MDS230" s="58"/>
      <c r="MDT230" s="58"/>
      <c r="MDU230" s="58"/>
      <c r="MDV230" s="58"/>
      <c r="MDW230" s="58"/>
      <c r="MDX230" s="58"/>
      <c r="MDY230" s="58"/>
      <c r="MDZ230" s="58"/>
      <c r="MEA230" s="58"/>
      <c r="MEB230" s="58"/>
      <c r="MEC230" s="58"/>
      <c r="MED230" s="58"/>
      <c r="MEE230" s="58"/>
      <c r="MEF230" s="58"/>
      <c r="MEG230" s="58"/>
      <c r="MEH230" s="58"/>
      <c r="MEI230" s="58"/>
      <c r="MEJ230" s="58"/>
      <c r="MEK230" s="58"/>
      <c r="MEL230" s="58"/>
      <c r="MEM230" s="58"/>
      <c r="MEN230" s="58"/>
      <c r="MEO230" s="58"/>
      <c r="MEP230" s="58"/>
      <c r="MEQ230" s="58"/>
      <c r="MER230" s="58"/>
      <c r="MES230" s="58"/>
      <c r="MET230" s="58"/>
      <c r="MEU230" s="58"/>
      <c r="MEV230" s="58"/>
      <c r="MEW230" s="58"/>
      <c r="MEX230" s="58"/>
      <c r="MEY230" s="58"/>
      <c r="MEZ230" s="58"/>
      <c r="MFA230" s="58"/>
      <c r="MFB230" s="58"/>
      <c r="MFC230" s="58"/>
      <c r="MFD230" s="58"/>
      <c r="MFE230" s="58"/>
      <c r="MFF230" s="58"/>
      <c r="MFG230" s="58"/>
      <c r="MFH230" s="58"/>
      <c r="MFI230" s="58"/>
      <c r="MFJ230" s="58"/>
      <c r="MFK230" s="58"/>
      <c r="MFL230" s="58"/>
      <c r="MFM230" s="58"/>
      <c r="MFN230" s="58"/>
      <c r="MFO230" s="58"/>
      <c r="MFP230" s="58"/>
      <c r="MFQ230" s="58"/>
      <c r="MFR230" s="58"/>
      <c r="MFS230" s="58"/>
      <c r="MFT230" s="58"/>
      <c r="MFU230" s="58"/>
      <c r="MFV230" s="58"/>
      <c r="MFW230" s="58"/>
      <c r="MFX230" s="58"/>
      <c r="MFY230" s="58"/>
      <c r="MFZ230" s="58"/>
      <c r="MGA230" s="58"/>
      <c r="MGB230" s="58"/>
      <c r="MGC230" s="58"/>
      <c r="MGD230" s="58"/>
      <c r="MGE230" s="58"/>
      <c r="MGF230" s="58"/>
      <c r="MGG230" s="58"/>
      <c r="MGH230" s="58"/>
      <c r="MGI230" s="58"/>
      <c r="MGJ230" s="58"/>
      <c r="MGK230" s="58"/>
      <c r="MGL230" s="58"/>
      <c r="MGM230" s="58"/>
      <c r="MGN230" s="58"/>
      <c r="MGO230" s="58"/>
      <c r="MGP230" s="58"/>
      <c r="MGQ230" s="58"/>
      <c r="MGR230" s="58"/>
      <c r="MGS230" s="58"/>
      <c r="MGT230" s="58"/>
      <c r="MGU230" s="58"/>
      <c r="MGV230" s="58"/>
      <c r="MGW230" s="58"/>
      <c r="MGX230" s="58"/>
      <c r="MGY230" s="58"/>
      <c r="MGZ230" s="58"/>
      <c r="MHA230" s="58"/>
      <c r="MHB230" s="58"/>
      <c r="MHC230" s="58"/>
      <c r="MHD230" s="58"/>
      <c r="MHE230" s="58"/>
      <c r="MHF230" s="58"/>
      <c r="MHG230" s="58"/>
      <c r="MHH230" s="58"/>
      <c r="MHI230" s="58"/>
      <c r="MHJ230" s="58"/>
      <c r="MHK230" s="58"/>
      <c r="MHL230" s="58"/>
      <c r="MHM230" s="58"/>
      <c r="MHN230" s="58"/>
      <c r="MHO230" s="58"/>
      <c r="MHP230" s="58"/>
      <c r="MHQ230" s="58"/>
      <c r="MHR230" s="58"/>
      <c r="MHS230" s="58"/>
      <c r="MHT230" s="58"/>
      <c r="MHU230" s="58"/>
      <c r="MHV230" s="58"/>
      <c r="MHW230" s="58"/>
      <c r="MHX230" s="58"/>
      <c r="MHY230" s="58"/>
      <c r="MHZ230" s="58"/>
      <c r="MIA230" s="58"/>
      <c r="MIB230" s="58"/>
      <c r="MIC230" s="58"/>
      <c r="MID230" s="58"/>
      <c r="MIE230" s="58"/>
      <c r="MIF230" s="58"/>
      <c r="MIG230" s="58"/>
      <c r="MIH230" s="58"/>
      <c r="MII230" s="58"/>
      <c r="MIJ230" s="58"/>
      <c r="MIK230" s="58"/>
      <c r="MIL230" s="58"/>
      <c r="MIM230" s="58"/>
      <c r="MIN230" s="58"/>
      <c r="MIO230" s="58"/>
      <c r="MIP230" s="58"/>
      <c r="MIQ230" s="58"/>
      <c r="MIR230" s="58"/>
      <c r="MIS230" s="58"/>
      <c r="MIT230" s="58"/>
      <c r="MIU230" s="58"/>
      <c r="MIV230" s="58"/>
      <c r="MIW230" s="58"/>
      <c r="MIX230" s="58"/>
      <c r="MIY230" s="58"/>
      <c r="MIZ230" s="58"/>
      <c r="MJA230" s="58"/>
      <c r="MJB230" s="58"/>
      <c r="MJC230" s="58"/>
      <c r="MJD230" s="58"/>
      <c r="MJE230" s="58"/>
      <c r="MJF230" s="58"/>
      <c r="MJG230" s="58"/>
      <c r="MJH230" s="58"/>
      <c r="MJI230" s="58"/>
      <c r="MJJ230" s="58"/>
      <c r="MJK230" s="58"/>
      <c r="MJL230" s="58"/>
      <c r="MJM230" s="58"/>
      <c r="MJN230" s="58"/>
      <c r="MJO230" s="58"/>
      <c r="MJP230" s="58"/>
      <c r="MJQ230" s="58"/>
      <c r="MJR230" s="58"/>
      <c r="MJS230" s="58"/>
      <c r="MJT230" s="58"/>
      <c r="MJU230" s="58"/>
      <c r="MJV230" s="58"/>
      <c r="MJW230" s="58"/>
      <c r="MJX230" s="58"/>
      <c r="MJY230" s="58"/>
      <c r="MJZ230" s="58"/>
      <c r="MKA230" s="58"/>
      <c r="MKB230" s="58"/>
      <c r="MKC230" s="58"/>
      <c r="MKD230" s="58"/>
      <c r="MKE230" s="58"/>
      <c r="MKF230" s="58"/>
      <c r="MKG230" s="58"/>
      <c r="MKH230" s="58"/>
      <c r="MKI230" s="58"/>
      <c r="MKJ230" s="58"/>
      <c r="MKK230" s="58"/>
      <c r="MKL230" s="58"/>
      <c r="MKM230" s="58"/>
      <c r="MKN230" s="58"/>
      <c r="MKO230" s="58"/>
      <c r="MKP230" s="58"/>
      <c r="MKQ230" s="58"/>
      <c r="MKR230" s="58"/>
      <c r="MKS230" s="58"/>
      <c r="MKT230" s="58"/>
      <c r="MKU230" s="58"/>
      <c r="MKV230" s="58"/>
      <c r="MKW230" s="58"/>
      <c r="MKX230" s="58"/>
      <c r="MKY230" s="58"/>
      <c r="MKZ230" s="58"/>
      <c r="MLA230" s="58"/>
      <c r="MLB230" s="58"/>
      <c r="MLC230" s="58"/>
      <c r="MLD230" s="58"/>
      <c r="MLE230" s="58"/>
      <c r="MLF230" s="58"/>
      <c r="MLG230" s="58"/>
      <c r="MLH230" s="58"/>
      <c r="MLI230" s="58"/>
      <c r="MLJ230" s="58"/>
      <c r="MLK230" s="58"/>
      <c r="MLL230" s="58"/>
      <c r="MLM230" s="58"/>
      <c r="MLN230" s="58"/>
      <c r="MLO230" s="58"/>
      <c r="MLP230" s="58"/>
      <c r="MLQ230" s="58"/>
      <c r="MLR230" s="58"/>
      <c r="MLS230" s="58"/>
      <c r="MLT230" s="58"/>
      <c r="MLU230" s="58"/>
      <c r="MLV230" s="58"/>
      <c r="MLW230" s="58"/>
      <c r="MLX230" s="58"/>
      <c r="MLY230" s="58"/>
      <c r="MLZ230" s="58"/>
      <c r="MMA230" s="58"/>
      <c r="MMB230" s="58"/>
      <c r="MMC230" s="58"/>
      <c r="MMD230" s="58"/>
      <c r="MME230" s="58"/>
      <c r="MMF230" s="58"/>
      <c r="MMG230" s="58"/>
      <c r="MMH230" s="58"/>
      <c r="MMI230" s="58"/>
      <c r="MMJ230" s="58"/>
      <c r="MMK230" s="58"/>
      <c r="MML230" s="58"/>
      <c r="MMM230" s="58"/>
      <c r="MMN230" s="58"/>
      <c r="MMO230" s="58"/>
      <c r="MMP230" s="58"/>
      <c r="MMQ230" s="58"/>
      <c r="MMR230" s="58"/>
      <c r="MMS230" s="58"/>
      <c r="MMT230" s="58"/>
      <c r="MMU230" s="58"/>
      <c r="MMV230" s="58"/>
      <c r="MMW230" s="58"/>
      <c r="MMX230" s="58"/>
      <c r="MMY230" s="58"/>
      <c r="MMZ230" s="58"/>
      <c r="MNA230" s="58"/>
      <c r="MNB230" s="58"/>
      <c r="MNC230" s="58"/>
      <c r="MND230" s="58"/>
      <c r="MNE230" s="58"/>
      <c r="MNF230" s="58"/>
      <c r="MNG230" s="58"/>
      <c r="MNH230" s="58"/>
      <c r="MNI230" s="58"/>
      <c r="MNJ230" s="58"/>
      <c r="MNK230" s="58"/>
      <c r="MNL230" s="58"/>
      <c r="MNM230" s="58"/>
      <c r="MNN230" s="58"/>
      <c r="MNO230" s="58"/>
      <c r="MNP230" s="58"/>
      <c r="MNQ230" s="58"/>
      <c r="MNR230" s="58"/>
      <c r="MNS230" s="58"/>
      <c r="MNT230" s="58"/>
      <c r="MNU230" s="58"/>
      <c r="MNV230" s="58"/>
      <c r="MNW230" s="58"/>
      <c r="MNX230" s="58"/>
      <c r="MNY230" s="58"/>
      <c r="MNZ230" s="58"/>
      <c r="MOA230" s="58"/>
      <c r="MOB230" s="58"/>
      <c r="MOC230" s="58"/>
      <c r="MOD230" s="58"/>
      <c r="MOE230" s="58"/>
      <c r="MOF230" s="58"/>
      <c r="MOG230" s="58"/>
      <c r="MOH230" s="58"/>
      <c r="MOI230" s="58"/>
      <c r="MOJ230" s="58"/>
      <c r="MOK230" s="58"/>
      <c r="MOL230" s="58"/>
      <c r="MOM230" s="58"/>
      <c r="MON230" s="58"/>
      <c r="MOO230" s="58"/>
      <c r="MOP230" s="58"/>
      <c r="MOQ230" s="58"/>
      <c r="MOR230" s="58"/>
      <c r="MOS230" s="58"/>
      <c r="MOT230" s="58"/>
      <c r="MOU230" s="58"/>
      <c r="MOV230" s="58"/>
      <c r="MOW230" s="58"/>
      <c r="MOX230" s="58"/>
      <c r="MOY230" s="58"/>
      <c r="MOZ230" s="58"/>
      <c r="MPA230" s="58"/>
      <c r="MPB230" s="58"/>
      <c r="MPC230" s="58"/>
      <c r="MPD230" s="58"/>
      <c r="MPE230" s="58"/>
      <c r="MPF230" s="58"/>
      <c r="MPG230" s="58"/>
      <c r="MPH230" s="58"/>
      <c r="MPI230" s="58"/>
      <c r="MPJ230" s="58"/>
      <c r="MPK230" s="58"/>
      <c r="MPL230" s="58"/>
      <c r="MPM230" s="58"/>
      <c r="MPN230" s="58"/>
      <c r="MPO230" s="58"/>
      <c r="MPP230" s="58"/>
      <c r="MPQ230" s="58"/>
      <c r="MPR230" s="58"/>
      <c r="MPS230" s="58"/>
      <c r="MPT230" s="58"/>
      <c r="MPU230" s="58"/>
      <c r="MPV230" s="58"/>
      <c r="MPW230" s="58"/>
      <c r="MPX230" s="58"/>
      <c r="MPY230" s="58"/>
      <c r="MPZ230" s="58"/>
      <c r="MQA230" s="58"/>
      <c r="MQB230" s="58"/>
      <c r="MQC230" s="58"/>
      <c r="MQD230" s="58"/>
      <c r="MQE230" s="58"/>
      <c r="MQF230" s="58"/>
      <c r="MQG230" s="58"/>
      <c r="MQH230" s="58"/>
      <c r="MQI230" s="58"/>
      <c r="MQJ230" s="58"/>
      <c r="MQK230" s="58"/>
      <c r="MQL230" s="58"/>
      <c r="MQM230" s="58"/>
      <c r="MQN230" s="58"/>
      <c r="MQO230" s="58"/>
      <c r="MQP230" s="58"/>
      <c r="MQQ230" s="58"/>
      <c r="MQR230" s="58"/>
      <c r="MQS230" s="58"/>
      <c r="MQT230" s="58"/>
      <c r="MQU230" s="58"/>
      <c r="MQV230" s="58"/>
      <c r="MQW230" s="58"/>
      <c r="MQX230" s="58"/>
      <c r="MQY230" s="58"/>
      <c r="MQZ230" s="58"/>
      <c r="MRA230" s="58"/>
      <c r="MRB230" s="58"/>
      <c r="MRC230" s="58"/>
      <c r="MRD230" s="58"/>
      <c r="MRE230" s="58"/>
      <c r="MRF230" s="58"/>
      <c r="MRG230" s="58"/>
      <c r="MRH230" s="58"/>
      <c r="MRI230" s="58"/>
      <c r="MRJ230" s="58"/>
      <c r="MRK230" s="58"/>
      <c r="MRL230" s="58"/>
      <c r="MRM230" s="58"/>
      <c r="MRN230" s="58"/>
      <c r="MRO230" s="58"/>
      <c r="MRP230" s="58"/>
      <c r="MRQ230" s="58"/>
      <c r="MRR230" s="58"/>
      <c r="MRS230" s="58"/>
      <c r="MRT230" s="58"/>
      <c r="MRU230" s="58"/>
      <c r="MRV230" s="58"/>
      <c r="MRW230" s="58"/>
      <c r="MRX230" s="58"/>
      <c r="MRY230" s="58"/>
      <c r="MRZ230" s="58"/>
      <c r="MSA230" s="58"/>
      <c r="MSB230" s="58"/>
      <c r="MSC230" s="58"/>
      <c r="MSD230" s="58"/>
      <c r="MSE230" s="58"/>
      <c r="MSF230" s="58"/>
      <c r="MSG230" s="58"/>
      <c r="MSH230" s="58"/>
      <c r="MSI230" s="58"/>
      <c r="MSJ230" s="58"/>
      <c r="MSK230" s="58"/>
      <c r="MSL230" s="58"/>
      <c r="MSM230" s="58"/>
      <c r="MSN230" s="58"/>
      <c r="MSO230" s="58"/>
      <c r="MSP230" s="58"/>
      <c r="MSQ230" s="58"/>
      <c r="MSR230" s="58"/>
      <c r="MSS230" s="58"/>
      <c r="MST230" s="58"/>
      <c r="MSU230" s="58"/>
      <c r="MSV230" s="58"/>
      <c r="MSW230" s="58"/>
      <c r="MSX230" s="58"/>
      <c r="MSY230" s="58"/>
      <c r="MSZ230" s="58"/>
      <c r="MTA230" s="58"/>
      <c r="MTB230" s="58"/>
      <c r="MTC230" s="58"/>
      <c r="MTD230" s="58"/>
      <c r="MTE230" s="58"/>
      <c r="MTF230" s="58"/>
      <c r="MTG230" s="58"/>
      <c r="MTH230" s="58"/>
      <c r="MTI230" s="58"/>
      <c r="MTJ230" s="58"/>
      <c r="MTK230" s="58"/>
      <c r="MTL230" s="58"/>
      <c r="MTM230" s="58"/>
      <c r="MTN230" s="58"/>
      <c r="MTO230" s="58"/>
      <c r="MTP230" s="58"/>
      <c r="MTQ230" s="58"/>
      <c r="MTR230" s="58"/>
      <c r="MTS230" s="58"/>
      <c r="MTT230" s="58"/>
      <c r="MTU230" s="58"/>
      <c r="MTV230" s="58"/>
      <c r="MTW230" s="58"/>
      <c r="MTX230" s="58"/>
      <c r="MTY230" s="58"/>
      <c r="MTZ230" s="58"/>
      <c r="MUA230" s="58"/>
      <c r="MUB230" s="58"/>
      <c r="MUC230" s="58"/>
      <c r="MUD230" s="58"/>
      <c r="MUE230" s="58"/>
      <c r="MUF230" s="58"/>
      <c r="MUG230" s="58"/>
      <c r="MUH230" s="58"/>
      <c r="MUI230" s="58"/>
      <c r="MUJ230" s="58"/>
      <c r="MUK230" s="58"/>
      <c r="MUL230" s="58"/>
      <c r="MUM230" s="58"/>
      <c r="MUN230" s="58"/>
      <c r="MUO230" s="58"/>
      <c r="MUP230" s="58"/>
      <c r="MUQ230" s="58"/>
      <c r="MUR230" s="58"/>
      <c r="MUS230" s="58"/>
      <c r="MUT230" s="58"/>
      <c r="MUU230" s="58"/>
      <c r="MUV230" s="58"/>
      <c r="MUW230" s="58"/>
      <c r="MUX230" s="58"/>
      <c r="MUY230" s="58"/>
      <c r="MUZ230" s="58"/>
      <c r="MVA230" s="58"/>
      <c r="MVB230" s="58"/>
      <c r="MVC230" s="58"/>
      <c r="MVD230" s="58"/>
      <c r="MVE230" s="58"/>
      <c r="MVF230" s="58"/>
      <c r="MVG230" s="58"/>
      <c r="MVH230" s="58"/>
      <c r="MVI230" s="58"/>
      <c r="MVJ230" s="58"/>
      <c r="MVK230" s="58"/>
      <c r="MVL230" s="58"/>
      <c r="MVM230" s="58"/>
      <c r="MVN230" s="58"/>
      <c r="MVO230" s="58"/>
      <c r="MVP230" s="58"/>
      <c r="MVQ230" s="58"/>
      <c r="MVR230" s="58"/>
      <c r="MVS230" s="58"/>
      <c r="MVT230" s="58"/>
      <c r="MVU230" s="58"/>
      <c r="MVV230" s="58"/>
      <c r="MVW230" s="58"/>
      <c r="MVX230" s="58"/>
      <c r="MVY230" s="58"/>
      <c r="MVZ230" s="58"/>
      <c r="MWA230" s="58"/>
      <c r="MWB230" s="58"/>
      <c r="MWC230" s="58"/>
      <c r="MWD230" s="58"/>
      <c r="MWE230" s="58"/>
      <c r="MWF230" s="58"/>
      <c r="MWG230" s="58"/>
      <c r="MWH230" s="58"/>
      <c r="MWI230" s="58"/>
      <c r="MWJ230" s="58"/>
      <c r="MWK230" s="58"/>
      <c r="MWL230" s="58"/>
      <c r="MWM230" s="58"/>
      <c r="MWN230" s="58"/>
      <c r="MWO230" s="58"/>
      <c r="MWP230" s="58"/>
      <c r="MWQ230" s="58"/>
      <c r="MWR230" s="58"/>
      <c r="MWS230" s="58"/>
      <c r="MWT230" s="58"/>
      <c r="MWU230" s="58"/>
      <c r="MWV230" s="58"/>
      <c r="MWW230" s="58"/>
      <c r="MWX230" s="58"/>
      <c r="MWY230" s="58"/>
      <c r="MWZ230" s="58"/>
      <c r="MXA230" s="58"/>
      <c r="MXB230" s="58"/>
      <c r="MXC230" s="58"/>
      <c r="MXD230" s="58"/>
      <c r="MXE230" s="58"/>
      <c r="MXF230" s="58"/>
      <c r="MXG230" s="58"/>
      <c r="MXH230" s="58"/>
      <c r="MXI230" s="58"/>
      <c r="MXJ230" s="58"/>
      <c r="MXK230" s="58"/>
      <c r="MXL230" s="58"/>
      <c r="MXM230" s="58"/>
      <c r="MXN230" s="58"/>
      <c r="MXO230" s="58"/>
      <c r="MXP230" s="58"/>
      <c r="MXQ230" s="58"/>
      <c r="MXR230" s="58"/>
      <c r="MXS230" s="58"/>
      <c r="MXT230" s="58"/>
      <c r="MXU230" s="58"/>
      <c r="MXV230" s="58"/>
      <c r="MXW230" s="58"/>
      <c r="MXX230" s="58"/>
      <c r="MXY230" s="58"/>
      <c r="MXZ230" s="58"/>
      <c r="MYA230" s="58"/>
      <c r="MYB230" s="58"/>
      <c r="MYC230" s="58"/>
      <c r="MYD230" s="58"/>
      <c r="MYE230" s="58"/>
      <c r="MYF230" s="58"/>
      <c r="MYG230" s="58"/>
      <c r="MYH230" s="58"/>
      <c r="MYI230" s="58"/>
      <c r="MYJ230" s="58"/>
      <c r="MYK230" s="58"/>
      <c r="MYL230" s="58"/>
      <c r="MYM230" s="58"/>
      <c r="MYN230" s="58"/>
      <c r="MYO230" s="58"/>
      <c r="MYP230" s="58"/>
      <c r="MYQ230" s="58"/>
      <c r="MYR230" s="58"/>
      <c r="MYS230" s="58"/>
      <c r="MYT230" s="58"/>
      <c r="MYU230" s="58"/>
      <c r="MYV230" s="58"/>
      <c r="MYW230" s="58"/>
      <c r="MYX230" s="58"/>
      <c r="MYY230" s="58"/>
      <c r="MYZ230" s="58"/>
      <c r="MZA230" s="58"/>
      <c r="MZB230" s="58"/>
      <c r="MZC230" s="58"/>
      <c r="MZD230" s="58"/>
      <c r="MZE230" s="58"/>
      <c r="MZF230" s="58"/>
      <c r="MZG230" s="58"/>
      <c r="MZH230" s="58"/>
      <c r="MZI230" s="58"/>
      <c r="MZJ230" s="58"/>
      <c r="MZK230" s="58"/>
      <c r="MZL230" s="58"/>
      <c r="MZM230" s="58"/>
      <c r="MZN230" s="58"/>
      <c r="MZO230" s="58"/>
      <c r="MZP230" s="58"/>
      <c r="MZQ230" s="58"/>
      <c r="MZR230" s="58"/>
      <c r="MZS230" s="58"/>
      <c r="MZT230" s="58"/>
      <c r="MZU230" s="58"/>
      <c r="MZV230" s="58"/>
      <c r="MZW230" s="58"/>
      <c r="MZX230" s="58"/>
      <c r="MZY230" s="58"/>
      <c r="MZZ230" s="58"/>
      <c r="NAA230" s="58"/>
      <c r="NAB230" s="58"/>
      <c r="NAC230" s="58"/>
      <c r="NAD230" s="58"/>
      <c r="NAE230" s="58"/>
      <c r="NAF230" s="58"/>
      <c r="NAG230" s="58"/>
      <c r="NAH230" s="58"/>
      <c r="NAI230" s="58"/>
      <c r="NAJ230" s="58"/>
      <c r="NAK230" s="58"/>
      <c r="NAL230" s="58"/>
      <c r="NAM230" s="58"/>
      <c r="NAN230" s="58"/>
      <c r="NAO230" s="58"/>
      <c r="NAP230" s="58"/>
      <c r="NAQ230" s="58"/>
      <c r="NAR230" s="58"/>
      <c r="NAS230" s="58"/>
      <c r="NAT230" s="58"/>
      <c r="NAU230" s="58"/>
      <c r="NAV230" s="58"/>
      <c r="NAW230" s="58"/>
      <c r="NAX230" s="58"/>
      <c r="NAY230" s="58"/>
      <c r="NAZ230" s="58"/>
      <c r="NBA230" s="58"/>
      <c r="NBB230" s="58"/>
      <c r="NBC230" s="58"/>
      <c r="NBD230" s="58"/>
      <c r="NBE230" s="58"/>
      <c r="NBF230" s="58"/>
      <c r="NBG230" s="58"/>
      <c r="NBH230" s="58"/>
      <c r="NBI230" s="58"/>
      <c r="NBJ230" s="58"/>
      <c r="NBK230" s="58"/>
      <c r="NBL230" s="58"/>
      <c r="NBM230" s="58"/>
      <c r="NBN230" s="58"/>
      <c r="NBO230" s="58"/>
      <c r="NBP230" s="58"/>
      <c r="NBQ230" s="58"/>
      <c r="NBR230" s="58"/>
      <c r="NBS230" s="58"/>
      <c r="NBT230" s="58"/>
      <c r="NBU230" s="58"/>
      <c r="NBV230" s="58"/>
      <c r="NBW230" s="58"/>
      <c r="NBX230" s="58"/>
      <c r="NBY230" s="58"/>
      <c r="NBZ230" s="58"/>
      <c r="NCA230" s="58"/>
      <c r="NCB230" s="58"/>
      <c r="NCC230" s="58"/>
      <c r="NCD230" s="58"/>
      <c r="NCE230" s="58"/>
      <c r="NCF230" s="58"/>
      <c r="NCG230" s="58"/>
      <c r="NCH230" s="58"/>
      <c r="NCI230" s="58"/>
      <c r="NCJ230" s="58"/>
      <c r="NCK230" s="58"/>
      <c r="NCL230" s="58"/>
      <c r="NCM230" s="58"/>
      <c r="NCN230" s="58"/>
      <c r="NCO230" s="58"/>
      <c r="NCP230" s="58"/>
      <c r="NCQ230" s="58"/>
      <c r="NCR230" s="58"/>
      <c r="NCS230" s="58"/>
      <c r="NCT230" s="58"/>
      <c r="NCU230" s="58"/>
      <c r="NCV230" s="58"/>
      <c r="NCW230" s="58"/>
      <c r="NCX230" s="58"/>
      <c r="NCY230" s="58"/>
      <c r="NCZ230" s="58"/>
      <c r="NDA230" s="58"/>
      <c r="NDB230" s="58"/>
      <c r="NDC230" s="58"/>
      <c r="NDD230" s="58"/>
      <c r="NDE230" s="58"/>
      <c r="NDF230" s="58"/>
      <c r="NDG230" s="58"/>
      <c r="NDH230" s="58"/>
      <c r="NDI230" s="58"/>
      <c r="NDJ230" s="58"/>
      <c r="NDK230" s="58"/>
      <c r="NDL230" s="58"/>
      <c r="NDM230" s="58"/>
      <c r="NDN230" s="58"/>
      <c r="NDO230" s="58"/>
      <c r="NDP230" s="58"/>
      <c r="NDQ230" s="58"/>
      <c r="NDR230" s="58"/>
      <c r="NDS230" s="58"/>
      <c r="NDT230" s="58"/>
      <c r="NDU230" s="58"/>
      <c r="NDV230" s="58"/>
      <c r="NDW230" s="58"/>
      <c r="NDX230" s="58"/>
      <c r="NDY230" s="58"/>
      <c r="NDZ230" s="58"/>
      <c r="NEA230" s="58"/>
      <c r="NEB230" s="58"/>
      <c r="NEC230" s="58"/>
      <c r="NED230" s="58"/>
      <c r="NEE230" s="58"/>
      <c r="NEF230" s="58"/>
      <c r="NEG230" s="58"/>
      <c r="NEH230" s="58"/>
      <c r="NEI230" s="58"/>
      <c r="NEJ230" s="58"/>
      <c r="NEK230" s="58"/>
      <c r="NEL230" s="58"/>
      <c r="NEM230" s="58"/>
      <c r="NEN230" s="58"/>
      <c r="NEO230" s="58"/>
      <c r="NEP230" s="58"/>
      <c r="NEQ230" s="58"/>
      <c r="NER230" s="58"/>
      <c r="NES230" s="58"/>
      <c r="NET230" s="58"/>
      <c r="NEU230" s="58"/>
      <c r="NEV230" s="58"/>
      <c r="NEW230" s="58"/>
      <c r="NEX230" s="58"/>
      <c r="NEY230" s="58"/>
      <c r="NEZ230" s="58"/>
      <c r="NFA230" s="58"/>
      <c r="NFB230" s="58"/>
      <c r="NFC230" s="58"/>
      <c r="NFD230" s="58"/>
      <c r="NFE230" s="58"/>
      <c r="NFF230" s="58"/>
      <c r="NFG230" s="58"/>
      <c r="NFH230" s="58"/>
      <c r="NFI230" s="58"/>
      <c r="NFJ230" s="58"/>
      <c r="NFK230" s="58"/>
      <c r="NFL230" s="58"/>
      <c r="NFM230" s="58"/>
      <c r="NFN230" s="58"/>
      <c r="NFO230" s="58"/>
      <c r="NFP230" s="58"/>
      <c r="NFQ230" s="58"/>
      <c r="NFR230" s="58"/>
      <c r="NFS230" s="58"/>
      <c r="NFT230" s="58"/>
      <c r="NFU230" s="58"/>
      <c r="NFV230" s="58"/>
      <c r="NFW230" s="58"/>
      <c r="NFX230" s="58"/>
      <c r="NFY230" s="58"/>
      <c r="NFZ230" s="58"/>
      <c r="NGA230" s="58"/>
      <c r="NGB230" s="58"/>
      <c r="NGC230" s="58"/>
      <c r="NGD230" s="58"/>
      <c r="NGE230" s="58"/>
      <c r="NGF230" s="58"/>
      <c r="NGG230" s="58"/>
      <c r="NGH230" s="58"/>
      <c r="NGI230" s="58"/>
      <c r="NGJ230" s="58"/>
      <c r="NGK230" s="58"/>
      <c r="NGL230" s="58"/>
      <c r="NGM230" s="58"/>
      <c r="NGN230" s="58"/>
      <c r="NGO230" s="58"/>
      <c r="NGP230" s="58"/>
      <c r="NGQ230" s="58"/>
      <c r="NGR230" s="58"/>
      <c r="NGS230" s="58"/>
      <c r="NGT230" s="58"/>
      <c r="NGU230" s="58"/>
      <c r="NGV230" s="58"/>
      <c r="NGW230" s="58"/>
      <c r="NGX230" s="58"/>
      <c r="NGY230" s="58"/>
      <c r="NGZ230" s="58"/>
      <c r="NHA230" s="58"/>
      <c r="NHB230" s="58"/>
      <c r="NHC230" s="58"/>
      <c r="NHD230" s="58"/>
      <c r="NHE230" s="58"/>
      <c r="NHF230" s="58"/>
      <c r="NHG230" s="58"/>
      <c r="NHH230" s="58"/>
      <c r="NHI230" s="58"/>
      <c r="NHJ230" s="58"/>
      <c r="NHK230" s="58"/>
      <c r="NHL230" s="58"/>
      <c r="NHM230" s="58"/>
      <c r="NHN230" s="58"/>
      <c r="NHO230" s="58"/>
      <c r="NHP230" s="58"/>
      <c r="NHQ230" s="58"/>
      <c r="NHR230" s="58"/>
      <c r="NHS230" s="58"/>
      <c r="NHT230" s="58"/>
      <c r="NHU230" s="58"/>
      <c r="NHV230" s="58"/>
      <c r="NHW230" s="58"/>
      <c r="NHX230" s="58"/>
      <c r="NHY230" s="58"/>
      <c r="NHZ230" s="58"/>
      <c r="NIA230" s="58"/>
      <c r="NIB230" s="58"/>
      <c r="NIC230" s="58"/>
      <c r="NID230" s="58"/>
      <c r="NIE230" s="58"/>
      <c r="NIF230" s="58"/>
      <c r="NIG230" s="58"/>
      <c r="NIH230" s="58"/>
      <c r="NII230" s="58"/>
      <c r="NIJ230" s="58"/>
      <c r="NIK230" s="58"/>
      <c r="NIL230" s="58"/>
      <c r="NIM230" s="58"/>
      <c r="NIN230" s="58"/>
      <c r="NIO230" s="58"/>
      <c r="NIP230" s="58"/>
      <c r="NIQ230" s="58"/>
      <c r="NIR230" s="58"/>
      <c r="NIS230" s="58"/>
      <c r="NIT230" s="58"/>
      <c r="NIU230" s="58"/>
      <c r="NIV230" s="58"/>
      <c r="NIW230" s="58"/>
      <c r="NIX230" s="58"/>
      <c r="NIY230" s="58"/>
      <c r="NIZ230" s="58"/>
      <c r="NJA230" s="58"/>
      <c r="NJB230" s="58"/>
      <c r="NJC230" s="58"/>
      <c r="NJD230" s="58"/>
      <c r="NJE230" s="58"/>
      <c r="NJF230" s="58"/>
      <c r="NJG230" s="58"/>
      <c r="NJH230" s="58"/>
      <c r="NJI230" s="58"/>
      <c r="NJJ230" s="58"/>
      <c r="NJK230" s="58"/>
      <c r="NJL230" s="58"/>
      <c r="NJM230" s="58"/>
      <c r="NJN230" s="58"/>
      <c r="NJO230" s="58"/>
      <c r="NJP230" s="58"/>
      <c r="NJQ230" s="58"/>
      <c r="NJR230" s="58"/>
      <c r="NJS230" s="58"/>
      <c r="NJT230" s="58"/>
      <c r="NJU230" s="58"/>
      <c r="NJV230" s="58"/>
      <c r="NJW230" s="58"/>
      <c r="NJX230" s="58"/>
      <c r="NJY230" s="58"/>
      <c r="NJZ230" s="58"/>
      <c r="NKA230" s="58"/>
      <c r="NKB230" s="58"/>
      <c r="NKC230" s="58"/>
      <c r="NKD230" s="58"/>
      <c r="NKE230" s="58"/>
      <c r="NKF230" s="58"/>
      <c r="NKG230" s="58"/>
      <c r="NKH230" s="58"/>
      <c r="NKI230" s="58"/>
      <c r="NKJ230" s="58"/>
      <c r="NKK230" s="58"/>
      <c r="NKL230" s="58"/>
      <c r="NKM230" s="58"/>
      <c r="NKN230" s="58"/>
      <c r="NKO230" s="58"/>
      <c r="NKP230" s="58"/>
      <c r="NKQ230" s="58"/>
      <c r="NKR230" s="58"/>
      <c r="NKS230" s="58"/>
      <c r="NKT230" s="58"/>
      <c r="NKU230" s="58"/>
      <c r="NKV230" s="58"/>
      <c r="NKW230" s="58"/>
      <c r="NKX230" s="58"/>
      <c r="NKY230" s="58"/>
      <c r="NKZ230" s="58"/>
      <c r="NLA230" s="58"/>
      <c r="NLB230" s="58"/>
      <c r="NLC230" s="58"/>
      <c r="NLD230" s="58"/>
      <c r="NLE230" s="58"/>
      <c r="NLF230" s="58"/>
      <c r="NLG230" s="58"/>
      <c r="NLH230" s="58"/>
      <c r="NLI230" s="58"/>
      <c r="NLJ230" s="58"/>
      <c r="NLK230" s="58"/>
      <c r="NLL230" s="58"/>
      <c r="NLM230" s="58"/>
      <c r="NLN230" s="58"/>
      <c r="NLO230" s="58"/>
      <c r="NLP230" s="58"/>
      <c r="NLQ230" s="58"/>
      <c r="NLR230" s="58"/>
      <c r="NLS230" s="58"/>
      <c r="NLT230" s="58"/>
      <c r="NLU230" s="58"/>
      <c r="NLV230" s="58"/>
      <c r="NLW230" s="58"/>
      <c r="NLX230" s="58"/>
      <c r="NLY230" s="58"/>
      <c r="NLZ230" s="58"/>
      <c r="NMA230" s="58"/>
      <c r="NMB230" s="58"/>
      <c r="NMC230" s="58"/>
      <c r="NMD230" s="58"/>
      <c r="NME230" s="58"/>
      <c r="NMF230" s="58"/>
      <c r="NMG230" s="58"/>
      <c r="NMH230" s="58"/>
      <c r="NMI230" s="58"/>
      <c r="NMJ230" s="58"/>
      <c r="NMK230" s="58"/>
      <c r="NML230" s="58"/>
      <c r="NMM230" s="58"/>
      <c r="NMN230" s="58"/>
      <c r="NMO230" s="58"/>
      <c r="NMP230" s="58"/>
      <c r="NMQ230" s="58"/>
      <c r="NMR230" s="58"/>
      <c r="NMS230" s="58"/>
      <c r="NMT230" s="58"/>
      <c r="NMU230" s="58"/>
      <c r="NMV230" s="58"/>
      <c r="NMW230" s="58"/>
      <c r="NMX230" s="58"/>
      <c r="NMY230" s="58"/>
      <c r="NMZ230" s="58"/>
      <c r="NNA230" s="58"/>
      <c r="NNB230" s="58"/>
      <c r="NNC230" s="58"/>
      <c r="NND230" s="58"/>
      <c r="NNE230" s="58"/>
      <c r="NNF230" s="58"/>
      <c r="NNG230" s="58"/>
      <c r="NNH230" s="58"/>
      <c r="NNI230" s="58"/>
      <c r="NNJ230" s="58"/>
      <c r="NNK230" s="58"/>
      <c r="NNL230" s="58"/>
      <c r="NNM230" s="58"/>
      <c r="NNN230" s="58"/>
      <c r="NNO230" s="58"/>
      <c r="NNP230" s="58"/>
      <c r="NNQ230" s="58"/>
      <c r="NNR230" s="58"/>
      <c r="NNS230" s="58"/>
      <c r="NNT230" s="58"/>
      <c r="NNU230" s="58"/>
      <c r="NNV230" s="58"/>
      <c r="NNW230" s="58"/>
      <c r="NNX230" s="58"/>
      <c r="NNY230" s="58"/>
      <c r="NNZ230" s="58"/>
      <c r="NOA230" s="58"/>
      <c r="NOB230" s="58"/>
      <c r="NOC230" s="58"/>
      <c r="NOD230" s="58"/>
      <c r="NOE230" s="58"/>
      <c r="NOF230" s="58"/>
      <c r="NOG230" s="58"/>
      <c r="NOH230" s="58"/>
      <c r="NOI230" s="58"/>
      <c r="NOJ230" s="58"/>
      <c r="NOK230" s="58"/>
      <c r="NOL230" s="58"/>
      <c r="NOM230" s="58"/>
      <c r="NON230" s="58"/>
      <c r="NOO230" s="58"/>
      <c r="NOP230" s="58"/>
      <c r="NOQ230" s="58"/>
      <c r="NOR230" s="58"/>
      <c r="NOS230" s="58"/>
      <c r="NOT230" s="58"/>
      <c r="NOU230" s="58"/>
      <c r="NOV230" s="58"/>
      <c r="NOW230" s="58"/>
      <c r="NOX230" s="58"/>
      <c r="NOY230" s="58"/>
      <c r="NOZ230" s="58"/>
      <c r="NPA230" s="58"/>
      <c r="NPB230" s="58"/>
      <c r="NPC230" s="58"/>
      <c r="NPD230" s="58"/>
      <c r="NPE230" s="58"/>
      <c r="NPF230" s="58"/>
      <c r="NPG230" s="58"/>
      <c r="NPH230" s="58"/>
      <c r="NPI230" s="58"/>
      <c r="NPJ230" s="58"/>
      <c r="NPK230" s="58"/>
      <c r="NPL230" s="58"/>
      <c r="NPM230" s="58"/>
      <c r="NPN230" s="58"/>
      <c r="NPO230" s="58"/>
      <c r="NPP230" s="58"/>
      <c r="NPQ230" s="58"/>
      <c r="NPR230" s="58"/>
      <c r="NPS230" s="58"/>
      <c r="NPT230" s="58"/>
      <c r="NPU230" s="58"/>
      <c r="NPV230" s="58"/>
      <c r="NPW230" s="58"/>
      <c r="NPX230" s="58"/>
      <c r="NPY230" s="58"/>
      <c r="NPZ230" s="58"/>
      <c r="NQA230" s="58"/>
      <c r="NQB230" s="58"/>
      <c r="NQC230" s="58"/>
      <c r="NQD230" s="58"/>
      <c r="NQE230" s="58"/>
      <c r="NQF230" s="58"/>
      <c r="NQG230" s="58"/>
      <c r="NQH230" s="58"/>
      <c r="NQI230" s="58"/>
      <c r="NQJ230" s="58"/>
      <c r="NQK230" s="58"/>
      <c r="NQL230" s="58"/>
      <c r="NQM230" s="58"/>
      <c r="NQN230" s="58"/>
      <c r="NQO230" s="58"/>
      <c r="NQP230" s="58"/>
      <c r="NQQ230" s="58"/>
      <c r="NQR230" s="58"/>
      <c r="NQS230" s="58"/>
      <c r="NQT230" s="58"/>
      <c r="NQU230" s="58"/>
      <c r="NQV230" s="58"/>
      <c r="NQW230" s="58"/>
      <c r="NQX230" s="58"/>
      <c r="NQY230" s="58"/>
      <c r="NQZ230" s="58"/>
      <c r="NRA230" s="58"/>
      <c r="NRB230" s="58"/>
      <c r="NRC230" s="58"/>
      <c r="NRD230" s="58"/>
      <c r="NRE230" s="58"/>
      <c r="NRF230" s="58"/>
      <c r="NRG230" s="58"/>
      <c r="NRH230" s="58"/>
      <c r="NRI230" s="58"/>
      <c r="NRJ230" s="58"/>
      <c r="NRK230" s="58"/>
      <c r="NRL230" s="58"/>
      <c r="NRM230" s="58"/>
      <c r="NRN230" s="58"/>
      <c r="NRO230" s="58"/>
      <c r="NRP230" s="58"/>
      <c r="NRQ230" s="58"/>
      <c r="NRR230" s="58"/>
      <c r="NRS230" s="58"/>
      <c r="NRT230" s="58"/>
      <c r="NRU230" s="58"/>
      <c r="NRV230" s="58"/>
      <c r="NRW230" s="58"/>
      <c r="NRX230" s="58"/>
      <c r="NRY230" s="58"/>
      <c r="NRZ230" s="58"/>
      <c r="NSA230" s="58"/>
      <c r="NSB230" s="58"/>
      <c r="NSC230" s="58"/>
      <c r="NSD230" s="58"/>
      <c r="NSE230" s="58"/>
      <c r="NSF230" s="58"/>
      <c r="NSG230" s="58"/>
      <c r="NSH230" s="58"/>
      <c r="NSI230" s="58"/>
      <c r="NSJ230" s="58"/>
      <c r="NSK230" s="58"/>
      <c r="NSL230" s="58"/>
      <c r="NSM230" s="58"/>
      <c r="NSN230" s="58"/>
      <c r="NSO230" s="58"/>
      <c r="NSP230" s="58"/>
      <c r="NSQ230" s="58"/>
      <c r="NSR230" s="58"/>
      <c r="NSS230" s="58"/>
      <c r="NST230" s="58"/>
      <c r="NSU230" s="58"/>
      <c r="NSV230" s="58"/>
      <c r="NSW230" s="58"/>
      <c r="NSX230" s="58"/>
      <c r="NSY230" s="58"/>
      <c r="NSZ230" s="58"/>
      <c r="NTA230" s="58"/>
      <c r="NTB230" s="58"/>
      <c r="NTC230" s="58"/>
      <c r="NTD230" s="58"/>
      <c r="NTE230" s="58"/>
      <c r="NTF230" s="58"/>
      <c r="NTG230" s="58"/>
      <c r="NTH230" s="58"/>
      <c r="NTI230" s="58"/>
      <c r="NTJ230" s="58"/>
      <c r="NTK230" s="58"/>
      <c r="NTL230" s="58"/>
      <c r="NTM230" s="58"/>
      <c r="NTN230" s="58"/>
      <c r="NTO230" s="58"/>
      <c r="NTP230" s="58"/>
      <c r="NTQ230" s="58"/>
      <c r="NTR230" s="58"/>
      <c r="NTS230" s="58"/>
      <c r="NTT230" s="58"/>
      <c r="NTU230" s="58"/>
      <c r="NTV230" s="58"/>
      <c r="NTW230" s="58"/>
      <c r="NTX230" s="58"/>
      <c r="NTY230" s="58"/>
      <c r="NTZ230" s="58"/>
      <c r="NUA230" s="58"/>
      <c r="NUB230" s="58"/>
      <c r="NUC230" s="58"/>
      <c r="NUD230" s="58"/>
      <c r="NUE230" s="58"/>
      <c r="NUF230" s="58"/>
      <c r="NUG230" s="58"/>
      <c r="NUH230" s="58"/>
      <c r="NUI230" s="58"/>
      <c r="NUJ230" s="58"/>
      <c r="NUK230" s="58"/>
      <c r="NUL230" s="58"/>
      <c r="NUM230" s="58"/>
      <c r="NUN230" s="58"/>
      <c r="NUO230" s="58"/>
      <c r="NUP230" s="58"/>
      <c r="NUQ230" s="58"/>
      <c r="NUR230" s="58"/>
      <c r="NUS230" s="58"/>
      <c r="NUT230" s="58"/>
      <c r="NUU230" s="58"/>
      <c r="NUV230" s="58"/>
      <c r="NUW230" s="58"/>
      <c r="NUX230" s="58"/>
      <c r="NUY230" s="58"/>
      <c r="NUZ230" s="58"/>
      <c r="NVA230" s="58"/>
      <c r="NVB230" s="58"/>
      <c r="NVC230" s="58"/>
      <c r="NVD230" s="58"/>
      <c r="NVE230" s="58"/>
      <c r="NVF230" s="58"/>
      <c r="NVG230" s="58"/>
      <c r="NVH230" s="58"/>
      <c r="NVI230" s="58"/>
      <c r="NVJ230" s="58"/>
      <c r="NVK230" s="58"/>
      <c r="NVL230" s="58"/>
      <c r="NVM230" s="58"/>
      <c r="NVN230" s="58"/>
      <c r="NVO230" s="58"/>
      <c r="NVP230" s="58"/>
      <c r="NVQ230" s="58"/>
      <c r="NVR230" s="58"/>
      <c r="NVS230" s="58"/>
      <c r="NVT230" s="58"/>
      <c r="NVU230" s="58"/>
      <c r="NVV230" s="58"/>
      <c r="NVW230" s="58"/>
      <c r="NVX230" s="58"/>
      <c r="NVY230" s="58"/>
      <c r="NVZ230" s="58"/>
      <c r="NWA230" s="58"/>
      <c r="NWB230" s="58"/>
      <c r="NWC230" s="58"/>
      <c r="NWD230" s="58"/>
      <c r="NWE230" s="58"/>
      <c r="NWF230" s="58"/>
      <c r="NWG230" s="58"/>
      <c r="NWH230" s="58"/>
      <c r="NWI230" s="58"/>
      <c r="NWJ230" s="58"/>
      <c r="NWK230" s="58"/>
      <c r="NWL230" s="58"/>
      <c r="NWM230" s="58"/>
      <c r="NWN230" s="58"/>
      <c r="NWO230" s="58"/>
      <c r="NWP230" s="58"/>
      <c r="NWQ230" s="58"/>
      <c r="NWR230" s="58"/>
      <c r="NWS230" s="58"/>
      <c r="NWT230" s="58"/>
      <c r="NWU230" s="58"/>
      <c r="NWV230" s="58"/>
      <c r="NWW230" s="58"/>
      <c r="NWX230" s="58"/>
      <c r="NWY230" s="58"/>
      <c r="NWZ230" s="58"/>
      <c r="NXA230" s="58"/>
      <c r="NXB230" s="58"/>
      <c r="NXC230" s="58"/>
      <c r="NXD230" s="58"/>
      <c r="NXE230" s="58"/>
      <c r="NXF230" s="58"/>
      <c r="NXG230" s="58"/>
      <c r="NXH230" s="58"/>
      <c r="NXI230" s="58"/>
      <c r="NXJ230" s="58"/>
      <c r="NXK230" s="58"/>
      <c r="NXL230" s="58"/>
      <c r="NXM230" s="58"/>
      <c r="NXN230" s="58"/>
      <c r="NXO230" s="58"/>
      <c r="NXP230" s="58"/>
      <c r="NXQ230" s="58"/>
      <c r="NXR230" s="58"/>
      <c r="NXS230" s="58"/>
      <c r="NXT230" s="58"/>
      <c r="NXU230" s="58"/>
      <c r="NXV230" s="58"/>
      <c r="NXW230" s="58"/>
      <c r="NXX230" s="58"/>
      <c r="NXY230" s="58"/>
      <c r="NXZ230" s="58"/>
      <c r="NYA230" s="58"/>
      <c r="NYB230" s="58"/>
      <c r="NYC230" s="58"/>
      <c r="NYD230" s="58"/>
      <c r="NYE230" s="58"/>
      <c r="NYF230" s="58"/>
      <c r="NYG230" s="58"/>
      <c r="NYH230" s="58"/>
      <c r="NYI230" s="58"/>
      <c r="NYJ230" s="58"/>
      <c r="NYK230" s="58"/>
      <c r="NYL230" s="58"/>
      <c r="NYM230" s="58"/>
      <c r="NYN230" s="58"/>
      <c r="NYO230" s="58"/>
      <c r="NYP230" s="58"/>
      <c r="NYQ230" s="58"/>
      <c r="NYR230" s="58"/>
      <c r="NYS230" s="58"/>
      <c r="NYT230" s="58"/>
      <c r="NYU230" s="58"/>
      <c r="NYV230" s="58"/>
      <c r="NYW230" s="58"/>
      <c r="NYX230" s="58"/>
      <c r="NYY230" s="58"/>
      <c r="NYZ230" s="58"/>
      <c r="NZA230" s="58"/>
      <c r="NZB230" s="58"/>
      <c r="NZC230" s="58"/>
      <c r="NZD230" s="58"/>
      <c r="NZE230" s="58"/>
      <c r="NZF230" s="58"/>
      <c r="NZG230" s="58"/>
      <c r="NZH230" s="58"/>
      <c r="NZI230" s="58"/>
      <c r="NZJ230" s="58"/>
      <c r="NZK230" s="58"/>
      <c r="NZL230" s="58"/>
      <c r="NZM230" s="58"/>
      <c r="NZN230" s="58"/>
      <c r="NZO230" s="58"/>
      <c r="NZP230" s="58"/>
      <c r="NZQ230" s="58"/>
      <c r="NZR230" s="58"/>
      <c r="NZS230" s="58"/>
      <c r="NZT230" s="58"/>
      <c r="NZU230" s="58"/>
      <c r="NZV230" s="58"/>
      <c r="NZW230" s="58"/>
      <c r="NZX230" s="58"/>
      <c r="NZY230" s="58"/>
      <c r="NZZ230" s="58"/>
      <c r="OAA230" s="58"/>
      <c r="OAB230" s="58"/>
      <c r="OAC230" s="58"/>
      <c r="OAD230" s="58"/>
      <c r="OAE230" s="58"/>
      <c r="OAF230" s="58"/>
      <c r="OAG230" s="58"/>
      <c r="OAH230" s="58"/>
      <c r="OAI230" s="58"/>
      <c r="OAJ230" s="58"/>
      <c r="OAK230" s="58"/>
      <c r="OAL230" s="58"/>
      <c r="OAM230" s="58"/>
      <c r="OAN230" s="58"/>
      <c r="OAO230" s="58"/>
      <c r="OAP230" s="58"/>
      <c r="OAQ230" s="58"/>
      <c r="OAR230" s="58"/>
      <c r="OAS230" s="58"/>
      <c r="OAT230" s="58"/>
      <c r="OAU230" s="58"/>
      <c r="OAV230" s="58"/>
      <c r="OAW230" s="58"/>
      <c r="OAX230" s="58"/>
      <c r="OAY230" s="58"/>
      <c r="OAZ230" s="58"/>
      <c r="OBA230" s="58"/>
      <c r="OBB230" s="58"/>
      <c r="OBC230" s="58"/>
      <c r="OBD230" s="58"/>
      <c r="OBE230" s="58"/>
      <c r="OBF230" s="58"/>
      <c r="OBG230" s="58"/>
      <c r="OBH230" s="58"/>
      <c r="OBI230" s="58"/>
      <c r="OBJ230" s="58"/>
      <c r="OBK230" s="58"/>
      <c r="OBL230" s="58"/>
      <c r="OBM230" s="58"/>
      <c r="OBN230" s="58"/>
      <c r="OBO230" s="58"/>
      <c r="OBP230" s="58"/>
      <c r="OBQ230" s="58"/>
      <c r="OBR230" s="58"/>
      <c r="OBS230" s="58"/>
      <c r="OBT230" s="58"/>
      <c r="OBU230" s="58"/>
      <c r="OBV230" s="58"/>
      <c r="OBW230" s="58"/>
      <c r="OBX230" s="58"/>
      <c r="OBY230" s="58"/>
      <c r="OBZ230" s="58"/>
      <c r="OCA230" s="58"/>
      <c r="OCB230" s="58"/>
      <c r="OCC230" s="58"/>
      <c r="OCD230" s="58"/>
      <c r="OCE230" s="58"/>
      <c r="OCF230" s="58"/>
      <c r="OCG230" s="58"/>
      <c r="OCH230" s="58"/>
      <c r="OCI230" s="58"/>
      <c r="OCJ230" s="58"/>
      <c r="OCK230" s="58"/>
      <c r="OCL230" s="58"/>
      <c r="OCM230" s="58"/>
      <c r="OCN230" s="58"/>
      <c r="OCO230" s="58"/>
      <c r="OCP230" s="58"/>
      <c r="OCQ230" s="58"/>
      <c r="OCR230" s="58"/>
      <c r="OCS230" s="58"/>
      <c r="OCT230" s="58"/>
      <c r="OCU230" s="58"/>
      <c r="OCV230" s="58"/>
      <c r="OCW230" s="58"/>
      <c r="OCX230" s="58"/>
      <c r="OCY230" s="58"/>
      <c r="OCZ230" s="58"/>
      <c r="ODA230" s="58"/>
      <c r="ODB230" s="58"/>
      <c r="ODC230" s="58"/>
      <c r="ODD230" s="58"/>
      <c r="ODE230" s="58"/>
      <c r="ODF230" s="58"/>
      <c r="ODG230" s="58"/>
      <c r="ODH230" s="58"/>
      <c r="ODI230" s="58"/>
      <c r="ODJ230" s="58"/>
      <c r="ODK230" s="58"/>
      <c r="ODL230" s="58"/>
      <c r="ODM230" s="58"/>
      <c r="ODN230" s="58"/>
      <c r="ODO230" s="58"/>
      <c r="ODP230" s="58"/>
      <c r="ODQ230" s="58"/>
      <c r="ODR230" s="58"/>
      <c r="ODS230" s="58"/>
      <c r="ODT230" s="58"/>
      <c r="ODU230" s="58"/>
      <c r="ODV230" s="58"/>
      <c r="ODW230" s="58"/>
      <c r="ODX230" s="58"/>
      <c r="ODY230" s="58"/>
      <c r="ODZ230" s="58"/>
      <c r="OEA230" s="58"/>
      <c r="OEB230" s="58"/>
      <c r="OEC230" s="58"/>
      <c r="OED230" s="58"/>
      <c r="OEE230" s="58"/>
      <c r="OEF230" s="58"/>
      <c r="OEG230" s="58"/>
      <c r="OEH230" s="58"/>
      <c r="OEI230" s="58"/>
      <c r="OEJ230" s="58"/>
      <c r="OEK230" s="58"/>
      <c r="OEL230" s="58"/>
      <c r="OEM230" s="58"/>
      <c r="OEN230" s="58"/>
      <c r="OEO230" s="58"/>
      <c r="OEP230" s="58"/>
      <c r="OEQ230" s="58"/>
      <c r="OER230" s="58"/>
      <c r="OES230" s="58"/>
      <c r="OET230" s="58"/>
      <c r="OEU230" s="58"/>
      <c r="OEV230" s="58"/>
      <c r="OEW230" s="58"/>
      <c r="OEX230" s="58"/>
      <c r="OEY230" s="58"/>
      <c r="OEZ230" s="58"/>
      <c r="OFA230" s="58"/>
      <c r="OFB230" s="58"/>
      <c r="OFC230" s="58"/>
      <c r="OFD230" s="58"/>
      <c r="OFE230" s="58"/>
      <c r="OFF230" s="58"/>
      <c r="OFG230" s="58"/>
      <c r="OFH230" s="58"/>
      <c r="OFI230" s="58"/>
      <c r="OFJ230" s="58"/>
      <c r="OFK230" s="58"/>
      <c r="OFL230" s="58"/>
      <c r="OFM230" s="58"/>
      <c r="OFN230" s="58"/>
      <c r="OFO230" s="58"/>
      <c r="OFP230" s="58"/>
      <c r="OFQ230" s="58"/>
      <c r="OFR230" s="58"/>
      <c r="OFS230" s="58"/>
      <c r="OFT230" s="58"/>
      <c r="OFU230" s="58"/>
      <c r="OFV230" s="58"/>
      <c r="OFW230" s="58"/>
      <c r="OFX230" s="58"/>
      <c r="OFY230" s="58"/>
      <c r="OFZ230" s="58"/>
      <c r="OGA230" s="58"/>
      <c r="OGB230" s="58"/>
      <c r="OGC230" s="58"/>
      <c r="OGD230" s="58"/>
      <c r="OGE230" s="58"/>
      <c r="OGF230" s="58"/>
      <c r="OGG230" s="58"/>
      <c r="OGH230" s="58"/>
      <c r="OGI230" s="58"/>
      <c r="OGJ230" s="58"/>
      <c r="OGK230" s="58"/>
      <c r="OGL230" s="58"/>
      <c r="OGM230" s="58"/>
      <c r="OGN230" s="58"/>
      <c r="OGO230" s="58"/>
      <c r="OGP230" s="58"/>
      <c r="OGQ230" s="58"/>
      <c r="OGR230" s="58"/>
      <c r="OGS230" s="58"/>
      <c r="OGT230" s="58"/>
      <c r="OGU230" s="58"/>
      <c r="OGV230" s="58"/>
      <c r="OGW230" s="58"/>
      <c r="OGX230" s="58"/>
      <c r="OGY230" s="58"/>
      <c r="OGZ230" s="58"/>
      <c r="OHA230" s="58"/>
      <c r="OHB230" s="58"/>
      <c r="OHC230" s="58"/>
      <c r="OHD230" s="58"/>
      <c r="OHE230" s="58"/>
      <c r="OHF230" s="58"/>
      <c r="OHG230" s="58"/>
      <c r="OHH230" s="58"/>
      <c r="OHI230" s="58"/>
      <c r="OHJ230" s="58"/>
      <c r="OHK230" s="58"/>
      <c r="OHL230" s="58"/>
      <c r="OHM230" s="58"/>
      <c r="OHN230" s="58"/>
      <c r="OHO230" s="58"/>
      <c r="OHP230" s="58"/>
      <c r="OHQ230" s="58"/>
      <c r="OHR230" s="58"/>
      <c r="OHS230" s="58"/>
      <c r="OHT230" s="58"/>
      <c r="OHU230" s="58"/>
      <c r="OHV230" s="58"/>
      <c r="OHW230" s="58"/>
      <c r="OHX230" s="58"/>
      <c r="OHY230" s="58"/>
      <c r="OHZ230" s="58"/>
      <c r="OIA230" s="58"/>
      <c r="OIB230" s="58"/>
      <c r="OIC230" s="58"/>
      <c r="OID230" s="58"/>
      <c r="OIE230" s="58"/>
      <c r="OIF230" s="58"/>
      <c r="OIG230" s="58"/>
      <c r="OIH230" s="58"/>
      <c r="OII230" s="58"/>
      <c r="OIJ230" s="58"/>
      <c r="OIK230" s="58"/>
      <c r="OIL230" s="58"/>
      <c r="OIM230" s="58"/>
      <c r="OIN230" s="58"/>
      <c r="OIO230" s="58"/>
      <c r="OIP230" s="58"/>
      <c r="OIQ230" s="58"/>
      <c r="OIR230" s="58"/>
      <c r="OIS230" s="58"/>
      <c r="OIT230" s="58"/>
      <c r="OIU230" s="58"/>
      <c r="OIV230" s="58"/>
      <c r="OIW230" s="58"/>
      <c r="OIX230" s="58"/>
      <c r="OIY230" s="58"/>
      <c r="OIZ230" s="58"/>
      <c r="OJA230" s="58"/>
      <c r="OJB230" s="58"/>
      <c r="OJC230" s="58"/>
      <c r="OJD230" s="58"/>
      <c r="OJE230" s="58"/>
      <c r="OJF230" s="58"/>
      <c r="OJG230" s="58"/>
      <c r="OJH230" s="58"/>
      <c r="OJI230" s="58"/>
      <c r="OJJ230" s="58"/>
      <c r="OJK230" s="58"/>
      <c r="OJL230" s="58"/>
      <c r="OJM230" s="58"/>
      <c r="OJN230" s="58"/>
      <c r="OJO230" s="58"/>
      <c r="OJP230" s="58"/>
      <c r="OJQ230" s="58"/>
      <c r="OJR230" s="58"/>
      <c r="OJS230" s="58"/>
      <c r="OJT230" s="58"/>
      <c r="OJU230" s="58"/>
      <c r="OJV230" s="58"/>
      <c r="OJW230" s="58"/>
      <c r="OJX230" s="58"/>
      <c r="OJY230" s="58"/>
      <c r="OJZ230" s="58"/>
      <c r="OKA230" s="58"/>
      <c r="OKB230" s="58"/>
      <c r="OKC230" s="58"/>
      <c r="OKD230" s="58"/>
      <c r="OKE230" s="58"/>
      <c r="OKF230" s="58"/>
      <c r="OKG230" s="58"/>
      <c r="OKH230" s="58"/>
      <c r="OKI230" s="58"/>
      <c r="OKJ230" s="58"/>
      <c r="OKK230" s="58"/>
      <c r="OKL230" s="58"/>
      <c r="OKM230" s="58"/>
      <c r="OKN230" s="58"/>
      <c r="OKO230" s="58"/>
      <c r="OKP230" s="58"/>
      <c r="OKQ230" s="58"/>
      <c r="OKR230" s="58"/>
      <c r="OKS230" s="58"/>
      <c r="OKT230" s="58"/>
      <c r="OKU230" s="58"/>
      <c r="OKV230" s="58"/>
      <c r="OKW230" s="58"/>
      <c r="OKX230" s="58"/>
      <c r="OKY230" s="58"/>
      <c r="OKZ230" s="58"/>
      <c r="OLA230" s="58"/>
      <c r="OLB230" s="58"/>
      <c r="OLC230" s="58"/>
      <c r="OLD230" s="58"/>
      <c r="OLE230" s="58"/>
      <c r="OLF230" s="58"/>
      <c r="OLG230" s="58"/>
      <c r="OLH230" s="58"/>
      <c r="OLI230" s="58"/>
      <c r="OLJ230" s="58"/>
      <c r="OLK230" s="58"/>
      <c r="OLL230" s="58"/>
      <c r="OLM230" s="58"/>
      <c r="OLN230" s="58"/>
      <c r="OLO230" s="58"/>
      <c r="OLP230" s="58"/>
      <c r="OLQ230" s="58"/>
      <c r="OLR230" s="58"/>
      <c r="OLS230" s="58"/>
      <c r="OLT230" s="58"/>
      <c r="OLU230" s="58"/>
      <c r="OLV230" s="58"/>
      <c r="OLW230" s="58"/>
      <c r="OLX230" s="58"/>
      <c r="OLY230" s="58"/>
      <c r="OLZ230" s="58"/>
      <c r="OMA230" s="58"/>
      <c r="OMB230" s="58"/>
      <c r="OMC230" s="58"/>
      <c r="OMD230" s="58"/>
      <c r="OME230" s="58"/>
      <c r="OMF230" s="58"/>
      <c r="OMG230" s="58"/>
      <c r="OMH230" s="58"/>
      <c r="OMI230" s="58"/>
      <c r="OMJ230" s="58"/>
      <c r="OMK230" s="58"/>
      <c r="OML230" s="58"/>
      <c r="OMM230" s="58"/>
      <c r="OMN230" s="58"/>
      <c r="OMO230" s="58"/>
      <c r="OMP230" s="58"/>
      <c r="OMQ230" s="58"/>
      <c r="OMR230" s="58"/>
      <c r="OMS230" s="58"/>
      <c r="OMT230" s="58"/>
      <c r="OMU230" s="58"/>
      <c r="OMV230" s="58"/>
      <c r="OMW230" s="58"/>
      <c r="OMX230" s="58"/>
      <c r="OMY230" s="58"/>
      <c r="OMZ230" s="58"/>
      <c r="ONA230" s="58"/>
      <c r="ONB230" s="58"/>
      <c r="ONC230" s="58"/>
      <c r="OND230" s="58"/>
      <c r="ONE230" s="58"/>
      <c r="ONF230" s="58"/>
      <c r="ONG230" s="58"/>
      <c r="ONH230" s="58"/>
      <c r="ONI230" s="58"/>
      <c r="ONJ230" s="58"/>
      <c r="ONK230" s="58"/>
      <c r="ONL230" s="58"/>
      <c r="ONM230" s="58"/>
      <c r="ONN230" s="58"/>
      <c r="ONO230" s="58"/>
      <c r="ONP230" s="58"/>
      <c r="ONQ230" s="58"/>
      <c r="ONR230" s="58"/>
      <c r="ONS230" s="58"/>
      <c r="ONT230" s="58"/>
      <c r="ONU230" s="58"/>
      <c r="ONV230" s="58"/>
      <c r="ONW230" s="58"/>
      <c r="ONX230" s="58"/>
      <c r="ONY230" s="58"/>
      <c r="ONZ230" s="58"/>
      <c r="OOA230" s="58"/>
      <c r="OOB230" s="58"/>
      <c r="OOC230" s="58"/>
      <c r="OOD230" s="58"/>
      <c r="OOE230" s="58"/>
      <c r="OOF230" s="58"/>
      <c r="OOG230" s="58"/>
      <c r="OOH230" s="58"/>
      <c r="OOI230" s="58"/>
      <c r="OOJ230" s="58"/>
      <c r="OOK230" s="58"/>
      <c r="OOL230" s="58"/>
      <c r="OOM230" s="58"/>
      <c r="OON230" s="58"/>
      <c r="OOO230" s="58"/>
      <c r="OOP230" s="58"/>
      <c r="OOQ230" s="58"/>
      <c r="OOR230" s="58"/>
      <c r="OOS230" s="58"/>
      <c r="OOT230" s="58"/>
      <c r="OOU230" s="58"/>
      <c r="OOV230" s="58"/>
      <c r="OOW230" s="58"/>
      <c r="OOX230" s="58"/>
      <c r="OOY230" s="58"/>
      <c r="OOZ230" s="58"/>
      <c r="OPA230" s="58"/>
      <c r="OPB230" s="58"/>
      <c r="OPC230" s="58"/>
      <c r="OPD230" s="58"/>
      <c r="OPE230" s="58"/>
      <c r="OPF230" s="58"/>
      <c r="OPG230" s="58"/>
      <c r="OPH230" s="58"/>
      <c r="OPI230" s="58"/>
      <c r="OPJ230" s="58"/>
      <c r="OPK230" s="58"/>
      <c r="OPL230" s="58"/>
      <c r="OPM230" s="58"/>
      <c r="OPN230" s="58"/>
      <c r="OPO230" s="58"/>
      <c r="OPP230" s="58"/>
      <c r="OPQ230" s="58"/>
      <c r="OPR230" s="58"/>
      <c r="OPS230" s="58"/>
      <c r="OPT230" s="58"/>
      <c r="OPU230" s="58"/>
      <c r="OPV230" s="58"/>
      <c r="OPW230" s="58"/>
      <c r="OPX230" s="58"/>
      <c r="OPY230" s="58"/>
      <c r="OPZ230" s="58"/>
      <c r="OQA230" s="58"/>
      <c r="OQB230" s="58"/>
      <c r="OQC230" s="58"/>
      <c r="OQD230" s="58"/>
      <c r="OQE230" s="58"/>
      <c r="OQF230" s="58"/>
      <c r="OQG230" s="58"/>
      <c r="OQH230" s="58"/>
      <c r="OQI230" s="58"/>
      <c r="OQJ230" s="58"/>
      <c r="OQK230" s="58"/>
      <c r="OQL230" s="58"/>
      <c r="OQM230" s="58"/>
      <c r="OQN230" s="58"/>
      <c r="OQO230" s="58"/>
      <c r="OQP230" s="58"/>
      <c r="OQQ230" s="58"/>
      <c r="OQR230" s="58"/>
      <c r="OQS230" s="58"/>
      <c r="OQT230" s="58"/>
      <c r="OQU230" s="58"/>
      <c r="OQV230" s="58"/>
      <c r="OQW230" s="58"/>
      <c r="OQX230" s="58"/>
      <c r="OQY230" s="58"/>
      <c r="OQZ230" s="58"/>
      <c r="ORA230" s="58"/>
      <c r="ORB230" s="58"/>
      <c r="ORC230" s="58"/>
      <c r="ORD230" s="58"/>
      <c r="ORE230" s="58"/>
      <c r="ORF230" s="58"/>
      <c r="ORG230" s="58"/>
      <c r="ORH230" s="58"/>
      <c r="ORI230" s="58"/>
      <c r="ORJ230" s="58"/>
      <c r="ORK230" s="58"/>
      <c r="ORL230" s="58"/>
      <c r="ORM230" s="58"/>
      <c r="ORN230" s="58"/>
      <c r="ORO230" s="58"/>
      <c r="ORP230" s="58"/>
      <c r="ORQ230" s="58"/>
      <c r="ORR230" s="58"/>
      <c r="ORS230" s="58"/>
      <c r="ORT230" s="58"/>
      <c r="ORU230" s="58"/>
      <c r="ORV230" s="58"/>
      <c r="ORW230" s="58"/>
      <c r="ORX230" s="58"/>
      <c r="ORY230" s="58"/>
      <c r="ORZ230" s="58"/>
      <c r="OSA230" s="58"/>
      <c r="OSB230" s="58"/>
      <c r="OSC230" s="58"/>
      <c r="OSD230" s="58"/>
      <c r="OSE230" s="58"/>
      <c r="OSF230" s="58"/>
      <c r="OSG230" s="58"/>
      <c r="OSH230" s="58"/>
      <c r="OSI230" s="58"/>
      <c r="OSJ230" s="58"/>
      <c r="OSK230" s="58"/>
      <c r="OSL230" s="58"/>
      <c r="OSM230" s="58"/>
      <c r="OSN230" s="58"/>
      <c r="OSO230" s="58"/>
      <c r="OSP230" s="58"/>
      <c r="OSQ230" s="58"/>
      <c r="OSR230" s="58"/>
      <c r="OSS230" s="58"/>
      <c r="OST230" s="58"/>
      <c r="OSU230" s="58"/>
      <c r="OSV230" s="58"/>
      <c r="OSW230" s="58"/>
      <c r="OSX230" s="58"/>
      <c r="OSY230" s="58"/>
      <c r="OSZ230" s="58"/>
      <c r="OTA230" s="58"/>
      <c r="OTB230" s="58"/>
      <c r="OTC230" s="58"/>
      <c r="OTD230" s="58"/>
      <c r="OTE230" s="58"/>
      <c r="OTF230" s="58"/>
      <c r="OTG230" s="58"/>
      <c r="OTH230" s="58"/>
      <c r="OTI230" s="58"/>
      <c r="OTJ230" s="58"/>
      <c r="OTK230" s="58"/>
      <c r="OTL230" s="58"/>
      <c r="OTM230" s="58"/>
      <c r="OTN230" s="58"/>
      <c r="OTO230" s="58"/>
      <c r="OTP230" s="58"/>
      <c r="OTQ230" s="58"/>
      <c r="OTR230" s="58"/>
      <c r="OTS230" s="58"/>
      <c r="OTT230" s="58"/>
      <c r="OTU230" s="58"/>
      <c r="OTV230" s="58"/>
      <c r="OTW230" s="58"/>
      <c r="OTX230" s="58"/>
      <c r="OTY230" s="58"/>
      <c r="OTZ230" s="58"/>
      <c r="OUA230" s="58"/>
      <c r="OUB230" s="58"/>
      <c r="OUC230" s="58"/>
      <c r="OUD230" s="58"/>
      <c r="OUE230" s="58"/>
      <c r="OUF230" s="58"/>
      <c r="OUG230" s="58"/>
      <c r="OUH230" s="58"/>
      <c r="OUI230" s="58"/>
      <c r="OUJ230" s="58"/>
      <c r="OUK230" s="58"/>
      <c r="OUL230" s="58"/>
      <c r="OUM230" s="58"/>
      <c r="OUN230" s="58"/>
      <c r="OUO230" s="58"/>
      <c r="OUP230" s="58"/>
      <c r="OUQ230" s="58"/>
      <c r="OUR230" s="58"/>
      <c r="OUS230" s="58"/>
      <c r="OUT230" s="58"/>
      <c r="OUU230" s="58"/>
      <c r="OUV230" s="58"/>
      <c r="OUW230" s="58"/>
      <c r="OUX230" s="58"/>
      <c r="OUY230" s="58"/>
      <c r="OUZ230" s="58"/>
      <c r="OVA230" s="58"/>
      <c r="OVB230" s="58"/>
      <c r="OVC230" s="58"/>
      <c r="OVD230" s="58"/>
      <c r="OVE230" s="58"/>
      <c r="OVF230" s="58"/>
      <c r="OVG230" s="58"/>
      <c r="OVH230" s="58"/>
      <c r="OVI230" s="58"/>
      <c r="OVJ230" s="58"/>
      <c r="OVK230" s="58"/>
      <c r="OVL230" s="58"/>
      <c r="OVM230" s="58"/>
      <c r="OVN230" s="58"/>
      <c r="OVO230" s="58"/>
      <c r="OVP230" s="58"/>
      <c r="OVQ230" s="58"/>
      <c r="OVR230" s="58"/>
      <c r="OVS230" s="58"/>
      <c r="OVT230" s="58"/>
      <c r="OVU230" s="58"/>
      <c r="OVV230" s="58"/>
      <c r="OVW230" s="58"/>
      <c r="OVX230" s="58"/>
      <c r="OVY230" s="58"/>
      <c r="OVZ230" s="58"/>
      <c r="OWA230" s="58"/>
      <c r="OWB230" s="58"/>
      <c r="OWC230" s="58"/>
      <c r="OWD230" s="58"/>
      <c r="OWE230" s="58"/>
      <c r="OWF230" s="58"/>
      <c r="OWG230" s="58"/>
      <c r="OWH230" s="58"/>
      <c r="OWI230" s="58"/>
      <c r="OWJ230" s="58"/>
      <c r="OWK230" s="58"/>
      <c r="OWL230" s="58"/>
      <c r="OWM230" s="58"/>
      <c r="OWN230" s="58"/>
      <c r="OWO230" s="58"/>
      <c r="OWP230" s="58"/>
      <c r="OWQ230" s="58"/>
      <c r="OWR230" s="58"/>
      <c r="OWS230" s="58"/>
      <c r="OWT230" s="58"/>
      <c r="OWU230" s="58"/>
      <c r="OWV230" s="58"/>
      <c r="OWW230" s="58"/>
      <c r="OWX230" s="58"/>
      <c r="OWY230" s="58"/>
      <c r="OWZ230" s="58"/>
      <c r="OXA230" s="58"/>
      <c r="OXB230" s="58"/>
      <c r="OXC230" s="58"/>
      <c r="OXD230" s="58"/>
      <c r="OXE230" s="58"/>
      <c r="OXF230" s="58"/>
      <c r="OXG230" s="58"/>
      <c r="OXH230" s="58"/>
      <c r="OXI230" s="58"/>
      <c r="OXJ230" s="58"/>
      <c r="OXK230" s="58"/>
      <c r="OXL230" s="58"/>
      <c r="OXM230" s="58"/>
      <c r="OXN230" s="58"/>
      <c r="OXO230" s="58"/>
      <c r="OXP230" s="58"/>
      <c r="OXQ230" s="58"/>
      <c r="OXR230" s="58"/>
      <c r="OXS230" s="58"/>
      <c r="OXT230" s="58"/>
      <c r="OXU230" s="58"/>
      <c r="OXV230" s="58"/>
      <c r="OXW230" s="58"/>
      <c r="OXX230" s="58"/>
      <c r="OXY230" s="58"/>
      <c r="OXZ230" s="58"/>
      <c r="OYA230" s="58"/>
      <c r="OYB230" s="58"/>
      <c r="OYC230" s="58"/>
      <c r="OYD230" s="58"/>
      <c r="OYE230" s="58"/>
      <c r="OYF230" s="58"/>
      <c r="OYG230" s="58"/>
      <c r="OYH230" s="58"/>
      <c r="OYI230" s="58"/>
      <c r="OYJ230" s="58"/>
      <c r="OYK230" s="58"/>
      <c r="OYL230" s="58"/>
      <c r="OYM230" s="58"/>
      <c r="OYN230" s="58"/>
      <c r="OYO230" s="58"/>
      <c r="OYP230" s="58"/>
      <c r="OYQ230" s="58"/>
      <c r="OYR230" s="58"/>
      <c r="OYS230" s="58"/>
      <c r="OYT230" s="58"/>
      <c r="OYU230" s="58"/>
      <c r="OYV230" s="58"/>
      <c r="OYW230" s="58"/>
      <c r="OYX230" s="58"/>
      <c r="OYY230" s="58"/>
      <c r="OYZ230" s="58"/>
      <c r="OZA230" s="58"/>
      <c r="OZB230" s="58"/>
      <c r="OZC230" s="58"/>
      <c r="OZD230" s="58"/>
      <c r="OZE230" s="58"/>
      <c r="OZF230" s="58"/>
      <c r="OZG230" s="58"/>
      <c r="OZH230" s="58"/>
      <c r="OZI230" s="58"/>
      <c r="OZJ230" s="58"/>
      <c r="OZK230" s="58"/>
      <c r="OZL230" s="58"/>
      <c r="OZM230" s="58"/>
      <c r="OZN230" s="58"/>
      <c r="OZO230" s="58"/>
      <c r="OZP230" s="58"/>
      <c r="OZQ230" s="58"/>
      <c r="OZR230" s="58"/>
      <c r="OZS230" s="58"/>
      <c r="OZT230" s="58"/>
      <c r="OZU230" s="58"/>
      <c r="OZV230" s="58"/>
      <c r="OZW230" s="58"/>
      <c r="OZX230" s="58"/>
      <c r="OZY230" s="58"/>
      <c r="OZZ230" s="58"/>
      <c r="PAA230" s="58"/>
      <c r="PAB230" s="58"/>
      <c r="PAC230" s="58"/>
      <c r="PAD230" s="58"/>
      <c r="PAE230" s="58"/>
      <c r="PAF230" s="58"/>
      <c r="PAG230" s="58"/>
      <c r="PAH230" s="58"/>
      <c r="PAI230" s="58"/>
      <c r="PAJ230" s="58"/>
      <c r="PAK230" s="58"/>
      <c r="PAL230" s="58"/>
      <c r="PAM230" s="58"/>
      <c r="PAN230" s="58"/>
      <c r="PAO230" s="58"/>
      <c r="PAP230" s="58"/>
      <c r="PAQ230" s="58"/>
      <c r="PAR230" s="58"/>
      <c r="PAS230" s="58"/>
      <c r="PAT230" s="58"/>
      <c r="PAU230" s="58"/>
      <c r="PAV230" s="58"/>
      <c r="PAW230" s="58"/>
      <c r="PAX230" s="58"/>
      <c r="PAY230" s="58"/>
      <c r="PAZ230" s="58"/>
      <c r="PBA230" s="58"/>
      <c r="PBB230" s="58"/>
      <c r="PBC230" s="58"/>
      <c r="PBD230" s="58"/>
      <c r="PBE230" s="58"/>
      <c r="PBF230" s="58"/>
      <c r="PBG230" s="58"/>
      <c r="PBH230" s="58"/>
      <c r="PBI230" s="58"/>
      <c r="PBJ230" s="58"/>
      <c r="PBK230" s="58"/>
      <c r="PBL230" s="58"/>
      <c r="PBM230" s="58"/>
      <c r="PBN230" s="58"/>
      <c r="PBO230" s="58"/>
      <c r="PBP230" s="58"/>
      <c r="PBQ230" s="58"/>
      <c r="PBR230" s="58"/>
      <c r="PBS230" s="58"/>
      <c r="PBT230" s="58"/>
      <c r="PBU230" s="58"/>
      <c r="PBV230" s="58"/>
      <c r="PBW230" s="58"/>
      <c r="PBX230" s="58"/>
      <c r="PBY230" s="58"/>
      <c r="PBZ230" s="58"/>
      <c r="PCA230" s="58"/>
      <c r="PCB230" s="58"/>
      <c r="PCC230" s="58"/>
      <c r="PCD230" s="58"/>
      <c r="PCE230" s="58"/>
      <c r="PCF230" s="58"/>
      <c r="PCG230" s="58"/>
      <c r="PCH230" s="58"/>
      <c r="PCI230" s="58"/>
      <c r="PCJ230" s="58"/>
      <c r="PCK230" s="58"/>
      <c r="PCL230" s="58"/>
      <c r="PCM230" s="58"/>
      <c r="PCN230" s="58"/>
      <c r="PCO230" s="58"/>
      <c r="PCP230" s="58"/>
      <c r="PCQ230" s="58"/>
      <c r="PCR230" s="58"/>
      <c r="PCS230" s="58"/>
      <c r="PCT230" s="58"/>
      <c r="PCU230" s="58"/>
      <c r="PCV230" s="58"/>
      <c r="PCW230" s="58"/>
      <c r="PCX230" s="58"/>
      <c r="PCY230" s="58"/>
      <c r="PCZ230" s="58"/>
      <c r="PDA230" s="58"/>
      <c r="PDB230" s="58"/>
      <c r="PDC230" s="58"/>
      <c r="PDD230" s="58"/>
      <c r="PDE230" s="58"/>
      <c r="PDF230" s="58"/>
      <c r="PDG230" s="58"/>
      <c r="PDH230" s="58"/>
      <c r="PDI230" s="58"/>
      <c r="PDJ230" s="58"/>
      <c r="PDK230" s="58"/>
      <c r="PDL230" s="58"/>
      <c r="PDM230" s="58"/>
      <c r="PDN230" s="58"/>
      <c r="PDO230" s="58"/>
      <c r="PDP230" s="58"/>
      <c r="PDQ230" s="58"/>
      <c r="PDR230" s="58"/>
      <c r="PDS230" s="58"/>
      <c r="PDT230" s="58"/>
      <c r="PDU230" s="58"/>
      <c r="PDV230" s="58"/>
      <c r="PDW230" s="58"/>
      <c r="PDX230" s="58"/>
      <c r="PDY230" s="58"/>
      <c r="PDZ230" s="58"/>
      <c r="PEA230" s="58"/>
      <c r="PEB230" s="58"/>
      <c r="PEC230" s="58"/>
      <c r="PED230" s="58"/>
      <c r="PEE230" s="58"/>
      <c r="PEF230" s="58"/>
      <c r="PEG230" s="58"/>
      <c r="PEH230" s="58"/>
      <c r="PEI230" s="58"/>
      <c r="PEJ230" s="58"/>
      <c r="PEK230" s="58"/>
      <c r="PEL230" s="58"/>
      <c r="PEM230" s="58"/>
      <c r="PEN230" s="58"/>
      <c r="PEO230" s="58"/>
      <c r="PEP230" s="58"/>
      <c r="PEQ230" s="58"/>
      <c r="PER230" s="58"/>
      <c r="PES230" s="58"/>
      <c r="PET230" s="58"/>
      <c r="PEU230" s="58"/>
      <c r="PEV230" s="58"/>
      <c r="PEW230" s="58"/>
      <c r="PEX230" s="58"/>
      <c r="PEY230" s="58"/>
      <c r="PEZ230" s="58"/>
      <c r="PFA230" s="58"/>
      <c r="PFB230" s="58"/>
      <c r="PFC230" s="58"/>
      <c r="PFD230" s="58"/>
      <c r="PFE230" s="58"/>
      <c r="PFF230" s="58"/>
      <c r="PFG230" s="58"/>
      <c r="PFH230" s="58"/>
      <c r="PFI230" s="58"/>
      <c r="PFJ230" s="58"/>
      <c r="PFK230" s="58"/>
      <c r="PFL230" s="58"/>
      <c r="PFM230" s="58"/>
      <c r="PFN230" s="58"/>
      <c r="PFO230" s="58"/>
      <c r="PFP230" s="58"/>
      <c r="PFQ230" s="58"/>
      <c r="PFR230" s="58"/>
      <c r="PFS230" s="58"/>
      <c r="PFT230" s="58"/>
      <c r="PFU230" s="58"/>
      <c r="PFV230" s="58"/>
      <c r="PFW230" s="58"/>
      <c r="PFX230" s="58"/>
      <c r="PFY230" s="58"/>
      <c r="PFZ230" s="58"/>
      <c r="PGA230" s="58"/>
      <c r="PGB230" s="58"/>
      <c r="PGC230" s="58"/>
      <c r="PGD230" s="58"/>
      <c r="PGE230" s="58"/>
      <c r="PGF230" s="58"/>
      <c r="PGG230" s="58"/>
      <c r="PGH230" s="58"/>
      <c r="PGI230" s="58"/>
      <c r="PGJ230" s="58"/>
      <c r="PGK230" s="58"/>
      <c r="PGL230" s="58"/>
      <c r="PGM230" s="58"/>
      <c r="PGN230" s="58"/>
      <c r="PGO230" s="58"/>
      <c r="PGP230" s="58"/>
      <c r="PGQ230" s="58"/>
      <c r="PGR230" s="58"/>
      <c r="PGS230" s="58"/>
      <c r="PGT230" s="58"/>
      <c r="PGU230" s="58"/>
      <c r="PGV230" s="58"/>
      <c r="PGW230" s="58"/>
      <c r="PGX230" s="58"/>
      <c r="PGY230" s="58"/>
      <c r="PGZ230" s="58"/>
      <c r="PHA230" s="58"/>
      <c r="PHB230" s="58"/>
      <c r="PHC230" s="58"/>
      <c r="PHD230" s="58"/>
      <c r="PHE230" s="58"/>
      <c r="PHF230" s="58"/>
      <c r="PHG230" s="58"/>
      <c r="PHH230" s="58"/>
      <c r="PHI230" s="58"/>
      <c r="PHJ230" s="58"/>
      <c r="PHK230" s="58"/>
      <c r="PHL230" s="58"/>
      <c r="PHM230" s="58"/>
      <c r="PHN230" s="58"/>
      <c r="PHO230" s="58"/>
      <c r="PHP230" s="58"/>
      <c r="PHQ230" s="58"/>
      <c r="PHR230" s="58"/>
      <c r="PHS230" s="58"/>
      <c r="PHT230" s="58"/>
      <c r="PHU230" s="58"/>
      <c r="PHV230" s="58"/>
      <c r="PHW230" s="58"/>
      <c r="PHX230" s="58"/>
      <c r="PHY230" s="58"/>
      <c r="PHZ230" s="58"/>
      <c r="PIA230" s="58"/>
      <c r="PIB230" s="58"/>
      <c r="PIC230" s="58"/>
      <c r="PID230" s="58"/>
      <c r="PIE230" s="58"/>
      <c r="PIF230" s="58"/>
      <c r="PIG230" s="58"/>
      <c r="PIH230" s="58"/>
      <c r="PII230" s="58"/>
      <c r="PIJ230" s="58"/>
      <c r="PIK230" s="58"/>
      <c r="PIL230" s="58"/>
      <c r="PIM230" s="58"/>
      <c r="PIN230" s="58"/>
      <c r="PIO230" s="58"/>
      <c r="PIP230" s="58"/>
      <c r="PIQ230" s="58"/>
      <c r="PIR230" s="58"/>
      <c r="PIS230" s="58"/>
      <c r="PIT230" s="58"/>
      <c r="PIU230" s="58"/>
      <c r="PIV230" s="58"/>
      <c r="PIW230" s="58"/>
      <c r="PIX230" s="58"/>
      <c r="PIY230" s="58"/>
      <c r="PIZ230" s="58"/>
      <c r="PJA230" s="58"/>
      <c r="PJB230" s="58"/>
      <c r="PJC230" s="58"/>
      <c r="PJD230" s="58"/>
      <c r="PJE230" s="58"/>
      <c r="PJF230" s="58"/>
      <c r="PJG230" s="58"/>
      <c r="PJH230" s="58"/>
      <c r="PJI230" s="58"/>
      <c r="PJJ230" s="58"/>
      <c r="PJK230" s="58"/>
      <c r="PJL230" s="58"/>
      <c r="PJM230" s="58"/>
      <c r="PJN230" s="58"/>
      <c r="PJO230" s="58"/>
      <c r="PJP230" s="58"/>
      <c r="PJQ230" s="58"/>
      <c r="PJR230" s="58"/>
      <c r="PJS230" s="58"/>
      <c r="PJT230" s="58"/>
      <c r="PJU230" s="58"/>
      <c r="PJV230" s="58"/>
      <c r="PJW230" s="58"/>
      <c r="PJX230" s="58"/>
      <c r="PJY230" s="58"/>
      <c r="PJZ230" s="58"/>
      <c r="PKA230" s="58"/>
      <c r="PKB230" s="58"/>
      <c r="PKC230" s="58"/>
      <c r="PKD230" s="58"/>
      <c r="PKE230" s="58"/>
      <c r="PKF230" s="58"/>
      <c r="PKG230" s="58"/>
      <c r="PKH230" s="58"/>
      <c r="PKI230" s="58"/>
      <c r="PKJ230" s="58"/>
      <c r="PKK230" s="58"/>
      <c r="PKL230" s="58"/>
      <c r="PKM230" s="58"/>
      <c r="PKN230" s="58"/>
      <c r="PKO230" s="58"/>
      <c r="PKP230" s="58"/>
      <c r="PKQ230" s="58"/>
      <c r="PKR230" s="58"/>
      <c r="PKS230" s="58"/>
      <c r="PKT230" s="58"/>
      <c r="PKU230" s="58"/>
      <c r="PKV230" s="58"/>
      <c r="PKW230" s="58"/>
      <c r="PKX230" s="58"/>
      <c r="PKY230" s="58"/>
      <c r="PKZ230" s="58"/>
      <c r="PLA230" s="58"/>
      <c r="PLB230" s="58"/>
      <c r="PLC230" s="58"/>
      <c r="PLD230" s="58"/>
      <c r="PLE230" s="58"/>
      <c r="PLF230" s="58"/>
      <c r="PLG230" s="58"/>
      <c r="PLH230" s="58"/>
      <c r="PLI230" s="58"/>
      <c r="PLJ230" s="58"/>
      <c r="PLK230" s="58"/>
      <c r="PLL230" s="58"/>
      <c r="PLM230" s="58"/>
      <c r="PLN230" s="58"/>
      <c r="PLO230" s="58"/>
      <c r="PLP230" s="58"/>
      <c r="PLQ230" s="58"/>
      <c r="PLR230" s="58"/>
      <c r="PLS230" s="58"/>
      <c r="PLT230" s="58"/>
      <c r="PLU230" s="58"/>
      <c r="PLV230" s="58"/>
      <c r="PLW230" s="58"/>
      <c r="PLX230" s="58"/>
      <c r="PLY230" s="58"/>
      <c r="PLZ230" s="58"/>
      <c r="PMA230" s="58"/>
      <c r="PMB230" s="58"/>
      <c r="PMC230" s="58"/>
      <c r="PMD230" s="58"/>
      <c r="PME230" s="58"/>
      <c r="PMF230" s="58"/>
      <c r="PMG230" s="58"/>
      <c r="PMH230" s="58"/>
      <c r="PMI230" s="58"/>
      <c r="PMJ230" s="58"/>
      <c r="PMK230" s="58"/>
      <c r="PML230" s="58"/>
      <c r="PMM230" s="58"/>
      <c r="PMN230" s="58"/>
      <c r="PMO230" s="58"/>
      <c r="PMP230" s="58"/>
      <c r="PMQ230" s="58"/>
      <c r="PMR230" s="58"/>
      <c r="PMS230" s="58"/>
      <c r="PMT230" s="58"/>
      <c r="PMU230" s="58"/>
      <c r="PMV230" s="58"/>
      <c r="PMW230" s="58"/>
      <c r="PMX230" s="58"/>
      <c r="PMY230" s="58"/>
      <c r="PMZ230" s="58"/>
      <c r="PNA230" s="58"/>
      <c r="PNB230" s="58"/>
      <c r="PNC230" s="58"/>
      <c r="PND230" s="58"/>
      <c r="PNE230" s="58"/>
      <c r="PNF230" s="58"/>
      <c r="PNG230" s="58"/>
      <c r="PNH230" s="58"/>
      <c r="PNI230" s="58"/>
      <c r="PNJ230" s="58"/>
      <c r="PNK230" s="58"/>
      <c r="PNL230" s="58"/>
      <c r="PNM230" s="58"/>
      <c r="PNN230" s="58"/>
      <c r="PNO230" s="58"/>
      <c r="PNP230" s="58"/>
      <c r="PNQ230" s="58"/>
      <c r="PNR230" s="58"/>
      <c r="PNS230" s="58"/>
      <c r="PNT230" s="58"/>
      <c r="PNU230" s="58"/>
      <c r="PNV230" s="58"/>
      <c r="PNW230" s="58"/>
      <c r="PNX230" s="58"/>
      <c r="PNY230" s="58"/>
      <c r="PNZ230" s="58"/>
      <c r="POA230" s="58"/>
      <c r="POB230" s="58"/>
      <c r="POC230" s="58"/>
      <c r="POD230" s="58"/>
      <c r="POE230" s="58"/>
      <c r="POF230" s="58"/>
      <c r="POG230" s="58"/>
      <c r="POH230" s="58"/>
      <c r="POI230" s="58"/>
      <c r="POJ230" s="58"/>
      <c r="POK230" s="58"/>
      <c r="POL230" s="58"/>
      <c r="POM230" s="58"/>
      <c r="PON230" s="58"/>
      <c r="POO230" s="58"/>
      <c r="POP230" s="58"/>
      <c r="POQ230" s="58"/>
      <c r="POR230" s="58"/>
      <c r="POS230" s="58"/>
      <c r="POT230" s="58"/>
      <c r="POU230" s="58"/>
      <c r="POV230" s="58"/>
      <c r="POW230" s="58"/>
      <c r="POX230" s="58"/>
      <c r="POY230" s="58"/>
      <c r="POZ230" s="58"/>
      <c r="PPA230" s="58"/>
      <c r="PPB230" s="58"/>
      <c r="PPC230" s="58"/>
      <c r="PPD230" s="58"/>
      <c r="PPE230" s="58"/>
      <c r="PPF230" s="58"/>
      <c r="PPG230" s="58"/>
      <c r="PPH230" s="58"/>
      <c r="PPI230" s="58"/>
      <c r="PPJ230" s="58"/>
      <c r="PPK230" s="58"/>
      <c r="PPL230" s="58"/>
      <c r="PPM230" s="58"/>
      <c r="PPN230" s="58"/>
      <c r="PPO230" s="58"/>
      <c r="PPP230" s="58"/>
      <c r="PPQ230" s="58"/>
      <c r="PPR230" s="58"/>
      <c r="PPS230" s="58"/>
      <c r="PPT230" s="58"/>
      <c r="PPU230" s="58"/>
      <c r="PPV230" s="58"/>
      <c r="PPW230" s="58"/>
      <c r="PPX230" s="58"/>
      <c r="PPY230" s="58"/>
      <c r="PPZ230" s="58"/>
      <c r="PQA230" s="58"/>
      <c r="PQB230" s="58"/>
      <c r="PQC230" s="58"/>
      <c r="PQD230" s="58"/>
      <c r="PQE230" s="58"/>
      <c r="PQF230" s="58"/>
      <c r="PQG230" s="58"/>
      <c r="PQH230" s="58"/>
      <c r="PQI230" s="58"/>
      <c r="PQJ230" s="58"/>
      <c r="PQK230" s="58"/>
      <c r="PQL230" s="58"/>
      <c r="PQM230" s="58"/>
      <c r="PQN230" s="58"/>
      <c r="PQO230" s="58"/>
      <c r="PQP230" s="58"/>
      <c r="PQQ230" s="58"/>
      <c r="PQR230" s="58"/>
      <c r="PQS230" s="58"/>
      <c r="PQT230" s="58"/>
      <c r="PQU230" s="58"/>
      <c r="PQV230" s="58"/>
      <c r="PQW230" s="58"/>
      <c r="PQX230" s="58"/>
      <c r="PQY230" s="58"/>
      <c r="PQZ230" s="58"/>
      <c r="PRA230" s="58"/>
      <c r="PRB230" s="58"/>
      <c r="PRC230" s="58"/>
      <c r="PRD230" s="58"/>
      <c r="PRE230" s="58"/>
      <c r="PRF230" s="58"/>
      <c r="PRG230" s="58"/>
      <c r="PRH230" s="58"/>
      <c r="PRI230" s="58"/>
      <c r="PRJ230" s="58"/>
      <c r="PRK230" s="58"/>
      <c r="PRL230" s="58"/>
      <c r="PRM230" s="58"/>
      <c r="PRN230" s="58"/>
      <c r="PRO230" s="58"/>
      <c r="PRP230" s="58"/>
      <c r="PRQ230" s="58"/>
      <c r="PRR230" s="58"/>
      <c r="PRS230" s="58"/>
      <c r="PRT230" s="58"/>
      <c r="PRU230" s="58"/>
      <c r="PRV230" s="58"/>
      <c r="PRW230" s="58"/>
      <c r="PRX230" s="58"/>
      <c r="PRY230" s="58"/>
      <c r="PRZ230" s="58"/>
      <c r="PSA230" s="58"/>
      <c r="PSB230" s="58"/>
      <c r="PSC230" s="58"/>
      <c r="PSD230" s="58"/>
      <c r="PSE230" s="58"/>
      <c r="PSF230" s="58"/>
      <c r="PSG230" s="58"/>
      <c r="PSH230" s="58"/>
      <c r="PSI230" s="58"/>
      <c r="PSJ230" s="58"/>
      <c r="PSK230" s="58"/>
      <c r="PSL230" s="58"/>
      <c r="PSM230" s="58"/>
      <c r="PSN230" s="58"/>
      <c r="PSO230" s="58"/>
      <c r="PSP230" s="58"/>
      <c r="PSQ230" s="58"/>
      <c r="PSR230" s="58"/>
      <c r="PSS230" s="58"/>
      <c r="PST230" s="58"/>
      <c r="PSU230" s="58"/>
      <c r="PSV230" s="58"/>
      <c r="PSW230" s="58"/>
      <c r="PSX230" s="58"/>
      <c r="PSY230" s="58"/>
      <c r="PSZ230" s="58"/>
      <c r="PTA230" s="58"/>
      <c r="PTB230" s="58"/>
      <c r="PTC230" s="58"/>
      <c r="PTD230" s="58"/>
      <c r="PTE230" s="58"/>
      <c r="PTF230" s="58"/>
      <c r="PTG230" s="58"/>
      <c r="PTH230" s="58"/>
      <c r="PTI230" s="58"/>
      <c r="PTJ230" s="58"/>
      <c r="PTK230" s="58"/>
      <c r="PTL230" s="58"/>
      <c r="PTM230" s="58"/>
      <c r="PTN230" s="58"/>
      <c r="PTO230" s="58"/>
      <c r="PTP230" s="58"/>
      <c r="PTQ230" s="58"/>
      <c r="PTR230" s="58"/>
      <c r="PTS230" s="58"/>
      <c r="PTT230" s="58"/>
      <c r="PTU230" s="58"/>
      <c r="PTV230" s="58"/>
      <c r="PTW230" s="58"/>
      <c r="PTX230" s="58"/>
      <c r="PTY230" s="58"/>
      <c r="PTZ230" s="58"/>
      <c r="PUA230" s="58"/>
      <c r="PUB230" s="58"/>
      <c r="PUC230" s="58"/>
      <c r="PUD230" s="58"/>
      <c r="PUE230" s="58"/>
      <c r="PUF230" s="58"/>
      <c r="PUG230" s="58"/>
      <c r="PUH230" s="58"/>
      <c r="PUI230" s="58"/>
      <c r="PUJ230" s="58"/>
      <c r="PUK230" s="58"/>
      <c r="PUL230" s="58"/>
      <c r="PUM230" s="58"/>
      <c r="PUN230" s="58"/>
      <c r="PUO230" s="58"/>
      <c r="PUP230" s="58"/>
      <c r="PUQ230" s="58"/>
      <c r="PUR230" s="58"/>
      <c r="PUS230" s="58"/>
      <c r="PUT230" s="58"/>
      <c r="PUU230" s="58"/>
      <c r="PUV230" s="58"/>
      <c r="PUW230" s="58"/>
      <c r="PUX230" s="58"/>
      <c r="PUY230" s="58"/>
      <c r="PUZ230" s="58"/>
      <c r="PVA230" s="58"/>
      <c r="PVB230" s="58"/>
      <c r="PVC230" s="58"/>
      <c r="PVD230" s="58"/>
      <c r="PVE230" s="58"/>
      <c r="PVF230" s="58"/>
      <c r="PVG230" s="58"/>
      <c r="PVH230" s="58"/>
      <c r="PVI230" s="58"/>
      <c r="PVJ230" s="58"/>
      <c r="PVK230" s="58"/>
      <c r="PVL230" s="58"/>
      <c r="PVM230" s="58"/>
      <c r="PVN230" s="58"/>
      <c r="PVO230" s="58"/>
      <c r="PVP230" s="58"/>
      <c r="PVQ230" s="58"/>
      <c r="PVR230" s="58"/>
      <c r="PVS230" s="58"/>
      <c r="PVT230" s="58"/>
      <c r="PVU230" s="58"/>
      <c r="PVV230" s="58"/>
      <c r="PVW230" s="58"/>
      <c r="PVX230" s="58"/>
      <c r="PVY230" s="58"/>
      <c r="PVZ230" s="58"/>
      <c r="PWA230" s="58"/>
      <c r="PWB230" s="58"/>
      <c r="PWC230" s="58"/>
      <c r="PWD230" s="58"/>
      <c r="PWE230" s="58"/>
      <c r="PWF230" s="58"/>
      <c r="PWG230" s="58"/>
      <c r="PWH230" s="58"/>
      <c r="PWI230" s="58"/>
      <c r="PWJ230" s="58"/>
      <c r="PWK230" s="58"/>
      <c r="PWL230" s="58"/>
      <c r="PWM230" s="58"/>
      <c r="PWN230" s="58"/>
      <c r="PWO230" s="58"/>
      <c r="PWP230" s="58"/>
      <c r="PWQ230" s="58"/>
      <c r="PWR230" s="58"/>
      <c r="PWS230" s="58"/>
      <c r="PWT230" s="58"/>
      <c r="PWU230" s="58"/>
      <c r="PWV230" s="58"/>
      <c r="PWW230" s="58"/>
      <c r="PWX230" s="58"/>
      <c r="PWY230" s="58"/>
      <c r="PWZ230" s="58"/>
      <c r="PXA230" s="58"/>
      <c r="PXB230" s="58"/>
      <c r="PXC230" s="58"/>
      <c r="PXD230" s="58"/>
      <c r="PXE230" s="58"/>
      <c r="PXF230" s="58"/>
      <c r="PXG230" s="58"/>
      <c r="PXH230" s="58"/>
      <c r="PXI230" s="58"/>
      <c r="PXJ230" s="58"/>
      <c r="PXK230" s="58"/>
      <c r="PXL230" s="58"/>
      <c r="PXM230" s="58"/>
      <c r="PXN230" s="58"/>
      <c r="PXO230" s="58"/>
      <c r="PXP230" s="58"/>
      <c r="PXQ230" s="58"/>
      <c r="PXR230" s="58"/>
      <c r="PXS230" s="58"/>
      <c r="PXT230" s="58"/>
      <c r="PXU230" s="58"/>
      <c r="PXV230" s="58"/>
      <c r="PXW230" s="58"/>
      <c r="PXX230" s="58"/>
      <c r="PXY230" s="58"/>
      <c r="PXZ230" s="58"/>
      <c r="PYA230" s="58"/>
      <c r="PYB230" s="58"/>
      <c r="PYC230" s="58"/>
      <c r="PYD230" s="58"/>
      <c r="PYE230" s="58"/>
      <c r="PYF230" s="58"/>
      <c r="PYG230" s="58"/>
      <c r="PYH230" s="58"/>
      <c r="PYI230" s="58"/>
      <c r="PYJ230" s="58"/>
      <c r="PYK230" s="58"/>
      <c r="PYL230" s="58"/>
      <c r="PYM230" s="58"/>
      <c r="PYN230" s="58"/>
      <c r="PYO230" s="58"/>
      <c r="PYP230" s="58"/>
      <c r="PYQ230" s="58"/>
      <c r="PYR230" s="58"/>
      <c r="PYS230" s="58"/>
      <c r="PYT230" s="58"/>
      <c r="PYU230" s="58"/>
      <c r="PYV230" s="58"/>
      <c r="PYW230" s="58"/>
      <c r="PYX230" s="58"/>
      <c r="PYY230" s="58"/>
      <c r="PYZ230" s="58"/>
      <c r="PZA230" s="58"/>
      <c r="PZB230" s="58"/>
      <c r="PZC230" s="58"/>
      <c r="PZD230" s="58"/>
      <c r="PZE230" s="58"/>
      <c r="PZF230" s="58"/>
      <c r="PZG230" s="58"/>
      <c r="PZH230" s="58"/>
      <c r="PZI230" s="58"/>
      <c r="PZJ230" s="58"/>
      <c r="PZK230" s="58"/>
      <c r="PZL230" s="58"/>
      <c r="PZM230" s="58"/>
      <c r="PZN230" s="58"/>
      <c r="PZO230" s="58"/>
      <c r="PZP230" s="58"/>
      <c r="PZQ230" s="58"/>
      <c r="PZR230" s="58"/>
      <c r="PZS230" s="58"/>
      <c r="PZT230" s="58"/>
      <c r="PZU230" s="58"/>
      <c r="PZV230" s="58"/>
      <c r="PZW230" s="58"/>
      <c r="PZX230" s="58"/>
      <c r="PZY230" s="58"/>
      <c r="PZZ230" s="58"/>
      <c r="QAA230" s="58"/>
      <c r="QAB230" s="58"/>
      <c r="QAC230" s="58"/>
      <c r="QAD230" s="58"/>
      <c r="QAE230" s="58"/>
      <c r="QAF230" s="58"/>
      <c r="QAG230" s="58"/>
      <c r="QAH230" s="58"/>
      <c r="QAI230" s="58"/>
      <c r="QAJ230" s="58"/>
      <c r="QAK230" s="58"/>
      <c r="QAL230" s="58"/>
      <c r="QAM230" s="58"/>
      <c r="QAN230" s="58"/>
      <c r="QAO230" s="58"/>
      <c r="QAP230" s="58"/>
      <c r="QAQ230" s="58"/>
      <c r="QAR230" s="58"/>
      <c r="QAS230" s="58"/>
      <c r="QAT230" s="58"/>
      <c r="QAU230" s="58"/>
      <c r="QAV230" s="58"/>
      <c r="QAW230" s="58"/>
      <c r="QAX230" s="58"/>
      <c r="QAY230" s="58"/>
      <c r="QAZ230" s="58"/>
      <c r="QBA230" s="58"/>
      <c r="QBB230" s="58"/>
      <c r="QBC230" s="58"/>
      <c r="QBD230" s="58"/>
      <c r="QBE230" s="58"/>
      <c r="QBF230" s="58"/>
      <c r="QBG230" s="58"/>
      <c r="QBH230" s="58"/>
      <c r="QBI230" s="58"/>
      <c r="QBJ230" s="58"/>
      <c r="QBK230" s="58"/>
      <c r="QBL230" s="58"/>
      <c r="QBM230" s="58"/>
      <c r="QBN230" s="58"/>
      <c r="QBO230" s="58"/>
      <c r="QBP230" s="58"/>
      <c r="QBQ230" s="58"/>
      <c r="QBR230" s="58"/>
      <c r="QBS230" s="58"/>
      <c r="QBT230" s="58"/>
      <c r="QBU230" s="58"/>
      <c r="QBV230" s="58"/>
      <c r="QBW230" s="58"/>
      <c r="QBX230" s="58"/>
      <c r="QBY230" s="58"/>
      <c r="QBZ230" s="58"/>
      <c r="QCA230" s="58"/>
      <c r="QCB230" s="58"/>
      <c r="QCC230" s="58"/>
      <c r="QCD230" s="58"/>
      <c r="QCE230" s="58"/>
      <c r="QCF230" s="58"/>
      <c r="QCG230" s="58"/>
      <c r="QCH230" s="58"/>
      <c r="QCI230" s="58"/>
      <c r="QCJ230" s="58"/>
      <c r="QCK230" s="58"/>
      <c r="QCL230" s="58"/>
      <c r="QCM230" s="58"/>
      <c r="QCN230" s="58"/>
      <c r="QCO230" s="58"/>
      <c r="QCP230" s="58"/>
      <c r="QCQ230" s="58"/>
      <c r="QCR230" s="58"/>
      <c r="QCS230" s="58"/>
      <c r="QCT230" s="58"/>
      <c r="QCU230" s="58"/>
      <c r="QCV230" s="58"/>
      <c r="QCW230" s="58"/>
      <c r="QCX230" s="58"/>
      <c r="QCY230" s="58"/>
      <c r="QCZ230" s="58"/>
      <c r="QDA230" s="58"/>
      <c r="QDB230" s="58"/>
      <c r="QDC230" s="58"/>
      <c r="QDD230" s="58"/>
      <c r="QDE230" s="58"/>
      <c r="QDF230" s="58"/>
      <c r="QDG230" s="58"/>
      <c r="QDH230" s="58"/>
      <c r="QDI230" s="58"/>
      <c r="QDJ230" s="58"/>
      <c r="QDK230" s="58"/>
      <c r="QDL230" s="58"/>
      <c r="QDM230" s="58"/>
      <c r="QDN230" s="58"/>
      <c r="QDO230" s="58"/>
      <c r="QDP230" s="58"/>
      <c r="QDQ230" s="58"/>
      <c r="QDR230" s="58"/>
      <c r="QDS230" s="58"/>
      <c r="QDT230" s="58"/>
      <c r="QDU230" s="58"/>
      <c r="QDV230" s="58"/>
      <c r="QDW230" s="58"/>
      <c r="QDX230" s="58"/>
      <c r="QDY230" s="58"/>
      <c r="QDZ230" s="58"/>
      <c r="QEA230" s="58"/>
      <c r="QEB230" s="58"/>
      <c r="QEC230" s="58"/>
      <c r="QED230" s="58"/>
      <c r="QEE230" s="58"/>
      <c r="QEF230" s="58"/>
      <c r="QEG230" s="58"/>
      <c r="QEH230" s="58"/>
      <c r="QEI230" s="58"/>
      <c r="QEJ230" s="58"/>
      <c r="QEK230" s="58"/>
      <c r="QEL230" s="58"/>
      <c r="QEM230" s="58"/>
      <c r="QEN230" s="58"/>
      <c r="QEO230" s="58"/>
      <c r="QEP230" s="58"/>
      <c r="QEQ230" s="58"/>
      <c r="QER230" s="58"/>
      <c r="QES230" s="58"/>
      <c r="QET230" s="58"/>
      <c r="QEU230" s="58"/>
      <c r="QEV230" s="58"/>
      <c r="QEW230" s="58"/>
      <c r="QEX230" s="58"/>
      <c r="QEY230" s="58"/>
      <c r="QEZ230" s="58"/>
      <c r="QFA230" s="58"/>
      <c r="QFB230" s="58"/>
      <c r="QFC230" s="58"/>
      <c r="QFD230" s="58"/>
      <c r="QFE230" s="58"/>
      <c r="QFF230" s="58"/>
      <c r="QFG230" s="58"/>
      <c r="QFH230" s="58"/>
      <c r="QFI230" s="58"/>
      <c r="QFJ230" s="58"/>
      <c r="QFK230" s="58"/>
      <c r="QFL230" s="58"/>
      <c r="QFM230" s="58"/>
      <c r="QFN230" s="58"/>
      <c r="QFO230" s="58"/>
      <c r="QFP230" s="58"/>
      <c r="QFQ230" s="58"/>
      <c r="QFR230" s="58"/>
      <c r="QFS230" s="58"/>
      <c r="QFT230" s="58"/>
      <c r="QFU230" s="58"/>
      <c r="QFV230" s="58"/>
      <c r="QFW230" s="58"/>
      <c r="QFX230" s="58"/>
      <c r="QFY230" s="58"/>
      <c r="QFZ230" s="58"/>
      <c r="QGA230" s="58"/>
      <c r="QGB230" s="58"/>
      <c r="QGC230" s="58"/>
      <c r="QGD230" s="58"/>
      <c r="QGE230" s="58"/>
      <c r="QGF230" s="58"/>
      <c r="QGG230" s="58"/>
      <c r="QGH230" s="58"/>
      <c r="QGI230" s="58"/>
      <c r="QGJ230" s="58"/>
      <c r="QGK230" s="58"/>
      <c r="QGL230" s="58"/>
      <c r="QGM230" s="58"/>
      <c r="QGN230" s="58"/>
      <c r="QGO230" s="58"/>
      <c r="QGP230" s="58"/>
      <c r="QGQ230" s="58"/>
      <c r="QGR230" s="58"/>
      <c r="QGS230" s="58"/>
      <c r="QGT230" s="58"/>
      <c r="QGU230" s="58"/>
      <c r="QGV230" s="58"/>
      <c r="QGW230" s="58"/>
      <c r="QGX230" s="58"/>
      <c r="QGY230" s="58"/>
      <c r="QGZ230" s="58"/>
      <c r="QHA230" s="58"/>
      <c r="QHB230" s="58"/>
      <c r="QHC230" s="58"/>
      <c r="QHD230" s="58"/>
      <c r="QHE230" s="58"/>
      <c r="QHF230" s="58"/>
      <c r="QHG230" s="58"/>
      <c r="QHH230" s="58"/>
      <c r="QHI230" s="58"/>
      <c r="QHJ230" s="58"/>
      <c r="QHK230" s="58"/>
      <c r="QHL230" s="58"/>
      <c r="QHM230" s="58"/>
      <c r="QHN230" s="58"/>
      <c r="QHO230" s="58"/>
      <c r="QHP230" s="58"/>
      <c r="QHQ230" s="58"/>
      <c r="QHR230" s="58"/>
      <c r="QHS230" s="58"/>
      <c r="QHT230" s="58"/>
      <c r="QHU230" s="58"/>
      <c r="QHV230" s="58"/>
      <c r="QHW230" s="58"/>
      <c r="QHX230" s="58"/>
      <c r="QHY230" s="58"/>
      <c r="QHZ230" s="58"/>
      <c r="QIA230" s="58"/>
      <c r="QIB230" s="58"/>
      <c r="QIC230" s="58"/>
      <c r="QID230" s="58"/>
      <c r="QIE230" s="58"/>
      <c r="QIF230" s="58"/>
      <c r="QIG230" s="58"/>
      <c r="QIH230" s="58"/>
      <c r="QII230" s="58"/>
      <c r="QIJ230" s="58"/>
      <c r="QIK230" s="58"/>
      <c r="QIL230" s="58"/>
      <c r="QIM230" s="58"/>
      <c r="QIN230" s="58"/>
      <c r="QIO230" s="58"/>
      <c r="QIP230" s="58"/>
      <c r="QIQ230" s="58"/>
      <c r="QIR230" s="58"/>
      <c r="QIS230" s="58"/>
      <c r="QIT230" s="58"/>
      <c r="QIU230" s="58"/>
      <c r="QIV230" s="58"/>
      <c r="QIW230" s="58"/>
      <c r="QIX230" s="58"/>
      <c r="QIY230" s="58"/>
      <c r="QIZ230" s="58"/>
      <c r="QJA230" s="58"/>
      <c r="QJB230" s="58"/>
      <c r="QJC230" s="58"/>
      <c r="QJD230" s="58"/>
      <c r="QJE230" s="58"/>
      <c r="QJF230" s="58"/>
      <c r="QJG230" s="58"/>
      <c r="QJH230" s="58"/>
      <c r="QJI230" s="58"/>
      <c r="QJJ230" s="58"/>
      <c r="QJK230" s="58"/>
      <c r="QJL230" s="58"/>
      <c r="QJM230" s="58"/>
      <c r="QJN230" s="58"/>
      <c r="QJO230" s="58"/>
      <c r="QJP230" s="58"/>
      <c r="QJQ230" s="58"/>
      <c r="QJR230" s="58"/>
      <c r="QJS230" s="58"/>
      <c r="QJT230" s="58"/>
      <c r="QJU230" s="58"/>
      <c r="QJV230" s="58"/>
      <c r="QJW230" s="58"/>
      <c r="QJX230" s="58"/>
      <c r="QJY230" s="58"/>
      <c r="QJZ230" s="58"/>
      <c r="QKA230" s="58"/>
      <c r="QKB230" s="58"/>
      <c r="QKC230" s="58"/>
      <c r="QKD230" s="58"/>
      <c r="QKE230" s="58"/>
      <c r="QKF230" s="58"/>
      <c r="QKG230" s="58"/>
      <c r="QKH230" s="58"/>
      <c r="QKI230" s="58"/>
      <c r="QKJ230" s="58"/>
      <c r="QKK230" s="58"/>
      <c r="QKL230" s="58"/>
      <c r="QKM230" s="58"/>
      <c r="QKN230" s="58"/>
      <c r="QKO230" s="58"/>
      <c r="QKP230" s="58"/>
      <c r="QKQ230" s="58"/>
      <c r="QKR230" s="58"/>
      <c r="QKS230" s="58"/>
      <c r="QKT230" s="58"/>
      <c r="QKU230" s="58"/>
      <c r="QKV230" s="58"/>
      <c r="QKW230" s="58"/>
      <c r="QKX230" s="58"/>
      <c r="QKY230" s="58"/>
      <c r="QKZ230" s="58"/>
      <c r="QLA230" s="58"/>
      <c r="QLB230" s="58"/>
      <c r="QLC230" s="58"/>
      <c r="QLD230" s="58"/>
      <c r="QLE230" s="58"/>
      <c r="QLF230" s="58"/>
      <c r="QLG230" s="58"/>
      <c r="QLH230" s="58"/>
      <c r="QLI230" s="58"/>
      <c r="QLJ230" s="58"/>
      <c r="QLK230" s="58"/>
      <c r="QLL230" s="58"/>
      <c r="QLM230" s="58"/>
      <c r="QLN230" s="58"/>
      <c r="QLO230" s="58"/>
      <c r="QLP230" s="58"/>
      <c r="QLQ230" s="58"/>
      <c r="QLR230" s="58"/>
      <c r="QLS230" s="58"/>
      <c r="QLT230" s="58"/>
      <c r="QLU230" s="58"/>
      <c r="QLV230" s="58"/>
      <c r="QLW230" s="58"/>
      <c r="QLX230" s="58"/>
      <c r="QLY230" s="58"/>
      <c r="QLZ230" s="58"/>
      <c r="QMA230" s="58"/>
      <c r="QMB230" s="58"/>
      <c r="QMC230" s="58"/>
      <c r="QMD230" s="58"/>
      <c r="QME230" s="58"/>
      <c r="QMF230" s="58"/>
      <c r="QMG230" s="58"/>
      <c r="QMH230" s="58"/>
      <c r="QMI230" s="58"/>
      <c r="QMJ230" s="58"/>
      <c r="QMK230" s="58"/>
      <c r="QML230" s="58"/>
      <c r="QMM230" s="58"/>
      <c r="QMN230" s="58"/>
      <c r="QMO230" s="58"/>
      <c r="QMP230" s="58"/>
      <c r="QMQ230" s="58"/>
      <c r="QMR230" s="58"/>
      <c r="QMS230" s="58"/>
      <c r="QMT230" s="58"/>
      <c r="QMU230" s="58"/>
      <c r="QMV230" s="58"/>
      <c r="QMW230" s="58"/>
      <c r="QMX230" s="58"/>
      <c r="QMY230" s="58"/>
      <c r="QMZ230" s="58"/>
      <c r="QNA230" s="58"/>
      <c r="QNB230" s="58"/>
      <c r="QNC230" s="58"/>
      <c r="QND230" s="58"/>
      <c r="QNE230" s="58"/>
      <c r="QNF230" s="58"/>
      <c r="QNG230" s="58"/>
      <c r="QNH230" s="58"/>
      <c r="QNI230" s="58"/>
      <c r="QNJ230" s="58"/>
      <c r="QNK230" s="58"/>
      <c r="QNL230" s="58"/>
      <c r="QNM230" s="58"/>
      <c r="QNN230" s="58"/>
      <c r="QNO230" s="58"/>
      <c r="QNP230" s="58"/>
      <c r="QNQ230" s="58"/>
      <c r="QNR230" s="58"/>
      <c r="QNS230" s="58"/>
      <c r="QNT230" s="58"/>
      <c r="QNU230" s="58"/>
      <c r="QNV230" s="58"/>
      <c r="QNW230" s="58"/>
      <c r="QNX230" s="58"/>
      <c r="QNY230" s="58"/>
      <c r="QNZ230" s="58"/>
      <c r="QOA230" s="58"/>
      <c r="QOB230" s="58"/>
      <c r="QOC230" s="58"/>
      <c r="QOD230" s="58"/>
      <c r="QOE230" s="58"/>
      <c r="QOF230" s="58"/>
      <c r="QOG230" s="58"/>
      <c r="QOH230" s="58"/>
      <c r="QOI230" s="58"/>
      <c r="QOJ230" s="58"/>
      <c r="QOK230" s="58"/>
      <c r="QOL230" s="58"/>
      <c r="QOM230" s="58"/>
      <c r="QON230" s="58"/>
      <c r="QOO230" s="58"/>
      <c r="QOP230" s="58"/>
      <c r="QOQ230" s="58"/>
      <c r="QOR230" s="58"/>
      <c r="QOS230" s="58"/>
      <c r="QOT230" s="58"/>
      <c r="QOU230" s="58"/>
      <c r="QOV230" s="58"/>
      <c r="QOW230" s="58"/>
      <c r="QOX230" s="58"/>
      <c r="QOY230" s="58"/>
      <c r="QOZ230" s="58"/>
      <c r="QPA230" s="58"/>
      <c r="QPB230" s="58"/>
      <c r="QPC230" s="58"/>
      <c r="QPD230" s="58"/>
      <c r="QPE230" s="58"/>
      <c r="QPF230" s="58"/>
      <c r="QPG230" s="58"/>
      <c r="QPH230" s="58"/>
      <c r="QPI230" s="58"/>
      <c r="QPJ230" s="58"/>
      <c r="QPK230" s="58"/>
      <c r="QPL230" s="58"/>
      <c r="QPM230" s="58"/>
      <c r="QPN230" s="58"/>
      <c r="QPO230" s="58"/>
      <c r="QPP230" s="58"/>
      <c r="QPQ230" s="58"/>
      <c r="QPR230" s="58"/>
      <c r="QPS230" s="58"/>
      <c r="QPT230" s="58"/>
      <c r="QPU230" s="58"/>
      <c r="QPV230" s="58"/>
      <c r="QPW230" s="58"/>
      <c r="QPX230" s="58"/>
      <c r="QPY230" s="58"/>
      <c r="QPZ230" s="58"/>
      <c r="QQA230" s="58"/>
      <c r="QQB230" s="58"/>
      <c r="QQC230" s="58"/>
      <c r="QQD230" s="58"/>
      <c r="QQE230" s="58"/>
      <c r="QQF230" s="58"/>
      <c r="QQG230" s="58"/>
      <c r="QQH230" s="58"/>
      <c r="QQI230" s="58"/>
      <c r="QQJ230" s="58"/>
      <c r="QQK230" s="58"/>
      <c r="QQL230" s="58"/>
      <c r="QQM230" s="58"/>
      <c r="QQN230" s="58"/>
      <c r="QQO230" s="58"/>
      <c r="QQP230" s="58"/>
      <c r="QQQ230" s="58"/>
      <c r="QQR230" s="58"/>
      <c r="QQS230" s="58"/>
      <c r="QQT230" s="58"/>
      <c r="QQU230" s="58"/>
      <c r="QQV230" s="58"/>
      <c r="QQW230" s="58"/>
      <c r="QQX230" s="58"/>
      <c r="QQY230" s="58"/>
      <c r="QQZ230" s="58"/>
      <c r="QRA230" s="58"/>
      <c r="QRB230" s="58"/>
      <c r="QRC230" s="58"/>
      <c r="QRD230" s="58"/>
      <c r="QRE230" s="58"/>
      <c r="QRF230" s="58"/>
      <c r="QRG230" s="58"/>
      <c r="QRH230" s="58"/>
      <c r="QRI230" s="58"/>
      <c r="QRJ230" s="58"/>
      <c r="QRK230" s="58"/>
      <c r="QRL230" s="58"/>
      <c r="QRM230" s="58"/>
      <c r="QRN230" s="58"/>
      <c r="QRO230" s="58"/>
      <c r="QRP230" s="58"/>
      <c r="QRQ230" s="58"/>
      <c r="QRR230" s="58"/>
      <c r="QRS230" s="58"/>
      <c r="QRT230" s="58"/>
      <c r="QRU230" s="58"/>
      <c r="QRV230" s="58"/>
      <c r="QRW230" s="58"/>
      <c r="QRX230" s="58"/>
      <c r="QRY230" s="58"/>
      <c r="QRZ230" s="58"/>
      <c r="QSA230" s="58"/>
      <c r="QSB230" s="58"/>
      <c r="QSC230" s="58"/>
      <c r="QSD230" s="58"/>
      <c r="QSE230" s="58"/>
      <c r="QSF230" s="58"/>
      <c r="QSG230" s="58"/>
      <c r="QSH230" s="58"/>
      <c r="QSI230" s="58"/>
      <c r="QSJ230" s="58"/>
      <c r="QSK230" s="58"/>
      <c r="QSL230" s="58"/>
      <c r="QSM230" s="58"/>
      <c r="QSN230" s="58"/>
      <c r="QSO230" s="58"/>
      <c r="QSP230" s="58"/>
      <c r="QSQ230" s="58"/>
      <c r="QSR230" s="58"/>
      <c r="QSS230" s="58"/>
      <c r="QST230" s="58"/>
      <c r="QSU230" s="58"/>
      <c r="QSV230" s="58"/>
      <c r="QSW230" s="58"/>
      <c r="QSX230" s="58"/>
      <c r="QSY230" s="58"/>
      <c r="QSZ230" s="58"/>
      <c r="QTA230" s="58"/>
      <c r="QTB230" s="58"/>
      <c r="QTC230" s="58"/>
      <c r="QTD230" s="58"/>
      <c r="QTE230" s="58"/>
      <c r="QTF230" s="58"/>
      <c r="QTG230" s="58"/>
      <c r="QTH230" s="58"/>
      <c r="QTI230" s="58"/>
      <c r="QTJ230" s="58"/>
      <c r="QTK230" s="58"/>
      <c r="QTL230" s="58"/>
      <c r="QTM230" s="58"/>
      <c r="QTN230" s="58"/>
      <c r="QTO230" s="58"/>
      <c r="QTP230" s="58"/>
      <c r="QTQ230" s="58"/>
      <c r="QTR230" s="58"/>
      <c r="QTS230" s="58"/>
      <c r="QTT230" s="58"/>
      <c r="QTU230" s="58"/>
      <c r="QTV230" s="58"/>
      <c r="QTW230" s="58"/>
      <c r="QTX230" s="58"/>
      <c r="QTY230" s="58"/>
      <c r="QTZ230" s="58"/>
      <c r="QUA230" s="58"/>
      <c r="QUB230" s="58"/>
      <c r="QUC230" s="58"/>
      <c r="QUD230" s="58"/>
      <c r="QUE230" s="58"/>
      <c r="QUF230" s="58"/>
      <c r="QUG230" s="58"/>
      <c r="QUH230" s="58"/>
      <c r="QUI230" s="58"/>
      <c r="QUJ230" s="58"/>
      <c r="QUK230" s="58"/>
      <c r="QUL230" s="58"/>
      <c r="QUM230" s="58"/>
      <c r="QUN230" s="58"/>
      <c r="QUO230" s="58"/>
      <c r="QUP230" s="58"/>
      <c r="QUQ230" s="58"/>
      <c r="QUR230" s="58"/>
      <c r="QUS230" s="58"/>
      <c r="QUT230" s="58"/>
      <c r="QUU230" s="58"/>
      <c r="QUV230" s="58"/>
      <c r="QUW230" s="58"/>
      <c r="QUX230" s="58"/>
      <c r="QUY230" s="58"/>
      <c r="QUZ230" s="58"/>
      <c r="QVA230" s="58"/>
      <c r="QVB230" s="58"/>
      <c r="QVC230" s="58"/>
      <c r="QVD230" s="58"/>
      <c r="QVE230" s="58"/>
      <c r="QVF230" s="58"/>
      <c r="QVG230" s="58"/>
      <c r="QVH230" s="58"/>
      <c r="QVI230" s="58"/>
      <c r="QVJ230" s="58"/>
      <c r="QVK230" s="58"/>
      <c r="QVL230" s="58"/>
      <c r="QVM230" s="58"/>
      <c r="QVN230" s="58"/>
      <c r="QVO230" s="58"/>
      <c r="QVP230" s="58"/>
      <c r="QVQ230" s="58"/>
      <c r="QVR230" s="58"/>
      <c r="QVS230" s="58"/>
      <c r="QVT230" s="58"/>
      <c r="QVU230" s="58"/>
      <c r="QVV230" s="58"/>
      <c r="QVW230" s="58"/>
      <c r="QVX230" s="58"/>
      <c r="QVY230" s="58"/>
      <c r="QVZ230" s="58"/>
      <c r="QWA230" s="58"/>
      <c r="QWB230" s="58"/>
      <c r="QWC230" s="58"/>
      <c r="QWD230" s="58"/>
      <c r="QWE230" s="58"/>
      <c r="QWF230" s="58"/>
      <c r="QWG230" s="58"/>
      <c r="QWH230" s="58"/>
      <c r="QWI230" s="58"/>
      <c r="QWJ230" s="58"/>
      <c r="QWK230" s="58"/>
      <c r="QWL230" s="58"/>
      <c r="QWM230" s="58"/>
      <c r="QWN230" s="58"/>
      <c r="QWO230" s="58"/>
      <c r="QWP230" s="58"/>
      <c r="QWQ230" s="58"/>
      <c r="QWR230" s="58"/>
      <c r="QWS230" s="58"/>
      <c r="QWT230" s="58"/>
      <c r="QWU230" s="58"/>
      <c r="QWV230" s="58"/>
      <c r="QWW230" s="58"/>
      <c r="QWX230" s="58"/>
      <c r="QWY230" s="58"/>
      <c r="QWZ230" s="58"/>
      <c r="QXA230" s="58"/>
      <c r="QXB230" s="58"/>
      <c r="QXC230" s="58"/>
      <c r="QXD230" s="58"/>
      <c r="QXE230" s="58"/>
      <c r="QXF230" s="58"/>
      <c r="QXG230" s="58"/>
      <c r="QXH230" s="58"/>
      <c r="QXI230" s="58"/>
      <c r="QXJ230" s="58"/>
      <c r="QXK230" s="58"/>
      <c r="QXL230" s="58"/>
      <c r="QXM230" s="58"/>
      <c r="QXN230" s="58"/>
      <c r="QXO230" s="58"/>
      <c r="QXP230" s="58"/>
      <c r="QXQ230" s="58"/>
      <c r="QXR230" s="58"/>
      <c r="QXS230" s="58"/>
      <c r="QXT230" s="58"/>
      <c r="QXU230" s="58"/>
      <c r="QXV230" s="58"/>
      <c r="QXW230" s="58"/>
      <c r="QXX230" s="58"/>
      <c r="QXY230" s="58"/>
      <c r="QXZ230" s="58"/>
      <c r="QYA230" s="58"/>
      <c r="QYB230" s="58"/>
      <c r="QYC230" s="58"/>
      <c r="QYD230" s="58"/>
      <c r="QYE230" s="58"/>
      <c r="QYF230" s="58"/>
      <c r="QYG230" s="58"/>
      <c r="QYH230" s="58"/>
      <c r="QYI230" s="58"/>
      <c r="QYJ230" s="58"/>
      <c r="QYK230" s="58"/>
      <c r="QYL230" s="58"/>
      <c r="QYM230" s="58"/>
      <c r="QYN230" s="58"/>
      <c r="QYO230" s="58"/>
      <c r="QYP230" s="58"/>
      <c r="QYQ230" s="58"/>
      <c r="QYR230" s="58"/>
      <c r="QYS230" s="58"/>
      <c r="QYT230" s="58"/>
      <c r="QYU230" s="58"/>
      <c r="QYV230" s="58"/>
      <c r="QYW230" s="58"/>
      <c r="QYX230" s="58"/>
      <c r="QYY230" s="58"/>
      <c r="QYZ230" s="58"/>
      <c r="QZA230" s="58"/>
      <c r="QZB230" s="58"/>
      <c r="QZC230" s="58"/>
      <c r="QZD230" s="58"/>
      <c r="QZE230" s="58"/>
      <c r="QZF230" s="58"/>
      <c r="QZG230" s="58"/>
      <c r="QZH230" s="58"/>
      <c r="QZI230" s="58"/>
      <c r="QZJ230" s="58"/>
      <c r="QZK230" s="58"/>
      <c r="QZL230" s="58"/>
      <c r="QZM230" s="58"/>
      <c r="QZN230" s="58"/>
      <c r="QZO230" s="58"/>
      <c r="QZP230" s="58"/>
      <c r="QZQ230" s="58"/>
      <c r="QZR230" s="58"/>
      <c r="QZS230" s="58"/>
      <c r="QZT230" s="58"/>
      <c r="QZU230" s="58"/>
      <c r="QZV230" s="58"/>
      <c r="QZW230" s="58"/>
      <c r="QZX230" s="58"/>
      <c r="QZY230" s="58"/>
      <c r="QZZ230" s="58"/>
      <c r="RAA230" s="58"/>
      <c r="RAB230" s="58"/>
      <c r="RAC230" s="58"/>
      <c r="RAD230" s="58"/>
      <c r="RAE230" s="58"/>
      <c r="RAF230" s="58"/>
      <c r="RAG230" s="58"/>
      <c r="RAH230" s="58"/>
      <c r="RAI230" s="58"/>
      <c r="RAJ230" s="58"/>
      <c r="RAK230" s="58"/>
      <c r="RAL230" s="58"/>
      <c r="RAM230" s="58"/>
      <c r="RAN230" s="58"/>
      <c r="RAO230" s="58"/>
      <c r="RAP230" s="58"/>
      <c r="RAQ230" s="58"/>
      <c r="RAR230" s="58"/>
      <c r="RAS230" s="58"/>
      <c r="RAT230" s="58"/>
      <c r="RAU230" s="58"/>
      <c r="RAV230" s="58"/>
      <c r="RAW230" s="58"/>
      <c r="RAX230" s="58"/>
      <c r="RAY230" s="58"/>
      <c r="RAZ230" s="58"/>
      <c r="RBA230" s="58"/>
      <c r="RBB230" s="58"/>
      <c r="RBC230" s="58"/>
      <c r="RBD230" s="58"/>
      <c r="RBE230" s="58"/>
      <c r="RBF230" s="58"/>
      <c r="RBG230" s="58"/>
      <c r="RBH230" s="58"/>
      <c r="RBI230" s="58"/>
      <c r="RBJ230" s="58"/>
      <c r="RBK230" s="58"/>
      <c r="RBL230" s="58"/>
      <c r="RBM230" s="58"/>
      <c r="RBN230" s="58"/>
      <c r="RBO230" s="58"/>
      <c r="RBP230" s="58"/>
      <c r="RBQ230" s="58"/>
      <c r="RBR230" s="58"/>
      <c r="RBS230" s="58"/>
      <c r="RBT230" s="58"/>
      <c r="RBU230" s="58"/>
      <c r="RBV230" s="58"/>
      <c r="RBW230" s="58"/>
      <c r="RBX230" s="58"/>
      <c r="RBY230" s="58"/>
      <c r="RBZ230" s="58"/>
      <c r="RCA230" s="58"/>
      <c r="RCB230" s="58"/>
      <c r="RCC230" s="58"/>
      <c r="RCD230" s="58"/>
      <c r="RCE230" s="58"/>
      <c r="RCF230" s="58"/>
      <c r="RCG230" s="58"/>
      <c r="RCH230" s="58"/>
      <c r="RCI230" s="58"/>
      <c r="RCJ230" s="58"/>
      <c r="RCK230" s="58"/>
      <c r="RCL230" s="58"/>
      <c r="RCM230" s="58"/>
      <c r="RCN230" s="58"/>
      <c r="RCO230" s="58"/>
      <c r="RCP230" s="58"/>
      <c r="RCQ230" s="58"/>
      <c r="RCR230" s="58"/>
      <c r="RCS230" s="58"/>
      <c r="RCT230" s="58"/>
      <c r="RCU230" s="58"/>
      <c r="RCV230" s="58"/>
      <c r="RCW230" s="58"/>
      <c r="RCX230" s="58"/>
      <c r="RCY230" s="58"/>
      <c r="RCZ230" s="58"/>
      <c r="RDA230" s="58"/>
      <c r="RDB230" s="58"/>
      <c r="RDC230" s="58"/>
      <c r="RDD230" s="58"/>
      <c r="RDE230" s="58"/>
      <c r="RDF230" s="58"/>
      <c r="RDG230" s="58"/>
      <c r="RDH230" s="58"/>
      <c r="RDI230" s="58"/>
      <c r="RDJ230" s="58"/>
      <c r="RDK230" s="58"/>
      <c r="RDL230" s="58"/>
      <c r="RDM230" s="58"/>
      <c r="RDN230" s="58"/>
      <c r="RDO230" s="58"/>
      <c r="RDP230" s="58"/>
      <c r="RDQ230" s="58"/>
      <c r="RDR230" s="58"/>
      <c r="RDS230" s="58"/>
      <c r="RDT230" s="58"/>
      <c r="RDU230" s="58"/>
      <c r="RDV230" s="58"/>
      <c r="RDW230" s="58"/>
      <c r="RDX230" s="58"/>
      <c r="RDY230" s="58"/>
      <c r="RDZ230" s="58"/>
      <c r="REA230" s="58"/>
      <c r="REB230" s="58"/>
      <c r="REC230" s="58"/>
      <c r="RED230" s="58"/>
      <c r="REE230" s="58"/>
      <c r="REF230" s="58"/>
      <c r="REG230" s="58"/>
      <c r="REH230" s="58"/>
      <c r="REI230" s="58"/>
      <c r="REJ230" s="58"/>
      <c r="REK230" s="58"/>
      <c r="REL230" s="58"/>
      <c r="REM230" s="58"/>
      <c r="REN230" s="58"/>
      <c r="REO230" s="58"/>
      <c r="REP230" s="58"/>
      <c r="REQ230" s="58"/>
      <c r="RER230" s="58"/>
      <c r="RES230" s="58"/>
      <c r="RET230" s="58"/>
      <c r="REU230" s="58"/>
      <c r="REV230" s="58"/>
      <c r="REW230" s="58"/>
      <c r="REX230" s="58"/>
      <c r="REY230" s="58"/>
      <c r="REZ230" s="58"/>
      <c r="RFA230" s="58"/>
      <c r="RFB230" s="58"/>
      <c r="RFC230" s="58"/>
      <c r="RFD230" s="58"/>
      <c r="RFE230" s="58"/>
      <c r="RFF230" s="58"/>
      <c r="RFG230" s="58"/>
      <c r="RFH230" s="58"/>
      <c r="RFI230" s="58"/>
      <c r="RFJ230" s="58"/>
      <c r="RFK230" s="58"/>
      <c r="RFL230" s="58"/>
      <c r="RFM230" s="58"/>
      <c r="RFN230" s="58"/>
      <c r="RFO230" s="58"/>
      <c r="RFP230" s="58"/>
      <c r="RFQ230" s="58"/>
      <c r="RFR230" s="58"/>
      <c r="RFS230" s="58"/>
      <c r="RFT230" s="58"/>
      <c r="RFU230" s="58"/>
      <c r="RFV230" s="58"/>
      <c r="RFW230" s="58"/>
      <c r="RFX230" s="58"/>
      <c r="RFY230" s="58"/>
      <c r="RFZ230" s="58"/>
      <c r="RGA230" s="58"/>
      <c r="RGB230" s="58"/>
      <c r="RGC230" s="58"/>
      <c r="RGD230" s="58"/>
      <c r="RGE230" s="58"/>
      <c r="RGF230" s="58"/>
      <c r="RGG230" s="58"/>
      <c r="RGH230" s="58"/>
      <c r="RGI230" s="58"/>
      <c r="RGJ230" s="58"/>
      <c r="RGK230" s="58"/>
      <c r="RGL230" s="58"/>
      <c r="RGM230" s="58"/>
      <c r="RGN230" s="58"/>
      <c r="RGO230" s="58"/>
      <c r="RGP230" s="58"/>
      <c r="RGQ230" s="58"/>
      <c r="RGR230" s="58"/>
      <c r="RGS230" s="58"/>
      <c r="RGT230" s="58"/>
      <c r="RGU230" s="58"/>
      <c r="RGV230" s="58"/>
      <c r="RGW230" s="58"/>
      <c r="RGX230" s="58"/>
      <c r="RGY230" s="58"/>
      <c r="RGZ230" s="58"/>
      <c r="RHA230" s="58"/>
      <c r="RHB230" s="58"/>
      <c r="RHC230" s="58"/>
      <c r="RHD230" s="58"/>
      <c r="RHE230" s="58"/>
      <c r="RHF230" s="58"/>
      <c r="RHG230" s="58"/>
      <c r="RHH230" s="58"/>
      <c r="RHI230" s="58"/>
      <c r="RHJ230" s="58"/>
      <c r="RHK230" s="58"/>
      <c r="RHL230" s="58"/>
      <c r="RHM230" s="58"/>
      <c r="RHN230" s="58"/>
      <c r="RHO230" s="58"/>
      <c r="RHP230" s="58"/>
      <c r="RHQ230" s="58"/>
      <c r="RHR230" s="58"/>
      <c r="RHS230" s="58"/>
      <c r="RHT230" s="58"/>
      <c r="RHU230" s="58"/>
      <c r="RHV230" s="58"/>
      <c r="RHW230" s="58"/>
      <c r="RHX230" s="58"/>
      <c r="RHY230" s="58"/>
      <c r="RHZ230" s="58"/>
      <c r="RIA230" s="58"/>
      <c r="RIB230" s="58"/>
      <c r="RIC230" s="58"/>
      <c r="RID230" s="58"/>
      <c r="RIE230" s="58"/>
      <c r="RIF230" s="58"/>
      <c r="RIG230" s="58"/>
      <c r="RIH230" s="58"/>
      <c r="RII230" s="58"/>
      <c r="RIJ230" s="58"/>
      <c r="RIK230" s="58"/>
      <c r="RIL230" s="58"/>
      <c r="RIM230" s="58"/>
      <c r="RIN230" s="58"/>
      <c r="RIO230" s="58"/>
      <c r="RIP230" s="58"/>
      <c r="RIQ230" s="58"/>
      <c r="RIR230" s="58"/>
      <c r="RIS230" s="58"/>
      <c r="RIT230" s="58"/>
      <c r="RIU230" s="58"/>
      <c r="RIV230" s="58"/>
      <c r="RIW230" s="58"/>
      <c r="RIX230" s="58"/>
      <c r="RIY230" s="58"/>
      <c r="RIZ230" s="58"/>
      <c r="RJA230" s="58"/>
      <c r="RJB230" s="58"/>
      <c r="RJC230" s="58"/>
      <c r="RJD230" s="58"/>
      <c r="RJE230" s="58"/>
      <c r="RJF230" s="58"/>
      <c r="RJG230" s="58"/>
      <c r="RJH230" s="58"/>
      <c r="RJI230" s="58"/>
      <c r="RJJ230" s="58"/>
      <c r="RJK230" s="58"/>
      <c r="RJL230" s="58"/>
      <c r="RJM230" s="58"/>
      <c r="RJN230" s="58"/>
      <c r="RJO230" s="58"/>
      <c r="RJP230" s="58"/>
      <c r="RJQ230" s="58"/>
      <c r="RJR230" s="58"/>
      <c r="RJS230" s="58"/>
      <c r="RJT230" s="58"/>
      <c r="RJU230" s="58"/>
      <c r="RJV230" s="58"/>
      <c r="RJW230" s="58"/>
      <c r="RJX230" s="58"/>
      <c r="RJY230" s="58"/>
      <c r="RJZ230" s="58"/>
      <c r="RKA230" s="58"/>
      <c r="RKB230" s="58"/>
      <c r="RKC230" s="58"/>
      <c r="RKD230" s="58"/>
      <c r="RKE230" s="58"/>
      <c r="RKF230" s="58"/>
      <c r="RKG230" s="58"/>
      <c r="RKH230" s="58"/>
      <c r="RKI230" s="58"/>
      <c r="RKJ230" s="58"/>
      <c r="RKK230" s="58"/>
      <c r="RKL230" s="58"/>
      <c r="RKM230" s="58"/>
      <c r="RKN230" s="58"/>
      <c r="RKO230" s="58"/>
      <c r="RKP230" s="58"/>
      <c r="RKQ230" s="58"/>
      <c r="RKR230" s="58"/>
      <c r="RKS230" s="58"/>
      <c r="RKT230" s="58"/>
      <c r="RKU230" s="58"/>
      <c r="RKV230" s="58"/>
      <c r="RKW230" s="58"/>
      <c r="RKX230" s="58"/>
      <c r="RKY230" s="58"/>
      <c r="RKZ230" s="58"/>
      <c r="RLA230" s="58"/>
      <c r="RLB230" s="58"/>
      <c r="RLC230" s="58"/>
      <c r="RLD230" s="58"/>
      <c r="RLE230" s="58"/>
      <c r="RLF230" s="58"/>
      <c r="RLG230" s="58"/>
      <c r="RLH230" s="58"/>
      <c r="RLI230" s="58"/>
      <c r="RLJ230" s="58"/>
      <c r="RLK230" s="58"/>
      <c r="RLL230" s="58"/>
      <c r="RLM230" s="58"/>
      <c r="RLN230" s="58"/>
      <c r="RLO230" s="58"/>
      <c r="RLP230" s="58"/>
      <c r="RLQ230" s="58"/>
      <c r="RLR230" s="58"/>
      <c r="RLS230" s="58"/>
      <c r="RLT230" s="58"/>
      <c r="RLU230" s="58"/>
      <c r="RLV230" s="58"/>
      <c r="RLW230" s="58"/>
      <c r="RLX230" s="58"/>
      <c r="RLY230" s="58"/>
      <c r="RLZ230" s="58"/>
      <c r="RMA230" s="58"/>
      <c r="RMB230" s="58"/>
      <c r="RMC230" s="58"/>
      <c r="RMD230" s="58"/>
      <c r="RME230" s="58"/>
      <c r="RMF230" s="58"/>
      <c r="RMG230" s="58"/>
      <c r="RMH230" s="58"/>
      <c r="RMI230" s="58"/>
      <c r="RMJ230" s="58"/>
      <c r="RMK230" s="58"/>
      <c r="RML230" s="58"/>
      <c r="RMM230" s="58"/>
      <c r="RMN230" s="58"/>
      <c r="RMO230" s="58"/>
      <c r="RMP230" s="58"/>
      <c r="RMQ230" s="58"/>
      <c r="RMR230" s="58"/>
      <c r="RMS230" s="58"/>
      <c r="RMT230" s="58"/>
      <c r="RMU230" s="58"/>
      <c r="RMV230" s="58"/>
      <c r="RMW230" s="58"/>
      <c r="RMX230" s="58"/>
      <c r="RMY230" s="58"/>
      <c r="RMZ230" s="58"/>
      <c r="RNA230" s="58"/>
      <c r="RNB230" s="58"/>
      <c r="RNC230" s="58"/>
      <c r="RND230" s="58"/>
      <c r="RNE230" s="58"/>
      <c r="RNF230" s="58"/>
      <c r="RNG230" s="58"/>
      <c r="RNH230" s="58"/>
      <c r="RNI230" s="58"/>
      <c r="RNJ230" s="58"/>
      <c r="RNK230" s="58"/>
      <c r="RNL230" s="58"/>
      <c r="RNM230" s="58"/>
      <c r="RNN230" s="58"/>
      <c r="RNO230" s="58"/>
      <c r="RNP230" s="58"/>
      <c r="RNQ230" s="58"/>
      <c r="RNR230" s="58"/>
      <c r="RNS230" s="58"/>
      <c r="RNT230" s="58"/>
      <c r="RNU230" s="58"/>
      <c r="RNV230" s="58"/>
      <c r="RNW230" s="58"/>
      <c r="RNX230" s="58"/>
      <c r="RNY230" s="58"/>
      <c r="RNZ230" s="58"/>
      <c r="ROA230" s="58"/>
      <c r="ROB230" s="58"/>
      <c r="ROC230" s="58"/>
      <c r="ROD230" s="58"/>
      <c r="ROE230" s="58"/>
      <c r="ROF230" s="58"/>
      <c r="ROG230" s="58"/>
      <c r="ROH230" s="58"/>
      <c r="ROI230" s="58"/>
      <c r="ROJ230" s="58"/>
      <c r="ROK230" s="58"/>
      <c r="ROL230" s="58"/>
      <c r="ROM230" s="58"/>
      <c r="RON230" s="58"/>
      <c r="ROO230" s="58"/>
      <c r="ROP230" s="58"/>
      <c r="ROQ230" s="58"/>
      <c r="ROR230" s="58"/>
      <c r="ROS230" s="58"/>
      <c r="ROT230" s="58"/>
      <c r="ROU230" s="58"/>
      <c r="ROV230" s="58"/>
      <c r="ROW230" s="58"/>
      <c r="ROX230" s="58"/>
      <c r="ROY230" s="58"/>
      <c r="ROZ230" s="58"/>
      <c r="RPA230" s="58"/>
      <c r="RPB230" s="58"/>
      <c r="RPC230" s="58"/>
      <c r="RPD230" s="58"/>
      <c r="RPE230" s="58"/>
      <c r="RPF230" s="58"/>
      <c r="RPG230" s="58"/>
      <c r="RPH230" s="58"/>
      <c r="RPI230" s="58"/>
      <c r="RPJ230" s="58"/>
      <c r="RPK230" s="58"/>
      <c r="RPL230" s="58"/>
      <c r="RPM230" s="58"/>
      <c r="RPN230" s="58"/>
      <c r="RPO230" s="58"/>
      <c r="RPP230" s="58"/>
      <c r="RPQ230" s="58"/>
      <c r="RPR230" s="58"/>
      <c r="RPS230" s="58"/>
      <c r="RPT230" s="58"/>
      <c r="RPU230" s="58"/>
      <c r="RPV230" s="58"/>
      <c r="RPW230" s="58"/>
      <c r="RPX230" s="58"/>
      <c r="RPY230" s="58"/>
      <c r="RPZ230" s="58"/>
      <c r="RQA230" s="58"/>
      <c r="RQB230" s="58"/>
      <c r="RQC230" s="58"/>
      <c r="RQD230" s="58"/>
      <c r="RQE230" s="58"/>
      <c r="RQF230" s="58"/>
      <c r="RQG230" s="58"/>
      <c r="RQH230" s="58"/>
      <c r="RQI230" s="58"/>
      <c r="RQJ230" s="58"/>
      <c r="RQK230" s="58"/>
      <c r="RQL230" s="58"/>
      <c r="RQM230" s="58"/>
      <c r="RQN230" s="58"/>
      <c r="RQO230" s="58"/>
      <c r="RQP230" s="58"/>
      <c r="RQQ230" s="58"/>
      <c r="RQR230" s="58"/>
      <c r="RQS230" s="58"/>
      <c r="RQT230" s="58"/>
      <c r="RQU230" s="58"/>
      <c r="RQV230" s="58"/>
      <c r="RQW230" s="58"/>
      <c r="RQX230" s="58"/>
      <c r="RQY230" s="58"/>
      <c r="RQZ230" s="58"/>
      <c r="RRA230" s="58"/>
      <c r="RRB230" s="58"/>
      <c r="RRC230" s="58"/>
      <c r="RRD230" s="58"/>
      <c r="RRE230" s="58"/>
      <c r="RRF230" s="58"/>
      <c r="RRG230" s="58"/>
      <c r="RRH230" s="58"/>
      <c r="RRI230" s="58"/>
      <c r="RRJ230" s="58"/>
      <c r="RRK230" s="58"/>
      <c r="RRL230" s="58"/>
      <c r="RRM230" s="58"/>
      <c r="RRN230" s="58"/>
      <c r="RRO230" s="58"/>
      <c r="RRP230" s="58"/>
      <c r="RRQ230" s="58"/>
      <c r="RRR230" s="58"/>
      <c r="RRS230" s="58"/>
      <c r="RRT230" s="58"/>
      <c r="RRU230" s="58"/>
      <c r="RRV230" s="58"/>
      <c r="RRW230" s="58"/>
      <c r="RRX230" s="58"/>
      <c r="RRY230" s="58"/>
      <c r="RRZ230" s="58"/>
      <c r="RSA230" s="58"/>
      <c r="RSB230" s="58"/>
      <c r="RSC230" s="58"/>
      <c r="RSD230" s="58"/>
      <c r="RSE230" s="58"/>
      <c r="RSF230" s="58"/>
      <c r="RSG230" s="58"/>
      <c r="RSH230" s="58"/>
      <c r="RSI230" s="58"/>
      <c r="RSJ230" s="58"/>
      <c r="RSK230" s="58"/>
      <c r="RSL230" s="58"/>
      <c r="RSM230" s="58"/>
      <c r="RSN230" s="58"/>
      <c r="RSO230" s="58"/>
      <c r="RSP230" s="58"/>
      <c r="RSQ230" s="58"/>
      <c r="RSR230" s="58"/>
      <c r="RSS230" s="58"/>
      <c r="RST230" s="58"/>
      <c r="RSU230" s="58"/>
      <c r="RSV230" s="58"/>
      <c r="RSW230" s="58"/>
      <c r="RSX230" s="58"/>
      <c r="RSY230" s="58"/>
      <c r="RSZ230" s="58"/>
      <c r="RTA230" s="58"/>
      <c r="RTB230" s="58"/>
      <c r="RTC230" s="58"/>
      <c r="RTD230" s="58"/>
      <c r="RTE230" s="58"/>
      <c r="RTF230" s="58"/>
      <c r="RTG230" s="58"/>
      <c r="RTH230" s="58"/>
      <c r="RTI230" s="58"/>
      <c r="RTJ230" s="58"/>
      <c r="RTK230" s="58"/>
      <c r="RTL230" s="58"/>
      <c r="RTM230" s="58"/>
      <c r="RTN230" s="58"/>
      <c r="RTO230" s="58"/>
      <c r="RTP230" s="58"/>
      <c r="RTQ230" s="58"/>
      <c r="RTR230" s="58"/>
      <c r="RTS230" s="58"/>
      <c r="RTT230" s="58"/>
      <c r="RTU230" s="58"/>
      <c r="RTV230" s="58"/>
      <c r="RTW230" s="58"/>
      <c r="RTX230" s="58"/>
      <c r="RTY230" s="58"/>
      <c r="RTZ230" s="58"/>
      <c r="RUA230" s="58"/>
      <c r="RUB230" s="58"/>
      <c r="RUC230" s="58"/>
      <c r="RUD230" s="58"/>
      <c r="RUE230" s="58"/>
      <c r="RUF230" s="58"/>
      <c r="RUG230" s="58"/>
      <c r="RUH230" s="58"/>
      <c r="RUI230" s="58"/>
      <c r="RUJ230" s="58"/>
      <c r="RUK230" s="58"/>
      <c r="RUL230" s="58"/>
      <c r="RUM230" s="58"/>
      <c r="RUN230" s="58"/>
      <c r="RUO230" s="58"/>
      <c r="RUP230" s="58"/>
      <c r="RUQ230" s="58"/>
      <c r="RUR230" s="58"/>
      <c r="RUS230" s="58"/>
      <c r="RUT230" s="58"/>
      <c r="RUU230" s="58"/>
      <c r="RUV230" s="58"/>
      <c r="RUW230" s="58"/>
      <c r="RUX230" s="58"/>
      <c r="RUY230" s="58"/>
      <c r="RUZ230" s="58"/>
      <c r="RVA230" s="58"/>
      <c r="RVB230" s="58"/>
      <c r="RVC230" s="58"/>
      <c r="RVD230" s="58"/>
      <c r="RVE230" s="58"/>
      <c r="RVF230" s="58"/>
      <c r="RVG230" s="58"/>
      <c r="RVH230" s="58"/>
      <c r="RVI230" s="58"/>
      <c r="RVJ230" s="58"/>
      <c r="RVK230" s="58"/>
      <c r="RVL230" s="58"/>
      <c r="RVM230" s="58"/>
      <c r="RVN230" s="58"/>
      <c r="RVO230" s="58"/>
      <c r="RVP230" s="58"/>
      <c r="RVQ230" s="58"/>
      <c r="RVR230" s="58"/>
      <c r="RVS230" s="58"/>
      <c r="RVT230" s="58"/>
      <c r="RVU230" s="58"/>
      <c r="RVV230" s="58"/>
      <c r="RVW230" s="58"/>
      <c r="RVX230" s="58"/>
      <c r="RVY230" s="58"/>
      <c r="RVZ230" s="58"/>
      <c r="RWA230" s="58"/>
      <c r="RWB230" s="58"/>
      <c r="RWC230" s="58"/>
      <c r="RWD230" s="58"/>
      <c r="RWE230" s="58"/>
      <c r="RWF230" s="58"/>
      <c r="RWG230" s="58"/>
      <c r="RWH230" s="58"/>
      <c r="RWI230" s="58"/>
      <c r="RWJ230" s="58"/>
      <c r="RWK230" s="58"/>
      <c r="RWL230" s="58"/>
      <c r="RWM230" s="58"/>
      <c r="RWN230" s="58"/>
      <c r="RWO230" s="58"/>
      <c r="RWP230" s="58"/>
      <c r="RWQ230" s="58"/>
      <c r="RWR230" s="58"/>
      <c r="RWS230" s="58"/>
      <c r="RWT230" s="58"/>
      <c r="RWU230" s="58"/>
      <c r="RWV230" s="58"/>
      <c r="RWW230" s="58"/>
      <c r="RWX230" s="58"/>
      <c r="RWY230" s="58"/>
      <c r="RWZ230" s="58"/>
      <c r="RXA230" s="58"/>
      <c r="RXB230" s="58"/>
      <c r="RXC230" s="58"/>
      <c r="RXD230" s="58"/>
      <c r="RXE230" s="58"/>
      <c r="RXF230" s="58"/>
      <c r="RXG230" s="58"/>
      <c r="RXH230" s="58"/>
      <c r="RXI230" s="58"/>
      <c r="RXJ230" s="58"/>
      <c r="RXK230" s="58"/>
      <c r="RXL230" s="58"/>
      <c r="RXM230" s="58"/>
      <c r="RXN230" s="58"/>
      <c r="RXO230" s="58"/>
      <c r="RXP230" s="58"/>
      <c r="RXQ230" s="58"/>
      <c r="RXR230" s="58"/>
      <c r="RXS230" s="58"/>
      <c r="RXT230" s="58"/>
      <c r="RXU230" s="58"/>
      <c r="RXV230" s="58"/>
      <c r="RXW230" s="58"/>
      <c r="RXX230" s="58"/>
      <c r="RXY230" s="58"/>
      <c r="RXZ230" s="58"/>
      <c r="RYA230" s="58"/>
      <c r="RYB230" s="58"/>
      <c r="RYC230" s="58"/>
      <c r="RYD230" s="58"/>
      <c r="RYE230" s="58"/>
      <c r="RYF230" s="58"/>
      <c r="RYG230" s="58"/>
      <c r="RYH230" s="58"/>
      <c r="RYI230" s="58"/>
      <c r="RYJ230" s="58"/>
      <c r="RYK230" s="58"/>
      <c r="RYL230" s="58"/>
      <c r="RYM230" s="58"/>
      <c r="RYN230" s="58"/>
      <c r="RYO230" s="58"/>
      <c r="RYP230" s="58"/>
      <c r="RYQ230" s="58"/>
      <c r="RYR230" s="58"/>
      <c r="RYS230" s="58"/>
      <c r="RYT230" s="58"/>
      <c r="RYU230" s="58"/>
      <c r="RYV230" s="58"/>
      <c r="RYW230" s="58"/>
      <c r="RYX230" s="58"/>
      <c r="RYY230" s="58"/>
      <c r="RYZ230" s="58"/>
      <c r="RZA230" s="58"/>
      <c r="RZB230" s="58"/>
      <c r="RZC230" s="58"/>
      <c r="RZD230" s="58"/>
      <c r="RZE230" s="58"/>
      <c r="RZF230" s="58"/>
      <c r="RZG230" s="58"/>
      <c r="RZH230" s="58"/>
      <c r="RZI230" s="58"/>
      <c r="RZJ230" s="58"/>
      <c r="RZK230" s="58"/>
      <c r="RZL230" s="58"/>
      <c r="RZM230" s="58"/>
      <c r="RZN230" s="58"/>
      <c r="RZO230" s="58"/>
      <c r="RZP230" s="58"/>
      <c r="RZQ230" s="58"/>
      <c r="RZR230" s="58"/>
      <c r="RZS230" s="58"/>
      <c r="RZT230" s="58"/>
      <c r="RZU230" s="58"/>
      <c r="RZV230" s="58"/>
      <c r="RZW230" s="58"/>
      <c r="RZX230" s="58"/>
      <c r="RZY230" s="58"/>
      <c r="RZZ230" s="58"/>
      <c r="SAA230" s="58"/>
      <c r="SAB230" s="58"/>
      <c r="SAC230" s="58"/>
      <c r="SAD230" s="58"/>
      <c r="SAE230" s="58"/>
      <c r="SAF230" s="58"/>
      <c r="SAG230" s="58"/>
      <c r="SAH230" s="58"/>
      <c r="SAI230" s="58"/>
      <c r="SAJ230" s="58"/>
      <c r="SAK230" s="58"/>
      <c r="SAL230" s="58"/>
      <c r="SAM230" s="58"/>
      <c r="SAN230" s="58"/>
      <c r="SAO230" s="58"/>
      <c r="SAP230" s="58"/>
      <c r="SAQ230" s="58"/>
      <c r="SAR230" s="58"/>
      <c r="SAS230" s="58"/>
      <c r="SAT230" s="58"/>
      <c r="SAU230" s="58"/>
      <c r="SAV230" s="58"/>
      <c r="SAW230" s="58"/>
      <c r="SAX230" s="58"/>
      <c r="SAY230" s="58"/>
      <c r="SAZ230" s="58"/>
      <c r="SBA230" s="58"/>
      <c r="SBB230" s="58"/>
      <c r="SBC230" s="58"/>
      <c r="SBD230" s="58"/>
      <c r="SBE230" s="58"/>
      <c r="SBF230" s="58"/>
      <c r="SBG230" s="58"/>
      <c r="SBH230" s="58"/>
      <c r="SBI230" s="58"/>
      <c r="SBJ230" s="58"/>
      <c r="SBK230" s="58"/>
      <c r="SBL230" s="58"/>
      <c r="SBM230" s="58"/>
      <c r="SBN230" s="58"/>
      <c r="SBO230" s="58"/>
      <c r="SBP230" s="58"/>
      <c r="SBQ230" s="58"/>
      <c r="SBR230" s="58"/>
      <c r="SBS230" s="58"/>
      <c r="SBT230" s="58"/>
      <c r="SBU230" s="58"/>
      <c r="SBV230" s="58"/>
      <c r="SBW230" s="58"/>
      <c r="SBX230" s="58"/>
      <c r="SBY230" s="58"/>
      <c r="SBZ230" s="58"/>
      <c r="SCA230" s="58"/>
      <c r="SCB230" s="58"/>
      <c r="SCC230" s="58"/>
      <c r="SCD230" s="58"/>
      <c r="SCE230" s="58"/>
      <c r="SCF230" s="58"/>
      <c r="SCG230" s="58"/>
      <c r="SCH230" s="58"/>
      <c r="SCI230" s="58"/>
      <c r="SCJ230" s="58"/>
      <c r="SCK230" s="58"/>
      <c r="SCL230" s="58"/>
      <c r="SCM230" s="58"/>
      <c r="SCN230" s="58"/>
      <c r="SCO230" s="58"/>
      <c r="SCP230" s="58"/>
      <c r="SCQ230" s="58"/>
      <c r="SCR230" s="58"/>
      <c r="SCS230" s="58"/>
      <c r="SCT230" s="58"/>
      <c r="SCU230" s="58"/>
      <c r="SCV230" s="58"/>
      <c r="SCW230" s="58"/>
      <c r="SCX230" s="58"/>
      <c r="SCY230" s="58"/>
      <c r="SCZ230" s="58"/>
      <c r="SDA230" s="58"/>
      <c r="SDB230" s="58"/>
      <c r="SDC230" s="58"/>
      <c r="SDD230" s="58"/>
      <c r="SDE230" s="58"/>
      <c r="SDF230" s="58"/>
      <c r="SDG230" s="58"/>
      <c r="SDH230" s="58"/>
      <c r="SDI230" s="58"/>
      <c r="SDJ230" s="58"/>
      <c r="SDK230" s="58"/>
      <c r="SDL230" s="58"/>
      <c r="SDM230" s="58"/>
      <c r="SDN230" s="58"/>
      <c r="SDO230" s="58"/>
      <c r="SDP230" s="58"/>
      <c r="SDQ230" s="58"/>
      <c r="SDR230" s="58"/>
      <c r="SDS230" s="58"/>
      <c r="SDT230" s="58"/>
      <c r="SDU230" s="58"/>
      <c r="SDV230" s="58"/>
      <c r="SDW230" s="58"/>
      <c r="SDX230" s="58"/>
      <c r="SDY230" s="58"/>
      <c r="SDZ230" s="58"/>
      <c r="SEA230" s="58"/>
      <c r="SEB230" s="58"/>
      <c r="SEC230" s="58"/>
      <c r="SED230" s="58"/>
      <c r="SEE230" s="58"/>
      <c r="SEF230" s="58"/>
      <c r="SEG230" s="58"/>
      <c r="SEH230" s="58"/>
      <c r="SEI230" s="58"/>
      <c r="SEJ230" s="58"/>
      <c r="SEK230" s="58"/>
      <c r="SEL230" s="58"/>
      <c r="SEM230" s="58"/>
      <c r="SEN230" s="58"/>
      <c r="SEO230" s="58"/>
      <c r="SEP230" s="58"/>
      <c r="SEQ230" s="58"/>
      <c r="SER230" s="58"/>
      <c r="SES230" s="58"/>
      <c r="SET230" s="58"/>
      <c r="SEU230" s="58"/>
      <c r="SEV230" s="58"/>
      <c r="SEW230" s="58"/>
      <c r="SEX230" s="58"/>
      <c r="SEY230" s="58"/>
      <c r="SEZ230" s="58"/>
      <c r="SFA230" s="58"/>
      <c r="SFB230" s="58"/>
      <c r="SFC230" s="58"/>
      <c r="SFD230" s="58"/>
      <c r="SFE230" s="58"/>
      <c r="SFF230" s="58"/>
      <c r="SFG230" s="58"/>
      <c r="SFH230" s="58"/>
      <c r="SFI230" s="58"/>
      <c r="SFJ230" s="58"/>
      <c r="SFK230" s="58"/>
      <c r="SFL230" s="58"/>
      <c r="SFM230" s="58"/>
      <c r="SFN230" s="58"/>
      <c r="SFO230" s="58"/>
      <c r="SFP230" s="58"/>
      <c r="SFQ230" s="58"/>
      <c r="SFR230" s="58"/>
      <c r="SFS230" s="58"/>
      <c r="SFT230" s="58"/>
      <c r="SFU230" s="58"/>
      <c r="SFV230" s="58"/>
      <c r="SFW230" s="58"/>
      <c r="SFX230" s="58"/>
      <c r="SFY230" s="58"/>
      <c r="SFZ230" s="58"/>
      <c r="SGA230" s="58"/>
      <c r="SGB230" s="58"/>
      <c r="SGC230" s="58"/>
      <c r="SGD230" s="58"/>
      <c r="SGE230" s="58"/>
      <c r="SGF230" s="58"/>
      <c r="SGG230" s="58"/>
      <c r="SGH230" s="58"/>
      <c r="SGI230" s="58"/>
      <c r="SGJ230" s="58"/>
      <c r="SGK230" s="58"/>
      <c r="SGL230" s="58"/>
      <c r="SGM230" s="58"/>
      <c r="SGN230" s="58"/>
      <c r="SGO230" s="58"/>
      <c r="SGP230" s="58"/>
      <c r="SGQ230" s="58"/>
      <c r="SGR230" s="58"/>
      <c r="SGS230" s="58"/>
      <c r="SGT230" s="58"/>
      <c r="SGU230" s="58"/>
      <c r="SGV230" s="58"/>
      <c r="SGW230" s="58"/>
      <c r="SGX230" s="58"/>
      <c r="SGY230" s="58"/>
      <c r="SGZ230" s="58"/>
      <c r="SHA230" s="58"/>
      <c r="SHB230" s="58"/>
      <c r="SHC230" s="58"/>
      <c r="SHD230" s="58"/>
      <c r="SHE230" s="58"/>
      <c r="SHF230" s="58"/>
      <c r="SHG230" s="58"/>
      <c r="SHH230" s="58"/>
      <c r="SHI230" s="58"/>
      <c r="SHJ230" s="58"/>
      <c r="SHK230" s="58"/>
      <c r="SHL230" s="58"/>
      <c r="SHM230" s="58"/>
      <c r="SHN230" s="58"/>
      <c r="SHO230" s="58"/>
      <c r="SHP230" s="58"/>
      <c r="SHQ230" s="58"/>
      <c r="SHR230" s="58"/>
      <c r="SHS230" s="58"/>
      <c r="SHT230" s="58"/>
      <c r="SHU230" s="58"/>
      <c r="SHV230" s="58"/>
      <c r="SHW230" s="58"/>
      <c r="SHX230" s="58"/>
      <c r="SHY230" s="58"/>
      <c r="SHZ230" s="58"/>
      <c r="SIA230" s="58"/>
      <c r="SIB230" s="58"/>
      <c r="SIC230" s="58"/>
      <c r="SID230" s="58"/>
      <c r="SIE230" s="58"/>
      <c r="SIF230" s="58"/>
      <c r="SIG230" s="58"/>
      <c r="SIH230" s="58"/>
      <c r="SII230" s="58"/>
      <c r="SIJ230" s="58"/>
      <c r="SIK230" s="58"/>
      <c r="SIL230" s="58"/>
      <c r="SIM230" s="58"/>
      <c r="SIN230" s="58"/>
      <c r="SIO230" s="58"/>
      <c r="SIP230" s="58"/>
      <c r="SIQ230" s="58"/>
      <c r="SIR230" s="58"/>
      <c r="SIS230" s="58"/>
      <c r="SIT230" s="58"/>
      <c r="SIU230" s="58"/>
      <c r="SIV230" s="58"/>
      <c r="SIW230" s="58"/>
      <c r="SIX230" s="58"/>
      <c r="SIY230" s="58"/>
      <c r="SIZ230" s="58"/>
      <c r="SJA230" s="58"/>
      <c r="SJB230" s="58"/>
      <c r="SJC230" s="58"/>
      <c r="SJD230" s="58"/>
      <c r="SJE230" s="58"/>
      <c r="SJF230" s="58"/>
      <c r="SJG230" s="58"/>
      <c r="SJH230" s="58"/>
      <c r="SJI230" s="58"/>
      <c r="SJJ230" s="58"/>
      <c r="SJK230" s="58"/>
      <c r="SJL230" s="58"/>
      <c r="SJM230" s="58"/>
      <c r="SJN230" s="58"/>
      <c r="SJO230" s="58"/>
      <c r="SJP230" s="58"/>
      <c r="SJQ230" s="58"/>
      <c r="SJR230" s="58"/>
      <c r="SJS230" s="58"/>
      <c r="SJT230" s="58"/>
      <c r="SJU230" s="58"/>
      <c r="SJV230" s="58"/>
      <c r="SJW230" s="58"/>
      <c r="SJX230" s="58"/>
      <c r="SJY230" s="58"/>
      <c r="SJZ230" s="58"/>
      <c r="SKA230" s="58"/>
      <c r="SKB230" s="58"/>
      <c r="SKC230" s="58"/>
      <c r="SKD230" s="58"/>
      <c r="SKE230" s="58"/>
      <c r="SKF230" s="58"/>
      <c r="SKG230" s="58"/>
      <c r="SKH230" s="58"/>
      <c r="SKI230" s="58"/>
      <c r="SKJ230" s="58"/>
      <c r="SKK230" s="58"/>
      <c r="SKL230" s="58"/>
      <c r="SKM230" s="58"/>
      <c r="SKN230" s="58"/>
      <c r="SKO230" s="58"/>
      <c r="SKP230" s="58"/>
      <c r="SKQ230" s="58"/>
      <c r="SKR230" s="58"/>
      <c r="SKS230" s="58"/>
      <c r="SKT230" s="58"/>
      <c r="SKU230" s="58"/>
      <c r="SKV230" s="58"/>
      <c r="SKW230" s="58"/>
      <c r="SKX230" s="58"/>
      <c r="SKY230" s="58"/>
      <c r="SKZ230" s="58"/>
      <c r="SLA230" s="58"/>
      <c r="SLB230" s="58"/>
      <c r="SLC230" s="58"/>
      <c r="SLD230" s="58"/>
      <c r="SLE230" s="58"/>
      <c r="SLF230" s="58"/>
      <c r="SLG230" s="58"/>
      <c r="SLH230" s="58"/>
      <c r="SLI230" s="58"/>
      <c r="SLJ230" s="58"/>
      <c r="SLK230" s="58"/>
      <c r="SLL230" s="58"/>
      <c r="SLM230" s="58"/>
      <c r="SLN230" s="58"/>
      <c r="SLO230" s="58"/>
      <c r="SLP230" s="58"/>
      <c r="SLQ230" s="58"/>
      <c r="SLR230" s="58"/>
      <c r="SLS230" s="58"/>
      <c r="SLT230" s="58"/>
      <c r="SLU230" s="58"/>
      <c r="SLV230" s="58"/>
      <c r="SLW230" s="58"/>
      <c r="SLX230" s="58"/>
      <c r="SLY230" s="58"/>
      <c r="SLZ230" s="58"/>
      <c r="SMA230" s="58"/>
      <c r="SMB230" s="58"/>
      <c r="SMC230" s="58"/>
      <c r="SMD230" s="58"/>
      <c r="SME230" s="58"/>
      <c r="SMF230" s="58"/>
      <c r="SMG230" s="58"/>
      <c r="SMH230" s="58"/>
      <c r="SMI230" s="58"/>
      <c r="SMJ230" s="58"/>
      <c r="SMK230" s="58"/>
      <c r="SML230" s="58"/>
      <c r="SMM230" s="58"/>
      <c r="SMN230" s="58"/>
      <c r="SMO230" s="58"/>
      <c r="SMP230" s="58"/>
      <c r="SMQ230" s="58"/>
      <c r="SMR230" s="58"/>
      <c r="SMS230" s="58"/>
      <c r="SMT230" s="58"/>
      <c r="SMU230" s="58"/>
      <c r="SMV230" s="58"/>
      <c r="SMW230" s="58"/>
      <c r="SMX230" s="58"/>
      <c r="SMY230" s="58"/>
      <c r="SMZ230" s="58"/>
      <c r="SNA230" s="58"/>
      <c r="SNB230" s="58"/>
      <c r="SNC230" s="58"/>
      <c r="SND230" s="58"/>
      <c r="SNE230" s="58"/>
      <c r="SNF230" s="58"/>
      <c r="SNG230" s="58"/>
      <c r="SNH230" s="58"/>
      <c r="SNI230" s="58"/>
      <c r="SNJ230" s="58"/>
      <c r="SNK230" s="58"/>
      <c r="SNL230" s="58"/>
      <c r="SNM230" s="58"/>
      <c r="SNN230" s="58"/>
      <c r="SNO230" s="58"/>
      <c r="SNP230" s="58"/>
      <c r="SNQ230" s="58"/>
      <c r="SNR230" s="58"/>
      <c r="SNS230" s="58"/>
      <c r="SNT230" s="58"/>
      <c r="SNU230" s="58"/>
      <c r="SNV230" s="58"/>
      <c r="SNW230" s="58"/>
      <c r="SNX230" s="58"/>
      <c r="SNY230" s="58"/>
      <c r="SNZ230" s="58"/>
      <c r="SOA230" s="58"/>
      <c r="SOB230" s="58"/>
      <c r="SOC230" s="58"/>
      <c r="SOD230" s="58"/>
      <c r="SOE230" s="58"/>
      <c r="SOF230" s="58"/>
      <c r="SOG230" s="58"/>
      <c r="SOH230" s="58"/>
      <c r="SOI230" s="58"/>
      <c r="SOJ230" s="58"/>
      <c r="SOK230" s="58"/>
      <c r="SOL230" s="58"/>
      <c r="SOM230" s="58"/>
      <c r="SON230" s="58"/>
      <c r="SOO230" s="58"/>
      <c r="SOP230" s="58"/>
      <c r="SOQ230" s="58"/>
      <c r="SOR230" s="58"/>
      <c r="SOS230" s="58"/>
      <c r="SOT230" s="58"/>
      <c r="SOU230" s="58"/>
      <c r="SOV230" s="58"/>
      <c r="SOW230" s="58"/>
      <c r="SOX230" s="58"/>
      <c r="SOY230" s="58"/>
      <c r="SOZ230" s="58"/>
      <c r="SPA230" s="58"/>
      <c r="SPB230" s="58"/>
      <c r="SPC230" s="58"/>
      <c r="SPD230" s="58"/>
      <c r="SPE230" s="58"/>
      <c r="SPF230" s="58"/>
      <c r="SPG230" s="58"/>
      <c r="SPH230" s="58"/>
      <c r="SPI230" s="58"/>
      <c r="SPJ230" s="58"/>
      <c r="SPK230" s="58"/>
      <c r="SPL230" s="58"/>
      <c r="SPM230" s="58"/>
      <c r="SPN230" s="58"/>
      <c r="SPO230" s="58"/>
      <c r="SPP230" s="58"/>
      <c r="SPQ230" s="58"/>
      <c r="SPR230" s="58"/>
      <c r="SPS230" s="58"/>
      <c r="SPT230" s="58"/>
      <c r="SPU230" s="58"/>
      <c r="SPV230" s="58"/>
      <c r="SPW230" s="58"/>
      <c r="SPX230" s="58"/>
      <c r="SPY230" s="58"/>
      <c r="SPZ230" s="58"/>
      <c r="SQA230" s="58"/>
      <c r="SQB230" s="58"/>
      <c r="SQC230" s="58"/>
      <c r="SQD230" s="58"/>
      <c r="SQE230" s="58"/>
      <c r="SQF230" s="58"/>
      <c r="SQG230" s="58"/>
      <c r="SQH230" s="58"/>
      <c r="SQI230" s="58"/>
      <c r="SQJ230" s="58"/>
      <c r="SQK230" s="58"/>
      <c r="SQL230" s="58"/>
      <c r="SQM230" s="58"/>
      <c r="SQN230" s="58"/>
      <c r="SQO230" s="58"/>
      <c r="SQP230" s="58"/>
      <c r="SQQ230" s="58"/>
      <c r="SQR230" s="58"/>
      <c r="SQS230" s="58"/>
      <c r="SQT230" s="58"/>
      <c r="SQU230" s="58"/>
      <c r="SQV230" s="58"/>
      <c r="SQW230" s="58"/>
      <c r="SQX230" s="58"/>
      <c r="SQY230" s="58"/>
      <c r="SQZ230" s="58"/>
      <c r="SRA230" s="58"/>
      <c r="SRB230" s="58"/>
      <c r="SRC230" s="58"/>
      <c r="SRD230" s="58"/>
      <c r="SRE230" s="58"/>
      <c r="SRF230" s="58"/>
      <c r="SRG230" s="58"/>
      <c r="SRH230" s="58"/>
      <c r="SRI230" s="58"/>
      <c r="SRJ230" s="58"/>
      <c r="SRK230" s="58"/>
      <c r="SRL230" s="58"/>
      <c r="SRM230" s="58"/>
      <c r="SRN230" s="58"/>
      <c r="SRO230" s="58"/>
      <c r="SRP230" s="58"/>
      <c r="SRQ230" s="58"/>
      <c r="SRR230" s="58"/>
      <c r="SRS230" s="58"/>
      <c r="SRT230" s="58"/>
      <c r="SRU230" s="58"/>
      <c r="SRV230" s="58"/>
      <c r="SRW230" s="58"/>
      <c r="SRX230" s="58"/>
      <c r="SRY230" s="58"/>
      <c r="SRZ230" s="58"/>
      <c r="SSA230" s="58"/>
      <c r="SSB230" s="58"/>
      <c r="SSC230" s="58"/>
      <c r="SSD230" s="58"/>
      <c r="SSE230" s="58"/>
      <c r="SSF230" s="58"/>
      <c r="SSG230" s="58"/>
      <c r="SSH230" s="58"/>
      <c r="SSI230" s="58"/>
      <c r="SSJ230" s="58"/>
      <c r="SSK230" s="58"/>
      <c r="SSL230" s="58"/>
      <c r="SSM230" s="58"/>
      <c r="SSN230" s="58"/>
      <c r="SSO230" s="58"/>
      <c r="SSP230" s="58"/>
      <c r="SSQ230" s="58"/>
      <c r="SSR230" s="58"/>
      <c r="SSS230" s="58"/>
      <c r="SST230" s="58"/>
      <c r="SSU230" s="58"/>
      <c r="SSV230" s="58"/>
      <c r="SSW230" s="58"/>
      <c r="SSX230" s="58"/>
      <c r="SSY230" s="58"/>
      <c r="SSZ230" s="58"/>
      <c r="STA230" s="58"/>
      <c r="STB230" s="58"/>
      <c r="STC230" s="58"/>
      <c r="STD230" s="58"/>
      <c r="STE230" s="58"/>
      <c r="STF230" s="58"/>
      <c r="STG230" s="58"/>
      <c r="STH230" s="58"/>
      <c r="STI230" s="58"/>
      <c r="STJ230" s="58"/>
      <c r="STK230" s="58"/>
      <c r="STL230" s="58"/>
      <c r="STM230" s="58"/>
      <c r="STN230" s="58"/>
      <c r="STO230" s="58"/>
      <c r="STP230" s="58"/>
      <c r="STQ230" s="58"/>
      <c r="STR230" s="58"/>
      <c r="STS230" s="58"/>
      <c r="STT230" s="58"/>
      <c r="STU230" s="58"/>
      <c r="STV230" s="58"/>
      <c r="STW230" s="58"/>
      <c r="STX230" s="58"/>
      <c r="STY230" s="58"/>
      <c r="STZ230" s="58"/>
      <c r="SUA230" s="58"/>
      <c r="SUB230" s="58"/>
      <c r="SUC230" s="58"/>
      <c r="SUD230" s="58"/>
      <c r="SUE230" s="58"/>
      <c r="SUF230" s="58"/>
      <c r="SUG230" s="58"/>
      <c r="SUH230" s="58"/>
      <c r="SUI230" s="58"/>
      <c r="SUJ230" s="58"/>
      <c r="SUK230" s="58"/>
      <c r="SUL230" s="58"/>
      <c r="SUM230" s="58"/>
      <c r="SUN230" s="58"/>
      <c r="SUO230" s="58"/>
      <c r="SUP230" s="58"/>
      <c r="SUQ230" s="58"/>
      <c r="SUR230" s="58"/>
      <c r="SUS230" s="58"/>
      <c r="SUT230" s="58"/>
      <c r="SUU230" s="58"/>
      <c r="SUV230" s="58"/>
      <c r="SUW230" s="58"/>
      <c r="SUX230" s="58"/>
      <c r="SUY230" s="58"/>
      <c r="SUZ230" s="58"/>
      <c r="SVA230" s="58"/>
      <c r="SVB230" s="58"/>
      <c r="SVC230" s="58"/>
      <c r="SVD230" s="58"/>
      <c r="SVE230" s="58"/>
      <c r="SVF230" s="58"/>
      <c r="SVG230" s="58"/>
      <c r="SVH230" s="58"/>
      <c r="SVI230" s="58"/>
      <c r="SVJ230" s="58"/>
      <c r="SVK230" s="58"/>
      <c r="SVL230" s="58"/>
      <c r="SVM230" s="58"/>
      <c r="SVN230" s="58"/>
      <c r="SVO230" s="58"/>
      <c r="SVP230" s="58"/>
      <c r="SVQ230" s="58"/>
      <c r="SVR230" s="58"/>
      <c r="SVS230" s="58"/>
      <c r="SVT230" s="58"/>
      <c r="SVU230" s="58"/>
      <c r="SVV230" s="58"/>
      <c r="SVW230" s="58"/>
      <c r="SVX230" s="58"/>
      <c r="SVY230" s="58"/>
      <c r="SVZ230" s="58"/>
      <c r="SWA230" s="58"/>
      <c r="SWB230" s="58"/>
      <c r="SWC230" s="58"/>
      <c r="SWD230" s="58"/>
      <c r="SWE230" s="58"/>
      <c r="SWF230" s="58"/>
      <c r="SWG230" s="58"/>
      <c r="SWH230" s="58"/>
      <c r="SWI230" s="58"/>
      <c r="SWJ230" s="58"/>
      <c r="SWK230" s="58"/>
      <c r="SWL230" s="58"/>
      <c r="SWM230" s="58"/>
      <c r="SWN230" s="58"/>
      <c r="SWO230" s="58"/>
      <c r="SWP230" s="58"/>
      <c r="SWQ230" s="58"/>
      <c r="SWR230" s="58"/>
      <c r="SWS230" s="58"/>
      <c r="SWT230" s="58"/>
      <c r="SWU230" s="58"/>
      <c r="SWV230" s="58"/>
      <c r="SWW230" s="58"/>
      <c r="SWX230" s="58"/>
      <c r="SWY230" s="58"/>
      <c r="SWZ230" s="58"/>
      <c r="SXA230" s="58"/>
      <c r="SXB230" s="58"/>
      <c r="SXC230" s="58"/>
      <c r="SXD230" s="58"/>
      <c r="SXE230" s="58"/>
      <c r="SXF230" s="58"/>
      <c r="SXG230" s="58"/>
      <c r="SXH230" s="58"/>
      <c r="SXI230" s="58"/>
      <c r="SXJ230" s="58"/>
      <c r="SXK230" s="58"/>
      <c r="SXL230" s="58"/>
      <c r="SXM230" s="58"/>
      <c r="SXN230" s="58"/>
      <c r="SXO230" s="58"/>
      <c r="SXP230" s="58"/>
      <c r="SXQ230" s="58"/>
      <c r="SXR230" s="58"/>
      <c r="SXS230" s="58"/>
      <c r="SXT230" s="58"/>
      <c r="SXU230" s="58"/>
      <c r="SXV230" s="58"/>
      <c r="SXW230" s="58"/>
      <c r="SXX230" s="58"/>
      <c r="SXY230" s="58"/>
      <c r="SXZ230" s="58"/>
      <c r="SYA230" s="58"/>
      <c r="SYB230" s="58"/>
      <c r="SYC230" s="58"/>
      <c r="SYD230" s="58"/>
      <c r="SYE230" s="58"/>
      <c r="SYF230" s="58"/>
      <c r="SYG230" s="58"/>
      <c r="SYH230" s="58"/>
      <c r="SYI230" s="58"/>
      <c r="SYJ230" s="58"/>
      <c r="SYK230" s="58"/>
      <c r="SYL230" s="58"/>
      <c r="SYM230" s="58"/>
      <c r="SYN230" s="58"/>
      <c r="SYO230" s="58"/>
      <c r="SYP230" s="58"/>
      <c r="SYQ230" s="58"/>
      <c r="SYR230" s="58"/>
      <c r="SYS230" s="58"/>
      <c r="SYT230" s="58"/>
      <c r="SYU230" s="58"/>
      <c r="SYV230" s="58"/>
      <c r="SYW230" s="58"/>
      <c r="SYX230" s="58"/>
      <c r="SYY230" s="58"/>
      <c r="SYZ230" s="58"/>
      <c r="SZA230" s="58"/>
      <c r="SZB230" s="58"/>
      <c r="SZC230" s="58"/>
      <c r="SZD230" s="58"/>
      <c r="SZE230" s="58"/>
      <c r="SZF230" s="58"/>
      <c r="SZG230" s="58"/>
      <c r="SZH230" s="58"/>
      <c r="SZI230" s="58"/>
      <c r="SZJ230" s="58"/>
      <c r="SZK230" s="58"/>
      <c r="SZL230" s="58"/>
      <c r="SZM230" s="58"/>
      <c r="SZN230" s="58"/>
      <c r="SZO230" s="58"/>
      <c r="SZP230" s="58"/>
      <c r="SZQ230" s="58"/>
      <c r="SZR230" s="58"/>
      <c r="SZS230" s="58"/>
      <c r="SZT230" s="58"/>
      <c r="SZU230" s="58"/>
      <c r="SZV230" s="58"/>
      <c r="SZW230" s="58"/>
      <c r="SZX230" s="58"/>
      <c r="SZY230" s="58"/>
      <c r="SZZ230" s="58"/>
      <c r="TAA230" s="58"/>
      <c r="TAB230" s="58"/>
      <c r="TAC230" s="58"/>
      <c r="TAD230" s="58"/>
      <c r="TAE230" s="58"/>
      <c r="TAF230" s="58"/>
      <c r="TAG230" s="58"/>
      <c r="TAH230" s="58"/>
      <c r="TAI230" s="58"/>
      <c r="TAJ230" s="58"/>
      <c r="TAK230" s="58"/>
      <c r="TAL230" s="58"/>
      <c r="TAM230" s="58"/>
      <c r="TAN230" s="58"/>
      <c r="TAO230" s="58"/>
      <c r="TAP230" s="58"/>
      <c r="TAQ230" s="58"/>
      <c r="TAR230" s="58"/>
      <c r="TAS230" s="58"/>
      <c r="TAT230" s="58"/>
      <c r="TAU230" s="58"/>
      <c r="TAV230" s="58"/>
      <c r="TAW230" s="58"/>
      <c r="TAX230" s="58"/>
      <c r="TAY230" s="58"/>
      <c r="TAZ230" s="58"/>
      <c r="TBA230" s="58"/>
      <c r="TBB230" s="58"/>
      <c r="TBC230" s="58"/>
      <c r="TBD230" s="58"/>
      <c r="TBE230" s="58"/>
      <c r="TBF230" s="58"/>
      <c r="TBG230" s="58"/>
      <c r="TBH230" s="58"/>
      <c r="TBI230" s="58"/>
      <c r="TBJ230" s="58"/>
      <c r="TBK230" s="58"/>
      <c r="TBL230" s="58"/>
      <c r="TBM230" s="58"/>
      <c r="TBN230" s="58"/>
      <c r="TBO230" s="58"/>
      <c r="TBP230" s="58"/>
      <c r="TBQ230" s="58"/>
      <c r="TBR230" s="58"/>
      <c r="TBS230" s="58"/>
      <c r="TBT230" s="58"/>
      <c r="TBU230" s="58"/>
      <c r="TBV230" s="58"/>
      <c r="TBW230" s="58"/>
      <c r="TBX230" s="58"/>
      <c r="TBY230" s="58"/>
      <c r="TBZ230" s="58"/>
      <c r="TCA230" s="58"/>
      <c r="TCB230" s="58"/>
      <c r="TCC230" s="58"/>
      <c r="TCD230" s="58"/>
      <c r="TCE230" s="58"/>
      <c r="TCF230" s="58"/>
      <c r="TCG230" s="58"/>
      <c r="TCH230" s="58"/>
      <c r="TCI230" s="58"/>
      <c r="TCJ230" s="58"/>
      <c r="TCK230" s="58"/>
      <c r="TCL230" s="58"/>
      <c r="TCM230" s="58"/>
      <c r="TCN230" s="58"/>
      <c r="TCO230" s="58"/>
      <c r="TCP230" s="58"/>
      <c r="TCQ230" s="58"/>
      <c r="TCR230" s="58"/>
      <c r="TCS230" s="58"/>
      <c r="TCT230" s="58"/>
      <c r="TCU230" s="58"/>
      <c r="TCV230" s="58"/>
      <c r="TCW230" s="58"/>
      <c r="TCX230" s="58"/>
      <c r="TCY230" s="58"/>
      <c r="TCZ230" s="58"/>
      <c r="TDA230" s="58"/>
      <c r="TDB230" s="58"/>
      <c r="TDC230" s="58"/>
      <c r="TDD230" s="58"/>
      <c r="TDE230" s="58"/>
      <c r="TDF230" s="58"/>
      <c r="TDG230" s="58"/>
      <c r="TDH230" s="58"/>
      <c r="TDI230" s="58"/>
      <c r="TDJ230" s="58"/>
      <c r="TDK230" s="58"/>
      <c r="TDL230" s="58"/>
      <c r="TDM230" s="58"/>
      <c r="TDN230" s="58"/>
      <c r="TDO230" s="58"/>
      <c r="TDP230" s="58"/>
      <c r="TDQ230" s="58"/>
      <c r="TDR230" s="58"/>
      <c r="TDS230" s="58"/>
      <c r="TDT230" s="58"/>
      <c r="TDU230" s="58"/>
      <c r="TDV230" s="58"/>
      <c r="TDW230" s="58"/>
      <c r="TDX230" s="58"/>
      <c r="TDY230" s="58"/>
      <c r="TDZ230" s="58"/>
      <c r="TEA230" s="58"/>
      <c r="TEB230" s="58"/>
      <c r="TEC230" s="58"/>
      <c r="TED230" s="58"/>
      <c r="TEE230" s="58"/>
      <c r="TEF230" s="58"/>
      <c r="TEG230" s="58"/>
      <c r="TEH230" s="58"/>
      <c r="TEI230" s="58"/>
      <c r="TEJ230" s="58"/>
      <c r="TEK230" s="58"/>
      <c r="TEL230" s="58"/>
      <c r="TEM230" s="58"/>
      <c r="TEN230" s="58"/>
      <c r="TEO230" s="58"/>
      <c r="TEP230" s="58"/>
      <c r="TEQ230" s="58"/>
      <c r="TER230" s="58"/>
      <c r="TES230" s="58"/>
      <c r="TET230" s="58"/>
      <c r="TEU230" s="58"/>
      <c r="TEV230" s="58"/>
      <c r="TEW230" s="58"/>
      <c r="TEX230" s="58"/>
      <c r="TEY230" s="58"/>
      <c r="TEZ230" s="58"/>
      <c r="TFA230" s="58"/>
      <c r="TFB230" s="58"/>
      <c r="TFC230" s="58"/>
      <c r="TFD230" s="58"/>
      <c r="TFE230" s="58"/>
      <c r="TFF230" s="58"/>
      <c r="TFG230" s="58"/>
      <c r="TFH230" s="58"/>
      <c r="TFI230" s="58"/>
      <c r="TFJ230" s="58"/>
      <c r="TFK230" s="58"/>
      <c r="TFL230" s="58"/>
      <c r="TFM230" s="58"/>
      <c r="TFN230" s="58"/>
      <c r="TFO230" s="58"/>
      <c r="TFP230" s="58"/>
      <c r="TFQ230" s="58"/>
      <c r="TFR230" s="58"/>
      <c r="TFS230" s="58"/>
      <c r="TFT230" s="58"/>
      <c r="TFU230" s="58"/>
      <c r="TFV230" s="58"/>
      <c r="TFW230" s="58"/>
      <c r="TFX230" s="58"/>
      <c r="TFY230" s="58"/>
      <c r="TFZ230" s="58"/>
      <c r="TGA230" s="58"/>
      <c r="TGB230" s="58"/>
      <c r="TGC230" s="58"/>
      <c r="TGD230" s="58"/>
      <c r="TGE230" s="58"/>
      <c r="TGF230" s="58"/>
      <c r="TGG230" s="58"/>
      <c r="TGH230" s="58"/>
      <c r="TGI230" s="58"/>
      <c r="TGJ230" s="58"/>
      <c r="TGK230" s="58"/>
      <c r="TGL230" s="58"/>
      <c r="TGM230" s="58"/>
      <c r="TGN230" s="58"/>
      <c r="TGO230" s="58"/>
      <c r="TGP230" s="58"/>
      <c r="TGQ230" s="58"/>
      <c r="TGR230" s="58"/>
      <c r="TGS230" s="58"/>
      <c r="TGT230" s="58"/>
      <c r="TGU230" s="58"/>
      <c r="TGV230" s="58"/>
      <c r="TGW230" s="58"/>
      <c r="TGX230" s="58"/>
      <c r="TGY230" s="58"/>
      <c r="TGZ230" s="58"/>
      <c r="THA230" s="58"/>
      <c r="THB230" s="58"/>
      <c r="THC230" s="58"/>
      <c r="THD230" s="58"/>
      <c r="THE230" s="58"/>
      <c r="THF230" s="58"/>
      <c r="THG230" s="58"/>
      <c r="THH230" s="58"/>
      <c r="THI230" s="58"/>
      <c r="THJ230" s="58"/>
      <c r="THK230" s="58"/>
      <c r="THL230" s="58"/>
      <c r="THM230" s="58"/>
      <c r="THN230" s="58"/>
      <c r="THO230" s="58"/>
      <c r="THP230" s="58"/>
      <c r="THQ230" s="58"/>
      <c r="THR230" s="58"/>
      <c r="THS230" s="58"/>
      <c r="THT230" s="58"/>
      <c r="THU230" s="58"/>
      <c r="THV230" s="58"/>
      <c r="THW230" s="58"/>
      <c r="THX230" s="58"/>
      <c r="THY230" s="58"/>
      <c r="THZ230" s="58"/>
      <c r="TIA230" s="58"/>
      <c r="TIB230" s="58"/>
      <c r="TIC230" s="58"/>
      <c r="TID230" s="58"/>
      <c r="TIE230" s="58"/>
      <c r="TIF230" s="58"/>
      <c r="TIG230" s="58"/>
      <c r="TIH230" s="58"/>
      <c r="TII230" s="58"/>
      <c r="TIJ230" s="58"/>
      <c r="TIK230" s="58"/>
      <c r="TIL230" s="58"/>
      <c r="TIM230" s="58"/>
      <c r="TIN230" s="58"/>
      <c r="TIO230" s="58"/>
      <c r="TIP230" s="58"/>
      <c r="TIQ230" s="58"/>
      <c r="TIR230" s="58"/>
      <c r="TIS230" s="58"/>
      <c r="TIT230" s="58"/>
      <c r="TIU230" s="58"/>
      <c r="TIV230" s="58"/>
      <c r="TIW230" s="58"/>
      <c r="TIX230" s="58"/>
      <c r="TIY230" s="58"/>
      <c r="TIZ230" s="58"/>
      <c r="TJA230" s="58"/>
      <c r="TJB230" s="58"/>
      <c r="TJC230" s="58"/>
      <c r="TJD230" s="58"/>
      <c r="TJE230" s="58"/>
      <c r="TJF230" s="58"/>
      <c r="TJG230" s="58"/>
      <c r="TJH230" s="58"/>
      <c r="TJI230" s="58"/>
      <c r="TJJ230" s="58"/>
      <c r="TJK230" s="58"/>
      <c r="TJL230" s="58"/>
      <c r="TJM230" s="58"/>
      <c r="TJN230" s="58"/>
      <c r="TJO230" s="58"/>
      <c r="TJP230" s="58"/>
      <c r="TJQ230" s="58"/>
      <c r="TJR230" s="58"/>
      <c r="TJS230" s="58"/>
      <c r="TJT230" s="58"/>
      <c r="TJU230" s="58"/>
      <c r="TJV230" s="58"/>
      <c r="TJW230" s="58"/>
      <c r="TJX230" s="58"/>
      <c r="TJY230" s="58"/>
      <c r="TJZ230" s="58"/>
      <c r="TKA230" s="58"/>
      <c r="TKB230" s="58"/>
      <c r="TKC230" s="58"/>
      <c r="TKD230" s="58"/>
      <c r="TKE230" s="58"/>
      <c r="TKF230" s="58"/>
      <c r="TKG230" s="58"/>
      <c r="TKH230" s="58"/>
      <c r="TKI230" s="58"/>
      <c r="TKJ230" s="58"/>
      <c r="TKK230" s="58"/>
      <c r="TKL230" s="58"/>
      <c r="TKM230" s="58"/>
      <c r="TKN230" s="58"/>
      <c r="TKO230" s="58"/>
      <c r="TKP230" s="58"/>
      <c r="TKQ230" s="58"/>
      <c r="TKR230" s="58"/>
      <c r="TKS230" s="58"/>
      <c r="TKT230" s="58"/>
      <c r="TKU230" s="58"/>
      <c r="TKV230" s="58"/>
      <c r="TKW230" s="58"/>
      <c r="TKX230" s="58"/>
      <c r="TKY230" s="58"/>
      <c r="TKZ230" s="58"/>
      <c r="TLA230" s="58"/>
      <c r="TLB230" s="58"/>
      <c r="TLC230" s="58"/>
      <c r="TLD230" s="58"/>
      <c r="TLE230" s="58"/>
      <c r="TLF230" s="58"/>
      <c r="TLG230" s="58"/>
      <c r="TLH230" s="58"/>
      <c r="TLI230" s="58"/>
      <c r="TLJ230" s="58"/>
      <c r="TLK230" s="58"/>
      <c r="TLL230" s="58"/>
      <c r="TLM230" s="58"/>
      <c r="TLN230" s="58"/>
      <c r="TLO230" s="58"/>
      <c r="TLP230" s="58"/>
      <c r="TLQ230" s="58"/>
      <c r="TLR230" s="58"/>
      <c r="TLS230" s="58"/>
      <c r="TLT230" s="58"/>
      <c r="TLU230" s="58"/>
      <c r="TLV230" s="58"/>
      <c r="TLW230" s="58"/>
      <c r="TLX230" s="58"/>
      <c r="TLY230" s="58"/>
      <c r="TLZ230" s="58"/>
      <c r="TMA230" s="58"/>
      <c r="TMB230" s="58"/>
      <c r="TMC230" s="58"/>
      <c r="TMD230" s="58"/>
      <c r="TME230" s="58"/>
      <c r="TMF230" s="58"/>
      <c r="TMG230" s="58"/>
      <c r="TMH230" s="58"/>
      <c r="TMI230" s="58"/>
      <c r="TMJ230" s="58"/>
      <c r="TMK230" s="58"/>
      <c r="TML230" s="58"/>
      <c r="TMM230" s="58"/>
      <c r="TMN230" s="58"/>
      <c r="TMO230" s="58"/>
      <c r="TMP230" s="58"/>
      <c r="TMQ230" s="58"/>
      <c r="TMR230" s="58"/>
      <c r="TMS230" s="58"/>
      <c r="TMT230" s="58"/>
      <c r="TMU230" s="58"/>
      <c r="TMV230" s="58"/>
      <c r="TMW230" s="58"/>
      <c r="TMX230" s="58"/>
      <c r="TMY230" s="58"/>
      <c r="TMZ230" s="58"/>
      <c r="TNA230" s="58"/>
      <c r="TNB230" s="58"/>
      <c r="TNC230" s="58"/>
      <c r="TND230" s="58"/>
      <c r="TNE230" s="58"/>
      <c r="TNF230" s="58"/>
      <c r="TNG230" s="58"/>
      <c r="TNH230" s="58"/>
      <c r="TNI230" s="58"/>
      <c r="TNJ230" s="58"/>
      <c r="TNK230" s="58"/>
      <c r="TNL230" s="58"/>
      <c r="TNM230" s="58"/>
      <c r="TNN230" s="58"/>
      <c r="TNO230" s="58"/>
      <c r="TNP230" s="58"/>
      <c r="TNQ230" s="58"/>
      <c r="TNR230" s="58"/>
      <c r="TNS230" s="58"/>
      <c r="TNT230" s="58"/>
      <c r="TNU230" s="58"/>
      <c r="TNV230" s="58"/>
      <c r="TNW230" s="58"/>
      <c r="TNX230" s="58"/>
      <c r="TNY230" s="58"/>
      <c r="TNZ230" s="58"/>
      <c r="TOA230" s="58"/>
      <c r="TOB230" s="58"/>
      <c r="TOC230" s="58"/>
      <c r="TOD230" s="58"/>
      <c r="TOE230" s="58"/>
      <c r="TOF230" s="58"/>
      <c r="TOG230" s="58"/>
      <c r="TOH230" s="58"/>
      <c r="TOI230" s="58"/>
      <c r="TOJ230" s="58"/>
      <c r="TOK230" s="58"/>
      <c r="TOL230" s="58"/>
      <c r="TOM230" s="58"/>
      <c r="TON230" s="58"/>
      <c r="TOO230" s="58"/>
      <c r="TOP230" s="58"/>
      <c r="TOQ230" s="58"/>
      <c r="TOR230" s="58"/>
      <c r="TOS230" s="58"/>
      <c r="TOT230" s="58"/>
      <c r="TOU230" s="58"/>
      <c r="TOV230" s="58"/>
      <c r="TOW230" s="58"/>
      <c r="TOX230" s="58"/>
      <c r="TOY230" s="58"/>
      <c r="TOZ230" s="58"/>
      <c r="TPA230" s="58"/>
      <c r="TPB230" s="58"/>
      <c r="TPC230" s="58"/>
      <c r="TPD230" s="58"/>
      <c r="TPE230" s="58"/>
      <c r="TPF230" s="58"/>
      <c r="TPG230" s="58"/>
      <c r="TPH230" s="58"/>
      <c r="TPI230" s="58"/>
      <c r="TPJ230" s="58"/>
      <c r="TPK230" s="58"/>
      <c r="TPL230" s="58"/>
      <c r="TPM230" s="58"/>
      <c r="TPN230" s="58"/>
      <c r="TPO230" s="58"/>
      <c r="TPP230" s="58"/>
      <c r="TPQ230" s="58"/>
      <c r="TPR230" s="58"/>
      <c r="TPS230" s="58"/>
      <c r="TPT230" s="58"/>
      <c r="TPU230" s="58"/>
      <c r="TPV230" s="58"/>
      <c r="TPW230" s="58"/>
      <c r="TPX230" s="58"/>
      <c r="TPY230" s="58"/>
      <c r="TPZ230" s="58"/>
      <c r="TQA230" s="58"/>
      <c r="TQB230" s="58"/>
      <c r="TQC230" s="58"/>
      <c r="TQD230" s="58"/>
      <c r="TQE230" s="58"/>
      <c r="TQF230" s="58"/>
      <c r="TQG230" s="58"/>
      <c r="TQH230" s="58"/>
      <c r="TQI230" s="58"/>
      <c r="TQJ230" s="58"/>
      <c r="TQK230" s="58"/>
      <c r="TQL230" s="58"/>
      <c r="TQM230" s="58"/>
      <c r="TQN230" s="58"/>
      <c r="TQO230" s="58"/>
      <c r="TQP230" s="58"/>
      <c r="TQQ230" s="58"/>
      <c r="TQR230" s="58"/>
      <c r="TQS230" s="58"/>
      <c r="TQT230" s="58"/>
      <c r="TQU230" s="58"/>
      <c r="TQV230" s="58"/>
      <c r="TQW230" s="58"/>
      <c r="TQX230" s="58"/>
      <c r="TQY230" s="58"/>
      <c r="TQZ230" s="58"/>
      <c r="TRA230" s="58"/>
      <c r="TRB230" s="58"/>
      <c r="TRC230" s="58"/>
      <c r="TRD230" s="58"/>
      <c r="TRE230" s="58"/>
      <c r="TRF230" s="58"/>
      <c r="TRG230" s="58"/>
      <c r="TRH230" s="58"/>
      <c r="TRI230" s="58"/>
      <c r="TRJ230" s="58"/>
      <c r="TRK230" s="58"/>
      <c r="TRL230" s="58"/>
      <c r="TRM230" s="58"/>
      <c r="TRN230" s="58"/>
      <c r="TRO230" s="58"/>
      <c r="TRP230" s="58"/>
      <c r="TRQ230" s="58"/>
      <c r="TRR230" s="58"/>
      <c r="TRS230" s="58"/>
      <c r="TRT230" s="58"/>
      <c r="TRU230" s="58"/>
      <c r="TRV230" s="58"/>
      <c r="TRW230" s="58"/>
      <c r="TRX230" s="58"/>
      <c r="TRY230" s="58"/>
      <c r="TRZ230" s="58"/>
      <c r="TSA230" s="58"/>
      <c r="TSB230" s="58"/>
      <c r="TSC230" s="58"/>
      <c r="TSD230" s="58"/>
      <c r="TSE230" s="58"/>
      <c r="TSF230" s="58"/>
      <c r="TSG230" s="58"/>
      <c r="TSH230" s="58"/>
      <c r="TSI230" s="58"/>
      <c r="TSJ230" s="58"/>
      <c r="TSK230" s="58"/>
      <c r="TSL230" s="58"/>
      <c r="TSM230" s="58"/>
      <c r="TSN230" s="58"/>
      <c r="TSO230" s="58"/>
      <c r="TSP230" s="58"/>
      <c r="TSQ230" s="58"/>
      <c r="TSR230" s="58"/>
      <c r="TSS230" s="58"/>
      <c r="TST230" s="58"/>
      <c r="TSU230" s="58"/>
      <c r="TSV230" s="58"/>
      <c r="TSW230" s="58"/>
      <c r="TSX230" s="58"/>
      <c r="TSY230" s="58"/>
      <c r="TSZ230" s="58"/>
      <c r="TTA230" s="58"/>
      <c r="TTB230" s="58"/>
      <c r="TTC230" s="58"/>
      <c r="TTD230" s="58"/>
      <c r="TTE230" s="58"/>
      <c r="TTF230" s="58"/>
      <c r="TTG230" s="58"/>
      <c r="TTH230" s="58"/>
      <c r="TTI230" s="58"/>
      <c r="TTJ230" s="58"/>
      <c r="TTK230" s="58"/>
      <c r="TTL230" s="58"/>
      <c r="TTM230" s="58"/>
      <c r="TTN230" s="58"/>
      <c r="TTO230" s="58"/>
      <c r="TTP230" s="58"/>
      <c r="TTQ230" s="58"/>
      <c r="TTR230" s="58"/>
      <c r="TTS230" s="58"/>
      <c r="TTT230" s="58"/>
      <c r="TTU230" s="58"/>
      <c r="TTV230" s="58"/>
      <c r="TTW230" s="58"/>
      <c r="TTX230" s="58"/>
      <c r="TTY230" s="58"/>
      <c r="TTZ230" s="58"/>
      <c r="TUA230" s="58"/>
      <c r="TUB230" s="58"/>
      <c r="TUC230" s="58"/>
      <c r="TUD230" s="58"/>
      <c r="TUE230" s="58"/>
      <c r="TUF230" s="58"/>
      <c r="TUG230" s="58"/>
      <c r="TUH230" s="58"/>
      <c r="TUI230" s="58"/>
      <c r="TUJ230" s="58"/>
      <c r="TUK230" s="58"/>
      <c r="TUL230" s="58"/>
      <c r="TUM230" s="58"/>
      <c r="TUN230" s="58"/>
      <c r="TUO230" s="58"/>
      <c r="TUP230" s="58"/>
      <c r="TUQ230" s="58"/>
      <c r="TUR230" s="58"/>
      <c r="TUS230" s="58"/>
      <c r="TUT230" s="58"/>
      <c r="TUU230" s="58"/>
      <c r="TUV230" s="58"/>
      <c r="TUW230" s="58"/>
      <c r="TUX230" s="58"/>
      <c r="TUY230" s="58"/>
      <c r="TUZ230" s="58"/>
      <c r="TVA230" s="58"/>
      <c r="TVB230" s="58"/>
      <c r="TVC230" s="58"/>
      <c r="TVD230" s="58"/>
      <c r="TVE230" s="58"/>
      <c r="TVF230" s="58"/>
      <c r="TVG230" s="58"/>
      <c r="TVH230" s="58"/>
      <c r="TVI230" s="58"/>
      <c r="TVJ230" s="58"/>
      <c r="TVK230" s="58"/>
      <c r="TVL230" s="58"/>
      <c r="TVM230" s="58"/>
      <c r="TVN230" s="58"/>
      <c r="TVO230" s="58"/>
      <c r="TVP230" s="58"/>
      <c r="TVQ230" s="58"/>
      <c r="TVR230" s="58"/>
      <c r="TVS230" s="58"/>
      <c r="TVT230" s="58"/>
      <c r="TVU230" s="58"/>
      <c r="TVV230" s="58"/>
      <c r="TVW230" s="58"/>
      <c r="TVX230" s="58"/>
      <c r="TVY230" s="58"/>
      <c r="TVZ230" s="58"/>
      <c r="TWA230" s="58"/>
      <c r="TWB230" s="58"/>
      <c r="TWC230" s="58"/>
      <c r="TWD230" s="58"/>
      <c r="TWE230" s="58"/>
      <c r="TWF230" s="58"/>
      <c r="TWG230" s="58"/>
      <c r="TWH230" s="58"/>
      <c r="TWI230" s="58"/>
      <c r="TWJ230" s="58"/>
      <c r="TWK230" s="58"/>
      <c r="TWL230" s="58"/>
      <c r="TWM230" s="58"/>
      <c r="TWN230" s="58"/>
      <c r="TWO230" s="58"/>
      <c r="TWP230" s="58"/>
      <c r="TWQ230" s="58"/>
      <c r="TWR230" s="58"/>
      <c r="TWS230" s="58"/>
      <c r="TWT230" s="58"/>
      <c r="TWU230" s="58"/>
      <c r="TWV230" s="58"/>
      <c r="TWW230" s="58"/>
      <c r="TWX230" s="58"/>
      <c r="TWY230" s="58"/>
      <c r="TWZ230" s="58"/>
      <c r="TXA230" s="58"/>
      <c r="TXB230" s="58"/>
      <c r="TXC230" s="58"/>
      <c r="TXD230" s="58"/>
      <c r="TXE230" s="58"/>
      <c r="TXF230" s="58"/>
      <c r="TXG230" s="58"/>
      <c r="TXH230" s="58"/>
      <c r="TXI230" s="58"/>
      <c r="TXJ230" s="58"/>
      <c r="TXK230" s="58"/>
      <c r="TXL230" s="58"/>
      <c r="TXM230" s="58"/>
      <c r="TXN230" s="58"/>
      <c r="TXO230" s="58"/>
      <c r="TXP230" s="58"/>
      <c r="TXQ230" s="58"/>
      <c r="TXR230" s="58"/>
      <c r="TXS230" s="58"/>
      <c r="TXT230" s="58"/>
      <c r="TXU230" s="58"/>
      <c r="TXV230" s="58"/>
      <c r="TXW230" s="58"/>
      <c r="TXX230" s="58"/>
      <c r="TXY230" s="58"/>
      <c r="TXZ230" s="58"/>
      <c r="TYA230" s="58"/>
      <c r="TYB230" s="58"/>
      <c r="TYC230" s="58"/>
      <c r="TYD230" s="58"/>
      <c r="TYE230" s="58"/>
      <c r="TYF230" s="58"/>
      <c r="TYG230" s="58"/>
      <c r="TYH230" s="58"/>
      <c r="TYI230" s="58"/>
      <c r="TYJ230" s="58"/>
      <c r="TYK230" s="58"/>
      <c r="TYL230" s="58"/>
      <c r="TYM230" s="58"/>
      <c r="TYN230" s="58"/>
      <c r="TYO230" s="58"/>
      <c r="TYP230" s="58"/>
      <c r="TYQ230" s="58"/>
      <c r="TYR230" s="58"/>
      <c r="TYS230" s="58"/>
      <c r="TYT230" s="58"/>
      <c r="TYU230" s="58"/>
      <c r="TYV230" s="58"/>
      <c r="TYW230" s="58"/>
      <c r="TYX230" s="58"/>
      <c r="TYY230" s="58"/>
      <c r="TYZ230" s="58"/>
      <c r="TZA230" s="58"/>
      <c r="TZB230" s="58"/>
      <c r="TZC230" s="58"/>
      <c r="TZD230" s="58"/>
      <c r="TZE230" s="58"/>
      <c r="TZF230" s="58"/>
      <c r="TZG230" s="58"/>
      <c r="TZH230" s="58"/>
      <c r="TZI230" s="58"/>
      <c r="TZJ230" s="58"/>
      <c r="TZK230" s="58"/>
      <c r="TZL230" s="58"/>
      <c r="TZM230" s="58"/>
      <c r="TZN230" s="58"/>
      <c r="TZO230" s="58"/>
      <c r="TZP230" s="58"/>
      <c r="TZQ230" s="58"/>
      <c r="TZR230" s="58"/>
      <c r="TZS230" s="58"/>
      <c r="TZT230" s="58"/>
      <c r="TZU230" s="58"/>
      <c r="TZV230" s="58"/>
      <c r="TZW230" s="58"/>
      <c r="TZX230" s="58"/>
      <c r="TZY230" s="58"/>
      <c r="TZZ230" s="58"/>
      <c r="UAA230" s="58"/>
      <c r="UAB230" s="58"/>
      <c r="UAC230" s="58"/>
      <c r="UAD230" s="58"/>
      <c r="UAE230" s="58"/>
      <c r="UAF230" s="58"/>
      <c r="UAG230" s="58"/>
      <c r="UAH230" s="58"/>
      <c r="UAI230" s="58"/>
      <c r="UAJ230" s="58"/>
      <c r="UAK230" s="58"/>
      <c r="UAL230" s="58"/>
      <c r="UAM230" s="58"/>
      <c r="UAN230" s="58"/>
      <c r="UAO230" s="58"/>
      <c r="UAP230" s="58"/>
      <c r="UAQ230" s="58"/>
      <c r="UAR230" s="58"/>
      <c r="UAS230" s="58"/>
      <c r="UAT230" s="58"/>
      <c r="UAU230" s="58"/>
      <c r="UAV230" s="58"/>
      <c r="UAW230" s="58"/>
      <c r="UAX230" s="58"/>
      <c r="UAY230" s="58"/>
      <c r="UAZ230" s="58"/>
      <c r="UBA230" s="58"/>
      <c r="UBB230" s="58"/>
      <c r="UBC230" s="58"/>
      <c r="UBD230" s="58"/>
      <c r="UBE230" s="58"/>
      <c r="UBF230" s="58"/>
      <c r="UBG230" s="58"/>
      <c r="UBH230" s="58"/>
      <c r="UBI230" s="58"/>
      <c r="UBJ230" s="58"/>
      <c r="UBK230" s="58"/>
      <c r="UBL230" s="58"/>
      <c r="UBM230" s="58"/>
      <c r="UBN230" s="58"/>
      <c r="UBO230" s="58"/>
      <c r="UBP230" s="58"/>
      <c r="UBQ230" s="58"/>
      <c r="UBR230" s="58"/>
      <c r="UBS230" s="58"/>
      <c r="UBT230" s="58"/>
      <c r="UBU230" s="58"/>
      <c r="UBV230" s="58"/>
      <c r="UBW230" s="58"/>
      <c r="UBX230" s="58"/>
      <c r="UBY230" s="58"/>
      <c r="UBZ230" s="58"/>
      <c r="UCA230" s="58"/>
      <c r="UCB230" s="58"/>
      <c r="UCC230" s="58"/>
      <c r="UCD230" s="58"/>
      <c r="UCE230" s="58"/>
      <c r="UCF230" s="58"/>
      <c r="UCG230" s="58"/>
      <c r="UCH230" s="58"/>
      <c r="UCI230" s="58"/>
      <c r="UCJ230" s="58"/>
      <c r="UCK230" s="58"/>
      <c r="UCL230" s="58"/>
      <c r="UCM230" s="58"/>
      <c r="UCN230" s="58"/>
      <c r="UCO230" s="58"/>
      <c r="UCP230" s="58"/>
      <c r="UCQ230" s="58"/>
      <c r="UCR230" s="58"/>
      <c r="UCS230" s="58"/>
      <c r="UCT230" s="58"/>
      <c r="UCU230" s="58"/>
      <c r="UCV230" s="58"/>
      <c r="UCW230" s="58"/>
      <c r="UCX230" s="58"/>
      <c r="UCY230" s="58"/>
      <c r="UCZ230" s="58"/>
      <c r="UDA230" s="58"/>
      <c r="UDB230" s="58"/>
      <c r="UDC230" s="58"/>
      <c r="UDD230" s="58"/>
      <c r="UDE230" s="58"/>
      <c r="UDF230" s="58"/>
      <c r="UDG230" s="58"/>
      <c r="UDH230" s="58"/>
      <c r="UDI230" s="58"/>
      <c r="UDJ230" s="58"/>
      <c r="UDK230" s="58"/>
      <c r="UDL230" s="58"/>
      <c r="UDM230" s="58"/>
      <c r="UDN230" s="58"/>
      <c r="UDO230" s="58"/>
      <c r="UDP230" s="58"/>
      <c r="UDQ230" s="58"/>
      <c r="UDR230" s="58"/>
      <c r="UDS230" s="58"/>
      <c r="UDT230" s="58"/>
      <c r="UDU230" s="58"/>
      <c r="UDV230" s="58"/>
      <c r="UDW230" s="58"/>
      <c r="UDX230" s="58"/>
      <c r="UDY230" s="58"/>
      <c r="UDZ230" s="58"/>
      <c r="UEA230" s="58"/>
      <c r="UEB230" s="58"/>
      <c r="UEC230" s="58"/>
      <c r="UED230" s="58"/>
      <c r="UEE230" s="58"/>
      <c r="UEF230" s="58"/>
      <c r="UEG230" s="58"/>
      <c r="UEH230" s="58"/>
      <c r="UEI230" s="58"/>
      <c r="UEJ230" s="58"/>
      <c r="UEK230" s="58"/>
      <c r="UEL230" s="58"/>
      <c r="UEM230" s="58"/>
      <c r="UEN230" s="58"/>
      <c r="UEO230" s="58"/>
      <c r="UEP230" s="58"/>
      <c r="UEQ230" s="58"/>
      <c r="UER230" s="58"/>
      <c r="UES230" s="58"/>
      <c r="UET230" s="58"/>
      <c r="UEU230" s="58"/>
      <c r="UEV230" s="58"/>
      <c r="UEW230" s="58"/>
      <c r="UEX230" s="58"/>
      <c r="UEY230" s="58"/>
      <c r="UEZ230" s="58"/>
      <c r="UFA230" s="58"/>
      <c r="UFB230" s="58"/>
      <c r="UFC230" s="58"/>
      <c r="UFD230" s="58"/>
      <c r="UFE230" s="58"/>
      <c r="UFF230" s="58"/>
      <c r="UFG230" s="58"/>
      <c r="UFH230" s="58"/>
      <c r="UFI230" s="58"/>
      <c r="UFJ230" s="58"/>
      <c r="UFK230" s="58"/>
      <c r="UFL230" s="58"/>
      <c r="UFM230" s="58"/>
      <c r="UFN230" s="58"/>
      <c r="UFO230" s="58"/>
      <c r="UFP230" s="58"/>
      <c r="UFQ230" s="58"/>
      <c r="UFR230" s="58"/>
      <c r="UFS230" s="58"/>
      <c r="UFT230" s="58"/>
      <c r="UFU230" s="58"/>
      <c r="UFV230" s="58"/>
      <c r="UFW230" s="58"/>
      <c r="UFX230" s="58"/>
      <c r="UFY230" s="58"/>
      <c r="UFZ230" s="58"/>
      <c r="UGA230" s="58"/>
      <c r="UGB230" s="58"/>
      <c r="UGC230" s="58"/>
      <c r="UGD230" s="58"/>
      <c r="UGE230" s="58"/>
      <c r="UGF230" s="58"/>
      <c r="UGG230" s="58"/>
      <c r="UGH230" s="58"/>
      <c r="UGI230" s="58"/>
      <c r="UGJ230" s="58"/>
      <c r="UGK230" s="58"/>
      <c r="UGL230" s="58"/>
      <c r="UGM230" s="58"/>
      <c r="UGN230" s="58"/>
      <c r="UGO230" s="58"/>
      <c r="UGP230" s="58"/>
      <c r="UGQ230" s="58"/>
      <c r="UGR230" s="58"/>
      <c r="UGS230" s="58"/>
      <c r="UGT230" s="58"/>
      <c r="UGU230" s="58"/>
      <c r="UGV230" s="58"/>
      <c r="UGW230" s="58"/>
      <c r="UGX230" s="58"/>
      <c r="UGY230" s="58"/>
      <c r="UGZ230" s="58"/>
      <c r="UHA230" s="58"/>
      <c r="UHB230" s="58"/>
      <c r="UHC230" s="58"/>
      <c r="UHD230" s="58"/>
      <c r="UHE230" s="58"/>
      <c r="UHF230" s="58"/>
      <c r="UHG230" s="58"/>
      <c r="UHH230" s="58"/>
      <c r="UHI230" s="58"/>
      <c r="UHJ230" s="58"/>
      <c r="UHK230" s="58"/>
      <c r="UHL230" s="58"/>
      <c r="UHM230" s="58"/>
      <c r="UHN230" s="58"/>
      <c r="UHO230" s="58"/>
      <c r="UHP230" s="58"/>
      <c r="UHQ230" s="58"/>
      <c r="UHR230" s="58"/>
      <c r="UHS230" s="58"/>
      <c r="UHT230" s="58"/>
      <c r="UHU230" s="58"/>
      <c r="UHV230" s="58"/>
      <c r="UHW230" s="58"/>
      <c r="UHX230" s="58"/>
      <c r="UHY230" s="58"/>
      <c r="UHZ230" s="58"/>
      <c r="UIA230" s="58"/>
      <c r="UIB230" s="58"/>
      <c r="UIC230" s="58"/>
      <c r="UID230" s="58"/>
      <c r="UIE230" s="58"/>
      <c r="UIF230" s="58"/>
      <c r="UIG230" s="58"/>
      <c r="UIH230" s="58"/>
      <c r="UII230" s="58"/>
      <c r="UIJ230" s="58"/>
      <c r="UIK230" s="58"/>
      <c r="UIL230" s="58"/>
      <c r="UIM230" s="58"/>
      <c r="UIN230" s="58"/>
      <c r="UIO230" s="58"/>
      <c r="UIP230" s="58"/>
      <c r="UIQ230" s="58"/>
      <c r="UIR230" s="58"/>
      <c r="UIS230" s="58"/>
      <c r="UIT230" s="58"/>
      <c r="UIU230" s="58"/>
      <c r="UIV230" s="58"/>
      <c r="UIW230" s="58"/>
      <c r="UIX230" s="58"/>
      <c r="UIY230" s="58"/>
      <c r="UIZ230" s="58"/>
      <c r="UJA230" s="58"/>
      <c r="UJB230" s="58"/>
      <c r="UJC230" s="58"/>
      <c r="UJD230" s="58"/>
      <c r="UJE230" s="58"/>
      <c r="UJF230" s="58"/>
      <c r="UJG230" s="58"/>
      <c r="UJH230" s="58"/>
      <c r="UJI230" s="58"/>
      <c r="UJJ230" s="58"/>
      <c r="UJK230" s="58"/>
      <c r="UJL230" s="58"/>
      <c r="UJM230" s="58"/>
      <c r="UJN230" s="58"/>
      <c r="UJO230" s="58"/>
      <c r="UJP230" s="58"/>
      <c r="UJQ230" s="58"/>
      <c r="UJR230" s="58"/>
      <c r="UJS230" s="58"/>
      <c r="UJT230" s="58"/>
      <c r="UJU230" s="58"/>
      <c r="UJV230" s="58"/>
      <c r="UJW230" s="58"/>
      <c r="UJX230" s="58"/>
      <c r="UJY230" s="58"/>
      <c r="UJZ230" s="58"/>
      <c r="UKA230" s="58"/>
      <c r="UKB230" s="58"/>
      <c r="UKC230" s="58"/>
      <c r="UKD230" s="58"/>
      <c r="UKE230" s="58"/>
      <c r="UKF230" s="58"/>
      <c r="UKG230" s="58"/>
      <c r="UKH230" s="58"/>
      <c r="UKI230" s="58"/>
      <c r="UKJ230" s="58"/>
      <c r="UKK230" s="58"/>
      <c r="UKL230" s="58"/>
      <c r="UKM230" s="58"/>
      <c r="UKN230" s="58"/>
      <c r="UKO230" s="58"/>
      <c r="UKP230" s="58"/>
      <c r="UKQ230" s="58"/>
      <c r="UKR230" s="58"/>
      <c r="UKS230" s="58"/>
      <c r="UKT230" s="58"/>
      <c r="UKU230" s="58"/>
      <c r="UKV230" s="58"/>
      <c r="UKW230" s="58"/>
      <c r="UKX230" s="58"/>
      <c r="UKY230" s="58"/>
      <c r="UKZ230" s="58"/>
      <c r="ULA230" s="58"/>
      <c r="ULB230" s="58"/>
      <c r="ULC230" s="58"/>
      <c r="ULD230" s="58"/>
      <c r="ULE230" s="58"/>
      <c r="ULF230" s="58"/>
      <c r="ULG230" s="58"/>
      <c r="ULH230" s="58"/>
      <c r="ULI230" s="58"/>
      <c r="ULJ230" s="58"/>
      <c r="ULK230" s="58"/>
      <c r="ULL230" s="58"/>
      <c r="ULM230" s="58"/>
      <c r="ULN230" s="58"/>
      <c r="ULO230" s="58"/>
      <c r="ULP230" s="58"/>
      <c r="ULQ230" s="58"/>
      <c r="ULR230" s="58"/>
      <c r="ULS230" s="58"/>
      <c r="ULT230" s="58"/>
      <c r="ULU230" s="58"/>
      <c r="ULV230" s="58"/>
      <c r="ULW230" s="58"/>
      <c r="ULX230" s="58"/>
      <c r="ULY230" s="58"/>
      <c r="ULZ230" s="58"/>
      <c r="UMA230" s="58"/>
      <c r="UMB230" s="58"/>
      <c r="UMC230" s="58"/>
      <c r="UMD230" s="58"/>
      <c r="UME230" s="58"/>
      <c r="UMF230" s="58"/>
      <c r="UMG230" s="58"/>
      <c r="UMH230" s="58"/>
      <c r="UMI230" s="58"/>
      <c r="UMJ230" s="58"/>
      <c r="UMK230" s="58"/>
      <c r="UML230" s="58"/>
      <c r="UMM230" s="58"/>
      <c r="UMN230" s="58"/>
      <c r="UMO230" s="58"/>
      <c r="UMP230" s="58"/>
      <c r="UMQ230" s="58"/>
      <c r="UMR230" s="58"/>
      <c r="UMS230" s="58"/>
      <c r="UMT230" s="58"/>
      <c r="UMU230" s="58"/>
      <c r="UMV230" s="58"/>
      <c r="UMW230" s="58"/>
      <c r="UMX230" s="58"/>
      <c r="UMY230" s="58"/>
      <c r="UMZ230" s="58"/>
      <c r="UNA230" s="58"/>
      <c r="UNB230" s="58"/>
      <c r="UNC230" s="58"/>
      <c r="UND230" s="58"/>
      <c r="UNE230" s="58"/>
      <c r="UNF230" s="58"/>
      <c r="UNG230" s="58"/>
      <c r="UNH230" s="58"/>
      <c r="UNI230" s="58"/>
      <c r="UNJ230" s="58"/>
      <c r="UNK230" s="58"/>
      <c r="UNL230" s="58"/>
      <c r="UNM230" s="58"/>
      <c r="UNN230" s="58"/>
      <c r="UNO230" s="58"/>
      <c r="UNP230" s="58"/>
      <c r="UNQ230" s="58"/>
      <c r="UNR230" s="58"/>
      <c r="UNS230" s="58"/>
      <c r="UNT230" s="58"/>
      <c r="UNU230" s="58"/>
      <c r="UNV230" s="58"/>
      <c r="UNW230" s="58"/>
      <c r="UNX230" s="58"/>
      <c r="UNY230" s="58"/>
      <c r="UNZ230" s="58"/>
      <c r="UOA230" s="58"/>
      <c r="UOB230" s="58"/>
      <c r="UOC230" s="58"/>
      <c r="UOD230" s="58"/>
      <c r="UOE230" s="58"/>
      <c r="UOF230" s="58"/>
      <c r="UOG230" s="58"/>
      <c r="UOH230" s="58"/>
      <c r="UOI230" s="58"/>
      <c r="UOJ230" s="58"/>
      <c r="UOK230" s="58"/>
      <c r="UOL230" s="58"/>
      <c r="UOM230" s="58"/>
      <c r="UON230" s="58"/>
      <c r="UOO230" s="58"/>
      <c r="UOP230" s="58"/>
      <c r="UOQ230" s="58"/>
      <c r="UOR230" s="58"/>
      <c r="UOS230" s="58"/>
      <c r="UOT230" s="58"/>
      <c r="UOU230" s="58"/>
      <c r="UOV230" s="58"/>
      <c r="UOW230" s="58"/>
      <c r="UOX230" s="58"/>
      <c r="UOY230" s="58"/>
      <c r="UOZ230" s="58"/>
      <c r="UPA230" s="58"/>
      <c r="UPB230" s="58"/>
      <c r="UPC230" s="58"/>
      <c r="UPD230" s="58"/>
      <c r="UPE230" s="58"/>
      <c r="UPF230" s="58"/>
      <c r="UPG230" s="58"/>
      <c r="UPH230" s="58"/>
      <c r="UPI230" s="58"/>
      <c r="UPJ230" s="58"/>
      <c r="UPK230" s="58"/>
      <c r="UPL230" s="58"/>
      <c r="UPM230" s="58"/>
      <c r="UPN230" s="58"/>
      <c r="UPO230" s="58"/>
      <c r="UPP230" s="58"/>
      <c r="UPQ230" s="58"/>
      <c r="UPR230" s="58"/>
      <c r="UPS230" s="58"/>
      <c r="UPT230" s="58"/>
      <c r="UPU230" s="58"/>
      <c r="UPV230" s="58"/>
      <c r="UPW230" s="58"/>
      <c r="UPX230" s="58"/>
      <c r="UPY230" s="58"/>
      <c r="UPZ230" s="58"/>
      <c r="UQA230" s="58"/>
      <c r="UQB230" s="58"/>
      <c r="UQC230" s="58"/>
      <c r="UQD230" s="58"/>
      <c r="UQE230" s="58"/>
      <c r="UQF230" s="58"/>
      <c r="UQG230" s="58"/>
      <c r="UQH230" s="58"/>
      <c r="UQI230" s="58"/>
      <c r="UQJ230" s="58"/>
      <c r="UQK230" s="58"/>
      <c r="UQL230" s="58"/>
      <c r="UQM230" s="58"/>
      <c r="UQN230" s="58"/>
      <c r="UQO230" s="58"/>
      <c r="UQP230" s="58"/>
      <c r="UQQ230" s="58"/>
      <c r="UQR230" s="58"/>
      <c r="UQS230" s="58"/>
      <c r="UQT230" s="58"/>
      <c r="UQU230" s="58"/>
      <c r="UQV230" s="58"/>
      <c r="UQW230" s="58"/>
      <c r="UQX230" s="58"/>
      <c r="UQY230" s="58"/>
      <c r="UQZ230" s="58"/>
      <c r="URA230" s="58"/>
      <c r="URB230" s="58"/>
      <c r="URC230" s="58"/>
      <c r="URD230" s="58"/>
      <c r="URE230" s="58"/>
      <c r="URF230" s="58"/>
      <c r="URG230" s="58"/>
      <c r="URH230" s="58"/>
      <c r="URI230" s="58"/>
      <c r="URJ230" s="58"/>
      <c r="URK230" s="58"/>
      <c r="URL230" s="58"/>
      <c r="URM230" s="58"/>
      <c r="URN230" s="58"/>
      <c r="URO230" s="58"/>
      <c r="URP230" s="58"/>
      <c r="URQ230" s="58"/>
      <c r="URR230" s="58"/>
      <c r="URS230" s="58"/>
      <c r="URT230" s="58"/>
      <c r="URU230" s="58"/>
      <c r="URV230" s="58"/>
      <c r="URW230" s="58"/>
      <c r="URX230" s="58"/>
      <c r="URY230" s="58"/>
      <c r="URZ230" s="58"/>
      <c r="USA230" s="58"/>
      <c r="USB230" s="58"/>
      <c r="USC230" s="58"/>
      <c r="USD230" s="58"/>
      <c r="USE230" s="58"/>
      <c r="USF230" s="58"/>
      <c r="USG230" s="58"/>
      <c r="USH230" s="58"/>
      <c r="USI230" s="58"/>
      <c r="USJ230" s="58"/>
      <c r="USK230" s="58"/>
      <c r="USL230" s="58"/>
      <c r="USM230" s="58"/>
      <c r="USN230" s="58"/>
      <c r="USO230" s="58"/>
      <c r="USP230" s="58"/>
      <c r="USQ230" s="58"/>
      <c r="USR230" s="58"/>
      <c r="USS230" s="58"/>
      <c r="UST230" s="58"/>
      <c r="USU230" s="58"/>
      <c r="USV230" s="58"/>
      <c r="USW230" s="58"/>
      <c r="USX230" s="58"/>
      <c r="USY230" s="58"/>
      <c r="USZ230" s="58"/>
      <c r="UTA230" s="58"/>
      <c r="UTB230" s="58"/>
      <c r="UTC230" s="58"/>
      <c r="UTD230" s="58"/>
      <c r="UTE230" s="58"/>
      <c r="UTF230" s="58"/>
      <c r="UTG230" s="58"/>
      <c r="UTH230" s="58"/>
      <c r="UTI230" s="58"/>
      <c r="UTJ230" s="58"/>
      <c r="UTK230" s="58"/>
      <c r="UTL230" s="58"/>
      <c r="UTM230" s="58"/>
      <c r="UTN230" s="58"/>
      <c r="UTO230" s="58"/>
      <c r="UTP230" s="58"/>
      <c r="UTQ230" s="58"/>
      <c r="UTR230" s="58"/>
      <c r="UTS230" s="58"/>
      <c r="UTT230" s="58"/>
      <c r="UTU230" s="58"/>
      <c r="UTV230" s="58"/>
      <c r="UTW230" s="58"/>
      <c r="UTX230" s="58"/>
      <c r="UTY230" s="58"/>
      <c r="UTZ230" s="58"/>
      <c r="UUA230" s="58"/>
      <c r="UUB230" s="58"/>
      <c r="UUC230" s="58"/>
      <c r="UUD230" s="58"/>
      <c r="UUE230" s="58"/>
      <c r="UUF230" s="58"/>
      <c r="UUG230" s="58"/>
      <c r="UUH230" s="58"/>
      <c r="UUI230" s="58"/>
      <c r="UUJ230" s="58"/>
      <c r="UUK230" s="58"/>
      <c r="UUL230" s="58"/>
      <c r="UUM230" s="58"/>
      <c r="UUN230" s="58"/>
      <c r="UUO230" s="58"/>
      <c r="UUP230" s="58"/>
      <c r="UUQ230" s="58"/>
      <c r="UUR230" s="58"/>
      <c r="UUS230" s="58"/>
      <c r="UUT230" s="58"/>
      <c r="UUU230" s="58"/>
      <c r="UUV230" s="58"/>
      <c r="UUW230" s="58"/>
      <c r="UUX230" s="58"/>
      <c r="UUY230" s="58"/>
      <c r="UUZ230" s="58"/>
      <c r="UVA230" s="58"/>
      <c r="UVB230" s="58"/>
      <c r="UVC230" s="58"/>
      <c r="UVD230" s="58"/>
      <c r="UVE230" s="58"/>
      <c r="UVF230" s="58"/>
      <c r="UVG230" s="58"/>
      <c r="UVH230" s="58"/>
      <c r="UVI230" s="58"/>
      <c r="UVJ230" s="58"/>
      <c r="UVK230" s="58"/>
      <c r="UVL230" s="58"/>
      <c r="UVM230" s="58"/>
      <c r="UVN230" s="58"/>
      <c r="UVO230" s="58"/>
      <c r="UVP230" s="58"/>
      <c r="UVQ230" s="58"/>
      <c r="UVR230" s="58"/>
      <c r="UVS230" s="58"/>
      <c r="UVT230" s="58"/>
      <c r="UVU230" s="58"/>
      <c r="UVV230" s="58"/>
      <c r="UVW230" s="58"/>
      <c r="UVX230" s="58"/>
      <c r="UVY230" s="58"/>
      <c r="UVZ230" s="58"/>
      <c r="UWA230" s="58"/>
      <c r="UWB230" s="58"/>
      <c r="UWC230" s="58"/>
      <c r="UWD230" s="58"/>
      <c r="UWE230" s="58"/>
      <c r="UWF230" s="58"/>
      <c r="UWG230" s="58"/>
      <c r="UWH230" s="58"/>
      <c r="UWI230" s="58"/>
      <c r="UWJ230" s="58"/>
      <c r="UWK230" s="58"/>
      <c r="UWL230" s="58"/>
      <c r="UWM230" s="58"/>
      <c r="UWN230" s="58"/>
      <c r="UWO230" s="58"/>
      <c r="UWP230" s="58"/>
      <c r="UWQ230" s="58"/>
      <c r="UWR230" s="58"/>
      <c r="UWS230" s="58"/>
      <c r="UWT230" s="58"/>
      <c r="UWU230" s="58"/>
      <c r="UWV230" s="58"/>
      <c r="UWW230" s="58"/>
      <c r="UWX230" s="58"/>
      <c r="UWY230" s="58"/>
      <c r="UWZ230" s="58"/>
      <c r="UXA230" s="58"/>
      <c r="UXB230" s="58"/>
      <c r="UXC230" s="58"/>
      <c r="UXD230" s="58"/>
      <c r="UXE230" s="58"/>
      <c r="UXF230" s="58"/>
      <c r="UXG230" s="58"/>
      <c r="UXH230" s="58"/>
      <c r="UXI230" s="58"/>
      <c r="UXJ230" s="58"/>
      <c r="UXK230" s="58"/>
      <c r="UXL230" s="58"/>
      <c r="UXM230" s="58"/>
      <c r="UXN230" s="58"/>
      <c r="UXO230" s="58"/>
      <c r="UXP230" s="58"/>
      <c r="UXQ230" s="58"/>
      <c r="UXR230" s="58"/>
      <c r="UXS230" s="58"/>
      <c r="UXT230" s="58"/>
      <c r="UXU230" s="58"/>
      <c r="UXV230" s="58"/>
      <c r="UXW230" s="58"/>
      <c r="UXX230" s="58"/>
      <c r="UXY230" s="58"/>
      <c r="UXZ230" s="58"/>
      <c r="UYA230" s="58"/>
      <c r="UYB230" s="58"/>
      <c r="UYC230" s="58"/>
      <c r="UYD230" s="58"/>
      <c r="UYE230" s="58"/>
      <c r="UYF230" s="58"/>
      <c r="UYG230" s="58"/>
      <c r="UYH230" s="58"/>
      <c r="UYI230" s="58"/>
      <c r="UYJ230" s="58"/>
      <c r="UYK230" s="58"/>
      <c r="UYL230" s="58"/>
      <c r="UYM230" s="58"/>
      <c r="UYN230" s="58"/>
      <c r="UYO230" s="58"/>
      <c r="UYP230" s="58"/>
      <c r="UYQ230" s="58"/>
      <c r="UYR230" s="58"/>
      <c r="UYS230" s="58"/>
      <c r="UYT230" s="58"/>
      <c r="UYU230" s="58"/>
      <c r="UYV230" s="58"/>
      <c r="UYW230" s="58"/>
      <c r="UYX230" s="58"/>
      <c r="UYY230" s="58"/>
      <c r="UYZ230" s="58"/>
      <c r="UZA230" s="58"/>
      <c r="UZB230" s="58"/>
      <c r="UZC230" s="58"/>
      <c r="UZD230" s="58"/>
      <c r="UZE230" s="58"/>
      <c r="UZF230" s="58"/>
      <c r="UZG230" s="58"/>
      <c r="UZH230" s="58"/>
      <c r="UZI230" s="58"/>
      <c r="UZJ230" s="58"/>
      <c r="UZK230" s="58"/>
      <c r="UZL230" s="58"/>
      <c r="UZM230" s="58"/>
      <c r="UZN230" s="58"/>
      <c r="UZO230" s="58"/>
      <c r="UZP230" s="58"/>
      <c r="UZQ230" s="58"/>
      <c r="UZR230" s="58"/>
      <c r="UZS230" s="58"/>
      <c r="UZT230" s="58"/>
      <c r="UZU230" s="58"/>
      <c r="UZV230" s="58"/>
      <c r="UZW230" s="58"/>
      <c r="UZX230" s="58"/>
      <c r="UZY230" s="58"/>
      <c r="UZZ230" s="58"/>
      <c r="VAA230" s="58"/>
      <c r="VAB230" s="58"/>
      <c r="VAC230" s="58"/>
      <c r="VAD230" s="58"/>
      <c r="VAE230" s="58"/>
      <c r="VAF230" s="58"/>
      <c r="VAG230" s="58"/>
      <c r="VAH230" s="58"/>
      <c r="VAI230" s="58"/>
      <c r="VAJ230" s="58"/>
      <c r="VAK230" s="58"/>
      <c r="VAL230" s="58"/>
      <c r="VAM230" s="58"/>
      <c r="VAN230" s="58"/>
      <c r="VAO230" s="58"/>
      <c r="VAP230" s="58"/>
      <c r="VAQ230" s="58"/>
      <c r="VAR230" s="58"/>
      <c r="VAS230" s="58"/>
      <c r="VAT230" s="58"/>
      <c r="VAU230" s="58"/>
      <c r="VAV230" s="58"/>
      <c r="VAW230" s="58"/>
      <c r="VAX230" s="58"/>
      <c r="VAY230" s="58"/>
      <c r="VAZ230" s="58"/>
      <c r="VBA230" s="58"/>
      <c r="VBB230" s="58"/>
      <c r="VBC230" s="58"/>
      <c r="VBD230" s="58"/>
      <c r="VBE230" s="58"/>
      <c r="VBF230" s="58"/>
      <c r="VBG230" s="58"/>
      <c r="VBH230" s="58"/>
      <c r="VBI230" s="58"/>
      <c r="VBJ230" s="58"/>
      <c r="VBK230" s="58"/>
      <c r="VBL230" s="58"/>
      <c r="VBM230" s="58"/>
      <c r="VBN230" s="58"/>
      <c r="VBO230" s="58"/>
      <c r="VBP230" s="58"/>
      <c r="VBQ230" s="58"/>
      <c r="VBR230" s="58"/>
      <c r="VBS230" s="58"/>
      <c r="VBT230" s="58"/>
      <c r="VBU230" s="58"/>
      <c r="VBV230" s="58"/>
      <c r="VBW230" s="58"/>
      <c r="VBX230" s="58"/>
      <c r="VBY230" s="58"/>
      <c r="VBZ230" s="58"/>
      <c r="VCA230" s="58"/>
      <c r="VCB230" s="58"/>
      <c r="VCC230" s="58"/>
      <c r="VCD230" s="58"/>
      <c r="VCE230" s="58"/>
      <c r="VCF230" s="58"/>
      <c r="VCG230" s="58"/>
      <c r="VCH230" s="58"/>
      <c r="VCI230" s="58"/>
      <c r="VCJ230" s="58"/>
      <c r="VCK230" s="58"/>
      <c r="VCL230" s="58"/>
      <c r="VCM230" s="58"/>
      <c r="VCN230" s="58"/>
      <c r="VCO230" s="58"/>
      <c r="VCP230" s="58"/>
      <c r="VCQ230" s="58"/>
      <c r="VCR230" s="58"/>
      <c r="VCS230" s="58"/>
      <c r="VCT230" s="58"/>
      <c r="VCU230" s="58"/>
      <c r="VCV230" s="58"/>
      <c r="VCW230" s="58"/>
      <c r="VCX230" s="58"/>
      <c r="VCY230" s="58"/>
      <c r="VCZ230" s="58"/>
      <c r="VDA230" s="58"/>
      <c r="VDB230" s="58"/>
      <c r="VDC230" s="58"/>
      <c r="VDD230" s="58"/>
      <c r="VDE230" s="58"/>
      <c r="VDF230" s="58"/>
      <c r="VDG230" s="58"/>
      <c r="VDH230" s="58"/>
      <c r="VDI230" s="58"/>
      <c r="VDJ230" s="58"/>
      <c r="VDK230" s="58"/>
      <c r="VDL230" s="58"/>
      <c r="VDM230" s="58"/>
      <c r="VDN230" s="58"/>
      <c r="VDO230" s="58"/>
      <c r="VDP230" s="58"/>
      <c r="VDQ230" s="58"/>
      <c r="VDR230" s="58"/>
      <c r="VDS230" s="58"/>
      <c r="VDT230" s="58"/>
      <c r="VDU230" s="58"/>
      <c r="VDV230" s="58"/>
      <c r="VDW230" s="58"/>
      <c r="VDX230" s="58"/>
      <c r="VDY230" s="58"/>
      <c r="VDZ230" s="58"/>
      <c r="VEA230" s="58"/>
      <c r="VEB230" s="58"/>
      <c r="VEC230" s="58"/>
      <c r="VED230" s="58"/>
      <c r="VEE230" s="58"/>
      <c r="VEF230" s="58"/>
      <c r="VEG230" s="58"/>
      <c r="VEH230" s="58"/>
      <c r="VEI230" s="58"/>
      <c r="VEJ230" s="58"/>
      <c r="VEK230" s="58"/>
      <c r="VEL230" s="58"/>
      <c r="VEM230" s="58"/>
      <c r="VEN230" s="58"/>
      <c r="VEO230" s="58"/>
      <c r="VEP230" s="58"/>
      <c r="VEQ230" s="58"/>
      <c r="VER230" s="58"/>
      <c r="VES230" s="58"/>
      <c r="VET230" s="58"/>
      <c r="VEU230" s="58"/>
      <c r="VEV230" s="58"/>
      <c r="VEW230" s="58"/>
      <c r="VEX230" s="58"/>
      <c r="VEY230" s="58"/>
      <c r="VEZ230" s="58"/>
      <c r="VFA230" s="58"/>
      <c r="VFB230" s="58"/>
      <c r="VFC230" s="58"/>
      <c r="VFD230" s="58"/>
      <c r="VFE230" s="58"/>
      <c r="VFF230" s="58"/>
      <c r="VFG230" s="58"/>
      <c r="VFH230" s="58"/>
      <c r="VFI230" s="58"/>
      <c r="VFJ230" s="58"/>
      <c r="VFK230" s="58"/>
      <c r="VFL230" s="58"/>
      <c r="VFM230" s="58"/>
      <c r="VFN230" s="58"/>
      <c r="VFO230" s="58"/>
      <c r="VFP230" s="58"/>
      <c r="VFQ230" s="58"/>
      <c r="VFR230" s="58"/>
      <c r="VFS230" s="58"/>
      <c r="VFT230" s="58"/>
      <c r="VFU230" s="58"/>
      <c r="VFV230" s="58"/>
      <c r="VFW230" s="58"/>
      <c r="VFX230" s="58"/>
      <c r="VFY230" s="58"/>
      <c r="VFZ230" s="58"/>
      <c r="VGA230" s="58"/>
      <c r="VGB230" s="58"/>
      <c r="VGC230" s="58"/>
      <c r="VGD230" s="58"/>
      <c r="VGE230" s="58"/>
      <c r="VGF230" s="58"/>
      <c r="VGG230" s="58"/>
      <c r="VGH230" s="58"/>
      <c r="VGI230" s="58"/>
      <c r="VGJ230" s="58"/>
      <c r="VGK230" s="58"/>
      <c r="VGL230" s="58"/>
      <c r="VGM230" s="58"/>
      <c r="VGN230" s="58"/>
      <c r="VGO230" s="58"/>
      <c r="VGP230" s="58"/>
      <c r="VGQ230" s="58"/>
      <c r="VGR230" s="58"/>
      <c r="VGS230" s="58"/>
      <c r="VGT230" s="58"/>
      <c r="VGU230" s="58"/>
      <c r="VGV230" s="58"/>
      <c r="VGW230" s="58"/>
      <c r="VGX230" s="58"/>
      <c r="VGY230" s="58"/>
      <c r="VGZ230" s="58"/>
      <c r="VHA230" s="58"/>
      <c r="VHB230" s="58"/>
      <c r="VHC230" s="58"/>
      <c r="VHD230" s="58"/>
      <c r="VHE230" s="58"/>
      <c r="VHF230" s="58"/>
      <c r="VHG230" s="58"/>
      <c r="VHH230" s="58"/>
      <c r="VHI230" s="58"/>
      <c r="VHJ230" s="58"/>
      <c r="VHK230" s="58"/>
      <c r="VHL230" s="58"/>
      <c r="VHM230" s="58"/>
      <c r="VHN230" s="58"/>
      <c r="VHO230" s="58"/>
      <c r="VHP230" s="58"/>
      <c r="VHQ230" s="58"/>
      <c r="VHR230" s="58"/>
      <c r="VHS230" s="58"/>
      <c r="VHT230" s="58"/>
      <c r="VHU230" s="58"/>
      <c r="VHV230" s="58"/>
      <c r="VHW230" s="58"/>
      <c r="VHX230" s="58"/>
      <c r="VHY230" s="58"/>
      <c r="VHZ230" s="58"/>
      <c r="VIA230" s="58"/>
      <c r="VIB230" s="58"/>
      <c r="VIC230" s="58"/>
      <c r="VID230" s="58"/>
      <c r="VIE230" s="58"/>
      <c r="VIF230" s="58"/>
      <c r="VIG230" s="58"/>
      <c r="VIH230" s="58"/>
      <c r="VII230" s="58"/>
      <c r="VIJ230" s="58"/>
      <c r="VIK230" s="58"/>
      <c r="VIL230" s="58"/>
      <c r="VIM230" s="58"/>
      <c r="VIN230" s="58"/>
      <c r="VIO230" s="58"/>
      <c r="VIP230" s="58"/>
      <c r="VIQ230" s="58"/>
      <c r="VIR230" s="58"/>
      <c r="VIS230" s="58"/>
      <c r="VIT230" s="58"/>
      <c r="VIU230" s="58"/>
      <c r="VIV230" s="58"/>
      <c r="VIW230" s="58"/>
      <c r="VIX230" s="58"/>
      <c r="VIY230" s="58"/>
      <c r="VIZ230" s="58"/>
      <c r="VJA230" s="58"/>
      <c r="VJB230" s="58"/>
      <c r="VJC230" s="58"/>
      <c r="VJD230" s="58"/>
      <c r="VJE230" s="58"/>
      <c r="VJF230" s="58"/>
      <c r="VJG230" s="58"/>
      <c r="VJH230" s="58"/>
      <c r="VJI230" s="58"/>
      <c r="VJJ230" s="58"/>
      <c r="VJK230" s="58"/>
      <c r="VJL230" s="58"/>
      <c r="VJM230" s="58"/>
      <c r="VJN230" s="58"/>
      <c r="VJO230" s="58"/>
      <c r="VJP230" s="58"/>
      <c r="VJQ230" s="58"/>
      <c r="VJR230" s="58"/>
      <c r="VJS230" s="58"/>
      <c r="VJT230" s="58"/>
      <c r="VJU230" s="58"/>
      <c r="VJV230" s="58"/>
      <c r="VJW230" s="58"/>
      <c r="VJX230" s="58"/>
      <c r="VJY230" s="58"/>
      <c r="VJZ230" s="58"/>
      <c r="VKA230" s="58"/>
      <c r="VKB230" s="58"/>
      <c r="VKC230" s="58"/>
      <c r="VKD230" s="58"/>
      <c r="VKE230" s="58"/>
      <c r="VKF230" s="58"/>
      <c r="VKG230" s="58"/>
      <c r="VKH230" s="58"/>
      <c r="VKI230" s="58"/>
      <c r="VKJ230" s="58"/>
      <c r="VKK230" s="58"/>
      <c r="VKL230" s="58"/>
      <c r="VKM230" s="58"/>
      <c r="VKN230" s="58"/>
      <c r="VKO230" s="58"/>
      <c r="VKP230" s="58"/>
      <c r="VKQ230" s="58"/>
      <c r="VKR230" s="58"/>
      <c r="VKS230" s="58"/>
      <c r="VKT230" s="58"/>
      <c r="VKU230" s="58"/>
      <c r="VKV230" s="58"/>
      <c r="VKW230" s="58"/>
      <c r="VKX230" s="58"/>
      <c r="VKY230" s="58"/>
      <c r="VKZ230" s="58"/>
      <c r="VLA230" s="58"/>
      <c r="VLB230" s="58"/>
      <c r="VLC230" s="58"/>
      <c r="VLD230" s="58"/>
      <c r="VLE230" s="58"/>
      <c r="VLF230" s="58"/>
      <c r="VLG230" s="58"/>
      <c r="VLH230" s="58"/>
      <c r="VLI230" s="58"/>
      <c r="VLJ230" s="58"/>
      <c r="VLK230" s="58"/>
      <c r="VLL230" s="58"/>
      <c r="VLM230" s="58"/>
      <c r="VLN230" s="58"/>
      <c r="VLO230" s="58"/>
      <c r="VLP230" s="58"/>
      <c r="VLQ230" s="58"/>
      <c r="VLR230" s="58"/>
      <c r="VLS230" s="58"/>
      <c r="VLT230" s="58"/>
      <c r="VLU230" s="58"/>
      <c r="VLV230" s="58"/>
      <c r="VLW230" s="58"/>
      <c r="VLX230" s="58"/>
      <c r="VLY230" s="58"/>
      <c r="VLZ230" s="58"/>
      <c r="VMA230" s="58"/>
      <c r="VMB230" s="58"/>
      <c r="VMC230" s="58"/>
      <c r="VMD230" s="58"/>
      <c r="VME230" s="58"/>
      <c r="VMF230" s="58"/>
      <c r="VMG230" s="58"/>
      <c r="VMH230" s="58"/>
      <c r="VMI230" s="58"/>
      <c r="VMJ230" s="58"/>
      <c r="VMK230" s="58"/>
      <c r="VML230" s="58"/>
      <c r="VMM230" s="58"/>
      <c r="VMN230" s="58"/>
      <c r="VMO230" s="58"/>
      <c r="VMP230" s="58"/>
      <c r="VMQ230" s="58"/>
      <c r="VMR230" s="58"/>
      <c r="VMS230" s="58"/>
      <c r="VMT230" s="58"/>
      <c r="VMU230" s="58"/>
      <c r="VMV230" s="58"/>
      <c r="VMW230" s="58"/>
      <c r="VMX230" s="58"/>
      <c r="VMY230" s="58"/>
      <c r="VMZ230" s="58"/>
      <c r="VNA230" s="58"/>
      <c r="VNB230" s="58"/>
      <c r="VNC230" s="58"/>
      <c r="VND230" s="58"/>
      <c r="VNE230" s="58"/>
      <c r="VNF230" s="58"/>
      <c r="VNG230" s="58"/>
      <c r="VNH230" s="58"/>
      <c r="VNI230" s="58"/>
      <c r="VNJ230" s="58"/>
      <c r="VNK230" s="58"/>
      <c r="VNL230" s="58"/>
      <c r="VNM230" s="58"/>
      <c r="VNN230" s="58"/>
      <c r="VNO230" s="58"/>
      <c r="VNP230" s="58"/>
      <c r="VNQ230" s="58"/>
      <c r="VNR230" s="58"/>
      <c r="VNS230" s="58"/>
      <c r="VNT230" s="58"/>
      <c r="VNU230" s="58"/>
      <c r="VNV230" s="58"/>
      <c r="VNW230" s="58"/>
      <c r="VNX230" s="58"/>
      <c r="VNY230" s="58"/>
      <c r="VNZ230" s="58"/>
      <c r="VOA230" s="58"/>
      <c r="VOB230" s="58"/>
      <c r="VOC230" s="58"/>
      <c r="VOD230" s="58"/>
      <c r="VOE230" s="58"/>
      <c r="VOF230" s="58"/>
      <c r="VOG230" s="58"/>
      <c r="VOH230" s="58"/>
      <c r="VOI230" s="58"/>
      <c r="VOJ230" s="58"/>
      <c r="VOK230" s="58"/>
      <c r="VOL230" s="58"/>
      <c r="VOM230" s="58"/>
      <c r="VON230" s="58"/>
      <c r="VOO230" s="58"/>
      <c r="VOP230" s="58"/>
      <c r="VOQ230" s="58"/>
      <c r="VOR230" s="58"/>
      <c r="VOS230" s="58"/>
      <c r="VOT230" s="58"/>
      <c r="VOU230" s="58"/>
      <c r="VOV230" s="58"/>
      <c r="VOW230" s="58"/>
      <c r="VOX230" s="58"/>
      <c r="VOY230" s="58"/>
      <c r="VOZ230" s="58"/>
      <c r="VPA230" s="58"/>
      <c r="VPB230" s="58"/>
      <c r="VPC230" s="58"/>
      <c r="VPD230" s="58"/>
      <c r="VPE230" s="58"/>
      <c r="VPF230" s="58"/>
      <c r="VPG230" s="58"/>
      <c r="VPH230" s="58"/>
      <c r="VPI230" s="58"/>
      <c r="VPJ230" s="58"/>
      <c r="VPK230" s="58"/>
      <c r="VPL230" s="58"/>
      <c r="VPM230" s="58"/>
      <c r="VPN230" s="58"/>
      <c r="VPO230" s="58"/>
      <c r="VPP230" s="58"/>
      <c r="VPQ230" s="58"/>
      <c r="VPR230" s="58"/>
      <c r="VPS230" s="58"/>
      <c r="VPT230" s="58"/>
      <c r="VPU230" s="58"/>
      <c r="VPV230" s="58"/>
      <c r="VPW230" s="58"/>
      <c r="VPX230" s="58"/>
      <c r="VPY230" s="58"/>
      <c r="VPZ230" s="58"/>
      <c r="VQA230" s="58"/>
      <c r="VQB230" s="58"/>
      <c r="VQC230" s="58"/>
      <c r="VQD230" s="58"/>
      <c r="VQE230" s="58"/>
      <c r="VQF230" s="58"/>
      <c r="VQG230" s="58"/>
      <c r="VQH230" s="58"/>
      <c r="VQI230" s="58"/>
      <c r="VQJ230" s="58"/>
      <c r="VQK230" s="58"/>
      <c r="VQL230" s="58"/>
      <c r="VQM230" s="58"/>
      <c r="VQN230" s="58"/>
      <c r="VQO230" s="58"/>
      <c r="VQP230" s="58"/>
      <c r="VQQ230" s="58"/>
      <c r="VQR230" s="58"/>
      <c r="VQS230" s="58"/>
      <c r="VQT230" s="58"/>
      <c r="VQU230" s="58"/>
      <c r="VQV230" s="58"/>
      <c r="VQW230" s="58"/>
      <c r="VQX230" s="58"/>
      <c r="VQY230" s="58"/>
      <c r="VQZ230" s="58"/>
      <c r="VRA230" s="58"/>
      <c r="VRB230" s="58"/>
      <c r="VRC230" s="58"/>
      <c r="VRD230" s="58"/>
      <c r="VRE230" s="58"/>
      <c r="VRF230" s="58"/>
      <c r="VRG230" s="58"/>
      <c r="VRH230" s="58"/>
      <c r="VRI230" s="58"/>
      <c r="VRJ230" s="58"/>
      <c r="VRK230" s="58"/>
      <c r="VRL230" s="58"/>
      <c r="VRM230" s="58"/>
      <c r="VRN230" s="58"/>
      <c r="VRO230" s="58"/>
      <c r="VRP230" s="58"/>
      <c r="VRQ230" s="58"/>
      <c r="VRR230" s="58"/>
      <c r="VRS230" s="58"/>
      <c r="VRT230" s="58"/>
      <c r="VRU230" s="58"/>
      <c r="VRV230" s="58"/>
      <c r="VRW230" s="58"/>
      <c r="VRX230" s="58"/>
      <c r="VRY230" s="58"/>
      <c r="VRZ230" s="58"/>
      <c r="VSA230" s="58"/>
      <c r="VSB230" s="58"/>
      <c r="VSC230" s="58"/>
      <c r="VSD230" s="58"/>
      <c r="VSE230" s="58"/>
      <c r="VSF230" s="58"/>
      <c r="VSG230" s="58"/>
      <c r="VSH230" s="58"/>
      <c r="VSI230" s="58"/>
      <c r="VSJ230" s="58"/>
      <c r="VSK230" s="58"/>
      <c r="VSL230" s="58"/>
      <c r="VSM230" s="58"/>
      <c r="VSN230" s="58"/>
      <c r="VSO230" s="58"/>
      <c r="VSP230" s="58"/>
      <c r="VSQ230" s="58"/>
      <c r="VSR230" s="58"/>
      <c r="VSS230" s="58"/>
      <c r="VST230" s="58"/>
      <c r="VSU230" s="58"/>
      <c r="VSV230" s="58"/>
      <c r="VSW230" s="58"/>
      <c r="VSX230" s="58"/>
      <c r="VSY230" s="58"/>
      <c r="VSZ230" s="58"/>
      <c r="VTA230" s="58"/>
      <c r="VTB230" s="58"/>
      <c r="VTC230" s="58"/>
      <c r="VTD230" s="58"/>
      <c r="VTE230" s="58"/>
      <c r="VTF230" s="58"/>
      <c r="VTG230" s="58"/>
      <c r="VTH230" s="58"/>
      <c r="VTI230" s="58"/>
      <c r="VTJ230" s="58"/>
      <c r="VTK230" s="58"/>
      <c r="VTL230" s="58"/>
      <c r="VTM230" s="58"/>
      <c r="VTN230" s="58"/>
      <c r="VTO230" s="58"/>
      <c r="VTP230" s="58"/>
      <c r="VTQ230" s="58"/>
      <c r="VTR230" s="58"/>
      <c r="VTS230" s="58"/>
      <c r="VTT230" s="58"/>
      <c r="VTU230" s="58"/>
      <c r="VTV230" s="58"/>
      <c r="VTW230" s="58"/>
      <c r="VTX230" s="58"/>
      <c r="VTY230" s="58"/>
      <c r="VTZ230" s="58"/>
      <c r="VUA230" s="58"/>
      <c r="VUB230" s="58"/>
      <c r="VUC230" s="58"/>
      <c r="VUD230" s="58"/>
      <c r="VUE230" s="58"/>
      <c r="VUF230" s="58"/>
      <c r="VUG230" s="58"/>
      <c r="VUH230" s="58"/>
      <c r="VUI230" s="58"/>
      <c r="VUJ230" s="58"/>
      <c r="VUK230" s="58"/>
      <c r="VUL230" s="58"/>
      <c r="VUM230" s="58"/>
      <c r="VUN230" s="58"/>
      <c r="VUO230" s="58"/>
      <c r="VUP230" s="58"/>
      <c r="VUQ230" s="58"/>
      <c r="VUR230" s="58"/>
      <c r="VUS230" s="58"/>
      <c r="VUT230" s="58"/>
      <c r="VUU230" s="58"/>
      <c r="VUV230" s="58"/>
      <c r="VUW230" s="58"/>
      <c r="VUX230" s="58"/>
      <c r="VUY230" s="58"/>
      <c r="VUZ230" s="58"/>
      <c r="VVA230" s="58"/>
      <c r="VVB230" s="58"/>
      <c r="VVC230" s="58"/>
      <c r="VVD230" s="58"/>
      <c r="VVE230" s="58"/>
      <c r="VVF230" s="58"/>
      <c r="VVG230" s="58"/>
      <c r="VVH230" s="58"/>
      <c r="VVI230" s="58"/>
      <c r="VVJ230" s="58"/>
      <c r="VVK230" s="58"/>
      <c r="VVL230" s="58"/>
      <c r="VVM230" s="58"/>
      <c r="VVN230" s="58"/>
      <c r="VVO230" s="58"/>
      <c r="VVP230" s="58"/>
      <c r="VVQ230" s="58"/>
      <c r="VVR230" s="58"/>
      <c r="VVS230" s="58"/>
      <c r="VVT230" s="58"/>
      <c r="VVU230" s="58"/>
      <c r="VVV230" s="58"/>
      <c r="VVW230" s="58"/>
      <c r="VVX230" s="58"/>
      <c r="VVY230" s="58"/>
      <c r="VVZ230" s="58"/>
      <c r="VWA230" s="58"/>
      <c r="VWB230" s="58"/>
      <c r="VWC230" s="58"/>
      <c r="VWD230" s="58"/>
      <c r="VWE230" s="58"/>
      <c r="VWF230" s="58"/>
      <c r="VWG230" s="58"/>
      <c r="VWH230" s="58"/>
      <c r="VWI230" s="58"/>
      <c r="VWJ230" s="58"/>
      <c r="VWK230" s="58"/>
      <c r="VWL230" s="58"/>
      <c r="VWM230" s="58"/>
      <c r="VWN230" s="58"/>
      <c r="VWO230" s="58"/>
      <c r="VWP230" s="58"/>
      <c r="VWQ230" s="58"/>
      <c r="VWR230" s="58"/>
      <c r="VWS230" s="58"/>
      <c r="VWT230" s="58"/>
      <c r="VWU230" s="58"/>
      <c r="VWV230" s="58"/>
      <c r="VWW230" s="58"/>
      <c r="VWX230" s="58"/>
      <c r="VWY230" s="58"/>
      <c r="VWZ230" s="58"/>
      <c r="VXA230" s="58"/>
      <c r="VXB230" s="58"/>
      <c r="VXC230" s="58"/>
      <c r="VXD230" s="58"/>
      <c r="VXE230" s="58"/>
      <c r="VXF230" s="58"/>
      <c r="VXG230" s="58"/>
      <c r="VXH230" s="58"/>
      <c r="VXI230" s="58"/>
      <c r="VXJ230" s="58"/>
      <c r="VXK230" s="58"/>
      <c r="VXL230" s="58"/>
      <c r="VXM230" s="58"/>
      <c r="VXN230" s="58"/>
      <c r="VXO230" s="58"/>
      <c r="VXP230" s="58"/>
      <c r="VXQ230" s="58"/>
      <c r="VXR230" s="58"/>
      <c r="VXS230" s="58"/>
      <c r="VXT230" s="58"/>
      <c r="VXU230" s="58"/>
      <c r="VXV230" s="58"/>
      <c r="VXW230" s="58"/>
      <c r="VXX230" s="58"/>
      <c r="VXY230" s="58"/>
      <c r="VXZ230" s="58"/>
      <c r="VYA230" s="58"/>
      <c r="VYB230" s="58"/>
      <c r="VYC230" s="58"/>
      <c r="VYD230" s="58"/>
      <c r="VYE230" s="58"/>
      <c r="VYF230" s="58"/>
      <c r="VYG230" s="58"/>
      <c r="VYH230" s="58"/>
      <c r="VYI230" s="58"/>
      <c r="VYJ230" s="58"/>
      <c r="VYK230" s="58"/>
      <c r="VYL230" s="58"/>
      <c r="VYM230" s="58"/>
      <c r="VYN230" s="58"/>
      <c r="VYO230" s="58"/>
      <c r="VYP230" s="58"/>
      <c r="VYQ230" s="58"/>
      <c r="VYR230" s="58"/>
      <c r="VYS230" s="58"/>
      <c r="VYT230" s="58"/>
      <c r="VYU230" s="58"/>
      <c r="VYV230" s="58"/>
      <c r="VYW230" s="58"/>
      <c r="VYX230" s="58"/>
      <c r="VYY230" s="58"/>
      <c r="VYZ230" s="58"/>
      <c r="VZA230" s="58"/>
      <c r="VZB230" s="58"/>
      <c r="VZC230" s="58"/>
      <c r="VZD230" s="58"/>
      <c r="VZE230" s="58"/>
      <c r="VZF230" s="58"/>
      <c r="VZG230" s="58"/>
      <c r="VZH230" s="58"/>
      <c r="VZI230" s="58"/>
      <c r="VZJ230" s="58"/>
      <c r="VZK230" s="58"/>
      <c r="VZL230" s="58"/>
      <c r="VZM230" s="58"/>
      <c r="VZN230" s="58"/>
      <c r="VZO230" s="58"/>
      <c r="VZP230" s="58"/>
      <c r="VZQ230" s="58"/>
      <c r="VZR230" s="58"/>
      <c r="VZS230" s="58"/>
      <c r="VZT230" s="58"/>
      <c r="VZU230" s="58"/>
      <c r="VZV230" s="58"/>
      <c r="VZW230" s="58"/>
      <c r="VZX230" s="58"/>
      <c r="VZY230" s="58"/>
      <c r="VZZ230" s="58"/>
      <c r="WAA230" s="58"/>
      <c r="WAB230" s="58"/>
      <c r="WAC230" s="58"/>
      <c r="WAD230" s="58"/>
      <c r="WAE230" s="58"/>
      <c r="WAF230" s="58"/>
      <c r="WAG230" s="58"/>
      <c r="WAH230" s="58"/>
      <c r="WAI230" s="58"/>
      <c r="WAJ230" s="58"/>
      <c r="WAK230" s="58"/>
      <c r="WAL230" s="58"/>
      <c r="WAM230" s="58"/>
      <c r="WAN230" s="58"/>
      <c r="WAO230" s="58"/>
      <c r="WAP230" s="58"/>
      <c r="WAQ230" s="58"/>
      <c r="WAR230" s="58"/>
      <c r="WAS230" s="58"/>
      <c r="WAT230" s="58"/>
      <c r="WAU230" s="58"/>
      <c r="WAV230" s="58"/>
      <c r="WAW230" s="58"/>
      <c r="WAX230" s="58"/>
      <c r="WAY230" s="58"/>
      <c r="WAZ230" s="58"/>
      <c r="WBA230" s="58"/>
      <c r="WBB230" s="58"/>
      <c r="WBC230" s="58"/>
      <c r="WBD230" s="58"/>
      <c r="WBE230" s="58"/>
      <c r="WBF230" s="58"/>
      <c r="WBG230" s="58"/>
      <c r="WBH230" s="58"/>
      <c r="WBI230" s="58"/>
      <c r="WBJ230" s="58"/>
      <c r="WBK230" s="58"/>
      <c r="WBL230" s="58"/>
      <c r="WBM230" s="58"/>
      <c r="WBN230" s="58"/>
      <c r="WBO230" s="58"/>
      <c r="WBP230" s="58"/>
      <c r="WBQ230" s="58"/>
      <c r="WBR230" s="58"/>
      <c r="WBS230" s="58"/>
      <c r="WBT230" s="58"/>
      <c r="WBU230" s="58"/>
      <c r="WBV230" s="58"/>
      <c r="WBW230" s="58"/>
      <c r="WBX230" s="58"/>
      <c r="WBY230" s="58"/>
      <c r="WBZ230" s="58"/>
      <c r="WCA230" s="58"/>
      <c r="WCB230" s="58"/>
      <c r="WCC230" s="58"/>
      <c r="WCD230" s="58"/>
      <c r="WCE230" s="58"/>
      <c r="WCF230" s="58"/>
      <c r="WCG230" s="58"/>
      <c r="WCH230" s="58"/>
      <c r="WCI230" s="58"/>
      <c r="WCJ230" s="58"/>
      <c r="WCK230" s="58"/>
      <c r="WCL230" s="58"/>
      <c r="WCM230" s="58"/>
      <c r="WCN230" s="58"/>
      <c r="WCO230" s="58"/>
      <c r="WCP230" s="58"/>
      <c r="WCQ230" s="58"/>
      <c r="WCR230" s="58"/>
      <c r="WCS230" s="58"/>
      <c r="WCT230" s="58"/>
      <c r="WCU230" s="58"/>
      <c r="WCV230" s="58"/>
      <c r="WCW230" s="58"/>
      <c r="WCX230" s="58"/>
      <c r="WCY230" s="58"/>
      <c r="WCZ230" s="58"/>
      <c r="WDA230" s="58"/>
      <c r="WDB230" s="58"/>
      <c r="WDC230" s="58"/>
      <c r="WDD230" s="58"/>
      <c r="WDE230" s="58"/>
      <c r="WDF230" s="58"/>
      <c r="WDG230" s="58"/>
      <c r="WDH230" s="58"/>
      <c r="WDI230" s="58"/>
      <c r="WDJ230" s="58"/>
      <c r="WDK230" s="58"/>
      <c r="WDL230" s="58"/>
      <c r="WDM230" s="58"/>
      <c r="WDN230" s="58"/>
      <c r="WDO230" s="58"/>
      <c r="WDP230" s="58"/>
      <c r="WDQ230" s="58"/>
      <c r="WDR230" s="58"/>
      <c r="WDS230" s="58"/>
      <c r="WDT230" s="58"/>
      <c r="WDU230" s="58"/>
      <c r="WDV230" s="58"/>
      <c r="WDW230" s="58"/>
      <c r="WDX230" s="58"/>
      <c r="WDY230" s="58"/>
      <c r="WDZ230" s="58"/>
      <c r="WEA230" s="58"/>
      <c r="WEB230" s="58"/>
      <c r="WEC230" s="58"/>
      <c r="WED230" s="58"/>
      <c r="WEE230" s="58"/>
      <c r="WEF230" s="58"/>
      <c r="WEG230" s="58"/>
      <c r="WEH230" s="58"/>
      <c r="WEI230" s="58"/>
      <c r="WEJ230" s="58"/>
      <c r="WEK230" s="58"/>
      <c r="WEL230" s="58"/>
      <c r="WEM230" s="58"/>
      <c r="WEN230" s="58"/>
      <c r="WEO230" s="58"/>
      <c r="WEP230" s="58"/>
      <c r="WEQ230" s="58"/>
      <c r="WER230" s="58"/>
      <c r="WES230" s="58"/>
      <c r="WET230" s="58"/>
      <c r="WEU230" s="58"/>
      <c r="WEV230" s="58"/>
      <c r="WEW230" s="58"/>
      <c r="WEX230" s="58"/>
      <c r="WEY230" s="58"/>
      <c r="WEZ230" s="58"/>
      <c r="WFA230" s="58"/>
      <c r="WFB230" s="58"/>
      <c r="WFC230" s="58"/>
      <c r="WFD230" s="58"/>
      <c r="WFE230" s="58"/>
      <c r="WFF230" s="58"/>
      <c r="WFG230" s="58"/>
      <c r="WFH230" s="58"/>
      <c r="WFI230" s="58"/>
      <c r="WFJ230" s="58"/>
      <c r="WFK230" s="58"/>
      <c r="WFL230" s="58"/>
      <c r="WFM230" s="58"/>
      <c r="WFN230" s="58"/>
      <c r="WFO230" s="58"/>
      <c r="WFP230" s="58"/>
      <c r="WFQ230" s="58"/>
      <c r="WFR230" s="58"/>
      <c r="WFS230" s="58"/>
      <c r="WFT230" s="58"/>
      <c r="WFU230" s="58"/>
      <c r="WFV230" s="58"/>
      <c r="WFW230" s="58"/>
      <c r="WFX230" s="58"/>
      <c r="WFY230" s="58"/>
      <c r="WFZ230" s="58"/>
      <c r="WGA230" s="58"/>
      <c r="WGB230" s="58"/>
      <c r="WGC230" s="58"/>
      <c r="WGD230" s="58"/>
      <c r="WGE230" s="58"/>
      <c r="WGF230" s="58"/>
      <c r="WGG230" s="58"/>
      <c r="WGH230" s="58"/>
      <c r="WGI230" s="58"/>
      <c r="WGJ230" s="58"/>
      <c r="WGK230" s="58"/>
      <c r="WGL230" s="58"/>
      <c r="WGM230" s="58"/>
      <c r="WGN230" s="58"/>
      <c r="WGO230" s="58"/>
      <c r="WGP230" s="58"/>
      <c r="WGQ230" s="58"/>
      <c r="WGR230" s="58"/>
      <c r="WGS230" s="58"/>
      <c r="WGT230" s="58"/>
      <c r="WGU230" s="58"/>
      <c r="WGV230" s="58"/>
      <c r="WGW230" s="58"/>
      <c r="WGX230" s="58"/>
      <c r="WGY230" s="58"/>
      <c r="WGZ230" s="58"/>
      <c r="WHA230" s="58"/>
      <c r="WHB230" s="58"/>
      <c r="WHC230" s="58"/>
      <c r="WHD230" s="58"/>
      <c r="WHE230" s="58"/>
      <c r="WHF230" s="58"/>
      <c r="WHG230" s="58"/>
      <c r="WHH230" s="58"/>
      <c r="WHI230" s="58"/>
      <c r="WHJ230" s="58"/>
      <c r="WHK230" s="58"/>
      <c r="WHL230" s="58"/>
      <c r="WHM230" s="58"/>
      <c r="WHN230" s="58"/>
      <c r="WHO230" s="58"/>
      <c r="WHP230" s="58"/>
      <c r="WHQ230" s="58"/>
      <c r="WHR230" s="58"/>
      <c r="WHS230" s="58"/>
      <c r="WHT230" s="58"/>
      <c r="WHU230" s="58"/>
      <c r="WHV230" s="58"/>
      <c r="WHW230" s="58"/>
      <c r="WHX230" s="58"/>
      <c r="WHY230" s="58"/>
      <c r="WHZ230" s="58"/>
      <c r="WIA230" s="58"/>
      <c r="WIB230" s="58"/>
      <c r="WIC230" s="58"/>
      <c r="WID230" s="58"/>
      <c r="WIE230" s="58"/>
      <c r="WIF230" s="58"/>
      <c r="WIG230" s="58"/>
      <c r="WIH230" s="58"/>
      <c r="WII230" s="58"/>
      <c r="WIJ230" s="58"/>
      <c r="WIK230" s="58"/>
      <c r="WIL230" s="58"/>
      <c r="WIM230" s="58"/>
      <c r="WIN230" s="58"/>
      <c r="WIO230" s="58"/>
      <c r="WIP230" s="58"/>
      <c r="WIQ230" s="58"/>
      <c r="WIR230" s="58"/>
      <c r="WIS230" s="58"/>
      <c r="WIT230" s="58"/>
      <c r="WIU230" s="58"/>
      <c r="WIV230" s="58"/>
      <c r="WIW230" s="58"/>
      <c r="WIX230" s="58"/>
      <c r="WIY230" s="58"/>
      <c r="WIZ230" s="58"/>
      <c r="WJA230" s="58"/>
      <c r="WJB230" s="58"/>
      <c r="WJC230" s="58"/>
      <c r="WJD230" s="58"/>
      <c r="WJE230" s="58"/>
      <c r="WJF230" s="58"/>
      <c r="WJG230" s="58"/>
      <c r="WJH230" s="58"/>
      <c r="WJI230" s="58"/>
      <c r="WJJ230" s="58"/>
      <c r="WJK230" s="58"/>
      <c r="WJL230" s="58"/>
      <c r="WJM230" s="58"/>
      <c r="WJN230" s="58"/>
      <c r="WJO230" s="58"/>
      <c r="WJP230" s="58"/>
      <c r="WJQ230" s="58"/>
      <c r="WJR230" s="58"/>
      <c r="WJS230" s="58"/>
      <c r="WJT230" s="58"/>
      <c r="WJU230" s="58"/>
      <c r="WJV230" s="58"/>
      <c r="WJW230" s="58"/>
      <c r="WJX230" s="58"/>
      <c r="WJY230" s="58"/>
      <c r="WJZ230" s="58"/>
      <c r="WKA230" s="58"/>
      <c r="WKB230" s="58"/>
      <c r="WKC230" s="58"/>
      <c r="WKD230" s="58"/>
      <c r="WKE230" s="58"/>
      <c r="WKF230" s="58"/>
      <c r="WKG230" s="58"/>
      <c r="WKH230" s="58"/>
      <c r="WKI230" s="58"/>
      <c r="WKJ230" s="58"/>
      <c r="WKK230" s="58"/>
      <c r="WKL230" s="58"/>
      <c r="WKM230" s="58"/>
      <c r="WKN230" s="58"/>
      <c r="WKO230" s="58"/>
      <c r="WKP230" s="58"/>
      <c r="WKQ230" s="58"/>
      <c r="WKR230" s="58"/>
      <c r="WKS230" s="58"/>
      <c r="WKT230" s="58"/>
      <c r="WKU230" s="58"/>
      <c r="WKV230" s="58"/>
      <c r="WKW230" s="58"/>
      <c r="WKX230" s="58"/>
      <c r="WKY230" s="58"/>
      <c r="WKZ230" s="58"/>
      <c r="WLA230" s="58"/>
      <c r="WLB230" s="58"/>
      <c r="WLC230" s="58"/>
      <c r="WLD230" s="58"/>
      <c r="WLE230" s="58"/>
      <c r="WLF230" s="58"/>
      <c r="WLG230" s="58"/>
      <c r="WLH230" s="58"/>
      <c r="WLI230" s="58"/>
      <c r="WLJ230" s="58"/>
      <c r="WLK230" s="58"/>
      <c r="WLL230" s="58"/>
      <c r="WLM230" s="58"/>
      <c r="WLN230" s="58"/>
      <c r="WLO230" s="58"/>
      <c r="WLP230" s="58"/>
      <c r="WLQ230" s="58"/>
      <c r="WLR230" s="58"/>
      <c r="WLS230" s="58"/>
      <c r="WLT230" s="58"/>
      <c r="WLU230" s="58"/>
      <c r="WLV230" s="58"/>
      <c r="WLW230" s="58"/>
      <c r="WLX230" s="58"/>
      <c r="WLY230" s="58"/>
      <c r="WLZ230" s="58"/>
      <c r="WMA230" s="58"/>
      <c r="WMB230" s="58"/>
      <c r="WMC230" s="58"/>
      <c r="WMD230" s="58"/>
      <c r="WME230" s="58"/>
      <c r="WMF230" s="58"/>
      <c r="WMG230" s="58"/>
      <c r="WMH230" s="58"/>
      <c r="WMI230" s="58"/>
      <c r="WMJ230" s="58"/>
      <c r="WMK230" s="58"/>
      <c r="WML230" s="58"/>
      <c r="WMM230" s="58"/>
      <c r="WMN230" s="58"/>
      <c r="WMO230" s="58"/>
      <c r="WMP230" s="58"/>
      <c r="WMQ230" s="58"/>
      <c r="WMR230" s="58"/>
      <c r="WMS230" s="58"/>
      <c r="WMT230" s="58"/>
      <c r="WMU230" s="58"/>
      <c r="WMV230" s="58"/>
      <c r="WMW230" s="58"/>
      <c r="WMX230" s="58"/>
      <c r="WMY230" s="58"/>
      <c r="WMZ230" s="58"/>
      <c r="WNA230" s="58"/>
      <c r="WNB230" s="58"/>
      <c r="WNC230" s="58"/>
      <c r="WND230" s="58"/>
      <c r="WNE230" s="58"/>
      <c r="WNF230" s="58"/>
      <c r="WNG230" s="58"/>
      <c r="WNH230" s="58"/>
      <c r="WNI230" s="58"/>
      <c r="WNJ230" s="58"/>
      <c r="WNK230" s="58"/>
      <c r="WNL230" s="58"/>
      <c r="WNM230" s="58"/>
      <c r="WNN230" s="58"/>
      <c r="WNO230" s="58"/>
      <c r="WNP230" s="58"/>
      <c r="WNQ230" s="58"/>
      <c r="WNR230" s="58"/>
      <c r="WNS230" s="58"/>
      <c r="WNT230" s="58"/>
      <c r="WNU230" s="58"/>
      <c r="WNV230" s="58"/>
      <c r="WNW230" s="58"/>
      <c r="WNX230" s="58"/>
      <c r="WNY230" s="58"/>
      <c r="WNZ230" s="58"/>
      <c r="WOA230" s="58"/>
      <c r="WOB230" s="58"/>
      <c r="WOC230" s="58"/>
      <c r="WOD230" s="58"/>
      <c r="WOE230" s="58"/>
      <c r="WOF230" s="58"/>
      <c r="WOG230" s="58"/>
      <c r="WOH230" s="58"/>
      <c r="WOI230" s="58"/>
      <c r="WOJ230" s="58"/>
      <c r="WOK230" s="58"/>
      <c r="WOL230" s="58"/>
      <c r="WOM230" s="58"/>
      <c r="WON230" s="58"/>
      <c r="WOO230" s="58"/>
      <c r="WOP230" s="58"/>
      <c r="WOQ230" s="58"/>
      <c r="WOR230" s="58"/>
      <c r="WOS230" s="58"/>
      <c r="WOT230" s="58"/>
      <c r="WOU230" s="58"/>
      <c r="WOV230" s="58"/>
      <c r="WOW230" s="58"/>
      <c r="WOX230" s="58"/>
      <c r="WOY230" s="58"/>
      <c r="WOZ230" s="58"/>
      <c r="WPA230" s="58"/>
      <c r="WPB230" s="58"/>
      <c r="WPC230" s="58"/>
      <c r="WPD230" s="58"/>
      <c r="WPE230" s="58"/>
      <c r="WPF230" s="58"/>
      <c r="WPG230" s="58"/>
      <c r="WPH230" s="58"/>
      <c r="WPI230" s="58"/>
      <c r="WPJ230" s="58"/>
      <c r="WPK230" s="58"/>
      <c r="WPL230" s="58"/>
      <c r="WPM230" s="58"/>
      <c r="WPN230" s="58"/>
      <c r="WPO230" s="58"/>
      <c r="WPP230" s="58"/>
      <c r="WPQ230" s="58"/>
      <c r="WPR230" s="58"/>
      <c r="WPS230" s="58"/>
      <c r="WPT230" s="58"/>
      <c r="WPU230" s="58"/>
      <c r="WPV230" s="58"/>
      <c r="WPW230" s="58"/>
      <c r="WPX230" s="58"/>
      <c r="WPY230" s="58"/>
      <c r="WPZ230" s="58"/>
      <c r="WQA230" s="58"/>
      <c r="WQB230" s="58"/>
      <c r="WQC230" s="58"/>
      <c r="WQD230" s="58"/>
      <c r="WQE230" s="58"/>
      <c r="WQF230" s="58"/>
      <c r="WQG230" s="58"/>
      <c r="WQH230" s="58"/>
      <c r="WQI230" s="58"/>
      <c r="WQJ230" s="58"/>
      <c r="WQK230" s="58"/>
      <c r="WQL230" s="58"/>
      <c r="WQM230" s="58"/>
      <c r="WQN230" s="58"/>
      <c r="WQO230" s="58"/>
      <c r="WQP230" s="58"/>
      <c r="WQQ230" s="58"/>
      <c r="WQR230" s="58"/>
      <c r="WQS230" s="58"/>
      <c r="WQT230" s="58"/>
      <c r="WQU230" s="58"/>
      <c r="WQV230" s="58"/>
      <c r="WQW230" s="58"/>
      <c r="WQX230" s="58"/>
      <c r="WQY230" s="58"/>
      <c r="WQZ230" s="58"/>
      <c r="WRA230" s="58"/>
      <c r="WRB230" s="58"/>
      <c r="WRC230" s="58"/>
      <c r="WRD230" s="58"/>
      <c r="WRE230" s="58"/>
      <c r="WRF230" s="58"/>
      <c r="WRG230" s="58"/>
      <c r="WRH230" s="58"/>
      <c r="WRI230" s="58"/>
      <c r="WRJ230" s="58"/>
      <c r="WRK230" s="58"/>
      <c r="WRL230" s="58"/>
      <c r="WRM230" s="58"/>
      <c r="WRN230" s="58"/>
      <c r="WRO230" s="58"/>
      <c r="WRP230" s="58"/>
      <c r="WRQ230" s="58"/>
      <c r="WRR230" s="58"/>
      <c r="WRS230" s="58"/>
      <c r="WRT230" s="58"/>
      <c r="WRU230" s="58"/>
      <c r="WRV230" s="58"/>
      <c r="WRW230" s="58"/>
      <c r="WRX230" s="58"/>
      <c r="WRY230" s="58"/>
      <c r="WRZ230" s="58"/>
      <c r="WSA230" s="58"/>
      <c r="WSB230" s="58"/>
      <c r="WSC230" s="58"/>
      <c r="WSD230" s="58"/>
      <c r="WSE230" s="58"/>
      <c r="WSF230" s="58"/>
      <c r="WSG230" s="58"/>
      <c r="WSH230" s="58"/>
      <c r="WSI230" s="58"/>
      <c r="WSJ230" s="58"/>
      <c r="WSK230" s="58"/>
      <c r="WSL230" s="58"/>
      <c r="WSM230" s="58"/>
      <c r="WSN230" s="58"/>
      <c r="WSO230" s="58"/>
      <c r="WSP230" s="58"/>
      <c r="WSQ230" s="58"/>
      <c r="WSR230" s="58"/>
      <c r="WSS230" s="58"/>
      <c r="WST230" s="58"/>
      <c r="WSU230" s="58"/>
      <c r="WSV230" s="58"/>
      <c r="WSW230" s="58"/>
      <c r="WSX230" s="58"/>
      <c r="WSY230" s="58"/>
      <c r="WSZ230" s="58"/>
      <c r="WTA230" s="58"/>
      <c r="WTB230" s="58"/>
      <c r="WTC230" s="58"/>
      <c r="WTD230" s="58"/>
      <c r="WTE230" s="58"/>
      <c r="WTF230" s="58"/>
      <c r="WTG230" s="58"/>
      <c r="WTH230" s="58"/>
      <c r="WTI230" s="58"/>
      <c r="WTJ230" s="58"/>
      <c r="WTK230" s="58"/>
      <c r="WTL230" s="58"/>
      <c r="WTM230" s="58"/>
      <c r="WTN230" s="58"/>
      <c r="WTO230" s="58"/>
      <c r="WTP230" s="58"/>
      <c r="WTQ230" s="58"/>
      <c r="WTR230" s="58"/>
      <c r="WTS230" s="58"/>
      <c r="WTT230" s="58"/>
      <c r="WTU230" s="58"/>
      <c r="WTV230" s="58"/>
      <c r="WTW230" s="58"/>
      <c r="WTX230" s="58"/>
      <c r="WTY230" s="58"/>
      <c r="WTZ230" s="58"/>
      <c r="WUA230" s="58"/>
      <c r="WUB230" s="58"/>
      <c r="WUC230" s="58"/>
      <c r="WUD230" s="58"/>
      <c r="WUE230" s="58"/>
      <c r="WUF230" s="58"/>
      <c r="WUG230" s="58"/>
      <c r="WUH230" s="58"/>
      <c r="WUI230" s="58"/>
      <c r="WUJ230" s="58"/>
      <c r="WUK230" s="58"/>
      <c r="WUL230" s="58"/>
      <c r="WUM230" s="58"/>
      <c r="WUN230" s="58"/>
      <c r="WUO230" s="58"/>
      <c r="WUP230" s="58"/>
      <c r="WUQ230" s="58"/>
      <c r="WUR230" s="58"/>
      <c r="WUS230" s="58"/>
      <c r="WUT230" s="58"/>
      <c r="WUU230" s="58"/>
      <c r="WUV230" s="58"/>
      <c r="WUW230" s="58"/>
      <c r="WUX230" s="58"/>
      <c r="WUY230" s="58"/>
      <c r="WUZ230" s="58"/>
      <c r="WVA230" s="58"/>
      <c r="WVB230" s="58"/>
      <c r="WVC230" s="58"/>
      <c r="WVD230" s="58"/>
      <c r="WVE230" s="58"/>
      <c r="WVF230" s="58"/>
      <c r="WVG230" s="58"/>
      <c r="WVH230" s="58"/>
      <c r="WVI230" s="58"/>
      <c r="WVJ230" s="58"/>
      <c r="WVK230" s="58"/>
      <c r="WVL230" s="58"/>
      <c r="WVM230" s="58"/>
      <c r="WVN230" s="58"/>
      <c r="WVO230" s="58"/>
      <c r="WVP230" s="58"/>
      <c r="WVQ230" s="58"/>
      <c r="WVR230" s="58"/>
      <c r="WVS230" s="58"/>
      <c r="WVT230" s="58"/>
      <c r="WVU230" s="58"/>
      <c r="WVV230" s="58"/>
      <c r="WVW230" s="58"/>
      <c r="WVX230" s="58"/>
      <c r="WVY230" s="58"/>
      <c r="WVZ230" s="58"/>
      <c r="WWA230" s="58"/>
      <c r="WWB230" s="58"/>
      <c r="WWC230" s="58"/>
      <c r="WWD230" s="58"/>
      <c r="WWE230" s="58"/>
      <c r="WWF230" s="58"/>
      <c r="WWG230" s="58"/>
      <c r="WWH230" s="58"/>
      <c r="WWI230" s="58"/>
      <c r="WWJ230" s="58"/>
      <c r="WWK230" s="58"/>
      <c r="WWL230" s="58"/>
      <c r="WWM230" s="58"/>
      <c r="WWN230" s="58"/>
      <c r="WWO230" s="58"/>
      <c r="WWP230" s="58"/>
      <c r="WWQ230" s="58"/>
      <c r="WWR230" s="58"/>
      <c r="WWS230" s="58"/>
      <c r="WWT230" s="58"/>
      <c r="WWU230" s="58"/>
      <c r="WWV230" s="58"/>
      <c r="WWW230" s="58"/>
      <c r="WWX230" s="58"/>
      <c r="WWY230" s="58"/>
      <c r="WWZ230" s="58"/>
      <c r="WXA230" s="58"/>
      <c r="WXB230" s="58"/>
      <c r="WXC230" s="58"/>
      <c r="WXD230" s="58"/>
      <c r="WXE230" s="58"/>
      <c r="WXF230" s="58"/>
      <c r="WXG230" s="58"/>
      <c r="WXH230" s="58"/>
      <c r="WXI230" s="58"/>
      <c r="WXJ230" s="58"/>
      <c r="WXK230" s="58"/>
      <c r="WXL230" s="58"/>
      <c r="WXM230" s="58"/>
      <c r="WXN230" s="58"/>
      <c r="WXO230" s="58"/>
      <c r="WXP230" s="58"/>
      <c r="WXQ230" s="58"/>
      <c r="WXR230" s="58"/>
      <c r="WXS230" s="58"/>
      <c r="WXT230" s="58"/>
      <c r="WXU230" s="58"/>
      <c r="WXV230" s="58"/>
      <c r="WXW230" s="58"/>
      <c r="WXX230" s="58"/>
      <c r="WXY230" s="58"/>
      <c r="WXZ230" s="58"/>
      <c r="WYA230" s="58"/>
      <c r="WYB230" s="58"/>
      <c r="WYC230" s="58"/>
      <c r="WYD230" s="58"/>
      <c r="WYE230" s="58"/>
      <c r="WYF230" s="58"/>
      <c r="WYG230" s="58"/>
      <c r="WYH230" s="58"/>
      <c r="WYI230" s="58"/>
      <c r="WYJ230" s="58"/>
      <c r="WYK230" s="58"/>
      <c r="WYL230" s="58"/>
      <c r="WYM230" s="58"/>
      <c r="WYN230" s="58"/>
      <c r="WYO230" s="58"/>
      <c r="WYP230" s="58"/>
      <c r="WYQ230" s="58"/>
      <c r="WYR230" s="58"/>
      <c r="WYS230" s="58"/>
      <c r="WYT230" s="58"/>
      <c r="WYU230" s="58"/>
      <c r="WYV230" s="58"/>
      <c r="WYW230" s="58"/>
      <c r="WYX230" s="58"/>
      <c r="WYY230" s="58"/>
      <c r="WYZ230" s="58"/>
      <c r="WZA230" s="58"/>
      <c r="WZB230" s="58"/>
      <c r="WZC230" s="58"/>
      <c r="WZD230" s="58"/>
      <c r="WZE230" s="58"/>
      <c r="WZF230" s="58"/>
      <c r="WZG230" s="58"/>
      <c r="WZH230" s="58"/>
      <c r="WZI230" s="58"/>
      <c r="WZJ230" s="58"/>
      <c r="WZK230" s="58"/>
      <c r="WZL230" s="58"/>
      <c r="WZM230" s="58"/>
      <c r="WZN230" s="58"/>
      <c r="WZO230" s="58"/>
      <c r="WZP230" s="58"/>
      <c r="WZQ230" s="58"/>
      <c r="WZR230" s="58"/>
      <c r="WZS230" s="58"/>
      <c r="WZT230" s="58"/>
      <c r="WZU230" s="58"/>
      <c r="WZV230" s="58"/>
      <c r="WZW230" s="58"/>
      <c r="WZX230" s="58"/>
      <c r="WZY230" s="58"/>
      <c r="WZZ230" s="58"/>
      <c r="XAA230" s="58"/>
      <c r="XAB230" s="58"/>
      <c r="XAC230" s="58"/>
      <c r="XAD230" s="58"/>
      <c r="XAE230" s="58"/>
      <c r="XAF230" s="58"/>
      <c r="XAG230" s="58"/>
      <c r="XAH230" s="58"/>
      <c r="XAI230" s="58"/>
      <c r="XAJ230" s="58"/>
      <c r="XAK230" s="58"/>
      <c r="XAL230" s="58"/>
      <c r="XAM230" s="58"/>
      <c r="XAN230" s="58"/>
      <c r="XAO230" s="58"/>
      <c r="XAP230" s="58"/>
      <c r="XAQ230" s="58"/>
      <c r="XAR230" s="58"/>
      <c r="XAS230" s="58"/>
      <c r="XAT230" s="58"/>
      <c r="XAU230" s="58"/>
      <c r="XAV230" s="58"/>
      <c r="XAW230" s="58"/>
      <c r="XAX230" s="58"/>
      <c r="XAY230" s="58"/>
      <c r="XAZ230" s="58"/>
      <c r="XBA230" s="58"/>
      <c r="XBB230" s="58"/>
      <c r="XBC230" s="58"/>
      <c r="XBD230" s="58"/>
      <c r="XBE230" s="58"/>
      <c r="XBF230" s="58"/>
      <c r="XBG230" s="58"/>
      <c r="XBH230" s="58"/>
      <c r="XBI230" s="58"/>
      <c r="XBJ230" s="58"/>
      <c r="XBK230" s="58"/>
      <c r="XBL230" s="58"/>
      <c r="XBM230" s="58"/>
      <c r="XBN230" s="58"/>
      <c r="XBO230" s="58"/>
      <c r="XBP230" s="58"/>
      <c r="XBQ230" s="58"/>
      <c r="XBR230" s="58"/>
      <c r="XBS230" s="58"/>
      <c r="XBT230" s="58"/>
      <c r="XBU230" s="58"/>
      <c r="XBV230" s="58"/>
      <c r="XBW230" s="58"/>
      <c r="XBX230" s="58"/>
      <c r="XBY230" s="58"/>
      <c r="XBZ230" s="58"/>
      <c r="XCA230" s="58"/>
      <c r="XCB230" s="58"/>
      <c r="XCC230" s="58"/>
      <c r="XCD230" s="58"/>
      <c r="XCE230" s="58"/>
      <c r="XCF230" s="58"/>
      <c r="XCG230" s="58"/>
      <c r="XCH230" s="58"/>
      <c r="XCI230" s="58"/>
      <c r="XCJ230" s="58"/>
      <c r="XCK230" s="58"/>
      <c r="XCL230" s="58"/>
      <c r="XCM230" s="58"/>
      <c r="XCN230" s="58"/>
      <c r="XCO230" s="58"/>
      <c r="XCP230" s="58"/>
      <c r="XCQ230" s="58"/>
      <c r="XCR230" s="58"/>
      <c r="XCS230" s="58"/>
      <c r="XCT230" s="58"/>
      <c r="XCU230" s="58"/>
      <c r="XCV230" s="58"/>
      <c r="XCW230" s="58"/>
      <c r="XCX230" s="58"/>
      <c r="XCY230" s="58"/>
      <c r="XCZ230" s="58"/>
      <c r="XDA230" s="58"/>
      <c r="XDB230" s="58"/>
      <c r="XDC230" s="58"/>
      <c r="XDD230" s="58"/>
      <c r="XDE230" s="58"/>
      <c r="XDF230" s="58"/>
      <c r="XDG230" s="58"/>
      <c r="XDH230" s="58"/>
      <c r="XDI230" s="58"/>
      <c r="XDJ230" s="58"/>
      <c r="XDK230" s="58"/>
      <c r="XDL230" s="58"/>
      <c r="XDM230" s="58"/>
      <c r="XDN230" s="58"/>
      <c r="XDO230" s="58"/>
      <c r="XDP230" s="58"/>
      <c r="XDQ230" s="58"/>
      <c r="XDR230" s="58"/>
      <c r="XDS230" s="58"/>
      <c r="XDT230" s="58"/>
      <c r="XDU230" s="58"/>
      <c r="XDV230" s="58"/>
      <c r="XDW230" s="58"/>
      <c r="XDX230" s="58"/>
      <c r="XDY230" s="58"/>
      <c r="XDZ230" s="58"/>
      <c r="XEA230" s="58"/>
      <c r="XEB230" s="58"/>
      <c r="XEC230" s="58"/>
      <c r="XED230" s="58"/>
      <c r="XEE230" s="58"/>
      <c r="XEF230" s="58"/>
      <c r="XEG230" s="58"/>
      <c r="XEH230" s="58"/>
      <c r="XEI230" s="58"/>
      <c r="XEJ230" s="58"/>
      <c r="XEK230" s="58"/>
      <c r="XEL230" s="58"/>
      <c r="XEM230" s="58"/>
      <c r="XEN230" s="58"/>
      <c r="XEO230" s="58"/>
      <c r="XEP230" s="58"/>
      <c r="XEQ230" s="58"/>
      <c r="XER230" s="58"/>
      <c r="XES230" s="58"/>
      <c r="XET230" s="58"/>
      <c r="XEU230" s="58"/>
      <c r="XEV230" s="58"/>
      <c r="XEW230" s="58"/>
      <c r="XEX230" s="58"/>
      <c r="XEY230" s="58"/>
      <c r="XEZ230" s="58"/>
      <c r="XFA230" s="58"/>
      <c r="XFB230" s="58"/>
      <c r="XFC230" s="58"/>
    </row>
    <row r="231" spans="1:16383" s="75" customFormat="1">
      <c r="A231" s="58" t="s">
        <v>1238</v>
      </c>
      <c r="B231" s="58" t="s">
        <v>1313</v>
      </c>
      <c r="C231" s="58" t="s">
        <v>5186</v>
      </c>
      <c r="D231" s="68">
        <v>43830</v>
      </c>
      <c r="E231" s="9">
        <v>0.19</v>
      </c>
      <c r="F231" s="69" t="b">
        <v>1</v>
      </c>
      <c r="G231" s="58" t="s">
        <v>201</v>
      </c>
      <c r="H231" s="58" t="s">
        <v>64</v>
      </c>
      <c r="I231" s="58" t="s">
        <v>192</v>
      </c>
      <c r="J231" s="58" t="s">
        <v>2429</v>
      </c>
      <c r="K231" s="68">
        <v>44255</v>
      </c>
      <c r="L231" s="70">
        <v>71.284294200000005</v>
      </c>
      <c r="M231" s="58" t="s">
        <v>166</v>
      </c>
      <c r="N231" s="69"/>
      <c r="O231" s="69"/>
      <c r="P231" s="69" t="b">
        <v>1</v>
      </c>
      <c r="Q231" s="69"/>
      <c r="R231" s="69" t="b">
        <v>1</v>
      </c>
      <c r="S231" s="69" t="b">
        <v>1</v>
      </c>
      <c r="T231" s="69" t="b">
        <v>1</v>
      </c>
      <c r="U231" s="58" t="s">
        <v>1313</v>
      </c>
      <c r="V231" s="58" t="s">
        <v>1238</v>
      </c>
      <c r="W231" s="58" t="s">
        <v>1313</v>
      </c>
      <c r="X231" s="58" t="s">
        <v>1238</v>
      </c>
      <c r="Y231" s="58" t="s">
        <v>2006</v>
      </c>
      <c r="Z231" s="58" t="s">
        <v>1238</v>
      </c>
      <c r="AA231" s="58" t="s">
        <v>1313</v>
      </c>
      <c r="AB231" s="58" t="s">
        <v>3305</v>
      </c>
      <c r="AC231" s="58" t="s">
        <v>4100</v>
      </c>
      <c r="AD231" s="68">
        <v>44253</v>
      </c>
      <c r="AE231" s="70">
        <v>377421</v>
      </c>
      <c r="AF231" s="58" t="str">
        <f t="shared" ref="AF231" si="38">CHOOSE(IF(ISERROR(FIND("Quotidien",AB231,1)),IF(ISERROR(FIND("Hebdo",AB231,1)),1,FIND("Hebdo",AB231,1)),FIND("Quotidien",AB231,1)),"&gt;=Mois",,,,,,,,,,,,,,"Semaine",,,,,,,,,"Jour")</f>
        <v>Jour</v>
      </c>
      <c r="AG231" s="58" t="str">
        <f t="shared" ref="AG231" si="39">A231</f>
        <v>IE00B58ZM503</v>
      </c>
      <c r="AH231" s="58" t="str">
        <f t="shared" ref="AH231" si="40">B231</f>
        <v>11925964</v>
      </c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  <c r="ZM231" s="58"/>
      <c r="ZN231" s="58"/>
      <c r="ZO231" s="58"/>
      <c r="ZP231" s="58"/>
      <c r="ZQ231" s="58"/>
      <c r="ZR231" s="58"/>
      <c r="ZS231" s="58"/>
      <c r="ZT231" s="58"/>
      <c r="ZU231" s="58"/>
      <c r="ZV231" s="58"/>
      <c r="ZW231" s="58"/>
      <c r="ZX231" s="58"/>
      <c r="ZY231" s="58"/>
      <c r="ZZ231" s="58"/>
      <c r="AAA231" s="58"/>
      <c r="AAB231" s="58"/>
      <c r="AAC231" s="58"/>
      <c r="AAD231" s="58"/>
      <c r="AAE231" s="58"/>
      <c r="AAF231" s="58"/>
      <c r="AAG231" s="58"/>
      <c r="AAH231" s="58"/>
      <c r="AAI231" s="58"/>
      <c r="AAJ231" s="58"/>
      <c r="AAK231" s="58"/>
      <c r="AAL231" s="58"/>
      <c r="AAM231" s="58"/>
      <c r="AAN231" s="58"/>
      <c r="AAO231" s="58"/>
      <c r="AAP231" s="58"/>
      <c r="AAQ231" s="58"/>
      <c r="AAR231" s="58"/>
      <c r="AAS231" s="58"/>
      <c r="AAT231" s="58"/>
      <c r="AAU231" s="58"/>
      <c r="AAV231" s="58"/>
      <c r="AAW231" s="58"/>
      <c r="AAX231" s="58"/>
      <c r="AAY231" s="58"/>
      <c r="AAZ231" s="58"/>
      <c r="ABA231" s="58"/>
      <c r="ABB231" s="58"/>
      <c r="ABC231" s="58"/>
      <c r="ABD231" s="58"/>
      <c r="ABE231" s="58"/>
      <c r="ABF231" s="58"/>
      <c r="ABG231" s="58"/>
      <c r="ABH231" s="58"/>
      <c r="ABI231" s="58"/>
      <c r="ABJ231" s="58"/>
      <c r="ABK231" s="58"/>
      <c r="ABL231" s="58"/>
      <c r="ABM231" s="58"/>
      <c r="ABN231" s="58"/>
      <c r="ABO231" s="58"/>
      <c r="ABP231" s="58"/>
      <c r="ABQ231" s="58"/>
      <c r="ABR231" s="58"/>
      <c r="ABS231" s="58"/>
      <c r="ABT231" s="58"/>
      <c r="ABU231" s="58"/>
      <c r="ABV231" s="58"/>
      <c r="ABW231" s="58"/>
      <c r="ABX231" s="58"/>
      <c r="ABY231" s="58"/>
      <c r="ABZ231" s="58"/>
      <c r="ACA231" s="58"/>
      <c r="ACB231" s="58"/>
      <c r="ACC231" s="58"/>
      <c r="ACD231" s="58"/>
      <c r="ACE231" s="58"/>
      <c r="ACF231" s="58"/>
      <c r="ACG231" s="58"/>
      <c r="ACH231" s="58"/>
      <c r="ACI231" s="58"/>
      <c r="ACJ231" s="58"/>
      <c r="ACK231" s="58"/>
      <c r="ACL231" s="58"/>
      <c r="ACM231" s="58"/>
      <c r="ACN231" s="58"/>
      <c r="ACO231" s="58"/>
      <c r="ACP231" s="58"/>
      <c r="ACQ231" s="58"/>
      <c r="ACR231" s="58"/>
      <c r="ACS231" s="58"/>
      <c r="ACT231" s="58"/>
      <c r="ACU231" s="58"/>
      <c r="ACV231" s="58"/>
      <c r="ACW231" s="58"/>
      <c r="ACX231" s="58"/>
      <c r="ACY231" s="58"/>
      <c r="ACZ231" s="58"/>
      <c r="ADA231" s="58"/>
      <c r="ADB231" s="58"/>
      <c r="ADC231" s="58"/>
      <c r="ADD231" s="58"/>
      <c r="ADE231" s="58"/>
      <c r="ADF231" s="58"/>
      <c r="ADG231" s="58"/>
      <c r="ADH231" s="58"/>
      <c r="ADI231" s="58"/>
      <c r="ADJ231" s="58"/>
      <c r="ADK231" s="58"/>
      <c r="ADL231" s="58"/>
      <c r="ADM231" s="58"/>
      <c r="ADN231" s="58"/>
      <c r="ADO231" s="58"/>
      <c r="ADP231" s="58"/>
      <c r="ADQ231" s="58"/>
      <c r="ADR231" s="58"/>
      <c r="ADS231" s="58"/>
      <c r="ADT231" s="58"/>
      <c r="ADU231" s="58"/>
      <c r="ADV231" s="58"/>
      <c r="ADW231" s="58"/>
      <c r="ADX231" s="58"/>
      <c r="ADY231" s="58"/>
      <c r="ADZ231" s="58"/>
      <c r="AEA231" s="58"/>
      <c r="AEB231" s="58"/>
      <c r="AEC231" s="58"/>
      <c r="AED231" s="58"/>
      <c r="AEE231" s="58"/>
      <c r="AEF231" s="58"/>
      <c r="AEG231" s="58"/>
      <c r="AEH231" s="58"/>
      <c r="AEI231" s="58"/>
      <c r="AEJ231" s="58"/>
      <c r="AEK231" s="58"/>
      <c r="AEL231" s="58"/>
      <c r="AEM231" s="58"/>
      <c r="AEN231" s="58"/>
      <c r="AEO231" s="58"/>
      <c r="AEP231" s="58"/>
      <c r="AEQ231" s="58"/>
      <c r="AER231" s="58"/>
      <c r="AES231" s="58"/>
      <c r="AET231" s="58"/>
      <c r="AEU231" s="58"/>
      <c r="AEV231" s="58"/>
      <c r="AEW231" s="58"/>
      <c r="AEX231" s="58"/>
      <c r="AEY231" s="58"/>
      <c r="AEZ231" s="58"/>
      <c r="AFA231" s="58"/>
      <c r="AFB231" s="58"/>
      <c r="AFC231" s="58"/>
      <c r="AFD231" s="58"/>
      <c r="AFE231" s="58"/>
      <c r="AFF231" s="58"/>
      <c r="AFG231" s="58"/>
      <c r="AFH231" s="58"/>
      <c r="AFI231" s="58"/>
      <c r="AFJ231" s="58"/>
      <c r="AFK231" s="58"/>
      <c r="AFL231" s="58"/>
      <c r="AFM231" s="58"/>
      <c r="AFN231" s="58"/>
      <c r="AFO231" s="58"/>
      <c r="AFP231" s="58"/>
      <c r="AFQ231" s="58"/>
      <c r="AFR231" s="58"/>
      <c r="AFS231" s="58"/>
      <c r="AFT231" s="58"/>
      <c r="AFU231" s="58"/>
      <c r="AFV231" s="58"/>
      <c r="AFW231" s="58"/>
      <c r="AFX231" s="58"/>
      <c r="AFY231" s="58"/>
      <c r="AFZ231" s="58"/>
      <c r="AGA231" s="58"/>
      <c r="AGB231" s="58"/>
      <c r="AGC231" s="58"/>
      <c r="AGD231" s="58"/>
      <c r="AGE231" s="58"/>
      <c r="AGF231" s="58"/>
      <c r="AGG231" s="58"/>
      <c r="AGH231" s="58"/>
      <c r="AGI231" s="58"/>
      <c r="AGJ231" s="58"/>
      <c r="AGK231" s="58"/>
      <c r="AGL231" s="58"/>
      <c r="AGM231" s="58"/>
      <c r="AGN231" s="58"/>
      <c r="AGO231" s="58"/>
      <c r="AGP231" s="58"/>
      <c r="AGQ231" s="58"/>
      <c r="AGR231" s="58"/>
      <c r="AGS231" s="58"/>
      <c r="AGT231" s="58"/>
      <c r="AGU231" s="58"/>
      <c r="AGV231" s="58"/>
      <c r="AGW231" s="58"/>
      <c r="AGX231" s="58"/>
      <c r="AGY231" s="58"/>
      <c r="AGZ231" s="58"/>
      <c r="AHA231" s="58"/>
      <c r="AHB231" s="58"/>
      <c r="AHC231" s="58"/>
      <c r="AHD231" s="58"/>
      <c r="AHE231" s="58"/>
      <c r="AHF231" s="58"/>
      <c r="AHG231" s="58"/>
      <c r="AHH231" s="58"/>
      <c r="AHI231" s="58"/>
      <c r="AHJ231" s="58"/>
      <c r="AHK231" s="58"/>
      <c r="AHL231" s="58"/>
      <c r="AHM231" s="58"/>
      <c r="AHN231" s="58"/>
      <c r="AHO231" s="58"/>
      <c r="AHP231" s="58"/>
      <c r="AHQ231" s="58"/>
      <c r="AHR231" s="58"/>
      <c r="AHS231" s="58"/>
      <c r="AHT231" s="58"/>
      <c r="AHU231" s="58"/>
      <c r="AHV231" s="58"/>
      <c r="AHW231" s="58"/>
      <c r="AHX231" s="58"/>
      <c r="AHY231" s="58"/>
      <c r="AHZ231" s="58"/>
      <c r="AIA231" s="58"/>
      <c r="AIB231" s="58"/>
      <c r="AIC231" s="58"/>
      <c r="AID231" s="58"/>
      <c r="AIE231" s="58"/>
      <c r="AIF231" s="58"/>
      <c r="AIG231" s="58"/>
      <c r="AIH231" s="58"/>
      <c r="AII231" s="58"/>
      <c r="AIJ231" s="58"/>
      <c r="AIK231" s="58"/>
      <c r="AIL231" s="58"/>
      <c r="AIM231" s="58"/>
      <c r="AIN231" s="58"/>
      <c r="AIO231" s="58"/>
      <c r="AIP231" s="58"/>
      <c r="AIQ231" s="58"/>
      <c r="AIR231" s="58"/>
      <c r="AIS231" s="58"/>
      <c r="AIT231" s="58"/>
      <c r="AIU231" s="58"/>
      <c r="AIV231" s="58"/>
      <c r="AIW231" s="58"/>
      <c r="AIX231" s="58"/>
      <c r="AIY231" s="58"/>
      <c r="AIZ231" s="58"/>
      <c r="AJA231" s="58"/>
      <c r="AJB231" s="58"/>
      <c r="AJC231" s="58"/>
      <c r="AJD231" s="58"/>
      <c r="AJE231" s="58"/>
      <c r="AJF231" s="58"/>
      <c r="AJG231" s="58"/>
      <c r="AJH231" s="58"/>
      <c r="AJI231" s="58"/>
      <c r="AJJ231" s="58"/>
      <c r="AJK231" s="58"/>
      <c r="AJL231" s="58"/>
      <c r="AJM231" s="58"/>
      <c r="AJN231" s="58"/>
      <c r="AJO231" s="58"/>
      <c r="AJP231" s="58"/>
      <c r="AJQ231" s="58"/>
      <c r="AJR231" s="58"/>
      <c r="AJS231" s="58"/>
      <c r="AJT231" s="58"/>
      <c r="AJU231" s="58"/>
      <c r="AJV231" s="58"/>
      <c r="AJW231" s="58"/>
      <c r="AJX231" s="58"/>
      <c r="AJY231" s="58"/>
      <c r="AJZ231" s="58"/>
      <c r="AKA231" s="58"/>
      <c r="AKB231" s="58"/>
      <c r="AKC231" s="58"/>
      <c r="AKD231" s="58"/>
      <c r="AKE231" s="58"/>
      <c r="AKF231" s="58"/>
      <c r="AKG231" s="58"/>
      <c r="AKH231" s="58"/>
      <c r="AKI231" s="58"/>
      <c r="AKJ231" s="58"/>
      <c r="AKK231" s="58"/>
      <c r="AKL231" s="58"/>
      <c r="AKM231" s="58"/>
      <c r="AKN231" s="58"/>
      <c r="AKO231" s="58"/>
      <c r="AKP231" s="58"/>
      <c r="AKQ231" s="58"/>
      <c r="AKR231" s="58"/>
      <c r="AKS231" s="58"/>
      <c r="AKT231" s="58"/>
      <c r="AKU231" s="58"/>
      <c r="AKV231" s="58"/>
      <c r="AKW231" s="58"/>
      <c r="AKX231" s="58"/>
      <c r="AKY231" s="58"/>
      <c r="AKZ231" s="58"/>
      <c r="ALA231" s="58"/>
      <c r="ALB231" s="58"/>
      <c r="ALC231" s="58"/>
      <c r="ALD231" s="58"/>
      <c r="ALE231" s="58"/>
      <c r="ALF231" s="58"/>
      <c r="ALG231" s="58"/>
      <c r="ALH231" s="58"/>
      <c r="ALI231" s="58"/>
      <c r="ALJ231" s="58"/>
      <c r="ALK231" s="58"/>
      <c r="ALL231" s="58"/>
      <c r="ALM231" s="58"/>
      <c r="ALN231" s="58"/>
      <c r="ALO231" s="58"/>
      <c r="ALP231" s="58"/>
      <c r="ALQ231" s="58"/>
      <c r="ALR231" s="58"/>
      <c r="ALS231" s="58"/>
      <c r="ALT231" s="58"/>
      <c r="ALU231" s="58"/>
      <c r="ALV231" s="58"/>
      <c r="ALW231" s="58"/>
      <c r="ALX231" s="58"/>
      <c r="ALY231" s="58"/>
      <c r="ALZ231" s="58"/>
      <c r="AMA231" s="58"/>
      <c r="AMB231" s="58"/>
      <c r="AMC231" s="58"/>
      <c r="AMD231" s="58"/>
      <c r="AME231" s="58"/>
      <c r="AMF231" s="58"/>
      <c r="AMG231" s="58"/>
      <c r="AMH231" s="58"/>
      <c r="AMI231" s="58"/>
      <c r="AMJ231" s="58"/>
      <c r="AMK231" s="58"/>
      <c r="AML231" s="58"/>
      <c r="AMM231" s="58"/>
      <c r="AMN231" s="58"/>
      <c r="AMO231" s="58"/>
      <c r="AMP231" s="58"/>
      <c r="AMQ231" s="58"/>
      <c r="AMR231" s="58"/>
      <c r="AMS231" s="58"/>
      <c r="AMT231" s="58"/>
      <c r="AMU231" s="58"/>
      <c r="AMV231" s="58"/>
      <c r="AMW231" s="58"/>
      <c r="AMX231" s="58"/>
      <c r="AMY231" s="58"/>
      <c r="AMZ231" s="58"/>
      <c r="ANA231" s="58"/>
      <c r="ANB231" s="58"/>
      <c r="ANC231" s="58"/>
      <c r="AND231" s="58"/>
      <c r="ANE231" s="58"/>
      <c r="ANF231" s="58"/>
      <c r="ANG231" s="58"/>
      <c r="ANH231" s="58"/>
      <c r="ANI231" s="58"/>
      <c r="ANJ231" s="58"/>
      <c r="ANK231" s="58"/>
      <c r="ANL231" s="58"/>
      <c r="ANM231" s="58"/>
      <c r="ANN231" s="58"/>
      <c r="ANO231" s="58"/>
      <c r="ANP231" s="58"/>
      <c r="ANQ231" s="58"/>
      <c r="ANR231" s="58"/>
      <c r="ANS231" s="58"/>
      <c r="ANT231" s="58"/>
      <c r="ANU231" s="58"/>
      <c r="ANV231" s="58"/>
      <c r="ANW231" s="58"/>
      <c r="ANX231" s="58"/>
      <c r="ANY231" s="58"/>
      <c r="ANZ231" s="58"/>
      <c r="AOA231" s="58"/>
      <c r="AOB231" s="58"/>
      <c r="AOC231" s="58"/>
      <c r="AOD231" s="58"/>
      <c r="AOE231" s="58"/>
      <c r="AOF231" s="58"/>
      <c r="AOG231" s="58"/>
      <c r="AOH231" s="58"/>
      <c r="AOI231" s="58"/>
      <c r="AOJ231" s="58"/>
      <c r="AOK231" s="58"/>
      <c r="AOL231" s="58"/>
      <c r="AOM231" s="58"/>
      <c r="AON231" s="58"/>
      <c r="AOO231" s="58"/>
      <c r="AOP231" s="58"/>
      <c r="AOQ231" s="58"/>
      <c r="AOR231" s="58"/>
      <c r="AOS231" s="58"/>
      <c r="AOT231" s="58"/>
      <c r="AOU231" s="58"/>
      <c r="AOV231" s="58"/>
      <c r="AOW231" s="58"/>
      <c r="AOX231" s="58"/>
      <c r="AOY231" s="58"/>
      <c r="AOZ231" s="58"/>
      <c r="APA231" s="58"/>
      <c r="APB231" s="58"/>
      <c r="APC231" s="58"/>
      <c r="APD231" s="58"/>
      <c r="APE231" s="58"/>
      <c r="APF231" s="58"/>
      <c r="APG231" s="58"/>
      <c r="APH231" s="58"/>
      <c r="API231" s="58"/>
      <c r="APJ231" s="58"/>
      <c r="APK231" s="58"/>
      <c r="APL231" s="58"/>
      <c r="APM231" s="58"/>
      <c r="APN231" s="58"/>
      <c r="APO231" s="58"/>
      <c r="APP231" s="58"/>
      <c r="APQ231" s="58"/>
      <c r="APR231" s="58"/>
      <c r="APS231" s="58"/>
      <c r="APT231" s="58"/>
      <c r="APU231" s="58"/>
      <c r="APV231" s="58"/>
      <c r="APW231" s="58"/>
      <c r="APX231" s="58"/>
      <c r="APY231" s="58"/>
      <c r="APZ231" s="58"/>
      <c r="AQA231" s="58"/>
      <c r="AQB231" s="58"/>
      <c r="AQC231" s="58"/>
      <c r="AQD231" s="58"/>
      <c r="AQE231" s="58"/>
      <c r="AQF231" s="58"/>
      <c r="AQG231" s="58"/>
      <c r="AQH231" s="58"/>
      <c r="AQI231" s="58"/>
      <c r="AQJ231" s="58"/>
      <c r="AQK231" s="58"/>
      <c r="AQL231" s="58"/>
      <c r="AQM231" s="58"/>
      <c r="AQN231" s="58"/>
      <c r="AQO231" s="58"/>
      <c r="AQP231" s="58"/>
      <c r="AQQ231" s="58"/>
      <c r="AQR231" s="58"/>
      <c r="AQS231" s="58"/>
      <c r="AQT231" s="58"/>
      <c r="AQU231" s="58"/>
      <c r="AQV231" s="58"/>
      <c r="AQW231" s="58"/>
      <c r="AQX231" s="58"/>
      <c r="AQY231" s="58"/>
      <c r="AQZ231" s="58"/>
      <c r="ARA231" s="58"/>
      <c r="ARB231" s="58"/>
      <c r="ARC231" s="58"/>
      <c r="ARD231" s="58"/>
      <c r="ARE231" s="58"/>
      <c r="ARF231" s="58"/>
      <c r="ARG231" s="58"/>
      <c r="ARH231" s="58"/>
      <c r="ARI231" s="58"/>
      <c r="ARJ231" s="58"/>
      <c r="ARK231" s="58"/>
      <c r="ARL231" s="58"/>
      <c r="ARM231" s="58"/>
      <c r="ARN231" s="58"/>
      <c r="ARO231" s="58"/>
      <c r="ARP231" s="58"/>
      <c r="ARQ231" s="58"/>
      <c r="ARR231" s="58"/>
      <c r="ARS231" s="58"/>
      <c r="ART231" s="58"/>
      <c r="ARU231" s="58"/>
      <c r="ARV231" s="58"/>
      <c r="ARW231" s="58"/>
      <c r="ARX231" s="58"/>
      <c r="ARY231" s="58"/>
      <c r="ARZ231" s="58"/>
      <c r="ASA231" s="58"/>
      <c r="ASB231" s="58"/>
      <c r="ASC231" s="58"/>
      <c r="ASD231" s="58"/>
      <c r="ASE231" s="58"/>
      <c r="ASF231" s="58"/>
      <c r="ASG231" s="58"/>
      <c r="ASH231" s="58"/>
      <c r="ASI231" s="58"/>
      <c r="ASJ231" s="58"/>
      <c r="ASK231" s="58"/>
      <c r="ASL231" s="58"/>
      <c r="ASM231" s="58"/>
      <c r="ASN231" s="58"/>
      <c r="ASO231" s="58"/>
      <c r="ASP231" s="58"/>
      <c r="ASQ231" s="58"/>
      <c r="ASR231" s="58"/>
      <c r="ASS231" s="58"/>
      <c r="AST231" s="58"/>
      <c r="ASU231" s="58"/>
      <c r="ASV231" s="58"/>
      <c r="ASW231" s="58"/>
      <c r="ASX231" s="58"/>
      <c r="ASY231" s="58"/>
      <c r="ASZ231" s="58"/>
      <c r="ATA231" s="58"/>
      <c r="ATB231" s="58"/>
      <c r="ATC231" s="58"/>
      <c r="ATD231" s="58"/>
      <c r="ATE231" s="58"/>
      <c r="ATF231" s="58"/>
      <c r="ATG231" s="58"/>
      <c r="ATH231" s="58"/>
      <c r="ATI231" s="58"/>
      <c r="ATJ231" s="58"/>
      <c r="ATK231" s="58"/>
      <c r="ATL231" s="58"/>
      <c r="ATM231" s="58"/>
      <c r="ATN231" s="58"/>
      <c r="ATO231" s="58"/>
      <c r="ATP231" s="58"/>
      <c r="ATQ231" s="58"/>
      <c r="ATR231" s="58"/>
      <c r="ATS231" s="58"/>
      <c r="ATT231" s="58"/>
      <c r="ATU231" s="58"/>
      <c r="ATV231" s="58"/>
      <c r="ATW231" s="58"/>
      <c r="ATX231" s="58"/>
      <c r="ATY231" s="58"/>
      <c r="ATZ231" s="58"/>
      <c r="AUA231" s="58"/>
      <c r="AUB231" s="58"/>
      <c r="AUC231" s="58"/>
      <c r="AUD231" s="58"/>
      <c r="AUE231" s="58"/>
      <c r="AUF231" s="58"/>
      <c r="AUG231" s="58"/>
      <c r="AUH231" s="58"/>
      <c r="AUI231" s="58"/>
      <c r="AUJ231" s="58"/>
      <c r="AUK231" s="58"/>
      <c r="AUL231" s="58"/>
      <c r="AUM231" s="58"/>
      <c r="AUN231" s="58"/>
      <c r="AUO231" s="58"/>
      <c r="AUP231" s="58"/>
      <c r="AUQ231" s="58"/>
      <c r="AUR231" s="58"/>
      <c r="AUS231" s="58"/>
      <c r="AUT231" s="58"/>
      <c r="AUU231" s="58"/>
      <c r="AUV231" s="58"/>
      <c r="AUW231" s="58"/>
      <c r="AUX231" s="58"/>
      <c r="AUY231" s="58"/>
      <c r="AUZ231" s="58"/>
      <c r="AVA231" s="58"/>
      <c r="AVB231" s="58"/>
      <c r="AVC231" s="58"/>
      <c r="AVD231" s="58"/>
      <c r="AVE231" s="58"/>
      <c r="AVF231" s="58"/>
      <c r="AVG231" s="58"/>
      <c r="AVH231" s="58"/>
      <c r="AVI231" s="58"/>
      <c r="AVJ231" s="58"/>
      <c r="AVK231" s="58"/>
      <c r="AVL231" s="58"/>
      <c r="AVM231" s="58"/>
      <c r="AVN231" s="58"/>
      <c r="AVO231" s="58"/>
      <c r="AVP231" s="58"/>
      <c r="AVQ231" s="58"/>
      <c r="AVR231" s="58"/>
      <c r="AVS231" s="58"/>
      <c r="AVT231" s="58"/>
      <c r="AVU231" s="58"/>
      <c r="AVV231" s="58"/>
      <c r="AVW231" s="58"/>
      <c r="AVX231" s="58"/>
      <c r="AVY231" s="58"/>
      <c r="AVZ231" s="58"/>
      <c r="AWA231" s="58"/>
      <c r="AWB231" s="58"/>
      <c r="AWC231" s="58"/>
      <c r="AWD231" s="58"/>
      <c r="AWE231" s="58"/>
      <c r="AWF231" s="58"/>
      <c r="AWG231" s="58"/>
      <c r="AWH231" s="58"/>
      <c r="AWI231" s="58"/>
      <c r="AWJ231" s="58"/>
      <c r="AWK231" s="58"/>
      <c r="AWL231" s="58"/>
      <c r="AWM231" s="58"/>
      <c r="AWN231" s="58"/>
      <c r="AWO231" s="58"/>
      <c r="AWP231" s="58"/>
      <c r="AWQ231" s="58"/>
      <c r="AWR231" s="58"/>
      <c r="AWS231" s="58"/>
      <c r="AWT231" s="58"/>
      <c r="AWU231" s="58"/>
      <c r="AWV231" s="58"/>
      <c r="AWW231" s="58"/>
      <c r="AWX231" s="58"/>
      <c r="AWY231" s="58"/>
      <c r="AWZ231" s="58"/>
      <c r="AXA231" s="58"/>
      <c r="AXB231" s="58"/>
      <c r="AXC231" s="58"/>
      <c r="AXD231" s="58"/>
      <c r="AXE231" s="58"/>
      <c r="AXF231" s="58"/>
      <c r="AXG231" s="58"/>
      <c r="AXH231" s="58"/>
      <c r="AXI231" s="58"/>
      <c r="AXJ231" s="58"/>
      <c r="AXK231" s="58"/>
      <c r="AXL231" s="58"/>
      <c r="AXM231" s="58"/>
      <c r="AXN231" s="58"/>
      <c r="AXO231" s="58"/>
      <c r="AXP231" s="58"/>
      <c r="AXQ231" s="58"/>
      <c r="AXR231" s="58"/>
      <c r="AXS231" s="58"/>
      <c r="AXT231" s="58"/>
      <c r="AXU231" s="58"/>
      <c r="AXV231" s="58"/>
      <c r="AXW231" s="58"/>
      <c r="AXX231" s="58"/>
      <c r="AXY231" s="58"/>
      <c r="AXZ231" s="58"/>
      <c r="AYA231" s="58"/>
      <c r="AYB231" s="58"/>
      <c r="AYC231" s="58"/>
      <c r="AYD231" s="58"/>
      <c r="AYE231" s="58"/>
      <c r="AYF231" s="58"/>
      <c r="AYG231" s="58"/>
      <c r="AYH231" s="58"/>
      <c r="AYI231" s="58"/>
      <c r="AYJ231" s="58"/>
      <c r="AYK231" s="58"/>
      <c r="AYL231" s="58"/>
      <c r="AYM231" s="58"/>
      <c r="AYN231" s="58"/>
      <c r="AYO231" s="58"/>
      <c r="AYP231" s="58"/>
      <c r="AYQ231" s="58"/>
      <c r="AYR231" s="58"/>
      <c r="AYS231" s="58"/>
      <c r="AYT231" s="58"/>
      <c r="AYU231" s="58"/>
      <c r="AYV231" s="58"/>
      <c r="AYW231" s="58"/>
      <c r="AYX231" s="58"/>
      <c r="AYY231" s="58"/>
      <c r="AYZ231" s="58"/>
      <c r="AZA231" s="58"/>
      <c r="AZB231" s="58"/>
      <c r="AZC231" s="58"/>
      <c r="AZD231" s="58"/>
      <c r="AZE231" s="58"/>
      <c r="AZF231" s="58"/>
      <c r="AZG231" s="58"/>
      <c r="AZH231" s="58"/>
      <c r="AZI231" s="58"/>
      <c r="AZJ231" s="58"/>
      <c r="AZK231" s="58"/>
      <c r="AZL231" s="58"/>
      <c r="AZM231" s="58"/>
      <c r="AZN231" s="58"/>
      <c r="AZO231" s="58"/>
      <c r="AZP231" s="58"/>
      <c r="AZQ231" s="58"/>
      <c r="AZR231" s="58"/>
      <c r="AZS231" s="58"/>
      <c r="AZT231" s="58"/>
      <c r="AZU231" s="58"/>
      <c r="AZV231" s="58"/>
      <c r="AZW231" s="58"/>
      <c r="AZX231" s="58"/>
      <c r="AZY231" s="58"/>
      <c r="AZZ231" s="58"/>
      <c r="BAA231" s="58"/>
      <c r="BAB231" s="58"/>
      <c r="BAC231" s="58"/>
      <c r="BAD231" s="58"/>
      <c r="BAE231" s="58"/>
      <c r="BAF231" s="58"/>
      <c r="BAG231" s="58"/>
      <c r="BAH231" s="58"/>
      <c r="BAI231" s="58"/>
      <c r="BAJ231" s="58"/>
      <c r="BAK231" s="58"/>
      <c r="BAL231" s="58"/>
      <c r="BAM231" s="58"/>
      <c r="BAN231" s="58"/>
      <c r="BAO231" s="58"/>
      <c r="BAP231" s="58"/>
      <c r="BAQ231" s="58"/>
      <c r="BAR231" s="58"/>
      <c r="BAS231" s="58"/>
      <c r="BAT231" s="58"/>
      <c r="BAU231" s="58"/>
      <c r="BAV231" s="58"/>
      <c r="BAW231" s="58"/>
      <c r="BAX231" s="58"/>
      <c r="BAY231" s="58"/>
      <c r="BAZ231" s="58"/>
      <c r="BBA231" s="58"/>
      <c r="BBB231" s="58"/>
      <c r="BBC231" s="58"/>
      <c r="BBD231" s="58"/>
      <c r="BBE231" s="58"/>
      <c r="BBF231" s="58"/>
      <c r="BBG231" s="58"/>
      <c r="BBH231" s="58"/>
      <c r="BBI231" s="58"/>
      <c r="BBJ231" s="58"/>
      <c r="BBK231" s="58"/>
      <c r="BBL231" s="58"/>
      <c r="BBM231" s="58"/>
      <c r="BBN231" s="58"/>
      <c r="BBO231" s="58"/>
      <c r="BBP231" s="58"/>
      <c r="BBQ231" s="58"/>
      <c r="BBR231" s="58"/>
      <c r="BBS231" s="58"/>
      <c r="BBT231" s="58"/>
      <c r="BBU231" s="58"/>
      <c r="BBV231" s="58"/>
      <c r="BBW231" s="58"/>
      <c r="BBX231" s="58"/>
      <c r="BBY231" s="58"/>
      <c r="BBZ231" s="58"/>
      <c r="BCA231" s="58"/>
      <c r="BCB231" s="58"/>
      <c r="BCC231" s="58"/>
      <c r="BCD231" s="58"/>
      <c r="BCE231" s="58"/>
      <c r="BCF231" s="58"/>
      <c r="BCG231" s="58"/>
      <c r="BCH231" s="58"/>
      <c r="BCI231" s="58"/>
      <c r="BCJ231" s="58"/>
      <c r="BCK231" s="58"/>
      <c r="BCL231" s="58"/>
      <c r="BCM231" s="58"/>
      <c r="BCN231" s="58"/>
      <c r="BCO231" s="58"/>
      <c r="BCP231" s="58"/>
      <c r="BCQ231" s="58"/>
      <c r="BCR231" s="58"/>
      <c r="BCS231" s="58"/>
      <c r="BCT231" s="58"/>
      <c r="BCU231" s="58"/>
      <c r="BCV231" s="58"/>
      <c r="BCW231" s="58"/>
      <c r="BCX231" s="58"/>
      <c r="BCY231" s="58"/>
      <c r="BCZ231" s="58"/>
      <c r="BDA231" s="58"/>
      <c r="BDB231" s="58"/>
      <c r="BDC231" s="58"/>
      <c r="BDD231" s="58"/>
      <c r="BDE231" s="58"/>
      <c r="BDF231" s="58"/>
      <c r="BDG231" s="58"/>
      <c r="BDH231" s="58"/>
      <c r="BDI231" s="58"/>
      <c r="BDJ231" s="58"/>
      <c r="BDK231" s="58"/>
      <c r="BDL231" s="58"/>
      <c r="BDM231" s="58"/>
      <c r="BDN231" s="58"/>
      <c r="BDO231" s="58"/>
      <c r="BDP231" s="58"/>
      <c r="BDQ231" s="58"/>
      <c r="BDR231" s="58"/>
      <c r="BDS231" s="58"/>
      <c r="BDT231" s="58"/>
      <c r="BDU231" s="58"/>
      <c r="BDV231" s="58"/>
      <c r="BDW231" s="58"/>
      <c r="BDX231" s="58"/>
      <c r="BDY231" s="58"/>
      <c r="BDZ231" s="58"/>
      <c r="BEA231" s="58"/>
      <c r="BEB231" s="58"/>
      <c r="BEC231" s="58"/>
      <c r="BED231" s="58"/>
      <c r="BEE231" s="58"/>
      <c r="BEF231" s="58"/>
      <c r="BEG231" s="58"/>
      <c r="BEH231" s="58"/>
      <c r="BEI231" s="58"/>
      <c r="BEJ231" s="58"/>
      <c r="BEK231" s="58"/>
      <c r="BEL231" s="58"/>
      <c r="BEM231" s="58"/>
      <c r="BEN231" s="58"/>
      <c r="BEO231" s="58"/>
      <c r="BEP231" s="58"/>
      <c r="BEQ231" s="58"/>
      <c r="BER231" s="58"/>
      <c r="BES231" s="58"/>
      <c r="BET231" s="58"/>
      <c r="BEU231" s="58"/>
      <c r="BEV231" s="58"/>
      <c r="BEW231" s="58"/>
      <c r="BEX231" s="58"/>
      <c r="BEY231" s="58"/>
      <c r="BEZ231" s="58"/>
      <c r="BFA231" s="58"/>
      <c r="BFB231" s="58"/>
      <c r="BFC231" s="58"/>
      <c r="BFD231" s="58"/>
      <c r="BFE231" s="58"/>
      <c r="BFF231" s="58"/>
      <c r="BFG231" s="58"/>
      <c r="BFH231" s="58"/>
      <c r="BFI231" s="58"/>
      <c r="BFJ231" s="58"/>
      <c r="BFK231" s="58"/>
      <c r="BFL231" s="58"/>
      <c r="BFM231" s="58"/>
      <c r="BFN231" s="58"/>
      <c r="BFO231" s="58"/>
      <c r="BFP231" s="58"/>
      <c r="BFQ231" s="58"/>
      <c r="BFR231" s="58"/>
      <c r="BFS231" s="58"/>
      <c r="BFT231" s="58"/>
      <c r="BFU231" s="58"/>
      <c r="BFV231" s="58"/>
      <c r="BFW231" s="58"/>
      <c r="BFX231" s="58"/>
      <c r="BFY231" s="58"/>
      <c r="BFZ231" s="58"/>
      <c r="BGA231" s="58"/>
      <c r="BGB231" s="58"/>
      <c r="BGC231" s="58"/>
      <c r="BGD231" s="58"/>
      <c r="BGE231" s="58"/>
      <c r="BGF231" s="58"/>
      <c r="BGG231" s="58"/>
      <c r="BGH231" s="58"/>
      <c r="BGI231" s="58"/>
      <c r="BGJ231" s="58"/>
      <c r="BGK231" s="58"/>
      <c r="BGL231" s="58"/>
      <c r="BGM231" s="58"/>
      <c r="BGN231" s="58"/>
      <c r="BGO231" s="58"/>
      <c r="BGP231" s="58"/>
      <c r="BGQ231" s="58"/>
      <c r="BGR231" s="58"/>
      <c r="BGS231" s="58"/>
      <c r="BGT231" s="58"/>
      <c r="BGU231" s="58"/>
      <c r="BGV231" s="58"/>
      <c r="BGW231" s="58"/>
      <c r="BGX231" s="58"/>
      <c r="BGY231" s="58"/>
      <c r="BGZ231" s="58"/>
      <c r="BHA231" s="58"/>
      <c r="BHB231" s="58"/>
      <c r="BHC231" s="58"/>
      <c r="BHD231" s="58"/>
      <c r="BHE231" s="58"/>
      <c r="BHF231" s="58"/>
      <c r="BHG231" s="58"/>
      <c r="BHH231" s="58"/>
      <c r="BHI231" s="58"/>
      <c r="BHJ231" s="58"/>
      <c r="BHK231" s="58"/>
      <c r="BHL231" s="58"/>
      <c r="BHM231" s="58"/>
      <c r="BHN231" s="58"/>
      <c r="BHO231" s="58"/>
      <c r="BHP231" s="58"/>
      <c r="BHQ231" s="58"/>
      <c r="BHR231" s="58"/>
      <c r="BHS231" s="58"/>
      <c r="BHT231" s="58"/>
      <c r="BHU231" s="58"/>
      <c r="BHV231" s="58"/>
      <c r="BHW231" s="58"/>
      <c r="BHX231" s="58"/>
      <c r="BHY231" s="58"/>
      <c r="BHZ231" s="58"/>
      <c r="BIA231" s="58"/>
      <c r="BIB231" s="58"/>
      <c r="BIC231" s="58"/>
      <c r="BID231" s="58"/>
      <c r="BIE231" s="58"/>
      <c r="BIF231" s="58"/>
      <c r="BIG231" s="58"/>
      <c r="BIH231" s="58"/>
      <c r="BII231" s="58"/>
      <c r="BIJ231" s="58"/>
      <c r="BIK231" s="58"/>
      <c r="BIL231" s="58"/>
      <c r="BIM231" s="58"/>
      <c r="BIN231" s="58"/>
      <c r="BIO231" s="58"/>
      <c r="BIP231" s="58"/>
      <c r="BIQ231" s="58"/>
      <c r="BIR231" s="58"/>
      <c r="BIS231" s="58"/>
      <c r="BIT231" s="58"/>
      <c r="BIU231" s="58"/>
      <c r="BIV231" s="58"/>
      <c r="BIW231" s="58"/>
      <c r="BIX231" s="58"/>
      <c r="BIY231" s="58"/>
      <c r="BIZ231" s="58"/>
      <c r="BJA231" s="58"/>
      <c r="BJB231" s="58"/>
      <c r="BJC231" s="58"/>
      <c r="BJD231" s="58"/>
      <c r="BJE231" s="58"/>
      <c r="BJF231" s="58"/>
      <c r="BJG231" s="58"/>
      <c r="BJH231" s="58"/>
      <c r="BJI231" s="58"/>
      <c r="BJJ231" s="58"/>
      <c r="BJK231" s="58"/>
      <c r="BJL231" s="58"/>
      <c r="BJM231" s="58"/>
      <c r="BJN231" s="58"/>
      <c r="BJO231" s="58"/>
      <c r="BJP231" s="58"/>
      <c r="BJQ231" s="58"/>
      <c r="BJR231" s="58"/>
      <c r="BJS231" s="58"/>
      <c r="BJT231" s="58"/>
      <c r="BJU231" s="58"/>
      <c r="BJV231" s="58"/>
      <c r="BJW231" s="58"/>
      <c r="BJX231" s="58"/>
      <c r="BJY231" s="58"/>
      <c r="BJZ231" s="58"/>
      <c r="BKA231" s="58"/>
      <c r="BKB231" s="58"/>
      <c r="BKC231" s="58"/>
      <c r="BKD231" s="58"/>
      <c r="BKE231" s="58"/>
      <c r="BKF231" s="58"/>
      <c r="BKG231" s="58"/>
      <c r="BKH231" s="58"/>
      <c r="BKI231" s="58"/>
      <c r="BKJ231" s="58"/>
      <c r="BKK231" s="58"/>
      <c r="BKL231" s="58"/>
      <c r="BKM231" s="58"/>
      <c r="BKN231" s="58"/>
      <c r="BKO231" s="58"/>
      <c r="BKP231" s="58"/>
      <c r="BKQ231" s="58"/>
      <c r="BKR231" s="58"/>
      <c r="BKS231" s="58"/>
      <c r="BKT231" s="58"/>
      <c r="BKU231" s="58"/>
      <c r="BKV231" s="58"/>
      <c r="BKW231" s="58"/>
      <c r="BKX231" s="58"/>
      <c r="BKY231" s="58"/>
      <c r="BKZ231" s="58"/>
      <c r="BLA231" s="58"/>
      <c r="BLB231" s="58"/>
      <c r="BLC231" s="58"/>
      <c r="BLD231" s="58"/>
      <c r="BLE231" s="58"/>
      <c r="BLF231" s="58"/>
      <c r="BLG231" s="58"/>
      <c r="BLH231" s="58"/>
      <c r="BLI231" s="58"/>
      <c r="BLJ231" s="58"/>
      <c r="BLK231" s="58"/>
      <c r="BLL231" s="58"/>
      <c r="BLM231" s="58"/>
      <c r="BLN231" s="58"/>
      <c r="BLO231" s="58"/>
      <c r="BLP231" s="58"/>
      <c r="BLQ231" s="58"/>
      <c r="BLR231" s="58"/>
      <c r="BLS231" s="58"/>
      <c r="BLT231" s="58"/>
      <c r="BLU231" s="58"/>
      <c r="BLV231" s="58"/>
      <c r="BLW231" s="58"/>
      <c r="BLX231" s="58"/>
      <c r="BLY231" s="58"/>
      <c r="BLZ231" s="58"/>
      <c r="BMA231" s="58"/>
      <c r="BMB231" s="58"/>
      <c r="BMC231" s="58"/>
      <c r="BMD231" s="58"/>
      <c r="BME231" s="58"/>
      <c r="BMF231" s="58"/>
      <c r="BMG231" s="58"/>
      <c r="BMH231" s="58"/>
      <c r="BMI231" s="58"/>
      <c r="BMJ231" s="58"/>
      <c r="BMK231" s="58"/>
      <c r="BML231" s="58"/>
      <c r="BMM231" s="58"/>
      <c r="BMN231" s="58"/>
      <c r="BMO231" s="58"/>
      <c r="BMP231" s="58"/>
      <c r="BMQ231" s="58"/>
      <c r="BMR231" s="58"/>
      <c r="BMS231" s="58"/>
      <c r="BMT231" s="58"/>
      <c r="BMU231" s="58"/>
      <c r="BMV231" s="58"/>
      <c r="BMW231" s="58"/>
      <c r="BMX231" s="58"/>
      <c r="BMY231" s="58"/>
      <c r="BMZ231" s="58"/>
      <c r="BNA231" s="58"/>
      <c r="BNB231" s="58"/>
      <c r="BNC231" s="58"/>
      <c r="BND231" s="58"/>
      <c r="BNE231" s="58"/>
      <c r="BNF231" s="58"/>
      <c r="BNG231" s="58"/>
      <c r="BNH231" s="58"/>
      <c r="BNI231" s="58"/>
      <c r="BNJ231" s="58"/>
      <c r="BNK231" s="58"/>
      <c r="BNL231" s="58"/>
      <c r="BNM231" s="58"/>
      <c r="BNN231" s="58"/>
      <c r="BNO231" s="58"/>
      <c r="BNP231" s="58"/>
      <c r="BNQ231" s="58"/>
      <c r="BNR231" s="58"/>
      <c r="BNS231" s="58"/>
      <c r="BNT231" s="58"/>
      <c r="BNU231" s="58"/>
      <c r="BNV231" s="58"/>
      <c r="BNW231" s="58"/>
      <c r="BNX231" s="58"/>
      <c r="BNY231" s="58"/>
      <c r="BNZ231" s="58"/>
      <c r="BOA231" s="58"/>
      <c r="BOB231" s="58"/>
      <c r="BOC231" s="58"/>
      <c r="BOD231" s="58"/>
      <c r="BOE231" s="58"/>
      <c r="BOF231" s="58"/>
      <c r="BOG231" s="58"/>
      <c r="BOH231" s="58"/>
      <c r="BOI231" s="58"/>
      <c r="BOJ231" s="58"/>
      <c r="BOK231" s="58"/>
      <c r="BOL231" s="58"/>
      <c r="BOM231" s="58"/>
      <c r="BON231" s="58"/>
      <c r="BOO231" s="58"/>
      <c r="BOP231" s="58"/>
      <c r="BOQ231" s="58"/>
      <c r="BOR231" s="58"/>
      <c r="BOS231" s="58"/>
      <c r="BOT231" s="58"/>
      <c r="BOU231" s="58"/>
      <c r="BOV231" s="58"/>
      <c r="BOW231" s="58"/>
      <c r="BOX231" s="58"/>
      <c r="BOY231" s="58"/>
      <c r="BOZ231" s="58"/>
      <c r="BPA231" s="58"/>
      <c r="BPB231" s="58"/>
      <c r="BPC231" s="58"/>
      <c r="BPD231" s="58"/>
      <c r="BPE231" s="58"/>
      <c r="BPF231" s="58"/>
      <c r="BPG231" s="58"/>
      <c r="BPH231" s="58"/>
      <c r="BPI231" s="58"/>
      <c r="BPJ231" s="58"/>
      <c r="BPK231" s="58"/>
      <c r="BPL231" s="58"/>
      <c r="BPM231" s="58"/>
      <c r="BPN231" s="58"/>
      <c r="BPO231" s="58"/>
      <c r="BPP231" s="58"/>
      <c r="BPQ231" s="58"/>
      <c r="BPR231" s="58"/>
      <c r="BPS231" s="58"/>
      <c r="BPT231" s="58"/>
      <c r="BPU231" s="58"/>
      <c r="BPV231" s="58"/>
      <c r="BPW231" s="58"/>
      <c r="BPX231" s="58"/>
      <c r="BPY231" s="58"/>
      <c r="BPZ231" s="58"/>
      <c r="BQA231" s="58"/>
      <c r="BQB231" s="58"/>
      <c r="BQC231" s="58"/>
      <c r="BQD231" s="58"/>
      <c r="BQE231" s="58"/>
      <c r="BQF231" s="58"/>
      <c r="BQG231" s="58"/>
      <c r="BQH231" s="58"/>
      <c r="BQI231" s="58"/>
      <c r="BQJ231" s="58"/>
      <c r="BQK231" s="58"/>
      <c r="BQL231" s="58"/>
      <c r="BQM231" s="58"/>
      <c r="BQN231" s="58"/>
      <c r="BQO231" s="58"/>
      <c r="BQP231" s="58"/>
      <c r="BQQ231" s="58"/>
      <c r="BQR231" s="58"/>
      <c r="BQS231" s="58"/>
      <c r="BQT231" s="58"/>
      <c r="BQU231" s="58"/>
      <c r="BQV231" s="58"/>
      <c r="BQW231" s="58"/>
      <c r="BQX231" s="58"/>
      <c r="BQY231" s="58"/>
      <c r="BQZ231" s="58"/>
      <c r="BRA231" s="58"/>
      <c r="BRB231" s="58"/>
      <c r="BRC231" s="58"/>
      <c r="BRD231" s="58"/>
      <c r="BRE231" s="58"/>
      <c r="BRF231" s="58"/>
      <c r="BRG231" s="58"/>
      <c r="BRH231" s="58"/>
      <c r="BRI231" s="58"/>
      <c r="BRJ231" s="58"/>
      <c r="BRK231" s="58"/>
      <c r="BRL231" s="58"/>
      <c r="BRM231" s="58"/>
      <c r="BRN231" s="58"/>
      <c r="BRO231" s="58"/>
      <c r="BRP231" s="58"/>
      <c r="BRQ231" s="58"/>
      <c r="BRR231" s="58"/>
      <c r="BRS231" s="58"/>
      <c r="BRT231" s="58"/>
      <c r="BRU231" s="58"/>
      <c r="BRV231" s="58"/>
      <c r="BRW231" s="58"/>
      <c r="BRX231" s="58"/>
      <c r="BRY231" s="58"/>
      <c r="BRZ231" s="58"/>
      <c r="BSA231" s="58"/>
      <c r="BSB231" s="58"/>
      <c r="BSC231" s="58"/>
      <c r="BSD231" s="58"/>
      <c r="BSE231" s="58"/>
      <c r="BSF231" s="58"/>
      <c r="BSG231" s="58"/>
      <c r="BSH231" s="58"/>
      <c r="BSI231" s="58"/>
      <c r="BSJ231" s="58"/>
      <c r="BSK231" s="58"/>
      <c r="BSL231" s="58"/>
      <c r="BSM231" s="58"/>
      <c r="BSN231" s="58"/>
      <c r="BSO231" s="58"/>
      <c r="BSP231" s="58"/>
      <c r="BSQ231" s="58"/>
      <c r="BSR231" s="58"/>
      <c r="BSS231" s="58"/>
      <c r="BST231" s="58"/>
      <c r="BSU231" s="58"/>
      <c r="BSV231" s="58"/>
      <c r="BSW231" s="58"/>
      <c r="BSX231" s="58"/>
      <c r="BSY231" s="58"/>
      <c r="BSZ231" s="58"/>
      <c r="BTA231" s="58"/>
      <c r="BTB231" s="58"/>
      <c r="BTC231" s="58"/>
      <c r="BTD231" s="58"/>
      <c r="BTE231" s="58"/>
      <c r="BTF231" s="58"/>
      <c r="BTG231" s="58"/>
      <c r="BTH231" s="58"/>
      <c r="BTI231" s="58"/>
      <c r="BTJ231" s="58"/>
      <c r="BTK231" s="58"/>
      <c r="BTL231" s="58"/>
      <c r="BTM231" s="58"/>
      <c r="BTN231" s="58"/>
      <c r="BTO231" s="58"/>
      <c r="BTP231" s="58"/>
      <c r="BTQ231" s="58"/>
      <c r="BTR231" s="58"/>
      <c r="BTS231" s="58"/>
      <c r="BTT231" s="58"/>
      <c r="BTU231" s="58"/>
      <c r="BTV231" s="58"/>
      <c r="BTW231" s="58"/>
      <c r="BTX231" s="58"/>
      <c r="BTY231" s="58"/>
      <c r="BTZ231" s="58"/>
      <c r="BUA231" s="58"/>
      <c r="BUB231" s="58"/>
      <c r="BUC231" s="58"/>
      <c r="BUD231" s="58"/>
      <c r="BUE231" s="58"/>
      <c r="BUF231" s="58"/>
      <c r="BUG231" s="58"/>
      <c r="BUH231" s="58"/>
      <c r="BUI231" s="58"/>
      <c r="BUJ231" s="58"/>
      <c r="BUK231" s="58"/>
      <c r="BUL231" s="58"/>
      <c r="BUM231" s="58"/>
      <c r="BUN231" s="58"/>
      <c r="BUO231" s="58"/>
      <c r="BUP231" s="58"/>
      <c r="BUQ231" s="58"/>
      <c r="BUR231" s="58"/>
      <c r="BUS231" s="58"/>
      <c r="BUT231" s="58"/>
      <c r="BUU231" s="58"/>
      <c r="BUV231" s="58"/>
      <c r="BUW231" s="58"/>
      <c r="BUX231" s="58"/>
      <c r="BUY231" s="58"/>
      <c r="BUZ231" s="58"/>
      <c r="BVA231" s="58"/>
      <c r="BVB231" s="58"/>
      <c r="BVC231" s="58"/>
      <c r="BVD231" s="58"/>
      <c r="BVE231" s="58"/>
      <c r="BVF231" s="58"/>
      <c r="BVG231" s="58"/>
      <c r="BVH231" s="58"/>
      <c r="BVI231" s="58"/>
      <c r="BVJ231" s="58"/>
      <c r="BVK231" s="58"/>
      <c r="BVL231" s="58"/>
      <c r="BVM231" s="58"/>
      <c r="BVN231" s="58"/>
      <c r="BVO231" s="58"/>
      <c r="BVP231" s="58"/>
      <c r="BVQ231" s="58"/>
      <c r="BVR231" s="58"/>
      <c r="BVS231" s="58"/>
      <c r="BVT231" s="58"/>
      <c r="BVU231" s="58"/>
      <c r="BVV231" s="58"/>
      <c r="BVW231" s="58"/>
      <c r="BVX231" s="58"/>
      <c r="BVY231" s="58"/>
      <c r="BVZ231" s="58"/>
      <c r="BWA231" s="58"/>
      <c r="BWB231" s="58"/>
      <c r="BWC231" s="58"/>
      <c r="BWD231" s="58"/>
      <c r="BWE231" s="58"/>
      <c r="BWF231" s="58"/>
      <c r="BWG231" s="58"/>
      <c r="BWH231" s="58"/>
      <c r="BWI231" s="58"/>
      <c r="BWJ231" s="58"/>
      <c r="BWK231" s="58"/>
      <c r="BWL231" s="58"/>
      <c r="BWM231" s="58"/>
      <c r="BWN231" s="58"/>
      <c r="BWO231" s="58"/>
      <c r="BWP231" s="58"/>
      <c r="BWQ231" s="58"/>
      <c r="BWR231" s="58"/>
      <c r="BWS231" s="58"/>
      <c r="BWT231" s="58"/>
      <c r="BWU231" s="58"/>
      <c r="BWV231" s="58"/>
      <c r="BWW231" s="58"/>
      <c r="BWX231" s="58"/>
      <c r="BWY231" s="58"/>
      <c r="BWZ231" s="58"/>
      <c r="BXA231" s="58"/>
      <c r="BXB231" s="58"/>
      <c r="BXC231" s="58"/>
      <c r="BXD231" s="58"/>
      <c r="BXE231" s="58"/>
      <c r="BXF231" s="58"/>
      <c r="BXG231" s="58"/>
      <c r="BXH231" s="58"/>
      <c r="BXI231" s="58"/>
      <c r="BXJ231" s="58"/>
      <c r="BXK231" s="58"/>
      <c r="BXL231" s="58"/>
      <c r="BXM231" s="58"/>
      <c r="BXN231" s="58"/>
      <c r="BXO231" s="58"/>
      <c r="BXP231" s="58"/>
      <c r="BXQ231" s="58"/>
      <c r="BXR231" s="58"/>
      <c r="BXS231" s="58"/>
      <c r="BXT231" s="58"/>
      <c r="BXU231" s="58"/>
      <c r="BXV231" s="58"/>
      <c r="BXW231" s="58"/>
      <c r="BXX231" s="58"/>
      <c r="BXY231" s="58"/>
      <c r="BXZ231" s="58"/>
      <c r="BYA231" s="58"/>
      <c r="BYB231" s="58"/>
      <c r="BYC231" s="58"/>
      <c r="BYD231" s="58"/>
      <c r="BYE231" s="58"/>
      <c r="BYF231" s="58"/>
      <c r="BYG231" s="58"/>
      <c r="BYH231" s="58"/>
      <c r="BYI231" s="58"/>
      <c r="BYJ231" s="58"/>
      <c r="BYK231" s="58"/>
      <c r="BYL231" s="58"/>
      <c r="BYM231" s="58"/>
      <c r="BYN231" s="58"/>
      <c r="BYO231" s="58"/>
      <c r="BYP231" s="58"/>
      <c r="BYQ231" s="58"/>
      <c r="BYR231" s="58"/>
      <c r="BYS231" s="58"/>
      <c r="BYT231" s="58"/>
      <c r="BYU231" s="58"/>
      <c r="BYV231" s="58"/>
      <c r="BYW231" s="58"/>
      <c r="BYX231" s="58"/>
      <c r="BYY231" s="58"/>
      <c r="BYZ231" s="58"/>
      <c r="BZA231" s="58"/>
      <c r="BZB231" s="58"/>
      <c r="BZC231" s="58"/>
      <c r="BZD231" s="58"/>
      <c r="BZE231" s="58"/>
      <c r="BZF231" s="58"/>
      <c r="BZG231" s="58"/>
      <c r="BZH231" s="58"/>
      <c r="BZI231" s="58"/>
      <c r="BZJ231" s="58"/>
      <c r="BZK231" s="58"/>
      <c r="BZL231" s="58"/>
      <c r="BZM231" s="58"/>
      <c r="BZN231" s="58"/>
      <c r="BZO231" s="58"/>
      <c r="BZP231" s="58"/>
      <c r="BZQ231" s="58"/>
      <c r="BZR231" s="58"/>
      <c r="BZS231" s="58"/>
      <c r="BZT231" s="58"/>
      <c r="BZU231" s="58"/>
      <c r="BZV231" s="58"/>
      <c r="BZW231" s="58"/>
      <c r="BZX231" s="58"/>
      <c r="BZY231" s="58"/>
      <c r="BZZ231" s="58"/>
      <c r="CAA231" s="58"/>
      <c r="CAB231" s="58"/>
      <c r="CAC231" s="58"/>
      <c r="CAD231" s="58"/>
      <c r="CAE231" s="58"/>
      <c r="CAF231" s="58"/>
      <c r="CAG231" s="58"/>
      <c r="CAH231" s="58"/>
      <c r="CAI231" s="58"/>
      <c r="CAJ231" s="58"/>
      <c r="CAK231" s="58"/>
      <c r="CAL231" s="58"/>
      <c r="CAM231" s="58"/>
      <c r="CAN231" s="58"/>
      <c r="CAO231" s="58"/>
      <c r="CAP231" s="58"/>
      <c r="CAQ231" s="58"/>
      <c r="CAR231" s="58"/>
      <c r="CAS231" s="58"/>
      <c r="CAT231" s="58"/>
      <c r="CAU231" s="58"/>
      <c r="CAV231" s="58"/>
      <c r="CAW231" s="58"/>
      <c r="CAX231" s="58"/>
      <c r="CAY231" s="58"/>
      <c r="CAZ231" s="58"/>
      <c r="CBA231" s="58"/>
      <c r="CBB231" s="58"/>
      <c r="CBC231" s="58"/>
      <c r="CBD231" s="58"/>
      <c r="CBE231" s="58"/>
      <c r="CBF231" s="58"/>
      <c r="CBG231" s="58"/>
      <c r="CBH231" s="58"/>
      <c r="CBI231" s="58"/>
      <c r="CBJ231" s="58"/>
      <c r="CBK231" s="58"/>
      <c r="CBL231" s="58"/>
      <c r="CBM231" s="58"/>
      <c r="CBN231" s="58"/>
      <c r="CBO231" s="58"/>
      <c r="CBP231" s="58"/>
      <c r="CBQ231" s="58"/>
      <c r="CBR231" s="58"/>
      <c r="CBS231" s="58"/>
      <c r="CBT231" s="58"/>
      <c r="CBU231" s="58"/>
      <c r="CBV231" s="58"/>
      <c r="CBW231" s="58"/>
      <c r="CBX231" s="58"/>
      <c r="CBY231" s="58"/>
      <c r="CBZ231" s="58"/>
      <c r="CCA231" s="58"/>
      <c r="CCB231" s="58"/>
      <c r="CCC231" s="58"/>
      <c r="CCD231" s="58"/>
      <c r="CCE231" s="58"/>
      <c r="CCF231" s="58"/>
      <c r="CCG231" s="58"/>
      <c r="CCH231" s="58"/>
      <c r="CCI231" s="58"/>
      <c r="CCJ231" s="58"/>
      <c r="CCK231" s="58"/>
      <c r="CCL231" s="58"/>
      <c r="CCM231" s="58"/>
      <c r="CCN231" s="58"/>
      <c r="CCO231" s="58"/>
      <c r="CCP231" s="58"/>
      <c r="CCQ231" s="58"/>
      <c r="CCR231" s="58"/>
      <c r="CCS231" s="58"/>
      <c r="CCT231" s="58"/>
      <c r="CCU231" s="58"/>
      <c r="CCV231" s="58"/>
      <c r="CCW231" s="58"/>
      <c r="CCX231" s="58"/>
      <c r="CCY231" s="58"/>
      <c r="CCZ231" s="58"/>
      <c r="CDA231" s="58"/>
      <c r="CDB231" s="58"/>
      <c r="CDC231" s="58"/>
      <c r="CDD231" s="58"/>
      <c r="CDE231" s="58"/>
      <c r="CDF231" s="58"/>
      <c r="CDG231" s="58"/>
      <c r="CDH231" s="58"/>
      <c r="CDI231" s="58"/>
      <c r="CDJ231" s="58"/>
      <c r="CDK231" s="58"/>
      <c r="CDL231" s="58"/>
      <c r="CDM231" s="58"/>
      <c r="CDN231" s="58"/>
      <c r="CDO231" s="58"/>
      <c r="CDP231" s="58"/>
      <c r="CDQ231" s="58"/>
      <c r="CDR231" s="58"/>
      <c r="CDS231" s="58"/>
      <c r="CDT231" s="58"/>
      <c r="CDU231" s="58"/>
      <c r="CDV231" s="58"/>
      <c r="CDW231" s="58"/>
      <c r="CDX231" s="58"/>
      <c r="CDY231" s="58"/>
      <c r="CDZ231" s="58"/>
      <c r="CEA231" s="58"/>
      <c r="CEB231" s="58"/>
      <c r="CEC231" s="58"/>
      <c r="CED231" s="58"/>
      <c r="CEE231" s="58"/>
      <c r="CEF231" s="58"/>
      <c r="CEG231" s="58"/>
      <c r="CEH231" s="58"/>
      <c r="CEI231" s="58"/>
      <c r="CEJ231" s="58"/>
      <c r="CEK231" s="58"/>
      <c r="CEL231" s="58"/>
      <c r="CEM231" s="58"/>
      <c r="CEN231" s="58"/>
      <c r="CEO231" s="58"/>
      <c r="CEP231" s="58"/>
      <c r="CEQ231" s="58"/>
      <c r="CER231" s="58"/>
      <c r="CES231" s="58"/>
      <c r="CET231" s="58"/>
      <c r="CEU231" s="58"/>
      <c r="CEV231" s="58"/>
      <c r="CEW231" s="58"/>
      <c r="CEX231" s="58"/>
      <c r="CEY231" s="58"/>
      <c r="CEZ231" s="58"/>
      <c r="CFA231" s="58"/>
      <c r="CFB231" s="58"/>
      <c r="CFC231" s="58"/>
      <c r="CFD231" s="58"/>
      <c r="CFE231" s="58"/>
      <c r="CFF231" s="58"/>
      <c r="CFG231" s="58"/>
      <c r="CFH231" s="58"/>
      <c r="CFI231" s="58"/>
      <c r="CFJ231" s="58"/>
      <c r="CFK231" s="58"/>
      <c r="CFL231" s="58"/>
      <c r="CFM231" s="58"/>
      <c r="CFN231" s="58"/>
      <c r="CFO231" s="58"/>
      <c r="CFP231" s="58"/>
      <c r="CFQ231" s="58"/>
      <c r="CFR231" s="58"/>
      <c r="CFS231" s="58"/>
      <c r="CFT231" s="58"/>
      <c r="CFU231" s="58"/>
      <c r="CFV231" s="58"/>
      <c r="CFW231" s="58"/>
      <c r="CFX231" s="58"/>
      <c r="CFY231" s="58"/>
      <c r="CFZ231" s="58"/>
      <c r="CGA231" s="58"/>
      <c r="CGB231" s="58"/>
      <c r="CGC231" s="58"/>
      <c r="CGD231" s="58"/>
      <c r="CGE231" s="58"/>
      <c r="CGF231" s="58"/>
      <c r="CGG231" s="58"/>
      <c r="CGH231" s="58"/>
      <c r="CGI231" s="58"/>
      <c r="CGJ231" s="58"/>
      <c r="CGK231" s="58"/>
      <c r="CGL231" s="58"/>
      <c r="CGM231" s="58"/>
      <c r="CGN231" s="58"/>
      <c r="CGO231" s="58"/>
      <c r="CGP231" s="58"/>
      <c r="CGQ231" s="58"/>
      <c r="CGR231" s="58"/>
      <c r="CGS231" s="58"/>
      <c r="CGT231" s="58"/>
      <c r="CGU231" s="58"/>
      <c r="CGV231" s="58"/>
      <c r="CGW231" s="58"/>
      <c r="CGX231" s="58"/>
      <c r="CGY231" s="58"/>
      <c r="CGZ231" s="58"/>
      <c r="CHA231" s="58"/>
      <c r="CHB231" s="58"/>
      <c r="CHC231" s="58"/>
      <c r="CHD231" s="58"/>
      <c r="CHE231" s="58"/>
      <c r="CHF231" s="58"/>
      <c r="CHG231" s="58"/>
      <c r="CHH231" s="58"/>
      <c r="CHI231" s="58"/>
      <c r="CHJ231" s="58"/>
      <c r="CHK231" s="58"/>
      <c r="CHL231" s="58"/>
      <c r="CHM231" s="58"/>
      <c r="CHN231" s="58"/>
      <c r="CHO231" s="58"/>
      <c r="CHP231" s="58"/>
      <c r="CHQ231" s="58"/>
      <c r="CHR231" s="58"/>
      <c r="CHS231" s="58"/>
      <c r="CHT231" s="58"/>
      <c r="CHU231" s="58"/>
      <c r="CHV231" s="58"/>
      <c r="CHW231" s="58"/>
      <c r="CHX231" s="58"/>
      <c r="CHY231" s="58"/>
      <c r="CHZ231" s="58"/>
      <c r="CIA231" s="58"/>
      <c r="CIB231" s="58"/>
      <c r="CIC231" s="58"/>
      <c r="CID231" s="58"/>
      <c r="CIE231" s="58"/>
      <c r="CIF231" s="58"/>
      <c r="CIG231" s="58"/>
      <c r="CIH231" s="58"/>
      <c r="CII231" s="58"/>
      <c r="CIJ231" s="58"/>
      <c r="CIK231" s="58"/>
      <c r="CIL231" s="58"/>
      <c r="CIM231" s="58"/>
      <c r="CIN231" s="58"/>
      <c r="CIO231" s="58"/>
      <c r="CIP231" s="58"/>
      <c r="CIQ231" s="58"/>
      <c r="CIR231" s="58"/>
      <c r="CIS231" s="58"/>
      <c r="CIT231" s="58"/>
      <c r="CIU231" s="58"/>
      <c r="CIV231" s="58"/>
      <c r="CIW231" s="58"/>
      <c r="CIX231" s="58"/>
      <c r="CIY231" s="58"/>
      <c r="CIZ231" s="58"/>
      <c r="CJA231" s="58"/>
      <c r="CJB231" s="58"/>
      <c r="CJC231" s="58"/>
      <c r="CJD231" s="58"/>
      <c r="CJE231" s="58"/>
      <c r="CJF231" s="58"/>
      <c r="CJG231" s="58"/>
      <c r="CJH231" s="58"/>
      <c r="CJI231" s="58"/>
      <c r="CJJ231" s="58"/>
      <c r="CJK231" s="58"/>
      <c r="CJL231" s="58"/>
      <c r="CJM231" s="58"/>
      <c r="CJN231" s="58"/>
      <c r="CJO231" s="58"/>
      <c r="CJP231" s="58"/>
      <c r="CJQ231" s="58"/>
      <c r="CJR231" s="58"/>
      <c r="CJS231" s="58"/>
      <c r="CJT231" s="58"/>
      <c r="CJU231" s="58"/>
      <c r="CJV231" s="58"/>
      <c r="CJW231" s="58"/>
      <c r="CJX231" s="58"/>
      <c r="CJY231" s="58"/>
      <c r="CJZ231" s="58"/>
      <c r="CKA231" s="58"/>
      <c r="CKB231" s="58"/>
      <c r="CKC231" s="58"/>
      <c r="CKD231" s="58"/>
      <c r="CKE231" s="58"/>
      <c r="CKF231" s="58"/>
      <c r="CKG231" s="58"/>
      <c r="CKH231" s="58"/>
      <c r="CKI231" s="58"/>
      <c r="CKJ231" s="58"/>
      <c r="CKK231" s="58"/>
      <c r="CKL231" s="58"/>
      <c r="CKM231" s="58"/>
      <c r="CKN231" s="58"/>
      <c r="CKO231" s="58"/>
      <c r="CKP231" s="58"/>
      <c r="CKQ231" s="58"/>
      <c r="CKR231" s="58"/>
      <c r="CKS231" s="58"/>
      <c r="CKT231" s="58"/>
      <c r="CKU231" s="58"/>
      <c r="CKV231" s="58"/>
      <c r="CKW231" s="58"/>
      <c r="CKX231" s="58"/>
      <c r="CKY231" s="58"/>
      <c r="CKZ231" s="58"/>
      <c r="CLA231" s="58"/>
      <c r="CLB231" s="58"/>
      <c r="CLC231" s="58"/>
      <c r="CLD231" s="58"/>
      <c r="CLE231" s="58"/>
      <c r="CLF231" s="58"/>
      <c r="CLG231" s="58"/>
      <c r="CLH231" s="58"/>
      <c r="CLI231" s="58"/>
      <c r="CLJ231" s="58"/>
      <c r="CLK231" s="58"/>
      <c r="CLL231" s="58"/>
      <c r="CLM231" s="58"/>
      <c r="CLN231" s="58"/>
      <c r="CLO231" s="58"/>
      <c r="CLP231" s="58"/>
      <c r="CLQ231" s="58"/>
      <c r="CLR231" s="58"/>
      <c r="CLS231" s="58"/>
      <c r="CLT231" s="58"/>
      <c r="CLU231" s="58"/>
      <c r="CLV231" s="58"/>
      <c r="CLW231" s="58"/>
      <c r="CLX231" s="58"/>
      <c r="CLY231" s="58"/>
      <c r="CLZ231" s="58"/>
      <c r="CMA231" s="58"/>
      <c r="CMB231" s="58"/>
      <c r="CMC231" s="58"/>
      <c r="CMD231" s="58"/>
      <c r="CME231" s="58"/>
      <c r="CMF231" s="58"/>
      <c r="CMG231" s="58"/>
      <c r="CMH231" s="58"/>
      <c r="CMI231" s="58"/>
      <c r="CMJ231" s="58"/>
      <c r="CMK231" s="58"/>
      <c r="CML231" s="58"/>
      <c r="CMM231" s="58"/>
      <c r="CMN231" s="58"/>
      <c r="CMO231" s="58"/>
      <c r="CMP231" s="58"/>
      <c r="CMQ231" s="58"/>
      <c r="CMR231" s="58"/>
      <c r="CMS231" s="58"/>
      <c r="CMT231" s="58"/>
      <c r="CMU231" s="58"/>
      <c r="CMV231" s="58"/>
      <c r="CMW231" s="58"/>
      <c r="CMX231" s="58"/>
      <c r="CMY231" s="58"/>
      <c r="CMZ231" s="58"/>
      <c r="CNA231" s="58"/>
      <c r="CNB231" s="58"/>
      <c r="CNC231" s="58"/>
      <c r="CND231" s="58"/>
      <c r="CNE231" s="58"/>
      <c r="CNF231" s="58"/>
      <c r="CNG231" s="58"/>
      <c r="CNH231" s="58"/>
      <c r="CNI231" s="58"/>
      <c r="CNJ231" s="58"/>
      <c r="CNK231" s="58"/>
      <c r="CNL231" s="58"/>
      <c r="CNM231" s="58"/>
      <c r="CNN231" s="58"/>
      <c r="CNO231" s="58"/>
      <c r="CNP231" s="58"/>
      <c r="CNQ231" s="58"/>
      <c r="CNR231" s="58"/>
      <c r="CNS231" s="58"/>
      <c r="CNT231" s="58"/>
      <c r="CNU231" s="58"/>
      <c r="CNV231" s="58"/>
      <c r="CNW231" s="58"/>
      <c r="CNX231" s="58"/>
      <c r="CNY231" s="58"/>
      <c r="CNZ231" s="58"/>
      <c r="COA231" s="58"/>
      <c r="COB231" s="58"/>
      <c r="COC231" s="58"/>
      <c r="COD231" s="58"/>
      <c r="COE231" s="58"/>
      <c r="COF231" s="58"/>
      <c r="COG231" s="58"/>
      <c r="COH231" s="58"/>
      <c r="COI231" s="58"/>
      <c r="COJ231" s="58"/>
      <c r="COK231" s="58"/>
      <c r="COL231" s="58"/>
      <c r="COM231" s="58"/>
      <c r="CON231" s="58"/>
      <c r="COO231" s="58"/>
      <c r="COP231" s="58"/>
      <c r="COQ231" s="58"/>
      <c r="COR231" s="58"/>
      <c r="COS231" s="58"/>
      <c r="COT231" s="58"/>
      <c r="COU231" s="58"/>
      <c r="COV231" s="58"/>
      <c r="COW231" s="58"/>
      <c r="COX231" s="58"/>
      <c r="COY231" s="58"/>
      <c r="COZ231" s="58"/>
      <c r="CPA231" s="58"/>
      <c r="CPB231" s="58"/>
      <c r="CPC231" s="58"/>
      <c r="CPD231" s="58"/>
      <c r="CPE231" s="58"/>
      <c r="CPF231" s="58"/>
      <c r="CPG231" s="58"/>
      <c r="CPH231" s="58"/>
      <c r="CPI231" s="58"/>
      <c r="CPJ231" s="58"/>
      <c r="CPK231" s="58"/>
      <c r="CPL231" s="58"/>
      <c r="CPM231" s="58"/>
      <c r="CPN231" s="58"/>
      <c r="CPO231" s="58"/>
      <c r="CPP231" s="58"/>
      <c r="CPQ231" s="58"/>
      <c r="CPR231" s="58"/>
      <c r="CPS231" s="58"/>
      <c r="CPT231" s="58"/>
      <c r="CPU231" s="58"/>
      <c r="CPV231" s="58"/>
      <c r="CPW231" s="58"/>
      <c r="CPX231" s="58"/>
      <c r="CPY231" s="58"/>
      <c r="CPZ231" s="58"/>
      <c r="CQA231" s="58"/>
      <c r="CQB231" s="58"/>
      <c r="CQC231" s="58"/>
      <c r="CQD231" s="58"/>
      <c r="CQE231" s="58"/>
      <c r="CQF231" s="58"/>
      <c r="CQG231" s="58"/>
      <c r="CQH231" s="58"/>
      <c r="CQI231" s="58"/>
      <c r="CQJ231" s="58"/>
      <c r="CQK231" s="58"/>
      <c r="CQL231" s="58"/>
      <c r="CQM231" s="58"/>
      <c r="CQN231" s="58"/>
      <c r="CQO231" s="58"/>
      <c r="CQP231" s="58"/>
      <c r="CQQ231" s="58"/>
      <c r="CQR231" s="58"/>
      <c r="CQS231" s="58"/>
      <c r="CQT231" s="58"/>
      <c r="CQU231" s="58"/>
      <c r="CQV231" s="58"/>
      <c r="CQW231" s="58"/>
      <c r="CQX231" s="58"/>
      <c r="CQY231" s="58"/>
      <c r="CQZ231" s="58"/>
      <c r="CRA231" s="58"/>
      <c r="CRB231" s="58"/>
      <c r="CRC231" s="58"/>
      <c r="CRD231" s="58"/>
      <c r="CRE231" s="58"/>
      <c r="CRF231" s="58"/>
      <c r="CRG231" s="58"/>
      <c r="CRH231" s="58"/>
      <c r="CRI231" s="58"/>
      <c r="CRJ231" s="58"/>
      <c r="CRK231" s="58"/>
      <c r="CRL231" s="58"/>
      <c r="CRM231" s="58"/>
      <c r="CRN231" s="58"/>
      <c r="CRO231" s="58"/>
      <c r="CRP231" s="58"/>
      <c r="CRQ231" s="58"/>
      <c r="CRR231" s="58"/>
      <c r="CRS231" s="58"/>
      <c r="CRT231" s="58"/>
      <c r="CRU231" s="58"/>
      <c r="CRV231" s="58"/>
      <c r="CRW231" s="58"/>
      <c r="CRX231" s="58"/>
      <c r="CRY231" s="58"/>
      <c r="CRZ231" s="58"/>
      <c r="CSA231" s="58"/>
      <c r="CSB231" s="58"/>
      <c r="CSC231" s="58"/>
      <c r="CSD231" s="58"/>
      <c r="CSE231" s="58"/>
      <c r="CSF231" s="58"/>
      <c r="CSG231" s="58"/>
      <c r="CSH231" s="58"/>
      <c r="CSI231" s="58"/>
      <c r="CSJ231" s="58"/>
      <c r="CSK231" s="58"/>
      <c r="CSL231" s="58"/>
      <c r="CSM231" s="58"/>
      <c r="CSN231" s="58"/>
      <c r="CSO231" s="58"/>
      <c r="CSP231" s="58"/>
      <c r="CSQ231" s="58"/>
      <c r="CSR231" s="58"/>
      <c r="CSS231" s="58"/>
      <c r="CST231" s="58"/>
      <c r="CSU231" s="58"/>
      <c r="CSV231" s="58"/>
      <c r="CSW231" s="58"/>
      <c r="CSX231" s="58"/>
      <c r="CSY231" s="58"/>
      <c r="CSZ231" s="58"/>
      <c r="CTA231" s="58"/>
      <c r="CTB231" s="58"/>
      <c r="CTC231" s="58"/>
      <c r="CTD231" s="58"/>
      <c r="CTE231" s="58"/>
      <c r="CTF231" s="58"/>
      <c r="CTG231" s="58"/>
      <c r="CTH231" s="58"/>
      <c r="CTI231" s="58"/>
      <c r="CTJ231" s="58"/>
      <c r="CTK231" s="58"/>
      <c r="CTL231" s="58"/>
      <c r="CTM231" s="58"/>
      <c r="CTN231" s="58"/>
      <c r="CTO231" s="58"/>
      <c r="CTP231" s="58"/>
      <c r="CTQ231" s="58"/>
      <c r="CTR231" s="58"/>
      <c r="CTS231" s="58"/>
      <c r="CTT231" s="58"/>
      <c r="CTU231" s="58"/>
      <c r="CTV231" s="58"/>
      <c r="CTW231" s="58"/>
      <c r="CTX231" s="58"/>
      <c r="CTY231" s="58"/>
      <c r="CTZ231" s="58"/>
      <c r="CUA231" s="58"/>
      <c r="CUB231" s="58"/>
      <c r="CUC231" s="58"/>
      <c r="CUD231" s="58"/>
      <c r="CUE231" s="58"/>
      <c r="CUF231" s="58"/>
      <c r="CUG231" s="58"/>
      <c r="CUH231" s="58"/>
      <c r="CUI231" s="58"/>
      <c r="CUJ231" s="58"/>
      <c r="CUK231" s="58"/>
      <c r="CUL231" s="58"/>
      <c r="CUM231" s="58"/>
      <c r="CUN231" s="58"/>
      <c r="CUO231" s="58"/>
      <c r="CUP231" s="58"/>
      <c r="CUQ231" s="58"/>
      <c r="CUR231" s="58"/>
      <c r="CUS231" s="58"/>
      <c r="CUT231" s="58"/>
      <c r="CUU231" s="58"/>
      <c r="CUV231" s="58"/>
      <c r="CUW231" s="58"/>
      <c r="CUX231" s="58"/>
      <c r="CUY231" s="58"/>
      <c r="CUZ231" s="58"/>
      <c r="CVA231" s="58"/>
      <c r="CVB231" s="58"/>
      <c r="CVC231" s="58"/>
      <c r="CVD231" s="58"/>
      <c r="CVE231" s="58"/>
      <c r="CVF231" s="58"/>
      <c r="CVG231" s="58"/>
      <c r="CVH231" s="58"/>
      <c r="CVI231" s="58"/>
      <c r="CVJ231" s="58"/>
      <c r="CVK231" s="58"/>
      <c r="CVL231" s="58"/>
      <c r="CVM231" s="58"/>
      <c r="CVN231" s="58"/>
      <c r="CVO231" s="58"/>
      <c r="CVP231" s="58"/>
      <c r="CVQ231" s="58"/>
      <c r="CVR231" s="58"/>
      <c r="CVS231" s="58"/>
      <c r="CVT231" s="58"/>
      <c r="CVU231" s="58"/>
      <c r="CVV231" s="58"/>
      <c r="CVW231" s="58"/>
      <c r="CVX231" s="58"/>
      <c r="CVY231" s="58"/>
      <c r="CVZ231" s="58"/>
      <c r="CWA231" s="58"/>
      <c r="CWB231" s="58"/>
      <c r="CWC231" s="58"/>
      <c r="CWD231" s="58"/>
      <c r="CWE231" s="58"/>
      <c r="CWF231" s="58"/>
      <c r="CWG231" s="58"/>
      <c r="CWH231" s="58"/>
      <c r="CWI231" s="58"/>
      <c r="CWJ231" s="58"/>
      <c r="CWK231" s="58"/>
      <c r="CWL231" s="58"/>
      <c r="CWM231" s="58"/>
      <c r="CWN231" s="58"/>
      <c r="CWO231" s="58"/>
      <c r="CWP231" s="58"/>
      <c r="CWQ231" s="58"/>
      <c r="CWR231" s="58"/>
      <c r="CWS231" s="58"/>
      <c r="CWT231" s="58"/>
      <c r="CWU231" s="58"/>
      <c r="CWV231" s="58"/>
      <c r="CWW231" s="58"/>
      <c r="CWX231" s="58"/>
      <c r="CWY231" s="58"/>
      <c r="CWZ231" s="58"/>
      <c r="CXA231" s="58"/>
      <c r="CXB231" s="58"/>
      <c r="CXC231" s="58"/>
      <c r="CXD231" s="58"/>
      <c r="CXE231" s="58"/>
      <c r="CXF231" s="58"/>
      <c r="CXG231" s="58"/>
      <c r="CXH231" s="58"/>
      <c r="CXI231" s="58"/>
      <c r="CXJ231" s="58"/>
      <c r="CXK231" s="58"/>
      <c r="CXL231" s="58"/>
      <c r="CXM231" s="58"/>
      <c r="CXN231" s="58"/>
      <c r="CXO231" s="58"/>
      <c r="CXP231" s="58"/>
      <c r="CXQ231" s="58"/>
      <c r="CXR231" s="58"/>
      <c r="CXS231" s="58"/>
      <c r="CXT231" s="58"/>
      <c r="CXU231" s="58"/>
      <c r="CXV231" s="58"/>
      <c r="CXW231" s="58"/>
      <c r="CXX231" s="58"/>
      <c r="CXY231" s="58"/>
      <c r="CXZ231" s="58"/>
      <c r="CYA231" s="58"/>
      <c r="CYB231" s="58"/>
      <c r="CYC231" s="58"/>
      <c r="CYD231" s="58"/>
      <c r="CYE231" s="58"/>
      <c r="CYF231" s="58"/>
      <c r="CYG231" s="58"/>
      <c r="CYH231" s="58"/>
      <c r="CYI231" s="58"/>
      <c r="CYJ231" s="58"/>
      <c r="CYK231" s="58"/>
      <c r="CYL231" s="58"/>
      <c r="CYM231" s="58"/>
      <c r="CYN231" s="58"/>
      <c r="CYO231" s="58"/>
      <c r="CYP231" s="58"/>
      <c r="CYQ231" s="58"/>
      <c r="CYR231" s="58"/>
      <c r="CYS231" s="58"/>
      <c r="CYT231" s="58"/>
      <c r="CYU231" s="58"/>
      <c r="CYV231" s="58"/>
      <c r="CYW231" s="58"/>
      <c r="CYX231" s="58"/>
      <c r="CYY231" s="58"/>
      <c r="CYZ231" s="58"/>
      <c r="CZA231" s="58"/>
      <c r="CZB231" s="58"/>
      <c r="CZC231" s="58"/>
      <c r="CZD231" s="58"/>
      <c r="CZE231" s="58"/>
      <c r="CZF231" s="58"/>
      <c r="CZG231" s="58"/>
      <c r="CZH231" s="58"/>
      <c r="CZI231" s="58"/>
      <c r="CZJ231" s="58"/>
      <c r="CZK231" s="58"/>
      <c r="CZL231" s="58"/>
      <c r="CZM231" s="58"/>
      <c r="CZN231" s="58"/>
      <c r="CZO231" s="58"/>
      <c r="CZP231" s="58"/>
      <c r="CZQ231" s="58"/>
      <c r="CZR231" s="58"/>
      <c r="CZS231" s="58"/>
      <c r="CZT231" s="58"/>
      <c r="CZU231" s="58"/>
      <c r="CZV231" s="58"/>
      <c r="CZW231" s="58"/>
      <c r="CZX231" s="58"/>
      <c r="CZY231" s="58"/>
      <c r="CZZ231" s="58"/>
      <c r="DAA231" s="58"/>
      <c r="DAB231" s="58"/>
      <c r="DAC231" s="58"/>
      <c r="DAD231" s="58"/>
      <c r="DAE231" s="58"/>
      <c r="DAF231" s="58"/>
      <c r="DAG231" s="58"/>
      <c r="DAH231" s="58"/>
      <c r="DAI231" s="58"/>
      <c r="DAJ231" s="58"/>
      <c r="DAK231" s="58"/>
      <c r="DAL231" s="58"/>
      <c r="DAM231" s="58"/>
      <c r="DAN231" s="58"/>
      <c r="DAO231" s="58"/>
      <c r="DAP231" s="58"/>
      <c r="DAQ231" s="58"/>
      <c r="DAR231" s="58"/>
      <c r="DAS231" s="58"/>
      <c r="DAT231" s="58"/>
      <c r="DAU231" s="58"/>
      <c r="DAV231" s="58"/>
      <c r="DAW231" s="58"/>
      <c r="DAX231" s="58"/>
      <c r="DAY231" s="58"/>
      <c r="DAZ231" s="58"/>
      <c r="DBA231" s="58"/>
      <c r="DBB231" s="58"/>
      <c r="DBC231" s="58"/>
      <c r="DBD231" s="58"/>
      <c r="DBE231" s="58"/>
      <c r="DBF231" s="58"/>
      <c r="DBG231" s="58"/>
      <c r="DBH231" s="58"/>
      <c r="DBI231" s="58"/>
      <c r="DBJ231" s="58"/>
      <c r="DBK231" s="58"/>
      <c r="DBL231" s="58"/>
      <c r="DBM231" s="58"/>
      <c r="DBN231" s="58"/>
      <c r="DBO231" s="58"/>
      <c r="DBP231" s="58"/>
      <c r="DBQ231" s="58"/>
      <c r="DBR231" s="58"/>
      <c r="DBS231" s="58"/>
      <c r="DBT231" s="58"/>
      <c r="DBU231" s="58"/>
      <c r="DBV231" s="58"/>
      <c r="DBW231" s="58"/>
      <c r="DBX231" s="58"/>
      <c r="DBY231" s="58"/>
      <c r="DBZ231" s="58"/>
      <c r="DCA231" s="58"/>
      <c r="DCB231" s="58"/>
      <c r="DCC231" s="58"/>
      <c r="DCD231" s="58"/>
      <c r="DCE231" s="58"/>
      <c r="DCF231" s="58"/>
      <c r="DCG231" s="58"/>
      <c r="DCH231" s="58"/>
      <c r="DCI231" s="58"/>
      <c r="DCJ231" s="58"/>
      <c r="DCK231" s="58"/>
      <c r="DCL231" s="58"/>
      <c r="DCM231" s="58"/>
      <c r="DCN231" s="58"/>
      <c r="DCO231" s="58"/>
      <c r="DCP231" s="58"/>
      <c r="DCQ231" s="58"/>
      <c r="DCR231" s="58"/>
      <c r="DCS231" s="58"/>
      <c r="DCT231" s="58"/>
      <c r="DCU231" s="58"/>
      <c r="DCV231" s="58"/>
      <c r="DCW231" s="58"/>
      <c r="DCX231" s="58"/>
      <c r="DCY231" s="58"/>
      <c r="DCZ231" s="58"/>
      <c r="DDA231" s="58"/>
      <c r="DDB231" s="58"/>
      <c r="DDC231" s="58"/>
      <c r="DDD231" s="58"/>
      <c r="DDE231" s="58"/>
      <c r="DDF231" s="58"/>
      <c r="DDG231" s="58"/>
      <c r="DDH231" s="58"/>
      <c r="DDI231" s="58"/>
      <c r="DDJ231" s="58"/>
      <c r="DDK231" s="58"/>
      <c r="DDL231" s="58"/>
      <c r="DDM231" s="58"/>
      <c r="DDN231" s="58"/>
      <c r="DDO231" s="58"/>
      <c r="DDP231" s="58"/>
      <c r="DDQ231" s="58"/>
      <c r="DDR231" s="58"/>
      <c r="DDS231" s="58"/>
      <c r="DDT231" s="58"/>
      <c r="DDU231" s="58"/>
      <c r="DDV231" s="58"/>
      <c r="DDW231" s="58"/>
      <c r="DDX231" s="58"/>
      <c r="DDY231" s="58"/>
      <c r="DDZ231" s="58"/>
      <c r="DEA231" s="58"/>
      <c r="DEB231" s="58"/>
      <c r="DEC231" s="58"/>
      <c r="DED231" s="58"/>
      <c r="DEE231" s="58"/>
      <c r="DEF231" s="58"/>
      <c r="DEG231" s="58"/>
      <c r="DEH231" s="58"/>
      <c r="DEI231" s="58"/>
      <c r="DEJ231" s="58"/>
      <c r="DEK231" s="58"/>
      <c r="DEL231" s="58"/>
      <c r="DEM231" s="58"/>
      <c r="DEN231" s="58"/>
      <c r="DEO231" s="58"/>
      <c r="DEP231" s="58"/>
      <c r="DEQ231" s="58"/>
      <c r="DER231" s="58"/>
      <c r="DES231" s="58"/>
      <c r="DET231" s="58"/>
      <c r="DEU231" s="58"/>
      <c r="DEV231" s="58"/>
      <c r="DEW231" s="58"/>
      <c r="DEX231" s="58"/>
      <c r="DEY231" s="58"/>
      <c r="DEZ231" s="58"/>
      <c r="DFA231" s="58"/>
      <c r="DFB231" s="58"/>
      <c r="DFC231" s="58"/>
      <c r="DFD231" s="58"/>
      <c r="DFE231" s="58"/>
      <c r="DFF231" s="58"/>
      <c r="DFG231" s="58"/>
      <c r="DFH231" s="58"/>
      <c r="DFI231" s="58"/>
      <c r="DFJ231" s="58"/>
      <c r="DFK231" s="58"/>
      <c r="DFL231" s="58"/>
      <c r="DFM231" s="58"/>
      <c r="DFN231" s="58"/>
      <c r="DFO231" s="58"/>
      <c r="DFP231" s="58"/>
      <c r="DFQ231" s="58"/>
      <c r="DFR231" s="58"/>
      <c r="DFS231" s="58"/>
      <c r="DFT231" s="58"/>
      <c r="DFU231" s="58"/>
      <c r="DFV231" s="58"/>
      <c r="DFW231" s="58"/>
      <c r="DFX231" s="58"/>
      <c r="DFY231" s="58"/>
      <c r="DFZ231" s="58"/>
      <c r="DGA231" s="58"/>
      <c r="DGB231" s="58"/>
      <c r="DGC231" s="58"/>
      <c r="DGD231" s="58"/>
      <c r="DGE231" s="58"/>
      <c r="DGF231" s="58"/>
      <c r="DGG231" s="58"/>
      <c r="DGH231" s="58"/>
      <c r="DGI231" s="58"/>
      <c r="DGJ231" s="58"/>
      <c r="DGK231" s="58"/>
      <c r="DGL231" s="58"/>
      <c r="DGM231" s="58"/>
      <c r="DGN231" s="58"/>
      <c r="DGO231" s="58"/>
      <c r="DGP231" s="58"/>
      <c r="DGQ231" s="58"/>
      <c r="DGR231" s="58"/>
      <c r="DGS231" s="58"/>
      <c r="DGT231" s="58"/>
      <c r="DGU231" s="58"/>
      <c r="DGV231" s="58"/>
      <c r="DGW231" s="58"/>
      <c r="DGX231" s="58"/>
      <c r="DGY231" s="58"/>
      <c r="DGZ231" s="58"/>
      <c r="DHA231" s="58"/>
      <c r="DHB231" s="58"/>
      <c r="DHC231" s="58"/>
      <c r="DHD231" s="58"/>
      <c r="DHE231" s="58"/>
      <c r="DHF231" s="58"/>
      <c r="DHG231" s="58"/>
      <c r="DHH231" s="58"/>
      <c r="DHI231" s="58"/>
      <c r="DHJ231" s="58"/>
      <c r="DHK231" s="58"/>
      <c r="DHL231" s="58"/>
      <c r="DHM231" s="58"/>
      <c r="DHN231" s="58"/>
      <c r="DHO231" s="58"/>
      <c r="DHP231" s="58"/>
      <c r="DHQ231" s="58"/>
      <c r="DHR231" s="58"/>
      <c r="DHS231" s="58"/>
      <c r="DHT231" s="58"/>
      <c r="DHU231" s="58"/>
      <c r="DHV231" s="58"/>
      <c r="DHW231" s="58"/>
      <c r="DHX231" s="58"/>
      <c r="DHY231" s="58"/>
      <c r="DHZ231" s="58"/>
      <c r="DIA231" s="58"/>
      <c r="DIB231" s="58"/>
      <c r="DIC231" s="58"/>
      <c r="DID231" s="58"/>
      <c r="DIE231" s="58"/>
      <c r="DIF231" s="58"/>
      <c r="DIG231" s="58"/>
      <c r="DIH231" s="58"/>
      <c r="DII231" s="58"/>
      <c r="DIJ231" s="58"/>
      <c r="DIK231" s="58"/>
      <c r="DIL231" s="58"/>
      <c r="DIM231" s="58"/>
      <c r="DIN231" s="58"/>
      <c r="DIO231" s="58"/>
      <c r="DIP231" s="58"/>
      <c r="DIQ231" s="58"/>
      <c r="DIR231" s="58"/>
      <c r="DIS231" s="58"/>
      <c r="DIT231" s="58"/>
      <c r="DIU231" s="58"/>
      <c r="DIV231" s="58"/>
      <c r="DIW231" s="58"/>
      <c r="DIX231" s="58"/>
      <c r="DIY231" s="58"/>
      <c r="DIZ231" s="58"/>
      <c r="DJA231" s="58"/>
      <c r="DJB231" s="58"/>
      <c r="DJC231" s="58"/>
      <c r="DJD231" s="58"/>
      <c r="DJE231" s="58"/>
      <c r="DJF231" s="58"/>
      <c r="DJG231" s="58"/>
      <c r="DJH231" s="58"/>
      <c r="DJI231" s="58"/>
      <c r="DJJ231" s="58"/>
      <c r="DJK231" s="58"/>
      <c r="DJL231" s="58"/>
      <c r="DJM231" s="58"/>
      <c r="DJN231" s="58"/>
      <c r="DJO231" s="58"/>
      <c r="DJP231" s="58"/>
      <c r="DJQ231" s="58"/>
      <c r="DJR231" s="58"/>
      <c r="DJS231" s="58"/>
      <c r="DJT231" s="58"/>
      <c r="DJU231" s="58"/>
      <c r="DJV231" s="58"/>
      <c r="DJW231" s="58"/>
      <c r="DJX231" s="58"/>
      <c r="DJY231" s="58"/>
      <c r="DJZ231" s="58"/>
      <c r="DKA231" s="58"/>
      <c r="DKB231" s="58"/>
      <c r="DKC231" s="58"/>
      <c r="DKD231" s="58"/>
      <c r="DKE231" s="58"/>
      <c r="DKF231" s="58"/>
      <c r="DKG231" s="58"/>
      <c r="DKH231" s="58"/>
      <c r="DKI231" s="58"/>
      <c r="DKJ231" s="58"/>
      <c r="DKK231" s="58"/>
      <c r="DKL231" s="58"/>
      <c r="DKM231" s="58"/>
      <c r="DKN231" s="58"/>
      <c r="DKO231" s="58"/>
      <c r="DKP231" s="58"/>
      <c r="DKQ231" s="58"/>
      <c r="DKR231" s="58"/>
      <c r="DKS231" s="58"/>
      <c r="DKT231" s="58"/>
      <c r="DKU231" s="58"/>
      <c r="DKV231" s="58"/>
      <c r="DKW231" s="58"/>
      <c r="DKX231" s="58"/>
      <c r="DKY231" s="58"/>
      <c r="DKZ231" s="58"/>
      <c r="DLA231" s="58"/>
      <c r="DLB231" s="58"/>
      <c r="DLC231" s="58"/>
      <c r="DLD231" s="58"/>
      <c r="DLE231" s="58"/>
      <c r="DLF231" s="58"/>
      <c r="DLG231" s="58"/>
      <c r="DLH231" s="58"/>
      <c r="DLI231" s="58"/>
      <c r="DLJ231" s="58"/>
      <c r="DLK231" s="58"/>
      <c r="DLL231" s="58"/>
      <c r="DLM231" s="58"/>
      <c r="DLN231" s="58"/>
      <c r="DLO231" s="58"/>
      <c r="DLP231" s="58"/>
      <c r="DLQ231" s="58"/>
      <c r="DLR231" s="58"/>
      <c r="DLS231" s="58"/>
      <c r="DLT231" s="58"/>
      <c r="DLU231" s="58"/>
      <c r="DLV231" s="58"/>
      <c r="DLW231" s="58"/>
      <c r="DLX231" s="58"/>
      <c r="DLY231" s="58"/>
      <c r="DLZ231" s="58"/>
      <c r="DMA231" s="58"/>
      <c r="DMB231" s="58"/>
      <c r="DMC231" s="58"/>
      <c r="DMD231" s="58"/>
      <c r="DME231" s="58"/>
      <c r="DMF231" s="58"/>
      <c r="DMG231" s="58"/>
      <c r="DMH231" s="58"/>
      <c r="DMI231" s="58"/>
      <c r="DMJ231" s="58"/>
      <c r="DMK231" s="58"/>
      <c r="DML231" s="58"/>
      <c r="DMM231" s="58"/>
      <c r="DMN231" s="58"/>
      <c r="DMO231" s="58"/>
      <c r="DMP231" s="58"/>
      <c r="DMQ231" s="58"/>
      <c r="DMR231" s="58"/>
      <c r="DMS231" s="58"/>
      <c r="DMT231" s="58"/>
      <c r="DMU231" s="58"/>
      <c r="DMV231" s="58"/>
      <c r="DMW231" s="58"/>
      <c r="DMX231" s="58"/>
      <c r="DMY231" s="58"/>
      <c r="DMZ231" s="58"/>
      <c r="DNA231" s="58"/>
      <c r="DNB231" s="58"/>
      <c r="DNC231" s="58"/>
      <c r="DND231" s="58"/>
      <c r="DNE231" s="58"/>
      <c r="DNF231" s="58"/>
      <c r="DNG231" s="58"/>
      <c r="DNH231" s="58"/>
      <c r="DNI231" s="58"/>
      <c r="DNJ231" s="58"/>
      <c r="DNK231" s="58"/>
      <c r="DNL231" s="58"/>
      <c r="DNM231" s="58"/>
      <c r="DNN231" s="58"/>
      <c r="DNO231" s="58"/>
      <c r="DNP231" s="58"/>
      <c r="DNQ231" s="58"/>
      <c r="DNR231" s="58"/>
      <c r="DNS231" s="58"/>
      <c r="DNT231" s="58"/>
      <c r="DNU231" s="58"/>
      <c r="DNV231" s="58"/>
      <c r="DNW231" s="58"/>
      <c r="DNX231" s="58"/>
      <c r="DNY231" s="58"/>
      <c r="DNZ231" s="58"/>
      <c r="DOA231" s="58"/>
      <c r="DOB231" s="58"/>
      <c r="DOC231" s="58"/>
      <c r="DOD231" s="58"/>
      <c r="DOE231" s="58"/>
      <c r="DOF231" s="58"/>
      <c r="DOG231" s="58"/>
      <c r="DOH231" s="58"/>
      <c r="DOI231" s="58"/>
      <c r="DOJ231" s="58"/>
      <c r="DOK231" s="58"/>
      <c r="DOL231" s="58"/>
      <c r="DOM231" s="58"/>
      <c r="DON231" s="58"/>
      <c r="DOO231" s="58"/>
      <c r="DOP231" s="58"/>
      <c r="DOQ231" s="58"/>
      <c r="DOR231" s="58"/>
      <c r="DOS231" s="58"/>
      <c r="DOT231" s="58"/>
      <c r="DOU231" s="58"/>
      <c r="DOV231" s="58"/>
      <c r="DOW231" s="58"/>
      <c r="DOX231" s="58"/>
      <c r="DOY231" s="58"/>
      <c r="DOZ231" s="58"/>
      <c r="DPA231" s="58"/>
      <c r="DPB231" s="58"/>
      <c r="DPC231" s="58"/>
      <c r="DPD231" s="58"/>
      <c r="DPE231" s="58"/>
      <c r="DPF231" s="58"/>
      <c r="DPG231" s="58"/>
      <c r="DPH231" s="58"/>
      <c r="DPI231" s="58"/>
      <c r="DPJ231" s="58"/>
      <c r="DPK231" s="58"/>
      <c r="DPL231" s="58"/>
      <c r="DPM231" s="58"/>
      <c r="DPN231" s="58"/>
      <c r="DPO231" s="58"/>
      <c r="DPP231" s="58"/>
      <c r="DPQ231" s="58"/>
      <c r="DPR231" s="58"/>
      <c r="DPS231" s="58"/>
      <c r="DPT231" s="58"/>
      <c r="DPU231" s="58"/>
      <c r="DPV231" s="58"/>
      <c r="DPW231" s="58"/>
      <c r="DPX231" s="58"/>
      <c r="DPY231" s="58"/>
      <c r="DPZ231" s="58"/>
      <c r="DQA231" s="58"/>
      <c r="DQB231" s="58"/>
      <c r="DQC231" s="58"/>
      <c r="DQD231" s="58"/>
      <c r="DQE231" s="58"/>
      <c r="DQF231" s="58"/>
      <c r="DQG231" s="58"/>
      <c r="DQH231" s="58"/>
      <c r="DQI231" s="58"/>
      <c r="DQJ231" s="58"/>
      <c r="DQK231" s="58"/>
      <c r="DQL231" s="58"/>
      <c r="DQM231" s="58"/>
      <c r="DQN231" s="58"/>
      <c r="DQO231" s="58"/>
      <c r="DQP231" s="58"/>
      <c r="DQQ231" s="58"/>
      <c r="DQR231" s="58"/>
      <c r="DQS231" s="58"/>
      <c r="DQT231" s="58"/>
      <c r="DQU231" s="58"/>
      <c r="DQV231" s="58"/>
      <c r="DQW231" s="58"/>
      <c r="DQX231" s="58"/>
      <c r="DQY231" s="58"/>
      <c r="DQZ231" s="58"/>
      <c r="DRA231" s="58"/>
      <c r="DRB231" s="58"/>
      <c r="DRC231" s="58"/>
      <c r="DRD231" s="58"/>
      <c r="DRE231" s="58"/>
      <c r="DRF231" s="58"/>
      <c r="DRG231" s="58"/>
      <c r="DRH231" s="58"/>
      <c r="DRI231" s="58"/>
      <c r="DRJ231" s="58"/>
      <c r="DRK231" s="58"/>
      <c r="DRL231" s="58"/>
      <c r="DRM231" s="58"/>
      <c r="DRN231" s="58"/>
      <c r="DRO231" s="58"/>
      <c r="DRP231" s="58"/>
      <c r="DRQ231" s="58"/>
      <c r="DRR231" s="58"/>
      <c r="DRS231" s="58"/>
      <c r="DRT231" s="58"/>
      <c r="DRU231" s="58"/>
      <c r="DRV231" s="58"/>
      <c r="DRW231" s="58"/>
      <c r="DRX231" s="58"/>
      <c r="DRY231" s="58"/>
      <c r="DRZ231" s="58"/>
      <c r="DSA231" s="58"/>
      <c r="DSB231" s="58"/>
      <c r="DSC231" s="58"/>
      <c r="DSD231" s="58"/>
      <c r="DSE231" s="58"/>
      <c r="DSF231" s="58"/>
      <c r="DSG231" s="58"/>
      <c r="DSH231" s="58"/>
      <c r="DSI231" s="58"/>
      <c r="DSJ231" s="58"/>
      <c r="DSK231" s="58"/>
      <c r="DSL231" s="58"/>
      <c r="DSM231" s="58"/>
      <c r="DSN231" s="58"/>
      <c r="DSO231" s="58"/>
      <c r="DSP231" s="58"/>
      <c r="DSQ231" s="58"/>
      <c r="DSR231" s="58"/>
      <c r="DSS231" s="58"/>
      <c r="DST231" s="58"/>
      <c r="DSU231" s="58"/>
      <c r="DSV231" s="58"/>
      <c r="DSW231" s="58"/>
      <c r="DSX231" s="58"/>
      <c r="DSY231" s="58"/>
      <c r="DSZ231" s="58"/>
      <c r="DTA231" s="58"/>
      <c r="DTB231" s="58"/>
      <c r="DTC231" s="58"/>
      <c r="DTD231" s="58"/>
      <c r="DTE231" s="58"/>
      <c r="DTF231" s="58"/>
      <c r="DTG231" s="58"/>
      <c r="DTH231" s="58"/>
      <c r="DTI231" s="58"/>
      <c r="DTJ231" s="58"/>
      <c r="DTK231" s="58"/>
      <c r="DTL231" s="58"/>
      <c r="DTM231" s="58"/>
      <c r="DTN231" s="58"/>
      <c r="DTO231" s="58"/>
      <c r="DTP231" s="58"/>
      <c r="DTQ231" s="58"/>
      <c r="DTR231" s="58"/>
      <c r="DTS231" s="58"/>
      <c r="DTT231" s="58"/>
      <c r="DTU231" s="58"/>
      <c r="DTV231" s="58"/>
      <c r="DTW231" s="58"/>
      <c r="DTX231" s="58"/>
      <c r="DTY231" s="58"/>
      <c r="DTZ231" s="58"/>
      <c r="DUA231" s="58"/>
      <c r="DUB231" s="58"/>
      <c r="DUC231" s="58"/>
      <c r="DUD231" s="58"/>
      <c r="DUE231" s="58"/>
      <c r="DUF231" s="58"/>
      <c r="DUG231" s="58"/>
      <c r="DUH231" s="58"/>
      <c r="DUI231" s="58"/>
      <c r="DUJ231" s="58"/>
      <c r="DUK231" s="58"/>
      <c r="DUL231" s="58"/>
      <c r="DUM231" s="58"/>
      <c r="DUN231" s="58"/>
      <c r="DUO231" s="58"/>
      <c r="DUP231" s="58"/>
      <c r="DUQ231" s="58"/>
      <c r="DUR231" s="58"/>
      <c r="DUS231" s="58"/>
      <c r="DUT231" s="58"/>
      <c r="DUU231" s="58"/>
      <c r="DUV231" s="58"/>
      <c r="DUW231" s="58"/>
      <c r="DUX231" s="58"/>
      <c r="DUY231" s="58"/>
      <c r="DUZ231" s="58"/>
      <c r="DVA231" s="58"/>
      <c r="DVB231" s="58"/>
      <c r="DVC231" s="58"/>
      <c r="DVD231" s="58"/>
      <c r="DVE231" s="58"/>
      <c r="DVF231" s="58"/>
      <c r="DVG231" s="58"/>
      <c r="DVH231" s="58"/>
      <c r="DVI231" s="58"/>
      <c r="DVJ231" s="58"/>
      <c r="DVK231" s="58"/>
      <c r="DVL231" s="58"/>
      <c r="DVM231" s="58"/>
      <c r="DVN231" s="58"/>
      <c r="DVO231" s="58"/>
      <c r="DVP231" s="58"/>
      <c r="DVQ231" s="58"/>
      <c r="DVR231" s="58"/>
      <c r="DVS231" s="58"/>
      <c r="DVT231" s="58"/>
      <c r="DVU231" s="58"/>
      <c r="DVV231" s="58"/>
      <c r="DVW231" s="58"/>
      <c r="DVX231" s="58"/>
      <c r="DVY231" s="58"/>
      <c r="DVZ231" s="58"/>
      <c r="DWA231" s="58"/>
      <c r="DWB231" s="58"/>
      <c r="DWC231" s="58"/>
      <c r="DWD231" s="58"/>
      <c r="DWE231" s="58"/>
      <c r="DWF231" s="58"/>
      <c r="DWG231" s="58"/>
      <c r="DWH231" s="58"/>
      <c r="DWI231" s="58"/>
      <c r="DWJ231" s="58"/>
      <c r="DWK231" s="58"/>
      <c r="DWL231" s="58"/>
      <c r="DWM231" s="58"/>
      <c r="DWN231" s="58"/>
      <c r="DWO231" s="58"/>
      <c r="DWP231" s="58"/>
      <c r="DWQ231" s="58"/>
      <c r="DWR231" s="58"/>
      <c r="DWS231" s="58"/>
      <c r="DWT231" s="58"/>
      <c r="DWU231" s="58"/>
      <c r="DWV231" s="58"/>
      <c r="DWW231" s="58"/>
      <c r="DWX231" s="58"/>
      <c r="DWY231" s="58"/>
      <c r="DWZ231" s="58"/>
      <c r="DXA231" s="58"/>
      <c r="DXB231" s="58"/>
      <c r="DXC231" s="58"/>
      <c r="DXD231" s="58"/>
      <c r="DXE231" s="58"/>
      <c r="DXF231" s="58"/>
      <c r="DXG231" s="58"/>
      <c r="DXH231" s="58"/>
      <c r="DXI231" s="58"/>
      <c r="DXJ231" s="58"/>
      <c r="DXK231" s="58"/>
      <c r="DXL231" s="58"/>
      <c r="DXM231" s="58"/>
      <c r="DXN231" s="58"/>
      <c r="DXO231" s="58"/>
      <c r="DXP231" s="58"/>
      <c r="DXQ231" s="58"/>
      <c r="DXR231" s="58"/>
      <c r="DXS231" s="58"/>
      <c r="DXT231" s="58"/>
      <c r="DXU231" s="58"/>
      <c r="DXV231" s="58"/>
      <c r="DXW231" s="58"/>
      <c r="DXX231" s="58"/>
      <c r="DXY231" s="58"/>
      <c r="DXZ231" s="58"/>
      <c r="DYA231" s="58"/>
      <c r="DYB231" s="58"/>
      <c r="DYC231" s="58"/>
      <c r="DYD231" s="58"/>
      <c r="DYE231" s="58"/>
      <c r="DYF231" s="58"/>
      <c r="DYG231" s="58"/>
      <c r="DYH231" s="58"/>
      <c r="DYI231" s="58"/>
      <c r="DYJ231" s="58"/>
      <c r="DYK231" s="58"/>
      <c r="DYL231" s="58"/>
      <c r="DYM231" s="58"/>
      <c r="DYN231" s="58"/>
      <c r="DYO231" s="58"/>
      <c r="DYP231" s="58"/>
      <c r="DYQ231" s="58"/>
      <c r="DYR231" s="58"/>
      <c r="DYS231" s="58"/>
      <c r="DYT231" s="58"/>
      <c r="DYU231" s="58"/>
      <c r="DYV231" s="58"/>
      <c r="DYW231" s="58"/>
      <c r="DYX231" s="58"/>
      <c r="DYY231" s="58"/>
      <c r="DYZ231" s="58"/>
      <c r="DZA231" s="58"/>
      <c r="DZB231" s="58"/>
      <c r="DZC231" s="58"/>
      <c r="DZD231" s="58"/>
      <c r="DZE231" s="58"/>
      <c r="DZF231" s="58"/>
      <c r="DZG231" s="58"/>
      <c r="DZH231" s="58"/>
      <c r="DZI231" s="58"/>
      <c r="DZJ231" s="58"/>
      <c r="DZK231" s="58"/>
      <c r="DZL231" s="58"/>
      <c r="DZM231" s="58"/>
      <c r="DZN231" s="58"/>
      <c r="DZO231" s="58"/>
      <c r="DZP231" s="58"/>
      <c r="DZQ231" s="58"/>
      <c r="DZR231" s="58"/>
      <c r="DZS231" s="58"/>
      <c r="DZT231" s="58"/>
      <c r="DZU231" s="58"/>
      <c r="DZV231" s="58"/>
      <c r="DZW231" s="58"/>
      <c r="DZX231" s="58"/>
      <c r="DZY231" s="58"/>
      <c r="DZZ231" s="58"/>
      <c r="EAA231" s="58"/>
      <c r="EAB231" s="58"/>
      <c r="EAC231" s="58"/>
      <c r="EAD231" s="58"/>
      <c r="EAE231" s="58"/>
      <c r="EAF231" s="58"/>
      <c r="EAG231" s="58"/>
      <c r="EAH231" s="58"/>
      <c r="EAI231" s="58"/>
      <c r="EAJ231" s="58"/>
      <c r="EAK231" s="58"/>
      <c r="EAL231" s="58"/>
      <c r="EAM231" s="58"/>
      <c r="EAN231" s="58"/>
      <c r="EAO231" s="58"/>
      <c r="EAP231" s="58"/>
      <c r="EAQ231" s="58"/>
      <c r="EAR231" s="58"/>
      <c r="EAS231" s="58"/>
      <c r="EAT231" s="58"/>
      <c r="EAU231" s="58"/>
      <c r="EAV231" s="58"/>
      <c r="EAW231" s="58"/>
      <c r="EAX231" s="58"/>
      <c r="EAY231" s="58"/>
      <c r="EAZ231" s="58"/>
      <c r="EBA231" s="58"/>
      <c r="EBB231" s="58"/>
      <c r="EBC231" s="58"/>
      <c r="EBD231" s="58"/>
      <c r="EBE231" s="58"/>
      <c r="EBF231" s="58"/>
      <c r="EBG231" s="58"/>
      <c r="EBH231" s="58"/>
      <c r="EBI231" s="58"/>
      <c r="EBJ231" s="58"/>
      <c r="EBK231" s="58"/>
      <c r="EBL231" s="58"/>
      <c r="EBM231" s="58"/>
      <c r="EBN231" s="58"/>
      <c r="EBO231" s="58"/>
      <c r="EBP231" s="58"/>
      <c r="EBQ231" s="58"/>
      <c r="EBR231" s="58"/>
      <c r="EBS231" s="58"/>
      <c r="EBT231" s="58"/>
      <c r="EBU231" s="58"/>
      <c r="EBV231" s="58"/>
      <c r="EBW231" s="58"/>
      <c r="EBX231" s="58"/>
      <c r="EBY231" s="58"/>
      <c r="EBZ231" s="58"/>
      <c r="ECA231" s="58"/>
      <c r="ECB231" s="58"/>
      <c r="ECC231" s="58"/>
      <c r="ECD231" s="58"/>
      <c r="ECE231" s="58"/>
      <c r="ECF231" s="58"/>
      <c r="ECG231" s="58"/>
      <c r="ECH231" s="58"/>
      <c r="ECI231" s="58"/>
      <c r="ECJ231" s="58"/>
      <c r="ECK231" s="58"/>
      <c r="ECL231" s="58"/>
      <c r="ECM231" s="58"/>
      <c r="ECN231" s="58"/>
      <c r="ECO231" s="58"/>
      <c r="ECP231" s="58"/>
      <c r="ECQ231" s="58"/>
      <c r="ECR231" s="58"/>
      <c r="ECS231" s="58"/>
      <c r="ECT231" s="58"/>
      <c r="ECU231" s="58"/>
      <c r="ECV231" s="58"/>
      <c r="ECW231" s="58"/>
      <c r="ECX231" s="58"/>
      <c r="ECY231" s="58"/>
      <c r="ECZ231" s="58"/>
      <c r="EDA231" s="58"/>
      <c r="EDB231" s="58"/>
      <c r="EDC231" s="58"/>
      <c r="EDD231" s="58"/>
      <c r="EDE231" s="58"/>
      <c r="EDF231" s="58"/>
      <c r="EDG231" s="58"/>
      <c r="EDH231" s="58"/>
      <c r="EDI231" s="58"/>
      <c r="EDJ231" s="58"/>
      <c r="EDK231" s="58"/>
      <c r="EDL231" s="58"/>
      <c r="EDM231" s="58"/>
      <c r="EDN231" s="58"/>
      <c r="EDO231" s="58"/>
      <c r="EDP231" s="58"/>
      <c r="EDQ231" s="58"/>
      <c r="EDR231" s="58"/>
      <c r="EDS231" s="58"/>
      <c r="EDT231" s="58"/>
      <c r="EDU231" s="58"/>
      <c r="EDV231" s="58"/>
      <c r="EDW231" s="58"/>
      <c r="EDX231" s="58"/>
      <c r="EDY231" s="58"/>
      <c r="EDZ231" s="58"/>
      <c r="EEA231" s="58"/>
      <c r="EEB231" s="58"/>
      <c r="EEC231" s="58"/>
      <c r="EED231" s="58"/>
      <c r="EEE231" s="58"/>
      <c r="EEF231" s="58"/>
      <c r="EEG231" s="58"/>
      <c r="EEH231" s="58"/>
      <c r="EEI231" s="58"/>
      <c r="EEJ231" s="58"/>
      <c r="EEK231" s="58"/>
      <c r="EEL231" s="58"/>
      <c r="EEM231" s="58"/>
      <c r="EEN231" s="58"/>
      <c r="EEO231" s="58"/>
      <c r="EEP231" s="58"/>
      <c r="EEQ231" s="58"/>
      <c r="EER231" s="58"/>
      <c r="EES231" s="58"/>
      <c r="EET231" s="58"/>
      <c r="EEU231" s="58"/>
      <c r="EEV231" s="58"/>
      <c r="EEW231" s="58"/>
      <c r="EEX231" s="58"/>
      <c r="EEY231" s="58"/>
      <c r="EEZ231" s="58"/>
      <c r="EFA231" s="58"/>
      <c r="EFB231" s="58"/>
      <c r="EFC231" s="58"/>
      <c r="EFD231" s="58"/>
      <c r="EFE231" s="58"/>
      <c r="EFF231" s="58"/>
      <c r="EFG231" s="58"/>
      <c r="EFH231" s="58"/>
      <c r="EFI231" s="58"/>
      <c r="EFJ231" s="58"/>
      <c r="EFK231" s="58"/>
      <c r="EFL231" s="58"/>
      <c r="EFM231" s="58"/>
      <c r="EFN231" s="58"/>
      <c r="EFO231" s="58"/>
      <c r="EFP231" s="58"/>
      <c r="EFQ231" s="58"/>
      <c r="EFR231" s="58"/>
      <c r="EFS231" s="58"/>
      <c r="EFT231" s="58"/>
      <c r="EFU231" s="58"/>
      <c r="EFV231" s="58"/>
      <c r="EFW231" s="58"/>
      <c r="EFX231" s="58"/>
      <c r="EFY231" s="58"/>
      <c r="EFZ231" s="58"/>
      <c r="EGA231" s="58"/>
      <c r="EGB231" s="58"/>
      <c r="EGC231" s="58"/>
      <c r="EGD231" s="58"/>
      <c r="EGE231" s="58"/>
      <c r="EGF231" s="58"/>
      <c r="EGG231" s="58"/>
      <c r="EGH231" s="58"/>
      <c r="EGI231" s="58"/>
      <c r="EGJ231" s="58"/>
      <c r="EGK231" s="58"/>
      <c r="EGL231" s="58"/>
      <c r="EGM231" s="58"/>
      <c r="EGN231" s="58"/>
      <c r="EGO231" s="58"/>
      <c r="EGP231" s="58"/>
      <c r="EGQ231" s="58"/>
      <c r="EGR231" s="58"/>
      <c r="EGS231" s="58"/>
      <c r="EGT231" s="58"/>
      <c r="EGU231" s="58"/>
      <c r="EGV231" s="58"/>
      <c r="EGW231" s="58"/>
      <c r="EGX231" s="58"/>
      <c r="EGY231" s="58"/>
      <c r="EGZ231" s="58"/>
      <c r="EHA231" s="58"/>
      <c r="EHB231" s="58"/>
      <c r="EHC231" s="58"/>
      <c r="EHD231" s="58"/>
      <c r="EHE231" s="58"/>
      <c r="EHF231" s="58"/>
      <c r="EHG231" s="58"/>
      <c r="EHH231" s="58"/>
      <c r="EHI231" s="58"/>
      <c r="EHJ231" s="58"/>
      <c r="EHK231" s="58"/>
      <c r="EHL231" s="58"/>
      <c r="EHM231" s="58"/>
      <c r="EHN231" s="58"/>
      <c r="EHO231" s="58"/>
      <c r="EHP231" s="58"/>
      <c r="EHQ231" s="58"/>
      <c r="EHR231" s="58"/>
      <c r="EHS231" s="58"/>
      <c r="EHT231" s="58"/>
      <c r="EHU231" s="58"/>
      <c r="EHV231" s="58"/>
      <c r="EHW231" s="58"/>
      <c r="EHX231" s="58"/>
      <c r="EHY231" s="58"/>
      <c r="EHZ231" s="58"/>
      <c r="EIA231" s="58"/>
      <c r="EIB231" s="58"/>
      <c r="EIC231" s="58"/>
      <c r="EID231" s="58"/>
      <c r="EIE231" s="58"/>
      <c r="EIF231" s="58"/>
      <c r="EIG231" s="58"/>
      <c r="EIH231" s="58"/>
      <c r="EII231" s="58"/>
      <c r="EIJ231" s="58"/>
      <c r="EIK231" s="58"/>
      <c r="EIL231" s="58"/>
      <c r="EIM231" s="58"/>
      <c r="EIN231" s="58"/>
      <c r="EIO231" s="58"/>
      <c r="EIP231" s="58"/>
      <c r="EIQ231" s="58"/>
      <c r="EIR231" s="58"/>
      <c r="EIS231" s="58"/>
      <c r="EIT231" s="58"/>
      <c r="EIU231" s="58"/>
      <c r="EIV231" s="58"/>
      <c r="EIW231" s="58"/>
      <c r="EIX231" s="58"/>
      <c r="EIY231" s="58"/>
      <c r="EIZ231" s="58"/>
      <c r="EJA231" s="58"/>
      <c r="EJB231" s="58"/>
      <c r="EJC231" s="58"/>
      <c r="EJD231" s="58"/>
      <c r="EJE231" s="58"/>
      <c r="EJF231" s="58"/>
      <c r="EJG231" s="58"/>
      <c r="EJH231" s="58"/>
      <c r="EJI231" s="58"/>
      <c r="EJJ231" s="58"/>
      <c r="EJK231" s="58"/>
      <c r="EJL231" s="58"/>
      <c r="EJM231" s="58"/>
      <c r="EJN231" s="58"/>
      <c r="EJO231" s="58"/>
      <c r="EJP231" s="58"/>
      <c r="EJQ231" s="58"/>
      <c r="EJR231" s="58"/>
      <c r="EJS231" s="58"/>
      <c r="EJT231" s="58"/>
      <c r="EJU231" s="58"/>
      <c r="EJV231" s="58"/>
      <c r="EJW231" s="58"/>
      <c r="EJX231" s="58"/>
      <c r="EJY231" s="58"/>
      <c r="EJZ231" s="58"/>
      <c r="EKA231" s="58"/>
      <c r="EKB231" s="58"/>
      <c r="EKC231" s="58"/>
      <c r="EKD231" s="58"/>
      <c r="EKE231" s="58"/>
      <c r="EKF231" s="58"/>
      <c r="EKG231" s="58"/>
      <c r="EKH231" s="58"/>
      <c r="EKI231" s="58"/>
      <c r="EKJ231" s="58"/>
      <c r="EKK231" s="58"/>
      <c r="EKL231" s="58"/>
      <c r="EKM231" s="58"/>
      <c r="EKN231" s="58"/>
      <c r="EKO231" s="58"/>
      <c r="EKP231" s="58"/>
      <c r="EKQ231" s="58"/>
      <c r="EKR231" s="58"/>
      <c r="EKS231" s="58"/>
      <c r="EKT231" s="58"/>
      <c r="EKU231" s="58"/>
      <c r="EKV231" s="58"/>
      <c r="EKW231" s="58"/>
      <c r="EKX231" s="58"/>
      <c r="EKY231" s="58"/>
      <c r="EKZ231" s="58"/>
      <c r="ELA231" s="58"/>
      <c r="ELB231" s="58"/>
      <c r="ELC231" s="58"/>
      <c r="ELD231" s="58"/>
      <c r="ELE231" s="58"/>
      <c r="ELF231" s="58"/>
      <c r="ELG231" s="58"/>
      <c r="ELH231" s="58"/>
      <c r="ELI231" s="58"/>
      <c r="ELJ231" s="58"/>
      <c r="ELK231" s="58"/>
      <c r="ELL231" s="58"/>
      <c r="ELM231" s="58"/>
      <c r="ELN231" s="58"/>
      <c r="ELO231" s="58"/>
      <c r="ELP231" s="58"/>
      <c r="ELQ231" s="58"/>
      <c r="ELR231" s="58"/>
      <c r="ELS231" s="58"/>
      <c r="ELT231" s="58"/>
      <c r="ELU231" s="58"/>
      <c r="ELV231" s="58"/>
      <c r="ELW231" s="58"/>
      <c r="ELX231" s="58"/>
      <c r="ELY231" s="58"/>
      <c r="ELZ231" s="58"/>
      <c r="EMA231" s="58"/>
      <c r="EMB231" s="58"/>
      <c r="EMC231" s="58"/>
      <c r="EMD231" s="58"/>
      <c r="EME231" s="58"/>
      <c r="EMF231" s="58"/>
      <c r="EMG231" s="58"/>
      <c r="EMH231" s="58"/>
      <c r="EMI231" s="58"/>
      <c r="EMJ231" s="58"/>
      <c r="EMK231" s="58"/>
      <c r="EML231" s="58"/>
      <c r="EMM231" s="58"/>
      <c r="EMN231" s="58"/>
      <c r="EMO231" s="58"/>
      <c r="EMP231" s="58"/>
      <c r="EMQ231" s="58"/>
      <c r="EMR231" s="58"/>
      <c r="EMS231" s="58"/>
      <c r="EMT231" s="58"/>
      <c r="EMU231" s="58"/>
      <c r="EMV231" s="58"/>
      <c r="EMW231" s="58"/>
      <c r="EMX231" s="58"/>
      <c r="EMY231" s="58"/>
      <c r="EMZ231" s="58"/>
      <c r="ENA231" s="58"/>
      <c r="ENB231" s="58"/>
      <c r="ENC231" s="58"/>
      <c r="END231" s="58"/>
      <c r="ENE231" s="58"/>
      <c r="ENF231" s="58"/>
      <c r="ENG231" s="58"/>
      <c r="ENH231" s="58"/>
      <c r="ENI231" s="58"/>
      <c r="ENJ231" s="58"/>
      <c r="ENK231" s="58"/>
      <c r="ENL231" s="58"/>
      <c r="ENM231" s="58"/>
      <c r="ENN231" s="58"/>
      <c r="ENO231" s="58"/>
      <c r="ENP231" s="58"/>
      <c r="ENQ231" s="58"/>
      <c r="ENR231" s="58"/>
      <c r="ENS231" s="58"/>
      <c r="ENT231" s="58"/>
      <c r="ENU231" s="58"/>
      <c r="ENV231" s="58"/>
      <c r="ENW231" s="58"/>
      <c r="ENX231" s="58"/>
      <c r="ENY231" s="58"/>
      <c r="ENZ231" s="58"/>
      <c r="EOA231" s="58"/>
      <c r="EOB231" s="58"/>
      <c r="EOC231" s="58"/>
      <c r="EOD231" s="58"/>
      <c r="EOE231" s="58"/>
      <c r="EOF231" s="58"/>
      <c r="EOG231" s="58"/>
      <c r="EOH231" s="58"/>
      <c r="EOI231" s="58"/>
      <c r="EOJ231" s="58"/>
      <c r="EOK231" s="58"/>
      <c r="EOL231" s="58"/>
      <c r="EOM231" s="58"/>
      <c r="EON231" s="58"/>
      <c r="EOO231" s="58"/>
      <c r="EOP231" s="58"/>
      <c r="EOQ231" s="58"/>
      <c r="EOR231" s="58"/>
      <c r="EOS231" s="58"/>
      <c r="EOT231" s="58"/>
      <c r="EOU231" s="58"/>
      <c r="EOV231" s="58"/>
      <c r="EOW231" s="58"/>
      <c r="EOX231" s="58"/>
      <c r="EOY231" s="58"/>
      <c r="EOZ231" s="58"/>
      <c r="EPA231" s="58"/>
      <c r="EPB231" s="58"/>
      <c r="EPC231" s="58"/>
      <c r="EPD231" s="58"/>
      <c r="EPE231" s="58"/>
      <c r="EPF231" s="58"/>
      <c r="EPG231" s="58"/>
      <c r="EPH231" s="58"/>
      <c r="EPI231" s="58"/>
      <c r="EPJ231" s="58"/>
      <c r="EPK231" s="58"/>
      <c r="EPL231" s="58"/>
      <c r="EPM231" s="58"/>
      <c r="EPN231" s="58"/>
      <c r="EPO231" s="58"/>
      <c r="EPP231" s="58"/>
      <c r="EPQ231" s="58"/>
      <c r="EPR231" s="58"/>
      <c r="EPS231" s="58"/>
      <c r="EPT231" s="58"/>
      <c r="EPU231" s="58"/>
      <c r="EPV231" s="58"/>
      <c r="EPW231" s="58"/>
      <c r="EPX231" s="58"/>
      <c r="EPY231" s="58"/>
      <c r="EPZ231" s="58"/>
      <c r="EQA231" s="58"/>
      <c r="EQB231" s="58"/>
      <c r="EQC231" s="58"/>
      <c r="EQD231" s="58"/>
      <c r="EQE231" s="58"/>
      <c r="EQF231" s="58"/>
      <c r="EQG231" s="58"/>
      <c r="EQH231" s="58"/>
      <c r="EQI231" s="58"/>
      <c r="EQJ231" s="58"/>
      <c r="EQK231" s="58"/>
      <c r="EQL231" s="58"/>
      <c r="EQM231" s="58"/>
      <c r="EQN231" s="58"/>
      <c r="EQO231" s="58"/>
      <c r="EQP231" s="58"/>
      <c r="EQQ231" s="58"/>
      <c r="EQR231" s="58"/>
      <c r="EQS231" s="58"/>
      <c r="EQT231" s="58"/>
      <c r="EQU231" s="58"/>
      <c r="EQV231" s="58"/>
      <c r="EQW231" s="58"/>
      <c r="EQX231" s="58"/>
      <c r="EQY231" s="58"/>
      <c r="EQZ231" s="58"/>
      <c r="ERA231" s="58"/>
      <c r="ERB231" s="58"/>
      <c r="ERC231" s="58"/>
      <c r="ERD231" s="58"/>
      <c r="ERE231" s="58"/>
      <c r="ERF231" s="58"/>
      <c r="ERG231" s="58"/>
      <c r="ERH231" s="58"/>
      <c r="ERI231" s="58"/>
      <c r="ERJ231" s="58"/>
      <c r="ERK231" s="58"/>
      <c r="ERL231" s="58"/>
      <c r="ERM231" s="58"/>
      <c r="ERN231" s="58"/>
      <c r="ERO231" s="58"/>
      <c r="ERP231" s="58"/>
      <c r="ERQ231" s="58"/>
      <c r="ERR231" s="58"/>
      <c r="ERS231" s="58"/>
      <c r="ERT231" s="58"/>
      <c r="ERU231" s="58"/>
      <c r="ERV231" s="58"/>
      <c r="ERW231" s="58"/>
      <c r="ERX231" s="58"/>
      <c r="ERY231" s="58"/>
      <c r="ERZ231" s="58"/>
      <c r="ESA231" s="58"/>
      <c r="ESB231" s="58"/>
      <c r="ESC231" s="58"/>
      <c r="ESD231" s="58"/>
      <c r="ESE231" s="58"/>
      <c r="ESF231" s="58"/>
      <c r="ESG231" s="58"/>
      <c r="ESH231" s="58"/>
      <c r="ESI231" s="58"/>
      <c r="ESJ231" s="58"/>
      <c r="ESK231" s="58"/>
      <c r="ESL231" s="58"/>
      <c r="ESM231" s="58"/>
      <c r="ESN231" s="58"/>
      <c r="ESO231" s="58"/>
      <c r="ESP231" s="58"/>
      <c r="ESQ231" s="58"/>
      <c r="ESR231" s="58"/>
      <c r="ESS231" s="58"/>
      <c r="EST231" s="58"/>
      <c r="ESU231" s="58"/>
      <c r="ESV231" s="58"/>
      <c r="ESW231" s="58"/>
      <c r="ESX231" s="58"/>
      <c r="ESY231" s="58"/>
      <c r="ESZ231" s="58"/>
      <c r="ETA231" s="58"/>
      <c r="ETB231" s="58"/>
      <c r="ETC231" s="58"/>
      <c r="ETD231" s="58"/>
      <c r="ETE231" s="58"/>
      <c r="ETF231" s="58"/>
      <c r="ETG231" s="58"/>
      <c r="ETH231" s="58"/>
      <c r="ETI231" s="58"/>
      <c r="ETJ231" s="58"/>
      <c r="ETK231" s="58"/>
      <c r="ETL231" s="58"/>
      <c r="ETM231" s="58"/>
      <c r="ETN231" s="58"/>
      <c r="ETO231" s="58"/>
      <c r="ETP231" s="58"/>
      <c r="ETQ231" s="58"/>
      <c r="ETR231" s="58"/>
      <c r="ETS231" s="58"/>
      <c r="ETT231" s="58"/>
      <c r="ETU231" s="58"/>
      <c r="ETV231" s="58"/>
      <c r="ETW231" s="58"/>
      <c r="ETX231" s="58"/>
      <c r="ETY231" s="58"/>
      <c r="ETZ231" s="58"/>
      <c r="EUA231" s="58"/>
      <c r="EUB231" s="58"/>
      <c r="EUC231" s="58"/>
      <c r="EUD231" s="58"/>
      <c r="EUE231" s="58"/>
      <c r="EUF231" s="58"/>
      <c r="EUG231" s="58"/>
      <c r="EUH231" s="58"/>
      <c r="EUI231" s="58"/>
      <c r="EUJ231" s="58"/>
      <c r="EUK231" s="58"/>
      <c r="EUL231" s="58"/>
      <c r="EUM231" s="58"/>
      <c r="EUN231" s="58"/>
      <c r="EUO231" s="58"/>
      <c r="EUP231" s="58"/>
      <c r="EUQ231" s="58"/>
      <c r="EUR231" s="58"/>
      <c r="EUS231" s="58"/>
      <c r="EUT231" s="58"/>
      <c r="EUU231" s="58"/>
      <c r="EUV231" s="58"/>
      <c r="EUW231" s="58"/>
      <c r="EUX231" s="58"/>
      <c r="EUY231" s="58"/>
      <c r="EUZ231" s="58"/>
      <c r="EVA231" s="58"/>
      <c r="EVB231" s="58"/>
      <c r="EVC231" s="58"/>
      <c r="EVD231" s="58"/>
      <c r="EVE231" s="58"/>
      <c r="EVF231" s="58"/>
      <c r="EVG231" s="58"/>
      <c r="EVH231" s="58"/>
      <c r="EVI231" s="58"/>
      <c r="EVJ231" s="58"/>
      <c r="EVK231" s="58"/>
      <c r="EVL231" s="58"/>
      <c r="EVM231" s="58"/>
      <c r="EVN231" s="58"/>
      <c r="EVO231" s="58"/>
      <c r="EVP231" s="58"/>
      <c r="EVQ231" s="58"/>
      <c r="EVR231" s="58"/>
      <c r="EVS231" s="58"/>
      <c r="EVT231" s="58"/>
      <c r="EVU231" s="58"/>
      <c r="EVV231" s="58"/>
      <c r="EVW231" s="58"/>
      <c r="EVX231" s="58"/>
      <c r="EVY231" s="58"/>
      <c r="EVZ231" s="58"/>
      <c r="EWA231" s="58"/>
      <c r="EWB231" s="58"/>
      <c r="EWC231" s="58"/>
      <c r="EWD231" s="58"/>
      <c r="EWE231" s="58"/>
      <c r="EWF231" s="58"/>
      <c r="EWG231" s="58"/>
      <c r="EWH231" s="58"/>
      <c r="EWI231" s="58"/>
      <c r="EWJ231" s="58"/>
      <c r="EWK231" s="58"/>
      <c r="EWL231" s="58"/>
      <c r="EWM231" s="58"/>
      <c r="EWN231" s="58"/>
      <c r="EWO231" s="58"/>
      <c r="EWP231" s="58"/>
      <c r="EWQ231" s="58"/>
      <c r="EWR231" s="58"/>
      <c r="EWS231" s="58"/>
      <c r="EWT231" s="58"/>
      <c r="EWU231" s="58"/>
      <c r="EWV231" s="58"/>
      <c r="EWW231" s="58"/>
      <c r="EWX231" s="58"/>
      <c r="EWY231" s="58"/>
      <c r="EWZ231" s="58"/>
      <c r="EXA231" s="58"/>
      <c r="EXB231" s="58"/>
      <c r="EXC231" s="58"/>
      <c r="EXD231" s="58"/>
      <c r="EXE231" s="58"/>
      <c r="EXF231" s="58"/>
      <c r="EXG231" s="58"/>
      <c r="EXH231" s="58"/>
      <c r="EXI231" s="58"/>
      <c r="EXJ231" s="58"/>
      <c r="EXK231" s="58"/>
      <c r="EXL231" s="58"/>
      <c r="EXM231" s="58"/>
      <c r="EXN231" s="58"/>
      <c r="EXO231" s="58"/>
      <c r="EXP231" s="58"/>
      <c r="EXQ231" s="58"/>
      <c r="EXR231" s="58"/>
      <c r="EXS231" s="58"/>
      <c r="EXT231" s="58"/>
      <c r="EXU231" s="58"/>
      <c r="EXV231" s="58"/>
      <c r="EXW231" s="58"/>
      <c r="EXX231" s="58"/>
      <c r="EXY231" s="58"/>
      <c r="EXZ231" s="58"/>
      <c r="EYA231" s="58"/>
      <c r="EYB231" s="58"/>
      <c r="EYC231" s="58"/>
      <c r="EYD231" s="58"/>
      <c r="EYE231" s="58"/>
      <c r="EYF231" s="58"/>
      <c r="EYG231" s="58"/>
      <c r="EYH231" s="58"/>
      <c r="EYI231" s="58"/>
      <c r="EYJ231" s="58"/>
      <c r="EYK231" s="58"/>
      <c r="EYL231" s="58"/>
      <c r="EYM231" s="58"/>
      <c r="EYN231" s="58"/>
      <c r="EYO231" s="58"/>
      <c r="EYP231" s="58"/>
      <c r="EYQ231" s="58"/>
      <c r="EYR231" s="58"/>
      <c r="EYS231" s="58"/>
      <c r="EYT231" s="58"/>
      <c r="EYU231" s="58"/>
      <c r="EYV231" s="58"/>
      <c r="EYW231" s="58"/>
      <c r="EYX231" s="58"/>
      <c r="EYY231" s="58"/>
      <c r="EYZ231" s="58"/>
      <c r="EZA231" s="58"/>
      <c r="EZB231" s="58"/>
      <c r="EZC231" s="58"/>
      <c r="EZD231" s="58"/>
      <c r="EZE231" s="58"/>
      <c r="EZF231" s="58"/>
      <c r="EZG231" s="58"/>
      <c r="EZH231" s="58"/>
      <c r="EZI231" s="58"/>
      <c r="EZJ231" s="58"/>
      <c r="EZK231" s="58"/>
      <c r="EZL231" s="58"/>
      <c r="EZM231" s="58"/>
      <c r="EZN231" s="58"/>
      <c r="EZO231" s="58"/>
      <c r="EZP231" s="58"/>
      <c r="EZQ231" s="58"/>
      <c r="EZR231" s="58"/>
      <c r="EZS231" s="58"/>
      <c r="EZT231" s="58"/>
      <c r="EZU231" s="58"/>
      <c r="EZV231" s="58"/>
      <c r="EZW231" s="58"/>
      <c r="EZX231" s="58"/>
      <c r="EZY231" s="58"/>
      <c r="EZZ231" s="58"/>
      <c r="FAA231" s="58"/>
      <c r="FAB231" s="58"/>
      <c r="FAC231" s="58"/>
      <c r="FAD231" s="58"/>
      <c r="FAE231" s="58"/>
      <c r="FAF231" s="58"/>
      <c r="FAG231" s="58"/>
      <c r="FAH231" s="58"/>
      <c r="FAI231" s="58"/>
      <c r="FAJ231" s="58"/>
      <c r="FAK231" s="58"/>
      <c r="FAL231" s="58"/>
      <c r="FAM231" s="58"/>
      <c r="FAN231" s="58"/>
      <c r="FAO231" s="58"/>
      <c r="FAP231" s="58"/>
      <c r="FAQ231" s="58"/>
      <c r="FAR231" s="58"/>
      <c r="FAS231" s="58"/>
      <c r="FAT231" s="58"/>
      <c r="FAU231" s="58"/>
      <c r="FAV231" s="58"/>
      <c r="FAW231" s="58"/>
      <c r="FAX231" s="58"/>
      <c r="FAY231" s="58"/>
      <c r="FAZ231" s="58"/>
      <c r="FBA231" s="58"/>
      <c r="FBB231" s="58"/>
      <c r="FBC231" s="58"/>
      <c r="FBD231" s="58"/>
      <c r="FBE231" s="58"/>
      <c r="FBF231" s="58"/>
      <c r="FBG231" s="58"/>
      <c r="FBH231" s="58"/>
      <c r="FBI231" s="58"/>
      <c r="FBJ231" s="58"/>
      <c r="FBK231" s="58"/>
      <c r="FBL231" s="58"/>
      <c r="FBM231" s="58"/>
      <c r="FBN231" s="58"/>
      <c r="FBO231" s="58"/>
      <c r="FBP231" s="58"/>
      <c r="FBQ231" s="58"/>
      <c r="FBR231" s="58"/>
      <c r="FBS231" s="58"/>
      <c r="FBT231" s="58"/>
      <c r="FBU231" s="58"/>
      <c r="FBV231" s="58"/>
      <c r="FBW231" s="58"/>
      <c r="FBX231" s="58"/>
      <c r="FBY231" s="58"/>
      <c r="FBZ231" s="58"/>
      <c r="FCA231" s="58"/>
      <c r="FCB231" s="58"/>
      <c r="FCC231" s="58"/>
      <c r="FCD231" s="58"/>
      <c r="FCE231" s="58"/>
      <c r="FCF231" s="58"/>
      <c r="FCG231" s="58"/>
      <c r="FCH231" s="58"/>
      <c r="FCI231" s="58"/>
      <c r="FCJ231" s="58"/>
      <c r="FCK231" s="58"/>
      <c r="FCL231" s="58"/>
      <c r="FCM231" s="58"/>
      <c r="FCN231" s="58"/>
      <c r="FCO231" s="58"/>
      <c r="FCP231" s="58"/>
      <c r="FCQ231" s="58"/>
      <c r="FCR231" s="58"/>
      <c r="FCS231" s="58"/>
      <c r="FCT231" s="58"/>
      <c r="FCU231" s="58"/>
      <c r="FCV231" s="58"/>
      <c r="FCW231" s="58"/>
      <c r="FCX231" s="58"/>
      <c r="FCY231" s="58"/>
      <c r="FCZ231" s="58"/>
      <c r="FDA231" s="58"/>
      <c r="FDB231" s="58"/>
      <c r="FDC231" s="58"/>
      <c r="FDD231" s="58"/>
      <c r="FDE231" s="58"/>
      <c r="FDF231" s="58"/>
      <c r="FDG231" s="58"/>
      <c r="FDH231" s="58"/>
      <c r="FDI231" s="58"/>
      <c r="FDJ231" s="58"/>
      <c r="FDK231" s="58"/>
      <c r="FDL231" s="58"/>
      <c r="FDM231" s="58"/>
      <c r="FDN231" s="58"/>
      <c r="FDO231" s="58"/>
      <c r="FDP231" s="58"/>
      <c r="FDQ231" s="58"/>
      <c r="FDR231" s="58"/>
      <c r="FDS231" s="58"/>
      <c r="FDT231" s="58"/>
      <c r="FDU231" s="58"/>
      <c r="FDV231" s="58"/>
      <c r="FDW231" s="58"/>
      <c r="FDX231" s="58"/>
      <c r="FDY231" s="58"/>
      <c r="FDZ231" s="58"/>
      <c r="FEA231" s="58"/>
      <c r="FEB231" s="58"/>
      <c r="FEC231" s="58"/>
      <c r="FED231" s="58"/>
      <c r="FEE231" s="58"/>
      <c r="FEF231" s="58"/>
      <c r="FEG231" s="58"/>
      <c r="FEH231" s="58"/>
      <c r="FEI231" s="58"/>
      <c r="FEJ231" s="58"/>
      <c r="FEK231" s="58"/>
      <c r="FEL231" s="58"/>
      <c r="FEM231" s="58"/>
      <c r="FEN231" s="58"/>
      <c r="FEO231" s="58"/>
      <c r="FEP231" s="58"/>
      <c r="FEQ231" s="58"/>
      <c r="FER231" s="58"/>
      <c r="FES231" s="58"/>
      <c r="FET231" s="58"/>
      <c r="FEU231" s="58"/>
      <c r="FEV231" s="58"/>
      <c r="FEW231" s="58"/>
      <c r="FEX231" s="58"/>
      <c r="FEY231" s="58"/>
      <c r="FEZ231" s="58"/>
      <c r="FFA231" s="58"/>
      <c r="FFB231" s="58"/>
      <c r="FFC231" s="58"/>
      <c r="FFD231" s="58"/>
      <c r="FFE231" s="58"/>
      <c r="FFF231" s="58"/>
      <c r="FFG231" s="58"/>
      <c r="FFH231" s="58"/>
      <c r="FFI231" s="58"/>
      <c r="FFJ231" s="58"/>
      <c r="FFK231" s="58"/>
      <c r="FFL231" s="58"/>
      <c r="FFM231" s="58"/>
      <c r="FFN231" s="58"/>
      <c r="FFO231" s="58"/>
      <c r="FFP231" s="58"/>
      <c r="FFQ231" s="58"/>
      <c r="FFR231" s="58"/>
      <c r="FFS231" s="58"/>
      <c r="FFT231" s="58"/>
      <c r="FFU231" s="58"/>
      <c r="FFV231" s="58"/>
      <c r="FFW231" s="58"/>
      <c r="FFX231" s="58"/>
      <c r="FFY231" s="58"/>
      <c r="FFZ231" s="58"/>
      <c r="FGA231" s="58"/>
      <c r="FGB231" s="58"/>
      <c r="FGC231" s="58"/>
      <c r="FGD231" s="58"/>
      <c r="FGE231" s="58"/>
      <c r="FGF231" s="58"/>
      <c r="FGG231" s="58"/>
      <c r="FGH231" s="58"/>
      <c r="FGI231" s="58"/>
      <c r="FGJ231" s="58"/>
      <c r="FGK231" s="58"/>
      <c r="FGL231" s="58"/>
      <c r="FGM231" s="58"/>
      <c r="FGN231" s="58"/>
      <c r="FGO231" s="58"/>
      <c r="FGP231" s="58"/>
      <c r="FGQ231" s="58"/>
      <c r="FGR231" s="58"/>
      <c r="FGS231" s="58"/>
      <c r="FGT231" s="58"/>
      <c r="FGU231" s="58"/>
      <c r="FGV231" s="58"/>
      <c r="FGW231" s="58"/>
      <c r="FGX231" s="58"/>
      <c r="FGY231" s="58"/>
      <c r="FGZ231" s="58"/>
      <c r="FHA231" s="58"/>
      <c r="FHB231" s="58"/>
      <c r="FHC231" s="58"/>
      <c r="FHD231" s="58"/>
      <c r="FHE231" s="58"/>
      <c r="FHF231" s="58"/>
      <c r="FHG231" s="58"/>
      <c r="FHH231" s="58"/>
      <c r="FHI231" s="58"/>
      <c r="FHJ231" s="58"/>
      <c r="FHK231" s="58"/>
      <c r="FHL231" s="58"/>
      <c r="FHM231" s="58"/>
      <c r="FHN231" s="58"/>
      <c r="FHO231" s="58"/>
      <c r="FHP231" s="58"/>
      <c r="FHQ231" s="58"/>
      <c r="FHR231" s="58"/>
      <c r="FHS231" s="58"/>
      <c r="FHT231" s="58"/>
      <c r="FHU231" s="58"/>
      <c r="FHV231" s="58"/>
      <c r="FHW231" s="58"/>
      <c r="FHX231" s="58"/>
      <c r="FHY231" s="58"/>
      <c r="FHZ231" s="58"/>
      <c r="FIA231" s="58"/>
      <c r="FIB231" s="58"/>
      <c r="FIC231" s="58"/>
      <c r="FID231" s="58"/>
      <c r="FIE231" s="58"/>
      <c r="FIF231" s="58"/>
      <c r="FIG231" s="58"/>
      <c r="FIH231" s="58"/>
      <c r="FII231" s="58"/>
      <c r="FIJ231" s="58"/>
      <c r="FIK231" s="58"/>
      <c r="FIL231" s="58"/>
      <c r="FIM231" s="58"/>
      <c r="FIN231" s="58"/>
      <c r="FIO231" s="58"/>
      <c r="FIP231" s="58"/>
      <c r="FIQ231" s="58"/>
      <c r="FIR231" s="58"/>
      <c r="FIS231" s="58"/>
      <c r="FIT231" s="58"/>
      <c r="FIU231" s="58"/>
      <c r="FIV231" s="58"/>
      <c r="FIW231" s="58"/>
      <c r="FIX231" s="58"/>
      <c r="FIY231" s="58"/>
      <c r="FIZ231" s="58"/>
      <c r="FJA231" s="58"/>
      <c r="FJB231" s="58"/>
      <c r="FJC231" s="58"/>
      <c r="FJD231" s="58"/>
      <c r="FJE231" s="58"/>
      <c r="FJF231" s="58"/>
      <c r="FJG231" s="58"/>
      <c r="FJH231" s="58"/>
      <c r="FJI231" s="58"/>
      <c r="FJJ231" s="58"/>
      <c r="FJK231" s="58"/>
      <c r="FJL231" s="58"/>
      <c r="FJM231" s="58"/>
      <c r="FJN231" s="58"/>
      <c r="FJO231" s="58"/>
      <c r="FJP231" s="58"/>
      <c r="FJQ231" s="58"/>
      <c r="FJR231" s="58"/>
      <c r="FJS231" s="58"/>
      <c r="FJT231" s="58"/>
      <c r="FJU231" s="58"/>
      <c r="FJV231" s="58"/>
      <c r="FJW231" s="58"/>
      <c r="FJX231" s="58"/>
      <c r="FJY231" s="58"/>
      <c r="FJZ231" s="58"/>
      <c r="FKA231" s="58"/>
      <c r="FKB231" s="58"/>
      <c r="FKC231" s="58"/>
      <c r="FKD231" s="58"/>
      <c r="FKE231" s="58"/>
      <c r="FKF231" s="58"/>
      <c r="FKG231" s="58"/>
      <c r="FKH231" s="58"/>
      <c r="FKI231" s="58"/>
      <c r="FKJ231" s="58"/>
      <c r="FKK231" s="58"/>
      <c r="FKL231" s="58"/>
      <c r="FKM231" s="58"/>
      <c r="FKN231" s="58"/>
      <c r="FKO231" s="58"/>
      <c r="FKP231" s="58"/>
      <c r="FKQ231" s="58"/>
      <c r="FKR231" s="58"/>
      <c r="FKS231" s="58"/>
      <c r="FKT231" s="58"/>
      <c r="FKU231" s="58"/>
      <c r="FKV231" s="58"/>
      <c r="FKW231" s="58"/>
      <c r="FKX231" s="58"/>
      <c r="FKY231" s="58"/>
      <c r="FKZ231" s="58"/>
      <c r="FLA231" s="58"/>
      <c r="FLB231" s="58"/>
      <c r="FLC231" s="58"/>
      <c r="FLD231" s="58"/>
      <c r="FLE231" s="58"/>
      <c r="FLF231" s="58"/>
      <c r="FLG231" s="58"/>
      <c r="FLH231" s="58"/>
      <c r="FLI231" s="58"/>
      <c r="FLJ231" s="58"/>
      <c r="FLK231" s="58"/>
      <c r="FLL231" s="58"/>
      <c r="FLM231" s="58"/>
      <c r="FLN231" s="58"/>
      <c r="FLO231" s="58"/>
      <c r="FLP231" s="58"/>
      <c r="FLQ231" s="58"/>
      <c r="FLR231" s="58"/>
      <c r="FLS231" s="58"/>
      <c r="FLT231" s="58"/>
      <c r="FLU231" s="58"/>
      <c r="FLV231" s="58"/>
      <c r="FLW231" s="58"/>
      <c r="FLX231" s="58"/>
      <c r="FLY231" s="58"/>
      <c r="FLZ231" s="58"/>
      <c r="FMA231" s="58"/>
      <c r="FMB231" s="58"/>
      <c r="FMC231" s="58"/>
      <c r="FMD231" s="58"/>
      <c r="FME231" s="58"/>
      <c r="FMF231" s="58"/>
      <c r="FMG231" s="58"/>
      <c r="FMH231" s="58"/>
      <c r="FMI231" s="58"/>
      <c r="FMJ231" s="58"/>
      <c r="FMK231" s="58"/>
      <c r="FML231" s="58"/>
      <c r="FMM231" s="58"/>
      <c r="FMN231" s="58"/>
      <c r="FMO231" s="58"/>
      <c r="FMP231" s="58"/>
      <c r="FMQ231" s="58"/>
      <c r="FMR231" s="58"/>
      <c r="FMS231" s="58"/>
      <c r="FMT231" s="58"/>
      <c r="FMU231" s="58"/>
      <c r="FMV231" s="58"/>
      <c r="FMW231" s="58"/>
      <c r="FMX231" s="58"/>
      <c r="FMY231" s="58"/>
      <c r="FMZ231" s="58"/>
      <c r="FNA231" s="58"/>
      <c r="FNB231" s="58"/>
      <c r="FNC231" s="58"/>
      <c r="FND231" s="58"/>
      <c r="FNE231" s="58"/>
      <c r="FNF231" s="58"/>
      <c r="FNG231" s="58"/>
      <c r="FNH231" s="58"/>
      <c r="FNI231" s="58"/>
      <c r="FNJ231" s="58"/>
      <c r="FNK231" s="58"/>
      <c r="FNL231" s="58"/>
      <c r="FNM231" s="58"/>
      <c r="FNN231" s="58"/>
      <c r="FNO231" s="58"/>
      <c r="FNP231" s="58"/>
      <c r="FNQ231" s="58"/>
      <c r="FNR231" s="58"/>
      <c r="FNS231" s="58"/>
      <c r="FNT231" s="58"/>
      <c r="FNU231" s="58"/>
      <c r="FNV231" s="58"/>
      <c r="FNW231" s="58"/>
      <c r="FNX231" s="58"/>
      <c r="FNY231" s="58"/>
      <c r="FNZ231" s="58"/>
      <c r="FOA231" s="58"/>
      <c r="FOB231" s="58"/>
      <c r="FOC231" s="58"/>
      <c r="FOD231" s="58"/>
      <c r="FOE231" s="58"/>
      <c r="FOF231" s="58"/>
      <c r="FOG231" s="58"/>
      <c r="FOH231" s="58"/>
      <c r="FOI231" s="58"/>
      <c r="FOJ231" s="58"/>
      <c r="FOK231" s="58"/>
      <c r="FOL231" s="58"/>
      <c r="FOM231" s="58"/>
      <c r="FON231" s="58"/>
      <c r="FOO231" s="58"/>
      <c r="FOP231" s="58"/>
      <c r="FOQ231" s="58"/>
      <c r="FOR231" s="58"/>
      <c r="FOS231" s="58"/>
      <c r="FOT231" s="58"/>
      <c r="FOU231" s="58"/>
      <c r="FOV231" s="58"/>
      <c r="FOW231" s="58"/>
      <c r="FOX231" s="58"/>
      <c r="FOY231" s="58"/>
      <c r="FOZ231" s="58"/>
      <c r="FPA231" s="58"/>
      <c r="FPB231" s="58"/>
      <c r="FPC231" s="58"/>
      <c r="FPD231" s="58"/>
      <c r="FPE231" s="58"/>
      <c r="FPF231" s="58"/>
      <c r="FPG231" s="58"/>
      <c r="FPH231" s="58"/>
      <c r="FPI231" s="58"/>
      <c r="FPJ231" s="58"/>
      <c r="FPK231" s="58"/>
      <c r="FPL231" s="58"/>
      <c r="FPM231" s="58"/>
      <c r="FPN231" s="58"/>
      <c r="FPO231" s="58"/>
      <c r="FPP231" s="58"/>
      <c r="FPQ231" s="58"/>
      <c r="FPR231" s="58"/>
      <c r="FPS231" s="58"/>
      <c r="FPT231" s="58"/>
      <c r="FPU231" s="58"/>
      <c r="FPV231" s="58"/>
      <c r="FPW231" s="58"/>
      <c r="FPX231" s="58"/>
      <c r="FPY231" s="58"/>
      <c r="FPZ231" s="58"/>
      <c r="FQA231" s="58"/>
      <c r="FQB231" s="58"/>
      <c r="FQC231" s="58"/>
      <c r="FQD231" s="58"/>
      <c r="FQE231" s="58"/>
      <c r="FQF231" s="58"/>
      <c r="FQG231" s="58"/>
      <c r="FQH231" s="58"/>
      <c r="FQI231" s="58"/>
      <c r="FQJ231" s="58"/>
      <c r="FQK231" s="58"/>
      <c r="FQL231" s="58"/>
      <c r="FQM231" s="58"/>
      <c r="FQN231" s="58"/>
      <c r="FQO231" s="58"/>
      <c r="FQP231" s="58"/>
      <c r="FQQ231" s="58"/>
      <c r="FQR231" s="58"/>
      <c r="FQS231" s="58"/>
      <c r="FQT231" s="58"/>
      <c r="FQU231" s="58"/>
      <c r="FQV231" s="58"/>
      <c r="FQW231" s="58"/>
      <c r="FQX231" s="58"/>
      <c r="FQY231" s="58"/>
      <c r="FQZ231" s="58"/>
      <c r="FRA231" s="58"/>
      <c r="FRB231" s="58"/>
      <c r="FRC231" s="58"/>
      <c r="FRD231" s="58"/>
      <c r="FRE231" s="58"/>
      <c r="FRF231" s="58"/>
      <c r="FRG231" s="58"/>
      <c r="FRH231" s="58"/>
      <c r="FRI231" s="58"/>
      <c r="FRJ231" s="58"/>
      <c r="FRK231" s="58"/>
      <c r="FRL231" s="58"/>
      <c r="FRM231" s="58"/>
      <c r="FRN231" s="58"/>
      <c r="FRO231" s="58"/>
      <c r="FRP231" s="58"/>
      <c r="FRQ231" s="58"/>
      <c r="FRR231" s="58"/>
      <c r="FRS231" s="58"/>
      <c r="FRT231" s="58"/>
      <c r="FRU231" s="58"/>
      <c r="FRV231" s="58"/>
      <c r="FRW231" s="58"/>
      <c r="FRX231" s="58"/>
      <c r="FRY231" s="58"/>
      <c r="FRZ231" s="58"/>
      <c r="FSA231" s="58"/>
      <c r="FSB231" s="58"/>
      <c r="FSC231" s="58"/>
      <c r="FSD231" s="58"/>
      <c r="FSE231" s="58"/>
      <c r="FSF231" s="58"/>
      <c r="FSG231" s="58"/>
      <c r="FSH231" s="58"/>
      <c r="FSI231" s="58"/>
      <c r="FSJ231" s="58"/>
      <c r="FSK231" s="58"/>
      <c r="FSL231" s="58"/>
      <c r="FSM231" s="58"/>
      <c r="FSN231" s="58"/>
      <c r="FSO231" s="58"/>
      <c r="FSP231" s="58"/>
      <c r="FSQ231" s="58"/>
      <c r="FSR231" s="58"/>
      <c r="FSS231" s="58"/>
      <c r="FST231" s="58"/>
      <c r="FSU231" s="58"/>
      <c r="FSV231" s="58"/>
      <c r="FSW231" s="58"/>
      <c r="FSX231" s="58"/>
      <c r="FSY231" s="58"/>
      <c r="FSZ231" s="58"/>
      <c r="FTA231" s="58"/>
      <c r="FTB231" s="58"/>
      <c r="FTC231" s="58"/>
      <c r="FTD231" s="58"/>
      <c r="FTE231" s="58"/>
      <c r="FTF231" s="58"/>
      <c r="FTG231" s="58"/>
      <c r="FTH231" s="58"/>
      <c r="FTI231" s="58"/>
      <c r="FTJ231" s="58"/>
      <c r="FTK231" s="58"/>
      <c r="FTL231" s="58"/>
      <c r="FTM231" s="58"/>
      <c r="FTN231" s="58"/>
      <c r="FTO231" s="58"/>
      <c r="FTP231" s="58"/>
      <c r="FTQ231" s="58"/>
      <c r="FTR231" s="58"/>
      <c r="FTS231" s="58"/>
      <c r="FTT231" s="58"/>
      <c r="FTU231" s="58"/>
      <c r="FTV231" s="58"/>
      <c r="FTW231" s="58"/>
      <c r="FTX231" s="58"/>
      <c r="FTY231" s="58"/>
      <c r="FTZ231" s="58"/>
      <c r="FUA231" s="58"/>
      <c r="FUB231" s="58"/>
      <c r="FUC231" s="58"/>
      <c r="FUD231" s="58"/>
      <c r="FUE231" s="58"/>
      <c r="FUF231" s="58"/>
      <c r="FUG231" s="58"/>
      <c r="FUH231" s="58"/>
      <c r="FUI231" s="58"/>
      <c r="FUJ231" s="58"/>
      <c r="FUK231" s="58"/>
      <c r="FUL231" s="58"/>
      <c r="FUM231" s="58"/>
      <c r="FUN231" s="58"/>
      <c r="FUO231" s="58"/>
      <c r="FUP231" s="58"/>
      <c r="FUQ231" s="58"/>
      <c r="FUR231" s="58"/>
      <c r="FUS231" s="58"/>
      <c r="FUT231" s="58"/>
      <c r="FUU231" s="58"/>
      <c r="FUV231" s="58"/>
      <c r="FUW231" s="58"/>
      <c r="FUX231" s="58"/>
      <c r="FUY231" s="58"/>
      <c r="FUZ231" s="58"/>
      <c r="FVA231" s="58"/>
      <c r="FVB231" s="58"/>
      <c r="FVC231" s="58"/>
      <c r="FVD231" s="58"/>
      <c r="FVE231" s="58"/>
      <c r="FVF231" s="58"/>
      <c r="FVG231" s="58"/>
      <c r="FVH231" s="58"/>
      <c r="FVI231" s="58"/>
      <c r="FVJ231" s="58"/>
      <c r="FVK231" s="58"/>
      <c r="FVL231" s="58"/>
      <c r="FVM231" s="58"/>
      <c r="FVN231" s="58"/>
      <c r="FVO231" s="58"/>
      <c r="FVP231" s="58"/>
      <c r="FVQ231" s="58"/>
      <c r="FVR231" s="58"/>
      <c r="FVS231" s="58"/>
      <c r="FVT231" s="58"/>
      <c r="FVU231" s="58"/>
      <c r="FVV231" s="58"/>
      <c r="FVW231" s="58"/>
      <c r="FVX231" s="58"/>
      <c r="FVY231" s="58"/>
      <c r="FVZ231" s="58"/>
      <c r="FWA231" s="58"/>
      <c r="FWB231" s="58"/>
      <c r="FWC231" s="58"/>
      <c r="FWD231" s="58"/>
      <c r="FWE231" s="58"/>
      <c r="FWF231" s="58"/>
      <c r="FWG231" s="58"/>
      <c r="FWH231" s="58"/>
      <c r="FWI231" s="58"/>
      <c r="FWJ231" s="58"/>
      <c r="FWK231" s="58"/>
      <c r="FWL231" s="58"/>
      <c r="FWM231" s="58"/>
      <c r="FWN231" s="58"/>
      <c r="FWO231" s="58"/>
      <c r="FWP231" s="58"/>
      <c r="FWQ231" s="58"/>
      <c r="FWR231" s="58"/>
      <c r="FWS231" s="58"/>
      <c r="FWT231" s="58"/>
      <c r="FWU231" s="58"/>
      <c r="FWV231" s="58"/>
      <c r="FWW231" s="58"/>
      <c r="FWX231" s="58"/>
      <c r="FWY231" s="58"/>
      <c r="FWZ231" s="58"/>
      <c r="FXA231" s="58"/>
      <c r="FXB231" s="58"/>
      <c r="FXC231" s="58"/>
      <c r="FXD231" s="58"/>
      <c r="FXE231" s="58"/>
      <c r="FXF231" s="58"/>
      <c r="FXG231" s="58"/>
      <c r="FXH231" s="58"/>
      <c r="FXI231" s="58"/>
      <c r="FXJ231" s="58"/>
      <c r="FXK231" s="58"/>
      <c r="FXL231" s="58"/>
      <c r="FXM231" s="58"/>
      <c r="FXN231" s="58"/>
      <c r="FXO231" s="58"/>
      <c r="FXP231" s="58"/>
      <c r="FXQ231" s="58"/>
      <c r="FXR231" s="58"/>
      <c r="FXS231" s="58"/>
      <c r="FXT231" s="58"/>
      <c r="FXU231" s="58"/>
      <c r="FXV231" s="58"/>
      <c r="FXW231" s="58"/>
      <c r="FXX231" s="58"/>
      <c r="FXY231" s="58"/>
      <c r="FXZ231" s="58"/>
      <c r="FYA231" s="58"/>
      <c r="FYB231" s="58"/>
      <c r="FYC231" s="58"/>
      <c r="FYD231" s="58"/>
      <c r="FYE231" s="58"/>
      <c r="FYF231" s="58"/>
      <c r="FYG231" s="58"/>
      <c r="FYH231" s="58"/>
      <c r="FYI231" s="58"/>
      <c r="FYJ231" s="58"/>
      <c r="FYK231" s="58"/>
      <c r="FYL231" s="58"/>
      <c r="FYM231" s="58"/>
      <c r="FYN231" s="58"/>
      <c r="FYO231" s="58"/>
      <c r="FYP231" s="58"/>
      <c r="FYQ231" s="58"/>
      <c r="FYR231" s="58"/>
      <c r="FYS231" s="58"/>
      <c r="FYT231" s="58"/>
      <c r="FYU231" s="58"/>
      <c r="FYV231" s="58"/>
      <c r="FYW231" s="58"/>
      <c r="FYX231" s="58"/>
      <c r="FYY231" s="58"/>
      <c r="FYZ231" s="58"/>
      <c r="FZA231" s="58"/>
      <c r="FZB231" s="58"/>
      <c r="FZC231" s="58"/>
      <c r="FZD231" s="58"/>
      <c r="FZE231" s="58"/>
      <c r="FZF231" s="58"/>
      <c r="FZG231" s="58"/>
      <c r="FZH231" s="58"/>
      <c r="FZI231" s="58"/>
      <c r="FZJ231" s="58"/>
      <c r="FZK231" s="58"/>
      <c r="FZL231" s="58"/>
      <c r="FZM231" s="58"/>
      <c r="FZN231" s="58"/>
      <c r="FZO231" s="58"/>
      <c r="FZP231" s="58"/>
      <c r="FZQ231" s="58"/>
      <c r="FZR231" s="58"/>
      <c r="FZS231" s="58"/>
      <c r="FZT231" s="58"/>
      <c r="FZU231" s="58"/>
      <c r="FZV231" s="58"/>
      <c r="FZW231" s="58"/>
      <c r="FZX231" s="58"/>
      <c r="FZY231" s="58"/>
      <c r="FZZ231" s="58"/>
      <c r="GAA231" s="58"/>
      <c r="GAB231" s="58"/>
      <c r="GAC231" s="58"/>
      <c r="GAD231" s="58"/>
      <c r="GAE231" s="58"/>
      <c r="GAF231" s="58"/>
      <c r="GAG231" s="58"/>
      <c r="GAH231" s="58"/>
      <c r="GAI231" s="58"/>
      <c r="GAJ231" s="58"/>
      <c r="GAK231" s="58"/>
      <c r="GAL231" s="58"/>
      <c r="GAM231" s="58"/>
      <c r="GAN231" s="58"/>
      <c r="GAO231" s="58"/>
      <c r="GAP231" s="58"/>
      <c r="GAQ231" s="58"/>
      <c r="GAR231" s="58"/>
      <c r="GAS231" s="58"/>
      <c r="GAT231" s="58"/>
      <c r="GAU231" s="58"/>
      <c r="GAV231" s="58"/>
      <c r="GAW231" s="58"/>
      <c r="GAX231" s="58"/>
      <c r="GAY231" s="58"/>
      <c r="GAZ231" s="58"/>
      <c r="GBA231" s="58"/>
      <c r="GBB231" s="58"/>
      <c r="GBC231" s="58"/>
      <c r="GBD231" s="58"/>
      <c r="GBE231" s="58"/>
      <c r="GBF231" s="58"/>
      <c r="GBG231" s="58"/>
      <c r="GBH231" s="58"/>
      <c r="GBI231" s="58"/>
      <c r="GBJ231" s="58"/>
      <c r="GBK231" s="58"/>
      <c r="GBL231" s="58"/>
      <c r="GBM231" s="58"/>
      <c r="GBN231" s="58"/>
      <c r="GBO231" s="58"/>
      <c r="GBP231" s="58"/>
      <c r="GBQ231" s="58"/>
      <c r="GBR231" s="58"/>
      <c r="GBS231" s="58"/>
      <c r="GBT231" s="58"/>
      <c r="GBU231" s="58"/>
      <c r="GBV231" s="58"/>
      <c r="GBW231" s="58"/>
      <c r="GBX231" s="58"/>
      <c r="GBY231" s="58"/>
      <c r="GBZ231" s="58"/>
      <c r="GCA231" s="58"/>
      <c r="GCB231" s="58"/>
      <c r="GCC231" s="58"/>
      <c r="GCD231" s="58"/>
      <c r="GCE231" s="58"/>
      <c r="GCF231" s="58"/>
      <c r="GCG231" s="58"/>
      <c r="GCH231" s="58"/>
      <c r="GCI231" s="58"/>
      <c r="GCJ231" s="58"/>
      <c r="GCK231" s="58"/>
      <c r="GCL231" s="58"/>
      <c r="GCM231" s="58"/>
      <c r="GCN231" s="58"/>
      <c r="GCO231" s="58"/>
      <c r="GCP231" s="58"/>
      <c r="GCQ231" s="58"/>
      <c r="GCR231" s="58"/>
      <c r="GCS231" s="58"/>
      <c r="GCT231" s="58"/>
      <c r="GCU231" s="58"/>
      <c r="GCV231" s="58"/>
      <c r="GCW231" s="58"/>
      <c r="GCX231" s="58"/>
      <c r="GCY231" s="58"/>
      <c r="GCZ231" s="58"/>
      <c r="GDA231" s="58"/>
      <c r="GDB231" s="58"/>
      <c r="GDC231" s="58"/>
      <c r="GDD231" s="58"/>
      <c r="GDE231" s="58"/>
      <c r="GDF231" s="58"/>
      <c r="GDG231" s="58"/>
      <c r="GDH231" s="58"/>
      <c r="GDI231" s="58"/>
      <c r="GDJ231" s="58"/>
      <c r="GDK231" s="58"/>
      <c r="GDL231" s="58"/>
      <c r="GDM231" s="58"/>
      <c r="GDN231" s="58"/>
      <c r="GDO231" s="58"/>
      <c r="GDP231" s="58"/>
      <c r="GDQ231" s="58"/>
      <c r="GDR231" s="58"/>
      <c r="GDS231" s="58"/>
      <c r="GDT231" s="58"/>
      <c r="GDU231" s="58"/>
      <c r="GDV231" s="58"/>
      <c r="GDW231" s="58"/>
      <c r="GDX231" s="58"/>
      <c r="GDY231" s="58"/>
      <c r="GDZ231" s="58"/>
      <c r="GEA231" s="58"/>
      <c r="GEB231" s="58"/>
      <c r="GEC231" s="58"/>
      <c r="GED231" s="58"/>
      <c r="GEE231" s="58"/>
      <c r="GEF231" s="58"/>
      <c r="GEG231" s="58"/>
      <c r="GEH231" s="58"/>
      <c r="GEI231" s="58"/>
      <c r="GEJ231" s="58"/>
      <c r="GEK231" s="58"/>
      <c r="GEL231" s="58"/>
      <c r="GEM231" s="58"/>
      <c r="GEN231" s="58"/>
      <c r="GEO231" s="58"/>
      <c r="GEP231" s="58"/>
      <c r="GEQ231" s="58"/>
      <c r="GER231" s="58"/>
      <c r="GES231" s="58"/>
      <c r="GET231" s="58"/>
      <c r="GEU231" s="58"/>
      <c r="GEV231" s="58"/>
      <c r="GEW231" s="58"/>
      <c r="GEX231" s="58"/>
      <c r="GEY231" s="58"/>
      <c r="GEZ231" s="58"/>
      <c r="GFA231" s="58"/>
      <c r="GFB231" s="58"/>
      <c r="GFC231" s="58"/>
      <c r="GFD231" s="58"/>
      <c r="GFE231" s="58"/>
      <c r="GFF231" s="58"/>
      <c r="GFG231" s="58"/>
      <c r="GFH231" s="58"/>
      <c r="GFI231" s="58"/>
      <c r="GFJ231" s="58"/>
      <c r="GFK231" s="58"/>
      <c r="GFL231" s="58"/>
      <c r="GFM231" s="58"/>
      <c r="GFN231" s="58"/>
      <c r="GFO231" s="58"/>
      <c r="GFP231" s="58"/>
      <c r="GFQ231" s="58"/>
      <c r="GFR231" s="58"/>
      <c r="GFS231" s="58"/>
      <c r="GFT231" s="58"/>
      <c r="GFU231" s="58"/>
      <c r="GFV231" s="58"/>
      <c r="GFW231" s="58"/>
      <c r="GFX231" s="58"/>
      <c r="GFY231" s="58"/>
      <c r="GFZ231" s="58"/>
      <c r="GGA231" s="58"/>
      <c r="GGB231" s="58"/>
      <c r="GGC231" s="58"/>
      <c r="GGD231" s="58"/>
      <c r="GGE231" s="58"/>
      <c r="GGF231" s="58"/>
      <c r="GGG231" s="58"/>
      <c r="GGH231" s="58"/>
      <c r="GGI231" s="58"/>
      <c r="GGJ231" s="58"/>
      <c r="GGK231" s="58"/>
      <c r="GGL231" s="58"/>
      <c r="GGM231" s="58"/>
      <c r="GGN231" s="58"/>
      <c r="GGO231" s="58"/>
      <c r="GGP231" s="58"/>
      <c r="GGQ231" s="58"/>
      <c r="GGR231" s="58"/>
      <c r="GGS231" s="58"/>
      <c r="GGT231" s="58"/>
      <c r="GGU231" s="58"/>
      <c r="GGV231" s="58"/>
      <c r="GGW231" s="58"/>
      <c r="GGX231" s="58"/>
      <c r="GGY231" s="58"/>
      <c r="GGZ231" s="58"/>
      <c r="GHA231" s="58"/>
      <c r="GHB231" s="58"/>
      <c r="GHC231" s="58"/>
      <c r="GHD231" s="58"/>
      <c r="GHE231" s="58"/>
      <c r="GHF231" s="58"/>
      <c r="GHG231" s="58"/>
      <c r="GHH231" s="58"/>
      <c r="GHI231" s="58"/>
      <c r="GHJ231" s="58"/>
      <c r="GHK231" s="58"/>
      <c r="GHL231" s="58"/>
      <c r="GHM231" s="58"/>
      <c r="GHN231" s="58"/>
      <c r="GHO231" s="58"/>
      <c r="GHP231" s="58"/>
      <c r="GHQ231" s="58"/>
      <c r="GHR231" s="58"/>
      <c r="GHS231" s="58"/>
      <c r="GHT231" s="58"/>
      <c r="GHU231" s="58"/>
      <c r="GHV231" s="58"/>
      <c r="GHW231" s="58"/>
      <c r="GHX231" s="58"/>
      <c r="GHY231" s="58"/>
      <c r="GHZ231" s="58"/>
      <c r="GIA231" s="58"/>
      <c r="GIB231" s="58"/>
      <c r="GIC231" s="58"/>
      <c r="GID231" s="58"/>
      <c r="GIE231" s="58"/>
      <c r="GIF231" s="58"/>
      <c r="GIG231" s="58"/>
      <c r="GIH231" s="58"/>
      <c r="GII231" s="58"/>
      <c r="GIJ231" s="58"/>
      <c r="GIK231" s="58"/>
      <c r="GIL231" s="58"/>
      <c r="GIM231" s="58"/>
      <c r="GIN231" s="58"/>
      <c r="GIO231" s="58"/>
      <c r="GIP231" s="58"/>
      <c r="GIQ231" s="58"/>
      <c r="GIR231" s="58"/>
      <c r="GIS231" s="58"/>
      <c r="GIT231" s="58"/>
      <c r="GIU231" s="58"/>
      <c r="GIV231" s="58"/>
      <c r="GIW231" s="58"/>
      <c r="GIX231" s="58"/>
      <c r="GIY231" s="58"/>
      <c r="GIZ231" s="58"/>
      <c r="GJA231" s="58"/>
      <c r="GJB231" s="58"/>
      <c r="GJC231" s="58"/>
      <c r="GJD231" s="58"/>
      <c r="GJE231" s="58"/>
      <c r="GJF231" s="58"/>
      <c r="GJG231" s="58"/>
      <c r="GJH231" s="58"/>
      <c r="GJI231" s="58"/>
      <c r="GJJ231" s="58"/>
      <c r="GJK231" s="58"/>
      <c r="GJL231" s="58"/>
      <c r="GJM231" s="58"/>
      <c r="GJN231" s="58"/>
      <c r="GJO231" s="58"/>
      <c r="GJP231" s="58"/>
      <c r="GJQ231" s="58"/>
      <c r="GJR231" s="58"/>
      <c r="GJS231" s="58"/>
      <c r="GJT231" s="58"/>
      <c r="GJU231" s="58"/>
      <c r="GJV231" s="58"/>
      <c r="GJW231" s="58"/>
      <c r="GJX231" s="58"/>
      <c r="GJY231" s="58"/>
      <c r="GJZ231" s="58"/>
      <c r="GKA231" s="58"/>
      <c r="GKB231" s="58"/>
      <c r="GKC231" s="58"/>
      <c r="GKD231" s="58"/>
      <c r="GKE231" s="58"/>
      <c r="GKF231" s="58"/>
      <c r="GKG231" s="58"/>
      <c r="GKH231" s="58"/>
      <c r="GKI231" s="58"/>
      <c r="GKJ231" s="58"/>
      <c r="GKK231" s="58"/>
      <c r="GKL231" s="58"/>
      <c r="GKM231" s="58"/>
      <c r="GKN231" s="58"/>
      <c r="GKO231" s="58"/>
      <c r="GKP231" s="58"/>
      <c r="GKQ231" s="58"/>
      <c r="GKR231" s="58"/>
      <c r="GKS231" s="58"/>
      <c r="GKT231" s="58"/>
      <c r="GKU231" s="58"/>
      <c r="GKV231" s="58"/>
      <c r="GKW231" s="58"/>
      <c r="GKX231" s="58"/>
      <c r="GKY231" s="58"/>
      <c r="GKZ231" s="58"/>
      <c r="GLA231" s="58"/>
      <c r="GLB231" s="58"/>
      <c r="GLC231" s="58"/>
      <c r="GLD231" s="58"/>
      <c r="GLE231" s="58"/>
      <c r="GLF231" s="58"/>
      <c r="GLG231" s="58"/>
      <c r="GLH231" s="58"/>
      <c r="GLI231" s="58"/>
      <c r="GLJ231" s="58"/>
      <c r="GLK231" s="58"/>
      <c r="GLL231" s="58"/>
      <c r="GLM231" s="58"/>
      <c r="GLN231" s="58"/>
      <c r="GLO231" s="58"/>
      <c r="GLP231" s="58"/>
      <c r="GLQ231" s="58"/>
      <c r="GLR231" s="58"/>
      <c r="GLS231" s="58"/>
      <c r="GLT231" s="58"/>
      <c r="GLU231" s="58"/>
      <c r="GLV231" s="58"/>
      <c r="GLW231" s="58"/>
      <c r="GLX231" s="58"/>
      <c r="GLY231" s="58"/>
      <c r="GLZ231" s="58"/>
      <c r="GMA231" s="58"/>
      <c r="GMB231" s="58"/>
      <c r="GMC231" s="58"/>
      <c r="GMD231" s="58"/>
      <c r="GME231" s="58"/>
      <c r="GMF231" s="58"/>
      <c r="GMG231" s="58"/>
      <c r="GMH231" s="58"/>
      <c r="GMI231" s="58"/>
      <c r="GMJ231" s="58"/>
      <c r="GMK231" s="58"/>
      <c r="GML231" s="58"/>
      <c r="GMM231" s="58"/>
      <c r="GMN231" s="58"/>
      <c r="GMO231" s="58"/>
      <c r="GMP231" s="58"/>
      <c r="GMQ231" s="58"/>
      <c r="GMR231" s="58"/>
      <c r="GMS231" s="58"/>
      <c r="GMT231" s="58"/>
      <c r="GMU231" s="58"/>
      <c r="GMV231" s="58"/>
      <c r="GMW231" s="58"/>
      <c r="GMX231" s="58"/>
      <c r="GMY231" s="58"/>
      <c r="GMZ231" s="58"/>
      <c r="GNA231" s="58"/>
      <c r="GNB231" s="58"/>
      <c r="GNC231" s="58"/>
      <c r="GND231" s="58"/>
      <c r="GNE231" s="58"/>
      <c r="GNF231" s="58"/>
      <c r="GNG231" s="58"/>
      <c r="GNH231" s="58"/>
      <c r="GNI231" s="58"/>
      <c r="GNJ231" s="58"/>
      <c r="GNK231" s="58"/>
      <c r="GNL231" s="58"/>
      <c r="GNM231" s="58"/>
      <c r="GNN231" s="58"/>
      <c r="GNO231" s="58"/>
      <c r="GNP231" s="58"/>
      <c r="GNQ231" s="58"/>
      <c r="GNR231" s="58"/>
      <c r="GNS231" s="58"/>
      <c r="GNT231" s="58"/>
      <c r="GNU231" s="58"/>
      <c r="GNV231" s="58"/>
      <c r="GNW231" s="58"/>
      <c r="GNX231" s="58"/>
      <c r="GNY231" s="58"/>
      <c r="GNZ231" s="58"/>
      <c r="GOA231" s="58"/>
      <c r="GOB231" s="58"/>
      <c r="GOC231" s="58"/>
      <c r="GOD231" s="58"/>
      <c r="GOE231" s="58"/>
      <c r="GOF231" s="58"/>
      <c r="GOG231" s="58"/>
      <c r="GOH231" s="58"/>
      <c r="GOI231" s="58"/>
      <c r="GOJ231" s="58"/>
      <c r="GOK231" s="58"/>
      <c r="GOL231" s="58"/>
      <c r="GOM231" s="58"/>
      <c r="GON231" s="58"/>
      <c r="GOO231" s="58"/>
      <c r="GOP231" s="58"/>
      <c r="GOQ231" s="58"/>
      <c r="GOR231" s="58"/>
      <c r="GOS231" s="58"/>
      <c r="GOT231" s="58"/>
      <c r="GOU231" s="58"/>
      <c r="GOV231" s="58"/>
      <c r="GOW231" s="58"/>
      <c r="GOX231" s="58"/>
      <c r="GOY231" s="58"/>
      <c r="GOZ231" s="58"/>
      <c r="GPA231" s="58"/>
      <c r="GPB231" s="58"/>
      <c r="GPC231" s="58"/>
      <c r="GPD231" s="58"/>
      <c r="GPE231" s="58"/>
      <c r="GPF231" s="58"/>
      <c r="GPG231" s="58"/>
      <c r="GPH231" s="58"/>
      <c r="GPI231" s="58"/>
      <c r="GPJ231" s="58"/>
      <c r="GPK231" s="58"/>
      <c r="GPL231" s="58"/>
      <c r="GPM231" s="58"/>
      <c r="GPN231" s="58"/>
      <c r="GPO231" s="58"/>
      <c r="GPP231" s="58"/>
      <c r="GPQ231" s="58"/>
      <c r="GPR231" s="58"/>
      <c r="GPS231" s="58"/>
      <c r="GPT231" s="58"/>
      <c r="GPU231" s="58"/>
      <c r="GPV231" s="58"/>
      <c r="GPW231" s="58"/>
      <c r="GPX231" s="58"/>
      <c r="GPY231" s="58"/>
      <c r="GPZ231" s="58"/>
      <c r="GQA231" s="58"/>
      <c r="GQB231" s="58"/>
      <c r="GQC231" s="58"/>
      <c r="GQD231" s="58"/>
      <c r="GQE231" s="58"/>
      <c r="GQF231" s="58"/>
      <c r="GQG231" s="58"/>
      <c r="GQH231" s="58"/>
      <c r="GQI231" s="58"/>
      <c r="GQJ231" s="58"/>
      <c r="GQK231" s="58"/>
      <c r="GQL231" s="58"/>
      <c r="GQM231" s="58"/>
      <c r="GQN231" s="58"/>
      <c r="GQO231" s="58"/>
      <c r="GQP231" s="58"/>
      <c r="GQQ231" s="58"/>
      <c r="GQR231" s="58"/>
      <c r="GQS231" s="58"/>
      <c r="GQT231" s="58"/>
      <c r="GQU231" s="58"/>
      <c r="GQV231" s="58"/>
      <c r="GQW231" s="58"/>
      <c r="GQX231" s="58"/>
      <c r="GQY231" s="58"/>
      <c r="GQZ231" s="58"/>
      <c r="GRA231" s="58"/>
      <c r="GRB231" s="58"/>
      <c r="GRC231" s="58"/>
      <c r="GRD231" s="58"/>
      <c r="GRE231" s="58"/>
      <c r="GRF231" s="58"/>
      <c r="GRG231" s="58"/>
      <c r="GRH231" s="58"/>
      <c r="GRI231" s="58"/>
      <c r="GRJ231" s="58"/>
      <c r="GRK231" s="58"/>
      <c r="GRL231" s="58"/>
      <c r="GRM231" s="58"/>
      <c r="GRN231" s="58"/>
      <c r="GRO231" s="58"/>
      <c r="GRP231" s="58"/>
      <c r="GRQ231" s="58"/>
      <c r="GRR231" s="58"/>
      <c r="GRS231" s="58"/>
      <c r="GRT231" s="58"/>
      <c r="GRU231" s="58"/>
      <c r="GRV231" s="58"/>
      <c r="GRW231" s="58"/>
      <c r="GRX231" s="58"/>
      <c r="GRY231" s="58"/>
      <c r="GRZ231" s="58"/>
      <c r="GSA231" s="58"/>
      <c r="GSB231" s="58"/>
      <c r="GSC231" s="58"/>
      <c r="GSD231" s="58"/>
      <c r="GSE231" s="58"/>
      <c r="GSF231" s="58"/>
      <c r="GSG231" s="58"/>
      <c r="GSH231" s="58"/>
      <c r="GSI231" s="58"/>
      <c r="GSJ231" s="58"/>
      <c r="GSK231" s="58"/>
      <c r="GSL231" s="58"/>
      <c r="GSM231" s="58"/>
      <c r="GSN231" s="58"/>
      <c r="GSO231" s="58"/>
      <c r="GSP231" s="58"/>
      <c r="GSQ231" s="58"/>
      <c r="GSR231" s="58"/>
      <c r="GSS231" s="58"/>
      <c r="GST231" s="58"/>
      <c r="GSU231" s="58"/>
      <c r="GSV231" s="58"/>
      <c r="GSW231" s="58"/>
      <c r="GSX231" s="58"/>
      <c r="GSY231" s="58"/>
      <c r="GSZ231" s="58"/>
      <c r="GTA231" s="58"/>
      <c r="GTB231" s="58"/>
      <c r="GTC231" s="58"/>
      <c r="GTD231" s="58"/>
      <c r="GTE231" s="58"/>
      <c r="GTF231" s="58"/>
      <c r="GTG231" s="58"/>
      <c r="GTH231" s="58"/>
      <c r="GTI231" s="58"/>
      <c r="GTJ231" s="58"/>
      <c r="GTK231" s="58"/>
      <c r="GTL231" s="58"/>
      <c r="GTM231" s="58"/>
      <c r="GTN231" s="58"/>
      <c r="GTO231" s="58"/>
      <c r="GTP231" s="58"/>
      <c r="GTQ231" s="58"/>
      <c r="GTR231" s="58"/>
      <c r="GTS231" s="58"/>
      <c r="GTT231" s="58"/>
      <c r="GTU231" s="58"/>
      <c r="GTV231" s="58"/>
      <c r="GTW231" s="58"/>
      <c r="GTX231" s="58"/>
      <c r="GTY231" s="58"/>
      <c r="GTZ231" s="58"/>
      <c r="GUA231" s="58"/>
      <c r="GUB231" s="58"/>
      <c r="GUC231" s="58"/>
      <c r="GUD231" s="58"/>
      <c r="GUE231" s="58"/>
      <c r="GUF231" s="58"/>
      <c r="GUG231" s="58"/>
      <c r="GUH231" s="58"/>
      <c r="GUI231" s="58"/>
      <c r="GUJ231" s="58"/>
      <c r="GUK231" s="58"/>
      <c r="GUL231" s="58"/>
      <c r="GUM231" s="58"/>
      <c r="GUN231" s="58"/>
      <c r="GUO231" s="58"/>
      <c r="GUP231" s="58"/>
      <c r="GUQ231" s="58"/>
      <c r="GUR231" s="58"/>
      <c r="GUS231" s="58"/>
      <c r="GUT231" s="58"/>
      <c r="GUU231" s="58"/>
      <c r="GUV231" s="58"/>
      <c r="GUW231" s="58"/>
      <c r="GUX231" s="58"/>
      <c r="GUY231" s="58"/>
      <c r="GUZ231" s="58"/>
      <c r="GVA231" s="58"/>
      <c r="GVB231" s="58"/>
      <c r="GVC231" s="58"/>
      <c r="GVD231" s="58"/>
      <c r="GVE231" s="58"/>
      <c r="GVF231" s="58"/>
      <c r="GVG231" s="58"/>
      <c r="GVH231" s="58"/>
      <c r="GVI231" s="58"/>
      <c r="GVJ231" s="58"/>
      <c r="GVK231" s="58"/>
      <c r="GVL231" s="58"/>
      <c r="GVM231" s="58"/>
      <c r="GVN231" s="58"/>
      <c r="GVO231" s="58"/>
      <c r="GVP231" s="58"/>
      <c r="GVQ231" s="58"/>
      <c r="GVR231" s="58"/>
      <c r="GVS231" s="58"/>
      <c r="GVT231" s="58"/>
      <c r="GVU231" s="58"/>
      <c r="GVV231" s="58"/>
      <c r="GVW231" s="58"/>
      <c r="GVX231" s="58"/>
      <c r="GVY231" s="58"/>
      <c r="GVZ231" s="58"/>
      <c r="GWA231" s="58"/>
      <c r="GWB231" s="58"/>
      <c r="GWC231" s="58"/>
      <c r="GWD231" s="58"/>
      <c r="GWE231" s="58"/>
      <c r="GWF231" s="58"/>
      <c r="GWG231" s="58"/>
      <c r="GWH231" s="58"/>
      <c r="GWI231" s="58"/>
      <c r="GWJ231" s="58"/>
      <c r="GWK231" s="58"/>
      <c r="GWL231" s="58"/>
      <c r="GWM231" s="58"/>
      <c r="GWN231" s="58"/>
      <c r="GWO231" s="58"/>
      <c r="GWP231" s="58"/>
      <c r="GWQ231" s="58"/>
      <c r="GWR231" s="58"/>
      <c r="GWS231" s="58"/>
      <c r="GWT231" s="58"/>
      <c r="GWU231" s="58"/>
      <c r="GWV231" s="58"/>
      <c r="GWW231" s="58"/>
      <c r="GWX231" s="58"/>
      <c r="GWY231" s="58"/>
      <c r="GWZ231" s="58"/>
      <c r="GXA231" s="58"/>
      <c r="GXB231" s="58"/>
      <c r="GXC231" s="58"/>
      <c r="GXD231" s="58"/>
      <c r="GXE231" s="58"/>
      <c r="GXF231" s="58"/>
      <c r="GXG231" s="58"/>
      <c r="GXH231" s="58"/>
      <c r="GXI231" s="58"/>
      <c r="GXJ231" s="58"/>
      <c r="GXK231" s="58"/>
      <c r="GXL231" s="58"/>
      <c r="GXM231" s="58"/>
      <c r="GXN231" s="58"/>
      <c r="GXO231" s="58"/>
      <c r="GXP231" s="58"/>
      <c r="GXQ231" s="58"/>
      <c r="GXR231" s="58"/>
      <c r="GXS231" s="58"/>
      <c r="GXT231" s="58"/>
      <c r="GXU231" s="58"/>
      <c r="GXV231" s="58"/>
      <c r="GXW231" s="58"/>
      <c r="GXX231" s="58"/>
      <c r="GXY231" s="58"/>
      <c r="GXZ231" s="58"/>
      <c r="GYA231" s="58"/>
      <c r="GYB231" s="58"/>
      <c r="GYC231" s="58"/>
      <c r="GYD231" s="58"/>
      <c r="GYE231" s="58"/>
      <c r="GYF231" s="58"/>
      <c r="GYG231" s="58"/>
      <c r="GYH231" s="58"/>
      <c r="GYI231" s="58"/>
      <c r="GYJ231" s="58"/>
      <c r="GYK231" s="58"/>
      <c r="GYL231" s="58"/>
      <c r="GYM231" s="58"/>
      <c r="GYN231" s="58"/>
      <c r="GYO231" s="58"/>
      <c r="GYP231" s="58"/>
      <c r="GYQ231" s="58"/>
      <c r="GYR231" s="58"/>
      <c r="GYS231" s="58"/>
      <c r="GYT231" s="58"/>
      <c r="GYU231" s="58"/>
      <c r="GYV231" s="58"/>
      <c r="GYW231" s="58"/>
      <c r="GYX231" s="58"/>
      <c r="GYY231" s="58"/>
      <c r="GYZ231" s="58"/>
      <c r="GZA231" s="58"/>
      <c r="GZB231" s="58"/>
      <c r="GZC231" s="58"/>
      <c r="GZD231" s="58"/>
      <c r="GZE231" s="58"/>
      <c r="GZF231" s="58"/>
      <c r="GZG231" s="58"/>
      <c r="GZH231" s="58"/>
      <c r="GZI231" s="58"/>
      <c r="GZJ231" s="58"/>
      <c r="GZK231" s="58"/>
      <c r="GZL231" s="58"/>
      <c r="GZM231" s="58"/>
      <c r="GZN231" s="58"/>
      <c r="GZO231" s="58"/>
      <c r="GZP231" s="58"/>
      <c r="GZQ231" s="58"/>
      <c r="GZR231" s="58"/>
      <c r="GZS231" s="58"/>
      <c r="GZT231" s="58"/>
      <c r="GZU231" s="58"/>
      <c r="GZV231" s="58"/>
      <c r="GZW231" s="58"/>
      <c r="GZX231" s="58"/>
      <c r="GZY231" s="58"/>
      <c r="GZZ231" s="58"/>
      <c r="HAA231" s="58"/>
      <c r="HAB231" s="58"/>
      <c r="HAC231" s="58"/>
      <c r="HAD231" s="58"/>
      <c r="HAE231" s="58"/>
      <c r="HAF231" s="58"/>
      <c r="HAG231" s="58"/>
      <c r="HAH231" s="58"/>
      <c r="HAI231" s="58"/>
      <c r="HAJ231" s="58"/>
      <c r="HAK231" s="58"/>
      <c r="HAL231" s="58"/>
      <c r="HAM231" s="58"/>
      <c r="HAN231" s="58"/>
      <c r="HAO231" s="58"/>
      <c r="HAP231" s="58"/>
      <c r="HAQ231" s="58"/>
      <c r="HAR231" s="58"/>
      <c r="HAS231" s="58"/>
      <c r="HAT231" s="58"/>
      <c r="HAU231" s="58"/>
      <c r="HAV231" s="58"/>
      <c r="HAW231" s="58"/>
      <c r="HAX231" s="58"/>
      <c r="HAY231" s="58"/>
      <c r="HAZ231" s="58"/>
      <c r="HBA231" s="58"/>
      <c r="HBB231" s="58"/>
      <c r="HBC231" s="58"/>
      <c r="HBD231" s="58"/>
      <c r="HBE231" s="58"/>
      <c r="HBF231" s="58"/>
      <c r="HBG231" s="58"/>
      <c r="HBH231" s="58"/>
      <c r="HBI231" s="58"/>
      <c r="HBJ231" s="58"/>
      <c r="HBK231" s="58"/>
      <c r="HBL231" s="58"/>
      <c r="HBM231" s="58"/>
      <c r="HBN231" s="58"/>
      <c r="HBO231" s="58"/>
      <c r="HBP231" s="58"/>
      <c r="HBQ231" s="58"/>
      <c r="HBR231" s="58"/>
      <c r="HBS231" s="58"/>
      <c r="HBT231" s="58"/>
      <c r="HBU231" s="58"/>
      <c r="HBV231" s="58"/>
      <c r="HBW231" s="58"/>
      <c r="HBX231" s="58"/>
      <c r="HBY231" s="58"/>
      <c r="HBZ231" s="58"/>
      <c r="HCA231" s="58"/>
      <c r="HCB231" s="58"/>
      <c r="HCC231" s="58"/>
      <c r="HCD231" s="58"/>
      <c r="HCE231" s="58"/>
      <c r="HCF231" s="58"/>
      <c r="HCG231" s="58"/>
      <c r="HCH231" s="58"/>
      <c r="HCI231" s="58"/>
      <c r="HCJ231" s="58"/>
      <c r="HCK231" s="58"/>
      <c r="HCL231" s="58"/>
      <c r="HCM231" s="58"/>
      <c r="HCN231" s="58"/>
      <c r="HCO231" s="58"/>
      <c r="HCP231" s="58"/>
      <c r="HCQ231" s="58"/>
      <c r="HCR231" s="58"/>
      <c r="HCS231" s="58"/>
      <c r="HCT231" s="58"/>
      <c r="HCU231" s="58"/>
      <c r="HCV231" s="58"/>
      <c r="HCW231" s="58"/>
      <c r="HCX231" s="58"/>
      <c r="HCY231" s="58"/>
      <c r="HCZ231" s="58"/>
      <c r="HDA231" s="58"/>
      <c r="HDB231" s="58"/>
      <c r="HDC231" s="58"/>
      <c r="HDD231" s="58"/>
      <c r="HDE231" s="58"/>
      <c r="HDF231" s="58"/>
      <c r="HDG231" s="58"/>
      <c r="HDH231" s="58"/>
      <c r="HDI231" s="58"/>
      <c r="HDJ231" s="58"/>
      <c r="HDK231" s="58"/>
      <c r="HDL231" s="58"/>
      <c r="HDM231" s="58"/>
      <c r="HDN231" s="58"/>
      <c r="HDO231" s="58"/>
      <c r="HDP231" s="58"/>
      <c r="HDQ231" s="58"/>
      <c r="HDR231" s="58"/>
      <c r="HDS231" s="58"/>
      <c r="HDT231" s="58"/>
      <c r="HDU231" s="58"/>
      <c r="HDV231" s="58"/>
      <c r="HDW231" s="58"/>
      <c r="HDX231" s="58"/>
      <c r="HDY231" s="58"/>
      <c r="HDZ231" s="58"/>
      <c r="HEA231" s="58"/>
      <c r="HEB231" s="58"/>
      <c r="HEC231" s="58"/>
      <c r="HED231" s="58"/>
      <c r="HEE231" s="58"/>
      <c r="HEF231" s="58"/>
      <c r="HEG231" s="58"/>
      <c r="HEH231" s="58"/>
      <c r="HEI231" s="58"/>
      <c r="HEJ231" s="58"/>
      <c r="HEK231" s="58"/>
      <c r="HEL231" s="58"/>
      <c r="HEM231" s="58"/>
      <c r="HEN231" s="58"/>
      <c r="HEO231" s="58"/>
      <c r="HEP231" s="58"/>
      <c r="HEQ231" s="58"/>
      <c r="HER231" s="58"/>
      <c r="HES231" s="58"/>
      <c r="HET231" s="58"/>
      <c r="HEU231" s="58"/>
      <c r="HEV231" s="58"/>
      <c r="HEW231" s="58"/>
      <c r="HEX231" s="58"/>
      <c r="HEY231" s="58"/>
      <c r="HEZ231" s="58"/>
      <c r="HFA231" s="58"/>
      <c r="HFB231" s="58"/>
      <c r="HFC231" s="58"/>
      <c r="HFD231" s="58"/>
      <c r="HFE231" s="58"/>
      <c r="HFF231" s="58"/>
      <c r="HFG231" s="58"/>
      <c r="HFH231" s="58"/>
      <c r="HFI231" s="58"/>
      <c r="HFJ231" s="58"/>
      <c r="HFK231" s="58"/>
      <c r="HFL231" s="58"/>
      <c r="HFM231" s="58"/>
      <c r="HFN231" s="58"/>
      <c r="HFO231" s="58"/>
      <c r="HFP231" s="58"/>
      <c r="HFQ231" s="58"/>
      <c r="HFR231" s="58"/>
      <c r="HFS231" s="58"/>
      <c r="HFT231" s="58"/>
      <c r="HFU231" s="58"/>
      <c r="HFV231" s="58"/>
      <c r="HFW231" s="58"/>
      <c r="HFX231" s="58"/>
      <c r="HFY231" s="58"/>
      <c r="HFZ231" s="58"/>
      <c r="HGA231" s="58"/>
      <c r="HGB231" s="58"/>
      <c r="HGC231" s="58"/>
      <c r="HGD231" s="58"/>
      <c r="HGE231" s="58"/>
      <c r="HGF231" s="58"/>
      <c r="HGG231" s="58"/>
      <c r="HGH231" s="58"/>
      <c r="HGI231" s="58"/>
      <c r="HGJ231" s="58"/>
      <c r="HGK231" s="58"/>
      <c r="HGL231" s="58"/>
      <c r="HGM231" s="58"/>
      <c r="HGN231" s="58"/>
      <c r="HGO231" s="58"/>
      <c r="HGP231" s="58"/>
      <c r="HGQ231" s="58"/>
      <c r="HGR231" s="58"/>
      <c r="HGS231" s="58"/>
      <c r="HGT231" s="58"/>
      <c r="HGU231" s="58"/>
      <c r="HGV231" s="58"/>
      <c r="HGW231" s="58"/>
      <c r="HGX231" s="58"/>
      <c r="HGY231" s="58"/>
      <c r="HGZ231" s="58"/>
      <c r="HHA231" s="58"/>
      <c r="HHB231" s="58"/>
      <c r="HHC231" s="58"/>
      <c r="HHD231" s="58"/>
      <c r="HHE231" s="58"/>
      <c r="HHF231" s="58"/>
      <c r="HHG231" s="58"/>
      <c r="HHH231" s="58"/>
      <c r="HHI231" s="58"/>
      <c r="HHJ231" s="58"/>
      <c r="HHK231" s="58"/>
      <c r="HHL231" s="58"/>
      <c r="HHM231" s="58"/>
      <c r="HHN231" s="58"/>
      <c r="HHO231" s="58"/>
      <c r="HHP231" s="58"/>
      <c r="HHQ231" s="58"/>
      <c r="HHR231" s="58"/>
      <c r="HHS231" s="58"/>
      <c r="HHT231" s="58"/>
      <c r="HHU231" s="58"/>
      <c r="HHV231" s="58"/>
      <c r="HHW231" s="58"/>
      <c r="HHX231" s="58"/>
      <c r="HHY231" s="58"/>
      <c r="HHZ231" s="58"/>
      <c r="HIA231" s="58"/>
      <c r="HIB231" s="58"/>
      <c r="HIC231" s="58"/>
      <c r="HID231" s="58"/>
      <c r="HIE231" s="58"/>
      <c r="HIF231" s="58"/>
      <c r="HIG231" s="58"/>
      <c r="HIH231" s="58"/>
      <c r="HII231" s="58"/>
      <c r="HIJ231" s="58"/>
      <c r="HIK231" s="58"/>
      <c r="HIL231" s="58"/>
      <c r="HIM231" s="58"/>
      <c r="HIN231" s="58"/>
      <c r="HIO231" s="58"/>
      <c r="HIP231" s="58"/>
      <c r="HIQ231" s="58"/>
      <c r="HIR231" s="58"/>
      <c r="HIS231" s="58"/>
      <c r="HIT231" s="58"/>
      <c r="HIU231" s="58"/>
      <c r="HIV231" s="58"/>
      <c r="HIW231" s="58"/>
      <c r="HIX231" s="58"/>
      <c r="HIY231" s="58"/>
      <c r="HIZ231" s="58"/>
      <c r="HJA231" s="58"/>
      <c r="HJB231" s="58"/>
      <c r="HJC231" s="58"/>
      <c r="HJD231" s="58"/>
      <c r="HJE231" s="58"/>
      <c r="HJF231" s="58"/>
      <c r="HJG231" s="58"/>
      <c r="HJH231" s="58"/>
      <c r="HJI231" s="58"/>
      <c r="HJJ231" s="58"/>
      <c r="HJK231" s="58"/>
      <c r="HJL231" s="58"/>
      <c r="HJM231" s="58"/>
      <c r="HJN231" s="58"/>
      <c r="HJO231" s="58"/>
      <c r="HJP231" s="58"/>
      <c r="HJQ231" s="58"/>
      <c r="HJR231" s="58"/>
      <c r="HJS231" s="58"/>
      <c r="HJT231" s="58"/>
      <c r="HJU231" s="58"/>
      <c r="HJV231" s="58"/>
      <c r="HJW231" s="58"/>
      <c r="HJX231" s="58"/>
      <c r="HJY231" s="58"/>
      <c r="HJZ231" s="58"/>
      <c r="HKA231" s="58"/>
      <c r="HKB231" s="58"/>
      <c r="HKC231" s="58"/>
      <c r="HKD231" s="58"/>
      <c r="HKE231" s="58"/>
      <c r="HKF231" s="58"/>
      <c r="HKG231" s="58"/>
      <c r="HKH231" s="58"/>
      <c r="HKI231" s="58"/>
      <c r="HKJ231" s="58"/>
      <c r="HKK231" s="58"/>
      <c r="HKL231" s="58"/>
      <c r="HKM231" s="58"/>
      <c r="HKN231" s="58"/>
      <c r="HKO231" s="58"/>
      <c r="HKP231" s="58"/>
      <c r="HKQ231" s="58"/>
      <c r="HKR231" s="58"/>
      <c r="HKS231" s="58"/>
      <c r="HKT231" s="58"/>
      <c r="HKU231" s="58"/>
      <c r="HKV231" s="58"/>
      <c r="HKW231" s="58"/>
      <c r="HKX231" s="58"/>
      <c r="HKY231" s="58"/>
      <c r="HKZ231" s="58"/>
      <c r="HLA231" s="58"/>
      <c r="HLB231" s="58"/>
      <c r="HLC231" s="58"/>
      <c r="HLD231" s="58"/>
      <c r="HLE231" s="58"/>
      <c r="HLF231" s="58"/>
      <c r="HLG231" s="58"/>
      <c r="HLH231" s="58"/>
      <c r="HLI231" s="58"/>
      <c r="HLJ231" s="58"/>
      <c r="HLK231" s="58"/>
      <c r="HLL231" s="58"/>
      <c r="HLM231" s="58"/>
      <c r="HLN231" s="58"/>
      <c r="HLO231" s="58"/>
      <c r="HLP231" s="58"/>
      <c r="HLQ231" s="58"/>
      <c r="HLR231" s="58"/>
      <c r="HLS231" s="58"/>
      <c r="HLT231" s="58"/>
      <c r="HLU231" s="58"/>
      <c r="HLV231" s="58"/>
      <c r="HLW231" s="58"/>
      <c r="HLX231" s="58"/>
      <c r="HLY231" s="58"/>
      <c r="HLZ231" s="58"/>
      <c r="HMA231" s="58"/>
      <c r="HMB231" s="58"/>
      <c r="HMC231" s="58"/>
      <c r="HMD231" s="58"/>
      <c r="HME231" s="58"/>
      <c r="HMF231" s="58"/>
      <c r="HMG231" s="58"/>
      <c r="HMH231" s="58"/>
      <c r="HMI231" s="58"/>
      <c r="HMJ231" s="58"/>
      <c r="HMK231" s="58"/>
      <c r="HML231" s="58"/>
      <c r="HMM231" s="58"/>
      <c r="HMN231" s="58"/>
      <c r="HMO231" s="58"/>
      <c r="HMP231" s="58"/>
      <c r="HMQ231" s="58"/>
      <c r="HMR231" s="58"/>
      <c r="HMS231" s="58"/>
      <c r="HMT231" s="58"/>
      <c r="HMU231" s="58"/>
      <c r="HMV231" s="58"/>
      <c r="HMW231" s="58"/>
      <c r="HMX231" s="58"/>
      <c r="HMY231" s="58"/>
      <c r="HMZ231" s="58"/>
      <c r="HNA231" s="58"/>
      <c r="HNB231" s="58"/>
      <c r="HNC231" s="58"/>
      <c r="HND231" s="58"/>
      <c r="HNE231" s="58"/>
      <c r="HNF231" s="58"/>
      <c r="HNG231" s="58"/>
      <c r="HNH231" s="58"/>
      <c r="HNI231" s="58"/>
      <c r="HNJ231" s="58"/>
      <c r="HNK231" s="58"/>
      <c r="HNL231" s="58"/>
      <c r="HNM231" s="58"/>
      <c r="HNN231" s="58"/>
      <c r="HNO231" s="58"/>
      <c r="HNP231" s="58"/>
      <c r="HNQ231" s="58"/>
      <c r="HNR231" s="58"/>
      <c r="HNS231" s="58"/>
      <c r="HNT231" s="58"/>
      <c r="HNU231" s="58"/>
      <c r="HNV231" s="58"/>
      <c r="HNW231" s="58"/>
      <c r="HNX231" s="58"/>
      <c r="HNY231" s="58"/>
      <c r="HNZ231" s="58"/>
      <c r="HOA231" s="58"/>
      <c r="HOB231" s="58"/>
      <c r="HOC231" s="58"/>
      <c r="HOD231" s="58"/>
      <c r="HOE231" s="58"/>
      <c r="HOF231" s="58"/>
      <c r="HOG231" s="58"/>
      <c r="HOH231" s="58"/>
      <c r="HOI231" s="58"/>
      <c r="HOJ231" s="58"/>
      <c r="HOK231" s="58"/>
      <c r="HOL231" s="58"/>
      <c r="HOM231" s="58"/>
      <c r="HON231" s="58"/>
      <c r="HOO231" s="58"/>
      <c r="HOP231" s="58"/>
      <c r="HOQ231" s="58"/>
      <c r="HOR231" s="58"/>
      <c r="HOS231" s="58"/>
      <c r="HOT231" s="58"/>
      <c r="HOU231" s="58"/>
      <c r="HOV231" s="58"/>
      <c r="HOW231" s="58"/>
      <c r="HOX231" s="58"/>
      <c r="HOY231" s="58"/>
      <c r="HOZ231" s="58"/>
      <c r="HPA231" s="58"/>
      <c r="HPB231" s="58"/>
      <c r="HPC231" s="58"/>
      <c r="HPD231" s="58"/>
      <c r="HPE231" s="58"/>
      <c r="HPF231" s="58"/>
      <c r="HPG231" s="58"/>
      <c r="HPH231" s="58"/>
      <c r="HPI231" s="58"/>
      <c r="HPJ231" s="58"/>
      <c r="HPK231" s="58"/>
      <c r="HPL231" s="58"/>
      <c r="HPM231" s="58"/>
      <c r="HPN231" s="58"/>
      <c r="HPO231" s="58"/>
      <c r="HPP231" s="58"/>
      <c r="HPQ231" s="58"/>
      <c r="HPR231" s="58"/>
      <c r="HPS231" s="58"/>
      <c r="HPT231" s="58"/>
      <c r="HPU231" s="58"/>
      <c r="HPV231" s="58"/>
      <c r="HPW231" s="58"/>
      <c r="HPX231" s="58"/>
      <c r="HPY231" s="58"/>
      <c r="HPZ231" s="58"/>
      <c r="HQA231" s="58"/>
      <c r="HQB231" s="58"/>
      <c r="HQC231" s="58"/>
      <c r="HQD231" s="58"/>
      <c r="HQE231" s="58"/>
      <c r="HQF231" s="58"/>
      <c r="HQG231" s="58"/>
      <c r="HQH231" s="58"/>
      <c r="HQI231" s="58"/>
      <c r="HQJ231" s="58"/>
      <c r="HQK231" s="58"/>
      <c r="HQL231" s="58"/>
      <c r="HQM231" s="58"/>
      <c r="HQN231" s="58"/>
      <c r="HQO231" s="58"/>
      <c r="HQP231" s="58"/>
      <c r="HQQ231" s="58"/>
      <c r="HQR231" s="58"/>
      <c r="HQS231" s="58"/>
      <c r="HQT231" s="58"/>
      <c r="HQU231" s="58"/>
      <c r="HQV231" s="58"/>
      <c r="HQW231" s="58"/>
      <c r="HQX231" s="58"/>
      <c r="HQY231" s="58"/>
      <c r="HQZ231" s="58"/>
      <c r="HRA231" s="58"/>
      <c r="HRB231" s="58"/>
      <c r="HRC231" s="58"/>
      <c r="HRD231" s="58"/>
      <c r="HRE231" s="58"/>
      <c r="HRF231" s="58"/>
      <c r="HRG231" s="58"/>
      <c r="HRH231" s="58"/>
      <c r="HRI231" s="58"/>
      <c r="HRJ231" s="58"/>
      <c r="HRK231" s="58"/>
      <c r="HRL231" s="58"/>
      <c r="HRM231" s="58"/>
      <c r="HRN231" s="58"/>
      <c r="HRO231" s="58"/>
      <c r="HRP231" s="58"/>
      <c r="HRQ231" s="58"/>
      <c r="HRR231" s="58"/>
      <c r="HRS231" s="58"/>
      <c r="HRT231" s="58"/>
      <c r="HRU231" s="58"/>
      <c r="HRV231" s="58"/>
      <c r="HRW231" s="58"/>
      <c r="HRX231" s="58"/>
      <c r="HRY231" s="58"/>
      <c r="HRZ231" s="58"/>
      <c r="HSA231" s="58"/>
      <c r="HSB231" s="58"/>
      <c r="HSC231" s="58"/>
      <c r="HSD231" s="58"/>
      <c r="HSE231" s="58"/>
      <c r="HSF231" s="58"/>
      <c r="HSG231" s="58"/>
      <c r="HSH231" s="58"/>
      <c r="HSI231" s="58"/>
      <c r="HSJ231" s="58"/>
      <c r="HSK231" s="58"/>
      <c r="HSL231" s="58"/>
      <c r="HSM231" s="58"/>
      <c r="HSN231" s="58"/>
      <c r="HSO231" s="58"/>
      <c r="HSP231" s="58"/>
      <c r="HSQ231" s="58"/>
      <c r="HSR231" s="58"/>
      <c r="HSS231" s="58"/>
      <c r="HST231" s="58"/>
      <c r="HSU231" s="58"/>
      <c r="HSV231" s="58"/>
      <c r="HSW231" s="58"/>
      <c r="HSX231" s="58"/>
      <c r="HSY231" s="58"/>
      <c r="HSZ231" s="58"/>
      <c r="HTA231" s="58"/>
      <c r="HTB231" s="58"/>
      <c r="HTC231" s="58"/>
      <c r="HTD231" s="58"/>
      <c r="HTE231" s="58"/>
      <c r="HTF231" s="58"/>
      <c r="HTG231" s="58"/>
      <c r="HTH231" s="58"/>
      <c r="HTI231" s="58"/>
      <c r="HTJ231" s="58"/>
      <c r="HTK231" s="58"/>
      <c r="HTL231" s="58"/>
      <c r="HTM231" s="58"/>
      <c r="HTN231" s="58"/>
      <c r="HTO231" s="58"/>
      <c r="HTP231" s="58"/>
      <c r="HTQ231" s="58"/>
      <c r="HTR231" s="58"/>
      <c r="HTS231" s="58"/>
      <c r="HTT231" s="58"/>
      <c r="HTU231" s="58"/>
      <c r="HTV231" s="58"/>
      <c r="HTW231" s="58"/>
      <c r="HTX231" s="58"/>
      <c r="HTY231" s="58"/>
      <c r="HTZ231" s="58"/>
      <c r="HUA231" s="58"/>
      <c r="HUB231" s="58"/>
      <c r="HUC231" s="58"/>
      <c r="HUD231" s="58"/>
      <c r="HUE231" s="58"/>
      <c r="HUF231" s="58"/>
      <c r="HUG231" s="58"/>
      <c r="HUH231" s="58"/>
      <c r="HUI231" s="58"/>
      <c r="HUJ231" s="58"/>
      <c r="HUK231" s="58"/>
      <c r="HUL231" s="58"/>
      <c r="HUM231" s="58"/>
      <c r="HUN231" s="58"/>
      <c r="HUO231" s="58"/>
      <c r="HUP231" s="58"/>
      <c r="HUQ231" s="58"/>
      <c r="HUR231" s="58"/>
      <c r="HUS231" s="58"/>
      <c r="HUT231" s="58"/>
      <c r="HUU231" s="58"/>
      <c r="HUV231" s="58"/>
      <c r="HUW231" s="58"/>
      <c r="HUX231" s="58"/>
      <c r="HUY231" s="58"/>
      <c r="HUZ231" s="58"/>
      <c r="HVA231" s="58"/>
      <c r="HVB231" s="58"/>
      <c r="HVC231" s="58"/>
      <c r="HVD231" s="58"/>
      <c r="HVE231" s="58"/>
      <c r="HVF231" s="58"/>
      <c r="HVG231" s="58"/>
      <c r="HVH231" s="58"/>
      <c r="HVI231" s="58"/>
      <c r="HVJ231" s="58"/>
      <c r="HVK231" s="58"/>
      <c r="HVL231" s="58"/>
      <c r="HVM231" s="58"/>
      <c r="HVN231" s="58"/>
      <c r="HVO231" s="58"/>
      <c r="HVP231" s="58"/>
      <c r="HVQ231" s="58"/>
      <c r="HVR231" s="58"/>
      <c r="HVS231" s="58"/>
      <c r="HVT231" s="58"/>
      <c r="HVU231" s="58"/>
      <c r="HVV231" s="58"/>
      <c r="HVW231" s="58"/>
      <c r="HVX231" s="58"/>
      <c r="HVY231" s="58"/>
      <c r="HVZ231" s="58"/>
      <c r="HWA231" s="58"/>
      <c r="HWB231" s="58"/>
      <c r="HWC231" s="58"/>
      <c r="HWD231" s="58"/>
      <c r="HWE231" s="58"/>
      <c r="HWF231" s="58"/>
      <c r="HWG231" s="58"/>
      <c r="HWH231" s="58"/>
      <c r="HWI231" s="58"/>
      <c r="HWJ231" s="58"/>
      <c r="HWK231" s="58"/>
      <c r="HWL231" s="58"/>
      <c r="HWM231" s="58"/>
      <c r="HWN231" s="58"/>
      <c r="HWO231" s="58"/>
      <c r="HWP231" s="58"/>
      <c r="HWQ231" s="58"/>
      <c r="HWR231" s="58"/>
      <c r="HWS231" s="58"/>
      <c r="HWT231" s="58"/>
      <c r="HWU231" s="58"/>
      <c r="HWV231" s="58"/>
      <c r="HWW231" s="58"/>
      <c r="HWX231" s="58"/>
      <c r="HWY231" s="58"/>
      <c r="HWZ231" s="58"/>
      <c r="HXA231" s="58"/>
      <c r="HXB231" s="58"/>
      <c r="HXC231" s="58"/>
      <c r="HXD231" s="58"/>
      <c r="HXE231" s="58"/>
      <c r="HXF231" s="58"/>
      <c r="HXG231" s="58"/>
      <c r="HXH231" s="58"/>
      <c r="HXI231" s="58"/>
      <c r="HXJ231" s="58"/>
      <c r="HXK231" s="58"/>
      <c r="HXL231" s="58"/>
      <c r="HXM231" s="58"/>
      <c r="HXN231" s="58"/>
      <c r="HXO231" s="58"/>
      <c r="HXP231" s="58"/>
      <c r="HXQ231" s="58"/>
      <c r="HXR231" s="58"/>
      <c r="HXS231" s="58"/>
      <c r="HXT231" s="58"/>
      <c r="HXU231" s="58"/>
      <c r="HXV231" s="58"/>
      <c r="HXW231" s="58"/>
      <c r="HXX231" s="58"/>
      <c r="HXY231" s="58"/>
      <c r="HXZ231" s="58"/>
      <c r="HYA231" s="58"/>
      <c r="HYB231" s="58"/>
      <c r="HYC231" s="58"/>
      <c r="HYD231" s="58"/>
      <c r="HYE231" s="58"/>
      <c r="HYF231" s="58"/>
      <c r="HYG231" s="58"/>
      <c r="HYH231" s="58"/>
      <c r="HYI231" s="58"/>
      <c r="HYJ231" s="58"/>
      <c r="HYK231" s="58"/>
      <c r="HYL231" s="58"/>
      <c r="HYM231" s="58"/>
      <c r="HYN231" s="58"/>
      <c r="HYO231" s="58"/>
      <c r="HYP231" s="58"/>
      <c r="HYQ231" s="58"/>
      <c r="HYR231" s="58"/>
      <c r="HYS231" s="58"/>
      <c r="HYT231" s="58"/>
      <c r="HYU231" s="58"/>
      <c r="HYV231" s="58"/>
      <c r="HYW231" s="58"/>
      <c r="HYX231" s="58"/>
      <c r="HYY231" s="58"/>
      <c r="HYZ231" s="58"/>
      <c r="HZA231" s="58"/>
      <c r="HZB231" s="58"/>
      <c r="HZC231" s="58"/>
      <c r="HZD231" s="58"/>
      <c r="HZE231" s="58"/>
      <c r="HZF231" s="58"/>
      <c r="HZG231" s="58"/>
      <c r="HZH231" s="58"/>
      <c r="HZI231" s="58"/>
      <c r="HZJ231" s="58"/>
      <c r="HZK231" s="58"/>
      <c r="HZL231" s="58"/>
      <c r="HZM231" s="58"/>
      <c r="HZN231" s="58"/>
      <c r="HZO231" s="58"/>
      <c r="HZP231" s="58"/>
      <c r="HZQ231" s="58"/>
      <c r="HZR231" s="58"/>
      <c r="HZS231" s="58"/>
      <c r="HZT231" s="58"/>
      <c r="HZU231" s="58"/>
      <c r="HZV231" s="58"/>
      <c r="HZW231" s="58"/>
      <c r="HZX231" s="58"/>
      <c r="HZY231" s="58"/>
      <c r="HZZ231" s="58"/>
      <c r="IAA231" s="58"/>
      <c r="IAB231" s="58"/>
      <c r="IAC231" s="58"/>
      <c r="IAD231" s="58"/>
      <c r="IAE231" s="58"/>
      <c r="IAF231" s="58"/>
      <c r="IAG231" s="58"/>
      <c r="IAH231" s="58"/>
      <c r="IAI231" s="58"/>
      <c r="IAJ231" s="58"/>
      <c r="IAK231" s="58"/>
      <c r="IAL231" s="58"/>
      <c r="IAM231" s="58"/>
      <c r="IAN231" s="58"/>
      <c r="IAO231" s="58"/>
      <c r="IAP231" s="58"/>
      <c r="IAQ231" s="58"/>
      <c r="IAR231" s="58"/>
      <c r="IAS231" s="58"/>
      <c r="IAT231" s="58"/>
      <c r="IAU231" s="58"/>
      <c r="IAV231" s="58"/>
      <c r="IAW231" s="58"/>
      <c r="IAX231" s="58"/>
      <c r="IAY231" s="58"/>
      <c r="IAZ231" s="58"/>
      <c r="IBA231" s="58"/>
      <c r="IBB231" s="58"/>
      <c r="IBC231" s="58"/>
      <c r="IBD231" s="58"/>
      <c r="IBE231" s="58"/>
      <c r="IBF231" s="58"/>
      <c r="IBG231" s="58"/>
      <c r="IBH231" s="58"/>
      <c r="IBI231" s="58"/>
      <c r="IBJ231" s="58"/>
      <c r="IBK231" s="58"/>
      <c r="IBL231" s="58"/>
      <c r="IBM231" s="58"/>
      <c r="IBN231" s="58"/>
      <c r="IBO231" s="58"/>
      <c r="IBP231" s="58"/>
      <c r="IBQ231" s="58"/>
      <c r="IBR231" s="58"/>
      <c r="IBS231" s="58"/>
      <c r="IBT231" s="58"/>
      <c r="IBU231" s="58"/>
      <c r="IBV231" s="58"/>
      <c r="IBW231" s="58"/>
      <c r="IBX231" s="58"/>
      <c r="IBY231" s="58"/>
      <c r="IBZ231" s="58"/>
      <c r="ICA231" s="58"/>
      <c r="ICB231" s="58"/>
      <c r="ICC231" s="58"/>
      <c r="ICD231" s="58"/>
      <c r="ICE231" s="58"/>
      <c r="ICF231" s="58"/>
      <c r="ICG231" s="58"/>
      <c r="ICH231" s="58"/>
      <c r="ICI231" s="58"/>
      <c r="ICJ231" s="58"/>
      <c r="ICK231" s="58"/>
      <c r="ICL231" s="58"/>
      <c r="ICM231" s="58"/>
      <c r="ICN231" s="58"/>
      <c r="ICO231" s="58"/>
      <c r="ICP231" s="58"/>
      <c r="ICQ231" s="58"/>
      <c r="ICR231" s="58"/>
      <c r="ICS231" s="58"/>
      <c r="ICT231" s="58"/>
      <c r="ICU231" s="58"/>
      <c r="ICV231" s="58"/>
      <c r="ICW231" s="58"/>
      <c r="ICX231" s="58"/>
      <c r="ICY231" s="58"/>
      <c r="ICZ231" s="58"/>
      <c r="IDA231" s="58"/>
      <c r="IDB231" s="58"/>
      <c r="IDC231" s="58"/>
      <c r="IDD231" s="58"/>
      <c r="IDE231" s="58"/>
      <c r="IDF231" s="58"/>
      <c r="IDG231" s="58"/>
      <c r="IDH231" s="58"/>
      <c r="IDI231" s="58"/>
      <c r="IDJ231" s="58"/>
      <c r="IDK231" s="58"/>
      <c r="IDL231" s="58"/>
      <c r="IDM231" s="58"/>
      <c r="IDN231" s="58"/>
      <c r="IDO231" s="58"/>
      <c r="IDP231" s="58"/>
      <c r="IDQ231" s="58"/>
      <c r="IDR231" s="58"/>
      <c r="IDS231" s="58"/>
      <c r="IDT231" s="58"/>
      <c r="IDU231" s="58"/>
      <c r="IDV231" s="58"/>
      <c r="IDW231" s="58"/>
      <c r="IDX231" s="58"/>
      <c r="IDY231" s="58"/>
      <c r="IDZ231" s="58"/>
      <c r="IEA231" s="58"/>
      <c r="IEB231" s="58"/>
      <c r="IEC231" s="58"/>
      <c r="IED231" s="58"/>
      <c r="IEE231" s="58"/>
      <c r="IEF231" s="58"/>
      <c r="IEG231" s="58"/>
      <c r="IEH231" s="58"/>
      <c r="IEI231" s="58"/>
      <c r="IEJ231" s="58"/>
      <c r="IEK231" s="58"/>
      <c r="IEL231" s="58"/>
      <c r="IEM231" s="58"/>
      <c r="IEN231" s="58"/>
      <c r="IEO231" s="58"/>
      <c r="IEP231" s="58"/>
      <c r="IEQ231" s="58"/>
      <c r="IER231" s="58"/>
      <c r="IES231" s="58"/>
      <c r="IET231" s="58"/>
      <c r="IEU231" s="58"/>
      <c r="IEV231" s="58"/>
      <c r="IEW231" s="58"/>
      <c r="IEX231" s="58"/>
      <c r="IEY231" s="58"/>
      <c r="IEZ231" s="58"/>
      <c r="IFA231" s="58"/>
      <c r="IFB231" s="58"/>
      <c r="IFC231" s="58"/>
      <c r="IFD231" s="58"/>
      <c r="IFE231" s="58"/>
      <c r="IFF231" s="58"/>
      <c r="IFG231" s="58"/>
      <c r="IFH231" s="58"/>
      <c r="IFI231" s="58"/>
      <c r="IFJ231" s="58"/>
      <c r="IFK231" s="58"/>
      <c r="IFL231" s="58"/>
      <c r="IFM231" s="58"/>
      <c r="IFN231" s="58"/>
      <c r="IFO231" s="58"/>
      <c r="IFP231" s="58"/>
      <c r="IFQ231" s="58"/>
      <c r="IFR231" s="58"/>
      <c r="IFS231" s="58"/>
      <c r="IFT231" s="58"/>
      <c r="IFU231" s="58"/>
      <c r="IFV231" s="58"/>
      <c r="IFW231" s="58"/>
      <c r="IFX231" s="58"/>
      <c r="IFY231" s="58"/>
      <c r="IFZ231" s="58"/>
      <c r="IGA231" s="58"/>
      <c r="IGB231" s="58"/>
      <c r="IGC231" s="58"/>
      <c r="IGD231" s="58"/>
      <c r="IGE231" s="58"/>
      <c r="IGF231" s="58"/>
      <c r="IGG231" s="58"/>
      <c r="IGH231" s="58"/>
      <c r="IGI231" s="58"/>
      <c r="IGJ231" s="58"/>
      <c r="IGK231" s="58"/>
      <c r="IGL231" s="58"/>
      <c r="IGM231" s="58"/>
      <c r="IGN231" s="58"/>
      <c r="IGO231" s="58"/>
      <c r="IGP231" s="58"/>
      <c r="IGQ231" s="58"/>
      <c r="IGR231" s="58"/>
      <c r="IGS231" s="58"/>
      <c r="IGT231" s="58"/>
      <c r="IGU231" s="58"/>
      <c r="IGV231" s="58"/>
      <c r="IGW231" s="58"/>
      <c r="IGX231" s="58"/>
      <c r="IGY231" s="58"/>
      <c r="IGZ231" s="58"/>
      <c r="IHA231" s="58"/>
      <c r="IHB231" s="58"/>
      <c r="IHC231" s="58"/>
      <c r="IHD231" s="58"/>
      <c r="IHE231" s="58"/>
      <c r="IHF231" s="58"/>
      <c r="IHG231" s="58"/>
      <c r="IHH231" s="58"/>
      <c r="IHI231" s="58"/>
      <c r="IHJ231" s="58"/>
      <c r="IHK231" s="58"/>
      <c r="IHL231" s="58"/>
      <c r="IHM231" s="58"/>
      <c r="IHN231" s="58"/>
      <c r="IHO231" s="58"/>
      <c r="IHP231" s="58"/>
      <c r="IHQ231" s="58"/>
      <c r="IHR231" s="58"/>
      <c r="IHS231" s="58"/>
      <c r="IHT231" s="58"/>
      <c r="IHU231" s="58"/>
      <c r="IHV231" s="58"/>
      <c r="IHW231" s="58"/>
      <c r="IHX231" s="58"/>
      <c r="IHY231" s="58"/>
      <c r="IHZ231" s="58"/>
      <c r="IIA231" s="58"/>
      <c r="IIB231" s="58"/>
      <c r="IIC231" s="58"/>
      <c r="IID231" s="58"/>
      <c r="IIE231" s="58"/>
      <c r="IIF231" s="58"/>
      <c r="IIG231" s="58"/>
      <c r="IIH231" s="58"/>
      <c r="III231" s="58"/>
      <c r="IIJ231" s="58"/>
      <c r="IIK231" s="58"/>
      <c r="IIL231" s="58"/>
      <c r="IIM231" s="58"/>
      <c r="IIN231" s="58"/>
      <c r="IIO231" s="58"/>
      <c r="IIP231" s="58"/>
      <c r="IIQ231" s="58"/>
      <c r="IIR231" s="58"/>
      <c r="IIS231" s="58"/>
      <c r="IIT231" s="58"/>
      <c r="IIU231" s="58"/>
      <c r="IIV231" s="58"/>
      <c r="IIW231" s="58"/>
      <c r="IIX231" s="58"/>
      <c r="IIY231" s="58"/>
      <c r="IIZ231" s="58"/>
      <c r="IJA231" s="58"/>
      <c r="IJB231" s="58"/>
      <c r="IJC231" s="58"/>
      <c r="IJD231" s="58"/>
      <c r="IJE231" s="58"/>
      <c r="IJF231" s="58"/>
      <c r="IJG231" s="58"/>
      <c r="IJH231" s="58"/>
      <c r="IJI231" s="58"/>
      <c r="IJJ231" s="58"/>
      <c r="IJK231" s="58"/>
      <c r="IJL231" s="58"/>
      <c r="IJM231" s="58"/>
      <c r="IJN231" s="58"/>
      <c r="IJO231" s="58"/>
      <c r="IJP231" s="58"/>
      <c r="IJQ231" s="58"/>
      <c r="IJR231" s="58"/>
      <c r="IJS231" s="58"/>
      <c r="IJT231" s="58"/>
      <c r="IJU231" s="58"/>
      <c r="IJV231" s="58"/>
      <c r="IJW231" s="58"/>
      <c r="IJX231" s="58"/>
      <c r="IJY231" s="58"/>
      <c r="IJZ231" s="58"/>
      <c r="IKA231" s="58"/>
      <c r="IKB231" s="58"/>
      <c r="IKC231" s="58"/>
      <c r="IKD231" s="58"/>
      <c r="IKE231" s="58"/>
      <c r="IKF231" s="58"/>
      <c r="IKG231" s="58"/>
      <c r="IKH231" s="58"/>
      <c r="IKI231" s="58"/>
      <c r="IKJ231" s="58"/>
      <c r="IKK231" s="58"/>
      <c r="IKL231" s="58"/>
      <c r="IKM231" s="58"/>
      <c r="IKN231" s="58"/>
      <c r="IKO231" s="58"/>
      <c r="IKP231" s="58"/>
      <c r="IKQ231" s="58"/>
      <c r="IKR231" s="58"/>
      <c r="IKS231" s="58"/>
      <c r="IKT231" s="58"/>
      <c r="IKU231" s="58"/>
      <c r="IKV231" s="58"/>
      <c r="IKW231" s="58"/>
      <c r="IKX231" s="58"/>
      <c r="IKY231" s="58"/>
      <c r="IKZ231" s="58"/>
      <c r="ILA231" s="58"/>
      <c r="ILB231" s="58"/>
      <c r="ILC231" s="58"/>
      <c r="ILD231" s="58"/>
      <c r="ILE231" s="58"/>
      <c r="ILF231" s="58"/>
      <c r="ILG231" s="58"/>
      <c r="ILH231" s="58"/>
      <c r="ILI231" s="58"/>
      <c r="ILJ231" s="58"/>
      <c r="ILK231" s="58"/>
      <c r="ILL231" s="58"/>
      <c r="ILM231" s="58"/>
      <c r="ILN231" s="58"/>
      <c r="ILO231" s="58"/>
      <c r="ILP231" s="58"/>
      <c r="ILQ231" s="58"/>
      <c r="ILR231" s="58"/>
      <c r="ILS231" s="58"/>
      <c r="ILT231" s="58"/>
      <c r="ILU231" s="58"/>
      <c r="ILV231" s="58"/>
      <c r="ILW231" s="58"/>
      <c r="ILX231" s="58"/>
      <c r="ILY231" s="58"/>
      <c r="ILZ231" s="58"/>
      <c r="IMA231" s="58"/>
      <c r="IMB231" s="58"/>
      <c r="IMC231" s="58"/>
      <c r="IMD231" s="58"/>
      <c r="IME231" s="58"/>
      <c r="IMF231" s="58"/>
      <c r="IMG231" s="58"/>
      <c r="IMH231" s="58"/>
      <c r="IMI231" s="58"/>
      <c r="IMJ231" s="58"/>
      <c r="IMK231" s="58"/>
      <c r="IML231" s="58"/>
      <c r="IMM231" s="58"/>
      <c r="IMN231" s="58"/>
      <c r="IMO231" s="58"/>
      <c r="IMP231" s="58"/>
      <c r="IMQ231" s="58"/>
      <c r="IMR231" s="58"/>
      <c r="IMS231" s="58"/>
      <c r="IMT231" s="58"/>
      <c r="IMU231" s="58"/>
      <c r="IMV231" s="58"/>
      <c r="IMW231" s="58"/>
      <c r="IMX231" s="58"/>
      <c r="IMY231" s="58"/>
      <c r="IMZ231" s="58"/>
      <c r="INA231" s="58"/>
      <c r="INB231" s="58"/>
      <c r="INC231" s="58"/>
      <c r="IND231" s="58"/>
      <c r="INE231" s="58"/>
      <c r="INF231" s="58"/>
      <c r="ING231" s="58"/>
      <c r="INH231" s="58"/>
      <c r="INI231" s="58"/>
      <c r="INJ231" s="58"/>
      <c r="INK231" s="58"/>
      <c r="INL231" s="58"/>
      <c r="INM231" s="58"/>
      <c r="INN231" s="58"/>
      <c r="INO231" s="58"/>
      <c r="INP231" s="58"/>
      <c r="INQ231" s="58"/>
      <c r="INR231" s="58"/>
      <c r="INS231" s="58"/>
      <c r="INT231" s="58"/>
      <c r="INU231" s="58"/>
      <c r="INV231" s="58"/>
      <c r="INW231" s="58"/>
      <c r="INX231" s="58"/>
      <c r="INY231" s="58"/>
      <c r="INZ231" s="58"/>
      <c r="IOA231" s="58"/>
      <c r="IOB231" s="58"/>
      <c r="IOC231" s="58"/>
      <c r="IOD231" s="58"/>
      <c r="IOE231" s="58"/>
      <c r="IOF231" s="58"/>
      <c r="IOG231" s="58"/>
      <c r="IOH231" s="58"/>
      <c r="IOI231" s="58"/>
      <c r="IOJ231" s="58"/>
      <c r="IOK231" s="58"/>
      <c r="IOL231" s="58"/>
      <c r="IOM231" s="58"/>
      <c r="ION231" s="58"/>
      <c r="IOO231" s="58"/>
      <c r="IOP231" s="58"/>
      <c r="IOQ231" s="58"/>
      <c r="IOR231" s="58"/>
      <c r="IOS231" s="58"/>
      <c r="IOT231" s="58"/>
      <c r="IOU231" s="58"/>
      <c r="IOV231" s="58"/>
      <c r="IOW231" s="58"/>
      <c r="IOX231" s="58"/>
      <c r="IOY231" s="58"/>
      <c r="IOZ231" s="58"/>
      <c r="IPA231" s="58"/>
      <c r="IPB231" s="58"/>
      <c r="IPC231" s="58"/>
      <c r="IPD231" s="58"/>
      <c r="IPE231" s="58"/>
      <c r="IPF231" s="58"/>
      <c r="IPG231" s="58"/>
      <c r="IPH231" s="58"/>
      <c r="IPI231" s="58"/>
      <c r="IPJ231" s="58"/>
      <c r="IPK231" s="58"/>
      <c r="IPL231" s="58"/>
      <c r="IPM231" s="58"/>
      <c r="IPN231" s="58"/>
      <c r="IPO231" s="58"/>
      <c r="IPP231" s="58"/>
      <c r="IPQ231" s="58"/>
      <c r="IPR231" s="58"/>
      <c r="IPS231" s="58"/>
      <c r="IPT231" s="58"/>
      <c r="IPU231" s="58"/>
      <c r="IPV231" s="58"/>
      <c r="IPW231" s="58"/>
      <c r="IPX231" s="58"/>
      <c r="IPY231" s="58"/>
      <c r="IPZ231" s="58"/>
      <c r="IQA231" s="58"/>
      <c r="IQB231" s="58"/>
      <c r="IQC231" s="58"/>
      <c r="IQD231" s="58"/>
      <c r="IQE231" s="58"/>
      <c r="IQF231" s="58"/>
      <c r="IQG231" s="58"/>
      <c r="IQH231" s="58"/>
      <c r="IQI231" s="58"/>
      <c r="IQJ231" s="58"/>
      <c r="IQK231" s="58"/>
      <c r="IQL231" s="58"/>
      <c r="IQM231" s="58"/>
      <c r="IQN231" s="58"/>
      <c r="IQO231" s="58"/>
      <c r="IQP231" s="58"/>
      <c r="IQQ231" s="58"/>
      <c r="IQR231" s="58"/>
      <c r="IQS231" s="58"/>
      <c r="IQT231" s="58"/>
      <c r="IQU231" s="58"/>
      <c r="IQV231" s="58"/>
      <c r="IQW231" s="58"/>
      <c r="IQX231" s="58"/>
      <c r="IQY231" s="58"/>
      <c r="IQZ231" s="58"/>
      <c r="IRA231" s="58"/>
      <c r="IRB231" s="58"/>
      <c r="IRC231" s="58"/>
      <c r="IRD231" s="58"/>
      <c r="IRE231" s="58"/>
      <c r="IRF231" s="58"/>
      <c r="IRG231" s="58"/>
      <c r="IRH231" s="58"/>
      <c r="IRI231" s="58"/>
      <c r="IRJ231" s="58"/>
      <c r="IRK231" s="58"/>
      <c r="IRL231" s="58"/>
      <c r="IRM231" s="58"/>
      <c r="IRN231" s="58"/>
      <c r="IRO231" s="58"/>
      <c r="IRP231" s="58"/>
      <c r="IRQ231" s="58"/>
      <c r="IRR231" s="58"/>
      <c r="IRS231" s="58"/>
      <c r="IRT231" s="58"/>
      <c r="IRU231" s="58"/>
      <c r="IRV231" s="58"/>
      <c r="IRW231" s="58"/>
      <c r="IRX231" s="58"/>
      <c r="IRY231" s="58"/>
      <c r="IRZ231" s="58"/>
      <c r="ISA231" s="58"/>
      <c r="ISB231" s="58"/>
      <c r="ISC231" s="58"/>
      <c r="ISD231" s="58"/>
      <c r="ISE231" s="58"/>
      <c r="ISF231" s="58"/>
      <c r="ISG231" s="58"/>
      <c r="ISH231" s="58"/>
      <c r="ISI231" s="58"/>
      <c r="ISJ231" s="58"/>
      <c r="ISK231" s="58"/>
      <c r="ISL231" s="58"/>
      <c r="ISM231" s="58"/>
      <c r="ISN231" s="58"/>
      <c r="ISO231" s="58"/>
      <c r="ISP231" s="58"/>
      <c r="ISQ231" s="58"/>
      <c r="ISR231" s="58"/>
      <c r="ISS231" s="58"/>
      <c r="IST231" s="58"/>
      <c r="ISU231" s="58"/>
      <c r="ISV231" s="58"/>
      <c r="ISW231" s="58"/>
      <c r="ISX231" s="58"/>
      <c r="ISY231" s="58"/>
      <c r="ISZ231" s="58"/>
      <c r="ITA231" s="58"/>
      <c r="ITB231" s="58"/>
      <c r="ITC231" s="58"/>
      <c r="ITD231" s="58"/>
      <c r="ITE231" s="58"/>
      <c r="ITF231" s="58"/>
      <c r="ITG231" s="58"/>
      <c r="ITH231" s="58"/>
      <c r="ITI231" s="58"/>
      <c r="ITJ231" s="58"/>
      <c r="ITK231" s="58"/>
      <c r="ITL231" s="58"/>
      <c r="ITM231" s="58"/>
      <c r="ITN231" s="58"/>
      <c r="ITO231" s="58"/>
      <c r="ITP231" s="58"/>
      <c r="ITQ231" s="58"/>
      <c r="ITR231" s="58"/>
      <c r="ITS231" s="58"/>
      <c r="ITT231" s="58"/>
      <c r="ITU231" s="58"/>
      <c r="ITV231" s="58"/>
      <c r="ITW231" s="58"/>
      <c r="ITX231" s="58"/>
      <c r="ITY231" s="58"/>
      <c r="ITZ231" s="58"/>
      <c r="IUA231" s="58"/>
      <c r="IUB231" s="58"/>
      <c r="IUC231" s="58"/>
      <c r="IUD231" s="58"/>
      <c r="IUE231" s="58"/>
      <c r="IUF231" s="58"/>
      <c r="IUG231" s="58"/>
      <c r="IUH231" s="58"/>
      <c r="IUI231" s="58"/>
      <c r="IUJ231" s="58"/>
      <c r="IUK231" s="58"/>
      <c r="IUL231" s="58"/>
      <c r="IUM231" s="58"/>
      <c r="IUN231" s="58"/>
      <c r="IUO231" s="58"/>
      <c r="IUP231" s="58"/>
      <c r="IUQ231" s="58"/>
      <c r="IUR231" s="58"/>
      <c r="IUS231" s="58"/>
      <c r="IUT231" s="58"/>
      <c r="IUU231" s="58"/>
      <c r="IUV231" s="58"/>
      <c r="IUW231" s="58"/>
      <c r="IUX231" s="58"/>
      <c r="IUY231" s="58"/>
      <c r="IUZ231" s="58"/>
      <c r="IVA231" s="58"/>
      <c r="IVB231" s="58"/>
      <c r="IVC231" s="58"/>
      <c r="IVD231" s="58"/>
      <c r="IVE231" s="58"/>
      <c r="IVF231" s="58"/>
      <c r="IVG231" s="58"/>
      <c r="IVH231" s="58"/>
      <c r="IVI231" s="58"/>
      <c r="IVJ231" s="58"/>
      <c r="IVK231" s="58"/>
      <c r="IVL231" s="58"/>
      <c r="IVM231" s="58"/>
      <c r="IVN231" s="58"/>
      <c r="IVO231" s="58"/>
      <c r="IVP231" s="58"/>
      <c r="IVQ231" s="58"/>
      <c r="IVR231" s="58"/>
      <c r="IVS231" s="58"/>
      <c r="IVT231" s="58"/>
      <c r="IVU231" s="58"/>
      <c r="IVV231" s="58"/>
      <c r="IVW231" s="58"/>
      <c r="IVX231" s="58"/>
      <c r="IVY231" s="58"/>
      <c r="IVZ231" s="58"/>
      <c r="IWA231" s="58"/>
      <c r="IWB231" s="58"/>
      <c r="IWC231" s="58"/>
      <c r="IWD231" s="58"/>
      <c r="IWE231" s="58"/>
      <c r="IWF231" s="58"/>
      <c r="IWG231" s="58"/>
      <c r="IWH231" s="58"/>
      <c r="IWI231" s="58"/>
      <c r="IWJ231" s="58"/>
      <c r="IWK231" s="58"/>
      <c r="IWL231" s="58"/>
      <c r="IWM231" s="58"/>
      <c r="IWN231" s="58"/>
      <c r="IWO231" s="58"/>
      <c r="IWP231" s="58"/>
      <c r="IWQ231" s="58"/>
      <c r="IWR231" s="58"/>
      <c r="IWS231" s="58"/>
      <c r="IWT231" s="58"/>
      <c r="IWU231" s="58"/>
      <c r="IWV231" s="58"/>
      <c r="IWW231" s="58"/>
      <c r="IWX231" s="58"/>
      <c r="IWY231" s="58"/>
      <c r="IWZ231" s="58"/>
      <c r="IXA231" s="58"/>
      <c r="IXB231" s="58"/>
      <c r="IXC231" s="58"/>
      <c r="IXD231" s="58"/>
      <c r="IXE231" s="58"/>
      <c r="IXF231" s="58"/>
      <c r="IXG231" s="58"/>
      <c r="IXH231" s="58"/>
      <c r="IXI231" s="58"/>
      <c r="IXJ231" s="58"/>
      <c r="IXK231" s="58"/>
      <c r="IXL231" s="58"/>
      <c r="IXM231" s="58"/>
      <c r="IXN231" s="58"/>
      <c r="IXO231" s="58"/>
      <c r="IXP231" s="58"/>
      <c r="IXQ231" s="58"/>
      <c r="IXR231" s="58"/>
      <c r="IXS231" s="58"/>
      <c r="IXT231" s="58"/>
      <c r="IXU231" s="58"/>
      <c r="IXV231" s="58"/>
      <c r="IXW231" s="58"/>
      <c r="IXX231" s="58"/>
      <c r="IXY231" s="58"/>
      <c r="IXZ231" s="58"/>
      <c r="IYA231" s="58"/>
      <c r="IYB231" s="58"/>
      <c r="IYC231" s="58"/>
      <c r="IYD231" s="58"/>
      <c r="IYE231" s="58"/>
      <c r="IYF231" s="58"/>
      <c r="IYG231" s="58"/>
      <c r="IYH231" s="58"/>
      <c r="IYI231" s="58"/>
      <c r="IYJ231" s="58"/>
      <c r="IYK231" s="58"/>
      <c r="IYL231" s="58"/>
      <c r="IYM231" s="58"/>
      <c r="IYN231" s="58"/>
      <c r="IYO231" s="58"/>
      <c r="IYP231" s="58"/>
      <c r="IYQ231" s="58"/>
      <c r="IYR231" s="58"/>
      <c r="IYS231" s="58"/>
      <c r="IYT231" s="58"/>
      <c r="IYU231" s="58"/>
      <c r="IYV231" s="58"/>
      <c r="IYW231" s="58"/>
      <c r="IYX231" s="58"/>
      <c r="IYY231" s="58"/>
      <c r="IYZ231" s="58"/>
      <c r="IZA231" s="58"/>
      <c r="IZB231" s="58"/>
      <c r="IZC231" s="58"/>
      <c r="IZD231" s="58"/>
      <c r="IZE231" s="58"/>
      <c r="IZF231" s="58"/>
      <c r="IZG231" s="58"/>
      <c r="IZH231" s="58"/>
      <c r="IZI231" s="58"/>
      <c r="IZJ231" s="58"/>
      <c r="IZK231" s="58"/>
      <c r="IZL231" s="58"/>
      <c r="IZM231" s="58"/>
      <c r="IZN231" s="58"/>
      <c r="IZO231" s="58"/>
      <c r="IZP231" s="58"/>
      <c r="IZQ231" s="58"/>
      <c r="IZR231" s="58"/>
      <c r="IZS231" s="58"/>
      <c r="IZT231" s="58"/>
      <c r="IZU231" s="58"/>
      <c r="IZV231" s="58"/>
      <c r="IZW231" s="58"/>
      <c r="IZX231" s="58"/>
      <c r="IZY231" s="58"/>
      <c r="IZZ231" s="58"/>
      <c r="JAA231" s="58"/>
      <c r="JAB231" s="58"/>
      <c r="JAC231" s="58"/>
      <c r="JAD231" s="58"/>
      <c r="JAE231" s="58"/>
      <c r="JAF231" s="58"/>
      <c r="JAG231" s="58"/>
      <c r="JAH231" s="58"/>
      <c r="JAI231" s="58"/>
      <c r="JAJ231" s="58"/>
      <c r="JAK231" s="58"/>
      <c r="JAL231" s="58"/>
      <c r="JAM231" s="58"/>
      <c r="JAN231" s="58"/>
      <c r="JAO231" s="58"/>
      <c r="JAP231" s="58"/>
      <c r="JAQ231" s="58"/>
      <c r="JAR231" s="58"/>
      <c r="JAS231" s="58"/>
      <c r="JAT231" s="58"/>
      <c r="JAU231" s="58"/>
      <c r="JAV231" s="58"/>
      <c r="JAW231" s="58"/>
      <c r="JAX231" s="58"/>
      <c r="JAY231" s="58"/>
      <c r="JAZ231" s="58"/>
      <c r="JBA231" s="58"/>
      <c r="JBB231" s="58"/>
      <c r="JBC231" s="58"/>
      <c r="JBD231" s="58"/>
      <c r="JBE231" s="58"/>
      <c r="JBF231" s="58"/>
      <c r="JBG231" s="58"/>
      <c r="JBH231" s="58"/>
      <c r="JBI231" s="58"/>
      <c r="JBJ231" s="58"/>
      <c r="JBK231" s="58"/>
      <c r="JBL231" s="58"/>
      <c r="JBM231" s="58"/>
      <c r="JBN231" s="58"/>
      <c r="JBO231" s="58"/>
      <c r="JBP231" s="58"/>
      <c r="JBQ231" s="58"/>
      <c r="JBR231" s="58"/>
      <c r="JBS231" s="58"/>
      <c r="JBT231" s="58"/>
      <c r="JBU231" s="58"/>
      <c r="JBV231" s="58"/>
      <c r="JBW231" s="58"/>
      <c r="JBX231" s="58"/>
      <c r="JBY231" s="58"/>
      <c r="JBZ231" s="58"/>
      <c r="JCA231" s="58"/>
      <c r="JCB231" s="58"/>
      <c r="JCC231" s="58"/>
      <c r="JCD231" s="58"/>
      <c r="JCE231" s="58"/>
      <c r="JCF231" s="58"/>
      <c r="JCG231" s="58"/>
      <c r="JCH231" s="58"/>
      <c r="JCI231" s="58"/>
      <c r="JCJ231" s="58"/>
      <c r="JCK231" s="58"/>
      <c r="JCL231" s="58"/>
      <c r="JCM231" s="58"/>
      <c r="JCN231" s="58"/>
      <c r="JCO231" s="58"/>
      <c r="JCP231" s="58"/>
      <c r="JCQ231" s="58"/>
      <c r="JCR231" s="58"/>
      <c r="JCS231" s="58"/>
      <c r="JCT231" s="58"/>
      <c r="JCU231" s="58"/>
      <c r="JCV231" s="58"/>
      <c r="JCW231" s="58"/>
      <c r="JCX231" s="58"/>
      <c r="JCY231" s="58"/>
      <c r="JCZ231" s="58"/>
      <c r="JDA231" s="58"/>
      <c r="JDB231" s="58"/>
      <c r="JDC231" s="58"/>
      <c r="JDD231" s="58"/>
      <c r="JDE231" s="58"/>
      <c r="JDF231" s="58"/>
      <c r="JDG231" s="58"/>
      <c r="JDH231" s="58"/>
      <c r="JDI231" s="58"/>
      <c r="JDJ231" s="58"/>
      <c r="JDK231" s="58"/>
      <c r="JDL231" s="58"/>
      <c r="JDM231" s="58"/>
      <c r="JDN231" s="58"/>
      <c r="JDO231" s="58"/>
      <c r="JDP231" s="58"/>
      <c r="JDQ231" s="58"/>
      <c r="JDR231" s="58"/>
      <c r="JDS231" s="58"/>
      <c r="JDT231" s="58"/>
      <c r="JDU231" s="58"/>
      <c r="JDV231" s="58"/>
      <c r="JDW231" s="58"/>
      <c r="JDX231" s="58"/>
      <c r="JDY231" s="58"/>
      <c r="JDZ231" s="58"/>
      <c r="JEA231" s="58"/>
      <c r="JEB231" s="58"/>
      <c r="JEC231" s="58"/>
      <c r="JED231" s="58"/>
      <c r="JEE231" s="58"/>
      <c r="JEF231" s="58"/>
      <c r="JEG231" s="58"/>
      <c r="JEH231" s="58"/>
      <c r="JEI231" s="58"/>
      <c r="JEJ231" s="58"/>
      <c r="JEK231" s="58"/>
      <c r="JEL231" s="58"/>
      <c r="JEM231" s="58"/>
      <c r="JEN231" s="58"/>
      <c r="JEO231" s="58"/>
      <c r="JEP231" s="58"/>
      <c r="JEQ231" s="58"/>
      <c r="JER231" s="58"/>
      <c r="JES231" s="58"/>
      <c r="JET231" s="58"/>
      <c r="JEU231" s="58"/>
      <c r="JEV231" s="58"/>
      <c r="JEW231" s="58"/>
      <c r="JEX231" s="58"/>
      <c r="JEY231" s="58"/>
      <c r="JEZ231" s="58"/>
      <c r="JFA231" s="58"/>
      <c r="JFB231" s="58"/>
      <c r="JFC231" s="58"/>
      <c r="JFD231" s="58"/>
      <c r="JFE231" s="58"/>
      <c r="JFF231" s="58"/>
      <c r="JFG231" s="58"/>
      <c r="JFH231" s="58"/>
      <c r="JFI231" s="58"/>
      <c r="JFJ231" s="58"/>
      <c r="JFK231" s="58"/>
      <c r="JFL231" s="58"/>
      <c r="JFM231" s="58"/>
      <c r="JFN231" s="58"/>
      <c r="JFO231" s="58"/>
      <c r="JFP231" s="58"/>
      <c r="JFQ231" s="58"/>
      <c r="JFR231" s="58"/>
      <c r="JFS231" s="58"/>
      <c r="JFT231" s="58"/>
      <c r="JFU231" s="58"/>
      <c r="JFV231" s="58"/>
      <c r="JFW231" s="58"/>
      <c r="JFX231" s="58"/>
      <c r="JFY231" s="58"/>
      <c r="JFZ231" s="58"/>
      <c r="JGA231" s="58"/>
      <c r="JGB231" s="58"/>
      <c r="JGC231" s="58"/>
      <c r="JGD231" s="58"/>
      <c r="JGE231" s="58"/>
      <c r="JGF231" s="58"/>
      <c r="JGG231" s="58"/>
      <c r="JGH231" s="58"/>
      <c r="JGI231" s="58"/>
      <c r="JGJ231" s="58"/>
      <c r="JGK231" s="58"/>
      <c r="JGL231" s="58"/>
      <c r="JGM231" s="58"/>
      <c r="JGN231" s="58"/>
      <c r="JGO231" s="58"/>
      <c r="JGP231" s="58"/>
      <c r="JGQ231" s="58"/>
      <c r="JGR231" s="58"/>
      <c r="JGS231" s="58"/>
      <c r="JGT231" s="58"/>
      <c r="JGU231" s="58"/>
      <c r="JGV231" s="58"/>
      <c r="JGW231" s="58"/>
      <c r="JGX231" s="58"/>
      <c r="JGY231" s="58"/>
      <c r="JGZ231" s="58"/>
      <c r="JHA231" s="58"/>
      <c r="JHB231" s="58"/>
      <c r="JHC231" s="58"/>
      <c r="JHD231" s="58"/>
      <c r="JHE231" s="58"/>
      <c r="JHF231" s="58"/>
      <c r="JHG231" s="58"/>
      <c r="JHH231" s="58"/>
      <c r="JHI231" s="58"/>
      <c r="JHJ231" s="58"/>
      <c r="JHK231" s="58"/>
      <c r="JHL231" s="58"/>
      <c r="JHM231" s="58"/>
      <c r="JHN231" s="58"/>
      <c r="JHO231" s="58"/>
      <c r="JHP231" s="58"/>
      <c r="JHQ231" s="58"/>
      <c r="JHR231" s="58"/>
      <c r="JHS231" s="58"/>
      <c r="JHT231" s="58"/>
      <c r="JHU231" s="58"/>
      <c r="JHV231" s="58"/>
      <c r="JHW231" s="58"/>
      <c r="JHX231" s="58"/>
      <c r="JHY231" s="58"/>
      <c r="JHZ231" s="58"/>
      <c r="JIA231" s="58"/>
      <c r="JIB231" s="58"/>
      <c r="JIC231" s="58"/>
      <c r="JID231" s="58"/>
      <c r="JIE231" s="58"/>
      <c r="JIF231" s="58"/>
      <c r="JIG231" s="58"/>
      <c r="JIH231" s="58"/>
      <c r="JII231" s="58"/>
      <c r="JIJ231" s="58"/>
      <c r="JIK231" s="58"/>
      <c r="JIL231" s="58"/>
      <c r="JIM231" s="58"/>
      <c r="JIN231" s="58"/>
      <c r="JIO231" s="58"/>
      <c r="JIP231" s="58"/>
      <c r="JIQ231" s="58"/>
      <c r="JIR231" s="58"/>
      <c r="JIS231" s="58"/>
      <c r="JIT231" s="58"/>
      <c r="JIU231" s="58"/>
      <c r="JIV231" s="58"/>
      <c r="JIW231" s="58"/>
      <c r="JIX231" s="58"/>
      <c r="JIY231" s="58"/>
      <c r="JIZ231" s="58"/>
      <c r="JJA231" s="58"/>
      <c r="JJB231" s="58"/>
      <c r="JJC231" s="58"/>
      <c r="JJD231" s="58"/>
      <c r="JJE231" s="58"/>
      <c r="JJF231" s="58"/>
      <c r="JJG231" s="58"/>
      <c r="JJH231" s="58"/>
      <c r="JJI231" s="58"/>
      <c r="JJJ231" s="58"/>
      <c r="JJK231" s="58"/>
      <c r="JJL231" s="58"/>
      <c r="JJM231" s="58"/>
      <c r="JJN231" s="58"/>
      <c r="JJO231" s="58"/>
      <c r="JJP231" s="58"/>
      <c r="JJQ231" s="58"/>
      <c r="JJR231" s="58"/>
      <c r="JJS231" s="58"/>
      <c r="JJT231" s="58"/>
      <c r="JJU231" s="58"/>
      <c r="JJV231" s="58"/>
      <c r="JJW231" s="58"/>
      <c r="JJX231" s="58"/>
      <c r="JJY231" s="58"/>
      <c r="JJZ231" s="58"/>
      <c r="JKA231" s="58"/>
      <c r="JKB231" s="58"/>
      <c r="JKC231" s="58"/>
      <c r="JKD231" s="58"/>
      <c r="JKE231" s="58"/>
      <c r="JKF231" s="58"/>
      <c r="JKG231" s="58"/>
      <c r="JKH231" s="58"/>
      <c r="JKI231" s="58"/>
      <c r="JKJ231" s="58"/>
      <c r="JKK231" s="58"/>
      <c r="JKL231" s="58"/>
      <c r="JKM231" s="58"/>
      <c r="JKN231" s="58"/>
      <c r="JKO231" s="58"/>
      <c r="JKP231" s="58"/>
      <c r="JKQ231" s="58"/>
      <c r="JKR231" s="58"/>
      <c r="JKS231" s="58"/>
      <c r="JKT231" s="58"/>
      <c r="JKU231" s="58"/>
      <c r="JKV231" s="58"/>
      <c r="JKW231" s="58"/>
      <c r="JKX231" s="58"/>
      <c r="JKY231" s="58"/>
      <c r="JKZ231" s="58"/>
      <c r="JLA231" s="58"/>
      <c r="JLB231" s="58"/>
      <c r="JLC231" s="58"/>
      <c r="JLD231" s="58"/>
      <c r="JLE231" s="58"/>
      <c r="JLF231" s="58"/>
      <c r="JLG231" s="58"/>
      <c r="JLH231" s="58"/>
      <c r="JLI231" s="58"/>
      <c r="JLJ231" s="58"/>
      <c r="JLK231" s="58"/>
      <c r="JLL231" s="58"/>
      <c r="JLM231" s="58"/>
      <c r="JLN231" s="58"/>
      <c r="JLO231" s="58"/>
      <c r="JLP231" s="58"/>
      <c r="JLQ231" s="58"/>
      <c r="JLR231" s="58"/>
      <c r="JLS231" s="58"/>
      <c r="JLT231" s="58"/>
      <c r="JLU231" s="58"/>
      <c r="JLV231" s="58"/>
      <c r="JLW231" s="58"/>
      <c r="JLX231" s="58"/>
      <c r="JLY231" s="58"/>
      <c r="JLZ231" s="58"/>
      <c r="JMA231" s="58"/>
      <c r="JMB231" s="58"/>
      <c r="JMC231" s="58"/>
      <c r="JMD231" s="58"/>
      <c r="JME231" s="58"/>
      <c r="JMF231" s="58"/>
      <c r="JMG231" s="58"/>
      <c r="JMH231" s="58"/>
      <c r="JMI231" s="58"/>
      <c r="JMJ231" s="58"/>
      <c r="JMK231" s="58"/>
      <c r="JML231" s="58"/>
      <c r="JMM231" s="58"/>
      <c r="JMN231" s="58"/>
      <c r="JMO231" s="58"/>
      <c r="JMP231" s="58"/>
      <c r="JMQ231" s="58"/>
      <c r="JMR231" s="58"/>
      <c r="JMS231" s="58"/>
      <c r="JMT231" s="58"/>
      <c r="JMU231" s="58"/>
      <c r="JMV231" s="58"/>
      <c r="JMW231" s="58"/>
      <c r="JMX231" s="58"/>
      <c r="JMY231" s="58"/>
      <c r="JMZ231" s="58"/>
      <c r="JNA231" s="58"/>
      <c r="JNB231" s="58"/>
      <c r="JNC231" s="58"/>
      <c r="JND231" s="58"/>
      <c r="JNE231" s="58"/>
      <c r="JNF231" s="58"/>
      <c r="JNG231" s="58"/>
      <c r="JNH231" s="58"/>
      <c r="JNI231" s="58"/>
      <c r="JNJ231" s="58"/>
      <c r="JNK231" s="58"/>
      <c r="JNL231" s="58"/>
      <c r="JNM231" s="58"/>
      <c r="JNN231" s="58"/>
      <c r="JNO231" s="58"/>
      <c r="JNP231" s="58"/>
      <c r="JNQ231" s="58"/>
      <c r="JNR231" s="58"/>
      <c r="JNS231" s="58"/>
      <c r="JNT231" s="58"/>
      <c r="JNU231" s="58"/>
      <c r="JNV231" s="58"/>
      <c r="JNW231" s="58"/>
      <c r="JNX231" s="58"/>
      <c r="JNY231" s="58"/>
      <c r="JNZ231" s="58"/>
      <c r="JOA231" s="58"/>
      <c r="JOB231" s="58"/>
      <c r="JOC231" s="58"/>
      <c r="JOD231" s="58"/>
      <c r="JOE231" s="58"/>
      <c r="JOF231" s="58"/>
      <c r="JOG231" s="58"/>
      <c r="JOH231" s="58"/>
      <c r="JOI231" s="58"/>
      <c r="JOJ231" s="58"/>
      <c r="JOK231" s="58"/>
      <c r="JOL231" s="58"/>
      <c r="JOM231" s="58"/>
      <c r="JON231" s="58"/>
      <c r="JOO231" s="58"/>
      <c r="JOP231" s="58"/>
      <c r="JOQ231" s="58"/>
      <c r="JOR231" s="58"/>
      <c r="JOS231" s="58"/>
      <c r="JOT231" s="58"/>
      <c r="JOU231" s="58"/>
      <c r="JOV231" s="58"/>
      <c r="JOW231" s="58"/>
      <c r="JOX231" s="58"/>
      <c r="JOY231" s="58"/>
      <c r="JOZ231" s="58"/>
      <c r="JPA231" s="58"/>
      <c r="JPB231" s="58"/>
      <c r="JPC231" s="58"/>
      <c r="JPD231" s="58"/>
      <c r="JPE231" s="58"/>
      <c r="JPF231" s="58"/>
      <c r="JPG231" s="58"/>
      <c r="JPH231" s="58"/>
      <c r="JPI231" s="58"/>
      <c r="JPJ231" s="58"/>
      <c r="JPK231" s="58"/>
      <c r="JPL231" s="58"/>
      <c r="JPM231" s="58"/>
      <c r="JPN231" s="58"/>
      <c r="JPO231" s="58"/>
      <c r="JPP231" s="58"/>
      <c r="JPQ231" s="58"/>
      <c r="JPR231" s="58"/>
      <c r="JPS231" s="58"/>
      <c r="JPT231" s="58"/>
      <c r="JPU231" s="58"/>
      <c r="JPV231" s="58"/>
      <c r="JPW231" s="58"/>
      <c r="JPX231" s="58"/>
      <c r="JPY231" s="58"/>
      <c r="JPZ231" s="58"/>
      <c r="JQA231" s="58"/>
      <c r="JQB231" s="58"/>
      <c r="JQC231" s="58"/>
      <c r="JQD231" s="58"/>
      <c r="JQE231" s="58"/>
      <c r="JQF231" s="58"/>
      <c r="JQG231" s="58"/>
      <c r="JQH231" s="58"/>
      <c r="JQI231" s="58"/>
      <c r="JQJ231" s="58"/>
      <c r="JQK231" s="58"/>
      <c r="JQL231" s="58"/>
      <c r="JQM231" s="58"/>
      <c r="JQN231" s="58"/>
      <c r="JQO231" s="58"/>
      <c r="JQP231" s="58"/>
      <c r="JQQ231" s="58"/>
      <c r="JQR231" s="58"/>
      <c r="JQS231" s="58"/>
      <c r="JQT231" s="58"/>
      <c r="JQU231" s="58"/>
      <c r="JQV231" s="58"/>
      <c r="JQW231" s="58"/>
      <c r="JQX231" s="58"/>
      <c r="JQY231" s="58"/>
      <c r="JQZ231" s="58"/>
      <c r="JRA231" s="58"/>
      <c r="JRB231" s="58"/>
      <c r="JRC231" s="58"/>
      <c r="JRD231" s="58"/>
      <c r="JRE231" s="58"/>
      <c r="JRF231" s="58"/>
      <c r="JRG231" s="58"/>
      <c r="JRH231" s="58"/>
      <c r="JRI231" s="58"/>
      <c r="JRJ231" s="58"/>
      <c r="JRK231" s="58"/>
      <c r="JRL231" s="58"/>
      <c r="JRM231" s="58"/>
      <c r="JRN231" s="58"/>
      <c r="JRO231" s="58"/>
      <c r="JRP231" s="58"/>
      <c r="JRQ231" s="58"/>
      <c r="JRR231" s="58"/>
      <c r="JRS231" s="58"/>
      <c r="JRT231" s="58"/>
      <c r="JRU231" s="58"/>
      <c r="JRV231" s="58"/>
      <c r="JRW231" s="58"/>
      <c r="JRX231" s="58"/>
      <c r="JRY231" s="58"/>
      <c r="JRZ231" s="58"/>
      <c r="JSA231" s="58"/>
      <c r="JSB231" s="58"/>
      <c r="JSC231" s="58"/>
      <c r="JSD231" s="58"/>
      <c r="JSE231" s="58"/>
      <c r="JSF231" s="58"/>
      <c r="JSG231" s="58"/>
      <c r="JSH231" s="58"/>
      <c r="JSI231" s="58"/>
      <c r="JSJ231" s="58"/>
      <c r="JSK231" s="58"/>
      <c r="JSL231" s="58"/>
      <c r="JSM231" s="58"/>
      <c r="JSN231" s="58"/>
      <c r="JSO231" s="58"/>
      <c r="JSP231" s="58"/>
      <c r="JSQ231" s="58"/>
      <c r="JSR231" s="58"/>
      <c r="JSS231" s="58"/>
      <c r="JST231" s="58"/>
      <c r="JSU231" s="58"/>
      <c r="JSV231" s="58"/>
      <c r="JSW231" s="58"/>
      <c r="JSX231" s="58"/>
      <c r="JSY231" s="58"/>
      <c r="JSZ231" s="58"/>
      <c r="JTA231" s="58"/>
      <c r="JTB231" s="58"/>
      <c r="JTC231" s="58"/>
      <c r="JTD231" s="58"/>
      <c r="JTE231" s="58"/>
      <c r="JTF231" s="58"/>
      <c r="JTG231" s="58"/>
      <c r="JTH231" s="58"/>
      <c r="JTI231" s="58"/>
      <c r="JTJ231" s="58"/>
      <c r="JTK231" s="58"/>
      <c r="JTL231" s="58"/>
      <c r="JTM231" s="58"/>
      <c r="JTN231" s="58"/>
      <c r="JTO231" s="58"/>
      <c r="JTP231" s="58"/>
      <c r="JTQ231" s="58"/>
      <c r="JTR231" s="58"/>
      <c r="JTS231" s="58"/>
      <c r="JTT231" s="58"/>
      <c r="JTU231" s="58"/>
      <c r="JTV231" s="58"/>
      <c r="JTW231" s="58"/>
      <c r="JTX231" s="58"/>
      <c r="JTY231" s="58"/>
      <c r="JTZ231" s="58"/>
      <c r="JUA231" s="58"/>
      <c r="JUB231" s="58"/>
      <c r="JUC231" s="58"/>
      <c r="JUD231" s="58"/>
      <c r="JUE231" s="58"/>
      <c r="JUF231" s="58"/>
      <c r="JUG231" s="58"/>
      <c r="JUH231" s="58"/>
      <c r="JUI231" s="58"/>
      <c r="JUJ231" s="58"/>
      <c r="JUK231" s="58"/>
      <c r="JUL231" s="58"/>
      <c r="JUM231" s="58"/>
      <c r="JUN231" s="58"/>
      <c r="JUO231" s="58"/>
      <c r="JUP231" s="58"/>
      <c r="JUQ231" s="58"/>
      <c r="JUR231" s="58"/>
      <c r="JUS231" s="58"/>
      <c r="JUT231" s="58"/>
      <c r="JUU231" s="58"/>
      <c r="JUV231" s="58"/>
      <c r="JUW231" s="58"/>
      <c r="JUX231" s="58"/>
      <c r="JUY231" s="58"/>
      <c r="JUZ231" s="58"/>
      <c r="JVA231" s="58"/>
      <c r="JVB231" s="58"/>
      <c r="JVC231" s="58"/>
      <c r="JVD231" s="58"/>
      <c r="JVE231" s="58"/>
      <c r="JVF231" s="58"/>
      <c r="JVG231" s="58"/>
      <c r="JVH231" s="58"/>
      <c r="JVI231" s="58"/>
      <c r="JVJ231" s="58"/>
      <c r="JVK231" s="58"/>
      <c r="JVL231" s="58"/>
      <c r="JVM231" s="58"/>
      <c r="JVN231" s="58"/>
      <c r="JVO231" s="58"/>
      <c r="JVP231" s="58"/>
      <c r="JVQ231" s="58"/>
      <c r="JVR231" s="58"/>
      <c r="JVS231" s="58"/>
      <c r="JVT231" s="58"/>
      <c r="JVU231" s="58"/>
      <c r="JVV231" s="58"/>
      <c r="JVW231" s="58"/>
      <c r="JVX231" s="58"/>
      <c r="JVY231" s="58"/>
      <c r="JVZ231" s="58"/>
      <c r="JWA231" s="58"/>
      <c r="JWB231" s="58"/>
      <c r="JWC231" s="58"/>
      <c r="JWD231" s="58"/>
      <c r="JWE231" s="58"/>
      <c r="JWF231" s="58"/>
      <c r="JWG231" s="58"/>
      <c r="JWH231" s="58"/>
      <c r="JWI231" s="58"/>
      <c r="JWJ231" s="58"/>
      <c r="JWK231" s="58"/>
      <c r="JWL231" s="58"/>
      <c r="JWM231" s="58"/>
      <c r="JWN231" s="58"/>
      <c r="JWO231" s="58"/>
      <c r="JWP231" s="58"/>
      <c r="JWQ231" s="58"/>
      <c r="JWR231" s="58"/>
      <c r="JWS231" s="58"/>
      <c r="JWT231" s="58"/>
      <c r="JWU231" s="58"/>
      <c r="JWV231" s="58"/>
      <c r="JWW231" s="58"/>
      <c r="JWX231" s="58"/>
      <c r="JWY231" s="58"/>
      <c r="JWZ231" s="58"/>
      <c r="JXA231" s="58"/>
      <c r="JXB231" s="58"/>
      <c r="JXC231" s="58"/>
      <c r="JXD231" s="58"/>
      <c r="JXE231" s="58"/>
      <c r="JXF231" s="58"/>
      <c r="JXG231" s="58"/>
      <c r="JXH231" s="58"/>
      <c r="JXI231" s="58"/>
      <c r="JXJ231" s="58"/>
      <c r="JXK231" s="58"/>
      <c r="JXL231" s="58"/>
      <c r="JXM231" s="58"/>
      <c r="JXN231" s="58"/>
      <c r="JXO231" s="58"/>
      <c r="JXP231" s="58"/>
      <c r="JXQ231" s="58"/>
      <c r="JXR231" s="58"/>
      <c r="JXS231" s="58"/>
      <c r="JXT231" s="58"/>
      <c r="JXU231" s="58"/>
      <c r="JXV231" s="58"/>
      <c r="JXW231" s="58"/>
      <c r="JXX231" s="58"/>
      <c r="JXY231" s="58"/>
      <c r="JXZ231" s="58"/>
      <c r="JYA231" s="58"/>
      <c r="JYB231" s="58"/>
      <c r="JYC231" s="58"/>
      <c r="JYD231" s="58"/>
      <c r="JYE231" s="58"/>
      <c r="JYF231" s="58"/>
      <c r="JYG231" s="58"/>
      <c r="JYH231" s="58"/>
      <c r="JYI231" s="58"/>
      <c r="JYJ231" s="58"/>
      <c r="JYK231" s="58"/>
      <c r="JYL231" s="58"/>
      <c r="JYM231" s="58"/>
      <c r="JYN231" s="58"/>
      <c r="JYO231" s="58"/>
      <c r="JYP231" s="58"/>
      <c r="JYQ231" s="58"/>
      <c r="JYR231" s="58"/>
      <c r="JYS231" s="58"/>
      <c r="JYT231" s="58"/>
      <c r="JYU231" s="58"/>
      <c r="JYV231" s="58"/>
      <c r="JYW231" s="58"/>
      <c r="JYX231" s="58"/>
      <c r="JYY231" s="58"/>
      <c r="JYZ231" s="58"/>
      <c r="JZA231" s="58"/>
      <c r="JZB231" s="58"/>
      <c r="JZC231" s="58"/>
      <c r="JZD231" s="58"/>
      <c r="JZE231" s="58"/>
      <c r="JZF231" s="58"/>
      <c r="JZG231" s="58"/>
      <c r="JZH231" s="58"/>
      <c r="JZI231" s="58"/>
      <c r="JZJ231" s="58"/>
      <c r="JZK231" s="58"/>
      <c r="JZL231" s="58"/>
      <c r="JZM231" s="58"/>
      <c r="JZN231" s="58"/>
      <c r="JZO231" s="58"/>
      <c r="JZP231" s="58"/>
      <c r="JZQ231" s="58"/>
      <c r="JZR231" s="58"/>
      <c r="JZS231" s="58"/>
      <c r="JZT231" s="58"/>
      <c r="JZU231" s="58"/>
      <c r="JZV231" s="58"/>
      <c r="JZW231" s="58"/>
      <c r="JZX231" s="58"/>
      <c r="JZY231" s="58"/>
      <c r="JZZ231" s="58"/>
      <c r="KAA231" s="58"/>
      <c r="KAB231" s="58"/>
      <c r="KAC231" s="58"/>
      <c r="KAD231" s="58"/>
      <c r="KAE231" s="58"/>
      <c r="KAF231" s="58"/>
      <c r="KAG231" s="58"/>
      <c r="KAH231" s="58"/>
      <c r="KAI231" s="58"/>
      <c r="KAJ231" s="58"/>
      <c r="KAK231" s="58"/>
      <c r="KAL231" s="58"/>
      <c r="KAM231" s="58"/>
      <c r="KAN231" s="58"/>
      <c r="KAO231" s="58"/>
      <c r="KAP231" s="58"/>
      <c r="KAQ231" s="58"/>
      <c r="KAR231" s="58"/>
      <c r="KAS231" s="58"/>
      <c r="KAT231" s="58"/>
      <c r="KAU231" s="58"/>
      <c r="KAV231" s="58"/>
      <c r="KAW231" s="58"/>
      <c r="KAX231" s="58"/>
      <c r="KAY231" s="58"/>
      <c r="KAZ231" s="58"/>
      <c r="KBA231" s="58"/>
      <c r="KBB231" s="58"/>
      <c r="KBC231" s="58"/>
      <c r="KBD231" s="58"/>
      <c r="KBE231" s="58"/>
      <c r="KBF231" s="58"/>
      <c r="KBG231" s="58"/>
      <c r="KBH231" s="58"/>
      <c r="KBI231" s="58"/>
      <c r="KBJ231" s="58"/>
      <c r="KBK231" s="58"/>
      <c r="KBL231" s="58"/>
      <c r="KBM231" s="58"/>
      <c r="KBN231" s="58"/>
      <c r="KBO231" s="58"/>
      <c r="KBP231" s="58"/>
      <c r="KBQ231" s="58"/>
      <c r="KBR231" s="58"/>
      <c r="KBS231" s="58"/>
      <c r="KBT231" s="58"/>
      <c r="KBU231" s="58"/>
      <c r="KBV231" s="58"/>
      <c r="KBW231" s="58"/>
      <c r="KBX231" s="58"/>
      <c r="KBY231" s="58"/>
      <c r="KBZ231" s="58"/>
      <c r="KCA231" s="58"/>
      <c r="KCB231" s="58"/>
      <c r="KCC231" s="58"/>
      <c r="KCD231" s="58"/>
      <c r="KCE231" s="58"/>
      <c r="KCF231" s="58"/>
      <c r="KCG231" s="58"/>
      <c r="KCH231" s="58"/>
      <c r="KCI231" s="58"/>
      <c r="KCJ231" s="58"/>
      <c r="KCK231" s="58"/>
      <c r="KCL231" s="58"/>
      <c r="KCM231" s="58"/>
      <c r="KCN231" s="58"/>
      <c r="KCO231" s="58"/>
      <c r="KCP231" s="58"/>
      <c r="KCQ231" s="58"/>
      <c r="KCR231" s="58"/>
      <c r="KCS231" s="58"/>
      <c r="KCT231" s="58"/>
      <c r="KCU231" s="58"/>
      <c r="KCV231" s="58"/>
      <c r="KCW231" s="58"/>
      <c r="KCX231" s="58"/>
      <c r="KCY231" s="58"/>
      <c r="KCZ231" s="58"/>
      <c r="KDA231" s="58"/>
      <c r="KDB231" s="58"/>
      <c r="KDC231" s="58"/>
      <c r="KDD231" s="58"/>
      <c r="KDE231" s="58"/>
      <c r="KDF231" s="58"/>
      <c r="KDG231" s="58"/>
      <c r="KDH231" s="58"/>
      <c r="KDI231" s="58"/>
      <c r="KDJ231" s="58"/>
      <c r="KDK231" s="58"/>
      <c r="KDL231" s="58"/>
      <c r="KDM231" s="58"/>
      <c r="KDN231" s="58"/>
      <c r="KDO231" s="58"/>
      <c r="KDP231" s="58"/>
      <c r="KDQ231" s="58"/>
      <c r="KDR231" s="58"/>
      <c r="KDS231" s="58"/>
      <c r="KDT231" s="58"/>
      <c r="KDU231" s="58"/>
      <c r="KDV231" s="58"/>
      <c r="KDW231" s="58"/>
      <c r="KDX231" s="58"/>
      <c r="KDY231" s="58"/>
      <c r="KDZ231" s="58"/>
      <c r="KEA231" s="58"/>
      <c r="KEB231" s="58"/>
      <c r="KEC231" s="58"/>
      <c r="KED231" s="58"/>
      <c r="KEE231" s="58"/>
      <c r="KEF231" s="58"/>
      <c r="KEG231" s="58"/>
      <c r="KEH231" s="58"/>
      <c r="KEI231" s="58"/>
      <c r="KEJ231" s="58"/>
      <c r="KEK231" s="58"/>
      <c r="KEL231" s="58"/>
      <c r="KEM231" s="58"/>
      <c r="KEN231" s="58"/>
      <c r="KEO231" s="58"/>
      <c r="KEP231" s="58"/>
      <c r="KEQ231" s="58"/>
      <c r="KER231" s="58"/>
      <c r="KES231" s="58"/>
      <c r="KET231" s="58"/>
      <c r="KEU231" s="58"/>
      <c r="KEV231" s="58"/>
      <c r="KEW231" s="58"/>
      <c r="KEX231" s="58"/>
      <c r="KEY231" s="58"/>
      <c r="KEZ231" s="58"/>
      <c r="KFA231" s="58"/>
      <c r="KFB231" s="58"/>
      <c r="KFC231" s="58"/>
      <c r="KFD231" s="58"/>
      <c r="KFE231" s="58"/>
      <c r="KFF231" s="58"/>
      <c r="KFG231" s="58"/>
      <c r="KFH231" s="58"/>
      <c r="KFI231" s="58"/>
      <c r="KFJ231" s="58"/>
      <c r="KFK231" s="58"/>
      <c r="KFL231" s="58"/>
      <c r="KFM231" s="58"/>
      <c r="KFN231" s="58"/>
      <c r="KFO231" s="58"/>
      <c r="KFP231" s="58"/>
      <c r="KFQ231" s="58"/>
      <c r="KFR231" s="58"/>
      <c r="KFS231" s="58"/>
      <c r="KFT231" s="58"/>
      <c r="KFU231" s="58"/>
      <c r="KFV231" s="58"/>
      <c r="KFW231" s="58"/>
      <c r="KFX231" s="58"/>
      <c r="KFY231" s="58"/>
      <c r="KFZ231" s="58"/>
      <c r="KGA231" s="58"/>
      <c r="KGB231" s="58"/>
      <c r="KGC231" s="58"/>
      <c r="KGD231" s="58"/>
      <c r="KGE231" s="58"/>
      <c r="KGF231" s="58"/>
      <c r="KGG231" s="58"/>
      <c r="KGH231" s="58"/>
      <c r="KGI231" s="58"/>
      <c r="KGJ231" s="58"/>
      <c r="KGK231" s="58"/>
      <c r="KGL231" s="58"/>
      <c r="KGM231" s="58"/>
      <c r="KGN231" s="58"/>
      <c r="KGO231" s="58"/>
      <c r="KGP231" s="58"/>
      <c r="KGQ231" s="58"/>
      <c r="KGR231" s="58"/>
      <c r="KGS231" s="58"/>
      <c r="KGT231" s="58"/>
      <c r="KGU231" s="58"/>
      <c r="KGV231" s="58"/>
      <c r="KGW231" s="58"/>
      <c r="KGX231" s="58"/>
      <c r="KGY231" s="58"/>
      <c r="KGZ231" s="58"/>
      <c r="KHA231" s="58"/>
      <c r="KHB231" s="58"/>
      <c r="KHC231" s="58"/>
      <c r="KHD231" s="58"/>
      <c r="KHE231" s="58"/>
      <c r="KHF231" s="58"/>
      <c r="KHG231" s="58"/>
      <c r="KHH231" s="58"/>
      <c r="KHI231" s="58"/>
      <c r="KHJ231" s="58"/>
      <c r="KHK231" s="58"/>
      <c r="KHL231" s="58"/>
      <c r="KHM231" s="58"/>
      <c r="KHN231" s="58"/>
      <c r="KHO231" s="58"/>
      <c r="KHP231" s="58"/>
      <c r="KHQ231" s="58"/>
      <c r="KHR231" s="58"/>
      <c r="KHS231" s="58"/>
      <c r="KHT231" s="58"/>
      <c r="KHU231" s="58"/>
      <c r="KHV231" s="58"/>
      <c r="KHW231" s="58"/>
      <c r="KHX231" s="58"/>
      <c r="KHY231" s="58"/>
      <c r="KHZ231" s="58"/>
      <c r="KIA231" s="58"/>
      <c r="KIB231" s="58"/>
      <c r="KIC231" s="58"/>
      <c r="KID231" s="58"/>
      <c r="KIE231" s="58"/>
      <c r="KIF231" s="58"/>
      <c r="KIG231" s="58"/>
      <c r="KIH231" s="58"/>
      <c r="KII231" s="58"/>
      <c r="KIJ231" s="58"/>
      <c r="KIK231" s="58"/>
      <c r="KIL231" s="58"/>
      <c r="KIM231" s="58"/>
      <c r="KIN231" s="58"/>
      <c r="KIO231" s="58"/>
      <c r="KIP231" s="58"/>
      <c r="KIQ231" s="58"/>
      <c r="KIR231" s="58"/>
      <c r="KIS231" s="58"/>
      <c r="KIT231" s="58"/>
      <c r="KIU231" s="58"/>
      <c r="KIV231" s="58"/>
      <c r="KIW231" s="58"/>
      <c r="KIX231" s="58"/>
      <c r="KIY231" s="58"/>
      <c r="KIZ231" s="58"/>
      <c r="KJA231" s="58"/>
      <c r="KJB231" s="58"/>
      <c r="KJC231" s="58"/>
      <c r="KJD231" s="58"/>
      <c r="KJE231" s="58"/>
      <c r="KJF231" s="58"/>
      <c r="KJG231" s="58"/>
      <c r="KJH231" s="58"/>
      <c r="KJI231" s="58"/>
      <c r="KJJ231" s="58"/>
      <c r="KJK231" s="58"/>
      <c r="KJL231" s="58"/>
      <c r="KJM231" s="58"/>
      <c r="KJN231" s="58"/>
      <c r="KJO231" s="58"/>
      <c r="KJP231" s="58"/>
      <c r="KJQ231" s="58"/>
      <c r="KJR231" s="58"/>
      <c r="KJS231" s="58"/>
      <c r="KJT231" s="58"/>
      <c r="KJU231" s="58"/>
      <c r="KJV231" s="58"/>
      <c r="KJW231" s="58"/>
      <c r="KJX231" s="58"/>
      <c r="KJY231" s="58"/>
      <c r="KJZ231" s="58"/>
      <c r="KKA231" s="58"/>
      <c r="KKB231" s="58"/>
      <c r="KKC231" s="58"/>
      <c r="KKD231" s="58"/>
      <c r="KKE231" s="58"/>
      <c r="KKF231" s="58"/>
      <c r="KKG231" s="58"/>
      <c r="KKH231" s="58"/>
      <c r="KKI231" s="58"/>
      <c r="KKJ231" s="58"/>
      <c r="KKK231" s="58"/>
      <c r="KKL231" s="58"/>
      <c r="KKM231" s="58"/>
      <c r="KKN231" s="58"/>
      <c r="KKO231" s="58"/>
      <c r="KKP231" s="58"/>
      <c r="KKQ231" s="58"/>
      <c r="KKR231" s="58"/>
      <c r="KKS231" s="58"/>
      <c r="KKT231" s="58"/>
      <c r="KKU231" s="58"/>
      <c r="KKV231" s="58"/>
      <c r="KKW231" s="58"/>
      <c r="KKX231" s="58"/>
      <c r="KKY231" s="58"/>
      <c r="KKZ231" s="58"/>
      <c r="KLA231" s="58"/>
      <c r="KLB231" s="58"/>
      <c r="KLC231" s="58"/>
      <c r="KLD231" s="58"/>
      <c r="KLE231" s="58"/>
      <c r="KLF231" s="58"/>
      <c r="KLG231" s="58"/>
      <c r="KLH231" s="58"/>
      <c r="KLI231" s="58"/>
      <c r="KLJ231" s="58"/>
      <c r="KLK231" s="58"/>
      <c r="KLL231" s="58"/>
      <c r="KLM231" s="58"/>
      <c r="KLN231" s="58"/>
      <c r="KLO231" s="58"/>
      <c r="KLP231" s="58"/>
      <c r="KLQ231" s="58"/>
      <c r="KLR231" s="58"/>
      <c r="KLS231" s="58"/>
      <c r="KLT231" s="58"/>
      <c r="KLU231" s="58"/>
      <c r="KLV231" s="58"/>
      <c r="KLW231" s="58"/>
      <c r="KLX231" s="58"/>
      <c r="KLY231" s="58"/>
      <c r="KLZ231" s="58"/>
      <c r="KMA231" s="58"/>
      <c r="KMB231" s="58"/>
      <c r="KMC231" s="58"/>
      <c r="KMD231" s="58"/>
      <c r="KME231" s="58"/>
      <c r="KMF231" s="58"/>
      <c r="KMG231" s="58"/>
      <c r="KMH231" s="58"/>
      <c r="KMI231" s="58"/>
      <c r="KMJ231" s="58"/>
      <c r="KMK231" s="58"/>
      <c r="KML231" s="58"/>
      <c r="KMM231" s="58"/>
      <c r="KMN231" s="58"/>
      <c r="KMO231" s="58"/>
      <c r="KMP231" s="58"/>
      <c r="KMQ231" s="58"/>
      <c r="KMR231" s="58"/>
      <c r="KMS231" s="58"/>
      <c r="KMT231" s="58"/>
      <c r="KMU231" s="58"/>
      <c r="KMV231" s="58"/>
      <c r="KMW231" s="58"/>
      <c r="KMX231" s="58"/>
      <c r="KMY231" s="58"/>
      <c r="KMZ231" s="58"/>
      <c r="KNA231" s="58"/>
      <c r="KNB231" s="58"/>
      <c r="KNC231" s="58"/>
      <c r="KND231" s="58"/>
      <c r="KNE231" s="58"/>
      <c r="KNF231" s="58"/>
      <c r="KNG231" s="58"/>
      <c r="KNH231" s="58"/>
      <c r="KNI231" s="58"/>
      <c r="KNJ231" s="58"/>
      <c r="KNK231" s="58"/>
      <c r="KNL231" s="58"/>
      <c r="KNM231" s="58"/>
      <c r="KNN231" s="58"/>
      <c r="KNO231" s="58"/>
      <c r="KNP231" s="58"/>
      <c r="KNQ231" s="58"/>
      <c r="KNR231" s="58"/>
      <c r="KNS231" s="58"/>
      <c r="KNT231" s="58"/>
      <c r="KNU231" s="58"/>
      <c r="KNV231" s="58"/>
      <c r="KNW231" s="58"/>
      <c r="KNX231" s="58"/>
      <c r="KNY231" s="58"/>
      <c r="KNZ231" s="58"/>
      <c r="KOA231" s="58"/>
      <c r="KOB231" s="58"/>
      <c r="KOC231" s="58"/>
      <c r="KOD231" s="58"/>
      <c r="KOE231" s="58"/>
      <c r="KOF231" s="58"/>
      <c r="KOG231" s="58"/>
      <c r="KOH231" s="58"/>
      <c r="KOI231" s="58"/>
      <c r="KOJ231" s="58"/>
      <c r="KOK231" s="58"/>
      <c r="KOL231" s="58"/>
      <c r="KOM231" s="58"/>
      <c r="KON231" s="58"/>
      <c r="KOO231" s="58"/>
      <c r="KOP231" s="58"/>
      <c r="KOQ231" s="58"/>
      <c r="KOR231" s="58"/>
      <c r="KOS231" s="58"/>
      <c r="KOT231" s="58"/>
      <c r="KOU231" s="58"/>
      <c r="KOV231" s="58"/>
      <c r="KOW231" s="58"/>
      <c r="KOX231" s="58"/>
      <c r="KOY231" s="58"/>
      <c r="KOZ231" s="58"/>
      <c r="KPA231" s="58"/>
      <c r="KPB231" s="58"/>
      <c r="KPC231" s="58"/>
      <c r="KPD231" s="58"/>
      <c r="KPE231" s="58"/>
      <c r="KPF231" s="58"/>
      <c r="KPG231" s="58"/>
      <c r="KPH231" s="58"/>
      <c r="KPI231" s="58"/>
      <c r="KPJ231" s="58"/>
      <c r="KPK231" s="58"/>
      <c r="KPL231" s="58"/>
      <c r="KPM231" s="58"/>
      <c r="KPN231" s="58"/>
      <c r="KPO231" s="58"/>
      <c r="KPP231" s="58"/>
      <c r="KPQ231" s="58"/>
      <c r="KPR231" s="58"/>
      <c r="KPS231" s="58"/>
      <c r="KPT231" s="58"/>
      <c r="KPU231" s="58"/>
      <c r="KPV231" s="58"/>
      <c r="KPW231" s="58"/>
      <c r="KPX231" s="58"/>
      <c r="KPY231" s="58"/>
      <c r="KPZ231" s="58"/>
      <c r="KQA231" s="58"/>
      <c r="KQB231" s="58"/>
      <c r="KQC231" s="58"/>
      <c r="KQD231" s="58"/>
      <c r="KQE231" s="58"/>
      <c r="KQF231" s="58"/>
      <c r="KQG231" s="58"/>
      <c r="KQH231" s="58"/>
      <c r="KQI231" s="58"/>
      <c r="KQJ231" s="58"/>
      <c r="KQK231" s="58"/>
      <c r="KQL231" s="58"/>
      <c r="KQM231" s="58"/>
      <c r="KQN231" s="58"/>
      <c r="KQO231" s="58"/>
      <c r="KQP231" s="58"/>
      <c r="KQQ231" s="58"/>
      <c r="KQR231" s="58"/>
      <c r="KQS231" s="58"/>
      <c r="KQT231" s="58"/>
      <c r="KQU231" s="58"/>
      <c r="KQV231" s="58"/>
      <c r="KQW231" s="58"/>
      <c r="KQX231" s="58"/>
      <c r="KQY231" s="58"/>
      <c r="KQZ231" s="58"/>
      <c r="KRA231" s="58"/>
      <c r="KRB231" s="58"/>
      <c r="KRC231" s="58"/>
      <c r="KRD231" s="58"/>
      <c r="KRE231" s="58"/>
      <c r="KRF231" s="58"/>
      <c r="KRG231" s="58"/>
      <c r="KRH231" s="58"/>
      <c r="KRI231" s="58"/>
      <c r="KRJ231" s="58"/>
      <c r="KRK231" s="58"/>
      <c r="KRL231" s="58"/>
      <c r="KRM231" s="58"/>
      <c r="KRN231" s="58"/>
      <c r="KRO231" s="58"/>
      <c r="KRP231" s="58"/>
      <c r="KRQ231" s="58"/>
      <c r="KRR231" s="58"/>
      <c r="KRS231" s="58"/>
      <c r="KRT231" s="58"/>
      <c r="KRU231" s="58"/>
      <c r="KRV231" s="58"/>
      <c r="KRW231" s="58"/>
      <c r="KRX231" s="58"/>
      <c r="KRY231" s="58"/>
      <c r="KRZ231" s="58"/>
      <c r="KSA231" s="58"/>
      <c r="KSB231" s="58"/>
      <c r="KSC231" s="58"/>
      <c r="KSD231" s="58"/>
      <c r="KSE231" s="58"/>
      <c r="KSF231" s="58"/>
      <c r="KSG231" s="58"/>
      <c r="KSH231" s="58"/>
      <c r="KSI231" s="58"/>
      <c r="KSJ231" s="58"/>
      <c r="KSK231" s="58"/>
      <c r="KSL231" s="58"/>
      <c r="KSM231" s="58"/>
      <c r="KSN231" s="58"/>
      <c r="KSO231" s="58"/>
      <c r="KSP231" s="58"/>
      <c r="KSQ231" s="58"/>
      <c r="KSR231" s="58"/>
      <c r="KSS231" s="58"/>
      <c r="KST231" s="58"/>
      <c r="KSU231" s="58"/>
      <c r="KSV231" s="58"/>
      <c r="KSW231" s="58"/>
      <c r="KSX231" s="58"/>
      <c r="KSY231" s="58"/>
      <c r="KSZ231" s="58"/>
      <c r="KTA231" s="58"/>
      <c r="KTB231" s="58"/>
      <c r="KTC231" s="58"/>
      <c r="KTD231" s="58"/>
      <c r="KTE231" s="58"/>
      <c r="KTF231" s="58"/>
      <c r="KTG231" s="58"/>
      <c r="KTH231" s="58"/>
      <c r="KTI231" s="58"/>
      <c r="KTJ231" s="58"/>
      <c r="KTK231" s="58"/>
      <c r="KTL231" s="58"/>
      <c r="KTM231" s="58"/>
      <c r="KTN231" s="58"/>
      <c r="KTO231" s="58"/>
      <c r="KTP231" s="58"/>
      <c r="KTQ231" s="58"/>
      <c r="KTR231" s="58"/>
      <c r="KTS231" s="58"/>
      <c r="KTT231" s="58"/>
      <c r="KTU231" s="58"/>
      <c r="KTV231" s="58"/>
      <c r="KTW231" s="58"/>
      <c r="KTX231" s="58"/>
      <c r="KTY231" s="58"/>
      <c r="KTZ231" s="58"/>
      <c r="KUA231" s="58"/>
      <c r="KUB231" s="58"/>
      <c r="KUC231" s="58"/>
      <c r="KUD231" s="58"/>
      <c r="KUE231" s="58"/>
      <c r="KUF231" s="58"/>
      <c r="KUG231" s="58"/>
      <c r="KUH231" s="58"/>
      <c r="KUI231" s="58"/>
      <c r="KUJ231" s="58"/>
      <c r="KUK231" s="58"/>
      <c r="KUL231" s="58"/>
      <c r="KUM231" s="58"/>
      <c r="KUN231" s="58"/>
      <c r="KUO231" s="58"/>
      <c r="KUP231" s="58"/>
      <c r="KUQ231" s="58"/>
      <c r="KUR231" s="58"/>
      <c r="KUS231" s="58"/>
      <c r="KUT231" s="58"/>
      <c r="KUU231" s="58"/>
      <c r="KUV231" s="58"/>
      <c r="KUW231" s="58"/>
      <c r="KUX231" s="58"/>
      <c r="KUY231" s="58"/>
      <c r="KUZ231" s="58"/>
      <c r="KVA231" s="58"/>
      <c r="KVB231" s="58"/>
      <c r="KVC231" s="58"/>
      <c r="KVD231" s="58"/>
      <c r="KVE231" s="58"/>
      <c r="KVF231" s="58"/>
      <c r="KVG231" s="58"/>
      <c r="KVH231" s="58"/>
      <c r="KVI231" s="58"/>
      <c r="KVJ231" s="58"/>
      <c r="KVK231" s="58"/>
      <c r="KVL231" s="58"/>
      <c r="KVM231" s="58"/>
      <c r="KVN231" s="58"/>
      <c r="KVO231" s="58"/>
      <c r="KVP231" s="58"/>
      <c r="KVQ231" s="58"/>
      <c r="KVR231" s="58"/>
      <c r="KVS231" s="58"/>
      <c r="KVT231" s="58"/>
      <c r="KVU231" s="58"/>
      <c r="KVV231" s="58"/>
      <c r="KVW231" s="58"/>
      <c r="KVX231" s="58"/>
      <c r="KVY231" s="58"/>
      <c r="KVZ231" s="58"/>
      <c r="KWA231" s="58"/>
      <c r="KWB231" s="58"/>
      <c r="KWC231" s="58"/>
      <c r="KWD231" s="58"/>
      <c r="KWE231" s="58"/>
      <c r="KWF231" s="58"/>
      <c r="KWG231" s="58"/>
      <c r="KWH231" s="58"/>
      <c r="KWI231" s="58"/>
      <c r="KWJ231" s="58"/>
      <c r="KWK231" s="58"/>
      <c r="KWL231" s="58"/>
      <c r="KWM231" s="58"/>
      <c r="KWN231" s="58"/>
      <c r="KWO231" s="58"/>
      <c r="KWP231" s="58"/>
      <c r="KWQ231" s="58"/>
      <c r="KWR231" s="58"/>
      <c r="KWS231" s="58"/>
      <c r="KWT231" s="58"/>
      <c r="KWU231" s="58"/>
      <c r="KWV231" s="58"/>
      <c r="KWW231" s="58"/>
      <c r="KWX231" s="58"/>
      <c r="KWY231" s="58"/>
      <c r="KWZ231" s="58"/>
      <c r="KXA231" s="58"/>
      <c r="KXB231" s="58"/>
      <c r="KXC231" s="58"/>
      <c r="KXD231" s="58"/>
      <c r="KXE231" s="58"/>
      <c r="KXF231" s="58"/>
      <c r="KXG231" s="58"/>
      <c r="KXH231" s="58"/>
      <c r="KXI231" s="58"/>
      <c r="KXJ231" s="58"/>
      <c r="KXK231" s="58"/>
      <c r="KXL231" s="58"/>
      <c r="KXM231" s="58"/>
      <c r="KXN231" s="58"/>
      <c r="KXO231" s="58"/>
      <c r="KXP231" s="58"/>
      <c r="KXQ231" s="58"/>
      <c r="KXR231" s="58"/>
      <c r="KXS231" s="58"/>
      <c r="KXT231" s="58"/>
      <c r="KXU231" s="58"/>
      <c r="KXV231" s="58"/>
      <c r="KXW231" s="58"/>
      <c r="KXX231" s="58"/>
      <c r="KXY231" s="58"/>
      <c r="KXZ231" s="58"/>
      <c r="KYA231" s="58"/>
      <c r="KYB231" s="58"/>
      <c r="KYC231" s="58"/>
      <c r="KYD231" s="58"/>
      <c r="KYE231" s="58"/>
      <c r="KYF231" s="58"/>
      <c r="KYG231" s="58"/>
      <c r="KYH231" s="58"/>
      <c r="KYI231" s="58"/>
      <c r="KYJ231" s="58"/>
      <c r="KYK231" s="58"/>
      <c r="KYL231" s="58"/>
      <c r="KYM231" s="58"/>
      <c r="KYN231" s="58"/>
      <c r="KYO231" s="58"/>
      <c r="KYP231" s="58"/>
      <c r="KYQ231" s="58"/>
      <c r="KYR231" s="58"/>
      <c r="KYS231" s="58"/>
      <c r="KYT231" s="58"/>
      <c r="KYU231" s="58"/>
      <c r="KYV231" s="58"/>
      <c r="KYW231" s="58"/>
      <c r="KYX231" s="58"/>
      <c r="KYY231" s="58"/>
      <c r="KYZ231" s="58"/>
      <c r="KZA231" s="58"/>
      <c r="KZB231" s="58"/>
      <c r="KZC231" s="58"/>
      <c r="KZD231" s="58"/>
      <c r="KZE231" s="58"/>
      <c r="KZF231" s="58"/>
      <c r="KZG231" s="58"/>
      <c r="KZH231" s="58"/>
      <c r="KZI231" s="58"/>
      <c r="KZJ231" s="58"/>
      <c r="KZK231" s="58"/>
      <c r="KZL231" s="58"/>
      <c r="KZM231" s="58"/>
      <c r="KZN231" s="58"/>
      <c r="KZO231" s="58"/>
      <c r="KZP231" s="58"/>
      <c r="KZQ231" s="58"/>
      <c r="KZR231" s="58"/>
      <c r="KZS231" s="58"/>
      <c r="KZT231" s="58"/>
      <c r="KZU231" s="58"/>
      <c r="KZV231" s="58"/>
      <c r="KZW231" s="58"/>
      <c r="KZX231" s="58"/>
      <c r="KZY231" s="58"/>
      <c r="KZZ231" s="58"/>
      <c r="LAA231" s="58"/>
      <c r="LAB231" s="58"/>
      <c r="LAC231" s="58"/>
      <c r="LAD231" s="58"/>
      <c r="LAE231" s="58"/>
      <c r="LAF231" s="58"/>
      <c r="LAG231" s="58"/>
      <c r="LAH231" s="58"/>
      <c r="LAI231" s="58"/>
      <c r="LAJ231" s="58"/>
      <c r="LAK231" s="58"/>
      <c r="LAL231" s="58"/>
      <c r="LAM231" s="58"/>
      <c r="LAN231" s="58"/>
      <c r="LAO231" s="58"/>
      <c r="LAP231" s="58"/>
      <c r="LAQ231" s="58"/>
      <c r="LAR231" s="58"/>
      <c r="LAS231" s="58"/>
      <c r="LAT231" s="58"/>
      <c r="LAU231" s="58"/>
      <c r="LAV231" s="58"/>
      <c r="LAW231" s="58"/>
      <c r="LAX231" s="58"/>
      <c r="LAY231" s="58"/>
      <c r="LAZ231" s="58"/>
      <c r="LBA231" s="58"/>
      <c r="LBB231" s="58"/>
      <c r="LBC231" s="58"/>
      <c r="LBD231" s="58"/>
      <c r="LBE231" s="58"/>
      <c r="LBF231" s="58"/>
      <c r="LBG231" s="58"/>
      <c r="LBH231" s="58"/>
      <c r="LBI231" s="58"/>
      <c r="LBJ231" s="58"/>
      <c r="LBK231" s="58"/>
      <c r="LBL231" s="58"/>
      <c r="LBM231" s="58"/>
      <c r="LBN231" s="58"/>
      <c r="LBO231" s="58"/>
      <c r="LBP231" s="58"/>
      <c r="LBQ231" s="58"/>
      <c r="LBR231" s="58"/>
      <c r="LBS231" s="58"/>
      <c r="LBT231" s="58"/>
      <c r="LBU231" s="58"/>
      <c r="LBV231" s="58"/>
      <c r="LBW231" s="58"/>
      <c r="LBX231" s="58"/>
      <c r="LBY231" s="58"/>
      <c r="LBZ231" s="58"/>
      <c r="LCA231" s="58"/>
      <c r="LCB231" s="58"/>
      <c r="LCC231" s="58"/>
      <c r="LCD231" s="58"/>
      <c r="LCE231" s="58"/>
      <c r="LCF231" s="58"/>
      <c r="LCG231" s="58"/>
      <c r="LCH231" s="58"/>
      <c r="LCI231" s="58"/>
      <c r="LCJ231" s="58"/>
      <c r="LCK231" s="58"/>
      <c r="LCL231" s="58"/>
      <c r="LCM231" s="58"/>
      <c r="LCN231" s="58"/>
      <c r="LCO231" s="58"/>
      <c r="LCP231" s="58"/>
      <c r="LCQ231" s="58"/>
      <c r="LCR231" s="58"/>
      <c r="LCS231" s="58"/>
      <c r="LCT231" s="58"/>
      <c r="LCU231" s="58"/>
      <c r="LCV231" s="58"/>
      <c r="LCW231" s="58"/>
      <c r="LCX231" s="58"/>
      <c r="LCY231" s="58"/>
      <c r="LCZ231" s="58"/>
      <c r="LDA231" s="58"/>
      <c r="LDB231" s="58"/>
      <c r="LDC231" s="58"/>
      <c r="LDD231" s="58"/>
      <c r="LDE231" s="58"/>
      <c r="LDF231" s="58"/>
      <c r="LDG231" s="58"/>
      <c r="LDH231" s="58"/>
      <c r="LDI231" s="58"/>
      <c r="LDJ231" s="58"/>
      <c r="LDK231" s="58"/>
      <c r="LDL231" s="58"/>
      <c r="LDM231" s="58"/>
      <c r="LDN231" s="58"/>
      <c r="LDO231" s="58"/>
      <c r="LDP231" s="58"/>
      <c r="LDQ231" s="58"/>
      <c r="LDR231" s="58"/>
      <c r="LDS231" s="58"/>
      <c r="LDT231" s="58"/>
      <c r="LDU231" s="58"/>
      <c r="LDV231" s="58"/>
      <c r="LDW231" s="58"/>
      <c r="LDX231" s="58"/>
      <c r="LDY231" s="58"/>
      <c r="LDZ231" s="58"/>
      <c r="LEA231" s="58"/>
      <c r="LEB231" s="58"/>
      <c r="LEC231" s="58"/>
      <c r="LED231" s="58"/>
      <c r="LEE231" s="58"/>
      <c r="LEF231" s="58"/>
      <c r="LEG231" s="58"/>
      <c r="LEH231" s="58"/>
      <c r="LEI231" s="58"/>
      <c r="LEJ231" s="58"/>
      <c r="LEK231" s="58"/>
      <c r="LEL231" s="58"/>
      <c r="LEM231" s="58"/>
      <c r="LEN231" s="58"/>
      <c r="LEO231" s="58"/>
      <c r="LEP231" s="58"/>
      <c r="LEQ231" s="58"/>
      <c r="LER231" s="58"/>
      <c r="LES231" s="58"/>
      <c r="LET231" s="58"/>
      <c r="LEU231" s="58"/>
      <c r="LEV231" s="58"/>
      <c r="LEW231" s="58"/>
      <c r="LEX231" s="58"/>
      <c r="LEY231" s="58"/>
      <c r="LEZ231" s="58"/>
      <c r="LFA231" s="58"/>
      <c r="LFB231" s="58"/>
      <c r="LFC231" s="58"/>
      <c r="LFD231" s="58"/>
      <c r="LFE231" s="58"/>
      <c r="LFF231" s="58"/>
      <c r="LFG231" s="58"/>
      <c r="LFH231" s="58"/>
      <c r="LFI231" s="58"/>
      <c r="LFJ231" s="58"/>
      <c r="LFK231" s="58"/>
      <c r="LFL231" s="58"/>
      <c r="LFM231" s="58"/>
      <c r="LFN231" s="58"/>
      <c r="LFO231" s="58"/>
      <c r="LFP231" s="58"/>
      <c r="LFQ231" s="58"/>
      <c r="LFR231" s="58"/>
      <c r="LFS231" s="58"/>
      <c r="LFT231" s="58"/>
      <c r="LFU231" s="58"/>
      <c r="LFV231" s="58"/>
      <c r="LFW231" s="58"/>
      <c r="LFX231" s="58"/>
      <c r="LFY231" s="58"/>
      <c r="LFZ231" s="58"/>
      <c r="LGA231" s="58"/>
      <c r="LGB231" s="58"/>
      <c r="LGC231" s="58"/>
      <c r="LGD231" s="58"/>
      <c r="LGE231" s="58"/>
      <c r="LGF231" s="58"/>
      <c r="LGG231" s="58"/>
      <c r="LGH231" s="58"/>
      <c r="LGI231" s="58"/>
      <c r="LGJ231" s="58"/>
      <c r="LGK231" s="58"/>
      <c r="LGL231" s="58"/>
      <c r="LGM231" s="58"/>
      <c r="LGN231" s="58"/>
      <c r="LGO231" s="58"/>
      <c r="LGP231" s="58"/>
      <c r="LGQ231" s="58"/>
      <c r="LGR231" s="58"/>
      <c r="LGS231" s="58"/>
      <c r="LGT231" s="58"/>
      <c r="LGU231" s="58"/>
      <c r="LGV231" s="58"/>
      <c r="LGW231" s="58"/>
      <c r="LGX231" s="58"/>
      <c r="LGY231" s="58"/>
      <c r="LGZ231" s="58"/>
      <c r="LHA231" s="58"/>
      <c r="LHB231" s="58"/>
      <c r="LHC231" s="58"/>
      <c r="LHD231" s="58"/>
      <c r="LHE231" s="58"/>
      <c r="LHF231" s="58"/>
      <c r="LHG231" s="58"/>
      <c r="LHH231" s="58"/>
      <c r="LHI231" s="58"/>
      <c r="LHJ231" s="58"/>
      <c r="LHK231" s="58"/>
      <c r="LHL231" s="58"/>
      <c r="LHM231" s="58"/>
      <c r="LHN231" s="58"/>
      <c r="LHO231" s="58"/>
      <c r="LHP231" s="58"/>
      <c r="LHQ231" s="58"/>
      <c r="LHR231" s="58"/>
      <c r="LHS231" s="58"/>
      <c r="LHT231" s="58"/>
      <c r="LHU231" s="58"/>
      <c r="LHV231" s="58"/>
      <c r="LHW231" s="58"/>
      <c r="LHX231" s="58"/>
      <c r="LHY231" s="58"/>
      <c r="LHZ231" s="58"/>
      <c r="LIA231" s="58"/>
      <c r="LIB231" s="58"/>
      <c r="LIC231" s="58"/>
      <c r="LID231" s="58"/>
      <c r="LIE231" s="58"/>
      <c r="LIF231" s="58"/>
      <c r="LIG231" s="58"/>
      <c r="LIH231" s="58"/>
      <c r="LII231" s="58"/>
      <c r="LIJ231" s="58"/>
      <c r="LIK231" s="58"/>
      <c r="LIL231" s="58"/>
      <c r="LIM231" s="58"/>
      <c r="LIN231" s="58"/>
      <c r="LIO231" s="58"/>
      <c r="LIP231" s="58"/>
      <c r="LIQ231" s="58"/>
      <c r="LIR231" s="58"/>
      <c r="LIS231" s="58"/>
      <c r="LIT231" s="58"/>
      <c r="LIU231" s="58"/>
      <c r="LIV231" s="58"/>
      <c r="LIW231" s="58"/>
      <c r="LIX231" s="58"/>
      <c r="LIY231" s="58"/>
      <c r="LIZ231" s="58"/>
      <c r="LJA231" s="58"/>
      <c r="LJB231" s="58"/>
      <c r="LJC231" s="58"/>
      <c r="LJD231" s="58"/>
      <c r="LJE231" s="58"/>
      <c r="LJF231" s="58"/>
      <c r="LJG231" s="58"/>
      <c r="LJH231" s="58"/>
      <c r="LJI231" s="58"/>
      <c r="LJJ231" s="58"/>
      <c r="LJK231" s="58"/>
      <c r="LJL231" s="58"/>
      <c r="LJM231" s="58"/>
      <c r="LJN231" s="58"/>
      <c r="LJO231" s="58"/>
      <c r="LJP231" s="58"/>
      <c r="LJQ231" s="58"/>
      <c r="LJR231" s="58"/>
      <c r="LJS231" s="58"/>
      <c r="LJT231" s="58"/>
      <c r="LJU231" s="58"/>
      <c r="LJV231" s="58"/>
      <c r="LJW231" s="58"/>
      <c r="LJX231" s="58"/>
      <c r="LJY231" s="58"/>
      <c r="LJZ231" s="58"/>
      <c r="LKA231" s="58"/>
      <c r="LKB231" s="58"/>
      <c r="LKC231" s="58"/>
      <c r="LKD231" s="58"/>
      <c r="LKE231" s="58"/>
      <c r="LKF231" s="58"/>
      <c r="LKG231" s="58"/>
      <c r="LKH231" s="58"/>
      <c r="LKI231" s="58"/>
      <c r="LKJ231" s="58"/>
      <c r="LKK231" s="58"/>
      <c r="LKL231" s="58"/>
      <c r="LKM231" s="58"/>
      <c r="LKN231" s="58"/>
      <c r="LKO231" s="58"/>
      <c r="LKP231" s="58"/>
      <c r="LKQ231" s="58"/>
      <c r="LKR231" s="58"/>
      <c r="LKS231" s="58"/>
      <c r="LKT231" s="58"/>
      <c r="LKU231" s="58"/>
      <c r="LKV231" s="58"/>
      <c r="LKW231" s="58"/>
      <c r="LKX231" s="58"/>
      <c r="LKY231" s="58"/>
      <c r="LKZ231" s="58"/>
      <c r="LLA231" s="58"/>
      <c r="LLB231" s="58"/>
      <c r="LLC231" s="58"/>
      <c r="LLD231" s="58"/>
      <c r="LLE231" s="58"/>
      <c r="LLF231" s="58"/>
      <c r="LLG231" s="58"/>
      <c r="LLH231" s="58"/>
      <c r="LLI231" s="58"/>
      <c r="LLJ231" s="58"/>
      <c r="LLK231" s="58"/>
      <c r="LLL231" s="58"/>
      <c r="LLM231" s="58"/>
      <c r="LLN231" s="58"/>
      <c r="LLO231" s="58"/>
      <c r="LLP231" s="58"/>
      <c r="LLQ231" s="58"/>
      <c r="LLR231" s="58"/>
      <c r="LLS231" s="58"/>
      <c r="LLT231" s="58"/>
      <c r="LLU231" s="58"/>
      <c r="LLV231" s="58"/>
      <c r="LLW231" s="58"/>
      <c r="LLX231" s="58"/>
      <c r="LLY231" s="58"/>
      <c r="LLZ231" s="58"/>
      <c r="LMA231" s="58"/>
      <c r="LMB231" s="58"/>
      <c r="LMC231" s="58"/>
      <c r="LMD231" s="58"/>
      <c r="LME231" s="58"/>
      <c r="LMF231" s="58"/>
      <c r="LMG231" s="58"/>
      <c r="LMH231" s="58"/>
      <c r="LMI231" s="58"/>
      <c r="LMJ231" s="58"/>
      <c r="LMK231" s="58"/>
      <c r="LML231" s="58"/>
      <c r="LMM231" s="58"/>
      <c r="LMN231" s="58"/>
      <c r="LMO231" s="58"/>
      <c r="LMP231" s="58"/>
      <c r="LMQ231" s="58"/>
      <c r="LMR231" s="58"/>
      <c r="LMS231" s="58"/>
      <c r="LMT231" s="58"/>
      <c r="LMU231" s="58"/>
      <c r="LMV231" s="58"/>
      <c r="LMW231" s="58"/>
      <c r="LMX231" s="58"/>
      <c r="LMY231" s="58"/>
      <c r="LMZ231" s="58"/>
      <c r="LNA231" s="58"/>
      <c r="LNB231" s="58"/>
      <c r="LNC231" s="58"/>
      <c r="LND231" s="58"/>
      <c r="LNE231" s="58"/>
      <c r="LNF231" s="58"/>
      <c r="LNG231" s="58"/>
      <c r="LNH231" s="58"/>
      <c r="LNI231" s="58"/>
      <c r="LNJ231" s="58"/>
      <c r="LNK231" s="58"/>
      <c r="LNL231" s="58"/>
      <c r="LNM231" s="58"/>
      <c r="LNN231" s="58"/>
      <c r="LNO231" s="58"/>
      <c r="LNP231" s="58"/>
      <c r="LNQ231" s="58"/>
      <c r="LNR231" s="58"/>
      <c r="LNS231" s="58"/>
      <c r="LNT231" s="58"/>
      <c r="LNU231" s="58"/>
      <c r="LNV231" s="58"/>
      <c r="LNW231" s="58"/>
      <c r="LNX231" s="58"/>
      <c r="LNY231" s="58"/>
      <c r="LNZ231" s="58"/>
      <c r="LOA231" s="58"/>
      <c r="LOB231" s="58"/>
      <c r="LOC231" s="58"/>
      <c r="LOD231" s="58"/>
      <c r="LOE231" s="58"/>
      <c r="LOF231" s="58"/>
      <c r="LOG231" s="58"/>
      <c r="LOH231" s="58"/>
      <c r="LOI231" s="58"/>
      <c r="LOJ231" s="58"/>
      <c r="LOK231" s="58"/>
      <c r="LOL231" s="58"/>
      <c r="LOM231" s="58"/>
      <c r="LON231" s="58"/>
      <c r="LOO231" s="58"/>
      <c r="LOP231" s="58"/>
      <c r="LOQ231" s="58"/>
      <c r="LOR231" s="58"/>
      <c r="LOS231" s="58"/>
      <c r="LOT231" s="58"/>
      <c r="LOU231" s="58"/>
      <c r="LOV231" s="58"/>
      <c r="LOW231" s="58"/>
      <c r="LOX231" s="58"/>
      <c r="LOY231" s="58"/>
      <c r="LOZ231" s="58"/>
      <c r="LPA231" s="58"/>
      <c r="LPB231" s="58"/>
      <c r="LPC231" s="58"/>
      <c r="LPD231" s="58"/>
      <c r="LPE231" s="58"/>
      <c r="LPF231" s="58"/>
      <c r="LPG231" s="58"/>
      <c r="LPH231" s="58"/>
      <c r="LPI231" s="58"/>
      <c r="LPJ231" s="58"/>
      <c r="LPK231" s="58"/>
      <c r="LPL231" s="58"/>
      <c r="LPM231" s="58"/>
      <c r="LPN231" s="58"/>
      <c r="LPO231" s="58"/>
      <c r="LPP231" s="58"/>
      <c r="LPQ231" s="58"/>
      <c r="LPR231" s="58"/>
      <c r="LPS231" s="58"/>
      <c r="LPT231" s="58"/>
      <c r="LPU231" s="58"/>
      <c r="LPV231" s="58"/>
      <c r="LPW231" s="58"/>
      <c r="LPX231" s="58"/>
      <c r="LPY231" s="58"/>
      <c r="LPZ231" s="58"/>
      <c r="LQA231" s="58"/>
      <c r="LQB231" s="58"/>
      <c r="LQC231" s="58"/>
      <c r="LQD231" s="58"/>
      <c r="LQE231" s="58"/>
      <c r="LQF231" s="58"/>
      <c r="LQG231" s="58"/>
      <c r="LQH231" s="58"/>
      <c r="LQI231" s="58"/>
      <c r="LQJ231" s="58"/>
      <c r="LQK231" s="58"/>
      <c r="LQL231" s="58"/>
      <c r="LQM231" s="58"/>
      <c r="LQN231" s="58"/>
      <c r="LQO231" s="58"/>
      <c r="LQP231" s="58"/>
      <c r="LQQ231" s="58"/>
      <c r="LQR231" s="58"/>
      <c r="LQS231" s="58"/>
      <c r="LQT231" s="58"/>
      <c r="LQU231" s="58"/>
      <c r="LQV231" s="58"/>
      <c r="LQW231" s="58"/>
      <c r="LQX231" s="58"/>
      <c r="LQY231" s="58"/>
      <c r="LQZ231" s="58"/>
      <c r="LRA231" s="58"/>
      <c r="LRB231" s="58"/>
      <c r="LRC231" s="58"/>
      <c r="LRD231" s="58"/>
      <c r="LRE231" s="58"/>
      <c r="LRF231" s="58"/>
      <c r="LRG231" s="58"/>
      <c r="LRH231" s="58"/>
      <c r="LRI231" s="58"/>
      <c r="LRJ231" s="58"/>
      <c r="LRK231" s="58"/>
      <c r="LRL231" s="58"/>
      <c r="LRM231" s="58"/>
      <c r="LRN231" s="58"/>
      <c r="LRO231" s="58"/>
      <c r="LRP231" s="58"/>
      <c r="LRQ231" s="58"/>
      <c r="LRR231" s="58"/>
      <c r="LRS231" s="58"/>
      <c r="LRT231" s="58"/>
      <c r="LRU231" s="58"/>
      <c r="LRV231" s="58"/>
      <c r="LRW231" s="58"/>
      <c r="LRX231" s="58"/>
      <c r="LRY231" s="58"/>
      <c r="LRZ231" s="58"/>
      <c r="LSA231" s="58"/>
      <c r="LSB231" s="58"/>
      <c r="LSC231" s="58"/>
      <c r="LSD231" s="58"/>
      <c r="LSE231" s="58"/>
      <c r="LSF231" s="58"/>
      <c r="LSG231" s="58"/>
      <c r="LSH231" s="58"/>
      <c r="LSI231" s="58"/>
      <c r="LSJ231" s="58"/>
      <c r="LSK231" s="58"/>
      <c r="LSL231" s="58"/>
      <c r="LSM231" s="58"/>
      <c r="LSN231" s="58"/>
      <c r="LSO231" s="58"/>
      <c r="LSP231" s="58"/>
      <c r="LSQ231" s="58"/>
      <c r="LSR231" s="58"/>
      <c r="LSS231" s="58"/>
      <c r="LST231" s="58"/>
      <c r="LSU231" s="58"/>
      <c r="LSV231" s="58"/>
      <c r="LSW231" s="58"/>
      <c r="LSX231" s="58"/>
      <c r="LSY231" s="58"/>
      <c r="LSZ231" s="58"/>
      <c r="LTA231" s="58"/>
      <c r="LTB231" s="58"/>
      <c r="LTC231" s="58"/>
      <c r="LTD231" s="58"/>
      <c r="LTE231" s="58"/>
      <c r="LTF231" s="58"/>
      <c r="LTG231" s="58"/>
      <c r="LTH231" s="58"/>
      <c r="LTI231" s="58"/>
      <c r="LTJ231" s="58"/>
      <c r="LTK231" s="58"/>
      <c r="LTL231" s="58"/>
      <c r="LTM231" s="58"/>
      <c r="LTN231" s="58"/>
      <c r="LTO231" s="58"/>
      <c r="LTP231" s="58"/>
      <c r="LTQ231" s="58"/>
      <c r="LTR231" s="58"/>
      <c r="LTS231" s="58"/>
      <c r="LTT231" s="58"/>
      <c r="LTU231" s="58"/>
      <c r="LTV231" s="58"/>
      <c r="LTW231" s="58"/>
      <c r="LTX231" s="58"/>
      <c r="LTY231" s="58"/>
      <c r="LTZ231" s="58"/>
      <c r="LUA231" s="58"/>
      <c r="LUB231" s="58"/>
      <c r="LUC231" s="58"/>
      <c r="LUD231" s="58"/>
      <c r="LUE231" s="58"/>
      <c r="LUF231" s="58"/>
      <c r="LUG231" s="58"/>
      <c r="LUH231" s="58"/>
      <c r="LUI231" s="58"/>
      <c r="LUJ231" s="58"/>
      <c r="LUK231" s="58"/>
      <c r="LUL231" s="58"/>
      <c r="LUM231" s="58"/>
      <c r="LUN231" s="58"/>
      <c r="LUO231" s="58"/>
      <c r="LUP231" s="58"/>
      <c r="LUQ231" s="58"/>
      <c r="LUR231" s="58"/>
      <c r="LUS231" s="58"/>
      <c r="LUT231" s="58"/>
      <c r="LUU231" s="58"/>
      <c r="LUV231" s="58"/>
      <c r="LUW231" s="58"/>
      <c r="LUX231" s="58"/>
      <c r="LUY231" s="58"/>
      <c r="LUZ231" s="58"/>
      <c r="LVA231" s="58"/>
      <c r="LVB231" s="58"/>
      <c r="LVC231" s="58"/>
      <c r="LVD231" s="58"/>
      <c r="LVE231" s="58"/>
      <c r="LVF231" s="58"/>
      <c r="LVG231" s="58"/>
      <c r="LVH231" s="58"/>
      <c r="LVI231" s="58"/>
      <c r="LVJ231" s="58"/>
      <c r="LVK231" s="58"/>
      <c r="LVL231" s="58"/>
      <c r="LVM231" s="58"/>
      <c r="LVN231" s="58"/>
      <c r="LVO231" s="58"/>
      <c r="LVP231" s="58"/>
      <c r="LVQ231" s="58"/>
      <c r="LVR231" s="58"/>
      <c r="LVS231" s="58"/>
      <c r="LVT231" s="58"/>
      <c r="LVU231" s="58"/>
      <c r="LVV231" s="58"/>
      <c r="LVW231" s="58"/>
      <c r="LVX231" s="58"/>
      <c r="LVY231" s="58"/>
      <c r="LVZ231" s="58"/>
      <c r="LWA231" s="58"/>
      <c r="LWB231" s="58"/>
      <c r="LWC231" s="58"/>
      <c r="LWD231" s="58"/>
      <c r="LWE231" s="58"/>
      <c r="LWF231" s="58"/>
      <c r="LWG231" s="58"/>
      <c r="LWH231" s="58"/>
      <c r="LWI231" s="58"/>
      <c r="LWJ231" s="58"/>
      <c r="LWK231" s="58"/>
      <c r="LWL231" s="58"/>
      <c r="LWM231" s="58"/>
      <c r="LWN231" s="58"/>
      <c r="LWO231" s="58"/>
      <c r="LWP231" s="58"/>
      <c r="LWQ231" s="58"/>
      <c r="LWR231" s="58"/>
      <c r="LWS231" s="58"/>
      <c r="LWT231" s="58"/>
      <c r="LWU231" s="58"/>
      <c r="LWV231" s="58"/>
      <c r="LWW231" s="58"/>
      <c r="LWX231" s="58"/>
      <c r="LWY231" s="58"/>
      <c r="LWZ231" s="58"/>
      <c r="LXA231" s="58"/>
      <c r="LXB231" s="58"/>
      <c r="LXC231" s="58"/>
      <c r="LXD231" s="58"/>
      <c r="LXE231" s="58"/>
      <c r="LXF231" s="58"/>
      <c r="LXG231" s="58"/>
      <c r="LXH231" s="58"/>
      <c r="LXI231" s="58"/>
      <c r="LXJ231" s="58"/>
      <c r="LXK231" s="58"/>
      <c r="LXL231" s="58"/>
      <c r="LXM231" s="58"/>
      <c r="LXN231" s="58"/>
      <c r="LXO231" s="58"/>
      <c r="LXP231" s="58"/>
      <c r="LXQ231" s="58"/>
      <c r="LXR231" s="58"/>
      <c r="LXS231" s="58"/>
      <c r="LXT231" s="58"/>
      <c r="LXU231" s="58"/>
      <c r="LXV231" s="58"/>
      <c r="LXW231" s="58"/>
      <c r="LXX231" s="58"/>
      <c r="LXY231" s="58"/>
      <c r="LXZ231" s="58"/>
      <c r="LYA231" s="58"/>
      <c r="LYB231" s="58"/>
      <c r="LYC231" s="58"/>
      <c r="LYD231" s="58"/>
      <c r="LYE231" s="58"/>
      <c r="LYF231" s="58"/>
      <c r="LYG231" s="58"/>
      <c r="LYH231" s="58"/>
      <c r="LYI231" s="58"/>
      <c r="LYJ231" s="58"/>
      <c r="LYK231" s="58"/>
      <c r="LYL231" s="58"/>
      <c r="LYM231" s="58"/>
      <c r="LYN231" s="58"/>
      <c r="LYO231" s="58"/>
      <c r="LYP231" s="58"/>
      <c r="LYQ231" s="58"/>
      <c r="LYR231" s="58"/>
      <c r="LYS231" s="58"/>
      <c r="LYT231" s="58"/>
      <c r="LYU231" s="58"/>
      <c r="LYV231" s="58"/>
      <c r="LYW231" s="58"/>
      <c r="LYX231" s="58"/>
      <c r="LYY231" s="58"/>
      <c r="LYZ231" s="58"/>
      <c r="LZA231" s="58"/>
      <c r="LZB231" s="58"/>
      <c r="LZC231" s="58"/>
      <c r="LZD231" s="58"/>
      <c r="LZE231" s="58"/>
      <c r="LZF231" s="58"/>
      <c r="LZG231" s="58"/>
      <c r="LZH231" s="58"/>
      <c r="LZI231" s="58"/>
      <c r="LZJ231" s="58"/>
      <c r="LZK231" s="58"/>
      <c r="LZL231" s="58"/>
      <c r="LZM231" s="58"/>
      <c r="LZN231" s="58"/>
      <c r="LZO231" s="58"/>
      <c r="LZP231" s="58"/>
      <c r="LZQ231" s="58"/>
      <c r="LZR231" s="58"/>
      <c r="LZS231" s="58"/>
      <c r="LZT231" s="58"/>
      <c r="LZU231" s="58"/>
      <c r="LZV231" s="58"/>
      <c r="LZW231" s="58"/>
      <c r="LZX231" s="58"/>
      <c r="LZY231" s="58"/>
      <c r="LZZ231" s="58"/>
      <c r="MAA231" s="58"/>
      <c r="MAB231" s="58"/>
      <c r="MAC231" s="58"/>
      <c r="MAD231" s="58"/>
      <c r="MAE231" s="58"/>
      <c r="MAF231" s="58"/>
      <c r="MAG231" s="58"/>
      <c r="MAH231" s="58"/>
      <c r="MAI231" s="58"/>
      <c r="MAJ231" s="58"/>
      <c r="MAK231" s="58"/>
      <c r="MAL231" s="58"/>
      <c r="MAM231" s="58"/>
      <c r="MAN231" s="58"/>
      <c r="MAO231" s="58"/>
      <c r="MAP231" s="58"/>
      <c r="MAQ231" s="58"/>
      <c r="MAR231" s="58"/>
      <c r="MAS231" s="58"/>
      <c r="MAT231" s="58"/>
      <c r="MAU231" s="58"/>
      <c r="MAV231" s="58"/>
      <c r="MAW231" s="58"/>
      <c r="MAX231" s="58"/>
      <c r="MAY231" s="58"/>
      <c r="MAZ231" s="58"/>
      <c r="MBA231" s="58"/>
      <c r="MBB231" s="58"/>
      <c r="MBC231" s="58"/>
      <c r="MBD231" s="58"/>
      <c r="MBE231" s="58"/>
      <c r="MBF231" s="58"/>
      <c r="MBG231" s="58"/>
      <c r="MBH231" s="58"/>
      <c r="MBI231" s="58"/>
      <c r="MBJ231" s="58"/>
      <c r="MBK231" s="58"/>
      <c r="MBL231" s="58"/>
      <c r="MBM231" s="58"/>
      <c r="MBN231" s="58"/>
      <c r="MBO231" s="58"/>
      <c r="MBP231" s="58"/>
      <c r="MBQ231" s="58"/>
      <c r="MBR231" s="58"/>
      <c r="MBS231" s="58"/>
      <c r="MBT231" s="58"/>
      <c r="MBU231" s="58"/>
      <c r="MBV231" s="58"/>
      <c r="MBW231" s="58"/>
      <c r="MBX231" s="58"/>
      <c r="MBY231" s="58"/>
      <c r="MBZ231" s="58"/>
      <c r="MCA231" s="58"/>
      <c r="MCB231" s="58"/>
      <c r="MCC231" s="58"/>
      <c r="MCD231" s="58"/>
      <c r="MCE231" s="58"/>
      <c r="MCF231" s="58"/>
      <c r="MCG231" s="58"/>
      <c r="MCH231" s="58"/>
      <c r="MCI231" s="58"/>
      <c r="MCJ231" s="58"/>
      <c r="MCK231" s="58"/>
      <c r="MCL231" s="58"/>
      <c r="MCM231" s="58"/>
      <c r="MCN231" s="58"/>
      <c r="MCO231" s="58"/>
      <c r="MCP231" s="58"/>
      <c r="MCQ231" s="58"/>
      <c r="MCR231" s="58"/>
      <c r="MCS231" s="58"/>
      <c r="MCT231" s="58"/>
      <c r="MCU231" s="58"/>
      <c r="MCV231" s="58"/>
      <c r="MCW231" s="58"/>
      <c r="MCX231" s="58"/>
      <c r="MCY231" s="58"/>
      <c r="MCZ231" s="58"/>
      <c r="MDA231" s="58"/>
      <c r="MDB231" s="58"/>
      <c r="MDC231" s="58"/>
      <c r="MDD231" s="58"/>
      <c r="MDE231" s="58"/>
      <c r="MDF231" s="58"/>
      <c r="MDG231" s="58"/>
      <c r="MDH231" s="58"/>
      <c r="MDI231" s="58"/>
      <c r="MDJ231" s="58"/>
      <c r="MDK231" s="58"/>
      <c r="MDL231" s="58"/>
      <c r="MDM231" s="58"/>
      <c r="MDN231" s="58"/>
      <c r="MDO231" s="58"/>
      <c r="MDP231" s="58"/>
      <c r="MDQ231" s="58"/>
      <c r="MDR231" s="58"/>
      <c r="MDS231" s="58"/>
      <c r="MDT231" s="58"/>
      <c r="MDU231" s="58"/>
      <c r="MDV231" s="58"/>
      <c r="MDW231" s="58"/>
      <c r="MDX231" s="58"/>
      <c r="MDY231" s="58"/>
      <c r="MDZ231" s="58"/>
      <c r="MEA231" s="58"/>
      <c r="MEB231" s="58"/>
      <c r="MEC231" s="58"/>
      <c r="MED231" s="58"/>
      <c r="MEE231" s="58"/>
      <c r="MEF231" s="58"/>
      <c r="MEG231" s="58"/>
      <c r="MEH231" s="58"/>
      <c r="MEI231" s="58"/>
      <c r="MEJ231" s="58"/>
      <c r="MEK231" s="58"/>
      <c r="MEL231" s="58"/>
      <c r="MEM231" s="58"/>
      <c r="MEN231" s="58"/>
      <c r="MEO231" s="58"/>
      <c r="MEP231" s="58"/>
      <c r="MEQ231" s="58"/>
      <c r="MER231" s="58"/>
      <c r="MES231" s="58"/>
      <c r="MET231" s="58"/>
      <c r="MEU231" s="58"/>
      <c r="MEV231" s="58"/>
      <c r="MEW231" s="58"/>
      <c r="MEX231" s="58"/>
      <c r="MEY231" s="58"/>
      <c r="MEZ231" s="58"/>
      <c r="MFA231" s="58"/>
      <c r="MFB231" s="58"/>
      <c r="MFC231" s="58"/>
      <c r="MFD231" s="58"/>
      <c r="MFE231" s="58"/>
      <c r="MFF231" s="58"/>
      <c r="MFG231" s="58"/>
      <c r="MFH231" s="58"/>
      <c r="MFI231" s="58"/>
      <c r="MFJ231" s="58"/>
      <c r="MFK231" s="58"/>
      <c r="MFL231" s="58"/>
      <c r="MFM231" s="58"/>
      <c r="MFN231" s="58"/>
      <c r="MFO231" s="58"/>
      <c r="MFP231" s="58"/>
      <c r="MFQ231" s="58"/>
      <c r="MFR231" s="58"/>
      <c r="MFS231" s="58"/>
      <c r="MFT231" s="58"/>
      <c r="MFU231" s="58"/>
      <c r="MFV231" s="58"/>
      <c r="MFW231" s="58"/>
      <c r="MFX231" s="58"/>
      <c r="MFY231" s="58"/>
      <c r="MFZ231" s="58"/>
      <c r="MGA231" s="58"/>
      <c r="MGB231" s="58"/>
      <c r="MGC231" s="58"/>
      <c r="MGD231" s="58"/>
      <c r="MGE231" s="58"/>
      <c r="MGF231" s="58"/>
      <c r="MGG231" s="58"/>
      <c r="MGH231" s="58"/>
      <c r="MGI231" s="58"/>
      <c r="MGJ231" s="58"/>
      <c r="MGK231" s="58"/>
      <c r="MGL231" s="58"/>
      <c r="MGM231" s="58"/>
      <c r="MGN231" s="58"/>
      <c r="MGO231" s="58"/>
      <c r="MGP231" s="58"/>
      <c r="MGQ231" s="58"/>
      <c r="MGR231" s="58"/>
      <c r="MGS231" s="58"/>
      <c r="MGT231" s="58"/>
      <c r="MGU231" s="58"/>
      <c r="MGV231" s="58"/>
      <c r="MGW231" s="58"/>
      <c r="MGX231" s="58"/>
      <c r="MGY231" s="58"/>
      <c r="MGZ231" s="58"/>
      <c r="MHA231" s="58"/>
      <c r="MHB231" s="58"/>
      <c r="MHC231" s="58"/>
      <c r="MHD231" s="58"/>
      <c r="MHE231" s="58"/>
      <c r="MHF231" s="58"/>
      <c r="MHG231" s="58"/>
      <c r="MHH231" s="58"/>
      <c r="MHI231" s="58"/>
      <c r="MHJ231" s="58"/>
      <c r="MHK231" s="58"/>
      <c r="MHL231" s="58"/>
      <c r="MHM231" s="58"/>
      <c r="MHN231" s="58"/>
      <c r="MHO231" s="58"/>
      <c r="MHP231" s="58"/>
      <c r="MHQ231" s="58"/>
      <c r="MHR231" s="58"/>
      <c r="MHS231" s="58"/>
      <c r="MHT231" s="58"/>
      <c r="MHU231" s="58"/>
      <c r="MHV231" s="58"/>
      <c r="MHW231" s="58"/>
      <c r="MHX231" s="58"/>
      <c r="MHY231" s="58"/>
      <c r="MHZ231" s="58"/>
      <c r="MIA231" s="58"/>
      <c r="MIB231" s="58"/>
      <c r="MIC231" s="58"/>
      <c r="MID231" s="58"/>
      <c r="MIE231" s="58"/>
      <c r="MIF231" s="58"/>
      <c r="MIG231" s="58"/>
      <c r="MIH231" s="58"/>
      <c r="MII231" s="58"/>
      <c r="MIJ231" s="58"/>
      <c r="MIK231" s="58"/>
      <c r="MIL231" s="58"/>
      <c r="MIM231" s="58"/>
      <c r="MIN231" s="58"/>
      <c r="MIO231" s="58"/>
      <c r="MIP231" s="58"/>
      <c r="MIQ231" s="58"/>
      <c r="MIR231" s="58"/>
      <c r="MIS231" s="58"/>
      <c r="MIT231" s="58"/>
      <c r="MIU231" s="58"/>
      <c r="MIV231" s="58"/>
      <c r="MIW231" s="58"/>
      <c r="MIX231" s="58"/>
      <c r="MIY231" s="58"/>
      <c r="MIZ231" s="58"/>
      <c r="MJA231" s="58"/>
      <c r="MJB231" s="58"/>
      <c r="MJC231" s="58"/>
      <c r="MJD231" s="58"/>
      <c r="MJE231" s="58"/>
      <c r="MJF231" s="58"/>
      <c r="MJG231" s="58"/>
      <c r="MJH231" s="58"/>
      <c r="MJI231" s="58"/>
      <c r="MJJ231" s="58"/>
      <c r="MJK231" s="58"/>
      <c r="MJL231" s="58"/>
      <c r="MJM231" s="58"/>
      <c r="MJN231" s="58"/>
      <c r="MJO231" s="58"/>
      <c r="MJP231" s="58"/>
      <c r="MJQ231" s="58"/>
      <c r="MJR231" s="58"/>
      <c r="MJS231" s="58"/>
      <c r="MJT231" s="58"/>
      <c r="MJU231" s="58"/>
      <c r="MJV231" s="58"/>
      <c r="MJW231" s="58"/>
      <c r="MJX231" s="58"/>
      <c r="MJY231" s="58"/>
      <c r="MJZ231" s="58"/>
      <c r="MKA231" s="58"/>
      <c r="MKB231" s="58"/>
      <c r="MKC231" s="58"/>
      <c r="MKD231" s="58"/>
      <c r="MKE231" s="58"/>
      <c r="MKF231" s="58"/>
      <c r="MKG231" s="58"/>
      <c r="MKH231" s="58"/>
      <c r="MKI231" s="58"/>
      <c r="MKJ231" s="58"/>
      <c r="MKK231" s="58"/>
      <c r="MKL231" s="58"/>
      <c r="MKM231" s="58"/>
      <c r="MKN231" s="58"/>
      <c r="MKO231" s="58"/>
      <c r="MKP231" s="58"/>
      <c r="MKQ231" s="58"/>
      <c r="MKR231" s="58"/>
      <c r="MKS231" s="58"/>
      <c r="MKT231" s="58"/>
      <c r="MKU231" s="58"/>
      <c r="MKV231" s="58"/>
      <c r="MKW231" s="58"/>
      <c r="MKX231" s="58"/>
      <c r="MKY231" s="58"/>
      <c r="MKZ231" s="58"/>
      <c r="MLA231" s="58"/>
      <c r="MLB231" s="58"/>
      <c r="MLC231" s="58"/>
      <c r="MLD231" s="58"/>
      <c r="MLE231" s="58"/>
      <c r="MLF231" s="58"/>
      <c r="MLG231" s="58"/>
      <c r="MLH231" s="58"/>
      <c r="MLI231" s="58"/>
      <c r="MLJ231" s="58"/>
      <c r="MLK231" s="58"/>
      <c r="MLL231" s="58"/>
      <c r="MLM231" s="58"/>
      <c r="MLN231" s="58"/>
      <c r="MLO231" s="58"/>
      <c r="MLP231" s="58"/>
      <c r="MLQ231" s="58"/>
      <c r="MLR231" s="58"/>
      <c r="MLS231" s="58"/>
      <c r="MLT231" s="58"/>
      <c r="MLU231" s="58"/>
      <c r="MLV231" s="58"/>
      <c r="MLW231" s="58"/>
      <c r="MLX231" s="58"/>
      <c r="MLY231" s="58"/>
      <c r="MLZ231" s="58"/>
      <c r="MMA231" s="58"/>
      <c r="MMB231" s="58"/>
      <c r="MMC231" s="58"/>
      <c r="MMD231" s="58"/>
      <c r="MME231" s="58"/>
      <c r="MMF231" s="58"/>
      <c r="MMG231" s="58"/>
      <c r="MMH231" s="58"/>
      <c r="MMI231" s="58"/>
      <c r="MMJ231" s="58"/>
      <c r="MMK231" s="58"/>
      <c r="MML231" s="58"/>
      <c r="MMM231" s="58"/>
      <c r="MMN231" s="58"/>
      <c r="MMO231" s="58"/>
      <c r="MMP231" s="58"/>
      <c r="MMQ231" s="58"/>
      <c r="MMR231" s="58"/>
      <c r="MMS231" s="58"/>
      <c r="MMT231" s="58"/>
      <c r="MMU231" s="58"/>
      <c r="MMV231" s="58"/>
      <c r="MMW231" s="58"/>
      <c r="MMX231" s="58"/>
      <c r="MMY231" s="58"/>
      <c r="MMZ231" s="58"/>
      <c r="MNA231" s="58"/>
      <c r="MNB231" s="58"/>
      <c r="MNC231" s="58"/>
      <c r="MND231" s="58"/>
      <c r="MNE231" s="58"/>
      <c r="MNF231" s="58"/>
      <c r="MNG231" s="58"/>
      <c r="MNH231" s="58"/>
      <c r="MNI231" s="58"/>
      <c r="MNJ231" s="58"/>
      <c r="MNK231" s="58"/>
      <c r="MNL231" s="58"/>
      <c r="MNM231" s="58"/>
      <c r="MNN231" s="58"/>
      <c r="MNO231" s="58"/>
      <c r="MNP231" s="58"/>
      <c r="MNQ231" s="58"/>
      <c r="MNR231" s="58"/>
      <c r="MNS231" s="58"/>
      <c r="MNT231" s="58"/>
      <c r="MNU231" s="58"/>
      <c r="MNV231" s="58"/>
      <c r="MNW231" s="58"/>
      <c r="MNX231" s="58"/>
      <c r="MNY231" s="58"/>
      <c r="MNZ231" s="58"/>
      <c r="MOA231" s="58"/>
      <c r="MOB231" s="58"/>
      <c r="MOC231" s="58"/>
      <c r="MOD231" s="58"/>
      <c r="MOE231" s="58"/>
      <c r="MOF231" s="58"/>
      <c r="MOG231" s="58"/>
      <c r="MOH231" s="58"/>
      <c r="MOI231" s="58"/>
      <c r="MOJ231" s="58"/>
      <c r="MOK231" s="58"/>
      <c r="MOL231" s="58"/>
      <c r="MOM231" s="58"/>
      <c r="MON231" s="58"/>
      <c r="MOO231" s="58"/>
      <c r="MOP231" s="58"/>
      <c r="MOQ231" s="58"/>
      <c r="MOR231" s="58"/>
      <c r="MOS231" s="58"/>
      <c r="MOT231" s="58"/>
      <c r="MOU231" s="58"/>
      <c r="MOV231" s="58"/>
      <c r="MOW231" s="58"/>
      <c r="MOX231" s="58"/>
      <c r="MOY231" s="58"/>
      <c r="MOZ231" s="58"/>
      <c r="MPA231" s="58"/>
      <c r="MPB231" s="58"/>
      <c r="MPC231" s="58"/>
      <c r="MPD231" s="58"/>
      <c r="MPE231" s="58"/>
      <c r="MPF231" s="58"/>
      <c r="MPG231" s="58"/>
      <c r="MPH231" s="58"/>
      <c r="MPI231" s="58"/>
      <c r="MPJ231" s="58"/>
      <c r="MPK231" s="58"/>
      <c r="MPL231" s="58"/>
      <c r="MPM231" s="58"/>
      <c r="MPN231" s="58"/>
      <c r="MPO231" s="58"/>
      <c r="MPP231" s="58"/>
      <c r="MPQ231" s="58"/>
      <c r="MPR231" s="58"/>
      <c r="MPS231" s="58"/>
      <c r="MPT231" s="58"/>
      <c r="MPU231" s="58"/>
      <c r="MPV231" s="58"/>
      <c r="MPW231" s="58"/>
      <c r="MPX231" s="58"/>
      <c r="MPY231" s="58"/>
      <c r="MPZ231" s="58"/>
      <c r="MQA231" s="58"/>
      <c r="MQB231" s="58"/>
      <c r="MQC231" s="58"/>
      <c r="MQD231" s="58"/>
      <c r="MQE231" s="58"/>
      <c r="MQF231" s="58"/>
      <c r="MQG231" s="58"/>
      <c r="MQH231" s="58"/>
      <c r="MQI231" s="58"/>
      <c r="MQJ231" s="58"/>
      <c r="MQK231" s="58"/>
      <c r="MQL231" s="58"/>
      <c r="MQM231" s="58"/>
      <c r="MQN231" s="58"/>
      <c r="MQO231" s="58"/>
      <c r="MQP231" s="58"/>
      <c r="MQQ231" s="58"/>
      <c r="MQR231" s="58"/>
      <c r="MQS231" s="58"/>
      <c r="MQT231" s="58"/>
      <c r="MQU231" s="58"/>
      <c r="MQV231" s="58"/>
      <c r="MQW231" s="58"/>
      <c r="MQX231" s="58"/>
      <c r="MQY231" s="58"/>
      <c r="MQZ231" s="58"/>
      <c r="MRA231" s="58"/>
      <c r="MRB231" s="58"/>
      <c r="MRC231" s="58"/>
      <c r="MRD231" s="58"/>
      <c r="MRE231" s="58"/>
      <c r="MRF231" s="58"/>
      <c r="MRG231" s="58"/>
      <c r="MRH231" s="58"/>
      <c r="MRI231" s="58"/>
      <c r="MRJ231" s="58"/>
      <c r="MRK231" s="58"/>
      <c r="MRL231" s="58"/>
      <c r="MRM231" s="58"/>
      <c r="MRN231" s="58"/>
      <c r="MRO231" s="58"/>
      <c r="MRP231" s="58"/>
      <c r="MRQ231" s="58"/>
      <c r="MRR231" s="58"/>
      <c r="MRS231" s="58"/>
      <c r="MRT231" s="58"/>
      <c r="MRU231" s="58"/>
      <c r="MRV231" s="58"/>
      <c r="MRW231" s="58"/>
      <c r="MRX231" s="58"/>
      <c r="MRY231" s="58"/>
      <c r="MRZ231" s="58"/>
      <c r="MSA231" s="58"/>
      <c r="MSB231" s="58"/>
      <c r="MSC231" s="58"/>
      <c r="MSD231" s="58"/>
      <c r="MSE231" s="58"/>
      <c r="MSF231" s="58"/>
      <c r="MSG231" s="58"/>
      <c r="MSH231" s="58"/>
      <c r="MSI231" s="58"/>
      <c r="MSJ231" s="58"/>
      <c r="MSK231" s="58"/>
      <c r="MSL231" s="58"/>
      <c r="MSM231" s="58"/>
      <c r="MSN231" s="58"/>
      <c r="MSO231" s="58"/>
      <c r="MSP231" s="58"/>
      <c r="MSQ231" s="58"/>
      <c r="MSR231" s="58"/>
      <c r="MSS231" s="58"/>
      <c r="MST231" s="58"/>
      <c r="MSU231" s="58"/>
      <c r="MSV231" s="58"/>
      <c r="MSW231" s="58"/>
      <c r="MSX231" s="58"/>
      <c r="MSY231" s="58"/>
      <c r="MSZ231" s="58"/>
      <c r="MTA231" s="58"/>
      <c r="MTB231" s="58"/>
      <c r="MTC231" s="58"/>
      <c r="MTD231" s="58"/>
      <c r="MTE231" s="58"/>
      <c r="MTF231" s="58"/>
      <c r="MTG231" s="58"/>
      <c r="MTH231" s="58"/>
      <c r="MTI231" s="58"/>
      <c r="MTJ231" s="58"/>
      <c r="MTK231" s="58"/>
      <c r="MTL231" s="58"/>
      <c r="MTM231" s="58"/>
      <c r="MTN231" s="58"/>
      <c r="MTO231" s="58"/>
      <c r="MTP231" s="58"/>
      <c r="MTQ231" s="58"/>
      <c r="MTR231" s="58"/>
      <c r="MTS231" s="58"/>
      <c r="MTT231" s="58"/>
      <c r="MTU231" s="58"/>
      <c r="MTV231" s="58"/>
      <c r="MTW231" s="58"/>
      <c r="MTX231" s="58"/>
      <c r="MTY231" s="58"/>
      <c r="MTZ231" s="58"/>
      <c r="MUA231" s="58"/>
      <c r="MUB231" s="58"/>
      <c r="MUC231" s="58"/>
      <c r="MUD231" s="58"/>
      <c r="MUE231" s="58"/>
      <c r="MUF231" s="58"/>
      <c r="MUG231" s="58"/>
      <c r="MUH231" s="58"/>
      <c r="MUI231" s="58"/>
      <c r="MUJ231" s="58"/>
      <c r="MUK231" s="58"/>
      <c r="MUL231" s="58"/>
      <c r="MUM231" s="58"/>
      <c r="MUN231" s="58"/>
      <c r="MUO231" s="58"/>
      <c r="MUP231" s="58"/>
      <c r="MUQ231" s="58"/>
      <c r="MUR231" s="58"/>
      <c r="MUS231" s="58"/>
      <c r="MUT231" s="58"/>
      <c r="MUU231" s="58"/>
      <c r="MUV231" s="58"/>
      <c r="MUW231" s="58"/>
      <c r="MUX231" s="58"/>
      <c r="MUY231" s="58"/>
      <c r="MUZ231" s="58"/>
      <c r="MVA231" s="58"/>
      <c r="MVB231" s="58"/>
      <c r="MVC231" s="58"/>
      <c r="MVD231" s="58"/>
      <c r="MVE231" s="58"/>
      <c r="MVF231" s="58"/>
      <c r="MVG231" s="58"/>
      <c r="MVH231" s="58"/>
      <c r="MVI231" s="58"/>
      <c r="MVJ231" s="58"/>
      <c r="MVK231" s="58"/>
      <c r="MVL231" s="58"/>
      <c r="MVM231" s="58"/>
      <c r="MVN231" s="58"/>
      <c r="MVO231" s="58"/>
      <c r="MVP231" s="58"/>
      <c r="MVQ231" s="58"/>
      <c r="MVR231" s="58"/>
      <c r="MVS231" s="58"/>
      <c r="MVT231" s="58"/>
      <c r="MVU231" s="58"/>
      <c r="MVV231" s="58"/>
      <c r="MVW231" s="58"/>
      <c r="MVX231" s="58"/>
      <c r="MVY231" s="58"/>
      <c r="MVZ231" s="58"/>
      <c r="MWA231" s="58"/>
      <c r="MWB231" s="58"/>
      <c r="MWC231" s="58"/>
      <c r="MWD231" s="58"/>
      <c r="MWE231" s="58"/>
      <c r="MWF231" s="58"/>
      <c r="MWG231" s="58"/>
      <c r="MWH231" s="58"/>
      <c r="MWI231" s="58"/>
      <c r="MWJ231" s="58"/>
      <c r="MWK231" s="58"/>
      <c r="MWL231" s="58"/>
      <c r="MWM231" s="58"/>
      <c r="MWN231" s="58"/>
      <c r="MWO231" s="58"/>
      <c r="MWP231" s="58"/>
      <c r="MWQ231" s="58"/>
      <c r="MWR231" s="58"/>
      <c r="MWS231" s="58"/>
      <c r="MWT231" s="58"/>
      <c r="MWU231" s="58"/>
      <c r="MWV231" s="58"/>
      <c r="MWW231" s="58"/>
      <c r="MWX231" s="58"/>
      <c r="MWY231" s="58"/>
      <c r="MWZ231" s="58"/>
      <c r="MXA231" s="58"/>
      <c r="MXB231" s="58"/>
      <c r="MXC231" s="58"/>
      <c r="MXD231" s="58"/>
      <c r="MXE231" s="58"/>
      <c r="MXF231" s="58"/>
      <c r="MXG231" s="58"/>
      <c r="MXH231" s="58"/>
      <c r="MXI231" s="58"/>
      <c r="MXJ231" s="58"/>
      <c r="MXK231" s="58"/>
      <c r="MXL231" s="58"/>
      <c r="MXM231" s="58"/>
      <c r="MXN231" s="58"/>
      <c r="MXO231" s="58"/>
      <c r="MXP231" s="58"/>
      <c r="MXQ231" s="58"/>
      <c r="MXR231" s="58"/>
      <c r="MXS231" s="58"/>
      <c r="MXT231" s="58"/>
      <c r="MXU231" s="58"/>
      <c r="MXV231" s="58"/>
      <c r="MXW231" s="58"/>
      <c r="MXX231" s="58"/>
      <c r="MXY231" s="58"/>
      <c r="MXZ231" s="58"/>
      <c r="MYA231" s="58"/>
      <c r="MYB231" s="58"/>
      <c r="MYC231" s="58"/>
      <c r="MYD231" s="58"/>
      <c r="MYE231" s="58"/>
      <c r="MYF231" s="58"/>
      <c r="MYG231" s="58"/>
      <c r="MYH231" s="58"/>
      <c r="MYI231" s="58"/>
      <c r="MYJ231" s="58"/>
      <c r="MYK231" s="58"/>
      <c r="MYL231" s="58"/>
      <c r="MYM231" s="58"/>
      <c r="MYN231" s="58"/>
      <c r="MYO231" s="58"/>
      <c r="MYP231" s="58"/>
      <c r="MYQ231" s="58"/>
      <c r="MYR231" s="58"/>
      <c r="MYS231" s="58"/>
      <c r="MYT231" s="58"/>
      <c r="MYU231" s="58"/>
      <c r="MYV231" s="58"/>
      <c r="MYW231" s="58"/>
      <c r="MYX231" s="58"/>
      <c r="MYY231" s="58"/>
      <c r="MYZ231" s="58"/>
      <c r="MZA231" s="58"/>
      <c r="MZB231" s="58"/>
      <c r="MZC231" s="58"/>
      <c r="MZD231" s="58"/>
      <c r="MZE231" s="58"/>
      <c r="MZF231" s="58"/>
      <c r="MZG231" s="58"/>
      <c r="MZH231" s="58"/>
      <c r="MZI231" s="58"/>
      <c r="MZJ231" s="58"/>
      <c r="MZK231" s="58"/>
      <c r="MZL231" s="58"/>
      <c r="MZM231" s="58"/>
      <c r="MZN231" s="58"/>
      <c r="MZO231" s="58"/>
      <c r="MZP231" s="58"/>
      <c r="MZQ231" s="58"/>
      <c r="MZR231" s="58"/>
      <c r="MZS231" s="58"/>
      <c r="MZT231" s="58"/>
      <c r="MZU231" s="58"/>
      <c r="MZV231" s="58"/>
      <c r="MZW231" s="58"/>
      <c r="MZX231" s="58"/>
      <c r="MZY231" s="58"/>
      <c r="MZZ231" s="58"/>
      <c r="NAA231" s="58"/>
      <c r="NAB231" s="58"/>
      <c r="NAC231" s="58"/>
      <c r="NAD231" s="58"/>
      <c r="NAE231" s="58"/>
      <c r="NAF231" s="58"/>
      <c r="NAG231" s="58"/>
      <c r="NAH231" s="58"/>
      <c r="NAI231" s="58"/>
      <c r="NAJ231" s="58"/>
      <c r="NAK231" s="58"/>
      <c r="NAL231" s="58"/>
      <c r="NAM231" s="58"/>
      <c r="NAN231" s="58"/>
      <c r="NAO231" s="58"/>
      <c r="NAP231" s="58"/>
      <c r="NAQ231" s="58"/>
      <c r="NAR231" s="58"/>
      <c r="NAS231" s="58"/>
      <c r="NAT231" s="58"/>
      <c r="NAU231" s="58"/>
      <c r="NAV231" s="58"/>
      <c r="NAW231" s="58"/>
      <c r="NAX231" s="58"/>
      <c r="NAY231" s="58"/>
      <c r="NAZ231" s="58"/>
      <c r="NBA231" s="58"/>
      <c r="NBB231" s="58"/>
      <c r="NBC231" s="58"/>
      <c r="NBD231" s="58"/>
      <c r="NBE231" s="58"/>
      <c r="NBF231" s="58"/>
      <c r="NBG231" s="58"/>
      <c r="NBH231" s="58"/>
      <c r="NBI231" s="58"/>
      <c r="NBJ231" s="58"/>
      <c r="NBK231" s="58"/>
      <c r="NBL231" s="58"/>
      <c r="NBM231" s="58"/>
      <c r="NBN231" s="58"/>
      <c r="NBO231" s="58"/>
      <c r="NBP231" s="58"/>
      <c r="NBQ231" s="58"/>
      <c r="NBR231" s="58"/>
      <c r="NBS231" s="58"/>
      <c r="NBT231" s="58"/>
      <c r="NBU231" s="58"/>
      <c r="NBV231" s="58"/>
      <c r="NBW231" s="58"/>
      <c r="NBX231" s="58"/>
      <c r="NBY231" s="58"/>
      <c r="NBZ231" s="58"/>
      <c r="NCA231" s="58"/>
      <c r="NCB231" s="58"/>
      <c r="NCC231" s="58"/>
      <c r="NCD231" s="58"/>
      <c r="NCE231" s="58"/>
      <c r="NCF231" s="58"/>
      <c r="NCG231" s="58"/>
      <c r="NCH231" s="58"/>
      <c r="NCI231" s="58"/>
      <c r="NCJ231" s="58"/>
      <c r="NCK231" s="58"/>
      <c r="NCL231" s="58"/>
      <c r="NCM231" s="58"/>
      <c r="NCN231" s="58"/>
      <c r="NCO231" s="58"/>
      <c r="NCP231" s="58"/>
      <c r="NCQ231" s="58"/>
      <c r="NCR231" s="58"/>
      <c r="NCS231" s="58"/>
      <c r="NCT231" s="58"/>
      <c r="NCU231" s="58"/>
      <c r="NCV231" s="58"/>
      <c r="NCW231" s="58"/>
      <c r="NCX231" s="58"/>
      <c r="NCY231" s="58"/>
      <c r="NCZ231" s="58"/>
      <c r="NDA231" s="58"/>
      <c r="NDB231" s="58"/>
      <c r="NDC231" s="58"/>
      <c r="NDD231" s="58"/>
      <c r="NDE231" s="58"/>
      <c r="NDF231" s="58"/>
      <c r="NDG231" s="58"/>
      <c r="NDH231" s="58"/>
      <c r="NDI231" s="58"/>
      <c r="NDJ231" s="58"/>
      <c r="NDK231" s="58"/>
      <c r="NDL231" s="58"/>
      <c r="NDM231" s="58"/>
      <c r="NDN231" s="58"/>
      <c r="NDO231" s="58"/>
      <c r="NDP231" s="58"/>
      <c r="NDQ231" s="58"/>
      <c r="NDR231" s="58"/>
      <c r="NDS231" s="58"/>
      <c r="NDT231" s="58"/>
      <c r="NDU231" s="58"/>
      <c r="NDV231" s="58"/>
      <c r="NDW231" s="58"/>
      <c r="NDX231" s="58"/>
      <c r="NDY231" s="58"/>
      <c r="NDZ231" s="58"/>
      <c r="NEA231" s="58"/>
      <c r="NEB231" s="58"/>
      <c r="NEC231" s="58"/>
      <c r="NED231" s="58"/>
      <c r="NEE231" s="58"/>
      <c r="NEF231" s="58"/>
      <c r="NEG231" s="58"/>
      <c r="NEH231" s="58"/>
      <c r="NEI231" s="58"/>
      <c r="NEJ231" s="58"/>
      <c r="NEK231" s="58"/>
      <c r="NEL231" s="58"/>
      <c r="NEM231" s="58"/>
      <c r="NEN231" s="58"/>
      <c r="NEO231" s="58"/>
      <c r="NEP231" s="58"/>
      <c r="NEQ231" s="58"/>
      <c r="NER231" s="58"/>
      <c r="NES231" s="58"/>
      <c r="NET231" s="58"/>
      <c r="NEU231" s="58"/>
      <c r="NEV231" s="58"/>
      <c r="NEW231" s="58"/>
      <c r="NEX231" s="58"/>
      <c r="NEY231" s="58"/>
      <c r="NEZ231" s="58"/>
      <c r="NFA231" s="58"/>
      <c r="NFB231" s="58"/>
      <c r="NFC231" s="58"/>
      <c r="NFD231" s="58"/>
      <c r="NFE231" s="58"/>
      <c r="NFF231" s="58"/>
      <c r="NFG231" s="58"/>
      <c r="NFH231" s="58"/>
      <c r="NFI231" s="58"/>
      <c r="NFJ231" s="58"/>
      <c r="NFK231" s="58"/>
      <c r="NFL231" s="58"/>
      <c r="NFM231" s="58"/>
      <c r="NFN231" s="58"/>
      <c r="NFO231" s="58"/>
      <c r="NFP231" s="58"/>
      <c r="NFQ231" s="58"/>
      <c r="NFR231" s="58"/>
      <c r="NFS231" s="58"/>
      <c r="NFT231" s="58"/>
      <c r="NFU231" s="58"/>
      <c r="NFV231" s="58"/>
      <c r="NFW231" s="58"/>
      <c r="NFX231" s="58"/>
      <c r="NFY231" s="58"/>
      <c r="NFZ231" s="58"/>
      <c r="NGA231" s="58"/>
      <c r="NGB231" s="58"/>
      <c r="NGC231" s="58"/>
      <c r="NGD231" s="58"/>
      <c r="NGE231" s="58"/>
      <c r="NGF231" s="58"/>
      <c r="NGG231" s="58"/>
      <c r="NGH231" s="58"/>
      <c r="NGI231" s="58"/>
      <c r="NGJ231" s="58"/>
      <c r="NGK231" s="58"/>
      <c r="NGL231" s="58"/>
      <c r="NGM231" s="58"/>
      <c r="NGN231" s="58"/>
      <c r="NGO231" s="58"/>
      <c r="NGP231" s="58"/>
      <c r="NGQ231" s="58"/>
      <c r="NGR231" s="58"/>
      <c r="NGS231" s="58"/>
      <c r="NGT231" s="58"/>
      <c r="NGU231" s="58"/>
      <c r="NGV231" s="58"/>
      <c r="NGW231" s="58"/>
      <c r="NGX231" s="58"/>
      <c r="NGY231" s="58"/>
      <c r="NGZ231" s="58"/>
      <c r="NHA231" s="58"/>
      <c r="NHB231" s="58"/>
      <c r="NHC231" s="58"/>
      <c r="NHD231" s="58"/>
      <c r="NHE231" s="58"/>
      <c r="NHF231" s="58"/>
      <c r="NHG231" s="58"/>
      <c r="NHH231" s="58"/>
      <c r="NHI231" s="58"/>
      <c r="NHJ231" s="58"/>
      <c r="NHK231" s="58"/>
      <c r="NHL231" s="58"/>
      <c r="NHM231" s="58"/>
      <c r="NHN231" s="58"/>
      <c r="NHO231" s="58"/>
      <c r="NHP231" s="58"/>
      <c r="NHQ231" s="58"/>
      <c r="NHR231" s="58"/>
      <c r="NHS231" s="58"/>
      <c r="NHT231" s="58"/>
      <c r="NHU231" s="58"/>
      <c r="NHV231" s="58"/>
      <c r="NHW231" s="58"/>
      <c r="NHX231" s="58"/>
      <c r="NHY231" s="58"/>
      <c r="NHZ231" s="58"/>
      <c r="NIA231" s="58"/>
      <c r="NIB231" s="58"/>
      <c r="NIC231" s="58"/>
      <c r="NID231" s="58"/>
      <c r="NIE231" s="58"/>
      <c r="NIF231" s="58"/>
      <c r="NIG231" s="58"/>
      <c r="NIH231" s="58"/>
      <c r="NII231" s="58"/>
      <c r="NIJ231" s="58"/>
      <c r="NIK231" s="58"/>
      <c r="NIL231" s="58"/>
      <c r="NIM231" s="58"/>
      <c r="NIN231" s="58"/>
      <c r="NIO231" s="58"/>
      <c r="NIP231" s="58"/>
      <c r="NIQ231" s="58"/>
      <c r="NIR231" s="58"/>
      <c r="NIS231" s="58"/>
      <c r="NIT231" s="58"/>
      <c r="NIU231" s="58"/>
      <c r="NIV231" s="58"/>
      <c r="NIW231" s="58"/>
      <c r="NIX231" s="58"/>
      <c r="NIY231" s="58"/>
      <c r="NIZ231" s="58"/>
      <c r="NJA231" s="58"/>
      <c r="NJB231" s="58"/>
      <c r="NJC231" s="58"/>
      <c r="NJD231" s="58"/>
      <c r="NJE231" s="58"/>
      <c r="NJF231" s="58"/>
      <c r="NJG231" s="58"/>
      <c r="NJH231" s="58"/>
      <c r="NJI231" s="58"/>
      <c r="NJJ231" s="58"/>
      <c r="NJK231" s="58"/>
      <c r="NJL231" s="58"/>
      <c r="NJM231" s="58"/>
      <c r="NJN231" s="58"/>
      <c r="NJO231" s="58"/>
      <c r="NJP231" s="58"/>
      <c r="NJQ231" s="58"/>
      <c r="NJR231" s="58"/>
      <c r="NJS231" s="58"/>
      <c r="NJT231" s="58"/>
      <c r="NJU231" s="58"/>
      <c r="NJV231" s="58"/>
      <c r="NJW231" s="58"/>
      <c r="NJX231" s="58"/>
      <c r="NJY231" s="58"/>
      <c r="NJZ231" s="58"/>
      <c r="NKA231" s="58"/>
      <c r="NKB231" s="58"/>
      <c r="NKC231" s="58"/>
      <c r="NKD231" s="58"/>
      <c r="NKE231" s="58"/>
      <c r="NKF231" s="58"/>
      <c r="NKG231" s="58"/>
      <c r="NKH231" s="58"/>
      <c r="NKI231" s="58"/>
      <c r="NKJ231" s="58"/>
      <c r="NKK231" s="58"/>
      <c r="NKL231" s="58"/>
      <c r="NKM231" s="58"/>
      <c r="NKN231" s="58"/>
      <c r="NKO231" s="58"/>
      <c r="NKP231" s="58"/>
      <c r="NKQ231" s="58"/>
      <c r="NKR231" s="58"/>
      <c r="NKS231" s="58"/>
      <c r="NKT231" s="58"/>
      <c r="NKU231" s="58"/>
      <c r="NKV231" s="58"/>
      <c r="NKW231" s="58"/>
      <c r="NKX231" s="58"/>
      <c r="NKY231" s="58"/>
      <c r="NKZ231" s="58"/>
      <c r="NLA231" s="58"/>
      <c r="NLB231" s="58"/>
      <c r="NLC231" s="58"/>
      <c r="NLD231" s="58"/>
      <c r="NLE231" s="58"/>
      <c r="NLF231" s="58"/>
      <c r="NLG231" s="58"/>
      <c r="NLH231" s="58"/>
      <c r="NLI231" s="58"/>
      <c r="NLJ231" s="58"/>
      <c r="NLK231" s="58"/>
      <c r="NLL231" s="58"/>
      <c r="NLM231" s="58"/>
      <c r="NLN231" s="58"/>
      <c r="NLO231" s="58"/>
      <c r="NLP231" s="58"/>
      <c r="NLQ231" s="58"/>
      <c r="NLR231" s="58"/>
      <c r="NLS231" s="58"/>
      <c r="NLT231" s="58"/>
      <c r="NLU231" s="58"/>
      <c r="NLV231" s="58"/>
      <c r="NLW231" s="58"/>
      <c r="NLX231" s="58"/>
      <c r="NLY231" s="58"/>
      <c r="NLZ231" s="58"/>
      <c r="NMA231" s="58"/>
      <c r="NMB231" s="58"/>
      <c r="NMC231" s="58"/>
      <c r="NMD231" s="58"/>
      <c r="NME231" s="58"/>
      <c r="NMF231" s="58"/>
      <c r="NMG231" s="58"/>
      <c r="NMH231" s="58"/>
      <c r="NMI231" s="58"/>
      <c r="NMJ231" s="58"/>
      <c r="NMK231" s="58"/>
      <c r="NML231" s="58"/>
      <c r="NMM231" s="58"/>
      <c r="NMN231" s="58"/>
      <c r="NMO231" s="58"/>
      <c r="NMP231" s="58"/>
      <c r="NMQ231" s="58"/>
      <c r="NMR231" s="58"/>
      <c r="NMS231" s="58"/>
      <c r="NMT231" s="58"/>
      <c r="NMU231" s="58"/>
      <c r="NMV231" s="58"/>
      <c r="NMW231" s="58"/>
      <c r="NMX231" s="58"/>
      <c r="NMY231" s="58"/>
      <c r="NMZ231" s="58"/>
      <c r="NNA231" s="58"/>
      <c r="NNB231" s="58"/>
      <c r="NNC231" s="58"/>
      <c r="NND231" s="58"/>
      <c r="NNE231" s="58"/>
      <c r="NNF231" s="58"/>
      <c r="NNG231" s="58"/>
      <c r="NNH231" s="58"/>
      <c r="NNI231" s="58"/>
      <c r="NNJ231" s="58"/>
      <c r="NNK231" s="58"/>
      <c r="NNL231" s="58"/>
      <c r="NNM231" s="58"/>
      <c r="NNN231" s="58"/>
      <c r="NNO231" s="58"/>
      <c r="NNP231" s="58"/>
      <c r="NNQ231" s="58"/>
      <c r="NNR231" s="58"/>
      <c r="NNS231" s="58"/>
      <c r="NNT231" s="58"/>
      <c r="NNU231" s="58"/>
      <c r="NNV231" s="58"/>
      <c r="NNW231" s="58"/>
      <c r="NNX231" s="58"/>
      <c r="NNY231" s="58"/>
      <c r="NNZ231" s="58"/>
      <c r="NOA231" s="58"/>
      <c r="NOB231" s="58"/>
      <c r="NOC231" s="58"/>
      <c r="NOD231" s="58"/>
      <c r="NOE231" s="58"/>
      <c r="NOF231" s="58"/>
      <c r="NOG231" s="58"/>
      <c r="NOH231" s="58"/>
      <c r="NOI231" s="58"/>
      <c r="NOJ231" s="58"/>
      <c r="NOK231" s="58"/>
      <c r="NOL231" s="58"/>
      <c r="NOM231" s="58"/>
      <c r="NON231" s="58"/>
      <c r="NOO231" s="58"/>
      <c r="NOP231" s="58"/>
      <c r="NOQ231" s="58"/>
      <c r="NOR231" s="58"/>
      <c r="NOS231" s="58"/>
      <c r="NOT231" s="58"/>
      <c r="NOU231" s="58"/>
      <c r="NOV231" s="58"/>
      <c r="NOW231" s="58"/>
      <c r="NOX231" s="58"/>
      <c r="NOY231" s="58"/>
      <c r="NOZ231" s="58"/>
      <c r="NPA231" s="58"/>
      <c r="NPB231" s="58"/>
      <c r="NPC231" s="58"/>
      <c r="NPD231" s="58"/>
      <c r="NPE231" s="58"/>
      <c r="NPF231" s="58"/>
      <c r="NPG231" s="58"/>
      <c r="NPH231" s="58"/>
      <c r="NPI231" s="58"/>
      <c r="NPJ231" s="58"/>
      <c r="NPK231" s="58"/>
      <c r="NPL231" s="58"/>
      <c r="NPM231" s="58"/>
      <c r="NPN231" s="58"/>
      <c r="NPO231" s="58"/>
      <c r="NPP231" s="58"/>
      <c r="NPQ231" s="58"/>
      <c r="NPR231" s="58"/>
      <c r="NPS231" s="58"/>
      <c r="NPT231" s="58"/>
      <c r="NPU231" s="58"/>
      <c r="NPV231" s="58"/>
      <c r="NPW231" s="58"/>
      <c r="NPX231" s="58"/>
      <c r="NPY231" s="58"/>
      <c r="NPZ231" s="58"/>
      <c r="NQA231" s="58"/>
      <c r="NQB231" s="58"/>
      <c r="NQC231" s="58"/>
      <c r="NQD231" s="58"/>
      <c r="NQE231" s="58"/>
      <c r="NQF231" s="58"/>
      <c r="NQG231" s="58"/>
      <c r="NQH231" s="58"/>
      <c r="NQI231" s="58"/>
      <c r="NQJ231" s="58"/>
      <c r="NQK231" s="58"/>
      <c r="NQL231" s="58"/>
      <c r="NQM231" s="58"/>
      <c r="NQN231" s="58"/>
      <c r="NQO231" s="58"/>
      <c r="NQP231" s="58"/>
      <c r="NQQ231" s="58"/>
      <c r="NQR231" s="58"/>
      <c r="NQS231" s="58"/>
      <c r="NQT231" s="58"/>
      <c r="NQU231" s="58"/>
      <c r="NQV231" s="58"/>
      <c r="NQW231" s="58"/>
      <c r="NQX231" s="58"/>
      <c r="NQY231" s="58"/>
      <c r="NQZ231" s="58"/>
      <c r="NRA231" s="58"/>
      <c r="NRB231" s="58"/>
      <c r="NRC231" s="58"/>
      <c r="NRD231" s="58"/>
      <c r="NRE231" s="58"/>
      <c r="NRF231" s="58"/>
      <c r="NRG231" s="58"/>
      <c r="NRH231" s="58"/>
      <c r="NRI231" s="58"/>
      <c r="NRJ231" s="58"/>
      <c r="NRK231" s="58"/>
      <c r="NRL231" s="58"/>
      <c r="NRM231" s="58"/>
      <c r="NRN231" s="58"/>
      <c r="NRO231" s="58"/>
      <c r="NRP231" s="58"/>
      <c r="NRQ231" s="58"/>
      <c r="NRR231" s="58"/>
      <c r="NRS231" s="58"/>
      <c r="NRT231" s="58"/>
      <c r="NRU231" s="58"/>
      <c r="NRV231" s="58"/>
      <c r="NRW231" s="58"/>
      <c r="NRX231" s="58"/>
      <c r="NRY231" s="58"/>
      <c r="NRZ231" s="58"/>
      <c r="NSA231" s="58"/>
      <c r="NSB231" s="58"/>
      <c r="NSC231" s="58"/>
      <c r="NSD231" s="58"/>
      <c r="NSE231" s="58"/>
      <c r="NSF231" s="58"/>
      <c r="NSG231" s="58"/>
      <c r="NSH231" s="58"/>
      <c r="NSI231" s="58"/>
      <c r="NSJ231" s="58"/>
      <c r="NSK231" s="58"/>
      <c r="NSL231" s="58"/>
      <c r="NSM231" s="58"/>
      <c r="NSN231" s="58"/>
      <c r="NSO231" s="58"/>
      <c r="NSP231" s="58"/>
      <c r="NSQ231" s="58"/>
      <c r="NSR231" s="58"/>
      <c r="NSS231" s="58"/>
      <c r="NST231" s="58"/>
      <c r="NSU231" s="58"/>
      <c r="NSV231" s="58"/>
      <c r="NSW231" s="58"/>
      <c r="NSX231" s="58"/>
      <c r="NSY231" s="58"/>
      <c r="NSZ231" s="58"/>
      <c r="NTA231" s="58"/>
      <c r="NTB231" s="58"/>
      <c r="NTC231" s="58"/>
      <c r="NTD231" s="58"/>
      <c r="NTE231" s="58"/>
      <c r="NTF231" s="58"/>
      <c r="NTG231" s="58"/>
      <c r="NTH231" s="58"/>
      <c r="NTI231" s="58"/>
      <c r="NTJ231" s="58"/>
      <c r="NTK231" s="58"/>
      <c r="NTL231" s="58"/>
      <c r="NTM231" s="58"/>
      <c r="NTN231" s="58"/>
      <c r="NTO231" s="58"/>
      <c r="NTP231" s="58"/>
      <c r="NTQ231" s="58"/>
      <c r="NTR231" s="58"/>
      <c r="NTS231" s="58"/>
      <c r="NTT231" s="58"/>
      <c r="NTU231" s="58"/>
      <c r="NTV231" s="58"/>
      <c r="NTW231" s="58"/>
      <c r="NTX231" s="58"/>
      <c r="NTY231" s="58"/>
      <c r="NTZ231" s="58"/>
      <c r="NUA231" s="58"/>
      <c r="NUB231" s="58"/>
      <c r="NUC231" s="58"/>
      <c r="NUD231" s="58"/>
      <c r="NUE231" s="58"/>
      <c r="NUF231" s="58"/>
      <c r="NUG231" s="58"/>
      <c r="NUH231" s="58"/>
      <c r="NUI231" s="58"/>
      <c r="NUJ231" s="58"/>
      <c r="NUK231" s="58"/>
      <c r="NUL231" s="58"/>
      <c r="NUM231" s="58"/>
      <c r="NUN231" s="58"/>
      <c r="NUO231" s="58"/>
      <c r="NUP231" s="58"/>
      <c r="NUQ231" s="58"/>
      <c r="NUR231" s="58"/>
      <c r="NUS231" s="58"/>
      <c r="NUT231" s="58"/>
      <c r="NUU231" s="58"/>
      <c r="NUV231" s="58"/>
      <c r="NUW231" s="58"/>
      <c r="NUX231" s="58"/>
      <c r="NUY231" s="58"/>
      <c r="NUZ231" s="58"/>
      <c r="NVA231" s="58"/>
      <c r="NVB231" s="58"/>
      <c r="NVC231" s="58"/>
      <c r="NVD231" s="58"/>
      <c r="NVE231" s="58"/>
      <c r="NVF231" s="58"/>
      <c r="NVG231" s="58"/>
      <c r="NVH231" s="58"/>
      <c r="NVI231" s="58"/>
      <c r="NVJ231" s="58"/>
      <c r="NVK231" s="58"/>
      <c r="NVL231" s="58"/>
      <c r="NVM231" s="58"/>
      <c r="NVN231" s="58"/>
      <c r="NVO231" s="58"/>
      <c r="NVP231" s="58"/>
      <c r="NVQ231" s="58"/>
      <c r="NVR231" s="58"/>
      <c r="NVS231" s="58"/>
      <c r="NVT231" s="58"/>
      <c r="NVU231" s="58"/>
      <c r="NVV231" s="58"/>
      <c r="NVW231" s="58"/>
      <c r="NVX231" s="58"/>
      <c r="NVY231" s="58"/>
      <c r="NVZ231" s="58"/>
      <c r="NWA231" s="58"/>
      <c r="NWB231" s="58"/>
      <c r="NWC231" s="58"/>
      <c r="NWD231" s="58"/>
      <c r="NWE231" s="58"/>
      <c r="NWF231" s="58"/>
      <c r="NWG231" s="58"/>
      <c r="NWH231" s="58"/>
      <c r="NWI231" s="58"/>
      <c r="NWJ231" s="58"/>
      <c r="NWK231" s="58"/>
      <c r="NWL231" s="58"/>
      <c r="NWM231" s="58"/>
      <c r="NWN231" s="58"/>
      <c r="NWO231" s="58"/>
      <c r="NWP231" s="58"/>
      <c r="NWQ231" s="58"/>
      <c r="NWR231" s="58"/>
      <c r="NWS231" s="58"/>
      <c r="NWT231" s="58"/>
      <c r="NWU231" s="58"/>
      <c r="NWV231" s="58"/>
      <c r="NWW231" s="58"/>
      <c r="NWX231" s="58"/>
      <c r="NWY231" s="58"/>
      <c r="NWZ231" s="58"/>
      <c r="NXA231" s="58"/>
      <c r="NXB231" s="58"/>
      <c r="NXC231" s="58"/>
      <c r="NXD231" s="58"/>
      <c r="NXE231" s="58"/>
      <c r="NXF231" s="58"/>
      <c r="NXG231" s="58"/>
      <c r="NXH231" s="58"/>
      <c r="NXI231" s="58"/>
      <c r="NXJ231" s="58"/>
      <c r="NXK231" s="58"/>
      <c r="NXL231" s="58"/>
      <c r="NXM231" s="58"/>
      <c r="NXN231" s="58"/>
      <c r="NXO231" s="58"/>
      <c r="NXP231" s="58"/>
      <c r="NXQ231" s="58"/>
      <c r="NXR231" s="58"/>
      <c r="NXS231" s="58"/>
      <c r="NXT231" s="58"/>
      <c r="NXU231" s="58"/>
      <c r="NXV231" s="58"/>
      <c r="NXW231" s="58"/>
      <c r="NXX231" s="58"/>
      <c r="NXY231" s="58"/>
      <c r="NXZ231" s="58"/>
      <c r="NYA231" s="58"/>
      <c r="NYB231" s="58"/>
      <c r="NYC231" s="58"/>
      <c r="NYD231" s="58"/>
      <c r="NYE231" s="58"/>
      <c r="NYF231" s="58"/>
      <c r="NYG231" s="58"/>
      <c r="NYH231" s="58"/>
      <c r="NYI231" s="58"/>
      <c r="NYJ231" s="58"/>
      <c r="NYK231" s="58"/>
      <c r="NYL231" s="58"/>
      <c r="NYM231" s="58"/>
      <c r="NYN231" s="58"/>
      <c r="NYO231" s="58"/>
      <c r="NYP231" s="58"/>
      <c r="NYQ231" s="58"/>
      <c r="NYR231" s="58"/>
      <c r="NYS231" s="58"/>
      <c r="NYT231" s="58"/>
      <c r="NYU231" s="58"/>
      <c r="NYV231" s="58"/>
      <c r="NYW231" s="58"/>
      <c r="NYX231" s="58"/>
      <c r="NYY231" s="58"/>
      <c r="NYZ231" s="58"/>
      <c r="NZA231" s="58"/>
      <c r="NZB231" s="58"/>
      <c r="NZC231" s="58"/>
      <c r="NZD231" s="58"/>
      <c r="NZE231" s="58"/>
      <c r="NZF231" s="58"/>
      <c r="NZG231" s="58"/>
      <c r="NZH231" s="58"/>
      <c r="NZI231" s="58"/>
      <c r="NZJ231" s="58"/>
      <c r="NZK231" s="58"/>
      <c r="NZL231" s="58"/>
      <c r="NZM231" s="58"/>
      <c r="NZN231" s="58"/>
      <c r="NZO231" s="58"/>
      <c r="NZP231" s="58"/>
      <c r="NZQ231" s="58"/>
      <c r="NZR231" s="58"/>
      <c r="NZS231" s="58"/>
      <c r="NZT231" s="58"/>
      <c r="NZU231" s="58"/>
      <c r="NZV231" s="58"/>
      <c r="NZW231" s="58"/>
      <c r="NZX231" s="58"/>
      <c r="NZY231" s="58"/>
      <c r="NZZ231" s="58"/>
      <c r="OAA231" s="58"/>
      <c r="OAB231" s="58"/>
      <c r="OAC231" s="58"/>
      <c r="OAD231" s="58"/>
      <c r="OAE231" s="58"/>
      <c r="OAF231" s="58"/>
      <c r="OAG231" s="58"/>
      <c r="OAH231" s="58"/>
      <c r="OAI231" s="58"/>
      <c r="OAJ231" s="58"/>
      <c r="OAK231" s="58"/>
      <c r="OAL231" s="58"/>
      <c r="OAM231" s="58"/>
      <c r="OAN231" s="58"/>
      <c r="OAO231" s="58"/>
      <c r="OAP231" s="58"/>
      <c r="OAQ231" s="58"/>
      <c r="OAR231" s="58"/>
      <c r="OAS231" s="58"/>
      <c r="OAT231" s="58"/>
      <c r="OAU231" s="58"/>
      <c r="OAV231" s="58"/>
      <c r="OAW231" s="58"/>
      <c r="OAX231" s="58"/>
      <c r="OAY231" s="58"/>
      <c r="OAZ231" s="58"/>
      <c r="OBA231" s="58"/>
      <c r="OBB231" s="58"/>
      <c r="OBC231" s="58"/>
      <c r="OBD231" s="58"/>
      <c r="OBE231" s="58"/>
      <c r="OBF231" s="58"/>
      <c r="OBG231" s="58"/>
      <c r="OBH231" s="58"/>
      <c r="OBI231" s="58"/>
      <c r="OBJ231" s="58"/>
      <c r="OBK231" s="58"/>
      <c r="OBL231" s="58"/>
      <c r="OBM231" s="58"/>
      <c r="OBN231" s="58"/>
      <c r="OBO231" s="58"/>
      <c r="OBP231" s="58"/>
      <c r="OBQ231" s="58"/>
      <c r="OBR231" s="58"/>
      <c r="OBS231" s="58"/>
      <c r="OBT231" s="58"/>
      <c r="OBU231" s="58"/>
      <c r="OBV231" s="58"/>
      <c r="OBW231" s="58"/>
      <c r="OBX231" s="58"/>
      <c r="OBY231" s="58"/>
      <c r="OBZ231" s="58"/>
      <c r="OCA231" s="58"/>
      <c r="OCB231" s="58"/>
      <c r="OCC231" s="58"/>
      <c r="OCD231" s="58"/>
      <c r="OCE231" s="58"/>
      <c r="OCF231" s="58"/>
      <c r="OCG231" s="58"/>
      <c r="OCH231" s="58"/>
      <c r="OCI231" s="58"/>
      <c r="OCJ231" s="58"/>
      <c r="OCK231" s="58"/>
      <c r="OCL231" s="58"/>
      <c r="OCM231" s="58"/>
      <c r="OCN231" s="58"/>
      <c r="OCO231" s="58"/>
      <c r="OCP231" s="58"/>
      <c r="OCQ231" s="58"/>
      <c r="OCR231" s="58"/>
      <c r="OCS231" s="58"/>
      <c r="OCT231" s="58"/>
      <c r="OCU231" s="58"/>
      <c r="OCV231" s="58"/>
      <c r="OCW231" s="58"/>
      <c r="OCX231" s="58"/>
      <c r="OCY231" s="58"/>
      <c r="OCZ231" s="58"/>
      <c r="ODA231" s="58"/>
      <c r="ODB231" s="58"/>
      <c r="ODC231" s="58"/>
      <c r="ODD231" s="58"/>
      <c r="ODE231" s="58"/>
      <c r="ODF231" s="58"/>
      <c r="ODG231" s="58"/>
      <c r="ODH231" s="58"/>
      <c r="ODI231" s="58"/>
      <c r="ODJ231" s="58"/>
      <c r="ODK231" s="58"/>
      <c r="ODL231" s="58"/>
      <c r="ODM231" s="58"/>
      <c r="ODN231" s="58"/>
      <c r="ODO231" s="58"/>
      <c r="ODP231" s="58"/>
      <c r="ODQ231" s="58"/>
      <c r="ODR231" s="58"/>
      <c r="ODS231" s="58"/>
      <c r="ODT231" s="58"/>
      <c r="ODU231" s="58"/>
      <c r="ODV231" s="58"/>
      <c r="ODW231" s="58"/>
      <c r="ODX231" s="58"/>
      <c r="ODY231" s="58"/>
      <c r="ODZ231" s="58"/>
      <c r="OEA231" s="58"/>
      <c r="OEB231" s="58"/>
      <c r="OEC231" s="58"/>
      <c r="OED231" s="58"/>
      <c r="OEE231" s="58"/>
      <c r="OEF231" s="58"/>
      <c r="OEG231" s="58"/>
      <c r="OEH231" s="58"/>
      <c r="OEI231" s="58"/>
      <c r="OEJ231" s="58"/>
      <c r="OEK231" s="58"/>
      <c r="OEL231" s="58"/>
      <c r="OEM231" s="58"/>
      <c r="OEN231" s="58"/>
      <c r="OEO231" s="58"/>
      <c r="OEP231" s="58"/>
      <c r="OEQ231" s="58"/>
      <c r="OER231" s="58"/>
      <c r="OES231" s="58"/>
      <c r="OET231" s="58"/>
      <c r="OEU231" s="58"/>
      <c r="OEV231" s="58"/>
      <c r="OEW231" s="58"/>
      <c r="OEX231" s="58"/>
      <c r="OEY231" s="58"/>
      <c r="OEZ231" s="58"/>
      <c r="OFA231" s="58"/>
      <c r="OFB231" s="58"/>
      <c r="OFC231" s="58"/>
      <c r="OFD231" s="58"/>
      <c r="OFE231" s="58"/>
      <c r="OFF231" s="58"/>
      <c r="OFG231" s="58"/>
      <c r="OFH231" s="58"/>
      <c r="OFI231" s="58"/>
      <c r="OFJ231" s="58"/>
      <c r="OFK231" s="58"/>
      <c r="OFL231" s="58"/>
      <c r="OFM231" s="58"/>
      <c r="OFN231" s="58"/>
      <c r="OFO231" s="58"/>
      <c r="OFP231" s="58"/>
      <c r="OFQ231" s="58"/>
      <c r="OFR231" s="58"/>
      <c r="OFS231" s="58"/>
      <c r="OFT231" s="58"/>
      <c r="OFU231" s="58"/>
      <c r="OFV231" s="58"/>
      <c r="OFW231" s="58"/>
      <c r="OFX231" s="58"/>
      <c r="OFY231" s="58"/>
      <c r="OFZ231" s="58"/>
      <c r="OGA231" s="58"/>
      <c r="OGB231" s="58"/>
      <c r="OGC231" s="58"/>
      <c r="OGD231" s="58"/>
      <c r="OGE231" s="58"/>
      <c r="OGF231" s="58"/>
      <c r="OGG231" s="58"/>
      <c r="OGH231" s="58"/>
      <c r="OGI231" s="58"/>
      <c r="OGJ231" s="58"/>
      <c r="OGK231" s="58"/>
      <c r="OGL231" s="58"/>
      <c r="OGM231" s="58"/>
      <c r="OGN231" s="58"/>
      <c r="OGO231" s="58"/>
      <c r="OGP231" s="58"/>
      <c r="OGQ231" s="58"/>
      <c r="OGR231" s="58"/>
      <c r="OGS231" s="58"/>
      <c r="OGT231" s="58"/>
      <c r="OGU231" s="58"/>
      <c r="OGV231" s="58"/>
      <c r="OGW231" s="58"/>
      <c r="OGX231" s="58"/>
      <c r="OGY231" s="58"/>
      <c r="OGZ231" s="58"/>
      <c r="OHA231" s="58"/>
      <c r="OHB231" s="58"/>
      <c r="OHC231" s="58"/>
      <c r="OHD231" s="58"/>
      <c r="OHE231" s="58"/>
      <c r="OHF231" s="58"/>
      <c r="OHG231" s="58"/>
      <c r="OHH231" s="58"/>
      <c r="OHI231" s="58"/>
      <c r="OHJ231" s="58"/>
      <c r="OHK231" s="58"/>
      <c r="OHL231" s="58"/>
      <c r="OHM231" s="58"/>
      <c r="OHN231" s="58"/>
      <c r="OHO231" s="58"/>
      <c r="OHP231" s="58"/>
      <c r="OHQ231" s="58"/>
      <c r="OHR231" s="58"/>
      <c r="OHS231" s="58"/>
      <c r="OHT231" s="58"/>
      <c r="OHU231" s="58"/>
      <c r="OHV231" s="58"/>
      <c r="OHW231" s="58"/>
      <c r="OHX231" s="58"/>
      <c r="OHY231" s="58"/>
      <c r="OHZ231" s="58"/>
      <c r="OIA231" s="58"/>
      <c r="OIB231" s="58"/>
      <c r="OIC231" s="58"/>
      <c r="OID231" s="58"/>
      <c r="OIE231" s="58"/>
      <c r="OIF231" s="58"/>
      <c r="OIG231" s="58"/>
      <c r="OIH231" s="58"/>
      <c r="OII231" s="58"/>
      <c r="OIJ231" s="58"/>
      <c r="OIK231" s="58"/>
      <c r="OIL231" s="58"/>
      <c r="OIM231" s="58"/>
      <c r="OIN231" s="58"/>
      <c r="OIO231" s="58"/>
      <c r="OIP231" s="58"/>
      <c r="OIQ231" s="58"/>
      <c r="OIR231" s="58"/>
      <c r="OIS231" s="58"/>
      <c r="OIT231" s="58"/>
      <c r="OIU231" s="58"/>
      <c r="OIV231" s="58"/>
      <c r="OIW231" s="58"/>
      <c r="OIX231" s="58"/>
      <c r="OIY231" s="58"/>
      <c r="OIZ231" s="58"/>
      <c r="OJA231" s="58"/>
      <c r="OJB231" s="58"/>
      <c r="OJC231" s="58"/>
      <c r="OJD231" s="58"/>
      <c r="OJE231" s="58"/>
      <c r="OJF231" s="58"/>
      <c r="OJG231" s="58"/>
      <c r="OJH231" s="58"/>
      <c r="OJI231" s="58"/>
      <c r="OJJ231" s="58"/>
      <c r="OJK231" s="58"/>
      <c r="OJL231" s="58"/>
      <c r="OJM231" s="58"/>
      <c r="OJN231" s="58"/>
      <c r="OJO231" s="58"/>
      <c r="OJP231" s="58"/>
      <c r="OJQ231" s="58"/>
      <c r="OJR231" s="58"/>
      <c r="OJS231" s="58"/>
      <c r="OJT231" s="58"/>
      <c r="OJU231" s="58"/>
      <c r="OJV231" s="58"/>
      <c r="OJW231" s="58"/>
      <c r="OJX231" s="58"/>
      <c r="OJY231" s="58"/>
      <c r="OJZ231" s="58"/>
      <c r="OKA231" s="58"/>
      <c r="OKB231" s="58"/>
      <c r="OKC231" s="58"/>
      <c r="OKD231" s="58"/>
      <c r="OKE231" s="58"/>
      <c r="OKF231" s="58"/>
      <c r="OKG231" s="58"/>
      <c r="OKH231" s="58"/>
      <c r="OKI231" s="58"/>
      <c r="OKJ231" s="58"/>
      <c r="OKK231" s="58"/>
      <c r="OKL231" s="58"/>
      <c r="OKM231" s="58"/>
      <c r="OKN231" s="58"/>
      <c r="OKO231" s="58"/>
      <c r="OKP231" s="58"/>
      <c r="OKQ231" s="58"/>
      <c r="OKR231" s="58"/>
      <c r="OKS231" s="58"/>
      <c r="OKT231" s="58"/>
      <c r="OKU231" s="58"/>
      <c r="OKV231" s="58"/>
      <c r="OKW231" s="58"/>
      <c r="OKX231" s="58"/>
      <c r="OKY231" s="58"/>
      <c r="OKZ231" s="58"/>
      <c r="OLA231" s="58"/>
      <c r="OLB231" s="58"/>
      <c r="OLC231" s="58"/>
      <c r="OLD231" s="58"/>
      <c r="OLE231" s="58"/>
      <c r="OLF231" s="58"/>
      <c r="OLG231" s="58"/>
      <c r="OLH231" s="58"/>
      <c r="OLI231" s="58"/>
      <c r="OLJ231" s="58"/>
      <c r="OLK231" s="58"/>
      <c r="OLL231" s="58"/>
      <c r="OLM231" s="58"/>
      <c r="OLN231" s="58"/>
      <c r="OLO231" s="58"/>
      <c r="OLP231" s="58"/>
      <c r="OLQ231" s="58"/>
      <c r="OLR231" s="58"/>
      <c r="OLS231" s="58"/>
      <c r="OLT231" s="58"/>
      <c r="OLU231" s="58"/>
      <c r="OLV231" s="58"/>
      <c r="OLW231" s="58"/>
      <c r="OLX231" s="58"/>
      <c r="OLY231" s="58"/>
      <c r="OLZ231" s="58"/>
      <c r="OMA231" s="58"/>
      <c r="OMB231" s="58"/>
      <c r="OMC231" s="58"/>
      <c r="OMD231" s="58"/>
      <c r="OME231" s="58"/>
      <c r="OMF231" s="58"/>
      <c r="OMG231" s="58"/>
      <c r="OMH231" s="58"/>
      <c r="OMI231" s="58"/>
      <c r="OMJ231" s="58"/>
      <c r="OMK231" s="58"/>
      <c r="OML231" s="58"/>
      <c r="OMM231" s="58"/>
      <c r="OMN231" s="58"/>
      <c r="OMO231" s="58"/>
      <c r="OMP231" s="58"/>
      <c r="OMQ231" s="58"/>
      <c r="OMR231" s="58"/>
      <c r="OMS231" s="58"/>
      <c r="OMT231" s="58"/>
      <c r="OMU231" s="58"/>
      <c r="OMV231" s="58"/>
      <c r="OMW231" s="58"/>
      <c r="OMX231" s="58"/>
      <c r="OMY231" s="58"/>
      <c r="OMZ231" s="58"/>
      <c r="ONA231" s="58"/>
      <c r="ONB231" s="58"/>
      <c r="ONC231" s="58"/>
      <c r="OND231" s="58"/>
      <c r="ONE231" s="58"/>
      <c r="ONF231" s="58"/>
      <c r="ONG231" s="58"/>
      <c r="ONH231" s="58"/>
      <c r="ONI231" s="58"/>
      <c r="ONJ231" s="58"/>
      <c r="ONK231" s="58"/>
      <c r="ONL231" s="58"/>
      <c r="ONM231" s="58"/>
      <c r="ONN231" s="58"/>
      <c r="ONO231" s="58"/>
      <c r="ONP231" s="58"/>
      <c r="ONQ231" s="58"/>
      <c r="ONR231" s="58"/>
      <c r="ONS231" s="58"/>
      <c r="ONT231" s="58"/>
      <c r="ONU231" s="58"/>
      <c r="ONV231" s="58"/>
      <c r="ONW231" s="58"/>
      <c r="ONX231" s="58"/>
      <c r="ONY231" s="58"/>
      <c r="ONZ231" s="58"/>
      <c r="OOA231" s="58"/>
      <c r="OOB231" s="58"/>
      <c r="OOC231" s="58"/>
      <c r="OOD231" s="58"/>
      <c r="OOE231" s="58"/>
      <c r="OOF231" s="58"/>
      <c r="OOG231" s="58"/>
      <c r="OOH231" s="58"/>
      <c r="OOI231" s="58"/>
      <c r="OOJ231" s="58"/>
      <c r="OOK231" s="58"/>
      <c r="OOL231" s="58"/>
      <c r="OOM231" s="58"/>
      <c r="OON231" s="58"/>
      <c r="OOO231" s="58"/>
      <c r="OOP231" s="58"/>
      <c r="OOQ231" s="58"/>
      <c r="OOR231" s="58"/>
      <c r="OOS231" s="58"/>
      <c r="OOT231" s="58"/>
      <c r="OOU231" s="58"/>
      <c r="OOV231" s="58"/>
      <c r="OOW231" s="58"/>
      <c r="OOX231" s="58"/>
      <c r="OOY231" s="58"/>
      <c r="OOZ231" s="58"/>
      <c r="OPA231" s="58"/>
      <c r="OPB231" s="58"/>
      <c r="OPC231" s="58"/>
      <c r="OPD231" s="58"/>
      <c r="OPE231" s="58"/>
      <c r="OPF231" s="58"/>
      <c r="OPG231" s="58"/>
      <c r="OPH231" s="58"/>
      <c r="OPI231" s="58"/>
      <c r="OPJ231" s="58"/>
      <c r="OPK231" s="58"/>
      <c r="OPL231" s="58"/>
      <c r="OPM231" s="58"/>
      <c r="OPN231" s="58"/>
      <c r="OPO231" s="58"/>
      <c r="OPP231" s="58"/>
      <c r="OPQ231" s="58"/>
      <c r="OPR231" s="58"/>
      <c r="OPS231" s="58"/>
      <c r="OPT231" s="58"/>
      <c r="OPU231" s="58"/>
      <c r="OPV231" s="58"/>
      <c r="OPW231" s="58"/>
      <c r="OPX231" s="58"/>
      <c r="OPY231" s="58"/>
      <c r="OPZ231" s="58"/>
      <c r="OQA231" s="58"/>
      <c r="OQB231" s="58"/>
      <c r="OQC231" s="58"/>
      <c r="OQD231" s="58"/>
      <c r="OQE231" s="58"/>
      <c r="OQF231" s="58"/>
      <c r="OQG231" s="58"/>
      <c r="OQH231" s="58"/>
      <c r="OQI231" s="58"/>
      <c r="OQJ231" s="58"/>
      <c r="OQK231" s="58"/>
      <c r="OQL231" s="58"/>
      <c r="OQM231" s="58"/>
      <c r="OQN231" s="58"/>
      <c r="OQO231" s="58"/>
      <c r="OQP231" s="58"/>
      <c r="OQQ231" s="58"/>
      <c r="OQR231" s="58"/>
      <c r="OQS231" s="58"/>
      <c r="OQT231" s="58"/>
      <c r="OQU231" s="58"/>
      <c r="OQV231" s="58"/>
      <c r="OQW231" s="58"/>
      <c r="OQX231" s="58"/>
      <c r="OQY231" s="58"/>
      <c r="OQZ231" s="58"/>
      <c r="ORA231" s="58"/>
      <c r="ORB231" s="58"/>
      <c r="ORC231" s="58"/>
      <c r="ORD231" s="58"/>
      <c r="ORE231" s="58"/>
      <c r="ORF231" s="58"/>
      <c r="ORG231" s="58"/>
      <c r="ORH231" s="58"/>
      <c r="ORI231" s="58"/>
      <c r="ORJ231" s="58"/>
      <c r="ORK231" s="58"/>
      <c r="ORL231" s="58"/>
      <c r="ORM231" s="58"/>
      <c r="ORN231" s="58"/>
      <c r="ORO231" s="58"/>
      <c r="ORP231" s="58"/>
      <c r="ORQ231" s="58"/>
      <c r="ORR231" s="58"/>
      <c r="ORS231" s="58"/>
      <c r="ORT231" s="58"/>
      <c r="ORU231" s="58"/>
      <c r="ORV231" s="58"/>
      <c r="ORW231" s="58"/>
      <c r="ORX231" s="58"/>
      <c r="ORY231" s="58"/>
      <c r="ORZ231" s="58"/>
      <c r="OSA231" s="58"/>
      <c r="OSB231" s="58"/>
      <c r="OSC231" s="58"/>
      <c r="OSD231" s="58"/>
      <c r="OSE231" s="58"/>
      <c r="OSF231" s="58"/>
      <c r="OSG231" s="58"/>
      <c r="OSH231" s="58"/>
      <c r="OSI231" s="58"/>
      <c r="OSJ231" s="58"/>
      <c r="OSK231" s="58"/>
      <c r="OSL231" s="58"/>
      <c r="OSM231" s="58"/>
      <c r="OSN231" s="58"/>
      <c r="OSO231" s="58"/>
      <c r="OSP231" s="58"/>
      <c r="OSQ231" s="58"/>
      <c r="OSR231" s="58"/>
      <c r="OSS231" s="58"/>
      <c r="OST231" s="58"/>
      <c r="OSU231" s="58"/>
      <c r="OSV231" s="58"/>
      <c r="OSW231" s="58"/>
      <c r="OSX231" s="58"/>
      <c r="OSY231" s="58"/>
      <c r="OSZ231" s="58"/>
      <c r="OTA231" s="58"/>
      <c r="OTB231" s="58"/>
      <c r="OTC231" s="58"/>
      <c r="OTD231" s="58"/>
      <c r="OTE231" s="58"/>
      <c r="OTF231" s="58"/>
      <c r="OTG231" s="58"/>
      <c r="OTH231" s="58"/>
      <c r="OTI231" s="58"/>
      <c r="OTJ231" s="58"/>
      <c r="OTK231" s="58"/>
      <c r="OTL231" s="58"/>
      <c r="OTM231" s="58"/>
      <c r="OTN231" s="58"/>
      <c r="OTO231" s="58"/>
      <c r="OTP231" s="58"/>
      <c r="OTQ231" s="58"/>
      <c r="OTR231" s="58"/>
      <c r="OTS231" s="58"/>
      <c r="OTT231" s="58"/>
      <c r="OTU231" s="58"/>
      <c r="OTV231" s="58"/>
      <c r="OTW231" s="58"/>
      <c r="OTX231" s="58"/>
      <c r="OTY231" s="58"/>
      <c r="OTZ231" s="58"/>
      <c r="OUA231" s="58"/>
      <c r="OUB231" s="58"/>
      <c r="OUC231" s="58"/>
      <c r="OUD231" s="58"/>
      <c r="OUE231" s="58"/>
      <c r="OUF231" s="58"/>
      <c r="OUG231" s="58"/>
      <c r="OUH231" s="58"/>
      <c r="OUI231" s="58"/>
      <c r="OUJ231" s="58"/>
      <c r="OUK231" s="58"/>
      <c r="OUL231" s="58"/>
      <c r="OUM231" s="58"/>
      <c r="OUN231" s="58"/>
      <c r="OUO231" s="58"/>
      <c r="OUP231" s="58"/>
      <c r="OUQ231" s="58"/>
      <c r="OUR231" s="58"/>
      <c r="OUS231" s="58"/>
      <c r="OUT231" s="58"/>
      <c r="OUU231" s="58"/>
      <c r="OUV231" s="58"/>
      <c r="OUW231" s="58"/>
      <c r="OUX231" s="58"/>
      <c r="OUY231" s="58"/>
      <c r="OUZ231" s="58"/>
      <c r="OVA231" s="58"/>
      <c r="OVB231" s="58"/>
      <c r="OVC231" s="58"/>
      <c r="OVD231" s="58"/>
      <c r="OVE231" s="58"/>
      <c r="OVF231" s="58"/>
      <c r="OVG231" s="58"/>
      <c r="OVH231" s="58"/>
      <c r="OVI231" s="58"/>
      <c r="OVJ231" s="58"/>
      <c r="OVK231" s="58"/>
      <c r="OVL231" s="58"/>
      <c r="OVM231" s="58"/>
      <c r="OVN231" s="58"/>
      <c r="OVO231" s="58"/>
      <c r="OVP231" s="58"/>
      <c r="OVQ231" s="58"/>
      <c r="OVR231" s="58"/>
      <c r="OVS231" s="58"/>
      <c r="OVT231" s="58"/>
      <c r="OVU231" s="58"/>
      <c r="OVV231" s="58"/>
      <c r="OVW231" s="58"/>
      <c r="OVX231" s="58"/>
      <c r="OVY231" s="58"/>
      <c r="OVZ231" s="58"/>
      <c r="OWA231" s="58"/>
      <c r="OWB231" s="58"/>
      <c r="OWC231" s="58"/>
      <c r="OWD231" s="58"/>
      <c r="OWE231" s="58"/>
      <c r="OWF231" s="58"/>
      <c r="OWG231" s="58"/>
      <c r="OWH231" s="58"/>
      <c r="OWI231" s="58"/>
      <c r="OWJ231" s="58"/>
      <c r="OWK231" s="58"/>
      <c r="OWL231" s="58"/>
      <c r="OWM231" s="58"/>
      <c r="OWN231" s="58"/>
      <c r="OWO231" s="58"/>
      <c r="OWP231" s="58"/>
      <c r="OWQ231" s="58"/>
      <c r="OWR231" s="58"/>
      <c r="OWS231" s="58"/>
      <c r="OWT231" s="58"/>
      <c r="OWU231" s="58"/>
      <c r="OWV231" s="58"/>
      <c r="OWW231" s="58"/>
      <c r="OWX231" s="58"/>
      <c r="OWY231" s="58"/>
      <c r="OWZ231" s="58"/>
      <c r="OXA231" s="58"/>
      <c r="OXB231" s="58"/>
      <c r="OXC231" s="58"/>
      <c r="OXD231" s="58"/>
      <c r="OXE231" s="58"/>
      <c r="OXF231" s="58"/>
      <c r="OXG231" s="58"/>
      <c r="OXH231" s="58"/>
      <c r="OXI231" s="58"/>
      <c r="OXJ231" s="58"/>
      <c r="OXK231" s="58"/>
      <c r="OXL231" s="58"/>
      <c r="OXM231" s="58"/>
      <c r="OXN231" s="58"/>
      <c r="OXO231" s="58"/>
      <c r="OXP231" s="58"/>
      <c r="OXQ231" s="58"/>
      <c r="OXR231" s="58"/>
      <c r="OXS231" s="58"/>
      <c r="OXT231" s="58"/>
      <c r="OXU231" s="58"/>
      <c r="OXV231" s="58"/>
      <c r="OXW231" s="58"/>
      <c r="OXX231" s="58"/>
      <c r="OXY231" s="58"/>
      <c r="OXZ231" s="58"/>
      <c r="OYA231" s="58"/>
      <c r="OYB231" s="58"/>
      <c r="OYC231" s="58"/>
      <c r="OYD231" s="58"/>
      <c r="OYE231" s="58"/>
      <c r="OYF231" s="58"/>
      <c r="OYG231" s="58"/>
      <c r="OYH231" s="58"/>
      <c r="OYI231" s="58"/>
      <c r="OYJ231" s="58"/>
      <c r="OYK231" s="58"/>
      <c r="OYL231" s="58"/>
      <c r="OYM231" s="58"/>
      <c r="OYN231" s="58"/>
      <c r="OYO231" s="58"/>
      <c r="OYP231" s="58"/>
      <c r="OYQ231" s="58"/>
      <c r="OYR231" s="58"/>
      <c r="OYS231" s="58"/>
      <c r="OYT231" s="58"/>
      <c r="OYU231" s="58"/>
      <c r="OYV231" s="58"/>
      <c r="OYW231" s="58"/>
      <c r="OYX231" s="58"/>
      <c r="OYY231" s="58"/>
      <c r="OYZ231" s="58"/>
      <c r="OZA231" s="58"/>
      <c r="OZB231" s="58"/>
      <c r="OZC231" s="58"/>
      <c r="OZD231" s="58"/>
      <c r="OZE231" s="58"/>
      <c r="OZF231" s="58"/>
      <c r="OZG231" s="58"/>
      <c r="OZH231" s="58"/>
      <c r="OZI231" s="58"/>
      <c r="OZJ231" s="58"/>
      <c r="OZK231" s="58"/>
      <c r="OZL231" s="58"/>
      <c r="OZM231" s="58"/>
      <c r="OZN231" s="58"/>
      <c r="OZO231" s="58"/>
      <c r="OZP231" s="58"/>
      <c r="OZQ231" s="58"/>
      <c r="OZR231" s="58"/>
      <c r="OZS231" s="58"/>
      <c r="OZT231" s="58"/>
      <c r="OZU231" s="58"/>
      <c r="OZV231" s="58"/>
      <c r="OZW231" s="58"/>
      <c r="OZX231" s="58"/>
      <c r="OZY231" s="58"/>
      <c r="OZZ231" s="58"/>
      <c r="PAA231" s="58"/>
      <c r="PAB231" s="58"/>
      <c r="PAC231" s="58"/>
      <c r="PAD231" s="58"/>
      <c r="PAE231" s="58"/>
      <c r="PAF231" s="58"/>
      <c r="PAG231" s="58"/>
      <c r="PAH231" s="58"/>
      <c r="PAI231" s="58"/>
      <c r="PAJ231" s="58"/>
      <c r="PAK231" s="58"/>
      <c r="PAL231" s="58"/>
      <c r="PAM231" s="58"/>
      <c r="PAN231" s="58"/>
      <c r="PAO231" s="58"/>
      <c r="PAP231" s="58"/>
      <c r="PAQ231" s="58"/>
      <c r="PAR231" s="58"/>
      <c r="PAS231" s="58"/>
      <c r="PAT231" s="58"/>
      <c r="PAU231" s="58"/>
      <c r="PAV231" s="58"/>
      <c r="PAW231" s="58"/>
      <c r="PAX231" s="58"/>
      <c r="PAY231" s="58"/>
      <c r="PAZ231" s="58"/>
      <c r="PBA231" s="58"/>
      <c r="PBB231" s="58"/>
      <c r="PBC231" s="58"/>
      <c r="PBD231" s="58"/>
      <c r="PBE231" s="58"/>
      <c r="PBF231" s="58"/>
      <c r="PBG231" s="58"/>
      <c r="PBH231" s="58"/>
      <c r="PBI231" s="58"/>
      <c r="PBJ231" s="58"/>
      <c r="PBK231" s="58"/>
      <c r="PBL231" s="58"/>
      <c r="PBM231" s="58"/>
      <c r="PBN231" s="58"/>
      <c r="PBO231" s="58"/>
      <c r="PBP231" s="58"/>
      <c r="PBQ231" s="58"/>
      <c r="PBR231" s="58"/>
      <c r="PBS231" s="58"/>
      <c r="PBT231" s="58"/>
      <c r="PBU231" s="58"/>
      <c r="PBV231" s="58"/>
      <c r="PBW231" s="58"/>
      <c r="PBX231" s="58"/>
      <c r="PBY231" s="58"/>
      <c r="PBZ231" s="58"/>
      <c r="PCA231" s="58"/>
      <c r="PCB231" s="58"/>
      <c r="PCC231" s="58"/>
      <c r="PCD231" s="58"/>
      <c r="PCE231" s="58"/>
      <c r="PCF231" s="58"/>
      <c r="PCG231" s="58"/>
      <c r="PCH231" s="58"/>
      <c r="PCI231" s="58"/>
      <c r="PCJ231" s="58"/>
      <c r="PCK231" s="58"/>
      <c r="PCL231" s="58"/>
      <c r="PCM231" s="58"/>
      <c r="PCN231" s="58"/>
      <c r="PCO231" s="58"/>
      <c r="PCP231" s="58"/>
      <c r="PCQ231" s="58"/>
      <c r="PCR231" s="58"/>
      <c r="PCS231" s="58"/>
      <c r="PCT231" s="58"/>
      <c r="PCU231" s="58"/>
      <c r="PCV231" s="58"/>
      <c r="PCW231" s="58"/>
      <c r="PCX231" s="58"/>
      <c r="PCY231" s="58"/>
      <c r="PCZ231" s="58"/>
      <c r="PDA231" s="58"/>
      <c r="PDB231" s="58"/>
      <c r="PDC231" s="58"/>
      <c r="PDD231" s="58"/>
      <c r="PDE231" s="58"/>
      <c r="PDF231" s="58"/>
      <c r="PDG231" s="58"/>
      <c r="PDH231" s="58"/>
      <c r="PDI231" s="58"/>
      <c r="PDJ231" s="58"/>
      <c r="PDK231" s="58"/>
      <c r="PDL231" s="58"/>
      <c r="PDM231" s="58"/>
      <c r="PDN231" s="58"/>
      <c r="PDO231" s="58"/>
      <c r="PDP231" s="58"/>
      <c r="PDQ231" s="58"/>
      <c r="PDR231" s="58"/>
      <c r="PDS231" s="58"/>
      <c r="PDT231" s="58"/>
      <c r="PDU231" s="58"/>
      <c r="PDV231" s="58"/>
      <c r="PDW231" s="58"/>
      <c r="PDX231" s="58"/>
      <c r="PDY231" s="58"/>
      <c r="PDZ231" s="58"/>
      <c r="PEA231" s="58"/>
      <c r="PEB231" s="58"/>
      <c r="PEC231" s="58"/>
      <c r="PED231" s="58"/>
      <c r="PEE231" s="58"/>
      <c r="PEF231" s="58"/>
      <c r="PEG231" s="58"/>
      <c r="PEH231" s="58"/>
      <c r="PEI231" s="58"/>
      <c r="PEJ231" s="58"/>
      <c r="PEK231" s="58"/>
      <c r="PEL231" s="58"/>
      <c r="PEM231" s="58"/>
      <c r="PEN231" s="58"/>
      <c r="PEO231" s="58"/>
      <c r="PEP231" s="58"/>
      <c r="PEQ231" s="58"/>
      <c r="PER231" s="58"/>
      <c r="PES231" s="58"/>
      <c r="PET231" s="58"/>
      <c r="PEU231" s="58"/>
      <c r="PEV231" s="58"/>
      <c r="PEW231" s="58"/>
      <c r="PEX231" s="58"/>
      <c r="PEY231" s="58"/>
      <c r="PEZ231" s="58"/>
      <c r="PFA231" s="58"/>
      <c r="PFB231" s="58"/>
      <c r="PFC231" s="58"/>
      <c r="PFD231" s="58"/>
      <c r="PFE231" s="58"/>
      <c r="PFF231" s="58"/>
      <c r="PFG231" s="58"/>
      <c r="PFH231" s="58"/>
      <c r="PFI231" s="58"/>
      <c r="PFJ231" s="58"/>
      <c r="PFK231" s="58"/>
      <c r="PFL231" s="58"/>
      <c r="PFM231" s="58"/>
      <c r="PFN231" s="58"/>
      <c r="PFO231" s="58"/>
      <c r="PFP231" s="58"/>
      <c r="PFQ231" s="58"/>
      <c r="PFR231" s="58"/>
      <c r="PFS231" s="58"/>
      <c r="PFT231" s="58"/>
      <c r="PFU231" s="58"/>
      <c r="PFV231" s="58"/>
      <c r="PFW231" s="58"/>
      <c r="PFX231" s="58"/>
      <c r="PFY231" s="58"/>
      <c r="PFZ231" s="58"/>
      <c r="PGA231" s="58"/>
      <c r="PGB231" s="58"/>
      <c r="PGC231" s="58"/>
      <c r="PGD231" s="58"/>
      <c r="PGE231" s="58"/>
      <c r="PGF231" s="58"/>
      <c r="PGG231" s="58"/>
      <c r="PGH231" s="58"/>
      <c r="PGI231" s="58"/>
      <c r="PGJ231" s="58"/>
      <c r="PGK231" s="58"/>
      <c r="PGL231" s="58"/>
      <c r="PGM231" s="58"/>
      <c r="PGN231" s="58"/>
      <c r="PGO231" s="58"/>
      <c r="PGP231" s="58"/>
      <c r="PGQ231" s="58"/>
      <c r="PGR231" s="58"/>
      <c r="PGS231" s="58"/>
      <c r="PGT231" s="58"/>
      <c r="PGU231" s="58"/>
      <c r="PGV231" s="58"/>
      <c r="PGW231" s="58"/>
      <c r="PGX231" s="58"/>
      <c r="PGY231" s="58"/>
      <c r="PGZ231" s="58"/>
      <c r="PHA231" s="58"/>
      <c r="PHB231" s="58"/>
      <c r="PHC231" s="58"/>
      <c r="PHD231" s="58"/>
      <c r="PHE231" s="58"/>
      <c r="PHF231" s="58"/>
      <c r="PHG231" s="58"/>
      <c r="PHH231" s="58"/>
      <c r="PHI231" s="58"/>
      <c r="PHJ231" s="58"/>
      <c r="PHK231" s="58"/>
      <c r="PHL231" s="58"/>
      <c r="PHM231" s="58"/>
      <c r="PHN231" s="58"/>
      <c r="PHO231" s="58"/>
      <c r="PHP231" s="58"/>
      <c r="PHQ231" s="58"/>
      <c r="PHR231" s="58"/>
      <c r="PHS231" s="58"/>
      <c r="PHT231" s="58"/>
      <c r="PHU231" s="58"/>
      <c r="PHV231" s="58"/>
      <c r="PHW231" s="58"/>
      <c r="PHX231" s="58"/>
      <c r="PHY231" s="58"/>
      <c r="PHZ231" s="58"/>
      <c r="PIA231" s="58"/>
      <c r="PIB231" s="58"/>
      <c r="PIC231" s="58"/>
      <c r="PID231" s="58"/>
      <c r="PIE231" s="58"/>
      <c r="PIF231" s="58"/>
      <c r="PIG231" s="58"/>
      <c r="PIH231" s="58"/>
      <c r="PII231" s="58"/>
      <c r="PIJ231" s="58"/>
      <c r="PIK231" s="58"/>
      <c r="PIL231" s="58"/>
      <c r="PIM231" s="58"/>
      <c r="PIN231" s="58"/>
      <c r="PIO231" s="58"/>
      <c r="PIP231" s="58"/>
      <c r="PIQ231" s="58"/>
      <c r="PIR231" s="58"/>
      <c r="PIS231" s="58"/>
      <c r="PIT231" s="58"/>
      <c r="PIU231" s="58"/>
      <c r="PIV231" s="58"/>
      <c r="PIW231" s="58"/>
      <c r="PIX231" s="58"/>
      <c r="PIY231" s="58"/>
      <c r="PIZ231" s="58"/>
      <c r="PJA231" s="58"/>
      <c r="PJB231" s="58"/>
      <c r="PJC231" s="58"/>
      <c r="PJD231" s="58"/>
      <c r="PJE231" s="58"/>
      <c r="PJF231" s="58"/>
      <c r="PJG231" s="58"/>
      <c r="PJH231" s="58"/>
      <c r="PJI231" s="58"/>
      <c r="PJJ231" s="58"/>
      <c r="PJK231" s="58"/>
      <c r="PJL231" s="58"/>
      <c r="PJM231" s="58"/>
      <c r="PJN231" s="58"/>
      <c r="PJO231" s="58"/>
      <c r="PJP231" s="58"/>
      <c r="PJQ231" s="58"/>
      <c r="PJR231" s="58"/>
      <c r="PJS231" s="58"/>
      <c r="PJT231" s="58"/>
      <c r="PJU231" s="58"/>
      <c r="PJV231" s="58"/>
      <c r="PJW231" s="58"/>
      <c r="PJX231" s="58"/>
      <c r="PJY231" s="58"/>
      <c r="PJZ231" s="58"/>
      <c r="PKA231" s="58"/>
      <c r="PKB231" s="58"/>
      <c r="PKC231" s="58"/>
      <c r="PKD231" s="58"/>
      <c r="PKE231" s="58"/>
      <c r="PKF231" s="58"/>
      <c r="PKG231" s="58"/>
      <c r="PKH231" s="58"/>
      <c r="PKI231" s="58"/>
      <c r="PKJ231" s="58"/>
      <c r="PKK231" s="58"/>
      <c r="PKL231" s="58"/>
      <c r="PKM231" s="58"/>
      <c r="PKN231" s="58"/>
      <c r="PKO231" s="58"/>
      <c r="PKP231" s="58"/>
      <c r="PKQ231" s="58"/>
      <c r="PKR231" s="58"/>
      <c r="PKS231" s="58"/>
      <c r="PKT231" s="58"/>
      <c r="PKU231" s="58"/>
      <c r="PKV231" s="58"/>
      <c r="PKW231" s="58"/>
      <c r="PKX231" s="58"/>
      <c r="PKY231" s="58"/>
      <c r="PKZ231" s="58"/>
      <c r="PLA231" s="58"/>
      <c r="PLB231" s="58"/>
      <c r="PLC231" s="58"/>
      <c r="PLD231" s="58"/>
      <c r="PLE231" s="58"/>
      <c r="PLF231" s="58"/>
      <c r="PLG231" s="58"/>
      <c r="PLH231" s="58"/>
      <c r="PLI231" s="58"/>
      <c r="PLJ231" s="58"/>
      <c r="PLK231" s="58"/>
      <c r="PLL231" s="58"/>
      <c r="PLM231" s="58"/>
      <c r="PLN231" s="58"/>
      <c r="PLO231" s="58"/>
      <c r="PLP231" s="58"/>
      <c r="PLQ231" s="58"/>
      <c r="PLR231" s="58"/>
      <c r="PLS231" s="58"/>
      <c r="PLT231" s="58"/>
      <c r="PLU231" s="58"/>
      <c r="PLV231" s="58"/>
      <c r="PLW231" s="58"/>
      <c r="PLX231" s="58"/>
      <c r="PLY231" s="58"/>
      <c r="PLZ231" s="58"/>
      <c r="PMA231" s="58"/>
      <c r="PMB231" s="58"/>
      <c r="PMC231" s="58"/>
      <c r="PMD231" s="58"/>
      <c r="PME231" s="58"/>
      <c r="PMF231" s="58"/>
      <c r="PMG231" s="58"/>
      <c r="PMH231" s="58"/>
      <c r="PMI231" s="58"/>
      <c r="PMJ231" s="58"/>
      <c r="PMK231" s="58"/>
      <c r="PML231" s="58"/>
      <c r="PMM231" s="58"/>
      <c r="PMN231" s="58"/>
      <c r="PMO231" s="58"/>
      <c r="PMP231" s="58"/>
      <c r="PMQ231" s="58"/>
      <c r="PMR231" s="58"/>
      <c r="PMS231" s="58"/>
      <c r="PMT231" s="58"/>
      <c r="PMU231" s="58"/>
      <c r="PMV231" s="58"/>
      <c r="PMW231" s="58"/>
      <c r="PMX231" s="58"/>
      <c r="PMY231" s="58"/>
      <c r="PMZ231" s="58"/>
      <c r="PNA231" s="58"/>
      <c r="PNB231" s="58"/>
      <c r="PNC231" s="58"/>
      <c r="PND231" s="58"/>
      <c r="PNE231" s="58"/>
      <c r="PNF231" s="58"/>
      <c r="PNG231" s="58"/>
      <c r="PNH231" s="58"/>
      <c r="PNI231" s="58"/>
      <c r="PNJ231" s="58"/>
      <c r="PNK231" s="58"/>
      <c r="PNL231" s="58"/>
      <c r="PNM231" s="58"/>
      <c r="PNN231" s="58"/>
      <c r="PNO231" s="58"/>
      <c r="PNP231" s="58"/>
      <c r="PNQ231" s="58"/>
      <c r="PNR231" s="58"/>
      <c r="PNS231" s="58"/>
      <c r="PNT231" s="58"/>
      <c r="PNU231" s="58"/>
      <c r="PNV231" s="58"/>
      <c r="PNW231" s="58"/>
      <c r="PNX231" s="58"/>
      <c r="PNY231" s="58"/>
      <c r="PNZ231" s="58"/>
      <c r="POA231" s="58"/>
      <c r="POB231" s="58"/>
      <c r="POC231" s="58"/>
      <c r="POD231" s="58"/>
      <c r="POE231" s="58"/>
      <c r="POF231" s="58"/>
      <c r="POG231" s="58"/>
      <c r="POH231" s="58"/>
      <c r="POI231" s="58"/>
      <c r="POJ231" s="58"/>
      <c r="POK231" s="58"/>
      <c r="POL231" s="58"/>
      <c r="POM231" s="58"/>
      <c r="PON231" s="58"/>
      <c r="POO231" s="58"/>
      <c r="POP231" s="58"/>
      <c r="POQ231" s="58"/>
      <c r="POR231" s="58"/>
      <c r="POS231" s="58"/>
      <c r="POT231" s="58"/>
      <c r="POU231" s="58"/>
      <c r="POV231" s="58"/>
      <c r="POW231" s="58"/>
      <c r="POX231" s="58"/>
      <c r="POY231" s="58"/>
      <c r="POZ231" s="58"/>
      <c r="PPA231" s="58"/>
      <c r="PPB231" s="58"/>
      <c r="PPC231" s="58"/>
      <c r="PPD231" s="58"/>
      <c r="PPE231" s="58"/>
      <c r="PPF231" s="58"/>
      <c r="PPG231" s="58"/>
      <c r="PPH231" s="58"/>
      <c r="PPI231" s="58"/>
      <c r="PPJ231" s="58"/>
      <c r="PPK231" s="58"/>
      <c r="PPL231" s="58"/>
      <c r="PPM231" s="58"/>
      <c r="PPN231" s="58"/>
      <c r="PPO231" s="58"/>
      <c r="PPP231" s="58"/>
      <c r="PPQ231" s="58"/>
      <c r="PPR231" s="58"/>
      <c r="PPS231" s="58"/>
      <c r="PPT231" s="58"/>
      <c r="PPU231" s="58"/>
      <c r="PPV231" s="58"/>
      <c r="PPW231" s="58"/>
      <c r="PPX231" s="58"/>
      <c r="PPY231" s="58"/>
      <c r="PPZ231" s="58"/>
      <c r="PQA231" s="58"/>
      <c r="PQB231" s="58"/>
      <c r="PQC231" s="58"/>
      <c r="PQD231" s="58"/>
      <c r="PQE231" s="58"/>
      <c r="PQF231" s="58"/>
      <c r="PQG231" s="58"/>
      <c r="PQH231" s="58"/>
      <c r="PQI231" s="58"/>
      <c r="PQJ231" s="58"/>
      <c r="PQK231" s="58"/>
      <c r="PQL231" s="58"/>
      <c r="PQM231" s="58"/>
      <c r="PQN231" s="58"/>
      <c r="PQO231" s="58"/>
      <c r="PQP231" s="58"/>
      <c r="PQQ231" s="58"/>
      <c r="PQR231" s="58"/>
      <c r="PQS231" s="58"/>
      <c r="PQT231" s="58"/>
      <c r="PQU231" s="58"/>
      <c r="PQV231" s="58"/>
      <c r="PQW231" s="58"/>
      <c r="PQX231" s="58"/>
      <c r="PQY231" s="58"/>
      <c r="PQZ231" s="58"/>
      <c r="PRA231" s="58"/>
      <c r="PRB231" s="58"/>
      <c r="PRC231" s="58"/>
      <c r="PRD231" s="58"/>
      <c r="PRE231" s="58"/>
      <c r="PRF231" s="58"/>
      <c r="PRG231" s="58"/>
      <c r="PRH231" s="58"/>
      <c r="PRI231" s="58"/>
      <c r="PRJ231" s="58"/>
      <c r="PRK231" s="58"/>
      <c r="PRL231" s="58"/>
      <c r="PRM231" s="58"/>
      <c r="PRN231" s="58"/>
      <c r="PRO231" s="58"/>
      <c r="PRP231" s="58"/>
      <c r="PRQ231" s="58"/>
      <c r="PRR231" s="58"/>
      <c r="PRS231" s="58"/>
      <c r="PRT231" s="58"/>
      <c r="PRU231" s="58"/>
      <c r="PRV231" s="58"/>
      <c r="PRW231" s="58"/>
      <c r="PRX231" s="58"/>
      <c r="PRY231" s="58"/>
      <c r="PRZ231" s="58"/>
      <c r="PSA231" s="58"/>
      <c r="PSB231" s="58"/>
      <c r="PSC231" s="58"/>
      <c r="PSD231" s="58"/>
      <c r="PSE231" s="58"/>
      <c r="PSF231" s="58"/>
      <c r="PSG231" s="58"/>
      <c r="PSH231" s="58"/>
      <c r="PSI231" s="58"/>
      <c r="PSJ231" s="58"/>
      <c r="PSK231" s="58"/>
      <c r="PSL231" s="58"/>
      <c r="PSM231" s="58"/>
      <c r="PSN231" s="58"/>
      <c r="PSO231" s="58"/>
      <c r="PSP231" s="58"/>
      <c r="PSQ231" s="58"/>
      <c r="PSR231" s="58"/>
      <c r="PSS231" s="58"/>
      <c r="PST231" s="58"/>
      <c r="PSU231" s="58"/>
      <c r="PSV231" s="58"/>
      <c r="PSW231" s="58"/>
      <c r="PSX231" s="58"/>
      <c r="PSY231" s="58"/>
      <c r="PSZ231" s="58"/>
      <c r="PTA231" s="58"/>
      <c r="PTB231" s="58"/>
      <c r="PTC231" s="58"/>
      <c r="PTD231" s="58"/>
      <c r="PTE231" s="58"/>
      <c r="PTF231" s="58"/>
      <c r="PTG231" s="58"/>
      <c r="PTH231" s="58"/>
      <c r="PTI231" s="58"/>
      <c r="PTJ231" s="58"/>
      <c r="PTK231" s="58"/>
      <c r="PTL231" s="58"/>
      <c r="PTM231" s="58"/>
      <c r="PTN231" s="58"/>
      <c r="PTO231" s="58"/>
      <c r="PTP231" s="58"/>
      <c r="PTQ231" s="58"/>
      <c r="PTR231" s="58"/>
      <c r="PTS231" s="58"/>
      <c r="PTT231" s="58"/>
      <c r="PTU231" s="58"/>
      <c r="PTV231" s="58"/>
      <c r="PTW231" s="58"/>
      <c r="PTX231" s="58"/>
      <c r="PTY231" s="58"/>
      <c r="PTZ231" s="58"/>
      <c r="PUA231" s="58"/>
      <c r="PUB231" s="58"/>
      <c r="PUC231" s="58"/>
      <c r="PUD231" s="58"/>
      <c r="PUE231" s="58"/>
      <c r="PUF231" s="58"/>
      <c r="PUG231" s="58"/>
      <c r="PUH231" s="58"/>
      <c r="PUI231" s="58"/>
      <c r="PUJ231" s="58"/>
      <c r="PUK231" s="58"/>
      <c r="PUL231" s="58"/>
      <c r="PUM231" s="58"/>
      <c r="PUN231" s="58"/>
      <c r="PUO231" s="58"/>
      <c r="PUP231" s="58"/>
      <c r="PUQ231" s="58"/>
      <c r="PUR231" s="58"/>
      <c r="PUS231" s="58"/>
      <c r="PUT231" s="58"/>
      <c r="PUU231" s="58"/>
      <c r="PUV231" s="58"/>
      <c r="PUW231" s="58"/>
      <c r="PUX231" s="58"/>
      <c r="PUY231" s="58"/>
      <c r="PUZ231" s="58"/>
      <c r="PVA231" s="58"/>
      <c r="PVB231" s="58"/>
      <c r="PVC231" s="58"/>
      <c r="PVD231" s="58"/>
      <c r="PVE231" s="58"/>
      <c r="PVF231" s="58"/>
      <c r="PVG231" s="58"/>
      <c r="PVH231" s="58"/>
      <c r="PVI231" s="58"/>
      <c r="PVJ231" s="58"/>
      <c r="PVK231" s="58"/>
      <c r="PVL231" s="58"/>
      <c r="PVM231" s="58"/>
      <c r="PVN231" s="58"/>
      <c r="PVO231" s="58"/>
      <c r="PVP231" s="58"/>
      <c r="PVQ231" s="58"/>
      <c r="PVR231" s="58"/>
      <c r="PVS231" s="58"/>
      <c r="PVT231" s="58"/>
      <c r="PVU231" s="58"/>
      <c r="PVV231" s="58"/>
      <c r="PVW231" s="58"/>
      <c r="PVX231" s="58"/>
      <c r="PVY231" s="58"/>
      <c r="PVZ231" s="58"/>
      <c r="PWA231" s="58"/>
      <c r="PWB231" s="58"/>
      <c r="PWC231" s="58"/>
      <c r="PWD231" s="58"/>
      <c r="PWE231" s="58"/>
      <c r="PWF231" s="58"/>
      <c r="PWG231" s="58"/>
      <c r="PWH231" s="58"/>
      <c r="PWI231" s="58"/>
      <c r="PWJ231" s="58"/>
      <c r="PWK231" s="58"/>
      <c r="PWL231" s="58"/>
      <c r="PWM231" s="58"/>
      <c r="PWN231" s="58"/>
      <c r="PWO231" s="58"/>
      <c r="PWP231" s="58"/>
      <c r="PWQ231" s="58"/>
      <c r="PWR231" s="58"/>
      <c r="PWS231" s="58"/>
      <c r="PWT231" s="58"/>
      <c r="PWU231" s="58"/>
      <c r="PWV231" s="58"/>
      <c r="PWW231" s="58"/>
      <c r="PWX231" s="58"/>
      <c r="PWY231" s="58"/>
      <c r="PWZ231" s="58"/>
      <c r="PXA231" s="58"/>
      <c r="PXB231" s="58"/>
      <c r="PXC231" s="58"/>
      <c r="PXD231" s="58"/>
      <c r="PXE231" s="58"/>
      <c r="PXF231" s="58"/>
      <c r="PXG231" s="58"/>
      <c r="PXH231" s="58"/>
      <c r="PXI231" s="58"/>
      <c r="PXJ231" s="58"/>
      <c r="PXK231" s="58"/>
      <c r="PXL231" s="58"/>
      <c r="PXM231" s="58"/>
      <c r="PXN231" s="58"/>
      <c r="PXO231" s="58"/>
      <c r="PXP231" s="58"/>
      <c r="PXQ231" s="58"/>
      <c r="PXR231" s="58"/>
      <c r="PXS231" s="58"/>
      <c r="PXT231" s="58"/>
      <c r="PXU231" s="58"/>
      <c r="PXV231" s="58"/>
      <c r="PXW231" s="58"/>
      <c r="PXX231" s="58"/>
      <c r="PXY231" s="58"/>
      <c r="PXZ231" s="58"/>
      <c r="PYA231" s="58"/>
      <c r="PYB231" s="58"/>
      <c r="PYC231" s="58"/>
      <c r="PYD231" s="58"/>
      <c r="PYE231" s="58"/>
      <c r="PYF231" s="58"/>
      <c r="PYG231" s="58"/>
      <c r="PYH231" s="58"/>
      <c r="PYI231" s="58"/>
      <c r="PYJ231" s="58"/>
      <c r="PYK231" s="58"/>
      <c r="PYL231" s="58"/>
      <c r="PYM231" s="58"/>
      <c r="PYN231" s="58"/>
      <c r="PYO231" s="58"/>
      <c r="PYP231" s="58"/>
      <c r="PYQ231" s="58"/>
      <c r="PYR231" s="58"/>
      <c r="PYS231" s="58"/>
      <c r="PYT231" s="58"/>
      <c r="PYU231" s="58"/>
      <c r="PYV231" s="58"/>
      <c r="PYW231" s="58"/>
      <c r="PYX231" s="58"/>
      <c r="PYY231" s="58"/>
      <c r="PYZ231" s="58"/>
      <c r="PZA231" s="58"/>
      <c r="PZB231" s="58"/>
      <c r="PZC231" s="58"/>
      <c r="PZD231" s="58"/>
      <c r="PZE231" s="58"/>
      <c r="PZF231" s="58"/>
      <c r="PZG231" s="58"/>
      <c r="PZH231" s="58"/>
      <c r="PZI231" s="58"/>
      <c r="PZJ231" s="58"/>
      <c r="PZK231" s="58"/>
      <c r="PZL231" s="58"/>
      <c r="PZM231" s="58"/>
      <c r="PZN231" s="58"/>
      <c r="PZO231" s="58"/>
      <c r="PZP231" s="58"/>
      <c r="PZQ231" s="58"/>
      <c r="PZR231" s="58"/>
      <c r="PZS231" s="58"/>
      <c r="PZT231" s="58"/>
      <c r="PZU231" s="58"/>
      <c r="PZV231" s="58"/>
      <c r="PZW231" s="58"/>
      <c r="PZX231" s="58"/>
      <c r="PZY231" s="58"/>
      <c r="PZZ231" s="58"/>
      <c r="QAA231" s="58"/>
      <c r="QAB231" s="58"/>
      <c r="QAC231" s="58"/>
      <c r="QAD231" s="58"/>
      <c r="QAE231" s="58"/>
      <c r="QAF231" s="58"/>
      <c r="QAG231" s="58"/>
      <c r="QAH231" s="58"/>
      <c r="QAI231" s="58"/>
      <c r="QAJ231" s="58"/>
      <c r="QAK231" s="58"/>
      <c r="QAL231" s="58"/>
      <c r="QAM231" s="58"/>
      <c r="QAN231" s="58"/>
      <c r="QAO231" s="58"/>
      <c r="QAP231" s="58"/>
      <c r="QAQ231" s="58"/>
      <c r="QAR231" s="58"/>
      <c r="QAS231" s="58"/>
      <c r="QAT231" s="58"/>
      <c r="QAU231" s="58"/>
      <c r="QAV231" s="58"/>
      <c r="QAW231" s="58"/>
      <c r="QAX231" s="58"/>
      <c r="QAY231" s="58"/>
      <c r="QAZ231" s="58"/>
      <c r="QBA231" s="58"/>
      <c r="QBB231" s="58"/>
      <c r="QBC231" s="58"/>
      <c r="QBD231" s="58"/>
      <c r="QBE231" s="58"/>
      <c r="QBF231" s="58"/>
      <c r="QBG231" s="58"/>
      <c r="QBH231" s="58"/>
      <c r="QBI231" s="58"/>
      <c r="QBJ231" s="58"/>
      <c r="QBK231" s="58"/>
      <c r="QBL231" s="58"/>
      <c r="QBM231" s="58"/>
      <c r="QBN231" s="58"/>
      <c r="QBO231" s="58"/>
      <c r="QBP231" s="58"/>
      <c r="QBQ231" s="58"/>
      <c r="QBR231" s="58"/>
      <c r="QBS231" s="58"/>
      <c r="QBT231" s="58"/>
      <c r="QBU231" s="58"/>
      <c r="QBV231" s="58"/>
      <c r="QBW231" s="58"/>
      <c r="QBX231" s="58"/>
      <c r="QBY231" s="58"/>
      <c r="QBZ231" s="58"/>
      <c r="QCA231" s="58"/>
      <c r="QCB231" s="58"/>
      <c r="QCC231" s="58"/>
      <c r="QCD231" s="58"/>
      <c r="QCE231" s="58"/>
      <c r="QCF231" s="58"/>
      <c r="QCG231" s="58"/>
      <c r="QCH231" s="58"/>
      <c r="QCI231" s="58"/>
      <c r="QCJ231" s="58"/>
      <c r="QCK231" s="58"/>
      <c r="QCL231" s="58"/>
      <c r="QCM231" s="58"/>
      <c r="QCN231" s="58"/>
      <c r="QCO231" s="58"/>
      <c r="QCP231" s="58"/>
      <c r="QCQ231" s="58"/>
      <c r="QCR231" s="58"/>
      <c r="QCS231" s="58"/>
      <c r="QCT231" s="58"/>
      <c r="QCU231" s="58"/>
      <c r="QCV231" s="58"/>
      <c r="QCW231" s="58"/>
      <c r="QCX231" s="58"/>
      <c r="QCY231" s="58"/>
      <c r="QCZ231" s="58"/>
      <c r="QDA231" s="58"/>
      <c r="QDB231" s="58"/>
      <c r="QDC231" s="58"/>
      <c r="QDD231" s="58"/>
      <c r="QDE231" s="58"/>
      <c r="QDF231" s="58"/>
      <c r="QDG231" s="58"/>
      <c r="QDH231" s="58"/>
      <c r="QDI231" s="58"/>
      <c r="QDJ231" s="58"/>
      <c r="QDK231" s="58"/>
      <c r="QDL231" s="58"/>
      <c r="QDM231" s="58"/>
      <c r="QDN231" s="58"/>
      <c r="QDO231" s="58"/>
      <c r="QDP231" s="58"/>
      <c r="QDQ231" s="58"/>
      <c r="QDR231" s="58"/>
      <c r="QDS231" s="58"/>
      <c r="QDT231" s="58"/>
      <c r="QDU231" s="58"/>
      <c r="QDV231" s="58"/>
      <c r="QDW231" s="58"/>
      <c r="QDX231" s="58"/>
      <c r="QDY231" s="58"/>
      <c r="QDZ231" s="58"/>
      <c r="QEA231" s="58"/>
      <c r="QEB231" s="58"/>
      <c r="QEC231" s="58"/>
      <c r="QED231" s="58"/>
      <c r="QEE231" s="58"/>
      <c r="QEF231" s="58"/>
      <c r="QEG231" s="58"/>
      <c r="QEH231" s="58"/>
      <c r="QEI231" s="58"/>
      <c r="QEJ231" s="58"/>
      <c r="QEK231" s="58"/>
      <c r="QEL231" s="58"/>
      <c r="QEM231" s="58"/>
      <c r="QEN231" s="58"/>
      <c r="QEO231" s="58"/>
      <c r="QEP231" s="58"/>
      <c r="QEQ231" s="58"/>
      <c r="QER231" s="58"/>
      <c r="QES231" s="58"/>
      <c r="QET231" s="58"/>
      <c r="QEU231" s="58"/>
      <c r="QEV231" s="58"/>
      <c r="QEW231" s="58"/>
      <c r="QEX231" s="58"/>
      <c r="QEY231" s="58"/>
      <c r="QEZ231" s="58"/>
      <c r="QFA231" s="58"/>
      <c r="QFB231" s="58"/>
      <c r="QFC231" s="58"/>
      <c r="QFD231" s="58"/>
      <c r="QFE231" s="58"/>
      <c r="QFF231" s="58"/>
      <c r="QFG231" s="58"/>
      <c r="QFH231" s="58"/>
      <c r="QFI231" s="58"/>
      <c r="QFJ231" s="58"/>
      <c r="QFK231" s="58"/>
      <c r="QFL231" s="58"/>
      <c r="QFM231" s="58"/>
      <c r="QFN231" s="58"/>
      <c r="QFO231" s="58"/>
      <c r="QFP231" s="58"/>
      <c r="QFQ231" s="58"/>
      <c r="QFR231" s="58"/>
      <c r="QFS231" s="58"/>
      <c r="QFT231" s="58"/>
      <c r="QFU231" s="58"/>
      <c r="QFV231" s="58"/>
      <c r="QFW231" s="58"/>
      <c r="QFX231" s="58"/>
      <c r="QFY231" s="58"/>
      <c r="QFZ231" s="58"/>
      <c r="QGA231" s="58"/>
      <c r="QGB231" s="58"/>
      <c r="QGC231" s="58"/>
      <c r="QGD231" s="58"/>
      <c r="QGE231" s="58"/>
      <c r="QGF231" s="58"/>
      <c r="QGG231" s="58"/>
      <c r="QGH231" s="58"/>
      <c r="QGI231" s="58"/>
      <c r="QGJ231" s="58"/>
      <c r="QGK231" s="58"/>
      <c r="QGL231" s="58"/>
      <c r="QGM231" s="58"/>
      <c r="QGN231" s="58"/>
      <c r="QGO231" s="58"/>
      <c r="QGP231" s="58"/>
      <c r="QGQ231" s="58"/>
      <c r="QGR231" s="58"/>
      <c r="QGS231" s="58"/>
      <c r="QGT231" s="58"/>
      <c r="QGU231" s="58"/>
      <c r="QGV231" s="58"/>
      <c r="QGW231" s="58"/>
      <c r="QGX231" s="58"/>
      <c r="QGY231" s="58"/>
      <c r="QGZ231" s="58"/>
      <c r="QHA231" s="58"/>
      <c r="QHB231" s="58"/>
      <c r="QHC231" s="58"/>
      <c r="QHD231" s="58"/>
      <c r="QHE231" s="58"/>
      <c r="QHF231" s="58"/>
      <c r="QHG231" s="58"/>
      <c r="QHH231" s="58"/>
      <c r="QHI231" s="58"/>
      <c r="QHJ231" s="58"/>
      <c r="QHK231" s="58"/>
      <c r="QHL231" s="58"/>
      <c r="QHM231" s="58"/>
      <c r="QHN231" s="58"/>
      <c r="QHO231" s="58"/>
      <c r="QHP231" s="58"/>
      <c r="QHQ231" s="58"/>
      <c r="QHR231" s="58"/>
      <c r="QHS231" s="58"/>
      <c r="QHT231" s="58"/>
      <c r="QHU231" s="58"/>
      <c r="QHV231" s="58"/>
      <c r="QHW231" s="58"/>
      <c r="QHX231" s="58"/>
      <c r="QHY231" s="58"/>
      <c r="QHZ231" s="58"/>
      <c r="QIA231" s="58"/>
      <c r="QIB231" s="58"/>
      <c r="QIC231" s="58"/>
      <c r="QID231" s="58"/>
      <c r="QIE231" s="58"/>
      <c r="QIF231" s="58"/>
      <c r="QIG231" s="58"/>
      <c r="QIH231" s="58"/>
      <c r="QII231" s="58"/>
      <c r="QIJ231" s="58"/>
      <c r="QIK231" s="58"/>
      <c r="QIL231" s="58"/>
      <c r="QIM231" s="58"/>
      <c r="QIN231" s="58"/>
      <c r="QIO231" s="58"/>
      <c r="QIP231" s="58"/>
      <c r="QIQ231" s="58"/>
      <c r="QIR231" s="58"/>
      <c r="QIS231" s="58"/>
      <c r="QIT231" s="58"/>
      <c r="QIU231" s="58"/>
      <c r="QIV231" s="58"/>
      <c r="QIW231" s="58"/>
      <c r="QIX231" s="58"/>
      <c r="QIY231" s="58"/>
      <c r="QIZ231" s="58"/>
      <c r="QJA231" s="58"/>
      <c r="QJB231" s="58"/>
      <c r="QJC231" s="58"/>
      <c r="QJD231" s="58"/>
      <c r="QJE231" s="58"/>
      <c r="QJF231" s="58"/>
      <c r="QJG231" s="58"/>
      <c r="QJH231" s="58"/>
      <c r="QJI231" s="58"/>
      <c r="QJJ231" s="58"/>
      <c r="QJK231" s="58"/>
      <c r="QJL231" s="58"/>
      <c r="QJM231" s="58"/>
      <c r="QJN231" s="58"/>
      <c r="QJO231" s="58"/>
      <c r="QJP231" s="58"/>
      <c r="QJQ231" s="58"/>
      <c r="QJR231" s="58"/>
      <c r="QJS231" s="58"/>
      <c r="QJT231" s="58"/>
      <c r="QJU231" s="58"/>
      <c r="QJV231" s="58"/>
      <c r="QJW231" s="58"/>
      <c r="QJX231" s="58"/>
      <c r="QJY231" s="58"/>
      <c r="QJZ231" s="58"/>
      <c r="QKA231" s="58"/>
      <c r="QKB231" s="58"/>
      <c r="QKC231" s="58"/>
      <c r="QKD231" s="58"/>
      <c r="QKE231" s="58"/>
      <c r="QKF231" s="58"/>
      <c r="QKG231" s="58"/>
      <c r="QKH231" s="58"/>
      <c r="QKI231" s="58"/>
      <c r="QKJ231" s="58"/>
      <c r="QKK231" s="58"/>
      <c r="QKL231" s="58"/>
      <c r="QKM231" s="58"/>
      <c r="QKN231" s="58"/>
      <c r="QKO231" s="58"/>
      <c r="QKP231" s="58"/>
      <c r="QKQ231" s="58"/>
      <c r="QKR231" s="58"/>
      <c r="QKS231" s="58"/>
      <c r="QKT231" s="58"/>
      <c r="QKU231" s="58"/>
      <c r="QKV231" s="58"/>
      <c r="QKW231" s="58"/>
      <c r="QKX231" s="58"/>
      <c r="QKY231" s="58"/>
      <c r="QKZ231" s="58"/>
      <c r="QLA231" s="58"/>
      <c r="QLB231" s="58"/>
      <c r="QLC231" s="58"/>
      <c r="QLD231" s="58"/>
      <c r="QLE231" s="58"/>
      <c r="QLF231" s="58"/>
      <c r="QLG231" s="58"/>
      <c r="QLH231" s="58"/>
      <c r="QLI231" s="58"/>
      <c r="QLJ231" s="58"/>
      <c r="QLK231" s="58"/>
      <c r="QLL231" s="58"/>
      <c r="QLM231" s="58"/>
      <c r="QLN231" s="58"/>
      <c r="QLO231" s="58"/>
      <c r="QLP231" s="58"/>
      <c r="QLQ231" s="58"/>
      <c r="QLR231" s="58"/>
      <c r="QLS231" s="58"/>
      <c r="QLT231" s="58"/>
      <c r="QLU231" s="58"/>
      <c r="QLV231" s="58"/>
      <c r="QLW231" s="58"/>
      <c r="QLX231" s="58"/>
      <c r="QLY231" s="58"/>
      <c r="QLZ231" s="58"/>
      <c r="QMA231" s="58"/>
      <c r="QMB231" s="58"/>
      <c r="QMC231" s="58"/>
      <c r="QMD231" s="58"/>
      <c r="QME231" s="58"/>
      <c r="QMF231" s="58"/>
      <c r="QMG231" s="58"/>
      <c r="QMH231" s="58"/>
      <c r="QMI231" s="58"/>
      <c r="QMJ231" s="58"/>
      <c r="QMK231" s="58"/>
      <c r="QML231" s="58"/>
      <c r="QMM231" s="58"/>
      <c r="QMN231" s="58"/>
      <c r="QMO231" s="58"/>
      <c r="QMP231" s="58"/>
      <c r="QMQ231" s="58"/>
      <c r="QMR231" s="58"/>
      <c r="QMS231" s="58"/>
      <c r="QMT231" s="58"/>
      <c r="QMU231" s="58"/>
      <c r="QMV231" s="58"/>
      <c r="QMW231" s="58"/>
      <c r="QMX231" s="58"/>
      <c r="QMY231" s="58"/>
      <c r="QMZ231" s="58"/>
      <c r="QNA231" s="58"/>
      <c r="QNB231" s="58"/>
      <c r="QNC231" s="58"/>
      <c r="QND231" s="58"/>
      <c r="QNE231" s="58"/>
      <c r="QNF231" s="58"/>
      <c r="QNG231" s="58"/>
      <c r="QNH231" s="58"/>
      <c r="QNI231" s="58"/>
      <c r="QNJ231" s="58"/>
      <c r="QNK231" s="58"/>
      <c r="QNL231" s="58"/>
      <c r="QNM231" s="58"/>
      <c r="QNN231" s="58"/>
      <c r="QNO231" s="58"/>
      <c r="QNP231" s="58"/>
      <c r="QNQ231" s="58"/>
      <c r="QNR231" s="58"/>
      <c r="QNS231" s="58"/>
      <c r="QNT231" s="58"/>
      <c r="QNU231" s="58"/>
      <c r="QNV231" s="58"/>
      <c r="QNW231" s="58"/>
      <c r="QNX231" s="58"/>
      <c r="QNY231" s="58"/>
      <c r="QNZ231" s="58"/>
      <c r="QOA231" s="58"/>
      <c r="QOB231" s="58"/>
      <c r="QOC231" s="58"/>
      <c r="QOD231" s="58"/>
      <c r="QOE231" s="58"/>
      <c r="QOF231" s="58"/>
      <c r="QOG231" s="58"/>
      <c r="QOH231" s="58"/>
      <c r="QOI231" s="58"/>
      <c r="QOJ231" s="58"/>
      <c r="QOK231" s="58"/>
      <c r="QOL231" s="58"/>
      <c r="QOM231" s="58"/>
      <c r="QON231" s="58"/>
      <c r="QOO231" s="58"/>
      <c r="QOP231" s="58"/>
      <c r="QOQ231" s="58"/>
      <c r="QOR231" s="58"/>
      <c r="QOS231" s="58"/>
      <c r="QOT231" s="58"/>
      <c r="QOU231" s="58"/>
      <c r="QOV231" s="58"/>
      <c r="QOW231" s="58"/>
      <c r="QOX231" s="58"/>
      <c r="QOY231" s="58"/>
      <c r="QOZ231" s="58"/>
      <c r="QPA231" s="58"/>
      <c r="QPB231" s="58"/>
      <c r="QPC231" s="58"/>
      <c r="QPD231" s="58"/>
      <c r="QPE231" s="58"/>
      <c r="QPF231" s="58"/>
      <c r="QPG231" s="58"/>
      <c r="QPH231" s="58"/>
      <c r="QPI231" s="58"/>
      <c r="QPJ231" s="58"/>
      <c r="QPK231" s="58"/>
      <c r="QPL231" s="58"/>
      <c r="QPM231" s="58"/>
      <c r="QPN231" s="58"/>
      <c r="QPO231" s="58"/>
      <c r="QPP231" s="58"/>
      <c r="QPQ231" s="58"/>
      <c r="QPR231" s="58"/>
      <c r="QPS231" s="58"/>
      <c r="QPT231" s="58"/>
      <c r="QPU231" s="58"/>
      <c r="QPV231" s="58"/>
      <c r="QPW231" s="58"/>
      <c r="QPX231" s="58"/>
      <c r="QPY231" s="58"/>
      <c r="QPZ231" s="58"/>
      <c r="QQA231" s="58"/>
      <c r="QQB231" s="58"/>
      <c r="QQC231" s="58"/>
      <c r="QQD231" s="58"/>
      <c r="QQE231" s="58"/>
      <c r="QQF231" s="58"/>
      <c r="QQG231" s="58"/>
      <c r="QQH231" s="58"/>
      <c r="QQI231" s="58"/>
      <c r="QQJ231" s="58"/>
      <c r="QQK231" s="58"/>
      <c r="QQL231" s="58"/>
      <c r="QQM231" s="58"/>
      <c r="QQN231" s="58"/>
      <c r="QQO231" s="58"/>
      <c r="QQP231" s="58"/>
      <c r="QQQ231" s="58"/>
      <c r="QQR231" s="58"/>
      <c r="QQS231" s="58"/>
      <c r="QQT231" s="58"/>
      <c r="QQU231" s="58"/>
      <c r="QQV231" s="58"/>
      <c r="QQW231" s="58"/>
      <c r="QQX231" s="58"/>
      <c r="QQY231" s="58"/>
      <c r="QQZ231" s="58"/>
      <c r="QRA231" s="58"/>
      <c r="QRB231" s="58"/>
      <c r="QRC231" s="58"/>
      <c r="QRD231" s="58"/>
      <c r="QRE231" s="58"/>
      <c r="QRF231" s="58"/>
      <c r="QRG231" s="58"/>
      <c r="QRH231" s="58"/>
      <c r="QRI231" s="58"/>
      <c r="QRJ231" s="58"/>
      <c r="QRK231" s="58"/>
      <c r="QRL231" s="58"/>
      <c r="QRM231" s="58"/>
      <c r="QRN231" s="58"/>
      <c r="QRO231" s="58"/>
      <c r="QRP231" s="58"/>
      <c r="QRQ231" s="58"/>
      <c r="QRR231" s="58"/>
      <c r="QRS231" s="58"/>
      <c r="QRT231" s="58"/>
      <c r="QRU231" s="58"/>
      <c r="QRV231" s="58"/>
      <c r="QRW231" s="58"/>
      <c r="QRX231" s="58"/>
      <c r="QRY231" s="58"/>
      <c r="QRZ231" s="58"/>
      <c r="QSA231" s="58"/>
      <c r="QSB231" s="58"/>
      <c r="QSC231" s="58"/>
      <c r="QSD231" s="58"/>
      <c r="QSE231" s="58"/>
      <c r="QSF231" s="58"/>
      <c r="QSG231" s="58"/>
      <c r="QSH231" s="58"/>
      <c r="QSI231" s="58"/>
      <c r="QSJ231" s="58"/>
      <c r="QSK231" s="58"/>
      <c r="QSL231" s="58"/>
      <c r="QSM231" s="58"/>
      <c r="QSN231" s="58"/>
      <c r="QSO231" s="58"/>
      <c r="QSP231" s="58"/>
      <c r="QSQ231" s="58"/>
      <c r="QSR231" s="58"/>
      <c r="QSS231" s="58"/>
      <c r="QST231" s="58"/>
      <c r="QSU231" s="58"/>
      <c r="QSV231" s="58"/>
      <c r="QSW231" s="58"/>
      <c r="QSX231" s="58"/>
      <c r="QSY231" s="58"/>
      <c r="QSZ231" s="58"/>
      <c r="QTA231" s="58"/>
      <c r="QTB231" s="58"/>
      <c r="QTC231" s="58"/>
      <c r="QTD231" s="58"/>
      <c r="QTE231" s="58"/>
      <c r="QTF231" s="58"/>
      <c r="QTG231" s="58"/>
      <c r="QTH231" s="58"/>
      <c r="QTI231" s="58"/>
      <c r="QTJ231" s="58"/>
      <c r="QTK231" s="58"/>
      <c r="QTL231" s="58"/>
      <c r="QTM231" s="58"/>
      <c r="QTN231" s="58"/>
      <c r="QTO231" s="58"/>
      <c r="QTP231" s="58"/>
      <c r="QTQ231" s="58"/>
      <c r="QTR231" s="58"/>
      <c r="QTS231" s="58"/>
      <c r="QTT231" s="58"/>
      <c r="QTU231" s="58"/>
      <c r="QTV231" s="58"/>
      <c r="QTW231" s="58"/>
      <c r="QTX231" s="58"/>
      <c r="QTY231" s="58"/>
      <c r="QTZ231" s="58"/>
      <c r="QUA231" s="58"/>
      <c r="QUB231" s="58"/>
      <c r="QUC231" s="58"/>
      <c r="QUD231" s="58"/>
      <c r="QUE231" s="58"/>
      <c r="QUF231" s="58"/>
      <c r="QUG231" s="58"/>
      <c r="QUH231" s="58"/>
      <c r="QUI231" s="58"/>
      <c r="QUJ231" s="58"/>
      <c r="QUK231" s="58"/>
      <c r="QUL231" s="58"/>
      <c r="QUM231" s="58"/>
      <c r="QUN231" s="58"/>
      <c r="QUO231" s="58"/>
      <c r="QUP231" s="58"/>
      <c r="QUQ231" s="58"/>
      <c r="QUR231" s="58"/>
      <c r="QUS231" s="58"/>
      <c r="QUT231" s="58"/>
      <c r="QUU231" s="58"/>
      <c r="QUV231" s="58"/>
      <c r="QUW231" s="58"/>
      <c r="QUX231" s="58"/>
      <c r="QUY231" s="58"/>
      <c r="QUZ231" s="58"/>
      <c r="QVA231" s="58"/>
      <c r="QVB231" s="58"/>
      <c r="QVC231" s="58"/>
      <c r="QVD231" s="58"/>
      <c r="QVE231" s="58"/>
      <c r="QVF231" s="58"/>
      <c r="QVG231" s="58"/>
      <c r="QVH231" s="58"/>
      <c r="QVI231" s="58"/>
      <c r="QVJ231" s="58"/>
      <c r="QVK231" s="58"/>
      <c r="QVL231" s="58"/>
      <c r="QVM231" s="58"/>
      <c r="QVN231" s="58"/>
      <c r="QVO231" s="58"/>
      <c r="QVP231" s="58"/>
      <c r="QVQ231" s="58"/>
      <c r="QVR231" s="58"/>
      <c r="QVS231" s="58"/>
      <c r="QVT231" s="58"/>
      <c r="QVU231" s="58"/>
      <c r="QVV231" s="58"/>
      <c r="QVW231" s="58"/>
      <c r="QVX231" s="58"/>
      <c r="QVY231" s="58"/>
      <c r="QVZ231" s="58"/>
      <c r="QWA231" s="58"/>
      <c r="QWB231" s="58"/>
      <c r="QWC231" s="58"/>
      <c r="QWD231" s="58"/>
      <c r="QWE231" s="58"/>
      <c r="QWF231" s="58"/>
      <c r="QWG231" s="58"/>
      <c r="QWH231" s="58"/>
      <c r="QWI231" s="58"/>
      <c r="QWJ231" s="58"/>
      <c r="QWK231" s="58"/>
      <c r="QWL231" s="58"/>
      <c r="QWM231" s="58"/>
      <c r="QWN231" s="58"/>
      <c r="QWO231" s="58"/>
      <c r="QWP231" s="58"/>
      <c r="QWQ231" s="58"/>
      <c r="QWR231" s="58"/>
      <c r="QWS231" s="58"/>
      <c r="QWT231" s="58"/>
      <c r="QWU231" s="58"/>
      <c r="QWV231" s="58"/>
      <c r="QWW231" s="58"/>
      <c r="QWX231" s="58"/>
      <c r="QWY231" s="58"/>
      <c r="QWZ231" s="58"/>
      <c r="QXA231" s="58"/>
      <c r="QXB231" s="58"/>
      <c r="QXC231" s="58"/>
      <c r="QXD231" s="58"/>
      <c r="QXE231" s="58"/>
      <c r="QXF231" s="58"/>
      <c r="QXG231" s="58"/>
      <c r="QXH231" s="58"/>
      <c r="QXI231" s="58"/>
      <c r="QXJ231" s="58"/>
      <c r="QXK231" s="58"/>
      <c r="QXL231" s="58"/>
      <c r="QXM231" s="58"/>
      <c r="QXN231" s="58"/>
      <c r="QXO231" s="58"/>
      <c r="QXP231" s="58"/>
      <c r="QXQ231" s="58"/>
      <c r="QXR231" s="58"/>
      <c r="QXS231" s="58"/>
      <c r="QXT231" s="58"/>
      <c r="QXU231" s="58"/>
      <c r="QXV231" s="58"/>
      <c r="QXW231" s="58"/>
      <c r="QXX231" s="58"/>
      <c r="QXY231" s="58"/>
      <c r="QXZ231" s="58"/>
      <c r="QYA231" s="58"/>
      <c r="QYB231" s="58"/>
      <c r="QYC231" s="58"/>
      <c r="QYD231" s="58"/>
      <c r="QYE231" s="58"/>
      <c r="QYF231" s="58"/>
      <c r="QYG231" s="58"/>
      <c r="QYH231" s="58"/>
      <c r="QYI231" s="58"/>
      <c r="QYJ231" s="58"/>
      <c r="QYK231" s="58"/>
      <c r="QYL231" s="58"/>
      <c r="QYM231" s="58"/>
      <c r="QYN231" s="58"/>
      <c r="QYO231" s="58"/>
      <c r="QYP231" s="58"/>
      <c r="QYQ231" s="58"/>
      <c r="QYR231" s="58"/>
      <c r="QYS231" s="58"/>
      <c r="QYT231" s="58"/>
      <c r="QYU231" s="58"/>
      <c r="QYV231" s="58"/>
      <c r="QYW231" s="58"/>
      <c r="QYX231" s="58"/>
      <c r="QYY231" s="58"/>
      <c r="QYZ231" s="58"/>
      <c r="QZA231" s="58"/>
      <c r="QZB231" s="58"/>
      <c r="QZC231" s="58"/>
      <c r="QZD231" s="58"/>
      <c r="QZE231" s="58"/>
      <c r="QZF231" s="58"/>
      <c r="QZG231" s="58"/>
      <c r="QZH231" s="58"/>
      <c r="QZI231" s="58"/>
      <c r="QZJ231" s="58"/>
      <c r="QZK231" s="58"/>
      <c r="QZL231" s="58"/>
      <c r="QZM231" s="58"/>
      <c r="QZN231" s="58"/>
      <c r="QZO231" s="58"/>
      <c r="QZP231" s="58"/>
      <c r="QZQ231" s="58"/>
      <c r="QZR231" s="58"/>
      <c r="QZS231" s="58"/>
      <c r="QZT231" s="58"/>
      <c r="QZU231" s="58"/>
      <c r="QZV231" s="58"/>
      <c r="QZW231" s="58"/>
      <c r="QZX231" s="58"/>
      <c r="QZY231" s="58"/>
      <c r="QZZ231" s="58"/>
      <c r="RAA231" s="58"/>
      <c r="RAB231" s="58"/>
      <c r="RAC231" s="58"/>
      <c r="RAD231" s="58"/>
      <c r="RAE231" s="58"/>
      <c r="RAF231" s="58"/>
      <c r="RAG231" s="58"/>
      <c r="RAH231" s="58"/>
      <c r="RAI231" s="58"/>
      <c r="RAJ231" s="58"/>
      <c r="RAK231" s="58"/>
      <c r="RAL231" s="58"/>
      <c r="RAM231" s="58"/>
      <c r="RAN231" s="58"/>
      <c r="RAO231" s="58"/>
      <c r="RAP231" s="58"/>
      <c r="RAQ231" s="58"/>
      <c r="RAR231" s="58"/>
      <c r="RAS231" s="58"/>
      <c r="RAT231" s="58"/>
      <c r="RAU231" s="58"/>
      <c r="RAV231" s="58"/>
      <c r="RAW231" s="58"/>
      <c r="RAX231" s="58"/>
      <c r="RAY231" s="58"/>
      <c r="RAZ231" s="58"/>
      <c r="RBA231" s="58"/>
      <c r="RBB231" s="58"/>
      <c r="RBC231" s="58"/>
      <c r="RBD231" s="58"/>
      <c r="RBE231" s="58"/>
      <c r="RBF231" s="58"/>
      <c r="RBG231" s="58"/>
      <c r="RBH231" s="58"/>
      <c r="RBI231" s="58"/>
      <c r="RBJ231" s="58"/>
      <c r="RBK231" s="58"/>
      <c r="RBL231" s="58"/>
      <c r="RBM231" s="58"/>
      <c r="RBN231" s="58"/>
      <c r="RBO231" s="58"/>
      <c r="RBP231" s="58"/>
      <c r="RBQ231" s="58"/>
      <c r="RBR231" s="58"/>
      <c r="RBS231" s="58"/>
      <c r="RBT231" s="58"/>
      <c r="RBU231" s="58"/>
      <c r="RBV231" s="58"/>
      <c r="RBW231" s="58"/>
      <c r="RBX231" s="58"/>
      <c r="RBY231" s="58"/>
      <c r="RBZ231" s="58"/>
      <c r="RCA231" s="58"/>
      <c r="RCB231" s="58"/>
      <c r="RCC231" s="58"/>
      <c r="RCD231" s="58"/>
      <c r="RCE231" s="58"/>
      <c r="RCF231" s="58"/>
      <c r="RCG231" s="58"/>
      <c r="RCH231" s="58"/>
      <c r="RCI231" s="58"/>
      <c r="RCJ231" s="58"/>
      <c r="RCK231" s="58"/>
      <c r="RCL231" s="58"/>
      <c r="RCM231" s="58"/>
      <c r="RCN231" s="58"/>
      <c r="RCO231" s="58"/>
      <c r="RCP231" s="58"/>
      <c r="RCQ231" s="58"/>
      <c r="RCR231" s="58"/>
      <c r="RCS231" s="58"/>
      <c r="RCT231" s="58"/>
      <c r="RCU231" s="58"/>
      <c r="RCV231" s="58"/>
      <c r="RCW231" s="58"/>
      <c r="RCX231" s="58"/>
      <c r="RCY231" s="58"/>
      <c r="RCZ231" s="58"/>
      <c r="RDA231" s="58"/>
      <c r="RDB231" s="58"/>
      <c r="RDC231" s="58"/>
      <c r="RDD231" s="58"/>
      <c r="RDE231" s="58"/>
      <c r="RDF231" s="58"/>
      <c r="RDG231" s="58"/>
      <c r="RDH231" s="58"/>
      <c r="RDI231" s="58"/>
      <c r="RDJ231" s="58"/>
      <c r="RDK231" s="58"/>
      <c r="RDL231" s="58"/>
      <c r="RDM231" s="58"/>
      <c r="RDN231" s="58"/>
      <c r="RDO231" s="58"/>
      <c r="RDP231" s="58"/>
      <c r="RDQ231" s="58"/>
      <c r="RDR231" s="58"/>
      <c r="RDS231" s="58"/>
      <c r="RDT231" s="58"/>
      <c r="RDU231" s="58"/>
      <c r="RDV231" s="58"/>
      <c r="RDW231" s="58"/>
      <c r="RDX231" s="58"/>
      <c r="RDY231" s="58"/>
      <c r="RDZ231" s="58"/>
      <c r="REA231" s="58"/>
      <c r="REB231" s="58"/>
      <c r="REC231" s="58"/>
      <c r="RED231" s="58"/>
      <c r="REE231" s="58"/>
      <c r="REF231" s="58"/>
      <c r="REG231" s="58"/>
      <c r="REH231" s="58"/>
      <c r="REI231" s="58"/>
      <c r="REJ231" s="58"/>
      <c r="REK231" s="58"/>
      <c r="REL231" s="58"/>
      <c r="REM231" s="58"/>
      <c r="REN231" s="58"/>
      <c r="REO231" s="58"/>
      <c r="REP231" s="58"/>
      <c r="REQ231" s="58"/>
      <c r="RER231" s="58"/>
      <c r="RES231" s="58"/>
      <c r="RET231" s="58"/>
      <c r="REU231" s="58"/>
      <c r="REV231" s="58"/>
      <c r="REW231" s="58"/>
      <c r="REX231" s="58"/>
      <c r="REY231" s="58"/>
      <c r="REZ231" s="58"/>
      <c r="RFA231" s="58"/>
      <c r="RFB231" s="58"/>
      <c r="RFC231" s="58"/>
      <c r="RFD231" s="58"/>
      <c r="RFE231" s="58"/>
      <c r="RFF231" s="58"/>
      <c r="RFG231" s="58"/>
      <c r="RFH231" s="58"/>
      <c r="RFI231" s="58"/>
      <c r="RFJ231" s="58"/>
      <c r="RFK231" s="58"/>
      <c r="RFL231" s="58"/>
      <c r="RFM231" s="58"/>
      <c r="RFN231" s="58"/>
      <c r="RFO231" s="58"/>
      <c r="RFP231" s="58"/>
      <c r="RFQ231" s="58"/>
      <c r="RFR231" s="58"/>
      <c r="RFS231" s="58"/>
      <c r="RFT231" s="58"/>
      <c r="RFU231" s="58"/>
      <c r="RFV231" s="58"/>
      <c r="RFW231" s="58"/>
      <c r="RFX231" s="58"/>
      <c r="RFY231" s="58"/>
      <c r="RFZ231" s="58"/>
      <c r="RGA231" s="58"/>
      <c r="RGB231" s="58"/>
      <c r="RGC231" s="58"/>
      <c r="RGD231" s="58"/>
      <c r="RGE231" s="58"/>
      <c r="RGF231" s="58"/>
      <c r="RGG231" s="58"/>
      <c r="RGH231" s="58"/>
      <c r="RGI231" s="58"/>
      <c r="RGJ231" s="58"/>
      <c r="RGK231" s="58"/>
      <c r="RGL231" s="58"/>
      <c r="RGM231" s="58"/>
      <c r="RGN231" s="58"/>
      <c r="RGO231" s="58"/>
      <c r="RGP231" s="58"/>
      <c r="RGQ231" s="58"/>
      <c r="RGR231" s="58"/>
      <c r="RGS231" s="58"/>
      <c r="RGT231" s="58"/>
      <c r="RGU231" s="58"/>
      <c r="RGV231" s="58"/>
      <c r="RGW231" s="58"/>
      <c r="RGX231" s="58"/>
      <c r="RGY231" s="58"/>
      <c r="RGZ231" s="58"/>
      <c r="RHA231" s="58"/>
      <c r="RHB231" s="58"/>
      <c r="RHC231" s="58"/>
      <c r="RHD231" s="58"/>
      <c r="RHE231" s="58"/>
      <c r="RHF231" s="58"/>
      <c r="RHG231" s="58"/>
      <c r="RHH231" s="58"/>
      <c r="RHI231" s="58"/>
      <c r="RHJ231" s="58"/>
      <c r="RHK231" s="58"/>
      <c r="RHL231" s="58"/>
      <c r="RHM231" s="58"/>
      <c r="RHN231" s="58"/>
      <c r="RHO231" s="58"/>
      <c r="RHP231" s="58"/>
      <c r="RHQ231" s="58"/>
      <c r="RHR231" s="58"/>
      <c r="RHS231" s="58"/>
      <c r="RHT231" s="58"/>
      <c r="RHU231" s="58"/>
      <c r="RHV231" s="58"/>
      <c r="RHW231" s="58"/>
      <c r="RHX231" s="58"/>
      <c r="RHY231" s="58"/>
      <c r="RHZ231" s="58"/>
      <c r="RIA231" s="58"/>
      <c r="RIB231" s="58"/>
      <c r="RIC231" s="58"/>
      <c r="RID231" s="58"/>
      <c r="RIE231" s="58"/>
      <c r="RIF231" s="58"/>
      <c r="RIG231" s="58"/>
      <c r="RIH231" s="58"/>
      <c r="RII231" s="58"/>
      <c r="RIJ231" s="58"/>
      <c r="RIK231" s="58"/>
      <c r="RIL231" s="58"/>
      <c r="RIM231" s="58"/>
      <c r="RIN231" s="58"/>
      <c r="RIO231" s="58"/>
      <c r="RIP231" s="58"/>
      <c r="RIQ231" s="58"/>
      <c r="RIR231" s="58"/>
      <c r="RIS231" s="58"/>
      <c r="RIT231" s="58"/>
      <c r="RIU231" s="58"/>
      <c r="RIV231" s="58"/>
      <c r="RIW231" s="58"/>
      <c r="RIX231" s="58"/>
      <c r="RIY231" s="58"/>
      <c r="RIZ231" s="58"/>
      <c r="RJA231" s="58"/>
      <c r="RJB231" s="58"/>
      <c r="RJC231" s="58"/>
      <c r="RJD231" s="58"/>
      <c r="RJE231" s="58"/>
      <c r="RJF231" s="58"/>
      <c r="RJG231" s="58"/>
      <c r="RJH231" s="58"/>
      <c r="RJI231" s="58"/>
      <c r="RJJ231" s="58"/>
      <c r="RJK231" s="58"/>
      <c r="RJL231" s="58"/>
      <c r="RJM231" s="58"/>
      <c r="RJN231" s="58"/>
      <c r="RJO231" s="58"/>
      <c r="RJP231" s="58"/>
      <c r="RJQ231" s="58"/>
      <c r="RJR231" s="58"/>
      <c r="RJS231" s="58"/>
      <c r="RJT231" s="58"/>
      <c r="RJU231" s="58"/>
      <c r="RJV231" s="58"/>
      <c r="RJW231" s="58"/>
      <c r="RJX231" s="58"/>
      <c r="RJY231" s="58"/>
      <c r="RJZ231" s="58"/>
      <c r="RKA231" s="58"/>
      <c r="RKB231" s="58"/>
      <c r="RKC231" s="58"/>
      <c r="RKD231" s="58"/>
      <c r="RKE231" s="58"/>
      <c r="RKF231" s="58"/>
      <c r="RKG231" s="58"/>
      <c r="RKH231" s="58"/>
      <c r="RKI231" s="58"/>
      <c r="RKJ231" s="58"/>
      <c r="RKK231" s="58"/>
      <c r="RKL231" s="58"/>
      <c r="RKM231" s="58"/>
      <c r="RKN231" s="58"/>
      <c r="RKO231" s="58"/>
      <c r="RKP231" s="58"/>
      <c r="RKQ231" s="58"/>
      <c r="RKR231" s="58"/>
      <c r="RKS231" s="58"/>
      <c r="RKT231" s="58"/>
      <c r="RKU231" s="58"/>
      <c r="RKV231" s="58"/>
      <c r="RKW231" s="58"/>
      <c r="RKX231" s="58"/>
      <c r="RKY231" s="58"/>
      <c r="RKZ231" s="58"/>
      <c r="RLA231" s="58"/>
      <c r="RLB231" s="58"/>
      <c r="RLC231" s="58"/>
      <c r="RLD231" s="58"/>
      <c r="RLE231" s="58"/>
      <c r="RLF231" s="58"/>
      <c r="RLG231" s="58"/>
      <c r="RLH231" s="58"/>
      <c r="RLI231" s="58"/>
      <c r="RLJ231" s="58"/>
      <c r="RLK231" s="58"/>
      <c r="RLL231" s="58"/>
      <c r="RLM231" s="58"/>
      <c r="RLN231" s="58"/>
      <c r="RLO231" s="58"/>
      <c r="RLP231" s="58"/>
      <c r="RLQ231" s="58"/>
      <c r="RLR231" s="58"/>
      <c r="RLS231" s="58"/>
      <c r="RLT231" s="58"/>
      <c r="RLU231" s="58"/>
      <c r="RLV231" s="58"/>
      <c r="RLW231" s="58"/>
      <c r="RLX231" s="58"/>
      <c r="RLY231" s="58"/>
      <c r="RLZ231" s="58"/>
      <c r="RMA231" s="58"/>
      <c r="RMB231" s="58"/>
      <c r="RMC231" s="58"/>
      <c r="RMD231" s="58"/>
      <c r="RME231" s="58"/>
      <c r="RMF231" s="58"/>
      <c r="RMG231" s="58"/>
      <c r="RMH231" s="58"/>
      <c r="RMI231" s="58"/>
      <c r="RMJ231" s="58"/>
      <c r="RMK231" s="58"/>
      <c r="RML231" s="58"/>
      <c r="RMM231" s="58"/>
      <c r="RMN231" s="58"/>
      <c r="RMO231" s="58"/>
      <c r="RMP231" s="58"/>
      <c r="RMQ231" s="58"/>
      <c r="RMR231" s="58"/>
      <c r="RMS231" s="58"/>
      <c r="RMT231" s="58"/>
      <c r="RMU231" s="58"/>
      <c r="RMV231" s="58"/>
      <c r="RMW231" s="58"/>
      <c r="RMX231" s="58"/>
      <c r="RMY231" s="58"/>
      <c r="RMZ231" s="58"/>
      <c r="RNA231" s="58"/>
      <c r="RNB231" s="58"/>
      <c r="RNC231" s="58"/>
      <c r="RND231" s="58"/>
      <c r="RNE231" s="58"/>
      <c r="RNF231" s="58"/>
      <c r="RNG231" s="58"/>
      <c r="RNH231" s="58"/>
      <c r="RNI231" s="58"/>
      <c r="RNJ231" s="58"/>
      <c r="RNK231" s="58"/>
      <c r="RNL231" s="58"/>
      <c r="RNM231" s="58"/>
      <c r="RNN231" s="58"/>
      <c r="RNO231" s="58"/>
      <c r="RNP231" s="58"/>
      <c r="RNQ231" s="58"/>
      <c r="RNR231" s="58"/>
      <c r="RNS231" s="58"/>
      <c r="RNT231" s="58"/>
      <c r="RNU231" s="58"/>
      <c r="RNV231" s="58"/>
      <c r="RNW231" s="58"/>
      <c r="RNX231" s="58"/>
      <c r="RNY231" s="58"/>
      <c r="RNZ231" s="58"/>
      <c r="ROA231" s="58"/>
      <c r="ROB231" s="58"/>
      <c r="ROC231" s="58"/>
      <c r="ROD231" s="58"/>
      <c r="ROE231" s="58"/>
      <c r="ROF231" s="58"/>
      <c r="ROG231" s="58"/>
      <c r="ROH231" s="58"/>
      <c r="ROI231" s="58"/>
      <c r="ROJ231" s="58"/>
      <c r="ROK231" s="58"/>
      <c r="ROL231" s="58"/>
      <c r="ROM231" s="58"/>
      <c r="RON231" s="58"/>
      <c r="ROO231" s="58"/>
      <c r="ROP231" s="58"/>
      <c r="ROQ231" s="58"/>
      <c r="ROR231" s="58"/>
      <c r="ROS231" s="58"/>
      <c r="ROT231" s="58"/>
      <c r="ROU231" s="58"/>
      <c r="ROV231" s="58"/>
      <c r="ROW231" s="58"/>
      <c r="ROX231" s="58"/>
      <c r="ROY231" s="58"/>
      <c r="ROZ231" s="58"/>
      <c r="RPA231" s="58"/>
      <c r="RPB231" s="58"/>
      <c r="RPC231" s="58"/>
      <c r="RPD231" s="58"/>
      <c r="RPE231" s="58"/>
      <c r="RPF231" s="58"/>
      <c r="RPG231" s="58"/>
      <c r="RPH231" s="58"/>
      <c r="RPI231" s="58"/>
      <c r="RPJ231" s="58"/>
      <c r="RPK231" s="58"/>
      <c r="RPL231" s="58"/>
      <c r="RPM231" s="58"/>
      <c r="RPN231" s="58"/>
      <c r="RPO231" s="58"/>
      <c r="RPP231" s="58"/>
      <c r="RPQ231" s="58"/>
      <c r="RPR231" s="58"/>
      <c r="RPS231" s="58"/>
      <c r="RPT231" s="58"/>
      <c r="RPU231" s="58"/>
      <c r="RPV231" s="58"/>
      <c r="RPW231" s="58"/>
      <c r="RPX231" s="58"/>
      <c r="RPY231" s="58"/>
      <c r="RPZ231" s="58"/>
      <c r="RQA231" s="58"/>
      <c r="RQB231" s="58"/>
      <c r="RQC231" s="58"/>
      <c r="RQD231" s="58"/>
      <c r="RQE231" s="58"/>
      <c r="RQF231" s="58"/>
      <c r="RQG231" s="58"/>
      <c r="RQH231" s="58"/>
      <c r="RQI231" s="58"/>
      <c r="RQJ231" s="58"/>
      <c r="RQK231" s="58"/>
      <c r="RQL231" s="58"/>
      <c r="RQM231" s="58"/>
      <c r="RQN231" s="58"/>
      <c r="RQO231" s="58"/>
      <c r="RQP231" s="58"/>
      <c r="RQQ231" s="58"/>
      <c r="RQR231" s="58"/>
      <c r="RQS231" s="58"/>
      <c r="RQT231" s="58"/>
      <c r="RQU231" s="58"/>
      <c r="RQV231" s="58"/>
      <c r="RQW231" s="58"/>
      <c r="RQX231" s="58"/>
      <c r="RQY231" s="58"/>
      <c r="RQZ231" s="58"/>
      <c r="RRA231" s="58"/>
      <c r="RRB231" s="58"/>
      <c r="RRC231" s="58"/>
      <c r="RRD231" s="58"/>
      <c r="RRE231" s="58"/>
      <c r="RRF231" s="58"/>
      <c r="RRG231" s="58"/>
      <c r="RRH231" s="58"/>
      <c r="RRI231" s="58"/>
      <c r="RRJ231" s="58"/>
      <c r="RRK231" s="58"/>
      <c r="RRL231" s="58"/>
      <c r="RRM231" s="58"/>
      <c r="RRN231" s="58"/>
      <c r="RRO231" s="58"/>
      <c r="RRP231" s="58"/>
      <c r="RRQ231" s="58"/>
      <c r="RRR231" s="58"/>
      <c r="RRS231" s="58"/>
      <c r="RRT231" s="58"/>
      <c r="RRU231" s="58"/>
      <c r="RRV231" s="58"/>
      <c r="RRW231" s="58"/>
      <c r="RRX231" s="58"/>
      <c r="RRY231" s="58"/>
      <c r="RRZ231" s="58"/>
      <c r="RSA231" s="58"/>
      <c r="RSB231" s="58"/>
      <c r="RSC231" s="58"/>
      <c r="RSD231" s="58"/>
      <c r="RSE231" s="58"/>
      <c r="RSF231" s="58"/>
      <c r="RSG231" s="58"/>
      <c r="RSH231" s="58"/>
      <c r="RSI231" s="58"/>
      <c r="RSJ231" s="58"/>
      <c r="RSK231" s="58"/>
      <c r="RSL231" s="58"/>
      <c r="RSM231" s="58"/>
      <c r="RSN231" s="58"/>
      <c r="RSO231" s="58"/>
      <c r="RSP231" s="58"/>
      <c r="RSQ231" s="58"/>
      <c r="RSR231" s="58"/>
      <c r="RSS231" s="58"/>
      <c r="RST231" s="58"/>
      <c r="RSU231" s="58"/>
      <c r="RSV231" s="58"/>
      <c r="RSW231" s="58"/>
      <c r="RSX231" s="58"/>
      <c r="RSY231" s="58"/>
      <c r="RSZ231" s="58"/>
      <c r="RTA231" s="58"/>
      <c r="RTB231" s="58"/>
      <c r="RTC231" s="58"/>
      <c r="RTD231" s="58"/>
      <c r="RTE231" s="58"/>
      <c r="RTF231" s="58"/>
      <c r="RTG231" s="58"/>
      <c r="RTH231" s="58"/>
      <c r="RTI231" s="58"/>
      <c r="RTJ231" s="58"/>
      <c r="RTK231" s="58"/>
      <c r="RTL231" s="58"/>
      <c r="RTM231" s="58"/>
      <c r="RTN231" s="58"/>
      <c r="RTO231" s="58"/>
      <c r="RTP231" s="58"/>
      <c r="RTQ231" s="58"/>
      <c r="RTR231" s="58"/>
      <c r="RTS231" s="58"/>
      <c r="RTT231" s="58"/>
      <c r="RTU231" s="58"/>
      <c r="RTV231" s="58"/>
      <c r="RTW231" s="58"/>
      <c r="RTX231" s="58"/>
      <c r="RTY231" s="58"/>
      <c r="RTZ231" s="58"/>
      <c r="RUA231" s="58"/>
      <c r="RUB231" s="58"/>
      <c r="RUC231" s="58"/>
      <c r="RUD231" s="58"/>
      <c r="RUE231" s="58"/>
      <c r="RUF231" s="58"/>
      <c r="RUG231" s="58"/>
      <c r="RUH231" s="58"/>
      <c r="RUI231" s="58"/>
      <c r="RUJ231" s="58"/>
      <c r="RUK231" s="58"/>
      <c r="RUL231" s="58"/>
      <c r="RUM231" s="58"/>
      <c r="RUN231" s="58"/>
      <c r="RUO231" s="58"/>
      <c r="RUP231" s="58"/>
      <c r="RUQ231" s="58"/>
      <c r="RUR231" s="58"/>
      <c r="RUS231" s="58"/>
      <c r="RUT231" s="58"/>
      <c r="RUU231" s="58"/>
      <c r="RUV231" s="58"/>
      <c r="RUW231" s="58"/>
      <c r="RUX231" s="58"/>
      <c r="RUY231" s="58"/>
      <c r="RUZ231" s="58"/>
      <c r="RVA231" s="58"/>
      <c r="RVB231" s="58"/>
      <c r="RVC231" s="58"/>
      <c r="RVD231" s="58"/>
      <c r="RVE231" s="58"/>
      <c r="RVF231" s="58"/>
      <c r="RVG231" s="58"/>
      <c r="RVH231" s="58"/>
      <c r="RVI231" s="58"/>
      <c r="RVJ231" s="58"/>
      <c r="RVK231" s="58"/>
      <c r="RVL231" s="58"/>
      <c r="RVM231" s="58"/>
      <c r="RVN231" s="58"/>
      <c r="RVO231" s="58"/>
      <c r="RVP231" s="58"/>
      <c r="RVQ231" s="58"/>
      <c r="RVR231" s="58"/>
      <c r="RVS231" s="58"/>
      <c r="RVT231" s="58"/>
      <c r="RVU231" s="58"/>
      <c r="RVV231" s="58"/>
      <c r="RVW231" s="58"/>
      <c r="RVX231" s="58"/>
      <c r="RVY231" s="58"/>
      <c r="RVZ231" s="58"/>
      <c r="RWA231" s="58"/>
      <c r="RWB231" s="58"/>
      <c r="RWC231" s="58"/>
      <c r="RWD231" s="58"/>
      <c r="RWE231" s="58"/>
      <c r="RWF231" s="58"/>
      <c r="RWG231" s="58"/>
      <c r="RWH231" s="58"/>
      <c r="RWI231" s="58"/>
      <c r="RWJ231" s="58"/>
      <c r="RWK231" s="58"/>
      <c r="RWL231" s="58"/>
      <c r="RWM231" s="58"/>
      <c r="RWN231" s="58"/>
      <c r="RWO231" s="58"/>
      <c r="RWP231" s="58"/>
      <c r="RWQ231" s="58"/>
      <c r="RWR231" s="58"/>
      <c r="RWS231" s="58"/>
      <c r="RWT231" s="58"/>
      <c r="RWU231" s="58"/>
      <c r="RWV231" s="58"/>
      <c r="RWW231" s="58"/>
      <c r="RWX231" s="58"/>
      <c r="RWY231" s="58"/>
      <c r="RWZ231" s="58"/>
      <c r="RXA231" s="58"/>
      <c r="RXB231" s="58"/>
      <c r="RXC231" s="58"/>
      <c r="RXD231" s="58"/>
      <c r="RXE231" s="58"/>
      <c r="RXF231" s="58"/>
      <c r="RXG231" s="58"/>
      <c r="RXH231" s="58"/>
      <c r="RXI231" s="58"/>
      <c r="RXJ231" s="58"/>
      <c r="RXK231" s="58"/>
      <c r="RXL231" s="58"/>
      <c r="RXM231" s="58"/>
      <c r="RXN231" s="58"/>
      <c r="RXO231" s="58"/>
      <c r="RXP231" s="58"/>
      <c r="RXQ231" s="58"/>
      <c r="RXR231" s="58"/>
      <c r="RXS231" s="58"/>
      <c r="RXT231" s="58"/>
      <c r="RXU231" s="58"/>
      <c r="RXV231" s="58"/>
      <c r="RXW231" s="58"/>
      <c r="RXX231" s="58"/>
      <c r="RXY231" s="58"/>
      <c r="RXZ231" s="58"/>
      <c r="RYA231" s="58"/>
      <c r="RYB231" s="58"/>
      <c r="RYC231" s="58"/>
      <c r="RYD231" s="58"/>
      <c r="RYE231" s="58"/>
      <c r="RYF231" s="58"/>
      <c r="RYG231" s="58"/>
      <c r="RYH231" s="58"/>
      <c r="RYI231" s="58"/>
      <c r="RYJ231" s="58"/>
      <c r="RYK231" s="58"/>
      <c r="RYL231" s="58"/>
      <c r="RYM231" s="58"/>
      <c r="RYN231" s="58"/>
      <c r="RYO231" s="58"/>
      <c r="RYP231" s="58"/>
      <c r="RYQ231" s="58"/>
      <c r="RYR231" s="58"/>
      <c r="RYS231" s="58"/>
      <c r="RYT231" s="58"/>
      <c r="RYU231" s="58"/>
      <c r="RYV231" s="58"/>
      <c r="RYW231" s="58"/>
      <c r="RYX231" s="58"/>
      <c r="RYY231" s="58"/>
      <c r="RYZ231" s="58"/>
      <c r="RZA231" s="58"/>
      <c r="RZB231" s="58"/>
      <c r="RZC231" s="58"/>
      <c r="RZD231" s="58"/>
      <c r="RZE231" s="58"/>
      <c r="RZF231" s="58"/>
      <c r="RZG231" s="58"/>
      <c r="RZH231" s="58"/>
      <c r="RZI231" s="58"/>
      <c r="RZJ231" s="58"/>
      <c r="RZK231" s="58"/>
      <c r="RZL231" s="58"/>
      <c r="RZM231" s="58"/>
      <c r="RZN231" s="58"/>
      <c r="RZO231" s="58"/>
      <c r="RZP231" s="58"/>
      <c r="RZQ231" s="58"/>
      <c r="RZR231" s="58"/>
      <c r="RZS231" s="58"/>
      <c r="RZT231" s="58"/>
      <c r="RZU231" s="58"/>
      <c r="RZV231" s="58"/>
      <c r="RZW231" s="58"/>
      <c r="RZX231" s="58"/>
      <c r="RZY231" s="58"/>
      <c r="RZZ231" s="58"/>
      <c r="SAA231" s="58"/>
      <c r="SAB231" s="58"/>
      <c r="SAC231" s="58"/>
      <c r="SAD231" s="58"/>
      <c r="SAE231" s="58"/>
      <c r="SAF231" s="58"/>
      <c r="SAG231" s="58"/>
      <c r="SAH231" s="58"/>
      <c r="SAI231" s="58"/>
      <c r="SAJ231" s="58"/>
      <c r="SAK231" s="58"/>
      <c r="SAL231" s="58"/>
      <c r="SAM231" s="58"/>
      <c r="SAN231" s="58"/>
      <c r="SAO231" s="58"/>
      <c r="SAP231" s="58"/>
      <c r="SAQ231" s="58"/>
      <c r="SAR231" s="58"/>
      <c r="SAS231" s="58"/>
      <c r="SAT231" s="58"/>
      <c r="SAU231" s="58"/>
      <c r="SAV231" s="58"/>
      <c r="SAW231" s="58"/>
      <c r="SAX231" s="58"/>
      <c r="SAY231" s="58"/>
      <c r="SAZ231" s="58"/>
      <c r="SBA231" s="58"/>
      <c r="SBB231" s="58"/>
      <c r="SBC231" s="58"/>
      <c r="SBD231" s="58"/>
      <c r="SBE231" s="58"/>
      <c r="SBF231" s="58"/>
      <c r="SBG231" s="58"/>
      <c r="SBH231" s="58"/>
      <c r="SBI231" s="58"/>
      <c r="SBJ231" s="58"/>
      <c r="SBK231" s="58"/>
      <c r="SBL231" s="58"/>
      <c r="SBM231" s="58"/>
      <c r="SBN231" s="58"/>
      <c r="SBO231" s="58"/>
      <c r="SBP231" s="58"/>
      <c r="SBQ231" s="58"/>
      <c r="SBR231" s="58"/>
      <c r="SBS231" s="58"/>
      <c r="SBT231" s="58"/>
      <c r="SBU231" s="58"/>
      <c r="SBV231" s="58"/>
      <c r="SBW231" s="58"/>
      <c r="SBX231" s="58"/>
      <c r="SBY231" s="58"/>
      <c r="SBZ231" s="58"/>
      <c r="SCA231" s="58"/>
      <c r="SCB231" s="58"/>
      <c r="SCC231" s="58"/>
      <c r="SCD231" s="58"/>
      <c r="SCE231" s="58"/>
      <c r="SCF231" s="58"/>
      <c r="SCG231" s="58"/>
      <c r="SCH231" s="58"/>
      <c r="SCI231" s="58"/>
      <c r="SCJ231" s="58"/>
      <c r="SCK231" s="58"/>
      <c r="SCL231" s="58"/>
      <c r="SCM231" s="58"/>
      <c r="SCN231" s="58"/>
      <c r="SCO231" s="58"/>
      <c r="SCP231" s="58"/>
      <c r="SCQ231" s="58"/>
      <c r="SCR231" s="58"/>
      <c r="SCS231" s="58"/>
      <c r="SCT231" s="58"/>
      <c r="SCU231" s="58"/>
      <c r="SCV231" s="58"/>
      <c r="SCW231" s="58"/>
      <c r="SCX231" s="58"/>
      <c r="SCY231" s="58"/>
      <c r="SCZ231" s="58"/>
      <c r="SDA231" s="58"/>
      <c r="SDB231" s="58"/>
      <c r="SDC231" s="58"/>
      <c r="SDD231" s="58"/>
      <c r="SDE231" s="58"/>
      <c r="SDF231" s="58"/>
      <c r="SDG231" s="58"/>
      <c r="SDH231" s="58"/>
      <c r="SDI231" s="58"/>
      <c r="SDJ231" s="58"/>
      <c r="SDK231" s="58"/>
      <c r="SDL231" s="58"/>
      <c r="SDM231" s="58"/>
      <c r="SDN231" s="58"/>
      <c r="SDO231" s="58"/>
      <c r="SDP231" s="58"/>
      <c r="SDQ231" s="58"/>
      <c r="SDR231" s="58"/>
      <c r="SDS231" s="58"/>
      <c r="SDT231" s="58"/>
      <c r="SDU231" s="58"/>
      <c r="SDV231" s="58"/>
      <c r="SDW231" s="58"/>
      <c r="SDX231" s="58"/>
      <c r="SDY231" s="58"/>
      <c r="SDZ231" s="58"/>
      <c r="SEA231" s="58"/>
      <c r="SEB231" s="58"/>
      <c r="SEC231" s="58"/>
      <c r="SED231" s="58"/>
      <c r="SEE231" s="58"/>
      <c r="SEF231" s="58"/>
      <c r="SEG231" s="58"/>
      <c r="SEH231" s="58"/>
      <c r="SEI231" s="58"/>
      <c r="SEJ231" s="58"/>
      <c r="SEK231" s="58"/>
      <c r="SEL231" s="58"/>
      <c r="SEM231" s="58"/>
      <c r="SEN231" s="58"/>
      <c r="SEO231" s="58"/>
      <c r="SEP231" s="58"/>
      <c r="SEQ231" s="58"/>
      <c r="SER231" s="58"/>
      <c r="SES231" s="58"/>
      <c r="SET231" s="58"/>
      <c r="SEU231" s="58"/>
      <c r="SEV231" s="58"/>
      <c r="SEW231" s="58"/>
      <c r="SEX231" s="58"/>
      <c r="SEY231" s="58"/>
      <c r="SEZ231" s="58"/>
      <c r="SFA231" s="58"/>
      <c r="SFB231" s="58"/>
      <c r="SFC231" s="58"/>
      <c r="SFD231" s="58"/>
      <c r="SFE231" s="58"/>
      <c r="SFF231" s="58"/>
      <c r="SFG231" s="58"/>
      <c r="SFH231" s="58"/>
      <c r="SFI231" s="58"/>
      <c r="SFJ231" s="58"/>
      <c r="SFK231" s="58"/>
      <c r="SFL231" s="58"/>
      <c r="SFM231" s="58"/>
      <c r="SFN231" s="58"/>
      <c r="SFO231" s="58"/>
      <c r="SFP231" s="58"/>
      <c r="SFQ231" s="58"/>
      <c r="SFR231" s="58"/>
      <c r="SFS231" s="58"/>
      <c r="SFT231" s="58"/>
      <c r="SFU231" s="58"/>
      <c r="SFV231" s="58"/>
      <c r="SFW231" s="58"/>
      <c r="SFX231" s="58"/>
      <c r="SFY231" s="58"/>
      <c r="SFZ231" s="58"/>
      <c r="SGA231" s="58"/>
      <c r="SGB231" s="58"/>
      <c r="SGC231" s="58"/>
      <c r="SGD231" s="58"/>
      <c r="SGE231" s="58"/>
      <c r="SGF231" s="58"/>
      <c r="SGG231" s="58"/>
      <c r="SGH231" s="58"/>
      <c r="SGI231" s="58"/>
      <c r="SGJ231" s="58"/>
      <c r="SGK231" s="58"/>
      <c r="SGL231" s="58"/>
      <c r="SGM231" s="58"/>
      <c r="SGN231" s="58"/>
      <c r="SGO231" s="58"/>
      <c r="SGP231" s="58"/>
      <c r="SGQ231" s="58"/>
      <c r="SGR231" s="58"/>
      <c r="SGS231" s="58"/>
      <c r="SGT231" s="58"/>
      <c r="SGU231" s="58"/>
      <c r="SGV231" s="58"/>
      <c r="SGW231" s="58"/>
      <c r="SGX231" s="58"/>
      <c r="SGY231" s="58"/>
      <c r="SGZ231" s="58"/>
      <c r="SHA231" s="58"/>
      <c r="SHB231" s="58"/>
      <c r="SHC231" s="58"/>
      <c r="SHD231" s="58"/>
      <c r="SHE231" s="58"/>
      <c r="SHF231" s="58"/>
      <c r="SHG231" s="58"/>
      <c r="SHH231" s="58"/>
      <c r="SHI231" s="58"/>
      <c r="SHJ231" s="58"/>
      <c r="SHK231" s="58"/>
      <c r="SHL231" s="58"/>
      <c r="SHM231" s="58"/>
      <c r="SHN231" s="58"/>
      <c r="SHO231" s="58"/>
      <c r="SHP231" s="58"/>
      <c r="SHQ231" s="58"/>
      <c r="SHR231" s="58"/>
      <c r="SHS231" s="58"/>
      <c r="SHT231" s="58"/>
      <c r="SHU231" s="58"/>
      <c r="SHV231" s="58"/>
      <c r="SHW231" s="58"/>
      <c r="SHX231" s="58"/>
      <c r="SHY231" s="58"/>
      <c r="SHZ231" s="58"/>
      <c r="SIA231" s="58"/>
      <c r="SIB231" s="58"/>
      <c r="SIC231" s="58"/>
      <c r="SID231" s="58"/>
      <c r="SIE231" s="58"/>
      <c r="SIF231" s="58"/>
      <c r="SIG231" s="58"/>
      <c r="SIH231" s="58"/>
      <c r="SII231" s="58"/>
      <c r="SIJ231" s="58"/>
      <c r="SIK231" s="58"/>
      <c r="SIL231" s="58"/>
      <c r="SIM231" s="58"/>
      <c r="SIN231" s="58"/>
      <c r="SIO231" s="58"/>
      <c r="SIP231" s="58"/>
      <c r="SIQ231" s="58"/>
      <c r="SIR231" s="58"/>
      <c r="SIS231" s="58"/>
      <c r="SIT231" s="58"/>
      <c r="SIU231" s="58"/>
      <c r="SIV231" s="58"/>
      <c r="SIW231" s="58"/>
      <c r="SIX231" s="58"/>
      <c r="SIY231" s="58"/>
      <c r="SIZ231" s="58"/>
      <c r="SJA231" s="58"/>
      <c r="SJB231" s="58"/>
      <c r="SJC231" s="58"/>
      <c r="SJD231" s="58"/>
      <c r="SJE231" s="58"/>
      <c r="SJF231" s="58"/>
      <c r="SJG231" s="58"/>
      <c r="SJH231" s="58"/>
      <c r="SJI231" s="58"/>
      <c r="SJJ231" s="58"/>
      <c r="SJK231" s="58"/>
      <c r="SJL231" s="58"/>
      <c r="SJM231" s="58"/>
      <c r="SJN231" s="58"/>
      <c r="SJO231" s="58"/>
      <c r="SJP231" s="58"/>
      <c r="SJQ231" s="58"/>
      <c r="SJR231" s="58"/>
      <c r="SJS231" s="58"/>
      <c r="SJT231" s="58"/>
      <c r="SJU231" s="58"/>
      <c r="SJV231" s="58"/>
      <c r="SJW231" s="58"/>
      <c r="SJX231" s="58"/>
      <c r="SJY231" s="58"/>
      <c r="SJZ231" s="58"/>
      <c r="SKA231" s="58"/>
      <c r="SKB231" s="58"/>
      <c r="SKC231" s="58"/>
      <c r="SKD231" s="58"/>
      <c r="SKE231" s="58"/>
      <c r="SKF231" s="58"/>
      <c r="SKG231" s="58"/>
      <c r="SKH231" s="58"/>
      <c r="SKI231" s="58"/>
      <c r="SKJ231" s="58"/>
      <c r="SKK231" s="58"/>
      <c r="SKL231" s="58"/>
      <c r="SKM231" s="58"/>
      <c r="SKN231" s="58"/>
      <c r="SKO231" s="58"/>
      <c r="SKP231" s="58"/>
      <c r="SKQ231" s="58"/>
      <c r="SKR231" s="58"/>
      <c r="SKS231" s="58"/>
      <c r="SKT231" s="58"/>
      <c r="SKU231" s="58"/>
      <c r="SKV231" s="58"/>
      <c r="SKW231" s="58"/>
      <c r="SKX231" s="58"/>
      <c r="SKY231" s="58"/>
      <c r="SKZ231" s="58"/>
      <c r="SLA231" s="58"/>
      <c r="SLB231" s="58"/>
      <c r="SLC231" s="58"/>
      <c r="SLD231" s="58"/>
      <c r="SLE231" s="58"/>
      <c r="SLF231" s="58"/>
      <c r="SLG231" s="58"/>
      <c r="SLH231" s="58"/>
      <c r="SLI231" s="58"/>
      <c r="SLJ231" s="58"/>
      <c r="SLK231" s="58"/>
      <c r="SLL231" s="58"/>
      <c r="SLM231" s="58"/>
      <c r="SLN231" s="58"/>
      <c r="SLO231" s="58"/>
      <c r="SLP231" s="58"/>
      <c r="SLQ231" s="58"/>
      <c r="SLR231" s="58"/>
      <c r="SLS231" s="58"/>
      <c r="SLT231" s="58"/>
      <c r="SLU231" s="58"/>
      <c r="SLV231" s="58"/>
      <c r="SLW231" s="58"/>
      <c r="SLX231" s="58"/>
      <c r="SLY231" s="58"/>
      <c r="SLZ231" s="58"/>
      <c r="SMA231" s="58"/>
      <c r="SMB231" s="58"/>
      <c r="SMC231" s="58"/>
      <c r="SMD231" s="58"/>
      <c r="SME231" s="58"/>
      <c r="SMF231" s="58"/>
      <c r="SMG231" s="58"/>
      <c r="SMH231" s="58"/>
      <c r="SMI231" s="58"/>
      <c r="SMJ231" s="58"/>
      <c r="SMK231" s="58"/>
      <c r="SML231" s="58"/>
      <c r="SMM231" s="58"/>
      <c r="SMN231" s="58"/>
      <c r="SMO231" s="58"/>
      <c r="SMP231" s="58"/>
      <c r="SMQ231" s="58"/>
      <c r="SMR231" s="58"/>
      <c r="SMS231" s="58"/>
      <c r="SMT231" s="58"/>
      <c r="SMU231" s="58"/>
      <c r="SMV231" s="58"/>
      <c r="SMW231" s="58"/>
      <c r="SMX231" s="58"/>
      <c r="SMY231" s="58"/>
      <c r="SMZ231" s="58"/>
      <c r="SNA231" s="58"/>
      <c r="SNB231" s="58"/>
      <c r="SNC231" s="58"/>
      <c r="SND231" s="58"/>
      <c r="SNE231" s="58"/>
      <c r="SNF231" s="58"/>
      <c r="SNG231" s="58"/>
      <c r="SNH231" s="58"/>
      <c r="SNI231" s="58"/>
      <c r="SNJ231" s="58"/>
      <c r="SNK231" s="58"/>
      <c r="SNL231" s="58"/>
      <c r="SNM231" s="58"/>
      <c r="SNN231" s="58"/>
      <c r="SNO231" s="58"/>
      <c r="SNP231" s="58"/>
      <c r="SNQ231" s="58"/>
      <c r="SNR231" s="58"/>
      <c r="SNS231" s="58"/>
      <c r="SNT231" s="58"/>
      <c r="SNU231" s="58"/>
      <c r="SNV231" s="58"/>
      <c r="SNW231" s="58"/>
      <c r="SNX231" s="58"/>
      <c r="SNY231" s="58"/>
      <c r="SNZ231" s="58"/>
      <c r="SOA231" s="58"/>
      <c r="SOB231" s="58"/>
      <c r="SOC231" s="58"/>
      <c r="SOD231" s="58"/>
      <c r="SOE231" s="58"/>
      <c r="SOF231" s="58"/>
      <c r="SOG231" s="58"/>
      <c r="SOH231" s="58"/>
      <c r="SOI231" s="58"/>
      <c r="SOJ231" s="58"/>
      <c r="SOK231" s="58"/>
      <c r="SOL231" s="58"/>
      <c r="SOM231" s="58"/>
      <c r="SON231" s="58"/>
      <c r="SOO231" s="58"/>
      <c r="SOP231" s="58"/>
      <c r="SOQ231" s="58"/>
      <c r="SOR231" s="58"/>
      <c r="SOS231" s="58"/>
      <c r="SOT231" s="58"/>
      <c r="SOU231" s="58"/>
      <c r="SOV231" s="58"/>
      <c r="SOW231" s="58"/>
      <c r="SOX231" s="58"/>
      <c r="SOY231" s="58"/>
      <c r="SOZ231" s="58"/>
      <c r="SPA231" s="58"/>
      <c r="SPB231" s="58"/>
      <c r="SPC231" s="58"/>
      <c r="SPD231" s="58"/>
      <c r="SPE231" s="58"/>
      <c r="SPF231" s="58"/>
      <c r="SPG231" s="58"/>
      <c r="SPH231" s="58"/>
      <c r="SPI231" s="58"/>
      <c r="SPJ231" s="58"/>
      <c r="SPK231" s="58"/>
      <c r="SPL231" s="58"/>
      <c r="SPM231" s="58"/>
      <c r="SPN231" s="58"/>
      <c r="SPO231" s="58"/>
      <c r="SPP231" s="58"/>
      <c r="SPQ231" s="58"/>
      <c r="SPR231" s="58"/>
      <c r="SPS231" s="58"/>
      <c r="SPT231" s="58"/>
      <c r="SPU231" s="58"/>
      <c r="SPV231" s="58"/>
      <c r="SPW231" s="58"/>
      <c r="SPX231" s="58"/>
      <c r="SPY231" s="58"/>
      <c r="SPZ231" s="58"/>
      <c r="SQA231" s="58"/>
      <c r="SQB231" s="58"/>
      <c r="SQC231" s="58"/>
      <c r="SQD231" s="58"/>
      <c r="SQE231" s="58"/>
      <c r="SQF231" s="58"/>
      <c r="SQG231" s="58"/>
      <c r="SQH231" s="58"/>
      <c r="SQI231" s="58"/>
      <c r="SQJ231" s="58"/>
      <c r="SQK231" s="58"/>
      <c r="SQL231" s="58"/>
      <c r="SQM231" s="58"/>
      <c r="SQN231" s="58"/>
      <c r="SQO231" s="58"/>
      <c r="SQP231" s="58"/>
      <c r="SQQ231" s="58"/>
      <c r="SQR231" s="58"/>
      <c r="SQS231" s="58"/>
      <c r="SQT231" s="58"/>
      <c r="SQU231" s="58"/>
      <c r="SQV231" s="58"/>
      <c r="SQW231" s="58"/>
      <c r="SQX231" s="58"/>
      <c r="SQY231" s="58"/>
      <c r="SQZ231" s="58"/>
      <c r="SRA231" s="58"/>
      <c r="SRB231" s="58"/>
      <c r="SRC231" s="58"/>
      <c r="SRD231" s="58"/>
      <c r="SRE231" s="58"/>
      <c r="SRF231" s="58"/>
      <c r="SRG231" s="58"/>
      <c r="SRH231" s="58"/>
      <c r="SRI231" s="58"/>
      <c r="SRJ231" s="58"/>
      <c r="SRK231" s="58"/>
      <c r="SRL231" s="58"/>
      <c r="SRM231" s="58"/>
      <c r="SRN231" s="58"/>
      <c r="SRO231" s="58"/>
      <c r="SRP231" s="58"/>
      <c r="SRQ231" s="58"/>
      <c r="SRR231" s="58"/>
      <c r="SRS231" s="58"/>
      <c r="SRT231" s="58"/>
      <c r="SRU231" s="58"/>
      <c r="SRV231" s="58"/>
      <c r="SRW231" s="58"/>
      <c r="SRX231" s="58"/>
      <c r="SRY231" s="58"/>
      <c r="SRZ231" s="58"/>
      <c r="SSA231" s="58"/>
      <c r="SSB231" s="58"/>
      <c r="SSC231" s="58"/>
      <c r="SSD231" s="58"/>
      <c r="SSE231" s="58"/>
      <c r="SSF231" s="58"/>
      <c r="SSG231" s="58"/>
      <c r="SSH231" s="58"/>
      <c r="SSI231" s="58"/>
      <c r="SSJ231" s="58"/>
      <c r="SSK231" s="58"/>
      <c r="SSL231" s="58"/>
      <c r="SSM231" s="58"/>
      <c r="SSN231" s="58"/>
      <c r="SSO231" s="58"/>
      <c r="SSP231" s="58"/>
      <c r="SSQ231" s="58"/>
      <c r="SSR231" s="58"/>
      <c r="SSS231" s="58"/>
      <c r="SST231" s="58"/>
      <c r="SSU231" s="58"/>
      <c r="SSV231" s="58"/>
      <c r="SSW231" s="58"/>
      <c r="SSX231" s="58"/>
      <c r="SSY231" s="58"/>
      <c r="SSZ231" s="58"/>
      <c r="STA231" s="58"/>
      <c r="STB231" s="58"/>
      <c r="STC231" s="58"/>
      <c r="STD231" s="58"/>
      <c r="STE231" s="58"/>
      <c r="STF231" s="58"/>
      <c r="STG231" s="58"/>
      <c r="STH231" s="58"/>
      <c r="STI231" s="58"/>
      <c r="STJ231" s="58"/>
      <c r="STK231" s="58"/>
      <c r="STL231" s="58"/>
      <c r="STM231" s="58"/>
      <c r="STN231" s="58"/>
      <c r="STO231" s="58"/>
      <c r="STP231" s="58"/>
      <c r="STQ231" s="58"/>
      <c r="STR231" s="58"/>
      <c r="STS231" s="58"/>
      <c r="STT231" s="58"/>
      <c r="STU231" s="58"/>
      <c r="STV231" s="58"/>
      <c r="STW231" s="58"/>
      <c r="STX231" s="58"/>
      <c r="STY231" s="58"/>
      <c r="STZ231" s="58"/>
      <c r="SUA231" s="58"/>
      <c r="SUB231" s="58"/>
      <c r="SUC231" s="58"/>
      <c r="SUD231" s="58"/>
      <c r="SUE231" s="58"/>
      <c r="SUF231" s="58"/>
      <c r="SUG231" s="58"/>
      <c r="SUH231" s="58"/>
      <c r="SUI231" s="58"/>
      <c r="SUJ231" s="58"/>
      <c r="SUK231" s="58"/>
      <c r="SUL231" s="58"/>
      <c r="SUM231" s="58"/>
      <c r="SUN231" s="58"/>
      <c r="SUO231" s="58"/>
      <c r="SUP231" s="58"/>
      <c r="SUQ231" s="58"/>
      <c r="SUR231" s="58"/>
      <c r="SUS231" s="58"/>
      <c r="SUT231" s="58"/>
      <c r="SUU231" s="58"/>
      <c r="SUV231" s="58"/>
      <c r="SUW231" s="58"/>
      <c r="SUX231" s="58"/>
      <c r="SUY231" s="58"/>
      <c r="SUZ231" s="58"/>
      <c r="SVA231" s="58"/>
      <c r="SVB231" s="58"/>
      <c r="SVC231" s="58"/>
      <c r="SVD231" s="58"/>
      <c r="SVE231" s="58"/>
      <c r="SVF231" s="58"/>
      <c r="SVG231" s="58"/>
      <c r="SVH231" s="58"/>
      <c r="SVI231" s="58"/>
      <c r="SVJ231" s="58"/>
      <c r="SVK231" s="58"/>
      <c r="SVL231" s="58"/>
      <c r="SVM231" s="58"/>
      <c r="SVN231" s="58"/>
      <c r="SVO231" s="58"/>
      <c r="SVP231" s="58"/>
      <c r="SVQ231" s="58"/>
      <c r="SVR231" s="58"/>
      <c r="SVS231" s="58"/>
      <c r="SVT231" s="58"/>
      <c r="SVU231" s="58"/>
      <c r="SVV231" s="58"/>
      <c r="SVW231" s="58"/>
      <c r="SVX231" s="58"/>
      <c r="SVY231" s="58"/>
      <c r="SVZ231" s="58"/>
      <c r="SWA231" s="58"/>
      <c r="SWB231" s="58"/>
      <c r="SWC231" s="58"/>
      <c r="SWD231" s="58"/>
      <c r="SWE231" s="58"/>
      <c r="SWF231" s="58"/>
      <c r="SWG231" s="58"/>
      <c r="SWH231" s="58"/>
      <c r="SWI231" s="58"/>
      <c r="SWJ231" s="58"/>
      <c r="SWK231" s="58"/>
      <c r="SWL231" s="58"/>
      <c r="SWM231" s="58"/>
      <c r="SWN231" s="58"/>
      <c r="SWO231" s="58"/>
      <c r="SWP231" s="58"/>
      <c r="SWQ231" s="58"/>
      <c r="SWR231" s="58"/>
      <c r="SWS231" s="58"/>
      <c r="SWT231" s="58"/>
      <c r="SWU231" s="58"/>
      <c r="SWV231" s="58"/>
      <c r="SWW231" s="58"/>
      <c r="SWX231" s="58"/>
      <c r="SWY231" s="58"/>
      <c r="SWZ231" s="58"/>
      <c r="SXA231" s="58"/>
      <c r="SXB231" s="58"/>
      <c r="SXC231" s="58"/>
      <c r="SXD231" s="58"/>
      <c r="SXE231" s="58"/>
      <c r="SXF231" s="58"/>
      <c r="SXG231" s="58"/>
      <c r="SXH231" s="58"/>
      <c r="SXI231" s="58"/>
      <c r="SXJ231" s="58"/>
      <c r="SXK231" s="58"/>
      <c r="SXL231" s="58"/>
      <c r="SXM231" s="58"/>
      <c r="SXN231" s="58"/>
      <c r="SXO231" s="58"/>
      <c r="SXP231" s="58"/>
      <c r="SXQ231" s="58"/>
      <c r="SXR231" s="58"/>
      <c r="SXS231" s="58"/>
      <c r="SXT231" s="58"/>
      <c r="SXU231" s="58"/>
      <c r="SXV231" s="58"/>
      <c r="SXW231" s="58"/>
      <c r="SXX231" s="58"/>
      <c r="SXY231" s="58"/>
      <c r="SXZ231" s="58"/>
      <c r="SYA231" s="58"/>
      <c r="SYB231" s="58"/>
      <c r="SYC231" s="58"/>
      <c r="SYD231" s="58"/>
      <c r="SYE231" s="58"/>
      <c r="SYF231" s="58"/>
      <c r="SYG231" s="58"/>
      <c r="SYH231" s="58"/>
      <c r="SYI231" s="58"/>
      <c r="SYJ231" s="58"/>
      <c r="SYK231" s="58"/>
      <c r="SYL231" s="58"/>
      <c r="SYM231" s="58"/>
      <c r="SYN231" s="58"/>
      <c r="SYO231" s="58"/>
      <c r="SYP231" s="58"/>
      <c r="SYQ231" s="58"/>
      <c r="SYR231" s="58"/>
      <c r="SYS231" s="58"/>
      <c r="SYT231" s="58"/>
      <c r="SYU231" s="58"/>
      <c r="SYV231" s="58"/>
      <c r="SYW231" s="58"/>
      <c r="SYX231" s="58"/>
      <c r="SYY231" s="58"/>
      <c r="SYZ231" s="58"/>
      <c r="SZA231" s="58"/>
      <c r="SZB231" s="58"/>
      <c r="SZC231" s="58"/>
      <c r="SZD231" s="58"/>
      <c r="SZE231" s="58"/>
      <c r="SZF231" s="58"/>
      <c r="SZG231" s="58"/>
      <c r="SZH231" s="58"/>
      <c r="SZI231" s="58"/>
      <c r="SZJ231" s="58"/>
      <c r="SZK231" s="58"/>
      <c r="SZL231" s="58"/>
      <c r="SZM231" s="58"/>
      <c r="SZN231" s="58"/>
      <c r="SZO231" s="58"/>
      <c r="SZP231" s="58"/>
      <c r="SZQ231" s="58"/>
      <c r="SZR231" s="58"/>
      <c r="SZS231" s="58"/>
      <c r="SZT231" s="58"/>
      <c r="SZU231" s="58"/>
      <c r="SZV231" s="58"/>
      <c r="SZW231" s="58"/>
      <c r="SZX231" s="58"/>
      <c r="SZY231" s="58"/>
      <c r="SZZ231" s="58"/>
      <c r="TAA231" s="58"/>
      <c r="TAB231" s="58"/>
      <c r="TAC231" s="58"/>
      <c r="TAD231" s="58"/>
      <c r="TAE231" s="58"/>
      <c r="TAF231" s="58"/>
      <c r="TAG231" s="58"/>
      <c r="TAH231" s="58"/>
      <c r="TAI231" s="58"/>
      <c r="TAJ231" s="58"/>
      <c r="TAK231" s="58"/>
      <c r="TAL231" s="58"/>
      <c r="TAM231" s="58"/>
      <c r="TAN231" s="58"/>
      <c r="TAO231" s="58"/>
      <c r="TAP231" s="58"/>
      <c r="TAQ231" s="58"/>
      <c r="TAR231" s="58"/>
      <c r="TAS231" s="58"/>
      <c r="TAT231" s="58"/>
      <c r="TAU231" s="58"/>
      <c r="TAV231" s="58"/>
      <c r="TAW231" s="58"/>
      <c r="TAX231" s="58"/>
      <c r="TAY231" s="58"/>
      <c r="TAZ231" s="58"/>
      <c r="TBA231" s="58"/>
      <c r="TBB231" s="58"/>
      <c r="TBC231" s="58"/>
      <c r="TBD231" s="58"/>
      <c r="TBE231" s="58"/>
      <c r="TBF231" s="58"/>
      <c r="TBG231" s="58"/>
      <c r="TBH231" s="58"/>
      <c r="TBI231" s="58"/>
      <c r="TBJ231" s="58"/>
      <c r="TBK231" s="58"/>
      <c r="TBL231" s="58"/>
      <c r="TBM231" s="58"/>
      <c r="TBN231" s="58"/>
      <c r="TBO231" s="58"/>
      <c r="TBP231" s="58"/>
      <c r="TBQ231" s="58"/>
      <c r="TBR231" s="58"/>
      <c r="TBS231" s="58"/>
      <c r="TBT231" s="58"/>
      <c r="TBU231" s="58"/>
      <c r="TBV231" s="58"/>
      <c r="TBW231" s="58"/>
      <c r="TBX231" s="58"/>
      <c r="TBY231" s="58"/>
      <c r="TBZ231" s="58"/>
      <c r="TCA231" s="58"/>
      <c r="TCB231" s="58"/>
      <c r="TCC231" s="58"/>
      <c r="TCD231" s="58"/>
      <c r="TCE231" s="58"/>
      <c r="TCF231" s="58"/>
      <c r="TCG231" s="58"/>
      <c r="TCH231" s="58"/>
      <c r="TCI231" s="58"/>
      <c r="TCJ231" s="58"/>
      <c r="TCK231" s="58"/>
      <c r="TCL231" s="58"/>
      <c r="TCM231" s="58"/>
      <c r="TCN231" s="58"/>
      <c r="TCO231" s="58"/>
      <c r="TCP231" s="58"/>
      <c r="TCQ231" s="58"/>
      <c r="TCR231" s="58"/>
      <c r="TCS231" s="58"/>
      <c r="TCT231" s="58"/>
      <c r="TCU231" s="58"/>
      <c r="TCV231" s="58"/>
      <c r="TCW231" s="58"/>
      <c r="TCX231" s="58"/>
      <c r="TCY231" s="58"/>
      <c r="TCZ231" s="58"/>
      <c r="TDA231" s="58"/>
      <c r="TDB231" s="58"/>
      <c r="TDC231" s="58"/>
      <c r="TDD231" s="58"/>
      <c r="TDE231" s="58"/>
      <c r="TDF231" s="58"/>
      <c r="TDG231" s="58"/>
      <c r="TDH231" s="58"/>
      <c r="TDI231" s="58"/>
      <c r="TDJ231" s="58"/>
      <c r="TDK231" s="58"/>
      <c r="TDL231" s="58"/>
      <c r="TDM231" s="58"/>
      <c r="TDN231" s="58"/>
      <c r="TDO231" s="58"/>
      <c r="TDP231" s="58"/>
      <c r="TDQ231" s="58"/>
      <c r="TDR231" s="58"/>
      <c r="TDS231" s="58"/>
      <c r="TDT231" s="58"/>
      <c r="TDU231" s="58"/>
      <c r="TDV231" s="58"/>
      <c r="TDW231" s="58"/>
      <c r="TDX231" s="58"/>
      <c r="TDY231" s="58"/>
      <c r="TDZ231" s="58"/>
      <c r="TEA231" s="58"/>
      <c r="TEB231" s="58"/>
      <c r="TEC231" s="58"/>
      <c r="TED231" s="58"/>
      <c r="TEE231" s="58"/>
      <c r="TEF231" s="58"/>
      <c r="TEG231" s="58"/>
      <c r="TEH231" s="58"/>
      <c r="TEI231" s="58"/>
      <c r="TEJ231" s="58"/>
      <c r="TEK231" s="58"/>
      <c r="TEL231" s="58"/>
      <c r="TEM231" s="58"/>
      <c r="TEN231" s="58"/>
      <c r="TEO231" s="58"/>
      <c r="TEP231" s="58"/>
      <c r="TEQ231" s="58"/>
      <c r="TER231" s="58"/>
      <c r="TES231" s="58"/>
      <c r="TET231" s="58"/>
      <c r="TEU231" s="58"/>
      <c r="TEV231" s="58"/>
      <c r="TEW231" s="58"/>
      <c r="TEX231" s="58"/>
      <c r="TEY231" s="58"/>
      <c r="TEZ231" s="58"/>
      <c r="TFA231" s="58"/>
      <c r="TFB231" s="58"/>
      <c r="TFC231" s="58"/>
      <c r="TFD231" s="58"/>
      <c r="TFE231" s="58"/>
      <c r="TFF231" s="58"/>
      <c r="TFG231" s="58"/>
      <c r="TFH231" s="58"/>
      <c r="TFI231" s="58"/>
      <c r="TFJ231" s="58"/>
      <c r="TFK231" s="58"/>
      <c r="TFL231" s="58"/>
      <c r="TFM231" s="58"/>
      <c r="TFN231" s="58"/>
      <c r="TFO231" s="58"/>
      <c r="TFP231" s="58"/>
      <c r="TFQ231" s="58"/>
      <c r="TFR231" s="58"/>
      <c r="TFS231" s="58"/>
      <c r="TFT231" s="58"/>
      <c r="TFU231" s="58"/>
      <c r="TFV231" s="58"/>
      <c r="TFW231" s="58"/>
      <c r="TFX231" s="58"/>
      <c r="TFY231" s="58"/>
      <c r="TFZ231" s="58"/>
      <c r="TGA231" s="58"/>
      <c r="TGB231" s="58"/>
      <c r="TGC231" s="58"/>
      <c r="TGD231" s="58"/>
      <c r="TGE231" s="58"/>
      <c r="TGF231" s="58"/>
      <c r="TGG231" s="58"/>
      <c r="TGH231" s="58"/>
      <c r="TGI231" s="58"/>
      <c r="TGJ231" s="58"/>
      <c r="TGK231" s="58"/>
      <c r="TGL231" s="58"/>
      <c r="TGM231" s="58"/>
      <c r="TGN231" s="58"/>
      <c r="TGO231" s="58"/>
      <c r="TGP231" s="58"/>
      <c r="TGQ231" s="58"/>
      <c r="TGR231" s="58"/>
      <c r="TGS231" s="58"/>
      <c r="TGT231" s="58"/>
      <c r="TGU231" s="58"/>
      <c r="TGV231" s="58"/>
      <c r="TGW231" s="58"/>
      <c r="TGX231" s="58"/>
      <c r="TGY231" s="58"/>
      <c r="TGZ231" s="58"/>
      <c r="THA231" s="58"/>
      <c r="THB231" s="58"/>
      <c r="THC231" s="58"/>
      <c r="THD231" s="58"/>
      <c r="THE231" s="58"/>
      <c r="THF231" s="58"/>
      <c r="THG231" s="58"/>
      <c r="THH231" s="58"/>
      <c r="THI231" s="58"/>
      <c r="THJ231" s="58"/>
      <c r="THK231" s="58"/>
      <c r="THL231" s="58"/>
      <c r="THM231" s="58"/>
      <c r="THN231" s="58"/>
      <c r="THO231" s="58"/>
      <c r="THP231" s="58"/>
      <c r="THQ231" s="58"/>
      <c r="THR231" s="58"/>
      <c r="THS231" s="58"/>
      <c r="THT231" s="58"/>
      <c r="THU231" s="58"/>
      <c r="THV231" s="58"/>
      <c r="THW231" s="58"/>
      <c r="THX231" s="58"/>
      <c r="THY231" s="58"/>
      <c r="THZ231" s="58"/>
      <c r="TIA231" s="58"/>
      <c r="TIB231" s="58"/>
      <c r="TIC231" s="58"/>
      <c r="TID231" s="58"/>
      <c r="TIE231" s="58"/>
      <c r="TIF231" s="58"/>
      <c r="TIG231" s="58"/>
      <c r="TIH231" s="58"/>
      <c r="TII231" s="58"/>
      <c r="TIJ231" s="58"/>
      <c r="TIK231" s="58"/>
      <c r="TIL231" s="58"/>
      <c r="TIM231" s="58"/>
      <c r="TIN231" s="58"/>
      <c r="TIO231" s="58"/>
      <c r="TIP231" s="58"/>
      <c r="TIQ231" s="58"/>
      <c r="TIR231" s="58"/>
      <c r="TIS231" s="58"/>
      <c r="TIT231" s="58"/>
      <c r="TIU231" s="58"/>
      <c r="TIV231" s="58"/>
      <c r="TIW231" s="58"/>
      <c r="TIX231" s="58"/>
      <c r="TIY231" s="58"/>
      <c r="TIZ231" s="58"/>
      <c r="TJA231" s="58"/>
      <c r="TJB231" s="58"/>
      <c r="TJC231" s="58"/>
      <c r="TJD231" s="58"/>
      <c r="TJE231" s="58"/>
      <c r="TJF231" s="58"/>
      <c r="TJG231" s="58"/>
      <c r="TJH231" s="58"/>
      <c r="TJI231" s="58"/>
      <c r="TJJ231" s="58"/>
      <c r="TJK231" s="58"/>
      <c r="TJL231" s="58"/>
      <c r="TJM231" s="58"/>
      <c r="TJN231" s="58"/>
      <c r="TJO231" s="58"/>
      <c r="TJP231" s="58"/>
      <c r="TJQ231" s="58"/>
      <c r="TJR231" s="58"/>
      <c r="TJS231" s="58"/>
      <c r="TJT231" s="58"/>
      <c r="TJU231" s="58"/>
      <c r="TJV231" s="58"/>
      <c r="TJW231" s="58"/>
      <c r="TJX231" s="58"/>
      <c r="TJY231" s="58"/>
      <c r="TJZ231" s="58"/>
      <c r="TKA231" s="58"/>
      <c r="TKB231" s="58"/>
      <c r="TKC231" s="58"/>
      <c r="TKD231" s="58"/>
      <c r="TKE231" s="58"/>
      <c r="TKF231" s="58"/>
      <c r="TKG231" s="58"/>
      <c r="TKH231" s="58"/>
      <c r="TKI231" s="58"/>
      <c r="TKJ231" s="58"/>
      <c r="TKK231" s="58"/>
      <c r="TKL231" s="58"/>
      <c r="TKM231" s="58"/>
      <c r="TKN231" s="58"/>
      <c r="TKO231" s="58"/>
      <c r="TKP231" s="58"/>
      <c r="TKQ231" s="58"/>
      <c r="TKR231" s="58"/>
      <c r="TKS231" s="58"/>
      <c r="TKT231" s="58"/>
      <c r="TKU231" s="58"/>
      <c r="TKV231" s="58"/>
      <c r="TKW231" s="58"/>
      <c r="TKX231" s="58"/>
      <c r="TKY231" s="58"/>
      <c r="TKZ231" s="58"/>
      <c r="TLA231" s="58"/>
      <c r="TLB231" s="58"/>
      <c r="TLC231" s="58"/>
      <c r="TLD231" s="58"/>
      <c r="TLE231" s="58"/>
      <c r="TLF231" s="58"/>
      <c r="TLG231" s="58"/>
      <c r="TLH231" s="58"/>
      <c r="TLI231" s="58"/>
      <c r="TLJ231" s="58"/>
      <c r="TLK231" s="58"/>
      <c r="TLL231" s="58"/>
      <c r="TLM231" s="58"/>
      <c r="TLN231" s="58"/>
      <c r="TLO231" s="58"/>
      <c r="TLP231" s="58"/>
      <c r="TLQ231" s="58"/>
      <c r="TLR231" s="58"/>
      <c r="TLS231" s="58"/>
      <c r="TLT231" s="58"/>
      <c r="TLU231" s="58"/>
      <c r="TLV231" s="58"/>
      <c r="TLW231" s="58"/>
      <c r="TLX231" s="58"/>
      <c r="TLY231" s="58"/>
      <c r="TLZ231" s="58"/>
      <c r="TMA231" s="58"/>
      <c r="TMB231" s="58"/>
      <c r="TMC231" s="58"/>
      <c r="TMD231" s="58"/>
      <c r="TME231" s="58"/>
      <c r="TMF231" s="58"/>
      <c r="TMG231" s="58"/>
      <c r="TMH231" s="58"/>
      <c r="TMI231" s="58"/>
      <c r="TMJ231" s="58"/>
      <c r="TMK231" s="58"/>
      <c r="TML231" s="58"/>
      <c r="TMM231" s="58"/>
      <c r="TMN231" s="58"/>
      <c r="TMO231" s="58"/>
      <c r="TMP231" s="58"/>
      <c r="TMQ231" s="58"/>
      <c r="TMR231" s="58"/>
      <c r="TMS231" s="58"/>
      <c r="TMT231" s="58"/>
      <c r="TMU231" s="58"/>
      <c r="TMV231" s="58"/>
      <c r="TMW231" s="58"/>
      <c r="TMX231" s="58"/>
      <c r="TMY231" s="58"/>
      <c r="TMZ231" s="58"/>
      <c r="TNA231" s="58"/>
      <c r="TNB231" s="58"/>
      <c r="TNC231" s="58"/>
      <c r="TND231" s="58"/>
      <c r="TNE231" s="58"/>
      <c r="TNF231" s="58"/>
      <c r="TNG231" s="58"/>
      <c r="TNH231" s="58"/>
      <c r="TNI231" s="58"/>
      <c r="TNJ231" s="58"/>
      <c r="TNK231" s="58"/>
      <c r="TNL231" s="58"/>
      <c r="TNM231" s="58"/>
      <c r="TNN231" s="58"/>
      <c r="TNO231" s="58"/>
      <c r="TNP231" s="58"/>
      <c r="TNQ231" s="58"/>
      <c r="TNR231" s="58"/>
      <c r="TNS231" s="58"/>
      <c r="TNT231" s="58"/>
      <c r="TNU231" s="58"/>
      <c r="TNV231" s="58"/>
      <c r="TNW231" s="58"/>
      <c r="TNX231" s="58"/>
      <c r="TNY231" s="58"/>
      <c r="TNZ231" s="58"/>
      <c r="TOA231" s="58"/>
      <c r="TOB231" s="58"/>
      <c r="TOC231" s="58"/>
      <c r="TOD231" s="58"/>
      <c r="TOE231" s="58"/>
      <c r="TOF231" s="58"/>
      <c r="TOG231" s="58"/>
      <c r="TOH231" s="58"/>
      <c r="TOI231" s="58"/>
      <c r="TOJ231" s="58"/>
      <c r="TOK231" s="58"/>
      <c r="TOL231" s="58"/>
      <c r="TOM231" s="58"/>
      <c r="TON231" s="58"/>
      <c r="TOO231" s="58"/>
      <c r="TOP231" s="58"/>
      <c r="TOQ231" s="58"/>
      <c r="TOR231" s="58"/>
      <c r="TOS231" s="58"/>
      <c r="TOT231" s="58"/>
      <c r="TOU231" s="58"/>
      <c r="TOV231" s="58"/>
      <c r="TOW231" s="58"/>
      <c r="TOX231" s="58"/>
      <c r="TOY231" s="58"/>
      <c r="TOZ231" s="58"/>
      <c r="TPA231" s="58"/>
      <c r="TPB231" s="58"/>
      <c r="TPC231" s="58"/>
      <c r="TPD231" s="58"/>
      <c r="TPE231" s="58"/>
      <c r="TPF231" s="58"/>
      <c r="TPG231" s="58"/>
      <c r="TPH231" s="58"/>
      <c r="TPI231" s="58"/>
      <c r="TPJ231" s="58"/>
      <c r="TPK231" s="58"/>
      <c r="TPL231" s="58"/>
      <c r="TPM231" s="58"/>
      <c r="TPN231" s="58"/>
      <c r="TPO231" s="58"/>
      <c r="TPP231" s="58"/>
      <c r="TPQ231" s="58"/>
      <c r="TPR231" s="58"/>
      <c r="TPS231" s="58"/>
      <c r="TPT231" s="58"/>
      <c r="TPU231" s="58"/>
      <c r="TPV231" s="58"/>
      <c r="TPW231" s="58"/>
      <c r="TPX231" s="58"/>
      <c r="TPY231" s="58"/>
      <c r="TPZ231" s="58"/>
      <c r="TQA231" s="58"/>
      <c r="TQB231" s="58"/>
      <c r="TQC231" s="58"/>
      <c r="TQD231" s="58"/>
      <c r="TQE231" s="58"/>
      <c r="TQF231" s="58"/>
      <c r="TQG231" s="58"/>
      <c r="TQH231" s="58"/>
      <c r="TQI231" s="58"/>
      <c r="TQJ231" s="58"/>
      <c r="TQK231" s="58"/>
      <c r="TQL231" s="58"/>
      <c r="TQM231" s="58"/>
      <c r="TQN231" s="58"/>
      <c r="TQO231" s="58"/>
      <c r="TQP231" s="58"/>
      <c r="TQQ231" s="58"/>
      <c r="TQR231" s="58"/>
      <c r="TQS231" s="58"/>
      <c r="TQT231" s="58"/>
      <c r="TQU231" s="58"/>
      <c r="TQV231" s="58"/>
      <c r="TQW231" s="58"/>
      <c r="TQX231" s="58"/>
      <c r="TQY231" s="58"/>
      <c r="TQZ231" s="58"/>
      <c r="TRA231" s="58"/>
      <c r="TRB231" s="58"/>
      <c r="TRC231" s="58"/>
      <c r="TRD231" s="58"/>
      <c r="TRE231" s="58"/>
      <c r="TRF231" s="58"/>
      <c r="TRG231" s="58"/>
      <c r="TRH231" s="58"/>
      <c r="TRI231" s="58"/>
      <c r="TRJ231" s="58"/>
      <c r="TRK231" s="58"/>
      <c r="TRL231" s="58"/>
      <c r="TRM231" s="58"/>
      <c r="TRN231" s="58"/>
      <c r="TRO231" s="58"/>
      <c r="TRP231" s="58"/>
      <c r="TRQ231" s="58"/>
      <c r="TRR231" s="58"/>
      <c r="TRS231" s="58"/>
      <c r="TRT231" s="58"/>
      <c r="TRU231" s="58"/>
      <c r="TRV231" s="58"/>
      <c r="TRW231" s="58"/>
      <c r="TRX231" s="58"/>
      <c r="TRY231" s="58"/>
      <c r="TRZ231" s="58"/>
      <c r="TSA231" s="58"/>
      <c r="TSB231" s="58"/>
      <c r="TSC231" s="58"/>
      <c r="TSD231" s="58"/>
      <c r="TSE231" s="58"/>
      <c r="TSF231" s="58"/>
      <c r="TSG231" s="58"/>
      <c r="TSH231" s="58"/>
      <c r="TSI231" s="58"/>
      <c r="TSJ231" s="58"/>
      <c r="TSK231" s="58"/>
      <c r="TSL231" s="58"/>
      <c r="TSM231" s="58"/>
      <c r="TSN231" s="58"/>
      <c r="TSO231" s="58"/>
      <c r="TSP231" s="58"/>
      <c r="TSQ231" s="58"/>
      <c r="TSR231" s="58"/>
      <c r="TSS231" s="58"/>
      <c r="TST231" s="58"/>
      <c r="TSU231" s="58"/>
      <c r="TSV231" s="58"/>
      <c r="TSW231" s="58"/>
      <c r="TSX231" s="58"/>
      <c r="TSY231" s="58"/>
      <c r="TSZ231" s="58"/>
      <c r="TTA231" s="58"/>
      <c r="TTB231" s="58"/>
      <c r="TTC231" s="58"/>
      <c r="TTD231" s="58"/>
      <c r="TTE231" s="58"/>
      <c r="TTF231" s="58"/>
      <c r="TTG231" s="58"/>
      <c r="TTH231" s="58"/>
      <c r="TTI231" s="58"/>
      <c r="TTJ231" s="58"/>
      <c r="TTK231" s="58"/>
      <c r="TTL231" s="58"/>
      <c r="TTM231" s="58"/>
      <c r="TTN231" s="58"/>
      <c r="TTO231" s="58"/>
      <c r="TTP231" s="58"/>
      <c r="TTQ231" s="58"/>
      <c r="TTR231" s="58"/>
      <c r="TTS231" s="58"/>
      <c r="TTT231" s="58"/>
      <c r="TTU231" s="58"/>
      <c r="TTV231" s="58"/>
      <c r="TTW231" s="58"/>
      <c r="TTX231" s="58"/>
      <c r="TTY231" s="58"/>
      <c r="TTZ231" s="58"/>
      <c r="TUA231" s="58"/>
      <c r="TUB231" s="58"/>
      <c r="TUC231" s="58"/>
      <c r="TUD231" s="58"/>
      <c r="TUE231" s="58"/>
      <c r="TUF231" s="58"/>
      <c r="TUG231" s="58"/>
      <c r="TUH231" s="58"/>
      <c r="TUI231" s="58"/>
      <c r="TUJ231" s="58"/>
      <c r="TUK231" s="58"/>
      <c r="TUL231" s="58"/>
      <c r="TUM231" s="58"/>
      <c r="TUN231" s="58"/>
      <c r="TUO231" s="58"/>
      <c r="TUP231" s="58"/>
      <c r="TUQ231" s="58"/>
      <c r="TUR231" s="58"/>
      <c r="TUS231" s="58"/>
      <c r="TUT231" s="58"/>
      <c r="TUU231" s="58"/>
      <c r="TUV231" s="58"/>
      <c r="TUW231" s="58"/>
      <c r="TUX231" s="58"/>
      <c r="TUY231" s="58"/>
      <c r="TUZ231" s="58"/>
      <c r="TVA231" s="58"/>
      <c r="TVB231" s="58"/>
      <c r="TVC231" s="58"/>
      <c r="TVD231" s="58"/>
      <c r="TVE231" s="58"/>
      <c r="TVF231" s="58"/>
      <c r="TVG231" s="58"/>
      <c r="TVH231" s="58"/>
      <c r="TVI231" s="58"/>
      <c r="TVJ231" s="58"/>
      <c r="TVK231" s="58"/>
      <c r="TVL231" s="58"/>
      <c r="TVM231" s="58"/>
      <c r="TVN231" s="58"/>
      <c r="TVO231" s="58"/>
      <c r="TVP231" s="58"/>
      <c r="TVQ231" s="58"/>
      <c r="TVR231" s="58"/>
      <c r="TVS231" s="58"/>
      <c r="TVT231" s="58"/>
      <c r="TVU231" s="58"/>
      <c r="TVV231" s="58"/>
      <c r="TVW231" s="58"/>
      <c r="TVX231" s="58"/>
      <c r="TVY231" s="58"/>
      <c r="TVZ231" s="58"/>
      <c r="TWA231" s="58"/>
      <c r="TWB231" s="58"/>
      <c r="TWC231" s="58"/>
      <c r="TWD231" s="58"/>
      <c r="TWE231" s="58"/>
      <c r="TWF231" s="58"/>
      <c r="TWG231" s="58"/>
      <c r="TWH231" s="58"/>
      <c r="TWI231" s="58"/>
      <c r="TWJ231" s="58"/>
      <c r="TWK231" s="58"/>
      <c r="TWL231" s="58"/>
      <c r="TWM231" s="58"/>
      <c r="TWN231" s="58"/>
      <c r="TWO231" s="58"/>
      <c r="TWP231" s="58"/>
      <c r="TWQ231" s="58"/>
      <c r="TWR231" s="58"/>
      <c r="TWS231" s="58"/>
      <c r="TWT231" s="58"/>
      <c r="TWU231" s="58"/>
      <c r="TWV231" s="58"/>
      <c r="TWW231" s="58"/>
      <c r="TWX231" s="58"/>
      <c r="TWY231" s="58"/>
      <c r="TWZ231" s="58"/>
      <c r="TXA231" s="58"/>
      <c r="TXB231" s="58"/>
      <c r="TXC231" s="58"/>
      <c r="TXD231" s="58"/>
      <c r="TXE231" s="58"/>
      <c r="TXF231" s="58"/>
      <c r="TXG231" s="58"/>
      <c r="TXH231" s="58"/>
      <c r="TXI231" s="58"/>
      <c r="TXJ231" s="58"/>
      <c r="TXK231" s="58"/>
      <c r="TXL231" s="58"/>
      <c r="TXM231" s="58"/>
      <c r="TXN231" s="58"/>
      <c r="TXO231" s="58"/>
      <c r="TXP231" s="58"/>
      <c r="TXQ231" s="58"/>
      <c r="TXR231" s="58"/>
      <c r="TXS231" s="58"/>
      <c r="TXT231" s="58"/>
      <c r="TXU231" s="58"/>
      <c r="TXV231" s="58"/>
      <c r="TXW231" s="58"/>
      <c r="TXX231" s="58"/>
      <c r="TXY231" s="58"/>
      <c r="TXZ231" s="58"/>
      <c r="TYA231" s="58"/>
      <c r="TYB231" s="58"/>
      <c r="TYC231" s="58"/>
      <c r="TYD231" s="58"/>
      <c r="TYE231" s="58"/>
      <c r="TYF231" s="58"/>
      <c r="TYG231" s="58"/>
      <c r="TYH231" s="58"/>
      <c r="TYI231" s="58"/>
      <c r="TYJ231" s="58"/>
      <c r="TYK231" s="58"/>
      <c r="TYL231" s="58"/>
      <c r="TYM231" s="58"/>
      <c r="TYN231" s="58"/>
      <c r="TYO231" s="58"/>
      <c r="TYP231" s="58"/>
      <c r="TYQ231" s="58"/>
      <c r="TYR231" s="58"/>
      <c r="TYS231" s="58"/>
      <c r="TYT231" s="58"/>
      <c r="TYU231" s="58"/>
      <c r="TYV231" s="58"/>
      <c r="TYW231" s="58"/>
      <c r="TYX231" s="58"/>
      <c r="TYY231" s="58"/>
      <c r="TYZ231" s="58"/>
      <c r="TZA231" s="58"/>
      <c r="TZB231" s="58"/>
      <c r="TZC231" s="58"/>
      <c r="TZD231" s="58"/>
      <c r="TZE231" s="58"/>
      <c r="TZF231" s="58"/>
      <c r="TZG231" s="58"/>
      <c r="TZH231" s="58"/>
      <c r="TZI231" s="58"/>
      <c r="TZJ231" s="58"/>
      <c r="TZK231" s="58"/>
      <c r="TZL231" s="58"/>
      <c r="TZM231" s="58"/>
      <c r="TZN231" s="58"/>
      <c r="TZO231" s="58"/>
      <c r="TZP231" s="58"/>
      <c r="TZQ231" s="58"/>
      <c r="TZR231" s="58"/>
      <c r="TZS231" s="58"/>
      <c r="TZT231" s="58"/>
      <c r="TZU231" s="58"/>
      <c r="TZV231" s="58"/>
      <c r="TZW231" s="58"/>
      <c r="TZX231" s="58"/>
      <c r="TZY231" s="58"/>
      <c r="TZZ231" s="58"/>
      <c r="UAA231" s="58"/>
      <c r="UAB231" s="58"/>
      <c r="UAC231" s="58"/>
      <c r="UAD231" s="58"/>
      <c r="UAE231" s="58"/>
      <c r="UAF231" s="58"/>
      <c r="UAG231" s="58"/>
      <c r="UAH231" s="58"/>
      <c r="UAI231" s="58"/>
      <c r="UAJ231" s="58"/>
      <c r="UAK231" s="58"/>
      <c r="UAL231" s="58"/>
      <c r="UAM231" s="58"/>
      <c r="UAN231" s="58"/>
      <c r="UAO231" s="58"/>
      <c r="UAP231" s="58"/>
      <c r="UAQ231" s="58"/>
      <c r="UAR231" s="58"/>
      <c r="UAS231" s="58"/>
      <c r="UAT231" s="58"/>
      <c r="UAU231" s="58"/>
      <c r="UAV231" s="58"/>
      <c r="UAW231" s="58"/>
      <c r="UAX231" s="58"/>
      <c r="UAY231" s="58"/>
      <c r="UAZ231" s="58"/>
      <c r="UBA231" s="58"/>
      <c r="UBB231" s="58"/>
      <c r="UBC231" s="58"/>
      <c r="UBD231" s="58"/>
      <c r="UBE231" s="58"/>
      <c r="UBF231" s="58"/>
      <c r="UBG231" s="58"/>
      <c r="UBH231" s="58"/>
      <c r="UBI231" s="58"/>
      <c r="UBJ231" s="58"/>
      <c r="UBK231" s="58"/>
      <c r="UBL231" s="58"/>
      <c r="UBM231" s="58"/>
      <c r="UBN231" s="58"/>
      <c r="UBO231" s="58"/>
      <c r="UBP231" s="58"/>
      <c r="UBQ231" s="58"/>
      <c r="UBR231" s="58"/>
      <c r="UBS231" s="58"/>
      <c r="UBT231" s="58"/>
      <c r="UBU231" s="58"/>
      <c r="UBV231" s="58"/>
      <c r="UBW231" s="58"/>
      <c r="UBX231" s="58"/>
      <c r="UBY231" s="58"/>
      <c r="UBZ231" s="58"/>
      <c r="UCA231" s="58"/>
      <c r="UCB231" s="58"/>
      <c r="UCC231" s="58"/>
      <c r="UCD231" s="58"/>
      <c r="UCE231" s="58"/>
      <c r="UCF231" s="58"/>
      <c r="UCG231" s="58"/>
      <c r="UCH231" s="58"/>
      <c r="UCI231" s="58"/>
      <c r="UCJ231" s="58"/>
      <c r="UCK231" s="58"/>
      <c r="UCL231" s="58"/>
      <c r="UCM231" s="58"/>
      <c r="UCN231" s="58"/>
      <c r="UCO231" s="58"/>
      <c r="UCP231" s="58"/>
      <c r="UCQ231" s="58"/>
      <c r="UCR231" s="58"/>
      <c r="UCS231" s="58"/>
      <c r="UCT231" s="58"/>
      <c r="UCU231" s="58"/>
      <c r="UCV231" s="58"/>
      <c r="UCW231" s="58"/>
      <c r="UCX231" s="58"/>
      <c r="UCY231" s="58"/>
      <c r="UCZ231" s="58"/>
      <c r="UDA231" s="58"/>
      <c r="UDB231" s="58"/>
      <c r="UDC231" s="58"/>
      <c r="UDD231" s="58"/>
      <c r="UDE231" s="58"/>
      <c r="UDF231" s="58"/>
      <c r="UDG231" s="58"/>
      <c r="UDH231" s="58"/>
      <c r="UDI231" s="58"/>
      <c r="UDJ231" s="58"/>
      <c r="UDK231" s="58"/>
      <c r="UDL231" s="58"/>
      <c r="UDM231" s="58"/>
      <c r="UDN231" s="58"/>
      <c r="UDO231" s="58"/>
      <c r="UDP231" s="58"/>
      <c r="UDQ231" s="58"/>
      <c r="UDR231" s="58"/>
      <c r="UDS231" s="58"/>
      <c r="UDT231" s="58"/>
      <c r="UDU231" s="58"/>
      <c r="UDV231" s="58"/>
      <c r="UDW231" s="58"/>
      <c r="UDX231" s="58"/>
      <c r="UDY231" s="58"/>
      <c r="UDZ231" s="58"/>
      <c r="UEA231" s="58"/>
      <c r="UEB231" s="58"/>
      <c r="UEC231" s="58"/>
      <c r="UED231" s="58"/>
      <c r="UEE231" s="58"/>
      <c r="UEF231" s="58"/>
      <c r="UEG231" s="58"/>
      <c r="UEH231" s="58"/>
      <c r="UEI231" s="58"/>
      <c r="UEJ231" s="58"/>
      <c r="UEK231" s="58"/>
      <c r="UEL231" s="58"/>
      <c r="UEM231" s="58"/>
      <c r="UEN231" s="58"/>
      <c r="UEO231" s="58"/>
      <c r="UEP231" s="58"/>
      <c r="UEQ231" s="58"/>
      <c r="UER231" s="58"/>
      <c r="UES231" s="58"/>
      <c r="UET231" s="58"/>
      <c r="UEU231" s="58"/>
      <c r="UEV231" s="58"/>
      <c r="UEW231" s="58"/>
      <c r="UEX231" s="58"/>
      <c r="UEY231" s="58"/>
      <c r="UEZ231" s="58"/>
      <c r="UFA231" s="58"/>
      <c r="UFB231" s="58"/>
      <c r="UFC231" s="58"/>
      <c r="UFD231" s="58"/>
      <c r="UFE231" s="58"/>
      <c r="UFF231" s="58"/>
      <c r="UFG231" s="58"/>
      <c r="UFH231" s="58"/>
      <c r="UFI231" s="58"/>
      <c r="UFJ231" s="58"/>
      <c r="UFK231" s="58"/>
      <c r="UFL231" s="58"/>
      <c r="UFM231" s="58"/>
      <c r="UFN231" s="58"/>
      <c r="UFO231" s="58"/>
      <c r="UFP231" s="58"/>
      <c r="UFQ231" s="58"/>
      <c r="UFR231" s="58"/>
      <c r="UFS231" s="58"/>
      <c r="UFT231" s="58"/>
      <c r="UFU231" s="58"/>
      <c r="UFV231" s="58"/>
      <c r="UFW231" s="58"/>
      <c r="UFX231" s="58"/>
      <c r="UFY231" s="58"/>
      <c r="UFZ231" s="58"/>
      <c r="UGA231" s="58"/>
      <c r="UGB231" s="58"/>
      <c r="UGC231" s="58"/>
      <c r="UGD231" s="58"/>
      <c r="UGE231" s="58"/>
      <c r="UGF231" s="58"/>
      <c r="UGG231" s="58"/>
      <c r="UGH231" s="58"/>
      <c r="UGI231" s="58"/>
      <c r="UGJ231" s="58"/>
      <c r="UGK231" s="58"/>
      <c r="UGL231" s="58"/>
      <c r="UGM231" s="58"/>
      <c r="UGN231" s="58"/>
      <c r="UGO231" s="58"/>
      <c r="UGP231" s="58"/>
      <c r="UGQ231" s="58"/>
      <c r="UGR231" s="58"/>
      <c r="UGS231" s="58"/>
      <c r="UGT231" s="58"/>
      <c r="UGU231" s="58"/>
      <c r="UGV231" s="58"/>
      <c r="UGW231" s="58"/>
      <c r="UGX231" s="58"/>
      <c r="UGY231" s="58"/>
      <c r="UGZ231" s="58"/>
      <c r="UHA231" s="58"/>
      <c r="UHB231" s="58"/>
      <c r="UHC231" s="58"/>
      <c r="UHD231" s="58"/>
      <c r="UHE231" s="58"/>
      <c r="UHF231" s="58"/>
      <c r="UHG231" s="58"/>
      <c r="UHH231" s="58"/>
      <c r="UHI231" s="58"/>
      <c r="UHJ231" s="58"/>
      <c r="UHK231" s="58"/>
      <c r="UHL231" s="58"/>
      <c r="UHM231" s="58"/>
      <c r="UHN231" s="58"/>
      <c r="UHO231" s="58"/>
      <c r="UHP231" s="58"/>
      <c r="UHQ231" s="58"/>
      <c r="UHR231" s="58"/>
      <c r="UHS231" s="58"/>
      <c r="UHT231" s="58"/>
      <c r="UHU231" s="58"/>
      <c r="UHV231" s="58"/>
      <c r="UHW231" s="58"/>
      <c r="UHX231" s="58"/>
      <c r="UHY231" s="58"/>
      <c r="UHZ231" s="58"/>
      <c r="UIA231" s="58"/>
      <c r="UIB231" s="58"/>
      <c r="UIC231" s="58"/>
      <c r="UID231" s="58"/>
      <c r="UIE231" s="58"/>
      <c r="UIF231" s="58"/>
      <c r="UIG231" s="58"/>
      <c r="UIH231" s="58"/>
      <c r="UII231" s="58"/>
      <c r="UIJ231" s="58"/>
      <c r="UIK231" s="58"/>
      <c r="UIL231" s="58"/>
      <c r="UIM231" s="58"/>
      <c r="UIN231" s="58"/>
      <c r="UIO231" s="58"/>
      <c r="UIP231" s="58"/>
      <c r="UIQ231" s="58"/>
      <c r="UIR231" s="58"/>
      <c r="UIS231" s="58"/>
      <c r="UIT231" s="58"/>
      <c r="UIU231" s="58"/>
      <c r="UIV231" s="58"/>
      <c r="UIW231" s="58"/>
      <c r="UIX231" s="58"/>
      <c r="UIY231" s="58"/>
      <c r="UIZ231" s="58"/>
      <c r="UJA231" s="58"/>
      <c r="UJB231" s="58"/>
      <c r="UJC231" s="58"/>
      <c r="UJD231" s="58"/>
      <c r="UJE231" s="58"/>
      <c r="UJF231" s="58"/>
      <c r="UJG231" s="58"/>
      <c r="UJH231" s="58"/>
      <c r="UJI231" s="58"/>
      <c r="UJJ231" s="58"/>
      <c r="UJK231" s="58"/>
      <c r="UJL231" s="58"/>
      <c r="UJM231" s="58"/>
      <c r="UJN231" s="58"/>
      <c r="UJO231" s="58"/>
      <c r="UJP231" s="58"/>
      <c r="UJQ231" s="58"/>
      <c r="UJR231" s="58"/>
      <c r="UJS231" s="58"/>
      <c r="UJT231" s="58"/>
      <c r="UJU231" s="58"/>
      <c r="UJV231" s="58"/>
      <c r="UJW231" s="58"/>
      <c r="UJX231" s="58"/>
      <c r="UJY231" s="58"/>
      <c r="UJZ231" s="58"/>
      <c r="UKA231" s="58"/>
      <c r="UKB231" s="58"/>
      <c r="UKC231" s="58"/>
      <c r="UKD231" s="58"/>
      <c r="UKE231" s="58"/>
      <c r="UKF231" s="58"/>
      <c r="UKG231" s="58"/>
      <c r="UKH231" s="58"/>
      <c r="UKI231" s="58"/>
      <c r="UKJ231" s="58"/>
      <c r="UKK231" s="58"/>
      <c r="UKL231" s="58"/>
      <c r="UKM231" s="58"/>
      <c r="UKN231" s="58"/>
      <c r="UKO231" s="58"/>
      <c r="UKP231" s="58"/>
      <c r="UKQ231" s="58"/>
      <c r="UKR231" s="58"/>
      <c r="UKS231" s="58"/>
      <c r="UKT231" s="58"/>
      <c r="UKU231" s="58"/>
      <c r="UKV231" s="58"/>
      <c r="UKW231" s="58"/>
      <c r="UKX231" s="58"/>
      <c r="UKY231" s="58"/>
      <c r="UKZ231" s="58"/>
      <c r="ULA231" s="58"/>
      <c r="ULB231" s="58"/>
      <c r="ULC231" s="58"/>
      <c r="ULD231" s="58"/>
      <c r="ULE231" s="58"/>
      <c r="ULF231" s="58"/>
      <c r="ULG231" s="58"/>
      <c r="ULH231" s="58"/>
      <c r="ULI231" s="58"/>
      <c r="ULJ231" s="58"/>
      <c r="ULK231" s="58"/>
      <c r="ULL231" s="58"/>
      <c r="ULM231" s="58"/>
      <c r="ULN231" s="58"/>
      <c r="ULO231" s="58"/>
      <c r="ULP231" s="58"/>
      <c r="ULQ231" s="58"/>
      <c r="ULR231" s="58"/>
      <c r="ULS231" s="58"/>
      <c r="ULT231" s="58"/>
      <c r="ULU231" s="58"/>
      <c r="ULV231" s="58"/>
      <c r="ULW231" s="58"/>
      <c r="ULX231" s="58"/>
      <c r="ULY231" s="58"/>
      <c r="ULZ231" s="58"/>
      <c r="UMA231" s="58"/>
      <c r="UMB231" s="58"/>
      <c r="UMC231" s="58"/>
      <c r="UMD231" s="58"/>
      <c r="UME231" s="58"/>
      <c r="UMF231" s="58"/>
      <c r="UMG231" s="58"/>
      <c r="UMH231" s="58"/>
      <c r="UMI231" s="58"/>
      <c r="UMJ231" s="58"/>
      <c r="UMK231" s="58"/>
      <c r="UML231" s="58"/>
      <c r="UMM231" s="58"/>
      <c r="UMN231" s="58"/>
      <c r="UMO231" s="58"/>
      <c r="UMP231" s="58"/>
      <c r="UMQ231" s="58"/>
      <c r="UMR231" s="58"/>
      <c r="UMS231" s="58"/>
      <c r="UMT231" s="58"/>
      <c r="UMU231" s="58"/>
      <c r="UMV231" s="58"/>
      <c r="UMW231" s="58"/>
      <c r="UMX231" s="58"/>
      <c r="UMY231" s="58"/>
      <c r="UMZ231" s="58"/>
      <c r="UNA231" s="58"/>
      <c r="UNB231" s="58"/>
      <c r="UNC231" s="58"/>
      <c r="UND231" s="58"/>
      <c r="UNE231" s="58"/>
      <c r="UNF231" s="58"/>
      <c r="UNG231" s="58"/>
      <c r="UNH231" s="58"/>
      <c r="UNI231" s="58"/>
      <c r="UNJ231" s="58"/>
      <c r="UNK231" s="58"/>
      <c r="UNL231" s="58"/>
      <c r="UNM231" s="58"/>
      <c r="UNN231" s="58"/>
      <c r="UNO231" s="58"/>
      <c r="UNP231" s="58"/>
      <c r="UNQ231" s="58"/>
      <c r="UNR231" s="58"/>
      <c r="UNS231" s="58"/>
      <c r="UNT231" s="58"/>
      <c r="UNU231" s="58"/>
      <c r="UNV231" s="58"/>
      <c r="UNW231" s="58"/>
      <c r="UNX231" s="58"/>
      <c r="UNY231" s="58"/>
      <c r="UNZ231" s="58"/>
      <c r="UOA231" s="58"/>
      <c r="UOB231" s="58"/>
      <c r="UOC231" s="58"/>
      <c r="UOD231" s="58"/>
      <c r="UOE231" s="58"/>
      <c r="UOF231" s="58"/>
      <c r="UOG231" s="58"/>
      <c r="UOH231" s="58"/>
      <c r="UOI231" s="58"/>
      <c r="UOJ231" s="58"/>
      <c r="UOK231" s="58"/>
      <c r="UOL231" s="58"/>
      <c r="UOM231" s="58"/>
      <c r="UON231" s="58"/>
      <c r="UOO231" s="58"/>
      <c r="UOP231" s="58"/>
      <c r="UOQ231" s="58"/>
      <c r="UOR231" s="58"/>
      <c r="UOS231" s="58"/>
      <c r="UOT231" s="58"/>
      <c r="UOU231" s="58"/>
      <c r="UOV231" s="58"/>
      <c r="UOW231" s="58"/>
      <c r="UOX231" s="58"/>
      <c r="UOY231" s="58"/>
      <c r="UOZ231" s="58"/>
      <c r="UPA231" s="58"/>
      <c r="UPB231" s="58"/>
      <c r="UPC231" s="58"/>
      <c r="UPD231" s="58"/>
      <c r="UPE231" s="58"/>
      <c r="UPF231" s="58"/>
      <c r="UPG231" s="58"/>
      <c r="UPH231" s="58"/>
      <c r="UPI231" s="58"/>
      <c r="UPJ231" s="58"/>
      <c r="UPK231" s="58"/>
      <c r="UPL231" s="58"/>
      <c r="UPM231" s="58"/>
      <c r="UPN231" s="58"/>
      <c r="UPO231" s="58"/>
      <c r="UPP231" s="58"/>
      <c r="UPQ231" s="58"/>
      <c r="UPR231" s="58"/>
      <c r="UPS231" s="58"/>
      <c r="UPT231" s="58"/>
      <c r="UPU231" s="58"/>
      <c r="UPV231" s="58"/>
      <c r="UPW231" s="58"/>
      <c r="UPX231" s="58"/>
      <c r="UPY231" s="58"/>
      <c r="UPZ231" s="58"/>
      <c r="UQA231" s="58"/>
      <c r="UQB231" s="58"/>
      <c r="UQC231" s="58"/>
      <c r="UQD231" s="58"/>
      <c r="UQE231" s="58"/>
      <c r="UQF231" s="58"/>
      <c r="UQG231" s="58"/>
      <c r="UQH231" s="58"/>
      <c r="UQI231" s="58"/>
      <c r="UQJ231" s="58"/>
      <c r="UQK231" s="58"/>
      <c r="UQL231" s="58"/>
      <c r="UQM231" s="58"/>
      <c r="UQN231" s="58"/>
      <c r="UQO231" s="58"/>
      <c r="UQP231" s="58"/>
      <c r="UQQ231" s="58"/>
      <c r="UQR231" s="58"/>
      <c r="UQS231" s="58"/>
      <c r="UQT231" s="58"/>
      <c r="UQU231" s="58"/>
      <c r="UQV231" s="58"/>
      <c r="UQW231" s="58"/>
      <c r="UQX231" s="58"/>
      <c r="UQY231" s="58"/>
      <c r="UQZ231" s="58"/>
      <c r="URA231" s="58"/>
      <c r="URB231" s="58"/>
      <c r="URC231" s="58"/>
      <c r="URD231" s="58"/>
      <c r="URE231" s="58"/>
      <c r="URF231" s="58"/>
      <c r="URG231" s="58"/>
      <c r="URH231" s="58"/>
      <c r="URI231" s="58"/>
      <c r="URJ231" s="58"/>
      <c r="URK231" s="58"/>
      <c r="URL231" s="58"/>
      <c r="URM231" s="58"/>
      <c r="URN231" s="58"/>
      <c r="URO231" s="58"/>
      <c r="URP231" s="58"/>
      <c r="URQ231" s="58"/>
      <c r="URR231" s="58"/>
      <c r="URS231" s="58"/>
      <c r="URT231" s="58"/>
      <c r="URU231" s="58"/>
      <c r="URV231" s="58"/>
      <c r="URW231" s="58"/>
      <c r="URX231" s="58"/>
      <c r="URY231" s="58"/>
      <c r="URZ231" s="58"/>
      <c r="USA231" s="58"/>
      <c r="USB231" s="58"/>
      <c r="USC231" s="58"/>
      <c r="USD231" s="58"/>
      <c r="USE231" s="58"/>
      <c r="USF231" s="58"/>
      <c r="USG231" s="58"/>
      <c r="USH231" s="58"/>
      <c r="USI231" s="58"/>
      <c r="USJ231" s="58"/>
      <c r="USK231" s="58"/>
      <c r="USL231" s="58"/>
      <c r="USM231" s="58"/>
      <c r="USN231" s="58"/>
      <c r="USO231" s="58"/>
      <c r="USP231" s="58"/>
      <c r="USQ231" s="58"/>
      <c r="USR231" s="58"/>
      <c r="USS231" s="58"/>
      <c r="UST231" s="58"/>
      <c r="USU231" s="58"/>
      <c r="USV231" s="58"/>
      <c r="USW231" s="58"/>
      <c r="USX231" s="58"/>
      <c r="USY231" s="58"/>
      <c r="USZ231" s="58"/>
      <c r="UTA231" s="58"/>
      <c r="UTB231" s="58"/>
      <c r="UTC231" s="58"/>
      <c r="UTD231" s="58"/>
      <c r="UTE231" s="58"/>
      <c r="UTF231" s="58"/>
      <c r="UTG231" s="58"/>
      <c r="UTH231" s="58"/>
      <c r="UTI231" s="58"/>
      <c r="UTJ231" s="58"/>
      <c r="UTK231" s="58"/>
      <c r="UTL231" s="58"/>
      <c r="UTM231" s="58"/>
      <c r="UTN231" s="58"/>
      <c r="UTO231" s="58"/>
      <c r="UTP231" s="58"/>
      <c r="UTQ231" s="58"/>
      <c r="UTR231" s="58"/>
      <c r="UTS231" s="58"/>
      <c r="UTT231" s="58"/>
      <c r="UTU231" s="58"/>
      <c r="UTV231" s="58"/>
      <c r="UTW231" s="58"/>
      <c r="UTX231" s="58"/>
      <c r="UTY231" s="58"/>
      <c r="UTZ231" s="58"/>
      <c r="UUA231" s="58"/>
      <c r="UUB231" s="58"/>
      <c r="UUC231" s="58"/>
      <c r="UUD231" s="58"/>
      <c r="UUE231" s="58"/>
      <c r="UUF231" s="58"/>
      <c r="UUG231" s="58"/>
      <c r="UUH231" s="58"/>
      <c r="UUI231" s="58"/>
      <c r="UUJ231" s="58"/>
      <c r="UUK231" s="58"/>
      <c r="UUL231" s="58"/>
      <c r="UUM231" s="58"/>
      <c r="UUN231" s="58"/>
      <c r="UUO231" s="58"/>
      <c r="UUP231" s="58"/>
      <c r="UUQ231" s="58"/>
      <c r="UUR231" s="58"/>
      <c r="UUS231" s="58"/>
      <c r="UUT231" s="58"/>
      <c r="UUU231" s="58"/>
      <c r="UUV231" s="58"/>
      <c r="UUW231" s="58"/>
      <c r="UUX231" s="58"/>
      <c r="UUY231" s="58"/>
      <c r="UUZ231" s="58"/>
      <c r="UVA231" s="58"/>
      <c r="UVB231" s="58"/>
      <c r="UVC231" s="58"/>
      <c r="UVD231" s="58"/>
      <c r="UVE231" s="58"/>
      <c r="UVF231" s="58"/>
      <c r="UVG231" s="58"/>
      <c r="UVH231" s="58"/>
      <c r="UVI231" s="58"/>
      <c r="UVJ231" s="58"/>
      <c r="UVK231" s="58"/>
      <c r="UVL231" s="58"/>
      <c r="UVM231" s="58"/>
      <c r="UVN231" s="58"/>
      <c r="UVO231" s="58"/>
      <c r="UVP231" s="58"/>
      <c r="UVQ231" s="58"/>
      <c r="UVR231" s="58"/>
      <c r="UVS231" s="58"/>
      <c r="UVT231" s="58"/>
      <c r="UVU231" s="58"/>
      <c r="UVV231" s="58"/>
      <c r="UVW231" s="58"/>
      <c r="UVX231" s="58"/>
      <c r="UVY231" s="58"/>
      <c r="UVZ231" s="58"/>
      <c r="UWA231" s="58"/>
      <c r="UWB231" s="58"/>
      <c r="UWC231" s="58"/>
      <c r="UWD231" s="58"/>
      <c r="UWE231" s="58"/>
      <c r="UWF231" s="58"/>
      <c r="UWG231" s="58"/>
      <c r="UWH231" s="58"/>
      <c r="UWI231" s="58"/>
      <c r="UWJ231" s="58"/>
      <c r="UWK231" s="58"/>
      <c r="UWL231" s="58"/>
      <c r="UWM231" s="58"/>
      <c r="UWN231" s="58"/>
      <c r="UWO231" s="58"/>
      <c r="UWP231" s="58"/>
      <c r="UWQ231" s="58"/>
      <c r="UWR231" s="58"/>
      <c r="UWS231" s="58"/>
      <c r="UWT231" s="58"/>
      <c r="UWU231" s="58"/>
      <c r="UWV231" s="58"/>
      <c r="UWW231" s="58"/>
      <c r="UWX231" s="58"/>
      <c r="UWY231" s="58"/>
      <c r="UWZ231" s="58"/>
      <c r="UXA231" s="58"/>
      <c r="UXB231" s="58"/>
      <c r="UXC231" s="58"/>
      <c r="UXD231" s="58"/>
      <c r="UXE231" s="58"/>
      <c r="UXF231" s="58"/>
      <c r="UXG231" s="58"/>
      <c r="UXH231" s="58"/>
      <c r="UXI231" s="58"/>
      <c r="UXJ231" s="58"/>
      <c r="UXK231" s="58"/>
      <c r="UXL231" s="58"/>
      <c r="UXM231" s="58"/>
      <c r="UXN231" s="58"/>
      <c r="UXO231" s="58"/>
      <c r="UXP231" s="58"/>
      <c r="UXQ231" s="58"/>
      <c r="UXR231" s="58"/>
      <c r="UXS231" s="58"/>
      <c r="UXT231" s="58"/>
      <c r="UXU231" s="58"/>
      <c r="UXV231" s="58"/>
      <c r="UXW231" s="58"/>
      <c r="UXX231" s="58"/>
      <c r="UXY231" s="58"/>
      <c r="UXZ231" s="58"/>
      <c r="UYA231" s="58"/>
      <c r="UYB231" s="58"/>
      <c r="UYC231" s="58"/>
      <c r="UYD231" s="58"/>
      <c r="UYE231" s="58"/>
      <c r="UYF231" s="58"/>
      <c r="UYG231" s="58"/>
      <c r="UYH231" s="58"/>
      <c r="UYI231" s="58"/>
      <c r="UYJ231" s="58"/>
      <c r="UYK231" s="58"/>
      <c r="UYL231" s="58"/>
      <c r="UYM231" s="58"/>
      <c r="UYN231" s="58"/>
      <c r="UYO231" s="58"/>
      <c r="UYP231" s="58"/>
      <c r="UYQ231" s="58"/>
      <c r="UYR231" s="58"/>
      <c r="UYS231" s="58"/>
      <c r="UYT231" s="58"/>
      <c r="UYU231" s="58"/>
      <c r="UYV231" s="58"/>
      <c r="UYW231" s="58"/>
      <c r="UYX231" s="58"/>
      <c r="UYY231" s="58"/>
      <c r="UYZ231" s="58"/>
      <c r="UZA231" s="58"/>
      <c r="UZB231" s="58"/>
      <c r="UZC231" s="58"/>
      <c r="UZD231" s="58"/>
      <c r="UZE231" s="58"/>
      <c r="UZF231" s="58"/>
      <c r="UZG231" s="58"/>
      <c r="UZH231" s="58"/>
      <c r="UZI231" s="58"/>
      <c r="UZJ231" s="58"/>
      <c r="UZK231" s="58"/>
      <c r="UZL231" s="58"/>
      <c r="UZM231" s="58"/>
      <c r="UZN231" s="58"/>
      <c r="UZO231" s="58"/>
      <c r="UZP231" s="58"/>
      <c r="UZQ231" s="58"/>
      <c r="UZR231" s="58"/>
      <c r="UZS231" s="58"/>
      <c r="UZT231" s="58"/>
      <c r="UZU231" s="58"/>
      <c r="UZV231" s="58"/>
      <c r="UZW231" s="58"/>
      <c r="UZX231" s="58"/>
      <c r="UZY231" s="58"/>
      <c r="UZZ231" s="58"/>
      <c r="VAA231" s="58"/>
      <c r="VAB231" s="58"/>
      <c r="VAC231" s="58"/>
      <c r="VAD231" s="58"/>
      <c r="VAE231" s="58"/>
      <c r="VAF231" s="58"/>
      <c r="VAG231" s="58"/>
      <c r="VAH231" s="58"/>
      <c r="VAI231" s="58"/>
      <c r="VAJ231" s="58"/>
      <c r="VAK231" s="58"/>
      <c r="VAL231" s="58"/>
      <c r="VAM231" s="58"/>
      <c r="VAN231" s="58"/>
      <c r="VAO231" s="58"/>
      <c r="VAP231" s="58"/>
      <c r="VAQ231" s="58"/>
      <c r="VAR231" s="58"/>
      <c r="VAS231" s="58"/>
      <c r="VAT231" s="58"/>
      <c r="VAU231" s="58"/>
      <c r="VAV231" s="58"/>
      <c r="VAW231" s="58"/>
      <c r="VAX231" s="58"/>
      <c r="VAY231" s="58"/>
      <c r="VAZ231" s="58"/>
      <c r="VBA231" s="58"/>
      <c r="VBB231" s="58"/>
      <c r="VBC231" s="58"/>
      <c r="VBD231" s="58"/>
      <c r="VBE231" s="58"/>
      <c r="VBF231" s="58"/>
      <c r="VBG231" s="58"/>
      <c r="VBH231" s="58"/>
      <c r="VBI231" s="58"/>
      <c r="VBJ231" s="58"/>
      <c r="VBK231" s="58"/>
      <c r="VBL231" s="58"/>
      <c r="VBM231" s="58"/>
      <c r="VBN231" s="58"/>
      <c r="VBO231" s="58"/>
      <c r="VBP231" s="58"/>
      <c r="VBQ231" s="58"/>
      <c r="VBR231" s="58"/>
      <c r="VBS231" s="58"/>
      <c r="VBT231" s="58"/>
      <c r="VBU231" s="58"/>
      <c r="VBV231" s="58"/>
      <c r="VBW231" s="58"/>
      <c r="VBX231" s="58"/>
      <c r="VBY231" s="58"/>
      <c r="VBZ231" s="58"/>
      <c r="VCA231" s="58"/>
      <c r="VCB231" s="58"/>
      <c r="VCC231" s="58"/>
      <c r="VCD231" s="58"/>
      <c r="VCE231" s="58"/>
      <c r="VCF231" s="58"/>
      <c r="VCG231" s="58"/>
      <c r="VCH231" s="58"/>
      <c r="VCI231" s="58"/>
      <c r="VCJ231" s="58"/>
      <c r="VCK231" s="58"/>
      <c r="VCL231" s="58"/>
      <c r="VCM231" s="58"/>
      <c r="VCN231" s="58"/>
      <c r="VCO231" s="58"/>
      <c r="VCP231" s="58"/>
      <c r="VCQ231" s="58"/>
      <c r="VCR231" s="58"/>
      <c r="VCS231" s="58"/>
      <c r="VCT231" s="58"/>
      <c r="VCU231" s="58"/>
      <c r="VCV231" s="58"/>
      <c r="VCW231" s="58"/>
      <c r="VCX231" s="58"/>
      <c r="VCY231" s="58"/>
      <c r="VCZ231" s="58"/>
      <c r="VDA231" s="58"/>
      <c r="VDB231" s="58"/>
      <c r="VDC231" s="58"/>
      <c r="VDD231" s="58"/>
      <c r="VDE231" s="58"/>
      <c r="VDF231" s="58"/>
      <c r="VDG231" s="58"/>
      <c r="VDH231" s="58"/>
      <c r="VDI231" s="58"/>
      <c r="VDJ231" s="58"/>
      <c r="VDK231" s="58"/>
      <c r="VDL231" s="58"/>
      <c r="VDM231" s="58"/>
      <c r="VDN231" s="58"/>
      <c r="VDO231" s="58"/>
      <c r="VDP231" s="58"/>
      <c r="VDQ231" s="58"/>
      <c r="VDR231" s="58"/>
      <c r="VDS231" s="58"/>
      <c r="VDT231" s="58"/>
      <c r="VDU231" s="58"/>
      <c r="VDV231" s="58"/>
      <c r="VDW231" s="58"/>
      <c r="VDX231" s="58"/>
      <c r="VDY231" s="58"/>
      <c r="VDZ231" s="58"/>
      <c r="VEA231" s="58"/>
      <c r="VEB231" s="58"/>
      <c r="VEC231" s="58"/>
      <c r="VED231" s="58"/>
      <c r="VEE231" s="58"/>
      <c r="VEF231" s="58"/>
      <c r="VEG231" s="58"/>
      <c r="VEH231" s="58"/>
      <c r="VEI231" s="58"/>
      <c r="VEJ231" s="58"/>
      <c r="VEK231" s="58"/>
      <c r="VEL231" s="58"/>
      <c r="VEM231" s="58"/>
      <c r="VEN231" s="58"/>
      <c r="VEO231" s="58"/>
      <c r="VEP231" s="58"/>
      <c r="VEQ231" s="58"/>
      <c r="VER231" s="58"/>
      <c r="VES231" s="58"/>
      <c r="VET231" s="58"/>
      <c r="VEU231" s="58"/>
      <c r="VEV231" s="58"/>
      <c r="VEW231" s="58"/>
      <c r="VEX231" s="58"/>
      <c r="VEY231" s="58"/>
      <c r="VEZ231" s="58"/>
      <c r="VFA231" s="58"/>
      <c r="VFB231" s="58"/>
      <c r="VFC231" s="58"/>
      <c r="VFD231" s="58"/>
      <c r="VFE231" s="58"/>
      <c r="VFF231" s="58"/>
      <c r="VFG231" s="58"/>
      <c r="VFH231" s="58"/>
      <c r="VFI231" s="58"/>
      <c r="VFJ231" s="58"/>
      <c r="VFK231" s="58"/>
      <c r="VFL231" s="58"/>
      <c r="VFM231" s="58"/>
      <c r="VFN231" s="58"/>
      <c r="VFO231" s="58"/>
      <c r="VFP231" s="58"/>
      <c r="VFQ231" s="58"/>
      <c r="VFR231" s="58"/>
      <c r="VFS231" s="58"/>
      <c r="VFT231" s="58"/>
      <c r="VFU231" s="58"/>
      <c r="VFV231" s="58"/>
      <c r="VFW231" s="58"/>
      <c r="VFX231" s="58"/>
      <c r="VFY231" s="58"/>
      <c r="VFZ231" s="58"/>
      <c r="VGA231" s="58"/>
      <c r="VGB231" s="58"/>
      <c r="VGC231" s="58"/>
      <c r="VGD231" s="58"/>
      <c r="VGE231" s="58"/>
      <c r="VGF231" s="58"/>
      <c r="VGG231" s="58"/>
      <c r="VGH231" s="58"/>
      <c r="VGI231" s="58"/>
      <c r="VGJ231" s="58"/>
      <c r="VGK231" s="58"/>
      <c r="VGL231" s="58"/>
      <c r="VGM231" s="58"/>
      <c r="VGN231" s="58"/>
      <c r="VGO231" s="58"/>
      <c r="VGP231" s="58"/>
      <c r="VGQ231" s="58"/>
      <c r="VGR231" s="58"/>
      <c r="VGS231" s="58"/>
      <c r="VGT231" s="58"/>
      <c r="VGU231" s="58"/>
      <c r="VGV231" s="58"/>
      <c r="VGW231" s="58"/>
      <c r="VGX231" s="58"/>
      <c r="VGY231" s="58"/>
      <c r="VGZ231" s="58"/>
      <c r="VHA231" s="58"/>
      <c r="VHB231" s="58"/>
      <c r="VHC231" s="58"/>
      <c r="VHD231" s="58"/>
      <c r="VHE231" s="58"/>
      <c r="VHF231" s="58"/>
      <c r="VHG231" s="58"/>
      <c r="VHH231" s="58"/>
      <c r="VHI231" s="58"/>
      <c r="VHJ231" s="58"/>
      <c r="VHK231" s="58"/>
      <c r="VHL231" s="58"/>
      <c r="VHM231" s="58"/>
      <c r="VHN231" s="58"/>
      <c r="VHO231" s="58"/>
      <c r="VHP231" s="58"/>
      <c r="VHQ231" s="58"/>
      <c r="VHR231" s="58"/>
      <c r="VHS231" s="58"/>
      <c r="VHT231" s="58"/>
      <c r="VHU231" s="58"/>
      <c r="VHV231" s="58"/>
      <c r="VHW231" s="58"/>
      <c r="VHX231" s="58"/>
      <c r="VHY231" s="58"/>
      <c r="VHZ231" s="58"/>
      <c r="VIA231" s="58"/>
      <c r="VIB231" s="58"/>
      <c r="VIC231" s="58"/>
      <c r="VID231" s="58"/>
      <c r="VIE231" s="58"/>
      <c r="VIF231" s="58"/>
      <c r="VIG231" s="58"/>
      <c r="VIH231" s="58"/>
      <c r="VII231" s="58"/>
      <c r="VIJ231" s="58"/>
      <c r="VIK231" s="58"/>
      <c r="VIL231" s="58"/>
      <c r="VIM231" s="58"/>
      <c r="VIN231" s="58"/>
      <c r="VIO231" s="58"/>
      <c r="VIP231" s="58"/>
      <c r="VIQ231" s="58"/>
      <c r="VIR231" s="58"/>
      <c r="VIS231" s="58"/>
      <c r="VIT231" s="58"/>
      <c r="VIU231" s="58"/>
      <c r="VIV231" s="58"/>
      <c r="VIW231" s="58"/>
      <c r="VIX231" s="58"/>
      <c r="VIY231" s="58"/>
      <c r="VIZ231" s="58"/>
      <c r="VJA231" s="58"/>
      <c r="VJB231" s="58"/>
      <c r="VJC231" s="58"/>
      <c r="VJD231" s="58"/>
      <c r="VJE231" s="58"/>
      <c r="VJF231" s="58"/>
      <c r="VJG231" s="58"/>
      <c r="VJH231" s="58"/>
      <c r="VJI231" s="58"/>
      <c r="VJJ231" s="58"/>
      <c r="VJK231" s="58"/>
      <c r="VJL231" s="58"/>
      <c r="VJM231" s="58"/>
      <c r="VJN231" s="58"/>
      <c r="VJO231" s="58"/>
      <c r="VJP231" s="58"/>
      <c r="VJQ231" s="58"/>
      <c r="VJR231" s="58"/>
      <c r="VJS231" s="58"/>
      <c r="VJT231" s="58"/>
      <c r="VJU231" s="58"/>
      <c r="VJV231" s="58"/>
      <c r="VJW231" s="58"/>
      <c r="VJX231" s="58"/>
      <c r="VJY231" s="58"/>
      <c r="VJZ231" s="58"/>
      <c r="VKA231" s="58"/>
      <c r="VKB231" s="58"/>
      <c r="VKC231" s="58"/>
      <c r="VKD231" s="58"/>
      <c r="VKE231" s="58"/>
      <c r="VKF231" s="58"/>
      <c r="VKG231" s="58"/>
      <c r="VKH231" s="58"/>
      <c r="VKI231" s="58"/>
      <c r="VKJ231" s="58"/>
      <c r="VKK231" s="58"/>
      <c r="VKL231" s="58"/>
      <c r="VKM231" s="58"/>
      <c r="VKN231" s="58"/>
      <c r="VKO231" s="58"/>
      <c r="VKP231" s="58"/>
      <c r="VKQ231" s="58"/>
      <c r="VKR231" s="58"/>
      <c r="VKS231" s="58"/>
      <c r="VKT231" s="58"/>
      <c r="VKU231" s="58"/>
      <c r="VKV231" s="58"/>
      <c r="VKW231" s="58"/>
      <c r="VKX231" s="58"/>
      <c r="VKY231" s="58"/>
      <c r="VKZ231" s="58"/>
      <c r="VLA231" s="58"/>
      <c r="VLB231" s="58"/>
      <c r="VLC231" s="58"/>
      <c r="VLD231" s="58"/>
      <c r="VLE231" s="58"/>
      <c r="VLF231" s="58"/>
      <c r="VLG231" s="58"/>
      <c r="VLH231" s="58"/>
      <c r="VLI231" s="58"/>
      <c r="VLJ231" s="58"/>
      <c r="VLK231" s="58"/>
      <c r="VLL231" s="58"/>
      <c r="VLM231" s="58"/>
      <c r="VLN231" s="58"/>
      <c r="VLO231" s="58"/>
      <c r="VLP231" s="58"/>
      <c r="VLQ231" s="58"/>
      <c r="VLR231" s="58"/>
      <c r="VLS231" s="58"/>
      <c r="VLT231" s="58"/>
      <c r="VLU231" s="58"/>
      <c r="VLV231" s="58"/>
      <c r="VLW231" s="58"/>
      <c r="VLX231" s="58"/>
      <c r="VLY231" s="58"/>
      <c r="VLZ231" s="58"/>
      <c r="VMA231" s="58"/>
      <c r="VMB231" s="58"/>
      <c r="VMC231" s="58"/>
      <c r="VMD231" s="58"/>
      <c r="VME231" s="58"/>
      <c r="VMF231" s="58"/>
      <c r="VMG231" s="58"/>
      <c r="VMH231" s="58"/>
      <c r="VMI231" s="58"/>
      <c r="VMJ231" s="58"/>
      <c r="VMK231" s="58"/>
      <c r="VML231" s="58"/>
      <c r="VMM231" s="58"/>
      <c r="VMN231" s="58"/>
      <c r="VMO231" s="58"/>
      <c r="VMP231" s="58"/>
      <c r="VMQ231" s="58"/>
      <c r="VMR231" s="58"/>
      <c r="VMS231" s="58"/>
      <c r="VMT231" s="58"/>
      <c r="VMU231" s="58"/>
      <c r="VMV231" s="58"/>
      <c r="VMW231" s="58"/>
      <c r="VMX231" s="58"/>
      <c r="VMY231" s="58"/>
      <c r="VMZ231" s="58"/>
      <c r="VNA231" s="58"/>
      <c r="VNB231" s="58"/>
      <c r="VNC231" s="58"/>
      <c r="VND231" s="58"/>
      <c r="VNE231" s="58"/>
      <c r="VNF231" s="58"/>
      <c r="VNG231" s="58"/>
      <c r="VNH231" s="58"/>
      <c r="VNI231" s="58"/>
      <c r="VNJ231" s="58"/>
      <c r="VNK231" s="58"/>
      <c r="VNL231" s="58"/>
      <c r="VNM231" s="58"/>
      <c r="VNN231" s="58"/>
      <c r="VNO231" s="58"/>
      <c r="VNP231" s="58"/>
      <c r="VNQ231" s="58"/>
      <c r="VNR231" s="58"/>
      <c r="VNS231" s="58"/>
      <c r="VNT231" s="58"/>
      <c r="VNU231" s="58"/>
      <c r="VNV231" s="58"/>
      <c r="VNW231" s="58"/>
      <c r="VNX231" s="58"/>
      <c r="VNY231" s="58"/>
      <c r="VNZ231" s="58"/>
      <c r="VOA231" s="58"/>
      <c r="VOB231" s="58"/>
      <c r="VOC231" s="58"/>
      <c r="VOD231" s="58"/>
      <c r="VOE231" s="58"/>
      <c r="VOF231" s="58"/>
      <c r="VOG231" s="58"/>
      <c r="VOH231" s="58"/>
      <c r="VOI231" s="58"/>
      <c r="VOJ231" s="58"/>
      <c r="VOK231" s="58"/>
      <c r="VOL231" s="58"/>
      <c r="VOM231" s="58"/>
      <c r="VON231" s="58"/>
      <c r="VOO231" s="58"/>
      <c r="VOP231" s="58"/>
      <c r="VOQ231" s="58"/>
      <c r="VOR231" s="58"/>
      <c r="VOS231" s="58"/>
      <c r="VOT231" s="58"/>
      <c r="VOU231" s="58"/>
      <c r="VOV231" s="58"/>
      <c r="VOW231" s="58"/>
      <c r="VOX231" s="58"/>
      <c r="VOY231" s="58"/>
      <c r="VOZ231" s="58"/>
      <c r="VPA231" s="58"/>
      <c r="VPB231" s="58"/>
      <c r="VPC231" s="58"/>
      <c r="VPD231" s="58"/>
      <c r="VPE231" s="58"/>
      <c r="VPF231" s="58"/>
      <c r="VPG231" s="58"/>
      <c r="VPH231" s="58"/>
      <c r="VPI231" s="58"/>
      <c r="VPJ231" s="58"/>
      <c r="VPK231" s="58"/>
      <c r="VPL231" s="58"/>
      <c r="VPM231" s="58"/>
      <c r="VPN231" s="58"/>
      <c r="VPO231" s="58"/>
      <c r="VPP231" s="58"/>
      <c r="VPQ231" s="58"/>
      <c r="VPR231" s="58"/>
      <c r="VPS231" s="58"/>
      <c r="VPT231" s="58"/>
      <c r="VPU231" s="58"/>
      <c r="VPV231" s="58"/>
      <c r="VPW231" s="58"/>
      <c r="VPX231" s="58"/>
      <c r="VPY231" s="58"/>
      <c r="VPZ231" s="58"/>
      <c r="VQA231" s="58"/>
      <c r="VQB231" s="58"/>
      <c r="VQC231" s="58"/>
      <c r="VQD231" s="58"/>
      <c r="VQE231" s="58"/>
      <c r="VQF231" s="58"/>
      <c r="VQG231" s="58"/>
      <c r="VQH231" s="58"/>
      <c r="VQI231" s="58"/>
      <c r="VQJ231" s="58"/>
      <c r="VQK231" s="58"/>
      <c r="VQL231" s="58"/>
      <c r="VQM231" s="58"/>
      <c r="VQN231" s="58"/>
      <c r="VQO231" s="58"/>
      <c r="VQP231" s="58"/>
      <c r="VQQ231" s="58"/>
      <c r="VQR231" s="58"/>
      <c r="VQS231" s="58"/>
      <c r="VQT231" s="58"/>
      <c r="VQU231" s="58"/>
      <c r="VQV231" s="58"/>
      <c r="VQW231" s="58"/>
      <c r="VQX231" s="58"/>
      <c r="VQY231" s="58"/>
      <c r="VQZ231" s="58"/>
      <c r="VRA231" s="58"/>
      <c r="VRB231" s="58"/>
      <c r="VRC231" s="58"/>
      <c r="VRD231" s="58"/>
      <c r="VRE231" s="58"/>
      <c r="VRF231" s="58"/>
      <c r="VRG231" s="58"/>
      <c r="VRH231" s="58"/>
      <c r="VRI231" s="58"/>
      <c r="VRJ231" s="58"/>
      <c r="VRK231" s="58"/>
      <c r="VRL231" s="58"/>
      <c r="VRM231" s="58"/>
      <c r="VRN231" s="58"/>
      <c r="VRO231" s="58"/>
      <c r="VRP231" s="58"/>
      <c r="VRQ231" s="58"/>
      <c r="VRR231" s="58"/>
      <c r="VRS231" s="58"/>
      <c r="VRT231" s="58"/>
      <c r="VRU231" s="58"/>
      <c r="VRV231" s="58"/>
      <c r="VRW231" s="58"/>
      <c r="VRX231" s="58"/>
      <c r="VRY231" s="58"/>
      <c r="VRZ231" s="58"/>
      <c r="VSA231" s="58"/>
      <c r="VSB231" s="58"/>
      <c r="VSC231" s="58"/>
      <c r="VSD231" s="58"/>
      <c r="VSE231" s="58"/>
      <c r="VSF231" s="58"/>
      <c r="VSG231" s="58"/>
      <c r="VSH231" s="58"/>
      <c r="VSI231" s="58"/>
      <c r="VSJ231" s="58"/>
      <c r="VSK231" s="58"/>
      <c r="VSL231" s="58"/>
      <c r="VSM231" s="58"/>
      <c r="VSN231" s="58"/>
      <c r="VSO231" s="58"/>
      <c r="VSP231" s="58"/>
      <c r="VSQ231" s="58"/>
      <c r="VSR231" s="58"/>
      <c r="VSS231" s="58"/>
      <c r="VST231" s="58"/>
      <c r="VSU231" s="58"/>
      <c r="VSV231" s="58"/>
      <c r="VSW231" s="58"/>
      <c r="VSX231" s="58"/>
      <c r="VSY231" s="58"/>
      <c r="VSZ231" s="58"/>
      <c r="VTA231" s="58"/>
      <c r="VTB231" s="58"/>
      <c r="VTC231" s="58"/>
      <c r="VTD231" s="58"/>
      <c r="VTE231" s="58"/>
      <c r="VTF231" s="58"/>
      <c r="VTG231" s="58"/>
      <c r="VTH231" s="58"/>
      <c r="VTI231" s="58"/>
      <c r="VTJ231" s="58"/>
      <c r="VTK231" s="58"/>
      <c r="VTL231" s="58"/>
      <c r="VTM231" s="58"/>
      <c r="VTN231" s="58"/>
      <c r="VTO231" s="58"/>
      <c r="VTP231" s="58"/>
      <c r="VTQ231" s="58"/>
      <c r="VTR231" s="58"/>
      <c r="VTS231" s="58"/>
      <c r="VTT231" s="58"/>
      <c r="VTU231" s="58"/>
      <c r="VTV231" s="58"/>
      <c r="VTW231" s="58"/>
      <c r="VTX231" s="58"/>
      <c r="VTY231" s="58"/>
      <c r="VTZ231" s="58"/>
      <c r="VUA231" s="58"/>
      <c r="VUB231" s="58"/>
      <c r="VUC231" s="58"/>
      <c r="VUD231" s="58"/>
      <c r="VUE231" s="58"/>
      <c r="VUF231" s="58"/>
      <c r="VUG231" s="58"/>
      <c r="VUH231" s="58"/>
      <c r="VUI231" s="58"/>
      <c r="VUJ231" s="58"/>
      <c r="VUK231" s="58"/>
      <c r="VUL231" s="58"/>
      <c r="VUM231" s="58"/>
      <c r="VUN231" s="58"/>
      <c r="VUO231" s="58"/>
      <c r="VUP231" s="58"/>
      <c r="VUQ231" s="58"/>
      <c r="VUR231" s="58"/>
      <c r="VUS231" s="58"/>
      <c r="VUT231" s="58"/>
      <c r="VUU231" s="58"/>
      <c r="VUV231" s="58"/>
      <c r="VUW231" s="58"/>
      <c r="VUX231" s="58"/>
      <c r="VUY231" s="58"/>
      <c r="VUZ231" s="58"/>
      <c r="VVA231" s="58"/>
      <c r="VVB231" s="58"/>
      <c r="VVC231" s="58"/>
      <c r="VVD231" s="58"/>
      <c r="VVE231" s="58"/>
      <c r="VVF231" s="58"/>
      <c r="VVG231" s="58"/>
      <c r="VVH231" s="58"/>
      <c r="VVI231" s="58"/>
      <c r="VVJ231" s="58"/>
      <c r="VVK231" s="58"/>
      <c r="VVL231" s="58"/>
      <c r="VVM231" s="58"/>
      <c r="VVN231" s="58"/>
      <c r="VVO231" s="58"/>
      <c r="VVP231" s="58"/>
      <c r="VVQ231" s="58"/>
      <c r="VVR231" s="58"/>
      <c r="VVS231" s="58"/>
      <c r="VVT231" s="58"/>
      <c r="VVU231" s="58"/>
      <c r="VVV231" s="58"/>
      <c r="VVW231" s="58"/>
      <c r="VVX231" s="58"/>
      <c r="VVY231" s="58"/>
      <c r="VVZ231" s="58"/>
      <c r="VWA231" s="58"/>
      <c r="VWB231" s="58"/>
      <c r="VWC231" s="58"/>
      <c r="VWD231" s="58"/>
      <c r="VWE231" s="58"/>
      <c r="VWF231" s="58"/>
      <c r="VWG231" s="58"/>
      <c r="VWH231" s="58"/>
      <c r="VWI231" s="58"/>
      <c r="VWJ231" s="58"/>
      <c r="VWK231" s="58"/>
      <c r="VWL231" s="58"/>
      <c r="VWM231" s="58"/>
      <c r="VWN231" s="58"/>
      <c r="VWO231" s="58"/>
      <c r="VWP231" s="58"/>
      <c r="VWQ231" s="58"/>
      <c r="VWR231" s="58"/>
      <c r="VWS231" s="58"/>
      <c r="VWT231" s="58"/>
      <c r="VWU231" s="58"/>
      <c r="VWV231" s="58"/>
      <c r="VWW231" s="58"/>
      <c r="VWX231" s="58"/>
      <c r="VWY231" s="58"/>
      <c r="VWZ231" s="58"/>
      <c r="VXA231" s="58"/>
      <c r="VXB231" s="58"/>
      <c r="VXC231" s="58"/>
      <c r="VXD231" s="58"/>
      <c r="VXE231" s="58"/>
      <c r="VXF231" s="58"/>
      <c r="VXG231" s="58"/>
      <c r="VXH231" s="58"/>
      <c r="VXI231" s="58"/>
      <c r="VXJ231" s="58"/>
      <c r="VXK231" s="58"/>
      <c r="VXL231" s="58"/>
      <c r="VXM231" s="58"/>
      <c r="VXN231" s="58"/>
      <c r="VXO231" s="58"/>
      <c r="VXP231" s="58"/>
      <c r="VXQ231" s="58"/>
      <c r="VXR231" s="58"/>
      <c r="VXS231" s="58"/>
      <c r="VXT231" s="58"/>
      <c r="VXU231" s="58"/>
      <c r="VXV231" s="58"/>
      <c r="VXW231" s="58"/>
      <c r="VXX231" s="58"/>
      <c r="VXY231" s="58"/>
      <c r="VXZ231" s="58"/>
      <c r="VYA231" s="58"/>
      <c r="VYB231" s="58"/>
      <c r="VYC231" s="58"/>
      <c r="VYD231" s="58"/>
      <c r="VYE231" s="58"/>
      <c r="VYF231" s="58"/>
      <c r="VYG231" s="58"/>
      <c r="VYH231" s="58"/>
      <c r="VYI231" s="58"/>
      <c r="VYJ231" s="58"/>
      <c r="VYK231" s="58"/>
      <c r="VYL231" s="58"/>
      <c r="VYM231" s="58"/>
      <c r="VYN231" s="58"/>
      <c r="VYO231" s="58"/>
      <c r="VYP231" s="58"/>
      <c r="VYQ231" s="58"/>
      <c r="VYR231" s="58"/>
      <c r="VYS231" s="58"/>
      <c r="VYT231" s="58"/>
      <c r="VYU231" s="58"/>
      <c r="VYV231" s="58"/>
      <c r="VYW231" s="58"/>
      <c r="VYX231" s="58"/>
      <c r="VYY231" s="58"/>
      <c r="VYZ231" s="58"/>
      <c r="VZA231" s="58"/>
      <c r="VZB231" s="58"/>
      <c r="VZC231" s="58"/>
      <c r="VZD231" s="58"/>
      <c r="VZE231" s="58"/>
      <c r="VZF231" s="58"/>
      <c r="VZG231" s="58"/>
      <c r="VZH231" s="58"/>
      <c r="VZI231" s="58"/>
      <c r="VZJ231" s="58"/>
      <c r="VZK231" s="58"/>
      <c r="VZL231" s="58"/>
      <c r="VZM231" s="58"/>
      <c r="VZN231" s="58"/>
      <c r="VZO231" s="58"/>
      <c r="VZP231" s="58"/>
      <c r="VZQ231" s="58"/>
      <c r="VZR231" s="58"/>
      <c r="VZS231" s="58"/>
      <c r="VZT231" s="58"/>
      <c r="VZU231" s="58"/>
      <c r="VZV231" s="58"/>
      <c r="VZW231" s="58"/>
      <c r="VZX231" s="58"/>
      <c r="VZY231" s="58"/>
      <c r="VZZ231" s="58"/>
      <c r="WAA231" s="58"/>
      <c r="WAB231" s="58"/>
      <c r="WAC231" s="58"/>
      <c r="WAD231" s="58"/>
      <c r="WAE231" s="58"/>
      <c r="WAF231" s="58"/>
      <c r="WAG231" s="58"/>
      <c r="WAH231" s="58"/>
      <c r="WAI231" s="58"/>
      <c r="WAJ231" s="58"/>
      <c r="WAK231" s="58"/>
      <c r="WAL231" s="58"/>
      <c r="WAM231" s="58"/>
      <c r="WAN231" s="58"/>
      <c r="WAO231" s="58"/>
      <c r="WAP231" s="58"/>
      <c r="WAQ231" s="58"/>
      <c r="WAR231" s="58"/>
      <c r="WAS231" s="58"/>
      <c r="WAT231" s="58"/>
      <c r="WAU231" s="58"/>
      <c r="WAV231" s="58"/>
      <c r="WAW231" s="58"/>
      <c r="WAX231" s="58"/>
      <c r="WAY231" s="58"/>
      <c r="WAZ231" s="58"/>
      <c r="WBA231" s="58"/>
      <c r="WBB231" s="58"/>
      <c r="WBC231" s="58"/>
      <c r="WBD231" s="58"/>
      <c r="WBE231" s="58"/>
      <c r="WBF231" s="58"/>
      <c r="WBG231" s="58"/>
      <c r="WBH231" s="58"/>
      <c r="WBI231" s="58"/>
      <c r="WBJ231" s="58"/>
      <c r="WBK231" s="58"/>
      <c r="WBL231" s="58"/>
      <c r="WBM231" s="58"/>
      <c r="WBN231" s="58"/>
      <c r="WBO231" s="58"/>
      <c r="WBP231" s="58"/>
      <c r="WBQ231" s="58"/>
      <c r="WBR231" s="58"/>
      <c r="WBS231" s="58"/>
      <c r="WBT231" s="58"/>
      <c r="WBU231" s="58"/>
      <c r="WBV231" s="58"/>
      <c r="WBW231" s="58"/>
      <c r="WBX231" s="58"/>
      <c r="WBY231" s="58"/>
      <c r="WBZ231" s="58"/>
      <c r="WCA231" s="58"/>
      <c r="WCB231" s="58"/>
      <c r="WCC231" s="58"/>
      <c r="WCD231" s="58"/>
      <c r="WCE231" s="58"/>
      <c r="WCF231" s="58"/>
      <c r="WCG231" s="58"/>
      <c r="WCH231" s="58"/>
      <c r="WCI231" s="58"/>
      <c r="WCJ231" s="58"/>
      <c r="WCK231" s="58"/>
      <c r="WCL231" s="58"/>
      <c r="WCM231" s="58"/>
      <c r="WCN231" s="58"/>
      <c r="WCO231" s="58"/>
      <c r="WCP231" s="58"/>
      <c r="WCQ231" s="58"/>
      <c r="WCR231" s="58"/>
      <c r="WCS231" s="58"/>
      <c r="WCT231" s="58"/>
      <c r="WCU231" s="58"/>
      <c r="WCV231" s="58"/>
      <c r="WCW231" s="58"/>
      <c r="WCX231" s="58"/>
      <c r="WCY231" s="58"/>
      <c r="WCZ231" s="58"/>
      <c r="WDA231" s="58"/>
      <c r="WDB231" s="58"/>
      <c r="WDC231" s="58"/>
      <c r="WDD231" s="58"/>
      <c r="WDE231" s="58"/>
      <c r="WDF231" s="58"/>
      <c r="WDG231" s="58"/>
      <c r="WDH231" s="58"/>
      <c r="WDI231" s="58"/>
      <c r="WDJ231" s="58"/>
      <c r="WDK231" s="58"/>
      <c r="WDL231" s="58"/>
      <c r="WDM231" s="58"/>
      <c r="WDN231" s="58"/>
      <c r="WDO231" s="58"/>
      <c r="WDP231" s="58"/>
      <c r="WDQ231" s="58"/>
      <c r="WDR231" s="58"/>
      <c r="WDS231" s="58"/>
      <c r="WDT231" s="58"/>
      <c r="WDU231" s="58"/>
      <c r="WDV231" s="58"/>
      <c r="WDW231" s="58"/>
      <c r="WDX231" s="58"/>
      <c r="WDY231" s="58"/>
      <c r="WDZ231" s="58"/>
      <c r="WEA231" s="58"/>
      <c r="WEB231" s="58"/>
      <c r="WEC231" s="58"/>
      <c r="WED231" s="58"/>
      <c r="WEE231" s="58"/>
      <c r="WEF231" s="58"/>
      <c r="WEG231" s="58"/>
      <c r="WEH231" s="58"/>
      <c r="WEI231" s="58"/>
      <c r="WEJ231" s="58"/>
      <c r="WEK231" s="58"/>
      <c r="WEL231" s="58"/>
      <c r="WEM231" s="58"/>
      <c r="WEN231" s="58"/>
      <c r="WEO231" s="58"/>
      <c r="WEP231" s="58"/>
      <c r="WEQ231" s="58"/>
      <c r="WER231" s="58"/>
      <c r="WES231" s="58"/>
      <c r="WET231" s="58"/>
      <c r="WEU231" s="58"/>
      <c r="WEV231" s="58"/>
      <c r="WEW231" s="58"/>
      <c r="WEX231" s="58"/>
      <c r="WEY231" s="58"/>
      <c r="WEZ231" s="58"/>
      <c r="WFA231" s="58"/>
      <c r="WFB231" s="58"/>
      <c r="WFC231" s="58"/>
      <c r="WFD231" s="58"/>
      <c r="WFE231" s="58"/>
      <c r="WFF231" s="58"/>
      <c r="WFG231" s="58"/>
      <c r="WFH231" s="58"/>
      <c r="WFI231" s="58"/>
      <c r="WFJ231" s="58"/>
      <c r="WFK231" s="58"/>
      <c r="WFL231" s="58"/>
      <c r="WFM231" s="58"/>
      <c r="WFN231" s="58"/>
      <c r="WFO231" s="58"/>
      <c r="WFP231" s="58"/>
      <c r="WFQ231" s="58"/>
      <c r="WFR231" s="58"/>
      <c r="WFS231" s="58"/>
      <c r="WFT231" s="58"/>
      <c r="WFU231" s="58"/>
      <c r="WFV231" s="58"/>
      <c r="WFW231" s="58"/>
      <c r="WFX231" s="58"/>
      <c r="WFY231" s="58"/>
      <c r="WFZ231" s="58"/>
      <c r="WGA231" s="58"/>
      <c r="WGB231" s="58"/>
      <c r="WGC231" s="58"/>
      <c r="WGD231" s="58"/>
      <c r="WGE231" s="58"/>
      <c r="WGF231" s="58"/>
      <c r="WGG231" s="58"/>
      <c r="WGH231" s="58"/>
      <c r="WGI231" s="58"/>
      <c r="WGJ231" s="58"/>
      <c r="WGK231" s="58"/>
      <c r="WGL231" s="58"/>
      <c r="WGM231" s="58"/>
      <c r="WGN231" s="58"/>
      <c r="WGO231" s="58"/>
      <c r="WGP231" s="58"/>
      <c r="WGQ231" s="58"/>
      <c r="WGR231" s="58"/>
      <c r="WGS231" s="58"/>
      <c r="WGT231" s="58"/>
      <c r="WGU231" s="58"/>
      <c r="WGV231" s="58"/>
      <c r="WGW231" s="58"/>
      <c r="WGX231" s="58"/>
      <c r="WGY231" s="58"/>
      <c r="WGZ231" s="58"/>
      <c r="WHA231" s="58"/>
      <c r="WHB231" s="58"/>
      <c r="WHC231" s="58"/>
      <c r="WHD231" s="58"/>
      <c r="WHE231" s="58"/>
      <c r="WHF231" s="58"/>
      <c r="WHG231" s="58"/>
      <c r="WHH231" s="58"/>
      <c r="WHI231" s="58"/>
      <c r="WHJ231" s="58"/>
      <c r="WHK231" s="58"/>
      <c r="WHL231" s="58"/>
      <c r="WHM231" s="58"/>
      <c r="WHN231" s="58"/>
      <c r="WHO231" s="58"/>
      <c r="WHP231" s="58"/>
      <c r="WHQ231" s="58"/>
      <c r="WHR231" s="58"/>
      <c r="WHS231" s="58"/>
      <c r="WHT231" s="58"/>
      <c r="WHU231" s="58"/>
      <c r="WHV231" s="58"/>
      <c r="WHW231" s="58"/>
      <c r="WHX231" s="58"/>
      <c r="WHY231" s="58"/>
      <c r="WHZ231" s="58"/>
      <c r="WIA231" s="58"/>
      <c r="WIB231" s="58"/>
      <c r="WIC231" s="58"/>
      <c r="WID231" s="58"/>
      <c r="WIE231" s="58"/>
      <c r="WIF231" s="58"/>
      <c r="WIG231" s="58"/>
      <c r="WIH231" s="58"/>
      <c r="WII231" s="58"/>
      <c r="WIJ231" s="58"/>
      <c r="WIK231" s="58"/>
      <c r="WIL231" s="58"/>
      <c r="WIM231" s="58"/>
      <c r="WIN231" s="58"/>
      <c r="WIO231" s="58"/>
      <c r="WIP231" s="58"/>
      <c r="WIQ231" s="58"/>
      <c r="WIR231" s="58"/>
      <c r="WIS231" s="58"/>
      <c r="WIT231" s="58"/>
      <c r="WIU231" s="58"/>
      <c r="WIV231" s="58"/>
      <c r="WIW231" s="58"/>
      <c r="WIX231" s="58"/>
      <c r="WIY231" s="58"/>
      <c r="WIZ231" s="58"/>
      <c r="WJA231" s="58"/>
      <c r="WJB231" s="58"/>
      <c r="WJC231" s="58"/>
      <c r="WJD231" s="58"/>
      <c r="WJE231" s="58"/>
      <c r="WJF231" s="58"/>
      <c r="WJG231" s="58"/>
      <c r="WJH231" s="58"/>
      <c r="WJI231" s="58"/>
      <c r="WJJ231" s="58"/>
      <c r="WJK231" s="58"/>
      <c r="WJL231" s="58"/>
      <c r="WJM231" s="58"/>
      <c r="WJN231" s="58"/>
      <c r="WJO231" s="58"/>
      <c r="WJP231" s="58"/>
      <c r="WJQ231" s="58"/>
      <c r="WJR231" s="58"/>
      <c r="WJS231" s="58"/>
      <c r="WJT231" s="58"/>
      <c r="WJU231" s="58"/>
      <c r="WJV231" s="58"/>
      <c r="WJW231" s="58"/>
      <c r="WJX231" s="58"/>
      <c r="WJY231" s="58"/>
      <c r="WJZ231" s="58"/>
      <c r="WKA231" s="58"/>
      <c r="WKB231" s="58"/>
      <c r="WKC231" s="58"/>
      <c r="WKD231" s="58"/>
      <c r="WKE231" s="58"/>
      <c r="WKF231" s="58"/>
      <c r="WKG231" s="58"/>
      <c r="WKH231" s="58"/>
      <c r="WKI231" s="58"/>
      <c r="WKJ231" s="58"/>
      <c r="WKK231" s="58"/>
      <c r="WKL231" s="58"/>
      <c r="WKM231" s="58"/>
      <c r="WKN231" s="58"/>
      <c r="WKO231" s="58"/>
      <c r="WKP231" s="58"/>
      <c r="WKQ231" s="58"/>
      <c r="WKR231" s="58"/>
      <c r="WKS231" s="58"/>
      <c r="WKT231" s="58"/>
      <c r="WKU231" s="58"/>
      <c r="WKV231" s="58"/>
      <c r="WKW231" s="58"/>
      <c r="WKX231" s="58"/>
      <c r="WKY231" s="58"/>
      <c r="WKZ231" s="58"/>
      <c r="WLA231" s="58"/>
      <c r="WLB231" s="58"/>
      <c r="WLC231" s="58"/>
      <c r="WLD231" s="58"/>
      <c r="WLE231" s="58"/>
      <c r="WLF231" s="58"/>
      <c r="WLG231" s="58"/>
      <c r="WLH231" s="58"/>
      <c r="WLI231" s="58"/>
      <c r="WLJ231" s="58"/>
      <c r="WLK231" s="58"/>
      <c r="WLL231" s="58"/>
      <c r="WLM231" s="58"/>
      <c r="WLN231" s="58"/>
      <c r="WLO231" s="58"/>
      <c r="WLP231" s="58"/>
      <c r="WLQ231" s="58"/>
      <c r="WLR231" s="58"/>
      <c r="WLS231" s="58"/>
      <c r="WLT231" s="58"/>
      <c r="WLU231" s="58"/>
      <c r="WLV231" s="58"/>
      <c r="WLW231" s="58"/>
      <c r="WLX231" s="58"/>
      <c r="WLY231" s="58"/>
      <c r="WLZ231" s="58"/>
      <c r="WMA231" s="58"/>
      <c r="WMB231" s="58"/>
      <c r="WMC231" s="58"/>
      <c r="WMD231" s="58"/>
      <c r="WME231" s="58"/>
      <c r="WMF231" s="58"/>
      <c r="WMG231" s="58"/>
      <c r="WMH231" s="58"/>
      <c r="WMI231" s="58"/>
      <c r="WMJ231" s="58"/>
      <c r="WMK231" s="58"/>
      <c r="WML231" s="58"/>
      <c r="WMM231" s="58"/>
      <c r="WMN231" s="58"/>
      <c r="WMO231" s="58"/>
      <c r="WMP231" s="58"/>
      <c r="WMQ231" s="58"/>
      <c r="WMR231" s="58"/>
      <c r="WMS231" s="58"/>
      <c r="WMT231" s="58"/>
      <c r="WMU231" s="58"/>
      <c r="WMV231" s="58"/>
      <c r="WMW231" s="58"/>
      <c r="WMX231" s="58"/>
      <c r="WMY231" s="58"/>
      <c r="WMZ231" s="58"/>
      <c r="WNA231" s="58"/>
      <c r="WNB231" s="58"/>
      <c r="WNC231" s="58"/>
      <c r="WND231" s="58"/>
      <c r="WNE231" s="58"/>
      <c r="WNF231" s="58"/>
      <c r="WNG231" s="58"/>
      <c r="WNH231" s="58"/>
      <c r="WNI231" s="58"/>
      <c r="WNJ231" s="58"/>
      <c r="WNK231" s="58"/>
      <c r="WNL231" s="58"/>
      <c r="WNM231" s="58"/>
      <c r="WNN231" s="58"/>
      <c r="WNO231" s="58"/>
      <c r="WNP231" s="58"/>
      <c r="WNQ231" s="58"/>
      <c r="WNR231" s="58"/>
      <c r="WNS231" s="58"/>
      <c r="WNT231" s="58"/>
      <c r="WNU231" s="58"/>
      <c r="WNV231" s="58"/>
      <c r="WNW231" s="58"/>
      <c r="WNX231" s="58"/>
      <c r="WNY231" s="58"/>
      <c r="WNZ231" s="58"/>
      <c r="WOA231" s="58"/>
      <c r="WOB231" s="58"/>
      <c r="WOC231" s="58"/>
      <c r="WOD231" s="58"/>
      <c r="WOE231" s="58"/>
      <c r="WOF231" s="58"/>
      <c r="WOG231" s="58"/>
      <c r="WOH231" s="58"/>
      <c r="WOI231" s="58"/>
      <c r="WOJ231" s="58"/>
      <c r="WOK231" s="58"/>
      <c r="WOL231" s="58"/>
      <c r="WOM231" s="58"/>
      <c r="WON231" s="58"/>
      <c r="WOO231" s="58"/>
      <c r="WOP231" s="58"/>
      <c r="WOQ231" s="58"/>
      <c r="WOR231" s="58"/>
      <c r="WOS231" s="58"/>
      <c r="WOT231" s="58"/>
      <c r="WOU231" s="58"/>
      <c r="WOV231" s="58"/>
      <c r="WOW231" s="58"/>
      <c r="WOX231" s="58"/>
      <c r="WOY231" s="58"/>
      <c r="WOZ231" s="58"/>
      <c r="WPA231" s="58"/>
      <c r="WPB231" s="58"/>
      <c r="WPC231" s="58"/>
      <c r="WPD231" s="58"/>
      <c r="WPE231" s="58"/>
      <c r="WPF231" s="58"/>
      <c r="WPG231" s="58"/>
      <c r="WPH231" s="58"/>
      <c r="WPI231" s="58"/>
      <c r="WPJ231" s="58"/>
      <c r="WPK231" s="58"/>
      <c r="WPL231" s="58"/>
      <c r="WPM231" s="58"/>
      <c r="WPN231" s="58"/>
      <c r="WPO231" s="58"/>
      <c r="WPP231" s="58"/>
      <c r="WPQ231" s="58"/>
      <c r="WPR231" s="58"/>
      <c r="WPS231" s="58"/>
      <c r="WPT231" s="58"/>
      <c r="WPU231" s="58"/>
      <c r="WPV231" s="58"/>
      <c r="WPW231" s="58"/>
      <c r="WPX231" s="58"/>
      <c r="WPY231" s="58"/>
      <c r="WPZ231" s="58"/>
      <c r="WQA231" s="58"/>
      <c r="WQB231" s="58"/>
      <c r="WQC231" s="58"/>
      <c r="WQD231" s="58"/>
      <c r="WQE231" s="58"/>
      <c r="WQF231" s="58"/>
      <c r="WQG231" s="58"/>
      <c r="WQH231" s="58"/>
      <c r="WQI231" s="58"/>
      <c r="WQJ231" s="58"/>
      <c r="WQK231" s="58"/>
      <c r="WQL231" s="58"/>
      <c r="WQM231" s="58"/>
      <c r="WQN231" s="58"/>
      <c r="WQO231" s="58"/>
      <c r="WQP231" s="58"/>
      <c r="WQQ231" s="58"/>
      <c r="WQR231" s="58"/>
      <c r="WQS231" s="58"/>
      <c r="WQT231" s="58"/>
      <c r="WQU231" s="58"/>
      <c r="WQV231" s="58"/>
      <c r="WQW231" s="58"/>
      <c r="WQX231" s="58"/>
      <c r="WQY231" s="58"/>
      <c r="WQZ231" s="58"/>
      <c r="WRA231" s="58"/>
      <c r="WRB231" s="58"/>
      <c r="WRC231" s="58"/>
      <c r="WRD231" s="58"/>
      <c r="WRE231" s="58"/>
      <c r="WRF231" s="58"/>
      <c r="WRG231" s="58"/>
      <c r="WRH231" s="58"/>
      <c r="WRI231" s="58"/>
      <c r="WRJ231" s="58"/>
      <c r="WRK231" s="58"/>
      <c r="WRL231" s="58"/>
      <c r="WRM231" s="58"/>
      <c r="WRN231" s="58"/>
      <c r="WRO231" s="58"/>
      <c r="WRP231" s="58"/>
      <c r="WRQ231" s="58"/>
      <c r="WRR231" s="58"/>
      <c r="WRS231" s="58"/>
      <c r="WRT231" s="58"/>
      <c r="WRU231" s="58"/>
      <c r="WRV231" s="58"/>
      <c r="WRW231" s="58"/>
      <c r="WRX231" s="58"/>
      <c r="WRY231" s="58"/>
      <c r="WRZ231" s="58"/>
      <c r="WSA231" s="58"/>
      <c r="WSB231" s="58"/>
      <c r="WSC231" s="58"/>
      <c r="WSD231" s="58"/>
      <c r="WSE231" s="58"/>
      <c r="WSF231" s="58"/>
      <c r="WSG231" s="58"/>
      <c r="WSH231" s="58"/>
      <c r="WSI231" s="58"/>
      <c r="WSJ231" s="58"/>
      <c r="WSK231" s="58"/>
      <c r="WSL231" s="58"/>
      <c r="WSM231" s="58"/>
      <c r="WSN231" s="58"/>
      <c r="WSO231" s="58"/>
      <c r="WSP231" s="58"/>
      <c r="WSQ231" s="58"/>
      <c r="WSR231" s="58"/>
      <c r="WSS231" s="58"/>
      <c r="WST231" s="58"/>
      <c r="WSU231" s="58"/>
      <c r="WSV231" s="58"/>
      <c r="WSW231" s="58"/>
      <c r="WSX231" s="58"/>
      <c r="WSY231" s="58"/>
      <c r="WSZ231" s="58"/>
      <c r="WTA231" s="58"/>
      <c r="WTB231" s="58"/>
      <c r="WTC231" s="58"/>
      <c r="WTD231" s="58"/>
      <c r="WTE231" s="58"/>
      <c r="WTF231" s="58"/>
      <c r="WTG231" s="58"/>
      <c r="WTH231" s="58"/>
      <c r="WTI231" s="58"/>
      <c r="WTJ231" s="58"/>
      <c r="WTK231" s="58"/>
      <c r="WTL231" s="58"/>
      <c r="WTM231" s="58"/>
      <c r="WTN231" s="58"/>
      <c r="WTO231" s="58"/>
      <c r="WTP231" s="58"/>
      <c r="WTQ231" s="58"/>
      <c r="WTR231" s="58"/>
      <c r="WTS231" s="58"/>
      <c r="WTT231" s="58"/>
      <c r="WTU231" s="58"/>
      <c r="WTV231" s="58"/>
      <c r="WTW231" s="58"/>
      <c r="WTX231" s="58"/>
      <c r="WTY231" s="58"/>
      <c r="WTZ231" s="58"/>
      <c r="WUA231" s="58"/>
      <c r="WUB231" s="58"/>
      <c r="WUC231" s="58"/>
      <c r="WUD231" s="58"/>
      <c r="WUE231" s="58"/>
      <c r="WUF231" s="58"/>
      <c r="WUG231" s="58"/>
      <c r="WUH231" s="58"/>
      <c r="WUI231" s="58"/>
      <c r="WUJ231" s="58"/>
      <c r="WUK231" s="58"/>
      <c r="WUL231" s="58"/>
      <c r="WUM231" s="58"/>
      <c r="WUN231" s="58"/>
      <c r="WUO231" s="58"/>
      <c r="WUP231" s="58"/>
      <c r="WUQ231" s="58"/>
      <c r="WUR231" s="58"/>
      <c r="WUS231" s="58"/>
      <c r="WUT231" s="58"/>
      <c r="WUU231" s="58"/>
      <c r="WUV231" s="58"/>
      <c r="WUW231" s="58"/>
      <c r="WUX231" s="58"/>
      <c r="WUY231" s="58"/>
      <c r="WUZ231" s="58"/>
      <c r="WVA231" s="58"/>
      <c r="WVB231" s="58"/>
      <c r="WVC231" s="58"/>
      <c r="WVD231" s="58"/>
      <c r="WVE231" s="58"/>
      <c r="WVF231" s="58"/>
      <c r="WVG231" s="58"/>
      <c r="WVH231" s="58"/>
      <c r="WVI231" s="58"/>
      <c r="WVJ231" s="58"/>
      <c r="WVK231" s="58"/>
      <c r="WVL231" s="58"/>
      <c r="WVM231" s="58"/>
      <c r="WVN231" s="58"/>
      <c r="WVO231" s="58"/>
      <c r="WVP231" s="58"/>
      <c r="WVQ231" s="58"/>
      <c r="WVR231" s="58"/>
      <c r="WVS231" s="58"/>
      <c r="WVT231" s="58"/>
      <c r="WVU231" s="58"/>
      <c r="WVV231" s="58"/>
      <c r="WVW231" s="58"/>
      <c r="WVX231" s="58"/>
      <c r="WVY231" s="58"/>
      <c r="WVZ231" s="58"/>
      <c r="WWA231" s="58"/>
      <c r="WWB231" s="58"/>
      <c r="WWC231" s="58"/>
      <c r="WWD231" s="58"/>
      <c r="WWE231" s="58"/>
      <c r="WWF231" s="58"/>
      <c r="WWG231" s="58"/>
      <c r="WWH231" s="58"/>
      <c r="WWI231" s="58"/>
      <c r="WWJ231" s="58"/>
      <c r="WWK231" s="58"/>
      <c r="WWL231" s="58"/>
      <c r="WWM231" s="58"/>
      <c r="WWN231" s="58"/>
      <c r="WWO231" s="58"/>
      <c r="WWP231" s="58"/>
      <c r="WWQ231" s="58"/>
      <c r="WWR231" s="58"/>
      <c r="WWS231" s="58"/>
      <c r="WWT231" s="58"/>
      <c r="WWU231" s="58"/>
      <c r="WWV231" s="58"/>
      <c r="WWW231" s="58"/>
      <c r="WWX231" s="58"/>
      <c r="WWY231" s="58"/>
      <c r="WWZ231" s="58"/>
      <c r="WXA231" s="58"/>
      <c r="WXB231" s="58"/>
      <c r="WXC231" s="58"/>
      <c r="WXD231" s="58"/>
      <c r="WXE231" s="58"/>
      <c r="WXF231" s="58"/>
      <c r="WXG231" s="58"/>
      <c r="WXH231" s="58"/>
      <c r="WXI231" s="58"/>
      <c r="WXJ231" s="58"/>
      <c r="WXK231" s="58"/>
      <c r="WXL231" s="58"/>
      <c r="WXM231" s="58"/>
      <c r="WXN231" s="58"/>
      <c r="WXO231" s="58"/>
      <c r="WXP231" s="58"/>
      <c r="WXQ231" s="58"/>
      <c r="WXR231" s="58"/>
      <c r="WXS231" s="58"/>
      <c r="WXT231" s="58"/>
      <c r="WXU231" s="58"/>
      <c r="WXV231" s="58"/>
      <c r="WXW231" s="58"/>
      <c r="WXX231" s="58"/>
      <c r="WXY231" s="58"/>
      <c r="WXZ231" s="58"/>
      <c r="WYA231" s="58"/>
      <c r="WYB231" s="58"/>
      <c r="WYC231" s="58"/>
      <c r="WYD231" s="58"/>
      <c r="WYE231" s="58"/>
      <c r="WYF231" s="58"/>
      <c r="WYG231" s="58"/>
      <c r="WYH231" s="58"/>
      <c r="WYI231" s="58"/>
      <c r="WYJ231" s="58"/>
      <c r="WYK231" s="58"/>
      <c r="WYL231" s="58"/>
      <c r="WYM231" s="58"/>
      <c r="WYN231" s="58"/>
      <c r="WYO231" s="58"/>
      <c r="WYP231" s="58"/>
      <c r="WYQ231" s="58"/>
      <c r="WYR231" s="58"/>
      <c r="WYS231" s="58"/>
      <c r="WYT231" s="58"/>
      <c r="WYU231" s="58"/>
      <c r="WYV231" s="58"/>
      <c r="WYW231" s="58"/>
      <c r="WYX231" s="58"/>
      <c r="WYY231" s="58"/>
      <c r="WYZ231" s="58"/>
      <c r="WZA231" s="58"/>
      <c r="WZB231" s="58"/>
      <c r="WZC231" s="58"/>
      <c r="WZD231" s="58"/>
      <c r="WZE231" s="58"/>
      <c r="WZF231" s="58"/>
      <c r="WZG231" s="58"/>
      <c r="WZH231" s="58"/>
      <c r="WZI231" s="58"/>
      <c r="WZJ231" s="58"/>
      <c r="WZK231" s="58"/>
      <c r="WZL231" s="58"/>
      <c r="WZM231" s="58"/>
      <c r="WZN231" s="58"/>
      <c r="WZO231" s="58"/>
      <c r="WZP231" s="58"/>
      <c r="WZQ231" s="58"/>
      <c r="WZR231" s="58"/>
      <c r="WZS231" s="58"/>
      <c r="WZT231" s="58"/>
      <c r="WZU231" s="58"/>
      <c r="WZV231" s="58"/>
      <c r="WZW231" s="58"/>
      <c r="WZX231" s="58"/>
      <c r="WZY231" s="58"/>
      <c r="WZZ231" s="58"/>
      <c r="XAA231" s="58"/>
      <c r="XAB231" s="58"/>
      <c r="XAC231" s="58"/>
      <c r="XAD231" s="58"/>
      <c r="XAE231" s="58"/>
      <c r="XAF231" s="58"/>
      <c r="XAG231" s="58"/>
      <c r="XAH231" s="58"/>
      <c r="XAI231" s="58"/>
      <c r="XAJ231" s="58"/>
      <c r="XAK231" s="58"/>
      <c r="XAL231" s="58"/>
      <c r="XAM231" s="58"/>
      <c r="XAN231" s="58"/>
      <c r="XAO231" s="58"/>
      <c r="XAP231" s="58"/>
      <c r="XAQ231" s="58"/>
      <c r="XAR231" s="58"/>
      <c r="XAS231" s="58"/>
      <c r="XAT231" s="58"/>
      <c r="XAU231" s="58"/>
      <c r="XAV231" s="58"/>
      <c r="XAW231" s="58"/>
      <c r="XAX231" s="58"/>
      <c r="XAY231" s="58"/>
      <c r="XAZ231" s="58"/>
      <c r="XBA231" s="58"/>
      <c r="XBB231" s="58"/>
      <c r="XBC231" s="58"/>
      <c r="XBD231" s="58"/>
      <c r="XBE231" s="58"/>
      <c r="XBF231" s="58"/>
      <c r="XBG231" s="58"/>
      <c r="XBH231" s="58"/>
      <c r="XBI231" s="58"/>
      <c r="XBJ231" s="58"/>
      <c r="XBK231" s="58"/>
      <c r="XBL231" s="58"/>
      <c r="XBM231" s="58"/>
      <c r="XBN231" s="58"/>
      <c r="XBO231" s="58"/>
      <c r="XBP231" s="58"/>
      <c r="XBQ231" s="58"/>
      <c r="XBR231" s="58"/>
      <c r="XBS231" s="58"/>
      <c r="XBT231" s="58"/>
      <c r="XBU231" s="58"/>
      <c r="XBV231" s="58"/>
      <c r="XBW231" s="58"/>
      <c r="XBX231" s="58"/>
      <c r="XBY231" s="58"/>
      <c r="XBZ231" s="58"/>
      <c r="XCA231" s="58"/>
      <c r="XCB231" s="58"/>
      <c r="XCC231" s="58"/>
      <c r="XCD231" s="58"/>
      <c r="XCE231" s="58"/>
      <c r="XCF231" s="58"/>
      <c r="XCG231" s="58"/>
      <c r="XCH231" s="58"/>
      <c r="XCI231" s="58"/>
      <c r="XCJ231" s="58"/>
      <c r="XCK231" s="58"/>
      <c r="XCL231" s="58"/>
      <c r="XCM231" s="58"/>
      <c r="XCN231" s="58"/>
      <c r="XCO231" s="58"/>
      <c r="XCP231" s="58"/>
      <c r="XCQ231" s="58"/>
      <c r="XCR231" s="58"/>
      <c r="XCS231" s="58"/>
      <c r="XCT231" s="58"/>
      <c r="XCU231" s="58"/>
      <c r="XCV231" s="58"/>
      <c r="XCW231" s="58"/>
      <c r="XCX231" s="58"/>
      <c r="XCY231" s="58"/>
      <c r="XCZ231" s="58"/>
      <c r="XDA231" s="58"/>
      <c r="XDB231" s="58"/>
      <c r="XDC231" s="58"/>
      <c r="XDD231" s="58"/>
      <c r="XDE231" s="58"/>
      <c r="XDF231" s="58"/>
      <c r="XDG231" s="58"/>
      <c r="XDH231" s="58"/>
      <c r="XDI231" s="58"/>
      <c r="XDJ231" s="58"/>
      <c r="XDK231" s="58"/>
      <c r="XDL231" s="58"/>
      <c r="XDM231" s="58"/>
      <c r="XDN231" s="58"/>
      <c r="XDO231" s="58"/>
      <c r="XDP231" s="58"/>
      <c r="XDQ231" s="58"/>
      <c r="XDR231" s="58"/>
      <c r="XDS231" s="58"/>
      <c r="XDT231" s="58"/>
      <c r="XDU231" s="58"/>
      <c r="XDV231" s="58"/>
      <c r="XDW231" s="58"/>
      <c r="XDX231" s="58"/>
      <c r="XDY231" s="58"/>
      <c r="XDZ231" s="58"/>
      <c r="XEA231" s="58"/>
      <c r="XEB231" s="58"/>
      <c r="XEC231" s="58"/>
      <c r="XED231" s="58"/>
      <c r="XEE231" s="58"/>
      <c r="XEF231" s="58"/>
      <c r="XEG231" s="58"/>
      <c r="XEH231" s="58"/>
      <c r="XEI231" s="58"/>
      <c r="XEJ231" s="58"/>
      <c r="XEK231" s="58"/>
      <c r="XEL231" s="58"/>
      <c r="XEM231" s="58"/>
      <c r="XEN231" s="58"/>
      <c r="XEO231" s="58"/>
      <c r="XEP231" s="58"/>
      <c r="XEQ231" s="58"/>
      <c r="XER231" s="58"/>
      <c r="XES231" s="58"/>
      <c r="XET231" s="58"/>
      <c r="XEU231" s="58"/>
      <c r="XEV231" s="58"/>
      <c r="XEW231" s="58"/>
      <c r="XEX231" s="58"/>
      <c r="XEY231" s="58"/>
      <c r="XEZ231" s="58"/>
      <c r="XFA231" s="58"/>
      <c r="XFB231" s="58"/>
      <c r="XFC231" s="58"/>
    </row>
    <row r="232" spans="1:16383" s="75" customFormat="1">
      <c r="A232" s="58" t="s">
        <v>1367</v>
      </c>
      <c r="B232" s="58" t="s">
        <v>1368</v>
      </c>
      <c r="C232" s="58" t="s">
        <v>5187</v>
      </c>
      <c r="D232" s="68">
        <v>43830</v>
      </c>
      <c r="E232" s="9">
        <v>0.19</v>
      </c>
      <c r="F232" s="69" t="b">
        <v>1</v>
      </c>
      <c r="G232" s="58" t="s">
        <v>201</v>
      </c>
      <c r="H232" s="58" t="s">
        <v>68</v>
      </c>
      <c r="I232" s="58" t="s">
        <v>192</v>
      </c>
      <c r="J232" s="58" t="s">
        <v>2429</v>
      </c>
      <c r="K232" s="68">
        <v>44255</v>
      </c>
      <c r="L232" s="70">
        <v>71.284294200000005</v>
      </c>
      <c r="M232" s="58" t="s">
        <v>166</v>
      </c>
      <c r="N232" s="69"/>
      <c r="O232" s="69"/>
      <c r="P232" s="69" t="b">
        <v>1</v>
      </c>
      <c r="Q232" s="69"/>
      <c r="R232" s="69" t="b">
        <v>1</v>
      </c>
      <c r="S232" s="69" t="b">
        <v>1</v>
      </c>
      <c r="T232" s="69" t="b">
        <v>1</v>
      </c>
      <c r="U232" s="58" t="s">
        <v>1368</v>
      </c>
      <c r="V232" s="58" t="s">
        <v>1367</v>
      </c>
      <c r="W232" s="58" t="s">
        <v>1368</v>
      </c>
      <c r="X232" s="58" t="s">
        <v>1367</v>
      </c>
      <c r="Y232" s="58" t="s">
        <v>2006</v>
      </c>
      <c r="Z232" s="58" t="s">
        <v>1367</v>
      </c>
      <c r="AA232" s="58" t="s">
        <v>1368</v>
      </c>
      <c r="AB232" s="58" t="s">
        <v>3305</v>
      </c>
      <c r="AC232" s="58" t="s">
        <v>4100</v>
      </c>
      <c r="AD232" s="68">
        <v>44253</v>
      </c>
      <c r="AE232" s="70">
        <v>424398</v>
      </c>
      <c r="AF232" s="58" t="str">
        <f t="shared" si="34"/>
        <v>Jour</v>
      </c>
      <c r="AG232" s="58" t="str">
        <f t="shared" si="33"/>
        <v>IE00B5B3W843</v>
      </c>
      <c r="AH232" s="58" t="str">
        <f t="shared" si="33"/>
        <v>11926045</v>
      </c>
    </row>
    <row r="233" spans="1:16383" s="75" customFormat="1">
      <c r="A233" s="58" t="s">
        <v>1395</v>
      </c>
      <c r="B233" s="58" t="s">
        <v>1396</v>
      </c>
      <c r="C233" s="58" t="s">
        <v>5188</v>
      </c>
      <c r="D233" s="68">
        <v>43880</v>
      </c>
      <c r="E233" s="9">
        <v>0.34</v>
      </c>
      <c r="F233" s="69" t="b">
        <v>1</v>
      </c>
      <c r="G233" s="58" t="s">
        <v>201</v>
      </c>
      <c r="H233" s="58" t="s">
        <v>62</v>
      </c>
      <c r="I233" s="58" t="s">
        <v>192</v>
      </c>
      <c r="J233" s="58" t="s">
        <v>2429</v>
      </c>
      <c r="K233" s="68">
        <v>44255</v>
      </c>
      <c r="L233" s="70">
        <v>1499.6997200999999</v>
      </c>
      <c r="M233" s="58" t="s">
        <v>166</v>
      </c>
      <c r="N233" s="69"/>
      <c r="O233" s="69" t="b">
        <v>1</v>
      </c>
      <c r="P233" s="69" t="b">
        <v>1</v>
      </c>
      <c r="Q233" s="69" t="b">
        <v>1</v>
      </c>
      <c r="R233" s="69" t="b">
        <v>1</v>
      </c>
      <c r="S233" s="69" t="b">
        <v>1</v>
      </c>
      <c r="T233" s="69" t="b">
        <v>1</v>
      </c>
      <c r="U233" s="58" t="s">
        <v>1396</v>
      </c>
      <c r="V233" s="58" t="s">
        <v>1395</v>
      </c>
      <c r="W233" s="58" t="s">
        <v>1396</v>
      </c>
      <c r="X233" s="58" t="s">
        <v>1395</v>
      </c>
      <c r="Y233" s="58" t="s">
        <v>2006</v>
      </c>
      <c r="Z233" s="58" t="s">
        <v>1395</v>
      </c>
      <c r="AA233" s="58" t="s">
        <v>1396</v>
      </c>
      <c r="AB233" s="58" t="s">
        <v>3305</v>
      </c>
      <c r="AC233" s="58" t="s">
        <v>4100</v>
      </c>
      <c r="AD233" s="68">
        <v>44253</v>
      </c>
      <c r="AE233" s="70">
        <v>4918831</v>
      </c>
      <c r="AF233" s="58" t="str">
        <f t="shared" si="34"/>
        <v>Jour</v>
      </c>
      <c r="AG233" s="58" t="str">
        <f t="shared" si="33"/>
        <v>IE00B58FQX63</v>
      </c>
      <c r="AH233" s="58" t="str">
        <f t="shared" si="33"/>
        <v>11926029</v>
      </c>
    </row>
    <row r="234" spans="1:16383" s="75" customFormat="1">
      <c r="A234" s="58" t="s">
        <v>1393</v>
      </c>
      <c r="B234" s="58" t="s">
        <v>1394</v>
      </c>
      <c r="C234" s="58" t="s">
        <v>5189</v>
      </c>
      <c r="D234" s="68">
        <v>43880</v>
      </c>
      <c r="E234" s="9">
        <v>0.34</v>
      </c>
      <c r="F234" s="69" t="b">
        <v>1</v>
      </c>
      <c r="G234" s="58" t="s">
        <v>201</v>
      </c>
      <c r="H234" s="58" t="s">
        <v>64</v>
      </c>
      <c r="I234" s="58" t="s">
        <v>192</v>
      </c>
      <c r="J234" s="58" t="s">
        <v>2429</v>
      </c>
      <c r="K234" s="68">
        <v>44255</v>
      </c>
      <c r="L234" s="70">
        <v>1499.6997200999999</v>
      </c>
      <c r="M234" s="58" t="s">
        <v>166</v>
      </c>
      <c r="N234" s="69"/>
      <c r="O234" s="69" t="b">
        <v>1</v>
      </c>
      <c r="P234" s="69" t="b">
        <v>1</v>
      </c>
      <c r="Q234" s="69" t="b">
        <v>1</v>
      </c>
      <c r="R234" s="69" t="b">
        <v>1</v>
      </c>
      <c r="S234" s="69" t="b">
        <v>1</v>
      </c>
      <c r="T234" s="69" t="b">
        <v>1</v>
      </c>
      <c r="U234" s="58" t="s">
        <v>1394</v>
      </c>
      <c r="V234" s="58" t="s">
        <v>1393</v>
      </c>
      <c r="W234" s="58" t="s">
        <v>1394</v>
      </c>
      <c r="X234" s="58" t="s">
        <v>1393</v>
      </c>
      <c r="Y234" s="58" t="s">
        <v>2006</v>
      </c>
      <c r="Z234" s="58" t="s">
        <v>1393</v>
      </c>
      <c r="AA234" s="58" t="s">
        <v>1394</v>
      </c>
      <c r="AB234" s="58" t="s">
        <v>3305</v>
      </c>
      <c r="AC234" s="58" t="s">
        <v>4100</v>
      </c>
      <c r="AD234" s="68">
        <v>44253</v>
      </c>
      <c r="AE234" s="70">
        <v>4573689</v>
      </c>
      <c r="AF234" s="58" t="str">
        <f t="shared" si="34"/>
        <v>Jour</v>
      </c>
      <c r="AG234" s="58" t="str">
        <f t="shared" si="33"/>
        <v>IE00B58HMN42</v>
      </c>
      <c r="AH234" s="58" t="str">
        <f t="shared" si="33"/>
        <v>11925970</v>
      </c>
    </row>
    <row r="235" spans="1:16383" s="75" customFormat="1">
      <c r="A235" s="58" t="s">
        <v>2056</v>
      </c>
      <c r="B235" s="58" t="s">
        <v>2057</v>
      </c>
      <c r="C235" s="58" t="s">
        <v>5190</v>
      </c>
      <c r="D235" s="68">
        <v>43880</v>
      </c>
      <c r="E235" s="9">
        <v>0.34</v>
      </c>
      <c r="F235" s="69" t="b">
        <v>1</v>
      </c>
      <c r="G235" s="58" t="s">
        <v>201</v>
      </c>
      <c r="H235" s="58" t="s">
        <v>68</v>
      </c>
      <c r="I235" s="58" t="s">
        <v>192</v>
      </c>
      <c r="J235" s="58" t="s">
        <v>2429</v>
      </c>
      <c r="K235" s="68">
        <v>44255</v>
      </c>
      <c r="L235" s="70">
        <v>1499.6997200999999</v>
      </c>
      <c r="M235" s="58" t="s">
        <v>166</v>
      </c>
      <c r="N235" s="69"/>
      <c r="O235" s="69" t="b">
        <v>1</v>
      </c>
      <c r="P235" s="69" t="b">
        <v>1</v>
      </c>
      <c r="Q235" s="69" t="b">
        <v>1</v>
      </c>
      <c r="R235" s="69" t="b">
        <v>1</v>
      </c>
      <c r="S235" s="69" t="b">
        <v>1</v>
      </c>
      <c r="T235" s="69" t="b">
        <v>1</v>
      </c>
      <c r="U235" s="58" t="s">
        <v>2057</v>
      </c>
      <c r="V235" s="58" t="s">
        <v>2056</v>
      </c>
      <c r="W235" s="58" t="s">
        <v>2057</v>
      </c>
      <c r="X235" s="58" t="s">
        <v>2056</v>
      </c>
      <c r="Y235" s="58" t="s">
        <v>2006</v>
      </c>
      <c r="Z235" s="58" t="s">
        <v>2056</v>
      </c>
      <c r="AA235" s="58" t="s">
        <v>2057</v>
      </c>
      <c r="AB235" s="58" t="s">
        <v>3305</v>
      </c>
      <c r="AC235" s="58" t="s">
        <v>4100</v>
      </c>
      <c r="AD235" s="68">
        <v>44253</v>
      </c>
      <c r="AE235" s="70">
        <v>13707776</v>
      </c>
      <c r="AF235" s="58" t="str">
        <f t="shared" si="34"/>
        <v>Jour</v>
      </c>
      <c r="AG235" s="58" t="str">
        <f t="shared" si="33"/>
        <v>IE00B53H0131</v>
      </c>
      <c r="AH235" s="58" t="str">
        <f t="shared" si="33"/>
        <v>11926603</v>
      </c>
    </row>
    <row r="236" spans="1:16383" s="75" customFormat="1">
      <c r="A236" s="58" t="s">
        <v>1840</v>
      </c>
      <c r="B236" s="58" t="s">
        <v>1841</v>
      </c>
      <c r="C236" s="58" t="s">
        <v>5191</v>
      </c>
      <c r="D236" s="68">
        <v>43880</v>
      </c>
      <c r="E236" s="9">
        <v>0.21</v>
      </c>
      <c r="F236" s="69" t="b">
        <v>1</v>
      </c>
      <c r="G236" s="58" t="s">
        <v>201</v>
      </c>
      <c r="H236" s="58" t="s">
        <v>62</v>
      </c>
      <c r="I236" s="58" t="s">
        <v>192</v>
      </c>
      <c r="J236" s="58" t="s">
        <v>155</v>
      </c>
      <c r="K236" s="68">
        <v>44255</v>
      </c>
      <c r="L236" s="70">
        <v>6051.2400373999999</v>
      </c>
      <c r="M236" s="58" t="s">
        <v>166</v>
      </c>
      <c r="N236" s="69"/>
      <c r="O236" s="69" t="b">
        <v>1</v>
      </c>
      <c r="P236" s="69" t="b">
        <v>1</v>
      </c>
      <c r="Q236" s="69"/>
      <c r="R236" s="69" t="b">
        <v>1</v>
      </c>
      <c r="S236" s="69" t="b">
        <v>1</v>
      </c>
      <c r="T236" s="69" t="b">
        <v>1</v>
      </c>
      <c r="U236" s="58" t="s">
        <v>1841</v>
      </c>
      <c r="V236" s="58" t="s">
        <v>1840</v>
      </c>
      <c r="W236" s="58" t="s">
        <v>1841</v>
      </c>
      <c r="X236" s="58" t="s">
        <v>1840</v>
      </c>
      <c r="Y236" s="58" t="s">
        <v>2006</v>
      </c>
      <c r="Z236" s="58" t="s">
        <v>1840</v>
      </c>
      <c r="AA236" s="58" t="s">
        <v>1841</v>
      </c>
      <c r="AB236" s="58" t="s">
        <v>3305</v>
      </c>
      <c r="AC236" s="58" t="s">
        <v>4100</v>
      </c>
      <c r="AD236" s="68">
        <v>44253</v>
      </c>
      <c r="AE236" s="70">
        <v>8715269</v>
      </c>
      <c r="AF236" s="58" t="str">
        <f t="shared" si="34"/>
        <v>Jour</v>
      </c>
      <c r="AG236" s="58" t="str">
        <f t="shared" ref="AG236:AH245" si="41">A236</f>
        <v>IE00BYM11L64</v>
      </c>
      <c r="AH236" s="58" t="str">
        <f t="shared" si="41"/>
        <v>28650241</v>
      </c>
    </row>
    <row r="237" spans="1:16383" s="75" customFormat="1">
      <c r="A237" s="58" t="s">
        <v>4263</v>
      </c>
      <c r="B237" s="58" t="s">
        <v>4264</v>
      </c>
      <c r="C237" s="58" t="s">
        <v>5192</v>
      </c>
      <c r="D237" s="68">
        <v>43880</v>
      </c>
      <c r="E237" s="9">
        <v>0.21</v>
      </c>
      <c r="F237" s="69" t="b">
        <v>1</v>
      </c>
      <c r="G237" s="58" t="s">
        <v>201</v>
      </c>
      <c r="H237" s="58" t="s">
        <v>64</v>
      </c>
      <c r="I237" s="58" t="s">
        <v>192</v>
      </c>
      <c r="J237" s="58" t="s">
        <v>155</v>
      </c>
      <c r="K237" s="68">
        <v>44255</v>
      </c>
      <c r="L237" s="70">
        <v>6051.2400373999999</v>
      </c>
      <c r="M237" s="58" t="s">
        <v>166</v>
      </c>
      <c r="N237" s="69"/>
      <c r="O237" s="69" t="b">
        <v>1</v>
      </c>
      <c r="P237" s="69" t="b">
        <v>1</v>
      </c>
      <c r="Q237" s="69"/>
      <c r="R237" s="69" t="b">
        <v>1</v>
      </c>
      <c r="S237" s="69" t="b">
        <v>1</v>
      </c>
      <c r="T237" s="69" t="b">
        <v>1</v>
      </c>
      <c r="U237" s="58" t="s">
        <v>4264</v>
      </c>
      <c r="V237" s="58" t="s">
        <v>4263</v>
      </c>
      <c r="W237" s="58" t="s">
        <v>4264</v>
      </c>
      <c r="X237" s="58" t="s">
        <v>4263</v>
      </c>
      <c r="Y237" s="58" t="s">
        <v>2006</v>
      </c>
      <c r="Z237" s="58" t="s">
        <v>4263</v>
      </c>
      <c r="AA237" s="58" t="s">
        <v>4264</v>
      </c>
      <c r="AB237" s="58" t="s">
        <v>3305</v>
      </c>
      <c r="AC237" s="58" t="s">
        <v>4100</v>
      </c>
      <c r="AD237" s="68">
        <v>44253</v>
      </c>
      <c r="AE237" s="70">
        <v>10107523</v>
      </c>
      <c r="AF237" s="58" t="str">
        <f t="shared" si="34"/>
        <v>Jour</v>
      </c>
      <c r="AG237" s="58" t="str">
        <f t="shared" si="41"/>
        <v>IE00BYM11K57</v>
      </c>
      <c r="AH237" s="58" t="str">
        <f t="shared" si="41"/>
        <v>28650240</v>
      </c>
    </row>
    <row r="238" spans="1:16383" s="75" customFormat="1">
      <c r="A238" s="58" t="s">
        <v>4625</v>
      </c>
      <c r="B238" s="58" t="s">
        <v>4626</v>
      </c>
      <c r="C238" s="58" t="s">
        <v>5193</v>
      </c>
      <c r="D238" s="68">
        <v>43880</v>
      </c>
      <c r="E238" s="9">
        <v>0.21</v>
      </c>
      <c r="F238" s="69" t="b">
        <v>1</v>
      </c>
      <c r="G238" s="58" t="s">
        <v>201</v>
      </c>
      <c r="H238" s="58" t="s">
        <v>301</v>
      </c>
      <c r="I238" s="58" t="s">
        <v>192</v>
      </c>
      <c r="J238" s="58" t="s">
        <v>155</v>
      </c>
      <c r="K238" s="68">
        <v>44255</v>
      </c>
      <c r="L238" s="70">
        <v>6051.2400373999999</v>
      </c>
      <c r="M238" s="58" t="s">
        <v>166</v>
      </c>
      <c r="N238" s="69"/>
      <c r="O238" s="69"/>
      <c r="P238" s="69"/>
      <c r="Q238" s="69"/>
      <c r="R238" s="69" t="b">
        <v>1</v>
      </c>
      <c r="S238" s="69" t="b">
        <v>1</v>
      </c>
      <c r="T238" s="69" t="b">
        <v>1</v>
      </c>
      <c r="U238" s="58" t="s">
        <v>4626</v>
      </c>
      <c r="V238" s="58" t="s">
        <v>4625</v>
      </c>
      <c r="W238" s="58" t="s">
        <v>4626</v>
      </c>
      <c r="X238" s="58" t="s">
        <v>4625</v>
      </c>
      <c r="Y238" s="58" t="s">
        <v>2006</v>
      </c>
      <c r="Z238" s="58" t="s">
        <v>4625</v>
      </c>
      <c r="AA238" s="58" t="s">
        <v>4626</v>
      </c>
      <c r="AB238" s="58" t="s">
        <v>3305</v>
      </c>
      <c r="AC238" s="58" t="s">
        <v>4100</v>
      </c>
      <c r="AD238" s="68">
        <v>44253</v>
      </c>
      <c r="AE238" s="70">
        <v>7272387</v>
      </c>
      <c r="AF238" s="58" t="str">
        <f t="shared" si="34"/>
        <v>Jour</v>
      </c>
      <c r="AG238" s="58" t="str">
        <f t="shared" si="41"/>
        <v>IE00BD495N16</v>
      </c>
      <c r="AH238" s="58" t="str">
        <f t="shared" si="41"/>
        <v>34176211</v>
      </c>
    </row>
    <row r="239" spans="1:16383" s="75" customFormat="1">
      <c r="A239" s="58" t="s">
        <v>4265</v>
      </c>
      <c r="B239" s="58" t="s">
        <v>4266</v>
      </c>
      <c r="C239" s="58" t="s">
        <v>5194</v>
      </c>
      <c r="D239" s="68">
        <v>43880</v>
      </c>
      <c r="E239" s="9">
        <v>0.21</v>
      </c>
      <c r="F239" s="69" t="b">
        <v>1</v>
      </c>
      <c r="G239" s="58" t="s">
        <v>201</v>
      </c>
      <c r="H239" s="58" t="s">
        <v>68</v>
      </c>
      <c r="I239" s="58" t="s">
        <v>192</v>
      </c>
      <c r="J239" s="58" t="s">
        <v>155</v>
      </c>
      <c r="K239" s="68">
        <v>44255</v>
      </c>
      <c r="L239" s="70">
        <v>6051.2400373999999</v>
      </c>
      <c r="M239" s="58" t="s">
        <v>166</v>
      </c>
      <c r="N239" s="69"/>
      <c r="O239" s="69" t="b">
        <v>1</v>
      </c>
      <c r="P239" s="69" t="b">
        <v>1</v>
      </c>
      <c r="Q239" s="69"/>
      <c r="R239" s="69" t="b">
        <v>1</v>
      </c>
      <c r="S239" s="69" t="b">
        <v>1</v>
      </c>
      <c r="T239" s="69" t="b">
        <v>1</v>
      </c>
      <c r="U239" s="58" t="s">
        <v>4266</v>
      </c>
      <c r="V239" s="58" t="s">
        <v>4265</v>
      </c>
      <c r="W239" s="58" t="s">
        <v>4266</v>
      </c>
      <c r="X239" s="58" t="s">
        <v>4265</v>
      </c>
      <c r="Y239" s="58" t="s">
        <v>2006</v>
      </c>
      <c r="Z239" s="58" t="s">
        <v>4265</v>
      </c>
      <c r="AA239" s="58" t="s">
        <v>4266</v>
      </c>
      <c r="AB239" s="58" t="s">
        <v>3305</v>
      </c>
      <c r="AC239" s="58" t="s">
        <v>4100</v>
      </c>
      <c r="AD239" s="68">
        <v>44253</v>
      </c>
      <c r="AE239" s="70">
        <v>11953694</v>
      </c>
      <c r="AF239" s="58" t="str">
        <f t="shared" si="34"/>
        <v>Jour</v>
      </c>
      <c r="AG239" s="58" t="str">
        <f t="shared" si="41"/>
        <v>IE00BYM11J43</v>
      </c>
      <c r="AH239" s="58" t="str">
        <f t="shared" si="41"/>
        <v>28650238</v>
      </c>
    </row>
    <row r="240" spans="1:16383" s="75" customFormat="1">
      <c r="A240" s="58" t="s">
        <v>1341</v>
      </c>
      <c r="B240" s="58" t="s">
        <v>1342</v>
      </c>
      <c r="C240" s="58" t="s">
        <v>1343</v>
      </c>
      <c r="D240" s="68">
        <v>43830</v>
      </c>
      <c r="E240" s="9">
        <v>0.2</v>
      </c>
      <c r="F240" s="69" t="b">
        <v>1</v>
      </c>
      <c r="G240" s="58" t="s">
        <v>138</v>
      </c>
      <c r="H240" s="58" t="s">
        <v>62</v>
      </c>
      <c r="I240" s="58" t="s">
        <v>192</v>
      </c>
      <c r="J240" s="58" t="s">
        <v>168</v>
      </c>
      <c r="K240" s="68">
        <v>44255</v>
      </c>
      <c r="L240" s="70">
        <v>167.97400479999999</v>
      </c>
      <c r="M240" s="58" t="s">
        <v>176</v>
      </c>
      <c r="N240" s="69"/>
      <c r="O240" s="69" t="b">
        <v>1</v>
      </c>
      <c r="P240" s="69" t="b">
        <v>1</v>
      </c>
      <c r="Q240" s="69" t="b">
        <v>1</v>
      </c>
      <c r="R240" s="69" t="b">
        <v>1</v>
      </c>
      <c r="S240" s="69" t="b">
        <v>1</v>
      </c>
      <c r="T240" s="69" t="b">
        <v>1</v>
      </c>
      <c r="U240" s="58" t="s">
        <v>1342</v>
      </c>
      <c r="V240" s="58" t="s">
        <v>1341</v>
      </c>
      <c r="W240" s="58" t="s">
        <v>1342</v>
      </c>
      <c r="X240" s="58" t="s">
        <v>1341</v>
      </c>
      <c r="Y240" s="58" t="s">
        <v>2005</v>
      </c>
      <c r="Z240" s="58" t="s">
        <v>1341</v>
      </c>
      <c r="AA240" s="58" t="s">
        <v>1342</v>
      </c>
      <c r="AB240" s="58" t="s">
        <v>3305</v>
      </c>
      <c r="AC240" s="58" t="s">
        <v>4099</v>
      </c>
      <c r="AD240" s="68">
        <v>44253</v>
      </c>
      <c r="AE240" s="70">
        <v>14058788</v>
      </c>
      <c r="AF240" s="58" t="str">
        <f t="shared" si="34"/>
        <v>Jour</v>
      </c>
      <c r="AG240" s="58" t="str">
        <f t="shared" si="41"/>
        <v>LU0879397742</v>
      </c>
      <c r="AH240" s="58" t="str">
        <f t="shared" si="41"/>
        <v>20557004</v>
      </c>
    </row>
    <row r="241" spans="1:34" s="75" customFormat="1">
      <c r="A241" s="58" t="s">
        <v>1344</v>
      </c>
      <c r="B241" s="58" t="s">
        <v>1345</v>
      </c>
      <c r="C241" s="58" t="s">
        <v>1346</v>
      </c>
      <c r="D241" s="68">
        <v>43830</v>
      </c>
      <c r="E241" s="9">
        <v>0.2</v>
      </c>
      <c r="F241" s="69" t="b">
        <v>1</v>
      </c>
      <c r="G241" s="58" t="s">
        <v>138</v>
      </c>
      <c r="H241" s="58" t="s">
        <v>62</v>
      </c>
      <c r="I241" s="58" t="s">
        <v>192</v>
      </c>
      <c r="J241" s="58" t="s">
        <v>168</v>
      </c>
      <c r="K241" s="68">
        <v>44255</v>
      </c>
      <c r="L241" s="70">
        <v>202.30476859999999</v>
      </c>
      <c r="M241" s="58" t="s">
        <v>176</v>
      </c>
      <c r="N241" s="69"/>
      <c r="O241" s="69" t="b">
        <v>1</v>
      </c>
      <c r="P241" s="69" t="b">
        <v>1</v>
      </c>
      <c r="Q241" s="69" t="b">
        <v>1</v>
      </c>
      <c r="R241" s="69" t="b">
        <v>1</v>
      </c>
      <c r="S241" s="69" t="b">
        <v>1</v>
      </c>
      <c r="T241" s="69" t="b">
        <v>1</v>
      </c>
      <c r="U241" s="58" t="s">
        <v>1345</v>
      </c>
      <c r="V241" s="58" t="s">
        <v>1344</v>
      </c>
      <c r="W241" s="58" t="s">
        <v>1345</v>
      </c>
      <c r="X241" s="58" t="s">
        <v>1344</v>
      </c>
      <c r="Y241" s="58" t="s">
        <v>2005</v>
      </c>
      <c r="Z241" s="58" t="s">
        <v>1344</v>
      </c>
      <c r="AA241" s="58" t="s">
        <v>1345</v>
      </c>
      <c r="AB241" s="58" t="s">
        <v>3305</v>
      </c>
      <c r="AC241" s="58" t="s">
        <v>4099</v>
      </c>
      <c r="AD241" s="68">
        <v>44253</v>
      </c>
      <c r="AE241" s="70">
        <v>13997488</v>
      </c>
      <c r="AF241" s="58" t="str">
        <f t="shared" si="34"/>
        <v>Jour</v>
      </c>
      <c r="AG241" s="58" t="str">
        <f t="shared" si="41"/>
        <v>LU0879399441</v>
      </c>
      <c r="AH241" s="58" t="str">
        <f t="shared" si="41"/>
        <v>20557019</v>
      </c>
    </row>
    <row r="242" spans="1:34" s="75" customFormat="1">
      <c r="A242" s="58" t="s">
        <v>4776</v>
      </c>
      <c r="B242" s="58" t="s">
        <v>5436</v>
      </c>
      <c r="C242" s="58" t="s">
        <v>4777</v>
      </c>
      <c r="D242" s="68">
        <v>43830</v>
      </c>
      <c r="E242" s="9">
        <v>0.53</v>
      </c>
      <c r="F242" s="69" t="b">
        <v>1</v>
      </c>
      <c r="G242" s="58" t="s">
        <v>201</v>
      </c>
      <c r="H242" s="58" t="s">
        <v>68</v>
      </c>
      <c r="I242" s="58" t="s">
        <v>192</v>
      </c>
      <c r="J242" s="58" t="s">
        <v>155</v>
      </c>
      <c r="K242" s="68">
        <v>44255</v>
      </c>
      <c r="L242" s="70">
        <v>584.96571640000002</v>
      </c>
      <c r="M242" s="58" t="s">
        <v>166</v>
      </c>
      <c r="N242" s="69"/>
      <c r="O242" s="69"/>
      <c r="P242" s="69"/>
      <c r="Q242" s="69" t="b">
        <v>1</v>
      </c>
      <c r="R242" s="69" t="b">
        <v>1</v>
      </c>
      <c r="S242" s="69" t="b">
        <v>1</v>
      </c>
      <c r="T242" s="69" t="b">
        <v>1</v>
      </c>
      <c r="U242" s="58" t="s">
        <v>5436</v>
      </c>
      <c r="V242" s="58" t="s">
        <v>4776</v>
      </c>
      <c r="W242" s="58" t="s">
        <v>5436</v>
      </c>
      <c r="X242" s="58" t="s">
        <v>4776</v>
      </c>
      <c r="Y242" s="58" t="s">
        <v>2008</v>
      </c>
      <c r="Z242" s="58" t="s">
        <v>4776</v>
      </c>
      <c r="AA242" s="58" t="s">
        <v>5436</v>
      </c>
      <c r="AB242" s="58" t="s">
        <v>3305</v>
      </c>
      <c r="AC242" s="58" t="s">
        <v>4099</v>
      </c>
      <c r="AD242" s="68">
        <v>44253</v>
      </c>
      <c r="AE242" s="70">
        <v>19450000</v>
      </c>
      <c r="AF242" s="58" t="str">
        <f t="shared" si="34"/>
        <v>Jour</v>
      </c>
      <c r="AG242" s="58" t="str">
        <f t="shared" si="41"/>
        <v>IE00BQQP9F84</v>
      </c>
      <c r="AH242" s="58" t="str">
        <f t="shared" si="41"/>
        <v>26419120</v>
      </c>
    </row>
    <row r="243" spans="1:34" s="75" customFormat="1">
      <c r="A243" s="58" t="s">
        <v>1189</v>
      </c>
      <c r="B243" s="58"/>
      <c r="C243" s="58" t="s">
        <v>1190</v>
      </c>
      <c r="D243" s="68">
        <v>44074</v>
      </c>
      <c r="E243" s="9">
        <v>0.05</v>
      </c>
      <c r="F243" s="69"/>
      <c r="G243" s="58" t="s">
        <v>544</v>
      </c>
      <c r="H243" s="58" t="s">
        <v>68</v>
      </c>
      <c r="I243" s="58" t="s">
        <v>192</v>
      </c>
      <c r="J243" s="58" t="s">
        <v>168</v>
      </c>
      <c r="K243" s="68"/>
      <c r="L243" s="70"/>
      <c r="M243" s="58" t="s">
        <v>176</v>
      </c>
      <c r="N243" s="69"/>
      <c r="O243" s="69"/>
      <c r="P243" s="69"/>
      <c r="Q243" s="69"/>
      <c r="R243" s="69"/>
      <c r="S243" s="69"/>
      <c r="T243" s="69" t="b">
        <v>1</v>
      </c>
      <c r="U243" s="58"/>
      <c r="V243" s="58" t="s">
        <v>1189</v>
      </c>
      <c r="W243" s="58"/>
      <c r="X243" s="58" t="s">
        <v>1189</v>
      </c>
      <c r="Y243" s="58" t="s">
        <v>4899</v>
      </c>
      <c r="Z243" s="58" t="s">
        <v>1189</v>
      </c>
      <c r="AA243" s="58"/>
      <c r="AB243" s="58" t="s">
        <v>3305</v>
      </c>
      <c r="AC243" s="58" t="s">
        <v>4101</v>
      </c>
      <c r="AD243" s="68">
        <v>44253</v>
      </c>
      <c r="AE243" s="70">
        <v>56126726.329999998</v>
      </c>
      <c r="AF243" s="58" t="str">
        <f t="shared" si="34"/>
        <v>Jour</v>
      </c>
      <c r="AG243" s="58" t="str">
        <f t="shared" si="41"/>
        <v>US92206C8139</v>
      </c>
      <c r="AH243" s="58">
        <f t="shared" si="41"/>
        <v>0</v>
      </c>
    </row>
    <row r="244" spans="1:34" s="75" customFormat="1">
      <c r="A244" s="58" t="s">
        <v>1191</v>
      </c>
      <c r="B244" s="58"/>
      <c r="C244" s="58" t="s">
        <v>2610</v>
      </c>
      <c r="D244" s="68">
        <v>44074</v>
      </c>
      <c r="E244" s="9">
        <v>0.05</v>
      </c>
      <c r="F244" s="69"/>
      <c r="G244" s="58" t="s">
        <v>544</v>
      </c>
      <c r="H244" s="58" t="s">
        <v>68</v>
      </c>
      <c r="I244" s="58" t="s">
        <v>192</v>
      </c>
      <c r="J244" s="58" t="s">
        <v>168</v>
      </c>
      <c r="K244" s="68"/>
      <c r="L244" s="70"/>
      <c r="M244" s="58" t="s">
        <v>176</v>
      </c>
      <c r="N244" s="69"/>
      <c r="O244" s="69"/>
      <c r="P244" s="69"/>
      <c r="Q244" s="69"/>
      <c r="R244" s="69"/>
      <c r="S244" s="69"/>
      <c r="T244" s="69" t="b">
        <v>1</v>
      </c>
      <c r="U244" s="58"/>
      <c r="V244" s="58" t="s">
        <v>1191</v>
      </c>
      <c r="W244" s="58"/>
      <c r="X244" s="58" t="s">
        <v>1191</v>
      </c>
      <c r="Y244" s="58" t="s">
        <v>4899</v>
      </c>
      <c r="Z244" s="58" t="s">
        <v>1191</v>
      </c>
      <c r="AA244" s="58"/>
      <c r="AB244" s="58" t="s">
        <v>3305</v>
      </c>
      <c r="AC244" s="58" t="s">
        <v>4101</v>
      </c>
      <c r="AD244" s="68">
        <v>44253</v>
      </c>
      <c r="AE244" s="70">
        <v>24572109.800000001</v>
      </c>
      <c r="AF244" s="58" t="str">
        <f t="shared" si="34"/>
        <v>Jour</v>
      </c>
      <c r="AG244" s="58" t="str">
        <f t="shared" si="41"/>
        <v>US92206C8477</v>
      </c>
      <c r="AH244" s="58">
        <f t="shared" si="41"/>
        <v>0</v>
      </c>
    </row>
    <row r="245" spans="1:34" s="75" customFormat="1">
      <c r="A245" s="58" t="s">
        <v>1192</v>
      </c>
      <c r="B245" s="58"/>
      <c r="C245" s="58" t="s">
        <v>2611</v>
      </c>
      <c r="D245" s="68">
        <v>44074</v>
      </c>
      <c r="E245" s="9">
        <v>0.05</v>
      </c>
      <c r="F245" s="69"/>
      <c r="G245" s="58" t="s">
        <v>544</v>
      </c>
      <c r="H245" s="58" t="s">
        <v>68</v>
      </c>
      <c r="I245" s="58" t="s">
        <v>192</v>
      </c>
      <c r="J245" s="58" t="s">
        <v>168</v>
      </c>
      <c r="K245" s="68"/>
      <c r="L245" s="70"/>
      <c r="M245" s="58" t="s">
        <v>176</v>
      </c>
      <c r="N245" s="69"/>
      <c r="O245" s="69"/>
      <c r="P245" s="69"/>
      <c r="Q245" s="69"/>
      <c r="R245" s="69"/>
      <c r="S245" s="69"/>
      <c r="T245" s="69" t="b">
        <v>1</v>
      </c>
      <c r="U245" s="58"/>
      <c r="V245" s="58" t="s">
        <v>1192</v>
      </c>
      <c r="W245" s="58"/>
      <c r="X245" s="58" t="s">
        <v>1192</v>
      </c>
      <c r="Y245" s="58" t="s">
        <v>4899</v>
      </c>
      <c r="Z245" s="58" t="s">
        <v>1192</v>
      </c>
      <c r="AA245" s="58"/>
      <c r="AB245" s="58" t="s">
        <v>3305</v>
      </c>
      <c r="AC245" s="58" t="s">
        <v>4101</v>
      </c>
      <c r="AD245" s="68">
        <v>44253</v>
      </c>
      <c r="AE245" s="70">
        <v>164004732.19999999</v>
      </c>
      <c r="AF245" s="58" t="str">
        <f t="shared" si="34"/>
        <v>Jour</v>
      </c>
      <c r="AG245" s="58" t="str">
        <f t="shared" si="41"/>
        <v>US92206C1027</v>
      </c>
      <c r="AH245" s="58">
        <f t="shared" si="41"/>
        <v>0</v>
      </c>
    </row>
    <row r="246" spans="1:34" s="75" customFormat="1">
      <c r="A246" s="58" t="s">
        <v>1677</v>
      </c>
      <c r="B246" s="58" t="s">
        <v>4820</v>
      </c>
      <c r="C246" s="58" t="s">
        <v>1678</v>
      </c>
      <c r="D246" s="68">
        <v>43991</v>
      </c>
      <c r="E246" s="9">
        <v>7.0000000000000007E-2</v>
      </c>
      <c r="F246" s="69" t="b">
        <v>1</v>
      </c>
      <c r="G246" s="58" t="s">
        <v>201</v>
      </c>
      <c r="H246" s="58" t="s">
        <v>66</v>
      </c>
      <c r="I246" s="58" t="s">
        <v>192</v>
      </c>
      <c r="J246" s="58" t="s">
        <v>168</v>
      </c>
      <c r="K246" s="68">
        <v>44255</v>
      </c>
      <c r="L246" s="70">
        <v>210.26547410000001</v>
      </c>
      <c r="M246" s="58" t="s">
        <v>176</v>
      </c>
      <c r="N246" s="69" t="b">
        <v>1</v>
      </c>
      <c r="O246" s="69" t="b">
        <v>1</v>
      </c>
      <c r="P246" s="69" t="b">
        <v>1</v>
      </c>
      <c r="Q246" s="69" t="b">
        <v>1</v>
      </c>
      <c r="R246" s="69" t="b">
        <v>1</v>
      </c>
      <c r="S246" s="69" t="b">
        <v>1</v>
      </c>
      <c r="T246" s="69" t="b">
        <v>1</v>
      </c>
      <c r="U246" s="58" t="s">
        <v>4820</v>
      </c>
      <c r="V246" s="58" t="s">
        <v>1677</v>
      </c>
      <c r="W246" s="58" t="s">
        <v>4820</v>
      </c>
      <c r="X246" s="58" t="s">
        <v>1677</v>
      </c>
      <c r="Y246" s="58" t="s">
        <v>2008</v>
      </c>
      <c r="Z246" s="58" t="s">
        <v>1677</v>
      </c>
      <c r="AA246" s="58" t="s">
        <v>4820</v>
      </c>
      <c r="AB246" s="58" t="s">
        <v>3305</v>
      </c>
      <c r="AC246" s="58" t="s">
        <v>4101</v>
      </c>
      <c r="AD246" s="68">
        <v>44253</v>
      </c>
      <c r="AE246" s="70">
        <v>6453513</v>
      </c>
      <c r="AF246" s="58" t="str">
        <f t="shared" ref="AF246" si="42">CHOOSE(IF(ISERROR(FIND("Quotidien",AB246,1)),IF(ISERROR(FIND("Hebdo",AB246,1)),1,FIND("Hebdo",AB246,1)),FIND("Quotidien",AB246,1)),"&gt;=Mois",,,,,,,,,,,,,,"Semaine",,,,,,,,,"Jour")</f>
        <v>Jour</v>
      </c>
      <c r="AG246" s="58" t="str">
        <f t="shared" ref="AG246" si="43">A246</f>
        <v>IE00B42WWV65</v>
      </c>
      <c r="AH246" s="58" t="str">
        <f t="shared" ref="AH246" si="44">B246</f>
        <v>18575515</v>
      </c>
    </row>
    <row r="247" spans="1:34" s="75" customFormat="1">
      <c r="A247" s="58" t="s">
        <v>1401</v>
      </c>
      <c r="B247" s="58"/>
      <c r="C247" s="58" t="s">
        <v>4155</v>
      </c>
      <c r="D247" s="68">
        <v>43850</v>
      </c>
      <c r="E247" s="9">
        <v>1.21</v>
      </c>
      <c r="F247" s="69"/>
      <c r="G247" s="58" t="s">
        <v>1400</v>
      </c>
      <c r="H247" s="58" t="s">
        <v>64</v>
      </c>
      <c r="I247" s="58" t="s">
        <v>192</v>
      </c>
      <c r="J247" s="58" t="s">
        <v>232</v>
      </c>
      <c r="K247" s="68">
        <v>44255</v>
      </c>
      <c r="L247" s="70">
        <v>55.617417600000003</v>
      </c>
      <c r="M247" s="58" t="s">
        <v>166</v>
      </c>
      <c r="N247" s="69"/>
      <c r="O247" s="69"/>
      <c r="P247" s="69" t="b">
        <v>1</v>
      </c>
      <c r="Q247" s="69" t="b">
        <v>1</v>
      </c>
      <c r="R247" s="69" t="b">
        <v>1</v>
      </c>
      <c r="S247" s="69"/>
      <c r="T247" s="69"/>
      <c r="U247" s="58"/>
      <c r="V247" s="58" t="s">
        <v>1401</v>
      </c>
      <c r="W247" s="58"/>
      <c r="X247" s="58" t="s">
        <v>1401</v>
      </c>
      <c r="Y247" s="58" t="s">
        <v>2007</v>
      </c>
      <c r="Z247" s="58" t="s">
        <v>1401</v>
      </c>
      <c r="AA247" s="58"/>
      <c r="AB247" s="58" t="s">
        <v>3305</v>
      </c>
      <c r="AC247" s="58" t="s">
        <v>4100</v>
      </c>
      <c r="AD247" s="68">
        <v>44253</v>
      </c>
      <c r="AE247" s="70">
        <v>29951908</v>
      </c>
      <c r="AF247" s="58" t="str">
        <f t="shared" ref="AF247:AF285" si="45">CHOOSE(IF(ISERROR(FIND("Quotidien",AB247,1)),IF(ISERROR(FIND("Hebdo",AB247,1)),1,FIND("Hebdo",AB247,1)),FIND("Quotidien",AB247,1)),"&gt;=Mois",,,,,,,,,,,,,,"Semaine",,,,,,,,,"Jour")</f>
        <v>Jour</v>
      </c>
      <c r="AG247" s="58" t="str">
        <f t="shared" ref="AG247:AG278" si="46">A247</f>
        <v>JE00B44F1611</v>
      </c>
      <c r="AH247" s="58">
        <f t="shared" ref="AH247:AH278" si="47">B247</f>
        <v>0</v>
      </c>
    </row>
    <row r="248" spans="1:34" s="75" customFormat="1">
      <c r="A248" s="58" t="s">
        <v>191</v>
      </c>
      <c r="B248" s="58" t="s">
        <v>512</v>
      </c>
      <c r="C248" s="58" t="s">
        <v>2818</v>
      </c>
      <c r="D248" s="68">
        <v>43830</v>
      </c>
      <c r="E248" s="9">
        <v>0.09</v>
      </c>
      <c r="F248" s="69" t="b">
        <v>1</v>
      </c>
      <c r="G248" s="58" t="s">
        <v>138</v>
      </c>
      <c r="H248" s="58" t="s">
        <v>64</v>
      </c>
      <c r="I248" s="58" t="s">
        <v>192</v>
      </c>
      <c r="J248" s="58" t="s">
        <v>155</v>
      </c>
      <c r="K248" s="68">
        <v>44255</v>
      </c>
      <c r="L248" s="70">
        <v>4030.8848136000001</v>
      </c>
      <c r="M248" s="58" t="s">
        <v>166</v>
      </c>
      <c r="N248" s="69"/>
      <c r="O248" s="69" t="b">
        <v>1</v>
      </c>
      <c r="P248" s="69" t="b">
        <v>1</v>
      </c>
      <c r="Q248" s="69" t="b">
        <v>1</v>
      </c>
      <c r="R248" s="69" t="b">
        <v>1</v>
      </c>
      <c r="S248" s="69" t="b">
        <v>1</v>
      </c>
      <c r="T248" s="69" t="b">
        <v>1</v>
      </c>
      <c r="U248" s="58" t="s">
        <v>512</v>
      </c>
      <c r="V248" s="58" t="s">
        <v>191</v>
      </c>
      <c r="W248" s="58" t="s">
        <v>512</v>
      </c>
      <c r="X248" s="58" t="s">
        <v>191</v>
      </c>
      <c r="Y248" s="58" t="s">
        <v>2005</v>
      </c>
      <c r="Z248" s="58" t="s">
        <v>191</v>
      </c>
      <c r="AA248" s="58" t="s">
        <v>512</v>
      </c>
      <c r="AB248" s="58" t="s">
        <v>3305</v>
      </c>
      <c r="AC248" s="58" t="s">
        <v>4099</v>
      </c>
      <c r="AD248" s="68">
        <v>44253</v>
      </c>
      <c r="AE248" s="70">
        <v>27728192</v>
      </c>
      <c r="AF248" s="58" t="str">
        <f t="shared" si="45"/>
        <v>Jour</v>
      </c>
      <c r="AG248" s="58" t="str">
        <f t="shared" si="46"/>
        <v>LU0274211480</v>
      </c>
      <c r="AH248" s="58" t="str">
        <f t="shared" si="47"/>
        <v>2825575</v>
      </c>
    </row>
    <row r="249" spans="1:34" s="75" customFormat="1">
      <c r="A249" s="58" t="s">
        <v>21903</v>
      </c>
      <c r="B249" s="58"/>
      <c r="C249" s="58" t="s">
        <v>21904</v>
      </c>
      <c r="D249" s="68">
        <v>43830</v>
      </c>
      <c r="E249" s="9">
        <v>0.25</v>
      </c>
      <c r="F249" s="69" t="b">
        <v>1</v>
      </c>
      <c r="G249" s="58" t="s">
        <v>138</v>
      </c>
      <c r="H249" s="58" t="s">
        <v>68</v>
      </c>
      <c r="I249" s="58" t="s">
        <v>192</v>
      </c>
      <c r="J249" s="58" t="s">
        <v>168</v>
      </c>
      <c r="K249" s="68">
        <v>44255</v>
      </c>
      <c r="L249" s="70">
        <v>2285.7379236000002</v>
      </c>
      <c r="M249" s="58" t="s">
        <v>166</v>
      </c>
      <c r="N249" s="69"/>
      <c r="O249" s="69" t="b">
        <v>1</v>
      </c>
      <c r="P249" s="69"/>
      <c r="Q249" s="69" t="b">
        <v>1</v>
      </c>
      <c r="R249" s="69"/>
      <c r="S249" s="69" t="b">
        <v>1</v>
      </c>
      <c r="T249" s="69" t="b">
        <v>1</v>
      </c>
      <c r="U249" s="58"/>
      <c r="V249" s="58" t="s">
        <v>21903</v>
      </c>
      <c r="W249" s="58"/>
      <c r="X249" s="58" t="s">
        <v>21903</v>
      </c>
      <c r="Y249" s="58" t="s">
        <v>2005</v>
      </c>
      <c r="Z249" s="58" t="s">
        <v>21903</v>
      </c>
      <c r="AA249" s="58"/>
      <c r="AB249" s="58" t="s">
        <v>3305</v>
      </c>
      <c r="AC249" s="58" t="s">
        <v>4101</v>
      </c>
      <c r="AD249" s="68">
        <v>44253</v>
      </c>
      <c r="AE249" s="70">
        <v>7790323</v>
      </c>
      <c r="AF249" s="58" t="str">
        <f t="shared" si="45"/>
        <v>Jour</v>
      </c>
      <c r="AG249" s="58" t="str">
        <f t="shared" si="46"/>
        <v>LU0641006456</v>
      </c>
      <c r="AH249" s="58">
        <f t="shared" si="47"/>
        <v>0</v>
      </c>
    </row>
    <row r="250" spans="1:34" s="75" customFormat="1">
      <c r="A250" s="58" t="s">
        <v>3382</v>
      </c>
      <c r="B250" s="58" t="s">
        <v>3383</v>
      </c>
      <c r="C250" s="58" t="s">
        <v>3384</v>
      </c>
      <c r="D250" s="68">
        <v>43830</v>
      </c>
      <c r="E250" s="9">
        <v>0.25</v>
      </c>
      <c r="F250" s="69" t="b">
        <v>1</v>
      </c>
      <c r="G250" s="58" t="s">
        <v>138</v>
      </c>
      <c r="H250" s="58" t="s">
        <v>62</v>
      </c>
      <c r="I250" s="58" t="s">
        <v>192</v>
      </c>
      <c r="J250" s="58" t="s">
        <v>168</v>
      </c>
      <c r="K250" s="68">
        <v>44255</v>
      </c>
      <c r="L250" s="70">
        <v>2285.7379236000002</v>
      </c>
      <c r="M250" s="58" t="s">
        <v>166</v>
      </c>
      <c r="N250" s="69"/>
      <c r="O250" s="69" t="b">
        <v>1</v>
      </c>
      <c r="P250" s="69"/>
      <c r="Q250" s="69" t="b">
        <v>1</v>
      </c>
      <c r="R250" s="69" t="b">
        <v>1</v>
      </c>
      <c r="S250" s="69" t="b">
        <v>1</v>
      </c>
      <c r="T250" s="69" t="b">
        <v>1</v>
      </c>
      <c r="U250" s="58" t="s">
        <v>3383</v>
      </c>
      <c r="V250" s="58" t="s">
        <v>3382</v>
      </c>
      <c r="W250" s="58" t="s">
        <v>3383</v>
      </c>
      <c r="X250" s="58" t="s">
        <v>3382</v>
      </c>
      <c r="Y250" s="58" t="s">
        <v>2005</v>
      </c>
      <c r="Z250" s="58" t="s">
        <v>3382</v>
      </c>
      <c r="AA250" s="58" t="s">
        <v>3383</v>
      </c>
      <c r="AB250" s="58" t="s">
        <v>3305</v>
      </c>
      <c r="AC250" s="58" t="s">
        <v>4101</v>
      </c>
      <c r="AD250" s="68">
        <v>44253</v>
      </c>
      <c r="AE250" s="70">
        <v>871394</v>
      </c>
      <c r="AF250" s="58" t="str">
        <f t="shared" si="45"/>
        <v>Jour</v>
      </c>
      <c r="AG250" s="58" t="str">
        <f t="shared" si="46"/>
        <v>LU0641006613</v>
      </c>
      <c r="AH250" s="58" t="str">
        <f t="shared" si="47"/>
        <v>13528821</v>
      </c>
    </row>
    <row r="251" spans="1:34" s="75" customFormat="1">
      <c r="A251" s="58" t="s">
        <v>4952</v>
      </c>
      <c r="B251" s="58" t="s">
        <v>4953</v>
      </c>
      <c r="C251" s="58" t="s">
        <v>4954</v>
      </c>
      <c r="D251" s="68">
        <v>43830</v>
      </c>
      <c r="E251" s="9">
        <v>0.25</v>
      </c>
      <c r="F251" s="69" t="b">
        <v>1</v>
      </c>
      <c r="G251" s="58" t="s">
        <v>138</v>
      </c>
      <c r="H251" s="58" t="s">
        <v>64</v>
      </c>
      <c r="I251" s="58" t="s">
        <v>192</v>
      </c>
      <c r="J251" s="58" t="s">
        <v>168</v>
      </c>
      <c r="K251" s="68">
        <v>44255</v>
      </c>
      <c r="L251" s="70">
        <v>2112.6842609</v>
      </c>
      <c r="M251" s="58" t="s">
        <v>166</v>
      </c>
      <c r="N251" s="69"/>
      <c r="O251" s="69" t="b">
        <v>1</v>
      </c>
      <c r="P251" s="69" t="b">
        <v>1</v>
      </c>
      <c r="Q251" s="69" t="b">
        <v>1</v>
      </c>
      <c r="R251" s="69" t="b">
        <v>1</v>
      </c>
      <c r="S251" s="69" t="b">
        <v>1</v>
      </c>
      <c r="T251" s="69" t="b">
        <v>1</v>
      </c>
      <c r="U251" s="58" t="s">
        <v>4953</v>
      </c>
      <c r="V251" s="58" t="s">
        <v>4952</v>
      </c>
      <c r="W251" s="58" t="s">
        <v>4953</v>
      </c>
      <c r="X251" s="58" t="s">
        <v>4952</v>
      </c>
      <c r="Y251" s="58" t="s">
        <v>2005</v>
      </c>
      <c r="Z251" s="58" t="s">
        <v>4952</v>
      </c>
      <c r="AA251" s="58" t="s">
        <v>4953</v>
      </c>
      <c r="AB251" s="58" t="s">
        <v>3305</v>
      </c>
      <c r="AC251" s="58" t="s">
        <v>4101</v>
      </c>
      <c r="AD251" s="68">
        <v>44253</v>
      </c>
      <c r="AE251" s="70">
        <v>4921751</v>
      </c>
      <c r="AF251" s="58" t="str">
        <f t="shared" si="45"/>
        <v>Jour</v>
      </c>
      <c r="AG251" s="58" t="str">
        <f t="shared" si="46"/>
        <v>LU0290357929</v>
      </c>
      <c r="AH251" s="58" t="str">
        <f t="shared" si="47"/>
        <v>3220303</v>
      </c>
    </row>
    <row r="252" spans="1:34" s="75" customFormat="1">
      <c r="A252" s="58" t="s">
        <v>4955</v>
      </c>
      <c r="B252" s="58" t="s">
        <v>4956</v>
      </c>
      <c r="C252" s="58" t="s">
        <v>4957</v>
      </c>
      <c r="D252" s="68">
        <v>43830</v>
      </c>
      <c r="E252" s="9">
        <v>0.25</v>
      </c>
      <c r="F252" s="69" t="b">
        <v>1</v>
      </c>
      <c r="G252" s="58" t="s">
        <v>138</v>
      </c>
      <c r="H252" s="58" t="s">
        <v>62</v>
      </c>
      <c r="I252" s="58" t="s">
        <v>192</v>
      </c>
      <c r="J252" s="58" t="s">
        <v>168</v>
      </c>
      <c r="K252" s="68">
        <v>44255</v>
      </c>
      <c r="L252" s="70">
        <v>2112.6842609</v>
      </c>
      <c r="M252" s="58" t="s">
        <v>176</v>
      </c>
      <c r="N252" s="69"/>
      <c r="O252" s="69" t="b">
        <v>1</v>
      </c>
      <c r="P252" s="69"/>
      <c r="Q252" s="69" t="b">
        <v>1</v>
      </c>
      <c r="R252" s="69"/>
      <c r="S252" s="69" t="b">
        <v>1</v>
      </c>
      <c r="T252" s="69" t="b">
        <v>1</v>
      </c>
      <c r="U252" s="58" t="s">
        <v>4956</v>
      </c>
      <c r="V252" s="58" t="s">
        <v>4955</v>
      </c>
      <c r="W252" s="58" t="s">
        <v>4956</v>
      </c>
      <c r="X252" s="58" t="s">
        <v>4955</v>
      </c>
      <c r="Y252" s="58" t="s">
        <v>2005</v>
      </c>
      <c r="Z252" s="58" t="s">
        <v>4955</v>
      </c>
      <c r="AA252" s="58" t="s">
        <v>4956</v>
      </c>
      <c r="AB252" s="58" t="s">
        <v>3305</v>
      </c>
      <c r="AC252" s="58" t="s">
        <v>4101</v>
      </c>
      <c r="AD252" s="68">
        <v>44253</v>
      </c>
      <c r="AE252" s="70">
        <v>926735</v>
      </c>
      <c r="AF252" s="58" t="str">
        <f t="shared" si="45"/>
        <v>Jour</v>
      </c>
      <c r="AG252" s="58" t="str">
        <f t="shared" si="46"/>
        <v>LU0641007421</v>
      </c>
      <c r="AH252" s="58" t="str">
        <f t="shared" si="47"/>
        <v>19204552</v>
      </c>
    </row>
    <row r="253" spans="1:34" s="75" customFormat="1">
      <c r="A253" s="58" t="s">
        <v>395</v>
      </c>
      <c r="B253" s="58" t="s">
        <v>513</v>
      </c>
      <c r="C253" s="58" t="s">
        <v>2819</v>
      </c>
      <c r="D253" s="68">
        <v>43830</v>
      </c>
      <c r="E253" s="9">
        <v>0.2</v>
      </c>
      <c r="F253" s="69" t="b">
        <v>1</v>
      </c>
      <c r="G253" s="58" t="s">
        <v>138</v>
      </c>
      <c r="H253" s="58" t="s">
        <v>62</v>
      </c>
      <c r="I253" s="58" t="s">
        <v>192</v>
      </c>
      <c r="J253" s="58" t="s">
        <v>168</v>
      </c>
      <c r="K253" s="68">
        <v>44255</v>
      </c>
      <c r="L253" s="70">
        <v>677.04733339999996</v>
      </c>
      <c r="M253" s="58" t="s">
        <v>166</v>
      </c>
      <c r="N253" s="69"/>
      <c r="O253" s="69" t="b">
        <v>1</v>
      </c>
      <c r="P253" s="69" t="b">
        <v>1</v>
      </c>
      <c r="Q253" s="69" t="b">
        <v>1</v>
      </c>
      <c r="R253" s="69" t="b">
        <v>1</v>
      </c>
      <c r="S253" s="69" t="b">
        <v>1</v>
      </c>
      <c r="T253" s="69" t="b">
        <v>1</v>
      </c>
      <c r="U253" s="58" t="s">
        <v>513</v>
      </c>
      <c r="V253" s="58" t="s">
        <v>395</v>
      </c>
      <c r="W253" s="58" t="s">
        <v>513</v>
      </c>
      <c r="X253" s="58" t="s">
        <v>395</v>
      </c>
      <c r="Y253" s="58" t="s">
        <v>2005</v>
      </c>
      <c r="Z253" s="58" t="s">
        <v>395</v>
      </c>
      <c r="AA253" s="58" t="s">
        <v>513</v>
      </c>
      <c r="AB253" s="58" t="s">
        <v>3305</v>
      </c>
      <c r="AC253" s="58" t="s">
        <v>4100</v>
      </c>
      <c r="AD253" s="68">
        <v>44253</v>
      </c>
      <c r="AE253" s="70">
        <v>4476824</v>
      </c>
      <c r="AF253" s="58" t="str">
        <f t="shared" si="45"/>
        <v>Jour</v>
      </c>
      <c r="AG253" s="58" t="str">
        <f t="shared" si="46"/>
        <v>LU0942970442</v>
      </c>
      <c r="AH253" s="58" t="str">
        <f t="shared" si="47"/>
        <v>23971272</v>
      </c>
    </row>
    <row r="254" spans="1:34" s="75" customFormat="1">
      <c r="A254" s="58" t="s">
        <v>2820</v>
      </c>
      <c r="B254" s="58" t="s">
        <v>2821</v>
      </c>
      <c r="C254" s="58" t="s">
        <v>2822</v>
      </c>
      <c r="D254" s="68">
        <v>43830</v>
      </c>
      <c r="E254" s="9">
        <v>0.2</v>
      </c>
      <c r="F254" s="69" t="b">
        <v>1</v>
      </c>
      <c r="G254" s="58" t="s">
        <v>138</v>
      </c>
      <c r="H254" s="58" t="s">
        <v>64</v>
      </c>
      <c r="I254" s="58" t="s">
        <v>192</v>
      </c>
      <c r="J254" s="58" t="s">
        <v>168</v>
      </c>
      <c r="K254" s="68">
        <v>44255</v>
      </c>
      <c r="L254" s="70">
        <v>677.04733339999996</v>
      </c>
      <c r="M254" s="58" t="s">
        <v>166</v>
      </c>
      <c r="N254" s="69"/>
      <c r="O254" s="69" t="b">
        <v>1</v>
      </c>
      <c r="P254" s="69" t="b">
        <v>1</v>
      </c>
      <c r="Q254" s="69" t="b">
        <v>1</v>
      </c>
      <c r="R254" s="69" t="b">
        <v>1</v>
      </c>
      <c r="S254" s="69" t="b">
        <v>1</v>
      </c>
      <c r="T254" s="69" t="b">
        <v>1</v>
      </c>
      <c r="U254" s="58" t="s">
        <v>2821</v>
      </c>
      <c r="V254" s="58" t="s">
        <v>2820</v>
      </c>
      <c r="W254" s="58" t="s">
        <v>2821</v>
      </c>
      <c r="X254" s="58" t="s">
        <v>2820</v>
      </c>
      <c r="Y254" s="58" t="s">
        <v>2005</v>
      </c>
      <c r="Z254" s="58" t="s">
        <v>2820</v>
      </c>
      <c r="AA254" s="58" t="s">
        <v>2821</v>
      </c>
      <c r="AB254" s="58" t="s">
        <v>3305</v>
      </c>
      <c r="AC254" s="58" t="s">
        <v>4100</v>
      </c>
      <c r="AD254" s="68">
        <v>44253</v>
      </c>
      <c r="AE254" s="70">
        <v>15491246</v>
      </c>
      <c r="AF254" s="58" t="str">
        <f t="shared" si="45"/>
        <v>Jour</v>
      </c>
      <c r="AG254" s="58" t="str">
        <f t="shared" si="46"/>
        <v>LU0942970798</v>
      </c>
      <c r="AH254" s="58" t="str">
        <f t="shared" si="47"/>
        <v>23793847</v>
      </c>
    </row>
    <row r="255" spans="1:34" s="75" customFormat="1">
      <c r="A255" s="58" t="s">
        <v>4113</v>
      </c>
      <c r="B255" s="58" t="s">
        <v>4576</v>
      </c>
      <c r="C255" s="58" t="s">
        <v>4577</v>
      </c>
      <c r="D255" s="68">
        <v>43830</v>
      </c>
      <c r="E255" s="9">
        <v>0.2</v>
      </c>
      <c r="F255" s="69" t="b">
        <v>1</v>
      </c>
      <c r="G255" s="58" t="s">
        <v>138</v>
      </c>
      <c r="H255" s="58" t="s">
        <v>64</v>
      </c>
      <c r="I255" s="58" t="s">
        <v>192</v>
      </c>
      <c r="J255" s="58" t="s">
        <v>168</v>
      </c>
      <c r="K255" s="68">
        <v>44255</v>
      </c>
      <c r="L255" s="70">
        <v>2285.7379236000002</v>
      </c>
      <c r="M255" s="58" t="s">
        <v>166</v>
      </c>
      <c r="N255" s="69"/>
      <c r="O255" s="69" t="b">
        <v>1</v>
      </c>
      <c r="P255" s="69" t="b">
        <v>1</v>
      </c>
      <c r="Q255" s="69"/>
      <c r="R255" s="69" t="b">
        <v>1</v>
      </c>
      <c r="S255" s="69" t="b">
        <v>1</v>
      </c>
      <c r="T255" s="69" t="b">
        <v>1</v>
      </c>
      <c r="U255" s="58" t="s">
        <v>4576</v>
      </c>
      <c r="V255" s="58" t="s">
        <v>4113</v>
      </c>
      <c r="W255" s="58" t="s">
        <v>4576</v>
      </c>
      <c r="X255" s="58" t="s">
        <v>4113</v>
      </c>
      <c r="Y255" s="58" t="s">
        <v>2005</v>
      </c>
      <c r="Z255" s="58" t="s">
        <v>4113</v>
      </c>
      <c r="AA255" s="58" t="s">
        <v>4576</v>
      </c>
      <c r="AB255" s="58" t="s">
        <v>3305</v>
      </c>
      <c r="AC255" s="58" t="s">
        <v>4101</v>
      </c>
      <c r="AD255" s="68">
        <v>44253</v>
      </c>
      <c r="AE255" s="70">
        <v>2237022</v>
      </c>
      <c r="AF255" s="58" t="str">
        <f t="shared" si="45"/>
        <v>Jour</v>
      </c>
      <c r="AG255" s="58" t="str">
        <f t="shared" si="46"/>
        <v>LU0908508731</v>
      </c>
      <c r="AH255" s="58" t="str">
        <f t="shared" si="47"/>
        <v>22072055</v>
      </c>
    </row>
    <row r="256" spans="1:34" s="75" customFormat="1">
      <c r="A256" s="58" t="s">
        <v>3209</v>
      </c>
      <c r="B256" s="58" t="s">
        <v>3210</v>
      </c>
      <c r="C256" s="58" t="s">
        <v>3211</v>
      </c>
      <c r="D256" s="68">
        <v>43830</v>
      </c>
      <c r="E256" s="9">
        <v>0.15</v>
      </c>
      <c r="F256" s="69" t="b">
        <v>1</v>
      </c>
      <c r="G256" s="58" t="s">
        <v>138</v>
      </c>
      <c r="H256" s="58" t="s">
        <v>301</v>
      </c>
      <c r="I256" s="58" t="s">
        <v>192</v>
      </c>
      <c r="J256" s="58" t="s">
        <v>168</v>
      </c>
      <c r="K256" s="68">
        <v>44255</v>
      </c>
      <c r="L256" s="70">
        <v>1016.1496205</v>
      </c>
      <c r="M256" s="58" t="s">
        <v>166</v>
      </c>
      <c r="N256" s="69"/>
      <c r="O256" s="69" t="b">
        <v>1</v>
      </c>
      <c r="P256" s="69" t="b">
        <v>1</v>
      </c>
      <c r="Q256" s="69"/>
      <c r="R256" s="69" t="b">
        <v>1</v>
      </c>
      <c r="S256" s="69" t="b">
        <v>1</v>
      </c>
      <c r="T256" s="69" t="b">
        <v>1</v>
      </c>
      <c r="U256" s="58" t="s">
        <v>3210</v>
      </c>
      <c r="V256" s="58" t="s">
        <v>3209</v>
      </c>
      <c r="W256" s="58" t="s">
        <v>3210</v>
      </c>
      <c r="X256" s="58" t="s">
        <v>3209</v>
      </c>
      <c r="Y256" s="58" t="s">
        <v>2005</v>
      </c>
      <c r="Z256" s="58" t="s">
        <v>3209</v>
      </c>
      <c r="AA256" s="58" t="s">
        <v>3210</v>
      </c>
      <c r="AB256" s="58" t="s">
        <v>3305</v>
      </c>
      <c r="AC256" s="58" t="s">
        <v>4101</v>
      </c>
      <c r="AD256" s="68">
        <v>44253</v>
      </c>
      <c r="AE256" s="70">
        <v>86490190</v>
      </c>
      <c r="AF256" s="58" t="str">
        <f t="shared" si="45"/>
        <v>Jour</v>
      </c>
      <c r="AG256" s="58" t="str">
        <f t="shared" si="46"/>
        <v>LU0952581584</v>
      </c>
      <c r="AH256" s="58" t="str">
        <f t="shared" si="47"/>
        <v>22770748</v>
      </c>
    </row>
    <row r="257" spans="1:34" s="75" customFormat="1">
      <c r="A257" s="58" t="s">
        <v>2576</v>
      </c>
      <c r="B257" s="58" t="s">
        <v>5195</v>
      </c>
      <c r="C257" s="58" t="s">
        <v>2823</v>
      </c>
      <c r="D257" s="68">
        <v>43830</v>
      </c>
      <c r="E257" s="9">
        <v>0.2</v>
      </c>
      <c r="F257" s="69" t="b">
        <v>1</v>
      </c>
      <c r="G257" s="58" t="s">
        <v>201</v>
      </c>
      <c r="H257" s="58" t="s">
        <v>68</v>
      </c>
      <c r="I257" s="58" t="s">
        <v>192</v>
      </c>
      <c r="J257" s="58" t="s">
        <v>155</v>
      </c>
      <c r="K257" s="68">
        <v>44255</v>
      </c>
      <c r="L257" s="70">
        <v>3951.5090998000001</v>
      </c>
      <c r="M257" s="58" t="s">
        <v>166</v>
      </c>
      <c r="N257" s="69"/>
      <c r="O257" s="69" t="b">
        <v>1</v>
      </c>
      <c r="P257" s="69" t="b">
        <v>1</v>
      </c>
      <c r="Q257" s="69" t="b">
        <v>1</v>
      </c>
      <c r="R257" s="69" t="b">
        <v>1</v>
      </c>
      <c r="S257" s="69" t="b">
        <v>1</v>
      </c>
      <c r="T257" s="69" t="b">
        <v>1</v>
      </c>
      <c r="U257" s="58" t="s">
        <v>5195</v>
      </c>
      <c r="V257" s="58" t="s">
        <v>2576</v>
      </c>
      <c r="W257" s="58" t="s">
        <v>5195</v>
      </c>
      <c r="X257" s="58" t="s">
        <v>2576</v>
      </c>
      <c r="Y257" s="58" t="s">
        <v>2006</v>
      </c>
      <c r="Z257" s="58" t="s">
        <v>2576</v>
      </c>
      <c r="AA257" s="58" t="s">
        <v>5195</v>
      </c>
      <c r="AB257" s="58" t="s">
        <v>3305</v>
      </c>
      <c r="AC257" s="58" t="s">
        <v>4101</v>
      </c>
      <c r="AD257" s="68">
        <v>44253</v>
      </c>
      <c r="AE257" s="70">
        <v>67948000</v>
      </c>
      <c r="AF257" s="58" t="str">
        <f t="shared" si="45"/>
        <v>Jour</v>
      </c>
      <c r="AG257" s="58" t="str">
        <f t="shared" si="46"/>
        <v>IE00BTJRMP35</v>
      </c>
      <c r="AH257" s="58" t="str">
        <f t="shared" si="47"/>
        <v>35987944</v>
      </c>
    </row>
    <row r="258" spans="1:34" s="75" customFormat="1">
      <c r="A258" s="58" t="s">
        <v>21929</v>
      </c>
      <c r="B258" s="58" t="s">
        <v>21930</v>
      </c>
      <c r="C258" s="58" t="s">
        <v>21931</v>
      </c>
      <c r="D258" s="68">
        <v>43830</v>
      </c>
      <c r="E258" s="9">
        <v>0.17</v>
      </c>
      <c r="F258" s="69" t="b">
        <v>1</v>
      </c>
      <c r="G258" s="58" t="s">
        <v>138</v>
      </c>
      <c r="H258" s="58" t="s">
        <v>68</v>
      </c>
      <c r="I258" s="58" t="s">
        <v>192</v>
      </c>
      <c r="J258" s="58" t="s">
        <v>155</v>
      </c>
      <c r="K258" s="68">
        <v>44255</v>
      </c>
      <c r="L258" s="70">
        <v>2178.6359366000002</v>
      </c>
      <c r="M258" s="58" t="s">
        <v>166</v>
      </c>
      <c r="N258" s="69"/>
      <c r="O258" s="69" t="b">
        <v>1</v>
      </c>
      <c r="P258" s="69" t="b">
        <v>1</v>
      </c>
      <c r="Q258" s="69" t="b">
        <v>1</v>
      </c>
      <c r="R258" s="69" t="b">
        <v>1</v>
      </c>
      <c r="S258" s="69" t="b">
        <v>1</v>
      </c>
      <c r="T258" s="69" t="b">
        <v>1</v>
      </c>
      <c r="U258" s="58" t="s">
        <v>21930</v>
      </c>
      <c r="V258" s="58" t="s">
        <v>21929</v>
      </c>
      <c r="W258" s="58" t="s">
        <v>21930</v>
      </c>
      <c r="X258" s="58" t="s">
        <v>21929</v>
      </c>
      <c r="Y258" s="58" t="s">
        <v>2005</v>
      </c>
      <c r="Z258" s="58" t="s">
        <v>21929</v>
      </c>
      <c r="AA258" s="58" t="s">
        <v>21930</v>
      </c>
      <c r="AB258" s="58" t="s">
        <v>3305</v>
      </c>
      <c r="AC258" s="58" t="s">
        <v>4099</v>
      </c>
      <c r="AD258" s="68">
        <v>44253</v>
      </c>
      <c r="AE258" s="70">
        <v>3892401</v>
      </c>
      <c r="AF258" s="58" t="str">
        <f t="shared" si="45"/>
        <v>Jour</v>
      </c>
      <c r="AG258" s="58" t="str">
        <f t="shared" si="46"/>
        <v>LU1127514245</v>
      </c>
      <c r="AH258" s="58" t="str">
        <f t="shared" si="47"/>
        <v>27552807</v>
      </c>
    </row>
    <row r="259" spans="1:34" s="75" customFormat="1">
      <c r="A259" s="58" t="s">
        <v>1704</v>
      </c>
      <c r="B259" s="58" t="s">
        <v>1705</v>
      </c>
      <c r="C259" s="58" t="s">
        <v>2824</v>
      </c>
      <c r="D259" s="68">
        <v>43830</v>
      </c>
      <c r="E259" s="9">
        <v>0.12</v>
      </c>
      <c r="F259" s="69" t="b">
        <v>1</v>
      </c>
      <c r="G259" s="58" t="s">
        <v>138</v>
      </c>
      <c r="H259" s="58" t="s">
        <v>64</v>
      </c>
      <c r="I259" s="58" t="s">
        <v>192</v>
      </c>
      <c r="J259" s="58" t="s">
        <v>155</v>
      </c>
      <c r="K259" s="68">
        <v>44255</v>
      </c>
      <c r="L259" s="70">
        <v>2178.6359366000002</v>
      </c>
      <c r="M259" s="58" t="s">
        <v>176</v>
      </c>
      <c r="N259" s="69" t="b">
        <v>1</v>
      </c>
      <c r="O259" s="69" t="b">
        <v>1</v>
      </c>
      <c r="P259" s="69" t="b">
        <v>1</v>
      </c>
      <c r="Q259" s="69" t="b">
        <v>1</v>
      </c>
      <c r="R259" s="69" t="b">
        <v>1</v>
      </c>
      <c r="S259" s="69" t="b">
        <v>1</v>
      </c>
      <c r="T259" s="69" t="b">
        <v>1</v>
      </c>
      <c r="U259" s="58" t="s">
        <v>1705</v>
      </c>
      <c r="V259" s="58" t="s">
        <v>1704</v>
      </c>
      <c r="W259" s="58" t="s">
        <v>1705</v>
      </c>
      <c r="X259" s="58" t="s">
        <v>1704</v>
      </c>
      <c r="Y259" s="58" t="s">
        <v>2005</v>
      </c>
      <c r="Z259" s="58" t="s">
        <v>1704</v>
      </c>
      <c r="AA259" s="58" t="s">
        <v>1705</v>
      </c>
      <c r="AB259" s="58" t="s">
        <v>3305</v>
      </c>
      <c r="AC259" s="58" t="s">
        <v>4099</v>
      </c>
      <c r="AD259" s="68">
        <v>44253</v>
      </c>
      <c r="AE259" s="70">
        <v>41543912</v>
      </c>
      <c r="AF259" s="58" t="str">
        <f t="shared" si="45"/>
        <v>Jour</v>
      </c>
      <c r="AG259" s="58" t="str">
        <f t="shared" si="46"/>
        <v>LU0846194776</v>
      </c>
      <c r="AH259" s="58" t="str">
        <f t="shared" si="47"/>
        <v>20028776</v>
      </c>
    </row>
    <row r="260" spans="1:34" s="75" customFormat="1">
      <c r="A260" s="58" t="s">
        <v>2942</v>
      </c>
      <c r="B260" s="58" t="s">
        <v>5196</v>
      </c>
      <c r="C260" s="58" t="s">
        <v>4821</v>
      </c>
      <c r="D260" s="68">
        <v>43830</v>
      </c>
      <c r="E260" s="9">
        <v>0.2</v>
      </c>
      <c r="F260" s="69" t="b">
        <v>1</v>
      </c>
      <c r="G260" s="58" t="s">
        <v>201</v>
      </c>
      <c r="H260" s="58" t="s">
        <v>64</v>
      </c>
      <c r="I260" s="58" t="s">
        <v>192</v>
      </c>
      <c r="J260" s="58" t="s">
        <v>155</v>
      </c>
      <c r="K260" s="68">
        <v>44255</v>
      </c>
      <c r="L260" s="70">
        <v>198.7401193</v>
      </c>
      <c r="M260" s="58" t="s">
        <v>166</v>
      </c>
      <c r="N260" s="69"/>
      <c r="O260" s="69" t="b">
        <v>1</v>
      </c>
      <c r="P260" s="69" t="b">
        <v>1</v>
      </c>
      <c r="Q260" s="69" t="b">
        <v>1</v>
      </c>
      <c r="R260" s="69" t="b">
        <v>1</v>
      </c>
      <c r="S260" s="69"/>
      <c r="T260" s="69" t="b">
        <v>1</v>
      </c>
      <c r="U260" s="58" t="s">
        <v>5196</v>
      </c>
      <c r="V260" s="58" t="s">
        <v>2942</v>
      </c>
      <c r="W260" s="58" t="s">
        <v>5196</v>
      </c>
      <c r="X260" s="58" t="s">
        <v>2942</v>
      </c>
      <c r="Y260" s="58" t="s">
        <v>2006</v>
      </c>
      <c r="Z260" s="58" t="s">
        <v>2942</v>
      </c>
      <c r="AA260" s="58" t="s">
        <v>5196</v>
      </c>
      <c r="AB260" s="58" t="s">
        <v>3305</v>
      </c>
      <c r="AC260" s="58" t="s">
        <v>4099</v>
      </c>
      <c r="AD260" s="68">
        <v>44253</v>
      </c>
      <c r="AE260" s="70">
        <v>8250000</v>
      </c>
      <c r="AF260" s="58" t="str">
        <f t="shared" si="45"/>
        <v>Jour</v>
      </c>
      <c r="AG260" s="58" t="str">
        <f t="shared" si="46"/>
        <v>IE00BFMNHK08</v>
      </c>
      <c r="AH260" s="58" t="str">
        <f t="shared" si="47"/>
        <v>41579345</v>
      </c>
    </row>
    <row r="261" spans="1:34" s="75" customFormat="1">
      <c r="A261" s="58" t="s">
        <v>396</v>
      </c>
      <c r="B261" s="58" t="s">
        <v>514</v>
      </c>
      <c r="C261" s="58" t="s">
        <v>2825</v>
      </c>
      <c r="D261" s="68">
        <v>43830</v>
      </c>
      <c r="E261" s="9">
        <v>0.75</v>
      </c>
      <c r="F261" s="69" t="b">
        <v>1</v>
      </c>
      <c r="G261" s="58" t="s">
        <v>138</v>
      </c>
      <c r="H261" s="58" t="s">
        <v>68</v>
      </c>
      <c r="I261" s="58" t="s">
        <v>192</v>
      </c>
      <c r="J261" s="58" t="s">
        <v>155</v>
      </c>
      <c r="K261" s="68">
        <v>44255</v>
      </c>
      <c r="L261" s="70">
        <v>75.192596800000004</v>
      </c>
      <c r="M261" s="58" t="s">
        <v>166</v>
      </c>
      <c r="N261" s="69"/>
      <c r="O261" s="69" t="b">
        <v>1</v>
      </c>
      <c r="P261" s="69" t="b">
        <v>1</v>
      </c>
      <c r="Q261" s="69" t="b">
        <v>1</v>
      </c>
      <c r="R261" s="69" t="b">
        <v>1</v>
      </c>
      <c r="S261" s="69" t="b">
        <v>1</v>
      </c>
      <c r="T261" s="69" t="b">
        <v>1</v>
      </c>
      <c r="U261" s="58" t="s">
        <v>514</v>
      </c>
      <c r="V261" s="58" t="s">
        <v>396</v>
      </c>
      <c r="W261" s="58" t="s">
        <v>514</v>
      </c>
      <c r="X261" s="58" t="s">
        <v>396</v>
      </c>
      <c r="Y261" s="58" t="s">
        <v>2005</v>
      </c>
      <c r="Z261" s="58" t="s">
        <v>396</v>
      </c>
      <c r="AA261" s="58" t="s">
        <v>514</v>
      </c>
      <c r="AB261" s="58" t="s">
        <v>3305</v>
      </c>
      <c r="AC261" s="58" t="s">
        <v>4100</v>
      </c>
      <c r="AD261" s="68">
        <v>44253</v>
      </c>
      <c r="AE261" s="70">
        <v>5850169</v>
      </c>
      <c r="AF261" s="58" t="str">
        <f t="shared" si="45"/>
        <v>Jour</v>
      </c>
      <c r="AG261" s="58" t="str">
        <f t="shared" si="46"/>
        <v>LU0514695187</v>
      </c>
      <c r="AH261" s="58" t="str">
        <f t="shared" si="47"/>
        <v>11421675</v>
      </c>
    </row>
    <row r="262" spans="1:34" s="75" customFormat="1">
      <c r="A262" s="58" t="s">
        <v>2943</v>
      </c>
      <c r="B262" s="58" t="s">
        <v>5197</v>
      </c>
      <c r="C262" s="58" t="s">
        <v>4822</v>
      </c>
      <c r="D262" s="68">
        <v>43830</v>
      </c>
      <c r="E262" s="9">
        <v>0.15</v>
      </c>
      <c r="F262" s="69" t="b">
        <v>1</v>
      </c>
      <c r="G262" s="58" t="s">
        <v>201</v>
      </c>
      <c r="H262" s="58" t="s">
        <v>68</v>
      </c>
      <c r="I262" s="58" t="s">
        <v>192</v>
      </c>
      <c r="J262" s="58" t="s">
        <v>155</v>
      </c>
      <c r="K262" s="68">
        <v>44255</v>
      </c>
      <c r="L262" s="70">
        <v>1821.9749336</v>
      </c>
      <c r="M262" s="58" t="s">
        <v>166</v>
      </c>
      <c r="N262" s="69"/>
      <c r="O262" s="69" t="b">
        <v>1</v>
      </c>
      <c r="P262" s="69" t="b">
        <v>1</v>
      </c>
      <c r="Q262" s="69" t="b">
        <v>1</v>
      </c>
      <c r="R262" s="69" t="b">
        <v>1</v>
      </c>
      <c r="S262" s="69"/>
      <c r="T262" s="69" t="b">
        <v>1</v>
      </c>
      <c r="U262" s="58" t="s">
        <v>5197</v>
      </c>
      <c r="V262" s="58" t="s">
        <v>2943</v>
      </c>
      <c r="W262" s="58" t="s">
        <v>5197</v>
      </c>
      <c r="X262" s="58" t="s">
        <v>2943</v>
      </c>
      <c r="Y262" s="58" t="s">
        <v>2006</v>
      </c>
      <c r="Z262" s="58" t="s">
        <v>2943</v>
      </c>
      <c r="AA262" s="58" t="s">
        <v>5197</v>
      </c>
      <c r="AB262" s="58" t="s">
        <v>3305</v>
      </c>
      <c r="AC262" s="58" t="s">
        <v>4099</v>
      </c>
      <c r="AD262" s="68">
        <v>44253</v>
      </c>
      <c r="AE262" s="70">
        <v>51700000</v>
      </c>
      <c r="AF262" s="58" t="str">
        <f t="shared" si="45"/>
        <v>Jour</v>
      </c>
      <c r="AG262" s="58" t="str">
        <f t="shared" si="46"/>
        <v>IE00BFMNPS42</v>
      </c>
      <c r="AH262" s="58" t="str">
        <f t="shared" si="47"/>
        <v>41579357</v>
      </c>
    </row>
    <row r="263" spans="1:34" s="75" customFormat="1">
      <c r="A263" s="58" t="s">
        <v>1461</v>
      </c>
      <c r="B263" s="58" t="s">
        <v>1462</v>
      </c>
      <c r="C263" s="58" t="s">
        <v>2826</v>
      </c>
      <c r="D263" s="68">
        <v>43830</v>
      </c>
      <c r="E263" s="9">
        <v>7.0000000000000007E-2</v>
      </c>
      <c r="F263" s="69" t="b">
        <v>1</v>
      </c>
      <c r="G263" s="58" t="s">
        <v>201</v>
      </c>
      <c r="H263" s="58" t="s">
        <v>68</v>
      </c>
      <c r="I263" s="58" t="s">
        <v>192</v>
      </c>
      <c r="J263" s="58" t="s">
        <v>155</v>
      </c>
      <c r="K263" s="68">
        <v>44255</v>
      </c>
      <c r="L263" s="70">
        <v>6285.2794710999997</v>
      </c>
      <c r="M263" s="58" t="s">
        <v>166</v>
      </c>
      <c r="N263" s="69"/>
      <c r="O263" s="69" t="b">
        <v>1</v>
      </c>
      <c r="P263" s="69" t="b">
        <v>1</v>
      </c>
      <c r="Q263" s="69" t="b">
        <v>1</v>
      </c>
      <c r="R263" s="69" t="b">
        <v>1</v>
      </c>
      <c r="S263" s="69" t="b">
        <v>1</v>
      </c>
      <c r="T263" s="69" t="b">
        <v>1</v>
      </c>
      <c r="U263" s="58" t="s">
        <v>1462</v>
      </c>
      <c r="V263" s="58" t="s">
        <v>1461</v>
      </c>
      <c r="W263" s="58" t="s">
        <v>1462</v>
      </c>
      <c r="X263" s="58" t="s">
        <v>1461</v>
      </c>
      <c r="Y263" s="58" t="s">
        <v>2006</v>
      </c>
      <c r="Z263" s="58" t="s">
        <v>1461</v>
      </c>
      <c r="AA263" s="58" t="s">
        <v>1462</v>
      </c>
      <c r="AB263" s="58" t="s">
        <v>3305</v>
      </c>
      <c r="AC263" s="58" t="s">
        <v>4099</v>
      </c>
      <c r="AD263" s="68">
        <v>44253</v>
      </c>
      <c r="AE263" s="70">
        <v>51124425</v>
      </c>
      <c r="AF263" s="58" t="str">
        <f t="shared" si="45"/>
        <v>Jour</v>
      </c>
      <c r="AG263" s="58" t="str">
        <f t="shared" si="46"/>
        <v>IE00BJ0KDR00</v>
      </c>
      <c r="AH263" s="58" t="str">
        <f t="shared" si="47"/>
        <v>24268896</v>
      </c>
    </row>
    <row r="264" spans="1:34" s="75" customFormat="1">
      <c r="A264" s="58" t="s">
        <v>4079</v>
      </c>
      <c r="B264" s="58" t="s">
        <v>5198</v>
      </c>
      <c r="C264" s="58" t="s">
        <v>4080</v>
      </c>
      <c r="D264" s="68">
        <v>43830</v>
      </c>
      <c r="E264" s="9">
        <v>0.3</v>
      </c>
      <c r="F264" s="69" t="b">
        <v>1</v>
      </c>
      <c r="G264" s="58" t="s">
        <v>201</v>
      </c>
      <c r="H264" s="58" t="s">
        <v>68</v>
      </c>
      <c r="I264" s="58" t="s">
        <v>192</v>
      </c>
      <c r="J264" s="58" t="s">
        <v>155</v>
      </c>
      <c r="K264" s="68">
        <v>44255</v>
      </c>
      <c r="L264" s="70">
        <v>999.94678109999995</v>
      </c>
      <c r="M264" s="58" t="s">
        <v>166</v>
      </c>
      <c r="N264" s="69"/>
      <c r="O264" s="69" t="b">
        <v>1</v>
      </c>
      <c r="P264" s="69" t="b">
        <v>1</v>
      </c>
      <c r="Q264" s="69" t="b">
        <v>1</v>
      </c>
      <c r="R264" s="69" t="b">
        <v>1</v>
      </c>
      <c r="S264" s="69" t="b">
        <v>1</v>
      </c>
      <c r="T264" s="69" t="b">
        <v>1</v>
      </c>
      <c r="U264" s="58" t="s">
        <v>5198</v>
      </c>
      <c r="V264" s="58" t="s">
        <v>4079</v>
      </c>
      <c r="W264" s="58" t="s">
        <v>5198</v>
      </c>
      <c r="X264" s="58" t="s">
        <v>4079</v>
      </c>
      <c r="Y264" s="58" t="s">
        <v>2006</v>
      </c>
      <c r="Z264" s="58" t="s">
        <v>4079</v>
      </c>
      <c r="AA264" s="58" t="s">
        <v>5198</v>
      </c>
      <c r="AB264" s="58" t="s">
        <v>3305</v>
      </c>
      <c r="AC264" s="58" t="s">
        <v>4101</v>
      </c>
      <c r="AD264" s="68">
        <v>44253</v>
      </c>
      <c r="AE264" s="70">
        <v>26155527</v>
      </c>
      <c r="AF264" s="58" t="str">
        <f t="shared" si="45"/>
        <v>Jour</v>
      </c>
      <c r="AG264" s="58" t="str">
        <f t="shared" si="46"/>
        <v>IE00BM67HK77</v>
      </c>
      <c r="AH264" s="58" t="str">
        <f t="shared" si="47"/>
        <v>31660585</v>
      </c>
    </row>
    <row r="265" spans="1:34" s="75" customFormat="1">
      <c r="A265" s="58" t="s">
        <v>4081</v>
      </c>
      <c r="B265" s="58" t="s">
        <v>4082</v>
      </c>
      <c r="C265" s="58" t="s">
        <v>4083</v>
      </c>
      <c r="D265" s="68">
        <v>43873</v>
      </c>
      <c r="E265" s="9">
        <v>0.25</v>
      </c>
      <c r="F265" s="69" t="b">
        <v>1</v>
      </c>
      <c r="G265" s="58" t="s">
        <v>138</v>
      </c>
      <c r="H265" s="58" t="s">
        <v>62</v>
      </c>
      <c r="I265" s="58" t="s">
        <v>192</v>
      </c>
      <c r="J265" s="58" t="s">
        <v>155</v>
      </c>
      <c r="K265" s="68">
        <v>44255</v>
      </c>
      <c r="L265" s="70">
        <v>94.540999999999997</v>
      </c>
      <c r="M265" s="58" t="s">
        <v>176</v>
      </c>
      <c r="N265" s="69"/>
      <c r="O265" s="69" t="b">
        <v>1</v>
      </c>
      <c r="P265" s="69" t="b">
        <v>1</v>
      </c>
      <c r="Q265" s="69" t="b">
        <v>1</v>
      </c>
      <c r="R265" s="69" t="b">
        <v>1</v>
      </c>
      <c r="S265" s="69" t="b">
        <v>1</v>
      </c>
      <c r="T265" s="69" t="b">
        <v>1</v>
      </c>
      <c r="U265" s="58" t="s">
        <v>4082</v>
      </c>
      <c r="V265" s="58" t="s">
        <v>4081</v>
      </c>
      <c r="W265" s="58" t="s">
        <v>4082</v>
      </c>
      <c r="X265" s="58" t="s">
        <v>4081</v>
      </c>
      <c r="Y265" s="58" t="s">
        <v>2005</v>
      </c>
      <c r="Z265" s="58" t="s">
        <v>4081</v>
      </c>
      <c r="AA265" s="58" t="s">
        <v>4082</v>
      </c>
      <c r="AB265" s="58" t="s">
        <v>3305</v>
      </c>
      <c r="AC265" s="58" t="s">
        <v>4099</v>
      </c>
      <c r="AD265" s="68">
        <v>44253</v>
      </c>
      <c r="AE265" s="70">
        <v>533266</v>
      </c>
      <c r="AF265" s="58" t="str">
        <f t="shared" si="45"/>
        <v>Jour</v>
      </c>
      <c r="AG265" s="58" t="str">
        <f t="shared" si="46"/>
        <v>LU0322248146</v>
      </c>
      <c r="AH265" s="58" t="str">
        <f t="shared" si="47"/>
        <v>3613620</v>
      </c>
    </row>
    <row r="266" spans="1:34" s="75" customFormat="1">
      <c r="A266" s="58" t="s">
        <v>154</v>
      </c>
      <c r="B266" s="58" t="s">
        <v>515</v>
      </c>
      <c r="C266" s="58" t="s">
        <v>2827</v>
      </c>
      <c r="D266" s="68">
        <v>43830</v>
      </c>
      <c r="E266" s="9">
        <v>0.3</v>
      </c>
      <c r="F266" s="69" t="b">
        <v>1</v>
      </c>
      <c r="G266" s="58" t="s">
        <v>138</v>
      </c>
      <c r="H266" s="58" t="s">
        <v>62</v>
      </c>
      <c r="I266" s="58" t="s">
        <v>192</v>
      </c>
      <c r="J266" s="58" t="s">
        <v>155</v>
      </c>
      <c r="K266" s="68">
        <v>44255</v>
      </c>
      <c r="L266" s="70">
        <v>1208.2116000000001</v>
      </c>
      <c r="M266" s="58" t="s">
        <v>176</v>
      </c>
      <c r="N266" s="69" t="b">
        <v>1</v>
      </c>
      <c r="O266" s="69" t="b">
        <v>1</v>
      </c>
      <c r="P266" s="69" t="b">
        <v>1</v>
      </c>
      <c r="Q266" s="69" t="b">
        <v>1</v>
      </c>
      <c r="R266" s="69" t="b">
        <v>1</v>
      </c>
      <c r="S266" s="69" t="b">
        <v>1</v>
      </c>
      <c r="T266" s="69" t="b">
        <v>1</v>
      </c>
      <c r="U266" s="58" t="s">
        <v>515</v>
      </c>
      <c r="V266" s="58" t="s">
        <v>154</v>
      </c>
      <c r="W266" s="58" t="s">
        <v>515</v>
      </c>
      <c r="X266" s="58" t="s">
        <v>154</v>
      </c>
      <c r="Y266" s="58" t="s">
        <v>2005</v>
      </c>
      <c r="Z266" s="58" t="s">
        <v>154</v>
      </c>
      <c r="AA266" s="58" t="s">
        <v>515</v>
      </c>
      <c r="AB266" s="58" t="s">
        <v>3305</v>
      </c>
      <c r="AC266" s="58" t="s">
        <v>4099</v>
      </c>
      <c r="AD266" s="68">
        <v>44253</v>
      </c>
      <c r="AE266" s="70">
        <v>7866702</v>
      </c>
      <c r="AF266" s="58" t="str">
        <f t="shared" si="45"/>
        <v>Jour</v>
      </c>
      <c r="AG266" s="58" t="str">
        <f t="shared" si="46"/>
        <v>LU0274221281</v>
      </c>
      <c r="AH266" s="58" t="str">
        <f t="shared" si="47"/>
        <v>2825604</v>
      </c>
    </row>
    <row r="267" spans="1:34" s="75" customFormat="1">
      <c r="A267" s="58" t="s">
        <v>4239</v>
      </c>
      <c r="B267" s="58" t="s">
        <v>4240</v>
      </c>
      <c r="C267" s="58" t="s">
        <v>4241</v>
      </c>
      <c r="D267" s="68">
        <v>44196</v>
      </c>
      <c r="E267" s="9">
        <v>0.4</v>
      </c>
      <c r="F267" s="69"/>
      <c r="G267" s="58" t="s">
        <v>175</v>
      </c>
      <c r="H267" s="58" t="s">
        <v>68</v>
      </c>
      <c r="I267" s="58" t="s">
        <v>192</v>
      </c>
      <c r="J267" s="58" t="s">
        <v>2429</v>
      </c>
      <c r="K267" s="68">
        <v>44255</v>
      </c>
      <c r="L267" s="70">
        <v>8752.3261657000003</v>
      </c>
      <c r="M267" s="58" t="s">
        <v>176</v>
      </c>
      <c r="N267" s="69"/>
      <c r="O267" s="69"/>
      <c r="P267" s="69"/>
      <c r="Q267" s="69"/>
      <c r="R267" s="69"/>
      <c r="S267" s="69"/>
      <c r="T267" s="69" t="b">
        <v>1</v>
      </c>
      <c r="U267" s="58" t="s">
        <v>4240</v>
      </c>
      <c r="V267" s="58" t="s">
        <v>4239</v>
      </c>
      <c r="W267" s="58" t="s">
        <v>4240</v>
      </c>
      <c r="X267" s="58" t="s">
        <v>4239</v>
      </c>
      <c r="Y267" s="58" t="s">
        <v>2009</v>
      </c>
      <c r="Z267" s="58" t="s">
        <v>4239</v>
      </c>
      <c r="AA267" s="58" t="s">
        <v>4240</v>
      </c>
      <c r="AB267" s="58" t="s">
        <v>3305</v>
      </c>
      <c r="AC267" s="58" t="s">
        <v>4099</v>
      </c>
      <c r="AD267" s="68">
        <v>44253</v>
      </c>
      <c r="AE267" s="70">
        <v>1374704</v>
      </c>
      <c r="AF267" s="58" t="str">
        <f t="shared" si="45"/>
        <v>Jour</v>
      </c>
      <c r="AG267" s="58" t="str">
        <f t="shared" si="46"/>
        <v>CH0047533549</v>
      </c>
      <c r="AH267" s="58" t="str">
        <f t="shared" si="47"/>
        <v>4753354</v>
      </c>
    </row>
    <row r="268" spans="1:34" s="75" customFormat="1">
      <c r="A268" s="58" t="s">
        <v>4242</v>
      </c>
      <c r="B268" s="58" t="s">
        <v>4243</v>
      </c>
      <c r="C268" s="58" t="s">
        <v>4244</v>
      </c>
      <c r="D268" s="68">
        <v>44196</v>
      </c>
      <c r="E268" s="9">
        <v>0.4</v>
      </c>
      <c r="F268" s="69"/>
      <c r="G268" s="58" t="s">
        <v>175</v>
      </c>
      <c r="H268" s="58" t="s">
        <v>62</v>
      </c>
      <c r="I268" s="58" t="s">
        <v>192</v>
      </c>
      <c r="J268" s="58" t="s">
        <v>2429</v>
      </c>
      <c r="K268" s="68">
        <v>44255</v>
      </c>
      <c r="L268" s="70">
        <v>8752.3261657000003</v>
      </c>
      <c r="M268" s="58" t="s">
        <v>176</v>
      </c>
      <c r="N268" s="69"/>
      <c r="O268" s="69"/>
      <c r="P268" s="69"/>
      <c r="Q268" s="69"/>
      <c r="R268" s="69"/>
      <c r="S268" s="69"/>
      <c r="T268" s="69" t="b">
        <v>1</v>
      </c>
      <c r="U268" s="58" t="s">
        <v>4243</v>
      </c>
      <c r="V268" s="58" t="s">
        <v>4242</v>
      </c>
      <c r="W268" s="58" t="s">
        <v>4243</v>
      </c>
      <c r="X268" s="58" t="s">
        <v>4242</v>
      </c>
      <c r="Y268" s="58" t="s">
        <v>2009</v>
      </c>
      <c r="Z268" s="58" t="s">
        <v>4242</v>
      </c>
      <c r="AA268" s="58" t="s">
        <v>4243</v>
      </c>
      <c r="AB268" s="58" t="s">
        <v>3305</v>
      </c>
      <c r="AC268" s="58" t="s">
        <v>4099</v>
      </c>
      <c r="AD268" s="68">
        <v>44253</v>
      </c>
      <c r="AE268" s="70">
        <v>2900254</v>
      </c>
      <c r="AF268" s="58" t="str">
        <f t="shared" si="45"/>
        <v>Jour</v>
      </c>
      <c r="AG268" s="58" t="str">
        <f t="shared" si="46"/>
        <v>CH0139101601</v>
      </c>
      <c r="AH268" s="58" t="str">
        <f t="shared" si="47"/>
        <v>13910160</v>
      </c>
    </row>
    <row r="269" spans="1:34" s="75" customFormat="1">
      <c r="A269" s="58" t="s">
        <v>4245</v>
      </c>
      <c r="B269" s="58" t="s">
        <v>4246</v>
      </c>
      <c r="C269" s="58" t="s">
        <v>4247</v>
      </c>
      <c r="D269" s="68">
        <v>44196</v>
      </c>
      <c r="E269" s="9">
        <v>0.4</v>
      </c>
      <c r="F269" s="69"/>
      <c r="G269" s="58" t="s">
        <v>175</v>
      </c>
      <c r="H269" s="58" t="s">
        <v>64</v>
      </c>
      <c r="I269" s="58" t="s">
        <v>192</v>
      </c>
      <c r="J269" s="58" t="s">
        <v>2429</v>
      </c>
      <c r="K269" s="68">
        <v>44255</v>
      </c>
      <c r="L269" s="70">
        <v>8752.3261657000003</v>
      </c>
      <c r="M269" s="58" t="s">
        <v>176</v>
      </c>
      <c r="N269" s="69"/>
      <c r="O269" s="69"/>
      <c r="P269" s="69"/>
      <c r="Q269" s="69"/>
      <c r="R269" s="69"/>
      <c r="S269" s="69"/>
      <c r="T269" s="69" t="b">
        <v>1</v>
      </c>
      <c r="U269" s="58" t="s">
        <v>4246</v>
      </c>
      <c r="V269" s="58" t="s">
        <v>4245</v>
      </c>
      <c r="W269" s="58" t="s">
        <v>4246</v>
      </c>
      <c r="X269" s="58" t="s">
        <v>4245</v>
      </c>
      <c r="Y269" s="58" t="s">
        <v>2009</v>
      </c>
      <c r="Z269" s="58" t="s">
        <v>4245</v>
      </c>
      <c r="AA269" s="58" t="s">
        <v>4246</v>
      </c>
      <c r="AB269" s="58" t="s">
        <v>3305</v>
      </c>
      <c r="AC269" s="58" t="s">
        <v>4099</v>
      </c>
      <c r="AD269" s="68">
        <v>44253</v>
      </c>
      <c r="AE269" s="70">
        <v>396012</v>
      </c>
      <c r="AF269" s="58" t="str">
        <f t="shared" si="45"/>
        <v>Jour</v>
      </c>
      <c r="AG269" s="58" t="str">
        <f t="shared" si="46"/>
        <v>CH0103326762</v>
      </c>
      <c r="AH269" s="58" t="str">
        <f t="shared" si="47"/>
        <v>10332676</v>
      </c>
    </row>
    <row r="270" spans="1:34" s="75" customFormat="1">
      <c r="A270" s="58" t="s">
        <v>384</v>
      </c>
      <c r="B270" s="58" t="s">
        <v>477</v>
      </c>
      <c r="C270" s="58" t="s">
        <v>1418</v>
      </c>
      <c r="D270" s="68">
        <v>44043</v>
      </c>
      <c r="E270" s="9">
        <v>1.18</v>
      </c>
      <c r="F270" s="69" t="b">
        <v>1</v>
      </c>
      <c r="G270" s="58" t="s">
        <v>138</v>
      </c>
      <c r="H270" s="58" t="s">
        <v>68</v>
      </c>
      <c r="I270" s="58" t="s">
        <v>141</v>
      </c>
      <c r="J270" s="58" t="s">
        <v>155</v>
      </c>
      <c r="K270" s="68">
        <v>44255</v>
      </c>
      <c r="L270" s="70">
        <v>2615.3806399</v>
      </c>
      <c r="M270" s="58" t="s">
        <v>166</v>
      </c>
      <c r="N270" s="69" t="b">
        <v>1</v>
      </c>
      <c r="O270" s="69" t="b">
        <v>1</v>
      </c>
      <c r="P270" s="69" t="b">
        <v>1</v>
      </c>
      <c r="Q270" s="69" t="b">
        <v>1</v>
      </c>
      <c r="R270" s="69" t="b">
        <v>1</v>
      </c>
      <c r="S270" s="69" t="b">
        <v>1</v>
      </c>
      <c r="T270" s="69" t="b">
        <v>1</v>
      </c>
      <c r="U270" s="58" t="s">
        <v>477</v>
      </c>
      <c r="V270" s="58" t="s">
        <v>384</v>
      </c>
      <c r="W270" s="58" t="s">
        <v>477</v>
      </c>
      <c r="X270" s="58" t="s">
        <v>384</v>
      </c>
      <c r="Y270" s="58" t="s">
        <v>2005</v>
      </c>
      <c r="Z270" s="58" t="s">
        <v>384</v>
      </c>
      <c r="AA270" s="58" t="s">
        <v>477</v>
      </c>
      <c r="AB270" s="58" t="s">
        <v>3305</v>
      </c>
      <c r="AC270" s="58"/>
      <c r="AD270" s="68">
        <v>44253</v>
      </c>
      <c r="AE270" s="70">
        <v>6200868.1699999999</v>
      </c>
      <c r="AF270" s="58" t="str">
        <f t="shared" si="45"/>
        <v>Jour</v>
      </c>
      <c r="AG270" s="58" t="str">
        <f t="shared" si="46"/>
        <v>LU0683600992</v>
      </c>
      <c r="AH270" s="58" t="str">
        <f t="shared" si="47"/>
        <v>14276499</v>
      </c>
    </row>
    <row r="271" spans="1:34" s="75" customFormat="1">
      <c r="A271" s="58" t="s">
        <v>478</v>
      </c>
      <c r="B271" s="58" t="s">
        <v>4823</v>
      </c>
      <c r="C271" s="58" t="s">
        <v>4824</v>
      </c>
      <c r="D271" s="68">
        <v>43738</v>
      </c>
      <c r="E271" s="9">
        <v>1.26</v>
      </c>
      <c r="F271" s="69" t="b">
        <v>1</v>
      </c>
      <c r="G271" s="58" t="s">
        <v>138</v>
      </c>
      <c r="H271" s="58" t="s">
        <v>64</v>
      </c>
      <c r="I271" s="58" t="s">
        <v>141</v>
      </c>
      <c r="J271" s="58" t="s">
        <v>165</v>
      </c>
      <c r="K271" s="68"/>
      <c r="L271" s="70"/>
      <c r="M271" s="58" t="s">
        <v>176</v>
      </c>
      <c r="N271" s="69"/>
      <c r="O271" s="69" t="b">
        <v>1</v>
      </c>
      <c r="P271" s="69"/>
      <c r="Q271" s="69" t="b">
        <v>1</v>
      </c>
      <c r="R271" s="69"/>
      <c r="S271" s="69" t="b">
        <v>1</v>
      </c>
      <c r="T271" s="69"/>
      <c r="U271" s="58" t="s">
        <v>4823</v>
      </c>
      <c r="V271" s="58" t="s">
        <v>478</v>
      </c>
      <c r="W271" s="58" t="s">
        <v>4823</v>
      </c>
      <c r="X271" s="58" t="s">
        <v>478</v>
      </c>
      <c r="Y271" s="58" t="s">
        <v>2005</v>
      </c>
      <c r="Z271" s="58" t="s">
        <v>478</v>
      </c>
      <c r="AA271" s="58" t="s">
        <v>4823</v>
      </c>
      <c r="AB271" s="58" t="s">
        <v>3305</v>
      </c>
      <c r="AC271" s="58"/>
      <c r="AD271" s="68">
        <v>44175</v>
      </c>
      <c r="AE271" s="70">
        <v>529</v>
      </c>
      <c r="AF271" s="58" t="str">
        <f t="shared" si="45"/>
        <v>Jour</v>
      </c>
      <c r="AG271" s="58" t="str">
        <f t="shared" si="46"/>
        <v>LU0384033972</v>
      </c>
      <c r="AH271" s="58" t="str">
        <f t="shared" si="47"/>
        <v>19090670</v>
      </c>
    </row>
    <row r="272" spans="1:34" s="75" customFormat="1">
      <c r="A272" s="58" t="s">
        <v>164</v>
      </c>
      <c r="B272" s="58" t="s">
        <v>4825</v>
      </c>
      <c r="C272" s="58" t="s">
        <v>4826</v>
      </c>
      <c r="D272" s="68">
        <v>43738</v>
      </c>
      <c r="E272" s="9">
        <v>1.26</v>
      </c>
      <c r="F272" s="69" t="b">
        <v>1</v>
      </c>
      <c r="G272" s="58" t="s">
        <v>138</v>
      </c>
      <c r="H272" s="58" t="s">
        <v>62</v>
      </c>
      <c r="I272" s="58" t="s">
        <v>141</v>
      </c>
      <c r="J272" s="58" t="s">
        <v>165</v>
      </c>
      <c r="K272" s="68"/>
      <c r="L272" s="70"/>
      <c r="M272" s="58" t="s">
        <v>166</v>
      </c>
      <c r="N272" s="69"/>
      <c r="O272" s="69" t="b">
        <v>1</v>
      </c>
      <c r="P272" s="69"/>
      <c r="Q272" s="69" t="b">
        <v>1</v>
      </c>
      <c r="R272" s="69"/>
      <c r="S272" s="69" t="b">
        <v>1</v>
      </c>
      <c r="T272" s="69"/>
      <c r="U272" s="58" t="s">
        <v>4825</v>
      </c>
      <c r="V272" s="58" t="s">
        <v>164</v>
      </c>
      <c r="W272" s="58" t="s">
        <v>4825</v>
      </c>
      <c r="X272" s="58" t="s">
        <v>164</v>
      </c>
      <c r="Y272" s="58" t="s">
        <v>2005</v>
      </c>
      <c r="Z272" s="58" t="s">
        <v>164</v>
      </c>
      <c r="AA272" s="58" t="s">
        <v>4825</v>
      </c>
      <c r="AB272" s="58" t="s">
        <v>3305</v>
      </c>
      <c r="AC272" s="58"/>
      <c r="AD272" s="68">
        <v>44175</v>
      </c>
      <c r="AE272" s="70">
        <v>4729.5889999999999</v>
      </c>
      <c r="AF272" s="58" t="str">
        <f t="shared" si="45"/>
        <v>Jour</v>
      </c>
      <c r="AG272" s="58" t="str">
        <f t="shared" si="46"/>
        <v>LU1048421868</v>
      </c>
      <c r="AH272" s="58" t="str">
        <f t="shared" si="47"/>
        <v>24623003</v>
      </c>
    </row>
    <row r="273" spans="1:34" s="75" customFormat="1">
      <c r="A273" s="58" t="s">
        <v>1273</v>
      </c>
      <c r="B273" s="58"/>
      <c r="C273" s="58" t="s">
        <v>1274</v>
      </c>
      <c r="D273" s="68">
        <v>42643</v>
      </c>
      <c r="E273" s="9">
        <v>0.76</v>
      </c>
      <c r="F273" s="69" t="b">
        <v>1</v>
      </c>
      <c r="G273" s="58" t="s">
        <v>138</v>
      </c>
      <c r="H273" s="58" t="s">
        <v>64</v>
      </c>
      <c r="I273" s="58" t="s">
        <v>141</v>
      </c>
      <c r="J273" s="58" t="s">
        <v>168</v>
      </c>
      <c r="K273" s="68"/>
      <c r="L273" s="70"/>
      <c r="M273" s="58" t="s">
        <v>166</v>
      </c>
      <c r="N273" s="69"/>
      <c r="O273" s="69" t="b">
        <v>1</v>
      </c>
      <c r="P273" s="69"/>
      <c r="Q273" s="69" t="b">
        <v>1</v>
      </c>
      <c r="R273" s="69"/>
      <c r="S273" s="69" t="b">
        <v>1</v>
      </c>
      <c r="T273" s="69"/>
      <c r="U273" s="58"/>
      <c r="V273" s="58" t="s">
        <v>1273</v>
      </c>
      <c r="W273" s="58"/>
      <c r="X273" s="58" t="s">
        <v>1273</v>
      </c>
      <c r="Y273" s="58" t="s">
        <v>2005</v>
      </c>
      <c r="Z273" s="58" t="s">
        <v>1273</v>
      </c>
      <c r="AA273" s="58"/>
      <c r="AB273" s="58" t="s">
        <v>3305</v>
      </c>
      <c r="AC273" s="58"/>
      <c r="AD273" s="68">
        <v>42944</v>
      </c>
      <c r="AE273" s="70">
        <v>120</v>
      </c>
      <c r="AF273" s="58" t="str">
        <f t="shared" si="45"/>
        <v>Jour</v>
      </c>
      <c r="AG273" s="58" t="str">
        <f t="shared" si="46"/>
        <v>LU1250163240</v>
      </c>
      <c r="AH273" s="58">
        <f t="shared" si="47"/>
        <v>0</v>
      </c>
    </row>
    <row r="274" spans="1:34" s="75" customFormat="1">
      <c r="A274" s="58" t="s">
        <v>1275</v>
      </c>
      <c r="B274" s="58"/>
      <c r="C274" s="58" t="s">
        <v>1276</v>
      </c>
      <c r="D274" s="68">
        <v>42643</v>
      </c>
      <c r="E274" s="9">
        <v>0.76</v>
      </c>
      <c r="F274" s="69" t="b">
        <v>1</v>
      </c>
      <c r="G274" s="58" t="s">
        <v>138</v>
      </c>
      <c r="H274" s="58" t="s">
        <v>68</v>
      </c>
      <c r="I274" s="58" t="s">
        <v>141</v>
      </c>
      <c r="J274" s="58" t="s">
        <v>168</v>
      </c>
      <c r="K274" s="68"/>
      <c r="L274" s="70"/>
      <c r="M274" s="58" t="s">
        <v>166</v>
      </c>
      <c r="N274" s="69"/>
      <c r="O274" s="69" t="b">
        <v>1</v>
      </c>
      <c r="P274" s="69"/>
      <c r="Q274" s="69" t="b">
        <v>1</v>
      </c>
      <c r="R274" s="69"/>
      <c r="S274" s="69" t="b">
        <v>1</v>
      </c>
      <c r="T274" s="69"/>
      <c r="U274" s="58"/>
      <c r="V274" s="58" t="s">
        <v>1275</v>
      </c>
      <c r="W274" s="58"/>
      <c r="X274" s="58" t="s">
        <v>1275</v>
      </c>
      <c r="Y274" s="58" t="s">
        <v>2005</v>
      </c>
      <c r="Z274" s="58" t="s">
        <v>1275</v>
      </c>
      <c r="AA274" s="58"/>
      <c r="AB274" s="58" t="s">
        <v>3305</v>
      </c>
      <c r="AC274" s="58"/>
      <c r="AD274" s="68">
        <v>42944</v>
      </c>
      <c r="AE274" s="70">
        <v>331</v>
      </c>
      <c r="AF274" s="58" t="str">
        <f t="shared" si="45"/>
        <v>Jour</v>
      </c>
      <c r="AG274" s="58" t="str">
        <f t="shared" si="46"/>
        <v>LU1250163323</v>
      </c>
      <c r="AH274" s="58">
        <f t="shared" si="47"/>
        <v>0</v>
      </c>
    </row>
    <row r="275" spans="1:34" s="75" customFormat="1">
      <c r="A275" s="58" t="s">
        <v>1255</v>
      </c>
      <c r="B275" s="58"/>
      <c r="C275" s="58" t="s">
        <v>1256</v>
      </c>
      <c r="D275" s="68">
        <v>42643</v>
      </c>
      <c r="E275" s="9">
        <v>0.76</v>
      </c>
      <c r="F275" s="69" t="b">
        <v>1</v>
      </c>
      <c r="G275" s="58" t="s">
        <v>138</v>
      </c>
      <c r="H275" s="58" t="s">
        <v>62</v>
      </c>
      <c r="I275" s="58" t="s">
        <v>141</v>
      </c>
      <c r="J275" s="58" t="s">
        <v>168</v>
      </c>
      <c r="K275" s="68"/>
      <c r="L275" s="70"/>
      <c r="M275" s="58" t="s">
        <v>166</v>
      </c>
      <c r="N275" s="69"/>
      <c r="O275" s="69" t="b">
        <v>1</v>
      </c>
      <c r="P275" s="69"/>
      <c r="Q275" s="69" t="b">
        <v>1</v>
      </c>
      <c r="R275" s="69"/>
      <c r="S275" s="69" t="b">
        <v>1</v>
      </c>
      <c r="T275" s="69"/>
      <c r="U275" s="58"/>
      <c r="V275" s="58" t="s">
        <v>1255</v>
      </c>
      <c r="W275" s="58"/>
      <c r="X275" s="58" t="s">
        <v>1255</v>
      </c>
      <c r="Y275" s="58" t="s">
        <v>2005</v>
      </c>
      <c r="Z275" s="58" t="s">
        <v>1255</v>
      </c>
      <c r="AA275" s="58"/>
      <c r="AB275" s="58" t="s">
        <v>3305</v>
      </c>
      <c r="AC275" s="58"/>
      <c r="AD275" s="68">
        <v>42944</v>
      </c>
      <c r="AE275" s="70">
        <v>600</v>
      </c>
      <c r="AF275" s="58" t="str">
        <f t="shared" si="45"/>
        <v>Jour</v>
      </c>
      <c r="AG275" s="58" t="str">
        <f t="shared" si="46"/>
        <v>LU1250163596</v>
      </c>
      <c r="AH275" s="58">
        <f t="shared" si="47"/>
        <v>0</v>
      </c>
    </row>
    <row r="276" spans="1:34" s="75" customFormat="1">
      <c r="A276" s="58" t="s">
        <v>4827</v>
      </c>
      <c r="B276" s="58"/>
      <c r="C276" s="58" t="s">
        <v>4828</v>
      </c>
      <c r="D276" s="68">
        <v>43646</v>
      </c>
      <c r="E276" s="9">
        <v>2.46</v>
      </c>
      <c r="F276" s="69" t="b">
        <v>1</v>
      </c>
      <c r="G276" s="58" t="s">
        <v>138</v>
      </c>
      <c r="H276" s="58" t="s">
        <v>68</v>
      </c>
      <c r="I276" s="58" t="s">
        <v>141</v>
      </c>
      <c r="J276" s="58" t="s">
        <v>155</v>
      </c>
      <c r="K276" s="68"/>
      <c r="L276" s="70"/>
      <c r="M276" s="58" t="s">
        <v>166</v>
      </c>
      <c r="N276" s="69"/>
      <c r="O276" s="69"/>
      <c r="P276" s="69"/>
      <c r="Q276" s="69" t="b">
        <v>1</v>
      </c>
      <c r="R276" s="69"/>
      <c r="S276" s="69"/>
      <c r="T276" s="69"/>
      <c r="U276" s="58"/>
      <c r="V276" s="58" t="s">
        <v>4827</v>
      </c>
      <c r="W276" s="58"/>
      <c r="X276" s="58" t="s">
        <v>4827</v>
      </c>
      <c r="Y276" s="58" t="s">
        <v>2005</v>
      </c>
      <c r="Z276" s="58" t="s">
        <v>4827</v>
      </c>
      <c r="AA276" s="58"/>
      <c r="AB276" s="58" t="s">
        <v>3305</v>
      </c>
      <c r="AC276" s="58"/>
      <c r="AD276" s="68">
        <v>44119</v>
      </c>
      <c r="AE276" s="70">
        <v>1128811.388</v>
      </c>
      <c r="AF276" s="58" t="str">
        <f t="shared" si="45"/>
        <v>Jour</v>
      </c>
      <c r="AG276" s="58" t="str">
        <f t="shared" si="46"/>
        <v>LU0823042667</v>
      </c>
      <c r="AH276" s="58">
        <f t="shared" si="47"/>
        <v>0</v>
      </c>
    </row>
    <row r="277" spans="1:34" s="75" customFormat="1">
      <c r="A277" s="58" t="s">
        <v>4829</v>
      </c>
      <c r="B277" s="58"/>
      <c r="C277" s="58" t="s">
        <v>4830</v>
      </c>
      <c r="D277" s="68">
        <v>43872</v>
      </c>
      <c r="E277" s="9">
        <v>2.2999999999999998</v>
      </c>
      <c r="F277" s="69" t="b">
        <v>1</v>
      </c>
      <c r="G277" s="58" t="s">
        <v>138</v>
      </c>
      <c r="H277" s="58" t="s">
        <v>68</v>
      </c>
      <c r="I277" s="58" t="s">
        <v>141</v>
      </c>
      <c r="J277" s="58" t="s">
        <v>2429</v>
      </c>
      <c r="K277" s="68"/>
      <c r="L277" s="70"/>
      <c r="M277" s="58" t="s">
        <v>166</v>
      </c>
      <c r="N277" s="69"/>
      <c r="O277" s="69"/>
      <c r="P277" s="69"/>
      <c r="Q277" s="69" t="b">
        <v>1</v>
      </c>
      <c r="R277" s="69"/>
      <c r="S277" s="69"/>
      <c r="T277" s="69"/>
      <c r="U277" s="58"/>
      <c r="V277" s="58" t="s">
        <v>4829</v>
      </c>
      <c r="W277" s="58"/>
      <c r="X277" s="58" t="s">
        <v>4829</v>
      </c>
      <c r="Y277" s="58" t="s">
        <v>2005</v>
      </c>
      <c r="Z277" s="58" t="s">
        <v>4829</v>
      </c>
      <c r="AA277" s="58"/>
      <c r="AB277" s="58" t="s">
        <v>3305</v>
      </c>
      <c r="AC277" s="58"/>
      <c r="AD277" s="68">
        <v>44119</v>
      </c>
      <c r="AE277" s="70">
        <v>10.8</v>
      </c>
      <c r="AF277" s="58" t="str">
        <f t="shared" si="45"/>
        <v>Jour</v>
      </c>
      <c r="AG277" s="58" t="str">
        <f t="shared" si="46"/>
        <v>LU0823043475</v>
      </c>
      <c r="AH277" s="58">
        <f t="shared" si="47"/>
        <v>0</v>
      </c>
    </row>
    <row r="278" spans="1:34" s="75" customFormat="1">
      <c r="A278" s="58" t="s">
        <v>1098</v>
      </c>
      <c r="B278" s="58" t="s">
        <v>1099</v>
      </c>
      <c r="C278" s="58" t="s">
        <v>4664</v>
      </c>
      <c r="D278" s="68">
        <v>44012</v>
      </c>
      <c r="E278" s="9">
        <v>0.95</v>
      </c>
      <c r="F278" s="69" t="b">
        <v>1</v>
      </c>
      <c r="G278" s="58" t="s">
        <v>138</v>
      </c>
      <c r="H278" s="58" t="s">
        <v>64</v>
      </c>
      <c r="I278" s="58" t="s">
        <v>141</v>
      </c>
      <c r="J278" s="58" t="s">
        <v>168</v>
      </c>
      <c r="K278" s="68">
        <v>44255</v>
      </c>
      <c r="L278" s="70">
        <v>654.97886879999999</v>
      </c>
      <c r="M278" s="58" t="s">
        <v>166</v>
      </c>
      <c r="N278" s="69" t="b">
        <v>1</v>
      </c>
      <c r="O278" s="69" t="b">
        <v>1</v>
      </c>
      <c r="P278" s="69"/>
      <c r="Q278" s="69" t="b">
        <v>1</v>
      </c>
      <c r="R278" s="69" t="b">
        <v>1</v>
      </c>
      <c r="S278" s="69" t="b">
        <v>1</v>
      </c>
      <c r="T278" s="69"/>
      <c r="U278" s="58" t="s">
        <v>1099</v>
      </c>
      <c r="V278" s="58" t="s">
        <v>1098</v>
      </c>
      <c r="W278" s="58" t="s">
        <v>1099</v>
      </c>
      <c r="X278" s="58" t="s">
        <v>1098</v>
      </c>
      <c r="Y278" s="58" t="s">
        <v>2005</v>
      </c>
      <c r="Z278" s="58" t="s">
        <v>1098</v>
      </c>
      <c r="AA278" s="58" t="s">
        <v>1099</v>
      </c>
      <c r="AB278" s="58" t="s">
        <v>3305</v>
      </c>
      <c r="AC278" s="58"/>
      <c r="AD278" s="68">
        <v>44253</v>
      </c>
      <c r="AE278" s="70">
        <v>313914.55099999998</v>
      </c>
      <c r="AF278" s="58" t="str">
        <f t="shared" si="45"/>
        <v>Jour</v>
      </c>
      <c r="AG278" s="58" t="str">
        <f t="shared" si="46"/>
        <v>LU0518421895</v>
      </c>
      <c r="AH278" s="58" t="str">
        <f t="shared" si="47"/>
        <v>11414448</v>
      </c>
    </row>
    <row r="279" spans="1:34" s="75" customFormat="1">
      <c r="A279" s="58" t="s">
        <v>900</v>
      </c>
      <c r="B279" s="58" t="s">
        <v>906</v>
      </c>
      <c r="C279" s="58" t="s">
        <v>3397</v>
      </c>
      <c r="D279" s="68">
        <v>43465</v>
      </c>
      <c r="E279" s="9">
        <v>1.26</v>
      </c>
      <c r="F279" s="69" t="b">
        <v>1</v>
      </c>
      <c r="G279" s="58" t="s">
        <v>138</v>
      </c>
      <c r="H279" s="58" t="s">
        <v>64</v>
      </c>
      <c r="I279" s="58" t="s">
        <v>141</v>
      </c>
      <c r="J279" s="58" t="s">
        <v>168</v>
      </c>
      <c r="K279" s="68"/>
      <c r="L279" s="70"/>
      <c r="M279" s="58" t="s">
        <v>166</v>
      </c>
      <c r="N279" s="69"/>
      <c r="O279" s="69" t="b">
        <v>1</v>
      </c>
      <c r="P279" s="69"/>
      <c r="Q279" s="69" t="b">
        <v>1</v>
      </c>
      <c r="R279" s="69" t="b">
        <v>1</v>
      </c>
      <c r="S279" s="69" t="b">
        <v>1</v>
      </c>
      <c r="T279" s="69"/>
      <c r="U279" s="58" t="s">
        <v>906</v>
      </c>
      <c r="V279" s="58" t="s">
        <v>900</v>
      </c>
      <c r="W279" s="58" t="s">
        <v>906</v>
      </c>
      <c r="X279" s="58" t="s">
        <v>900</v>
      </c>
      <c r="Y279" s="58" t="s">
        <v>2010</v>
      </c>
      <c r="Z279" s="58" t="s">
        <v>900</v>
      </c>
      <c r="AA279" s="58" t="s">
        <v>906</v>
      </c>
      <c r="AB279" s="58" t="s">
        <v>3305</v>
      </c>
      <c r="AC279" s="58"/>
      <c r="AD279" s="68">
        <v>43623</v>
      </c>
      <c r="AE279" s="70">
        <v>1959633.477</v>
      </c>
      <c r="AF279" s="58" t="str">
        <f t="shared" si="45"/>
        <v>Jour</v>
      </c>
      <c r="AG279" s="58" t="str">
        <f t="shared" ref="AG279:AG300" si="48">A279</f>
        <v>LU0229391064</v>
      </c>
      <c r="AH279" s="58" t="str">
        <f t="shared" ref="AH279:AH300" si="49">B279</f>
        <v>2468914</v>
      </c>
    </row>
    <row r="280" spans="1:34" s="75" customFormat="1">
      <c r="A280" s="58" t="s">
        <v>960</v>
      </c>
      <c r="B280" s="58" t="s">
        <v>961</v>
      </c>
      <c r="C280" s="58" t="s">
        <v>3398</v>
      </c>
      <c r="D280" s="68">
        <v>43465</v>
      </c>
      <c r="E280" s="9">
        <v>0.46</v>
      </c>
      <c r="F280" s="69" t="b">
        <v>1</v>
      </c>
      <c r="G280" s="58" t="s">
        <v>138</v>
      </c>
      <c r="H280" s="58" t="s">
        <v>68</v>
      </c>
      <c r="I280" s="58" t="s">
        <v>141</v>
      </c>
      <c r="J280" s="58" t="s">
        <v>168</v>
      </c>
      <c r="K280" s="68"/>
      <c r="L280" s="70"/>
      <c r="M280" s="58" t="s">
        <v>166</v>
      </c>
      <c r="N280" s="69"/>
      <c r="O280" s="69" t="b">
        <v>1</v>
      </c>
      <c r="P280" s="69"/>
      <c r="Q280" s="69" t="b">
        <v>1</v>
      </c>
      <c r="R280" s="69" t="b">
        <v>1</v>
      </c>
      <c r="S280" s="69" t="b">
        <v>1</v>
      </c>
      <c r="T280" s="69"/>
      <c r="U280" s="58" t="s">
        <v>961</v>
      </c>
      <c r="V280" s="58" t="s">
        <v>960</v>
      </c>
      <c r="W280" s="58" t="s">
        <v>961</v>
      </c>
      <c r="X280" s="58" t="s">
        <v>960</v>
      </c>
      <c r="Y280" s="58" t="s">
        <v>2010</v>
      </c>
      <c r="Z280" s="58" t="s">
        <v>960</v>
      </c>
      <c r="AA280" s="58" t="s">
        <v>961</v>
      </c>
      <c r="AB280" s="58" t="s">
        <v>3305</v>
      </c>
      <c r="AC280" s="58"/>
      <c r="AD280" s="68">
        <v>43623</v>
      </c>
      <c r="AE280" s="70">
        <v>155564.87899999999</v>
      </c>
      <c r="AF280" s="58" t="str">
        <f t="shared" si="45"/>
        <v>Jour</v>
      </c>
      <c r="AG280" s="58" t="str">
        <f t="shared" si="48"/>
        <v>LU0229391908</v>
      </c>
      <c r="AH280" s="58" t="str">
        <f t="shared" si="49"/>
        <v>3520184</v>
      </c>
    </row>
    <row r="281" spans="1:34" s="75" customFormat="1">
      <c r="A281" s="58" t="s">
        <v>637</v>
      </c>
      <c r="B281" s="58"/>
      <c r="C281" s="58" t="s">
        <v>3399</v>
      </c>
      <c r="D281" s="68">
        <v>43465</v>
      </c>
      <c r="E281" s="9">
        <v>0.56000000000000005</v>
      </c>
      <c r="F281" s="69" t="b">
        <v>1</v>
      </c>
      <c r="G281" s="58" t="s">
        <v>138</v>
      </c>
      <c r="H281" s="58" t="s">
        <v>64</v>
      </c>
      <c r="I281" s="58" t="s">
        <v>141</v>
      </c>
      <c r="J281" s="58" t="s">
        <v>168</v>
      </c>
      <c r="K281" s="68"/>
      <c r="L281" s="70"/>
      <c r="M281" s="58" t="s">
        <v>166</v>
      </c>
      <c r="N281" s="69"/>
      <c r="O281" s="69" t="b">
        <v>1</v>
      </c>
      <c r="P281" s="69"/>
      <c r="Q281" s="69" t="b">
        <v>1</v>
      </c>
      <c r="R281" s="69" t="b">
        <v>1</v>
      </c>
      <c r="S281" s="69"/>
      <c r="T281" s="69"/>
      <c r="U281" s="58"/>
      <c r="V281" s="58" t="s">
        <v>637</v>
      </c>
      <c r="W281" s="58"/>
      <c r="X281" s="58" t="s">
        <v>637</v>
      </c>
      <c r="Y281" s="58" t="s">
        <v>2010</v>
      </c>
      <c r="Z281" s="58" t="s">
        <v>637</v>
      </c>
      <c r="AA281" s="58"/>
      <c r="AB281" s="58" t="s">
        <v>3305</v>
      </c>
      <c r="AC281" s="58"/>
      <c r="AD281" s="68">
        <v>43623</v>
      </c>
      <c r="AE281" s="70">
        <v>1344.0360000000001</v>
      </c>
      <c r="AF281" s="58" t="str">
        <f t="shared" si="45"/>
        <v>Jour</v>
      </c>
      <c r="AG281" s="58" t="str">
        <f t="shared" si="48"/>
        <v>LU0775728487</v>
      </c>
      <c r="AH281" s="58">
        <f t="shared" si="49"/>
        <v>0</v>
      </c>
    </row>
    <row r="282" spans="1:34" s="75" customFormat="1">
      <c r="A282" s="58" t="s">
        <v>1473</v>
      </c>
      <c r="B282" s="58"/>
      <c r="C282" s="58" t="s">
        <v>2828</v>
      </c>
      <c r="D282" s="68">
        <v>43150</v>
      </c>
      <c r="E282" s="9">
        <v>0.7</v>
      </c>
      <c r="F282" s="69" t="b">
        <v>1</v>
      </c>
      <c r="G282" s="58" t="s">
        <v>138</v>
      </c>
      <c r="H282" s="58" t="s">
        <v>64</v>
      </c>
      <c r="I282" s="58" t="s">
        <v>141</v>
      </c>
      <c r="J282" s="58" t="s">
        <v>168</v>
      </c>
      <c r="K282" s="68"/>
      <c r="L282" s="70"/>
      <c r="M282" s="58" t="s">
        <v>166</v>
      </c>
      <c r="N282" s="69"/>
      <c r="O282" s="69" t="b">
        <v>1</v>
      </c>
      <c r="P282" s="69"/>
      <c r="Q282" s="69" t="b">
        <v>1</v>
      </c>
      <c r="R282" s="69" t="b">
        <v>1</v>
      </c>
      <c r="S282" s="69" t="b">
        <v>1</v>
      </c>
      <c r="T282" s="69"/>
      <c r="U282" s="58"/>
      <c r="V282" s="58" t="s">
        <v>1473</v>
      </c>
      <c r="W282" s="58"/>
      <c r="X282" s="58" t="s">
        <v>1473</v>
      </c>
      <c r="Y282" s="58" t="s">
        <v>2010</v>
      </c>
      <c r="Z282" s="58" t="s">
        <v>1473</v>
      </c>
      <c r="AA282" s="58"/>
      <c r="AB282" s="58" t="s">
        <v>3305</v>
      </c>
      <c r="AC282" s="58"/>
      <c r="AD282" s="68">
        <v>43630</v>
      </c>
      <c r="AE282" s="70">
        <v>103726.05899999999</v>
      </c>
      <c r="AF282" s="58" t="str">
        <f t="shared" si="45"/>
        <v>Jour</v>
      </c>
      <c r="AG282" s="58" t="str">
        <f t="shared" si="48"/>
        <v>LU0441087631</v>
      </c>
      <c r="AH282" s="58">
        <f t="shared" si="49"/>
        <v>0</v>
      </c>
    </row>
    <row r="283" spans="1:34" s="75" customFormat="1">
      <c r="A283" s="58" t="s">
        <v>1011</v>
      </c>
      <c r="B283" s="58" t="s">
        <v>1012</v>
      </c>
      <c r="C283" s="58" t="s">
        <v>2829</v>
      </c>
      <c r="D283" s="68">
        <v>43150</v>
      </c>
      <c r="E283" s="9">
        <v>0.56999999999999995</v>
      </c>
      <c r="F283" s="69" t="b">
        <v>1</v>
      </c>
      <c r="G283" s="58" t="s">
        <v>138</v>
      </c>
      <c r="H283" s="58" t="s">
        <v>68</v>
      </c>
      <c r="I283" s="58" t="s">
        <v>141</v>
      </c>
      <c r="J283" s="58" t="s">
        <v>168</v>
      </c>
      <c r="K283" s="68"/>
      <c r="L283" s="70"/>
      <c r="M283" s="58" t="s">
        <v>166</v>
      </c>
      <c r="N283" s="69"/>
      <c r="O283" s="69" t="b">
        <v>1</v>
      </c>
      <c r="P283" s="69"/>
      <c r="Q283" s="69" t="b">
        <v>1</v>
      </c>
      <c r="R283" s="69" t="b">
        <v>1</v>
      </c>
      <c r="S283" s="69" t="b">
        <v>1</v>
      </c>
      <c r="T283" s="69"/>
      <c r="U283" s="58" t="s">
        <v>1012</v>
      </c>
      <c r="V283" s="58" t="s">
        <v>1011</v>
      </c>
      <c r="W283" s="58" t="s">
        <v>1012</v>
      </c>
      <c r="X283" s="58" t="s">
        <v>1011</v>
      </c>
      <c r="Y283" s="58" t="s">
        <v>2010</v>
      </c>
      <c r="Z283" s="58" t="s">
        <v>1011</v>
      </c>
      <c r="AA283" s="58" t="s">
        <v>1012</v>
      </c>
      <c r="AB283" s="58" t="s">
        <v>3305</v>
      </c>
      <c r="AC283" s="58"/>
      <c r="AD283" s="68">
        <v>43623</v>
      </c>
      <c r="AE283" s="70">
        <v>104249737.71699999</v>
      </c>
      <c r="AF283" s="58" t="str">
        <f t="shared" si="45"/>
        <v>Jour</v>
      </c>
      <c r="AG283" s="58" t="str">
        <f t="shared" si="48"/>
        <v>LU0132208918</v>
      </c>
      <c r="AH283" s="58" t="str">
        <f t="shared" si="49"/>
        <v>1323806</v>
      </c>
    </row>
    <row r="284" spans="1:34" s="75" customFormat="1">
      <c r="A284" s="58" t="s">
        <v>438</v>
      </c>
      <c r="B284" s="58" t="s">
        <v>636</v>
      </c>
      <c r="C284" s="58" t="s">
        <v>2830</v>
      </c>
      <c r="D284" s="68">
        <v>43150</v>
      </c>
      <c r="E284" s="9">
        <v>1.01</v>
      </c>
      <c r="F284" s="69" t="b">
        <v>1</v>
      </c>
      <c r="G284" s="58" t="s">
        <v>138</v>
      </c>
      <c r="H284" s="58" t="s">
        <v>64</v>
      </c>
      <c r="I284" s="58" t="s">
        <v>141</v>
      </c>
      <c r="J284" s="58" t="s">
        <v>155</v>
      </c>
      <c r="K284" s="68"/>
      <c r="L284" s="70"/>
      <c r="M284" s="58" t="s">
        <v>166</v>
      </c>
      <c r="N284" s="69"/>
      <c r="O284" s="69" t="b">
        <v>1</v>
      </c>
      <c r="P284" s="69" t="b">
        <v>1</v>
      </c>
      <c r="Q284" s="69" t="b">
        <v>1</v>
      </c>
      <c r="R284" s="69"/>
      <c r="S284" s="69" t="b">
        <v>1</v>
      </c>
      <c r="T284" s="69"/>
      <c r="U284" s="58" t="s">
        <v>636</v>
      </c>
      <c r="V284" s="58" t="s">
        <v>438</v>
      </c>
      <c r="W284" s="58" t="s">
        <v>636</v>
      </c>
      <c r="X284" s="58" t="s">
        <v>438</v>
      </c>
      <c r="Y284" s="58" t="s">
        <v>2010</v>
      </c>
      <c r="Z284" s="58" t="s">
        <v>438</v>
      </c>
      <c r="AA284" s="58" t="s">
        <v>636</v>
      </c>
      <c r="AB284" s="58" t="s">
        <v>3305</v>
      </c>
      <c r="AC284" s="58"/>
      <c r="AD284" s="68">
        <v>43623</v>
      </c>
      <c r="AE284" s="70">
        <v>21311.887999999999</v>
      </c>
      <c r="AF284" s="58" t="str">
        <f t="shared" si="45"/>
        <v>Jour</v>
      </c>
      <c r="AG284" s="58" t="str">
        <f t="shared" si="48"/>
        <v>LU0329233133</v>
      </c>
      <c r="AH284" s="58" t="str">
        <f t="shared" si="49"/>
        <v>3638738</v>
      </c>
    </row>
    <row r="285" spans="1:34" s="75" customFormat="1">
      <c r="A285" s="58" t="s">
        <v>2644</v>
      </c>
      <c r="B285" s="58"/>
      <c r="C285" s="58" t="s">
        <v>3227</v>
      </c>
      <c r="D285" s="68">
        <v>43150</v>
      </c>
      <c r="E285" s="9">
        <v>1.78</v>
      </c>
      <c r="F285" s="69" t="b">
        <v>1</v>
      </c>
      <c r="G285" s="58" t="s">
        <v>138</v>
      </c>
      <c r="H285" s="58" t="s">
        <v>62</v>
      </c>
      <c r="I285" s="58" t="s">
        <v>141</v>
      </c>
      <c r="J285" s="58" t="s">
        <v>168</v>
      </c>
      <c r="K285" s="68"/>
      <c r="L285" s="70"/>
      <c r="M285" s="58" t="s">
        <v>166</v>
      </c>
      <c r="N285" s="69"/>
      <c r="O285" s="69" t="b">
        <v>1</v>
      </c>
      <c r="P285" s="69"/>
      <c r="Q285" s="69" t="b">
        <v>1</v>
      </c>
      <c r="R285" s="69"/>
      <c r="S285" s="69"/>
      <c r="T285" s="69"/>
      <c r="U285" s="58"/>
      <c r="V285" s="58" t="s">
        <v>2644</v>
      </c>
      <c r="W285" s="58"/>
      <c r="X285" s="58" t="s">
        <v>2644</v>
      </c>
      <c r="Y285" s="58" t="s">
        <v>2010</v>
      </c>
      <c r="Z285" s="58" t="s">
        <v>2644</v>
      </c>
      <c r="AA285" s="58"/>
      <c r="AB285" s="58" t="s">
        <v>3305</v>
      </c>
      <c r="AC285" s="58"/>
      <c r="AD285" s="68">
        <v>43623</v>
      </c>
      <c r="AE285" s="70">
        <v>9389.5540000000001</v>
      </c>
      <c r="AF285" s="58" t="str">
        <f t="shared" si="45"/>
        <v>Jour</v>
      </c>
      <c r="AG285" s="58" t="str">
        <f t="shared" si="48"/>
        <v>LU1280290872</v>
      </c>
      <c r="AH285" s="58">
        <f t="shared" si="49"/>
        <v>0</v>
      </c>
    </row>
    <row r="286" spans="1:34" s="75" customFormat="1">
      <c r="A286" s="58" t="s">
        <v>2645</v>
      </c>
      <c r="B286" s="58"/>
      <c r="C286" s="58" t="s">
        <v>3228</v>
      </c>
      <c r="D286" s="68">
        <v>43150</v>
      </c>
      <c r="E286" s="9">
        <v>0.8</v>
      </c>
      <c r="F286" s="69" t="b">
        <v>1</v>
      </c>
      <c r="G286" s="58" t="s">
        <v>138</v>
      </c>
      <c r="H286" s="58" t="s">
        <v>64</v>
      </c>
      <c r="I286" s="58" t="s">
        <v>141</v>
      </c>
      <c r="J286" s="58" t="s">
        <v>168</v>
      </c>
      <c r="K286" s="68"/>
      <c r="L286" s="70"/>
      <c r="M286" s="58" t="s">
        <v>166</v>
      </c>
      <c r="N286" s="69"/>
      <c r="O286" s="69" t="b">
        <v>1</v>
      </c>
      <c r="P286" s="69"/>
      <c r="Q286" s="69" t="b">
        <v>1</v>
      </c>
      <c r="R286" s="69"/>
      <c r="S286" s="69" t="b">
        <v>1</v>
      </c>
      <c r="T286" s="69" t="b">
        <v>1</v>
      </c>
      <c r="U286" s="58"/>
      <c r="V286" s="58" t="s">
        <v>2645</v>
      </c>
      <c r="W286" s="58"/>
      <c r="X286" s="58" t="s">
        <v>2645</v>
      </c>
      <c r="Y286" s="58" t="s">
        <v>2010</v>
      </c>
      <c r="Z286" s="58" t="s">
        <v>2645</v>
      </c>
      <c r="AA286" s="58"/>
      <c r="AB286" s="58" t="s">
        <v>3305</v>
      </c>
      <c r="AC286" s="58"/>
      <c r="AD286" s="68">
        <v>43623</v>
      </c>
      <c r="AE286" s="70">
        <v>1300.47</v>
      </c>
      <c r="AF286" s="58" t="str">
        <f t="shared" ref="AF286:AF349" si="50">CHOOSE(IF(ISERROR(FIND("Quotidien",AB286,1)),IF(ISERROR(FIND("Hebdo",AB286,1)),1,FIND("Hebdo",AB286,1)),FIND("Quotidien",AB286,1)),"&gt;=Mois",,,,,,,,,,,,,,"Semaine",,,,,,,,,"Jour")</f>
        <v>Jour</v>
      </c>
      <c r="AG286" s="58" t="str">
        <f t="shared" si="48"/>
        <v>LU0775721474</v>
      </c>
      <c r="AH286" s="58">
        <f t="shared" si="49"/>
        <v>0</v>
      </c>
    </row>
    <row r="287" spans="1:34" s="75" customFormat="1">
      <c r="A287" s="58" t="s">
        <v>2646</v>
      </c>
      <c r="B287" s="58" t="s">
        <v>2647</v>
      </c>
      <c r="C287" s="58" t="s">
        <v>3229</v>
      </c>
      <c r="D287" s="68">
        <v>43150</v>
      </c>
      <c r="E287" s="9">
        <v>0.7</v>
      </c>
      <c r="F287" s="69" t="b">
        <v>1</v>
      </c>
      <c r="G287" s="58" t="s">
        <v>138</v>
      </c>
      <c r="H287" s="58" t="s">
        <v>68</v>
      </c>
      <c r="I287" s="58" t="s">
        <v>141</v>
      </c>
      <c r="J287" s="58" t="s">
        <v>168</v>
      </c>
      <c r="K287" s="68"/>
      <c r="L287" s="70"/>
      <c r="M287" s="58" t="s">
        <v>166</v>
      </c>
      <c r="N287" s="69"/>
      <c r="O287" s="69" t="b">
        <v>1</v>
      </c>
      <c r="P287" s="69"/>
      <c r="Q287" s="69" t="b">
        <v>1</v>
      </c>
      <c r="R287" s="69" t="b">
        <v>1</v>
      </c>
      <c r="S287" s="69" t="b">
        <v>1</v>
      </c>
      <c r="T287" s="69" t="b">
        <v>1</v>
      </c>
      <c r="U287" s="58" t="s">
        <v>2647</v>
      </c>
      <c r="V287" s="58" t="s">
        <v>2646</v>
      </c>
      <c r="W287" s="58" t="s">
        <v>2647</v>
      </c>
      <c r="X287" s="58" t="s">
        <v>2646</v>
      </c>
      <c r="Y287" s="58" t="s">
        <v>2010</v>
      </c>
      <c r="Z287" s="58" t="s">
        <v>2646</v>
      </c>
      <c r="AA287" s="58" t="s">
        <v>2647</v>
      </c>
      <c r="AB287" s="58" t="s">
        <v>3305</v>
      </c>
      <c r="AC287" s="58"/>
      <c r="AD287" s="68">
        <v>43623</v>
      </c>
      <c r="AE287" s="70">
        <v>1411782.077</v>
      </c>
      <c r="AF287" s="58" t="str">
        <f t="shared" si="50"/>
        <v>Jour</v>
      </c>
      <c r="AG287" s="58" t="str">
        <f t="shared" si="48"/>
        <v>LU0162304561</v>
      </c>
      <c r="AH287" s="58" t="str">
        <f t="shared" si="49"/>
        <v>1583132</v>
      </c>
    </row>
    <row r="288" spans="1:34" s="75" customFormat="1">
      <c r="A288" s="58" t="s">
        <v>2724</v>
      </c>
      <c r="B288" s="58"/>
      <c r="C288" s="58" t="s">
        <v>3230</v>
      </c>
      <c r="D288" s="68">
        <v>43150</v>
      </c>
      <c r="E288" s="9">
        <v>0.93</v>
      </c>
      <c r="F288" s="69" t="b">
        <v>1</v>
      </c>
      <c r="G288" s="58" t="s">
        <v>138</v>
      </c>
      <c r="H288" s="58" t="s">
        <v>62</v>
      </c>
      <c r="I288" s="58" t="s">
        <v>141</v>
      </c>
      <c r="J288" s="58" t="s">
        <v>168</v>
      </c>
      <c r="K288" s="68"/>
      <c r="L288" s="70"/>
      <c r="M288" s="58" t="s">
        <v>166</v>
      </c>
      <c r="N288" s="69"/>
      <c r="O288" s="69" t="b">
        <v>1</v>
      </c>
      <c r="P288" s="69"/>
      <c r="Q288" s="69" t="b">
        <v>1</v>
      </c>
      <c r="R288" s="69"/>
      <c r="S288" s="69" t="b">
        <v>1</v>
      </c>
      <c r="T288" s="69"/>
      <c r="U288" s="58"/>
      <c r="V288" s="58" t="s">
        <v>2724</v>
      </c>
      <c r="W288" s="58"/>
      <c r="X288" s="58" t="s">
        <v>2724</v>
      </c>
      <c r="Y288" s="58" t="s">
        <v>2010</v>
      </c>
      <c r="Z288" s="58" t="s">
        <v>2724</v>
      </c>
      <c r="AA288" s="58"/>
      <c r="AB288" s="58" t="s">
        <v>3305</v>
      </c>
      <c r="AC288" s="58"/>
      <c r="AD288" s="68">
        <v>43623</v>
      </c>
      <c r="AE288" s="70">
        <v>99714</v>
      </c>
      <c r="AF288" s="58" t="str">
        <f t="shared" si="50"/>
        <v>Jour</v>
      </c>
      <c r="AG288" s="58" t="str">
        <f t="shared" si="48"/>
        <v>LU1291587514</v>
      </c>
      <c r="AH288" s="58">
        <f t="shared" si="49"/>
        <v>0</v>
      </c>
    </row>
    <row r="289" spans="1:34" s="75" customFormat="1">
      <c r="A289" s="58" t="s">
        <v>1389</v>
      </c>
      <c r="B289" s="58" t="s">
        <v>1390</v>
      </c>
      <c r="C289" s="58" t="s">
        <v>1391</v>
      </c>
      <c r="D289" s="68">
        <v>44104</v>
      </c>
      <c r="E289" s="9">
        <v>0.4</v>
      </c>
      <c r="F289" s="69" t="b">
        <v>1</v>
      </c>
      <c r="G289" s="58" t="s">
        <v>369</v>
      </c>
      <c r="H289" s="58" t="s">
        <v>64</v>
      </c>
      <c r="I289" s="58" t="s">
        <v>141</v>
      </c>
      <c r="J289" s="58" t="s">
        <v>168</v>
      </c>
      <c r="K289" s="68">
        <v>44255</v>
      </c>
      <c r="L289" s="70">
        <v>203.99378680000001</v>
      </c>
      <c r="M289" s="58" t="s">
        <v>166</v>
      </c>
      <c r="N289" s="69"/>
      <c r="O289" s="69" t="b">
        <v>1</v>
      </c>
      <c r="P289" s="69"/>
      <c r="Q289" s="69"/>
      <c r="R289" s="69"/>
      <c r="S289" s="69"/>
      <c r="T289" s="69"/>
      <c r="U289" s="58" t="s">
        <v>1390</v>
      </c>
      <c r="V289" s="58" t="s">
        <v>1389</v>
      </c>
      <c r="W289" s="58" t="s">
        <v>1390</v>
      </c>
      <c r="X289" s="58" t="s">
        <v>1389</v>
      </c>
      <c r="Y289" s="58" t="s">
        <v>2012</v>
      </c>
      <c r="Z289" s="58" t="s">
        <v>1389</v>
      </c>
      <c r="AA289" s="58" t="s">
        <v>1390</v>
      </c>
      <c r="AB289" s="58" t="s">
        <v>3305</v>
      </c>
      <c r="AC289" s="58"/>
      <c r="AD289" s="68">
        <v>44252</v>
      </c>
      <c r="AE289" s="70">
        <v>46568.949200000003</v>
      </c>
      <c r="AF289" s="58" t="str">
        <f t="shared" si="50"/>
        <v>Jour</v>
      </c>
      <c r="AG289" s="58" t="str">
        <f t="shared" si="48"/>
        <v>FR0007085386</v>
      </c>
      <c r="AH289" s="58" t="str">
        <f t="shared" si="49"/>
        <v>1624349</v>
      </c>
    </row>
    <row r="290" spans="1:34" s="75" customFormat="1">
      <c r="A290" s="58" t="s">
        <v>1518</v>
      </c>
      <c r="B290" s="58" t="s">
        <v>1520</v>
      </c>
      <c r="C290" s="58" t="s">
        <v>5437</v>
      </c>
      <c r="D290" s="68">
        <v>44074</v>
      </c>
      <c r="E290" s="9">
        <v>0.61</v>
      </c>
      <c r="F290" s="69" t="b">
        <v>1</v>
      </c>
      <c r="G290" s="58" t="s">
        <v>138</v>
      </c>
      <c r="H290" s="58" t="s">
        <v>62</v>
      </c>
      <c r="I290" s="58" t="s">
        <v>141</v>
      </c>
      <c r="J290" s="58" t="s">
        <v>168</v>
      </c>
      <c r="K290" s="68">
        <v>44255</v>
      </c>
      <c r="L290" s="70">
        <v>1430.7671316999999</v>
      </c>
      <c r="M290" s="58" t="s">
        <v>166</v>
      </c>
      <c r="N290" s="69"/>
      <c r="O290" s="69" t="b">
        <v>1</v>
      </c>
      <c r="P290" s="69"/>
      <c r="Q290" s="69" t="b">
        <v>1</v>
      </c>
      <c r="R290" s="69"/>
      <c r="S290" s="69"/>
      <c r="T290" s="69"/>
      <c r="U290" s="58" t="s">
        <v>1520</v>
      </c>
      <c r="V290" s="58" t="s">
        <v>1518</v>
      </c>
      <c r="W290" s="58" t="s">
        <v>1520</v>
      </c>
      <c r="X290" s="58" t="s">
        <v>1518</v>
      </c>
      <c r="Y290" s="58" t="s">
        <v>2010</v>
      </c>
      <c r="Z290" s="58" t="s">
        <v>1518</v>
      </c>
      <c r="AA290" s="58" t="s">
        <v>1520</v>
      </c>
      <c r="AB290" s="58" t="s">
        <v>3305</v>
      </c>
      <c r="AC290" s="58"/>
      <c r="AD290" s="68">
        <v>44253</v>
      </c>
      <c r="AE290" s="70">
        <v>208937.17</v>
      </c>
      <c r="AF290" s="58" t="str">
        <f t="shared" si="50"/>
        <v>Jour</v>
      </c>
      <c r="AG290" s="58" t="str">
        <f t="shared" si="48"/>
        <v>LU0658025621</v>
      </c>
      <c r="AH290" s="58" t="str">
        <f t="shared" si="49"/>
        <v>13528668</v>
      </c>
    </row>
    <row r="291" spans="1:34" s="75" customFormat="1">
      <c r="A291" s="58" t="s">
        <v>385</v>
      </c>
      <c r="B291" s="58" t="s">
        <v>479</v>
      </c>
      <c r="C291" s="58" t="s">
        <v>5438</v>
      </c>
      <c r="D291" s="68">
        <v>44074</v>
      </c>
      <c r="E291" s="9">
        <v>0.91</v>
      </c>
      <c r="F291" s="69" t="b">
        <v>1</v>
      </c>
      <c r="G291" s="58" t="s">
        <v>138</v>
      </c>
      <c r="H291" s="58" t="s">
        <v>62</v>
      </c>
      <c r="I291" s="58" t="s">
        <v>141</v>
      </c>
      <c r="J291" s="58" t="s">
        <v>168</v>
      </c>
      <c r="K291" s="68">
        <v>44255</v>
      </c>
      <c r="L291" s="70">
        <v>1430.7671316999999</v>
      </c>
      <c r="M291" s="58" t="s">
        <v>166</v>
      </c>
      <c r="N291" s="69"/>
      <c r="O291" s="69" t="b">
        <v>1</v>
      </c>
      <c r="P291" s="69"/>
      <c r="Q291" s="69" t="b">
        <v>1</v>
      </c>
      <c r="R291" s="69"/>
      <c r="S291" s="69" t="b">
        <v>1</v>
      </c>
      <c r="T291" s="69"/>
      <c r="U291" s="58" t="s">
        <v>479</v>
      </c>
      <c r="V291" s="58" t="s">
        <v>385</v>
      </c>
      <c r="W291" s="58" t="s">
        <v>479</v>
      </c>
      <c r="X291" s="58" t="s">
        <v>385</v>
      </c>
      <c r="Y291" s="58" t="s">
        <v>2010</v>
      </c>
      <c r="Z291" s="58" t="s">
        <v>385</v>
      </c>
      <c r="AA291" s="58" t="s">
        <v>479</v>
      </c>
      <c r="AB291" s="58" t="s">
        <v>3305</v>
      </c>
      <c r="AC291" s="58"/>
      <c r="AD291" s="68">
        <v>44253</v>
      </c>
      <c r="AE291" s="70">
        <v>13118.538</v>
      </c>
      <c r="AF291" s="58" t="str">
        <f t="shared" si="50"/>
        <v>Jour</v>
      </c>
      <c r="AG291" s="58" t="str">
        <f t="shared" si="48"/>
        <v>LU0658026439</v>
      </c>
      <c r="AH291" s="58" t="str">
        <f t="shared" si="49"/>
        <v>13528681</v>
      </c>
    </row>
    <row r="292" spans="1:34" s="75" customFormat="1">
      <c r="A292" s="58" t="s">
        <v>167</v>
      </c>
      <c r="B292" s="58" t="s">
        <v>480</v>
      </c>
      <c r="C292" s="58" t="s">
        <v>5439</v>
      </c>
      <c r="D292" s="68">
        <v>44074</v>
      </c>
      <c r="E292" s="9">
        <v>0.88</v>
      </c>
      <c r="F292" s="69" t="b">
        <v>1</v>
      </c>
      <c r="G292" s="58" t="s">
        <v>138</v>
      </c>
      <c r="H292" s="58" t="s">
        <v>64</v>
      </c>
      <c r="I292" s="58" t="s">
        <v>141</v>
      </c>
      <c r="J292" s="58" t="s">
        <v>168</v>
      </c>
      <c r="K292" s="68">
        <v>44255</v>
      </c>
      <c r="L292" s="70">
        <v>1430.7671316999999</v>
      </c>
      <c r="M292" s="58" t="s">
        <v>166</v>
      </c>
      <c r="N292" s="69"/>
      <c r="O292" s="69" t="b">
        <v>1</v>
      </c>
      <c r="P292" s="69" t="b">
        <v>1</v>
      </c>
      <c r="Q292" s="69" t="b">
        <v>1</v>
      </c>
      <c r="R292" s="69" t="b">
        <v>1</v>
      </c>
      <c r="S292" s="69" t="b">
        <v>1</v>
      </c>
      <c r="T292" s="69"/>
      <c r="U292" s="58" t="s">
        <v>480</v>
      </c>
      <c r="V292" s="58" t="s">
        <v>167</v>
      </c>
      <c r="W292" s="58" t="s">
        <v>480</v>
      </c>
      <c r="X292" s="58" t="s">
        <v>167</v>
      </c>
      <c r="Y292" s="58" t="s">
        <v>2010</v>
      </c>
      <c r="Z292" s="58" t="s">
        <v>167</v>
      </c>
      <c r="AA292" s="58" t="s">
        <v>480</v>
      </c>
      <c r="AB292" s="58" t="s">
        <v>3305</v>
      </c>
      <c r="AC292" s="58"/>
      <c r="AD292" s="68">
        <v>44253</v>
      </c>
      <c r="AE292" s="70">
        <v>1115899.7309999999</v>
      </c>
      <c r="AF292" s="58" t="str">
        <f t="shared" si="50"/>
        <v>Jour</v>
      </c>
      <c r="AG292" s="58" t="str">
        <f t="shared" si="48"/>
        <v>LU0658025977</v>
      </c>
      <c r="AH292" s="58" t="str">
        <f t="shared" si="49"/>
        <v>13528670</v>
      </c>
    </row>
    <row r="293" spans="1:34" s="75" customFormat="1">
      <c r="A293" s="58" t="s">
        <v>1079</v>
      </c>
      <c r="B293" s="58" t="s">
        <v>1080</v>
      </c>
      <c r="C293" s="58" t="s">
        <v>5440</v>
      </c>
      <c r="D293" s="68">
        <v>44074</v>
      </c>
      <c r="E293" s="9">
        <v>0.88</v>
      </c>
      <c r="F293" s="69" t="b">
        <v>1</v>
      </c>
      <c r="G293" s="58" t="s">
        <v>138</v>
      </c>
      <c r="H293" s="58" t="s">
        <v>64</v>
      </c>
      <c r="I293" s="58" t="s">
        <v>141</v>
      </c>
      <c r="J293" s="58" t="s">
        <v>168</v>
      </c>
      <c r="K293" s="68">
        <v>44255</v>
      </c>
      <c r="L293" s="70">
        <v>1430.7671316999999</v>
      </c>
      <c r="M293" s="58" t="s">
        <v>176</v>
      </c>
      <c r="N293" s="69"/>
      <c r="O293" s="69" t="b">
        <v>1</v>
      </c>
      <c r="P293" s="69" t="b">
        <v>1</v>
      </c>
      <c r="Q293" s="69" t="b">
        <v>1</v>
      </c>
      <c r="R293" s="69" t="b">
        <v>1</v>
      </c>
      <c r="S293" s="69" t="b">
        <v>1</v>
      </c>
      <c r="T293" s="69"/>
      <c r="U293" s="58" t="s">
        <v>1080</v>
      </c>
      <c r="V293" s="58" t="s">
        <v>1079</v>
      </c>
      <c r="W293" s="58" t="s">
        <v>1080</v>
      </c>
      <c r="X293" s="58" t="s">
        <v>1079</v>
      </c>
      <c r="Y293" s="58" t="s">
        <v>2010</v>
      </c>
      <c r="Z293" s="58" t="s">
        <v>1079</v>
      </c>
      <c r="AA293" s="58" t="s">
        <v>1080</v>
      </c>
      <c r="AB293" s="58" t="s">
        <v>3305</v>
      </c>
      <c r="AC293" s="58"/>
      <c r="AD293" s="68">
        <v>43292</v>
      </c>
      <c r="AE293" s="70">
        <v>252042.60500000001</v>
      </c>
      <c r="AF293" s="58" t="str">
        <f t="shared" si="50"/>
        <v>Jour</v>
      </c>
      <c r="AG293" s="58" t="str">
        <f t="shared" si="48"/>
        <v>LU0658026199</v>
      </c>
      <c r="AH293" s="58" t="str">
        <f t="shared" si="49"/>
        <v>13528675</v>
      </c>
    </row>
    <row r="294" spans="1:34" s="75" customFormat="1">
      <c r="A294" s="58" t="s">
        <v>1846</v>
      </c>
      <c r="B294" s="58" t="s">
        <v>1847</v>
      </c>
      <c r="C294" s="58" t="s">
        <v>5441</v>
      </c>
      <c r="D294" s="68">
        <v>44074</v>
      </c>
      <c r="E294" s="9">
        <v>0.59</v>
      </c>
      <c r="F294" s="69" t="b">
        <v>1</v>
      </c>
      <c r="G294" s="58" t="s">
        <v>138</v>
      </c>
      <c r="H294" s="58" t="s">
        <v>64</v>
      </c>
      <c r="I294" s="58" t="s">
        <v>141</v>
      </c>
      <c r="J294" s="58" t="s">
        <v>168</v>
      </c>
      <c r="K294" s="68">
        <v>44255</v>
      </c>
      <c r="L294" s="70">
        <v>4114.3504079000004</v>
      </c>
      <c r="M294" s="58" t="s">
        <v>166</v>
      </c>
      <c r="N294" s="69"/>
      <c r="O294" s="69" t="b">
        <v>1</v>
      </c>
      <c r="P294" s="69" t="b">
        <v>1</v>
      </c>
      <c r="Q294" s="69" t="b">
        <v>1</v>
      </c>
      <c r="R294" s="69" t="b">
        <v>1</v>
      </c>
      <c r="S294" s="69" t="b">
        <v>1</v>
      </c>
      <c r="T294" s="69"/>
      <c r="U294" s="58" t="s">
        <v>1847</v>
      </c>
      <c r="V294" s="58" t="s">
        <v>1846</v>
      </c>
      <c r="W294" s="58" t="s">
        <v>1847</v>
      </c>
      <c r="X294" s="58" t="s">
        <v>1846</v>
      </c>
      <c r="Y294" s="58" t="s">
        <v>2010</v>
      </c>
      <c r="Z294" s="58" t="s">
        <v>1846</v>
      </c>
      <c r="AA294" s="58" t="s">
        <v>1847</v>
      </c>
      <c r="AB294" s="58" t="s">
        <v>3305</v>
      </c>
      <c r="AC294" s="58"/>
      <c r="AD294" s="68">
        <v>44253</v>
      </c>
      <c r="AE294" s="70">
        <v>6459418.21</v>
      </c>
      <c r="AF294" s="58" t="str">
        <f t="shared" si="50"/>
        <v>Jour</v>
      </c>
      <c r="AG294" s="58" t="str">
        <f t="shared" si="48"/>
        <v>LU0194345913</v>
      </c>
      <c r="AH294" s="58" t="str">
        <f t="shared" si="49"/>
        <v>2138611</v>
      </c>
    </row>
    <row r="295" spans="1:34" s="75" customFormat="1">
      <c r="A295" s="58" t="s">
        <v>1516</v>
      </c>
      <c r="B295" s="58" t="s">
        <v>1517</v>
      </c>
      <c r="C295" s="58" t="s">
        <v>5442</v>
      </c>
      <c r="D295" s="68">
        <v>44074</v>
      </c>
      <c r="E295" s="9">
        <v>0.56000000000000005</v>
      </c>
      <c r="F295" s="69" t="b">
        <v>1</v>
      </c>
      <c r="G295" s="58" t="s">
        <v>138</v>
      </c>
      <c r="H295" s="58" t="s">
        <v>68</v>
      </c>
      <c r="I295" s="58" t="s">
        <v>141</v>
      </c>
      <c r="J295" s="58" t="s">
        <v>168</v>
      </c>
      <c r="K295" s="68">
        <v>44255</v>
      </c>
      <c r="L295" s="70">
        <v>4114.3504079000004</v>
      </c>
      <c r="M295" s="58" t="s">
        <v>166</v>
      </c>
      <c r="N295" s="69"/>
      <c r="O295" s="69" t="b">
        <v>1</v>
      </c>
      <c r="P295" s="69" t="b">
        <v>1</v>
      </c>
      <c r="Q295" s="69" t="b">
        <v>1</v>
      </c>
      <c r="R295" s="69" t="b">
        <v>1</v>
      </c>
      <c r="S295" s="69" t="b">
        <v>1</v>
      </c>
      <c r="T295" s="69"/>
      <c r="U295" s="58" t="s">
        <v>1517</v>
      </c>
      <c r="V295" s="58" t="s">
        <v>1516</v>
      </c>
      <c r="W295" s="58" t="s">
        <v>1517</v>
      </c>
      <c r="X295" s="58" t="s">
        <v>1516</v>
      </c>
      <c r="Y295" s="58" t="s">
        <v>2010</v>
      </c>
      <c r="Z295" s="58" t="s">
        <v>1516</v>
      </c>
      <c r="AA295" s="58" t="s">
        <v>1517</v>
      </c>
      <c r="AB295" s="58" t="s">
        <v>3305</v>
      </c>
      <c r="AC295" s="58"/>
      <c r="AD295" s="68">
        <v>44253</v>
      </c>
      <c r="AE295" s="70">
        <v>5837296.4199999999</v>
      </c>
      <c r="AF295" s="58" t="str">
        <f t="shared" si="50"/>
        <v>Jour</v>
      </c>
      <c r="AG295" s="58" t="str">
        <f t="shared" si="48"/>
        <v>LU0188167505</v>
      </c>
      <c r="AH295" s="58" t="str">
        <f t="shared" si="49"/>
        <v>2026258</v>
      </c>
    </row>
    <row r="296" spans="1:34" s="75" customFormat="1">
      <c r="A296" s="58" t="s">
        <v>171</v>
      </c>
      <c r="B296" s="58" t="s">
        <v>483</v>
      </c>
      <c r="C296" s="58" t="s">
        <v>5443</v>
      </c>
      <c r="D296" s="68">
        <v>44074</v>
      </c>
      <c r="E296" s="9">
        <v>0.89</v>
      </c>
      <c r="F296" s="69" t="b">
        <v>1</v>
      </c>
      <c r="G296" s="58" t="s">
        <v>138</v>
      </c>
      <c r="H296" s="58" t="s">
        <v>62</v>
      </c>
      <c r="I296" s="58" t="s">
        <v>141</v>
      </c>
      <c r="J296" s="58" t="s">
        <v>168</v>
      </c>
      <c r="K296" s="68">
        <v>44255</v>
      </c>
      <c r="L296" s="70">
        <v>4114.3504079000004</v>
      </c>
      <c r="M296" s="58" t="s">
        <v>166</v>
      </c>
      <c r="N296" s="69"/>
      <c r="O296" s="69" t="b">
        <v>1</v>
      </c>
      <c r="P296" s="69"/>
      <c r="Q296" s="69" t="b">
        <v>1</v>
      </c>
      <c r="R296" s="69"/>
      <c r="S296" s="69" t="b">
        <v>1</v>
      </c>
      <c r="T296" s="69"/>
      <c r="U296" s="58" t="s">
        <v>483</v>
      </c>
      <c r="V296" s="58" t="s">
        <v>171</v>
      </c>
      <c r="W296" s="58" t="s">
        <v>483</v>
      </c>
      <c r="X296" s="58" t="s">
        <v>171</v>
      </c>
      <c r="Y296" s="58" t="s">
        <v>2010</v>
      </c>
      <c r="Z296" s="58" t="s">
        <v>171</v>
      </c>
      <c r="AA296" s="58" t="s">
        <v>483</v>
      </c>
      <c r="AB296" s="58" t="s">
        <v>3305</v>
      </c>
      <c r="AC296" s="58"/>
      <c r="AD296" s="68">
        <v>44253</v>
      </c>
      <c r="AE296" s="70">
        <v>587194.43299999996</v>
      </c>
      <c r="AF296" s="58" t="str">
        <f t="shared" si="50"/>
        <v>Jour</v>
      </c>
      <c r="AG296" s="58" t="str">
        <f t="shared" si="48"/>
        <v>LU0523283066</v>
      </c>
      <c r="AH296" s="58" t="str">
        <f t="shared" si="49"/>
        <v>11501383</v>
      </c>
    </row>
    <row r="297" spans="1:34" s="75" customFormat="1">
      <c r="A297" s="58" t="s">
        <v>169</v>
      </c>
      <c r="B297" s="58" t="s">
        <v>481</v>
      </c>
      <c r="C297" s="58" t="s">
        <v>5444</v>
      </c>
      <c r="D297" s="68">
        <v>44074</v>
      </c>
      <c r="E297" s="9">
        <v>0.89</v>
      </c>
      <c r="F297" s="69" t="b">
        <v>1</v>
      </c>
      <c r="G297" s="58" t="s">
        <v>138</v>
      </c>
      <c r="H297" s="58" t="s">
        <v>64</v>
      </c>
      <c r="I297" s="58" t="s">
        <v>141</v>
      </c>
      <c r="J297" s="58" t="s">
        <v>168</v>
      </c>
      <c r="K297" s="68">
        <v>44255</v>
      </c>
      <c r="L297" s="70">
        <v>4114.3504079000004</v>
      </c>
      <c r="M297" s="58" t="s">
        <v>166</v>
      </c>
      <c r="N297" s="69"/>
      <c r="O297" s="69" t="b">
        <v>1</v>
      </c>
      <c r="P297" s="69" t="b">
        <v>1</v>
      </c>
      <c r="Q297" s="69" t="b">
        <v>1</v>
      </c>
      <c r="R297" s="69" t="b">
        <v>1</v>
      </c>
      <c r="S297" s="69" t="b">
        <v>1</v>
      </c>
      <c r="T297" s="69"/>
      <c r="U297" s="58" t="s">
        <v>481</v>
      </c>
      <c r="V297" s="58" t="s">
        <v>169</v>
      </c>
      <c r="W297" s="58" t="s">
        <v>481</v>
      </c>
      <c r="X297" s="58" t="s">
        <v>169</v>
      </c>
      <c r="Y297" s="58" t="s">
        <v>2010</v>
      </c>
      <c r="Z297" s="58" t="s">
        <v>169</v>
      </c>
      <c r="AA297" s="58" t="s">
        <v>481</v>
      </c>
      <c r="AB297" s="58" t="s">
        <v>3305</v>
      </c>
      <c r="AC297" s="58"/>
      <c r="AD297" s="68">
        <v>44158</v>
      </c>
      <c r="AE297" s="70">
        <v>411822.10499999998</v>
      </c>
      <c r="AF297" s="58" t="str">
        <f t="shared" si="50"/>
        <v>Jour</v>
      </c>
      <c r="AG297" s="58" t="str">
        <f t="shared" si="48"/>
        <v>LU0211118483</v>
      </c>
      <c r="AH297" s="58" t="str">
        <f t="shared" si="49"/>
        <v>2138617</v>
      </c>
    </row>
    <row r="298" spans="1:34" s="75" customFormat="1">
      <c r="A298" s="58" t="s">
        <v>170</v>
      </c>
      <c r="B298" s="58" t="s">
        <v>482</v>
      </c>
      <c r="C298" s="58" t="s">
        <v>5445</v>
      </c>
      <c r="D298" s="68">
        <v>44074</v>
      </c>
      <c r="E298" s="9">
        <v>0.86</v>
      </c>
      <c r="F298" s="69" t="b">
        <v>1</v>
      </c>
      <c r="G298" s="58" t="s">
        <v>138</v>
      </c>
      <c r="H298" s="58" t="s">
        <v>68</v>
      </c>
      <c r="I298" s="58" t="s">
        <v>141</v>
      </c>
      <c r="J298" s="58" t="s">
        <v>168</v>
      </c>
      <c r="K298" s="68">
        <v>44255</v>
      </c>
      <c r="L298" s="70">
        <v>4114.3504079000004</v>
      </c>
      <c r="M298" s="58" t="s">
        <v>166</v>
      </c>
      <c r="N298" s="69"/>
      <c r="O298" s="69" t="b">
        <v>1</v>
      </c>
      <c r="P298" s="69" t="b">
        <v>1</v>
      </c>
      <c r="Q298" s="69" t="b">
        <v>1</v>
      </c>
      <c r="R298" s="69" t="b">
        <v>1</v>
      </c>
      <c r="S298" s="69" t="b">
        <v>1</v>
      </c>
      <c r="T298" s="69"/>
      <c r="U298" s="58" t="s">
        <v>482</v>
      </c>
      <c r="V298" s="58" t="s">
        <v>170</v>
      </c>
      <c r="W298" s="58" t="s">
        <v>482</v>
      </c>
      <c r="X298" s="58" t="s">
        <v>170</v>
      </c>
      <c r="Y298" s="58" t="s">
        <v>2010</v>
      </c>
      <c r="Z298" s="58" t="s">
        <v>170</v>
      </c>
      <c r="AA298" s="58" t="s">
        <v>482</v>
      </c>
      <c r="AB298" s="58" t="s">
        <v>3305</v>
      </c>
      <c r="AC298" s="58"/>
      <c r="AD298" s="68">
        <v>44253</v>
      </c>
      <c r="AE298" s="70">
        <v>458451.19699999999</v>
      </c>
      <c r="AF298" s="58" t="str">
        <f t="shared" si="50"/>
        <v>Jour</v>
      </c>
      <c r="AG298" s="58" t="str">
        <f t="shared" si="48"/>
        <v>LU0211118053</v>
      </c>
      <c r="AH298" s="58" t="str">
        <f t="shared" si="49"/>
        <v>2138615</v>
      </c>
    </row>
    <row r="299" spans="1:34" s="75" customFormat="1">
      <c r="A299" s="58" t="s">
        <v>172</v>
      </c>
      <c r="B299" s="58" t="s">
        <v>484</v>
      </c>
      <c r="C299" s="58" t="s">
        <v>5446</v>
      </c>
      <c r="D299" s="68">
        <v>44074</v>
      </c>
      <c r="E299" s="9">
        <v>1.2</v>
      </c>
      <c r="F299" s="69" t="b">
        <v>1</v>
      </c>
      <c r="G299" s="58" t="s">
        <v>138</v>
      </c>
      <c r="H299" s="58" t="s">
        <v>68</v>
      </c>
      <c r="I299" s="58" t="s">
        <v>141</v>
      </c>
      <c r="J299" s="58" t="s">
        <v>168</v>
      </c>
      <c r="K299" s="68">
        <v>44255</v>
      </c>
      <c r="L299" s="70">
        <v>4114.3504079000004</v>
      </c>
      <c r="M299" s="58" t="s">
        <v>166</v>
      </c>
      <c r="N299" s="69" t="b">
        <v>1</v>
      </c>
      <c r="O299" s="69" t="b">
        <v>1</v>
      </c>
      <c r="P299" s="69" t="b">
        <v>1</v>
      </c>
      <c r="Q299" s="69" t="b">
        <v>1</v>
      </c>
      <c r="R299" s="69" t="b">
        <v>1</v>
      </c>
      <c r="S299" s="69" t="b">
        <v>1</v>
      </c>
      <c r="T299" s="69"/>
      <c r="U299" s="58" t="s">
        <v>484</v>
      </c>
      <c r="V299" s="58" t="s">
        <v>172</v>
      </c>
      <c r="W299" s="58" t="s">
        <v>484</v>
      </c>
      <c r="X299" s="58" t="s">
        <v>172</v>
      </c>
      <c r="Y299" s="58" t="s">
        <v>2010</v>
      </c>
      <c r="Z299" s="58" t="s">
        <v>172</v>
      </c>
      <c r="AA299" s="58" t="s">
        <v>484</v>
      </c>
      <c r="AB299" s="58" t="s">
        <v>3305</v>
      </c>
      <c r="AC299" s="58"/>
      <c r="AD299" s="68">
        <v>44253</v>
      </c>
      <c r="AE299" s="70">
        <v>2716363.64</v>
      </c>
      <c r="AF299" s="58" t="str">
        <f t="shared" si="50"/>
        <v>Jour</v>
      </c>
      <c r="AG299" s="58" t="str">
        <f t="shared" si="48"/>
        <v>LU0292585030</v>
      </c>
      <c r="AH299" s="58" t="str">
        <f t="shared" si="49"/>
        <v>3108933</v>
      </c>
    </row>
    <row r="300" spans="1:34" s="75" customFormat="1">
      <c r="A300" s="58" t="s">
        <v>895</v>
      </c>
      <c r="B300" s="58"/>
      <c r="C300" s="58" t="s">
        <v>5447</v>
      </c>
      <c r="D300" s="68">
        <v>44074</v>
      </c>
      <c r="E300" s="9">
        <v>0.89</v>
      </c>
      <c r="F300" s="69" t="b">
        <v>1</v>
      </c>
      <c r="G300" s="58" t="s">
        <v>138</v>
      </c>
      <c r="H300" s="58" t="s">
        <v>62</v>
      </c>
      <c r="I300" s="58" t="s">
        <v>141</v>
      </c>
      <c r="J300" s="58" t="s">
        <v>168</v>
      </c>
      <c r="K300" s="68">
        <v>44255</v>
      </c>
      <c r="L300" s="70">
        <v>771.25095620000002</v>
      </c>
      <c r="M300" s="58" t="s">
        <v>166</v>
      </c>
      <c r="N300" s="69"/>
      <c r="O300" s="69"/>
      <c r="P300" s="69"/>
      <c r="Q300" s="69"/>
      <c r="R300" s="69"/>
      <c r="S300" s="69" t="b">
        <v>1</v>
      </c>
      <c r="T300" s="69" t="b">
        <v>1</v>
      </c>
      <c r="U300" s="58"/>
      <c r="V300" s="58" t="s">
        <v>895</v>
      </c>
      <c r="W300" s="58"/>
      <c r="X300" s="58" t="s">
        <v>895</v>
      </c>
      <c r="Y300" s="58" t="s">
        <v>2005</v>
      </c>
      <c r="Z300" s="58" t="s">
        <v>895</v>
      </c>
      <c r="AA300" s="58"/>
      <c r="AB300" s="58" t="s">
        <v>3305</v>
      </c>
      <c r="AC300" s="58"/>
      <c r="AD300" s="68">
        <v>44253</v>
      </c>
      <c r="AE300" s="70">
        <v>60791.387999999999</v>
      </c>
      <c r="AF300" s="58" t="str">
        <f t="shared" si="50"/>
        <v>Jour</v>
      </c>
      <c r="AG300" s="58" t="str">
        <f t="shared" si="48"/>
        <v>LU0982017427</v>
      </c>
      <c r="AH300" s="58">
        <f t="shared" si="49"/>
        <v>0</v>
      </c>
    </row>
    <row r="301" spans="1:34" s="75" customFormat="1">
      <c r="A301" s="58" t="s">
        <v>173</v>
      </c>
      <c r="B301" s="58" t="s">
        <v>485</v>
      </c>
      <c r="C301" s="58" t="s">
        <v>5448</v>
      </c>
      <c r="D301" s="68">
        <v>44074</v>
      </c>
      <c r="E301" s="9">
        <v>0.65</v>
      </c>
      <c r="F301" s="69" t="b">
        <v>1</v>
      </c>
      <c r="G301" s="58" t="s">
        <v>138</v>
      </c>
      <c r="H301" s="58" t="s">
        <v>64</v>
      </c>
      <c r="I301" s="58" t="s">
        <v>141</v>
      </c>
      <c r="J301" s="58" t="s">
        <v>168</v>
      </c>
      <c r="K301" s="68">
        <v>44255</v>
      </c>
      <c r="L301" s="70">
        <v>595.58676620000006</v>
      </c>
      <c r="M301" s="58" t="s">
        <v>166</v>
      </c>
      <c r="N301" s="69" t="b">
        <v>1</v>
      </c>
      <c r="O301" s="69" t="b">
        <v>1</v>
      </c>
      <c r="P301" s="69" t="b">
        <v>1</v>
      </c>
      <c r="Q301" s="69" t="b">
        <v>1</v>
      </c>
      <c r="R301" s="69" t="b">
        <v>1</v>
      </c>
      <c r="S301" s="69" t="b">
        <v>1</v>
      </c>
      <c r="T301" s="69" t="b">
        <v>1</v>
      </c>
      <c r="U301" s="58" t="s">
        <v>485</v>
      </c>
      <c r="V301" s="58" t="s">
        <v>173</v>
      </c>
      <c r="W301" s="58" t="s">
        <v>485</v>
      </c>
      <c r="X301" s="58" t="s">
        <v>173</v>
      </c>
      <c r="Y301" s="58" t="s">
        <v>2005</v>
      </c>
      <c r="Z301" s="58" t="s">
        <v>173</v>
      </c>
      <c r="AA301" s="58" t="s">
        <v>485</v>
      </c>
      <c r="AB301" s="58" t="s">
        <v>3305</v>
      </c>
      <c r="AC301" s="58"/>
      <c r="AD301" s="68">
        <v>44253</v>
      </c>
      <c r="AE301" s="70">
        <v>780110.81200000003</v>
      </c>
      <c r="AF301" s="58" t="str">
        <f t="shared" si="50"/>
        <v>Jour</v>
      </c>
      <c r="AG301" s="58" t="str">
        <f t="shared" ref="AG301:AH364" si="51">A301</f>
        <v>LU0072816332</v>
      </c>
      <c r="AH301" s="58" t="str">
        <f t="shared" si="51"/>
        <v>577583</v>
      </c>
    </row>
    <row r="302" spans="1:34" s="75" customFormat="1">
      <c r="A302" s="58" t="s">
        <v>4808</v>
      </c>
      <c r="B302" s="58"/>
      <c r="C302" s="58" t="s">
        <v>5449</v>
      </c>
      <c r="D302" s="68">
        <v>44074</v>
      </c>
      <c r="E302" s="9">
        <v>0.68</v>
      </c>
      <c r="F302" s="69" t="b">
        <v>1</v>
      </c>
      <c r="G302" s="58" t="s">
        <v>138</v>
      </c>
      <c r="H302" s="58" t="s">
        <v>64</v>
      </c>
      <c r="I302" s="58" t="s">
        <v>141</v>
      </c>
      <c r="J302" s="58" t="s">
        <v>168</v>
      </c>
      <c r="K302" s="68">
        <v>44255</v>
      </c>
      <c r="L302" s="70">
        <v>87.834866399999996</v>
      </c>
      <c r="M302" s="58" t="s">
        <v>166</v>
      </c>
      <c r="N302" s="69"/>
      <c r="O302" s="69" t="b">
        <v>1</v>
      </c>
      <c r="P302" s="69" t="b">
        <v>1</v>
      </c>
      <c r="Q302" s="69" t="b">
        <v>1</v>
      </c>
      <c r="R302" s="69" t="b">
        <v>1</v>
      </c>
      <c r="S302" s="69" t="b">
        <v>1</v>
      </c>
      <c r="T302" s="69" t="b">
        <v>1</v>
      </c>
      <c r="U302" s="58"/>
      <c r="V302" s="58" t="s">
        <v>4808</v>
      </c>
      <c r="W302" s="58"/>
      <c r="X302" s="58" t="s">
        <v>4808</v>
      </c>
      <c r="Y302" s="58" t="s">
        <v>2005</v>
      </c>
      <c r="Z302" s="58" t="s">
        <v>4808</v>
      </c>
      <c r="AA302" s="58"/>
      <c r="AB302" s="58" t="s">
        <v>3305</v>
      </c>
      <c r="AC302" s="58"/>
      <c r="AD302" s="68">
        <v>44253</v>
      </c>
      <c r="AE302" s="70">
        <v>5433.1689999999999</v>
      </c>
      <c r="AF302" s="58" t="str">
        <f t="shared" si="50"/>
        <v>Jour</v>
      </c>
      <c r="AG302" s="58" t="str">
        <f t="shared" si="51"/>
        <v>LU0800574583</v>
      </c>
      <c r="AH302" s="58">
        <f t="shared" si="51"/>
        <v>0</v>
      </c>
    </row>
    <row r="303" spans="1:34" s="75" customFormat="1">
      <c r="A303" s="58" t="s">
        <v>2727</v>
      </c>
      <c r="B303" s="58" t="s">
        <v>2832</v>
      </c>
      <c r="C303" s="58" t="s">
        <v>5450</v>
      </c>
      <c r="D303" s="68">
        <v>44074</v>
      </c>
      <c r="E303" s="9">
        <v>0.51</v>
      </c>
      <c r="F303" s="69" t="b">
        <v>1</v>
      </c>
      <c r="G303" s="58" t="s">
        <v>138</v>
      </c>
      <c r="H303" s="58" t="s">
        <v>62</v>
      </c>
      <c r="I303" s="58" t="s">
        <v>141</v>
      </c>
      <c r="J303" s="58" t="s">
        <v>168</v>
      </c>
      <c r="K303" s="68">
        <v>44255</v>
      </c>
      <c r="L303" s="70">
        <v>2828.7013338000002</v>
      </c>
      <c r="M303" s="58" t="s">
        <v>166</v>
      </c>
      <c r="N303" s="69"/>
      <c r="O303" s="69" t="b">
        <v>1</v>
      </c>
      <c r="P303" s="69"/>
      <c r="Q303" s="69" t="b">
        <v>1</v>
      </c>
      <c r="R303" s="69"/>
      <c r="S303" s="69" t="b">
        <v>1</v>
      </c>
      <c r="T303" s="69" t="b">
        <v>1</v>
      </c>
      <c r="U303" s="58" t="s">
        <v>2832</v>
      </c>
      <c r="V303" s="58" t="s">
        <v>2727</v>
      </c>
      <c r="W303" s="58" t="s">
        <v>2832</v>
      </c>
      <c r="X303" s="58" t="s">
        <v>2727</v>
      </c>
      <c r="Y303" s="58" t="s">
        <v>2005</v>
      </c>
      <c r="Z303" s="58" t="s">
        <v>2727</v>
      </c>
      <c r="AA303" s="58" t="s">
        <v>2832</v>
      </c>
      <c r="AB303" s="58" t="s">
        <v>3305</v>
      </c>
      <c r="AC303" s="58"/>
      <c r="AD303" s="68">
        <v>44253</v>
      </c>
      <c r="AE303" s="70">
        <v>1028271.113</v>
      </c>
      <c r="AF303" s="58" t="str">
        <f t="shared" si="50"/>
        <v>Jour</v>
      </c>
      <c r="AG303" s="58" t="str">
        <f t="shared" si="51"/>
        <v>LU0397279356</v>
      </c>
      <c r="AH303" s="58" t="str">
        <f t="shared" si="51"/>
        <v>4787140</v>
      </c>
    </row>
    <row r="304" spans="1:34" s="75" customFormat="1">
      <c r="A304" s="58" t="s">
        <v>1278</v>
      </c>
      <c r="B304" s="58" t="s">
        <v>1281</v>
      </c>
      <c r="C304" s="58" t="s">
        <v>5451</v>
      </c>
      <c r="D304" s="68">
        <v>44074</v>
      </c>
      <c r="E304" s="9">
        <v>0.56000000000000005</v>
      </c>
      <c r="F304" s="69" t="b">
        <v>1</v>
      </c>
      <c r="G304" s="58" t="s">
        <v>138</v>
      </c>
      <c r="H304" s="58" t="s">
        <v>62</v>
      </c>
      <c r="I304" s="58" t="s">
        <v>141</v>
      </c>
      <c r="J304" s="58" t="s">
        <v>168</v>
      </c>
      <c r="K304" s="68">
        <v>44255</v>
      </c>
      <c r="L304" s="70">
        <v>2828.7013338000002</v>
      </c>
      <c r="M304" s="58" t="s">
        <v>166</v>
      </c>
      <c r="N304" s="69"/>
      <c r="O304" s="69" t="b">
        <v>1</v>
      </c>
      <c r="P304" s="69"/>
      <c r="Q304" s="69" t="b">
        <v>1</v>
      </c>
      <c r="R304" s="69" t="b">
        <v>1</v>
      </c>
      <c r="S304" s="69" t="b">
        <v>1</v>
      </c>
      <c r="T304" s="69" t="b">
        <v>1</v>
      </c>
      <c r="U304" s="58" t="s">
        <v>1281</v>
      </c>
      <c r="V304" s="58" t="s">
        <v>1278</v>
      </c>
      <c r="W304" s="58" t="s">
        <v>1281</v>
      </c>
      <c r="X304" s="58" t="s">
        <v>1278</v>
      </c>
      <c r="Y304" s="58" t="s">
        <v>2005</v>
      </c>
      <c r="Z304" s="58" t="s">
        <v>1278</v>
      </c>
      <c r="AA304" s="58" t="s">
        <v>1281</v>
      </c>
      <c r="AB304" s="58" t="s">
        <v>3305</v>
      </c>
      <c r="AC304" s="58"/>
      <c r="AD304" s="68">
        <v>44253</v>
      </c>
      <c r="AE304" s="70">
        <v>29180.341</v>
      </c>
      <c r="AF304" s="58" t="str">
        <f t="shared" si="50"/>
        <v>Jour</v>
      </c>
      <c r="AG304" s="58" t="str">
        <f t="shared" si="51"/>
        <v>LU0482270740</v>
      </c>
      <c r="AH304" s="58" t="str">
        <f t="shared" si="51"/>
        <v>10945254</v>
      </c>
    </row>
    <row r="305" spans="1:34" s="75" customFormat="1">
      <c r="A305" s="58" t="s">
        <v>2730</v>
      </c>
      <c r="B305" s="58" t="s">
        <v>2831</v>
      </c>
      <c r="C305" s="58" t="s">
        <v>5452</v>
      </c>
      <c r="D305" s="68">
        <v>44074</v>
      </c>
      <c r="E305" s="9">
        <v>0.48</v>
      </c>
      <c r="F305" s="69" t="b">
        <v>1</v>
      </c>
      <c r="G305" s="58" t="s">
        <v>138</v>
      </c>
      <c r="H305" s="58" t="s">
        <v>64</v>
      </c>
      <c r="I305" s="58" t="s">
        <v>141</v>
      </c>
      <c r="J305" s="58" t="s">
        <v>168</v>
      </c>
      <c r="K305" s="68">
        <v>44255</v>
      </c>
      <c r="L305" s="70">
        <v>2828.7013338000002</v>
      </c>
      <c r="M305" s="58" t="s">
        <v>166</v>
      </c>
      <c r="N305" s="69"/>
      <c r="O305" s="69" t="b">
        <v>1</v>
      </c>
      <c r="P305" s="69" t="b">
        <v>1</v>
      </c>
      <c r="Q305" s="69" t="b">
        <v>1</v>
      </c>
      <c r="R305" s="69" t="b">
        <v>1</v>
      </c>
      <c r="S305" s="69" t="b">
        <v>1</v>
      </c>
      <c r="T305" s="69" t="b">
        <v>1</v>
      </c>
      <c r="U305" s="58" t="s">
        <v>2831</v>
      </c>
      <c r="V305" s="58" t="s">
        <v>2730</v>
      </c>
      <c r="W305" s="58" t="s">
        <v>2831</v>
      </c>
      <c r="X305" s="58" t="s">
        <v>2730</v>
      </c>
      <c r="Y305" s="58" t="s">
        <v>2005</v>
      </c>
      <c r="Z305" s="58" t="s">
        <v>2730</v>
      </c>
      <c r="AA305" s="58" t="s">
        <v>2831</v>
      </c>
      <c r="AB305" s="58" t="s">
        <v>3305</v>
      </c>
      <c r="AC305" s="58"/>
      <c r="AD305" s="68">
        <v>44253</v>
      </c>
      <c r="AE305" s="70">
        <v>5955357.6969999997</v>
      </c>
      <c r="AF305" s="58" t="str">
        <f t="shared" si="50"/>
        <v>Jour</v>
      </c>
      <c r="AG305" s="58" t="str">
        <f t="shared" si="51"/>
        <v>LU0227145629</v>
      </c>
      <c r="AH305" s="58" t="str">
        <f t="shared" si="51"/>
        <v>2263546</v>
      </c>
    </row>
    <row r="306" spans="1:34" s="75" customFormat="1">
      <c r="A306" s="58" t="s">
        <v>1277</v>
      </c>
      <c r="B306" s="58" t="s">
        <v>1280</v>
      </c>
      <c r="C306" s="58" t="s">
        <v>5453</v>
      </c>
      <c r="D306" s="68">
        <v>44074</v>
      </c>
      <c r="E306" s="9">
        <v>0.53</v>
      </c>
      <c r="F306" s="69" t="b">
        <v>1</v>
      </c>
      <c r="G306" s="58" t="s">
        <v>138</v>
      </c>
      <c r="H306" s="58" t="s">
        <v>64</v>
      </c>
      <c r="I306" s="58" t="s">
        <v>141</v>
      </c>
      <c r="J306" s="58" t="s">
        <v>168</v>
      </c>
      <c r="K306" s="68">
        <v>44255</v>
      </c>
      <c r="L306" s="70">
        <v>2828.7013338000002</v>
      </c>
      <c r="M306" s="58" t="s">
        <v>166</v>
      </c>
      <c r="N306" s="69"/>
      <c r="O306" s="69" t="b">
        <v>1</v>
      </c>
      <c r="P306" s="69" t="b">
        <v>1</v>
      </c>
      <c r="Q306" s="69" t="b">
        <v>1</v>
      </c>
      <c r="R306" s="69" t="b">
        <v>1</v>
      </c>
      <c r="S306" s="69" t="b">
        <v>1</v>
      </c>
      <c r="T306" s="69" t="b">
        <v>1</v>
      </c>
      <c r="U306" s="58" t="s">
        <v>1280</v>
      </c>
      <c r="V306" s="58" t="s">
        <v>1277</v>
      </c>
      <c r="W306" s="58" t="s">
        <v>1280</v>
      </c>
      <c r="X306" s="58" t="s">
        <v>1277</v>
      </c>
      <c r="Y306" s="58" t="s">
        <v>2005</v>
      </c>
      <c r="Z306" s="58" t="s">
        <v>1277</v>
      </c>
      <c r="AA306" s="58" t="s">
        <v>1280</v>
      </c>
      <c r="AB306" s="58" t="s">
        <v>3305</v>
      </c>
      <c r="AC306" s="58"/>
      <c r="AD306" s="68">
        <v>44253</v>
      </c>
      <c r="AE306" s="70">
        <v>1249493.334</v>
      </c>
      <c r="AF306" s="58" t="str">
        <f t="shared" si="50"/>
        <v>Jour</v>
      </c>
      <c r="AG306" s="58" t="str">
        <f t="shared" si="51"/>
        <v>LU0482270666</v>
      </c>
      <c r="AH306" s="58" t="str">
        <f t="shared" si="51"/>
        <v>10945253</v>
      </c>
    </row>
    <row r="307" spans="1:34" s="75" customFormat="1">
      <c r="A307" s="58" t="s">
        <v>1295</v>
      </c>
      <c r="B307" s="58"/>
      <c r="C307" s="58" t="s">
        <v>5454</v>
      </c>
      <c r="D307" s="68">
        <v>44074</v>
      </c>
      <c r="E307" s="9">
        <v>0.56000000000000005</v>
      </c>
      <c r="F307" s="69" t="b">
        <v>1</v>
      </c>
      <c r="G307" s="58" t="s">
        <v>138</v>
      </c>
      <c r="H307" s="58" t="s">
        <v>68</v>
      </c>
      <c r="I307" s="58" t="s">
        <v>141</v>
      </c>
      <c r="J307" s="58" t="s">
        <v>168</v>
      </c>
      <c r="K307" s="68">
        <v>44255</v>
      </c>
      <c r="L307" s="70">
        <v>2828.7013338000002</v>
      </c>
      <c r="M307" s="58" t="s">
        <v>166</v>
      </c>
      <c r="N307" s="69"/>
      <c r="O307" s="69" t="b">
        <v>1</v>
      </c>
      <c r="P307" s="69" t="b">
        <v>1</v>
      </c>
      <c r="Q307" s="69" t="b">
        <v>1</v>
      </c>
      <c r="R307" s="69" t="b">
        <v>1</v>
      </c>
      <c r="S307" s="69" t="b">
        <v>1</v>
      </c>
      <c r="T307" s="69" t="b">
        <v>1</v>
      </c>
      <c r="U307" s="58"/>
      <c r="V307" s="58" t="s">
        <v>1295</v>
      </c>
      <c r="W307" s="58"/>
      <c r="X307" s="58" t="s">
        <v>1295</v>
      </c>
      <c r="Y307" s="58" t="s">
        <v>2005</v>
      </c>
      <c r="Z307" s="58" t="s">
        <v>1295</v>
      </c>
      <c r="AA307" s="58"/>
      <c r="AB307" s="58" t="s">
        <v>3305</v>
      </c>
      <c r="AC307" s="58"/>
      <c r="AD307" s="68">
        <v>44253</v>
      </c>
      <c r="AE307" s="70">
        <v>208564.87700000001</v>
      </c>
      <c r="AF307" s="58" t="str">
        <f t="shared" si="50"/>
        <v>Jour</v>
      </c>
      <c r="AG307" s="58" t="str">
        <f t="shared" si="51"/>
        <v>LU0964938608</v>
      </c>
      <c r="AH307" s="58">
        <f t="shared" si="51"/>
        <v>0</v>
      </c>
    </row>
    <row r="308" spans="1:34" s="75" customFormat="1">
      <c r="A308" s="58" t="s">
        <v>2884</v>
      </c>
      <c r="B308" s="58"/>
      <c r="C308" s="58" t="s">
        <v>5455</v>
      </c>
      <c r="D308" s="68">
        <v>44074</v>
      </c>
      <c r="E308" s="9">
        <v>0.47</v>
      </c>
      <c r="F308" s="69" t="b">
        <v>1</v>
      </c>
      <c r="G308" s="58" t="s">
        <v>138</v>
      </c>
      <c r="H308" s="58" t="s">
        <v>62</v>
      </c>
      <c r="I308" s="58" t="s">
        <v>141</v>
      </c>
      <c r="J308" s="58" t="s">
        <v>168</v>
      </c>
      <c r="K308" s="68">
        <v>44255</v>
      </c>
      <c r="L308" s="70">
        <v>270.7059635</v>
      </c>
      <c r="M308" s="58" t="s">
        <v>166</v>
      </c>
      <c r="N308" s="69"/>
      <c r="O308" s="69" t="b">
        <v>1</v>
      </c>
      <c r="P308" s="69"/>
      <c r="Q308" s="69"/>
      <c r="R308" s="69" t="b">
        <v>1</v>
      </c>
      <c r="S308" s="69"/>
      <c r="T308" s="69" t="b">
        <v>1</v>
      </c>
      <c r="U308" s="58"/>
      <c r="V308" s="58" t="s">
        <v>2884</v>
      </c>
      <c r="W308" s="58"/>
      <c r="X308" s="58" t="s">
        <v>2884</v>
      </c>
      <c r="Y308" s="58" t="s">
        <v>2005</v>
      </c>
      <c r="Z308" s="58" t="s">
        <v>2884</v>
      </c>
      <c r="AA308" s="58"/>
      <c r="AB308" s="58" t="s">
        <v>3305</v>
      </c>
      <c r="AC308" s="58"/>
      <c r="AD308" s="68">
        <v>44253</v>
      </c>
      <c r="AE308" s="70">
        <v>327190.88400000002</v>
      </c>
      <c r="AF308" s="58" t="str">
        <f t="shared" si="50"/>
        <v>Jour</v>
      </c>
      <c r="AG308" s="58" t="str">
        <f t="shared" si="51"/>
        <v>LU1790049172</v>
      </c>
      <c r="AH308" s="58">
        <f t="shared" si="51"/>
        <v>0</v>
      </c>
    </row>
    <row r="309" spans="1:34" s="75" customFormat="1">
      <c r="A309" s="58" t="s">
        <v>2886</v>
      </c>
      <c r="B309" s="58"/>
      <c r="C309" s="58" t="s">
        <v>5456</v>
      </c>
      <c r="D309" s="68">
        <v>44074</v>
      </c>
      <c r="E309" s="9">
        <v>0.44</v>
      </c>
      <c r="F309" s="69" t="b">
        <v>1</v>
      </c>
      <c r="G309" s="58" t="s">
        <v>138</v>
      </c>
      <c r="H309" s="58" t="s">
        <v>64</v>
      </c>
      <c r="I309" s="58" t="s">
        <v>141</v>
      </c>
      <c r="J309" s="58" t="s">
        <v>168</v>
      </c>
      <c r="K309" s="68">
        <v>44255</v>
      </c>
      <c r="L309" s="70">
        <v>270.7059635</v>
      </c>
      <c r="M309" s="58" t="s">
        <v>166</v>
      </c>
      <c r="N309" s="69"/>
      <c r="O309" s="69" t="b">
        <v>1</v>
      </c>
      <c r="P309" s="69" t="b">
        <v>1</v>
      </c>
      <c r="Q309" s="69" t="b">
        <v>1</v>
      </c>
      <c r="R309" s="69" t="b">
        <v>1</v>
      </c>
      <c r="S309" s="69"/>
      <c r="T309" s="69" t="b">
        <v>1</v>
      </c>
      <c r="U309" s="58"/>
      <c r="V309" s="58" t="s">
        <v>2886</v>
      </c>
      <c r="W309" s="58"/>
      <c r="X309" s="58" t="s">
        <v>2886</v>
      </c>
      <c r="Y309" s="58" t="s">
        <v>2005</v>
      </c>
      <c r="Z309" s="58" t="s">
        <v>2886</v>
      </c>
      <c r="AA309" s="58"/>
      <c r="AB309" s="58" t="s">
        <v>3305</v>
      </c>
      <c r="AC309" s="58"/>
      <c r="AD309" s="68">
        <v>44253</v>
      </c>
      <c r="AE309" s="70">
        <v>1149008.446</v>
      </c>
      <c r="AF309" s="58" t="str">
        <f t="shared" si="50"/>
        <v>Jour</v>
      </c>
      <c r="AG309" s="58" t="str">
        <f t="shared" si="51"/>
        <v>LU1790049099</v>
      </c>
      <c r="AH309" s="58">
        <f t="shared" si="51"/>
        <v>0</v>
      </c>
    </row>
    <row r="310" spans="1:34" s="75" customFormat="1">
      <c r="A310" s="58" t="s">
        <v>4430</v>
      </c>
      <c r="B310" s="58"/>
      <c r="C310" s="58" t="s">
        <v>5457</v>
      </c>
      <c r="D310" s="68">
        <v>44074</v>
      </c>
      <c r="E310" s="9">
        <v>0.47</v>
      </c>
      <c r="F310" s="69" t="b">
        <v>1</v>
      </c>
      <c r="G310" s="58" t="s">
        <v>138</v>
      </c>
      <c r="H310" s="58" t="s">
        <v>68</v>
      </c>
      <c r="I310" s="58" t="s">
        <v>141</v>
      </c>
      <c r="J310" s="58" t="s">
        <v>168</v>
      </c>
      <c r="K310" s="68">
        <v>44255</v>
      </c>
      <c r="L310" s="70">
        <v>270.7059635</v>
      </c>
      <c r="M310" s="58" t="s">
        <v>166</v>
      </c>
      <c r="N310" s="69"/>
      <c r="O310" s="69" t="b">
        <v>1</v>
      </c>
      <c r="P310" s="69" t="b">
        <v>1</v>
      </c>
      <c r="Q310" s="69" t="b">
        <v>1</v>
      </c>
      <c r="R310" s="69" t="b">
        <v>1</v>
      </c>
      <c r="S310" s="69"/>
      <c r="T310" s="69" t="b">
        <v>1</v>
      </c>
      <c r="U310" s="58"/>
      <c r="V310" s="58" t="s">
        <v>4430</v>
      </c>
      <c r="W310" s="58"/>
      <c r="X310" s="58" t="s">
        <v>4430</v>
      </c>
      <c r="Y310" s="58" t="s">
        <v>2005</v>
      </c>
      <c r="Z310" s="58" t="s">
        <v>4430</v>
      </c>
      <c r="AA310" s="58"/>
      <c r="AB310" s="58" t="s">
        <v>3305</v>
      </c>
      <c r="AC310" s="58"/>
      <c r="AD310" s="68">
        <v>44253</v>
      </c>
      <c r="AE310" s="70">
        <v>20743.864000000001</v>
      </c>
      <c r="AF310" s="58" t="str">
        <f t="shared" si="50"/>
        <v>Jour</v>
      </c>
      <c r="AG310" s="58" t="str">
        <f t="shared" si="51"/>
        <v>LU1790048950</v>
      </c>
      <c r="AH310" s="58">
        <f t="shared" si="51"/>
        <v>0</v>
      </c>
    </row>
    <row r="311" spans="1:34" s="75" customFormat="1">
      <c r="A311" s="58" t="s">
        <v>896</v>
      </c>
      <c r="B311" s="58"/>
      <c r="C311" s="58" t="s">
        <v>5458</v>
      </c>
      <c r="D311" s="68">
        <v>44074</v>
      </c>
      <c r="E311" s="9">
        <v>0.42</v>
      </c>
      <c r="F311" s="69" t="b">
        <v>1</v>
      </c>
      <c r="G311" s="58" t="s">
        <v>138</v>
      </c>
      <c r="H311" s="58" t="s">
        <v>62</v>
      </c>
      <c r="I311" s="58" t="s">
        <v>141</v>
      </c>
      <c r="J311" s="58" t="s">
        <v>168</v>
      </c>
      <c r="K311" s="68">
        <v>44255</v>
      </c>
      <c r="L311" s="70">
        <v>246.46985340000001</v>
      </c>
      <c r="M311" s="58" t="s">
        <v>166</v>
      </c>
      <c r="N311" s="69"/>
      <c r="O311" s="69"/>
      <c r="P311" s="69"/>
      <c r="Q311" s="69"/>
      <c r="R311" s="69"/>
      <c r="S311" s="69" t="b">
        <v>1</v>
      </c>
      <c r="T311" s="69" t="b">
        <v>1</v>
      </c>
      <c r="U311" s="58"/>
      <c r="V311" s="58" t="s">
        <v>896</v>
      </c>
      <c r="W311" s="58"/>
      <c r="X311" s="58" t="s">
        <v>896</v>
      </c>
      <c r="Y311" s="58" t="s">
        <v>2005</v>
      </c>
      <c r="Z311" s="58" t="s">
        <v>896</v>
      </c>
      <c r="AA311" s="58"/>
      <c r="AB311" s="58" t="s">
        <v>3305</v>
      </c>
      <c r="AC311" s="58"/>
      <c r="AD311" s="68">
        <v>44253</v>
      </c>
      <c r="AE311" s="70">
        <v>65194.855000000003</v>
      </c>
      <c r="AF311" s="58" t="str">
        <f t="shared" si="50"/>
        <v>Jour</v>
      </c>
      <c r="AG311" s="58" t="str">
        <f t="shared" si="51"/>
        <v>LU0960404407</v>
      </c>
      <c r="AH311" s="58">
        <f t="shared" si="51"/>
        <v>0</v>
      </c>
    </row>
    <row r="312" spans="1:34" s="75" customFormat="1">
      <c r="A312" s="58" t="s">
        <v>1492</v>
      </c>
      <c r="B312" s="58"/>
      <c r="C312" s="58" t="s">
        <v>4064</v>
      </c>
      <c r="D312" s="68">
        <v>44074</v>
      </c>
      <c r="E312" s="9">
        <v>0.88</v>
      </c>
      <c r="F312" s="69" t="b">
        <v>1</v>
      </c>
      <c r="G312" s="58" t="s">
        <v>138</v>
      </c>
      <c r="H312" s="58" t="s">
        <v>62</v>
      </c>
      <c r="I312" s="58" t="s">
        <v>141</v>
      </c>
      <c r="J312" s="58" t="s">
        <v>168</v>
      </c>
      <c r="K312" s="68">
        <v>44255</v>
      </c>
      <c r="L312" s="70">
        <v>3384.9163918999998</v>
      </c>
      <c r="M312" s="58" t="s">
        <v>166</v>
      </c>
      <c r="N312" s="69"/>
      <c r="O312" s="69" t="b">
        <v>1</v>
      </c>
      <c r="P312" s="69"/>
      <c r="Q312" s="69" t="b">
        <v>1</v>
      </c>
      <c r="R312" s="69"/>
      <c r="S312" s="69" t="b">
        <v>1</v>
      </c>
      <c r="T312" s="69" t="b">
        <v>1</v>
      </c>
      <c r="U312" s="58"/>
      <c r="V312" s="58" t="s">
        <v>1492</v>
      </c>
      <c r="W312" s="58"/>
      <c r="X312" s="58" t="s">
        <v>1492</v>
      </c>
      <c r="Y312" s="58" t="s">
        <v>2005</v>
      </c>
      <c r="Z312" s="58" t="s">
        <v>1492</v>
      </c>
      <c r="AA312" s="58"/>
      <c r="AB312" s="58" t="s">
        <v>3305</v>
      </c>
      <c r="AC312" s="58"/>
      <c r="AD312" s="68">
        <v>44253</v>
      </c>
      <c r="AE312" s="70">
        <v>10962.666999999999</v>
      </c>
      <c r="AF312" s="58" t="str">
        <f t="shared" si="50"/>
        <v>Jour</v>
      </c>
      <c r="AG312" s="58" t="str">
        <f t="shared" si="51"/>
        <v>LU0645147504</v>
      </c>
      <c r="AH312" s="58">
        <f t="shared" si="51"/>
        <v>0</v>
      </c>
    </row>
    <row r="313" spans="1:34" s="75" customFormat="1">
      <c r="A313" s="58" t="s">
        <v>1490</v>
      </c>
      <c r="B313" s="58" t="s">
        <v>1491</v>
      </c>
      <c r="C313" s="58" t="s">
        <v>5459</v>
      </c>
      <c r="D313" s="68">
        <v>44074</v>
      </c>
      <c r="E313" s="9">
        <v>0.85</v>
      </c>
      <c r="F313" s="69" t="b">
        <v>1</v>
      </c>
      <c r="G313" s="58" t="s">
        <v>138</v>
      </c>
      <c r="H313" s="58" t="s">
        <v>68</v>
      </c>
      <c r="I313" s="58" t="s">
        <v>141</v>
      </c>
      <c r="J313" s="58" t="s">
        <v>168</v>
      </c>
      <c r="K313" s="68">
        <v>44255</v>
      </c>
      <c r="L313" s="70">
        <v>3384.9163918999998</v>
      </c>
      <c r="M313" s="58" t="s">
        <v>166</v>
      </c>
      <c r="N313" s="69" t="b">
        <v>1</v>
      </c>
      <c r="O313" s="69" t="b">
        <v>1</v>
      </c>
      <c r="P313" s="69" t="b">
        <v>1</v>
      </c>
      <c r="Q313" s="69" t="b">
        <v>1</v>
      </c>
      <c r="R313" s="69" t="b">
        <v>1</v>
      </c>
      <c r="S313" s="69" t="b">
        <v>1</v>
      </c>
      <c r="T313" s="69" t="b">
        <v>1</v>
      </c>
      <c r="U313" s="58" t="s">
        <v>1491</v>
      </c>
      <c r="V313" s="58" t="s">
        <v>1490</v>
      </c>
      <c r="W313" s="58" t="s">
        <v>1491</v>
      </c>
      <c r="X313" s="58" t="s">
        <v>1490</v>
      </c>
      <c r="Y313" s="58" t="s">
        <v>2005</v>
      </c>
      <c r="Z313" s="58" t="s">
        <v>1490</v>
      </c>
      <c r="AA313" s="58" t="s">
        <v>1491</v>
      </c>
      <c r="AB313" s="58" t="s">
        <v>3305</v>
      </c>
      <c r="AC313" s="58"/>
      <c r="AD313" s="68">
        <v>44253</v>
      </c>
      <c r="AE313" s="70">
        <v>173807.288</v>
      </c>
      <c r="AF313" s="58" t="str">
        <f t="shared" si="50"/>
        <v>Jour</v>
      </c>
      <c r="AG313" s="58" t="str">
        <f t="shared" si="51"/>
        <v>LU0276015533</v>
      </c>
      <c r="AH313" s="58" t="str">
        <f t="shared" si="51"/>
        <v>2847105</v>
      </c>
    </row>
    <row r="314" spans="1:34" s="75" customFormat="1">
      <c r="A314" s="58" t="s">
        <v>386</v>
      </c>
      <c r="B314" s="58"/>
      <c r="C314" s="58" t="s">
        <v>5460</v>
      </c>
      <c r="D314" s="68">
        <v>44074</v>
      </c>
      <c r="E314" s="9">
        <v>0.69</v>
      </c>
      <c r="F314" s="69" t="b">
        <v>1</v>
      </c>
      <c r="G314" s="58" t="s">
        <v>138</v>
      </c>
      <c r="H314" s="58" t="s">
        <v>62</v>
      </c>
      <c r="I314" s="58" t="s">
        <v>141</v>
      </c>
      <c r="J314" s="58" t="s">
        <v>168</v>
      </c>
      <c r="K314" s="68">
        <v>44255</v>
      </c>
      <c r="L314" s="70">
        <v>3384.9163918999998</v>
      </c>
      <c r="M314" s="58" t="s">
        <v>166</v>
      </c>
      <c r="N314" s="69"/>
      <c r="O314" s="69"/>
      <c r="P314" s="69"/>
      <c r="Q314" s="69"/>
      <c r="R314" s="69"/>
      <c r="S314" s="69" t="b">
        <v>1</v>
      </c>
      <c r="T314" s="69" t="b">
        <v>1</v>
      </c>
      <c r="U314" s="58"/>
      <c r="V314" s="58" t="s">
        <v>386</v>
      </c>
      <c r="W314" s="58"/>
      <c r="X314" s="58" t="s">
        <v>386</v>
      </c>
      <c r="Y314" s="58" t="s">
        <v>2005</v>
      </c>
      <c r="Z314" s="58" t="s">
        <v>386</v>
      </c>
      <c r="AA314" s="58"/>
      <c r="AB314" s="58" t="s">
        <v>3305</v>
      </c>
      <c r="AC314" s="58"/>
      <c r="AD314" s="68">
        <v>44253</v>
      </c>
      <c r="AE314" s="70">
        <v>430129.38500000001</v>
      </c>
      <c r="AF314" s="58" t="str">
        <f t="shared" si="50"/>
        <v>Jour</v>
      </c>
      <c r="AG314" s="58" t="str">
        <f t="shared" si="51"/>
        <v>LU0997828206</v>
      </c>
      <c r="AH314" s="58">
        <f t="shared" si="51"/>
        <v>0</v>
      </c>
    </row>
    <row r="315" spans="1:34" s="75" customFormat="1">
      <c r="A315" s="58" t="s">
        <v>2995</v>
      </c>
      <c r="B315" s="58" t="s">
        <v>2996</v>
      </c>
      <c r="C315" s="58" t="s">
        <v>5461</v>
      </c>
      <c r="D315" s="68">
        <v>44074</v>
      </c>
      <c r="E315" s="9">
        <v>0.69</v>
      </c>
      <c r="F315" s="69" t="b">
        <v>1</v>
      </c>
      <c r="G315" s="58" t="s">
        <v>138</v>
      </c>
      <c r="H315" s="58" t="s">
        <v>64</v>
      </c>
      <c r="I315" s="58" t="s">
        <v>141</v>
      </c>
      <c r="J315" s="58" t="s">
        <v>168</v>
      </c>
      <c r="K315" s="68">
        <v>44255</v>
      </c>
      <c r="L315" s="70">
        <v>3384.9163918999998</v>
      </c>
      <c r="M315" s="58" t="s">
        <v>166</v>
      </c>
      <c r="N315" s="69"/>
      <c r="O315" s="69" t="b">
        <v>1</v>
      </c>
      <c r="P315" s="69" t="b">
        <v>1</v>
      </c>
      <c r="Q315" s="69" t="b">
        <v>1</v>
      </c>
      <c r="R315" s="69" t="b">
        <v>1</v>
      </c>
      <c r="S315" s="69" t="b">
        <v>1</v>
      </c>
      <c r="T315" s="69" t="b">
        <v>1</v>
      </c>
      <c r="U315" s="58" t="s">
        <v>2996</v>
      </c>
      <c r="V315" s="58" t="s">
        <v>2995</v>
      </c>
      <c r="W315" s="58" t="s">
        <v>2996</v>
      </c>
      <c r="X315" s="58" t="s">
        <v>2995</v>
      </c>
      <c r="Y315" s="58" t="s">
        <v>2005</v>
      </c>
      <c r="Z315" s="58" t="s">
        <v>2995</v>
      </c>
      <c r="AA315" s="58" t="s">
        <v>2996</v>
      </c>
      <c r="AB315" s="58" t="s">
        <v>3305</v>
      </c>
      <c r="AC315" s="58"/>
      <c r="AD315" s="68">
        <v>44253</v>
      </c>
      <c r="AE315" s="70">
        <v>1840437.3589999999</v>
      </c>
      <c r="AF315" s="58" t="str">
        <f t="shared" si="50"/>
        <v>Jour</v>
      </c>
      <c r="AG315" s="58" t="str">
        <f t="shared" si="51"/>
        <v>LU0276014130</v>
      </c>
      <c r="AH315" s="58" t="str">
        <f t="shared" si="51"/>
        <v>2847138</v>
      </c>
    </row>
    <row r="316" spans="1:34" s="75" customFormat="1">
      <c r="A316" s="58" t="s">
        <v>1495</v>
      </c>
      <c r="B316" s="58" t="s">
        <v>1496</v>
      </c>
      <c r="C316" s="58" t="s">
        <v>5462</v>
      </c>
      <c r="D316" s="68">
        <v>44074</v>
      </c>
      <c r="E316" s="9">
        <v>0.66</v>
      </c>
      <c r="F316" s="69" t="b">
        <v>1</v>
      </c>
      <c r="G316" s="58" t="s">
        <v>138</v>
      </c>
      <c r="H316" s="58" t="s">
        <v>68</v>
      </c>
      <c r="I316" s="58" t="s">
        <v>141</v>
      </c>
      <c r="J316" s="58" t="s">
        <v>168</v>
      </c>
      <c r="K316" s="68">
        <v>44255</v>
      </c>
      <c r="L316" s="70">
        <v>3384.9163918999998</v>
      </c>
      <c r="M316" s="58" t="s">
        <v>166</v>
      </c>
      <c r="N316" s="69"/>
      <c r="O316" s="69" t="b">
        <v>1</v>
      </c>
      <c r="P316" s="69" t="b">
        <v>1</v>
      </c>
      <c r="Q316" s="69" t="b">
        <v>1</v>
      </c>
      <c r="R316" s="69" t="b">
        <v>1</v>
      </c>
      <c r="S316" s="69" t="b">
        <v>1</v>
      </c>
      <c r="T316" s="69" t="b">
        <v>1</v>
      </c>
      <c r="U316" s="58" t="s">
        <v>1496</v>
      </c>
      <c r="V316" s="58" t="s">
        <v>1495</v>
      </c>
      <c r="W316" s="58" t="s">
        <v>1496</v>
      </c>
      <c r="X316" s="58" t="s">
        <v>1495</v>
      </c>
      <c r="Y316" s="58" t="s">
        <v>2005</v>
      </c>
      <c r="Z316" s="58" t="s">
        <v>1495</v>
      </c>
      <c r="AA316" s="58" t="s">
        <v>1496</v>
      </c>
      <c r="AB316" s="58" t="s">
        <v>3305</v>
      </c>
      <c r="AC316" s="58"/>
      <c r="AD316" s="68">
        <v>44253</v>
      </c>
      <c r="AE316" s="70">
        <v>7272997.267</v>
      </c>
      <c r="AF316" s="58" t="str">
        <f t="shared" si="50"/>
        <v>Jour</v>
      </c>
      <c r="AG316" s="58" t="str">
        <f t="shared" si="51"/>
        <v>LU0276015889</v>
      </c>
      <c r="AH316" s="58" t="str">
        <f t="shared" si="51"/>
        <v>2847148</v>
      </c>
    </row>
    <row r="317" spans="1:34" s="75" customFormat="1">
      <c r="A317" s="58" t="s">
        <v>1100</v>
      </c>
      <c r="B317" s="58" t="s">
        <v>1101</v>
      </c>
      <c r="C317" s="58" t="s">
        <v>1102</v>
      </c>
      <c r="D317" s="68">
        <v>43921</v>
      </c>
      <c r="E317" s="9">
        <v>0.65</v>
      </c>
      <c r="F317" s="69"/>
      <c r="G317" s="58" t="s">
        <v>175</v>
      </c>
      <c r="H317" s="58" t="s">
        <v>62</v>
      </c>
      <c r="I317" s="58" t="s">
        <v>141</v>
      </c>
      <c r="J317" s="58" t="s">
        <v>168</v>
      </c>
      <c r="K317" s="68">
        <v>44255</v>
      </c>
      <c r="L317" s="70">
        <v>588.99409160000005</v>
      </c>
      <c r="M317" s="58" t="s">
        <v>176</v>
      </c>
      <c r="N317" s="69"/>
      <c r="O317" s="69"/>
      <c r="P317" s="69"/>
      <c r="Q317" s="69"/>
      <c r="R317" s="69"/>
      <c r="S317" s="69"/>
      <c r="T317" s="69"/>
      <c r="U317" s="58" t="s">
        <v>1101</v>
      </c>
      <c r="V317" s="58" t="s">
        <v>1100</v>
      </c>
      <c r="W317" s="58" t="s">
        <v>1101</v>
      </c>
      <c r="X317" s="58" t="s">
        <v>1100</v>
      </c>
      <c r="Y317" s="58" t="s">
        <v>2009</v>
      </c>
      <c r="Z317" s="58" t="s">
        <v>1100</v>
      </c>
      <c r="AA317" s="58" t="s">
        <v>1101</v>
      </c>
      <c r="AB317" s="58" t="s">
        <v>3305</v>
      </c>
      <c r="AC317" s="58" t="s">
        <v>4101</v>
      </c>
      <c r="AD317" s="68">
        <v>44253</v>
      </c>
      <c r="AE317" s="70">
        <v>53561</v>
      </c>
      <c r="AF317" s="58" t="str">
        <f t="shared" si="50"/>
        <v>Jour</v>
      </c>
      <c r="AG317" s="58" t="str">
        <f t="shared" si="51"/>
        <v>CH0200992128</v>
      </c>
      <c r="AH317" s="58" t="str">
        <f t="shared" si="51"/>
        <v>20099212</v>
      </c>
    </row>
    <row r="318" spans="1:34" s="75" customFormat="1">
      <c r="A318" s="58" t="s">
        <v>3300</v>
      </c>
      <c r="B318" s="58" t="s">
        <v>3301</v>
      </c>
      <c r="C318" s="58" t="s">
        <v>3302</v>
      </c>
      <c r="D318" s="68">
        <v>43921</v>
      </c>
      <c r="E318" s="9">
        <v>0.2</v>
      </c>
      <c r="F318" s="69"/>
      <c r="G318" s="58" t="s">
        <v>175</v>
      </c>
      <c r="H318" s="58" t="s">
        <v>62</v>
      </c>
      <c r="I318" s="58" t="s">
        <v>141</v>
      </c>
      <c r="J318" s="58" t="s">
        <v>168</v>
      </c>
      <c r="K318" s="68">
        <v>44255</v>
      </c>
      <c r="L318" s="70">
        <v>588.99409160000005</v>
      </c>
      <c r="M318" s="58" t="s">
        <v>176</v>
      </c>
      <c r="N318" s="69"/>
      <c r="O318" s="69"/>
      <c r="P318" s="69"/>
      <c r="Q318" s="69"/>
      <c r="R318" s="69"/>
      <c r="S318" s="69"/>
      <c r="T318" s="69"/>
      <c r="U318" s="58" t="s">
        <v>3301</v>
      </c>
      <c r="V318" s="58" t="s">
        <v>3300</v>
      </c>
      <c r="W318" s="58" t="s">
        <v>3301</v>
      </c>
      <c r="X318" s="58" t="s">
        <v>3300</v>
      </c>
      <c r="Y318" s="58" t="s">
        <v>2009</v>
      </c>
      <c r="Z318" s="58" t="s">
        <v>3300</v>
      </c>
      <c r="AA318" s="58" t="s">
        <v>3301</v>
      </c>
      <c r="AB318" s="58" t="s">
        <v>3305</v>
      </c>
      <c r="AC318" s="58" t="s">
        <v>4101</v>
      </c>
      <c r="AD318" s="68">
        <v>44253</v>
      </c>
      <c r="AE318" s="70">
        <v>5780937</v>
      </c>
      <c r="AF318" s="58" t="str">
        <f t="shared" si="50"/>
        <v>Jour</v>
      </c>
      <c r="AG318" s="58" t="str">
        <f t="shared" si="51"/>
        <v>CH0200992177</v>
      </c>
      <c r="AH318" s="58" t="str">
        <f t="shared" si="51"/>
        <v>20099217</v>
      </c>
    </row>
    <row r="319" spans="1:34" s="75" customFormat="1">
      <c r="A319" s="58" t="s">
        <v>387</v>
      </c>
      <c r="B319" s="58" t="s">
        <v>487</v>
      </c>
      <c r="C319" s="58" t="s">
        <v>388</v>
      </c>
      <c r="D319" s="68">
        <v>42369</v>
      </c>
      <c r="E319" s="9">
        <v>1.5</v>
      </c>
      <c r="F319" s="69" t="b">
        <v>1</v>
      </c>
      <c r="G319" s="58" t="s">
        <v>138</v>
      </c>
      <c r="H319" s="58" t="s">
        <v>62</v>
      </c>
      <c r="I319" s="58" t="s">
        <v>141</v>
      </c>
      <c r="J319" s="58" t="s">
        <v>165</v>
      </c>
      <c r="K319" s="68"/>
      <c r="L319" s="70"/>
      <c r="M319" s="58" t="s">
        <v>166</v>
      </c>
      <c r="N319" s="69"/>
      <c r="O319" s="69"/>
      <c r="P319" s="69"/>
      <c r="Q319" s="69"/>
      <c r="R319" s="69"/>
      <c r="S319" s="69"/>
      <c r="T319" s="69"/>
      <c r="U319" s="58" t="s">
        <v>487</v>
      </c>
      <c r="V319" s="58" t="s">
        <v>387</v>
      </c>
      <c r="W319" s="58" t="s">
        <v>487</v>
      </c>
      <c r="X319" s="58" t="s">
        <v>387</v>
      </c>
      <c r="Y319" s="58" t="s">
        <v>2005</v>
      </c>
      <c r="Z319" s="58" t="s">
        <v>387</v>
      </c>
      <c r="AA319" s="58" t="s">
        <v>487</v>
      </c>
      <c r="AB319" s="58" t="s">
        <v>3361</v>
      </c>
      <c r="AC319" s="58"/>
      <c r="AD319" s="68">
        <v>42787</v>
      </c>
      <c r="AE319" s="70">
        <v>20630</v>
      </c>
      <c r="AF319" s="58" t="str">
        <f t="shared" si="50"/>
        <v>&gt;=Mois</v>
      </c>
      <c r="AG319" s="58" t="str">
        <f t="shared" si="51"/>
        <v>LU0440307725</v>
      </c>
      <c r="AH319" s="58" t="str">
        <f t="shared" si="51"/>
        <v>10340390</v>
      </c>
    </row>
    <row r="320" spans="1:34" s="75" customFormat="1">
      <c r="A320" s="58" t="s">
        <v>1034</v>
      </c>
      <c r="B320" s="58" t="s">
        <v>1035</v>
      </c>
      <c r="C320" s="58" t="s">
        <v>2027</v>
      </c>
      <c r="D320" s="68">
        <v>42369</v>
      </c>
      <c r="E320" s="9">
        <v>0.8</v>
      </c>
      <c r="F320" s="69" t="b">
        <v>1</v>
      </c>
      <c r="G320" s="58" t="s">
        <v>138</v>
      </c>
      <c r="H320" s="58" t="s">
        <v>64</v>
      </c>
      <c r="I320" s="58" t="s">
        <v>141</v>
      </c>
      <c r="J320" s="58" t="s">
        <v>165</v>
      </c>
      <c r="K320" s="68"/>
      <c r="L320" s="70"/>
      <c r="M320" s="58" t="s">
        <v>166</v>
      </c>
      <c r="N320" s="69"/>
      <c r="O320" s="69"/>
      <c r="P320" s="69"/>
      <c r="Q320" s="69"/>
      <c r="R320" s="69"/>
      <c r="S320" s="69"/>
      <c r="T320" s="69"/>
      <c r="U320" s="58" t="s">
        <v>1035</v>
      </c>
      <c r="V320" s="58" t="s">
        <v>1034</v>
      </c>
      <c r="W320" s="58" t="s">
        <v>1035</v>
      </c>
      <c r="X320" s="58" t="s">
        <v>1034</v>
      </c>
      <c r="Y320" s="58" t="s">
        <v>2005</v>
      </c>
      <c r="Z320" s="58" t="s">
        <v>1034</v>
      </c>
      <c r="AA320" s="58" t="s">
        <v>1035</v>
      </c>
      <c r="AB320" s="58" t="s">
        <v>3361</v>
      </c>
      <c r="AC320" s="58"/>
      <c r="AD320" s="68">
        <v>42787</v>
      </c>
      <c r="AE320" s="70">
        <v>1069</v>
      </c>
      <c r="AF320" s="58" t="str">
        <f t="shared" si="50"/>
        <v>&gt;=Mois</v>
      </c>
      <c r="AG320" s="58" t="str">
        <f t="shared" si="51"/>
        <v>LU0440307642</v>
      </c>
      <c r="AH320" s="58" t="str">
        <f t="shared" si="51"/>
        <v>10340388</v>
      </c>
    </row>
    <row r="321" spans="1:34" s="75" customFormat="1">
      <c r="A321" s="58" t="s">
        <v>805</v>
      </c>
      <c r="B321" s="58" t="s">
        <v>806</v>
      </c>
      <c r="C321" s="58" t="s">
        <v>1419</v>
      </c>
      <c r="D321" s="68">
        <v>44012</v>
      </c>
      <c r="E321" s="9">
        <v>1.6</v>
      </c>
      <c r="F321" s="69"/>
      <c r="G321" s="58" t="s">
        <v>175</v>
      </c>
      <c r="H321" s="58" t="s">
        <v>62</v>
      </c>
      <c r="I321" s="58" t="s">
        <v>141</v>
      </c>
      <c r="J321" s="58" t="s">
        <v>2429</v>
      </c>
      <c r="K321" s="68">
        <v>44255</v>
      </c>
      <c r="L321" s="70">
        <v>165.88464490000001</v>
      </c>
      <c r="M321" s="58" t="s">
        <v>176</v>
      </c>
      <c r="N321" s="69"/>
      <c r="O321" s="69"/>
      <c r="P321" s="69"/>
      <c r="Q321" s="69"/>
      <c r="R321" s="69"/>
      <c r="S321" s="69"/>
      <c r="T321" s="69"/>
      <c r="U321" s="58" t="s">
        <v>806</v>
      </c>
      <c r="V321" s="58" t="s">
        <v>805</v>
      </c>
      <c r="W321" s="58" t="s">
        <v>806</v>
      </c>
      <c r="X321" s="58" t="s">
        <v>805</v>
      </c>
      <c r="Y321" s="58" t="s">
        <v>2009</v>
      </c>
      <c r="Z321" s="58" t="s">
        <v>805</v>
      </c>
      <c r="AA321" s="58" t="s">
        <v>806</v>
      </c>
      <c r="AB321" s="58" t="s">
        <v>3305</v>
      </c>
      <c r="AC321" s="58"/>
      <c r="AD321" s="68">
        <v>44253</v>
      </c>
      <c r="AE321" s="70">
        <v>136119.52299999999</v>
      </c>
      <c r="AF321" s="58" t="str">
        <f t="shared" si="50"/>
        <v>Jour</v>
      </c>
      <c r="AG321" s="58" t="str">
        <f t="shared" si="51"/>
        <v>CH0024634401</v>
      </c>
      <c r="AH321" s="58" t="str">
        <f t="shared" si="51"/>
        <v>2463440</v>
      </c>
    </row>
    <row r="322" spans="1:34" s="75" customFormat="1">
      <c r="A322" s="58" t="s">
        <v>178</v>
      </c>
      <c r="B322" s="58" t="s">
        <v>490</v>
      </c>
      <c r="C322" s="58" t="s">
        <v>1420</v>
      </c>
      <c r="D322" s="68">
        <v>44012</v>
      </c>
      <c r="E322" s="9">
        <v>1.01</v>
      </c>
      <c r="F322" s="69"/>
      <c r="G322" s="58" t="s">
        <v>175</v>
      </c>
      <c r="H322" s="58" t="s">
        <v>62</v>
      </c>
      <c r="I322" s="58" t="s">
        <v>141</v>
      </c>
      <c r="J322" s="58" t="s">
        <v>2429</v>
      </c>
      <c r="K322" s="68">
        <v>44255</v>
      </c>
      <c r="L322" s="70">
        <v>165.88464490000001</v>
      </c>
      <c r="M322" s="58" t="s">
        <v>176</v>
      </c>
      <c r="N322" s="69"/>
      <c r="O322" s="69"/>
      <c r="P322" s="69"/>
      <c r="Q322" s="69"/>
      <c r="R322" s="69"/>
      <c r="S322" s="69"/>
      <c r="T322" s="69"/>
      <c r="U322" s="58" t="s">
        <v>490</v>
      </c>
      <c r="V322" s="58" t="s">
        <v>178</v>
      </c>
      <c r="W322" s="58" t="s">
        <v>490</v>
      </c>
      <c r="X322" s="58" t="s">
        <v>178</v>
      </c>
      <c r="Y322" s="58" t="s">
        <v>2009</v>
      </c>
      <c r="Z322" s="58" t="s">
        <v>178</v>
      </c>
      <c r="AA322" s="58" t="s">
        <v>490</v>
      </c>
      <c r="AB322" s="58" t="s">
        <v>3305</v>
      </c>
      <c r="AC322" s="58"/>
      <c r="AD322" s="68">
        <v>44253</v>
      </c>
      <c r="AE322" s="70">
        <v>390079.54599999997</v>
      </c>
      <c r="AF322" s="58" t="str">
        <f t="shared" si="50"/>
        <v>Jour</v>
      </c>
      <c r="AG322" s="58" t="str">
        <f t="shared" si="51"/>
        <v>CH0024636968</v>
      </c>
      <c r="AH322" s="58" t="str">
        <f t="shared" si="51"/>
        <v>2463696</v>
      </c>
    </row>
    <row r="323" spans="1:34" s="75" customFormat="1">
      <c r="A323" s="58" t="s">
        <v>179</v>
      </c>
      <c r="B323" s="58" t="s">
        <v>491</v>
      </c>
      <c r="C323" s="58" t="s">
        <v>1421</v>
      </c>
      <c r="D323" s="68">
        <v>44012</v>
      </c>
      <c r="E323" s="9">
        <v>1.01</v>
      </c>
      <c r="F323" s="69"/>
      <c r="G323" s="58" t="s">
        <v>175</v>
      </c>
      <c r="H323" s="58" t="s">
        <v>64</v>
      </c>
      <c r="I323" s="58" t="s">
        <v>141</v>
      </c>
      <c r="J323" s="58" t="s">
        <v>2429</v>
      </c>
      <c r="K323" s="68">
        <v>44255</v>
      </c>
      <c r="L323" s="70">
        <v>165.88464490000001</v>
      </c>
      <c r="M323" s="58" t="s">
        <v>176</v>
      </c>
      <c r="N323" s="69"/>
      <c r="O323" s="69"/>
      <c r="P323" s="69"/>
      <c r="Q323" s="69"/>
      <c r="R323" s="69"/>
      <c r="S323" s="69"/>
      <c r="T323" s="69"/>
      <c r="U323" s="58" t="s">
        <v>491</v>
      </c>
      <c r="V323" s="58" t="s">
        <v>179</v>
      </c>
      <c r="W323" s="58" t="s">
        <v>491</v>
      </c>
      <c r="X323" s="58" t="s">
        <v>179</v>
      </c>
      <c r="Y323" s="58" t="s">
        <v>2009</v>
      </c>
      <c r="Z323" s="58" t="s">
        <v>179</v>
      </c>
      <c r="AA323" s="58" t="s">
        <v>491</v>
      </c>
      <c r="AB323" s="58" t="s">
        <v>3305</v>
      </c>
      <c r="AC323" s="58"/>
      <c r="AD323" s="68">
        <v>44253</v>
      </c>
      <c r="AE323" s="70">
        <v>6152</v>
      </c>
      <c r="AF323" s="58" t="str">
        <f t="shared" si="50"/>
        <v>Jour</v>
      </c>
      <c r="AG323" s="58" t="str">
        <f t="shared" si="51"/>
        <v>CH0026073517</v>
      </c>
      <c r="AH323" s="58" t="str">
        <f t="shared" si="51"/>
        <v>2607351</v>
      </c>
    </row>
    <row r="324" spans="1:34" s="75" customFormat="1">
      <c r="A324" s="58" t="s">
        <v>807</v>
      </c>
      <c r="B324" s="58" t="s">
        <v>808</v>
      </c>
      <c r="C324" s="58" t="s">
        <v>1422</v>
      </c>
      <c r="D324" s="68">
        <v>44012</v>
      </c>
      <c r="E324" s="9">
        <v>1.61</v>
      </c>
      <c r="F324" s="69"/>
      <c r="G324" s="58" t="s">
        <v>175</v>
      </c>
      <c r="H324" s="58" t="s">
        <v>68</v>
      </c>
      <c r="I324" s="58" t="s">
        <v>141</v>
      </c>
      <c r="J324" s="58" t="s">
        <v>2429</v>
      </c>
      <c r="K324" s="68">
        <v>44255</v>
      </c>
      <c r="L324" s="70">
        <v>165.88464490000001</v>
      </c>
      <c r="M324" s="58" t="s">
        <v>176</v>
      </c>
      <c r="N324" s="69"/>
      <c r="O324" s="69"/>
      <c r="P324" s="69"/>
      <c r="Q324" s="69"/>
      <c r="R324" s="69"/>
      <c r="S324" s="69"/>
      <c r="T324" s="69"/>
      <c r="U324" s="58" t="s">
        <v>808</v>
      </c>
      <c r="V324" s="58" t="s">
        <v>807</v>
      </c>
      <c r="W324" s="58" t="s">
        <v>808</v>
      </c>
      <c r="X324" s="58" t="s">
        <v>807</v>
      </c>
      <c r="Y324" s="58" t="s">
        <v>2009</v>
      </c>
      <c r="Z324" s="58" t="s">
        <v>807</v>
      </c>
      <c r="AA324" s="58" t="s">
        <v>808</v>
      </c>
      <c r="AB324" s="58" t="s">
        <v>3305</v>
      </c>
      <c r="AC324" s="58"/>
      <c r="AD324" s="68">
        <v>44253</v>
      </c>
      <c r="AE324" s="70">
        <v>16077.273999999999</v>
      </c>
      <c r="AF324" s="58" t="str">
        <f t="shared" si="50"/>
        <v>Jour</v>
      </c>
      <c r="AG324" s="58" t="str">
        <f t="shared" si="51"/>
        <v>CH0024634716</v>
      </c>
      <c r="AH324" s="58" t="str">
        <f t="shared" si="51"/>
        <v>2463471</v>
      </c>
    </row>
    <row r="325" spans="1:34" s="75" customFormat="1">
      <c r="A325" s="58" t="s">
        <v>180</v>
      </c>
      <c r="B325" s="58" t="s">
        <v>492</v>
      </c>
      <c r="C325" s="58" t="s">
        <v>1423</v>
      </c>
      <c r="D325" s="68">
        <v>44012</v>
      </c>
      <c r="E325" s="9">
        <v>1</v>
      </c>
      <c r="F325" s="69"/>
      <c r="G325" s="58" t="s">
        <v>175</v>
      </c>
      <c r="H325" s="58" t="s">
        <v>68</v>
      </c>
      <c r="I325" s="58" t="s">
        <v>141</v>
      </c>
      <c r="J325" s="58" t="s">
        <v>2429</v>
      </c>
      <c r="K325" s="68">
        <v>44255</v>
      </c>
      <c r="L325" s="70">
        <v>165.88464490000001</v>
      </c>
      <c r="M325" s="58" t="s">
        <v>176</v>
      </c>
      <c r="N325" s="69"/>
      <c r="O325" s="69"/>
      <c r="P325" s="69"/>
      <c r="Q325" s="69"/>
      <c r="R325" s="69"/>
      <c r="S325" s="69"/>
      <c r="T325" s="69"/>
      <c r="U325" s="58" t="s">
        <v>492</v>
      </c>
      <c r="V325" s="58" t="s">
        <v>180</v>
      </c>
      <c r="W325" s="58" t="s">
        <v>492</v>
      </c>
      <c r="X325" s="58" t="s">
        <v>180</v>
      </c>
      <c r="Y325" s="58" t="s">
        <v>2009</v>
      </c>
      <c r="Z325" s="58" t="s">
        <v>180</v>
      </c>
      <c r="AA325" s="58" t="s">
        <v>492</v>
      </c>
      <c r="AB325" s="58" t="s">
        <v>3305</v>
      </c>
      <c r="AC325" s="58"/>
      <c r="AD325" s="68">
        <v>44253</v>
      </c>
      <c r="AE325" s="70">
        <v>27547.002</v>
      </c>
      <c r="AF325" s="58" t="str">
        <f t="shared" si="50"/>
        <v>Jour</v>
      </c>
      <c r="AG325" s="58" t="str">
        <f t="shared" si="51"/>
        <v>CH0024637271</v>
      </c>
      <c r="AH325" s="58" t="str">
        <f t="shared" si="51"/>
        <v>2463727</v>
      </c>
    </row>
    <row r="326" spans="1:34" s="75" customFormat="1">
      <c r="A326" s="58" t="s">
        <v>174</v>
      </c>
      <c r="B326" s="58" t="s">
        <v>488</v>
      </c>
      <c r="C326" s="58" t="s">
        <v>12</v>
      </c>
      <c r="D326" s="68">
        <v>39994</v>
      </c>
      <c r="E326" s="9">
        <v>2.15</v>
      </c>
      <c r="F326" s="69"/>
      <c r="G326" s="58" t="s">
        <v>175</v>
      </c>
      <c r="H326" s="58" t="s">
        <v>62</v>
      </c>
      <c r="I326" s="58" t="s">
        <v>141</v>
      </c>
      <c r="J326" s="58" t="s">
        <v>165</v>
      </c>
      <c r="K326" s="68"/>
      <c r="L326" s="70"/>
      <c r="M326" s="58" t="s">
        <v>176</v>
      </c>
      <c r="N326" s="69"/>
      <c r="O326" s="69"/>
      <c r="P326" s="69"/>
      <c r="Q326" s="69"/>
      <c r="R326" s="69"/>
      <c r="S326" s="69"/>
      <c r="T326" s="69"/>
      <c r="U326" s="58" t="s">
        <v>488</v>
      </c>
      <c r="V326" s="58" t="s">
        <v>174</v>
      </c>
      <c r="W326" s="58" t="s">
        <v>488</v>
      </c>
      <c r="X326" s="58" t="s">
        <v>174</v>
      </c>
      <c r="Y326" s="58" t="s">
        <v>2013</v>
      </c>
      <c r="Z326" s="58" t="s">
        <v>174</v>
      </c>
      <c r="AA326" s="58" t="s">
        <v>488</v>
      </c>
      <c r="AB326" s="58" t="s">
        <v>3306</v>
      </c>
      <c r="AC326" s="58"/>
      <c r="AD326" s="68">
        <v>42734</v>
      </c>
      <c r="AE326" s="70">
        <v>30332.955000000002</v>
      </c>
      <c r="AF326" s="58" t="str">
        <f t="shared" si="50"/>
        <v>&gt;=Mois</v>
      </c>
      <c r="AG326" s="58" t="str">
        <f t="shared" si="51"/>
        <v>CH0016227958</v>
      </c>
      <c r="AH326" s="58" t="str">
        <f t="shared" si="51"/>
        <v>1622795</v>
      </c>
    </row>
    <row r="327" spans="1:34" s="75" customFormat="1">
      <c r="A327" s="58" t="s">
        <v>177</v>
      </c>
      <c r="B327" s="58" t="s">
        <v>489</v>
      </c>
      <c r="C327" s="58" t="s">
        <v>13</v>
      </c>
      <c r="D327" s="68">
        <v>39994</v>
      </c>
      <c r="E327" s="9">
        <v>1.5</v>
      </c>
      <c r="F327" s="69"/>
      <c r="G327" s="58" t="s">
        <v>175</v>
      </c>
      <c r="H327" s="58" t="s">
        <v>62</v>
      </c>
      <c r="I327" s="58" t="s">
        <v>141</v>
      </c>
      <c r="J327" s="58" t="s">
        <v>165</v>
      </c>
      <c r="K327" s="68"/>
      <c r="L327" s="70"/>
      <c r="M327" s="58" t="s">
        <v>176</v>
      </c>
      <c r="N327" s="69"/>
      <c r="O327" s="69"/>
      <c r="P327" s="69"/>
      <c r="Q327" s="69"/>
      <c r="R327" s="69"/>
      <c r="S327" s="69"/>
      <c r="T327" s="69"/>
      <c r="U327" s="58" t="s">
        <v>489</v>
      </c>
      <c r="V327" s="58" t="s">
        <v>177</v>
      </c>
      <c r="W327" s="58" t="s">
        <v>489</v>
      </c>
      <c r="X327" s="58" t="s">
        <v>177</v>
      </c>
      <c r="Y327" s="58" t="s">
        <v>2013</v>
      </c>
      <c r="Z327" s="58" t="s">
        <v>177</v>
      </c>
      <c r="AA327" s="58" t="s">
        <v>489</v>
      </c>
      <c r="AB327" s="58" t="s">
        <v>3306</v>
      </c>
      <c r="AC327" s="58"/>
      <c r="AD327" s="68">
        <v>42734</v>
      </c>
      <c r="AE327" s="70">
        <v>24777.32</v>
      </c>
      <c r="AF327" s="58" t="str">
        <f t="shared" si="50"/>
        <v>&gt;=Mois</v>
      </c>
      <c r="AG327" s="58" t="str">
        <f t="shared" si="51"/>
        <v>CH0035651501</v>
      </c>
      <c r="AH327" s="58" t="str">
        <f t="shared" si="51"/>
        <v>3565150</v>
      </c>
    </row>
    <row r="328" spans="1:34" s="75" customFormat="1">
      <c r="A328" s="58" t="s">
        <v>921</v>
      </c>
      <c r="B328" s="58" t="s">
        <v>922</v>
      </c>
      <c r="C328" s="58" t="s">
        <v>923</v>
      </c>
      <c r="D328" s="68">
        <v>39994</v>
      </c>
      <c r="E328" s="9">
        <v>1.5</v>
      </c>
      <c r="F328" s="69"/>
      <c r="G328" s="58" t="s">
        <v>175</v>
      </c>
      <c r="H328" s="58" t="s">
        <v>64</v>
      </c>
      <c r="I328" s="58" t="s">
        <v>141</v>
      </c>
      <c r="J328" s="58" t="s">
        <v>165</v>
      </c>
      <c r="K328" s="68"/>
      <c r="L328" s="70"/>
      <c r="M328" s="58" t="s">
        <v>176</v>
      </c>
      <c r="N328" s="69"/>
      <c r="O328" s="69"/>
      <c r="P328" s="69"/>
      <c r="Q328" s="69"/>
      <c r="R328" s="69"/>
      <c r="S328" s="69"/>
      <c r="T328" s="69"/>
      <c r="U328" s="58" t="s">
        <v>922</v>
      </c>
      <c r="V328" s="58" t="s">
        <v>921</v>
      </c>
      <c r="W328" s="58" t="s">
        <v>922</v>
      </c>
      <c r="X328" s="58" t="s">
        <v>921</v>
      </c>
      <c r="Y328" s="58" t="s">
        <v>2013</v>
      </c>
      <c r="Z328" s="58" t="s">
        <v>921</v>
      </c>
      <c r="AA328" s="58" t="s">
        <v>922</v>
      </c>
      <c r="AB328" s="58" t="s">
        <v>3306</v>
      </c>
      <c r="AC328" s="58"/>
      <c r="AD328" s="68">
        <v>42734</v>
      </c>
      <c r="AE328" s="70">
        <v>988.93700000000001</v>
      </c>
      <c r="AF328" s="58" t="str">
        <f t="shared" si="50"/>
        <v>&gt;=Mois</v>
      </c>
      <c r="AG328" s="58" t="str">
        <f t="shared" si="51"/>
        <v>CH0035651717</v>
      </c>
      <c r="AH328" s="58" t="str">
        <f t="shared" si="51"/>
        <v>3565171</v>
      </c>
    </row>
    <row r="329" spans="1:34" s="75" customFormat="1">
      <c r="A329" s="58" t="s">
        <v>924</v>
      </c>
      <c r="B329" s="58" t="s">
        <v>925</v>
      </c>
      <c r="C329" s="58" t="s">
        <v>926</v>
      </c>
      <c r="D329" s="68">
        <v>39994</v>
      </c>
      <c r="E329" s="9">
        <v>1.5</v>
      </c>
      <c r="F329" s="69"/>
      <c r="G329" s="58" t="s">
        <v>175</v>
      </c>
      <c r="H329" s="58" t="s">
        <v>68</v>
      </c>
      <c r="I329" s="58" t="s">
        <v>141</v>
      </c>
      <c r="J329" s="58" t="s">
        <v>165</v>
      </c>
      <c r="K329" s="68"/>
      <c r="L329" s="70"/>
      <c r="M329" s="58" t="s">
        <v>176</v>
      </c>
      <c r="N329" s="69"/>
      <c r="O329" s="69"/>
      <c r="P329" s="69"/>
      <c r="Q329" s="69"/>
      <c r="R329" s="69"/>
      <c r="S329" s="69"/>
      <c r="T329" s="69"/>
      <c r="U329" s="58" t="s">
        <v>925</v>
      </c>
      <c r="V329" s="58" t="s">
        <v>924</v>
      </c>
      <c r="W329" s="58" t="s">
        <v>925</v>
      </c>
      <c r="X329" s="58" t="s">
        <v>924</v>
      </c>
      <c r="Y329" s="58" t="s">
        <v>2013</v>
      </c>
      <c r="Z329" s="58" t="s">
        <v>924</v>
      </c>
      <c r="AA329" s="58" t="s">
        <v>925</v>
      </c>
      <c r="AB329" s="58" t="s">
        <v>3306</v>
      </c>
      <c r="AC329" s="58"/>
      <c r="AD329" s="68">
        <v>42734</v>
      </c>
      <c r="AE329" s="70">
        <v>827.74599999999998</v>
      </c>
      <c r="AF329" s="58" t="str">
        <f t="shared" si="50"/>
        <v>&gt;=Mois</v>
      </c>
      <c r="AG329" s="58" t="str">
        <f t="shared" si="51"/>
        <v>CH0035651980</v>
      </c>
      <c r="AH329" s="58" t="str">
        <f t="shared" si="51"/>
        <v>3565198</v>
      </c>
    </row>
    <row r="330" spans="1:34" s="75" customFormat="1">
      <c r="A330" s="58" t="s">
        <v>182</v>
      </c>
      <c r="B330" s="58" t="s">
        <v>498</v>
      </c>
      <c r="C330" s="58" t="s">
        <v>3231</v>
      </c>
      <c r="D330" s="68">
        <v>43100</v>
      </c>
      <c r="E330" s="9">
        <v>0.92</v>
      </c>
      <c r="F330" s="69" t="b">
        <v>1</v>
      </c>
      <c r="G330" s="58" t="s">
        <v>138</v>
      </c>
      <c r="H330" s="58" t="s">
        <v>64</v>
      </c>
      <c r="I330" s="58" t="s">
        <v>141</v>
      </c>
      <c r="J330" s="58" t="s">
        <v>168</v>
      </c>
      <c r="K330" s="68"/>
      <c r="L330" s="70"/>
      <c r="M330" s="58" t="s">
        <v>166</v>
      </c>
      <c r="N330" s="69"/>
      <c r="O330" s="69" t="b">
        <v>1</v>
      </c>
      <c r="P330" s="69"/>
      <c r="Q330" s="69"/>
      <c r="R330" s="69"/>
      <c r="S330" s="69"/>
      <c r="T330" s="69"/>
      <c r="U330" s="58" t="s">
        <v>498</v>
      </c>
      <c r="V330" s="58" t="s">
        <v>182</v>
      </c>
      <c r="W330" s="58" t="s">
        <v>498</v>
      </c>
      <c r="X330" s="58" t="s">
        <v>182</v>
      </c>
      <c r="Y330" s="58" t="s">
        <v>2005</v>
      </c>
      <c r="Z330" s="58" t="s">
        <v>182</v>
      </c>
      <c r="AA330" s="58" t="s">
        <v>498</v>
      </c>
      <c r="AB330" s="58" t="s">
        <v>3361</v>
      </c>
      <c r="AC330" s="58"/>
      <c r="AD330" s="68">
        <v>43438</v>
      </c>
      <c r="AE330" s="70">
        <v>415754</v>
      </c>
      <c r="AF330" s="58" t="str">
        <f t="shared" si="50"/>
        <v>&gt;=Mois</v>
      </c>
      <c r="AG330" s="58" t="str">
        <f t="shared" si="51"/>
        <v>LU0110759593</v>
      </c>
      <c r="AH330" s="58" t="str">
        <f t="shared" si="51"/>
        <v>1076244</v>
      </c>
    </row>
    <row r="331" spans="1:34" s="75" customFormat="1">
      <c r="A331" s="58" t="s">
        <v>183</v>
      </c>
      <c r="B331" s="58" t="s">
        <v>499</v>
      </c>
      <c r="C331" s="58" t="s">
        <v>4665</v>
      </c>
      <c r="D331" s="68">
        <v>43880</v>
      </c>
      <c r="E331" s="9">
        <v>1.54</v>
      </c>
      <c r="F331" s="69" t="b">
        <v>1</v>
      </c>
      <c r="G331" s="58" t="s">
        <v>138</v>
      </c>
      <c r="H331" s="58" t="s">
        <v>62</v>
      </c>
      <c r="I331" s="58" t="s">
        <v>141</v>
      </c>
      <c r="J331" s="58" t="s">
        <v>155</v>
      </c>
      <c r="K331" s="68">
        <v>44255</v>
      </c>
      <c r="L331" s="70">
        <v>44.440114000000001</v>
      </c>
      <c r="M331" s="58" t="s">
        <v>166</v>
      </c>
      <c r="N331" s="69"/>
      <c r="O331" s="69" t="b">
        <v>1</v>
      </c>
      <c r="P331" s="69"/>
      <c r="Q331" s="69"/>
      <c r="R331" s="69"/>
      <c r="S331" s="69"/>
      <c r="T331" s="69"/>
      <c r="U331" s="58" t="s">
        <v>499</v>
      </c>
      <c r="V331" s="58" t="s">
        <v>183</v>
      </c>
      <c r="W331" s="58" t="s">
        <v>499</v>
      </c>
      <c r="X331" s="58" t="s">
        <v>183</v>
      </c>
      <c r="Y331" s="58" t="s">
        <v>2005</v>
      </c>
      <c r="Z331" s="58" t="s">
        <v>183</v>
      </c>
      <c r="AA331" s="58" t="s">
        <v>499</v>
      </c>
      <c r="AB331" s="58" t="s">
        <v>3361</v>
      </c>
      <c r="AC331" s="58"/>
      <c r="AD331" s="68">
        <v>44250</v>
      </c>
      <c r="AE331" s="70">
        <v>336386</v>
      </c>
      <c r="AF331" s="58" t="str">
        <f t="shared" si="50"/>
        <v>&gt;=Mois</v>
      </c>
      <c r="AG331" s="58" t="str">
        <f t="shared" si="51"/>
        <v>LU0208096981</v>
      </c>
      <c r="AH331" s="58" t="str">
        <f t="shared" si="51"/>
        <v>2017445</v>
      </c>
    </row>
    <row r="332" spans="1:34" s="75" customFormat="1">
      <c r="A332" s="58" t="s">
        <v>184</v>
      </c>
      <c r="B332" s="58" t="s">
        <v>500</v>
      </c>
      <c r="C332" s="58" t="s">
        <v>4666</v>
      </c>
      <c r="D332" s="68">
        <v>43880</v>
      </c>
      <c r="E332" s="9">
        <v>1.56</v>
      </c>
      <c r="F332" s="69" t="b">
        <v>1</v>
      </c>
      <c r="G332" s="58" t="s">
        <v>138</v>
      </c>
      <c r="H332" s="58" t="s">
        <v>64</v>
      </c>
      <c r="I332" s="58" t="s">
        <v>141</v>
      </c>
      <c r="J332" s="58" t="s">
        <v>155</v>
      </c>
      <c r="K332" s="68">
        <v>44255</v>
      </c>
      <c r="L332" s="70">
        <v>44.440114000000001</v>
      </c>
      <c r="M332" s="58" t="s">
        <v>166</v>
      </c>
      <c r="N332" s="69"/>
      <c r="O332" s="69" t="b">
        <v>1</v>
      </c>
      <c r="P332" s="69"/>
      <c r="Q332" s="69"/>
      <c r="R332" s="69"/>
      <c r="S332" s="69"/>
      <c r="T332" s="69"/>
      <c r="U332" s="58" t="s">
        <v>500</v>
      </c>
      <c r="V332" s="58" t="s">
        <v>184</v>
      </c>
      <c r="W332" s="58" t="s">
        <v>500</v>
      </c>
      <c r="X332" s="58" t="s">
        <v>184</v>
      </c>
      <c r="Y332" s="58" t="s">
        <v>2005</v>
      </c>
      <c r="Z332" s="58" t="s">
        <v>184</v>
      </c>
      <c r="AA332" s="58" t="s">
        <v>500</v>
      </c>
      <c r="AB332" s="58" t="s">
        <v>3361</v>
      </c>
      <c r="AC332" s="58"/>
      <c r="AD332" s="68">
        <v>44250</v>
      </c>
      <c r="AE332" s="70">
        <v>36150</v>
      </c>
      <c r="AF332" s="58" t="str">
        <f t="shared" si="50"/>
        <v>&gt;=Mois</v>
      </c>
      <c r="AG332" s="58" t="str">
        <f t="shared" si="51"/>
        <v>LU0162424468</v>
      </c>
      <c r="AH332" s="58" t="str">
        <f t="shared" si="51"/>
        <v>1552281</v>
      </c>
    </row>
    <row r="333" spans="1:34" s="75" customFormat="1">
      <c r="A333" s="58" t="s">
        <v>813</v>
      </c>
      <c r="B333" s="58" t="s">
        <v>814</v>
      </c>
      <c r="C333" s="58" t="s">
        <v>4900</v>
      </c>
      <c r="D333" s="68">
        <v>43921</v>
      </c>
      <c r="E333" s="9">
        <v>1.01</v>
      </c>
      <c r="F333" s="69"/>
      <c r="G333" s="58" t="s">
        <v>175</v>
      </c>
      <c r="H333" s="58" t="s">
        <v>301</v>
      </c>
      <c r="I333" s="58" t="s">
        <v>141</v>
      </c>
      <c r="J333" s="58" t="s">
        <v>155</v>
      </c>
      <c r="K333" s="68">
        <v>44255</v>
      </c>
      <c r="L333" s="70">
        <v>203.97889810000001</v>
      </c>
      <c r="M333" s="58" t="s">
        <v>176</v>
      </c>
      <c r="N333" s="69"/>
      <c r="O333" s="69"/>
      <c r="P333" s="69"/>
      <c r="Q333" s="69"/>
      <c r="R333" s="69"/>
      <c r="S333" s="69"/>
      <c r="T333" s="69"/>
      <c r="U333" s="58" t="s">
        <v>814</v>
      </c>
      <c r="V333" s="58" t="s">
        <v>813</v>
      </c>
      <c r="W333" s="58" t="s">
        <v>814</v>
      </c>
      <c r="X333" s="58" t="s">
        <v>813</v>
      </c>
      <c r="Y333" s="58" t="s">
        <v>2009</v>
      </c>
      <c r="Z333" s="58" t="s">
        <v>813</v>
      </c>
      <c r="AA333" s="58" t="s">
        <v>814</v>
      </c>
      <c r="AB333" s="58" t="s">
        <v>3305</v>
      </c>
      <c r="AC333" s="58"/>
      <c r="AD333" s="68">
        <v>44256</v>
      </c>
      <c r="AE333" s="70">
        <v>347231</v>
      </c>
      <c r="AF333" s="58" t="str">
        <f t="shared" si="50"/>
        <v>Jour</v>
      </c>
      <c r="AG333" s="58" t="str">
        <f t="shared" si="51"/>
        <v>CH0025762466</v>
      </c>
      <c r="AH333" s="58" t="str">
        <f t="shared" si="51"/>
        <v>2576246</v>
      </c>
    </row>
    <row r="334" spans="1:34" s="75" customFormat="1">
      <c r="A334" s="58" t="s">
        <v>815</v>
      </c>
      <c r="B334" s="58" t="s">
        <v>5199</v>
      </c>
      <c r="C334" s="58" t="s">
        <v>3487</v>
      </c>
      <c r="D334" s="68">
        <v>43880</v>
      </c>
      <c r="E334" s="9">
        <v>1.48</v>
      </c>
      <c r="F334" s="69" t="b">
        <v>1</v>
      </c>
      <c r="G334" s="58" t="s">
        <v>138</v>
      </c>
      <c r="H334" s="58" t="s">
        <v>62</v>
      </c>
      <c r="I334" s="58" t="s">
        <v>141</v>
      </c>
      <c r="J334" s="58" t="s">
        <v>165</v>
      </c>
      <c r="K334" s="68">
        <v>44255</v>
      </c>
      <c r="L334" s="70">
        <v>415.0725511</v>
      </c>
      <c r="M334" s="58" t="s">
        <v>166</v>
      </c>
      <c r="N334" s="69"/>
      <c r="O334" s="69" t="b">
        <v>1</v>
      </c>
      <c r="P334" s="69"/>
      <c r="Q334" s="69"/>
      <c r="R334" s="69"/>
      <c r="S334" s="69"/>
      <c r="T334" s="69"/>
      <c r="U334" s="58" t="s">
        <v>5199</v>
      </c>
      <c r="V334" s="58" t="s">
        <v>815</v>
      </c>
      <c r="W334" s="58" t="s">
        <v>5199</v>
      </c>
      <c r="X334" s="58" t="s">
        <v>815</v>
      </c>
      <c r="Y334" s="58" t="s">
        <v>2005</v>
      </c>
      <c r="Z334" s="58" t="s">
        <v>815</v>
      </c>
      <c r="AA334" s="58" t="s">
        <v>5199</v>
      </c>
      <c r="AB334" s="58" t="s">
        <v>3305</v>
      </c>
      <c r="AC334" s="58"/>
      <c r="AD334" s="68">
        <v>44253</v>
      </c>
      <c r="AE334" s="70">
        <v>107664.90150000001</v>
      </c>
      <c r="AF334" s="58" t="str">
        <f t="shared" si="50"/>
        <v>Jour</v>
      </c>
      <c r="AG334" s="58" t="str">
        <f t="shared" si="51"/>
        <v>LU1035012704</v>
      </c>
      <c r="AH334" s="58" t="str">
        <f t="shared" si="51"/>
        <v>23701025</v>
      </c>
    </row>
    <row r="335" spans="1:34" s="75" customFormat="1">
      <c r="A335" s="58" t="s">
        <v>185</v>
      </c>
      <c r="B335" s="58" t="s">
        <v>5200</v>
      </c>
      <c r="C335" s="58" t="s">
        <v>3488</v>
      </c>
      <c r="D335" s="68">
        <v>43880</v>
      </c>
      <c r="E335" s="9">
        <v>0.9</v>
      </c>
      <c r="F335" s="69" t="b">
        <v>1</v>
      </c>
      <c r="G335" s="58" t="s">
        <v>138</v>
      </c>
      <c r="H335" s="58" t="s">
        <v>62</v>
      </c>
      <c r="I335" s="58" t="s">
        <v>141</v>
      </c>
      <c r="J335" s="58" t="s">
        <v>165</v>
      </c>
      <c r="K335" s="68">
        <v>44255</v>
      </c>
      <c r="L335" s="70">
        <v>415.0725511</v>
      </c>
      <c r="M335" s="58" t="s">
        <v>166</v>
      </c>
      <c r="N335" s="69"/>
      <c r="O335" s="69" t="b">
        <v>1</v>
      </c>
      <c r="P335" s="69"/>
      <c r="Q335" s="69"/>
      <c r="R335" s="69"/>
      <c r="S335" s="69" t="b">
        <v>1</v>
      </c>
      <c r="T335" s="69"/>
      <c r="U335" s="58" t="s">
        <v>5200</v>
      </c>
      <c r="V335" s="58" t="s">
        <v>185</v>
      </c>
      <c r="W335" s="58" t="s">
        <v>5200</v>
      </c>
      <c r="X335" s="58" t="s">
        <v>185</v>
      </c>
      <c r="Y335" s="58" t="s">
        <v>2005</v>
      </c>
      <c r="Z335" s="58" t="s">
        <v>185</v>
      </c>
      <c r="AA335" s="58" t="s">
        <v>5200</v>
      </c>
      <c r="AB335" s="58" t="s">
        <v>3305</v>
      </c>
      <c r="AC335" s="58"/>
      <c r="AD335" s="68">
        <v>44253</v>
      </c>
      <c r="AE335" s="70">
        <v>503776</v>
      </c>
      <c r="AF335" s="58" t="str">
        <f t="shared" si="50"/>
        <v>Jour</v>
      </c>
      <c r="AG335" s="58" t="str">
        <f t="shared" si="51"/>
        <v>LU1035012886</v>
      </c>
      <c r="AH335" s="58" t="str">
        <f t="shared" si="51"/>
        <v>23701026</v>
      </c>
    </row>
    <row r="336" spans="1:34" s="75" customFormat="1">
      <c r="A336" s="58" t="s">
        <v>1228</v>
      </c>
      <c r="B336" s="58" t="s">
        <v>5201</v>
      </c>
      <c r="C336" s="58" t="s">
        <v>3489</v>
      </c>
      <c r="D336" s="68">
        <v>43880</v>
      </c>
      <c r="E336" s="9">
        <v>0.9</v>
      </c>
      <c r="F336" s="69" t="b">
        <v>1</v>
      </c>
      <c r="G336" s="58" t="s">
        <v>138</v>
      </c>
      <c r="H336" s="58" t="s">
        <v>64</v>
      </c>
      <c r="I336" s="58" t="s">
        <v>141</v>
      </c>
      <c r="J336" s="58" t="s">
        <v>165</v>
      </c>
      <c r="K336" s="68">
        <v>44255</v>
      </c>
      <c r="L336" s="70">
        <v>415.0725511</v>
      </c>
      <c r="M336" s="58" t="s">
        <v>166</v>
      </c>
      <c r="N336" s="69"/>
      <c r="O336" s="69" t="b">
        <v>1</v>
      </c>
      <c r="P336" s="69"/>
      <c r="Q336" s="69"/>
      <c r="R336" s="69"/>
      <c r="S336" s="69" t="b">
        <v>1</v>
      </c>
      <c r="T336" s="69"/>
      <c r="U336" s="58" t="s">
        <v>5201</v>
      </c>
      <c r="V336" s="58" t="s">
        <v>1228</v>
      </c>
      <c r="W336" s="58" t="s">
        <v>5201</v>
      </c>
      <c r="X336" s="58" t="s">
        <v>1228</v>
      </c>
      <c r="Y336" s="58" t="s">
        <v>2005</v>
      </c>
      <c r="Z336" s="58" t="s">
        <v>1228</v>
      </c>
      <c r="AA336" s="58" t="s">
        <v>5201</v>
      </c>
      <c r="AB336" s="58" t="s">
        <v>3305</v>
      </c>
      <c r="AC336" s="58"/>
      <c r="AD336" s="68">
        <v>44253</v>
      </c>
      <c r="AE336" s="70">
        <v>35409</v>
      </c>
      <c r="AF336" s="58" t="str">
        <f t="shared" si="50"/>
        <v>Jour</v>
      </c>
      <c r="AG336" s="58" t="str">
        <f t="shared" si="51"/>
        <v>LU1035012613</v>
      </c>
      <c r="AH336" s="58" t="str">
        <f t="shared" si="51"/>
        <v>23701020</v>
      </c>
    </row>
    <row r="337" spans="1:34" s="75" customFormat="1">
      <c r="A337" s="58" t="s">
        <v>933</v>
      </c>
      <c r="B337" s="58" t="s">
        <v>5202</v>
      </c>
      <c r="C337" s="58" t="s">
        <v>3490</v>
      </c>
      <c r="D337" s="68">
        <v>43880</v>
      </c>
      <c r="E337" s="9">
        <v>0.9</v>
      </c>
      <c r="F337" s="69" t="b">
        <v>1</v>
      </c>
      <c r="G337" s="58" t="s">
        <v>138</v>
      </c>
      <c r="H337" s="58" t="s">
        <v>68</v>
      </c>
      <c r="I337" s="58" t="s">
        <v>141</v>
      </c>
      <c r="J337" s="58" t="s">
        <v>165</v>
      </c>
      <c r="K337" s="68">
        <v>44255</v>
      </c>
      <c r="L337" s="70">
        <v>415.0725511</v>
      </c>
      <c r="M337" s="58" t="s">
        <v>166</v>
      </c>
      <c r="N337" s="69"/>
      <c r="O337" s="69" t="b">
        <v>1</v>
      </c>
      <c r="P337" s="69"/>
      <c r="Q337" s="69"/>
      <c r="R337" s="69"/>
      <c r="S337" s="69" t="b">
        <v>1</v>
      </c>
      <c r="T337" s="69"/>
      <c r="U337" s="58" t="s">
        <v>5202</v>
      </c>
      <c r="V337" s="58" t="s">
        <v>933</v>
      </c>
      <c r="W337" s="58" t="s">
        <v>5202</v>
      </c>
      <c r="X337" s="58" t="s">
        <v>933</v>
      </c>
      <c r="Y337" s="58" t="s">
        <v>2005</v>
      </c>
      <c r="Z337" s="58" t="s">
        <v>933</v>
      </c>
      <c r="AA337" s="58" t="s">
        <v>5202</v>
      </c>
      <c r="AB337" s="58" t="s">
        <v>3305</v>
      </c>
      <c r="AC337" s="58"/>
      <c r="AD337" s="68">
        <v>44253</v>
      </c>
      <c r="AE337" s="70">
        <v>44719</v>
      </c>
      <c r="AF337" s="58" t="str">
        <f t="shared" si="50"/>
        <v>Jour</v>
      </c>
      <c r="AG337" s="58" t="str">
        <f t="shared" si="51"/>
        <v>LU1035012456</v>
      </c>
      <c r="AH337" s="58" t="str">
        <f t="shared" si="51"/>
        <v>23701014</v>
      </c>
    </row>
    <row r="338" spans="1:34" s="75" customFormat="1">
      <c r="A338" s="58" t="s">
        <v>181</v>
      </c>
      <c r="B338" s="58" t="s">
        <v>497</v>
      </c>
      <c r="C338" s="58" t="s">
        <v>1893</v>
      </c>
      <c r="D338" s="68">
        <v>39994</v>
      </c>
      <c r="E338" s="9">
        <v>2.15</v>
      </c>
      <c r="F338" s="69"/>
      <c r="G338" s="58" t="s">
        <v>175</v>
      </c>
      <c r="H338" s="58" t="s">
        <v>62</v>
      </c>
      <c r="I338" s="58" t="s">
        <v>141</v>
      </c>
      <c r="J338" s="58" t="s">
        <v>165</v>
      </c>
      <c r="K338" s="68"/>
      <c r="L338" s="70"/>
      <c r="M338" s="58" t="s">
        <v>176</v>
      </c>
      <c r="N338" s="69"/>
      <c r="O338" s="69"/>
      <c r="P338" s="69"/>
      <c r="Q338" s="69"/>
      <c r="R338" s="69"/>
      <c r="S338" s="69"/>
      <c r="T338" s="69"/>
      <c r="U338" s="58" t="s">
        <v>497</v>
      </c>
      <c r="V338" s="58" t="s">
        <v>181</v>
      </c>
      <c r="W338" s="58" t="s">
        <v>497</v>
      </c>
      <c r="X338" s="58" t="s">
        <v>181</v>
      </c>
      <c r="Y338" s="58" t="s">
        <v>2013</v>
      </c>
      <c r="Z338" s="58" t="s">
        <v>181</v>
      </c>
      <c r="AA338" s="58" t="s">
        <v>497</v>
      </c>
      <c r="AB338" s="58" t="s">
        <v>3306</v>
      </c>
      <c r="AC338" s="58"/>
      <c r="AD338" s="68">
        <v>44225</v>
      </c>
      <c r="AE338" s="70">
        <v>33604.42</v>
      </c>
      <c r="AF338" s="58" t="str">
        <f t="shared" si="50"/>
        <v>&gt;=Mois</v>
      </c>
      <c r="AG338" s="58" t="str">
        <f t="shared" si="51"/>
        <v>CH0016227735</v>
      </c>
      <c r="AH338" s="58" t="str">
        <f t="shared" si="51"/>
        <v>1622773</v>
      </c>
    </row>
    <row r="339" spans="1:34" s="75" customFormat="1">
      <c r="A339" s="58" t="s">
        <v>811</v>
      </c>
      <c r="B339" s="58" t="s">
        <v>812</v>
      </c>
      <c r="C339" s="58" t="s">
        <v>1894</v>
      </c>
      <c r="D339" s="68">
        <v>39994</v>
      </c>
      <c r="E339" s="9">
        <v>1.5</v>
      </c>
      <c r="F339" s="69"/>
      <c r="G339" s="58" t="s">
        <v>175</v>
      </c>
      <c r="H339" s="58" t="s">
        <v>62</v>
      </c>
      <c r="I339" s="58" t="s">
        <v>141</v>
      </c>
      <c r="J339" s="58" t="s">
        <v>165</v>
      </c>
      <c r="K339" s="68"/>
      <c r="L339" s="70"/>
      <c r="M339" s="58" t="s">
        <v>176</v>
      </c>
      <c r="N339" s="69"/>
      <c r="O339" s="69"/>
      <c r="P339" s="69"/>
      <c r="Q339" s="69"/>
      <c r="R339" s="69"/>
      <c r="S339" s="69"/>
      <c r="T339" s="69"/>
      <c r="U339" s="58" t="s">
        <v>812</v>
      </c>
      <c r="V339" s="58" t="s">
        <v>811</v>
      </c>
      <c r="W339" s="58" t="s">
        <v>812</v>
      </c>
      <c r="X339" s="58" t="s">
        <v>811</v>
      </c>
      <c r="Y339" s="58" t="s">
        <v>2013</v>
      </c>
      <c r="Z339" s="58" t="s">
        <v>811</v>
      </c>
      <c r="AA339" s="58" t="s">
        <v>812</v>
      </c>
      <c r="AB339" s="58" t="s">
        <v>3306</v>
      </c>
      <c r="AC339" s="58"/>
      <c r="AD339" s="68">
        <v>44225</v>
      </c>
      <c r="AE339" s="70">
        <v>12539.097</v>
      </c>
      <c r="AF339" s="58" t="str">
        <f t="shared" si="50"/>
        <v>&gt;=Mois</v>
      </c>
      <c r="AG339" s="58" t="str">
        <f t="shared" si="51"/>
        <v>CH0035719936</v>
      </c>
      <c r="AH339" s="58" t="str">
        <f t="shared" si="51"/>
        <v>3571993</v>
      </c>
    </row>
    <row r="340" spans="1:34" s="75" customFormat="1">
      <c r="A340" s="58" t="s">
        <v>929</v>
      </c>
      <c r="B340" s="58" t="s">
        <v>930</v>
      </c>
      <c r="C340" s="58" t="s">
        <v>1895</v>
      </c>
      <c r="D340" s="68">
        <v>39994</v>
      </c>
      <c r="E340" s="9">
        <v>1.5</v>
      </c>
      <c r="F340" s="69"/>
      <c r="G340" s="58" t="s">
        <v>175</v>
      </c>
      <c r="H340" s="58" t="s">
        <v>64</v>
      </c>
      <c r="I340" s="58" t="s">
        <v>141</v>
      </c>
      <c r="J340" s="58" t="s">
        <v>165</v>
      </c>
      <c r="K340" s="68"/>
      <c r="L340" s="70"/>
      <c r="M340" s="58" t="s">
        <v>176</v>
      </c>
      <c r="N340" s="69"/>
      <c r="O340" s="69"/>
      <c r="P340" s="69"/>
      <c r="Q340" s="69"/>
      <c r="R340" s="69"/>
      <c r="S340" s="69"/>
      <c r="T340" s="69"/>
      <c r="U340" s="58" t="s">
        <v>930</v>
      </c>
      <c r="V340" s="58" t="s">
        <v>929</v>
      </c>
      <c r="W340" s="58" t="s">
        <v>930</v>
      </c>
      <c r="X340" s="58" t="s">
        <v>929</v>
      </c>
      <c r="Y340" s="58" t="s">
        <v>2013</v>
      </c>
      <c r="Z340" s="58" t="s">
        <v>929</v>
      </c>
      <c r="AA340" s="58" t="s">
        <v>930</v>
      </c>
      <c r="AB340" s="58" t="s">
        <v>3306</v>
      </c>
      <c r="AC340" s="58"/>
      <c r="AD340" s="68">
        <v>44225</v>
      </c>
      <c r="AE340" s="70">
        <v>117.479</v>
      </c>
      <c r="AF340" s="58" t="str">
        <f t="shared" si="50"/>
        <v>&gt;=Mois</v>
      </c>
      <c r="AG340" s="58" t="str">
        <f t="shared" si="51"/>
        <v>CH0035721064</v>
      </c>
      <c r="AH340" s="58" t="str">
        <f t="shared" si="51"/>
        <v>3572106</v>
      </c>
    </row>
    <row r="341" spans="1:34" s="75" customFormat="1">
      <c r="A341" s="58" t="s">
        <v>931</v>
      </c>
      <c r="B341" s="58" t="s">
        <v>932</v>
      </c>
      <c r="C341" s="58" t="s">
        <v>1896</v>
      </c>
      <c r="D341" s="68">
        <v>39994</v>
      </c>
      <c r="E341" s="9">
        <v>1.5</v>
      </c>
      <c r="F341" s="69"/>
      <c r="G341" s="58" t="s">
        <v>175</v>
      </c>
      <c r="H341" s="58" t="s">
        <v>68</v>
      </c>
      <c r="I341" s="58" t="s">
        <v>141</v>
      </c>
      <c r="J341" s="58" t="s">
        <v>165</v>
      </c>
      <c r="K341" s="68"/>
      <c r="L341" s="70"/>
      <c r="M341" s="58" t="s">
        <v>176</v>
      </c>
      <c r="N341" s="69"/>
      <c r="O341" s="69"/>
      <c r="P341" s="69"/>
      <c r="Q341" s="69"/>
      <c r="R341" s="69"/>
      <c r="S341" s="69"/>
      <c r="T341" s="69"/>
      <c r="U341" s="58" t="s">
        <v>932</v>
      </c>
      <c r="V341" s="58" t="s">
        <v>931</v>
      </c>
      <c r="W341" s="58" t="s">
        <v>932</v>
      </c>
      <c r="X341" s="58" t="s">
        <v>931</v>
      </c>
      <c r="Y341" s="58" t="s">
        <v>2013</v>
      </c>
      <c r="Z341" s="58" t="s">
        <v>931</v>
      </c>
      <c r="AA341" s="58" t="s">
        <v>932</v>
      </c>
      <c r="AB341" s="58" t="s">
        <v>3306</v>
      </c>
      <c r="AC341" s="58"/>
      <c r="AD341" s="68">
        <v>44225</v>
      </c>
      <c r="AE341" s="70">
        <v>162.65600000000001</v>
      </c>
      <c r="AF341" s="58" t="str">
        <f t="shared" si="50"/>
        <v>&gt;=Mois</v>
      </c>
      <c r="AG341" s="58" t="str">
        <f t="shared" si="51"/>
        <v>CH0035723649</v>
      </c>
      <c r="AH341" s="58" t="str">
        <f t="shared" si="51"/>
        <v>3572364</v>
      </c>
    </row>
    <row r="342" spans="1:34" s="75" customFormat="1">
      <c r="A342" s="58" t="s">
        <v>816</v>
      </c>
      <c r="B342" s="58" t="s">
        <v>817</v>
      </c>
      <c r="C342" s="58" t="s">
        <v>818</v>
      </c>
      <c r="D342" s="68">
        <v>43921</v>
      </c>
      <c r="E342" s="9">
        <v>0.56000000000000005</v>
      </c>
      <c r="F342" s="69"/>
      <c r="G342" s="58" t="s">
        <v>175</v>
      </c>
      <c r="H342" s="58" t="s">
        <v>62</v>
      </c>
      <c r="I342" s="58" t="s">
        <v>141</v>
      </c>
      <c r="J342" s="58" t="s">
        <v>155</v>
      </c>
      <c r="K342" s="68">
        <v>44255</v>
      </c>
      <c r="L342" s="70">
        <v>411.78783879999997</v>
      </c>
      <c r="M342" s="58" t="s">
        <v>176</v>
      </c>
      <c r="N342" s="69"/>
      <c r="O342" s="69"/>
      <c r="P342" s="69"/>
      <c r="Q342" s="69"/>
      <c r="R342" s="69"/>
      <c r="S342" s="69"/>
      <c r="T342" s="69"/>
      <c r="U342" s="58" t="s">
        <v>817</v>
      </c>
      <c r="V342" s="58" t="s">
        <v>816</v>
      </c>
      <c r="W342" s="58" t="s">
        <v>817</v>
      </c>
      <c r="X342" s="58" t="s">
        <v>816</v>
      </c>
      <c r="Y342" s="58" t="s">
        <v>2009</v>
      </c>
      <c r="Z342" s="58" t="s">
        <v>816</v>
      </c>
      <c r="AA342" s="58" t="s">
        <v>817</v>
      </c>
      <c r="AB342" s="58" t="s">
        <v>3305</v>
      </c>
      <c r="AC342" s="58"/>
      <c r="AD342" s="68">
        <v>44253</v>
      </c>
      <c r="AE342" s="70">
        <v>623750</v>
      </c>
      <c r="AF342" s="58" t="str">
        <f t="shared" si="50"/>
        <v>Jour</v>
      </c>
      <c r="AG342" s="58" t="str">
        <f t="shared" si="51"/>
        <v>CH0022987967</v>
      </c>
      <c r="AH342" s="58" t="str">
        <f t="shared" si="51"/>
        <v>2298796</v>
      </c>
    </row>
    <row r="343" spans="1:34" s="75" customFormat="1">
      <c r="A343" s="58" t="s">
        <v>3031</v>
      </c>
      <c r="B343" s="58" t="s">
        <v>3032</v>
      </c>
      <c r="C343" s="58" t="s">
        <v>3033</v>
      </c>
      <c r="D343" s="68">
        <v>43921</v>
      </c>
      <c r="E343" s="9">
        <v>0.62</v>
      </c>
      <c r="F343" s="69"/>
      <c r="G343" s="58" t="s">
        <v>175</v>
      </c>
      <c r="H343" s="58" t="s">
        <v>62</v>
      </c>
      <c r="I343" s="58" t="s">
        <v>141</v>
      </c>
      <c r="J343" s="58" t="s">
        <v>155</v>
      </c>
      <c r="K343" s="68">
        <v>44255</v>
      </c>
      <c r="L343" s="70">
        <v>212.9904477</v>
      </c>
      <c r="M343" s="58" t="s">
        <v>176</v>
      </c>
      <c r="N343" s="69"/>
      <c r="O343" s="69"/>
      <c r="P343" s="69"/>
      <c r="Q343" s="69"/>
      <c r="R343" s="69"/>
      <c r="S343" s="69"/>
      <c r="T343" s="69"/>
      <c r="U343" s="58" t="s">
        <v>3032</v>
      </c>
      <c r="V343" s="58" t="s">
        <v>3031</v>
      </c>
      <c r="W343" s="58" t="s">
        <v>3032</v>
      </c>
      <c r="X343" s="58" t="s">
        <v>3031</v>
      </c>
      <c r="Y343" s="58" t="s">
        <v>2009</v>
      </c>
      <c r="Z343" s="58" t="s">
        <v>3031</v>
      </c>
      <c r="AA343" s="58" t="s">
        <v>3032</v>
      </c>
      <c r="AB343" s="58" t="s">
        <v>3305</v>
      </c>
      <c r="AC343" s="58"/>
      <c r="AD343" s="68">
        <v>44253</v>
      </c>
      <c r="AE343" s="70">
        <v>173595</v>
      </c>
      <c r="AF343" s="58" t="str">
        <f t="shared" si="50"/>
        <v>Jour</v>
      </c>
      <c r="AG343" s="58" t="str">
        <f t="shared" si="51"/>
        <v>CH0347185974</v>
      </c>
      <c r="AH343" s="58" t="str">
        <f t="shared" si="51"/>
        <v>34718597</v>
      </c>
    </row>
    <row r="344" spans="1:34" s="75" customFormat="1">
      <c r="A344" s="58" t="s">
        <v>809</v>
      </c>
      <c r="B344" s="58" t="s">
        <v>810</v>
      </c>
      <c r="C344" s="58" t="s">
        <v>1765</v>
      </c>
      <c r="D344" s="68">
        <v>43465</v>
      </c>
      <c r="E344" s="9">
        <v>1.9</v>
      </c>
      <c r="F344" s="69"/>
      <c r="G344" s="58" t="s">
        <v>175</v>
      </c>
      <c r="H344" s="58" t="s">
        <v>62</v>
      </c>
      <c r="I344" s="58" t="s">
        <v>141</v>
      </c>
      <c r="J344" s="58" t="s">
        <v>165</v>
      </c>
      <c r="K344" s="68"/>
      <c r="L344" s="70"/>
      <c r="M344" s="58" t="s">
        <v>176</v>
      </c>
      <c r="N344" s="69"/>
      <c r="O344" s="69"/>
      <c r="P344" s="69"/>
      <c r="Q344" s="69"/>
      <c r="R344" s="69"/>
      <c r="S344" s="69"/>
      <c r="T344" s="69"/>
      <c r="U344" s="58" t="s">
        <v>810</v>
      </c>
      <c r="V344" s="58" t="s">
        <v>809</v>
      </c>
      <c r="W344" s="58" t="s">
        <v>810</v>
      </c>
      <c r="X344" s="58" t="s">
        <v>809</v>
      </c>
      <c r="Y344" s="58" t="s">
        <v>2009</v>
      </c>
      <c r="Z344" s="58" t="s">
        <v>809</v>
      </c>
      <c r="AA344" s="58" t="s">
        <v>810</v>
      </c>
      <c r="AB344" s="58" t="s">
        <v>3305</v>
      </c>
      <c r="AC344" s="58"/>
      <c r="AD344" s="68">
        <v>43795</v>
      </c>
      <c r="AE344" s="70">
        <v>202750.068</v>
      </c>
      <c r="AF344" s="58" t="str">
        <f t="shared" si="50"/>
        <v>Jour</v>
      </c>
      <c r="AG344" s="58" t="str">
        <f t="shared" si="51"/>
        <v>CH0113585829</v>
      </c>
      <c r="AH344" s="58" t="str">
        <f t="shared" si="51"/>
        <v>11358582</v>
      </c>
    </row>
    <row r="345" spans="1:34" s="75" customFormat="1">
      <c r="A345" s="58" t="s">
        <v>493</v>
      </c>
      <c r="B345" s="58" t="s">
        <v>494</v>
      </c>
      <c r="C345" s="58" t="s">
        <v>1766</v>
      </c>
      <c r="D345" s="68">
        <v>43465</v>
      </c>
      <c r="E345" s="9">
        <v>1.1499999999999999</v>
      </c>
      <c r="F345" s="69"/>
      <c r="G345" s="58" t="s">
        <v>175</v>
      </c>
      <c r="H345" s="58" t="s">
        <v>62</v>
      </c>
      <c r="I345" s="58" t="s">
        <v>141</v>
      </c>
      <c r="J345" s="58" t="s">
        <v>165</v>
      </c>
      <c r="K345" s="68"/>
      <c r="L345" s="70"/>
      <c r="M345" s="58" t="s">
        <v>176</v>
      </c>
      <c r="N345" s="69"/>
      <c r="O345" s="69"/>
      <c r="P345" s="69"/>
      <c r="Q345" s="69"/>
      <c r="R345" s="69"/>
      <c r="S345" s="69"/>
      <c r="T345" s="69"/>
      <c r="U345" s="58" t="s">
        <v>494</v>
      </c>
      <c r="V345" s="58" t="s">
        <v>493</v>
      </c>
      <c r="W345" s="58" t="s">
        <v>494</v>
      </c>
      <c r="X345" s="58" t="s">
        <v>493</v>
      </c>
      <c r="Y345" s="58" t="s">
        <v>2009</v>
      </c>
      <c r="Z345" s="58" t="s">
        <v>493</v>
      </c>
      <c r="AA345" s="58" t="s">
        <v>494</v>
      </c>
      <c r="AB345" s="58" t="s">
        <v>3305</v>
      </c>
      <c r="AC345" s="58"/>
      <c r="AD345" s="68">
        <v>43795</v>
      </c>
      <c r="AE345" s="70">
        <v>124184.147</v>
      </c>
      <c r="AF345" s="58" t="str">
        <f t="shared" si="50"/>
        <v>Jour</v>
      </c>
      <c r="AG345" s="58" t="str">
        <f t="shared" si="51"/>
        <v>CH0113585902</v>
      </c>
      <c r="AH345" s="58" t="str">
        <f t="shared" si="51"/>
        <v>11358590</v>
      </c>
    </row>
    <row r="346" spans="1:34" s="75" customFormat="1">
      <c r="A346" s="58" t="s">
        <v>495</v>
      </c>
      <c r="B346" s="58" t="s">
        <v>496</v>
      </c>
      <c r="C346" s="58" t="s">
        <v>1767</v>
      </c>
      <c r="D346" s="68">
        <v>43465</v>
      </c>
      <c r="E346" s="9">
        <v>1.1499999999999999</v>
      </c>
      <c r="F346" s="69"/>
      <c r="G346" s="58" t="s">
        <v>175</v>
      </c>
      <c r="H346" s="58" t="s">
        <v>64</v>
      </c>
      <c r="I346" s="58" t="s">
        <v>141</v>
      </c>
      <c r="J346" s="58" t="s">
        <v>165</v>
      </c>
      <c r="K346" s="68"/>
      <c r="L346" s="70"/>
      <c r="M346" s="58" t="s">
        <v>176</v>
      </c>
      <c r="N346" s="69"/>
      <c r="O346" s="69"/>
      <c r="P346" s="69"/>
      <c r="Q346" s="69"/>
      <c r="R346" s="69"/>
      <c r="S346" s="69"/>
      <c r="T346" s="69"/>
      <c r="U346" s="58" t="s">
        <v>496</v>
      </c>
      <c r="V346" s="58" t="s">
        <v>495</v>
      </c>
      <c r="W346" s="58" t="s">
        <v>496</v>
      </c>
      <c r="X346" s="58" t="s">
        <v>495</v>
      </c>
      <c r="Y346" s="58" t="s">
        <v>2009</v>
      </c>
      <c r="Z346" s="58" t="s">
        <v>495</v>
      </c>
      <c r="AA346" s="58" t="s">
        <v>496</v>
      </c>
      <c r="AB346" s="58" t="s">
        <v>3305</v>
      </c>
      <c r="AC346" s="58"/>
      <c r="AD346" s="68">
        <v>43795</v>
      </c>
      <c r="AE346" s="70">
        <v>5255</v>
      </c>
      <c r="AF346" s="58" t="str">
        <f t="shared" si="50"/>
        <v>Jour</v>
      </c>
      <c r="AG346" s="58" t="str">
        <f t="shared" si="51"/>
        <v>CH0113586090</v>
      </c>
      <c r="AH346" s="58" t="str">
        <f t="shared" si="51"/>
        <v>11358609</v>
      </c>
    </row>
    <row r="347" spans="1:34" s="75" customFormat="1">
      <c r="A347" s="58" t="s">
        <v>927</v>
      </c>
      <c r="B347" s="58" t="s">
        <v>928</v>
      </c>
      <c r="C347" s="58" t="s">
        <v>1768</v>
      </c>
      <c r="D347" s="68">
        <v>43465</v>
      </c>
      <c r="E347" s="9">
        <v>1.1499999999999999</v>
      </c>
      <c r="F347" s="69"/>
      <c r="G347" s="58" t="s">
        <v>175</v>
      </c>
      <c r="H347" s="58" t="s">
        <v>68</v>
      </c>
      <c r="I347" s="58" t="s">
        <v>141</v>
      </c>
      <c r="J347" s="58" t="s">
        <v>165</v>
      </c>
      <c r="K347" s="68"/>
      <c r="L347" s="70"/>
      <c r="M347" s="58" t="s">
        <v>176</v>
      </c>
      <c r="N347" s="69"/>
      <c r="O347" s="69"/>
      <c r="P347" s="69"/>
      <c r="Q347" s="69"/>
      <c r="R347" s="69"/>
      <c r="S347" s="69"/>
      <c r="T347" s="69"/>
      <c r="U347" s="58" t="s">
        <v>928</v>
      </c>
      <c r="V347" s="58" t="s">
        <v>927</v>
      </c>
      <c r="W347" s="58" t="s">
        <v>928</v>
      </c>
      <c r="X347" s="58" t="s">
        <v>927</v>
      </c>
      <c r="Y347" s="58" t="s">
        <v>2009</v>
      </c>
      <c r="Z347" s="58" t="s">
        <v>927</v>
      </c>
      <c r="AA347" s="58" t="s">
        <v>928</v>
      </c>
      <c r="AB347" s="58" t="s">
        <v>3305</v>
      </c>
      <c r="AC347" s="58"/>
      <c r="AD347" s="68">
        <v>43795</v>
      </c>
      <c r="AE347" s="70">
        <v>3585</v>
      </c>
      <c r="AF347" s="58" t="str">
        <f t="shared" si="50"/>
        <v>Jour</v>
      </c>
      <c r="AG347" s="58" t="str">
        <f t="shared" si="51"/>
        <v>CH0113586207</v>
      </c>
      <c r="AH347" s="58" t="str">
        <f t="shared" si="51"/>
        <v>11358620</v>
      </c>
    </row>
    <row r="348" spans="1:34" s="75" customFormat="1">
      <c r="A348" s="58" t="s">
        <v>801</v>
      </c>
      <c r="B348" s="58" t="s">
        <v>802</v>
      </c>
      <c r="C348" s="58" t="s">
        <v>3491</v>
      </c>
      <c r="D348" s="68">
        <v>43880</v>
      </c>
      <c r="E348" s="9">
        <v>1.8</v>
      </c>
      <c r="F348" s="69" t="b">
        <v>1</v>
      </c>
      <c r="G348" s="58" t="s">
        <v>138</v>
      </c>
      <c r="H348" s="58" t="s">
        <v>62</v>
      </c>
      <c r="I348" s="58" t="s">
        <v>141</v>
      </c>
      <c r="J348" s="58" t="s">
        <v>165</v>
      </c>
      <c r="K348" s="68">
        <v>44255</v>
      </c>
      <c r="L348" s="70">
        <v>50.218856799999998</v>
      </c>
      <c r="M348" s="58" t="s">
        <v>166</v>
      </c>
      <c r="N348" s="69"/>
      <c r="O348" s="69"/>
      <c r="P348" s="69"/>
      <c r="Q348" s="69"/>
      <c r="R348" s="69"/>
      <c r="S348" s="69"/>
      <c r="T348" s="69"/>
      <c r="U348" s="58" t="s">
        <v>802</v>
      </c>
      <c r="V348" s="58" t="s">
        <v>801</v>
      </c>
      <c r="W348" s="58" t="s">
        <v>802</v>
      </c>
      <c r="X348" s="58" t="s">
        <v>801</v>
      </c>
      <c r="Y348" s="58" t="s">
        <v>2005</v>
      </c>
      <c r="Z348" s="58" t="s">
        <v>801</v>
      </c>
      <c r="AA348" s="58" t="s">
        <v>802</v>
      </c>
      <c r="AB348" s="58" t="s">
        <v>3361</v>
      </c>
      <c r="AC348" s="58"/>
      <c r="AD348" s="68">
        <v>44250</v>
      </c>
      <c r="AE348" s="70">
        <v>220735.25599999999</v>
      </c>
      <c r="AF348" s="58" t="str">
        <f t="shared" si="50"/>
        <v>&gt;=Mois</v>
      </c>
      <c r="AG348" s="58" t="str">
        <f t="shared" si="51"/>
        <v>LU0440307303</v>
      </c>
      <c r="AH348" s="58" t="str">
        <f t="shared" si="51"/>
        <v>10340351</v>
      </c>
    </row>
    <row r="349" spans="1:34" s="75" customFormat="1">
      <c r="A349" s="58" t="s">
        <v>803</v>
      </c>
      <c r="B349" s="58" t="s">
        <v>804</v>
      </c>
      <c r="C349" s="58" t="s">
        <v>3492</v>
      </c>
      <c r="D349" s="68">
        <v>43880</v>
      </c>
      <c r="E349" s="9">
        <v>1.06</v>
      </c>
      <c r="F349" s="69" t="b">
        <v>1</v>
      </c>
      <c r="G349" s="58" t="s">
        <v>138</v>
      </c>
      <c r="H349" s="58" t="s">
        <v>62</v>
      </c>
      <c r="I349" s="58" t="s">
        <v>141</v>
      </c>
      <c r="J349" s="58" t="s">
        <v>165</v>
      </c>
      <c r="K349" s="68">
        <v>44255</v>
      </c>
      <c r="L349" s="70">
        <v>50.218856799999998</v>
      </c>
      <c r="M349" s="58" t="s">
        <v>166</v>
      </c>
      <c r="N349" s="69"/>
      <c r="O349" s="69"/>
      <c r="P349" s="69"/>
      <c r="Q349" s="69"/>
      <c r="R349" s="69"/>
      <c r="S349" s="69"/>
      <c r="T349" s="69"/>
      <c r="U349" s="58" t="s">
        <v>804</v>
      </c>
      <c r="V349" s="58" t="s">
        <v>803</v>
      </c>
      <c r="W349" s="58" t="s">
        <v>804</v>
      </c>
      <c r="X349" s="58" t="s">
        <v>803</v>
      </c>
      <c r="Y349" s="58" t="s">
        <v>2005</v>
      </c>
      <c r="Z349" s="58" t="s">
        <v>803</v>
      </c>
      <c r="AA349" s="58" t="s">
        <v>804</v>
      </c>
      <c r="AB349" s="58" t="s">
        <v>3361</v>
      </c>
      <c r="AC349" s="58"/>
      <c r="AD349" s="68">
        <v>44250</v>
      </c>
      <c r="AE349" s="70">
        <v>193291</v>
      </c>
      <c r="AF349" s="58" t="str">
        <f t="shared" si="50"/>
        <v>&gt;=Mois</v>
      </c>
      <c r="AG349" s="58" t="str">
        <f t="shared" si="51"/>
        <v>LU0440307485</v>
      </c>
      <c r="AH349" s="58" t="str">
        <f t="shared" si="51"/>
        <v>10340363</v>
      </c>
    </row>
    <row r="350" spans="1:34" s="75" customFormat="1">
      <c r="A350" s="58" t="s">
        <v>2059</v>
      </c>
      <c r="B350" s="58" t="s">
        <v>5203</v>
      </c>
      <c r="C350" s="58" t="s">
        <v>3493</v>
      </c>
      <c r="D350" s="68">
        <v>43880</v>
      </c>
      <c r="E350" s="9">
        <v>1.06</v>
      </c>
      <c r="F350" s="69" t="b">
        <v>1</v>
      </c>
      <c r="G350" s="58" t="s">
        <v>138</v>
      </c>
      <c r="H350" s="58" t="s">
        <v>64</v>
      </c>
      <c r="I350" s="58" t="s">
        <v>141</v>
      </c>
      <c r="J350" s="58" t="s">
        <v>165</v>
      </c>
      <c r="K350" s="68">
        <v>44255</v>
      </c>
      <c r="L350" s="70">
        <v>50.218856799999998</v>
      </c>
      <c r="M350" s="58" t="s">
        <v>166</v>
      </c>
      <c r="N350" s="69"/>
      <c r="O350" s="69"/>
      <c r="P350" s="69"/>
      <c r="Q350" s="69"/>
      <c r="R350" s="69"/>
      <c r="S350" s="69"/>
      <c r="T350" s="69"/>
      <c r="U350" s="58" t="s">
        <v>5203</v>
      </c>
      <c r="V350" s="58" t="s">
        <v>2059</v>
      </c>
      <c r="W350" s="58" t="s">
        <v>5203</v>
      </c>
      <c r="X350" s="58" t="s">
        <v>2059</v>
      </c>
      <c r="Y350" s="58" t="s">
        <v>2005</v>
      </c>
      <c r="Z350" s="58" t="s">
        <v>2059</v>
      </c>
      <c r="AA350" s="58" t="s">
        <v>5203</v>
      </c>
      <c r="AB350" s="58" t="s">
        <v>3361</v>
      </c>
      <c r="AC350" s="58"/>
      <c r="AD350" s="68">
        <v>44250</v>
      </c>
      <c r="AE350" s="70">
        <v>19206</v>
      </c>
      <c r="AF350" s="58" t="str">
        <f t="shared" ref="AF350:AF413" si="52">CHOOSE(IF(ISERROR(FIND("Quotidien",AB350,1)),IF(ISERROR(FIND("Hebdo",AB350,1)),1,FIND("Hebdo",AB350,1)),FIND("Quotidien",AB350,1)),"&gt;=Mois",,,,,,,,,,,,,,"Semaine",,,,,,,,,"Jour")</f>
        <v>&gt;=Mois</v>
      </c>
      <c r="AG350" s="58" t="str">
        <f t="shared" si="51"/>
        <v>LU1591671273</v>
      </c>
      <c r="AH350" s="58" t="str">
        <f t="shared" si="51"/>
        <v>36296929</v>
      </c>
    </row>
    <row r="351" spans="1:34" s="75" customFormat="1">
      <c r="A351" s="58" t="s">
        <v>934</v>
      </c>
      <c r="B351" s="58" t="s">
        <v>935</v>
      </c>
      <c r="C351" s="58" t="s">
        <v>4901</v>
      </c>
      <c r="D351" s="68">
        <v>43921</v>
      </c>
      <c r="E351" s="9">
        <v>0.9</v>
      </c>
      <c r="F351" s="69"/>
      <c r="G351" s="58" t="s">
        <v>175</v>
      </c>
      <c r="H351" s="58" t="s">
        <v>68</v>
      </c>
      <c r="I351" s="58" t="s">
        <v>141</v>
      </c>
      <c r="J351" s="58" t="s">
        <v>155</v>
      </c>
      <c r="K351" s="68">
        <v>44255</v>
      </c>
      <c r="L351" s="70">
        <v>163.01681669999999</v>
      </c>
      <c r="M351" s="58" t="s">
        <v>176</v>
      </c>
      <c r="N351" s="69"/>
      <c r="O351" s="69"/>
      <c r="P351" s="69"/>
      <c r="Q351" s="69"/>
      <c r="R351" s="69"/>
      <c r="S351" s="69"/>
      <c r="T351" s="69"/>
      <c r="U351" s="58" t="s">
        <v>935</v>
      </c>
      <c r="V351" s="58" t="s">
        <v>934</v>
      </c>
      <c r="W351" s="58" t="s">
        <v>935</v>
      </c>
      <c r="X351" s="58" t="s">
        <v>934</v>
      </c>
      <c r="Y351" s="58" t="s">
        <v>2009</v>
      </c>
      <c r="Z351" s="58" t="s">
        <v>934</v>
      </c>
      <c r="AA351" s="58" t="s">
        <v>935</v>
      </c>
      <c r="AB351" s="58" t="s">
        <v>3305</v>
      </c>
      <c r="AC351" s="58"/>
      <c r="AD351" s="68">
        <v>44253</v>
      </c>
      <c r="AE351" s="70">
        <v>55627</v>
      </c>
      <c r="AF351" s="58" t="str">
        <f t="shared" si="52"/>
        <v>Jour</v>
      </c>
      <c r="AG351" s="58" t="str">
        <f t="shared" si="51"/>
        <v>CH0107973593</v>
      </c>
      <c r="AH351" s="58" t="str">
        <f t="shared" si="51"/>
        <v>10797359</v>
      </c>
    </row>
    <row r="352" spans="1:34" s="75" customFormat="1">
      <c r="A352" s="58" t="s">
        <v>2149</v>
      </c>
      <c r="B352" s="58"/>
      <c r="C352" s="58" t="s">
        <v>2150</v>
      </c>
      <c r="D352" s="68">
        <v>43921</v>
      </c>
      <c r="E352" s="9">
        <v>0.51</v>
      </c>
      <c r="F352" s="69"/>
      <c r="G352" s="58" t="s">
        <v>175</v>
      </c>
      <c r="H352" s="58" t="s">
        <v>62</v>
      </c>
      <c r="I352" s="58" t="s">
        <v>141</v>
      </c>
      <c r="J352" s="58" t="s">
        <v>168</v>
      </c>
      <c r="K352" s="68">
        <v>44255</v>
      </c>
      <c r="L352" s="70">
        <v>212.20114530000001</v>
      </c>
      <c r="M352" s="58" t="s">
        <v>166</v>
      </c>
      <c r="N352" s="69"/>
      <c r="O352" s="69"/>
      <c r="P352" s="69"/>
      <c r="Q352" s="69"/>
      <c r="R352" s="69"/>
      <c r="S352" s="69"/>
      <c r="T352" s="69"/>
      <c r="U352" s="58"/>
      <c r="V352" s="58" t="s">
        <v>2149</v>
      </c>
      <c r="W352" s="58"/>
      <c r="X352" s="58" t="s">
        <v>2149</v>
      </c>
      <c r="Y352" s="58" t="s">
        <v>2009</v>
      </c>
      <c r="Z352" s="58" t="s">
        <v>2149</v>
      </c>
      <c r="AA352" s="58"/>
      <c r="AB352" s="58" t="s">
        <v>3305</v>
      </c>
      <c r="AC352" s="58"/>
      <c r="AD352" s="68">
        <v>44253</v>
      </c>
      <c r="AE352" s="70">
        <v>864781</v>
      </c>
      <c r="AF352" s="58" t="str">
        <f t="shared" si="52"/>
        <v>Jour</v>
      </c>
      <c r="AG352" s="58" t="str">
        <f t="shared" si="51"/>
        <v>CH0321938430</v>
      </c>
      <c r="AH352" s="58">
        <f t="shared" si="51"/>
        <v>0</v>
      </c>
    </row>
    <row r="353" spans="1:34" s="75" customFormat="1">
      <c r="A353" s="58" t="s">
        <v>1964</v>
      </c>
      <c r="B353" s="58" t="s">
        <v>1965</v>
      </c>
      <c r="C353" s="58" t="s">
        <v>1966</v>
      </c>
      <c r="D353" s="68">
        <v>43890</v>
      </c>
      <c r="E353" s="9">
        <v>1.1100000000000001</v>
      </c>
      <c r="F353" s="69"/>
      <c r="G353" s="58" t="s">
        <v>175</v>
      </c>
      <c r="H353" s="58" t="s">
        <v>62</v>
      </c>
      <c r="I353" s="58" t="s">
        <v>141</v>
      </c>
      <c r="J353" s="58" t="s">
        <v>155</v>
      </c>
      <c r="K353" s="68">
        <v>44255</v>
      </c>
      <c r="L353" s="70">
        <v>310.71861869999998</v>
      </c>
      <c r="M353" s="58" t="s">
        <v>176</v>
      </c>
      <c r="N353" s="69"/>
      <c r="O353" s="69"/>
      <c r="P353" s="69"/>
      <c r="Q353" s="69"/>
      <c r="R353" s="69"/>
      <c r="S353" s="69"/>
      <c r="T353" s="69"/>
      <c r="U353" s="58" t="s">
        <v>1965</v>
      </c>
      <c r="V353" s="58" t="s">
        <v>1964</v>
      </c>
      <c r="W353" s="58" t="s">
        <v>1965</v>
      </c>
      <c r="X353" s="58" t="s">
        <v>1964</v>
      </c>
      <c r="Y353" s="58" t="s">
        <v>2009</v>
      </c>
      <c r="Z353" s="58" t="s">
        <v>1964</v>
      </c>
      <c r="AA353" s="58" t="s">
        <v>1965</v>
      </c>
      <c r="AB353" s="58" t="s">
        <v>3305</v>
      </c>
      <c r="AC353" s="58"/>
      <c r="AD353" s="68">
        <v>44253</v>
      </c>
      <c r="AE353" s="70">
        <v>359177.8</v>
      </c>
      <c r="AF353" s="58" t="str">
        <f t="shared" si="52"/>
        <v>Jour</v>
      </c>
      <c r="AG353" s="58" t="str">
        <f t="shared" si="51"/>
        <v>CH0263782630</v>
      </c>
      <c r="AH353" s="58" t="str">
        <f t="shared" si="51"/>
        <v>26378263</v>
      </c>
    </row>
    <row r="354" spans="1:34" s="75" customFormat="1">
      <c r="A354" s="58" t="s">
        <v>1259</v>
      </c>
      <c r="B354" s="58" t="s">
        <v>1260</v>
      </c>
      <c r="C354" s="58" t="s">
        <v>1261</v>
      </c>
      <c r="D354" s="68">
        <v>43890</v>
      </c>
      <c r="E354" s="9">
        <v>0.16</v>
      </c>
      <c r="F354" s="69"/>
      <c r="G354" s="58" t="s">
        <v>175</v>
      </c>
      <c r="H354" s="58" t="s">
        <v>62</v>
      </c>
      <c r="I354" s="58" t="s">
        <v>141</v>
      </c>
      <c r="J354" s="58" t="s">
        <v>155</v>
      </c>
      <c r="K354" s="68">
        <v>44255</v>
      </c>
      <c r="L354" s="70">
        <v>310.71861869999998</v>
      </c>
      <c r="M354" s="58" t="s">
        <v>176</v>
      </c>
      <c r="N354" s="69"/>
      <c r="O354" s="69"/>
      <c r="P354" s="69"/>
      <c r="Q354" s="69"/>
      <c r="R354" s="69"/>
      <c r="S354" s="69"/>
      <c r="T354" s="69"/>
      <c r="U354" s="58" t="s">
        <v>1260</v>
      </c>
      <c r="V354" s="58" t="s">
        <v>1259</v>
      </c>
      <c r="W354" s="58" t="s">
        <v>1260</v>
      </c>
      <c r="X354" s="58" t="s">
        <v>1259</v>
      </c>
      <c r="Y354" s="58" t="s">
        <v>2009</v>
      </c>
      <c r="Z354" s="58" t="s">
        <v>1259</v>
      </c>
      <c r="AA354" s="58" t="s">
        <v>1260</v>
      </c>
      <c r="AB354" s="58" t="s">
        <v>3305</v>
      </c>
      <c r="AC354" s="58"/>
      <c r="AD354" s="68">
        <v>44253</v>
      </c>
      <c r="AE354" s="70">
        <v>1781109</v>
      </c>
      <c r="AF354" s="58" t="str">
        <f t="shared" si="52"/>
        <v>Jour</v>
      </c>
      <c r="AG354" s="58" t="str">
        <f t="shared" si="51"/>
        <v>CH0263782663</v>
      </c>
      <c r="AH354" s="58" t="str">
        <f t="shared" si="51"/>
        <v>26378266</v>
      </c>
    </row>
    <row r="355" spans="1:34" s="75" customFormat="1">
      <c r="A355" s="58" t="s">
        <v>1967</v>
      </c>
      <c r="B355" s="58" t="s">
        <v>1968</v>
      </c>
      <c r="C355" s="58" t="s">
        <v>3212</v>
      </c>
      <c r="D355" s="68">
        <v>43890</v>
      </c>
      <c r="E355" s="9">
        <v>1.49</v>
      </c>
      <c r="F355" s="69" t="b">
        <v>1</v>
      </c>
      <c r="G355" s="58" t="s">
        <v>138</v>
      </c>
      <c r="H355" s="58" t="s">
        <v>62</v>
      </c>
      <c r="I355" s="58" t="s">
        <v>141</v>
      </c>
      <c r="J355" s="58" t="s">
        <v>333</v>
      </c>
      <c r="K355" s="68">
        <v>44255</v>
      </c>
      <c r="L355" s="70">
        <v>217.55132889999999</v>
      </c>
      <c r="M355" s="58" t="s">
        <v>166</v>
      </c>
      <c r="N355" s="69"/>
      <c r="O355" s="69" t="b">
        <v>1</v>
      </c>
      <c r="P355" s="69"/>
      <c r="Q355" s="69"/>
      <c r="R355" s="69"/>
      <c r="S355" s="69" t="b">
        <v>1</v>
      </c>
      <c r="T355" s="69"/>
      <c r="U355" s="58" t="s">
        <v>1968</v>
      </c>
      <c r="V355" s="58" t="s">
        <v>1967</v>
      </c>
      <c r="W355" s="58" t="s">
        <v>1968</v>
      </c>
      <c r="X355" s="58" t="s">
        <v>1967</v>
      </c>
      <c r="Y355" s="58" t="s">
        <v>2010</v>
      </c>
      <c r="Z355" s="58" t="s">
        <v>1967</v>
      </c>
      <c r="AA355" s="58" t="s">
        <v>1968</v>
      </c>
      <c r="AB355" s="58" t="s">
        <v>3361</v>
      </c>
      <c r="AC355" s="58"/>
      <c r="AD355" s="68">
        <v>44250</v>
      </c>
      <c r="AE355" s="70">
        <v>2082676.28</v>
      </c>
      <c r="AF355" s="58" t="str">
        <f t="shared" si="52"/>
        <v>&gt;=Mois</v>
      </c>
      <c r="AG355" s="58" t="str">
        <f t="shared" si="51"/>
        <v>LU1236092711</v>
      </c>
      <c r="AH355" s="58" t="str">
        <f t="shared" si="51"/>
        <v>28186451</v>
      </c>
    </row>
    <row r="356" spans="1:34" s="75" customFormat="1">
      <c r="A356" s="58" t="s">
        <v>1969</v>
      </c>
      <c r="B356" s="58" t="s">
        <v>1970</v>
      </c>
      <c r="C356" s="58" t="s">
        <v>3213</v>
      </c>
      <c r="D356" s="68">
        <v>43890</v>
      </c>
      <c r="E356" s="9">
        <v>1.59</v>
      </c>
      <c r="F356" s="69" t="b">
        <v>1</v>
      </c>
      <c r="G356" s="58" t="s">
        <v>138</v>
      </c>
      <c r="H356" s="58" t="s">
        <v>62</v>
      </c>
      <c r="I356" s="58" t="s">
        <v>141</v>
      </c>
      <c r="J356" s="58" t="s">
        <v>333</v>
      </c>
      <c r="K356" s="68">
        <v>44255</v>
      </c>
      <c r="L356" s="70">
        <v>89.472676100000001</v>
      </c>
      <c r="M356" s="58" t="s">
        <v>166</v>
      </c>
      <c r="N356" s="69"/>
      <c r="O356" s="69" t="b">
        <v>1</v>
      </c>
      <c r="P356" s="69"/>
      <c r="Q356" s="69"/>
      <c r="R356" s="69"/>
      <c r="S356" s="69" t="b">
        <v>1</v>
      </c>
      <c r="T356" s="69"/>
      <c r="U356" s="58" t="s">
        <v>1970</v>
      </c>
      <c r="V356" s="58" t="s">
        <v>1969</v>
      </c>
      <c r="W356" s="58" t="s">
        <v>1970</v>
      </c>
      <c r="X356" s="58" t="s">
        <v>1969</v>
      </c>
      <c r="Y356" s="58" t="s">
        <v>2010</v>
      </c>
      <c r="Z356" s="58" t="s">
        <v>1969</v>
      </c>
      <c r="AA356" s="58" t="s">
        <v>1970</v>
      </c>
      <c r="AB356" s="58" t="s">
        <v>3361</v>
      </c>
      <c r="AC356" s="58"/>
      <c r="AD356" s="68">
        <v>44250</v>
      </c>
      <c r="AE356" s="70">
        <v>741296.88</v>
      </c>
      <c r="AF356" s="58" t="str">
        <f t="shared" si="52"/>
        <v>&gt;=Mois</v>
      </c>
      <c r="AG356" s="58" t="str">
        <f t="shared" si="51"/>
        <v>LU1236092984</v>
      </c>
      <c r="AH356" s="58" t="str">
        <f t="shared" si="51"/>
        <v>28186465</v>
      </c>
    </row>
    <row r="357" spans="1:34" s="75" customFormat="1">
      <c r="A357" s="58" t="s">
        <v>1971</v>
      </c>
      <c r="B357" s="58" t="s">
        <v>1972</v>
      </c>
      <c r="C357" s="58" t="s">
        <v>3214</v>
      </c>
      <c r="D357" s="68">
        <v>43524</v>
      </c>
      <c r="E357" s="9">
        <v>1.47</v>
      </c>
      <c r="F357" s="69" t="b">
        <v>1</v>
      </c>
      <c r="G357" s="58" t="s">
        <v>138</v>
      </c>
      <c r="H357" s="58" t="s">
        <v>62</v>
      </c>
      <c r="I357" s="58" t="s">
        <v>141</v>
      </c>
      <c r="J357" s="58" t="s">
        <v>333</v>
      </c>
      <c r="K357" s="68"/>
      <c r="L357" s="70"/>
      <c r="M357" s="58" t="s">
        <v>166</v>
      </c>
      <c r="N357" s="69"/>
      <c r="O357" s="69" t="b">
        <v>1</v>
      </c>
      <c r="P357" s="69"/>
      <c r="Q357" s="69"/>
      <c r="R357" s="69"/>
      <c r="S357" s="69" t="b">
        <v>1</v>
      </c>
      <c r="T357" s="69"/>
      <c r="U357" s="58" t="s">
        <v>1972</v>
      </c>
      <c r="V357" s="58" t="s">
        <v>1971</v>
      </c>
      <c r="W357" s="58" t="s">
        <v>1972</v>
      </c>
      <c r="X357" s="58" t="s">
        <v>1971</v>
      </c>
      <c r="Y357" s="58" t="s">
        <v>2010</v>
      </c>
      <c r="Z357" s="58" t="s">
        <v>1971</v>
      </c>
      <c r="AA357" s="58" t="s">
        <v>1972</v>
      </c>
      <c r="AB357" s="58" t="s">
        <v>3361</v>
      </c>
      <c r="AC357" s="58"/>
      <c r="AD357" s="68">
        <v>43707</v>
      </c>
      <c r="AE357" s="70">
        <v>340268.94</v>
      </c>
      <c r="AF357" s="58" t="str">
        <f t="shared" si="52"/>
        <v>&gt;=Mois</v>
      </c>
      <c r="AG357" s="58" t="str">
        <f t="shared" si="51"/>
        <v>LU1236092554</v>
      </c>
      <c r="AH357" s="58" t="str">
        <f t="shared" si="51"/>
        <v>28186440</v>
      </c>
    </row>
    <row r="358" spans="1:34" s="75" customFormat="1">
      <c r="A358" s="58" t="s">
        <v>1471</v>
      </c>
      <c r="B358" s="58" t="s">
        <v>1769</v>
      </c>
      <c r="C358" s="58" t="s">
        <v>21972</v>
      </c>
      <c r="D358" s="68">
        <v>44196</v>
      </c>
      <c r="E358" s="9">
        <v>0.78</v>
      </c>
      <c r="F358" s="69" t="b">
        <v>1</v>
      </c>
      <c r="G358" s="58" t="s">
        <v>138</v>
      </c>
      <c r="H358" s="58" t="s">
        <v>68</v>
      </c>
      <c r="I358" s="58" t="s">
        <v>141</v>
      </c>
      <c r="J358" s="58" t="s">
        <v>168</v>
      </c>
      <c r="K358" s="68">
        <v>44255</v>
      </c>
      <c r="L358" s="70">
        <v>2148.1131205000002</v>
      </c>
      <c r="M358" s="58" t="s">
        <v>166</v>
      </c>
      <c r="N358" s="69" t="b">
        <v>1</v>
      </c>
      <c r="O358" s="69" t="b">
        <v>1</v>
      </c>
      <c r="P358" s="69"/>
      <c r="Q358" s="69" t="b">
        <v>1</v>
      </c>
      <c r="R358" s="69" t="b">
        <v>1</v>
      </c>
      <c r="S358" s="69" t="b">
        <v>1</v>
      </c>
      <c r="T358" s="69" t="b">
        <v>1</v>
      </c>
      <c r="U358" s="58" t="s">
        <v>1769</v>
      </c>
      <c r="V358" s="58" t="s">
        <v>1471</v>
      </c>
      <c r="W358" s="58" t="s">
        <v>1769</v>
      </c>
      <c r="X358" s="58" t="s">
        <v>1471</v>
      </c>
      <c r="Y358" s="58" t="s">
        <v>2005</v>
      </c>
      <c r="Z358" s="58" t="s">
        <v>1471</v>
      </c>
      <c r="AA358" s="58" t="s">
        <v>1769</v>
      </c>
      <c r="AB358" s="58" t="s">
        <v>3305</v>
      </c>
      <c r="AC358" s="58"/>
      <c r="AD358" s="68">
        <v>44253</v>
      </c>
      <c r="AE358" s="70">
        <v>3592073.61</v>
      </c>
      <c r="AF358" s="58" t="str">
        <f t="shared" si="52"/>
        <v>Jour</v>
      </c>
      <c r="AG358" s="58" t="str">
        <f t="shared" si="51"/>
        <v>LU0383940458</v>
      </c>
      <c r="AH358" s="58" t="str">
        <f t="shared" si="51"/>
        <v>4509943</v>
      </c>
    </row>
    <row r="359" spans="1:34" s="75" customFormat="1">
      <c r="A359" s="58" t="s">
        <v>3220</v>
      </c>
      <c r="B359" s="58" t="s">
        <v>3221</v>
      </c>
      <c r="C359" s="58" t="s">
        <v>21973</v>
      </c>
      <c r="D359" s="68">
        <v>44196</v>
      </c>
      <c r="E359" s="9">
        <v>0.63</v>
      </c>
      <c r="F359" s="69" t="b">
        <v>1</v>
      </c>
      <c r="G359" s="58" t="s">
        <v>138</v>
      </c>
      <c r="H359" s="58" t="s">
        <v>68</v>
      </c>
      <c r="I359" s="58" t="s">
        <v>141</v>
      </c>
      <c r="J359" s="58" t="s">
        <v>168</v>
      </c>
      <c r="K359" s="68">
        <v>44255</v>
      </c>
      <c r="L359" s="70">
        <v>2148.1131205000002</v>
      </c>
      <c r="M359" s="58" t="s">
        <v>166</v>
      </c>
      <c r="N359" s="69"/>
      <c r="O359" s="69" t="b">
        <v>1</v>
      </c>
      <c r="P359" s="69"/>
      <c r="Q359" s="69" t="b">
        <v>1</v>
      </c>
      <c r="R359" s="69" t="b">
        <v>1</v>
      </c>
      <c r="S359" s="69" t="b">
        <v>1</v>
      </c>
      <c r="T359" s="69" t="b">
        <v>1</v>
      </c>
      <c r="U359" s="58" t="s">
        <v>3221</v>
      </c>
      <c r="V359" s="58" t="s">
        <v>3220</v>
      </c>
      <c r="W359" s="58" t="s">
        <v>3221</v>
      </c>
      <c r="X359" s="58" t="s">
        <v>3220</v>
      </c>
      <c r="Y359" s="58" t="s">
        <v>2005</v>
      </c>
      <c r="Z359" s="58" t="s">
        <v>3220</v>
      </c>
      <c r="AA359" s="58" t="s">
        <v>3221</v>
      </c>
      <c r="AB359" s="58" t="s">
        <v>3305</v>
      </c>
      <c r="AC359" s="58"/>
      <c r="AD359" s="68">
        <v>44253</v>
      </c>
      <c r="AE359" s="70">
        <v>27396496.68</v>
      </c>
      <c r="AF359" s="58" t="str">
        <f t="shared" si="52"/>
        <v>Jour</v>
      </c>
      <c r="AG359" s="58" t="str">
        <f t="shared" si="51"/>
        <v>LU0520955575</v>
      </c>
      <c r="AH359" s="58" t="str">
        <f t="shared" si="51"/>
        <v>11482623</v>
      </c>
    </row>
    <row r="360" spans="1:34" s="75" customFormat="1">
      <c r="A360" s="58" t="s">
        <v>897</v>
      </c>
      <c r="B360" s="58" t="s">
        <v>1770</v>
      </c>
      <c r="C360" s="58" t="s">
        <v>898</v>
      </c>
      <c r="D360" s="68">
        <v>44196</v>
      </c>
      <c r="E360" s="9">
        <v>0.54</v>
      </c>
      <c r="F360" s="69" t="b">
        <v>1</v>
      </c>
      <c r="G360" s="58" t="s">
        <v>138</v>
      </c>
      <c r="H360" s="58" t="s">
        <v>62</v>
      </c>
      <c r="I360" s="58" t="s">
        <v>141</v>
      </c>
      <c r="J360" s="58" t="s">
        <v>168</v>
      </c>
      <c r="K360" s="68">
        <v>44255</v>
      </c>
      <c r="L360" s="70">
        <v>10590.922301500001</v>
      </c>
      <c r="M360" s="58" t="s">
        <v>166</v>
      </c>
      <c r="N360" s="69" t="b">
        <v>1</v>
      </c>
      <c r="O360" s="69" t="b">
        <v>1</v>
      </c>
      <c r="P360" s="69"/>
      <c r="Q360" s="69" t="b">
        <v>1</v>
      </c>
      <c r="R360" s="69" t="b">
        <v>1</v>
      </c>
      <c r="S360" s="69" t="b">
        <v>1</v>
      </c>
      <c r="T360" s="69"/>
      <c r="U360" s="58" t="s">
        <v>1770</v>
      </c>
      <c r="V360" s="58" t="s">
        <v>897</v>
      </c>
      <c r="W360" s="58" t="s">
        <v>1770</v>
      </c>
      <c r="X360" s="58" t="s">
        <v>897</v>
      </c>
      <c r="Y360" s="58" t="s">
        <v>2005</v>
      </c>
      <c r="Z360" s="58" t="s">
        <v>897</v>
      </c>
      <c r="AA360" s="58" t="s">
        <v>1770</v>
      </c>
      <c r="AB360" s="58" t="s">
        <v>3305</v>
      </c>
      <c r="AC360" s="58"/>
      <c r="AD360" s="68">
        <v>44253</v>
      </c>
      <c r="AE360" s="70">
        <v>2157259.69</v>
      </c>
      <c r="AF360" s="58" t="str">
        <f t="shared" si="52"/>
        <v>Jour</v>
      </c>
      <c r="AG360" s="58" t="str">
        <f t="shared" si="51"/>
        <v>LU0827877985</v>
      </c>
      <c r="AH360" s="58" t="str">
        <f t="shared" si="51"/>
        <v>19551014</v>
      </c>
    </row>
    <row r="361" spans="1:34" s="75" customFormat="1">
      <c r="A361" s="58" t="s">
        <v>389</v>
      </c>
      <c r="B361" s="58" t="s">
        <v>501</v>
      </c>
      <c r="C361" s="58" t="s">
        <v>390</v>
      </c>
      <c r="D361" s="68">
        <v>44196</v>
      </c>
      <c r="E361" s="9">
        <v>1.07</v>
      </c>
      <c r="F361" s="69" t="b">
        <v>1</v>
      </c>
      <c r="G361" s="58" t="s">
        <v>138</v>
      </c>
      <c r="H361" s="58" t="s">
        <v>64</v>
      </c>
      <c r="I361" s="58" t="s">
        <v>141</v>
      </c>
      <c r="J361" s="58" t="s">
        <v>155</v>
      </c>
      <c r="K361" s="68">
        <v>44255</v>
      </c>
      <c r="L361" s="70">
        <v>1774.6323890000001</v>
      </c>
      <c r="M361" s="58" t="s">
        <v>166</v>
      </c>
      <c r="N361" s="69" t="b">
        <v>1</v>
      </c>
      <c r="O361" s="69" t="b">
        <v>1</v>
      </c>
      <c r="P361" s="69" t="b">
        <v>1</v>
      </c>
      <c r="Q361" s="69" t="b">
        <v>1</v>
      </c>
      <c r="R361" s="69" t="b">
        <v>1</v>
      </c>
      <c r="S361" s="69" t="b">
        <v>1</v>
      </c>
      <c r="T361" s="69" t="b">
        <v>1</v>
      </c>
      <c r="U361" s="58" t="s">
        <v>501</v>
      </c>
      <c r="V361" s="58" t="s">
        <v>389</v>
      </c>
      <c r="W361" s="58" t="s">
        <v>501</v>
      </c>
      <c r="X361" s="58" t="s">
        <v>389</v>
      </c>
      <c r="Y361" s="58" t="s">
        <v>2005</v>
      </c>
      <c r="Z361" s="58" t="s">
        <v>389</v>
      </c>
      <c r="AA361" s="58" t="s">
        <v>501</v>
      </c>
      <c r="AB361" s="58" t="s">
        <v>3305</v>
      </c>
      <c r="AC361" s="58"/>
      <c r="AD361" s="68">
        <v>44253</v>
      </c>
      <c r="AE361" s="70">
        <v>7799089.5800000001</v>
      </c>
      <c r="AF361" s="58" t="str">
        <f t="shared" si="52"/>
        <v>Jour</v>
      </c>
      <c r="AG361" s="58" t="str">
        <f t="shared" si="51"/>
        <v>LU0252966485</v>
      </c>
      <c r="AH361" s="58" t="str">
        <f t="shared" si="51"/>
        <v>2559054</v>
      </c>
    </row>
    <row r="362" spans="1:34" s="75" customFormat="1">
      <c r="A362" s="58" t="s">
        <v>2612</v>
      </c>
      <c r="B362" s="58" t="s">
        <v>2613</v>
      </c>
      <c r="C362" s="58" t="s">
        <v>21974</v>
      </c>
      <c r="D362" s="68">
        <v>44196</v>
      </c>
      <c r="E362" s="9">
        <v>0.56000000000000005</v>
      </c>
      <c r="F362" s="69" t="b">
        <v>1</v>
      </c>
      <c r="G362" s="58" t="s">
        <v>138</v>
      </c>
      <c r="H362" s="58" t="s">
        <v>62</v>
      </c>
      <c r="I362" s="58" t="s">
        <v>141</v>
      </c>
      <c r="J362" s="58" t="s">
        <v>168</v>
      </c>
      <c r="K362" s="68">
        <v>44255</v>
      </c>
      <c r="L362" s="70">
        <v>9521.4013008000002</v>
      </c>
      <c r="M362" s="58" t="s">
        <v>166</v>
      </c>
      <c r="N362" s="69"/>
      <c r="O362" s="69" t="b">
        <v>1</v>
      </c>
      <c r="P362" s="69"/>
      <c r="Q362" s="69" t="b">
        <v>1</v>
      </c>
      <c r="R362" s="69" t="b">
        <v>1</v>
      </c>
      <c r="S362" s="69" t="b">
        <v>1</v>
      </c>
      <c r="T362" s="69"/>
      <c r="U362" s="58" t="s">
        <v>2613</v>
      </c>
      <c r="V362" s="58" t="s">
        <v>2612</v>
      </c>
      <c r="W362" s="58" t="s">
        <v>2613</v>
      </c>
      <c r="X362" s="58" t="s">
        <v>2612</v>
      </c>
      <c r="Y362" s="58" t="s">
        <v>2005</v>
      </c>
      <c r="Z362" s="58" t="s">
        <v>2612</v>
      </c>
      <c r="AA362" s="58" t="s">
        <v>2613</v>
      </c>
      <c r="AB362" s="58" t="s">
        <v>3305</v>
      </c>
      <c r="AC362" s="58"/>
      <c r="AD362" s="68">
        <v>44253</v>
      </c>
      <c r="AE362" s="70">
        <v>7775326.6699999999</v>
      </c>
      <c r="AF362" s="58" t="str">
        <f t="shared" si="52"/>
        <v>Jour</v>
      </c>
      <c r="AG362" s="58" t="str">
        <f t="shared" si="51"/>
        <v>LU1270847004</v>
      </c>
      <c r="AH362" s="58" t="str">
        <f t="shared" si="51"/>
        <v>29100364</v>
      </c>
    </row>
    <row r="363" spans="1:34" s="75" customFormat="1">
      <c r="A363" s="58" t="s">
        <v>2614</v>
      </c>
      <c r="B363" s="58" t="s">
        <v>2615</v>
      </c>
      <c r="C363" s="58" t="s">
        <v>21975</v>
      </c>
      <c r="D363" s="68">
        <v>44196</v>
      </c>
      <c r="E363" s="9">
        <v>0.56000000000000005</v>
      </c>
      <c r="F363" s="69" t="b">
        <v>1</v>
      </c>
      <c r="G363" s="58" t="s">
        <v>138</v>
      </c>
      <c r="H363" s="58" t="s">
        <v>64</v>
      </c>
      <c r="I363" s="58" t="s">
        <v>141</v>
      </c>
      <c r="J363" s="58" t="s">
        <v>168</v>
      </c>
      <c r="K363" s="68">
        <v>44255</v>
      </c>
      <c r="L363" s="70">
        <v>9521.4013008000002</v>
      </c>
      <c r="M363" s="58" t="s">
        <v>166</v>
      </c>
      <c r="N363" s="69"/>
      <c r="O363" s="69" t="b">
        <v>1</v>
      </c>
      <c r="P363" s="69" t="b">
        <v>1</v>
      </c>
      <c r="Q363" s="69" t="b">
        <v>1</v>
      </c>
      <c r="R363" s="69" t="b">
        <v>1</v>
      </c>
      <c r="S363" s="69" t="b">
        <v>1</v>
      </c>
      <c r="T363" s="69"/>
      <c r="U363" s="58" t="s">
        <v>2615</v>
      </c>
      <c r="V363" s="58" t="s">
        <v>2614</v>
      </c>
      <c r="W363" s="58" t="s">
        <v>2615</v>
      </c>
      <c r="X363" s="58" t="s">
        <v>2614</v>
      </c>
      <c r="Y363" s="58" t="s">
        <v>2005</v>
      </c>
      <c r="Z363" s="58" t="s">
        <v>2614</v>
      </c>
      <c r="AA363" s="58" t="s">
        <v>2615</v>
      </c>
      <c r="AB363" s="58" t="s">
        <v>3305</v>
      </c>
      <c r="AC363" s="58"/>
      <c r="AD363" s="68">
        <v>44253</v>
      </c>
      <c r="AE363" s="70">
        <v>43994611.899999999</v>
      </c>
      <c r="AF363" s="58" t="str">
        <f t="shared" si="52"/>
        <v>Jour</v>
      </c>
      <c r="AG363" s="58" t="str">
        <f t="shared" si="51"/>
        <v>LU0368231436</v>
      </c>
      <c r="AH363" s="58" t="str">
        <f t="shared" si="51"/>
        <v>4301802</v>
      </c>
    </row>
    <row r="364" spans="1:34" s="75" customFormat="1">
      <c r="A364" s="58" t="s">
        <v>2616</v>
      </c>
      <c r="B364" s="58" t="s">
        <v>2617</v>
      </c>
      <c r="C364" s="58" t="s">
        <v>21976</v>
      </c>
      <c r="D364" s="68">
        <v>44196</v>
      </c>
      <c r="E364" s="9">
        <v>0.56000000000000005</v>
      </c>
      <c r="F364" s="69" t="b">
        <v>1</v>
      </c>
      <c r="G364" s="58" t="s">
        <v>138</v>
      </c>
      <c r="H364" s="58" t="s">
        <v>68</v>
      </c>
      <c r="I364" s="58" t="s">
        <v>141</v>
      </c>
      <c r="J364" s="58" t="s">
        <v>168</v>
      </c>
      <c r="K364" s="68">
        <v>44255</v>
      </c>
      <c r="L364" s="70">
        <v>9521.4013008000002</v>
      </c>
      <c r="M364" s="58" t="s">
        <v>166</v>
      </c>
      <c r="N364" s="69"/>
      <c r="O364" s="69" t="b">
        <v>1</v>
      </c>
      <c r="P364" s="69"/>
      <c r="Q364" s="69" t="b">
        <v>1</v>
      </c>
      <c r="R364" s="69" t="b">
        <v>1</v>
      </c>
      <c r="S364" s="69" t="b">
        <v>1</v>
      </c>
      <c r="T364" s="69" t="b">
        <v>1</v>
      </c>
      <c r="U364" s="58" t="s">
        <v>2617</v>
      </c>
      <c r="V364" s="58" t="s">
        <v>2616</v>
      </c>
      <c r="W364" s="58" t="s">
        <v>2617</v>
      </c>
      <c r="X364" s="58" t="s">
        <v>2616</v>
      </c>
      <c r="Y364" s="58" t="s">
        <v>2005</v>
      </c>
      <c r="Z364" s="58" t="s">
        <v>2616</v>
      </c>
      <c r="AA364" s="58" t="s">
        <v>2617</v>
      </c>
      <c r="AB364" s="58" t="s">
        <v>3305</v>
      </c>
      <c r="AC364" s="58"/>
      <c r="AD364" s="68">
        <v>44253</v>
      </c>
      <c r="AE364" s="70">
        <v>56425577.969999999</v>
      </c>
      <c r="AF364" s="58" t="str">
        <f t="shared" si="52"/>
        <v>Jour</v>
      </c>
      <c r="AG364" s="58" t="str">
        <f t="shared" si="51"/>
        <v>LU0986736956</v>
      </c>
      <c r="AH364" s="58" t="str">
        <f t="shared" si="51"/>
        <v>22719766</v>
      </c>
    </row>
    <row r="365" spans="1:34" s="75" customFormat="1">
      <c r="A365" s="58" t="s">
        <v>244</v>
      </c>
      <c r="B365" s="58" t="s">
        <v>600</v>
      </c>
      <c r="C365" s="58" t="s">
        <v>4065</v>
      </c>
      <c r="D365" s="68">
        <v>44135</v>
      </c>
      <c r="E365" s="9">
        <v>1.98</v>
      </c>
      <c r="F365" s="69" t="b">
        <v>1</v>
      </c>
      <c r="G365" s="58" t="s">
        <v>138</v>
      </c>
      <c r="H365" s="58" t="s">
        <v>64</v>
      </c>
      <c r="I365" s="58" t="s">
        <v>141</v>
      </c>
      <c r="J365" s="58" t="s">
        <v>155</v>
      </c>
      <c r="K365" s="68">
        <v>44255</v>
      </c>
      <c r="L365" s="70">
        <v>795.28663670000003</v>
      </c>
      <c r="M365" s="58" t="s">
        <v>176</v>
      </c>
      <c r="N365" s="69" t="b">
        <v>1</v>
      </c>
      <c r="O365" s="69" t="b">
        <v>1</v>
      </c>
      <c r="P365" s="69" t="b">
        <v>1</v>
      </c>
      <c r="Q365" s="69"/>
      <c r="R365" s="69" t="b">
        <v>1</v>
      </c>
      <c r="S365" s="69"/>
      <c r="T365" s="69" t="b">
        <v>1</v>
      </c>
      <c r="U365" s="58" t="s">
        <v>600</v>
      </c>
      <c r="V365" s="58" t="s">
        <v>244</v>
      </c>
      <c r="W365" s="58" t="s">
        <v>600</v>
      </c>
      <c r="X365" s="58" t="s">
        <v>244</v>
      </c>
      <c r="Y365" s="58" t="s">
        <v>2005</v>
      </c>
      <c r="Z365" s="58" t="s">
        <v>244</v>
      </c>
      <c r="AA365" s="58" t="s">
        <v>600</v>
      </c>
      <c r="AB365" s="58" t="s">
        <v>3305</v>
      </c>
      <c r="AC365" s="58"/>
      <c r="AD365" s="68">
        <v>44252</v>
      </c>
      <c r="AE365" s="70">
        <v>165246.554</v>
      </c>
      <c r="AF365" s="58" t="str">
        <f t="shared" si="52"/>
        <v>Jour</v>
      </c>
      <c r="AG365" s="58" t="str">
        <f t="shared" ref="AG365:AH428" si="53">A365</f>
        <v>LU0823397525</v>
      </c>
      <c r="AH365" s="58" t="str">
        <f t="shared" si="53"/>
        <v>20722557</v>
      </c>
    </row>
    <row r="366" spans="1:34" s="75" customFormat="1">
      <c r="A366" s="58" t="s">
        <v>242</v>
      </c>
      <c r="B366" s="58" t="s">
        <v>598</v>
      </c>
      <c r="C366" s="58" t="s">
        <v>4066</v>
      </c>
      <c r="D366" s="68">
        <v>43880</v>
      </c>
      <c r="E366" s="9">
        <v>0.65</v>
      </c>
      <c r="F366" s="69" t="b">
        <v>1</v>
      </c>
      <c r="G366" s="58" t="s">
        <v>138</v>
      </c>
      <c r="H366" s="58" t="s">
        <v>64</v>
      </c>
      <c r="I366" s="58" t="s">
        <v>141</v>
      </c>
      <c r="J366" s="58" t="s">
        <v>168</v>
      </c>
      <c r="K366" s="68">
        <v>44255</v>
      </c>
      <c r="L366" s="70">
        <v>915.17554270000005</v>
      </c>
      <c r="M366" s="58" t="s">
        <v>166</v>
      </c>
      <c r="N366" s="69" t="b">
        <v>1</v>
      </c>
      <c r="O366" s="69" t="b">
        <v>1</v>
      </c>
      <c r="P366" s="69" t="b">
        <v>1</v>
      </c>
      <c r="Q366" s="69" t="b">
        <v>1</v>
      </c>
      <c r="R366" s="69" t="b">
        <v>1</v>
      </c>
      <c r="S366" s="69"/>
      <c r="T366" s="69" t="b">
        <v>1</v>
      </c>
      <c r="U366" s="58" t="s">
        <v>598</v>
      </c>
      <c r="V366" s="58" t="s">
        <v>242</v>
      </c>
      <c r="W366" s="58" t="s">
        <v>598</v>
      </c>
      <c r="X366" s="58" t="s">
        <v>242</v>
      </c>
      <c r="Y366" s="58" t="s">
        <v>2005</v>
      </c>
      <c r="Z366" s="58" t="s">
        <v>242</v>
      </c>
      <c r="AA366" s="58" t="s">
        <v>598</v>
      </c>
      <c r="AB366" s="58" t="s">
        <v>3305</v>
      </c>
      <c r="AC366" s="58"/>
      <c r="AD366" s="68">
        <v>44252</v>
      </c>
      <c r="AE366" s="70">
        <v>311164.91600000003</v>
      </c>
      <c r="AF366" s="58" t="str">
        <f t="shared" si="52"/>
        <v>Jour</v>
      </c>
      <c r="AG366" s="58" t="str">
        <f t="shared" si="53"/>
        <v>LU0111479092</v>
      </c>
      <c r="AH366" s="58" t="str">
        <f t="shared" si="53"/>
        <v>1087877</v>
      </c>
    </row>
    <row r="367" spans="1:34" s="75" customFormat="1">
      <c r="A367" s="58" t="s">
        <v>243</v>
      </c>
      <c r="B367" s="58" t="s">
        <v>599</v>
      </c>
      <c r="C367" s="58" t="s">
        <v>4067</v>
      </c>
      <c r="D367" s="68">
        <v>44135</v>
      </c>
      <c r="E367" s="9">
        <v>0.83</v>
      </c>
      <c r="F367" s="69" t="b">
        <v>1</v>
      </c>
      <c r="G367" s="58" t="s">
        <v>138</v>
      </c>
      <c r="H367" s="58" t="s">
        <v>64</v>
      </c>
      <c r="I367" s="58" t="s">
        <v>141</v>
      </c>
      <c r="J367" s="58" t="s">
        <v>168</v>
      </c>
      <c r="K367" s="68">
        <v>44255</v>
      </c>
      <c r="L367" s="70">
        <v>219.88559889999999</v>
      </c>
      <c r="M367" s="58" t="s">
        <v>166</v>
      </c>
      <c r="N367" s="69" t="b">
        <v>1</v>
      </c>
      <c r="O367" s="69" t="b">
        <v>1</v>
      </c>
      <c r="P367" s="69" t="b">
        <v>1</v>
      </c>
      <c r="Q367" s="69"/>
      <c r="R367" s="69" t="b">
        <v>1</v>
      </c>
      <c r="S367" s="69"/>
      <c r="T367" s="69" t="b">
        <v>1</v>
      </c>
      <c r="U367" s="58" t="s">
        <v>599</v>
      </c>
      <c r="V367" s="58" t="s">
        <v>243</v>
      </c>
      <c r="W367" s="58" t="s">
        <v>599</v>
      </c>
      <c r="X367" s="58" t="s">
        <v>243</v>
      </c>
      <c r="Y367" s="58" t="s">
        <v>2005</v>
      </c>
      <c r="Z367" s="58" t="s">
        <v>243</v>
      </c>
      <c r="AA367" s="58" t="s">
        <v>599</v>
      </c>
      <c r="AB367" s="58" t="s">
        <v>3305</v>
      </c>
      <c r="AC367" s="58"/>
      <c r="AD367" s="68">
        <v>44252</v>
      </c>
      <c r="AE367" s="70">
        <v>483422.91899999999</v>
      </c>
      <c r="AF367" s="58" t="str">
        <f t="shared" si="52"/>
        <v>Jour</v>
      </c>
      <c r="AG367" s="58" t="str">
        <f t="shared" si="53"/>
        <v>LU0212175227</v>
      </c>
      <c r="AH367" s="58" t="str">
        <f t="shared" si="53"/>
        <v>2090972</v>
      </c>
    </row>
    <row r="368" spans="1:34" s="75" customFormat="1">
      <c r="A368" s="58" t="s">
        <v>2997</v>
      </c>
      <c r="B368" s="58" t="s">
        <v>2998</v>
      </c>
      <c r="C368" s="58" t="s">
        <v>2999</v>
      </c>
      <c r="D368" s="68">
        <v>43875</v>
      </c>
      <c r="E368" s="9">
        <v>0.78</v>
      </c>
      <c r="F368" s="69" t="b">
        <v>1</v>
      </c>
      <c r="G368" s="58" t="s">
        <v>201</v>
      </c>
      <c r="H368" s="58" t="s">
        <v>64</v>
      </c>
      <c r="I368" s="58" t="s">
        <v>141</v>
      </c>
      <c r="J368" s="58" t="s">
        <v>168</v>
      </c>
      <c r="K368" s="68"/>
      <c r="L368" s="70"/>
      <c r="M368" s="58" t="s">
        <v>166</v>
      </c>
      <c r="N368" s="69"/>
      <c r="O368" s="69" t="b">
        <v>1</v>
      </c>
      <c r="P368" s="69"/>
      <c r="Q368" s="69" t="b">
        <v>1</v>
      </c>
      <c r="R368" s="69" t="b">
        <v>1</v>
      </c>
      <c r="S368" s="69"/>
      <c r="T368" s="69"/>
      <c r="U368" s="58" t="s">
        <v>2998</v>
      </c>
      <c r="V368" s="58" t="s">
        <v>2997</v>
      </c>
      <c r="W368" s="58" t="s">
        <v>2998</v>
      </c>
      <c r="X368" s="58" t="s">
        <v>2997</v>
      </c>
      <c r="Y368" s="58" t="s">
        <v>2008</v>
      </c>
      <c r="Z368" s="58" t="s">
        <v>2997</v>
      </c>
      <c r="AA368" s="58" t="s">
        <v>2998</v>
      </c>
      <c r="AB368" s="58" t="s">
        <v>3305</v>
      </c>
      <c r="AC368" s="58"/>
      <c r="AD368" s="68">
        <v>43906</v>
      </c>
      <c r="AE368" s="70">
        <v>3648.8539999999998</v>
      </c>
      <c r="AF368" s="58" t="str">
        <f t="shared" si="52"/>
        <v>Jour</v>
      </c>
      <c r="AG368" s="58" t="str">
        <f t="shared" si="53"/>
        <v>IE00B8DML387</v>
      </c>
      <c r="AH368" s="58" t="str">
        <f t="shared" si="53"/>
        <v>20943749</v>
      </c>
    </row>
    <row r="369" spans="1:34" s="75" customFormat="1">
      <c r="A369" s="58" t="s">
        <v>1237</v>
      </c>
      <c r="B369" s="58" t="s">
        <v>2431</v>
      </c>
      <c r="C369" s="58" t="s">
        <v>1318</v>
      </c>
      <c r="D369" s="68">
        <v>43875</v>
      </c>
      <c r="E369" s="9">
        <v>0.63</v>
      </c>
      <c r="F369" s="69" t="b">
        <v>1</v>
      </c>
      <c r="G369" s="58" t="s">
        <v>201</v>
      </c>
      <c r="H369" s="58" t="s">
        <v>64</v>
      </c>
      <c r="I369" s="58" t="s">
        <v>141</v>
      </c>
      <c r="J369" s="58" t="s">
        <v>168</v>
      </c>
      <c r="K369" s="68"/>
      <c r="L369" s="70"/>
      <c r="M369" s="58" t="s">
        <v>166</v>
      </c>
      <c r="N369" s="69" t="b">
        <v>1</v>
      </c>
      <c r="O369" s="69" t="b">
        <v>1</v>
      </c>
      <c r="P369" s="69" t="b">
        <v>1</v>
      </c>
      <c r="Q369" s="69" t="b">
        <v>1</v>
      </c>
      <c r="R369" s="69" t="b">
        <v>1</v>
      </c>
      <c r="S369" s="69" t="b">
        <v>1</v>
      </c>
      <c r="T369" s="69"/>
      <c r="U369" s="58" t="s">
        <v>2431</v>
      </c>
      <c r="V369" s="58" t="s">
        <v>1237</v>
      </c>
      <c r="W369" s="58" t="s">
        <v>2431</v>
      </c>
      <c r="X369" s="58" t="s">
        <v>1237</v>
      </c>
      <c r="Y369" s="58" t="s">
        <v>2008</v>
      </c>
      <c r="Z369" s="58" t="s">
        <v>1237</v>
      </c>
      <c r="AA369" s="58" t="s">
        <v>2431</v>
      </c>
      <c r="AB369" s="58" t="s">
        <v>3305</v>
      </c>
      <c r="AC369" s="58"/>
      <c r="AD369" s="68">
        <v>43906</v>
      </c>
      <c r="AE369" s="70">
        <v>444793.141</v>
      </c>
      <c r="AF369" s="58" t="str">
        <f t="shared" si="52"/>
        <v>Jour</v>
      </c>
      <c r="AG369" s="58" t="str">
        <f t="shared" si="53"/>
        <v>IE00B706BP88</v>
      </c>
      <c r="AH369" s="58" t="str">
        <f t="shared" si="53"/>
        <v>18680025</v>
      </c>
    </row>
    <row r="370" spans="1:34" s="75" customFormat="1">
      <c r="A370" s="58" t="s">
        <v>1327</v>
      </c>
      <c r="B370" s="58" t="s">
        <v>21948</v>
      </c>
      <c r="C370" s="58" t="s">
        <v>3575</v>
      </c>
      <c r="D370" s="68">
        <v>43875</v>
      </c>
      <c r="E370" s="9">
        <v>0.63</v>
      </c>
      <c r="F370" s="69" t="b">
        <v>1</v>
      </c>
      <c r="G370" s="58" t="s">
        <v>201</v>
      </c>
      <c r="H370" s="58" t="s">
        <v>62</v>
      </c>
      <c r="I370" s="58" t="s">
        <v>141</v>
      </c>
      <c r="J370" s="58" t="s">
        <v>168</v>
      </c>
      <c r="K370" s="68"/>
      <c r="L370" s="70"/>
      <c r="M370" s="58" t="s">
        <v>166</v>
      </c>
      <c r="N370" s="69"/>
      <c r="O370" s="69" t="b">
        <v>1</v>
      </c>
      <c r="P370" s="69" t="b">
        <v>1</v>
      </c>
      <c r="Q370" s="69" t="b">
        <v>1</v>
      </c>
      <c r="R370" s="69" t="b">
        <v>1</v>
      </c>
      <c r="S370" s="69"/>
      <c r="T370" s="69" t="b">
        <v>1</v>
      </c>
      <c r="U370" s="58" t="s">
        <v>21948</v>
      </c>
      <c r="V370" s="58" t="s">
        <v>1327</v>
      </c>
      <c r="W370" s="58" t="s">
        <v>21948</v>
      </c>
      <c r="X370" s="58" t="s">
        <v>1327</v>
      </c>
      <c r="Y370" s="58" t="s">
        <v>2008</v>
      </c>
      <c r="Z370" s="58" t="s">
        <v>1327</v>
      </c>
      <c r="AA370" s="58" t="s">
        <v>21948</v>
      </c>
      <c r="AB370" s="58" t="s">
        <v>3305</v>
      </c>
      <c r="AC370" s="58"/>
      <c r="AD370" s="68">
        <v>43906</v>
      </c>
      <c r="AE370" s="70">
        <v>343</v>
      </c>
      <c r="AF370" s="58" t="str">
        <f t="shared" si="52"/>
        <v>Jour</v>
      </c>
      <c r="AG370" s="58" t="str">
        <f t="shared" si="53"/>
        <v>IE00B701W056</v>
      </c>
      <c r="AH370" s="58" t="str">
        <f t="shared" si="53"/>
        <v>31013676</v>
      </c>
    </row>
    <row r="371" spans="1:34" s="75" customFormat="1">
      <c r="A371" s="58" t="s">
        <v>1319</v>
      </c>
      <c r="B371" s="58" t="s">
        <v>2432</v>
      </c>
      <c r="C371" s="58" t="s">
        <v>1320</v>
      </c>
      <c r="D371" s="68">
        <v>43875</v>
      </c>
      <c r="E371" s="9">
        <v>0.63</v>
      </c>
      <c r="F371" s="69" t="b">
        <v>1</v>
      </c>
      <c r="G371" s="58" t="s">
        <v>201</v>
      </c>
      <c r="H371" s="58" t="s">
        <v>68</v>
      </c>
      <c r="I371" s="58" t="s">
        <v>141</v>
      </c>
      <c r="J371" s="58" t="s">
        <v>168</v>
      </c>
      <c r="K371" s="68"/>
      <c r="L371" s="70"/>
      <c r="M371" s="58" t="s">
        <v>166</v>
      </c>
      <c r="N371" s="69" t="b">
        <v>1</v>
      </c>
      <c r="O371" s="69" t="b">
        <v>1</v>
      </c>
      <c r="P371" s="69" t="b">
        <v>1</v>
      </c>
      <c r="Q371" s="69" t="b">
        <v>1</v>
      </c>
      <c r="R371" s="69" t="b">
        <v>1</v>
      </c>
      <c r="S371" s="69"/>
      <c r="T371" s="69" t="b">
        <v>1</v>
      </c>
      <c r="U371" s="58" t="s">
        <v>2432</v>
      </c>
      <c r="V371" s="58" t="s">
        <v>1319</v>
      </c>
      <c r="W371" s="58" t="s">
        <v>2432</v>
      </c>
      <c r="X371" s="58" t="s">
        <v>1319</v>
      </c>
      <c r="Y371" s="58" t="s">
        <v>2008</v>
      </c>
      <c r="Z371" s="58" t="s">
        <v>1319</v>
      </c>
      <c r="AA371" s="58" t="s">
        <v>2432</v>
      </c>
      <c r="AB371" s="58" t="s">
        <v>3305</v>
      </c>
      <c r="AC371" s="58"/>
      <c r="AD371" s="68">
        <v>43906</v>
      </c>
      <c r="AE371" s="70">
        <v>81035.929000000004</v>
      </c>
      <c r="AF371" s="58" t="str">
        <f t="shared" si="52"/>
        <v>Jour</v>
      </c>
      <c r="AG371" s="58" t="str">
        <f t="shared" si="53"/>
        <v>IE00B6YQBR91</v>
      </c>
      <c r="AH371" s="58" t="str">
        <f t="shared" si="53"/>
        <v>18872889</v>
      </c>
    </row>
    <row r="372" spans="1:34" s="75" customFormat="1">
      <c r="A372" s="58" t="s">
        <v>1597</v>
      </c>
      <c r="B372" s="58" t="s">
        <v>1598</v>
      </c>
      <c r="C372" s="58" t="s">
        <v>1599</v>
      </c>
      <c r="D372" s="68">
        <v>43555</v>
      </c>
      <c r="E372" s="9">
        <v>0.82</v>
      </c>
      <c r="F372" s="69"/>
      <c r="G372" s="58" t="s">
        <v>175</v>
      </c>
      <c r="H372" s="58" t="s">
        <v>62</v>
      </c>
      <c r="I372" s="58" t="s">
        <v>141</v>
      </c>
      <c r="J372" s="58" t="s">
        <v>221</v>
      </c>
      <c r="K372" s="68"/>
      <c r="L372" s="70"/>
      <c r="M372" s="58" t="s">
        <v>176</v>
      </c>
      <c r="N372" s="69"/>
      <c r="O372" s="69"/>
      <c r="P372" s="69"/>
      <c r="Q372" s="69"/>
      <c r="R372" s="69"/>
      <c r="S372" s="69"/>
      <c r="T372" s="69"/>
      <c r="U372" s="58" t="s">
        <v>1598</v>
      </c>
      <c r="V372" s="58" t="s">
        <v>1597</v>
      </c>
      <c r="W372" s="58" t="s">
        <v>1598</v>
      </c>
      <c r="X372" s="58" t="s">
        <v>1597</v>
      </c>
      <c r="Y372" s="58" t="s">
        <v>2014</v>
      </c>
      <c r="Z372" s="58" t="s">
        <v>1597</v>
      </c>
      <c r="AA372" s="58" t="s">
        <v>1598</v>
      </c>
      <c r="AB372" s="58" t="s">
        <v>3305</v>
      </c>
      <c r="AC372" s="58"/>
      <c r="AD372" s="68">
        <v>39903</v>
      </c>
      <c r="AE372" s="70">
        <v>3060000</v>
      </c>
      <c r="AF372" s="58" t="str">
        <f t="shared" si="52"/>
        <v>Jour</v>
      </c>
      <c r="AG372" s="58" t="str">
        <f t="shared" si="53"/>
        <v>CH0026725611</v>
      </c>
      <c r="AH372" s="58" t="str">
        <f t="shared" si="53"/>
        <v>2672561</v>
      </c>
    </row>
    <row r="373" spans="1:34" s="75" customFormat="1">
      <c r="A373" s="58" t="s">
        <v>1263</v>
      </c>
      <c r="B373" s="58" t="s">
        <v>5204</v>
      </c>
      <c r="C373" s="58" t="s">
        <v>1282</v>
      </c>
      <c r="D373" s="68">
        <v>44104</v>
      </c>
      <c r="E373" s="9">
        <v>0.89</v>
      </c>
      <c r="F373" s="69" t="b">
        <v>1</v>
      </c>
      <c r="G373" s="58" t="s">
        <v>138</v>
      </c>
      <c r="H373" s="58" t="s">
        <v>62</v>
      </c>
      <c r="I373" s="58" t="s">
        <v>141</v>
      </c>
      <c r="J373" s="58" t="s">
        <v>168</v>
      </c>
      <c r="K373" s="68">
        <v>44255</v>
      </c>
      <c r="L373" s="70">
        <v>86.914407199999999</v>
      </c>
      <c r="M373" s="58" t="s">
        <v>166</v>
      </c>
      <c r="N373" s="69" t="b">
        <v>1</v>
      </c>
      <c r="O373" s="69" t="b">
        <v>1</v>
      </c>
      <c r="P373" s="69"/>
      <c r="Q373" s="69" t="b">
        <v>1</v>
      </c>
      <c r="R373" s="69" t="b">
        <v>1</v>
      </c>
      <c r="S373" s="69" t="b">
        <v>1</v>
      </c>
      <c r="T373" s="69"/>
      <c r="U373" s="58" t="s">
        <v>5204</v>
      </c>
      <c r="V373" s="58" t="s">
        <v>1263</v>
      </c>
      <c r="W373" s="58" t="s">
        <v>5204</v>
      </c>
      <c r="X373" s="58" t="s">
        <v>1263</v>
      </c>
      <c r="Y373" s="58" t="s">
        <v>2005</v>
      </c>
      <c r="Z373" s="58" t="s">
        <v>1263</v>
      </c>
      <c r="AA373" s="58" t="s">
        <v>5204</v>
      </c>
      <c r="AB373" s="58" t="s">
        <v>3305</v>
      </c>
      <c r="AC373" s="58"/>
      <c r="AD373" s="68">
        <v>44253</v>
      </c>
      <c r="AE373" s="70">
        <v>1.51</v>
      </c>
      <c r="AF373" s="58" t="str">
        <f t="shared" si="52"/>
        <v>Jour</v>
      </c>
      <c r="AG373" s="58" t="str">
        <f t="shared" si="53"/>
        <v>LU1311313644</v>
      </c>
      <c r="AH373" s="58" t="str">
        <f t="shared" si="53"/>
        <v>30227064</v>
      </c>
    </row>
    <row r="374" spans="1:34" s="75" customFormat="1">
      <c r="A374" s="58" t="s">
        <v>1264</v>
      </c>
      <c r="B374" s="58" t="s">
        <v>5205</v>
      </c>
      <c r="C374" s="58" t="s">
        <v>1265</v>
      </c>
      <c r="D374" s="68">
        <v>43830</v>
      </c>
      <c r="E374" s="9">
        <v>0.87</v>
      </c>
      <c r="F374" s="69" t="b">
        <v>1</v>
      </c>
      <c r="G374" s="58" t="s">
        <v>138</v>
      </c>
      <c r="H374" s="58" t="s">
        <v>64</v>
      </c>
      <c r="I374" s="58" t="s">
        <v>141</v>
      </c>
      <c r="J374" s="58" t="s">
        <v>168</v>
      </c>
      <c r="K374" s="68">
        <v>44255</v>
      </c>
      <c r="L374" s="70">
        <v>86.914407199999999</v>
      </c>
      <c r="M374" s="58" t="s">
        <v>166</v>
      </c>
      <c r="N374" s="69" t="b">
        <v>1</v>
      </c>
      <c r="O374" s="69" t="b">
        <v>1</v>
      </c>
      <c r="P374" s="69" t="b">
        <v>1</v>
      </c>
      <c r="Q374" s="69" t="b">
        <v>1</v>
      </c>
      <c r="R374" s="69" t="b">
        <v>1</v>
      </c>
      <c r="S374" s="69" t="b">
        <v>1</v>
      </c>
      <c r="T374" s="69"/>
      <c r="U374" s="58" t="s">
        <v>5205</v>
      </c>
      <c r="V374" s="58" t="s">
        <v>1264</v>
      </c>
      <c r="W374" s="58" t="s">
        <v>5205</v>
      </c>
      <c r="X374" s="58" t="s">
        <v>1264</v>
      </c>
      <c r="Y374" s="58" t="s">
        <v>2005</v>
      </c>
      <c r="Z374" s="58" t="s">
        <v>1264</v>
      </c>
      <c r="AA374" s="58" t="s">
        <v>5205</v>
      </c>
      <c r="AB374" s="58" t="s">
        <v>3305</v>
      </c>
      <c r="AC374" s="58"/>
      <c r="AD374" s="68">
        <v>44253</v>
      </c>
      <c r="AE374" s="70">
        <v>99872.83</v>
      </c>
      <c r="AF374" s="58" t="str">
        <f t="shared" si="52"/>
        <v>Jour</v>
      </c>
      <c r="AG374" s="58" t="str">
        <f t="shared" si="53"/>
        <v>LU0802639707</v>
      </c>
      <c r="AH374" s="58" t="str">
        <f t="shared" si="53"/>
        <v>18987501</v>
      </c>
    </row>
    <row r="375" spans="1:34" s="75" customFormat="1">
      <c r="A375" s="58" t="s">
        <v>1571</v>
      </c>
      <c r="B375" s="58"/>
      <c r="C375" s="58" t="s">
        <v>3165</v>
      </c>
      <c r="D375" s="68">
        <v>43465</v>
      </c>
      <c r="E375" s="9">
        <v>1.87</v>
      </c>
      <c r="F375" s="69" t="b">
        <v>1</v>
      </c>
      <c r="G375" s="58" t="s">
        <v>138</v>
      </c>
      <c r="H375" s="58" t="s">
        <v>68</v>
      </c>
      <c r="I375" s="58" t="s">
        <v>141</v>
      </c>
      <c r="J375" s="58" t="s">
        <v>165</v>
      </c>
      <c r="K375" s="68"/>
      <c r="L375" s="70"/>
      <c r="M375" s="58" t="s">
        <v>166</v>
      </c>
      <c r="N375" s="69"/>
      <c r="O375" s="69" t="b">
        <v>1</v>
      </c>
      <c r="P375" s="69"/>
      <c r="Q375" s="69" t="b">
        <v>1</v>
      </c>
      <c r="R375" s="69" t="b">
        <v>1</v>
      </c>
      <c r="S375" s="69" t="b">
        <v>1</v>
      </c>
      <c r="T375" s="69"/>
      <c r="U375" s="58"/>
      <c r="V375" s="58" t="s">
        <v>1571</v>
      </c>
      <c r="W375" s="58"/>
      <c r="X375" s="58" t="s">
        <v>1571</v>
      </c>
      <c r="Y375" s="58" t="s">
        <v>2005</v>
      </c>
      <c r="Z375" s="58" t="s">
        <v>1571</v>
      </c>
      <c r="AA375" s="58"/>
      <c r="AB375" s="58" t="s">
        <v>3305</v>
      </c>
      <c r="AC375" s="58"/>
      <c r="AD375" s="68">
        <v>43598</v>
      </c>
      <c r="AE375" s="70">
        <v>48.93</v>
      </c>
      <c r="AF375" s="58" t="str">
        <f t="shared" si="52"/>
        <v>Jour</v>
      </c>
      <c r="AG375" s="58" t="str">
        <f t="shared" si="53"/>
        <v>LU1394258989</v>
      </c>
      <c r="AH375" s="58">
        <f t="shared" si="53"/>
        <v>0</v>
      </c>
    </row>
    <row r="376" spans="1:34" s="75" customFormat="1">
      <c r="A376" s="58" t="s">
        <v>1572</v>
      </c>
      <c r="B376" s="58"/>
      <c r="C376" s="58" t="s">
        <v>1573</v>
      </c>
      <c r="D376" s="68">
        <v>43465</v>
      </c>
      <c r="E376" s="9">
        <v>2.15</v>
      </c>
      <c r="F376" s="69" t="b">
        <v>1</v>
      </c>
      <c r="G376" s="58" t="s">
        <v>138</v>
      </c>
      <c r="H376" s="58" t="s">
        <v>62</v>
      </c>
      <c r="I376" s="58" t="s">
        <v>141</v>
      </c>
      <c r="J376" s="58" t="s">
        <v>165</v>
      </c>
      <c r="K376" s="68"/>
      <c r="L376" s="70"/>
      <c r="M376" s="58" t="s">
        <v>166</v>
      </c>
      <c r="N376" s="69" t="b">
        <v>1</v>
      </c>
      <c r="O376" s="69" t="b">
        <v>1</v>
      </c>
      <c r="P376" s="69"/>
      <c r="Q376" s="69" t="b">
        <v>1</v>
      </c>
      <c r="R376" s="69" t="b">
        <v>1</v>
      </c>
      <c r="S376" s="69" t="b">
        <v>1</v>
      </c>
      <c r="T376" s="69"/>
      <c r="U376" s="58"/>
      <c r="V376" s="58" t="s">
        <v>1572</v>
      </c>
      <c r="W376" s="58"/>
      <c r="X376" s="58" t="s">
        <v>1572</v>
      </c>
      <c r="Y376" s="58" t="s">
        <v>2005</v>
      </c>
      <c r="Z376" s="58" t="s">
        <v>1572</v>
      </c>
      <c r="AA376" s="58"/>
      <c r="AB376" s="58" t="s">
        <v>3305</v>
      </c>
      <c r="AC376" s="58"/>
      <c r="AD376" s="68">
        <v>43598</v>
      </c>
      <c r="AE376" s="70">
        <v>452.49</v>
      </c>
      <c r="AF376" s="58" t="str">
        <f t="shared" si="52"/>
        <v>Jour</v>
      </c>
      <c r="AG376" s="58" t="str">
        <f t="shared" si="53"/>
        <v>LU1408527833</v>
      </c>
      <c r="AH376" s="58">
        <f t="shared" si="53"/>
        <v>0</v>
      </c>
    </row>
    <row r="377" spans="1:34" s="75" customFormat="1">
      <c r="A377" s="58" t="s">
        <v>1666</v>
      </c>
      <c r="B377" s="58"/>
      <c r="C377" s="58" t="s">
        <v>2577</v>
      </c>
      <c r="D377" s="68">
        <v>43465</v>
      </c>
      <c r="E377" s="9">
        <v>1.86</v>
      </c>
      <c r="F377" s="69" t="b">
        <v>1</v>
      </c>
      <c r="G377" s="58" t="s">
        <v>138</v>
      </c>
      <c r="H377" s="58" t="s">
        <v>62</v>
      </c>
      <c r="I377" s="58" t="s">
        <v>141</v>
      </c>
      <c r="J377" s="58" t="s">
        <v>165</v>
      </c>
      <c r="K377" s="68"/>
      <c r="L377" s="70"/>
      <c r="M377" s="58" t="s">
        <v>166</v>
      </c>
      <c r="N377" s="69"/>
      <c r="O377" s="69" t="b">
        <v>1</v>
      </c>
      <c r="P377" s="69"/>
      <c r="Q377" s="69" t="b">
        <v>1</v>
      </c>
      <c r="R377" s="69" t="b">
        <v>1</v>
      </c>
      <c r="S377" s="69" t="b">
        <v>1</v>
      </c>
      <c r="T377" s="69" t="b">
        <v>1</v>
      </c>
      <c r="U377" s="58"/>
      <c r="V377" s="58" t="s">
        <v>1666</v>
      </c>
      <c r="W377" s="58"/>
      <c r="X377" s="58" t="s">
        <v>1666</v>
      </c>
      <c r="Y377" s="58" t="s">
        <v>2005</v>
      </c>
      <c r="Z377" s="58" t="s">
        <v>1666</v>
      </c>
      <c r="AA377" s="58"/>
      <c r="AB377" s="58" t="s">
        <v>3305</v>
      </c>
      <c r="AC377" s="58"/>
      <c r="AD377" s="68">
        <v>43598</v>
      </c>
      <c r="AE377" s="70">
        <v>1.47</v>
      </c>
      <c r="AF377" s="58" t="str">
        <f t="shared" si="52"/>
        <v>Jour</v>
      </c>
      <c r="AG377" s="58" t="str">
        <f t="shared" si="53"/>
        <v>LU1488387397</v>
      </c>
      <c r="AH377" s="58">
        <f t="shared" si="53"/>
        <v>0</v>
      </c>
    </row>
    <row r="378" spans="1:34" s="75" customFormat="1">
      <c r="A378" s="58" t="s">
        <v>1574</v>
      </c>
      <c r="B378" s="58"/>
      <c r="C378" s="58" t="s">
        <v>1575</v>
      </c>
      <c r="D378" s="68">
        <v>43465</v>
      </c>
      <c r="E378" s="9">
        <v>1.86</v>
      </c>
      <c r="F378" s="69" t="b">
        <v>1</v>
      </c>
      <c r="G378" s="58" t="s">
        <v>138</v>
      </c>
      <c r="H378" s="58" t="s">
        <v>64</v>
      </c>
      <c r="I378" s="58" t="s">
        <v>141</v>
      </c>
      <c r="J378" s="58" t="s">
        <v>165</v>
      </c>
      <c r="K378" s="68"/>
      <c r="L378" s="70"/>
      <c r="M378" s="58" t="s">
        <v>166</v>
      </c>
      <c r="N378" s="69"/>
      <c r="O378" s="69" t="b">
        <v>1</v>
      </c>
      <c r="P378" s="69"/>
      <c r="Q378" s="69" t="b">
        <v>1</v>
      </c>
      <c r="R378" s="69" t="b">
        <v>1</v>
      </c>
      <c r="S378" s="69" t="b">
        <v>1</v>
      </c>
      <c r="T378" s="69"/>
      <c r="U378" s="58"/>
      <c r="V378" s="58" t="s">
        <v>1574</v>
      </c>
      <c r="W378" s="58"/>
      <c r="X378" s="58" t="s">
        <v>1574</v>
      </c>
      <c r="Y378" s="58" t="s">
        <v>2005</v>
      </c>
      <c r="Z378" s="58" t="s">
        <v>1574</v>
      </c>
      <c r="AA378" s="58"/>
      <c r="AB378" s="58" t="s">
        <v>3305</v>
      </c>
      <c r="AC378" s="58"/>
      <c r="AD378" s="68">
        <v>43598</v>
      </c>
      <c r="AE378" s="70">
        <v>137923.26</v>
      </c>
      <c r="AF378" s="58" t="str">
        <f t="shared" si="52"/>
        <v>Jour</v>
      </c>
      <c r="AG378" s="58" t="str">
        <f t="shared" si="53"/>
        <v>LU1330438703</v>
      </c>
      <c r="AH378" s="58">
        <f t="shared" si="53"/>
        <v>0</v>
      </c>
    </row>
    <row r="379" spans="1:34" s="75" customFormat="1">
      <c r="A379" s="58" t="s">
        <v>2066</v>
      </c>
      <c r="B379" s="58" t="s">
        <v>5206</v>
      </c>
      <c r="C379" s="58" t="s">
        <v>2073</v>
      </c>
      <c r="D379" s="68">
        <v>44147</v>
      </c>
      <c r="E379" s="9">
        <v>1.34</v>
      </c>
      <c r="F379" s="69" t="b">
        <v>1</v>
      </c>
      <c r="G379" s="58" t="s">
        <v>138</v>
      </c>
      <c r="H379" s="58" t="s">
        <v>68</v>
      </c>
      <c r="I379" s="58" t="s">
        <v>141</v>
      </c>
      <c r="J379" s="58" t="s">
        <v>165</v>
      </c>
      <c r="K379" s="68">
        <v>44255</v>
      </c>
      <c r="L379" s="70">
        <v>265.10337129999999</v>
      </c>
      <c r="M379" s="58" t="s">
        <v>166</v>
      </c>
      <c r="N379" s="69" t="b">
        <v>1</v>
      </c>
      <c r="O379" s="69" t="b">
        <v>1</v>
      </c>
      <c r="P379" s="69"/>
      <c r="Q379" s="69" t="b">
        <v>1</v>
      </c>
      <c r="R379" s="69" t="b">
        <v>1</v>
      </c>
      <c r="S379" s="69" t="b">
        <v>1</v>
      </c>
      <c r="T379" s="69"/>
      <c r="U379" s="58" t="s">
        <v>5206</v>
      </c>
      <c r="V379" s="58" t="s">
        <v>2066</v>
      </c>
      <c r="W379" s="58" t="s">
        <v>5206</v>
      </c>
      <c r="X379" s="58" t="s">
        <v>2066</v>
      </c>
      <c r="Y379" s="58" t="s">
        <v>2005</v>
      </c>
      <c r="Z379" s="58" t="s">
        <v>2066</v>
      </c>
      <c r="AA379" s="58" t="s">
        <v>5206</v>
      </c>
      <c r="AB379" s="58" t="s">
        <v>3305</v>
      </c>
      <c r="AC379" s="58"/>
      <c r="AD379" s="68">
        <v>44253</v>
      </c>
      <c r="AE379" s="70">
        <v>4844.5200000000004</v>
      </c>
      <c r="AF379" s="58" t="str">
        <f t="shared" si="52"/>
        <v>Jour</v>
      </c>
      <c r="AG379" s="58" t="str">
        <f t="shared" si="53"/>
        <v>LU1352905993</v>
      </c>
      <c r="AH379" s="58" t="str">
        <f t="shared" si="53"/>
        <v>31554459</v>
      </c>
    </row>
    <row r="380" spans="1:34" s="75" customFormat="1">
      <c r="A380" s="58" t="s">
        <v>2081</v>
      </c>
      <c r="B380" s="58" t="s">
        <v>5207</v>
      </c>
      <c r="C380" s="58" t="s">
        <v>3166</v>
      </c>
      <c r="D380" s="68">
        <v>44147</v>
      </c>
      <c r="E380" s="9">
        <v>0.8</v>
      </c>
      <c r="F380" s="69" t="b">
        <v>1</v>
      </c>
      <c r="G380" s="58" t="s">
        <v>138</v>
      </c>
      <c r="H380" s="58" t="s">
        <v>62</v>
      </c>
      <c r="I380" s="58" t="s">
        <v>141</v>
      </c>
      <c r="J380" s="58" t="s">
        <v>165</v>
      </c>
      <c r="K380" s="68">
        <v>44255</v>
      </c>
      <c r="L380" s="70">
        <v>265.10337129999999</v>
      </c>
      <c r="M380" s="58" t="s">
        <v>166</v>
      </c>
      <c r="N380" s="69" t="b">
        <v>1</v>
      </c>
      <c r="O380" s="69" t="b">
        <v>1</v>
      </c>
      <c r="P380" s="69"/>
      <c r="Q380" s="69" t="b">
        <v>1</v>
      </c>
      <c r="R380" s="69" t="b">
        <v>1</v>
      </c>
      <c r="S380" s="69"/>
      <c r="T380" s="69"/>
      <c r="U380" s="58" t="s">
        <v>5207</v>
      </c>
      <c r="V380" s="58" t="s">
        <v>2081</v>
      </c>
      <c r="W380" s="58" t="s">
        <v>5207</v>
      </c>
      <c r="X380" s="58" t="s">
        <v>2081</v>
      </c>
      <c r="Y380" s="58" t="s">
        <v>2005</v>
      </c>
      <c r="Z380" s="58" t="s">
        <v>2081</v>
      </c>
      <c r="AA380" s="58" t="s">
        <v>5207</v>
      </c>
      <c r="AB380" s="58" t="s">
        <v>3305</v>
      </c>
      <c r="AC380" s="58"/>
      <c r="AD380" s="68">
        <v>44253</v>
      </c>
      <c r="AE380" s="70">
        <v>5368.85</v>
      </c>
      <c r="AF380" s="58" t="str">
        <f t="shared" si="52"/>
        <v>Jour</v>
      </c>
      <c r="AG380" s="58" t="str">
        <f t="shared" si="53"/>
        <v>LU1640627169</v>
      </c>
      <c r="AH380" s="58" t="str">
        <f t="shared" si="53"/>
        <v>37437298</v>
      </c>
    </row>
    <row r="381" spans="1:34" s="75" customFormat="1">
      <c r="A381" s="58" t="s">
        <v>2082</v>
      </c>
      <c r="B381" s="58" t="s">
        <v>5208</v>
      </c>
      <c r="C381" s="58" t="s">
        <v>3167</v>
      </c>
      <c r="D381" s="68">
        <v>43830</v>
      </c>
      <c r="E381" s="9">
        <v>0.84</v>
      </c>
      <c r="F381" s="69" t="b">
        <v>1</v>
      </c>
      <c r="G381" s="58" t="s">
        <v>138</v>
      </c>
      <c r="H381" s="58" t="s">
        <v>62</v>
      </c>
      <c r="I381" s="58" t="s">
        <v>141</v>
      </c>
      <c r="J381" s="58" t="s">
        <v>165</v>
      </c>
      <c r="K381" s="68">
        <v>44255</v>
      </c>
      <c r="L381" s="70">
        <v>265.10337129999999</v>
      </c>
      <c r="M381" s="58" t="s">
        <v>166</v>
      </c>
      <c r="N381" s="69"/>
      <c r="O381" s="69" t="b">
        <v>1</v>
      </c>
      <c r="P381" s="69"/>
      <c r="Q381" s="69" t="b">
        <v>1</v>
      </c>
      <c r="R381" s="69" t="b">
        <v>1</v>
      </c>
      <c r="S381" s="69"/>
      <c r="T381" s="69"/>
      <c r="U381" s="58" t="s">
        <v>5208</v>
      </c>
      <c r="V381" s="58" t="s">
        <v>2082</v>
      </c>
      <c r="W381" s="58" t="s">
        <v>5208</v>
      </c>
      <c r="X381" s="58" t="s">
        <v>2082</v>
      </c>
      <c r="Y381" s="58" t="s">
        <v>2005</v>
      </c>
      <c r="Z381" s="58" t="s">
        <v>2082</v>
      </c>
      <c r="AA381" s="58" t="s">
        <v>5208</v>
      </c>
      <c r="AB381" s="58" t="s">
        <v>3305</v>
      </c>
      <c r="AC381" s="58"/>
      <c r="AD381" s="68">
        <v>44253</v>
      </c>
      <c r="AE381" s="70">
        <v>48.4</v>
      </c>
      <c r="AF381" s="58" t="str">
        <f t="shared" si="52"/>
        <v>Jour</v>
      </c>
      <c r="AG381" s="58" t="str">
        <f t="shared" si="53"/>
        <v>LU1640627243</v>
      </c>
      <c r="AH381" s="58" t="str">
        <f t="shared" si="53"/>
        <v>37438309</v>
      </c>
    </row>
    <row r="382" spans="1:34" s="75" customFormat="1">
      <c r="A382" s="58" t="s">
        <v>3000</v>
      </c>
      <c r="B382" s="58" t="s">
        <v>5209</v>
      </c>
      <c r="C382" s="58" t="s">
        <v>3001</v>
      </c>
      <c r="D382" s="68">
        <v>44169</v>
      </c>
      <c r="E382" s="9">
        <v>0.9</v>
      </c>
      <c r="F382" s="69" t="b">
        <v>1</v>
      </c>
      <c r="G382" s="58" t="s">
        <v>138</v>
      </c>
      <c r="H382" s="58" t="s">
        <v>64</v>
      </c>
      <c r="I382" s="58" t="s">
        <v>141</v>
      </c>
      <c r="J382" s="58" t="s">
        <v>165</v>
      </c>
      <c r="K382" s="68">
        <v>44255</v>
      </c>
      <c r="L382" s="70">
        <v>265.10337129999999</v>
      </c>
      <c r="M382" s="58" t="s">
        <v>166</v>
      </c>
      <c r="N382" s="69"/>
      <c r="O382" s="69" t="b">
        <v>1</v>
      </c>
      <c r="P382" s="69"/>
      <c r="Q382" s="69" t="b">
        <v>1</v>
      </c>
      <c r="R382" s="69" t="b">
        <v>1</v>
      </c>
      <c r="S382" s="69" t="b">
        <v>1</v>
      </c>
      <c r="T382" s="69" t="b">
        <v>1</v>
      </c>
      <c r="U382" s="58" t="s">
        <v>5209</v>
      </c>
      <c r="V382" s="58" t="s">
        <v>3000</v>
      </c>
      <c r="W382" s="58" t="s">
        <v>5209</v>
      </c>
      <c r="X382" s="58" t="s">
        <v>3000</v>
      </c>
      <c r="Y382" s="58" t="s">
        <v>2005</v>
      </c>
      <c r="Z382" s="58" t="s">
        <v>3000</v>
      </c>
      <c r="AA382" s="58" t="s">
        <v>5209</v>
      </c>
      <c r="AB382" s="58" t="s">
        <v>3305</v>
      </c>
      <c r="AC382" s="58"/>
      <c r="AD382" s="68">
        <v>44253</v>
      </c>
      <c r="AE382" s="70">
        <v>146354</v>
      </c>
      <c r="AF382" s="58" t="str">
        <f t="shared" si="52"/>
        <v>Jour</v>
      </c>
      <c r="AG382" s="58" t="str">
        <f t="shared" si="53"/>
        <v>LU1352906538</v>
      </c>
      <c r="AH382" s="58" t="str">
        <f t="shared" si="53"/>
        <v>31562913</v>
      </c>
    </row>
    <row r="383" spans="1:34" s="75" customFormat="1">
      <c r="A383" s="58" t="s">
        <v>1248</v>
      </c>
      <c r="B383" s="58" t="s">
        <v>1249</v>
      </c>
      <c r="C383" s="58" t="s">
        <v>3400</v>
      </c>
      <c r="D383" s="68">
        <v>43880</v>
      </c>
      <c r="E383" s="9">
        <v>0.72</v>
      </c>
      <c r="F383" s="69" t="b">
        <v>1</v>
      </c>
      <c r="G383" s="58" t="s">
        <v>138</v>
      </c>
      <c r="H383" s="58" t="s">
        <v>62</v>
      </c>
      <c r="I383" s="58" t="s">
        <v>141</v>
      </c>
      <c r="J383" s="58" t="s">
        <v>168</v>
      </c>
      <c r="K383" s="68">
        <v>44255</v>
      </c>
      <c r="L383" s="70">
        <v>2009.8708336</v>
      </c>
      <c r="M383" s="58" t="s">
        <v>166</v>
      </c>
      <c r="N383" s="69"/>
      <c r="O383" s="69"/>
      <c r="P383" s="69"/>
      <c r="Q383" s="69"/>
      <c r="R383" s="69"/>
      <c r="S383" s="69"/>
      <c r="T383" s="69"/>
      <c r="U383" s="58" t="s">
        <v>1249</v>
      </c>
      <c r="V383" s="58" t="s">
        <v>1248</v>
      </c>
      <c r="W383" s="58" t="s">
        <v>1249</v>
      </c>
      <c r="X383" s="58" t="s">
        <v>1248</v>
      </c>
      <c r="Y383" s="58" t="s">
        <v>2005</v>
      </c>
      <c r="Z383" s="58" t="s">
        <v>1248</v>
      </c>
      <c r="AA383" s="58" t="s">
        <v>1249</v>
      </c>
      <c r="AB383" s="58" t="s">
        <v>3305</v>
      </c>
      <c r="AC383" s="58"/>
      <c r="AD383" s="68">
        <v>44252</v>
      </c>
      <c r="AE383" s="70">
        <v>20870.858</v>
      </c>
      <c r="AF383" s="58" t="str">
        <f t="shared" si="52"/>
        <v>Jour</v>
      </c>
      <c r="AG383" s="58" t="str">
        <f t="shared" si="53"/>
        <v>LU1184245659</v>
      </c>
      <c r="AH383" s="58" t="str">
        <f t="shared" si="53"/>
        <v>27008652</v>
      </c>
    </row>
    <row r="384" spans="1:34" s="75" customFormat="1">
      <c r="A384" s="58" t="s">
        <v>391</v>
      </c>
      <c r="B384" s="58" t="s">
        <v>502</v>
      </c>
      <c r="C384" s="58" t="s">
        <v>392</v>
      </c>
      <c r="D384" s="68">
        <v>43961</v>
      </c>
      <c r="E384" s="9">
        <v>0.51</v>
      </c>
      <c r="F384" s="69" t="b">
        <v>1</v>
      </c>
      <c r="G384" s="58" t="s">
        <v>369</v>
      </c>
      <c r="H384" s="58" t="s">
        <v>62</v>
      </c>
      <c r="I384" s="58" t="s">
        <v>141</v>
      </c>
      <c r="J384" s="58" t="s">
        <v>165</v>
      </c>
      <c r="K384" s="68">
        <v>44255</v>
      </c>
      <c r="L384" s="70">
        <v>868.45998090000001</v>
      </c>
      <c r="M384" s="58" t="s">
        <v>166</v>
      </c>
      <c r="N384" s="69"/>
      <c r="O384" s="69" t="b">
        <v>1</v>
      </c>
      <c r="P384" s="69"/>
      <c r="Q384" s="69"/>
      <c r="R384" s="69"/>
      <c r="S384" s="69"/>
      <c r="T384" s="69"/>
      <c r="U384" s="58" t="s">
        <v>502</v>
      </c>
      <c r="V384" s="58" t="s">
        <v>391</v>
      </c>
      <c r="W384" s="58" t="s">
        <v>502</v>
      </c>
      <c r="X384" s="58" t="s">
        <v>391</v>
      </c>
      <c r="Y384" s="58" t="s">
        <v>2012</v>
      </c>
      <c r="Z384" s="58" t="s">
        <v>391</v>
      </c>
      <c r="AA384" s="58" t="s">
        <v>502</v>
      </c>
      <c r="AB384" s="58" t="s">
        <v>3305</v>
      </c>
      <c r="AC384" s="58"/>
      <c r="AD384" s="68">
        <v>44252</v>
      </c>
      <c r="AE384" s="70">
        <v>2290</v>
      </c>
      <c r="AF384" s="58" t="str">
        <f t="shared" si="52"/>
        <v>Jour</v>
      </c>
      <c r="AG384" s="58" t="str">
        <f t="shared" si="53"/>
        <v>FR0011352566</v>
      </c>
      <c r="AH384" s="58" t="str">
        <f t="shared" si="53"/>
        <v>19985996</v>
      </c>
    </row>
    <row r="385" spans="1:34" s="75" customFormat="1">
      <c r="A385" s="58" t="s">
        <v>503</v>
      </c>
      <c r="B385" s="58" t="s">
        <v>504</v>
      </c>
      <c r="C385" s="58" t="s">
        <v>505</v>
      </c>
      <c r="D385" s="68">
        <v>43880</v>
      </c>
      <c r="E385" s="9">
        <v>0.28999999999999998</v>
      </c>
      <c r="F385" s="69" t="b">
        <v>1</v>
      </c>
      <c r="G385" s="58" t="s">
        <v>369</v>
      </c>
      <c r="H385" s="58" t="s">
        <v>64</v>
      </c>
      <c r="I385" s="58" t="s">
        <v>141</v>
      </c>
      <c r="J385" s="58" t="s">
        <v>165</v>
      </c>
      <c r="K385" s="68">
        <v>44255</v>
      </c>
      <c r="L385" s="70">
        <v>868.45998090000001</v>
      </c>
      <c r="M385" s="58" t="s">
        <v>166</v>
      </c>
      <c r="N385" s="69"/>
      <c r="O385" s="69" t="b">
        <v>1</v>
      </c>
      <c r="P385" s="69" t="b">
        <v>1</v>
      </c>
      <c r="Q385" s="69"/>
      <c r="R385" s="69" t="b">
        <v>1</v>
      </c>
      <c r="S385" s="69" t="b">
        <v>1</v>
      </c>
      <c r="T385" s="69"/>
      <c r="U385" s="58" t="s">
        <v>504</v>
      </c>
      <c r="V385" s="58" t="s">
        <v>503</v>
      </c>
      <c r="W385" s="58" t="s">
        <v>504</v>
      </c>
      <c r="X385" s="58" t="s">
        <v>503</v>
      </c>
      <c r="Y385" s="58" t="s">
        <v>2012</v>
      </c>
      <c r="Z385" s="58" t="s">
        <v>503</v>
      </c>
      <c r="AA385" s="58" t="s">
        <v>504</v>
      </c>
      <c r="AB385" s="58" t="s">
        <v>3305</v>
      </c>
      <c r="AC385" s="58"/>
      <c r="AD385" s="68">
        <v>44252</v>
      </c>
      <c r="AE385" s="70">
        <v>318322.12699999998</v>
      </c>
      <c r="AF385" s="58" t="str">
        <f t="shared" si="52"/>
        <v>Jour</v>
      </c>
      <c r="AG385" s="58" t="str">
        <f t="shared" si="53"/>
        <v>FR0011510031</v>
      </c>
      <c r="AH385" s="58" t="str">
        <f t="shared" si="53"/>
        <v>21566810</v>
      </c>
    </row>
    <row r="386" spans="1:34" s="75" customFormat="1">
      <c r="A386" s="58" t="s">
        <v>936</v>
      </c>
      <c r="B386" s="58"/>
      <c r="C386" s="58" t="s">
        <v>937</v>
      </c>
      <c r="D386" s="68">
        <v>41274</v>
      </c>
      <c r="E386" s="9">
        <v>2.93</v>
      </c>
      <c r="F386" s="69" t="b">
        <v>1</v>
      </c>
      <c r="G386" s="58" t="s">
        <v>187</v>
      </c>
      <c r="H386" s="58" t="s">
        <v>68</v>
      </c>
      <c r="I386" s="58" t="s">
        <v>141</v>
      </c>
      <c r="J386" s="58" t="s">
        <v>168</v>
      </c>
      <c r="K386" s="68"/>
      <c r="L386" s="70"/>
      <c r="M386" s="58" t="s">
        <v>166</v>
      </c>
      <c r="N386" s="69"/>
      <c r="O386" s="69" t="b">
        <v>1</v>
      </c>
      <c r="P386" s="69"/>
      <c r="Q386" s="69"/>
      <c r="R386" s="69"/>
      <c r="S386" s="69"/>
      <c r="T386" s="69"/>
      <c r="U386" s="58"/>
      <c r="V386" s="58" t="s">
        <v>936</v>
      </c>
      <c r="W386" s="58"/>
      <c r="X386" s="58" t="s">
        <v>936</v>
      </c>
      <c r="Y386" s="58" t="s">
        <v>2011</v>
      </c>
      <c r="Z386" s="58" t="s">
        <v>936</v>
      </c>
      <c r="AA386" s="58"/>
      <c r="AB386" s="58" t="s">
        <v>3305</v>
      </c>
      <c r="AC386" s="58"/>
      <c r="AD386" s="68"/>
      <c r="AE386" s="70"/>
      <c r="AF386" s="58" t="str">
        <f t="shared" si="52"/>
        <v>Jour</v>
      </c>
      <c r="AG386" s="58" t="str">
        <f t="shared" si="53"/>
        <v>MT7000001228</v>
      </c>
      <c r="AH386" s="58">
        <f t="shared" si="53"/>
        <v>0</v>
      </c>
    </row>
    <row r="387" spans="1:34" s="75" customFormat="1">
      <c r="A387" s="58" t="s">
        <v>152</v>
      </c>
      <c r="B387" s="58"/>
      <c r="C387" s="58" t="s">
        <v>186</v>
      </c>
      <c r="D387" s="68"/>
      <c r="E387" s="9"/>
      <c r="F387" s="69" t="b">
        <v>1</v>
      </c>
      <c r="G387" s="58" t="s">
        <v>187</v>
      </c>
      <c r="H387" s="58" t="s">
        <v>64</v>
      </c>
      <c r="I387" s="58" t="s">
        <v>141</v>
      </c>
      <c r="J387" s="58" t="s">
        <v>168</v>
      </c>
      <c r="K387" s="68"/>
      <c r="L387" s="70"/>
      <c r="M387" s="58" t="s">
        <v>166</v>
      </c>
      <c r="N387" s="69"/>
      <c r="O387" s="69" t="b">
        <v>1</v>
      </c>
      <c r="P387" s="69"/>
      <c r="Q387" s="69"/>
      <c r="R387" s="69"/>
      <c r="S387" s="69"/>
      <c r="T387" s="69"/>
      <c r="U387" s="58"/>
      <c r="V387" s="58" t="s">
        <v>152</v>
      </c>
      <c r="W387" s="58"/>
      <c r="X387" s="58" t="s">
        <v>152</v>
      </c>
      <c r="Y387" s="58" t="s">
        <v>2011</v>
      </c>
      <c r="Z387" s="58" t="s">
        <v>152</v>
      </c>
      <c r="AA387" s="58"/>
      <c r="AB387" s="58" t="s">
        <v>3305</v>
      </c>
      <c r="AC387" s="58"/>
      <c r="AD387" s="68"/>
      <c r="AE387" s="70"/>
      <c r="AF387" s="58" t="str">
        <f t="shared" si="52"/>
        <v>Jour</v>
      </c>
      <c r="AG387" s="58" t="str">
        <f t="shared" si="53"/>
        <v>MT7000001236</v>
      </c>
      <c r="AH387" s="58">
        <f t="shared" si="53"/>
        <v>0</v>
      </c>
    </row>
    <row r="388" spans="1:34" s="75" customFormat="1">
      <c r="A388" s="58" t="s">
        <v>938</v>
      </c>
      <c r="B388" s="58"/>
      <c r="C388" s="58" t="s">
        <v>939</v>
      </c>
      <c r="D388" s="68"/>
      <c r="E388" s="9"/>
      <c r="F388" s="69" t="b">
        <v>1</v>
      </c>
      <c r="G388" s="58" t="s">
        <v>187</v>
      </c>
      <c r="H388" s="58" t="s">
        <v>62</v>
      </c>
      <c r="I388" s="58" t="s">
        <v>141</v>
      </c>
      <c r="J388" s="58" t="s">
        <v>168</v>
      </c>
      <c r="K388" s="68"/>
      <c r="L388" s="70"/>
      <c r="M388" s="58" t="s">
        <v>166</v>
      </c>
      <c r="N388" s="69"/>
      <c r="O388" s="69" t="b">
        <v>1</v>
      </c>
      <c r="P388" s="69"/>
      <c r="Q388" s="69"/>
      <c r="R388" s="69"/>
      <c r="S388" s="69"/>
      <c r="T388" s="69"/>
      <c r="U388" s="58"/>
      <c r="V388" s="58" t="s">
        <v>938</v>
      </c>
      <c r="W388" s="58"/>
      <c r="X388" s="58" t="s">
        <v>938</v>
      </c>
      <c r="Y388" s="58" t="s">
        <v>2011</v>
      </c>
      <c r="Z388" s="58" t="s">
        <v>938</v>
      </c>
      <c r="AA388" s="58"/>
      <c r="AB388" s="58" t="s">
        <v>3305</v>
      </c>
      <c r="AC388" s="58"/>
      <c r="AD388" s="68"/>
      <c r="AE388" s="70"/>
      <c r="AF388" s="58" t="str">
        <f t="shared" si="52"/>
        <v>Jour</v>
      </c>
      <c r="AG388" s="58" t="str">
        <f t="shared" si="53"/>
        <v>MT7000001244</v>
      </c>
      <c r="AH388" s="58">
        <f t="shared" si="53"/>
        <v>0</v>
      </c>
    </row>
    <row r="389" spans="1:34" s="75" customFormat="1">
      <c r="A389" s="58" t="s">
        <v>1550</v>
      </c>
      <c r="B389" s="58" t="s">
        <v>1557</v>
      </c>
      <c r="C389" s="58" t="s">
        <v>1558</v>
      </c>
      <c r="D389" s="68">
        <v>43830</v>
      </c>
      <c r="E389" s="9">
        <v>1.1499999999999999</v>
      </c>
      <c r="F389" s="69" t="b">
        <v>1</v>
      </c>
      <c r="G389" s="58" t="s">
        <v>138</v>
      </c>
      <c r="H389" s="58" t="s">
        <v>62</v>
      </c>
      <c r="I389" s="58" t="s">
        <v>141</v>
      </c>
      <c r="J389" s="58" t="s">
        <v>333</v>
      </c>
      <c r="K389" s="68">
        <v>44255</v>
      </c>
      <c r="L389" s="70">
        <v>1803.9131785</v>
      </c>
      <c r="M389" s="58" t="s">
        <v>166</v>
      </c>
      <c r="N389" s="69"/>
      <c r="O389" s="69" t="b">
        <v>1</v>
      </c>
      <c r="P389" s="69"/>
      <c r="Q389" s="69" t="b">
        <v>1</v>
      </c>
      <c r="R389" s="69"/>
      <c r="S389" s="69" t="b">
        <v>1</v>
      </c>
      <c r="T389" s="69"/>
      <c r="U389" s="58" t="s">
        <v>1557</v>
      </c>
      <c r="V389" s="58" t="s">
        <v>1550</v>
      </c>
      <c r="W389" s="58" t="s">
        <v>1557</v>
      </c>
      <c r="X389" s="58" t="s">
        <v>1550</v>
      </c>
      <c r="Y389" s="58" t="s">
        <v>2005</v>
      </c>
      <c r="Z389" s="58" t="s">
        <v>1550</v>
      </c>
      <c r="AA389" s="58" t="s">
        <v>1557</v>
      </c>
      <c r="AB389" s="58" t="s">
        <v>3305</v>
      </c>
      <c r="AC389" s="58"/>
      <c r="AD389" s="68">
        <v>44253</v>
      </c>
      <c r="AE389" s="70">
        <v>782994.96</v>
      </c>
      <c r="AF389" s="58" t="str">
        <f t="shared" si="52"/>
        <v>Jour</v>
      </c>
      <c r="AG389" s="58" t="str">
        <f t="shared" si="53"/>
        <v>LU0992627702</v>
      </c>
      <c r="AH389" s="58" t="str">
        <f t="shared" si="53"/>
        <v>22763382</v>
      </c>
    </row>
    <row r="390" spans="1:34" s="75" customFormat="1">
      <c r="A390" s="58" t="s">
        <v>1103</v>
      </c>
      <c r="B390" s="58"/>
      <c r="C390" s="58" t="s">
        <v>3576</v>
      </c>
      <c r="D390" s="68">
        <v>43830</v>
      </c>
      <c r="E390" s="9">
        <v>1.42</v>
      </c>
      <c r="F390" s="69" t="b">
        <v>1</v>
      </c>
      <c r="G390" s="58" t="s">
        <v>138</v>
      </c>
      <c r="H390" s="58" t="s">
        <v>62</v>
      </c>
      <c r="I390" s="58" t="s">
        <v>141</v>
      </c>
      <c r="J390" s="58" t="s">
        <v>168</v>
      </c>
      <c r="K390" s="68">
        <v>44255</v>
      </c>
      <c r="L390" s="70">
        <v>104.571652</v>
      </c>
      <c r="M390" s="58" t="s">
        <v>176</v>
      </c>
      <c r="N390" s="69"/>
      <c r="O390" s="69" t="b">
        <v>1</v>
      </c>
      <c r="P390" s="69"/>
      <c r="Q390" s="69"/>
      <c r="R390" s="69"/>
      <c r="S390" s="69" t="b">
        <v>1</v>
      </c>
      <c r="T390" s="69"/>
      <c r="U390" s="58"/>
      <c r="V390" s="58" t="s">
        <v>1103</v>
      </c>
      <c r="W390" s="58"/>
      <c r="X390" s="58" t="s">
        <v>1103</v>
      </c>
      <c r="Y390" s="58" t="s">
        <v>2005</v>
      </c>
      <c r="Z390" s="58" t="s">
        <v>1103</v>
      </c>
      <c r="AA390" s="58"/>
      <c r="AB390" s="58" t="s">
        <v>3305</v>
      </c>
      <c r="AC390" s="58"/>
      <c r="AD390" s="68">
        <v>44253</v>
      </c>
      <c r="AE390" s="70">
        <v>12530</v>
      </c>
      <c r="AF390" s="58" t="str">
        <f t="shared" si="52"/>
        <v>Jour</v>
      </c>
      <c r="AG390" s="58" t="str">
        <f t="shared" si="53"/>
        <v>LU0905698055</v>
      </c>
      <c r="AH390" s="58">
        <f t="shared" si="53"/>
        <v>0</v>
      </c>
    </row>
    <row r="391" spans="1:34" s="75" customFormat="1">
      <c r="A391" s="58" t="s">
        <v>1266</v>
      </c>
      <c r="B391" s="58" t="s">
        <v>1267</v>
      </c>
      <c r="C391" s="58" t="s">
        <v>3577</v>
      </c>
      <c r="D391" s="68">
        <v>43830</v>
      </c>
      <c r="E391" s="9">
        <v>0.74</v>
      </c>
      <c r="F391" s="69" t="b">
        <v>1</v>
      </c>
      <c r="G391" s="58" t="s">
        <v>138</v>
      </c>
      <c r="H391" s="58" t="s">
        <v>62</v>
      </c>
      <c r="I391" s="58" t="s">
        <v>141</v>
      </c>
      <c r="J391" s="58" t="s">
        <v>168</v>
      </c>
      <c r="K391" s="68">
        <v>44255</v>
      </c>
      <c r="L391" s="70">
        <v>104.571652</v>
      </c>
      <c r="M391" s="58" t="s">
        <v>166</v>
      </c>
      <c r="N391" s="69"/>
      <c r="O391" s="69" t="b">
        <v>1</v>
      </c>
      <c r="P391" s="69"/>
      <c r="Q391" s="69"/>
      <c r="R391" s="69"/>
      <c r="S391" s="69" t="b">
        <v>1</v>
      </c>
      <c r="T391" s="69"/>
      <c r="U391" s="58" t="s">
        <v>1267</v>
      </c>
      <c r="V391" s="58" t="s">
        <v>1266</v>
      </c>
      <c r="W391" s="58" t="s">
        <v>1267</v>
      </c>
      <c r="X391" s="58" t="s">
        <v>1266</v>
      </c>
      <c r="Y391" s="58" t="s">
        <v>2005</v>
      </c>
      <c r="Z391" s="58" t="s">
        <v>1266</v>
      </c>
      <c r="AA391" s="58" t="s">
        <v>1267</v>
      </c>
      <c r="AB391" s="58" t="s">
        <v>3305</v>
      </c>
      <c r="AC391" s="58"/>
      <c r="AD391" s="68">
        <v>44253</v>
      </c>
      <c r="AE391" s="70">
        <v>258351.929</v>
      </c>
      <c r="AF391" s="58" t="str">
        <f t="shared" si="52"/>
        <v>Jour</v>
      </c>
      <c r="AG391" s="58" t="str">
        <f t="shared" si="53"/>
        <v>LU0851060748</v>
      </c>
      <c r="AH391" s="58" t="str">
        <f t="shared" si="53"/>
        <v>19898440</v>
      </c>
    </row>
    <row r="392" spans="1:34" s="75" customFormat="1">
      <c r="A392" s="58" t="s">
        <v>2890</v>
      </c>
      <c r="B392" s="58" t="s">
        <v>2891</v>
      </c>
      <c r="C392" s="58" t="s">
        <v>4902</v>
      </c>
      <c r="D392" s="68">
        <v>43830</v>
      </c>
      <c r="E392" s="9">
        <v>0.69</v>
      </c>
      <c r="F392" s="69"/>
      <c r="G392" s="58" t="s">
        <v>175</v>
      </c>
      <c r="H392" s="58" t="s">
        <v>62</v>
      </c>
      <c r="I392" s="58" t="s">
        <v>141</v>
      </c>
      <c r="J392" s="58" t="s">
        <v>221</v>
      </c>
      <c r="K392" s="68"/>
      <c r="L392" s="70"/>
      <c r="M392" s="58" t="s">
        <v>176</v>
      </c>
      <c r="N392" s="69"/>
      <c r="O392" s="69"/>
      <c r="P392" s="69"/>
      <c r="Q392" s="69"/>
      <c r="R392" s="69"/>
      <c r="S392" s="69" t="b">
        <v>1</v>
      </c>
      <c r="T392" s="69"/>
      <c r="U392" s="58" t="s">
        <v>2891</v>
      </c>
      <c r="V392" s="58" t="s">
        <v>2890</v>
      </c>
      <c r="W392" s="58" t="s">
        <v>2891</v>
      </c>
      <c r="X392" s="58" t="s">
        <v>2890</v>
      </c>
      <c r="Y392" s="58" t="s">
        <v>2014</v>
      </c>
      <c r="Z392" s="58" t="s">
        <v>2890</v>
      </c>
      <c r="AA392" s="58" t="s">
        <v>2891</v>
      </c>
      <c r="AB392" s="58" t="s">
        <v>3305</v>
      </c>
      <c r="AC392" s="58"/>
      <c r="AD392" s="68">
        <v>44225</v>
      </c>
      <c r="AE392" s="70">
        <v>19631510</v>
      </c>
      <c r="AF392" s="58" t="str">
        <f t="shared" si="52"/>
        <v>Jour</v>
      </c>
      <c r="AG392" s="58" t="str">
        <f t="shared" si="53"/>
        <v>CH0100778445</v>
      </c>
      <c r="AH392" s="58" t="str">
        <f t="shared" si="53"/>
        <v>10077844</v>
      </c>
    </row>
    <row r="393" spans="1:34" s="75" customFormat="1">
      <c r="A393" s="58" t="s">
        <v>2894</v>
      </c>
      <c r="B393" s="58" t="s">
        <v>2895</v>
      </c>
      <c r="C393" s="58" t="s">
        <v>4903</v>
      </c>
      <c r="D393" s="68">
        <v>43830</v>
      </c>
      <c r="E393" s="9">
        <v>0.56000000000000005</v>
      </c>
      <c r="F393" s="69"/>
      <c r="G393" s="58" t="s">
        <v>175</v>
      </c>
      <c r="H393" s="58" t="s">
        <v>62</v>
      </c>
      <c r="I393" s="58" t="s">
        <v>141</v>
      </c>
      <c r="J393" s="58" t="s">
        <v>221</v>
      </c>
      <c r="K393" s="68"/>
      <c r="L393" s="70"/>
      <c r="M393" s="58" t="s">
        <v>176</v>
      </c>
      <c r="N393" s="69"/>
      <c r="O393" s="69"/>
      <c r="P393" s="69"/>
      <c r="Q393" s="69"/>
      <c r="R393" s="69"/>
      <c r="S393" s="69" t="b">
        <v>1</v>
      </c>
      <c r="T393" s="69"/>
      <c r="U393" s="58" t="s">
        <v>2895</v>
      </c>
      <c r="V393" s="58" t="s">
        <v>2894</v>
      </c>
      <c r="W393" s="58" t="s">
        <v>2895</v>
      </c>
      <c r="X393" s="58" t="s">
        <v>2894</v>
      </c>
      <c r="Y393" s="58" t="s">
        <v>2014</v>
      </c>
      <c r="Z393" s="58" t="s">
        <v>2894</v>
      </c>
      <c r="AA393" s="58" t="s">
        <v>2895</v>
      </c>
      <c r="AB393" s="58" t="s">
        <v>3305</v>
      </c>
      <c r="AC393" s="58"/>
      <c r="AD393" s="68">
        <v>44225</v>
      </c>
      <c r="AE393" s="70">
        <v>8506403</v>
      </c>
      <c r="AF393" s="58" t="str">
        <f t="shared" si="52"/>
        <v>Jour</v>
      </c>
      <c r="AG393" s="58" t="str">
        <f t="shared" si="53"/>
        <v>CH0118768057</v>
      </c>
      <c r="AH393" s="58" t="str">
        <f t="shared" si="53"/>
        <v>11876805</v>
      </c>
    </row>
    <row r="394" spans="1:34" s="75" customFormat="1">
      <c r="A394" s="58" t="s">
        <v>2880</v>
      </c>
      <c r="B394" s="58" t="s">
        <v>2881</v>
      </c>
      <c r="C394" s="58" t="s">
        <v>4904</v>
      </c>
      <c r="D394" s="68">
        <v>43830</v>
      </c>
      <c r="E394" s="9">
        <v>1.1200000000000001</v>
      </c>
      <c r="F394" s="69"/>
      <c r="G394" s="58" t="s">
        <v>175</v>
      </c>
      <c r="H394" s="58" t="s">
        <v>62</v>
      </c>
      <c r="I394" s="58" t="s">
        <v>141</v>
      </c>
      <c r="J394" s="58" t="s">
        <v>221</v>
      </c>
      <c r="K394" s="68"/>
      <c r="L394" s="70"/>
      <c r="M394" s="58" t="s">
        <v>176</v>
      </c>
      <c r="N394" s="69"/>
      <c r="O394" s="69"/>
      <c r="P394" s="69"/>
      <c r="Q394" s="69"/>
      <c r="R394" s="69"/>
      <c r="S394" s="69"/>
      <c r="T394" s="69"/>
      <c r="U394" s="58" t="s">
        <v>2881</v>
      </c>
      <c r="V394" s="58" t="s">
        <v>2880</v>
      </c>
      <c r="W394" s="58" t="s">
        <v>2881</v>
      </c>
      <c r="X394" s="58" t="s">
        <v>2880</v>
      </c>
      <c r="Y394" s="58" t="s">
        <v>2014</v>
      </c>
      <c r="Z394" s="58" t="s">
        <v>2880</v>
      </c>
      <c r="AA394" s="58" t="s">
        <v>2881</v>
      </c>
      <c r="AB394" s="58" t="s">
        <v>3305</v>
      </c>
      <c r="AC394" s="58"/>
      <c r="AD394" s="68">
        <v>44225</v>
      </c>
      <c r="AE394" s="70">
        <v>3057409</v>
      </c>
      <c r="AF394" s="58" t="str">
        <f t="shared" si="52"/>
        <v>Jour</v>
      </c>
      <c r="AG394" s="58" t="str">
        <f t="shared" si="53"/>
        <v>CH0019685111</v>
      </c>
      <c r="AH394" s="58" t="str">
        <f t="shared" si="53"/>
        <v>1968511</v>
      </c>
    </row>
    <row r="395" spans="1:34" s="75" customFormat="1">
      <c r="A395" s="58" t="s">
        <v>2906</v>
      </c>
      <c r="B395" s="58" t="s">
        <v>2907</v>
      </c>
      <c r="C395" s="58" t="s">
        <v>4905</v>
      </c>
      <c r="D395" s="68">
        <v>43830</v>
      </c>
      <c r="E395" s="9">
        <v>0.68</v>
      </c>
      <c r="F395" s="69"/>
      <c r="G395" s="58" t="s">
        <v>175</v>
      </c>
      <c r="H395" s="58" t="s">
        <v>62</v>
      </c>
      <c r="I395" s="58" t="s">
        <v>141</v>
      </c>
      <c r="J395" s="58" t="s">
        <v>221</v>
      </c>
      <c r="K395" s="68"/>
      <c r="L395" s="70"/>
      <c r="M395" s="58" t="s">
        <v>176</v>
      </c>
      <c r="N395" s="69"/>
      <c r="O395" s="69"/>
      <c r="P395" s="69"/>
      <c r="Q395" s="69"/>
      <c r="R395" s="69"/>
      <c r="S395" s="69" t="b">
        <v>1</v>
      </c>
      <c r="T395" s="69"/>
      <c r="U395" s="58" t="s">
        <v>2907</v>
      </c>
      <c r="V395" s="58" t="s">
        <v>2906</v>
      </c>
      <c r="W395" s="58" t="s">
        <v>2907</v>
      </c>
      <c r="X395" s="58" t="s">
        <v>2906</v>
      </c>
      <c r="Y395" s="58" t="s">
        <v>2014</v>
      </c>
      <c r="Z395" s="58" t="s">
        <v>2906</v>
      </c>
      <c r="AA395" s="58" t="s">
        <v>2907</v>
      </c>
      <c r="AB395" s="58" t="s">
        <v>3305</v>
      </c>
      <c r="AC395" s="58"/>
      <c r="AD395" s="68">
        <v>44225</v>
      </c>
      <c r="AE395" s="70">
        <v>20854166</v>
      </c>
      <c r="AF395" s="58" t="str">
        <f t="shared" si="52"/>
        <v>Jour</v>
      </c>
      <c r="AG395" s="58" t="str">
        <f t="shared" si="53"/>
        <v>CH0031069328</v>
      </c>
      <c r="AH395" s="58" t="str">
        <f t="shared" si="53"/>
        <v>3106932</v>
      </c>
    </row>
    <row r="396" spans="1:34" s="75" customFormat="1">
      <c r="A396" s="58" t="s">
        <v>3262</v>
      </c>
      <c r="B396" s="58" t="s">
        <v>3263</v>
      </c>
      <c r="C396" s="58" t="s">
        <v>3264</v>
      </c>
      <c r="D396" s="68">
        <v>43921</v>
      </c>
      <c r="E396" s="9">
        <v>0.55000000000000004</v>
      </c>
      <c r="F396" s="69" t="b">
        <v>1</v>
      </c>
      <c r="G396" s="58" t="s">
        <v>138</v>
      </c>
      <c r="H396" s="58" t="s">
        <v>68</v>
      </c>
      <c r="I396" s="58" t="s">
        <v>141</v>
      </c>
      <c r="J396" s="58" t="s">
        <v>168</v>
      </c>
      <c r="K396" s="68">
        <v>44255</v>
      </c>
      <c r="L396" s="70">
        <v>1800.4693313</v>
      </c>
      <c r="M396" s="58" t="s">
        <v>166</v>
      </c>
      <c r="N396" s="69"/>
      <c r="O396" s="69" t="b">
        <v>1</v>
      </c>
      <c r="P396" s="69" t="b">
        <v>1</v>
      </c>
      <c r="Q396" s="69" t="b">
        <v>1</v>
      </c>
      <c r="R396" s="69" t="b">
        <v>1</v>
      </c>
      <c r="S396" s="69" t="b">
        <v>1</v>
      </c>
      <c r="T396" s="69"/>
      <c r="U396" s="58" t="s">
        <v>3263</v>
      </c>
      <c r="V396" s="58" t="s">
        <v>3262</v>
      </c>
      <c r="W396" s="58" t="s">
        <v>3263</v>
      </c>
      <c r="X396" s="58" t="s">
        <v>3262</v>
      </c>
      <c r="Y396" s="58" t="s">
        <v>2010</v>
      </c>
      <c r="Z396" s="58" t="s">
        <v>3262</v>
      </c>
      <c r="AA396" s="58" t="s">
        <v>3263</v>
      </c>
      <c r="AB396" s="58" t="s">
        <v>3305</v>
      </c>
      <c r="AC396" s="58"/>
      <c r="AD396" s="68">
        <v>44252</v>
      </c>
      <c r="AE396" s="70">
        <v>296086.70500000002</v>
      </c>
      <c r="AF396" s="58" t="str">
        <f t="shared" si="52"/>
        <v>Jour</v>
      </c>
      <c r="AG396" s="58" t="str">
        <f t="shared" si="53"/>
        <v>LU0828907773</v>
      </c>
      <c r="AH396" s="58" t="str">
        <f t="shared" si="53"/>
        <v>19443143</v>
      </c>
    </row>
    <row r="397" spans="1:34" s="75" customFormat="1">
      <c r="A397" s="58" t="s">
        <v>3265</v>
      </c>
      <c r="B397" s="58" t="s">
        <v>3266</v>
      </c>
      <c r="C397" s="58" t="s">
        <v>3267</v>
      </c>
      <c r="D397" s="68">
        <v>43921</v>
      </c>
      <c r="E397" s="9">
        <v>0.59</v>
      </c>
      <c r="F397" s="69" t="b">
        <v>1</v>
      </c>
      <c r="G397" s="58" t="s">
        <v>138</v>
      </c>
      <c r="H397" s="58" t="s">
        <v>62</v>
      </c>
      <c r="I397" s="58" t="s">
        <v>141</v>
      </c>
      <c r="J397" s="58" t="s">
        <v>168</v>
      </c>
      <c r="K397" s="68">
        <v>44255</v>
      </c>
      <c r="L397" s="70">
        <v>1800.4693313</v>
      </c>
      <c r="M397" s="58" t="s">
        <v>166</v>
      </c>
      <c r="N397" s="69"/>
      <c r="O397" s="69" t="b">
        <v>1</v>
      </c>
      <c r="P397" s="69" t="b">
        <v>1</v>
      </c>
      <c r="Q397" s="69" t="b">
        <v>1</v>
      </c>
      <c r="R397" s="69" t="b">
        <v>1</v>
      </c>
      <c r="S397" s="69" t="b">
        <v>1</v>
      </c>
      <c r="T397" s="69"/>
      <c r="U397" s="58" t="s">
        <v>3266</v>
      </c>
      <c r="V397" s="58" t="s">
        <v>3265</v>
      </c>
      <c r="W397" s="58" t="s">
        <v>3266</v>
      </c>
      <c r="X397" s="58" t="s">
        <v>3265</v>
      </c>
      <c r="Y397" s="58" t="s">
        <v>2010</v>
      </c>
      <c r="Z397" s="58" t="s">
        <v>3265</v>
      </c>
      <c r="AA397" s="58" t="s">
        <v>3266</v>
      </c>
      <c r="AB397" s="58" t="s">
        <v>3305</v>
      </c>
      <c r="AC397" s="58"/>
      <c r="AD397" s="68">
        <v>44252</v>
      </c>
      <c r="AE397" s="70">
        <v>771458.69</v>
      </c>
      <c r="AF397" s="58" t="str">
        <f t="shared" si="52"/>
        <v>Jour</v>
      </c>
      <c r="AG397" s="58" t="str">
        <f t="shared" si="53"/>
        <v>LU0828909399</v>
      </c>
      <c r="AH397" s="58" t="str">
        <f t="shared" si="53"/>
        <v>19443141</v>
      </c>
    </row>
    <row r="398" spans="1:34" s="75" customFormat="1">
      <c r="A398" s="58" t="s">
        <v>3272</v>
      </c>
      <c r="B398" s="58" t="s">
        <v>3273</v>
      </c>
      <c r="C398" s="58" t="s">
        <v>3274</v>
      </c>
      <c r="D398" s="68">
        <v>43921</v>
      </c>
      <c r="E398" s="9">
        <v>0.59</v>
      </c>
      <c r="F398" s="69" t="b">
        <v>1</v>
      </c>
      <c r="G398" s="58" t="s">
        <v>138</v>
      </c>
      <c r="H398" s="58" t="s">
        <v>64</v>
      </c>
      <c r="I398" s="58" t="s">
        <v>141</v>
      </c>
      <c r="J398" s="58" t="s">
        <v>168</v>
      </c>
      <c r="K398" s="68">
        <v>44255</v>
      </c>
      <c r="L398" s="70">
        <v>1800.4693313</v>
      </c>
      <c r="M398" s="58" t="s">
        <v>166</v>
      </c>
      <c r="N398" s="69"/>
      <c r="O398" s="69" t="b">
        <v>1</v>
      </c>
      <c r="P398" s="69" t="b">
        <v>1</v>
      </c>
      <c r="Q398" s="69"/>
      <c r="R398" s="69" t="b">
        <v>1</v>
      </c>
      <c r="S398" s="69" t="b">
        <v>1</v>
      </c>
      <c r="T398" s="69"/>
      <c r="U398" s="58" t="s">
        <v>3273</v>
      </c>
      <c r="V398" s="58" t="s">
        <v>3272</v>
      </c>
      <c r="W398" s="58" t="s">
        <v>3273</v>
      </c>
      <c r="X398" s="58" t="s">
        <v>3272</v>
      </c>
      <c r="Y398" s="58" t="s">
        <v>2010</v>
      </c>
      <c r="Z398" s="58" t="s">
        <v>3272</v>
      </c>
      <c r="AA398" s="58" t="s">
        <v>3273</v>
      </c>
      <c r="AB398" s="58" t="s">
        <v>3305</v>
      </c>
      <c r="AC398" s="58"/>
      <c r="AD398" s="68">
        <v>44252</v>
      </c>
      <c r="AE398" s="70">
        <v>825851.78200000001</v>
      </c>
      <c r="AF398" s="58" t="str">
        <f t="shared" si="52"/>
        <v>Jour</v>
      </c>
      <c r="AG398" s="58" t="str">
        <f t="shared" si="53"/>
        <v>LU0828909555</v>
      </c>
      <c r="AH398" s="58" t="str">
        <f t="shared" si="53"/>
        <v>19443142</v>
      </c>
    </row>
    <row r="399" spans="1:34" s="75" customFormat="1">
      <c r="A399" s="58" t="s">
        <v>21949</v>
      </c>
      <c r="B399" s="58" t="s">
        <v>21950</v>
      </c>
      <c r="C399" s="58" t="s">
        <v>21951</v>
      </c>
      <c r="D399" s="68"/>
      <c r="E399" s="9"/>
      <c r="F399" s="69" t="b">
        <v>1</v>
      </c>
      <c r="G399" s="58" t="s">
        <v>138</v>
      </c>
      <c r="H399" s="58" t="s">
        <v>62</v>
      </c>
      <c r="I399" s="58" t="s">
        <v>141</v>
      </c>
      <c r="J399" s="58" t="s">
        <v>165</v>
      </c>
      <c r="K399" s="68">
        <v>44255</v>
      </c>
      <c r="L399" s="70">
        <v>77.623390799999996</v>
      </c>
      <c r="M399" s="58" t="s">
        <v>166</v>
      </c>
      <c r="N399" s="69"/>
      <c r="O399" s="69" t="b">
        <v>1</v>
      </c>
      <c r="P399" s="69"/>
      <c r="Q399" s="69" t="b">
        <v>1</v>
      </c>
      <c r="R399" s="69" t="b">
        <v>1</v>
      </c>
      <c r="S399" s="69"/>
      <c r="T399" s="69"/>
      <c r="U399" s="58" t="s">
        <v>21950</v>
      </c>
      <c r="V399" s="58" t="s">
        <v>21949</v>
      </c>
      <c r="W399" s="58" t="s">
        <v>21950</v>
      </c>
      <c r="X399" s="58" t="s">
        <v>21949</v>
      </c>
      <c r="Y399" s="58" t="s">
        <v>2005</v>
      </c>
      <c r="Z399" s="58" t="s">
        <v>21949</v>
      </c>
      <c r="AA399" s="58" t="s">
        <v>21950</v>
      </c>
      <c r="AB399" s="58" t="s">
        <v>3307</v>
      </c>
      <c r="AC399" s="58"/>
      <c r="AD399" s="68">
        <v>44246</v>
      </c>
      <c r="AE399" s="70">
        <v>1725785.1810000001</v>
      </c>
      <c r="AF399" s="58" t="str">
        <f t="shared" si="52"/>
        <v>&gt;=Mois</v>
      </c>
      <c r="AG399" s="58" t="str">
        <f t="shared" si="53"/>
        <v>LU2250179137</v>
      </c>
      <c r="AH399" s="58" t="str">
        <f t="shared" si="53"/>
        <v>57847447</v>
      </c>
    </row>
    <row r="400" spans="1:34" s="75" customFormat="1">
      <c r="A400" s="58" t="s">
        <v>1402</v>
      </c>
      <c r="B400" s="58" t="s">
        <v>1403</v>
      </c>
      <c r="C400" s="58" t="s">
        <v>1404</v>
      </c>
      <c r="D400" s="68">
        <v>43921</v>
      </c>
      <c r="E400" s="9">
        <v>1.6208499999999999</v>
      </c>
      <c r="F400" s="69" t="b">
        <v>1</v>
      </c>
      <c r="G400" s="58" t="s">
        <v>138</v>
      </c>
      <c r="H400" s="58" t="s">
        <v>68</v>
      </c>
      <c r="I400" s="58" t="s">
        <v>141</v>
      </c>
      <c r="J400" s="58" t="s">
        <v>2429</v>
      </c>
      <c r="K400" s="68">
        <v>44255</v>
      </c>
      <c r="L400" s="70">
        <v>410.6372106</v>
      </c>
      <c r="M400" s="58" t="s">
        <v>166</v>
      </c>
      <c r="N400" s="69"/>
      <c r="O400" s="69" t="b">
        <v>1</v>
      </c>
      <c r="P400" s="69" t="b">
        <v>1</v>
      </c>
      <c r="Q400" s="69" t="b">
        <v>1</v>
      </c>
      <c r="R400" s="69" t="b">
        <v>1</v>
      </c>
      <c r="S400" s="69" t="b">
        <v>1</v>
      </c>
      <c r="T400" s="69"/>
      <c r="U400" s="58" t="s">
        <v>1403</v>
      </c>
      <c r="V400" s="58" t="s">
        <v>1402</v>
      </c>
      <c r="W400" s="58" t="s">
        <v>1403</v>
      </c>
      <c r="X400" s="58" t="s">
        <v>1402</v>
      </c>
      <c r="Y400" s="58" t="s">
        <v>2010</v>
      </c>
      <c r="Z400" s="58" t="s">
        <v>1402</v>
      </c>
      <c r="AA400" s="58" t="s">
        <v>1403</v>
      </c>
      <c r="AB400" s="58" t="s">
        <v>3305</v>
      </c>
      <c r="AC400" s="58"/>
      <c r="AD400" s="68">
        <v>44252</v>
      </c>
      <c r="AE400" s="70">
        <v>73763.236999999994</v>
      </c>
      <c r="AF400" s="58" t="str">
        <f t="shared" si="52"/>
        <v>Jour</v>
      </c>
      <c r="AG400" s="58" t="str">
        <f t="shared" si="53"/>
        <v>LU0230918368</v>
      </c>
      <c r="AH400" s="58" t="str">
        <f t="shared" si="53"/>
        <v>2288457</v>
      </c>
    </row>
    <row r="401" spans="1:34" s="75" customFormat="1">
      <c r="A401" s="58" t="s">
        <v>1409</v>
      </c>
      <c r="B401" s="58" t="s">
        <v>1410</v>
      </c>
      <c r="C401" s="58" t="s">
        <v>1411</v>
      </c>
      <c r="D401" s="68">
        <v>44055</v>
      </c>
      <c r="E401" s="9">
        <v>0.61</v>
      </c>
      <c r="F401" s="69" t="b">
        <v>1</v>
      </c>
      <c r="G401" s="58" t="s">
        <v>138</v>
      </c>
      <c r="H401" s="58" t="s">
        <v>62</v>
      </c>
      <c r="I401" s="58" t="s">
        <v>141</v>
      </c>
      <c r="J401" s="58" t="s">
        <v>2429</v>
      </c>
      <c r="K401" s="68">
        <v>44255</v>
      </c>
      <c r="L401" s="70">
        <v>410.6372106</v>
      </c>
      <c r="M401" s="58" t="s">
        <v>166</v>
      </c>
      <c r="N401" s="69"/>
      <c r="O401" s="69" t="b">
        <v>1</v>
      </c>
      <c r="P401" s="69" t="b">
        <v>1</v>
      </c>
      <c r="Q401" s="69" t="b">
        <v>1</v>
      </c>
      <c r="R401" s="69" t="b">
        <v>1</v>
      </c>
      <c r="S401" s="69" t="b">
        <v>1</v>
      </c>
      <c r="T401" s="69"/>
      <c r="U401" s="58" t="s">
        <v>1410</v>
      </c>
      <c r="V401" s="58" t="s">
        <v>1409</v>
      </c>
      <c r="W401" s="58" t="s">
        <v>1410</v>
      </c>
      <c r="X401" s="58" t="s">
        <v>1409</v>
      </c>
      <c r="Y401" s="58" t="s">
        <v>2010</v>
      </c>
      <c r="Z401" s="58" t="s">
        <v>1409</v>
      </c>
      <c r="AA401" s="58" t="s">
        <v>1410</v>
      </c>
      <c r="AB401" s="58" t="s">
        <v>3305</v>
      </c>
      <c r="AC401" s="58"/>
      <c r="AD401" s="68">
        <v>44252</v>
      </c>
      <c r="AE401" s="70">
        <v>13939.025</v>
      </c>
      <c r="AF401" s="58" t="str">
        <f t="shared" si="52"/>
        <v>Jour</v>
      </c>
      <c r="AG401" s="58" t="str">
        <f t="shared" si="53"/>
        <v>LU1278908469</v>
      </c>
      <c r="AH401" s="58" t="str">
        <f t="shared" si="53"/>
        <v>29287588</v>
      </c>
    </row>
    <row r="402" spans="1:34" s="75" customFormat="1">
      <c r="A402" s="58" t="s">
        <v>1240</v>
      </c>
      <c r="B402" s="58" t="s">
        <v>1407</v>
      </c>
      <c r="C402" s="58" t="s">
        <v>1408</v>
      </c>
      <c r="D402" s="68">
        <v>44055</v>
      </c>
      <c r="E402" s="9">
        <v>0.62</v>
      </c>
      <c r="F402" s="69" t="b">
        <v>1</v>
      </c>
      <c r="G402" s="58" t="s">
        <v>138</v>
      </c>
      <c r="H402" s="58" t="s">
        <v>64</v>
      </c>
      <c r="I402" s="58" t="s">
        <v>141</v>
      </c>
      <c r="J402" s="58" t="s">
        <v>2429</v>
      </c>
      <c r="K402" s="68">
        <v>44255</v>
      </c>
      <c r="L402" s="70">
        <v>410.6372106</v>
      </c>
      <c r="M402" s="58" t="s">
        <v>166</v>
      </c>
      <c r="N402" s="69"/>
      <c r="O402" s="69" t="b">
        <v>1</v>
      </c>
      <c r="P402" s="69" t="b">
        <v>1</v>
      </c>
      <c r="Q402" s="69" t="b">
        <v>1</v>
      </c>
      <c r="R402" s="69" t="b">
        <v>1</v>
      </c>
      <c r="S402" s="69" t="b">
        <v>1</v>
      </c>
      <c r="T402" s="69"/>
      <c r="U402" s="58" t="s">
        <v>1407</v>
      </c>
      <c r="V402" s="58" t="s">
        <v>1240</v>
      </c>
      <c r="W402" s="58" t="s">
        <v>1407</v>
      </c>
      <c r="X402" s="58" t="s">
        <v>1240</v>
      </c>
      <c r="Y402" s="58" t="s">
        <v>2010</v>
      </c>
      <c r="Z402" s="58" t="s">
        <v>1240</v>
      </c>
      <c r="AA402" s="58" t="s">
        <v>1407</v>
      </c>
      <c r="AB402" s="58" t="s">
        <v>3305</v>
      </c>
      <c r="AC402" s="58"/>
      <c r="AD402" s="68">
        <v>44252</v>
      </c>
      <c r="AE402" s="70">
        <v>36719.173000000003</v>
      </c>
      <c r="AF402" s="58" t="str">
        <f t="shared" si="52"/>
        <v>Jour</v>
      </c>
      <c r="AG402" s="58" t="str">
        <f t="shared" si="53"/>
        <v>LU0755571592</v>
      </c>
      <c r="AH402" s="58" t="str">
        <f t="shared" si="53"/>
        <v>18118539</v>
      </c>
    </row>
    <row r="403" spans="1:34" s="75" customFormat="1">
      <c r="A403" s="58" t="s">
        <v>188</v>
      </c>
      <c r="B403" s="58" t="s">
        <v>507</v>
      </c>
      <c r="C403" s="58" t="s">
        <v>1414</v>
      </c>
      <c r="D403" s="68">
        <v>43921</v>
      </c>
      <c r="E403" s="9">
        <v>0.71</v>
      </c>
      <c r="F403" s="69" t="b">
        <v>1</v>
      </c>
      <c r="G403" s="58" t="s">
        <v>138</v>
      </c>
      <c r="H403" s="58" t="s">
        <v>62</v>
      </c>
      <c r="I403" s="58" t="s">
        <v>141</v>
      </c>
      <c r="J403" s="58" t="s">
        <v>168</v>
      </c>
      <c r="K403" s="68">
        <v>44255</v>
      </c>
      <c r="L403" s="70">
        <v>390.4409</v>
      </c>
      <c r="M403" s="58" t="s">
        <v>166</v>
      </c>
      <c r="N403" s="69"/>
      <c r="O403" s="69" t="b">
        <v>1</v>
      </c>
      <c r="P403" s="69" t="b">
        <v>1</v>
      </c>
      <c r="Q403" s="69" t="b">
        <v>1</v>
      </c>
      <c r="R403" s="69" t="b">
        <v>1</v>
      </c>
      <c r="S403" s="69" t="b">
        <v>1</v>
      </c>
      <c r="T403" s="69"/>
      <c r="U403" s="58" t="s">
        <v>507</v>
      </c>
      <c r="V403" s="58" t="s">
        <v>188</v>
      </c>
      <c r="W403" s="58" t="s">
        <v>507</v>
      </c>
      <c r="X403" s="58" t="s">
        <v>188</v>
      </c>
      <c r="Y403" s="58" t="s">
        <v>2010</v>
      </c>
      <c r="Z403" s="58" t="s">
        <v>188</v>
      </c>
      <c r="AA403" s="58" t="s">
        <v>507</v>
      </c>
      <c r="AB403" s="58" t="s">
        <v>3305</v>
      </c>
      <c r="AC403" s="58"/>
      <c r="AD403" s="68">
        <v>44252</v>
      </c>
      <c r="AE403" s="70">
        <v>634295.80700000003</v>
      </c>
      <c r="AF403" s="58" t="str">
        <f t="shared" si="52"/>
        <v>Jour</v>
      </c>
      <c r="AG403" s="58" t="str">
        <f t="shared" si="53"/>
        <v>LU0155952053</v>
      </c>
      <c r="AH403" s="58" t="str">
        <f t="shared" si="53"/>
        <v>1498946</v>
      </c>
    </row>
    <row r="404" spans="1:34" s="75" customFormat="1">
      <c r="A404" s="58" t="s">
        <v>863</v>
      </c>
      <c r="B404" s="58" t="s">
        <v>864</v>
      </c>
      <c r="C404" s="58" t="s">
        <v>1415</v>
      </c>
      <c r="D404" s="68">
        <v>43921</v>
      </c>
      <c r="E404" s="9">
        <v>0.37</v>
      </c>
      <c r="F404" s="69" t="b">
        <v>1</v>
      </c>
      <c r="G404" s="58" t="s">
        <v>138</v>
      </c>
      <c r="H404" s="58" t="s">
        <v>62</v>
      </c>
      <c r="I404" s="58" t="s">
        <v>141</v>
      </c>
      <c r="J404" s="58" t="s">
        <v>168</v>
      </c>
      <c r="K404" s="68">
        <v>44255</v>
      </c>
      <c r="L404" s="70">
        <v>390.4409</v>
      </c>
      <c r="M404" s="58" t="s">
        <v>166</v>
      </c>
      <c r="N404" s="69"/>
      <c r="O404" s="69" t="b">
        <v>1</v>
      </c>
      <c r="P404" s="69" t="b">
        <v>1</v>
      </c>
      <c r="Q404" s="69"/>
      <c r="R404" s="69" t="b">
        <v>1</v>
      </c>
      <c r="S404" s="69" t="b">
        <v>1</v>
      </c>
      <c r="T404" s="69"/>
      <c r="U404" s="58" t="s">
        <v>864</v>
      </c>
      <c r="V404" s="58" t="s">
        <v>863</v>
      </c>
      <c r="W404" s="58" t="s">
        <v>864</v>
      </c>
      <c r="X404" s="58" t="s">
        <v>863</v>
      </c>
      <c r="Y404" s="58" t="s">
        <v>2010</v>
      </c>
      <c r="Z404" s="58" t="s">
        <v>863</v>
      </c>
      <c r="AA404" s="58" t="s">
        <v>864</v>
      </c>
      <c r="AB404" s="58" t="s">
        <v>3305</v>
      </c>
      <c r="AC404" s="58"/>
      <c r="AD404" s="68">
        <v>44252</v>
      </c>
      <c r="AE404" s="70">
        <v>74668.236999999994</v>
      </c>
      <c r="AF404" s="58" t="str">
        <f t="shared" si="52"/>
        <v>Jour</v>
      </c>
      <c r="AG404" s="58" t="str">
        <f t="shared" si="53"/>
        <v>LU0535913619</v>
      </c>
      <c r="AH404" s="58" t="str">
        <f t="shared" si="53"/>
        <v>11660395</v>
      </c>
    </row>
    <row r="405" spans="1:34" s="75" customFormat="1">
      <c r="A405" s="58" t="s">
        <v>4642</v>
      </c>
      <c r="B405" s="58" t="s">
        <v>4680</v>
      </c>
      <c r="C405" s="58" t="s">
        <v>4831</v>
      </c>
      <c r="D405" s="68">
        <v>43738</v>
      </c>
      <c r="E405" s="9">
        <v>0.84</v>
      </c>
      <c r="F405" s="69" t="b">
        <v>1</v>
      </c>
      <c r="G405" s="58" t="s">
        <v>138</v>
      </c>
      <c r="H405" s="58" t="s">
        <v>62</v>
      </c>
      <c r="I405" s="58" t="s">
        <v>141</v>
      </c>
      <c r="J405" s="58" t="s">
        <v>168</v>
      </c>
      <c r="K405" s="68">
        <v>44255</v>
      </c>
      <c r="L405" s="70">
        <v>2051.6944315999999</v>
      </c>
      <c r="M405" s="58" t="s">
        <v>166</v>
      </c>
      <c r="N405" s="69"/>
      <c r="O405" s="69" t="b">
        <v>1</v>
      </c>
      <c r="P405" s="69" t="b">
        <v>1</v>
      </c>
      <c r="Q405" s="69"/>
      <c r="R405" s="69" t="b">
        <v>1</v>
      </c>
      <c r="S405" s="69" t="b">
        <v>1</v>
      </c>
      <c r="T405" s="69"/>
      <c r="U405" s="58" t="s">
        <v>4680</v>
      </c>
      <c r="V405" s="58" t="s">
        <v>4642</v>
      </c>
      <c r="W405" s="58" t="s">
        <v>4680</v>
      </c>
      <c r="X405" s="58" t="s">
        <v>4642</v>
      </c>
      <c r="Y405" s="58" t="s">
        <v>2005</v>
      </c>
      <c r="Z405" s="58" t="s">
        <v>4642</v>
      </c>
      <c r="AA405" s="58" t="s">
        <v>4680</v>
      </c>
      <c r="AB405" s="58" t="s">
        <v>3305</v>
      </c>
      <c r="AC405" s="58"/>
      <c r="AD405" s="68">
        <v>44252</v>
      </c>
      <c r="AE405" s="70">
        <v>117947.537</v>
      </c>
      <c r="AF405" s="58" t="str">
        <f t="shared" si="52"/>
        <v>Jour</v>
      </c>
      <c r="AG405" s="58" t="str">
        <f t="shared" si="53"/>
        <v>LU0660296202</v>
      </c>
      <c r="AH405" s="58" t="str">
        <f t="shared" si="53"/>
        <v>13506702</v>
      </c>
    </row>
    <row r="406" spans="1:34" s="75" customFormat="1">
      <c r="A406" s="58" t="s">
        <v>4431</v>
      </c>
      <c r="B406" s="58" t="s">
        <v>4432</v>
      </c>
      <c r="C406" s="58" t="s">
        <v>4433</v>
      </c>
      <c r="D406" s="68">
        <v>44105</v>
      </c>
      <c r="E406" s="9">
        <v>1.3</v>
      </c>
      <c r="F406" s="69" t="b">
        <v>1</v>
      </c>
      <c r="G406" s="58" t="s">
        <v>138</v>
      </c>
      <c r="H406" s="58" t="s">
        <v>64</v>
      </c>
      <c r="I406" s="58" t="s">
        <v>141</v>
      </c>
      <c r="J406" s="58" t="s">
        <v>168</v>
      </c>
      <c r="K406" s="68">
        <v>44255</v>
      </c>
      <c r="L406" s="70">
        <v>1201.15041</v>
      </c>
      <c r="M406" s="58" t="s">
        <v>166</v>
      </c>
      <c r="N406" s="69"/>
      <c r="O406" s="69" t="b">
        <v>1</v>
      </c>
      <c r="P406" s="69" t="b">
        <v>1</v>
      </c>
      <c r="Q406" s="69" t="b">
        <v>1</v>
      </c>
      <c r="R406" s="69" t="b">
        <v>1</v>
      </c>
      <c r="S406" s="69" t="b">
        <v>1</v>
      </c>
      <c r="T406" s="69" t="b">
        <v>1</v>
      </c>
      <c r="U406" s="58" t="s">
        <v>4432</v>
      </c>
      <c r="V406" s="58" t="s">
        <v>4431</v>
      </c>
      <c r="W406" s="58" t="s">
        <v>4432</v>
      </c>
      <c r="X406" s="58" t="s">
        <v>4431</v>
      </c>
      <c r="Y406" s="58" t="s">
        <v>2005</v>
      </c>
      <c r="Z406" s="58" t="s">
        <v>4431</v>
      </c>
      <c r="AA406" s="58" t="s">
        <v>4432</v>
      </c>
      <c r="AB406" s="58" t="s">
        <v>3305</v>
      </c>
      <c r="AC406" s="58"/>
      <c r="AD406" s="68">
        <v>44252</v>
      </c>
      <c r="AE406" s="70">
        <v>23157.526999999998</v>
      </c>
      <c r="AF406" s="58" t="str">
        <f t="shared" si="52"/>
        <v>Jour</v>
      </c>
      <c r="AG406" s="58" t="str">
        <f t="shared" si="53"/>
        <v>LU1160527849</v>
      </c>
      <c r="AH406" s="58" t="str">
        <f t="shared" si="53"/>
        <v>26495929</v>
      </c>
    </row>
    <row r="407" spans="1:34" s="75" customFormat="1">
      <c r="A407" s="58" t="s">
        <v>4434</v>
      </c>
      <c r="B407" s="58" t="s">
        <v>4435</v>
      </c>
      <c r="C407" s="58" t="s">
        <v>4436</v>
      </c>
      <c r="D407" s="68">
        <v>43769</v>
      </c>
      <c r="E407" s="9">
        <v>1.33</v>
      </c>
      <c r="F407" s="69" t="b">
        <v>1</v>
      </c>
      <c r="G407" s="58" t="s">
        <v>138</v>
      </c>
      <c r="H407" s="58" t="s">
        <v>62</v>
      </c>
      <c r="I407" s="58" t="s">
        <v>141</v>
      </c>
      <c r="J407" s="58" t="s">
        <v>168</v>
      </c>
      <c r="K407" s="68">
        <v>44255</v>
      </c>
      <c r="L407" s="70">
        <v>1201.15041</v>
      </c>
      <c r="M407" s="58" t="s">
        <v>166</v>
      </c>
      <c r="N407" s="69"/>
      <c r="O407" s="69" t="b">
        <v>1</v>
      </c>
      <c r="P407" s="69" t="b">
        <v>1</v>
      </c>
      <c r="Q407" s="69"/>
      <c r="R407" s="69" t="b">
        <v>1</v>
      </c>
      <c r="S407" s="69" t="b">
        <v>1</v>
      </c>
      <c r="T407" s="69"/>
      <c r="U407" s="58" t="s">
        <v>4435</v>
      </c>
      <c r="V407" s="58" t="s">
        <v>4434</v>
      </c>
      <c r="W407" s="58" t="s">
        <v>4435</v>
      </c>
      <c r="X407" s="58" t="s">
        <v>4434</v>
      </c>
      <c r="Y407" s="58" t="s">
        <v>2005</v>
      </c>
      <c r="Z407" s="58" t="s">
        <v>4434</v>
      </c>
      <c r="AA407" s="58" t="s">
        <v>4435</v>
      </c>
      <c r="AB407" s="58" t="s">
        <v>3305</v>
      </c>
      <c r="AC407" s="58"/>
      <c r="AD407" s="68">
        <v>44252</v>
      </c>
      <c r="AE407" s="70">
        <v>2986.3739999999998</v>
      </c>
      <c r="AF407" s="58" t="str">
        <f t="shared" si="52"/>
        <v>Jour</v>
      </c>
      <c r="AG407" s="58" t="str">
        <f t="shared" si="53"/>
        <v>LU1160528144</v>
      </c>
      <c r="AH407" s="58" t="str">
        <f t="shared" si="53"/>
        <v>26495932</v>
      </c>
    </row>
    <row r="408" spans="1:34" s="75" customFormat="1">
      <c r="A408" s="58" t="s">
        <v>4437</v>
      </c>
      <c r="B408" s="58" t="s">
        <v>4438</v>
      </c>
      <c r="C408" s="58" t="s">
        <v>4439</v>
      </c>
      <c r="D408" s="68">
        <v>44135</v>
      </c>
      <c r="E408" s="9">
        <v>1.28</v>
      </c>
      <c r="F408" s="69" t="b">
        <v>1</v>
      </c>
      <c r="G408" s="58" t="s">
        <v>138</v>
      </c>
      <c r="H408" s="58" t="s">
        <v>68</v>
      </c>
      <c r="I408" s="58" t="s">
        <v>141</v>
      </c>
      <c r="J408" s="58" t="s">
        <v>168</v>
      </c>
      <c r="K408" s="68">
        <v>44255</v>
      </c>
      <c r="L408" s="70">
        <v>1201.15041</v>
      </c>
      <c r="M408" s="58" t="s">
        <v>166</v>
      </c>
      <c r="N408" s="69"/>
      <c r="O408" s="69" t="b">
        <v>1</v>
      </c>
      <c r="P408" s="69" t="b">
        <v>1</v>
      </c>
      <c r="Q408" s="69" t="b">
        <v>1</v>
      </c>
      <c r="R408" s="69" t="b">
        <v>1</v>
      </c>
      <c r="S408" s="69" t="b">
        <v>1</v>
      </c>
      <c r="T408" s="69" t="b">
        <v>1</v>
      </c>
      <c r="U408" s="58" t="s">
        <v>4438</v>
      </c>
      <c r="V408" s="58" t="s">
        <v>4437</v>
      </c>
      <c r="W408" s="58" t="s">
        <v>4438</v>
      </c>
      <c r="X408" s="58" t="s">
        <v>4437</v>
      </c>
      <c r="Y408" s="58" t="s">
        <v>2005</v>
      </c>
      <c r="Z408" s="58" t="s">
        <v>4437</v>
      </c>
      <c r="AA408" s="58" t="s">
        <v>4438</v>
      </c>
      <c r="AB408" s="58" t="s">
        <v>3305</v>
      </c>
      <c r="AC408" s="58"/>
      <c r="AD408" s="68">
        <v>44252</v>
      </c>
      <c r="AE408" s="70">
        <v>29981.444</v>
      </c>
      <c r="AF408" s="58" t="str">
        <f t="shared" si="52"/>
        <v>Jour</v>
      </c>
      <c r="AG408" s="58" t="str">
        <f t="shared" si="53"/>
        <v>LU1160528490</v>
      </c>
      <c r="AH408" s="58" t="str">
        <f t="shared" si="53"/>
        <v>26495939</v>
      </c>
    </row>
    <row r="409" spans="1:34" s="75" customFormat="1">
      <c r="A409" s="58" t="s">
        <v>1297</v>
      </c>
      <c r="B409" s="58" t="s">
        <v>1298</v>
      </c>
      <c r="C409" s="58" t="s">
        <v>4906</v>
      </c>
      <c r="D409" s="68">
        <v>43799</v>
      </c>
      <c r="E409" s="9">
        <v>0.86</v>
      </c>
      <c r="F409" s="69" t="b">
        <v>1</v>
      </c>
      <c r="G409" s="58" t="s">
        <v>138</v>
      </c>
      <c r="H409" s="58" t="s">
        <v>62</v>
      </c>
      <c r="I409" s="58" t="s">
        <v>141</v>
      </c>
      <c r="J409" s="58" t="s">
        <v>165</v>
      </c>
      <c r="K409" s="68">
        <v>44255</v>
      </c>
      <c r="L409" s="70">
        <v>471.87552169999998</v>
      </c>
      <c r="M409" s="58" t="s">
        <v>166</v>
      </c>
      <c r="N409" s="69"/>
      <c r="O409" s="69" t="b">
        <v>1</v>
      </c>
      <c r="P409" s="69" t="b">
        <v>1</v>
      </c>
      <c r="Q409" s="69"/>
      <c r="R409" s="69" t="b">
        <v>1</v>
      </c>
      <c r="S409" s="69" t="b">
        <v>1</v>
      </c>
      <c r="T409" s="69" t="b">
        <v>1</v>
      </c>
      <c r="U409" s="58" t="s">
        <v>1298</v>
      </c>
      <c r="V409" s="58" t="s">
        <v>1297</v>
      </c>
      <c r="W409" s="58" t="s">
        <v>1298</v>
      </c>
      <c r="X409" s="58" t="s">
        <v>1297</v>
      </c>
      <c r="Y409" s="58" t="s">
        <v>2005</v>
      </c>
      <c r="Z409" s="58" t="s">
        <v>1297</v>
      </c>
      <c r="AA409" s="58" t="s">
        <v>1298</v>
      </c>
      <c r="AB409" s="58" t="s">
        <v>3305</v>
      </c>
      <c r="AC409" s="58"/>
      <c r="AD409" s="68">
        <v>44252</v>
      </c>
      <c r="AE409" s="70">
        <v>128395.341</v>
      </c>
      <c r="AF409" s="58" t="str">
        <f t="shared" si="52"/>
        <v>Jour</v>
      </c>
      <c r="AG409" s="58" t="str">
        <f t="shared" si="53"/>
        <v>LU0853132586</v>
      </c>
      <c r="AH409" s="58" t="str">
        <f t="shared" si="53"/>
        <v>19962934</v>
      </c>
    </row>
    <row r="410" spans="1:34" s="75" customFormat="1">
      <c r="A410" s="58" t="s">
        <v>1299</v>
      </c>
      <c r="B410" s="58" t="s">
        <v>1300</v>
      </c>
      <c r="C410" s="58" t="s">
        <v>1301</v>
      </c>
      <c r="D410" s="68">
        <v>42338</v>
      </c>
      <c r="E410" s="9">
        <v>1.31</v>
      </c>
      <c r="F410" s="69" t="b">
        <v>1</v>
      </c>
      <c r="G410" s="58" t="s">
        <v>138</v>
      </c>
      <c r="H410" s="58" t="s">
        <v>62</v>
      </c>
      <c r="I410" s="58" t="s">
        <v>141</v>
      </c>
      <c r="J410" s="58" t="s">
        <v>165</v>
      </c>
      <c r="K410" s="68"/>
      <c r="L410" s="70"/>
      <c r="M410" s="58" t="s">
        <v>166</v>
      </c>
      <c r="N410" s="69"/>
      <c r="O410" s="69" t="b">
        <v>1</v>
      </c>
      <c r="P410" s="69" t="b">
        <v>1</v>
      </c>
      <c r="Q410" s="69"/>
      <c r="R410" s="69" t="b">
        <v>1</v>
      </c>
      <c r="S410" s="69" t="b">
        <v>1</v>
      </c>
      <c r="T410" s="69"/>
      <c r="U410" s="58" t="s">
        <v>1300</v>
      </c>
      <c r="V410" s="58" t="s">
        <v>1299</v>
      </c>
      <c r="W410" s="58" t="s">
        <v>1300</v>
      </c>
      <c r="X410" s="58" t="s">
        <v>1299</v>
      </c>
      <c r="Y410" s="58" t="s">
        <v>2005</v>
      </c>
      <c r="Z410" s="58" t="s">
        <v>1299</v>
      </c>
      <c r="AA410" s="58" t="s">
        <v>1300</v>
      </c>
      <c r="AB410" s="58" t="s">
        <v>3305</v>
      </c>
      <c r="AC410" s="58"/>
      <c r="AD410" s="68">
        <v>42569</v>
      </c>
      <c r="AE410" s="70">
        <v>14146.474</v>
      </c>
      <c r="AF410" s="58" t="str">
        <f t="shared" si="52"/>
        <v>Jour</v>
      </c>
      <c r="AG410" s="58" t="str">
        <f t="shared" si="53"/>
        <v>LU0858675555</v>
      </c>
      <c r="AH410" s="58" t="str">
        <f t="shared" si="53"/>
        <v>20087924</v>
      </c>
    </row>
    <row r="411" spans="1:34" s="75" customFormat="1">
      <c r="A411" s="58" t="s">
        <v>1289</v>
      </c>
      <c r="B411" s="58" t="s">
        <v>1290</v>
      </c>
      <c r="C411" s="58" t="s">
        <v>1291</v>
      </c>
      <c r="D411" s="68">
        <v>43799</v>
      </c>
      <c r="E411" s="9">
        <v>2.0099999999999998</v>
      </c>
      <c r="F411" s="69" t="b">
        <v>1</v>
      </c>
      <c r="G411" s="58" t="s">
        <v>138</v>
      </c>
      <c r="H411" s="58" t="s">
        <v>64</v>
      </c>
      <c r="I411" s="58" t="s">
        <v>141</v>
      </c>
      <c r="J411" s="58" t="s">
        <v>165</v>
      </c>
      <c r="K411" s="68">
        <v>44255</v>
      </c>
      <c r="L411" s="70">
        <v>221.92744099999999</v>
      </c>
      <c r="M411" s="58" t="s">
        <v>166</v>
      </c>
      <c r="N411" s="69"/>
      <c r="O411" s="69" t="b">
        <v>1</v>
      </c>
      <c r="P411" s="69" t="b">
        <v>1</v>
      </c>
      <c r="Q411" s="69" t="b">
        <v>1</v>
      </c>
      <c r="R411" s="69" t="b">
        <v>1</v>
      </c>
      <c r="S411" s="69" t="b">
        <v>1</v>
      </c>
      <c r="T411" s="69"/>
      <c r="U411" s="58" t="s">
        <v>1290</v>
      </c>
      <c r="V411" s="58" t="s">
        <v>1289</v>
      </c>
      <c r="W411" s="58" t="s">
        <v>1290</v>
      </c>
      <c r="X411" s="58" t="s">
        <v>1289</v>
      </c>
      <c r="Y411" s="58" t="s">
        <v>2005</v>
      </c>
      <c r="Z411" s="58" t="s">
        <v>1289</v>
      </c>
      <c r="AA411" s="58" t="s">
        <v>1290</v>
      </c>
      <c r="AB411" s="58" t="s">
        <v>3370</v>
      </c>
      <c r="AC411" s="58"/>
      <c r="AD411" s="68">
        <v>44251</v>
      </c>
      <c r="AE411" s="70">
        <v>38</v>
      </c>
      <c r="AF411" s="58" t="str">
        <f t="shared" si="52"/>
        <v>Semaine</v>
      </c>
      <c r="AG411" s="58" t="str">
        <f t="shared" si="53"/>
        <v>LU1043183802</v>
      </c>
      <c r="AH411" s="58" t="str">
        <f t="shared" si="53"/>
        <v>24068259</v>
      </c>
    </row>
    <row r="412" spans="1:34" s="75" customFormat="1">
      <c r="A412" s="58" t="s">
        <v>1292</v>
      </c>
      <c r="B412" s="58" t="s">
        <v>1293</v>
      </c>
      <c r="C412" s="58" t="s">
        <v>1294</v>
      </c>
      <c r="D412" s="68">
        <v>43799</v>
      </c>
      <c r="E412" s="9">
        <v>2.09</v>
      </c>
      <c r="F412" s="69" t="b">
        <v>1</v>
      </c>
      <c r="G412" s="58" t="s">
        <v>138</v>
      </c>
      <c r="H412" s="58" t="s">
        <v>62</v>
      </c>
      <c r="I412" s="58" t="s">
        <v>141</v>
      </c>
      <c r="J412" s="58" t="s">
        <v>165</v>
      </c>
      <c r="K412" s="68">
        <v>44255</v>
      </c>
      <c r="L412" s="70">
        <v>221.92744099999999</v>
      </c>
      <c r="M412" s="58" t="s">
        <v>166</v>
      </c>
      <c r="N412" s="69"/>
      <c r="O412" s="69" t="b">
        <v>1</v>
      </c>
      <c r="P412" s="69" t="b">
        <v>1</v>
      </c>
      <c r="Q412" s="69" t="b">
        <v>1</v>
      </c>
      <c r="R412" s="69" t="b">
        <v>1</v>
      </c>
      <c r="S412" s="69" t="b">
        <v>1</v>
      </c>
      <c r="T412" s="69" t="b">
        <v>1</v>
      </c>
      <c r="U412" s="58" t="s">
        <v>1293</v>
      </c>
      <c r="V412" s="58" t="s">
        <v>1292</v>
      </c>
      <c r="W412" s="58" t="s">
        <v>1293</v>
      </c>
      <c r="X412" s="58" t="s">
        <v>1292</v>
      </c>
      <c r="Y412" s="58" t="s">
        <v>2005</v>
      </c>
      <c r="Z412" s="58" t="s">
        <v>1292</v>
      </c>
      <c r="AA412" s="58" t="s">
        <v>1293</v>
      </c>
      <c r="AB412" s="58" t="s">
        <v>3370</v>
      </c>
      <c r="AC412" s="58"/>
      <c r="AD412" s="68">
        <v>44251</v>
      </c>
      <c r="AE412" s="70">
        <v>1087.279</v>
      </c>
      <c r="AF412" s="58" t="str">
        <f t="shared" si="52"/>
        <v>Semaine</v>
      </c>
      <c r="AG412" s="58" t="str">
        <f t="shared" si="53"/>
        <v>LU1141833001</v>
      </c>
      <c r="AH412" s="58" t="str">
        <f t="shared" si="53"/>
        <v>26121557</v>
      </c>
    </row>
    <row r="413" spans="1:34" s="75" customFormat="1">
      <c r="A413" s="58" t="s">
        <v>1302</v>
      </c>
      <c r="B413" s="58" t="s">
        <v>1303</v>
      </c>
      <c r="C413" s="58" t="s">
        <v>1304</v>
      </c>
      <c r="D413" s="68">
        <v>43677</v>
      </c>
      <c r="E413" s="9">
        <v>2.61</v>
      </c>
      <c r="F413" s="69" t="b">
        <v>1</v>
      </c>
      <c r="G413" s="58" t="s">
        <v>138</v>
      </c>
      <c r="H413" s="58" t="s">
        <v>62</v>
      </c>
      <c r="I413" s="58" t="s">
        <v>141</v>
      </c>
      <c r="J413" s="58" t="s">
        <v>333</v>
      </c>
      <c r="K413" s="68">
        <v>44255</v>
      </c>
      <c r="L413" s="70">
        <v>221.92744099999999</v>
      </c>
      <c r="M413" s="58" t="s">
        <v>166</v>
      </c>
      <c r="N413" s="69"/>
      <c r="O413" s="69" t="b">
        <v>1</v>
      </c>
      <c r="P413" s="69" t="b">
        <v>1</v>
      </c>
      <c r="Q413" s="69" t="b">
        <v>1</v>
      </c>
      <c r="R413" s="69" t="b">
        <v>1</v>
      </c>
      <c r="S413" s="69" t="b">
        <v>1</v>
      </c>
      <c r="T413" s="69"/>
      <c r="U413" s="58" t="s">
        <v>1303</v>
      </c>
      <c r="V413" s="58" t="s">
        <v>1302</v>
      </c>
      <c r="W413" s="58" t="s">
        <v>1303</v>
      </c>
      <c r="X413" s="58" t="s">
        <v>1302</v>
      </c>
      <c r="Y413" s="58" t="s">
        <v>2005</v>
      </c>
      <c r="Z413" s="58" t="s">
        <v>1302</v>
      </c>
      <c r="AA413" s="58" t="s">
        <v>1303</v>
      </c>
      <c r="AB413" s="58" t="s">
        <v>3370</v>
      </c>
      <c r="AC413" s="58"/>
      <c r="AD413" s="68">
        <v>43830</v>
      </c>
      <c r="AE413" s="70">
        <v>6.7859999999999996</v>
      </c>
      <c r="AF413" s="58" t="str">
        <f t="shared" si="52"/>
        <v>Semaine</v>
      </c>
      <c r="AG413" s="58" t="str">
        <f t="shared" si="53"/>
        <v>LU0522194348</v>
      </c>
      <c r="AH413" s="58" t="str">
        <f t="shared" si="53"/>
        <v>11480414</v>
      </c>
    </row>
    <row r="414" spans="1:34" s="75" customFormat="1">
      <c r="A414" s="58" t="s">
        <v>1119</v>
      </c>
      <c r="B414" s="58" t="s">
        <v>1120</v>
      </c>
      <c r="C414" s="58" t="s">
        <v>4907</v>
      </c>
      <c r="D414" s="68">
        <v>44104</v>
      </c>
      <c r="E414" s="9">
        <v>1.03</v>
      </c>
      <c r="F414" s="69"/>
      <c r="G414" s="58" t="s">
        <v>175</v>
      </c>
      <c r="H414" s="58" t="s">
        <v>62</v>
      </c>
      <c r="I414" s="58" t="s">
        <v>141</v>
      </c>
      <c r="J414" s="58" t="s">
        <v>168</v>
      </c>
      <c r="K414" s="68">
        <v>44255</v>
      </c>
      <c r="L414" s="70">
        <v>162.7518</v>
      </c>
      <c r="M414" s="58" t="s">
        <v>176</v>
      </c>
      <c r="N414" s="69"/>
      <c r="O414" s="69"/>
      <c r="P414" s="69"/>
      <c r="Q414" s="69"/>
      <c r="R414" s="69"/>
      <c r="S414" s="69" t="b">
        <v>1</v>
      </c>
      <c r="T414" s="69"/>
      <c r="U414" s="58" t="s">
        <v>1120</v>
      </c>
      <c r="V414" s="58" t="s">
        <v>1119</v>
      </c>
      <c r="W414" s="58" t="s">
        <v>1120</v>
      </c>
      <c r="X414" s="58" t="s">
        <v>1119</v>
      </c>
      <c r="Y414" s="58" t="s">
        <v>2009</v>
      </c>
      <c r="Z414" s="58" t="s">
        <v>1119</v>
      </c>
      <c r="AA414" s="58" t="s">
        <v>1120</v>
      </c>
      <c r="AB414" s="58" t="s">
        <v>3305</v>
      </c>
      <c r="AC414" s="58"/>
      <c r="AD414" s="68">
        <v>44252</v>
      </c>
      <c r="AE414" s="70">
        <v>1124328.0460000001</v>
      </c>
      <c r="AF414" s="58" t="str">
        <f t="shared" ref="AF414:AF477" si="54">CHOOSE(IF(ISERROR(FIND("Quotidien",AB414,1)),IF(ISERROR(FIND("Hebdo",AB414,1)),1,FIND("Hebdo",AB414,1)),FIND("Quotidien",AB414,1)),"&gt;=Mois",,,,,,,,,,,,,,"Semaine",,,,,,,,,"Jour")</f>
        <v>Jour</v>
      </c>
      <c r="AG414" s="58" t="str">
        <f t="shared" si="53"/>
        <v>CH0002770201</v>
      </c>
      <c r="AH414" s="58" t="str">
        <f t="shared" si="53"/>
        <v>277020</v>
      </c>
    </row>
    <row r="415" spans="1:34" s="75" customFormat="1">
      <c r="A415" s="58" t="s">
        <v>393</v>
      </c>
      <c r="B415" s="58" t="s">
        <v>506</v>
      </c>
      <c r="C415" s="58" t="s">
        <v>4908</v>
      </c>
      <c r="D415" s="68">
        <v>44104</v>
      </c>
      <c r="E415" s="9">
        <v>0.43</v>
      </c>
      <c r="F415" s="69"/>
      <c r="G415" s="58" t="s">
        <v>175</v>
      </c>
      <c r="H415" s="58" t="s">
        <v>62</v>
      </c>
      <c r="I415" s="58" t="s">
        <v>141</v>
      </c>
      <c r="J415" s="58" t="s">
        <v>168</v>
      </c>
      <c r="K415" s="68">
        <v>44255</v>
      </c>
      <c r="L415" s="70">
        <v>162.7518</v>
      </c>
      <c r="M415" s="58" t="s">
        <v>176</v>
      </c>
      <c r="N415" s="69"/>
      <c r="O415" s="69"/>
      <c r="P415" s="69"/>
      <c r="Q415" s="69"/>
      <c r="R415" s="69"/>
      <c r="S415" s="69"/>
      <c r="T415" s="69"/>
      <c r="U415" s="58" t="s">
        <v>506</v>
      </c>
      <c r="V415" s="58" t="s">
        <v>393</v>
      </c>
      <c r="W415" s="58" t="s">
        <v>506</v>
      </c>
      <c r="X415" s="58" t="s">
        <v>393</v>
      </c>
      <c r="Y415" s="58" t="s">
        <v>2009</v>
      </c>
      <c r="Z415" s="58" t="s">
        <v>393</v>
      </c>
      <c r="AA415" s="58" t="s">
        <v>506</v>
      </c>
      <c r="AB415" s="58" t="s">
        <v>3305</v>
      </c>
      <c r="AC415" s="58"/>
      <c r="AD415" s="68">
        <v>44252</v>
      </c>
      <c r="AE415" s="70">
        <v>8409.8040000000001</v>
      </c>
      <c r="AF415" s="58" t="str">
        <f t="shared" si="54"/>
        <v>Jour</v>
      </c>
      <c r="AG415" s="58" t="str">
        <f t="shared" si="53"/>
        <v>CH0237239667</v>
      </c>
      <c r="AH415" s="58" t="str">
        <f t="shared" si="53"/>
        <v>23723966</v>
      </c>
    </row>
    <row r="416" spans="1:34" s="75" customFormat="1">
      <c r="A416" s="58" t="s">
        <v>1954</v>
      </c>
      <c r="B416" s="58" t="s">
        <v>1955</v>
      </c>
      <c r="C416" s="58" t="s">
        <v>4909</v>
      </c>
      <c r="D416" s="68">
        <v>43982</v>
      </c>
      <c r="E416" s="9">
        <v>0.56999999999999995</v>
      </c>
      <c r="F416" s="69"/>
      <c r="G416" s="58" t="s">
        <v>175</v>
      </c>
      <c r="H416" s="58" t="s">
        <v>62</v>
      </c>
      <c r="I416" s="58" t="s">
        <v>141</v>
      </c>
      <c r="J416" s="58" t="s">
        <v>155</v>
      </c>
      <c r="K416" s="68">
        <v>44255</v>
      </c>
      <c r="L416" s="70">
        <v>452.99259999999998</v>
      </c>
      <c r="M416" s="58" t="s">
        <v>166</v>
      </c>
      <c r="N416" s="69"/>
      <c r="O416" s="69"/>
      <c r="P416" s="69"/>
      <c r="Q416" s="69"/>
      <c r="R416" s="69"/>
      <c r="S416" s="69"/>
      <c r="T416" s="69"/>
      <c r="U416" s="58" t="s">
        <v>1955</v>
      </c>
      <c r="V416" s="58" t="s">
        <v>1954</v>
      </c>
      <c r="W416" s="58" t="s">
        <v>1955</v>
      </c>
      <c r="X416" s="58" t="s">
        <v>1954</v>
      </c>
      <c r="Y416" s="58" t="s">
        <v>2009</v>
      </c>
      <c r="Z416" s="58" t="s">
        <v>1954</v>
      </c>
      <c r="AA416" s="58" t="s">
        <v>1955</v>
      </c>
      <c r="AB416" s="58" t="s">
        <v>3305</v>
      </c>
      <c r="AC416" s="58"/>
      <c r="AD416" s="68">
        <v>44252</v>
      </c>
      <c r="AE416" s="70">
        <v>65018.336000000003</v>
      </c>
      <c r="AF416" s="58" t="str">
        <f t="shared" si="54"/>
        <v>Jour</v>
      </c>
      <c r="AG416" s="58" t="str">
        <f t="shared" si="53"/>
        <v>CH0317767603</v>
      </c>
      <c r="AH416" s="58" t="str">
        <f t="shared" si="53"/>
        <v>31776760</v>
      </c>
    </row>
    <row r="417" spans="1:34" s="75" customFormat="1">
      <c r="A417" s="58" t="s">
        <v>1897</v>
      </c>
      <c r="B417" s="58" t="s">
        <v>1898</v>
      </c>
      <c r="C417" s="58" t="s">
        <v>3357</v>
      </c>
      <c r="D417" s="68">
        <v>43890</v>
      </c>
      <c r="E417" s="9">
        <v>0.157</v>
      </c>
      <c r="F417" s="69"/>
      <c r="G417" s="58" t="s">
        <v>175</v>
      </c>
      <c r="H417" s="58" t="s">
        <v>62</v>
      </c>
      <c r="I417" s="58" t="s">
        <v>141</v>
      </c>
      <c r="J417" s="58" t="s">
        <v>168</v>
      </c>
      <c r="K417" s="68">
        <v>44255</v>
      </c>
      <c r="L417" s="70">
        <v>271.57010000000002</v>
      </c>
      <c r="M417" s="58" t="s">
        <v>166</v>
      </c>
      <c r="N417" s="69"/>
      <c r="O417" s="69"/>
      <c r="P417" s="69"/>
      <c r="Q417" s="69"/>
      <c r="R417" s="69"/>
      <c r="S417" s="69"/>
      <c r="T417" s="69"/>
      <c r="U417" s="58" t="s">
        <v>1898</v>
      </c>
      <c r="V417" s="58" t="s">
        <v>1897</v>
      </c>
      <c r="W417" s="58" t="s">
        <v>1898</v>
      </c>
      <c r="X417" s="58" t="s">
        <v>1897</v>
      </c>
      <c r="Y417" s="58" t="s">
        <v>2009</v>
      </c>
      <c r="Z417" s="58" t="s">
        <v>1897</v>
      </c>
      <c r="AA417" s="58" t="s">
        <v>1898</v>
      </c>
      <c r="AB417" s="58" t="s">
        <v>3305</v>
      </c>
      <c r="AC417" s="58" t="s">
        <v>4101</v>
      </c>
      <c r="AD417" s="68">
        <v>44253</v>
      </c>
      <c r="AE417" s="70">
        <v>780.51900000000001</v>
      </c>
      <c r="AF417" s="58" t="str">
        <f t="shared" si="54"/>
        <v>Jour</v>
      </c>
      <c r="AG417" s="58" t="str">
        <f t="shared" si="53"/>
        <v>CH0340497202</v>
      </c>
      <c r="AH417" s="58" t="str">
        <f t="shared" si="53"/>
        <v>34049720</v>
      </c>
    </row>
    <row r="418" spans="1:34" s="75" customFormat="1">
      <c r="A418" s="58" t="s">
        <v>1701</v>
      </c>
      <c r="B418" s="58" t="s">
        <v>1702</v>
      </c>
      <c r="C418" s="58" t="s">
        <v>3314</v>
      </c>
      <c r="D418" s="68">
        <v>43890</v>
      </c>
      <c r="E418" s="9">
        <v>6.8999999999999999E-3</v>
      </c>
      <c r="F418" s="69"/>
      <c r="G418" s="58" t="s">
        <v>175</v>
      </c>
      <c r="H418" s="58" t="s">
        <v>62</v>
      </c>
      <c r="I418" s="58" t="s">
        <v>141</v>
      </c>
      <c r="J418" s="58" t="s">
        <v>168</v>
      </c>
      <c r="K418" s="68">
        <v>44255</v>
      </c>
      <c r="L418" s="70">
        <v>271.57010000000002</v>
      </c>
      <c r="M418" s="58" t="s">
        <v>166</v>
      </c>
      <c r="N418" s="69"/>
      <c r="O418" s="69"/>
      <c r="P418" s="69"/>
      <c r="Q418" s="69"/>
      <c r="R418" s="69"/>
      <c r="S418" s="69"/>
      <c r="T418" s="69"/>
      <c r="U418" s="58" t="s">
        <v>1702</v>
      </c>
      <c r="V418" s="58" t="s">
        <v>1701</v>
      </c>
      <c r="W418" s="58" t="s">
        <v>1702</v>
      </c>
      <c r="X418" s="58" t="s">
        <v>1701</v>
      </c>
      <c r="Y418" s="58" t="s">
        <v>2009</v>
      </c>
      <c r="Z418" s="58" t="s">
        <v>1701</v>
      </c>
      <c r="AA418" s="58" t="s">
        <v>1702</v>
      </c>
      <c r="AB418" s="58" t="s">
        <v>3305</v>
      </c>
      <c r="AC418" s="58" t="s">
        <v>4101</v>
      </c>
      <c r="AD418" s="68">
        <v>44253</v>
      </c>
      <c r="AE418" s="70">
        <v>404481.54200000002</v>
      </c>
      <c r="AF418" s="58" t="str">
        <f t="shared" si="54"/>
        <v>Jour</v>
      </c>
      <c r="AG418" s="58" t="str">
        <f t="shared" si="53"/>
        <v>CH0030849472</v>
      </c>
      <c r="AH418" s="58" t="str">
        <f t="shared" si="53"/>
        <v>3084947</v>
      </c>
    </row>
    <row r="419" spans="1:34" s="75" customFormat="1">
      <c r="A419" s="58" t="s">
        <v>1829</v>
      </c>
      <c r="B419" s="58" t="s">
        <v>1830</v>
      </c>
      <c r="C419" s="58" t="s">
        <v>3322</v>
      </c>
      <c r="D419" s="68">
        <v>43890</v>
      </c>
      <c r="E419" s="9">
        <v>0.17799999999999999</v>
      </c>
      <c r="F419" s="69"/>
      <c r="G419" s="58" t="s">
        <v>175</v>
      </c>
      <c r="H419" s="58" t="s">
        <v>64</v>
      </c>
      <c r="I419" s="58" t="s">
        <v>141</v>
      </c>
      <c r="J419" s="58" t="s">
        <v>168</v>
      </c>
      <c r="K419" s="68">
        <v>44255</v>
      </c>
      <c r="L419" s="70">
        <v>242.76381799999999</v>
      </c>
      <c r="M419" s="58" t="s">
        <v>166</v>
      </c>
      <c r="N419" s="69"/>
      <c r="O419" s="69"/>
      <c r="P419" s="69"/>
      <c r="Q419" s="69"/>
      <c r="R419" s="69"/>
      <c r="S419" s="69"/>
      <c r="T419" s="69"/>
      <c r="U419" s="58" t="s">
        <v>1830</v>
      </c>
      <c r="V419" s="58" t="s">
        <v>1829</v>
      </c>
      <c r="W419" s="58" t="s">
        <v>1830</v>
      </c>
      <c r="X419" s="58" t="s">
        <v>1829</v>
      </c>
      <c r="Y419" s="58" t="s">
        <v>2009</v>
      </c>
      <c r="Z419" s="58" t="s">
        <v>1829</v>
      </c>
      <c r="AA419" s="58" t="s">
        <v>1830</v>
      </c>
      <c r="AB419" s="58" t="s">
        <v>3305</v>
      </c>
      <c r="AC419" s="58" t="s">
        <v>4101</v>
      </c>
      <c r="AD419" s="68">
        <v>44253</v>
      </c>
      <c r="AE419" s="70">
        <v>27052.45</v>
      </c>
      <c r="AF419" s="58" t="str">
        <f t="shared" si="54"/>
        <v>Jour</v>
      </c>
      <c r="AG419" s="58" t="str">
        <f t="shared" si="53"/>
        <v>CH0124774958</v>
      </c>
      <c r="AH419" s="58" t="str">
        <f t="shared" si="53"/>
        <v>12477495</v>
      </c>
    </row>
    <row r="420" spans="1:34" s="75" customFormat="1">
      <c r="A420" s="58" t="s">
        <v>1771</v>
      </c>
      <c r="B420" s="58" t="s">
        <v>1772</v>
      </c>
      <c r="C420" s="58" t="s">
        <v>3355</v>
      </c>
      <c r="D420" s="68">
        <v>43890</v>
      </c>
      <c r="E420" s="9">
        <v>0.2271</v>
      </c>
      <c r="F420" s="69"/>
      <c r="G420" s="58" t="s">
        <v>175</v>
      </c>
      <c r="H420" s="58" t="s">
        <v>66</v>
      </c>
      <c r="I420" s="58" t="s">
        <v>141</v>
      </c>
      <c r="J420" s="58" t="s">
        <v>168</v>
      </c>
      <c r="K420" s="68">
        <v>44255</v>
      </c>
      <c r="L420" s="70">
        <v>301.90614970000001</v>
      </c>
      <c r="M420" s="58" t="s">
        <v>166</v>
      </c>
      <c r="N420" s="69"/>
      <c r="O420" s="69"/>
      <c r="P420" s="69"/>
      <c r="Q420" s="69"/>
      <c r="R420" s="69"/>
      <c r="S420" s="69"/>
      <c r="T420" s="69"/>
      <c r="U420" s="58" t="s">
        <v>1772</v>
      </c>
      <c r="V420" s="58" t="s">
        <v>1771</v>
      </c>
      <c r="W420" s="58" t="s">
        <v>1772</v>
      </c>
      <c r="X420" s="58" t="s">
        <v>1771</v>
      </c>
      <c r="Y420" s="58" t="s">
        <v>2009</v>
      </c>
      <c r="Z420" s="58" t="s">
        <v>1771</v>
      </c>
      <c r="AA420" s="58" t="s">
        <v>1772</v>
      </c>
      <c r="AB420" s="58" t="s">
        <v>3305</v>
      </c>
      <c r="AC420" s="58" t="s">
        <v>4101</v>
      </c>
      <c r="AD420" s="68">
        <v>44253</v>
      </c>
      <c r="AE420" s="70">
        <v>524.66300000000001</v>
      </c>
      <c r="AF420" s="58" t="str">
        <f t="shared" si="54"/>
        <v>Jour</v>
      </c>
      <c r="AG420" s="58" t="str">
        <f t="shared" si="53"/>
        <v>CH0336206542</v>
      </c>
      <c r="AH420" s="58" t="str">
        <f t="shared" si="53"/>
        <v>33620654</v>
      </c>
    </row>
    <row r="421" spans="1:34" s="75" customFormat="1">
      <c r="A421" s="58" t="s">
        <v>3248</v>
      </c>
      <c r="B421" s="58" t="s">
        <v>3249</v>
      </c>
      <c r="C421" s="58" t="s">
        <v>3340</v>
      </c>
      <c r="D421" s="68">
        <v>43890</v>
      </c>
      <c r="E421" s="9">
        <v>8.9399999999999993E-2</v>
      </c>
      <c r="F421" s="69"/>
      <c r="G421" s="58" t="s">
        <v>175</v>
      </c>
      <c r="H421" s="58" t="s">
        <v>62</v>
      </c>
      <c r="I421" s="58" t="s">
        <v>141</v>
      </c>
      <c r="J421" s="58" t="s">
        <v>168</v>
      </c>
      <c r="K421" s="68">
        <v>44255</v>
      </c>
      <c r="L421" s="70">
        <v>285.6139</v>
      </c>
      <c r="M421" s="58" t="s">
        <v>166</v>
      </c>
      <c r="N421" s="69"/>
      <c r="O421" s="69"/>
      <c r="P421" s="69"/>
      <c r="Q421" s="69"/>
      <c r="R421" s="69"/>
      <c r="S421" s="69"/>
      <c r="T421" s="69"/>
      <c r="U421" s="58" t="s">
        <v>3249</v>
      </c>
      <c r="V421" s="58" t="s">
        <v>3248</v>
      </c>
      <c r="W421" s="58" t="s">
        <v>3249</v>
      </c>
      <c r="X421" s="58" t="s">
        <v>3248</v>
      </c>
      <c r="Y421" s="58" t="s">
        <v>2009</v>
      </c>
      <c r="Z421" s="58" t="s">
        <v>3248</v>
      </c>
      <c r="AA421" s="58" t="s">
        <v>3249</v>
      </c>
      <c r="AB421" s="58" t="s">
        <v>3305</v>
      </c>
      <c r="AC421" s="58" t="s">
        <v>4101</v>
      </c>
      <c r="AD421" s="68">
        <v>44253</v>
      </c>
      <c r="AE421" s="70">
        <v>2550.0010000000002</v>
      </c>
      <c r="AF421" s="58" t="str">
        <f t="shared" si="54"/>
        <v>Jour</v>
      </c>
      <c r="AG421" s="58" t="str">
        <f t="shared" si="53"/>
        <v>CH0214985050</v>
      </c>
      <c r="AH421" s="58" t="str">
        <f t="shared" si="53"/>
        <v>21498505</v>
      </c>
    </row>
    <row r="422" spans="1:34" s="75" customFormat="1">
      <c r="A422" s="58" t="s">
        <v>1731</v>
      </c>
      <c r="B422" s="58" t="s">
        <v>1732</v>
      </c>
      <c r="C422" s="58" t="s">
        <v>3339</v>
      </c>
      <c r="D422" s="68">
        <v>43890</v>
      </c>
      <c r="E422" s="9">
        <v>0.1754</v>
      </c>
      <c r="F422" s="69"/>
      <c r="G422" s="58" t="s">
        <v>175</v>
      </c>
      <c r="H422" s="58" t="s">
        <v>62</v>
      </c>
      <c r="I422" s="58" t="s">
        <v>141</v>
      </c>
      <c r="J422" s="58" t="s">
        <v>168</v>
      </c>
      <c r="K422" s="68">
        <v>44255</v>
      </c>
      <c r="L422" s="70">
        <v>285.6139</v>
      </c>
      <c r="M422" s="58" t="s">
        <v>166</v>
      </c>
      <c r="N422" s="69"/>
      <c r="O422" s="69"/>
      <c r="P422" s="69"/>
      <c r="Q422" s="69"/>
      <c r="R422" s="69"/>
      <c r="S422" s="69"/>
      <c r="T422" s="69"/>
      <c r="U422" s="58" t="s">
        <v>1732</v>
      </c>
      <c r="V422" s="58" t="s">
        <v>1731</v>
      </c>
      <c r="W422" s="58" t="s">
        <v>1732</v>
      </c>
      <c r="X422" s="58" t="s">
        <v>1731</v>
      </c>
      <c r="Y422" s="58" t="s">
        <v>2009</v>
      </c>
      <c r="Z422" s="58" t="s">
        <v>1731</v>
      </c>
      <c r="AA422" s="58" t="s">
        <v>1732</v>
      </c>
      <c r="AB422" s="58" t="s">
        <v>3305</v>
      </c>
      <c r="AC422" s="58" t="s">
        <v>4101</v>
      </c>
      <c r="AD422" s="68">
        <v>44253</v>
      </c>
      <c r="AE422" s="70">
        <v>17804.141</v>
      </c>
      <c r="AF422" s="58" t="str">
        <f t="shared" si="54"/>
        <v>Jour</v>
      </c>
      <c r="AG422" s="58" t="str">
        <f t="shared" si="53"/>
        <v>CH0214985019</v>
      </c>
      <c r="AH422" s="58" t="str">
        <f t="shared" si="53"/>
        <v>21498501</v>
      </c>
    </row>
    <row r="423" spans="1:34" s="75" customFormat="1">
      <c r="A423" s="58" t="s">
        <v>1740</v>
      </c>
      <c r="B423" s="58" t="s">
        <v>1744</v>
      </c>
      <c r="C423" s="58" t="s">
        <v>3341</v>
      </c>
      <c r="D423" s="68">
        <v>43890</v>
      </c>
      <c r="E423" s="9">
        <v>0.2054</v>
      </c>
      <c r="F423" s="69"/>
      <c r="G423" s="58" t="s">
        <v>175</v>
      </c>
      <c r="H423" s="58" t="s">
        <v>62</v>
      </c>
      <c r="I423" s="58" t="s">
        <v>141</v>
      </c>
      <c r="J423" s="58" t="s">
        <v>168</v>
      </c>
      <c r="K423" s="68">
        <v>44255</v>
      </c>
      <c r="L423" s="70">
        <v>285.6139</v>
      </c>
      <c r="M423" s="58" t="s">
        <v>166</v>
      </c>
      <c r="N423" s="69"/>
      <c r="O423" s="69"/>
      <c r="P423" s="69"/>
      <c r="Q423" s="69"/>
      <c r="R423" s="69"/>
      <c r="S423" s="69"/>
      <c r="T423" s="69"/>
      <c r="U423" s="58" t="s">
        <v>1744</v>
      </c>
      <c r="V423" s="58" t="s">
        <v>1740</v>
      </c>
      <c r="W423" s="58" t="s">
        <v>1744</v>
      </c>
      <c r="X423" s="58" t="s">
        <v>1740</v>
      </c>
      <c r="Y423" s="58" t="s">
        <v>2009</v>
      </c>
      <c r="Z423" s="58" t="s">
        <v>1740</v>
      </c>
      <c r="AA423" s="58" t="s">
        <v>1744</v>
      </c>
      <c r="AB423" s="58" t="s">
        <v>3305</v>
      </c>
      <c r="AC423" s="58" t="s">
        <v>4101</v>
      </c>
      <c r="AD423" s="68">
        <v>44253</v>
      </c>
      <c r="AE423" s="70">
        <v>40958.235999999997</v>
      </c>
      <c r="AF423" s="58" t="str">
        <f t="shared" si="54"/>
        <v>Jour</v>
      </c>
      <c r="AG423" s="58" t="str">
        <f t="shared" si="53"/>
        <v>CH0214985100</v>
      </c>
      <c r="AH423" s="58" t="str">
        <f t="shared" si="53"/>
        <v>21498510</v>
      </c>
    </row>
    <row r="424" spans="1:34" s="75" customFormat="1">
      <c r="A424" s="58" t="s">
        <v>1719</v>
      </c>
      <c r="B424" s="58" t="s">
        <v>1720</v>
      </c>
      <c r="C424" s="58" t="s">
        <v>3336</v>
      </c>
      <c r="D424" s="68">
        <v>43890</v>
      </c>
      <c r="E424" s="9">
        <v>0.1721</v>
      </c>
      <c r="F424" s="69"/>
      <c r="G424" s="58" t="s">
        <v>175</v>
      </c>
      <c r="H424" s="58" t="s">
        <v>301</v>
      </c>
      <c r="I424" s="58" t="s">
        <v>141</v>
      </c>
      <c r="J424" s="58" t="s">
        <v>168</v>
      </c>
      <c r="K424" s="68">
        <v>44255</v>
      </c>
      <c r="L424" s="70">
        <v>777.22348139999997</v>
      </c>
      <c r="M424" s="58" t="s">
        <v>166</v>
      </c>
      <c r="N424" s="69"/>
      <c r="O424" s="69"/>
      <c r="P424" s="69"/>
      <c r="Q424" s="69"/>
      <c r="R424" s="69"/>
      <c r="S424" s="69"/>
      <c r="T424" s="69"/>
      <c r="U424" s="58" t="s">
        <v>1720</v>
      </c>
      <c r="V424" s="58" t="s">
        <v>1719</v>
      </c>
      <c r="W424" s="58" t="s">
        <v>1720</v>
      </c>
      <c r="X424" s="58" t="s">
        <v>1719</v>
      </c>
      <c r="Y424" s="58" t="s">
        <v>2009</v>
      </c>
      <c r="Z424" s="58" t="s">
        <v>1719</v>
      </c>
      <c r="AA424" s="58" t="s">
        <v>1720</v>
      </c>
      <c r="AB424" s="58" t="s">
        <v>3305</v>
      </c>
      <c r="AC424" s="58" t="s">
        <v>4101</v>
      </c>
      <c r="AD424" s="68">
        <v>44253</v>
      </c>
      <c r="AE424" s="70">
        <v>20486.670999999998</v>
      </c>
      <c r="AF424" s="58" t="str">
        <f t="shared" si="54"/>
        <v>Jour</v>
      </c>
      <c r="AG424" s="58" t="str">
        <f t="shared" si="53"/>
        <v>CH0213556373</v>
      </c>
      <c r="AH424" s="58" t="str">
        <f t="shared" si="53"/>
        <v>21355637</v>
      </c>
    </row>
    <row r="425" spans="1:34" s="75" customFormat="1">
      <c r="A425" s="58" t="s">
        <v>1831</v>
      </c>
      <c r="B425" s="58" t="s">
        <v>1832</v>
      </c>
      <c r="C425" s="58" t="s">
        <v>3346</v>
      </c>
      <c r="D425" s="68">
        <v>43890</v>
      </c>
      <c r="E425" s="9">
        <v>0.1706</v>
      </c>
      <c r="F425" s="69"/>
      <c r="G425" s="58" t="s">
        <v>175</v>
      </c>
      <c r="H425" s="58" t="s">
        <v>68</v>
      </c>
      <c r="I425" s="58" t="s">
        <v>141</v>
      </c>
      <c r="J425" s="58" t="s">
        <v>168</v>
      </c>
      <c r="K425" s="68">
        <v>44255</v>
      </c>
      <c r="L425" s="70">
        <v>2570.1173027999998</v>
      </c>
      <c r="M425" s="58" t="s">
        <v>166</v>
      </c>
      <c r="N425" s="69"/>
      <c r="O425" s="69"/>
      <c r="P425" s="69"/>
      <c r="Q425" s="69"/>
      <c r="R425" s="69"/>
      <c r="S425" s="69"/>
      <c r="T425" s="69"/>
      <c r="U425" s="58" t="s">
        <v>1832</v>
      </c>
      <c r="V425" s="58" t="s">
        <v>1831</v>
      </c>
      <c r="W425" s="58" t="s">
        <v>1832</v>
      </c>
      <c r="X425" s="58" t="s">
        <v>1831</v>
      </c>
      <c r="Y425" s="58" t="s">
        <v>2009</v>
      </c>
      <c r="Z425" s="58" t="s">
        <v>1831</v>
      </c>
      <c r="AA425" s="58" t="s">
        <v>1832</v>
      </c>
      <c r="AB425" s="58" t="s">
        <v>3305</v>
      </c>
      <c r="AC425" s="58" t="s">
        <v>4101</v>
      </c>
      <c r="AD425" s="68">
        <v>44253</v>
      </c>
      <c r="AE425" s="70">
        <v>25941.331999999999</v>
      </c>
      <c r="AF425" s="58" t="str">
        <f t="shared" si="54"/>
        <v>Jour</v>
      </c>
      <c r="AG425" s="58" t="str">
        <f t="shared" si="53"/>
        <v>CH0260709552</v>
      </c>
      <c r="AH425" s="58" t="str">
        <f t="shared" si="53"/>
        <v>26070955</v>
      </c>
    </row>
    <row r="426" spans="1:34" s="75" customFormat="1">
      <c r="A426" s="58" t="s">
        <v>2118</v>
      </c>
      <c r="B426" s="58" t="s">
        <v>2120</v>
      </c>
      <c r="C426" s="58" t="s">
        <v>3494</v>
      </c>
      <c r="D426" s="68">
        <v>43890</v>
      </c>
      <c r="E426" s="9">
        <v>0.2039</v>
      </c>
      <c r="F426" s="69"/>
      <c r="G426" s="58" t="s">
        <v>175</v>
      </c>
      <c r="H426" s="58" t="s">
        <v>62</v>
      </c>
      <c r="I426" s="58" t="s">
        <v>141</v>
      </c>
      <c r="J426" s="58" t="s">
        <v>168</v>
      </c>
      <c r="K426" s="68">
        <v>44255</v>
      </c>
      <c r="L426" s="70">
        <v>371.97828140000001</v>
      </c>
      <c r="M426" s="58" t="s">
        <v>166</v>
      </c>
      <c r="N426" s="69"/>
      <c r="O426" s="69"/>
      <c r="P426" s="69"/>
      <c r="Q426" s="69"/>
      <c r="R426" s="69"/>
      <c r="S426" s="69" t="b">
        <v>1</v>
      </c>
      <c r="T426" s="69"/>
      <c r="U426" s="58" t="s">
        <v>2120</v>
      </c>
      <c r="V426" s="58" t="s">
        <v>2118</v>
      </c>
      <c r="W426" s="58" t="s">
        <v>2120</v>
      </c>
      <c r="X426" s="58" t="s">
        <v>2118</v>
      </c>
      <c r="Y426" s="58" t="s">
        <v>2009</v>
      </c>
      <c r="Z426" s="58" t="s">
        <v>2118</v>
      </c>
      <c r="AA426" s="58" t="s">
        <v>2120</v>
      </c>
      <c r="AB426" s="58" t="s">
        <v>3305</v>
      </c>
      <c r="AC426" s="58" t="s">
        <v>4101</v>
      </c>
      <c r="AD426" s="68">
        <v>44253</v>
      </c>
      <c r="AE426" s="70">
        <v>60745.790999999997</v>
      </c>
      <c r="AF426" s="58" t="str">
        <f t="shared" si="54"/>
        <v>Jour</v>
      </c>
      <c r="AG426" s="58" t="str">
        <f t="shared" si="53"/>
        <v>CH0316599023</v>
      </c>
      <c r="AH426" s="58" t="str">
        <f t="shared" si="53"/>
        <v>31659902</v>
      </c>
    </row>
    <row r="427" spans="1:34" s="75" customFormat="1">
      <c r="A427" s="58" t="s">
        <v>1748</v>
      </c>
      <c r="B427" s="58" t="s">
        <v>2652</v>
      </c>
      <c r="C427" s="58" t="s">
        <v>3328</v>
      </c>
      <c r="D427" s="68">
        <v>43890</v>
      </c>
      <c r="E427" s="9">
        <v>8.4500000000000006E-2</v>
      </c>
      <c r="F427" s="69"/>
      <c r="G427" s="58" t="s">
        <v>175</v>
      </c>
      <c r="H427" s="58" t="s">
        <v>62</v>
      </c>
      <c r="I427" s="58" t="s">
        <v>141</v>
      </c>
      <c r="J427" s="58" t="s">
        <v>168</v>
      </c>
      <c r="K427" s="68">
        <v>44255</v>
      </c>
      <c r="L427" s="70">
        <v>2898.6799000000001</v>
      </c>
      <c r="M427" s="58" t="s">
        <v>166</v>
      </c>
      <c r="N427" s="69"/>
      <c r="O427" s="69"/>
      <c r="P427" s="69"/>
      <c r="Q427" s="69"/>
      <c r="R427" s="69"/>
      <c r="S427" s="69"/>
      <c r="T427" s="69"/>
      <c r="U427" s="58" t="s">
        <v>2652</v>
      </c>
      <c r="V427" s="58" t="s">
        <v>1748</v>
      </c>
      <c r="W427" s="58" t="s">
        <v>2652</v>
      </c>
      <c r="X427" s="58" t="s">
        <v>1748</v>
      </c>
      <c r="Y427" s="58" t="s">
        <v>2009</v>
      </c>
      <c r="Z427" s="58" t="s">
        <v>1748</v>
      </c>
      <c r="AA427" s="58" t="s">
        <v>2652</v>
      </c>
      <c r="AB427" s="58" t="s">
        <v>3305</v>
      </c>
      <c r="AC427" s="58" t="s">
        <v>4101</v>
      </c>
      <c r="AD427" s="68">
        <v>44253</v>
      </c>
      <c r="AE427" s="70">
        <v>2482.7429999999999</v>
      </c>
      <c r="AF427" s="58" t="str">
        <f t="shared" si="54"/>
        <v>Jour</v>
      </c>
      <c r="AG427" s="58" t="str">
        <f t="shared" si="53"/>
        <v>CH0189959577</v>
      </c>
      <c r="AH427" s="58" t="str">
        <f t="shared" si="53"/>
        <v>18995957</v>
      </c>
    </row>
    <row r="428" spans="1:34" s="75" customFormat="1">
      <c r="A428" s="58" t="s">
        <v>3236</v>
      </c>
      <c r="B428" s="58" t="s">
        <v>3237</v>
      </c>
      <c r="C428" s="58" t="s">
        <v>3329</v>
      </c>
      <c r="D428" s="68">
        <v>43890</v>
      </c>
      <c r="E428" s="9">
        <v>8.4500000000000006E-2</v>
      </c>
      <c r="F428" s="69"/>
      <c r="G428" s="58" t="s">
        <v>175</v>
      </c>
      <c r="H428" s="58" t="s">
        <v>62</v>
      </c>
      <c r="I428" s="58" t="s">
        <v>141</v>
      </c>
      <c r="J428" s="58" t="s">
        <v>168</v>
      </c>
      <c r="K428" s="68">
        <v>44255</v>
      </c>
      <c r="L428" s="70">
        <v>2898.6799000000001</v>
      </c>
      <c r="M428" s="58" t="s">
        <v>166</v>
      </c>
      <c r="N428" s="69"/>
      <c r="O428" s="69"/>
      <c r="P428" s="69"/>
      <c r="Q428" s="69"/>
      <c r="R428" s="69"/>
      <c r="S428" s="69"/>
      <c r="T428" s="69"/>
      <c r="U428" s="58" t="s">
        <v>3237</v>
      </c>
      <c r="V428" s="58" t="s">
        <v>3236</v>
      </c>
      <c r="W428" s="58" t="s">
        <v>3237</v>
      </c>
      <c r="X428" s="58" t="s">
        <v>3236</v>
      </c>
      <c r="Y428" s="58" t="s">
        <v>2009</v>
      </c>
      <c r="Z428" s="58" t="s">
        <v>3236</v>
      </c>
      <c r="AA428" s="58" t="s">
        <v>3237</v>
      </c>
      <c r="AB428" s="58" t="s">
        <v>3305</v>
      </c>
      <c r="AC428" s="58" t="s">
        <v>4101</v>
      </c>
      <c r="AD428" s="68">
        <v>44253</v>
      </c>
      <c r="AE428" s="70">
        <v>36058.046000000002</v>
      </c>
      <c r="AF428" s="58" t="str">
        <f t="shared" si="54"/>
        <v>Jour</v>
      </c>
      <c r="AG428" s="58" t="str">
        <f t="shared" si="53"/>
        <v>CH0189960674</v>
      </c>
      <c r="AH428" s="58" t="str">
        <f t="shared" si="53"/>
        <v>18996067</v>
      </c>
    </row>
    <row r="429" spans="1:34" s="75" customFormat="1">
      <c r="A429" s="58" t="s">
        <v>1773</v>
      </c>
      <c r="B429" s="58" t="s">
        <v>1774</v>
      </c>
      <c r="C429" s="58" t="s">
        <v>3330</v>
      </c>
      <c r="D429" s="68">
        <v>43890</v>
      </c>
      <c r="E429" s="9">
        <v>0.17050000000000001</v>
      </c>
      <c r="F429" s="69"/>
      <c r="G429" s="58" t="s">
        <v>175</v>
      </c>
      <c r="H429" s="58" t="s">
        <v>62</v>
      </c>
      <c r="I429" s="58" t="s">
        <v>141</v>
      </c>
      <c r="J429" s="58" t="s">
        <v>168</v>
      </c>
      <c r="K429" s="68">
        <v>44255</v>
      </c>
      <c r="L429" s="70">
        <v>2898.6799000000001</v>
      </c>
      <c r="M429" s="58" t="s">
        <v>166</v>
      </c>
      <c r="N429" s="69"/>
      <c r="O429" s="69"/>
      <c r="P429" s="69"/>
      <c r="Q429" s="69"/>
      <c r="R429" s="69"/>
      <c r="S429" s="69"/>
      <c r="T429" s="69"/>
      <c r="U429" s="58" t="s">
        <v>1774</v>
      </c>
      <c r="V429" s="58" t="s">
        <v>1773</v>
      </c>
      <c r="W429" s="58" t="s">
        <v>1774</v>
      </c>
      <c r="X429" s="58" t="s">
        <v>1773</v>
      </c>
      <c r="Y429" s="58" t="s">
        <v>2009</v>
      </c>
      <c r="Z429" s="58" t="s">
        <v>1773</v>
      </c>
      <c r="AA429" s="58" t="s">
        <v>1774</v>
      </c>
      <c r="AB429" s="58" t="s">
        <v>3305</v>
      </c>
      <c r="AC429" s="58" t="s">
        <v>4101</v>
      </c>
      <c r="AD429" s="68">
        <v>44253</v>
      </c>
      <c r="AE429" s="70">
        <v>7513.6480000000001</v>
      </c>
      <c r="AF429" s="58" t="str">
        <f t="shared" si="54"/>
        <v>Jour</v>
      </c>
      <c r="AG429" s="58" t="str">
        <f t="shared" ref="AG429:AH491" si="55">A429</f>
        <v>CH0189977637</v>
      </c>
      <c r="AH429" s="58" t="str">
        <f t="shared" si="55"/>
        <v>18997763</v>
      </c>
    </row>
    <row r="430" spans="1:34" s="75" customFormat="1">
      <c r="A430" s="58" t="s">
        <v>1324</v>
      </c>
      <c r="B430" s="58" t="s">
        <v>1325</v>
      </c>
      <c r="C430" s="58" t="s">
        <v>3331</v>
      </c>
      <c r="D430" s="68">
        <v>43890</v>
      </c>
      <c r="E430" s="9">
        <v>0.20039999999999999</v>
      </c>
      <c r="F430" s="69"/>
      <c r="G430" s="58" t="s">
        <v>175</v>
      </c>
      <c r="H430" s="58" t="s">
        <v>62</v>
      </c>
      <c r="I430" s="58" t="s">
        <v>141</v>
      </c>
      <c r="J430" s="58" t="s">
        <v>168</v>
      </c>
      <c r="K430" s="68">
        <v>44255</v>
      </c>
      <c r="L430" s="70">
        <v>2898.6799000000001</v>
      </c>
      <c r="M430" s="58" t="s">
        <v>166</v>
      </c>
      <c r="N430" s="69"/>
      <c r="O430" s="69"/>
      <c r="P430" s="69"/>
      <c r="Q430" s="69"/>
      <c r="R430" s="69"/>
      <c r="S430" s="69"/>
      <c r="T430" s="69"/>
      <c r="U430" s="58" t="s">
        <v>1325</v>
      </c>
      <c r="V430" s="58" t="s">
        <v>1324</v>
      </c>
      <c r="W430" s="58" t="s">
        <v>1325</v>
      </c>
      <c r="X430" s="58" t="s">
        <v>1324</v>
      </c>
      <c r="Y430" s="58" t="s">
        <v>2009</v>
      </c>
      <c r="Z430" s="58" t="s">
        <v>1324</v>
      </c>
      <c r="AA430" s="58" t="s">
        <v>1325</v>
      </c>
      <c r="AB430" s="58" t="s">
        <v>3305</v>
      </c>
      <c r="AC430" s="58" t="s">
        <v>4101</v>
      </c>
      <c r="AD430" s="68">
        <v>44253</v>
      </c>
      <c r="AE430" s="70">
        <v>390574.20899999997</v>
      </c>
      <c r="AF430" s="58" t="str">
        <f t="shared" si="54"/>
        <v>Jour</v>
      </c>
      <c r="AG430" s="58" t="str">
        <f t="shared" si="55"/>
        <v>CH0189977975</v>
      </c>
      <c r="AH430" s="58" t="str">
        <f t="shared" si="55"/>
        <v>18997797</v>
      </c>
    </row>
    <row r="431" spans="1:34" s="75" customFormat="1">
      <c r="A431" s="58" t="s">
        <v>2106</v>
      </c>
      <c r="B431" s="58" t="s">
        <v>2107</v>
      </c>
      <c r="C431" s="58" t="s">
        <v>3353</v>
      </c>
      <c r="D431" s="68">
        <v>43890</v>
      </c>
      <c r="E431" s="9">
        <v>0.2049</v>
      </c>
      <c r="F431" s="69"/>
      <c r="G431" s="58" t="s">
        <v>175</v>
      </c>
      <c r="H431" s="58" t="s">
        <v>62</v>
      </c>
      <c r="I431" s="58" t="s">
        <v>141</v>
      </c>
      <c r="J431" s="58" t="s">
        <v>168</v>
      </c>
      <c r="K431" s="68">
        <v>44255</v>
      </c>
      <c r="L431" s="70">
        <v>194.64764819999999</v>
      </c>
      <c r="M431" s="58" t="s">
        <v>166</v>
      </c>
      <c r="N431" s="69"/>
      <c r="O431" s="69"/>
      <c r="P431" s="69"/>
      <c r="Q431" s="69"/>
      <c r="R431" s="69"/>
      <c r="S431" s="69"/>
      <c r="T431" s="69"/>
      <c r="U431" s="58" t="s">
        <v>2107</v>
      </c>
      <c r="V431" s="58" t="s">
        <v>2106</v>
      </c>
      <c r="W431" s="58" t="s">
        <v>2107</v>
      </c>
      <c r="X431" s="58" t="s">
        <v>2106</v>
      </c>
      <c r="Y431" s="58" t="s">
        <v>2009</v>
      </c>
      <c r="Z431" s="58" t="s">
        <v>2106</v>
      </c>
      <c r="AA431" s="58" t="s">
        <v>2107</v>
      </c>
      <c r="AB431" s="58" t="s">
        <v>3305</v>
      </c>
      <c r="AC431" s="58" t="s">
        <v>4101</v>
      </c>
      <c r="AD431" s="68">
        <v>44253</v>
      </c>
      <c r="AE431" s="70">
        <v>20806.615000000002</v>
      </c>
      <c r="AF431" s="58" t="str">
        <f t="shared" si="54"/>
        <v>Jour</v>
      </c>
      <c r="AG431" s="58" t="str">
        <f t="shared" si="55"/>
        <v>CH0304122549</v>
      </c>
      <c r="AH431" s="58" t="str">
        <f t="shared" si="55"/>
        <v>30412254</v>
      </c>
    </row>
    <row r="432" spans="1:34" s="75" customFormat="1">
      <c r="A432" s="58" t="s">
        <v>4583</v>
      </c>
      <c r="B432" s="58" t="s">
        <v>4584</v>
      </c>
      <c r="C432" s="58" t="s">
        <v>4585</v>
      </c>
      <c r="D432" s="68">
        <v>43890</v>
      </c>
      <c r="E432" s="9">
        <v>8.4699999999999998E-2</v>
      </c>
      <c r="F432" s="69"/>
      <c r="G432" s="58" t="s">
        <v>175</v>
      </c>
      <c r="H432" s="58" t="s">
        <v>68</v>
      </c>
      <c r="I432" s="58" t="s">
        <v>141</v>
      </c>
      <c r="J432" s="58" t="s">
        <v>168</v>
      </c>
      <c r="K432" s="68">
        <v>44255</v>
      </c>
      <c r="L432" s="70">
        <v>2348.0069659999999</v>
      </c>
      <c r="M432" s="58" t="s">
        <v>166</v>
      </c>
      <c r="N432" s="69"/>
      <c r="O432" s="69"/>
      <c r="P432" s="69"/>
      <c r="Q432" s="69"/>
      <c r="R432" s="69"/>
      <c r="S432" s="69"/>
      <c r="T432" s="69"/>
      <c r="U432" s="58" t="s">
        <v>4584</v>
      </c>
      <c r="V432" s="58" t="s">
        <v>4583</v>
      </c>
      <c r="W432" s="58" t="s">
        <v>4584</v>
      </c>
      <c r="X432" s="58" t="s">
        <v>4583</v>
      </c>
      <c r="Y432" s="58" t="s">
        <v>2009</v>
      </c>
      <c r="Z432" s="58" t="s">
        <v>4583</v>
      </c>
      <c r="AA432" s="58" t="s">
        <v>4584</v>
      </c>
      <c r="AB432" s="58" t="s">
        <v>3305</v>
      </c>
      <c r="AC432" s="58" t="s">
        <v>4101</v>
      </c>
      <c r="AD432" s="68">
        <v>44253</v>
      </c>
      <c r="AE432" s="70">
        <v>709359.95299999998</v>
      </c>
      <c r="AF432" s="58" t="str">
        <f t="shared" si="54"/>
        <v>Jour</v>
      </c>
      <c r="AG432" s="58" t="str">
        <f t="shared" si="55"/>
        <v>CH0259132105</v>
      </c>
      <c r="AH432" s="58" t="str">
        <f t="shared" si="55"/>
        <v>25913210</v>
      </c>
    </row>
    <row r="433" spans="1:34" s="75" customFormat="1">
      <c r="A433" s="58" t="s">
        <v>4288</v>
      </c>
      <c r="B433" s="58" t="s">
        <v>4289</v>
      </c>
      <c r="C433" s="58" t="s">
        <v>4290</v>
      </c>
      <c r="D433" s="68">
        <v>43890</v>
      </c>
      <c r="E433" s="9">
        <v>8.4699999999999998E-2</v>
      </c>
      <c r="F433" s="69"/>
      <c r="G433" s="58" t="s">
        <v>175</v>
      </c>
      <c r="H433" s="58" t="s">
        <v>62</v>
      </c>
      <c r="I433" s="58" t="s">
        <v>141</v>
      </c>
      <c r="J433" s="58" t="s">
        <v>168</v>
      </c>
      <c r="K433" s="68">
        <v>44255</v>
      </c>
      <c r="L433" s="70">
        <v>2348.0069659999999</v>
      </c>
      <c r="M433" s="58" t="s">
        <v>166</v>
      </c>
      <c r="N433" s="69"/>
      <c r="O433" s="69"/>
      <c r="P433" s="69"/>
      <c r="Q433" s="69"/>
      <c r="R433" s="69"/>
      <c r="S433" s="69"/>
      <c r="T433" s="69"/>
      <c r="U433" s="58" t="s">
        <v>4289</v>
      </c>
      <c r="V433" s="58" t="s">
        <v>4288</v>
      </c>
      <c r="W433" s="58" t="s">
        <v>4289</v>
      </c>
      <c r="X433" s="58" t="s">
        <v>4288</v>
      </c>
      <c r="Y433" s="58" t="s">
        <v>2009</v>
      </c>
      <c r="Z433" s="58" t="s">
        <v>4288</v>
      </c>
      <c r="AA433" s="58" t="s">
        <v>4289</v>
      </c>
      <c r="AB433" s="58" t="s">
        <v>3305</v>
      </c>
      <c r="AC433" s="58" t="s">
        <v>4101</v>
      </c>
      <c r="AD433" s="68">
        <v>44253</v>
      </c>
      <c r="AE433" s="70">
        <v>1373453.1029999999</v>
      </c>
      <c r="AF433" s="58" t="str">
        <f t="shared" si="54"/>
        <v>Jour</v>
      </c>
      <c r="AG433" s="58" t="str">
        <f t="shared" si="55"/>
        <v>CH0259132261</v>
      </c>
      <c r="AH433" s="58" t="str">
        <f t="shared" si="55"/>
        <v>25913226</v>
      </c>
    </row>
    <row r="434" spans="1:34" s="75" customFormat="1">
      <c r="A434" s="58" t="s">
        <v>3193</v>
      </c>
      <c r="B434" s="58" t="s">
        <v>3194</v>
      </c>
      <c r="C434" s="58" t="s">
        <v>3356</v>
      </c>
      <c r="D434" s="68">
        <v>43890</v>
      </c>
      <c r="E434" s="9">
        <v>0.30059999999999998</v>
      </c>
      <c r="F434" s="69"/>
      <c r="G434" s="58" t="s">
        <v>175</v>
      </c>
      <c r="H434" s="58" t="s">
        <v>68</v>
      </c>
      <c r="I434" s="58" t="s">
        <v>141</v>
      </c>
      <c r="J434" s="58" t="s">
        <v>168</v>
      </c>
      <c r="K434" s="68">
        <v>44255</v>
      </c>
      <c r="L434" s="70">
        <v>2348.0069659999999</v>
      </c>
      <c r="M434" s="58" t="s">
        <v>166</v>
      </c>
      <c r="N434" s="69"/>
      <c r="O434" s="69"/>
      <c r="P434" s="69"/>
      <c r="Q434" s="69"/>
      <c r="R434" s="69"/>
      <c r="S434" s="69"/>
      <c r="T434" s="69"/>
      <c r="U434" s="58" t="s">
        <v>3194</v>
      </c>
      <c r="V434" s="58" t="s">
        <v>3193</v>
      </c>
      <c r="W434" s="58" t="s">
        <v>3194</v>
      </c>
      <c r="X434" s="58" t="s">
        <v>3193</v>
      </c>
      <c r="Y434" s="58" t="s">
        <v>2009</v>
      </c>
      <c r="Z434" s="58" t="s">
        <v>3193</v>
      </c>
      <c r="AA434" s="58" t="s">
        <v>3194</v>
      </c>
      <c r="AB434" s="58" t="s">
        <v>3305</v>
      </c>
      <c r="AC434" s="58" t="s">
        <v>4101</v>
      </c>
      <c r="AD434" s="68">
        <v>44253</v>
      </c>
      <c r="AE434" s="70">
        <v>13097.272000000001</v>
      </c>
      <c r="AF434" s="58" t="str">
        <f t="shared" si="54"/>
        <v>Jour</v>
      </c>
      <c r="AG434" s="58" t="str">
        <f t="shared" si="55"/>
        <v>CH0336206666</v>
      </c>
      <c r="AH434" s="58" t="str">
        <f t="shared" si="55"/>
        <v>33620666</v>
      </c>
    </row>
    <row r="435" spans="1:34" s="75" customFormat="1">
      <c r="A435" s="58" t="s">
        <v>4589</v>
      </c>
      <c r="B435" s="58" t="s">
        <v>4590</v>
      </c>
      <c r="C435" s="58" t="s">
        <v>4591</v>
      </c>
      <c r="D435" s="68">
        <v>43890</v>
      </c>
      <c r="E435" s="9">
        <v>0.25030000000000002</v>
      </c>
      <c r="F435" s="69"/>
      <c r="G435" s="58" t="s">
        <v>175</v>
      </c>
      <c r="H435" s="58" t="s">
        <v>68</v>
      </c>
      <c r="I435" s="58" t="s">
        <v>141</v>
      </c>
      <c r="J435" s="58" t="s">
        <v>168</v>
      </c>
      <c r="K435" s="68">
        <v>44255</v>
      </c>
      <c r="L435" s="70">
        <v>2348.0069659999999</v>
      </c>
      <c r="M435" s="58" t="s">
        <v>166</v>
      </c>
      <c r="N435" s="69"/>
      <c r="O435" s="69"/>
      <c r="P435" s="69"/>
      <c r="Q435" s="69"/>
      <c r="R435" s="69"/>
      <c r="S435" s="69"/>
      <c r="T435" s="69"/>
      <c r="U435" s="58" t="s">
        <v>4590</v>
      </c>
      <c r="V435" s="58" t="s">
        <v>4589</v>
      </c>
      <c r="W435" s="58" t="s">
        <v>4590</v>
      </c>
      <c r="X435" s="58" t="s">
        <v>4589</v>
      </c>
      <c r="Y435" s="58" t="s">
        <v>2009</v>
      </c>
      <c r="Z435" s="58" t="s">
        <v>4589</v>
      </c>
      <c r="AA435" s="58" t="s">
        <v>4590</v>
      </c>
      <c r="AB435" s="58" t="s">
        <v>3305</v>
      </c>
      <c r="AC435" s="58" t="s">
        <v>4101</v>
      </c>
      <c r="AD435" s="68">
        <v>44253</v>
      </c>
      <c r="AE435" s="70">
        <v>14643.434999999999</v>
      </c>
      <c r="AF435" s="58" t="str">
        <f t="shared" si="54"/>
        <v>Jour</v>
      </c>
      <c r="AG435" s="58" t="str">
        <f t="shared" si="55"/>
        <v>CH0259132196</v>
      </c>
      <c r="AH435" s="58" t="str">
        <f t="shared" si="55"/>
        <v>25913219</v>
      </c>
    </row>
    <row r="436" spans="1:34" s="75" customFormat="1">
      <c r="A436" s="58" t="s">
        <v>1482</v>
      </c>
      <c r="B436" s="58" t="s">
        <v>1483</v>
      </c>
      <c r="C436" s="58" t="s">
        <v>3345</v>
      </c>
      <c r="D436" s="68">
        <v>43890</v>
      </c>
      <c r="E436" s="9">
        <v>0.28060000000000002</v>
      </c>
      <c r="F436" s="69"/>
      <c r="G436" s="58" t="s">
        <v>175</v>
      </c>
      <c r="H436" s="58" t="s">
        <v>62</v>
      </c>
      <c r="I436" s="58" t="s">
        <v>141</v>
      </c>
      <c r="J436" s="58" t="s">
        <v>168</v>
      </c>
      <c r="K436" s="68">
        <v>44255</v>
      </c>
      <c r="L436" s="70">
        <v>2348.0069659999999</v>
      </c>
      <c r="M436" s="58" t="s">
        <v>166</v>
      </c>
      <c r="N436" s="69"/>
      <c r="O436" s="69"/>
      <c r="P436" s="69"/>
      <c r="Q436" s="69"/>
      <c r="R436" s="69"/>
      <c r="S436" s="69"/>
      <c r="T436" s="69"/>
      <c r="U436" s="58" t="s">
        <v>1483</v>
      </c>
      <c r="V436" s="58" t="s">
        <v>1482</v>
      </c>
      <c r="W436" s="58" t="s">
        <v>1483</v>
      </c>
      <c r="X436" s="58" t="s">
        <v>1482</v>
      </c>
      <c r="Y436" s="58" t="s">
        <v>2009</v>
      </c>
      <c r="Z436" s="58" t="s">
        <v>1482</v>
      </c>
      <c r="AA436" s="58" t="s">
        <v>1483</v>
      </c>
      <c r="AB436" s="58" t="s">
        <v>3305</v>
      </c>
      <c r="AC436" s="58" t="s">
        <v>4101</v>
      </c>
      <c r="AD436" s="68">
        <v>44253</v>
      </c>
      <c r="AE436" s="70">
        <v>416777.06300000002</v>
      </c>
      <c r="AF436" s="58" t="str">
        <f t="shared" si="54"/>
        <v>Jour</v>
      </c>
      <c r="AG436" s="58" t="str">
        <f t="shared" si="55"/>
        <v>CH0259132303</v>
      </c>
      <c r="AH436" s="58" t="str">
        <f t="shared" si="55"/>
        <v>25913230</v>
      </c>
    </row>
    <row r="437" spans="1:34" s="75" customFormat="1">
      <c r="A437" s="58" t="s">
        <v>1333</v>
      </c>
      <c r="B437" s="58" t="s">
        <v>1334</v>
      </c>
      <c r="C437" s="58" t="s">
        <v>3327</v>
      </c>
      <c r="D437" s="68">
        <v>43890</v>
      </c>
      <c r="E437" s="9">
        <v>0.15379999999999999</v>
      </c>
      <c r="F437" s="69"/>
      <c r="G437" s="58" t="s">
        <v>175</v>
      </c>
      <c r="H437" s="58" t="s">
        <v>64</v>
      </c>
      <c r="I437" s="58" t="s">
        <v>141</v>
      </c>
      <c r="J437" s="58" t="s">
        <v>168</v>
      </c>
      <c r="K437" s="68">
        <v>44255</v>
      </c>
      <c r="L437" s="70">
        <v>325.55114179999998</v>
      </c>
      <c r="M437" s="58" t="s">
        <v>166</v>
      </c>
      <c r="N437" s="69"/>
      <c r="O437" s="69"/>
      <c r="P437" s="69"/>
      <c r="Q437" s="69"/>
      <c r="R437" s="69"/>
      <c r="S437" s="69"/>
      <c r="T437" s="69"/>
      <c r="U437" s="58" t="s">
        <v>1334</v>
      </c>
      <c r="V437" s="58" t="s">
        <v>1333</v>
      </c>
      <c r="W437" s="58" t="s">
        <v>1334</v>
      </c>
      <c r="X437" s="58" t="s">
        <v>1333</v>
      </c>
      <c r="Y437" s="58" t="s">
        <v>2009</v>
      </c>
      <c r="Z437" s="58" t="s">
        <v>1333</v>
      </c>
      <c r="AA437" s="58" t="s">
        <v>1334</v>
      </c>
      <c r="AB437" s="58" t="s">
        <v>3305</v>
      </c>
      <c r="AC437" s="58" t="s">
        <v>4101</v>
      </c>
      <c r="AD437" s="68">
        <v>44253</v>
      </c>
      <c r="AE437" s="70">
        <v>10136.246999999999</v>
      </c>
      <c r="AF437" s="58" t="str">
        <f t="shared" si="54"/>
        <v>Jour</v>
      </c>
      <c r="AG437" s="58" t="str">
        <f t="shared" si="55"/>
        <v>CH0189255844</v>
      </c>
      <c r="AH437" s="58" t="str">
        <f t="shared" si="55"/>
        <v>18925584</v>
      </c>
    </row>
    <row r="438" spans="1:34" s="75" customFormat="1">
      <c r="A438" s="58" t="s">
        <v>1055</v>
      </c>
      <c r="B438" s="58" t="s">
        <v>1056</v>
      </c>
      <c r="C438" s="58" t="s">
        <v>3348</v>
      </c>
      <c r="D438" s="68">
        <v>43890</v>
      </c>
      <c r="E438" s="9">
        <v>0.15060000000000001</v>
      </c>
      <c r="F438" s="69"/>
      <c r="G438" s="58" t="s">
        <v>175</v>
      </c>
      <c r="H438" s="58" t="s">
        <v>68</v>
      </c>
      <c r="I438" s="58" t="s">
        <v>141</v>
      </c>
      <c r="J438" s="58" t="s">
        <v>168</v>
      </c>
      <c r="K438" s="68">
        <v>44255</v>
      </c>
      <c r="L438" s="70">
        <v>2297.3821933999998</v>
      </c>
      <c r="M438" s="58" t="s">
        <v>166</v>
      </c>
      <c r="N438" s="69"/>
      <c r="O438" s="69"/>
      <c r="P438" s="69"/>
      <c r="Q438" s="69"/>
      <c r="R438" s="69"/>
      <c r="S438" s="69"/>
      <c r="T438" s="69"/>
      <c r="U438" s="58" t="s">
        <v>1056</v>
      </c>
      <c r="V438" s="58" t="s">
        <v>1055</v>
      </c>
      <c r="W438" s="58" t="s">
        <v>1056</v>
      </c>
      <c r="X438" s="58" t="s">
        <v>1055</v>
      </c>
      <c r="Y438" s="58" t="s">
        <v>2009</v>
      </c>
      <c r="Z438" s="58" t="s">
        <v>1055</v>
      </c>
      <c r="AA438" s="58" t="s">
        <v>1056</v>
      </c>
      <c r="AB438" s="58" t="s">
        <v>3305</v>
      </c>
      <c r="AC438" s="58" t="s">
        <v>4101</v>
      </c>
      <c r="AD438" s="68">
        <v>44253</v>
      </c>
      <c r="AE438" s="70">
        <v>78169.743000000002</v>
      </c>
      <c r="AF438" s="58" t="str">
        <f t="shared" si="54"/>
        <v>Jour</v>
      </c>
      <c r="AG438" s="58" t="str">
        <f t="shared" si="55"/>
        <v>CH0261141946</v>
      </c>
      <c r="AH438" s="58" t="str">
        <f t="shared" si="55"/>
        <v>26114194</v>
      </c>
    </row>
    <row r="439" spans="1:34" s="75" customFormat="1">
      <c r="A439" s="58" t="s">
        <v>2108</v>
      </c>
      <c r="B439" s="58" t="s">
        <v>2109</v>
      </c>
      <c r="C439" s="58" t="s">
        <v>3354</v>
      </c>
      <c r="D439" s="68">
        <v>43890</v>
      </c>
      <c r="E439" s="9">
        <v>0.18049999999999999</v>
      </c>
      <c r="F439" s="69"/>
      <c r="G439" s="58" t="s">
        <v>175</v>
      </c>
      <c r="H439" s="58" t="s">
        <v>62</v>
      </c>
      <c r="I439" s="58" t="s">
        <v>141</v>
      </c>
      <c r="J439" s="58" t="s">
        <v>168</v>
      </c>
      <c r="K439" s="68">
        <v>44255</v>
      </c>
      <c r="L439" s="70">
        <v>2297.3821933999998</v>
      </c>
      <c r="M439" s="58" t="s">
        <v>166</v>
      </c>
      <c r="N439" s="69"/>
      <c r="O439" s="69"/>
      <c r="P439" s="69"/>
      <c r="Q439" s="69"/>
      <c r="R439" s="69"/>
      <c r="S439" s="69"/>
      <c r="T439" s="69"/>
      <c r="U439" s="58" t="s">
        <v>2109</v>
      </c>
      <c r="V439" s="58" t="s">
        <v>2108</v>
      </c>
      <c r="W439" s="58" t="s">
        <v>2109</v>
      </c>
      <c r="X439" s="58" t="s">
        <v>2108</v>
      </c>
      <c r="Y439" s="58" t="s">
        <v>2009</v>
      </c>
      <c r="Z439" s="58" t="s">
        <v>2108</v>
      </c>
      <c r="AA439" s="58" t="s">
        <v>2109</v>
      </c>
      <c r="AB439" s="58" t="s">
        <v>3305</v>
      </c>
      <c r="AC439" s="58" t="s">
        <v>4101</v>
      </c>
      <c r="AD439" s="68">
        <v>44253</v>
      </c>
      <c r="AE439" s="70">
        <v>44772.661</v>
      </c>
      <c r="AF439" s="58" t="str">
        <f t="shared" si="54"/>
        <v>Jour</v>
      </c>
      <c r="AG439" s="58" t="str">
        <f t="shared" si="55"/>
        <v>CH0304170571</v>
      </c>
      <c r="AH439" s="58" t="str">
        <f t="shared" si="55"/>
        <v>30417057</v>
      </c>
    </row>
    <row r="440" spans="1:34" s="75" customFormat="1">
      <c r="A440" s="58" t="s">
        <v>1210</v>
      </c>
      <c r="B440" s="58" t="s">
        <v>1211</v>
      </c>
      <c r="C440" s="58" t="s">
        <v>1775</v>
      </c>
      <c r="D440" s="68">
        <v>43159</v>
      </c>
      <c r="E440" s="9">
        <v>0.15290000000000001</v>
      </c>
      <c r="F440" s="69"/>
      <c r="G440" s="58" t="s">
        <v>175</v>
      </c>
      <c r="H440" s="58" t="s">
        <v>301</v>
      </c>
      <c r="I440" s="58" t="s">
        <v>141</v>
      </c>
      <c r="J440" s="58" t="s">
        <v>168</v>
      </c>
      <c r="K440" s="68">
        <v>44255</v>
      </c>
      <c r="L440" s="70">
        <v>591.04825619999997</v>
      </c>
      <c r="M440" s="58" t="s">
        <v>176</v>
      </c>
      <c r="N440" s="69"/>
      <c r="O440" s="69"/>
      <c r="P440" s="69"/>
      <c r="Q440" s="69"/>
      <c r="R440" s="69"/>
      <c r="S440" s="69"/>
      <c r="T440" s="69"/>
      <c r="U440" s="58" t="s">
        <v>1211</v>
      </c>
      <c r="V440" s="58" t="s">
        <v>1210</v>
      </c>
      <c r="W440" s="58" t="s">
        <v>1211</v>
      </c>
      <c r="X440" s="58" t="s">
        <v>1210</v>
      </c>
      <c r="Y440" s="58" t="s">
        <v>2009</v>
      </c>
      <c r="Z440" s="58" t="s">
        <v>1210</v>
      </c>
      <c r="AA440" s="58" t="s">
        <v>1211</v>
      </c>
      <c r="AB440" s="58" t="s">
        <v>3305</v>
      </c>
      <c r="AC440" s="58"/>
      <c r="AD440" s="68">
        <v>43445</v>
      </c>
      <c r="AE440" s="70">
        <v>1720</v>
      </c>
      <c r="AF440" s="58" t="str">
        <f t="shared" si="54"/>
        <v>Jour</v>
      </c>
      <c r="AG440" s="58" t="str">
        <f t="shared" si="55"/>
        <v>CH0257019148</v>
      </c>
      <c r="AH440" s="58" t="str">
        <f t="shared" si="55"/>
        <v>25701914</v>
      </c>
    </row>
    <row r="441" spans="1:34" s="75" customFormat="1">
      <c r="A441" s="58" t="s">
        <v>1121</v>
      </c>
      <c r="B441" s="58" t="s">
        <v>1122</v>
      </c>
      <c r="C441" s="58" t="s">
        <v>3313</v>
      </c>
      <c r="D441" s="68">
        <v>43890</v>
      </c>
      <c r="E441" s="9">
        <v>8.6499999999999994E-2</v>
      </c>
      <c r="F441" s="69"/>
      <c r="G441" s="58" t="s">
        <v>175</v>
      </c>
      <c r="H441" s="58" t="s">
        <v>62</v>
      </c>
      <c r="I441" s="58" t="s">
        <v>141</v>
      </c>
      <c r="J441" s="58" t="s">
        <v>168</v>
      </c>
      <c r="K441" s="68">
        <v>44255</v>
      </c>
      <c r="L441" s="70">
        <v>2035.8532</v>
      </c>
      <c r="M441" s="58" t="s">
        <v>166</v>
      </c>
      <c r="N441" s="69"/>
      <c r="O441" s="69"/>
      <c r="P441" s="69"/>
      <c r="Q441" s="69"/>
      <c r="R441" s="69"/>
      <c r="S441" s="69"/>
      <c r="T441" s="69"/>
      <c r="U441" s="58" t="s">
        <v>1122</v>
      </c>
      <c r="V441" s="58" t="s">
        <v>1121</v>
      </c>
      <c r="W441" s="58" t="s">
        <v>1122</v>
      </c>
      <c r="X441" s="58" t="s">
        <v>1121</v>
      </c>
      <c r="Y441" s="58" t="s">
        <v>2009</v>
      </c>
      <c r="Z441" s="58" t="s">
        <v>1121</v>
      </c>
      <c r="AA441" s="58" t="s">
        <v>1122</v>
      </c>
      <c r="AB441" s="58" t="s">
        <v>3305</v>
      </c>
      <c r="AC441" s="58" t="s">
        <v>4101</v>
      </c>
      <c r="AD441" s="68">
        <v>44253</v>
      </c>
      <c r="AE441" s="70">
        <v>71724.33</v>
      </c>
      <c r="AF441" s="58" t="str">
        <f t="shared" si="54"/>
        <v>Jour</v>
      </c>
      <c r="AG441" s="58" t="str">
        <f t="shared" si="55"/>
        <v>CH0015408666</v>
      </c>
      <c r="AH441" s="58" t="str">
        <f t="shared" si="55"/>
        <v>1540866</v>
      </c>
    </row>
    <row r="442" spans="1:34" s="75" customFormat="1">
      <c r="A442" s="58" t="s">
        <v>1859</v>
      </c>
      <c r="B442" s="58" t="s">
        <v>1860</v>
      </c>
      <c r="C442" s="58" t="s">
        <v>3318</v>
      </c>
      <c r="D442" s="68">
        <v>43890</v>
      </c>
      <c r="E442" s="9">
        <v>0.16139999999999999</v>
      </c>
      <c r="F442" s="69"/>
      <c r="G442" s="58" t="s">
        <v>175</v>
      </c>
      <c r="H442" s="58" t="s">
        <v>62</v>
      </c>
      <c r="I442" s="58" t="s">
        <v>141</v>
      </c>
      <c r="J442" s="58" t="s">
        <v>168</v>
      </c>
      <c r="K442" s="68">
        <v>44255</v>
      </c>
      <c r="L442" s="70">
        <v>2035.8532</v>
      </c>
      <c r="M442" s="58" t="s">
        <v>166</v>
      </c>
      <c r="N442" s="69"/>
      <c r="O442" s="69"/>
      <c r="P442" s="69"/>
      <c r="Q442" s="69"/>
      <c r="R442" s="69"/>
      <c r="S442" s="69"/>
      <c r="T442" s="69"/>
      <c r="U442" s="58" t="s">
        <v>1860</v>
      </c>
      <c r="V442" s="58" t="s">
        <v>1859</v>
      </c>
      <c r="W442" s="58" t="s">
        <v>1860</v>
      </c>
      <c r="X442" s="58" t="s">
        <v>1859</v>
      </c>
      <c r="Y442" s="58" t="s">
        <v>2009</v>
      </c>
      <c r="Z442" s="58" t="s">
        <v>1859</v>
      </c>
      <c r="AA442" s="58" t="s">
        <v>1860</v>
      </c>
      <c r="AB442" s="58" t="s">
        <v>3305</v>
      </c>
      <c r="AC442" s="58" t="s">
        <v>4101</v>
      </c>
      <c r="AD442" s="68">
        <v>44253</v>
      </c>
      <c r="AE442" s="70">
        <v>211722.77100000001</v>
      </c>
      <c r="AF442" s="58" t="str">
        <f t="shared" si="54"/>
        <v>Jour</v>
      </c>
      <c r="AG442" s="58" t="str">
        <f t="shared" si="55"/>
        <v>CH0101754346</v>
      </c>
      <c r="AH442" s="58" t="str">
        <f t="shared" si="55"/>
        <v>10175434</v>
      </c>
    </row>
    <row r="443" spans="1:34" s="75" customFormat="1">
      <c r="A443" s="58" t="s">
        <v>865</v>
      </c>
      <c r="B443" s="58" t="s">
        <v>866</v>
      </c>
      <c r="C443" s="58" t="s">
        <v>3338</v>
      </c>
      <c r="D443" s="68">
        <v>43890</v>
      </c>
      <c r="E443" s="9">
        <v>0.16139999999999999</v>
      </c>
      <c r="F443" s="69"/>
      <c r="G443" s="58" t="s">
        <v>175</v>
      </c>
      <c r="H443" s="58" t="s">
        <v>62</v>
      </c>
      <c r="I443" s="58" t="s">
        <v>141</v>
      </c>
      <c r="J443" s="58" t="s">
        <v>168</v>
      </c>
      <c r="K443" s="68">
        <v>44255</v>
      </c>
      <c r="L443" s="70">
        <v>2753.1763000000001</v>
      </c>
      <c r="M443" s="58" t="s">
        <v>166</v>
      </c>
      <c r="N443" s="69"/>
      <c r="O443" s="69"/>
      <c r="P443" s="69"/>
      <c r="Q443" s="69"/>
      <c r="R443" s="69"/>
      <c r="S443" s="69"/>
      <c r="T443" s="69"/>
      <c r="U443" s="58" t="s">
        <v>866</v>
      </c>
      <c r="V443" s="58" t="s">
        <v>865</v>
      </c>
      <c r="W443" s="58" t="s">
        <v>866</v>
      </c>
      <c r="X443" s="58" t="s">
        <v>865</v>
      </c>
      <c r="Y443" s="58" t="s">
        <v>2009</v>
      </c>
      <c r="Z443" s="58" t="s">
        <v>865</v>
      </c>
      <c r="AA443" s="58" t="s">
        <v>866</v>
      </c>
      <c r="AB443" s="58" t="s">
        <v>3305</v>
      </c>
      <c r="AC443" s="58" t="s">
        <v>4101</v>
      </c>
      <c r="AD443" s="68">
        <v>44253</v>
      </c>
      <c r="AE443" s="70">
        <v>430315.66</v>
      </c>
      <c r="AF443" s="58" t="str">
        <f t="shared" si="54"/>
        <v>Jour</v>
      </c>
      <c r="AG443" s="58" t="str">
        <f t="shared" si="55"/>
        <v>CH0214975333</v>
      </c>
      <c r="AH443" s="58" t="str">
        <f t="shared" si="55"/>
        <v>21497533</v>
      </c>
    </row>
    <row r="444" spans="1:34" s="75" customFormat="1">
      <c r="A444" s="58" t="s">
        <v>1123</v>
      </c>
      <c r="B444" s="58" t="s">
        <v>1124</v>
      </c>
      <c r="C444" s="58" t="s">
        <v>3316</v>
      </c>
      <c r="D444" s="68">
        <v>43890</v>
      </c>
      <c r="E444" s="9">
        <v>8.5999999999999993E-2</v>
      </c>
      <c r="F444" s="69"/>
      <c r="G444" s="58" t="s">
        <v>175</v>
      </c>
      <c r="H444" s="58" t="s">
        <v>62</v>
      </c>
      <c r="I444" s="58" t="s">
        <v>141</v>
      </c>
      <c r="J444" s="58" t="s">
        <v>168</v>
      </c>
      <c r="K444" s="68">
        <v>44255</v>
      </c>
      <c r="L444" s="70">
        <v>11106.463599999999</v>
      </c>
      <c r="M444" s="58" t="s">
        <v>166</v>
      </c>
      <c r="N444" s="69"/>
      <c r="O444" s="69"/>
      <c r="P444" s="69"/>
      <c r="Q444" s="69"/>
      <c r="R444" s="69"/>
      <c r="S444" s="69"/>
      <c r="T444" s="69"/>
      <c r="U444" s="58" t="s">
        <v>1124</v>
      </c>
      <c r="V444" s="58" t="s">
        <v>1123</v>
      </c>
      <c r="W444" s="58" t="s">
        <v>1124</v>
      </c>
      <c r="X444" s="58" t="s">
        <v>1123</v>
      </c>
      <c r="Y444" s="58" t="s">
        <v>2009</v>
      </c>
      <c r="Z444" s="58" t="s">
        <v>1123</v>
      </c>
      <c r="AA444" s="58" t="s">
        <v>1124</v>
      </c>
      <c r="AB444" s="58" t="s">
        <v>3305</v>
      </c>
      <c r="AC444" s="58" t="s">
        <v>4101</v>
      </c>
      <c r="AD444" s="68">
        <v>44253</v>
      </c>
      <c r="AE444" s="70">
        <v>180547.43</v>
      </c>
      <c r="AF444" s="58" t="str">
        <f t="shared" si="54"/>
        <v>Jour</v>
      </c>
      <c r="AG444" s="58" t="str">
        <f t="shared" si="55"/>
        <v>CH0038943525</v>
      </c>
      <c r="AH444" s="58" t="str">
        <f t="shared" si="55"/>
        <v>3894352</v>
      </c>
    </row>
    <row r="445" spans="1:34" s="75" customFormat="1">
      <c r="A445" s="58" t="s">
        <v>394</v>
      </c>
      <c r="B445" s="58" t="s">
        <v>508</v>
      </c>
      <c r="C445" s="58" t="s">
        <v>3319</v>
      </c>
      <c r="D445" s="68">
        <v>43890</v>
      </c>
      <c r="E445" s="9">
        <v>0.1608</v>
      </c>
      <c r="F445" s="69"/>
      <c r="G445" s="58" t="s">
        <v>175</v>
      </c>
      <c r="H445" s="58" t="s">
        <v>62</v>
      </c>
      <c r="I445" s="58" t="s">
        <v>141</v>
      </c>
      <c r="J445" s="58" t="s">
        <v>168</v>
      </c>
      <c r="K445" s="68">
        <v>44255</v>
      </c>
      <c r="L445" s="70">
        <v>11106.463599999999</v>
      </c>
      <c r="M445" s="58" t="s">
        <v>166</v>
      </c>
      <c r="N445" s="69"/>
      <c r="O445" s="69"/>
      <c r="P445" s="69"/>
      <c r="Q445" s="69"/>
      <c r="R445" s="69"/>
      <c r="S445" s="69"/>
      <c r="T445" s="69"/>
      <c r="U445" s="58" t="s">
        <v>508</v>
      </c>
      <c r="V445" s="58" t="s">
        <v>394</v>
      </c>
      <c r="W445" s="58" t="s">
        <v>508</v>
      </c>
      <c r="X445" s="58" t="s">
        <v>394</v>
      </c>
      <c r="Y445" s="58" t="s">
        <v>2009</v>
      </c>
      <c r="Z445" s="58" t="s">
        <v>394</v>
      </c>
      <c r="AA445" s="58" t="s">
        <v>508</v>
      </c>
      <c r="AB445" s="58" t="s">
        <v>3305</v>
      </c>
      <c r="AC445" s="58" t="s">
        <v>4101</v>
      </c>
      <c r="AD445" s="68">
        <v>44253</v>
      </c>
      <c r="AE445" s="70">
        <v>221808.981</v>
      </c>
      <c r="AF445" s="58" t="str">
        <f t="shared" si="54"/>
        <v>Jour</v>
      </c>
      <c r="AG445" s="58" t="str">
        <f t="shared" si="55"/>
        <v>CH0101754387</v>
      </c>
      <c r="AH445" s="58" t="str">
        <f t="shared" si="55"/>
        <v>10175438</v>
      </c>
    </row>
    <row r="446" spans="1:34" s="75" customFormat="1">
      <c r="A446" s="58" t="s">
        <v>3091</v>
      </c>
      <c r="B446" s="58" t="s">
        <v>3092</v>
      </c>
      <c r="C446" s="58" t="s">
        <v>3350</v>
      </c>
      <c r="D446" s="68">
        <v>43890</v>
      </c>
      <c r="E446" s="9">
        <v>8.8300000000000003E-2</v>
      </c>
      <c r="F446" s="69"/>
      <c r="G446" s="58" t="s">
        <v>175</v>
      </c>
      <c r="H446" s="58" t="s">
        <v>62</v>
      </c>
      <c r="I446" s="58" t="s">
        <v>141</v>
      </c>
      <c r="J446" s="58" t="s">
        <v>168</v>
      </c>
      <c r="K446" s="68">
        <v>44255</v>
      </c>
      <c r="L446" s="70">
        <v>796.88710000000003</v>
      </c>
      <c r="M446" s="58" t="s">
        <v>166</v>
      </c>
      <c r="N446" s="69"/>
      <c r="O446" s="69"/>
      <c r="P446" s="69"/>
      <c r="Q446" s="69"/>
      <c r="R446" s="69"/>
      <c r="S446" s="69"/>
      <c r="T446" s="69"/>
      <c r="U446" s="58" t="s">
        <v>3092</v>
      </c>
      <c r="V446" s="58" t="s">
        <v>3091</v>
      </c>
      <c r="W446" s="58" t="s">
        <v>3092</v>
      </c>
      <c r="X446" s="58" t="s">
        <v>3091</v>
      </c>
      <c r="Y446" s="58" t="s">
        <v>2009</v>
      </c>
      <c r="Z446" s="58" t="s">
        <v>3091</v>
      </c>
      <c r="AA446" s="58" t="s">
        <v>3092</v>
      </c>
      <c r="AB446" s="58" t="s">
        <v>3305</v>
      </c>
      <c r="AC446" s="58" t="s">
        <v>4101</v>
      </c>
      <c r="AD446" s="68">
        <v>44253</v>
      </c>
      <c r="AE446" s="70">
        <v>18048.98</v>
      </c>
      <c r="AF446" s="58" t="str">
        <f t="shared" si="54"/>
        <v>Jour</v>
      </c>
      <c r="AG446" s="58" t="str">
        <f t="shared" si="55"/>
        <v>CH0281860236</v>
      </c>
      <c r="AH446" s="58" t="str">
        <f t="shared" si="55"/>
        <v>28186023</v>
      </c>
    </row>
    <row r="447" spans="1:34" s="75" customFormat="1">
      <c r="A447" s="58" t="s">
        <v>1921</v>
      </c>
      <c r="B447" s="58" t="s">
        <v>1922</v>
      </c>
      <c r="C447" s="58" t="s">
        <v>3351</v>
      </c>
      <c r="D447" s="68">
        <v>43890</v>
      </c>
      <c r="E447" s="9">
        <v>0.16300000000000001</v>
      </c>
      <c r="F447" s="69"/>
      <c r="G447" s="58" t="s">
        <v>175</v>
      </c>
      <c r="H447" s="58" t="s">
        <v>62</v>
      </c>
      <c r="I447" s="58" t="s">
        <v>141</v>
      </c>
      <c r="J447" s="58" t="s">
        <v>168</v>
      </c>
      <c r="K447" s="68">
        <v>44255</v>
      </c>
      <c r="L447" s="70">
        <v>796.88710000000003</v>
      </c>
      <c r="M447" s="58" t="s">
        <v>166</v>
      </c>
      <c r="N447" s="69"/>
      <c r="O447" s="69"/>
      <c r="P447" s="69"/>
      <c r="Q447" s="69"/>
      <c r="R447" s="69"/>
      <c r="S447" s="69"/>
      <c r="T447" s="69"/>
      <c r="U447" s="58" t="s">
        <v>1922</v>
      </c>
      <c r="V447" s="58" t="s">
        <v>1921</v>
      </c>
      <c r="W447" s="58" t="s">
        <v>1922</v>
      </c>
      <c r="X447" s="58" t="s">
        <v>1921</v>
      </c>
      <c r="Y447" s="58" t="s">
        <v>2009</v>
      </c>
      <c r="Z447" s="58" t="s">
        <v>1921</v>
      </c>
      <c r="AA447" s="58" t="s">
        <v>1922</v>
      </c>
      <c r="AB447" s="58" t="s">
        <v>3305</v>
      </c>
      <c r="AC447" s="58" t="s">
        <v>4101</v>
      </c>
      <c r="AD447" s="68">
        <v>44253</v>
      </c>
      <c r="AE447" s="70">
        <v>314590.19799999997</v>
      </c>
      <c r="AF447" s="58" t="str">
        <f t="shared" si="54"/>
        <v>Jour</v>
      </c>
      <c r="AG447" s="58" t="str">
        <f t="shared" si="55"/>
        <v>CH0281860343</v>
      </c>
      <c r="AH447" s="58" t="str">
        <f t="shared" si="55"/>
        <v>28186034</v>
      </c>
    </row>
    <row r="448" spans="1:34" s="75" customFormat="1">
      <c r="A448" s="58" t="s">
        <v>3238</v>
      </c>
      <c r="B448" s="58" t="s">
        <v>3239</v>
      </c>
      <c r="C448" s="58" t="s">
        <v>3310</v>
      </c>
      <c r="D448" s="68">
        <v>43890</v>
      </c>
      <c r="E448" s="9">
        <v>9.1399999999999995E-2</v>
      </c>
      <c r="F448" s="69"/>
      <c r="G448" s="58" t="s">
        <v>175</v>
      </c>
      <c r="H448" s="58" t="s">
        <v>67</v>
      </c>
      <c r="I448" s="58" t="s">
        <v>141</v>
      </c>
      <c r="J448" s="58" t="s">
        <v>155</v>
      </c>
      <c r="K448" s="68">
        <v>44255</v>
      </c>
      <c r="L448" s="70">
        <v>161.1717731</v>
      </c>
      <c r="M448" s="58" t="s">
        <v>166</v>
      </c>
      <c r="N448" s="69"/>
      <c r="O448" s="69"/>
      <c r="P448" s="69"/>
      <c r="Q448" s="69"/>
      <c r="R448" s="69"/>
      <c r="S448" s="69"/>
      <c r="T448" s="69"/>
      <c r="U448" s="58" t="s">
        <v>3239</v>
      </c>
      <c r="V448" s="58" t="s">
        <v>3238</v>
      </c>
      <c r="W448" s="58" t="s">
        <v>3239</v>
      </c>
      <c r="X448" s="58" t="s">
        <v>3238</v>
      </c>
      <c r="Y448" s="58" t="s">
        <v>2009</v>
      </c>
      <c r="Z448" s="58" t="s">
        <v>3238</v>
      </c>
      <c r="AA448" s="58" t="s">
        <v>3239</v>
      </c>
      <c r="AB448" s="58" t="s">
        <v>3305</v>
      </c>
      <c r="AC448" s="58" t="s">
        <v>4101</v>
      </c>
      <c r="AD448" s="68">
        <v>44253</v>
      </c>
      <c r="AE448" s="70">
        <v>3734.0219999999999</v>
      </c>
      <c r="AF448" s="58" t="str">
        <f t="shared" si="54"/>
        <v>Jour</v>
      </c>
      <c r="AG448" s="58" t="str">
        <f t="shared" si="55"/>
        <v>CH0015408328</v>
      </c>
      <c r="AH448" s="58" t="str">
        <f t="shared" si="55"/>
        <v>1540832</v>
      </c>
    </row>
    <row r="449" spans="1:34" s="75" customFormat="1">
      <c r="A449" s="58" t="s">
        <v>3240</v>
      </c>
      <c r="B449" s="58" t="s">
        <v>3241</v>
      </c>
      <c r="C449" s="58" t="s">
        <v>3308</v>
      </c>
      <c r="D449" s="68">
        <v>43890</v>
      </c>
      <c r="E449" s="9">
        <v>9.1499999999999998E-2</v>
      </c>
      <c r="F449" s="69"/>
      <c r="G449" s="58" t="s">
        <v>175</v>
      </c>
      <c r="H449" s="58" t="s">
        <v>64</v>
      </c>
      <c r="I449" s="58" t="s">
        <v>141</v>
      </c>
      <c r="J449" s="58" t="s">
        <v>155</v>
      </c>
      <c r="K449" s="68">
        <v>44255</v>
      </c>
      <c r="L449" s="70">
        <v>736.00217850000001</v>
      </c>
      <c r="M449" s="58" t="s">
        <v>166</v>
      </c>
      <c r="N449" s="69"/>
      <c r="O449" s="69"/>
      <c r="P449" s="69"/>
      <c r="Q449" s="69"/>
      <c r="R449" s="69"/>
      <c r="S449" s="69" t="b">
        <v>1</v>
      </c>
      <c r="T449" s="69"/>
      <c r="U449" s="58" t="s">
        <v>3241</v>
      </c>
      <c r="V449" s="58" t="s">
        <v>3240</v>
      </c>
      <c r="W449" s="58" t="s">
        <v>3241</v>
      </c>
      <c r="X449" s="58" t="s">
        <v>3240</v>
      </c>
      <c r="Y449" s="58" t="s">
        <v>2009</v>
      </c>
      <c r="Z449" s="58" t="s">
        <v>3240</v>
      </c>
      <c r="AA449" s="58" t="s">
        <v>3241</v>
      </c>
      <c r="AB449" s="58" t="s">
        <v>3305</v>
      </c>
      <c r="AC449" s="58" t="s">
        <v>4101</v>
      </c>
      <c r="AD449" s="68">
        <v>44253</v>
      </c>
      <c r="AE449" s="70">
        <v>24186.665000000001</v>
      </c>
      <c r="AF449" s="58" t="str">
        <f t="shared" si="54"/>
        <v>Jour</v>
      </c>
      <c r="AG449" s="58" t="str">
        <f t="shared" si="55"/>
        <v>CH0015408245</v>
      </c>
      <c r="AH449" s="58" t="str">
        <f t="shared" si="55"/>
        <v>1540824</v>
      </c>
    </row>
    <row r="450" spans="1:34" s="75" customFormat="1">
      <c r="A450" s="58" t="s">
        <v>1887</v>
      </c>
      <c r="B450" s="58" t="s">
        <v>1899</v>
      </c>
      <c r="C450" s="58" t="s">
        <v>3324</v>
      </c>
      <c r="D450" s="68">
        <v>43890</v>
      </c>
      <c r="E450" s="9">
        <v>0.1575</v>
      </c>
      <c r="F450" s="69"/>
      <c r="G450" s="58" t="s">
        <v>175</v>
      </c>
      <c r="H450" s="58" t="s">
        <v>64</v>
      </c>
      <c r="I450" s="58" t="s">
        <v>141</v>
      </c>
      <c r="J450" s="58" t="s">
        <v>155</v>
      </c>
      <c r="K450" s="68">
        <v>44255</v>
      </c>
      <c r="L450" s="70">
        <v>736.00217850000001</v>
      </c>
      <c r="M450" s="58" t="s">
        <v>166</v>
      </c>
      <c r="N450" s="69"/>
      <c r="O450" s="69"/>
      <c r="P450" s="69"/>
      <c r="Q450" s="69"/>
      <c r="R450" s="69"/>
      <c r="S450" s="69"/>
      <c r="T450" s="69"/>
      <c r="U450" s="58" t="s">
        <v>1899</v>
      </c>
      <c r="V450" s="58" t="s">
        <v>1887</v>
      </c>
      <c r="W450" s="58" t="s">
        <v>1899</v>
      </c>
      <c r="X450" s="58" t="s">
        <v>1887</v>
      </c>
      <c r="Y450" s="58" t="s">
        <v>2009</v>
      </c>
      <c r="Z450" s="58" t="s">
        <v>1887</v>
      </c>
      <c r="AA450" s="58" t="s">
        <v>1899</v>
      </c>
      <c r="AB450" s="58" t="s">
        <v>3305</v>
      </c>
      <c r="AC450" s="58" t="s">
        <v>4101</v>
      </c>
      <c r="AD450" s="68">
        <v>44253</v>
      </c>
      <c r="AE450" s="70">
        <v>147284.05499999999</v>
      </c>
      <c r="AF450" s="58" t="str">
        <f t="shared" si="54"/>
        <v>Jour</v>
      </c>
      <c r="AG450" s="58" t="str">
        <f t="shared" si="55"/>
        <v>CH0185703607</v>
      </c>
      <c r="AH450" s="58" t="str">
        <f t="shared" si="55"/>
        <v>18570360</v>
      </c>
    </row>
    <row r="451" spans="1:34" s="75" customFormat="1">
      <c r="A451" s="58" t="s">
        <v>2104</v>
      </c>
      <c r="B451" s="58" t="s">
        <v>2105</v>
      </c>
      <c r="C451" s="58" t="s">
        <v>3352</v>
      </c>
      <c r="D451" s="68">
        <v>43890</v>
      </c>
      <c r="E451" s="9">
        <v>0.18759999999999999</v>
      </c>
      <c r="F451" s="69"/>
      <c r="G451" s="58" t="s">
        <v>175</v>
      </c>
      <c r="H451" s="58" t="s">
        <v>62</v>
      </c>
      <c r="I451" s="58" t="s">
        <v>141</v>
      </c>
      <c r="J451" s="58" t="s">
        <v>155</v>
      </c>
      <c r="K451" s="68">
        <v>44255</v>
      </c>
      <c r="L451" s="70">
        <v>736.00217850000001</v>
      </c>
      <c r="M451" s="58" t="s">
        <v>166</v>
      </c>
      <c r="N451" s="69"/>
      <c r="O451" s="69"/>
      <c r="P451" s="69"/>
      <c r="Q451" s="69"/>
      <c r="R451" s="69"/>
      <c r="S451" s="69"/>
      <c r="T451" s="69"/>
      <c r="U451" s="58" t="s">
        <v>2105</v>
      </c>
      <c r="V451" s="58" t="s">
        <v>2104</v>
      </c>
      <c r="W451" s="58" t="s">
        <v>2105</v>
      </c>
      <c r="X451" s="58" t="s">
        <v>2104</v>
      </c>
      <c r="Y451" s="58" t="s">
        <v>2009</v>
      </c>
      <c r="Z451" s="58" t="s">
        <v>2104</v>
      </c>
      <c r="AA451" s="58" t="s">
        <v>2105</v>
      </c>
      <c r="AB451" s="58" t="s">
        <v>3305</v>
      </c>
      <c r="AC451" s="58" t="s">
        <v>4101</v>
      </c>
      <c r="AD451" s="68">
        <v>44253</v>
      </c>
      <c r="AE451" s="70">
        <v>6392.0339999999997</v>
      </c>
      <c r="AF451" s="58" t="str">
        <f t="shared" si="54"/>
        <v>Jour</v>
      </c>
      <c r="AG451" s="58" t="str">
        <f t="shared" si="55"/>
        <v>CH0286504755</v>
      </c>
      <c r="AH451" s="58" t="str">
        <f t="shared" si="55"/>
        <v>28650475</v>
      </c>
    </row>
    <row r="452" spans="1:34" s="75" customFormat="1">
      <c r="A452" s="58" t="s">
        <v>1541</v>
      </c>
      <c r="B452" s="58" t="s">
        <v>1559</v>
      </c>
      <c r="C452" s="58" t="s">
        <v>3334</v>
      </c>
      <c r="D452" s="68">
        <v>43890</v>
      </c>
      <c r="E452" s="9">
        <v>0.17019999999999999</v>
      </c>
      <c r="F452" s="69"/>
      <c r="G452" s="58" t="s">
        <v>175</v>
      </c>
      <c r="H452" s="58" t="s">
        <v>62</v>
      </c>
      <c r="I452" s="58" t="s">
        <v>141</v>
      </c>
      <c r="J452" s="58" t="s">
        <v>155</v>
      </c>
      <c r="K452" s="68">
        <v>44255</v>
      </c>
      <c r="L452" s="70">
        <v>511.92309999999998</v>
      </c>
      <c r="M452" s="58" t="s">
        <v>166</v>
      </c>
      <c r="N452" s="69"/>
      <c r="O452" s="69"/>
      <c r="P452" s="69"/>
      <c r="Q452" s="69"/>
      <c r="R452" s="69"/>
      <c r="S452" s="69"/>
      <c r="T452" s="69"/>
      <c r="U452" s="58" t="s">
        <v>1559</v>
      </c>
      <c r="V452" s="58" t="s">
        <v>1541</v>
      </c>
      <c r="W452" s="58" t="s">
        <v>1559</v>
      </c>
      <c r="X452" s="58" t="s">
        <v>1541</v>
      </c>
      <c r="Y452" s="58" t="s">
        <v>2009</v>
      </c>
      <c r="Z452" s="58" t="s">
        <v>1541</v>
      </c>
      <c r="AA452" s="58" t="s">
        <v>1559</v>
      </c>
      <c r="AB452" s="58" t="s">
        <v>3305</v>
      </c>
      <c r="AC452" s="58" t="s">
        <v>4101</v>
      </c>
      <c r="AD452" s="68">
        <v>44253</v>
      </c>
      <c r="AE452" s="70">
        <v>45723.224999999999</v>
      </c>
      <c r="AF452" s="58" t="str">
        <f t="shared" si="54"/>
        <v>Jour</v>
      </c>
      <c r="AG452" s="58" t="str">
        <f t="shared" si="55"/>
        <v>CH0202603251</v>
      </c>
      <c r="AH452" s="58" t="str">
        <f t="shared" si="55"/>
        <v>20260325</v>
      </c>
    </row>
    <row r="453" spans="1:34" s="75" customFormat="1">
      <c r="A453" s="58" t="s">
        <v>3242</v>
      </c>
      <c r="B453" s="58" t="s">
        <v>3243</v>
      </c>
      <c r="C453" s="58" t="s">
        <v>3311</v>
      </c>
      <c r="D453" s="68">
        <v>43890</v>
      </c>
      <c r="E453" s="9">
        <v>8.8900000000000007E-2</v>
      </c>
      <c r="F453" s="69"/>
      <c r="G453" s="58" t="s">
        <v>175</v>
      </c>
      <c r="H453" s="58" t="s">
        <v>301</v>
      </c>
      <c r="I453" s="58" t="s">
        <v>141</v>
      </c>
      <c r="J453" s="58" t="s">
        <v>155</v>
      </c>
      <c r="K453" s="68">
        <v>44255</v>
      </c>
      <c r="L453" s="70">
        <v>590.49923230000002</v>
      </c>
      <c r="M453" s="58" t="s">
        <v>166</v>
      </c>
      <c r="N453" s="69"/>
      <c r="O453" s="69"/>
      <c r="P453" s="69"/>
      <c r="Q453" s="69"/>
      <c r="R453" s="69"/>
      <c r="S453" s="69" t="b">
        <v>1</v>
      </c>
      <c r="T453" s="69"/>
      <c r="U453" s="58" t="s">
        <v>3243</v>
      </c>
      <c r="V453" s="58" t="s">
        <v>3242</v>
      </c>
      <c r="W453" s="58" t="s">
        <v>3243</v>
      </c>
      <c r="X453" s="58" t="s">
        <v>3242</v>
      </c>
      <c r="Y453" s="58" t="s">
        <v>2009</v>
      </c>
      <c r="Z453" s="58" t="s">
        <v>3242</v>
      </c>
      <c r="AA453" s="58" t="s">
        <v>3243</v>
      </c>
      <c r="AB453" s="58" t="s">
        <v>3305</v>
      </c>
      <c r="AC453" s="58" t="s">
        <v>4101</v>
      </c>
      <c r="AD453" s="68">
        <v>44253</v>
      </c>
      <c r="AE453" s="70">
        <v>10914.716</v>
      </c>
      <c r="AF453" s="58" t="str">
        <f t="shared" si="54"/>
        <v>Jour</v>
      </c>
      <c r="AG453" s="58" t="str">
        <f t="shared" si="55"/>
        <v>CH0015408351</v>
      </c>
      <c r="AH453" s="58" t="str">
        <f t="shared" si="55"/>
        <v>1540835</v>
      </c>
    </row>
    <row r="454" spans="1:34" s="75" customFormat="1">
      <c r="A454" s="58" t="s">
        <v>1950</v>
      </c>
      <c r="B454" s="58" t="s">
        <v>1951</v>
      </c>
      <c r="C454" s="58" t="s">
        <v>3347</v>
      </c>
      <c r="D454" s="68">
        <v>43890</v>
      </c>
      <c r="E454" s="9">
        <v>0.20499999999999999</v>
      </c>
      <c r="F454" s="69"/>
      <c r="G454" s="58" t="s">
        <v>175</v>
      </c>
      <c r="H454" s="58" t="s">
        <v>62</v>
      </c>
      <c r="I454" s="58" t="s">
        <v>141</v>
      </c>
      <c r="J454" s="58" t="s">
        <v>155</v>
      </c>
      <c r="K454" s="68">
        <v>44255</v>
      </c>
      <c r="L454" s="70">
        <v>590.49923230000002</v>
      </c>
      <c r="M454" s="58" t="s">
        <v>166</v>
      </c>
      <c r="N454" s="69"/>
      <c r="O454" s="69"/>
      <c r="P454" s="69"/>
      <c r="Q454" s="69"/>
      <c r="R454" s="69"/>
      <c r="S454" s="69"/>
      <c r="T454" s="69"/>
      <c r="U454" s="58" t="s">
        <v>1951</v>
      </c>
      <c r="V454" s="58" t="s">
        <v>1950</v>
      </c>
      <c r="W454" s="58" t="s">
        <v>1951</v>
      </c>
      <c r="X454" s="58" t="s">
        <v>1950</v>
      </c>
      <c r="Y454" s="58" t="s">
        <v>2009</v>
      </c>
      <c r="Z454" s="58" t="s">
        <v>1950</v>
      </c>
      <c r="AA454" s="58" t="s">
        <v>1951</v>
      </c>
      <c r="AB454" s="58" t="s">
        <v>3305</v>
      </c>
      <c r="AC454" s="58" t="s">
        <v>4101</v>
      </c>
      <c r="AD454" s="68">
        <v>44253</v>
      </c>
      <c r="AE454" s="70">
        <v>39454.351999999999</v>
      </c>
      <c r="AF454" s="58" t="str">
        <f t="shared" si="54"/>
        <v>Jour</v>
      </c>
      <c r="AG454" s="58" t="str">
        <f t="shared" si="55"/>
        <v>CH0260794125</v>
      </c>
      <c r="AH454" s="58" t="str">
        <f t="shared" si="55"/>
        <v>26079412</v>
      </c>
    </row>
    <row r="455" spans="1:34" s="75" customFormat="1">
      <c r="A455" s="58" t="s">
        <v>3254</v>
      </c>
      <c r="B455" s="58" t="s">
        <v>3255</v>
      </c>
      <c r="C455" s="58" t="s">
        <v>3312</v>
      </c>
      <c r="D455" s="68">
        <v>43890</v>
      </c>
      <c r="E455" s="9">
        <v>8.7800000000000003E-2</v>
      </c>
      <c r="F455" s="69"/>
      <c r="G455" s="58" t="s">
        <v>175</v>
      </c>
      <c r="H455" s="58" t="s">
        <v>62</v>
      </c>
      <c r="I455" s="58" t="s">
        <v>141</v>
      </c>
      <c r="J455" s="58" t="s">
        <v>155</v>
      </c>
      <c r="K455" s="68">
        <v>44255</v>
      </c>
      <c r="L455" s="70">
        <v>1408.4818</v>
      </c>
      <c r="M455" s="58" t="s">
        <v>166</v>
      </c>
      <c r="N455" s="69"/>
      <c r="O455" s="69"/>
      <c r="P455" s="69"/>
      <c r="Q455" s="69"/>
      <c r="R455" s="69"/>
      <c r="S455" s="69"/>
      <c r="T455" s="69"/>
      <c r="U455" s="58" t="s">
        <v>3255</v>
      </c>
      <c r="V455" s="58" t="s">
        <v>3254</v>
      </c>
      <c r="W455" s="58" t="s">
        <v>3255</v>
      </c>
      <c r="X455" s="58" t="s">
        <v>3254</v>
      </c>
      <c r="Y455" s="58" t="s">
        <v>2009</v>
      </c>
      <c r="Z455" s="58" t="s">
        <v>3254</v>
      </c>
      <c r="AA455" s="58" t="s">
        <v>3255</v>
      </c>
      <c r="AB455" s="58" t="s">
        <v>3305</v>
      </c>
      <c r="AC455" s="58" t="s">
        <v>4099</v>
      </c>
      <c r="AD455" s="68">
        <v>44253</v>
      </c>
      <c r="AE455" s="70">
        <v>15578.249</v>
      </c>
      <c r="AF455" s="58" t="str">
        <f t="shared" si="54"/>
        <v>Jour</v>
      </c>
      <c r="AG455" s="58" t="str">
        <f t="shared" si="55"/>
        <v>CH0015408419</v>
      </c>
      <c r="AH455" s="58" t="str">
        <f t="shared" si="55"/>
        <v>1540841</v>
      </c>
    </row>
    <row r="456" spans="1:34" s="75" customFormat="1">
      <c r="A456" s="58" t="s">
        <v>3093</v>
      </c>
      <c r="B456" s="58" t="s">
        <v>3094</v>
      </c>
      <c r="C456" s="58" t="s">
        <v>3343</v>
      </c>
      <c r="D456" s="68">
        <v>43890</v>
      </c>
      <c r="E456" s="9">
        <v>8.8200000000000001E-2</v>
      </c>
      <c r="F456" s="69"/>
      <c r="G456" s="58" t="s">
        <v>175</v>
      </c>
      <c r="H456" s="58" t="s">
        <v>62</v>
      </c>
      <c r="I456" s="58" t="s">
        <v>141</v>
      </c>
      <c r="J456" s="58" t="s">
        <v>155</v>
      </c>
      <c r="K456" s="68">
        <v>44255</v>
      </c>
      <c r="L456" s="70">
        <v>697.52850000000001</v>
      </c>
      <c r="M456" s="58" t="s">
        <v>166</v>
      </c>
      <c r="N456" s="69"/>
      <c r="O456" s="69"/>
      <c r="P456" s="69"/>
      <c r="Q456" s="69"/>
      <c r="R456" s="69"/>
      <c r="S456" s="69"/>
      <c r="T456" s="69"/>
      <c r="U456" s="58" t="s">
        <v>3094</v>
      </c>
      <c r="V456" s="58" t="s">
        <v>3093</v>
      </c>
      <c r="W456" s="58" t="s">
        <v>3094</v>
      </c>
      <c r="X456" s="58" t="s">
        <v>3093</v>
      </c>
      <c r="Y456" s="58" t="s">
        <v>2009</v>
      </c>
      <c r="Z456" s="58" t="s">
        <v>3093</v>
      </c>
      <c r="AA456" s="58" t="s">
        <v>3094</v>
      </c>
      <c r="AB456" s="58" t="s">
        <v>3305</v>
      </c>
      <c r="AC456" s="58" t="s">
        <v>4101</v>
      </c>
      <c r="AD456" s="68">
        <v>44252</v>
      </c>
      <c r="AE456" s="70">
        <v>12714.796</v>
      </c>
      <c r="AF456" s="58" t="str">
        <f t="shared" si="54"/>
        <v>Jour</v>
      </c>
      <c r="AG456" s="58" t="str">
        <f t="shared" si="55"/>
        <v>CH0233388211</v>
      </c>
      <c r="AH456" s="58" t="str">
        <f t="shared" si="55"/>
        <v>23338821</v>
      </c>
    </row>
    <row r="457" spans="1:34" s="75" customFormat="1">
      <c r="A457" s="58" t="s">
        <v>1956</v>
      </c>
      <c r="B457" s="58" t="s">
        <v>1957</v>
      </c>
      <c r="C457" s="58" t="s">
        <v>3337</v>
      </c>
      <c r="D457" s="68">
        <v>43890</v>
      </c>
      <c r="E457" s="9">
        <v>0.16139999999999999</v>
      </c>
      <c r="F457" s="69"/>
      <c r="G457" s="58" t="s">
        <v>175</v>
      </c>
      <c r="H457" s="58" t="s">
        <v>62</v>
      </c>
      <c r="I457" s="58" t="s">
        <v>141</v>
      </c>
      <c r="J457" s="58" t="s">
        <v>155</v>
      </c>
      <c r="K457" s="68">
        <v>44255</v>
      </c>
      <c r="L457" s="70">
        <v>2529.0578999999998</v>
      </c>
      <c r="M457" s="58" t="s">
        <v>166</v>
      </c>
      <c r="N457" s="69"/>
      <c r="O457" s="69"/>
      <c r="P457" s="69"/>
      <c r="Q457" s="69"/>
      <c r="R457" s="69"/>
      <c r="S457" s="69" t="b">
        <v>1</v>
      </c>
      <c r="T457" s="69"/>
      <c r="U457" s="58" t="s">
        <v>1957</v>
      </c>
      <c r="V457" s="58" t="s">
        <v>1956</v>
      </c>
      <c r="W457" s="58" t="s">
        <v>1957</v>
      </c>
      <c r="X457" s="58" t="s">
        <v>1956</v>
      </c>
      <c r="Y457" s="58" t="s">
        <v>2009</v>
      </c>
      <c r="Z457" s="58" t="s">
        <v>1956</v>
      </c>
      <c r="AA457" s="58" t="s">
        <v>1957</v>
      </c>
      <c r="AB457" s="58" t="s">
        <v>3305</v>
      </c>
      <c r="AC457" s="58" t="s">
        <v>4099</v>
      </c>
      <c r="AD457" s="68">
        <v>44253</v>
      </c>
      <c r="AE457" s="70">
        <v>139818.56099999999</v>
      </c>
      <c r="AF457" s="58" t="str">
        <f t="shared" si="54"/>
        <v>Jour</v>
      </c>
      <c r="AG457" s="58" t="str">
        <f t="shared" si="55"/>
        <v>CH0214404714</v>
      </c>
      <c r="AH457" s="58" t="str">
        <f t="shared" si="55"/>
        <v>21440471</v>
      </c>
    </row>
    <row r="458" spans="1:34" s="75" customFormat="1">
      <c r="A458" s="58" t="s">
        <v>3232</v>
      </c>
      <c r="B458" s="58" t="s">
        <v>3233</v>
      </c>
      <c r="C458" s="58" t="s">
        <v>3320</v>
      </c>
      <c r="D458" s="68">
        <v>43890</v>
      </c>
      <c r="E458" s="9">
        <v>8.7900000000000006E-2</v>
      </c>
      <c r="F458" s="69"/>
      <c r="G458" s="58" t="s">
        <v>175</v>
      </c>
      <c r="H458" s="58" t="s">
        <v>62</v>
      </c>
      <c r="I458" s="58" t="s">
        <v>141</v>
      </c>
      <c r="J458" s="58" t="s">
        <v>155</v>
      </c>
      <c r="K458" s="68">
        <v>44255</v>
      </c>
      <c r="L458" s="70">
        <v>1210.9556</v>
      </c>
      <c r="M458" s="58" t="s">
        <v>166</v>
      </c>
      <c r="N458" s="69"/>
      <c r="O458" s="69"/>
      <c r="P458" s="69"/>
      <c r="Q458" s="69"/>
      <c r="R458" s="69"/>
      <c r="S458" s="69"/>
      <c r="T458" s="69"/>
      <c r="U458" s="58" t="s">
        <v>3233</v>
      </c>
      <c r="V458" s="58" t="s">
        <v>3232</v>
      </c>
      <c r="W458" s="58" t="s">
        <v>3233</v>
      </c>
      <c r="X458" s="58" t="s">
        <v>3232</v>
      </c>
      <c r="Y458" s="58" t="s">
        <v>2009</v>
      </c>
      <c r="Z458" s="58" t="s">
        <v>3232</v>
      </c>
      <c r="AA458" s="58" t="s">
        <v>3233</v>
      </c>
      <c r="AB458" s="58" t="s">
        <v>3305</v>
      </c>
      <c r="AC458" s="58" t="s">
        <v>4101</v>
      </c>
      <c r="AD458" s="68">
        <v>44253</v>
      </c>
      <c r="AE458" s="70">
        <v>33099.923999999999</v>
      </c>
      <c r="AF458" s="58" t="str">
        <f t="shared" si="54"/>
        <v>Jour</v>
      </c>
      <c r="AG458" s="58" t="str">
        <f t="shared" si="55"/>
        <v>CH0110869275</v>
      </c>
      <c r="AH458" s="58" t="str">
        <f t="shared" si="55"/>
        <v>11086927</v>
      </c>
    </row>
    <row r="459" spans="1:34" s="75" customFormat="1">
      <c r="A459" s="58" t="s">
        <v>1958</v>
      </c>
      <c r="B459" s="58" t="s">
        <v>1959</v>
      </c>
      <c r="C459" s="58" t="s">
        <v>3342</v>
      </c>
      <c r="D459" s="68">
        <v>43890</v>
      </c>
      <c r="E459" s="9">
        <v>0.18279999999999999</v>
      </c>
      <c r="F459" s="69"/>
      <c r="G459" s="58" t="s">
        <v>175</v>
      </c>
      <c r="H459" s="58" t="s">
        <v>62</v>
      </c>
      <c r="I459" s="58" t="s">
        <v>141</v>
      </c>
      <c r="J459" s="58" t="s">
        <v>155</v>
      </c>
      <c r="K459" s="68">
        <v>44255</v>
      </c>
      <c r="L459" s="70">
        <v>1210.9556</v>
      </c>
      <c r="M459" s="58" t="s">
        <v>166</v>
      </c>
      <c r="N459" s="69"/>
      <c r="O459" s="69"/>
      <c r="P459" s="69"/>
      <c r="Q459" s="69"/>
      <c r="R459" s="69"/>
      <c r="S459" s="69"/>
      <c r="T459" s="69"/>
      <c r="U459" s="58" t="s">
        <v>1959</v>
      </c>
      <c r="V459" s="58" t="s">
        <v>1958</v>
      </c>
      <c r="W459" s="58" t="s">
        <v>1959</v>
      </c>
      <c r="X459" s="58" t="s">
        <v>1958</v>
      </c>
      <c r="Y459" s="58" t="s">
        <v>2009</v>
      </c>
      <c r="Z459" s="58" t="s">
        <v>1958</v>
      </c>
      <c r="AA459" s="58" t="s">
        <v>1959</v>
      </c>
      <c r="AB459" s="58" t="s">
        <v>3305</v>
      </c>
      <c r="AC459" s="58" t="s">
        <v>4101</v>
      </c>
      <c r="AD459" s="68">
        <v>44253</v>
      </c>
      <c r="AE459" s="70">
        <v>76928.941000000006</v>
      </c>
      <c r="AF459" s="58" t="str">
        <f t="shared" si="54"/>
        <v>Jour</v>
      </c>
      <c r="AG459" s="58" t="str">
        <f t="shared" si="55"/>
        <v>CH0222624659</v>
      </c>
      <c r="AH459" s="58" t="str">
        <f t="shared" si="55"/>
        <v>22262465</v>
      </c>
    </row>
    <row r="460" spans="1:34" s="75" customFormat="1">
      <c r="A460" s="58" t="s">
        <v>3095</v>
      </c>
      <c r="B460" s="58" t="s">
        <v>3096</v>
      </c>
      <c r="C460" s="58" t="s">
        <v>3358</v>
      </c>
      <c r="D460" s="68">
        <v>43890</v>
      </c>
      <c r="E460" s="9">
        <v>0.10199999999999999</v>
      </c>
      <c r="F460" s="69"/>
      <c r="G460" s="58" t="s">
        <v>175</v>
      </c>
      <c r="H460" s="58" t="s">
        <v>62</v>
      </c>
      <c r="I460" s="58" t="s">
        <v>141</v>
      </c>
      <c r="J460" s="58" t="s">
        <v>155</v>
      </c>
      <c r="K460" s="68">
        <v>44255</v>
      </c>
      <c r="L460" s="70">
        <v>11986.228300000001</v>
      </c>
      <c r="M460" s="58" t="s">
        <v>166</v>
      </c>
      <c r="N460" s="69"/>
      <c r="O460" s="69"/>
      <c r="P460" s="69"/>
      <c r="Q460" s="69"/>
      <c r="R460" s="69"/>
      <c r="S460" s="69"/>
      <c r="T460" s="69"/>
      <c r="U460" s="58" t="s">
        <v>3096</v>
      </c>
      <c r="V460" s="58" t="s">
        <v>3095</v>
      </c>
      <c r="W460" s="58" t="s">
        <v>3096</v>
      </c>
      <c r="X460" s="58" t="s">
        <v>3095</v>
      </c>
      <c r="Y460" s="58" t="s">
        <v>2009</v>
      </c>
      <c r="Z460" s="58" t="s">
        <v>3095</v>
      </c>
      <c r="AA460" s="58" t="s">
        <v>3096</v>
      </c>
      <c r="AB460" s="58" t="s">
        <v>3305</v>
      </c>
      <c r="AC460" s="58" t="s">
        <v>4099</v>
      </c>
      <c r="AD460" s="68">
        <v>44253</v>
      </c>
      <c r="AE460" s="70">
        <v>1057894.44</v>
      </c>
      <c r="AF460" s="58" t="str">
        <f t="shared" si="54"/>
        <v>Jour</v>
      </c>
      <c r="AG460" s="58" t="str">
        <f t="shared" si="55"/>
        <v>CH0348228609</v>
      </c>
      <c r="AH460" s="58" t="str">
        <f t="shared" si="55"/>
        <v>34822860</v>
      </c>
    </row>
    <row r="461" spans="1:34" s="75" customFormat="1">
      <c r="A461" s="58" t="s">
        <v>3244</v>
      </c>
      <c r="B461" s="58" t="s">
        <v>3245</v>
      </c>
      <c r="C461" s="58" t="s">
        <v>3309</v>
      </c>
      <c r="D461" s="68">
        <v>43890</v>
      </c>
      <c r="E461" s="9">
        <v>8.7099999999999997E-2</v>
      </c>
      <c r="F461" s="69"/>
      <c r="G461" s="58" t="s">
        <v>175</v>
      </c>
      <c r="H461" s="58" t="s">
        <v>68</v>
      </c>
      <c r="I461" s="58" t="s">
        <v>141</v>
      </c>
      <c r="J461" s="58" t="s">
        <v>155</v>
      </c>
      <c r="K461" s="68">
        <v>44255</v>
      </c>
      <c r="L461" s="70">
        <v>1329.7011832999999</v>
      </c>
      <c r="M461" s="58" t="s">
        <v>166</v>
      </c>
      <c r="N461" s="69"/>
      <c r="O461" s="69"/>
      <c r="P461" s="69"/>
      <c r="Q461" s="69"/>
      <c r="R461" s="69"/>
      <c r="S461" s="69"/>
      <c r="T461" s="69"/>
      <c r="U461" s="58" t="s">
        <v>3245</v>
      </c>
      <c r="V461" s="58" t="s">
        <v>3244</v>
      </c>
      <c r="W461" s="58" t="s">
        <v>3245</v>
      </c>
      <c r="X461" s="58" t="s">
        <v>3244</v>
      </c>
      <c r="Y461" s="58" t="s">
        <v>2009</v>
      </c>
      <c r="Z461" s="58" t="s">
        <v>3244</v>
      </c>
      <c r="AA461" s="58" t="s">
        <v>3245</v>
      </c>
      <c r="AB461" s="58" t="s">
        <v>3305</v>
      </c>
      <c r="AC461" s="58" t="s">
        <v>4099</v>
      </c>
      <c r="AD461" s="68">
        <v>44253</v>
      </c>
      <c r="AE461" s="70">
        <v>44152.362000000001</v>
      </c>
      <c r="AF461" s="58" t="str">
        <f t="shared" si="54"/>
        <v>Jour</v>
      </c>
      <c r="AG461" s="58" t="str">
        <f t="shared" si="55"/>
        <v>CH0015408294</v>
      </c>
      <c r="AH461" s="58" t="str">
        <f t="shared" si="55"/>
        <v>1540829</v>
      </c>
    </row>
    <row r="462" spans="1:34" s="75" customFormat="1">
      <c r="A462" s="58" t="s">
        <v>2433</v>
      </c>
      <c r="B462" s="58" t="s">
        <v>2434</v>
      </c>
      <c r="C462" s="58" t="s">
        <v>3332</v>
      </c>
      <c r="D462" s="68">
        <v>43890</v>
      </c>
      <c r="E462" s="9">
        <v>0.15310000000000001</v>
      </c>
      <c r="F462" s="69"/>
      <c r="G462" s="58" t="s">
        <v>175</v>
      </c>
      <c r="H462" s="58" t="s">
        <v>68</v>
      </c>
      <c r="I462" s="58" t="s">
        <v>141</v>
      </c>
      <c r="J462" s="58" t="s">
        <v>155</v>
      </c>
      <c r="K462" s="68">
        <v>44255</v>
      </c>
      <c r="L462" s="70">
        <v>1329.7011832999999</v>
      </c>
      <c r="M462" s="58" t="s">
        <v>166</v>
      </c>
      <c r="N462" s="69"/>
      <c r="O462" s="69"/>
      <c r="P462" s="69"/>
      <c r="Q462" s="69"/>
      <c r="R462" s="69"/>
      <c r="S462" s="69"/>
      <c r="T462" s="69"/>
      <c r="U462" s="58" t="s">
        <v>2434</v>
      </c>
      <c r="V462" s="58" t="s">
        <v>2433</v>
      </c>
      <c r="W462" s="58" t="s">
        <v>2434</v>
      </c>
      <c r="X462" s="58" t="s">
        <v>2433</v>
      </c>
      <c r="Y462" s="58" t="s">
        <v>2009</v>
      </c>
      <c r="Z462" s="58" t="s">
        <v>2433</v>
      </c>
      <c r="AA462" s="58" t="s">
        <v>2434</v>
      </c>
      <c r="AB462" s="58" t="s">
        <v>3305</v>
      </c>
      <c r="AC462" s="58" t="s">
        <v>4099</v>
      </c>
      <c r="AD462" s="68">
        <v>44253</v>
      </c>
      <c r="AE462" s="70">
        <v>125386.455</v>
      </c>
      <c r="AF462" s="58" t="str">
        <f t="shared" si="54"/>
        <v>Jour</v>
      </c>
      <c r="AG462" s="58" t="str">
        <f t="shared" si="55"/>
        <v>CH0190228715</v>
      </c>
      <c r="AH462" s="58" t="str">
        <f t="shared" si="55"/>
        <v>19022871</v>
      </c>
    </row>
    <row r="463" spans="1:34" s="75" customFormat="1">
      <c r="A463" s="58" t="s">
        <v>2114</v>
      </c>
      <c r="B463" s="58" t="s">
        <v>2651</v>
      </c>
      <c r="C463" s="58" t="s">
        <v>3359</v>
      </c>
      <c r="D463" s="68">
        <v>43890</v>
      </c>
      <c r="E463" s="9">
        <v>0.18310000000000001</v>
      </c>
      <c r="F463" s="69"/>
      <c r="G463" s="58" t="s">
        <v>175</v>
      </c>
      <c r="H463" s="58" t="s">
        <v>62</v>
      </c>
      <c r="I463" s="58" t="s">
        <v>141</v>
      </c>
      <c r="J463" s="58" t="s">
        <v>155</v>
      </c>
      <c r="K463" s="68">
        <v>44255</v>
      </c>
      <c r="L463" s="70">
        <v>1329.7011832999999</v>
      </c>
      <c r="M463" s="58" t="s">
        <v>166</v>
      </c>
      <c r="N463" s="69"/>
      <c r="O463" s="69"/>
      <c r="P463" s="69"/>
      <c r="Q463" s="69"/>
      <c r="R463" s="69"/>
      <c r="S463" s="69"/>
      <c r="T463" s="69" t="b">
        <v>1</v>
      </c>
      <c r="U463" s="58" t="s">
        <v>2651</v>
      </c>
      <c r="V463" s="58" t="s">
        <v>2114</v>
      </c>
      <c r="W463" s="58" t="s">
        <v>2651</v>
      </c>
      <c r="X463" s="58" t="s">
        <v>2114</v>
      </c>
      <c r="Y463" s="58" t="s">
        <v>2009</v>
      </c>
      <c r="Z463" s="58" t="s">
        <v>2114</v>
      </c>
      <c r="AA463" s="58" t="s">
        <v>2651</v>
      </c>
      <c r="AB463" s="58" t="s">
        <v>3305</v>
      </c>
      <c r="AC463" s="58" t="s">
        <v>4099</v>
      </c>
      <c r="AD463" s="68">
        <v>44253</v>
      </c>
      <c r="AE463" s="70">
        <v>4678.7839999999997</v>
      </c>
      <c r="AF463" s="58" t="str">
        <f t="shared" si="54"/>
        <v>Jour</v>
      </c>
      <c r="AG463" s="58" t="str">
        <f t="shared" si="55"/>
        <v>CH0380923679</v>
      </c>
      <c r="AH463" s="58" t="str">
        <f t="shared" si="55"/>
        <v>38092367</v>
      </c>
    </row>
    <row r="464" spans="1:34" s="75" customFormat="1">
      <c r="A464" s="58" t="s">
        <v>3234</v>
      </c>
      <c r="B464" s="58" t="s">
        <v>3235</v>
      </c>
      <c r="C464" s="58" t="s">
        <v>3315</v>
      </c>
      <c r="D464" s="68">
        <v>43890</v>
      </c>
      <c r="E464" s="9">
        <v>0.1255</v>
      </c>
      <c r="F464" s="69"/>
      <c r="G464" s="58" t="s">
        <v>175</v>
      </c>
      <c r="H464" s="58" t="s">
        <v>62</v>
      </c>
      <c r="I464" s="58" t="s">
        <v>141</v>
      </c>
      <c r="J464" s="58" t="s">
        <v>155</v>
      </c>
      <c r="K464" s="68">
        <v>44255</v>
      </c>
      <c r="L464" s="70">
        <v>1719.6093000000001</v>
      </c>
      <c r="M464" s="58" t="s">
        <v>166</v>
      </c>
      <c r="N464" s="69"/>
      <c r="O464" s="69"/>
      <c r="P464" s="69"/>
      <c r="Q464" s="69"/>
      <c r="R464" s="69"/>
      <c r="S464" s="69"/>
      <c r="T464" s="69"/>
      <c r="U464" s="58" t="s">
        <v>3235</v>
      </c>
      <c r="V464" s="58" t="s">
        <v>3234</v>
      </c>
      <c r="W464" s="58" t="s">
        <v>3235</v>
      </c>
      <c r="X464" s="58" t="s">
        <v>3234</v>
      </c>
      <c r="Y464" s="58" t="s">
        <v>2009</v>
      </c>
      <c r="Z464" s="58" t="s">
        <v>3234</v>
      </c>
      <c r="AA464" s="58" t="s">
        <v>3235</v>
      </c>
      <c r="AB464" s="58" t="s">
        <v>3305</v>
      </c>
      <c r="AC464" s="58" t="s">
        <v>4099</v>
      </c>
      <c r="AD464" s="68">
        <v>44253</v>
      </c>
      <c r="AE464" s="70">
        <v>90785.097999999998</v>
      </c>
      <c r="AF464" s="58" t="str">
        <f t="shared" si="54"/>
        <v>Jour</v>
      </c>
      <c r="AG464" s="58" t="str">
        <f t="shared" si="55"/>
        <v>CH0030856048</v>
      </c>
      <c r="AH464" s="58" t="str">
        <f t="shared" si="55"/>
        <v>3085604</v>
      </c>
    </row>
    <row r="465" spans="1:34" s="75" customFormat="1">
      <c r="A465" s="58" t="s">
        <v>1876</v>
      </c>
      <c r="B465" s="58" t="s">
        <v>1877</v>
      </c>
      <c r="C465" s="58" t="s">
        <v>3323</v>
      </c>
      <c r="D465" s="68">
        <v>43890</v>
      </c>
      <c r="E465" s="9">
        <v>0.1764</v>
      </c>
      <c r="F465" s="69"/>
      <c r="G465" s="58" t="s">
        <v>175</v>
      </c>
      <c r="H465" s="58" t="s">
        <v>62</v>
      </c>
      <c r="I465" s="58" t="s">
        <v>141</v>
      </c>
      <c r="J465" s="58" t="s">
        <v>168</v>
      </c>
      <c r="K465" s="68">
        <v>44255</v>
      </c>
      <c r="L465" s="70">
        <v>5285.5592999999999</v>
      </c>
      <c r="M465" s="58" t="s">
        <v>166</v>
      </c>
      <c r="N465" s="69"/>
      <c r="O465" s="69"/>
      <c r="P465" s="69"/>
      <c r="Q465" s="69"/>
      <c r="R465" s="69"/>
      <c r="S465" s="69"/>
      <c r="T465" s="69"/>
      <c r="U465" s="58" t="s">
        <v>1877</v>
      </c>
      <c r="V465" s="58" t="s">
        <v>1876</v>
      </c>
      <c r="W465" s="58" t="s">
        <v>1877</v>
      </c>
      <c r="X465" s="58" t="s">
        <v>1876</v>
      </c>
      <c r="Y465" s="58" t="s">
        <v>2009</v>
      </c>
      <c r="Z465" s="58" t="s">
        <v>1876</v>
      </c>
      <c r="AA465" s="58" t="s">
        <v>1877</v>
      </c>
      <c r="AB465" s="58" t="s">
        <v>3305</v>
      </c>
      <c r="AC465" s="58" t="s">
        <v>4101</v>
      </c>
      <c r="AD465" s="68">
        <v>44253</v>
      </c>
      <c r="AE465" s="70">
        <v>78689.481</v>
      </c>
      <c r="AF465" s="58" t="str">
        <f t="shared" si="54"/>
        <v>Jour</v>
      </c>
      <c r="AG465" s="58" t="str">
        <f t="shared" si="55"/>
        <v>CH0124774982</v>
      </c>
      <c r="AH465" s="58" t="str">
        <f t="shared" si="55"/>
        <v>12477498</v>
      </c>
    </row>
    <row r="466" spans="1:34" s="75" customFormat="1">
      <c r="A466" s="58" t="s">
        <v>1878</v>
      </c>
      <c r="B466" s="58" t="s">
        <v>1879</v>
      </c>
      <c r="C466" s="58" t="s">
        <v>3333</v>
      </c>
      <c r="D466" s="68">
        <v>43890</v>
      </c>
      <c r="E466" s="9">
        <v>0.2064</v>
      </c>
      <c r="F466" s="69"/>
      <c r="G466" s="58" t="s">
        <v>175</v>
      </c>
      <c r="H466" s="58" t="s">
        <v>62</v>
      </c>
      <c r="I466" s="58" t="s">
        <v>141</v>
      </c>
      <c r="J466" s="58" t="s">
        <v>168</v>
      </c>
      <c r="K466" s="68">
        <v>44255</v>
      </c>
      <c r="L466" s="70">
        <v>5285.5592999999999</v>
      </c>
      <c r="M466" s="58" t="s">
        <v>166</v>
      </c>
      <c r="N466" s="69"/>
      <c r="O466" s="69"/>
      <c r="P466" s="69"/>
      <c r="Q466" s="69"/>
      <c r="R466" s="69"/>
      <c r="S466" s="69"/>
      <c r="T466" s="69"/>
      <c r="U466" s="58" t="s">
        <v>1879</v>
      </c>
      <c r="V466" s="58" t="s">
        <v>1878</v>
      </c>
      <c r="W466" s="58" t="s">
        <v>1879</v>
      </c>
      <c r="X466" s="58" t="s">
        <v>1878</v>
      </c>
      <c r="Y466" s="58" t="s">
        <v>2009</v>
      </c>
      <c r="Z466" s="58" t="s">
        <v>1878</v>
      </c>
      <c r="AA466" s="58" t="s">
        <v>1879</v>
      </c>
      <c r="AB466" s="58" t="s">
        <v>3305</v>
      </c>
      <c r="AC466" s="58" t="s">
        <v>4101</v>
      </c>
      <c r="AD466" s="68">
        <v>44253</v>
      </c>
      <c r="AE466" s="70">
        <v>420975.52899999998</v>
      </c>
      <c r="AF466" s="58" t="str">
        <f t="shared" si="54"/>
        <v>Jour</v>
      </c>
      <c r="AG466" s="58" t="str">
        <f t="shared" si="55"/>
        <v>CH0190895075</v>
      </c>
      <c r="AH466" s="58" t="str">
        <f t="shared" si="55"/>
        <v>19089507</v>
      </c>
    </row>
    <row r="467" spans="1:34" s="75" customFormat="1">
      <c r="A467" s="58" t="s">
        <v>1057</v>
      </c>
      <c r="B467" s="58" t="s">
        <v>1058</v>
      </c>
      <c r="C467" s="58" t="s">
        <v>3326</v>
      </c>
      <c r="D467" s="68">
        <v>43890</v>
      </c>
      <c r="E467" s="9">
        <v>0.1578</v>
      </c>
      <c r="F467" s="69"/>
      <c r="G467" s="58" t="s">
        <v>175</v>
      </c>
      <c r="H467" s="58" t="s">
        <v>62</v>
      </c>
      <c r="I467" s="58" t="s">
        <v>141</v>
      </c>
      <c r="J467" s="58" t="s">
        <v>168</v>
      </c>
      <c r="K467" s="68">
        <v>44255</v>
      </c>
      <c r="L467" s="70">
        <v>3338.9582</v>
      </c>
      <c r="M467" s="58" t="s">
        <v>166</v>
      </c>
      <c r="N467" s="69"/>
      <c r="O467" s="69"/>
      <c r="P467" s="69"/>
      <c r="Q467" s="69"/>
      <c r="R467" s="69"/>
      <c r="S467" s="69"/>
      <c r="T467" s="69"/>
      <c r="U467" s="58" t="s">
        <v>1058</v>
      </c>
      <c r="V467" s="58" t="s">
        <v>1057</v>
      </c>
      <c r="W467" s="58" t="s">
        <v>1058</v>
      </c>
      <c r="X467" s="58" t="s">
        <v>1057</v>
      </c>
      <c r="Y467" s="58" t="s">
        <v>2009</v>
      </c>
      <c r="Z467" s="58" t="s">
        <v>1057</v>
      </c>
      <c r="AA467" s="58" t="s">
        <v>1058</v>
      </c>
      <c r="AB467" s="58" t="s">
        <v>3305</v>
      </c>
      <c r="AC467" s="58" t="s">
        <v>4101</v>
      </c>
      <c r="AD467" s="68">
        <v>44253</v>
      </c>
      <c r="AE467" s="70">
        <v>5701.3010000000004</v>
      </c>
      <c r="AF467" s="58" t="str">
        <f t="shared" si="54"/>
        <v>Jour</v>
      </c>
      <c r="AG467" s="58" t="str">
        <f t="shared" si="55"/>
        <v>CH0188772971</v>
      </c>
      <c r="AH467" s="58" t="str">
        <f t="shared" si="55"/>
        <v>18877297</v>
      </c>
    </row>
    <row r="468" spans="1:34" s="75" customFormat="1">
      <c r="A468" s="58" t="s">
        <v>1059</v>
      </c>
      <c r="B468" s="58" t="s">
        <v>1060</v>
      </c>
      <c r="C468" s="58" t="s">
        <v>3335</v>
      </c>
      <c r="D468" s="68">
        <v>43890</v>
      </c>
      <c r="E468" s="9">
        <v>0.18779999999999999</v>
      </c>
      <c r="F468" s="69"/>
      <c r="G468" s="58" t="s">
        <v>175</v>
      </c>
      <c r="H468" s="58" t="s">
        <v>62</v>
      </c>
      <c r="I468" s="58" t="s">
        <v>141</v>
      </c>
      <c r="J468" s="58" t="s">
        <v>168</v>
      </c>
      <c r="K468" s="68">
        <v>44255</v>
      </c>
      <c r="L468" s="70">
        <v>3338.9582</v>
      </c>
      <c r="M468" s="58" t="s">
        <v>166</v>
      </c>
      <c r="N468" s="69"/>
      <c r="O468" s="69"/>
      <c r="P468" s="69"/>
      <c r="Q468" s="69"/>
      <c r="R468" s="69"/>
      <c r="S468" s="69" t="b">
        <v>1</v>
      </c>
      <c r="T468" s="69"/>
      <c r="U468" s="58" t="s">
        <v>1060</v>
      </c>
      <c r="V468" s="58" t="s">
        <v>1059</v>
      </c>
      <c r="W468" s="58" t="s">
        <v>1060</v>
      </c>
      <c r="X468" s="58" t="s">
        <v>1059</v>
      </c>
      <c r="Y468" s="58" t="s">
        <v>2009</v>
      </c>
      <c r="Z468" s="58" t="s">
        <v>1059</v>
      </c>
      <c r="AA468" s="58" t="s">
        <v>1060</v>
      </c>
      <c r="AB468" s="58" t="s">
        <v>3305</v>
      </c>
      <c r="AC468" s="58" t="s">
        <v>4101</v>
      </c>
      <c r="AD468" s="68">
        <v>44253</v>
      </c>
      <c r="AE468" s="70">
        <v>262794.88299999997</v>
      </c>
      <c r="AF468" s="58" t="str">
        <f t="shared" si="54"/>
        <v>Jour</v>
      </c>
      <c r="AG468" s="58" t="str">
        <f t="shared" si="55"/>
        <v>CH0209681771</v>
      </c>
      <c r="AH468" s="58" t="str">
        <f t="shared" si="55"/>
        <v>20968177</v>
      </c>
    </row>
    <row r="469" spans="1:34" s="75" customFormat="1">
      <c r="A469" s="58" t="s">
        <v>4272</v>
      </c>
      <c r="B469" s="58" t="s">
        <v>4273</v>
      </c>
      <c r="C469" s="58" t="s">
        <v>4910</v>
      </c>
      <c r="D469" s="68">
        <v>43890</v>
      </c>
      <c r="E469" s="9">
        <v>8.5500000000000007E-2</v>
      </c>
      <c r="F469" s="69"/>
      <c r="G469" s="58" t="s">
        <v>175</v>
      </c>
      <c r="H469" s="58" t="s">
        <v>62</v>
      </c>
      <c r="I469" s="58" t="s">
        <v>141</v>
      </c>
      <c r="J469" s="58" t="s">
        <v>2429</v>
      </c>
      <c r="K469" s="68">
        <v>44255</v>
      </c>
      <c r="L469" s="70">
        <v>1276.1822586000001</v>
      </c>
      <c r="M469" s="58" t="s">
        <v>166</v>
      </c>
      <c r="N469" s="69"/>
      <c r="O469" s="69"/>
      <c r="P469" s="69"/>
      <c r="Q469" s="69"/>
      <c r="R469" s="69"/>
      <c r="S469" s="69"/>
      <c r="T469" s="69"/>
      <c r="U469" s="58" t="s">
        <v>4273</v>
      </c>
      <c r="V469" s="58" t="s">
        <v>4272</v>
      </c>
      <c r="W469" s="58" t="s">
        <v>4273</v>
      </c>
      <c r="X469" s="58" t="s">
        <v>4272</v>
      </c>
      <c r="Y469" s="58" t="s">
        <v>2009</v>
      </c>
      <c r="Z469" s="58" t="s">
        <v>4272</v>
      </c>
      <c r="AA469" s="58" t="s">
        <v>4273</v>
      </c>
      <c r="AB469" s="58" t="s">
        <v>3305</v>
      </c>
      <c r="AC469" s="58" t="s">
        <v>4099</v>
      </c>
      <c r="AD469" s="68">
        <v>44253</v>
      </c>
      <c r="AE469" s="70">
        <v>201977.622</v>
      </c>
      <c r="AF469" s="58" t="str">
        <f t="shared" si="54"/>
        <v>Jour</v>
      </c>
      <c r="AG469" s="58" t="str">
        <f t="shared" si="55"/>
        <v>CH0220918962</v>
      </c>
      <c r="AH469" s="58" t="str">
        <f t="shared" si="55"/>
        <v>22091896</v>
      </c>
    </row>
    <row r="470" spans="1:34" s="75" customFormat="1">
      <c r="A470" s="58" t="s">
        <v>3097</v>
      </c>
      <c r="B470" s="58" t="s">
        <v>3098</v>
      </c>
      <c r="C470" s="58" t="s">
        <v>3099</v>
      </c>
      <c r="D470" s="68">
        <v>43830</v>
      </c>
      <c r="E470" s="9">
        <v>0.03</v>
      </c>
      <c r="F470" s="69" t="b">
        <v>1</v>
      </c>
      <c r="G470" s="58" t="s">
        <v>138</v>
      </c>
      <c r="H470" s="58" t="s">
        <v>64</v>
      </c>
      <c r="I470" s="58" t="s">
        <v>141</v>
      </c>
      <c r="J470" s="58" t="s">
        <v>168</v>
      </c>
      <c r="K470" s="68">
        <v>44255</v>
      </c>
      <c r="L470" s="70">
        <v>1367.4453066999999</v>
      </c>
      <c r="M470" s="58" t="s">
        <v>166</v>
      </c>
      <c r="N470" s="69"/>
      <c r="O470" s="69" t="b">
        <v>1</v>
      </c>
      <c r="P470" s="69" t="b">
        <v>1</v>
      </c>
      <c r="Q470" s="69" t="b">
        <v>1</v>
      </c>
      <c r="R470" s="69" t="b">
        <v>1</v>
      </c>
      <c r="S470" s="69"/>
      <c r="T470" s="69" t="b">
        <v>1</v>
      </c>
      <c r="U470" s="58" t="s">
        <v>3098</v>
      </c>
      <c r="V470" s="58" t="s">
        <v>3097</v>
      </c>
      <c r="W470" s="58" t="s">
        <v>3098</v>
      </c>
      <c r="X470" s="58" t="s">
        <v>3097</v>
      </c>
      <c r="Y470" s="58" t="s">
        <v>2005</v>
      </c>
      <c r="Z470" s="58" t="s">
        <v>3097</v>
      </c>
      <c r="AA470" s="58" t="s">
        <v>3098</v>
      </c>
      <c r="AB470" s="58" t="s">
        <v>3305</v>
      </c>
      <c r="AC470" s="58" t="s">
        <v>4101</v>
      </c>
      <c r="AD470" s="68">
        <v>44252</v>
      </c>
      <c r="AE470" s="70">
        <v>259.13</v>
      </c>
      <c r="AF470" s="58" t="str">
        <f t="shared" si="54"/>
        <v>Jour</v>
      </c>
      <c r="AG470" s="58" t="str">
        <f t="shared" si="55"/>
        <v>LU1479964204</v>
      </c>
      <c r="AH470" s="58" t="str">
        <f t="shared" si="55"/>
        <v>33667255</v>
      </c>
    </row>
    <row r="471" spans="1:34" s="75" customFormat="1">
      <c r="A471" s="58" t="s">
        <v>2587</v>
      </c>
      <c r="B471" s="58" t="s">
        <v>2588</v>
      </c>
      <c r="C471" s="58" t="s">
        <v>2953</v>
      </c>
      <c r="D471" s="68">
        <v>43830</v>
      </c>
      <c r="E471" s="9">
        <v>0.17</v>
      </c>
      <c r="F471" s="69" t="b">
        <v>1</v>
      </c>
      <c r="G471" s="58" t="s">
        <v>138</v>
      </c>
      <c r="H471" s="58" t="s">
        <v>64</v>
      </c>
      <c r="I471" s="58" t="s">
        <v>141</v>
      </c>
      <c r="J471" s="58" t="s">
        <v>168</v>
      </c>
      <c r="K471" s="68">
        <v>44255</v>
      </c>
      <c r="L471" s="70">
        <v>1367.4453066999999</v>
      </c>
      <c r="M471" s="58" t="s">
        <v>166</v>
      </c>
      <c r="N471" s="69"/>
      <c r="O471" s="69" t="b">
        <v>1</v>
      </c>
      <c r="P471" s="69" t="b">
        <v>1</v>
      </c>
      <c r="Q471" s="69" t="b">
        <v>1</v>
      </c>
      <c r="R471" s="69" t="b">
        <v>1</v>
      </c>
      <c r="S471" s="69" t="b">
        <v>1</v>
      </c>
      <c r="T471" s="69" t="b">
        <v>1</v>
      </c>
      <c r="U471" s="58" t="s">
        <v>2588</v>
      </c>
      <c r="V471" s="58" t="s">
        <v>2587</v>
      </c>
      <c r="W471" s="58" t="s">
        <v>2588</v>
      </c>
      <c r="X471" s="58" t="s">
        <v>2587</v>
      </c>
      <c r="Y471" s="58" t="s">
        <v>2005</v>
      </c>
      <c r="Z471" s="58" t="s">
        <v>2587</v>
      </c>
      <c r="AA471" s="58" t="s">
        <v>2588</v>
      </c>
      <c r="AB471" s="58" t="s">
        <v>3305</v>
      </c>
      <c r="AC471" s="58" t="s">
        <v>4101</v>
      </c>
      <c r="AD471" s="68">
        <v>44252</v>
      </c>
      <c r="AE471" s="70">
        <v>34141.002</v>
      </c>
      <c r="AF471" s="58" t="str">
        <f t="shared" si="54"/>
        <v>Jour</v>
      </c>
      <c r="AG471" s="58" t="str">
        <f t="shared" si="55"/>
        <v>LU1479965193</v>
      </c>
      <c r="AH471" s="58" t="str">
        <f t="shared" si="55"/>
        <v>33667302</v>
      </c>
    </row>
    <row r="472" spans="1:34" s="75" customFormat="1">
      <c r="A472" s="58" t="s">
        <v>3100</v>
      </c>
      <c r="B472" s="58" t="s">
        <v>3101</v>
      </c>
      <c r="C472" s="58" t="s">
        <v>3102</v>
      </c>
      <c r="D472" s="68">
        <v>43830</v>
      </c>
      <c r="E472" s="9">
        <v>0.03</v>
      </c>
      <c r="F472" s="69" t="b">
        <v>1</v>
      </c>
      <c r="G472" s="58" t="s">
        <v>138</v>
      </c>
      <c r="H472" s="58" t="s">
        <v>64</v>
      </c>
      <c r="I472" s="58" t="s">
        <v>141</v>
      </c>
      <c r="J472" s="58" t="s">
        <v>168</v>
      </c>
      <c r="K472" s="68">
        <v>44255</v>
      </c>
      <c r="L472" s="70">
        <v>118.0043797</v>
      </c>
      <c r="M472" s="58" t="s">
        <v>166</v>
      </c>
      <c r="N472" s="69"/>
      <c r="O472" s="69" t="b">
        <v>1</v>
      </c>
      <c r="P472" s="69" t="b">
        <v>1</v>
      </c>
      <c r="Q472" s="69" t="b">
        <v>1</v>
      </c>
      <c r="R472" s="69" t="b">
        <v>1</v>
      </c>
      <c r="S472" s="69"/>
      <c r="T472" s="69" t="b">
        <v>1</v>
      </c>
      <c r="U472" s="58" t="s">
        <v>3101</v>
      </c>
      <c r="V472" s="58" t="s">
        <v>3100</v>
      </c>
      <c r="W472" s="58" t="s">
        <v>3101</v>
      </c>
      <c r="X472" s="58" t="s">
        <v>3100</v>
      </c>
      <c r="Y472" s="58" t="s">
        <v>2005</v>
      </c>
      <c r="Z472" s="58" t="s">
        <v>3100</v>
      </c>
      <c r="AA472" s="58" t="s">
        <v>3101</v>
      </c>
      <c r="AB472" s="58" t="s">
        <v>3305</v>
      </c>
      <c r="AC472" s="58" t="s">
        <v>4099</v>
      </c>
      <c r="AD472" s="68">
        <v>44252</v>
      </c>
      <c r="AE472" s="70">
        <v>98365.98</v>
      </c>
      <c r="AF472" s="58" t="str">
        <f t="shared" si="54"/>
        <v>Jour</v>
      </c>
      <c r="AG472" s="58" t="str">
        <f t="shared" si="55"/>
        <v>LU1479966837</v>
      </c>
      <c r="AH472" s="58" t="str">
        <f t="shared" si="55"/>
        <v>33667269</v>
      </c>
    </row>
    <row r="473" spans="1:34" s="75" customFormat="1">
      <c r="A473" s="58" t="s">
        <v>3025</v>
      </c>
      <c r="B473" s="58" t="s">
        <v>3026</v>
      </c>
      <c r="C473" s="58" t="s">
        <v>3027</v>
      </c>
      <c r="D473" s="68">
        <v>43830</v>
      </c>
      <c r="E473" s="9">
        <v>0.22</v>
      </c>
      <c r="F473" s="69" t="b">
        <v>1</v>
      </c>
      <c r="G473" s="58" t="s">
        <v>138</v>
      </c>
      <c r="H473" s="58" t="s">
        <v>64</v>
      </c>
      <c r="I473" s="58" t="s">
        <v>141</v>
      </c>
      <c r="J473" s="58" t="s">
        <v>168</v>
      </c>
      <c r="K473" s="68">
        <v>44255</v>
      </c>
      <c r="L473" s="70">
        <v>118.0043797</v>
      </c>
      <c r="M473" s="58" t="s">
        <v>166</v>
      </c>
      <c r="N473" s="69"/>
      <c r="O473" s="69" t="b">
        <v>1</v>
      </c>
      <c r="P473" s="69" t="b">
        <v>1</v>
      </c>
      <c r="Q473" s="69" t="b">
        <v>1</v>
      </c>
      <c r="R473" s="69" t="b">
        <v>1</v>
      </c>
      <c r="S473" s="69"/>
      <c r="T473" s="69" t="b">
        <v>1</v>
      </c>
      <c r="U473" s="58" t="s">
        <v>3026</v>
      </c>
      <c r="V473" s="58" t="s">
        <v>3025</v>
      </c>
      <c r="W473" s="58" t="s">
        <v>3026</v>
      </c>
      <c r="X473" s="58" t="s">
        <v>3025</v>
      </c>
      <c r="Y473" s="58" t="s">
        <v>2005</v>
      </c>
      <c r="Z473" s="58" t="s">
        <v>3025</v>
      </c>
      <c r="AA473" s="58" t="s">
        <v>3026</v>
      </c>
      <c r="AB473" s="58" t="s">
        <v>3305</v>
      </c>
      <c r="AC473" s="58" t="s">
        <v>4099</v>
      </c>
      <c r="AD473" s="68">
        <v>44252</v>
      </c>
      <c r="AE473" s="70">
        <v>2850.0120000000002</v>
      </c>
      <c r="AF473" s="58" t="str">
        <f t="shared" si="54"/>
        <v>Jour</v>
      </c>
      <c r="AG473" s="58" t="str">
        <f t="shared" si="55"/>
        <v>LU1479968452</v>
      </c>
      <c r="AH473" s="58" t="str">
        <f t="shared" si="55"/>
        <v>33667277</v>
      </c>
    </row>
    <row r="474" spans="1:34" s="75" customFormat="1">
      <c r="A474" s="58" t="s">
        <v>3103</v>
      </c>
      <c r="B474" s="58" t="s">
        <v>3104</v>
      </c>
      <c r="C474" s="58" t="s">
        <v>3105</v>
      </c>
      <c r="D474" s="68">
        <v>43830</v>
      </c>
      <c r="E474" s="9">
        <v>0.03</v>
      </c>
      <c r="F474" s="69" t="b">
        <v>1</v>
      </c>
      <c r="G474" s="58" t="s">
        <v>138</v>
      </c>
      <c r="H474" s="58" t="s">
        <v>64</v>
      </c>
      <c r="I474" s="58" t="s">
        <v>141</v>
      </c>
      <c r="J474" s="58" t="s">
        <v>168</v>
      </c>
      <c r="K474" s="68">
        <v>44255</v>
      </c>
      <c r="L474" s="70">
        <v>37.9068209</v>
      </c>
      <c r="M474" s="58" t="s">
        <v>166</v>
      </c>
      <c r="N474" s="69"/>
      <c r="O474" s="69" t="b">
        <v>1</v>
      </c>
      <c r="P474" s="69" t="b">
        <v>1</v>
      </c>
      <c r="Q474" s="69" t="b">
        <v>1</v>
      </c>
      <c r="R474" s="69" t="b">
        <v>1</v>
      </c>
      <c r="S474" s="69"/>
      <c r="T474" s="69"/>
      <c r="U474" s="58" t="s">
        <v>3104</v>
      </c>
      <c r="V474" s="58" t="s">
        <v>3103</v>
      </c>
      <c r="W474" s="58" t="s">
        <v>3104</v>
      </c>
      <c r="X474" s="58" t="s">
        <v>3103</v>
      </c>
      <c r="Y474" s="58" t="s">
        <v>2005</v>
      </c>
      <c r="Z474" s="58" t="s">
        <v>3103</v>
      </c>
      <c r="AA474" s="58" t="s">
        <v>3104</v>
      </c>
      <c r="AB474" s="58" t="s">
        <v>3305</v>
      </c>
      <c r="AC474" s="58" t="s">
        <v>4101</v>
      </c>
      <c r="AD474" s="68">
        <v>44252</v>
      </c>
      <c r="AE474" s="70">
        <v>30394.633000000002</v>
      </c>
      <c r="AF474" s="58" t="str">
        <f t="shared" si="54"/>
        <v>Jour</v>
      </c>
      <c r="AG474" s="58" t="str">
        <f t="shared" si="55"/>
        <v>LU1808485848</v>
      </c>
      <c r="AH474" s="58" t="str">
        <f t="shared" si="55"/>
        <v>41361849</v>
      </c>
    </row>
    <row r="475" spans="1:34" s="75" customFormat="1">
      <c r="A475" s="58" t="s">
        <v>3106</v>
      </c>
      <c r="B475" s="58" t="s">
        <v>3107</v>
      </c>
      <c r="C475" s="58" t="s">
        <v>3108</v>
      </c>
      <c r="D475" s="68">
        <v>43830</v>
      </c>
      <c r="E475" s="9">
        <v>0.1</v>
      </c>
      <c r="F475" s="69" t="b">
        <v>1</v>
      </c>
      <c r="G475" s="58" t="s">
        <v>138</v>
      </c>
      <c r="H475" s="58" t="s">
        <v>62</v>
      </c>
      <c r="I475" s="58" t="s">
        <v>141</v>
      </c>
      <c r="J475" s="58" t="s">
        <v>168</v>
      </c>
      <c r="K475" s="68">
        <v>44255</v>
      </c>
      <c r="L475" s="70">
        <v>778.58853120000003</v>
      </c>
      <c r="M475" s="58" t="s">
        <v>166</v>
      </c>
      <c r="N475" s="69"/>
      <c r="O475" s="69" t="b">
        <v>1</v>
      </c>
      <c r="P475" s="69" t="b">
        <v>1</v>
      </c>
      <c r="Q475" s="69" t="b">
        <v>1</v>
      </c>
      <c r="R475" s="69" t="b">
        <v>1</v>
      </c>
      <c r="S475" s="69"/>
      <c r="T475" s="69" t="b">
        <v>1</v>
      </c>
      <c r="U475" s="58" t="s">
        <v>3107</v>
      </c>
      <c r="V475" s="58" t="s">
        <v>3106</v>
      </c>
      <c r="W475" s="58" t="s">
        <v>3107</v>
      </c>
      <c r="X475" s="58" t="s">
        <v>3106</v>
      </c>
      <c r="Y475" s="58" t="s">
        <v>2005</v>
      </c>
      <c r="Z475" s="58" t="s">
        <v>3106</v>
      </c>
      <c r="AA475" s="58" t="s">
        <v>3107</v>
      </c>
      <c r="AB475" s="58" t="s">
        <v>3305</v>
      </c>
      <c r="AC475" s="58" t="s">
        <v>4101</v>
      </c>
      <c r="AD475" s="68">
        <v>44252</v>
      </c>
      <c r="AE475" s="70">
        <v>100214.696</v>
      </c>
      <c r="AF475" s="58" t="str">
        <f t="shared" si="54"/>
        <v>Jour</v>
      </c>
      <c r="AG475" s="58" t="str">
        <f t="shared" si="55"/>
        <v>LU1831055824</v>
      </c>
      <c r="AH475" s="58" t="str">
        <f t="shared" si="55"/>
        <v>41988179</v>
      </c>
    </row>
    <row r="476" spans="1:34" s="75" customFormat="1">
      <c r="A476" s="58" t="s">
        <v>3109</v>
      </c>
      <c r="B476" s="58" t="s">
        <v>3110</v>
      </c>
      <c r="C476" s="58" t="s">
        <v>3111</v>
      </c>
      <c r="D476" s="68">
        <v>43830</v>
      </c>
      <c r="E476" s="9">
        <v>0.1</v>
      </c>
      <c r="F476" s="69" t="b">
        <v>1</v>
      </c>
      <c r="G476" s="58" t="s">
        <v>138</v>
      </c>
      <c r="H476" s="58" t="s">
        <v>68</v>
      </c>
      <c r="I476" s="58" t="s">
        <v>141</v>
      </c>
      <c r="J476" s="58" t="s">
        <v>168</v>
      </c>
      <c r="K476" s="68">
        <v>44255</v>
      </c>
      <c r="L476" s="70">
        <v>778.58853120000003</v>
      </c>
      <c r="M476" s="58" t="s">
        <v>166</v>
      </c>
      <c r="N476" s="69"/>
      <c r="O476" s="69" t="b">
        <v>1</v>
      </c>
      <c r="P476" s="69" t="b">
        <v>1</v>
      </c>
      <c r="Q476" s="69" t="b">
        <v>1</v>
      </c>
      <c r="R476" s="69" t="b">
        <v>1</v>
      </c>
      <c r="S476" s="69"/>
      <c r="T476" s="69"/>
      <c r="U476" s="58" t="s">
        <v>3110</v>
      </c>
      <c r="V476" s="58" t="s">
        <v>3109</v>
      </c>
      <c r="W476" s="58" t="s">
        <v>3110</v>
      </c>
      <c r="X476" s="58" t="s">
        <v>3109</v>
      </c>
      <c r="Y476" s="58" t="s">
        <v>2005</v>
      </c>
      <c r="Z476" s="58" t="s">
        <v>3109</v>
      </c>
      <c r="AA476" s="58" t="s">
        <v>3110</v>
      </c>
      <c r="AB476" s="58" t="s">
        <v>3305</v>
      </c>
      <c r="AC476" s="58" t="s">
        <v>4101</v>
      </c>
      <c r="AD476" s="68">
        <v>44252</v>
      </c>
      <c r="AE476" s="70">
        <v>210189.93700000001</v>
      </c>
      <c r="AF476" s="58" t="str">
        <f t="shared" si="54"/>
        <v>Jour</v>
      </c>
      <c r="AG476" s="58" t="str">
        <f t="shared" si="55"/>
        <v>LU1808484445</v>
      </c>
      <c r="AH476" s="58" t="str">
        <f t="shared" si="55"/>
        <v>41361860</v>
      </c>
    </row>
    <row r="477" spans="1:34" s="75" customFormat="1">
      <c r="A477" s="58" t="s">
        <v>3112</v>
      </c>
      <c r="B477" s="58" t="s">
        <v>3113</v>
      </c>
      <c r="C477" s="58" t="s">
        <v>3114</v>
      </c>
      <c r="D477" s="68">
        <v>43830</v>
      </c>
      <c r="E477" s="9">
        <v>0.05</v>
      </c>
      <c r="F477" s="69" t="b">
        <v>1</v>
      </c>
      <c r="G477" s="58" t="s">
        <v>138</v>
      </c>
      <c r="H477" s="58" t="s">
        <v>68</v>
      </c>
      <c r="I477" s="58" t="s">
        <v>141</v>
      </c>
      <c r="J477" s="58" t="s">
        <v>168</v>
      </c>
      <c r="K477" s="68">
        <v>44255</v>
      </c>
      <c r="L477" s="70">
        <v>939.43875230000003</v>
      </c>
      <c r="M477" s="58" t="s">
        <v>166</v>
      </c>
      <c r="N477" s="69"/>
      <c r="O477" s="69" t="b">
        <v>1</v>
      </c>
      <c r="P477" s="69" t="b">
        <v>1</v>
      </c>
      <c r="Q477" s="69" t="b">
        <v>1</v>
      </c>
      <c r="R477" s="69" t="b">
        <v>1</v>
      </c>
      <c r="S477" s="69"/>
      <c r="T477" s="69" t="b">
        <v>1</v>
      </c>
      <c r="U477" s="58" t="s">
        <v>3113</v>
      </c>
      <c r="V477" s="58" t="s">
        <v>3112</v>
      </c>
      <c r="W477" s="58" t="s">
        <v>3113</v>
      </c>
      <c r="X477" s="58" t="s">
        <v>3112</v>
      </c>
      <c r="Y477" s="58" t="s">
        <v>2005</v>
      </c>
      <c r="Z477" s="58" t="s">
        <v>3112</v>
      </c>
      <c r="AA477" s="58" t="s">
        <v>3113</v>
      </c>
      <c r="AB477" s="58" t="s">
        <v>3305</v>
      </c>
      <c r="AC477" s="58" t="s">
        <v>4101</v>
      </c>
      <c r="AD477" s="68">
        <v>44252</v>
      </c>
      <c r="AE477" s="70">
        <v>264069.06800000003</v>
      </c>
      <c r="AF477" s="58" t="str">
        <f t="shared" si="54"/>
        <v>Jour</v>
      </c>
      <c r="AG477" s="58" t="str">
        <f t="shared" si="55"/>
        <v>LU1808485178</v>
      </c>
      <c r="AH477" s="58" t="str">
        <f t="shared" si="55"/>
        <v>41361854</v>
      </c>
    </row>
    <row r="478" spans="1:34" s="75" customFormat="1">
      <c r="A478" s="58" t="s">
        <v>3115</v>
      </c>
      <c r="B478" s="58" t="s">
        <v>3116</v>
      </c>
      <c r="C478" s="58" t="s">
        <v>3117</v>
      </c>
      <c r="D478" s="68">
        <v>43830</v>
      </c>
      <c r="E478" s="9">
        <v>8.0060000000000006E-2</v>
      </c>
      <c r="F478" s="69" t="b">
        <v>1</v>
      </c>
      <c r="G478" s="58" t="s">
        <v>138</v>
      </c>
      <c r="H478" s="58" t="s">
        <v>64</v>
      </c>
      <c r="I478" s="58" t="s">
        <v>141</v>
      </c>
      <c r="J478" s="58" t="s">
        <v>168</v>
      </c>
      <c r="K478" s="68">
        <v>44255</v>
      </c>
      <c r="L478" s="70">
        <v>939.43875230000003</v>
      </c>
      <c r="M478" s="58" t="s">
        <v>166</v>
      </c>
      <c r="N478" s="69"/>
      <c r="O478" s="69" t="b">
        <v>1</v>
      </c>
      <c r="P478" s="69" t="b">
        <v>1</v>
      </c>
      <c r="Q478" s="69" t="b">
        <v>1</v>
      </c>
      <c r="R478" s="69" t="b">
        <v>1</v>
      </c>
      <c r="S478" s="69"/>
      <c r="T478" s="69" t="b">
        <v>1</v>
      </c>
      <c r="U478" s="58" t="s">
        <v>3116</v>
      </c>
      <c r="V478" s="58" t="s">
        <v>3115</v>
      </c>
      <c r="W478" s="58" t="s">
        <v>3116</v>
      </c>
      <c r="X478" s="58" t="s">
        <v>3115</v>
      </c>
      <c r="Y478" s="58" t="s">
        <v>2005</v>
      </c>
      <c r="Z478" s="58" t="s">
        <v>3115</v>
      </c>
      <c r="AA478" s="58" t="s">
        <v>3116</v>
      </c>
      <c r="AB478" s="58" t="s">
        <v>3305</v>
      </c>
      <c r="AC478" s="58" t="s">
        <v>4101</v>
      </c>
      <c r="AD478" s="68">
        <v>44252</v>
      </c>
      <c r="AE478" s="70">
        <v>25396</v>
      </c>
      <c r="AF478" s="58" t="str">
        <f t="shared" ref="AF478:AF540" si="56">CHOOSE(IF(ISERROR(FIND("Quotidien",AB478,1)),IF(ISERROR(FIND("Hebdo",AB478,1)),1,FIND("Hebdo",AB478,1)),FIND("Quotidien",AB478,1)),"&gt;=Mois",,,,,,,,,,,,,,"Semaine",,,,,,,,,"Jour")</f>
        <v>Jour</v>
      </c>
      <c r="AG478" s="58" t="str">
        <f t="shared" si="55"/>
        <v>LU1825533018</v>
      </c>
      <c r="AH478" s="58" t="str">
        <f t="shared" si="55"/>
        <v>41904014</v>
      </c>
    </row>
    <row r="479" spans="1:34" s="75" customFormat="1">
      <c r="A479" s="58" t="s">
        <v>4649</v>
      </c>
      <c r="B479" s="58"/>
      <c r="C479" s="58" t="s">
        <v>4681</v>
      </c>
      <c r="D479" s="68">
        <v>43788</v>
      </c>
      <c r="E479" s="9">
        <v>0.18</v>
      </c>
      <c r="F479" s="69" t="b">
        <v>1</v>
      </c>
      <c r="G479" s="58" t="s">
        <v>138</v>
      </c>
      <c r="H479" s="58" t="s">
        <v>62</v>
      </c>
      <c r="I479" s="58" t="s">
        <v>141</v>
      </c>
      <c r="J479" s="58" t="s">
        <v>168</v>
      </c>
      <c r="K479" s="68">
        <v>44255</v>
      </c>
      <c r="L479" s="70">
        <v>939.43875230000003</v>
      </c>
      <c r="M479" s="58" t="s">
        <v>166</v>
      </c>
      <c r="N479" s="69"/>
      <c r="O479" s="69" t="b">
        <v>1</v>
      </c>
      <c r="P479" s="69" t="b">
        <v>1</v>
      </c>
      <c r="Q479" s="69" t="b">
        <v>1</v>
      </c>
      <c r="R479" s="69" t="b">
        <v>1</v>
      </c>
      <c r="S479" s="69"/>
      <c r="T479" s="69" t="b">
        <v>1</v>
      </c>
      <c r="U479" s="58"/>
      <c r="V479" s="58" t="s">
        <v>4649</v>
      </c>
      <c r="W479" s="58"/>
      <c r="X479" s="58" t="s">
        <v>4649</v>
      </c>
      <c r="Y479" s="58" t="s">
        <v>2005</v>
      </c>
      <c r="Z479" s="58" t="s">
        <v>4649</v>
      </c>
      <c r="AA479" s="58"/>
      <c r="AB479" s="58" t="s">
        <v>3305</v>
      </c>
      <c r="AC479" s="58" t="s">
        <v>4101</v>
      </c>
      <c r="AD479" s="68">
        <v>44252</v>
      </c>
      <c r="AE479" s="70">
        <v>27282.669000000002</v>
      </c>
      <c r="AF479" s="58" t="str">
        <f t="shared" si="56"/>
        <v>Jour</v>
      </c>
      <c r="AG479" s="58" t="str">
        <f t="shared" si="55"/>
        <v>LU2076205058</v>
      </c>
      <c r="AH479" s="58">
        <f t="shared" si="55"/>
        <v>0</v>
      </c>
    </row>
    <row r="480" spans="1:34" s="75" customFormat="1">
      <c r="A480" s="58" t="s">
        <v>4650</v>
      </c>
      <c r="B480" s="58"/>
      <c r="C480" s="58" t="s">
        <v>4682</v>
      </c>
      <c r="D480" s="68">
        <v>43788</v>
      </c>
      <c r="E480" s="9">
        <v>0.18</v>
      </c>
      <c r="F480" s="69" t="b">
        <v>1</v>
      </c>
      <c r="G480" s="58" t="s">
        <v>138</v>
      </c>
      <c r="H480" s="58" t="s">
        <v>64</v>
      </c>
      <c r="I480" s="58" t="s">
        <v>141</v>
      </c>
      <c r="J480" s="58" t="s">
        <v>168</v>
      </c>
      <c r="K480" s="68">
        <v>44255</v>
      </c>
      <c r="L480" s="70">
        <v>939.43875230000003</v>
      </c>
      <c r="M480" s="58" t="s">
        <v>166</v>
      </c>
      <c r="N480" s="69"/>
      <c r="O480" s="69" t="b">
        <v>1</v>
      </c>
      <c r="P480" s="69" t="b">
        <v>1</v>
      </c>
      <c r="Q480" s="69" t="b">
        <v>1</v>
      </c>
      <c r="R480" s="69" t="b">
        <v>1</v>
      </c>
      <c r="S480" s="69"/>
      <c r="T480" s="69" t="b">
        <v>1</v>
      </c>
      <c r="U480" s="58"/>
      <c r="V480" s="58" t="s">
        <v>4650</v>
      </c>
      <c r="W480" s="58"/>
      <c r="X480" s="58" t="s">
        <v>4650</v>
      </c>
      <c r="Y480" s="58" t="s">
        <v>2005</v>
      </c>
      <c r="Z480" s="58" t="s">
        <v>4650</v>
      </c>
      <c r="AA480" s="58"/>
      <c r="AB480" s="58" t="s">
        <v>3305</v>
      </c>
      <c r="AC480" s="58" t="s">
        <v>4101</v>
      </c>
      <c r="AD480" s="68">
        <v>44252</v>
      </c>
      <c r="AE480" s="70">
        <v>111681.569</v>
      </c>
      <c r="AF480" s="58" t="str">
        <f t="shared" si="56"/>
        <v>Jour</v>
      </c>
      <c r="AG480" s="58" t="str">
        <f t="shared" si="55"/>
        <v>LU2076204671</v>
      </c>
      <c r="AH480" s="58">
        <f t="shared" si="55"/>
        <v>0</v>
      </c>
    </row>
    <row r="481" spans="1:34" s="75" customFormat="1">
      <c r="A481" s="58" t="s">
        <v>1521</v>
      </c>
      <c r="B481" s="58" t="s">
        <v>1522</v>
      </c>
      <c r="C481" s="58" t="s">
        <v>2954</v>
      </c>
      <c r="D481" s="68">
        <v>43830</v>
      </c>
      <c r="E481" s="9">
        <v>0.02</v>
      </c>
      <c r="F481" s="69" t="b">
        <v>1</v>
      </c>
      <c r="G481" s="58" t="s">
        <v>138</v>
      </c>
      <c r="H481" s="58" t="s">
        <v>62</v>
      </c>
      <c r="I481" s="58" t="s">
        <v>141</v>
      </c>
      <c r="J481" s="58" t="s">
        <v>168</v>
      </c>
      <c r="K481" s="68">
        <v>44255</v>
      </c>
      <c r="L481" s="70">
        <v>1433.4507076</v>
      </c>
      <c r="M481" s="58" t="s">
        <v>166</v>
      </c>
      <c r="N481" s="69"/>
      <c r="O481" s="69" t="b">
        <v>1</v>
      </c>
      <c r="P481" s="69" t="b">
        <v>1</v>
      </c>
      <c r="Q481" s="69" t="b">
        <v>1</v>
      </c>
      <c r="R481" s="69" t="b">
        <v>1</v>
      </c>
      <c r="S481" s="69"/>
      <c r="T481" s="69" t="b">
        <v>1</v>
      </c>
      <c r="U481" s="58" t="s">
        <v>1522</v>
      </c>
      <c r="V481" s="58" t="s">
        <v>1521</v>
      </c>
      <c r="W481" s="58" t="s">
        <v>1522</v>
      </c>
      <c r="X481" s="58" t="s">
        <v>1521</v>
      </c>
      <c r="Y481" s="58" t="s">
        <v>2005</v>
      </c>
      <c r="Z481" s="58" t="s">
        <v>1521</v>
      </c>
      <c r="AA481" s="58" t="s">
        <v>1522</v>
      </c>
      <c r="AB481" s="58" t="s">
        <v>3305</v>
      </c>
      <c r="AC481" s="58" t="s">
        <v>4099</v>
      </c>
      <c r="AD481" s="68">
        <v>44252</v>
      </c>
      <c r="AE481" s="70">
        <v>1001870.626</v>
      </c>
      <c r="AF481" s="58" t="str">
        <f t="shared" si="56"/>
        <v>Jour</v>
      </c>
      <c r="AG481" s="58" t="str">
        <f t="shared" si="55"/>
        <v>LU1311100579</v>
      </c>
      <c r="AH481" s="58" t="str">
        <f t="shared" si="55"/>
        <v>30169127</v>
      </c>
    </row>
    <row r="482" spans="1:34" s="75" customFormat="1">
      <c r="A482" s="58" t="s">
        <v>1523</v>
      </c>
      <c r="B482" s="58" t="s">
        <v>1524</v>
      </c>
      <c r="C482" s="58" t="s">
        <v>2955</v>
      </c>
      <c r="D482" s="68">
        <v>43830</v>
      </c>
      <c r="E482" s="9">
        <v>0.02</v>
      </c>
      <c r="F482" s="69" t="b">
        <v>1</v>
      </c>
      <c r="G482" s="58" t="s">
        <v>138</v>
      </c>
      <c r="H482" s="58" t="s">
        <v>64</v>
      </c>
      <c r="I482" s="58" t="s">
        <v>141</v>
      </c>
      <c r="J482" s="58" t="s">
        <v>168</v>
      </c>
      <c r="K482" s="68">
        <v>44255</v>
      </c>
      <c r="L482" s="70">
        <v>1433.4507076</v>
      </c>
      <c r="M482" s="58" t="s">
        <v>166</v>
      </c>
      <c r="N482" s="69"/>
      <c r="O482" s="69" t="b">
        <v>1</v>
      </c>
      <c r="P482" s="69" t="b">
        <v>1</v>
      </c>
      <c r="Q482" s="69" t="b">
        <v>1</v>
      </c>
      <c r="R482" s="69" t="b">
        <v>1</v>
      </c>
      <c r="S482" s="69" t="b">
        <v>1</v>
      </c>
      <c r="T482" s="69" t="b">
        <v>1</v>
      </c>
      <c r="U482" s="58" t="s">
        <v>1524</v>
      </c>
      <c r="V482" s="58" t="s">
        <v>1523</v>
      </c>
      <c r="W482" s="58" t="s">
        <v>1524</v>
      </c>
      <c r="X482" s="58" t="s">
        <v>1523</v>
      </c>
      <c r="Y482" s="58" t="s">
        <v>2005</v>
      </c>
      <c r="Z482" s="58" t="s">
        <v>1523</v>
      </c>
      <c r="AA482" s="58" t="s">
        <v>1524</v>
      </c>
      <c r="AB482" s="58" t="s">
        <v>3305</v>
      </c>
      <c r="AC482" s="58" t="s">
        <v>4099</v>
      </c>
      <c r="AD482" s="68">
        <v>44252</v>
      </c>
      <c r="AE482" s="70">
        <v>216736.826</v>
      </c>
      <c r="AF482" s="58" t="str">
        <f t="shared" si="56"/>
        <v>Jour</v>
      </c>
      <c r="AG482" s="58" t="str">
        <f t="shared" si="55"/>
        <v>LU1307751369</v>
      </c>
      <c r="AH482" s="58" t="str">
        <f t="shared" si="55"/>
        <v>30086543</v>
      </c>
    </row>
    <row r="483" spans="1:34" s="75" customFormat="1">
      <c r="A483" s="58" t="s">
        <v>1525</v>
      </c>
      <c r="B483" s="58" t="s">
        <v>1776</v>
      </c>
      <c r="C483" s="58" t="s">
        <v>2956</v>
      </c>
      <c r="D483" s="68">
        <v>43830</v>
      </c>
      <c r="E483" s="9">
        <v>0.15</v>
      </c>
      <c r="F483" s="69" t="b">
        <v>1</v>
      </c>
      <c r="G483" s="58" t="s">
        <v>138</v>
      </c>
      <c r="H483" s="58" t="s">
        <v>64</v>
      </c>
      <c r="I483" s="58" t="s">
        <v>141</v>
      </c>
      <c r="J483" s="58" t="s">
        <v>168</v>
      </c>
      <c r="K483" s="68">
        <v>44255</v>
      </c>
      <c r="L483" s="70">
        <v>1433.4507076</v>
      </c>
      <c r="M483" s="58" t="s">
        <v>166</v>
      </c>
      <c r="N483" s="69"/>
      <c r="O483" s="69" t="b">
        <v>1</v>
      </c>
      <c r="P483" s="69" t="b">
        <v>1</v>
      </c>
      <c r="Q483" s="69" t="b">
        <v>1</v>
      </c>
      <c r="R483" s="69" t="b">
        <v>1</v>
      </c>
      <c r="S483" s="69"/>
      <c r="T483" s="69" t="b">
        <v>1</v>
      </c>
      <c r="U483" s="58" t="s">
        <v>1776</v>
      </c>
      <c r="V483" s="58" t="s">
        <v>1525</v>
      </c>
      <c r="W483" s="58" t="s">
        <v>1776</v>
      </c>
      <c r="X483" s="58" t="s">
        <v>1525</v>
      </c>
      <c r="Y483" s="58" t="s">
        <v>2005</v>
      </c>
      <c r="Z483" s="58" t="s">
        <v>1525</v>
      </c>
      <c r="AA483" s="58" t="s">
        <v>1776</v>
      </c>
      <c r="AB483" s="58" t="s">
        <v>3305</v>
      </c>
      <c r="AC483" s="58" t="s">
        <v>4099</v>
      </c>
      <c r="AD483" s="68">
        <v>44252</v>
      </c>
      <c r="AE483" s="70">
        <v>3572</v>
      </c>
      <c r="AF483" s="58" t="str">
        <f t="shared" si="56"/>
        <v>Jour</v>
      </c>
      <c r="AG483" s="58" t="str">
        <f t="shared" si="55"/>
        <v>LU1390247028</v>
      </c>
      <c r="AH483" s="58" t="str">
        <f t="shared" si="55"/>
        <v>32093813</v>
      </c>
    </row>
    <row r="484" spans="1:34" s="75" customFormat="1">
      <c r="A484" s="58" t="s">
        <v>3002</v>
      </c>
      <c r="B484" s="58" t="s">
        <v>3003</v>
      </c>
      <c r="C484" s="58" t="s">
        <v>3004</v>
      </c>
      <c r="D484" s="68">
        <v>42500</v>
      </c>
      <c r="E484" s="9">
        <v>0.14000000000000001</v>
      </c>
      <c r="F484" s="69" t="b">
        <v>1</v>
      </c>
      <c r="G484" s="58" t="s">
        <v>138</v>
      </c>
      <c r="H484" s="58" t="s">
        <v>64</v>
      </c>
      <c r="I484" s="58" t="s">
        <v>141</v>
      </c>
      <c r="J484" s="58" t="s">
        <v>155</v>
      </c>
      <c r="K484" s="68"/>
      <c r="L484" s="70"/>
      <c r="M484" s="58" t="s">
        <v>166</v>
      </c>
      <c r="N484" s="69"/>
      <c r="O484" s="69" t="b">
        <v>1</v>
      </c>
      <c r="P484" s="69"/>
      <c r="Q484" s="69"/>
      <c r="R484" s="69" t="b">
        <v>1</v>
      </c>
      <c r="S484" s="69"/>
      <c r="T484" s="69" t="b">
        <v>1</v>
      </c>
      <c r="U484" s="58" t="s">
        <v>3003</v>
      </c>
      <c r="V484" s="58" t="s">
        <v>3002</v>
      </c>
      <c r="W484" s="58" t="s">
        <v>3003</v>
      </c>
      <c r="X484" s="58" t="s">
        <v>3002</v>
      </c>
      <c r="Y484" s="58" t="s">
        <v>2005</v>
      </c>
      <c r="Z484" s="58" t="s">
        <v>3002</v>
      </c>
      <c r="AA484" s="58" t="s">
        <v>3003</v>
      </c>
      <c r="AB484" s="58" t="s">
        <v>3305</v>
      </c>
      <c r="AC484" s="58"/>
      <c r="AD484" s="68">
        <v>42639</v>
      </c>
      <c r="AE484" s="70">
        <v>9.0229999999999997</v>
      </c>
      <c r="AF484" s="58" t="str">
        <f t="shared" si="56"/>
        <v>Jour</v>
      </c>
      <c r="AG484" s="58" t="str">
        <f t="shared" si="55"/>
        <v>LU1004505340</v>
      </c>
      <c r="AH484" s="58" t="str">
        <f t="shared" si="55"/>
        <v>23151120</v>
      </c>
    </row>
    <row r="485" spans="1:34" s="75" customFormat="1">
      <c r="A485" s="58" t="s">
        <v>3120</v>
      </c>
      <c r="B485" s="58" t="s">
        <v>3121</v>
      </c>
      <c r="C485" s="58" t="s">
        <v>3122</v>
      </c>
      <c r="D485" s="68">
        <v>43830</v>
      </c>
      <c r="E485" s="9">
        <v>0.02</v>
      </c>
      <c r="F485" s="69" t="b">
        <v>1</v>
      </c>
      <c r="G485" s="58" t="s">
        <v>138</v>
      </c>
      <c r="H485" s="58" t="s">
        <v>67</v>
      </c>
      <c r="I485" s="58" t="s">
        <v>141</v>
      </c>
      <c r="J485" s="58" t="s">
        <v>155</v>
      </c>
      <c r="K485" s="68">
        <v>44255</v>
      </c>
      <c r="L485" s="70">
        <v>158.34572460000001</v>
      </c>
      <c r="M485" s="58" t="s">
        <v>166</v>
      </c>
      <c r="N485" s="69"/>
      <c r="O485" s="69" t="b">
        <v>1</v>
      </c>
      <c r="P485" s="69" t="b">
        <v>1</v>
      </c>
      <c r="Q485" s="69" t="b">
        <v>1</v>
      </c>
      <c r="R485" s="69" t="b">
        <v>1</v>
      </c>
      <c r="S485" s="69"/>
      <c r="T485" s="69" t="b">
        <v>1</v>
      </c>
      <c r="U485" s="58" t="s">
        <v>3121</v>
      </c>
      <c r="V485" s="58" t="s">
        <v>3120</v>
      </c>
      <c r="W485" s="58" t="s">
        <v>3121</v>
      </c>
      <c r="X485" s="58" t="s">
        <v>3120</v>
      </c>
      <c r="Y485" s="58" t="s">
        <v>2005</v>
      </c>
      <c r="Z485" s="58" t="s">
        <v>3120</v>
      </c>
      <c r="AA485" s="58" t="s">
        <v>3121</v>
      </c>
      <c r="AB485" s="58" t="s">
        <v>3305</v>
      </c>
      <c r="AC485" s="58" t="s">
        <v>4101</v>
      </c>
      <c r="AD485" s="68">
        <v>44252</v>
      </c>
      <c r="AE485" s="70">
        <v>81499.635999999999</v>
      </c>
      <c r="AF485" s="58" t="str">
        <f t="shared" si="56"/>
        <v>Jour</v>
      </c>
      <c r="AG485" s="58" t="str">
        <f t="shared" si="55"/>
        <v>LU1419778730</v>
      </c>
      <c r="AH485" s="58" t="str">
        <f t="shared" si="55"/>
        <v>32158461</v>
      </c>
    </row>
    <row r="486" spans="1:34" s="75" customFormat="1">
      <c r="A486" s="58" t="s">
        <v>3123</v>
      </c>
      <c r="B486" s="58" t="s">
        <v>3124</v>
      </c>
      <c r="C486" s="58" t="s">
        <v>3125</v>
      </c>
      <c r="D486" s="68">
        <v>43830</v>
      </c>
      <c r="E486" s="9">
        <v>0.02</v>
      </c>
      <c r="F486" s="69" t="b">
        <v>1</v>
      </c>
      <c r="G486" s="58" t="s">
        <v>138</v>
      </c>
      <c r="H486" s="58" t="s">
        <v>64</v>
      </c>
      <c r="I486" s="58" t="s">
        <v>141</v>
      </c>
      <c r="J486" s="58" t="s">
        <v>155</v>
      </c>
      <c r="K486" s="68">
        <v>44255</v>
      </c>
      <c r="L486" s="70">
        <v>158.34572460000001</v>
      </c>
      <c r="M486" s="58" t="s">
        <v>166</v>
      </c>
      <c r="N486" s="69"/>
      <c r="O486" s="69" t="b">
        <v>1</v>
      </c>
      <c r="P486" s="69" t="b">
        <v>1</v>
      </c>
      <c r="Q486" s="69" t="b">
        <v>1</v>
      </c>
      <c r="R486" s="69" t="b">
        <v>1</v>
      </c>
      <c r="S486" s="69"/>
      <c r="T486" s="69" t="b">
        <v>1</v>
      </c>
      <c r="U486" s="58" t="s">
        <v>3124</v>
      </c>
      <c r="V486" s="58" t="s">
        <v>3123</v>
      </c>
      <c r="W486" s="58" t="s">
        <v>3124</v>
      </c>
      <c r="X486" s="58" t="s">
        <v>3123</v>
      </c>
      <c r="Y486" s="58" t="s">
        <v>2005</v>
      </c>
      <c r="Z486" s="58" t="s">
        <v>3123</v>
      </c>
      <c r="AA486" s="58" t="s">
        <v>3124</v>
      </c>
      <c r="AB486" s="58" t="s">
        <v>3305</v>
      </c>
      <c r="AC486" s="58" t="s">
        <v>4101</v>
      </c>
      <c r="AD486" s="68">
        <v>44252</v>
      </c>
      <c r="AE486" s="70">
        <v>5743.9949999999999</v>
      </c>
      <c r="AF486" s="58" t="str">
        <f t="shared" si="56"/>
        <v>Jour</v>
      </c>
      <c r="AG486" s="58" t="str">
        <f t="shared" si="55"/>
        <v>LU1419778573</v>
      </c>
      <c r="AH486" s="58" t="str">
        <f t="shared" si="55"/>
        <v>32728428</v>
      </c>
    </row>
    <row r="487" spans="1:34" s="75" customFormat="1">
      <c r="A487" s="58" t="s">
        <v>1817</v>
      </c>
      <c r="B487" s="58" t="s">
        <v>1818</v>
      </c>
      <c r="C487" s="58" t="s">
        <v>2957</v>
      </c>
      <c r="D487" s="68">
        <v>43830</v>
      </c>
      <c r="E487" s="9">
        <v>0.15</v>
      </c>
      <c r="F487" s="69" t="b">
        <v>1</v>
      </c>
      <c r="G487" s="58" t="s">
        <v>138</v>
      </c>
      <c r="H487" s="58" t="s">
        <v>68</v>
      </c>
      <c r="I487" s="58" t="s">
        <v>141</v>
      </c>
      <c r="J487" s="58" t="s">
        <v>155</v>
      </c>
      <c r="K487" s="68">
        <v>44255</v>
      </c>
      <c r="L487" s="70">
        <v>158.34572460000001</v>
      </c>
      <c r="M487" s="58" t="s">
        <v>166</v>
      </c>
      <c r="N487" s="69"/>
      <c r="O487" s="69" t="b">
        <v>1</v>
      </c>
      <c r="P487" s="69" t="b">
        <v>1</v>
      </c>
      <c r="Q487" s="69" t="b">
        <v>1</v>
      </c>
      <c r="R487" s="69" t="b">
        <v>1</v>
      </c>
      <c r="S487" s="69" t="b">
        <v>1</v>
      </c>
      <c r="T487" s="69" t="b">
        <v>1</v>
      </c>
      <c r="U487" s="58" t="s">
        <v>1818</v>
      </c>
      <c r="V487" s="58" t="s">
        <v>1817</v>
      </c>
      <c r="W487" s="58" t="s">
        <v>1818</v>
      </c>
      <c r="X487" s="58" t="s">
        <v>1817</v>
      </c>
      <c r="Y487" s="58" t="s">
        <v>2005</v>
      </c>
      <c r="Z487" s="58" t="s">
        <v>1817</v>
      </c>
      <c r="AA487" s="58" t="s">
        <v>1818</v>
      </c>
      <c r="AB487" s="58" t="s">
        <v>3305</v>
      </c>
      <c r="AC487" s="58" t="s">
        <v>4101</v>
      </c>
      <c r="AD487" s="68">
        <v>44252</v>
      </c>
      <c r="AE487" s="70">
        <v>4773.1019999999999</v>
      </c>
      <c r="AF487" s="58" t="str">
        <f t="shared" si="56"/>
        <v>Jour</v>
      </c>
      <c r="AG487" s="58" t="str">
        <f t="shared" si="55"/>
        <v>LU1419797524</v>
      </c>
      <c r="AH487" s="58" t="str">
        <f t="shared" si="55"/>
        <v>32728586</v>
      </c>
    </row>
    <row r="488" spans="1:34" s="75" customFormat="1">
      <c r="A488" s="58" t="s">
        <v>3126</v>
      </c>
      <c r="B488" s="58" t="s">
        <v>3127</v>
      </c>
      <c r="C488" s="58" t="s">
        <v>3128</v>
      </c>
      <c r="D488" s="68">
        <v>43830</v>
      </c>
      <c r="E488" s="9">
        <v>0.1</v>
      </c>
      <c r="F488" s="69" t="b">
        <v>1</v>
      </c>
      <c r="G488" s="58" t="s">
        <v>138</v>
      </c>
      <c r="H488" s="58" t="s">
        <v>64</v>
      </c>
      <c r="I488" s="58" t="s">
        <v>141</v>
      </c>
      <c r="J488" s="58" t="s">
        <v>155</v>
      </c>
      <c r="K488" s="68">
        <v>44255</v>
      </c>
      <c r="L488" s="70">
        <v>934.60840010000004</v>
      </c>
      <c r="M488" s="58" t="s">
        <v>166</v>
      </c>
      <c r="N488" s="69"/>
      <c r="O488" s="69" t="b">
        <v>1</v>
      </c>
      <c r="P488" s="69" t="b">
        <v>1</v>
      </c>
      <c r="Q488" s="69" t="b">
        <v>1</v>
      </c>
      <c r="R488" s="69" t="b">
        <v>1</v>
      </c>
      <c r="S488" s="69" t="b">
        <v>1</v>
      </c>
      <c r="T488" s="69" t="b">
        <v>1</v>
      </c>
      <c r="U488" s="58" t="s">
        <v>3127</v>
      </c>
      <c r="V488" s="58" t="s">
        <v>3126</v>
      </c>
      <c r="W488" s="58" t="s">
        <v>3127</v>
      </c>
      <c r="X488" s="58" t="s">
        <v>3126</v>
      </c>
      <c r="Y488" s="58" t="s">
        <v>2005</v>
      </c>
      <c r="Z488" s="58" t="s">
        <v>3126</v>
      </c>
      <c r="AA488" s="58" t="s">
        <v>3127</v>
      </c>
      <c r="AB488" s="58" t="s">
        <v>3305</v>
      </c>
      <c r="AC488" s="58" t="s">
        <v>4101</v>
      </c>
      <c r="AD488" s="68">
        <v>44252</v>
      </c>
      <c r="AE488" s="70">
        <v>328624.48300000001</v>
      </c>
      <c r="AF488" s="58" t="str">
        <f t="shared" si="56"/>
        <v>Jour</v>
      </c>
      <c r="AG488" s="58" t="str">
        <f t="shared" si="55"/>
        <v>LU0828707843</v>
      </c>
      <c r="AH488" s="58" t="str">
        <f t="shared" si="55"/>
        <v>19463346</v>
      </c>
    </row>
    <row r="489" spans="1:34" s="75" customFormat="1">
      <c r="A489" s="58" t="s">
        <v>3129</v>
      </c>
      <c r="B489" s="58" t="s">
        <v>3130</v>
      </c>
      <c r="C489" s="58" t="s">
        <v>3131</v>
      </c>
      <c r="D489" s="68">
        <v>43830</v>
      </c>
      <c r="E489" s="9">
        <v>0.1</v>
      </c>
      <c r="F489" s="69" t="b">
        <v>1</v>
      </c>
      <c r="G489" s="58" t="s">
        <v>138</v>
      </c>
      <c r="H489" s="58" t="s">
        <v>68</v>
      </c>
      <c r="I489" s="58" t="s">
        <v>141</v>
      </c>
      <c r="J489" s="58" t="s">
        <v>155</v>
      </c>
      <c r="K489" s="68">
        <v>44255</v>
      </c>
      <c r="L489" s="70">
        <v>934.60840010000004</v>
      </c>
      <c r="M489" s="58" t="s">
        <v>166</v>
      </c>
      <c r="N489" s="69"/>
      <c r="O489" s="69" t="b">
        <v>1</v>
      </c>
      <c r="P489" s="69" t="b">
        <v>1</v>
      </c>
      <c r="Q489" s="69" t="b">
        <v>1</v>
      </c>
      <c r="R489" s="69" t="b">
        <v>1</v>
      </c>
      <c r="S489" s="69" t="b">
        <v>1</v>
      </c>
      <c r="T489" s="69" t="b">
        <v>1</v>
      </c>
      <c r="U489" s="58" t="s">
        <v>3130</v>
      </c>
      <c r="V489" s="58" t="s">
        <v>3129</v>
      </c>
      <c r="W489" s="58" t="s">
        <v>3130</v>
      </c>
      <c r="X489" s="58" t="s">
        <v>3129</v>
      </c>
      <c r="Y489" s="58" t="s">
        <v>2005</v>
      </c>
      <c r="Z489" s="58" t="s">
        <v>3129</v>
      </c>
      <c r="AA489" s="58" t="s">
        <v>3130</v>
      </c>
      <c r="AB489" s="58" t="s">
        <v>3305</v>
      </c>
      <c r="AC489" s="58" t="s">
        <v>4101</v>
      </c>
      <c r="AD489" s="68">
        <v>44252</v>
      </c>
      <c r="AE489" s="70">
        <v>69691.664999999994</v>
      </c>
      <c r="AF489" s="58" t="str">
        <f t="shared" si="56"/>
        <v>Jour</v>
      </c>
      <c r="AG489" s="58" t="str">
        <f t="shared" si="55"/>
        <v>LU0828707504</v>
      </c>
      <c r="AH489" s="58" t="str">
        <f t="shared" si="55"/>
        <v>19461839</v>
      </c>
    </row>
    <row r="490" spans="1:34" s="75" customFormat="1">
      <c r="A490" s="58" t="s">
        <v>3005</v>
      </c>
      <c r="B490" s="58" t="s">
        <v>3006</v>
      </c>
      <c r="C490" s="58" t="s">
        <v>3007</v>
      </c>
      <c r="D490" s="68">
        <v>43830</v>
      </c>
      <c r="E490" s="9">
        <v>0.25</v>
      </c>
      <c r="F490" s="69" t="b">
        <v>1</v>
      </c>
      <c r="G490" s="58" t="s">
        <v>138</v>
      </c>
      <c r="H490" s="58" t="s">
        <v>64</v>
      </c>
      <c r="I490" s="58" t="s">
        <v>141</v>
      </c>
      <c r="J490" s="58" t="s">
        <v>155</v>
      </c>
      <c r="K490" s="68">
        <v>44255</v>
      </c>
      <c r="L490" s="70">
        <v>934.60840010000004</v>
      </c>
      <c r="M490" s="58" t="s">
        <v>166</v>
      </c>
      <c r="N490" s="69"/>
      <c r="O490" s="69" t="b">
        <v>1</v>
      </c>
      <c r="P490" s="69" t="b">
        <v>1</v>
      </c>
      <c r="Q490" s="69" t="b">
        <v>1</v>
      </c>
      <c r="R490" s="69" t="b">
        <v>1</v>
      </c>
      <c r="S490" s="69" t="b">
        <v>1</v>
      </c>
      <c r="T490" s="69" t="b">
        <v>1</v>
      </c>
      <c r="U490" s="58" t="s">
        <v>3006</v>
      </c>
      <c r="V490" s="58" t="s">
        <v>3005</v>
      </c>
      <c r="W490" s="58" t="s">
        <v>3006</v>
      </c>
      <c r="X490" s="58" t="s">
        <v>3005</v>
      </c>
      <c r="Y490" s="58" t="s">
        <v>2005</v>
      </c>
      <c r="Z490" s="58" t="s">
        <v>3005</v>
      </c>
      <c r="AA490" s="58" t="s">
        <v>3006</v>
      </c>
      <c r="AB490" s="58" t="s">
        <v>3305</v>
      </c>
      <c r="AC490" s="58" t="s">
        <v>4101</v>
      </c>
      <c r="AD490" s="68">
        <v>44252</v>
      </c>
      <c r="AE490" s="70">
        <v>24697.784</v>
      </c>
      <c r="AF490" s="58" t="str">
        <f t="shared" si="56"/>
        <v>Jour</v>
      </c>
      <c r="AG490" s="58" t="str">
        <f t="shared" si="55"/>
        <v>LU0828708221</v>
      </c>
      <c r="AH490" s="58" t="str">
        <f t="shared" si="55"/>
        <v>19463351</v>
      </c>
    </row>
    <row r="491" spans="1:34" s="75" customFormat="1">
      <c r="A491" s="58" t="s">
        <v>1706</v>
      </c>
      <c r="B491" s="58" t="s">
        <v>1707</v>
      </c>
      <c r="C491" s="58" t="s">
        <v>2958</v>
      </c>
      <c r="D491" s="68">
        <v>43958</v>
      </c>
      <c r="E491" s="9">
        <v>0.25</v>
      </c>
      <c r="F491" s="69" t="b">
        <v>1</v>
      </c>
      <c r="G491" s="58" t="s">
        <v>138</v>
      </c>
      <c r="H491" s="58" t="s">
        <v>68</v>
      </c>
      <c r="I491" s="58" t="s">
        <v>141</v>
      </c>
      <c r="J491" s="58" t="s">
        <v>155</v>
      </c>
      <c r="K491" s="68">
        <v>44255</v>
      </c>
      <c r="L491" s="70">
        <v>934.60840010000004</v>
      </c>
      <c r="M491" s="58" t="s">
        <v>166</v>
      </c>
      <c r="N491" s="69"/>
      <c r="O491" s="69" t="b">
        <v>1</v>
      </c>
      <c r="P491" s="69" t="b">
        <v>1</v>
      </c>
      <c r="Q491" s="69" t="b">
        <v>1</v>
      </c>
      <c r="R491" s="69" t="b">
        <v>1</v>
      </c>
      <c r="S491" s="69" t="b">
        <v>1</v>
      </c>
      <c r="T491" s="69" t="b">
        <v>1</v>
      </c>
      <c r="U491" s="58" t="s">
        <v>1707</v>
      </c>
      <c r="V491" s="58" t="s">
        <v>1706</v>
      </c>
      <c r="W491" s="58" t="s">
        <v>1707</v>
      </c>
      <c r="X491" s="58" t="s">
        <v>1706</v>
      </c>
      <c r="Y491" s="58" t="s">
        <v>2005</v>
      </c>
      <c r="Z491" s="58" t="s">
        <v>1706</v>
      </c>
      <c r="AA491" s="58" t="s">
        <v>1707</v>
      </c>
      <c r="AB491" s="58" t="s">
        <v>3305</v>
      </c>
      <c r="AC491" s="58" t="s">
        <v>4101</v>
      </c>
      <c r="AD491" s="68">
        <v>44252</v>
      </c>
      <c r="AE491" s="70">
        <v>16453.508000000002</v>
      </c>
      <c r="AF491" s="58" t="str">
        <f t="shared" si="56"/>
        <v>Jour</v>
      </c>
      <c r="AG491" s="58" t="str">
        <f t="shared" si="55"/>
        <v>LU0828708064</v>
      </c>
      <c r="AH491" s="58" t="str">
        <f t="shared" si="55"/>
        <v>19463347</v>
      </c>
    </row>
    <row r="492" spans="1:34" s="75" customFormat="1">
      <c r="A492" s="58" t="s">
        <v>3132</v>
      </c>
      <c r="B492" s="58" t="s">
        <v>3133</v>
      </c>
      <c r="C492" s="58" t="s">
        <v>3134</v>
      </c>
      <c r="D492" s="68">
        <v>43830</v>
      </c>
      <c r="E492" s="9">
        <v>2.2540000000000001E-2</v>
      </c>
      <c r="F492" s="69" t="b">
        <v>1</v>
      </c>
      <c r="G492" s="58" t="s">
        <v>138</v>
      </c>
      <c r="H492" s="58" t="s">
        <v>64</v>
      </c>
      <c r="I492" s="58" t="s">
        <v>141</v>
      </c>
      <c r="J492" s="58" t="s">
        <v>155</v>
      </c>
      <c r="K492" s="68">
        <v>44255</v>
      </c>
      <c r="L492" s="70">
        <v>1710.510595</v>
      </c>
      <c r="M492" s="58" t="s">
        <v>166</v>
      </c>
      <c r="N492" s="69"/>
      <c r="O492" s="69" t="b">
        <v>1</v>
      </c>
      <c r="P492" s="69" t="b">
        <v>1</v>
      </c>
      <c r="Q492" s="69" t="b">
        <v>1</v>
      </c>
      <c r="R492" s="69" t="b">
        <v>1</v>
      </c>
      <c r="S492" s="69"/>
      <c r="T492" s="69" t="b">
        <v>1</v>
      </c>
      <c r="U492" s="58" t="s">
        <v>3133</v>
      </c>
      <c r="V492" s="58" t="s">
        <v>3132</v>
      </c>
      <c r="W492" s="58" t="s">
        <v>3133</v>
      </c>
      <c r="X492" s="58" t="s">
        <v>3132</v>
      </c>
      <c r="Y492" s="58" t="s">
        <v>2005</v>
      </c>
      <c r="Z492" s="58" t="s">
        <v>3132</v>
      </c>
      <c r="AA492" s="58" t="s">
        <v>3133</v>
      </c>
      <c r="AB492" s="58" t="s">
        <v>3305</v>
      </c>
      <c r="AC492" s="58" t="s">
        <v>4101</v>
      </c>
      <c r="AD492" s="68">
        <v>44252</v>
      </c>
      <c r="AE492" s="70">
        <v>1358006.9580000001</v>
      </c>
      <c r="AF492" s="58" t="str">
        <f t="shared" si="56"/>
        <v>Jour</v>
      </c>
      <c r="AG492" s="58" t="str">
        <f t="shared" ref="AG492:AH555" si="57">A492</f>
        <v>LU1871076953</v>
      </c>
      <c r="AH492" s="58" t="str">
        <f t="shared" si="57"/>
        <v>43374887</v>
      </c>
    </row>
    <row r="493" spans="1:34" s="75" customFormat="1">
      <c r="A493" s="58" t="s">
        <v>3135</v>
      </c>
      <c r="B493" s="58"/>
      <c r="C493" s="58" t="s">
        <v>3136</v>
      </c>
      <c r="D493" s="68">
        <v>43830</v>
      </c>
      <c r="E493" s="9">
        <v>0.02</v>
      </c>
      <c r="F493" s="69" t="b">
        <v>1</v>
      </c>
      <c r="G493" s="58" t="s">
        <v>138</v>
      </c>
      <c r="H493" s="58" t="s">
        <v>64</v>
      </c>
      <c r="I493" s="58" t="s">
        <v>141</v>
      </c>
      <c r="J493" s="58" t="s">
        <v>155</v>
      </c>
      <c r="K493" s="68">
        <v>44255</v>
      </c>
      <c r="L493" s="70">
        <v>1471.2502242999999</v>
      </c>
      <c r="M493" s="58" t="s">
        <v>176</v>
      </c>
      <c r="N493" s="69"/>
      <c r="O493" s="69" t="b">
        <v>1</v>
      </c>
      <c r="P493" s="69"/>
      <c r="Q493" s="69"/>
      <c r="R493" s="69"/>
      <c r="S493" s="69"/>
      <c r="T493" s="69" t="b">
        <v>1</v>
      </c>
      <c r="U493" s="58"/>
      <c r="V493" s="58" t="s">
        <v>3135</v>
      </c>
      <c r="W493" s="58"/>
      <c r="X493" s="58" t="s">
        <v>3135</v>
      </c>
      <c r="Y493" s="58" t="s">
        <v>2005</v>
      </c>
      <c r="Z493" s="58" t="s">
        <v>3135</v>
      </c>
      <c r="AA493" s="58"/>
      <c r="AB493" s="58" t="s">
        <v>3305</v>
      </c>
      <c r="AC493" s="58" t="s">
        <v>4099</v>
      </c>
      <c r="AD493" s="68">
        <v>44252</v>
      </c>
      <c r="AE493" s="70">
        <v>117723.192</v>
      </c>
      <c r="AF493" s="58" t="str">
        <f t="shared" si="56"/>
        <v>Jour</v>
      </c>
      <c r="AG493" s="58" t="str">
        <f t="shared" si="57"/>
        <v>LU1668163600</v>
      </c>
      <c r="AH493" s="58">
        <f t="shared" si="57"/>
        <v>0</v>
      </c>
    </row>
    <row r="494" spans="1:34" s="75" customFormat="1">
      <c r="A494" s="58" t="s">
        <v>3137</v>
      </c>
      <c r="B494" s="58" t="s">
        <v>3138</v>
      </c>
      <c r="C494" s="58" t="s">
        <v>3139</v>
      </c>
      <c r="D494" s="68">
        <v>43830</v>
      </c>
      <c r="E494" s="9">
        <v>0.02</v>
      </c>
      <c r="F494" s="69" t="b">
        <v>1</v>
      </c>
      <c r="G494" s="58" t="s">
        <v>138</v>
      </c>
      <c r="H494" s="58" t="s">
        <v>64</v>
      </c>
      <c r="I494" s="58" t="s">
        <v>141</v>
      </c>
      <c r="J494" s="58" t="s">
        <v>155</v>
      </c>
      <c r="K494" s="68">
        <v>44255</v>
      </c>
      <c r="L494" s="70">
        <v>1471.2502242999999</v>
      </c>
      <c r="M494" s="58" t="s">
        <v>166</v>
      </c>
      <c r="N494" s="69"/>
      <c r="O494" s="69" t="b">
        <v>1</v>
      </c>
      <c r="P494" s="69" t="b">
        <v>1</v>
      </c>
      <c r="Q494" s="69" t="b">
        <v>1</v>
      </c>
      <c r="R494" s="69" t="b">
        <v>1</v>
      </c>
      <c r="S494" s="69" t="b">
        <v>1</v>
      </c>
      <c r="T494" s="69" t="b">
        <v>1</v>
      </c>
      <c r="U494" s="58" t="s">
        <v>3138</v>
      </c>
      <c r="V494" s="58" t="s">
        <v>3137</v>
      </c>
      <c r="W494" s="58" t="s">
        <v>3138</v>
      </c>
      <c r="X494" s="58" t="s">
        <v>3137</v>
      </c>
      <c r="Y494" s="58" t="s">
        <v>2005</v>
      </c>
      <c r="Z494" s="58" t="s">
        <v>3137</v>
      </c>
      <c r="AA494" s="58" t="s">
        <v>3138</v>
      </c>
      <c r="AB494" s="58" t="s">
        <v>3305</v>
      </c>
      <c r="AC494" s="58" t="s">
        <v>4099</v>
      </c>
      <c r="AD494" s="68">
        <v>44252</v>
      </c>
      <c r="AE494" s="70">
        <v>818863.66200000001</v>
      </c>
      <c r="AF494" s="58" t="str">
        <f t="shared" si="56"/>
        <v>Jour</v>
      </c>
      <c r="AG494" s="58" t="str">
        <f t="shared" si="57"/>
        <v>LU1270843359</v>
      </c>
      <c r="AH494" s="58" t="str">
        <f t="shared" si="57"/>
        <v>30087489</v>
      </c>
    </row>
    <row r="495" spans="1:34" s="75" customFormat="1">
      <c r="A495" s="58" t="s">
        <v>3008</v>
      </c>
      <c r="B495" s="58" t="s">
        <v>3009</v>
      </c>
      <c r="C495" s="58" t="s">
        <v>3010</v>
      </c>
      <c r="D495" s="68">
        <v>43830</v>
      </c>
      <c r="E495" s="9">
        <v>0.15</v>
      </c>
      <c r="F495" s="69" t="b">
        <v>1</v>
      </c>
      <c r="G495" s="58" t="s">
        <v>138</v>
      </c>
      <c r="H495" s="58" t="s">
        <v>64</v>
      </c>
      <c r="I495" s="58" t="s">
        <v>141</v>
      </c>
      <c r="J495" s="58" t="s">
        <v>155</v>
      </c>
      <c r="K495" s="68">
        <v>44255</v>
      </c>
      <c r="L495" s="70">
        <v>1471.2502242999999</v>
      </c>
      <c r="M495" s="58" t="s">
        <v>166</v>
      </c>
      <c r="N495" s="69"/>
      <c r="O495" s="69" t="b">
        <v>1</v>
      </c>
      <c r="P495" s="69"/>
      <c r="Q495" s="69"/>
      <c r="R495" s="69"/>
      <c r="S495" s="69"/>
      <c r="T495" s="69" t="b">
        <v>1</v>
      </c>
      <c r="U495" s="58" t="s">
        <v>3009</v>
      </c>
      <c r="V495" s="58" t="s">
        <v>3008</v>
      </c>
      <c r="W495" s="58" t="s">
        <v>3009</v>
      </c>
      <c r="X495" s="58" t="s">
        <v>3008</v>
      </c>
      <c r="Y495" s="58" t="s">
        <v>2005</v>
      </c>
      <c r="Z495" s="58" t="s">
        <v>3008</v>
      </c>
      <c r="AA495" s="58" t="s">
        <v>3009</v>
      </c>
      <c r="AB495" s="58" t="s">
        <v>3305</v>
      </c>
      <c r="AC495" s="58" t="s">
        <v>4099</v>
      </c>
      <c r="AD495" s="68">
        <v>44252</v>
      </c>
      <c r="AE495" s="70">
        <v>23480.571</v>
      </c>
      <c r="AF495" s="58" t="str">
        <f t="shared" si="56"/>
        <v>Jour</v>
      </c>
      <c r="AG495" s="58" t="str">
        <f t="shared" si="57"/>
        <v>LU1390074414</v>
      </c>
      <c r="AH495" s="58" t="str">
        <f t="shared" si="57"/>
        <v>32088219</v>
      </c>
    </row>
    <row r="496" spans="1:34" s="75" customFormat="1">
      <c r="A496" s="58" t="s">
        <v>3140</v>
      </c>
      <c r="B496" s="58" t="s">
        <v>3141</v>
      </c>
      <c r="C496" s="58" t="s">
        <v>3142</v>
      </c>
      <c r="D496" s="68">
        <v>43830</v>
      </c>
      <c r="E496" s="9">
        <v>0.03</v>
      </c>
      <c r="F496" s="69" t="b">
        <v>1</v>
      </c>
      <c r="G496" s="58" t="s">
        <v>138</v>
      </c>
      <c r="H496" s="58" t="s">
        <v>64</v>
      </c>
      <c r="I496" s="58" t="s">
        <v>141</v>
      </c>
      <c r="J496" s="58" t="s">
        <v>155</v>
      </c>
      <c r="K496" s="68">
        <v>44255</v>
      </c>
      <c r="L496" s="70">
        <v>279.56404700000002</v>
      </c>
      <c r="M496" s="58" t="s">
        <v>166</v>
      </c>
      <c r="N496" s="69"/>
      <c r="O496" s="69" t="b">
        <v>1</v>
      </c>
      <c r="P496" s="69" t="b">
        <v>1</v>
      </c>
      <c r="Q496" s="69" t="b">
        <v>1</v>
      </c>
      <c r="R496" s="69"/>
      <c r="S496" s="69" t="b">
        <v>1</v>
      </c>
      <c r="T496" s="69" t="b">
        <v>1</v>
      </c>
      <c r="U496" s="58" t="s">
        <v>3141</v>
      </c>
      <c r="V496" s="58" t="s">
        <v>3140</v>
      </c>
      <c r="W496" s="58" t="s">
        <v>3141</v>
      </c>
      <c r="X496" s="58" t="s">
        <v>3140</v>
      </c>
      <c r="Y496" s="58" t="s">
        <v>2005</v>
      </c>
      <c r="Z496" s="58" t="s">
        <v>3140</v>
      </c>
      <c r="AA496" s="58" t="s">
        <v>3141</v>
      </c>
      <c r="AB496" s="58" t="s">
        <v>3305</v>
      </c>
      <c r="AC496" s="58" t="s">
        <v>4099</v>
      </c>
      <c r="AD496" s="68">
        <v>44252</v>
      </c>
      <c r="AE496" s="70">
        <v>159743.62100000001</v>
      </c>
      <c r="AF496" s="58" t="str">
        <f t="shared" si="56"/>
        <v>Jour</v>
      </c>
      <c r="AG496" s="58" t="str">
        <f t="shared" si="57"/>
        <v>LU1268048490</v>
      </c>
      <c r="AH496" s="58" t="str">
        <f t="shared" si="57"/>
        <v>29042352</v>
      </c>
    </row>
    <row r="497" spans="1:34" s="75" customFormat="1">
      <c r="A497" s="58" t="s">
        <v>3011</v>
      </c>
      <c r="B497" s="58" t="s">
        <v>3012</v>
      </c>
      <c r="C497" s="58" t="s">
        <v>3013</v>
      </c>
      <c r="D497" s="68">
        <v>43830</v>
      </c>
      <c r="E497" s="9">
        <v>0.25</v>
      </c>
      <c r="F497" s="69" t="b">
        <v>1</v>
      </c>
      <c r="G497" s="58" t="s">
        <v>138</v>
      </c>
      <c r="H497" s="58" t="s">
        <v>64</v>
      </c>
      <c r="I497" s="58" t="s">
        <v>141</v>
      </c>
      <c r="J497" s="58" t="s">
        <v>155</v>
      </c>
      <c r="K497" s="68">
        <v>44255</v>
      </c>
      <c r="L497" s="70">
        <v>279.56404700000002</v>
      </c>
      <c r="M497" s="58" t="s">
        <v>166</v>
      </c>
      <c r="N497" s="69"/>
      <c r="O497" s="69" t="b">
        <v>1</v>
      </c>
      <c r="P497" s="69" t="b">
        <v>1</v>
      </c>
      <c r="Q497" s="69" t="b">
        <v>1</v>
      </c>
      <c r="R497" s="69" t="b">
        <v>1</v>
      </c>
      <c r="S497" s="69" t="b">
        <v>1</v>
      </c>
      <c r="T497" s="69" t="b">
        <v>1</v>
      </c>
      <c r="U497" s="58" t="s">
        <v>3012</v>
      </c>
      <c r="V497" s="58" t="s">
        <v>3011</v>
      </c>
      <c r="W497" s="58" t="s">
        <v>3012</v>
      </c>
      <c r="X497" s="58" t="s">
        <v>3011</v>
      </c>
      <c r="Y497" s="58" t="s">
        <v>2005</v>
      </c>
      <c r="Z497" s="58" t="s">
        <v>3011</v>
      </c>
      <c r="AA497" s="58" t="s">
        <v>3012</v>
      </c>
      <c r="AB497" s="58" t="s">
        <v>3305</v>
      </c>
      <c r="AC497" s="58" t="s">
        <v>4099</v>
      </c>
      <c r="AD497" s="68">
        <v>44252</v>
      </c>
      <c r="AE497" s="70">
        <v>174.85400000000001</v>
      </c>
      <c r="AF497" s="58" t="str">
        <f t="shared" si="56"/>
        <v>Jour</v>
      </c>
      <c r="AG497" s="58" t="str">
        <f t="shared" si="57"/>
        <v>LU1390246210</v>
      </c>
      <c r="AH497" s="58" t="str">
        <f t="shared" si="57"/>
        <v>32093785</v>
      </c>
    </row>
    <row r="498" spans="1:34" s="75" customFormat="1">
      <c r="A498" s="58" t="s">
        <v>3143</v>
      </c>
      <c r="B498" s="58" t="s">
        <v>3144</v>
      </c>
      <c r="C498" s="58" t="s">
        <v>3145</v>
      </c>
      <c r="D498" s="68">
        <v>43958</v>
      </c>
      <c r="E498" s="9">
        <v>0.03</v>
      </c>
      <c r="F498" s="69" t="b">
        <v>1</v>
      </c>
      <c r="G498" s="58" t="s">
        <v>138</v>
      </c>
      <c r="H498" s="58" t="s">
        <v>62</v>
      </c>
      <c r="I498" s="58" t="s">
        <v>141</v>
      </c>
      <c r="J498" s="58" t="s">
        <v>155</v>
      </c>
      <c r="K498" s="68">
        <v>44255</v>
      </c>
      <c r="L498" s="70">
        <v>336.2060669</v>
      </c>
      <c r="M498" s="58" t="s">
        <v>166</v>
      </c>
      <c r="N498" s="69"/>
      <c r="O498" s="69" t="b">
        <v>1</v>
      </c>
      <c r="P498" s="69" t="b">
        <v>1</v>
      </c>
      <c r="Q498" s="69" t="b">
        <v>1</v>
      </c>
      <c r="R498" s="69" t="b">
        <v>1</v>
      </c>
      <c r="S498" s="69" t="b">
        <v>1</v>
      </c>
      <c r="T498" s="69" t="b">
        <v>1</v>
      </c>
      <c r="U498" s="58" t="s">
        <v>3144</v>
      </c>
      <c r="V498" s="58" t="s">
        <v>3143</v>
      </c>
      <c r="W498" s="58" t="s">
        <v>3144</v>
      </c>
      <c r="X498" s="58" t="s">
        <v>3143</v>
      </c>
      <c r="Y498" s="58" t="s">
        <v>2005</v>
      </c>
      <c r="Z498" s="58" t="s">
        <v>3143</v>
      </c>
      <c r="AA498" s="58" t="s">
        <v>3144</v>
      </c>
      <c r="AB498" s="58" t="s">
        <v>3305</v>
      </c>
      <c r="AC498" s="58" t="s">
        <v>4101</v>
      </c>
      <c r="AD498" s="68">
        <v>44252</v>
      </c>
      <c r="AE498" s="70">
        <v>103302.27</v>
      </c>
      <c r="AF498" s="58" t="str">
        <f t="shared" si="56"/>
        <v>Jour</v>
      </c>
      <c r="AG498" s="58" t="str">
        <f t="shared" si="57"/>
        <v>LU1004508443</v>
      </c>
      <c r="AH498" s="58" t="str">
        <f t="shared" si="57"/>
        <v>23150990</v>
      </c>
    </row>
    <row r="499" spans="1:34" s="75" customFormat="1">
      <c r="A499" s="58" t="s">
        <v>3118</v>
      </c>
      <c r="B499" s="58" t="s">
        <v>3119</v>
      </c>
      <c r="C499" s="58" t="s">
        <v>3372</v>
      </c>
      <c r="D499" s="68">
        <v>43830</v>
      </c>
      <c r="E499" s="9">
        <v>0.03</v>
      </c>
      <c r="F499" s="69" t="b">
        <v>1</v>
      </c>
      <c r="G499" s="58" t="s">
        <v>138</v>
      </c>
      <c r="H499" s="58" t="s">
        <v>64</v>
      </c>
      <c r="I499" s="58" t="s">
        <v>141</v>
      </c>
      <c r="J499" s="58" t="s">
        <v>155</v>
      </c>
      <c r="K499" s="68">
        <v>44255</v>
      </c>
      <c r="L499" s="70">
        <v>336.2060669</v>
      </c>
      <c r="M499" s="58" t="s">
        <v>166</v>
      </c>
      <c r="N499" s="69"/>
      <c r="O499" s="69" t="b">
        <v>1</v>
      </c>
      <c r="P499" s="69" t="b">
        <v>1</v>
      </c>
      <c r="Q499" s="69" t="b">
        <v>1</v>
      </c>
      <c r="R499" s="69" t="b">
        <v>1</v>
      </c>
      <c r="S499" s="69" t="b">
        <v>1</v>
      </c>
      <c r="T499" s="69" t="b">
        <v>1</v>
      </c>
      <c r="U499" s="58" t="s">
        <v>3119</v>
      </c>
      <c r="V499" s="58" t="s">
        <v>3118</v>
      </c>
      <c r="W499" s="58" t="s">
        <v>3119</v>
      </c>
      <c r="X499" s="58" t="s">
        <v>3118</v>
      </c>
      <c r="Y499" s="58" t="s">
        <v>2005</v>
      </c>
      <c r="Z499" s="58" t="s">
        <v>3118</v>
      </c>
      <c r="AA499" s="58" t="s">
        <v>3119</v>
      </c>
      <c r="AB499" s="58" t="s">
        <v>3305</v>
      </c>
      <c r="AC499" s="58" t="s">
        <v>4101</v>
      </c>
      <c r="AD499" s="68">
        <v>44252</v>
      </c>
      <c r="AE499" s="70">
        <v>23576.205999999998</v>
      </c>
      <c r="AF499" s="58" t="str">
        <f t="shared" si="56"/>
        <v>Jour</v>
      </c>
      <c r="AG499" s="58" t="str">
        <f t="shared" si="57"/>
        <v>LU0985871796</v>
      </c>
      <c r="AH499" s="58" t="str">
        <f t="shared" si="57"/>
        <v>22660991</v>
      </c>
    </row>
    <row r="500" spans="1:34" s="75" customFormat="1">
      <c r="A500" s="58" t="s">
        <v>1819</v>
      </c>
      <c r="B500" s="58" t="s">
        <v>1820</v>
      </c>
      <c r="C500" s="58" t="s">
        <v>2959</v>
      </c>
      <c r="D500" s="68">
        <v>43830</v>
      </c>
      <c r="E500" s="9">
        <v>0.22</v>
      </c>
      <c r="F500" s="69" t="b">
        <v>1</v>
      </c>
      <c r="G500" s="58" t="s">
        <v>138</v>
      </c>
      <c r="H500" s="58" t="s">
        <v>301</v>
      </c>
      <c r="I500" s="58" t="s">
        <v>141</v>
      </c>
      <c r="J500" s="58" t="s">
        <v>155</v>
      </c>
      <c r="K500" s="68">
        <v>44255</v>
      </c>
      <c r="L500" s="70">
        <v>336.2060669</v>
      </c>
      <c r="M500" s="58" t="s">
        <v>166</v>
      </c>
      <c r="N500" s="69"/>
      <c r="O500" s="69" t="b">
        <v>1</v>
      </c>
      <c r="P500" s="69" t="b">
        <v>1</v>
      </c>
      <c r="Q500" s="69" t="b">
        <v>1</v>
      </c>
      <c r="R500" s="69" t="b">
        <v>1</v>
      </c>
      <c r="S500" s="69" t="b">
        <v>1</v>
      </c>
      <c r="T500" s="69" t="b">
        <v>1</v>
      </c>
      <c r="U500" s="58" t="s">
        <v>1820</v>
      </c>
      <c r="V500" s="58" t="s">
        <v>1819</v>
      </c>
      <c r="W500" s="58" t="s">
        <v>1820</v>
      </c>
      <c r="X500" s="58" t="s">
        <v>1819</v>
      </c>
      <c r="Y500" s="58" t="s">
        <v>2005</v>
      </c>
      <c r="Z500" s="58" t="s">
        <v>1819</v>
      </c>
      <c r="AA500" s="58" t="s">
        <v>1820</v>
      </c>
      <c r="AB500" s="58" t="s">
        <v>3305</v>
      </c>
      <c r="AC500" s="58" t="s">
        <v>4101</v>
      </c>
      <c r="AD500" s="68">
        <v>44252</v>
      </c>
      <c r="AE500" s="70">
        <v>43859.402000000002</v>
      </c>
      <c r="AF500" s="58" t="str">
        <f t="shared" si="56"/>
        <v>Jour</v>
      </c>
      <c r="AG500" s="58" t="str">
        <f t="shared" si="57"/>
        <v>LU1419779118</v>
      </c>
      <c r="AH500" s="58" t="str">
        <f t="shared" si="57"/>
        <v>32729225</v>
      </c>
    </row>
    <row r="501" spans="1:34" s="75" customFormat="1">
      <c r="A501" s="58" t="s">
        <v>1930</v>
      </c>
      <c r="B501" s="58" t="s">
        <v>1931</v>
      </c>
      <c r="C501" s="58" t="s">
        <v>2960</v>
      </c>
      <c r="D501" s="68">
        <v>44166</v>
      </c>
      <c r="E501" s="9">
        <v>0.15</v>
      </c>
      <c r="F501" s="69" t="b">
        <v>1</v>
      </c>
      <c r="G501" s="58" t="s">
        <v>138</v>
      </c>
      <c r="H501" s="58" t="s">
        <v>64</v>
      </c>
      <c r="I501" s="58" t="s">
        <v>141</v>
      </c>
      <c r="J501" s="58" t="s">
        <v>155</v>
      </c>
      <c r="K501" s="68">
        <v>44255</v>
      </c>
      <c r="L501" s="70">
        <v>336.2060669</v>
      </c>
      <c r="M501" s="58" t="s">
        <v>166</v>
      </c>
      <c r="N501" s="69"/>
      <c r="O501" s="69" t="b">
        <v>1</v>
      </c>
      <c r="P501" s="69" t="b">
        <v>1</v>
      </c>
      <c r="Q501" s="69" t="b">
        <v>1</v>
      </c>
      <c r="R501" s="69" t="b">
        <v>1</v>
      </c>
      <c r="S501" s="69" t="b">
        <v>1</v>
      </c>
      <c r="T501" s="69" t="b">
        <v>1</v>
      </c>
      <c r="U501" s="58" t="s">
        <v>1931</v>
      </c>
      <c r="V501" s="58" t="s">
        <v>1930</v>
      </c>
      <c r="W501" s="58" t="s">
        <v>1931</v>
      </c>
      <c r="X501" s="58" t="s">
        <v>1930</v>
      </c>
      <c r="Y501" s="58" t="s">
        <v>2005</v>
      </c>
      <c r="Z501" s="58" t="s">
        <v>1930</v>
      </c>
      <c r="AA501" s="58" t="s">
        <v>1931</v>
      </c>
      <c r="AB501" s="58" t="s">
        <v>3305</v>
      </c>
      <c r="AC501" s="58" t="s">
        <v>4101</v>
      </c>
      <c r="AD501" s="68">
        <v>44252</v>
      </c>
      <c r="AE501" s="70">
        <v>2723.5369999999998</v>
      </c>
      <c r="AF501" s="58" t="str">
        <f t="shared" si="56"/>
        <v>Jour</v>
      </c>
      <c r="AG501" s="58" t="str">
        <f t="shared" si="57"/>
        <v>LU1004509508</v>
      </c>
      <c r="AH501" s="58" t="str">
        <f t="shared" si="57"/>
        <v>23151119</v>
      </c>
    </row>
    <row r="502" spans="1:34" s="75" customFormat="1">
      <c r="A502" s="58" t="s">
        <v>3146</v>
      </c>
      <c r="B502" s="58" t="s">
        <v>3147</v>
      </c>
      <c r="C502" s="58" t="s">
        <v>3148</v>
      </c>
      <c r="D502" s="68">
        <v>43830</v>
      </c>
      <c r="E502" s="9">
        <v>0.03</v>
      </c>
      <c r="F502" s="69" t="b">
        <v>1</v>
      </c>
      <c r="G502" s="58" t="s">
        <v>138</v>
      </c>
      <c r="H502" s="58" t="s">
        <v>64</v>
      </c>
      <c r="I502" s="58" t="s">
        <v>141</v>
      </c>
      <c r="J502" s="58" t="s">
        <v>155</v>
      </c>
      <c r="K502" s="68">
        <v>44255</v>
      </c>
      <c r="L502" s="70">
        <v>49.750393500000001</v>
      </c>
      <c r="M502" s="58" t="s">
        <v>166</v>
      </c>
      <c r="N502" s="69"/>
      <c r="O502" s="69" t="b">
        <v>1</v>
      </c>
      <c r="P502" s="69" t="b">
        <v>1</v>
      </c>
      <c r="Q502" s="69" t="b">
        <v>1</v>
      </c>
      <c r="R502" s="69" t="b">
        <v>1</v>
      </c>
      <c r="S502" s="69" t="b">
        <v>1</v>
      </c>
      <c r="T502" s="69"/>
      <c r="U502" s="58" t="s">
        <v>3147</v>
      </c>
      <c r="V502" s="58" t="s">
        <v>3146</v>
      </c>
      <c r="W502" s="58" t="s">
        <v>3147</v>
      </c>
      <c r="X502" s="58" t="s">
        <v>3146</v>
      </c>
      <c r="Y502" s="58" t="s">
        <v>2005</v>
      </c>
      <c r="Z502" s="58" t="s">
        <v>3146</v>
      </c>
      <c r="AA502" s="58" t="s">
        <v>3147</v>
      </c>
      <c r="AB502" s="58" t="s">
        <v>3305</v>
      </c>
      <c r="AC502" s="58" t="s">
        <v>4101</v>
      </c>
      <c r="AD502" s="68">
        <v>44252</v>
      </c>
      <c r="AE502" s="70">
        <v>8102.165</v>
      </c>
      <c r="AF502" s="58" t="str">
        <f t="shared" si="56"/>
        <v>Jour</v>
      </c>
      <c r="AG502" s="58" t="str">
        <f t="shared" si="57"/>
        <v>LU0985871440</v>
      </c>
      <c r="AH502" s="58" t="str">
        <f t="shared" si="57"/>
        <v>22660985</v>
      </c>
    </row>
    <row r="503" spans="1:34" s="75" customFormat="1">
      <c r="A503" s="58" t="s">
        <v>3149</v>
      </c>
      <c r="B503" s="58" t="s">
        <v>3150</v>
      </c>
      <c r="C503" s="58" t="s">
        <v>3151</v>
      </c>
      <c r="D503" s="68">
        <v>43830</v>
      </c>
      <c r="E503" s="9">
        <v>0.03</v>
      </c>
      <c r="F503" s="69" t="b">
        <v>1</v>
      </c>
      <c r="G503" s="58" t="s">
        <v>138</v>
      </c>
      <c r="H503" s="58" t="s">
        <v>68</v>
      </c>
      <c r="I503" s="58" t="s">
        <v>141</v>
      </c>
      <c r="J503" s="58" t="s">
        <v>155</v>
      </c>
      <c r="K503" s="68">
        <v>44255</v>
      </c>
      <c r="L503" s="70">
        <v>49.750393500000001</v>
      </c>
      <c r="M503" s="58" t="s">
        <v>166</v>
      </c>
      <c r="N503" s="69"/>
      <c r="O503" s="69" t="b">
        <v>1</v>
      </c>
      <c r="P503" s="69" t="b">
        <v>1</v>
      </c>
      <c r="Q503" s="69" t="b">
        <v>1</v>
      </c>
      <c r="R503" s="69" t="b">
        <v>1</v>
      </c>
      <c r="S503" s="69" t="b">
        <v>1</v>
      </c>
      <c r="T503" s="69" t="b">
        <v>1</v>
      </c>
      <c r="U503" s="58" t="s">
        <v>3150</v>
      </c>
      <c r="V503" s="58" t="s">
        <v>3149</v>
      </c>
      <c r="W503" s="58" t="s">
        <v>3150</v>
      </c>
      <c r="X503" s="58" t="s">
        <v>3149</v>
      </c>
      <c r="Y503" s="58" t="s">
        <v>2005</v>
      </c>
      <c r="Z503" s="58" t="s">
        <v>3149</v>
      </c>
      <c r="AA503" s="58" t="s">
        <v>3150</v>
      </c>
      <c r="AB503" s="58" t="s">
        <v>3305</v>
      </c>
      <c r="AC503" s="58" t="s">
        <v>4101</v>
      </c>
      <c r="AD503" s="68">
        <v>44252</v>
      </c>
      <c r="AE503" s="70">
        <v>5423.951</v>
      </c>
      <c r="AF503" s="58" t="str">
        <f t="shared" si="56"/>
        <v>Jour</v>
      </c>
      <c r="AG503" s="58" t="str">
        <f t="shared" si="57"/>
        <v>LU0941629049</v>
      </c>
      <c r="AH503" s="58" t="str">
        <f t="shared" si="57"/>
        <v>21558173</v>
      </c>
    </row>
    <row r="504" spans="1:34" s="75" customFormat="1">
      <c r="A504" s="58" t="s">
        <v>2578</v>
      </c>
      <c r="B504" s="58" t="s">
        <v>2579</v>
      </c>
      <c r="C504" s="58" t="s">
        <v>2961</v>
      </c>
      <c r="D504" s="68">
        <v>43830</v>
      </c>
      <c r="E504" s="9">
        <v>0.22</v>
      </c>
      <c r="F504" s="69" t="b">
        <v>1</v>
      </c>
      <c r="G504" s="58" t="s">
        <v>138</v>
      </c>
      <c r="H504" s="58" t="s">
        <v>68</v>
      </c>
      <c r="I504" s="58" t="s">
        <v>141</v>
      </c>
      <c r="J504" s="58" t="s">
        <v>155</v>
      </c>
      <c r="K504" s="68">
        <v>44255</v>
      </c>
      <c r="L504" s="70">
        <v>49.750393500000001</v>
      </c>
      <c r="M504" s="58" t="s">
        <v>166</v>
      </c>
      <c r="N504" s="69"/>
      <c r="O504" s="69" t="b">
        <v>1</v>
      </c>
      <c r="P504" s="69" t="b">
        <v>1</v>
      </c>
      <c r="Q504" s="69" t="b">
        <v>1</v>
      </c>
      <c r="R504" s="69" t="b">
        <v>1</v>
      </c>
      <c r="S504" s="69" t="b">
        <v>1</v>
      </c>
      <c r="T504" s="69" t="b">
        <v>1</v>
      </c>
      <c r="U504" s="58" t="s">
        <v>2579</v>
      </c>
      <c r="V504" s="58" t="s">
        <v>2578</v>
      </c>
      <c r="W504" s="58" t="s">
        <v>2579</v>
      </c>
      <c r="X504" s="58" t="s">
        <v>2578</v>
      </c>
      <c r="Y504" s="58" t="s">
        <v>2005</v>
      </c>
      <c r="Z504" s="58" t="s">
        <v>2578</v>
      </c>
      <c r="AA504" s="58" t="s">
        <v>2579</v>
      </c>
      <c r="AB504" s="58" t="s">
        <v>3305</v>
      </c>
      <c r="AC504" s="58" t="s">
        <v>4101</v>
      </c>
      <c r="AD504" s="68">
        <v>44252</v>
      </c>
      <c r="AE504" s="70">
        <v>15718.751</v>
      </c>
      <c r="AF504" s="58" t="str">
        <f t="shared" si="56"/>
        <v>Jour</v>
      </c>
      <c r="AG504" s="58" t="str">
        <f t="shared" si="57"/>
        <v>LU1419772022</v>
      </c>
      <c r="AH504" s="58" t="str">
        <f t="shared" si="57"/>
        <v>32729210</v>
      </c>
    </row>
    <row r="505" spans="1:34" s="75" customFormat="1">
      <c r="A505" s="58" t="s">
        <v>3014</v>
      </c>
      <c r="B505" s="58" t="s">
        <v>3015</v>
      </c>
      <c r="C505" s="58" t="s">
        <v>3016</v>
      </c>
      <c r="D505" s="68">
        <v>44166</v>
      </c>
      <c r="E505" s="9">
        <v>0.15</v>
      </c>
      <c r="F505" s="69" t="b">
        <v>1</v>
      </c>
      <c r="G505" s="58" t="s">
        <v>138</v>
      </c>
      <c r="H505" s="58" t="s">
        <v>64</v>
      </c>
      <c r="I505" s="58" t="s">
        <v>141</v>
      </c>
      <c r="J505" s="58" t="s">
        <v>155</v>
      </c>
      <c r="K505" s="68">
        <v>44255</v>
      </c>
      <c r="L505" s="70">
        <v>49.750393500000001</v>
      </c>
      <c r="M505" s="58" t="s">
        <v>166</v>
      </c>
      <c r="N505" s="69"/>
      <c r="O505" s="69" t="b">
        <v>1</v>
      </c>
      <c r="P505" s="69" t="b">
        <v>1</v>
      </c>
      <c r="Q505" s="69" t="b">
        <v>1</v>
      </c>
      <c r="R505" s="69" t="b">
        <v>1</v>
      </c>
      <c r="S505" s="69" t="b">
        <v>1</v>
      </c>
      <c r="T505" s="69" t="b">
        <v>1</v>
      </c>
      <c r="U505" s="58" t="s">
        <v>3015</v>
      </c>
      <c r="V505" s="58" t="s">
        <v>3014</v>
      </c>
      <c r="W505" s="58" t="s">
        <v>3015</v>
      </c>
      <c r="X505" s="58" t="s">
        <v>3014</v>
      </c>
      <c r="Y505" s="58" t="s">
        <v>2005</v>
      </c>
      <c r="Z505" s="58" t="s">
        <v>3014</v>
      </c>
      <c r="AA505" s="58" t="s">
        <v>3015</v>
      </c>
      <c r="AB505" s="58" t="s">
        <v>3305</v>
      </c>
      <c r="AC505" s="58" t="s">
        <v>4101</v>
      </c>
      <c r="AD505" s="68">
        <v>44252</v>
      </c>
      <c r="AE505" s="70">
        <v>253.839</v>
      </c>
      <c r="AF505" s="58" t="str">
        <f t="shared" si="56"/>
        <v>Jour</v>
      </c>
      <c r="AG505" s="58" t="str">
        <f t="shared" si="57"/>
        <v>LU1004508104</v>
      </c>
      <c r="AH505" s="58" t="str">
        <f t="shared" si="57"/>
        <v>23151144</v>
      </c>
    </row>
    <row r="506" spans="1:34" s="75" customFormat="1">
      <c r="A506" s="58" t="s">
        <v>3152</v>
      </c>
      <c r="B506" s="58" t="s">
        <v>3153</v>
      </c>
      <c r="C506" s="58" t="s">
        <v>3154</v>
      </c>
      <c r="D506" s="68">
        <v>43465</v>
      </c>
      <c r="E506" s="9">
        <v>0.02</v>
      </c>
      <c r="F506" s="69" t="b">
        <v>1</v>
      </c>
      <c r="G506" s="58" t="s">
        <v>138</v>
      </c>
      <c r="H506" s="58" t="s">
        <v>64</v>
      </c>
      <c r="I506" s="58" t="s">
        <v>141</v>
      </c>
      <c r="J506" s="58" t="s">
        <v>155</v>
      </c>
      <c r="K506" s="68"/>
      <c r="L506" s="70"/>
      <c r="M506" s="58" t="s">
        <v>166</v>
      </c>
      <c r="N506" s="69"/>
      <c r="O506" s="69" t="b">
        <v>1</v>
      </c>
      <c r="P506" s="69" t="b">
        <v>1</v>
      </c>
      <c r="Q506" s="69" t="b">
        <v>1</v>
      </c>
      <c r="R506" s="69"/>
      <c r="S506" s="69" t="b">
        <v>1</v>
      </c>
      <c r="T506" s="69"/>
      <c r="U506" s="58" t="s">
        <v>3153</v>
      </c>
      <c r="V506" s="58" t="s">
        <v>3152</v>
      </c>
      <c r="W506" s="58" t="s">
        <v>3153</v>
      </c>
      <c r="X506" s="58" t="s">
        <v>3152</v>
      </c>
      <c r="Y506" s="58" t="s">
        <v>2005</v>
      </c>
      <c r="Z506" s="58" t="s">
        <v>3152</v>
      </c>
      <c r="AA506" s="58" t="s">
        <v>3153</v>
      </c>
      <c r="AB506" s="58" t="s">
        <v>3305</v>
      </c>
      <c r="AC506" s="58" t="s">
        <v>4101</v>
      </c>
      <c r="AD506" s="68">
        <v>43903</v>
      </c>
      <c r="AE506" s="70">
        <v>62941.474000000002</v>
      </c>
      <c r="AF506" s="58" t="str">
        <f t="shared" si="56"/>
        <v>Jour</v>
      </c>
      <c r="AG506" s="58" t="str">
        <f t="shared" si="57"/>
        <v>LU0985871366</v>
      </c>
      <c r="AH506" s="58" t="str">
        <f t="shared" si="57"/>
        <v>22660943</v>
      </c>
    </row>
    <row r="507" spans="1:34" s="75" customFormat="1">
      <c r="A507" s="58" t="s">
        <v>3155</v>
      </c>
      <c r="B507" s="58" t="s">
        <v>3156</v>
      </c>
      <c r="C507" s="58" t="s">
        <v>3157</v>
      </c>
      <c r="D507" s="68">
        <v>43465</v>
      </c>
      <c r="E507" s="9">
        <v>0.02</v>
      </c>
      <c r="F507" s="69" t="b">
        <v>1</v>
      </c>
      <c r="G507" s="58" t="s">
        <v>138</v>
      </c>
      <c r="H507" s="58" t="s">
        <v>68</v>
      </c>
      <c r="I507" s="58" t="s">
        <v>141</v>
      </c>
      <c r="J507" s="58" t="s">
        <v>155</v>
      </c>
      <c r="K507" s="68"/>
      <c r="L507" s="70"/>
      <c r="M507" s="58" t="s">
        <v>166</v>
      </c>
      <c r="N507" s="69"/>
      <c r="O507" s="69" t="b">
        <v>1</v>
      </c>
      <c r="P507" s="69" t="b">
        <v>1</v>
      </c>
      <c r="Q507" s="69" t="b">
        <v>1</v>
      </c>
      <c r="R507" s="69"/>
      <c r="S507" s="69" t="b">
        <v>1</v>
      </c>
      <c r="T507" s="69" t="b">
        <v>1</v>
      </c>
      <c r="U507" s="58" t="s">
        <v>3156</v>
      </c>
      <c r="V507" s="58" t="s">
        <v>3155</v>
      </c>
      <c r="W507" s="58" t="s">
        <v>3156</v>
      </c>
      <c r="X507" s="58" t="s">
        <v>3155</v>
      </c>
      <c r="Y507" s="58" t="s">
        <v>2005</v>
      </c>
      <c r="Z507" s="58" t="s">
        <v>3155</v>
      </c>
      <c r="AA507" s="58" t="s">
        <v>3156</v>
      </c>
      <c r="AB507" s="58" t="s">
        <v>3305</v>
      </c>
      <c r="AC507" s="58" t="s">
        <v>4101</v>
      </c>
      <c r="AD507" s="68">
        <v>43903</v>
      </c>
      <c r="AE507" s="70">
        <v>50246.33</v>
      </c>
      <c r="AF507" s="58" t="str">
        <f t="shared" si="56"/>
        <v>Jour</v>
      </c>
      <c r="AG507" s="58" t="str">
        <f t="shared" si="57"/>
        <v>LU0941628231</v>
      </c>
      <c r="AH507" s="58" t="str">
        <f t="shared" si="57"/>
        <v>21558170</v>
      </c>
    </row>
    <row r="508" spans="1:34" s="75" customFormat="1">
      <c r="A508" s="58" t="s">
        <v>3017</v>
      </c>
      <c r="B508" s="58" t="s">
        <v>3018</v>
      </c>
      <c r="C508" s="58" t="s">
        <v>3019</v>
      </c>
      <c r="D508" s="68">
        <v>43465</v>
      </c>
      <c r="E508" s="9">
        <v>0.15</v>
      </c>
      <c r="F508" s="69" t="b">
        <v>1</v>
      </c>
      <c r="G508" s="58" t="s">
        <v>138</v>
      </c>
      <c r="H508" s="58" t="s">
        <v>64</v>
      </c>
      <c r="I508" s="58" t="s">
        <v>141</v>
      </c>
      <c r="J508" s="58" t="s">
        <v>155</v>
      </c>
      <c r="K508" s="68"/>
      <c r="L508" s="70"/>
      <c r="M508" s="58" t="s">
        <v>166</v>
      </c>
      <c r="N508" s="69"/>
      <c r="O508" s="69" t="b">
        <v>1</v>
      </c>
      <c r="P508" s="69" t="b">
        <v>1</v>
      </c>
      <c r="Q508" s="69" t="b">
        <v>1</v>
      </c>
      <c r="R508" s="69" t="b">
        <v>1</v>
      </c>
      <c r="S508" s="69" t="b">
        <v>1</v>
      </c>
      <c r="T508" s="69" t="b">
        <v>1</v>
      </c>
      <c r="U508" s="58" t="s">
        <v>3018</v>
      </c>
      <c r="V508" s="58" t="s">
        <v>3017</v>
      </c>
      <c r="W508" s="58" t="s">
        <v>3018</v>
      </c>
      <c r="X508" s="58" t="s">
        <v>3017</v>
      </c>
      <c r="Y508" s="58" t="s">
        <v>2005</v>
      </c>
      <c r="Z508" s="58" t="s">
        <v>3017</v>
      </c>
      <c r="AA508" s="58" t="s">
        <v>3018</v>
      </c>
      <c r="AB508" s="58" t="s">
        <v>3305</v>
      </c>
      <c r="AC508" s="58" t="s">
        <v>4101</v>
      </c>
      <c r="AD508" s="68">
        <v>43903</v>
      </c>
      <c r="AE508" s="70">
        <v>2288.4560000000001</v>
      </c>
      <c r="AF508" s="58" t="str">
        <f t="shared" si="56"/>
        <v>Jour</v>
      </c>
      <c r="AG508" s="58" t="str">
        <f t="shared" si="57"/>
        <v>LU1004506827</v>
      </c>
      <c r="AH508" s="58" t="str">
        <f t="shared" si="57"/>
        <v>23153304</v>
      </c>
    </row>
    <row r="509" spans="1:34" s="75" customFormat="1">
      <c r="A509" s="58" t="s">
        <v>4958</v>
      </c>
      <c r="B509" s="58" t="s">
        <v>4959</v>
      </c>
      <c r="C509" s="58" t="s">
        <v>4960</v>
      </c>
      <c r="D509" s="68">
        <v>43890</v>
      </c>
      <c r="E509" s="9">
        <v>0.21990000000000001</v>
      </c>
      <c r="F509" s="69"/>
      <c r="G509" s="58" t="s">
        <v>175</v>
      </c>
      <c r="H509" s="58" t="s">
        <v>62</v>
      </c>
      <c r="I509" s="58" t="s">
        <v>141</v>
      </c>
      <c r="J509" s="58" t="s">
        <v>168</v>
      </c>
      <c r="K509" s="68">
        <v>44255</v>
      </c>
      <c r="L509" s="70">
        <v>962.72609999999997</v>
      </c>
      <c r="M509" s="58" t="s">
        <v>166</v>
      </c>
      <c r="N509" s="69"/>
      <c r="O509" s="69"/>
      <c r="P509" s="69"/>
      <c r="Q509" s="69"/>
      <c r="R509" s="69"/>
      <c r="S509" s="69"/>
      <c r="T509" s="69"/>
      <c r="U509" s="58" t="s">
        <v>4959</v>
      </c>
      <c r="V509" s="58" t="s">
        <v>4958</v>
      </c>
      <c r="W509" s="58" t="s">
        <v>4959</v>
      </c>
      <c r="X509" s="58" t="s">
        <v>4958</v>
      </c>
      <c r="Y509" s="58" t="s">
        <v>2009</v>
      </c>
      <c r="Z509" s="58" t="s">
        <v>4958</v>
      </c>
      <c r="AA509" s="58" t="s">
        <v>4959</v>
      </c>
      <c r="AB509" s="58" t="s">
        <v>3305</v>
      </c>
      <c r="AC509" s="58" t="s">
        <v>4099</v>
      </c>
      <c r="AD509" s="68">
        <v>44253</v>
      </c>
      <c r="AE509" s="70">
        <v>1391.508</v>
      </c>
      <c r="AF509" s="58" t="str">
        <f t="shared" si="56"/>
        <v>Jour</v>
      </c>
      <c r="AG509" s="58" t="str">
        <f t="shared" si="57"/>
        <v>CH0347820414</v>
      </c>
      <c r="AH509" s="58" t="str">
        <f t="shared" si="57"/>
        <v>34782041</v>
      </c>
    </row>
    <row r="510" spans="1:34" s="75" customFormat="1">
      <c r="A510" s="58" t="s">
        <v>4961</v>
      </c>
      <c r="B510" s="58" t="s">
        <v>4962</v>
      </c>
      <c r="C510" s="58" t="s">
        <v>4963</v>
      </c>
      <c r="D510" s="68">
        <v>43890</v>
      </c>
      <c r="E510" s="9">
        <v>0.2011</v>
      </c>
      <c r="F510" s="69"/>
      <c r="G510" s="58" t="s">
        <v>175</v>
      </c>
      <c r="H510" s="58" t="s">
        <v>62</v>
      </c>
      <c r="I510" s="58" t="s">
        <v>141</v>
      </c>
      <c r="J510" s="58" t="s">
        <v>168</v>
      </c>
      <c r="K510" s="68">
        <v>44255</v>
      </c>
      <c r="L510" s="70">
        <v>962.72609999999997</v>
      </c>
      <c r="M510" s="58" t="s">
        <v>166</v>
      </c>
      <c r="N510" s="69"/>
      <c r="O510" s="69"/>
      <c r="P510" s="69"/>
      <c r="Q510" s="69"/>
      <c r="R510" s="69"/>
      <c r="S510" s="69"/>
      <c r="T510" s="69"/>
      <c r="U510" s="58" t="s">
        <v>4962</v>
      </c>
      <c r="V510" s="58" t="s">
        <v>4961</v>
      </c>
      <c r="W510" s="58" t="s">
        <v>4962</v>
      </c>
      <c r="X510" s="58" t="s">
        <v>4961</v>
      </c>
      <c r="Y510" s="58" t="s">
        <v>2009</v>
      </c>
      <c r="Z510" s="58" t="s">
        <v>4961</v>
      </c>
      <c r="AA510" s="58" t="s">
        <v>4962</v>
      </c>
      <c r="AB510" s="58" t="s">
        <v>3305</v>
      </c>
      <c r="AC510" s="58" t="s">
        <v>4099</v>
      </c>
      <c r="AD510" s="68">
        <v>44253</v>
      </c>
      <c r="AE510" s="70">
        <v>94180.67</v>
      </c>
      <c r="AF510" s="58" t="str">
        <f t="shared" si="56"/>
        <v>Jour</v>
      </c>
      <c r="AG510" s="58" t="str">
        <f t="shared" si="57"/>
        <v>CH0134576724</v>
      </c>
      <c r="AH510" s="58" t="str">
        <f t="shared" si="57"/>
        <v>13457672</v>
      </c>
    </row>
    <row r="511" spans="1:34" s="75" customFormat="1">
      <c r="A511" s="58" t="s">
        <v>1093</v>
      </c>
      <c r="B511" s="58" t="s">
        <v>1094</v>
      </c>
      <c r="C511" s="58" t="s">
        <v>2709</v>
      </c>
      <c r="D511" s="68">
        <v>42735</v>
      </c>
      <c r="E511" s="9">
        <v>4.67</v>
      </c>
      <c r="F511" s="69"/>
      <c r="G511" s="58" t="s">
        <v>138</v>
      </c>
      <c r="H511" s="58" t="s">
        <v>68</v>
      </c>
      <c r="I511" s="58" t="s">
        <v>141</v>
      </c>
      <c r="J511" s="58" t="s">
        <v>165</v>
      </c>
      <c r="K511" s="68"/>
      <c r="L511" s="70"/>
      <c r="M511" s="58" t="s">
        <v>166</v>
      </c>
      <c r="N511" s="69"/>
      <c r="O511" s="69"/>
      <c r="P511" s="69"/>
      <c r="Q511" s="69"/>
      <c r="R511" s="69"/>
      <c r="S511" s="69"/>
      <c r="T511" s="69"/>
      <c r="U511" s="58" t="s">
        <v>1094</v>
      </c>
      <c r="V511" s="58" t="s">
        <v>1093</v>
      </c>
      <c r="W511" s="58" t="s">
        <v>1094</v>
      </c>
      <c r="X511" s="58" t="s">
        <v>1093</v>
      </c>
      <c r="Y511" s="58" t="s">
        <v>2015</v>
      </c>
      <c r="Z511" s="58" t="s">
        <v>1093</v>
      </c>
      <c r="AA511" s="58" t="s">
        <v>1094</v>
      </c>
      <c r="AB511" s="58" t="s">
        <v>3306</v>
      </c>
      <c r="AC511" s="58"/>
      <c r="AD511" s="68">
        <v>42916</v>
      </c>
      <c r="AE511" s="70">
        <v>9089.2330000000002</v>
      </c>
      <c r="AF511" s="58" t="str">
        <f t="shared" si="56"/>
        <v>&gt;=Mois</v>
      </c>
      <c r="AG511" s="58" t="str">
        <f t="shared" si="57"/>
        <v>LU0173109256</v>
      </c>
      <c r="AH511" s="58" t="str">
        <f t="shared" si="57"/>
        <v>1649824</v>
      </c>
    </row>
    <row r="512" spans="1:34" s="75" customFormat="1">
      <c r="A512" s="58" t="s">
        <v>509</v>
      </c>
      <c r="B512" s="58" t="s">
        <v>510</v>
      </c>
      <c r="C512" s="58" t="s">
        <v>2710</v>
      </c>
      <c r="D512" s="68">
        <v>42735</v>
      </c>
      <c r="E512" s="9">
        <v>3.86</v>
      </c>
      <c r="F512" s="69"/>
      <c r="G512" s="58" t="s">
        <v>138</v>
      </c>
      <c r="H512" s="58" t="s">
        <v>62</v>
      </c>
      <c r="I512" s="58" t="s">
        <v>141</v>
      </c>
      <c r="J512" s="58" t="s">
        <v>165</v>
      </c>
      <c r="K512" s="68"/>
      <c r="L512" s="70"/>
      <c r="M512" s="58" t="s">
        <v>166</v>
      </c>
      <c r="N512" s="69"/>
      <c r="O512" s="69"/>
      <c r="P512" s="69"/>
      <c r="Q512" s="69"/>
      <c r="R512" s="69"/>
      <c r="S512" s="69"/>
      <c r="T512" s="69"/>
      <c r="U512" s="58" t="s">
        <v>510</v>
      </c>
      <c r="V512" s="58" t="s">
        <v>509</v>
      </c>
      <c r="W512" s="58" t="s">
        <v>510</v>
      </c>
      <c r="X512" s="58" t="s">
        <v>509</v>
      </c>
      <c r="Y512" s="58" t="s">
        <v>2015</v>
      </c>
      <c r="Z512" s="58" t="s">
        <v>509</v>
      </c>
      <c r="AA512" s="58" t="s">
        <v>510</v>
      </c>
      <c r="AB512" s="58" t="s">
        <v>3306</v>
      </c>
      <c r="AC512" s="58"/>
      <c r="AD512" s="68">
        <v>42916</v>
      </c>
      <c r="AE512" s="70">
        <v>707.84799999999996</v>
      </c>
      <c r="AF512" s="58" t="str">
        <f t="shared" si="56"/>
        <v>&gt;=Mois</v>
      </c>
      <c r="AG512" s="58" t="str">
        <f t="shared" si="57"/>
        <v>LU0294277552</v>
      </c>
      <c r="AH512" s="58" t="str">
        <f t="shared" si="57"/>
        <v>3026703</v>
      </c>
    </row>
    <row r="513" spans="1:34" s="75" customFormat="1">
      <c r="A513" s="58" t="s">
        <v>1229</v>
      </c>
      <c r="B513" s="58" t="s">
        <v>1230</v>
      </c>
      <c r="C513" s="58" t="s">
        <v>1231</v>
      </c>
      <c r="D513" s="68">
        <v>42004</v>
      </c>
      <c r="E513" s="9">
        <v>4.8600000000000003</v>
      </c>
      <c r="F513" s="69"/>
      <c r="G513" s="58" t="s">
        <v>138</v>
      </c>
      <c r="H513" s="58" t="s">
        <v>64</v>
      </c>
      <c r="I513" s="58" t="s">
        <v>141</v>
      </c>
      <c r="J513" s="58" t="s">
        <v>165</v>
      </c>
      <c r="K513" s="68"/>
      <c r="L513" s="70"/>
      <c r="M513" s="58" t="s">
        <v>166</v>
      </c>
      <c r="N513" s="69"/>
      <c r="O513" s="69"/>
      <c r="P513" s="69"/>
      <c r="Q513" s="69"/>
      <c r="R513" s="69"/>
      <c r="S513" s="69"/>
      <c r="T513" s="69"/>
      <c r="U513" s="58" t="s">
        <v>1230</v>
      </c>
      <c r="V513" s="58" t="s">
        <v>1229</v>
      </c>
      <c r="W513" s="58" t="s">
        <v>1230</v>
      </c>
      <c r="X513" s="58" t="s">
        <v>1229</v>
      </c>
      <c r="Y513" s="58" t="s">
        <v>2015</v>
      </c>
      <c r="Z513" s="58" t="s">
        <v>1229</v>
      </c>
      <c r="AA513" s="58" t="s">
        <v>1230</v>
      </c>
      <c r="AB513" s="58" t="s">
        <v>3306</v>
      </c>
      <c r="AC513" s="58"/>
      <c r="AD513" s="68">
        <v>42307</v>
      </c>
      <c r="AE513" s="70">
        <v>55.107999999999997</v>
      </c>
      <c r="AF513" s="58" t="str">
        <f t="shared" si="56"/>
        <v>&gt;=Mois</v>
      </c>
      <c r="AG513" s="58" t="str">
        <f t="shared" si="57"/>
        <v>LU0294277636</v>
      </c>
      <c r="AH513" s="58" t="str">
        <f t="shared" si="57"/>
        <v>3026718</v>
      </c>
    </row>
    <row r="514" spans="1:34" s="75" customFormat="1">
      <c r="A514" s="58" t="s">
        <v>1745</v>
      </c>
      <c r="B514" s="58" t="s">
        <v>511</v>
      </c>
      <c r="C514" s="58" t="s">
        <v>1861</v>
      </c>
      <c r="D514" s="68"/>
      <c r="E514" s="9"/>
      <c r="F514" s="69"/>
      <c r="G514" s="58" t="s">
        <v>138</v>
      </c>
      <c r="H514" s="58" t="s">
        <v>64</v>
      </c>
      <c r="I514" s="58" t="s">
        <v>141</v>
      </c>
      <c r="J514" s="58" t="s">
        <v>165</v>
      </c>
      <c r="K514" s="68"/>
      <c r="L514" s="70"/>
      <c r="M514" s="58" t="s">
        <v>166</v>
      </c>
      <c r="N514" s="69"/>
      <c r="O514" s="69"/>
      <c r="P514" s="69"/>
      <c r="Q514" s="69"/>
      <c r="R514" s="69"/>
      <c r="S514" s="69"/>
      <c r="T514" s="69"/>
      <c r="U514" s="58" t="s">
        <v>511</v>
      </c>
      <c r="V514" s="58" t="s">
        <v>1745</v>
      </c>
      <c r="W514" s="58" t="s">
        <v>511</v>
      </c>
      <c r="X514" s="58" t="s">
        <v>1745</v>
      </c>
      <c r="Y514" s="58" t="s">
        <v>2006</v>
      </c>
      <c r="Z514" s="58" t="s">
        <v>1745</v>
      </c>
      <c r="AA514" s="58" t="s">
        <v>511</v>
      </c>
      <c r="AB514" s="58" t="s">
        <v>3306</v>
      </c>
      <c r="AC514" s="58"/>
      <c r="AD514" s="68"/>
      <c r="AE514" s="70"/>
      <c r="AF514" s="58" t="str">
        <f t="shared" si="56"/>
        <v>&gt;=Mois</v>
      </c>
      <c r="AG514" s="58" t="str">
        <f t="shared" si="57"/>
        <v>LU1496011476</v>
      </c>
      <c r="AH514" s="58" t="str">
        <f t="shared" si="57"/>
        <v>1524425</v>
      </c>
    </row>
    <row r="515" spans="1:34" s="75" customFormat="1">
      <c r="A515" s="58" t="s">
        <v>1746</v>
      </c>
      <c r="B515" s="58" t="s">
        <v>941</v>
      </c>
      <c r="C515" s="58" t="s">
        <v>1862</v>
      </c>
      <c r="D515" s="68"/>
      <c r="E515" s="9"/>
      <c r="F515" s="69"/>
      <c r="G515" s="58" t="s">
        <v>138</v>
      </c>
      <c r="H515" s="58" t="s">
        <v>68</v>
      </c>
      <c r="I515" s="58" t="s">
        <v>141</v>
      </c>
      <c r="J515" s="58" t="s">
        <v>165</v>
      </c>
      <c r="K515" s="68"/>
      <c r="L515" s="70"/>
      <c r="M515" s="58" t="s">
        <v>166</v>
      </c>
      <c r="N515" s="69"/>
      <c r="O515" s="69"/>
      <c r="P515" s="69"/>
      <c r="Q515" s="69"/>
      <c r="R515" s="69"/>
      <c r="S515" s="69"/>
      <c r="T515" s="69"/>
      <c r="U515" s="58" t="s">
        <v>941</v>
      </c>
      <c r="V515" s="58" t="s">
        <v>1746</v>
      </c>
      <c r="W515" s="58" t="s">
        <v>941</v>
      </c>
      <c r="X515" s="58" t="s">
        <v>1746</v>
      </c>
      <c r="Y515" s="58" t="s">
        <v>2006</v>
      </c>
      <c r="Z515" s="58" t="s">
        <v>1746</v>
      </c>
      <c r="AA515" s="58" t="s">
        <v>941</v>
      </c>
      <c r="AB515" s="58" t="s">
        <v>3306</v>
      </c>
      <c r="AC515" s="58"/>
      <c r="AD515" s="68"/>
      <c r="AE515" s="70"/>
      <c r="AF515" s="58" t="str">
        <f t="shared" si="56"/>
        <v>&gt;=Mois</v>
      </c>
      <c r="AG515" s="58" t="str">
        <f t="shared" si="57"/>
        <v>LU1496011120</v>
      </c>
      <c r="AH515" s="58" t="str">
        <f t="shared" si="57"/>
        <v>1038001</v>
      </c>
    </row>
    <row r="516" spans="1:34" s="75" customFormat="1">
      <c r="A516" s="58" t="s">
        <v>2882</v>
      </c>
      <c r="B516" s="58" t="s">
        <v>2883</v>
      </c>
      <c r="C516" s="58" t="s">
        <v>3086</v>
      </c>
      <c r="D516" s="68">
        <v>44012</v>
      </c>
      <c r="E516" s="9">
        <v>0.5</v>
      </c>
      <c r="F516" s="69"/>
      <c r="G516" s="58" t="s">
        <v>175</v>
      </c>
      <c r="H516" s="58" t="s">
        <v>62</v>
      </c>
      <c r="I516" s="58" t="s">
        <v>141</v>
      </c>
      <c r="J516" s="58" t="s">
        <v>155</v>
      </c>
      <c r="K516" s="68">
        <v>44255</v>
      </c>
      <c r="L516" s="70">
        <v>29.4099675</v>
      </c>
      <c r="M516" s="58" t="s">
        <v>176</v>
      </c>
      <c r="N516" s="69"/>
      <c r="O516" s="69"/>
      <c r="P516" s="69"/>
      <c r="Q516" s="69"/>
      <c r="R516" s="69"/>
      <c r="S516" s="69"/>
      <c r="T516" s="69"/>
      <c r="U516" s="58" t="s">
        <v>2883</v>
      </c>
      <c r="V516" s="58" t="s">
        <v>2882</v>
      </c>
      <c r="W516" s="58" t="s">
        <v>2883</v>
      </c>
      <c r="X516" s="58" t="s">
        <v>2882</v>
      </c>
      <c r="Y516" s="58" t="s">
        <v>2009</v>
      </c>
      <c r="Z516" s="58" t="s">
        <v>2882</v>
      </c>
      <c r="AA516" s="58" t="s">
        <v>2883</v>
      </c>
      <c r="AB516" s="58" t="s">
        <v>3305</v>
      </c>
      <c r="AC516" s="58"/>
      <c r="AD516" s="68">
        <v>44253</v>
      </c>
      <c r="AE516" s="70">
        <v>31201</v>
      </c>
      <c r="AF516" s="58" t="str">
        <f t="shared" si="56"/>
        <v>Jour</v>
      </c>
      <c r="AG516" s="58" t="str">
        <f t="shared" si="57"/>
        <v>CH0343877889</v>
      </c>
      <c r="AH516" s="58" t="str">
        <f t="shared" si="57"/>
        <v>34387788</v>
      </c>
    </row>
    <row r="517" spans="1:34" s="75" customFormat="1">
      <c r="A517" s="58" t="s">
        <v>2141</v>
      </c>
      <c r="B517" s="58" t="s">
        <v>5463</v>
      </c>
      <c r="C517" s="58" t="s">
        <v>3401</v>
      </c>
      <c r="D517" s="68">
        <v>44041</v>
      </c>
      <c r="E517" s="9">
        <v>0.16</v>
      </c>
      <c r="F517" s="69" t="b">
        <v>1</v>
      </c>
      <c r="G517" s="58" t="s">
        <v>138</v>
      </c>
      <c r="H517" s="58" t="s">
        <v>64</v>
      </c>
      <c r="I517" s="58" t="s">
        <v>141</v>
      </c>
      <c r="J517" s="58" t="s">
        <v>168</v>
      </c>
      <c r="K517" s="68">
        <v>44255</v>
      </c>
      <c r="L517" s="70">
        <v>5127.0670579999996</v>
      </c>
      <c r="M517" s="58" t="s">
        <v>166</v>
      </c>
      <c r="N517" s="69"/>
      <c r="O517" s="69" t="b">
        <v>1</v>
      </c>
      <c r="P517" s="69" t="b">
        <v>1</v>
      </c>
      <c r="Q517" s="69" t="b">
        <v>1</v>
      </c>
      <c r="R517" s="69" t="b">
        <v>1</v>
      </c>
      <c r="S517" s="69" t="b">
        <v>1</v>
      </c>
      <c r="T517" s="69"/>
      <c r="U517" s="58" t="s">
        <v>5463</v>
      </c>
      <c r="V517" s="58" t="s">
        <v>2141</v>
      </c>
      <c r="W517" s="58" t="s">
        <v>5463</v>
      </c>
      <c r="X517" s="58" t="s">
        <v>2141</v>
      </c>
      <c r="Y517" s="58" t="s">
        <v>2010</v>
      </c>
      <c r="Z517" s="58" t="s">
        <v>2141</v>
      </c>
      <c r="AA517" s="58" t="s">
        <v>5463</v>
      </c>
      <c r="AB517" s="58" t="s">
        <v>3305</v>
      </c>
      <c r="AC517" s="58"/>
      <c r="AD517" s="68">
        <v>44253</v>
      </c>
      <c r="AE517" s="70">
        <v>8089995.1299999999</v>
      </c>
      <c r="AF517" s="58" t="str">
        <f t="shared" si="56"/>
        <v>Jour</v>
      </c>
      <c r="AG517" s="58" t="str">
        <f t="shared" si="57"/>
        <v>LU1534068801</v>
      </c>
      <c r="AH517" s="58" t="str">
        <f t="shared" si="57"/>
        <v>35240215</v>
      </c>
    </row>
    <row r="518" spans="1:34" s="75" customFormat="1">
      <c r="A518" s="58" t="s">
        <v>3279</v>
      </c>
      <c r="B518" s="58" t="s">
        <v>5464</v>
      </c>
      <c r="C518" s="58" t="s">
        <v>3402</v>
      </c>
      <c r="D518" s="68">
        <v>44041</v>
      </c>
      <c r="E518" s="9">
        <v>0.17</v>
      </c>
      <c r="F518" s="69" t="b">
        <v>1</v>
      </c>
      <c r="G518" s="58" t="s">
        <v>138</v>
      </c>
      <c r="H518" s="58" t="s">
        <v>64</v>
      </c>
      <c r="I518" s="58" t="s">
        <v>141</v>
      </c>
      <c r="J518" s="58" t="s">
        <v>168</v>
      </c>
      <c r="K518" s="68">
        <v>44255</v>
      </c>
      <c r="L518" s="70">
        <v>5127.0670579999996</v>
      </c>
      <c r="M518" s="58" t="s">
        <v>166</v>
      </c>
      <c r="N518" s="69"/>
      <c r="O518" s="69" t="b">
        <v>1</v>
      </c>
      <c r="P518" s="69"/>
      <c r="Q518" s="69"/>
      <c r="R518" s="69" t="b">
        <v>1</v>
      </c>
      <c r="S518" s="69"/>
      <c r="T518" s="69"/>
      <c r="U518" s="58" t="s">
        <v>5464</v>
      </c>
      <c r="V518" s="58" t="s">
        <v>3279</v>
      </c>
      <c r="W518" s="58" t="s">
        <v>5464</v>
      </c>
      <c r="X518" s="58" t="s">
        <v>3279</v>
      </c>
      <c r="Y518" s="58" t="s">
        <v>2010</v>
      </c>
      <c r="Z518" s="58" t="s">
        <v>3279</v>
      </c>
      <c r="AA518" s="58" t="s">
        <v>5464</v>
      </c>
      <c r="AB518" s="58" t="s">
        <v>3305</v>
      </c>
      <c r="AC518" s="58"/>
      <c r="AD518" s="68">
        <v>44253</v>
      </c>
      <c r="AE518" s="70">
        <v>2643026.8199999998</v>
      </c>
      <c r="AF518" s="58" t="str">
        <f t="shared" si="56"/>
        <v>Jour</v>
      </c>
      <c r="AG518" s="58" t="str">
        <f t="shared" si="57"/>
        <v>LU1673806201</v>
      </c>
      <c r="AH518" s="58" t="str">
        <f t="shared" si="57"/>
        <v>39730089</v>
      </c>
    </row>
    <row r="519" spans="1:34" s="75" customFormat="1">
      <c r="A519" s="58" t="s">
        <v>4259</v>
      </c>
      <c r="B519" s="58" t="s">
        <v>4260</v>
      </c>
      <c r="C519" s="58" t="s">
        <v>4261</v>
      </c>
      <c r="D519" s="68">
        <v>43879</v>
      </c>
      <c r="E519" s="9">
        <v>0.9</v>
      </c>
      <c r="F519" s="69"/>
      <c r="G519" s="58" t="s">
        <v>138</v>
      </c>
      <c r="H519" s="58" t="s">
        <v>64</v>
      </c>
      <c r="I519" s="58" t="s">
        <v>141</v>
      </c>
      <c r="J519" s="58" t="s">
        <v>2429</v>
      </c>
      <c r="K519" s="68">
        <v>44255</v>
      </c>
      <c r="L519" s="70">
        <v>200.57232680000001</v>
      </c>
      <c r="M519" s="58" t="s">
        <v>166</v>
      </c>
      <c r="N519" s="69"/>
      <c r="O519" s="69"/>
      <c r="P519" s="69"/>
      <c r="Q519" s="69"/>
      <c r="R519" s="69"/>
      <c r="S519" s="69" t="b">
        <v>1</v>
      </c>
      <c r="T519" s="69"/>
      <c r="U519" s="58" t="s">
        <v>4260</v>
      </c>
      <c r="V519" s="58" t="s">
        <v>4259</v>
      </c>
      <c r="W519" s="58" t="s">
        <v>4260</v>
      </c>
      <c r="X519" s="58" t="s">
        <v>4259</v>
      </c>
      <c r="Y519" s="58" t="s">
        <v>4262</v>
      </c>
      <c r="Z519" s="58" t="s">
        <v>4259</v>
      </c>
      <c r="AA519" s="58" t="s">
        <v>4260</v>
      </c>
      <c r="AB519" s="58" t="s">
        <v>3305</v>
      </c>
      <c r="AC519" s="58"/>
      <c r="AD519" s="68">
        <v>44253</v>
      </c>
      <c r="AE519" s="70">
        <v>90476.97</v>
      </c>
      <c r="AF519" s="58" t="str">
        <f t="shared" si="56"/>
        <v>Jour</v>
      </c>
      <c r="AG519" s="58" t="str">
        <f t="shared" si="57"/>
        <v>LU0055649056</v>
      </c>
      <c r="AH519" s="58" t="str">
        <f t="shared" si="57"/>
        <v>214292</v>
      </c>
    </row>
    <row r="520" spans="1:34" s="75" customFormat="1">
      <c r="A520" s="58" t="s">
        <v>4440</v>
      </c>
      <c r="B520" s="58" t="s">
        <v>5465</v>
      </c>
      <c r="C520" s="58" t="s">
        <v>4441</v>
      </c>
      <c r="D520" s="68">
        <v>43830</v>
      </c>
      <c r="E520" s="9">
        <v>0.77</v>
      </c>
      <c r="F520" s="69" t="b">
        <v>1</v>
      </c>
      <c r="G520" s="58" t="s">
        <v>138</v>
      </c>
      <c r="H520" s="58" t="s">
        <v>62</v>
      </c>
      <c r="I520" s="58" t="s">
        <v>141</v>
      </c>
      <c r="J520" s="58" t="s">
        <v>168</v>
      </c>
      <c r="K520" s="68">
        <v>44255</v>
      </c>
      <c r="L520" s="70">
        <v>231.0125353</v>
      </c>
      <c r="M520" s="58" t="s">
        <v>166</v>
      </c>
      <c r="N520" s="69"/>
      <c r="O520" s="69"/>
      <c r="P520" s="69"/>
      <c r="Q520" s="69"/>
      <c r="R520" s="69" t="b">
        <v>1</v>
      </c>
      <c r="S520" s="69" t="b">
        <v>1</v>
      </c>
      <c r="T520" s="69"/>
      <c r="U520" s="58" t="s">
        <v>5465</v>
      </c>
      <c r="V520" s="58" t="s">
        <v>4440</v>
      </c>
      <c r="W520" s="58" t="s">
        <v>5465</v>
      </c>
      <c r="X520" s="58" t="s">
        <v>4440</v>
      </c>
      <c r="Y520" s="58" t="s">
        <v>2005</v>
      </c>
      <c r="Z520" s="58" t="s">
        <v>4440</v>
      </c>
      <c r="AA520" s="58" t="s">
        <v>5465</v>
      </c>
      <c r="AB520" s="58" t="s">
        <v>3305</v>
      </c>
      <c r="AC520" s="58"/>
      <c r="AD520" s="68">
        <v>44253</v>
      </c>
      <c r="AE520" s="70">
        <v>17517.810000000001</v>
      </c>
      <c r="AF520" s="58" t="str">
        <f t="shared" si="56"/>
        <v>Jour</v>
      </c>
      <c r="AG520" s="58" t="str">
        <f t="shared" si="57"/>
        <v>LU1292896518</v>
      </c>
      <c r="AH520" s="58" t="str">
        <f t="shared" si="57"/>
        <v>30148755</v>
      </c>
    </row>
    <row r="521" spans="1:34" s="75" customFormat="1">
      <c r="A521" s="58" t="s">
        <v>4442</v>
      </c>
      <c r="B521" s="58" t="s">
        <v>5466</v>
      </c>
      <c r="C521" s="58" t="s">
        <v>4443</v>
      </c>
      <c r="D521" s="68">
        <v>43830</v>
      </c>
      <c r="E521" s="9">
        <v>0.74</v>
      </c>
      <c r="F521" s="69" t="b">
        <v>1</v>
      </c>
      <c r="G521" s="58" t="s">
        <v>138</v>
      </c>
      <c r="H521" s="58" t="s">
        <v>64</v>
      </c>
      <c r="I521" s="58" t="s">
        <v>141</v>
      </c>
      <c r="J521" s="58" t="s">
        <v>168</v>
      </c>
      <c r="K521" s="68">
        <v>44255</v>
      </c>
      <c r="L521" s="70">
        <v>231.0125353</v>
      </c>
      <c r="M521" s="58" t="s">
        <v>166</v>
      </c>
      <c r="N521" s="69"/>
      <c r="O521" s="69"/>
      <c r="P521" s="69"/>
      <c r="Q521" s="69" t="b">
        <v>1</v>
      </c>
      <c r="R521" s="69" t="b">
        <v>1</v>
      </c>
      <c r="S521" s="69" t="b">
        <v>1</v>
      </c>
      <c r="T521" s="69" t="b">
        <v>1</v>
      </c>
      <c r="U521" s="58" t="s">
        <v>5466</v>
      </c>
      <c r="V521" s="58" t="s">
        <v>4442</v>
      </c>
      <c r="W521" s="58" t="s">
        <v>5466</v>
      </c>
      <c r="X521" s="58" t="s">
        <v>4442</v>
      </c>
      <c r="Y521" s="58" t="s">
        <v>2005</v>
      </c>
      <c r="Z521" s="58" t="s">
        <v>4442</v>
      </c>
      <c r="AA521" s="58" t="s">
        <v>5466</v>
      </c>
      <c r="AB521" s="58" t="s">
        <v>3305</v>
      </c>
      <c r="AC521" s="58"/>
      <c r="AD521" s="68">
        <v>44253</v>
      </c>
      <c r="AE521" s="70">
        <v>307102.13</v>
      </c>
      <c r="AF521" s="58" t="str">
        <f t="shared" si="56"/>
        <v>Jour</v>
      </c>
      <c r="AG521" s="58" t="str">
        <f t="shared" si="57"/>
        <v>LU1245923302</v>
      </c>
      <c r="AH521" s="58" t="str">
        <f t="shared" si="57"/>
        <v>28772524</v>
      </c>
    </row>
    <row r="522" spans="1:34" s="75" customFormat="1">
      <c r="A522" s="58" t="s">
        <v>4559</v>
      </c>
      <c r="B522" s="58" t="s">
        <v>5467</v>
      </c>
      <c r="C522" s="58" t="s">
        <v>4566</v>
      </c>
      <c r="D522" s="68">
        <v>43830</v>
      </c>
      <c r="E522" s="9">
        <v>0.79</v>
      </c>
      <c r="F522" s="69" t="b">
        <v>1</v>
      </c>
      <c r="G522" s="58" t="s">
        <v>138</v>
      </c>
      <c r="H522" s="58" t="s">
        <v>68</v>
      </c>
      <c r="I522" s="58" t="s">
        <v>141</v>
      </c>
      <c r="J522" s="58" t="s">
        <v>168</v>
      </c>
      <c r="K522" s="68">
        <v>44255</v>
      </c>
      <c r="L522" s="70">
        <v>231.0125353</v>
      </c>
      <c r="M522" s="58" t="s">
        <v>166</v>
      </c>
      <c r="N522" s="69"/>
      <c r="O522" s="69"/>
      <c r="P522" s="69"/>
      <c r="Q522" s="69"/>
      <c r="R522" s="69" t="b">
        <v>1</v>
      </c>
      <c r="S522" s="69" t="b">
        <v>1</v>
      </c>
      <c r="T522" s="69"/>
      <c r="U522" s="58" t="s">
        <v>5467</v>
      </c>
      <c r="V522" s="58" t="s">
        <v>4559</v>
      </c>
      <c r="W522" s="58" t="s">
        <v>5467</v>
      </c>
      <c r="X522" s="58" t="s">
        <v>4559</v>
      </c>
      <c r="Y522" s="58" t="s">
        <v>2005</v>
      </c>
      <c r="Z522" s="58" t="s">
        <v>4559</v>
      </c>
      <c r="AA522" s="58" t="s">
        <v>5467</v>
      </c>
      <c r="AB522" s="58" t="s">
        <v>3305</v>
      </c>
      <c r="AC522" s="58"/>
      <c r="AD522" s="68">
        <v>44253</v>
      </c>
      <c r="AE522" s="70">
        <v>73681.429999999993</v>
      </c>
      <c r="AF522" s="58" t="str">
        <f t="shared" si="56"/>
        <v>Jour</v>
      </c>
      <c r="AG522" s="58" t="str">
        <f t="shared" si="57"/>
        <v>LU1292896781</v>
      </c>
      <c r="AH522" s="58" t="str">
        <f t="shared" si="57"/>
        <v>30148783</v>
      </c>
    </row>
    <row r="523" spans="1:34" s="75" customFormat="1">
      <c r="A523" s="58" t="s">
        <v>844</v>
      </c>
      <c r="B523" s="58" t="s">
        <v>846</v>
      </c>
      <c r="C523" s="58" t="s">
        <v>3087</v>
      </c>
      <c r="D523" s="68">
        <v>43830</v>
      </c>
      <c r="E523" s="9">
        <v>0.26</v>
      </c>
      <c r="F523" s="69" t="b">
        <v>1</v>
      </c>
      <c r="G523" s="58" t="s">
        <v>138</v>
      </c>
      <c r="H523" s="58" t="s">
        <v>64</v>
      </c>
      <c r="I523" s="58" t="s">
        <v>141</v>
      </c>
      <c r="J523" s="58" t="s">
        <v>168</v>
      </c>
      <c r="K523" s="68">
        <v>44255</v>
      </c>
      <c r="L523" s="70">
        <v>1403.1153558999999</v>
      </c>
      <c r="M523" s="58" t="s">
        <v>166</v>
      </c>
      <c r="N523" s="69" t="b">
        <v>1</v>
      </c>
      <c r="O523" s="69" t="b">
        <v>1</v>
      </c>
      <c r="P523" s="69" t="b">
        <v>1</v>
      </c>
      <c r="Q523" s="69" t="b">
        <v>1</v>
      </c>
      <c r="R523" s="69" t="b">
        <v>1</v>
      </c>
      <c r="S523" s="69" t="b">
        <v>1</v>
      </c>
      <c r="T523" s="69" t="b">
        <v>1</v>
      </c>
      <c r="U523" s="58" t="s">
        <v>846</v>
      </c>
      <c r="V523" s="58" t="s">
        <v>844</v>
      </c>
      <c r="W523" s="58" t="s">
        <v>846</v>
      </c>
      <c r="X523" s="58" t="s">
        <v>844</v>
      </c>
      <c r="Y523" s="58" t="s">
        <v>2005</v>
      </c>
      <c r="Z523" s="58" t="s">
        <v>844</v>
      </c>
      <c r="AA523" s="58" t="s">
        <v>846</v>
      </c>
      <c r="AB523" s="58" t="s">
        <v>3305</v>
      </c>
      <c r="AC523" s="58"/>
      <c r="AD523" s="68">
        <v>44253</v>
      </c>
      <c r="AE523" s="70">
        <v>3977144.09</v>
      </c>
      <c r="AF523" s="58" t="str">
        <f t="shared" si="56"/>
        <v>Jour</v>
      </c>
      <c r="AG523" s="58" t="str">
        <f t="shared" si="57"/>
        <v>LU0145657366</v>
      </c>
      <c r="AH523" s="58" t="str">
        <f t="shared" si="57"/>
        <v>1425065</v>
      </c>
    </row>
    <row r="524" spans="1:34" s="75" customFormat="1">
      <c r="A524" s="58" t="s">
        <v>2139</v>
      </c>
      <c r="B524" s="58" t="s">
        <v>2140</v>
      </c>
      <c r="C524" s="58" t="s">
        <v>3088</v>
      </c>
      <c r="D524" s="68">
        <v>43830</v>
      </c>
      <c r="E524" s="9">
        <v>0.66</v>
      </c>
      <c r="F524" s="69" t="b">
        <v>1</v>
      </c>
      <c r="G524" s="58" t="s">
        <v>138</v>
      </c>
      <c r="H524" s="58" t="s">
        <v>64</v>
      </c>
      <c r="I524" s="58" t="s">
        <v>141</v>
      </c>
      <c r="J524" s="58" t="s">
        <v>168</v>
      </c>
      <c r="K524" s="68">
        <v>44255</v>
      </c>
      <c r="L524" s="70">
        <v>3025.9114125000001</v>
      </c>
      <c r="M524" s="58" t="s">
        <v>166</v>
      </c>
      <c r="N524" s="69" t="b">
        <v>1</v>
      </c>
      <c r="O524" s="69" t="b">
        <v>1</v>
      </c>
      <c r="P524" s="69" t="b">
        <v>1</v>
      </c>
      <c r="Q524" s="69" t="b">
        <v>1</v>
      </c>
      <c r="R524" s="69" t="b">
        <v>1</v>
      </c>
      <c r="S524" s="69" t="b">
        <v>1</v>
      </c>
      <c r="T524" s="69"/>
      <c r="U524" s="58" t="s">
        <v>2140</v>
      </c>
      <c r="V524" s="58" t="s">
        <v>2139</v>
      </c>
      <c r="W524" s="58" t="s">
        <v>2140</v>
      </c>
      <c r="X524" s="58" t="s">
        <v>2139</v>
      </c>
      <c r="Y524" s="58" t="s">
        <v>2005</v>
      </c>
      <c r="Z524" s="58" t="s">
        <v>2139</v>
      </c>
      <c r="AA524" s="58" t="s">
        <v>2140</v>
      </c>
      <c r="AB524" s="58" t="s">
        <v>3305</v>
      </c>
      <c r="AC524" s="58"/>
      <c r="AD524" s="68">
        <v>44253</v>
      </c>
      <c r="AE524" s="70">
        <v>2304966.9700000002</v>
      </c>
      <c r="AF524" s="58" t="str">
        <f t="shared" si="56"/>
        <v>Jour</v>
      </c>
      <c r="AG524" s="58" t="str">
        <f t="shared" si="57"/>
        <v>LU0300357802</v>
      </c>
      <c r="AH524" s="58" t="str">
        <f t="shared" si="57"/>
        <v>3180372</v>
      </c>
    </row>
    <row r="525" spans="1:34" s="75" customFormat="1">
      <c r="A525" s="58" t="s">
        <v>2143</v>
      </c>
      <c r="B525" s="58" t="s">
        <v>5468</v>
      </c>
      <c r="C525" s="58" t="s">
        <v>3089</v>
      </c>
      <c r="D525" s="68">
        <v>43879</v>
      </c>
      <c r="E525" s="9">
        <v>0.61</v>
      </c>
      <c r="F525" s="69" t="b">
        <v>1</v>
      </c>
      <c r="G525" s="58" t="s">
        <v>138</v>
      </c>
      <c r="H525" s="58" t="s">
        <v>64</v>
      </c>
      <c r="I525" s="58" t="s">
        <v>141</v>
      </c>
      <c r="J525" s="58" t="s">
        <v>168</v>
      </c>
      <c r="K525" s="68">
        <v>44255</v>
      </c>
      <c r="L525" s="70">
        <v>178.69485399999999</v>
      </c>
      <c r="M525" s="58" t="s">
        <v>166</v>
      </c>
      <c r="N525" s="69" t="b">
        <v>1</v>
      </c>
      <c r="O525" s="69" t="b">
        <v>1</v>
      </c>
      <c r="P525" s="69" t="b">
        <v>1</v>
      </c>
      <c r="Q525" s="69" t="b">
        <v>1</v>
      </c>
      <c r="R525" s="69" t="b">
        <v>1</v>
      </c>
      <c r="S525" s="69" t="b">
        <v>1</v>
      </c>
      <c r="T525" s="69" t="b">
        <v>1</v>
      </c>
      <c r="U525" s="58" t="s">
        <v>5468</v>
      </c>
      <c r="V525" s="58" t="s">
        <v>2143</v>
      </c>
      <c r="W525" s="58" t="s">
        <v>5468</v>
      </c>
      <c r="X525" s="58" t="s">
        <v>2143</v>
      </c>
      <c r="Y525" s="58" t="s">
        <v>2005</v>
      </c>
      <c r="Z525" s="58" t="s">
        <v>2143</v>
      </c>
      <c r="AA525" s="58" t="s">
        <v>5468</v>
      </c>
      <c r="AB525" s="58" t="s">
        <v>3305</v>
      </c>
      <c r="AC525" s="58"/>
      <c r="AD525" s="68">
        <v>44253</v>
      </c>
      <c r="AE525" s="70">
        <v>109027.94</v>
      </c>
      <c r="AF525" s="58" t="str">
        <f t="shared" si="56"/>
        <v>Jour</v>
      </c>
      <c r="AG525" s="58" t="str">
        <f t="shared" si="57"/>
        <v>LU0616846035</v>
      </c>
      <c r="AH525" s="58" t="str">
        <f t="shared" si="57"/>
        <v>18012167</v>
      </c>
    </row>
    <row r="526" spans="1:34" s="75" customFormat="1">
      <c r="A526" s="58" t="s">
        <v>2142</v>
      </c>
      <c r="B526" s="58" t="s">
        <v>5469</v>
      </c>
      <c r="C526" s="58" t="s">
        <v>3495</v>
      </c>
      <c r="D526" s="68">
        <v>43830</v>
      </c>
      <c r="E526" s="9">
        <v>0.28999999999999998</v>
      </c>
      <c r="F526" s="69" t="b">
        <v>1</v>
      </c>
      <c r="G526" s="58" t="s">
        <v>138</v>
      </c>
      <c r="H526" s="58" t="s">
        <v>68</v>
      </c>
      <c r="I526" s="58" t="s">
        <v>141</v>
      </c>
      <c r="J526" s="58" t="s">
        <v>246</v>
      </c>
      <c r="K526" s="68">
        <v>44255</v>
      </c>
      <c r="L526" s="70">
        <v>412.40583939999999</v>
      </c>
      <c r="M526" s="58" t="s">
        <v>166</v>
      </c>
      <c r="N526" s="69"/>
      <c r="O526" s="69" t="b">
        <v>1</v>
      </c>
      <c r="P526" s="69"/>
      <c r="Q526" s="69" t="b">
        <v>1</v>
      </c>
      <c r="R526" s="69" t="b">
        <v>1</v>
      </c>
      <c r="S526" s="69" t="b">
        <v>1</v>
      </c>
      <c r="T526" s="69"/>
      <c r="U526" s="58" t="s">
        <v>5469</v>
      </c>
      <c r="V526" s="58" t="s">
        <v>2142</v>
      </c>
      <c r="W526" s="58" t="s">
        <v>5469</v>
      </c>
      <c r="X526" s="58" t="s">
        <v>2142</v>
      </c>
      <c r="Y526" s="58" t="s">
        <v>2010</v>
      </c>
      <c r="Z526" s="58" t="s">
        <v>2142</v>
      </c>
      <c r="AA526" s="58" t="s">
        <v>5469</v>
      </c>
      <c r="AB526" s="58" t="s">
        <v>3305</v>
      </c>
      <c r="AC526" s="58"/>
      <c r="AD526" s="68">
        <v>44253</v>
      </c>
      <c r="AE526" s="70">
        <v>115007.36</v>
      </c>
      <c r="AF526" s="58" t="str">
        <f t="shared" si="56"/>
        <v>Jour</v>
      </c>
      <c r="AG526" s="58" t="str">
        <f t="shared" si="57"/>
        <v>LU1546477677</v>
      </c>
      <c r="AH526" s="58" t="str">
        <f t="shared" si="57"/>
        <v>35661588</v>
      </c>
    </row>
    <row r="527" spans="1:34" s="75" customFormat="1">
      <c r="A527" s="58" t="s">
        <v>992</v>
      </c>
      <c r="B527" s="58" t="s">
        <v>5470</v>
      </c>
      <c r="C527" s="58" t="s">
        <v>4068</v>
      </c>
      <c r="D527" s="68">
        <v>43921</v>
      </c>
      <c r="E527" s="9">
        <v>1.1100000000000001</v>
      </c>
      <c r="F527" s="69" t="b">
        <v>1</v>
      </c>
      <c r="G527" s="58" t="s">
        <v>138</v>
      </c>
      <c r="H527" s="58" t="s">
        <v>62</v>
      </c>
      <c r="I527" s="58" t="s">
        <v>141</v>
      </c>
      <c r="J527" s="58" t="s">
        <v>168</v>
      </c>
      <c r="K527" s="68">
        <v>44255</v>
      </c>
      <c r="L527" s="70">
        <v>319.44490580000002</v>
      </c>
      <c r="M527" s="58" t="s">
        <v>176</v>
      </c>
      <c r="N527" s="69"/>
      <c r="O527" s="69" t="b">
        <v>1</v>
      </c>
      <c r="P527" s="69" t="b">
        <v>1</v>
      </c>
      <c r="Q527" s="69" t="b">
        <v>1</v>
      </c>
      <c r="R527" s="69" t="b">
        <v>1</v>
      </c>
      <c r="S527" s="69"/>
      <c r="T527" s="69"/>
      <c r="U527" s="58" t="s">
        <v>5470</v>
      </c>
      <c r="V527" s="58" t="s">
        <v>992</v>
      </c>
      <c r="W527" s="58" t="s">
        <v>5470</v>
      </c>
      <c r="X527" s="58" t="s">
        <v>992</v>
      </c>
      <c r="Y527" s="58" t="s">
        <v>2005</v>
      </c>
      <c r="Z527" s="58" t="s">
        <v>992</v>
      </c>
      <c r="AA527" s="58" t="s">
        <v>5470</v>
      </c>
      <c r="AB527" s="58" t="s">
        <v>3305</v>
      </c>
      <c r="AC527" s="58"/>
      <c r="AD527" s="68">
        <v>44253</v>
      </c>
      <c r="AE527" s="70">
        <v>68697.240000000005</v>
      </c>
      <c r="AF527" s="58" t="str">
        <f t="shared" si="56"/>
        <v>Jour</v>
      </c>
      <c r="AG527" s="58" t="str">
        <f t="shared" si="57"/>
        <v>LU1080014886</v>
      </c>
      <c r="AH527" s="58" t="str">
        <f t="shared" si="57"/>
        <v>24698895</v>
      </c>
    </row>
    <row r="528" spans="1:34" s="75" customFormat="1">
      <c r="A528" s="58" t="s">
        <v>2896</v>
      </c>
      <c r="B528" s="58" t="s">
        <v>2897</v>
      </c>
      <c r="C528" s="58" t="s">
        <v>2898</v>
      </c>
      <c r="D528" s="68">
        <v>43921</v>
      </c>
      <c r="E528" s="9">
        <v>0.67</v>
      </c>
      <c r="F528" s="69"/>
      <c r="G528" s="58" t="s">
        <v>175</v>
      </c>
      <c r="H528" s="58" t="s">
        <v>62</v>
      </c>
      <c r="I528" s="58" t="s">
        <v>141</v>
      </c>
      <c r="J528" s="58" t="s">
        <v>221</v>
      </c>
      <c r="K528" s="68"/>
      <c r="L528" s="70"/>
      <c r="M528" s="58" t="s">
        <v>176</v>
      </c>
      <c r="N528" s="69"/>
      <c r="O528" s="69"/>
      <c r="P528" s="69"/>
      <c r="Q528" s="69"/>
      <c r="R528" s="69"/>
      <c r="S528" s="69"/>
      <c r="T528" s="69"/>
      <c r="U528" s="58" t="s">
        <v>2897</v>
      </c>
      <c r="V528" s="58" t="s">
        <v>2896</v>
      </c>
      <c r="W528" s="58" t="s">
        <v>2897</v>
      </c>
      <c r="X528" s="58" t="s">
        <v>2896</v>
      </c>
      <c r="Y528" s="58" t="s">
        <v>2014</v>
      </c>
      <c r="Z528" s="58" t="s">
        <v>2896</v>
      </c>
      <c r="AA528" s="58" t="s">
        <v>2897</v>
      </c>
      <c r="AB528" s="58" t="s">
        <v>3305</v>
      </c>
      <c r="AC528" s="58"/>
      <c r="AD528" s="68">
        <v>44098</v>
      </c>
      <c r="AE528" s="70">
        <v>11455745</v>
      </c>
      <c r="AF528" s="58" t="str">
        <f t="shared" si="56"/>
        <v>Jour</v>
      </c>
      <c r="AG528" s="58" t="str">
        <f t="shared" si="57"/>
        <v>CH0124238004</v>
      </c>
      <c r="AH528" s="58" t="str">
        <f t="shared" si="57"/>
        <v>12423800</v>
      </c>
    </row>
    <row r="529" spans="1:34" s="75" customFormat="1">
      <c r="A529" s="58" t="s">
        <v>193</v>
      </c>
      <c r="B529" s="58" t="s">
        <v>516</v>
      </c>
      <c r="C529" s="58" t="s">
        <v>3365</v>
      </c>
      <c r="D529" s="68">
        <v>43345</v>
      </c>
      <c r="E529" s="9">
        <v>2.5299999999999998</v>
      </c>
      <c r="F529" s="69"/>
      <c r="G529" s="58" t="s">
        <v>138</v>
      </c>
      <c r="H529" s="58" t="s">
        <v>62</v>
      </c>
      <c r="I529" s="58" t="s">
        <v>141</v>
      </c>
      <c r="J529" s="58" t="s">
        <v>165</v>
      </c>
      <c r="K529" s="68"/>
      <c r="L529" s="70"/>
      <c r="M529" s="58" t="s">
        <v>166</v>
      </c>
      <c r="N529" s="69"/>
      <c r="O529" s="69"/>
      <c r="P529" s="69"/>
      <c r="Q529" s="69" t="b">
        <v>1</v>
      </c>
      <c r="R529" s="69"/>
      <c r="S529" s="69"/>
      <c r="T529" s="69"/>
      <c r="U529" s="58" t="s">
        <v>516</v>
      </c>
      <c r="V529" s="58" t="s">
        <v>193</v>
      </c>
      <c r="W529" s="58" t="s">
        <v>516</v>
      </c>
      <c r="X529" s="58" t="s">
        <v>193</v>
      </c>
      <c r="Y529" s="58" t="s">
        <v>2015</v>
      </c>
      <c r="Z529" s="58" t="s">
        <v>193</v>
      </c>
      <c r="AA529" s="58" t="s">
        <v>516</v>
      </c>
      <c r="AB529" s="58" t="s">
        <v>3306</v>
      </c>
      <c r="AC529" s="58"/>
      <c r="AD529" s="68">
        <v>43493</v>
      </c>
      <c r="AE529" s="70">
        <v>60218.26</v>
      </c>
      <c r="AF529" s="58" t="str">
        <f t="shared" si="56"/>
        <v>&gt;=Mois</v>
      </c>
      <c r="AG529" s="58" t="str">
        <f t="shared" si="57"/>
        <v>LU0190711035</v>
      </c>
      <c r="AH529" s="58" t="str">
        <f t="shared" si="57"/>
        <v>1837517</v>
      </c>
    </row>
    <row r="530" spans="1:34" s="75" customFormat="1">
      <c r="A530" s="58" t="s">
        <v>194</v>
      </c>
      <c r="B530" s="58" t="s">
        <v>517</v>
      </c>
      <c r="C530" s="58" t="s">
        <v>3362</v>
      </c>
      <c r="D530" s="68">
        <v>43345</v>
      </c>
      <c r="E530" s="9">
        <v>2.52</v>
      </c>
      <c r="F530" s="69"/>
      <c r="G530" s="58" t="s">
        <v>138</v>
      </c>
      <c r="H530" s="58" t="s">
        <v>64</v>
      </c>
      <c r="I530" s="58" t="s">
        <v>141</v>
      </c>
      <c r="J530" s="58" t="s">
        <v>165</v>
      </c>
      <c r="K530" s="68"/>
      <c r="L530" s="70"/>
      <c r="M530" s="58" t="s">
        <v>166</v>
      </c>
      <c r="N530" s="69"/>
      <c r="O530" s="69"/>
      <c r="P530" s="69"/>
      <c r="Q530" s="69" t="b">
        <v>1</v>
      </c>
      <c r="R530" s="69"/>
      <c r="S530" s="69"/>
      <c r="T530" s="69"/>
      <c r="U530" s="58" t="s">
        <v>517</v>
      </c>
      <c r="V530" s="58" t="s">
        <v>194</v>
      </c>
      <c r="W530" s="58" t="s">
        <v>517</v>
      </c>
      <c r="X530" s="58" t="s">
        <v>194</v>
      </c>
      <c r="Y530" s="58" t="s">
        <v>2015</v>
      </c>
      <c r="Z530" s="58" t="s">
        <v>194</v>
      </c>
      <c r="AA530" s="58" t="s">
        <v>517</v>
      </c>
      <c r="AB530" s="58" t="s">
        <v>3306</v>
      </c>
      <c r="AC530" s="58"/>
      <c r="AD530" s="68">
        <v>43493</v>
      </c>
      <c r="AE530" s="70">
        <v>16343.334999999999</v>
      </c>
      <c r="AF530" s="58" t="str">
        <f t="shared" si="56"/>
        <v>&gt;=Mois</v>
      </c>
      <c r="AG530" s="58" t="str">
        <f t="shared" si="57"/>
        <v>LU0173396051</v>
      </c>
      <c r="AH530" s="58" t="str">
        <f t="shared" si="57"/>
        <v>1646382</v>
      </c>
    </row>
    <row r="531" spans="1:34" s="75" customFormat="1">
      <c r="A531" s="58" t="s">
        <v>195</v>
      </c>
      <c r="B531" s="58" t="s">
        <v>518</v>
      </c>
      <c r="C531" s="58" t="s">
        <v>14</v>
      </c>
      <c r="D531" s="68">
        <v>43345</v>
      </c>
      <c r="E531" s="9">
        <v>2.5299999999999998</v>
      </c>
      <c r="F531" s="69"/>
      <c r="G531" s="58" t="s">
        <v>138</v>
      </c>
      <c r="H531" s="58" t="s">
        <v>68</v>
      </c>
      <c r="I531" s="58" t="s">
        <v>141</v>
      </c>
      <c r="J531" s="58" t="s">
        <v>165</v>
      </c>
      <c r="K531" s="68"/>
      <c r="L531" s="70"/>
      <c r="M531" s="58" t="s">
        <v>166</v>
      </c>
      <c r="N531" s="69"/>
      <c r="O531" s="69"/>
      <c r="P531" s="69"/>
      <c r="Q531" s="69" t="b">
        <v>1</v>
      </c>
      <c r="R531" s="69"/>
      <c r="S531" s="69"/>
      <c r="T531" s="69"/>
      <c r="U531" s="58" t="s">
        <v>518</v>
      </c>
      <c r="V531" s="58" t="s">
        <v>195</v>
      </c>
      <c r="W531" s="58" t="s">
        <v>518</v>
      </c>
      <c r="X531" s="58" t="s">
        <v>195</v>
      </c>
      <c r="Y531" s="58" t="s">
        <v>2015</v>
      </c>
      <c r="Z531" s="58" t="s">
        <v>195</v>
      </c>
      <c r="AA531" s="58" t="s">
        <v>518</v>
      </c>
      <c r="AB531" s="58" t="s">
        <v>3306</v>
      </c>
      <c r="AC531" s="58"/>
      <c r="AD531" s="68">
        <v>43493</v>
      </c>
      <c r="AE531" s="70">
        <v>60529.110999999997</v>
      </c>
      <c r="AF531" s="58" t="str">
        <f t="shared" si="56"/>
        <v>&gt;=Mois</v>
      </c>
      <c r="AG531" s="58" t="str">
        <f t="shared" si="57"/>
        <v>LU0173395087</v>
      </c>
      <c r="AH531" s="58" t="str">
        <f t="shared" si="57"/>
        <v>1646381</v>
      </c>
    </row>
    <row r="532" spans="1:34" s="75" customFormat="1">
      <c r="A532" s="58" t="s">
        <v>1715</v>
      </c>
      <c r="B532" s="58"/>
      <c r="C532" s="58" t="s">
        <v>4964</v>
      </c>
      <c r="D532" s="68">
        <v>43830</v>
      </c>
      <c r="E532" s="9">
        <v>1.17</v>
      </c>
      <c r="F532" s="69" t="b">
        <v>1</v>
      </c>
      <c r="G532" s="58" t="s">
        <v>201</v>
      </c>
      <c r="H532" s="58" t="s">
        <v>64</v>
      </c>
      <c r="I532" s="58" t="s">
        <v>141</v>
      </c>
      <c r="J532" s="58" t="s">
        <v>155</v>
      </c>
      <c r="K532" s="68">
        <v>44255</v>
      </c>
      <c r="L532" s="70">
        <v>556.52837969999996</v>
      </c>
      <c r="M532" s="58" t="s">
        <v>166</v>
      </c>
      <c r="N532" s="69" t="b">
        <v>1</v>
      </c>
      <c r="O532" s="69" t="b">
        <v>1</v>
      </c>
      <c r="P532" s="69" t="b">
        <v>1</v>
      </c>
      <c r="Q532" s="69" t="b">
        <v>1</v>
      </c>
      <c r="R532" s="69" t="b">
        <v>1</v>
      </c>
      <c r="S532" s="69" t="b">
        <v>1</v>
      </c>
      <c r="T532" s="69" t="b">
        <v>1</v>
      </c>
      <c r="U532" s="58"/>
      <c r="V532" s="58" t="s">
        <v>1715</v>
      </c>
      <c r="W532" s="58"/>
      <c r="X532" s="58" t="s">
        <v>1715</v>
      </c>
      <c r="Y532" s="58" t="s">
        <v>2006</v>
      </c>
      <c r="Z532" s="58" t="s">
        <v>1715</v>
      </c>
      <c r="AA532" s="58"/>
      <c r="AB532" s="58" t="s">
        <v>3305</v>
      </c>
      <c r="AC532" s="58"/>
      <c r="AD532" s="68">
        <v>44252</v>
      </c>
      <c r="AE532" s="70">
        <v>788391.8376653</v>
      </c>
      <c r="AF532" s="58" t="str">
        <f t="shared" si="56"/>
        <v>Jour</v>
      </c>
      <c r="AG532" s="58" t="str">
        <f t="shared" si="57"/>
        <v>IE00B7TRTL43</v>
      </c>
      <c r="AH532" s="58">
        <f t="shared" si="57"/>
        <v>0</v>
      </c>
    </row>
    <row r="533" spans="1:34" s="75" customFormat="1">
      <c r="A533" s="58" t="s">
        <v>2977</v>
      </c>
      <c r="B533" s="58" t="s">
        <v>2978</v>
      </c>
      <c r="C533" s="58" t="s">
        <v>2979</v>
      </c>
      <c r="D533" s="68">
        <v>44074</v>
      </c>
      <c r="E533" s="9">
        <v>0.64</v>
      </c>
      <c r="F533" s="69"/>
      <c r="G533" s="58" t="s">
        <v>175</v>
      </c>
      <c r="H533" s="58" t="s">
        <v>62</v>
      </c>
      <c r="I533" s="58" t="s">
        <v>141</v>
      </c>
      <c r="J533" s="58" t="s">
        <v>155</v>
      </c>
      <c r="K533" s="68">
        <v>44255</v>
      </c>
      <c r="L533" s="70">
        <v>974.74289999999996</v>
      </c>
      <c r="M533" s="58" t="s">
        <v>166</v>
      </c>
      <c r="N533" s="69"/>
      <c r="O533" s="69"/>
      <c r="P533" s="69"/>
      <c r="Q533" s="69"/>
      <c r="R533" s="69"/>
      <c r="S533" s="69"/>
      <c r="T533" s="69"/>
      <c r="U533" s="58" t="s">
        <v>2978</v>
      </c>
      <c r="V533" s="58" t="s">
        <v>2977</v>
      </c>
      <c r="W533" s="58" t="s">
        <v>2978</v>
      </c>
      <c r="X533" s="58" t="s">
        <v>2977</v>
      </c>
      <c r="Y533" s="58" t="s">
        <v>2009</v>
      </c>
      <c r="Z533" s="58" t="s">
        <v>2977</v>
      </c>
      <c r="AA533" s="58" t="s">
        <v>2978</v>
      </c>
      <c r="AB533" s="58" t="s">
        <v>3305</v>
      </c>
      <c r="AC533" s="58"/>
      <c r="AD533" s="68">
        <v>44252</v>
      </c>
      <c r="AE533" s="70">
        <v>406868.06</v>
      </c>
      <c r="AF533" s="58" t="str">
        <f t="shared" si="56"/>
        <v>Jour</v>
      </c>
      <c r="AG533" s="58" t="str">
        <f t="shared" si="57"/>
        <v>CH0118503355</v>
      </c>
      <c r="AH533" s="58" t="str">
        <f t="shared" si="57"/>
        <v>11850335</v>
      </c>
    </row>
    <row r="534" spans="1:34" s="75" customFormat="1">
      <c r="A534" s="58" t="s">
        <v>4693</v>
      </c>
      <c r="B534" s="58"/>
      <c r="C534" s="58" t="s">
        <v>21938</v>
      </c>
      <c r="D534" s="68">
        <v>43873</v>
      </c>
      <c r="E534" s="9">
        <v>0.99</v>
      </c>
      <c r="F534" s="69" t="b">
        <v>1</v>
      </c>
      <c r="G534" s="58" t="s">
        <v>138</v>
      </c>
      <c r="H534" s="58" t="s">
        <v>64</v>
      </c>
      <c r="I534" s="58" t="s">
        <v>141</v>
      </c>
      <c r="J534" s="58" t="s">
        <v>155</v>
      </c>
      <c r="K534" s="68">
        <v>44255</v>
      </c>
      <c r="L534" s="70">
        <v>1056.3401584999999</v>
      </c>
      <c r="M534" s="58" t="s">
        <v>166</v>
      </c>
      <c r="N534" s="69" t="b">
        <v>1</v>
      </c>
      <c r="O534" s="69" t="b">
        <v>1</v>
      </c>
      <c r="P534" s="69" t="b">
        <v>1</v>
      </c>
      <c r="Q534" s="69"/>
      <c r="R534" s="69"/>
      <c r="S534" s="69"/>
      <c r="T534" s="69"/>
      <c r="U534" s="58"/>
      <c r="V534" s="58" t="s">
        <v>4693</v>
      </c>
      <c r="W534" s="58"/>
      <c r="X534" s="58" t="s">
        <v>4693</v>
      </c>
      <c r="Y534" s="58" t="s">
        <v>2015</v>
      </c>
      <c r="Z534" s="58" t="s">
        <v>4693</v>
      </c>
      <c r="AA534" s="58"/>
      <c r="AB534" s="58" t="s">
        <v>3305</v>
      </c>
      <c r="AC534" s="58"/>
      <c r="AD534" s="68">
        <v>44252</v>
      </c>
      <c r="AE534" s="70">
        <v>7622.7277999999997</v>
      </c>
      <c r="AF534" s="58" t="str">
        <f t="shared" si="56"/>
        <v>Jour</v>
      </c>
      <c r="AG534" s="58" t="str">
        <f t="shared" si="57"/>
        <v>LU0719864208</v>
      </c>
      <c r="AH534" s="58">
        <f t="shared" si="57"/>
        <v>0</v>
      </c>
    </row>
    <row r="535" spans="1:34" s="75" customFormat="1">
      <c r="A535" s="58" t="s">
        <v>4694</v>
      </c>
      <c r="B535" s="58"/>
      <c r="C535" s="58" t="s">
        <v>21939</v>
      </c>
      <c r="D535" s="68">
        <v>43873</v>
      </c>
      <c r="E535" s="9">
        <v>1.91</v>
      </c>
      <c r="F535" s="69" t="b">
        <v>1</v>
      </c>
      <c r="G535" s="58" t="s">
        <v>138</v>
      </c>
      <c r="H535" s="58" t="s">
        <v>64</v>
      </c>
      <c r="I535" s="58" t="s">
        <v>141</v>
      </c>
      <c r="J535" s="58" t="s">
        <v>155</v>
      </c>
      <c r="K535" s="68">
        <v>44255</v>
      </c>
      <c r="L535" s="70">
        <v>1056.3401584999999</v>
      </c>
      <c r="M535" s="58" t="s">
        <v>166</v>
      </c>
      <c r="N535" s="69" t="b">
        <v>1</v>
      </c>
      <c r="O535" s="69" t="b">
        <v>1</v>
      </c>
      <c r="P535" s="69" t="b">
        <v>1</v>
      </c>
      <c r="Q535" s="69"/>
      <c r="R535" s="69"/>
      <c r="S535" s="69"/>
      <c r="T535" s="69"/>
      <c r="U535" s="58"/>
      <c r="V535" s="58" t="s">
        <v>4694</v>
      </c>
      <c r="W535" s="58"/>
      <c r="X535" s="58" t="s">
        <v>4694</v>
      </c>
      <c r="Y535" s="58" t="s">
        <v>2015</v>
      </c>
      <c r="Z535" s="58" t="s">
        <v>4694</v>
      </c>
      <c r="AA535" s="58"/>
      <c r="AB535" s="58" t="s">
        <v>3305</v>
      </c>
      <c r="AC535" s="58"/>
      <c r="AD535" s="68">
        <v>44252</v>
      </c>
      <c r="AE535" s="70">
        <v>133081.9779</v>
      </c>
      <c r="AF535" s="58" t="str">
        <f t="shared" si="56"/>
        <v>Jour</v>
      </c>
      <c r="AG535" s="58" t="str">
        <f t="shared" si="57"/>
        <v>LU0719899097</v>
      </c>
      <c r="AH535" s="58">
        <f t="shared" si="57"/>
        <v>0</v>
      </c>
    </row>
    <row r="536" spans="1:34" s="75" customFormat="1">
      <c r="A536" s="58" t="s">
        <v>4695</v>
      </c>
      <c r="B536" s="58"/>
      <c r="C536" s="58" t="s">
        <v>21940</v>
      </c>
      <c r="D536" s="68">
        <v>43873</v>
      </c>
      <c r="E536" s="9">
        <v>0.99</v>
      </c>
      <c r="F536" s="69" t="b">
        <v>1</v>
      </c>
      <c r="G536" s="58" t="s">
        <v>138</v>
      </c>
      <c r="H536" s="58" t="s">
        <v>64</v>
      </c>
      <c r="I536" s="58" t="s">
        <v>141</v>
      </c>
      <c r="J536" s="58" t="s">
        <v>155</v>
      </c>
      <c r="K536" s="68">
        <v>44255</v>
      </c>
      <c r="L536" s="70">
        <v>1056.3401584999999</v>
      </c>
      <c r="M536" s="58" t="s">
        <v>176</v>
      </c>
      <c r="N536" s="69" t="b">
        <v>1</v>
      </c>
      <c r="O536" s="69" t="b">
        <v>1</v>
      </c>
      <c r="P536" s="69" t="b">
        <v>1</v>
      </c>
      <c r="Q536" s="69"/>
      <c r="R536" s="69"/>
      <c r="S536" s="69"/>
      <c r="T536" s="69"/>
      <c r="U536" s="58"/>
      <c r="V536" s="58" t="s">
        <v>4695</v>
      </c>
      <c r="W536" s="58"/>
      <c r="X536" s="58" t="s">
        <v>4695</v>
      </c>
      <c r="Y536" s="58" t="s">
        <v>2015</v>
      </c>
      <c r="Z536" s="58" t="s">
        <v>4695</v>
      </c>
      <c r="AA536" s="58"/>
      <c r="AB536" s="58" t="s">
        <v>3305</v>
      </c>
      <c r="AC536" s="58"/>
      <c r="AD536" s="68">
        <v>44252</v>
      </c>
      <c r="AE536" s="70">
        <v>259.27390000000003</v>
      </c>
      <c r="AF536" s="58" t="str">
        <f t="shared" si="56"/>
        <v>Jour</v>
      </c>
      <c r="AG536" s="58" t="str">
        <f t="shared" si="57"/>
        <v>LU0942134445</v>
      </c>
      <c r="AH536" s="58">
        <f t="shared" si="57"/>
        <v>0</v>
      </c>
    </row>
    <row r="537" spans="1:34" s="75" customFormat="1">
      <c r="A537" s="58" t="s">
        <v>4696</v>
      </c>
      <c r="B537" s="58"/>
      <c r="C537" s="58" t="s">
        <v>21941</v>
      </c>
      <c r="D537" s="68">
        <v>43873</v>
      </c>
      <c r="E537" s="9">
        <v>1.91</v>
      </c>
      <c r="F537" s="69" t="b">
        <v>1</v>
      </c>
      <c r="G537" s="58" t="s">
        <v>138</v>
      </c>
      <c r="H537" s="58" t="s">
        <v>64</v>
      </c>
      <c r="I537" s="58" t="s">
        <v>141</v>
      </c>
      <c r="J537" s="58" t="s">
        <v>155</v>
      </c>
      <c r="K537" s="68">
        <v>44255</v>
      </c>
      <c r="L537" s="70">
        <v>1056.3401584999999</v>
      </c>
      <c r="M537" s="58" t="s">
        <v>166</v>
      </c>
      <c r="N537" s="69" t="b">
        <v>1</v>
      </c>
      <c r="O537" s="69" t="b">
        <v>1</v>
      </c>
      <c r="P537" s="69" t="b">
        <v>1</v>
      </c>
      <c r="Q537" s="69"/>
      <c r="R537" s="69"/>
      <c r="S537" s="69"/>
      <c r="T537" s="69"/>
      <c r="U537" s="58"/>
      <c r="V537" s="58" t="s">
        <v>4696</v>
      </c>
      <c r="W537" s="58"/>
      <c r="X537" s="58" t="s">
        <v>4696</v>
      </c>
      <c r="Y537" s="58" t="s">
        <v>2015</v>
      </c>
      <c r="Z537" s="58" t="s">
        <v>4696</v>
      </c>
      <c r="AA537" s="58"/>
      <c r="AB537" s="58" t="s">
        <v>3305</v>
      </c>
      <c r="AC537" s="58"/>
      <c r="AD537" s="68">
        <v>44252</v>
      </c>
      <c r="AE537" s="70">
        <v>39974.503199999999</v>
      </c>
      <c r="AF537" s="58" t="str">
        <f t="shared" si="56"/>
        <v>Jour</v>
      </c>
      <c r="AG537" s="58" t="str">
        <f t="shared" si="57"/>
        <v>LU1443248544</v>
      </c>
      <c r="AH537" s="58">
        <f t="shared" si="57"/>
        <v>0</v>
      </c>
    </row>
    <row r="538" spans="1:34" s="75" customFormat="1">
      <c r="A538" s="58" t="s">
        <v>1985</v>
      </c>
      <c r="B538" s="58" t="s">
        <v>1986</v>
      </c>
      <c r="C538" s="58" t="s">
        <v>1987</v>
      </c>
      <c r="D538" s="68">
        <v>44159</v>
      </c>
      <c r="E538" s="9">
        <v>1.89</v>
      </c>
      <c r="F538" s="69" t="b">
        <v>1</v>
      </c>
      <c r="G538" s="58" t="s">
        <v>138</v>
      </c>
      <c r="H538" s="58" t="s">
        <v>68</v>
      </c>
      <c r="I538" s="58" t="s">
        <v>141</v>
      </c>
      <c r="J538" s="58" t="s">
        <v>155</v>
      </c>
      <c r="K538" s="68">
        <v>44255</v>
      </c>
      <c r="L538" s="70">
        <v>2126.5092699000002</v>
      </c>
      <c r="M538" s="58" t="s">
        <v>166</v>
      </c>
      <c r="N538" s="69" t="b">
        <v>1</v>
      </c>
      <c r="O538" s="69" t="b">
        <v>1</v>
      </c>
      <c r="P538" s="69" t="b">
        <v>1</v>
      </c>
      <c r="Q538" s="69" t="b">
        <v>1</v>
      </c>
      <c r="R538" s="69" t="b">
        <v>1</v>
      </c>
      <c r="S538" s="69" t="b">
        <v>1</v>
      </c>
      <c r="T538" s="69" t="b">
        <v>1</v>
      </c>
      <c r="U538" s="58" t="s">
        <v>1986</v>
      </c>
      <c r="V538" s="58" t="s">
        <v>1985</v>
      </c>
      <c r="W538" s="58" t="s">
        <v>1986</v>
      </c>
      <c r="X538" s="58" t="s">
        <v>1985</v>
      </c>
      <c r="Y538" s="58" t="s">
        <v>2005</v>
      </c>
      <c r="Z538" s="58" t="s">
        <v>1985</v>
      </c>
      <c r="AA538" s="58" t="s">
        <v>1986</v>
      </c>
      <c r="AB538" s="58" t="s">
        <v>3305</v>
      </c>
      <c r="AC538" s="58"/>
      <c r="AD538" s="68">
        <v>44253</v>
      </c>
      <c r="AE538" s="70">
        <v>8580740.8000000007</v>
      </c>
      <c r="AF538" s="58" t="str">
        <f t="shared" si="56"/>
        <v>Jour</v>
      </c>
      <c r="AG538" s="58" t="str">
        <f t="shared" si="57"/>
        <v>LU0251131958</v>
      </c>
      <c r="AH538" s="58" t="str">
        <f t="shared" si="57"/>
        <v>2621483</v>
      </c>
    </row>
    <row r="539" spans="1:34" s="75" customFormat="1">
      <c r="A539" s="58" t="s">
        <v>520</v>
      </c>
      <c r="B539" s="58" t="s">
        <v>521</v>
      </c>
      <c r="C539" s="58" t="s">
        <v>1417</v>
      </c>
      <c r="D539" s="68">
        <v>43892</v>
      </c>
      <c r="E539" s="9">
        <v>1.93</v>
      </c>
      <c r="F539" s="69" t="b">
        <v>1</v>
      </c>
      <c r="G539" s="58" t="s">
        <v>138</v>
      </c>
      <c r="H539" s="58" t="s">
        <v>68</v>
      </c>
      <c r="I539" s="58" t="s">
        <v>141</v>
      </c>
      <c r="J539" s="58" t="s">
        <v>155</v>
      </c>
      <c r="K539" s="68">
        <v>44255</v>
      </c>
      <c r="L539" s="70">
        <v>3560.8334968999998</v>
      </c>
      <c r="M539" s="58" t="s">
        <v>166</v>
      </c>
      <c r="N539" s="69" t="b">
        <v>1</v>
      </c>
      <c r="O539" s="69" t="b">
        <v>1</v>
      </c>
      <c r="P539" s="69" t="b">
        <v>1</v>
      </c>
      <c r="Q539" s="69" t="b">
        <v>1</v>
      </c>
      <c r="R539" s="69" t="b">
        <v>1</v>
      </c>
      <c r="S539" s="69" t="b">
        <v>1</v>
      </c>
      <c r="T539" s="69" t="b">
        <v>1</v>
      </c>
      <c r="U539" s="58" t="s">
        <v>521</v>
      </c>
      <c r="V539" s="58" t="s">
        <v>520</v>
      </c>
      <c r="W539" s="58" t="s">
        <v>521</v>
      </c>
      <c r="X539" s="58" t="s">
        <v>520</v>
      </c>
      <c r="Y539" s="58" t="s">
        <v>2005</v>
      </c>
      <c r="Z539" s="58" t="s">
        <v>520</v>
      </c>
      <c r="AA539" s="58" t="s">
        <v>521</v>
      </c>
      <c r="AB539" s="58" t="s">
        <v>3305</v>
      </c>
      <c r="AC539" s="58"/>
      <c r="AD539" s="68">
        <v>44253</v>
      </c>
      <c r="AE539" s="70">
        <v>5183152.03</v>
      </c>
      <c r="AF539" s="58" t="str">
        <f t="shared" si="56"/>
        <v>Jour</v>
      </c>
      <c r="AG539" s="58" t="str">
        <f t="shared" si="57"/>
        <v>LU0261947096</v>
      </c>
      <c r="AH539" s="58" t="str">
        <f t="shared" si="57"/>
        <v>2728957</v>
      </c>
    </row>
    <row r="540" spans="1:34" s="75" customFormat="1">
      <c r="A540" s="58" t="s">
        <v>399</v>
      </c>
      <c r="B540" s="58" t="s">
        <v>522</v>
      </c>
      <c r="C540" s="58" t="s">
        <v>1416</v>
      </c>
      <c r="D540" s="68">
        <v>44012</v>
      </c>
      <c r="E540" s="9">
        <v>1.08</v>
      </c>
      <c r="F540" s="69" t="b">
        <v>1</v>
      </c>
      <c r="G540" s="58" t="s">
        <v>138</v>
      </c>
      <c r="H540" s="58" t="s">
        <v>68</v>
      </c>
      <c r="I540" s="58" t="s">
        <v>141</v>
      </c>
      <c r="J540" s="58" t="s">
        <v>155</v>
      </c>
      <c r="K540" s="68">
        <v>44255</v>
      </c>
      <c r="L540" s="70">
        <v>3560.8334968999998</v>
      </c>
      <c r="M540" s="58" t="s">
        <v>166</v>
      </c>
      <c r="N540" s="69"/>
      <c r="O540" s="69" t="b">
        <v>1</v>
      </c>
      <c r="P540" s="69" t="b">
        <v>1</v>
      </c>
      <c r="Q540" s="69" t="b">
        <v>1</v>
      </c>
      <c r="R540" s="69" t="b">
        <v>1</v>
      </c>
      <c r="S540" s="69" t="b">
        <v>1</v>
      </c>
      <c r="T540" s="69" t="b">
        <v>1</v>
      </c>
      <c r="U540" s="58" t="s">
        <v>522</v>
      </c>
      <c r="V540" s="58" t="s">
        <v>399</v>
      </c>
      <c r="W540" s="58" t="s">
        <v>522</v>
      </c>
      <c r="X540" s="58" t="s">
        <v>399</v>
      </c>
      <c r="Y540" s="58" t="s">
        <v>2005</v>
      </c>
      <c r="Z540" s="58" t="s">
        <v>399</v>
      </c>
      <c r="AA540" s="58" t="s">
        <v>522</v>
      </c>
      <c r="AB540" s="58" t="s">
        <v>3305</v>
      </c>
      <c r="AC540" s="58"/>
      <c r="AD540" s="68">
        <v>44253</v>
      </c>
      <c r="AE540" s="70">
        <v>16964585.399999999</v>
      </c>
      <c r="AF540" s="58" t="str">
        <f t="shared" si="56"/>
        <v>Jour</v>
      </c>
      <c r="AG540" s="58" t="str">
        <f t="shared" si="57"/>
        <v>LU0318941159</v>
      </c>
      <c r="AH540" s="58" t="str">
        <f t="shared" si="57"/>
        <v>3496748</v>
      </c>
    </row>
    <row r="541" spans="1:34" s="75" customFormat="1">
      <c r="A541" s="58" t="s">
        <v>845</v>
      </c>
      <c r="B541" s="58" t="s">
        <v>847</v>
      </c>
      <c r="C541" s="58" t="s">
        <v>848</v>
      </c>
      <c r="D541" s="68">
        <v>43892</v>
      </c>
      <c r="E541" s="9">
        <v>0.5</v>
      </c>
      <c r="F541" s="69" t="b">
        <v>1</v>
      </c>
      <c r="G541" s="58" t="s">
        <v>138</v>
      </c>
      <c r="H541" s="58" t="s">
        <v>64</v>
      </c>
      <c r="I541" s="58" t="s">
        <v>141</v>
      </c>
      <c r="J541" s="58" t="s">
        <v>168</v>
      </c>
      <c r="K541" s="68">
        <v>44255</v>
      </c>
      <c r="L541" s="70">
        <v>5205.5587994999996</v>
      </c>
      <c r="M541" s="58" t="s">
        <v>166</v>
      </c>
      <c r="N541" s="69"/>
      <c r="O541" s="69" t="b">
        <v>1</v>
      </c>
      <c r="P541" s="69" t="b">
        <v>1</v>
      </c>
      <c r="Q541" s="69" t="b">
        <v>1</v>
      </c>
      <c r="R541" s="69" t="b">
        <v>1</v>
      </c>
      <c r="S541" s="69" t="b">
        <v>1</v>
      </c>
      <c r="T541" s="69" t="b">
        <v>1</v>
      </c>
      <c r="U541" s="58" t="s">
        <v>847</v>
      </c>
      <c r="V541" s="58" t="s">
        <v>845</v>
      </c>
      <c r="W541" s="58" t="s">
        <v>847</v>
      </c>
      <c r="X541" s="58" t="s">
        <v>845</v>
      </c>
      <c r="Y541" s="58" t="s">
        <v>2005</v>
      </c>
      <c r="Z541" s="58" t="s">
        <v>845</v>
      </c>
      <c r="AA541" s="58" t="s">
        <v>847</v>
      </c>
      <c r="AB541" s="58" t="s">
        <v>3305</v>
      </c>
      <c r="AC541" s="58"/>
      <c r="AD541" s="68">
        <v>44253</v>
      </c>
      <c r="AE541" s="70">
        <v>26921855.16</v>
      </c>
      <c r="AF541" s="58" t="str">
        <f t="shared" ref="AF541:AF604" si="58">CHOOSE(IF(ISERROR(FIND("Quotidien",AB541,1)),IF(ISERROR(FIND("Hebdo",AB541,1)),1,FIND("Hebdo",AB541,1)),FIND("Quotidien",AB541,1)),"&gt;=Mois",,,,,,,,,,,,,,"Semaine",,,,,,,,,"Jour")</f>
        <v>Jour</v>
      </c>
      <c r="AG541" s="58" t="str">
        <f t="shared" si="57"/>
        <v>LU0346393704</v>
      </c>
      <c r="AH541" s="58" t="str">
        <f t="shared" si="57"/>
        <v>3872713</v>
      </c>
    </row>
    <row r="542" spans="1:34" s="75" customFormat="1">
      <c r="A542" s="58" t="s">
        <v>397</v>
      </c>
      <c r="B542" s="58" t="s">
        <v>519</v>
      </c>
      <c r="C542" s="58" t="s">
        <v>398</v>
      </c>
      <c r="D542" s="68">
        <v>43892</v>
      </c>
      <c r="E542" s="9">
        <v>1.08</v>
      </c>
      <c r="F542" s="69" t="b">
        <v>1</v>
      </c>
      <c r="G542" s="58" t="s">
        <v>138</v>
      </c>
      <c r="H542" s="58" t="s">
        <v>301</v>
      </c>
      <c r="I542" s="58" t="s">
        <v>141</v>
      </c>
      <c r="J542" s="58" t="s">
        <v>155</v>
      </c>
      <c r="K542" s="68">
        <v>44255</v>
      </c>
      <c r="L542" s="70">
        <v>563.71483999999998</v>
      </c>
      <c r="M542" s="58" t="s">
        <v>166</v>
      </c>
      <c r="N542" s="69"/>
      <c r="O542" s="69" t="b">
        <v>1</v>
      </c>
      <c r="P542" s="69" t="b">
        <v>1</v>
      </c>
      <c r="Q542" s="69" t="b">
        <v>1</v>
      </c>
      <c r="R542" s="69" t="b">
        <v>1</v>
      </c>
      <c r="S542" s="69" t="b">
        <v>1</v>
      </c>
      <c r="T542" s="69" t="b">
        <v>1</v>
      </c>
      <c r="U542" s="58" t="s">
        <v>519</v>
      </c>
      <c r="V542" s="58" t="s">
        <v>397</v>
      </c>
      <c r="W542" s="58" t="s">
        <v>519</v>
      </c>
      <c r="X542" s="58" t="s">
        <v>397</v>
      </c>
      <c r="Y542" s="58" t="s">
        <v>2005</v>
      </c>
      <c r="Z542" s="58" t="s">
        <v>397</v>
      </c>
      <c r="AA542" s="58" t="s">
        <v>519</v>
      </c>
      <c r="AB542" s="58" t="s">
        <v>3305</v>
      </c>
      <c r="AC542" s="58"/>
      <c r="AD542" s="68">
        <v>44253</v>
      </c>
      <c r="AE542" s="70">
        <v>855970.53</v>
      </c>
      <c r="AF542" s="58" t="str">
        <f t="shared" si="58"/>
        <v>Jour</v>
      </c>
      <c r="AG542" s="58" t="str">
        <f t="shared" si="57"/>
        <v>LU0370789561</v>
      </c>
      <c r="AH542" s="58" t="str">
        <f t="shared" si="57"/>
        <v>4449305</v>
      </c>
    </row>
    <row r="543" spans="1:34" s="75" customFormat="1">
      <c r="A543" s="58" t="s">
        <v>400</v>
      </c>
      <c r="B543" s="58"/>
      <c r="C543" s="58" t="s">
        <v>401</v>
      </c>
      <c r="D543" s="68">
        <v>44012</v>
      </c>
      <c r="E543" s="9">
        <v>0.89</v>
      </c>
      <c r="F543" s="69" t="b">
        <v>1</v>
      </c>
      <c r="G543" s="58" t="s">
        <v>138</v>
      </c>
      <c r="H543" s="58" t="s">
        <v>62</v>
      </c>
      <c r="I543" s="58" t="s">
        <v>141</v>
      </c>
      <c r="J543" s="58" t="s">
        <v>168</v>
      </c>
      <c r="K543" s="68">
        <v>44255</v>
      </c>
      <c r="L543" s="70">
        <v>3729.0015606000002</v>
      </c>
      <c r="M543" s="58" t="s">
        <v>166</v>
      </c>
      <c r="N543" s="69" t="b">
        <v>1</v>
      </c>
      <c r="O543" s="69" t="b">
        <v>1</v>
      </c>
      <c r="P543" s="69"/>
      <c r="Q543" s="69" t="b">
        <v>1</v>
      </c>
      <c r="R543" s="69" t="b">
        <v>1</v>
      </c>
      <c r="S543" s="69" t="b">
        <v>1</v>
      </c>
      <c r="T543" s="69" t="b">
        <v>1</v>
      </c>
      <c r="U543" s="58"/>
      <c r="V543" s="58" t="s">
        <v>400</v>
      </c>
      <c r="W543" s="58"/>
      <c r="X543" s="58" t="s">
        <v>400</v>
      </c>
      <c r="Y543" s="58" t="s">
        <v>2005</v>
      </c>
      <c r="Z543" s="58" t="s">
        <v>400</v>
      </c>
      <c r="AA543" s="58"/>
      <c r="AB543" s="58" t="s">
        <v>3305</v>
      </c>
      <c r="AC543" s="58"/>
      <c r="AD543" s="68">
        <v>44253</v>
      </c>
      <c r="AE543" s="70">
        <v>5162169.3099999996</v>
      </c>
      <c r="AF543" s="58" t="str">
        <f t="shared" si="58"/>
        <v>Jour</v>
      </c>
      <c r="AG543" s="58" t="str">
        <f t="shared" si="57"/>
        <v>LU0963540884</v>
      </c>
      <c r="AH543" s="58">
        <f t="shared" si="57"/>
        <v>0</v>
      </c>
    </row>
    <row r="544" spans="1:34" s="75" customFormat="1">
      <c r="A544" s="58" t="s">
        <v>523</v>
      </c>
      <c r="B544" s="58"/>
      <c r="C544" s="58" t="s">
        <v>524</v>
      </c>
      <c r="D544" s="68">
        <v>44012</v>
      </c>
      <c r="E544" s="9">
        <v>0.89</v>
      </c>
      <c r="F544" s="69" t="b">
        <v>1</v>
      </c>
      <c r="G544" s="58" t="s">
        <v>138</v>
      </c>
      <c r="H544" s="58" t="s">
        <v>64</v>
      </c>
      <c r="I544" s="58" t="s">
        <v>141</v>
      </c>
      <c r="J544" s="58" t="s">
        <v>168</v>
      </c>
      <c r="K544" s="68">
        <v>44255</v>
      </c>
      <c r="L544" s="70">
        <v>3729.0015606000002</v>
      </c>
      <c r="M544" s="58" t="s">
        <v>166</v>
      </c>
      <c r="N544" s="69" t="b">
        <v>1</v>
      </c>
      <c r="O544" s="69" t="b">
        <v>1</v>
      </c>
      <c r="P544" s="69" t="b">
        <v>1</v>
      </c>
      <c r="Q544" s="69" t="b">
        <v>1</v>
      </c>
      <c r="R544" s="69" t="b">
        <v>1</v>
      </c>
      <c r="S544" s="69" t="b">
        <v>1</v>
      </c>
      <c r="T544" s="69" t="b">
        <v>1</v>
      </c>
      <c r="U544" s="58"/>
      <c r="V544" s="58" t="s">
        <v>523</v>
      </c>
      <c r="W544" s="58"/>
      <c r="X544" s="58" t="s">
        <v>523</v>
      </c>
      <c r="Y544" s="58" t="s">
        <v>2005</v>
      </c>
      <c r="Z544" s="58" t="s">
        <v>523</v>
      </c>
      <c r="AA544" s="58"/>
      <c r="AB544" s="58" t="s">
        <v>3305</v>
      </c>
      <c r="AC544" s="58"/>
      <c r="AD544" s="68">
        <v>44253</v>
      </c>
      <c r="AE544" s="70">
        <v>17167792.16</v>
      </c>
      <c r="AF544" s="58" t="str">
        <f t="shared" si="58"/>
        <v>Jour</v>
      </c>
      <c r="AG544" s="58" t="str">
        <f t="shared" si="57"/>
        <v>LU0665148036</v>
      </c>
      <c r="AH544" s="58">
        <f t="shared" si="57"/>
        <v>0</v>
      </c>
    </row>
    <row r="545" spans="1:34" s="75" customFormat="1">
      <c r="A545" s="58" t="s">
        <v>153</v>
      </c>
      <c r="B545" s="58" t="s">
        <v>525</v>
      </c>
      <c r="C545" s="58" t="s">
        <v>15</v>
      </c>
      <c r="D545" s="68">
        <v>44012</v>
      </c>
      <c r="E545" s="9">
        <v>0.89</v>
      </c>
      <c r="F545" s="69" t="b">
        <v>1</v>
      </c>
      <c r="G545" s="58" t="s">
        <v>138</v>
      </c>
      <c r="H545" s="58" t="s">
        <v>68</v>
      </c>
      <c r="I545" s="58" t="s">
        <v>141</v>
      </c>
      <c r="J545" s="58" t="s">
        <v>168</v>
      </c>
      <c r="K545" s="68">
        <v>44255</v>
      </c>
      <c r="L545" s="70">
        <v>3729.0015606000002</v>
      </c>
      <c r="M545" s="58" t="s">
        <v>166</v>
      </c>
      <c r="N545" s="69" t="b">
        <v>1</v>
      </c>
      <c r="O545" s="69" t="b">
        <v>1</v>
      </c>
      <c r="P545" s="69" t="b">
        <v>1</v>
      </c>
      <c r="Q545" s="69" t="b">
        <v>1</v>
      </c>
      <c r="R545" s="69" t="b">
        <v>1</v>
      </c>
      <c r="S545" s="69" t="b">
        <v>1</v>
      </c>
      <c r="T545" s="69" t="b">
        <v>1</v>
      </c>
      <c r="U545" s="58" t="s">
        <v>525</v>
      </c>
      <c r="V545" s="58" t="s">
        <v>153</v>
      </c>
      <c r="W545" s="58" t="s">
        <v>525</v>
      </c>
      <c r="X545" s="58" t="s">
        <v>153</v>
      </c>
      <c r="Y545" s="58" t="s">
        <v>2005</v>
      </c>
      <c r="Z545" s="58" t="s">
        <v>153</v>
      </c>
      <c r="AA545" s="58" t="s">
        <v>525</v>
      </c>
      <c r="AB545" s="58" t="s">
        <v>3305</v>
      </c>
      <c r="AC545" s="58"/>
      <c r="AD545" s="68">
        <v>44253</v>
      </c>
      <c r="AE545" s="70">
        <v>27760507.550000001</v>
      </c>
      <c r="AF545" s="58" t="str">
        <f t="shared" si="58"/>
        <v>Jour</v>
      </c>
      <c r="AG545" s="58" t="str">
        <f t="shared" si="57"/>
        <v>LU0370788753</v>
      </c>
      <c r="AH545" s="58" t="str">
        <f t="shared" si="57"/>
        <v>4389444</v>
      </c>
    </row>
    <row r="546" spans="1:34" s="75" customFormat="1">
      <c r="A546" s="58" t="s">
        <v>1671</v>
      </c>
      <c r="B546" s="58" t="s">
        <v>1672</v>
      </c>
      <c r="C546" s="58" t="s">
        <v>4069</v>
      </c>
      <c r="D546" s="68">
        <v>44095</v>
      </c>
      <c r="E546" s="9">
        <v>0.43</v>
      </c>
      <c r="F546" s="69" t="b">
        <v>1</v>
      </c>
      <c r="G546" s="58" t="s">
        <v>353</v>
      </c>
      <c r="H546" s="58" t="s">
        <v>1670</v>
      </c>
      <c r="I546" s="58" t="s">
        <v>141</v>
      </c>
      <c r="J546" s="58" t="s">
        <v>168</v>
      </c>
      <c r="K546" s="68">
        <v>44255</v>
      </c>
      <c r="L546" s="70">
        <v>717.18180429999995</v>
      </c>
      <c r="M546" s="58" t="s">
        <v>166</v>
      </c>
      <c r="N546" s="69"/>
      <c r="O546" s="69" t="b">
        <v>1</v>
      </c>
      <c r="P546" s="69"/>
      <c r="Q546" s="69" t="b">
        <v>1</v>
      </c>
      <c r="R546" s="69"/>
      <c r="S546" s="69"/>
      <c r="T546" s="69"/>
      <c r="U546" s="58" t="s">
        <v>1672</v>
      </c>
      <c r="V546" s="58" t="s">
        <v>1671</v>
      </c>
      <c r="W546" s="58" t="s">
        <v>1672</v>
      </c>
      <c r="X546" s="58" t="s">
        <v>1671</v>
      </c>
      <c r="Y546" s="58" t="s">
        <v>2006</v>
      </c>
      <c r="Z546" s="58" t="s">
        <v>1671</v>
      </c>
      <c r="AA546" s="58" t="s">
        <v>1672</v>
      </c>
      <c r="AB546" s="58" t="s">
        <v>3305</v>
      </c>
      <c r="AC546" s="58"/>
      <c r="AD546" s="68"/>
      <c r="AE546" s="70"/>
      <c r="AF546" s="58" t="str">
        <f t="shared" si="58"/>
        <v>Jour</v>
      </c>
      <c r="AG546" s="58" t="str">
        <f t="shared" si="57"/>
        <v>GB0033144634</v>
      </c>
      <c r="AH546" s="58" t="str">
        <f t="shared" si="57"/>
        <v>1806152</v>
      </c>
    </row>
    <row r="547" spans="1:34" s="75" customFormat="1">
      <c r="A547" s="58" t="s">
        <v>1668</v>
      </c>
      <c r="B547" s="58" t="s">
        <v>1669</v>
      </c>
      <c r="C547" s="58" t="s">
        <v>4070</v>
      </c>
      <c r="D547" s="68">
        <v>43846</v>
      </c>
      <c r="E547" s="9">
        <v>0.43</v>
      </c>
      <c r="F547" s="69" t="b">
        <v>1</v>
      </c>
      <c r="G547" s="58" t="s">
        <v>353</v>
      </c>
      <c r="H547" s="58" t="s">
        <v>1670</v>
      </c>
      <c r="I547" s="58" t="s">
        <v>141</v>
      </c>
      <c r="J547" s="58" t="s">
        <v>168</v>
      </c>
      <c r="K547" s="68">
        <v>44255</v>
      </c>
      <c r="L547" s="70">
        <v>387.97609139999997</v>
      </c>
      <c r="M547" s="58" t="s">
        <v>176</v>
      </c>
      <c r="N547" s="69"/>
      <c r="O547" s="69"/>
      <c r="P547" s="69"/>
      <c r="Q547" s="69"/>
      <c r="R547" s="69"/>
      <c r="S547" s="69"/>
      <c r="T547" s="69"/>
      <c r="U547" s="58" t="s">
        <v>1669</v>
      </c>
      <c r="V547" s="58" t="s">
        <v>1668</v>
      </c>
      <c r="W547" s="58" t="s">
        <v>1669</v>
      </c>
      <c r="X547" s="58" t="s">
        <v>1668</v>
      </c>
      <c r="Y547" s="58" t="s">
        <v>2006</v>
      </c>
      <c r="Z547" s="58" t="s">
        <v>1668</v>
      </c>
      <c r="AA547" s="58" t="s">
        <v>1669</v>
      </c>
      <c r="AB547" s="58" t="s">
        <v>3305</v>
      </c>
      <c r="AC547" s="58"/>
      <c r="AD547" s="68"/>
      <c r="AE547" s="70"/>
      <c r="AF547" s="58" t="str">
        <f t="shared" si="58"/>
        <v>Jour</v>
      </c>
      <c r="AG547" s="58" t="str">
        <f t="shared" si="57"/>
        <v>GB0002051620</v>
      </c>
      <c r="AH547" s="58" t="str">
        <f t="shared" si="57"/>
        <v>1163818</v>
      </c>
    </row>
    <row r="548" spans="1:34" s="75" customFormat="1">
      <c r="A548" s="58" t="s">
        <v>5352</v>
      </c>
      <c r="B548" s="58"/>
      <c r="C548" s="58" t="s">
        <v>5353</v>
      </c>
      <c r="D548" s="68">
        <v>44076</v>
      </c>
      <c r="E548" s="9">
        <v>0.86</v>
      </c>
      <c r="F548" s="69" t="b">
        <v>1</v>
      </c>
      <c r="G548" s="58" t="s">
        <v>138</v>
      </c>
      <c r="H548" s="58" t="s">
        <v>62</v>
      </c>
      <c r="I548" s="58" t="s">
        <v>141</v>
      </c>
      <c r="J548" s="58" t="s">
        <v>168</v>
      </c>
      <c r="K548" s="68"/>
      <c r="L548" s="70"/>
      <c r="M548" s="58" t="s">
        <v>166</v>
      </c>
      <c r="N548" s="69"/>
      <c r="O548" s="69"/>
      <c r="P548" s="69"/>
      <c r="Q548" s="69"/>
      <c r="R548" s="69"/>
      <c r="S548" s="69"/>
      <c r="T548" s="69"/>
      <c r="U548" s="58"/>
      <c r="V548" s="58" t="s">
        <v>5352</v>
      </c>
      <c r="W548" s="58"/>
      <c r="X548" s="58" t="s">
        <v>5352</v>
      </c>
      <c r="Y548" s="58" t="s">
        <v>2005</v>
      </c>
      <c r="Z548" s="58" t="s">
        <v>5352</v>
      </c>
      <c r="AA548" s="58"/>
      <c r="AB548" s="58" t="s">
        <v>3305</v>
      </c>
      <c r="AC548" s="58"/>
      <c r="AD548" s="68">
        <v>44160</v>
      </c>
      <c r="AE548" s="70">
        <v>1833125.6950000001</v>
      </c>
      <c r="AF548" s="58" t="str">
        <f t="shared" si="58"/>
        <v>Jour</v>
      </c>
      <c r="AG548" s="58" t="str">
        <f t="shared" si="57"/>
        <v>LU2216205349</v>
      </c>
      <c r="AH548" s="58">
        <f t="shared" si="57"/>
        <v>0</v>
      </c>
    </row>
    <row r="549" spans="1:34" s="75" customFormat="1">
      <c r="A549" s="58" t="s">
        <v>3291</v>
      </c>
      <c r="B549" s="58" t="s">
        <v>3292</v>
      </c>
      <c r="C549" s="58" t="s">
        <v>3293</v>
      </c>
      <c r="D549" s="68">
        <v>43830</v>
      </c>
      <c r="E549" s="9">
        <v>0.86</v>
      </c>
      <c r="F549" s="69" t="b">
        <v>1</v>
      </c>
      <c r="G549" s="58" t="s">
        <v>138</v>
      </c>
      <c r="H549" s="58" t="s">
        <v>68</v>
      </c>
      <c r="I549" s="58" t="s">
        <v>141</v>
      </c>
      <c r="J549" s="58" t="s">
        <v>168</v>
      </c>
      <c r="K549" s="68"/>
      <c r="L549" s="70"/>
      <c r="M549" s="58" t="s">
        <v>166</v>
      </c>
      <c r="N549" s="69" t="b">
        <v>1</v>
      </c>
      <c r="O549" s="69" t="b">
        <v>1</v>
      </c>
      <c r="P549" s="69" t="b">
        <v>1</v>
      </c>
      <c r="Q549" s="69" t="b">
        <v>1</v>
      </c>
      <c r="R549" s="69" t="b">
        <v>1</v>
      </c>
      <c r="S549" s="69" t="b">
        <v>1</v>
      </c>
      <c r="T549" s="69" t="b">
        <v>1</v>
      </c>
      <c r="U549" s="58" t="s">
        <v>3292</v>
      </c>
      <c r="V549" s="58" t="s">
        <v>3291</v>
      </c>
      <c r="W549" s="58" t="s">
        <v>3292</v>
      </c>
      <c r="X549" s="58" t="s">
        <v>3291</v>
      </c>
      <c r="Y549" s="58" t="s">
        <v>2005</v>
      </c>
      <c r="Z549" s="58" t="s">
        <v>3291</v>
      </c>
      <c r="AA549" s="58" t="s">
        <v>3292</v>
      </c>
      <c r="AB549" s="58" t="s">
        <v>3305</v>
      </c>
      <c r="AC549" s="58"/>
      <c r="AD549" s="68">
        <v>44225</v>
      </c>
      <c r="AE549" s="70">
        <v>18291331.52</v>
      </c>
      <c r="AF549" s="58" t="str">
        <f t="shared" si="58"/>
        <v>Jour</v>
      </c>
      <c r="AG549" s="58" t="str">
        <f t="shared" si="57"/>
        <v>LU0727122698</v>
      </c>
      <c r="AH549" s="58" t="str">
        <f t="shared" si="57"/>
        <v>14807497</v>
      </c>
    </row>
    <row r="550" spans="1:34" s="75" customFormat="1">
      <c r="A550" s="58" t="s">
        <v>1710</v>
      </c>
      <c r="B550" s="58" t="s">
        <v>1711</v>
      </c>
      <c r="C550" s="58" t="s">
        <v>1712</v>
      </c>
      <c r="D550" s="68">
        <v>43815</v>
      </c>
      <c r="E550" s="9">
        <v>1.9</v>
      </c>
      <c r="F550" s="69" t="b">
        <v>1</v>
      </c>
      <c r="G550" s="58" t="s">
        <v>138</v>
      </c>
      <c r="H550" s="58" t="s">
        <v>62</v>
      </c>
      <c r="I550" s="58" t="s">
        <v>141</v>
      </c>
      <c r="J550" s="58" t="s">
        <v>165</v>
      </c>
      <c r="K550" s="68"/>
      <c r="L550" s="70"/>
      <c r="M550" s="58" t="s">
        <v>166</v>
      </c>
      <c r="N550" s="69" t="b">
        <v>1</v>
      </c>
      <c r="O550" s="69" t="b">
        <v>1</v>
      </c>
      <c r="P550" s="69" t="b">
        <v>1</v>
      </c>
      <c r="Q550" s="69" t="b">
        <v>1</v>
      </c>
      <c r="R550" s="69" t="b">
        <v>1</v>
      </c>
      <c r="S550" s="69" t="b">
        <v>1</v>
      </c>
      <c r="T550" s="69" t="b">
        <v>1</v>
      </c>
      <c r="U550" s="58" t="s">
        <v>1711</v>
      </c>
      <c r="V550" s="58" t="s">
        <v>1710</v>
      </c>
      <c r="W550" s="58" t="s">
        <v>1711</v>
      </c>
      <c r="X550" s="58" t="s">
        <v>1710</v>
      </c>
      <c r="Y550" s="58" t="s">
        <v>2005</v>
      </c>
      <c r="Z550" s="58" t="s">
        <v>1710</v>
      </c>
      <c r="AA550" s="58" t="s">
        <v>1711</v>
      </c>
      <c r="AB550" s="58" t="s">
        <v>3305</v>
      </c>
      <c r="AC550" s="58"/>
      <c r="AD550" s="68">
        <v>44225</v>
      </c>
      <c r="AE550" s="70">
        <v>9579658.7679999992</v>
      </c>
      <c r="AF550" s="58" t="str">
        <f t="shared" si="58"/>
        <v>Jour</v>
      </c>
      <c r="AG550" s="58" t="str">
        <f t="shared" si="57"/>
        <v>LU1236102379</v>
      </c>
      <c r="AH550" s="58" t="str">
        <f t="shared" si="57"/>
        <v>28285785</v>
      </c>
    </row>
    <row r="551" spans="1:34" s="75" customFormat="1">
      <c r="A551" s="58" t="s">
        <v>1729</v>
      </c>
      <c r="B551" s="58" t="s">
        <v>1843</v>
      </c>
      <c r="C551" s="58" t="s">
        <v>1844</v>
      </c>
      <c r="D551" s="68">
        <v>43815</v>
      </c>
      <c r="E551" s="9">
        <v>1.9</v>
      </c>
      <c r="F551" s="69" t="b">
        <v>1</v>
      </c>
      <c r="G551" s="58" t="s">
        <v>138</v>
      </c>
      <c r="H551" s="58" t="s">
        <v>64</v>
      </c>
      <c r="I551" s="58" t="s">
        <v>141</v>
      </c>
      <c r="J551" s="58" t="s">
        <v>165</v>
      </c>
      <c r="K551" s="68"/>
      <c r="L551" s="70"/>
      <c r="M551" s="58" t="s">
        <v>166</v>
      </c>
      <c r="N551" s="69" t="b">
        <v>1</v>
      </c>
      <c r="O551" s="69" t="b">
        <v>1</v>
      </c>
      <c r="P551" s="69" t="b">
        <v>1</v>
      </c>
      <c r="Q551" s="69" t="b">
        <v>1</v>
      </c>
      <c r="R551" s="69" t="b">
        <v>1</v>
      </c>
      <c r="S551" s="69" t="b">
        <v>1</v>
      </c>
      <c r="T551" s="69" t="b">
        <v>1</v>
      </c>
      <c r="U551" s="58" t="s">
        <v>1843</v>
      </c>
      <c r="V551" s="58" t="s">
        <v>1729</v>
      </c>
      <c r="W551" s="58" t="s">
        <v>1843</v>
      </c>
      <c r="X551" s="58" t="s">
        <v>1729</v>
      </c>
      <c r="Y551" s="58" t="s">
        <v>2005</v>
      </c>
      <c r="Z551" s="58" t="s">
        <v>1729</v>
      </c>
      <c r="AA551" s="58" t="s">
        <v>1843</v>
      </c>
      <c r="AB551" s="58" t="s">
        <v>3305</v>
      </c>
      <c r="AC551" s="58"/>
      <c r="AD551" s="68">
        <v>44225</v>
      </c>
      <c r="AE551" s="70">
        <v>25437276.655000001</v>
      </c>
      <c r="AF551" s="58" t="str">
        <f t="shared" si="58"/>
        <v>Jour</v>
      </c>
      <c r="AG551" s="58" t="str">
        <f t="shared" si="57"/>
        <v>LU1093756911</v>
      </c>
      <c r="AH551" s="58" t="str">
        <f t="shared" si="57"/>
        <v>25052317</v>
      </c>
    </row>
    <row r="552" spans="1:34" s="75" customFormat="1">
      <c r="A552" s="58" t="s">
        <v>3065</v>
      </c>
      <c r="B552" s="58" t="s">
        <v>3069</v>
      </c>
      <c r="C552" s="58" t="s">
        <v>3070</v>
      </c>
      <c r="D552" s="68">
        <v>43830</v>
      </c>
      <c r="E552" s="9">
        <v>1.9</v>
      </c>
      <c r="F552" s="69" t="b">
        <v>1</v>
      </c>
      <c r="G552" s="58" t="s">
        <v>138</v>
      </c>
      <c r="H552" s="58" t="s">
        <v>68</v>
      </c>
      <c r="I552" s="58" t="s">
        <v>141</v>
      </c>
      <c r="J552" s="58" t="s">
        <v>165</v>
      </c>
      <c r="K552" s="68"/>
      <c r="L552" s="70"/>
      <c r="M552" s="58" t="s">
        <v>166</v>
      </c>
      <c r="N552" s="69" t="b">
        <v>1</v>
      </c>
      <c r="O552" s="69" t="b">
        <v>1</v>
      </c>
      <c r="P552" s="69" t="b">
        <v>1</v>
      </c>
      <c r="Q552" s="69" t="b">
        <v>1</v>
      </c>
      <c r="R552" s="69" t="b">
        <v>1</v>
      </c>
      <c r="S552" s="69" t="b">
        <v>1</v>
      </c>
      <c r="T552" s="69" t="b">
        <v>1</v>
      </c>
      <c r="U552" s="58" t="s">
        <v>3069</v>
      </c>
      <c r="V552" s="58" t="s">
        <v>3065</v>
      </c>
      <c r="W552" s="58" t="s">
        <v>3069</v>
      </c>
      <c r="X552" s="58" t="s">
        <v>3065</v>
      </c>
      <c r="Y552" s="58" t="s">
        <v>2005</v>
      </c>
      <c r="Z552" s="58" t="s">
        <v>3065</v>
      </c>
      <c r="AA552" s="58" t="s">
        <v>3069</v>
      </c>
      <c r="AB552" s="58" t="s">
        <v>3305</v>
      </c>
      <c r="AC552" s="58"/>
      <c r="AD552" s="68">
        <v>44225</v>
      </c>
      <c r="AE552" s="70">
        <v>11698749.801000001</v>
      </c>
      <c r="AF552" s="58" t="str">
        <f t="shared" si="58"/>
        <v>Jour</v>
      </c>
      <c r="AG552" s="58" t="str">
        <f t="shared" si="57"/>
        <v>LU1093756838</v>
      </c>
      <c r="AH552" s="58" t="str">
        <f t="shared" si="57"/>
        <v>25049645</v>
      </c>
    </row>
    <row r="553" spans="1:34" s="75" customFormat="1">
      <c r="A553" s="58" t="s">
        <v>209</v>
      </c>
      <c r="B553" s="58" t="s">
        <v>559</v>
      </c>
      <c r="C553" s="58" t="s">
        <v>3403</v>
      </c>
      <c r="D553" s="68">
        <v>43515</v>
      </c>
      <c r="E553" s="9">
        <v>0.95</v>
      </c>
      <c r="F553" s="69" t="b">
        <v>1</v>
      </c>
      <c r="G553" s="58" t="s">
        <v>138</v>
      </c>
      <c r="H553" s="58" t="s">
        <v>62</v>
      </c>
      <c r="I553" s="58" t="s">
        <v>141</v>
      </c>
      <c r="J553" s="58" t="s">
        <v>168</v>
      </c>
      <c r="K553" s="68"/>
      <c r="L553" s="70"/>
      <c r="M553" s="58" t="s">
        <v>166</v>
      </c>
      <c r="N553" s="69"/>
      <c r="O553" s="69" t="b">
        <v>1</v>
      </c>
      <c r="P553" s="69" t="b">
        <v>1</v>
      </c>
      <c r="Q553" s="69" t="b">
        <v>1</v>
      </c>
      <c r="R553" s="69" t="b">
        <v>1</v>
      </c>
      <c r="S553" s="69" t="b">
        <v>1</v>
      </c>
      <c r="T553" s="69"/>
      <c r="U553" s="58" t="s">
        <v>559</v>
      </c>
      <c r="V553" s="58" t="s">
        <v>209</v>
      </c>
      <c r="W553" s="58" t="s">
        <v>559</v>
      </c>
      <c r="X553" s="58" t="s">
        <v>209</v>
      </c>
      <c r="Y553" s="58" t="s">
        <v>2005</v>
      </c>
      <c r="Z553" s="58" t="s">
        <v>209</v>
      </c>
      <c r="AA553" s="58" t="s">
        <v>559</v>
      </c>
      <c r="AB553" s="58" t="s">
        <v>3305</v>
      </c>
      <c r="AC553" s="58"/>
      <c r="AD553" s="68">
        <v>43665</v>
      </c>
      <c r="AE553" s="70">
        <v>748.22799999999995</v>
      </c>
      <c r="AF553" s="58" t="str">
        <f t="shared" si="58"/>
        <v>Jour</v>
      </c>
      <c r="AG553" s="58" t="str">
        <f t="shared" si="57"/>
        <v>LU0363795294</v>
      </c>
      <c r="AH553" s="58" t="str">
        <f t="shared" si="57"/>
        <v>4239271</v>
      </c>
    </row>
    <row r="554" spans="1:34" s="75" customFormat="1">
      <c r="A554" s="58" t="s">
        <v>210</v>
      </c>
      <c r="B554" s="58" t="s">
        <v>560</v>
      </c>
      <c r="C554" s="58" t="s">
        <v>3404</v>
      </c>
      <c r="D554" s="68">
        <v>43515</v>
      </c>
      <c r="E554" s="9">
        <v>0.98</v>
      </c>
      <c r="F554" s="69" t="b">
        <v>1</v>
      </c>
      <c r="G554" s="58" t="s">
        <v>138</v>
      </c>
      <c r="H554" s="58" t="s">
        <v>64</v>
      </c>
      <c r="I554" s="58" t="s">
        <v>141</v>
      </c>
      <c r="J554" s="58" t="s">
        <v>168</v>
      </c>
      <c r="K554" s="68"/>
      <c r="L554" s="70"/>
      <c r="M554" s="58" t="s">
        <v>166</v>
      </c>
      <c r="N554" s="69"/>
      <c r="O554" s="69" t="b">
        <v>1</v>
      </c>
      <c r="P554" s="69" t="b">
        <v>1</v>
      </c>
      <c r="Q554" s="69" t="b">
        <v>1</v>
      </c>
      <c r="R554" s="69" t="b">
        <v>1</v>
      </c>
      <c r="S554" s="69" t="b">
        <v>1</v>
      </c>
      <c r="T554" s="69" t="b">
        <v>1</v>
      </c>
      <c r="U554" s="58" t="s">
        <v>560</v>
      </c>
      <c r="V554" s="58" t="s">
        <v>210</v>
      </c>
      <c r="W554" s="58" t="s">
        <v>560</v>
      </c>
      <c r="X554" s="58" t="s">
        <v>210</v>
      </c>
      <c r="Y554" s="58" t="s">
        <v>2005</v>
      </c>
      <c r="Z554" s="58" t="s">
        <v>210</v>
      </c>
      <c r="AA554" s="58" t="s">
        <v>560</v>
      </c>
      <c r="AB554" s="58" t="s">
        <v>3305</v>
      </c>
      <c r="AC554" s="58"/>
      <c r="AD554" s="68">
        <v>43665</v>
      </c>
      <c r="AE554" s="70">
        <v>14419.779</v>
      </c>
      <c r="AF554" s="58" t="str">
        <f t="shared" si="58"/>
        <v>Jour</v>
      </c>
      <c r="AG554" s="58" t="str">
        <f t="shared" si="57"/>
        <v>LU0363795708</v>
      </c>
      <c r="AH554" s="58" t="str">
        <f t="shared" si="57"/>
        <v>4239182</v>
      </c>
    </row>
    <row r="555" spans="1:34" s="75" customFormat="1">
      <c r="A555" s="58" t="s">
        <v>1979</v>
      </c>
      <c r="B555" s="58" t="s">
        <v>1980</v>
      </c>
      <c r="C555" s="58" t="s">
        <v>3366</v>
      </c>
      <c r="D555" s="68">
        <v>43515</v>
      </c>
      <c r="E555" s="9">
        <v>1.69</v>
      </c>
      <c r="F555" s="69" t="b">
        <v>1</v>
      </c>
      <c r="G555" s="58" t="s">
        <v>138</v>
      </c>
      <c r="H555" s="58" t="s">
        <v>62</v>
      </c>
      <c r="I555" s="58" t="s">
        <v>141</v>
      </c>
      <c r="J555" s="58" t="s">
        <v>168</v>
      </c>
      <c r="K555" s="68"/>
      <c r="L555" s="70"/>
      <c r="M555" s="58" t="s">
        <v>166</v>
      </c>
      <c r="N555" s="69"/>
      <c r="O555" s="69" t="b">
        <v>1</v>
      </c>
      <c r="P555" s="69" t="b">
        <v>1</v>
      </c>
      <c r="Q555" s="69" t="b">
        <v>1</v>
      </c>
      <c r="R555" s="69" t="b">
        <v>1</v>
      </c>
      <c r="S555" s="69" t="b">
        <v>1</v>
      </c>
      <c r="T555" s="69" t="b">
        <v>1</v>
      </c>
      <c r="U555" s="58" t="s">
        <v>1980</v>
      </c>
      <c r="V555" s="58" t="s">
        <v>1979</v>
      </c>
      <c r="W555" s="58" t="s">
        <v>1980</v>
      </c>
      <c r="X555" s="58" t="s">
        <v>1979</v>
      </c>
      <c r="Y555" s="58" t="s">
        <v>2005</v>
      </c>
      <c r="Z555" s="58" t="s">
        <v>1979</v>
      </c>
      <c r="AA555" s="58" t="s">
        <v>1980</v>
      </c>
      <c r="AB555" s="58" t="s">
        <v>3305</v>
      </c>
      <c r="AC555" s="58"/>
      <c r="AD555" s="68">
        <v>43665</v>
      </c>
      <c r="AE555" s="70">
        <v>37313.237000000001</v>
      </c>
      <c r="AF555" s="58" t="str">
        <f t="shared" si="58"/>
        <v>Jour</v>
      </c>
      <c r="AG555" s="58" t="str">
        <f t="shared" si="57"/>
        <v>LU0261940752</v>
      </c>
      <c r="AH555" s="58" t="str">
        <f t="shared" si="57"/>
        <v>2648029</v>
      </c>
    </row>
    <row r="556" spans="1:34" s="75" customFormat="1">
      <c r="A556" s="58" t="s">
        <v>211</v>
      </c>
      <c r="B556" s="58" t="s">
        <v>561</v>
      </c>
      <c r="C556" s="58" t="s">
        <v>3367</v>
      </c>
      <c r="D556" s="68">
        <v>43515</v>
      </c>
      <c r="E556" s="9">
        <v>1.21</v>
      </c>
      <c r="F556" s="69" t="b">
        <v>1</v>
      </c>
      <c r="G556" s="58" t="s">
        <v>138</v>
      </c>
      <c r="H556" s="58" t="s">
        <v>62</v>
      </c>
      <c r="I556" s="58" t="s">
        <v>141</v>
      </c>
      <c r="J556" s="58" t="s">
        <v>168</v>
      </c>
      <c r="K556" s="68"/>
      <c r="L556" s="70"/>
      <c r="M556" s="58" t="s">
        <v>166</v>
      </c>
      <c r="N556" s="69"/>
      <c r="O556" s="69" t="b">
        <v>1</v>
      </c>
      <c r="P556" s="69" t="b">
        <v>1</v>
      </c>
      <c r="Q556" s="69" t="b">
        <v>1</v>
      </c>
      <c r="R556" s="69" t="b">
        <v>1</v>
      </c>
      <c r="S556" s="69" t="b">
        <v>1</v>
      </c>
      <c r="T556" s="69" t="b">
        <v>1</v>
      </c>
      <c r="U556" s="58" t="s">
        <v>561</v>
      </c>
      <c r="V556" s="58" t="s">
        <v>211</v>
      </c>
      <c r="W556" s="58" t="s">
        <v>561</v>
      </c>
      <c r="X556" s="58" t="s">
        <v>211</v>
      </c>
      <c r="Y556" s="58" t="s">
        <v>2005</v>
      </c>
      <c r="Z556" s="58" t="s">
        <v>211</v>
      </c>
      <c r="AA556" s="58" t="s">
        <v>561</v>
      </c>
      <c r="AB556" s="58" t="s">
        <v>3305</v>
      </c>
      <c r="AC556" s="58"/>
      <c r="AD556" s="68">
        <v>43665</v>
      </c>
      <c r="AE556" s="70">
        <v>51089.561999999998</v>
      </c>
      <c r="AF556" s="58" t="str">
        <f t="shared" si="58"/>
        <v>Jour</v>
      </c>
      <c r="AG556" s="58" t="str">
        <f t="shared" ref="AG556:AH619" si="59">A556</f>
        <v>LU0261941057</v>
      </c>
      <c r="AH556" s="58" t="str">
        <f t="shared" si="59"/>
        <v>2648051</v>
      </c>
    </row>
    <row r="557" spans="1:34" s="75" customFormat="1">
      <c r="A557" s="58" t="s">
        <v>212</v>
      </c>
      <c r="B557" s="58" t="s">
        <v>562</v>
      </c>
      <c r="C557" s="58" t="s">
        <v>3363</v>
      </c>
      <c r="D557" s="68">
        <v>43515</v>
      </c>
      <c r="E557" s="9">
        <v>1.69</v>
      </c>
      <c r="F557" s="69" t="b">
        <v>1</v>
      </c>
      <c r="G557" s="58" t="s">
        <v>138</v>
      </c>
      <c r="H557" s="58" t="s">
        <v>64</v>
      </c>
      <c r="I557" s="58" t="s">
        <v>141</v>
      </c>
      <c r="J557" s="58" t="s">
        <v>168</v>
      </c>
      <c r="K557" s="68"/>
      <c r="L557" s="70"/>
      <c r="M557" s="58" t="s">
        <v>166</v>
      </c>
      <c r="N557" s="69"/>
      <c r="O557" s="69" t="b">
        <v>1</v>
      </c>
      <c r="P557" s="69" t="b">
        <v>1</v>
      </c>
      <c r="Q557" s="69" t="b">
        <v>1</v>
      </c>
      <c r="R557" s="69" t="b">
        <v>1</v>
      </c>
      <c r="S557" s="69" t="b">
        <v>1</v>
      </c>
      <c r="T557" s="69" t="b">
        <v>1</v>
      </c>
      <c r="U557" s="58" t="s">
        <v>562</v>
      </c>
      <c r="V557" s="58" t="s">
        <v>212</v>
      </c>
      <c r="W557" s="58" t="s">
        <v>562</v>
      </c>
      <c r="X557" s="58" t="s">
        <v>212</v>
      </c>
      <c r="Y557" s="58" t="s">
        <v>2005</v>
      </c>
      <c r="Z557" s="58" t="s">
        <v>212</v>
      </c>
      <c r="AA557" s="58" t="s">
        <v>562</v>
      </c>
      <c r="AB557" s="58" t="s">
        <v>3305</v>
      </c>
      <c r="AC557" s="58"/>
      <c r="AD557" s="68">
        <v>43665</v>
      </c>
      <c r="AE557" s="70">
        <v>191686.83799999999</v>
      </c>
      <c r="AF557" s="58" t="str">
        <f t="shared" si="58"/>
        <v>Jour</v>
      </c>
      <c r="AG557" s="58" t="str">
        <f t="shared" si="59"/>
        <v>LU0186678784</v>
      </c>
      <c r="AH557" s="58" t="str">
        <f t="shared" si="59"/>
        <v>1798450</v>
      </c>
    </row>
    <row r="558" spans="1:34" s="75" customFormat="1">
      <c r="A558" s="58" t="s">
        <v>213</v>
      </c>
      <c r="B558" s="58" t="s">
        <v>563</v>
      </c>
      <c r="C558" s="58" t="s">
        <v>3364</v>
      </c>
      <c r="D558" s="68">
        <v>43515</v>
      </c>
      <c r="E558" s="9">
        <v>1.22</v>
      </c>
      <c r="F558" s="69" t="b">
        <v>1</v>
      </c>
      <c r="G558" s="58" t="s">
        <v>138</v>
      </c>
      <c r="H558" s="58" t="s">
        <v>64</v>
      </c>
      <c r="I558" s="58" t="s">
        <v>141</v>
      </c>
      <c r="J558" s="58" t="s">
        <v>168</v>
      </c>
      <c r="K558" s="68"/>
      <c r="L558" s="70"/>
      <c r="M558" s="58" t="s">
        <v>166</v>
      </c>
      <c r="N558" s="69" t="b">
        <v>1</v>
      </c>
      <c r="O558" s="69" t="b">
        <v>1</v>
      </c>
      <c r="P558" s="69" t="b">
        <v>1</v>
      </c>
      <c r="Q558" s="69" t="b">
        <v>1</v>
      </c>
      <c r="R558" s="69" t="b">
        <v>1</v>
      </c>
      <c r="S558" s="69" t="b">
        <v>1</v>
      </c>
      <c r="T558" s="69" t="b">
        <v>1</v>
      </c>
      <c r="U558" s="58" t="s">
        <v>563</v>
      </c>
      <c r="V558" s="58" t="s">
        <v>213</v>
      </c>
      <c r="W558" s="58" t="s">
        <v>563</v>
      </c>
      <c r="X558" s="58" t="s">
        <v>213</v>
      </c>
      <c r="Y558" s="58" t="s">
        <v>2005</v>
      </c>
      <c r="Z558" s="58" t="s">
        <v>213</v>
      </c>
      <c r="AA558" s="58" t="s">
        <v>563</v>
      </c>
      <c r="AB558" s="58" t="s">
        <v>3305</v>
      </c>
      <c r="AC558" s="58"/>
      <c r="AD558" s="68">
        <v>43665</v>
      </c>
      <c r="AE558" s="70">
        <v>211457.66500000001</v>
      </c>
      <c r="AF558" s="58" t="str">
        <f t="shared" si="58"/>
        <v>Jour</v>
      </c>
      <c r="AG558" s="58" t="str">
        <f t="shared" si="59"/>
        <v>LU0186679246</v>
      </c>
      <c r="AH558" s="58" t="str">
        <f t="shared" si="59"/>
        <v>1798451</v>
      </c>
    </row>
    <row r="559" spans="1:34" s="75" customFormat="1">
      <c r="A559" s="58" t="s">
        <v>214</v>
      </c>
      <c r="B559" s="58" t="s">
        <v>564</v>
      </c>
      <c r="C559" s="58" t="s">
        <v>3368</v>
      </c>
      <c r="D559" s="68">
        <v>43515</v>
      </c>
      <c r="E559" s="9">
        <v>1.22</v>
      </c>
      <c r="F559" s="69" t="b">
        <v>1</v>
      </c>
      <c r="G559" s="58" t="s">
        <v>138</v>
      </c>
      <c r="H559" s="58" t="s">
        <v>68</v>
      </c>
      <c r="I559" s="58" t="s">
        <v>141</v>
      </c>
      <c r="J559" s="58" t="s">
        <v>168</v>
      </c>
      <c r="K559" s="68"/>
      <c r="L559" s="70"/>
      <c r="M559" s="58" t="s">
        <v>166</v>
      </c>
      <c r="N559" s="69" t="b">
        <v>1</v>
      </c>
      <c r="O559" s="69" t="b">
        <v>1</v>
      </c>
      <c r="P559" s="69" t="b">
        <v>1</v>
      </c>
      <c r="Q559" s="69" t="b">
        <v>1</v>
      </c>
      <c r="R559" s="69" t="b">
        <v>1</v>
      </c>
      <c r="S559" s="69" t="b">
        <v>1</v>
      </c>
      <c r="T559" s="69" t="b">
        <v>1</v>
      </c>
      <c r="U559" s="58" t="s">
        <v>564</v>
      </c>
      <c r="V559" s="58" t="s">
        <v>214</v>
      </c>
      <c r="W559" s="58" t="s">
        <v>564</v>
      </c>
      <c r="X559" s="58" t="s">
        <v>214</v>
      </c>
      <c r="Y559" s="58" t="s">
        <v>2005</v>
      </c>
      <c r="Z559" s="58" t="s">
        <v>214</v>
      </c>
      <c r="AA559" s="58" t="s">
        <v>564</v>
      </c>
      <c r="AB559" s="58" t="s">
        <v>3305</v>
      </c>
      <c r="AC559" s="58"/>
      <c r="AD559" s="68">
        <v>43665</v>
      </c>
      <c r="AE559" s="70">
        <v>7756.5590000000002</v>
      </c>
      <c r="AF559" s="58" t="str">
        <f t="shared" si="58"/>
        <v>Jour</v>
      </c>
      <c r="AG559" s="58" t="str">
        <f t="shared" si="59"/>
        <v>LU0261946106</v>
      </c>
      <c r="AH559" s="58" t="str">
        <f t="shared" si="59"/>
        <v>2648076</v>
      </c>
    </row>
    <row r="560" spans="1:34" s="75" customFormat="1">
      <c r="A560" s="58" t="s">
        <v>1004</v>
      </c>
      <c r="B560" s="58" t="s">
        <v>1005</v>
      </c>
      <c r="C560" s="58" t="s">
        <v>2435</v>
      </c>
      <c r="D560" s="68">
        <v>43646</v>
      </c>
      <c r="E560" s="9">
        <v>1.05</v>
      </c>
      <c r="F560" s="69" t="b">
        <v>1</v>
      </c>
      <c r="G560" s="58" t="s">
        <v>138</v>
      </c>
      <c r="H560" s="58" t="s">
        <v>62</v>
      </c>
      <c r="I560" s="58" t="s">
        <v>141</v>
      </c>
      <c r="J560" s="58" t="s">
        <v>168</v>
      </c>
      <c r="K560" s="68"/>
      <c r="L560" s="70"/>
      <c r="M560" s="58" t="s">
        <v>166</v>
      </c>
      <c r="N560" s="69"/>
      <c r="O560" s="69" t="b">
        <v>1</v>
      </c>
      <c r="P560" s="69"/>
      <c r="Q560" s="69" t="b">
        <v>1</v>
      </c>
      <c r="R560" s="69" t="b">
        <v>1</v>
      </c>
      <c r="S560" s="69" t="b">
        <v>1</v>
      </c>
      <c r="T560" s="69"/>
      <c r="U560" s="58" t="s">
        <v>1005</v>
      </c>
      <c r="V560" s="58" t="s">
        <v>1004</v>
      </c>
      <c r="W560" s="58" t="s">
        <v>1005</v>
      </c>
      <c r="X560" s="58" t="s">
        <v>1004</v>
      </c>
      <c r="Y560" s="58" t="s">
        <v>2005</v>
      </c>
      <c r="Z560" s="58" t="s">
        <v>1004</v>
      </c>
      <c r="AA560" s="58" t="s">
        <v>1005</v>
      </c>
      <c r="AB560" s="58" t="s">
        <v>3305</v>
      </c>
      <c r="AC560" s="58"/>
      <c r="AD560" s="68">
        <v>43790</v>
      </c>
      <c r="AE560" s="70">
        <v>125800</v>
      </c>
      <c r="AF560" s="58" t="str">
        <f t="shared" si="58"/>
        <v>Jour</v>
      </c>
      <c r="AG560" s="58" t="str">
        <f t="shared" si="59"/>
        <v>LU0564970134</v>
      </c>
      <c r="AH560" s="58" t="str">
        <f t="shared" si="59"/>
        <v>12087292</v>
      </c>
    </row>
    <row r="561" spans="1:34" s="75" customFormat="1">
      <c r="A561" s="58" t="s">
        <v>1993</v>
      </c>
      <c r="B561" s="58" t="s">
        <v>1994</v>
      </c>
      <c r="C561" s="58" t="s">
        <v>2436</v>
      </c>
      <c r="D561" s="68">
        <v>43874</v>
      </c>
      <c r="E561" s="9">
        <v>1.87</v>
      </c>
      <c r="F561" s="69" t="b">
        <v>1</v>
      </c>
      <c r="G561" s="58" t="s">
        <v>138</v>
      </c>
      <c r="H561" s="58" t="s">
        <v>62</v>
      </c>
      <c r="I561" s="58" t="s">
        <v>141</v>
      </c>
      <c r="J561" s="58" t="s">
        <v>155</v>
      </c>
      <c r="K561" s="68">
        <v>44255</v>
      </c>
      <c r="L561" s="70">
        <v>168.1844385</v>
      </c>
      <c r="M561" s="58" t="s">
        <v>166</v>
      </c>
      <c r="N561" s="69"/>
      <c r="O561" s="69" t="b">
        <v>1</v>
      </c>
      <c r="P561" s="69"/>
      <c r="Q561" s="69" t="b">
        <v>1</v>
      </c>
      <c r="R561" s="69" t="b">
        <v>1</v>
      </c>
      <c r="S561" s="69" t="b">
        <v>1</v>
      </c>
      <c r="T561" s="69"/>
      <c r="U561" s="58" t="s">
        <v>1994</v>
      </c>
      <c r="V561" s="58" t="s">
        <v>1993</v>
      </c>
      <c r="W561" s="58" t="s">
        <v>1994</v>
      </c>
      <c r="X561" s="58" t="s">
        <v>1993</v>
      </c>
      <c r="Y561" s="58" t="s">
        <v>2005</v>
      </c>
      <c r="Z561" s="58" t="s">
        <v>1993</v>
      </c>
      <c r="AA561" s="58" t="s">
        <v>1994</v>
      </c>
      <c r="AB561" s="58" t="s">
        <v>3305</v>
      </c>
      <c r="AC561" s="58"/>
      <c r="AD561" s="68">
        <v>44253</v>
      </c>
      <c r="AE561" s="70">
        <v>9330.99</v>
      </c>
      <c r="AF561" s="58" t="str">
        <f t="shared" si="58"/>
        <v>Jour</v>
      </c>
      <c r="AG561" s="58" t="str">
        <f t="shared" si="59"/>
        <v>LU0881108897</v>
      </c>
      <c r="AH561" s="58" t="str">
        <f t="shared" si="59"/>
        <v>20542023</v>
      </c>
    </row>
    <row r="562" spans="1:34" s="75" customFormat="1">
      <c r="A562" s="58" t="s">
        <v>2704</v>
      </c>
      <c r="B562" s="58" t="s">
        <v>2705</v>
      </c>
      <c r="C562" s="58" t="s">
        <v>4697</v>
      </c>
      <c r="D562" s="68">
        <v>43880</v>
      </c>
      <c r="E562" s="9">
        <v>1.08</v>
      </c>
      <c r="F562" s="69" t="b">
        <v>1</v>
      </c>
      <c r="G562" s="58" t="s">
        <v>201</v>
      </c>
      <c r="H562" s="58" t="s">
        <v>62</v>
      </c>
      <c r="I562" s="58" t="s">
        <v>141</v>
      </c>
      <c r="J562" s="58" t="s">
        <v>165</v>
      </c>
      <c r="K562" s="68">
        <v>44255</v>
      </c>
      <c r="L562" s="70">
        <v>1931.8426724000001</v>
      </c>
      <c r="M562" s="58" t="s">
        <v>166</v>
      </c>
      <c r="N562" s="69"/>
      <c r="O562" s="69" t="b">
        <v>1</v>
      </c>
      <c r="P562" s="69"/>
      <c r="Q562" s="69"/>
      <c r="R562" s="69"/>
      <c r="S562" s="69" t="b">
        <v>1</v>
      </c>
      <c r="T562" s="69" t="b">
        <v>1</v>
      </c>
      <c r="U562" s="58" t="s">
        <v>2705</v>
      </c>
      <c r="V562" s="58" t="s">
        <v>2704</v>
      </c>
      <c r="W562" s="58" t="s">
        <v>2705</v>
      </c>
      <c r="X562" s="58" t="s">
        <v>2704</v>
      </c>
      <c r="Y562" s="58" t="s">
        <v>2008</v>
      </c>
      <c r="Z562" s="58" t="s">
        <v>2704</v>
      </c>
      <c r="AA562" s="58" t="s">
        <v>2705</v>
      </c>
      <c r="AB562" s="58" t="s">
        <v>3360</v>
      </c>
      <c r="AC562" s="58"/>
      <c r="AD562" s="68">
        <v>44249</v>
      </c>
      <c r="AE562" s="70">
        <v>18978115</v>
      </c>
      <c r="AF562" s="58" t="str">
        <f t="shared" si="58"/>
        <v>&gt;=Mois</v>
      </c>
      <c r="AG562" s="58" t="str">
        <f t="shared" si="59"/>
        <v>IE00BVXBYN70</v>
      </c>
      <c r="AH562" s="58" t="str">
        <f t="shared" si="59"/>
        <v>14032185</v>
      </c>
    </row>
    <row r="563" spans="1:34" s="75" customFormat="1">
      <c r="A563" s="58" t="s">
        <v>1783</v>
      </c>
      <c r="B563" s="58"/>
      <c r="C563" s="58" t="s">
        <v>4832</v>
      </c>
      <c r="D563" s="68">
        <v>43880</v>
      </c>
      <c r="E563" s="9">
        <v>1.58</v>
      </c>
      <c r="F563" s="69" t="b">
        <v>1</v>
      </c>
      <c r="G563" s="58" t="s">
        <v>201</v>
      </c>
      <c r="H563" s="58" t="s">
        <v>62</v>
      </c>
      <c r="I563" s="58" t="s">
        <v>141</v>
      </c>
      <c r="J563" s="58" t="s">
        <v>165</v>
      </c>
      <c r="K563" s="68">
        <v>44255</v>
      </c>
      <c r="L563" s="70">
        <v>1931.8426724000001</v>
      </c>
      <c r="M563" s="58" t="s">
        <v>166</v>
      </c>
      <c r="N563" s="69"/>
      <c r="O563" s="69" t="b">
        <v>1</v>
      </c>
      <c r="P563" s="69"/>
      <c r="Q563" s="69" t="b">
        <v>1</v>
      </c>
      <c r="R563" s="69"/>
      <c r="S563" s="69" t="b">
        <v>1</v>
      </c>
      <c r="T563" s="69" t="b">
        <v>1</v>
      </c>
      <c r="U563" s="58"/>
      <c r="V563" s="58" t="s">
        <v>1783</v>
      </c>
      <c r="W563" s="58"/>
      <c r="X563" s="58" t="s">
        <v>1783</v>
      </c>
      <c r="Y563" s="58" t="s">
        <v>2008</v>
      </c>
      <c r="Z563" s="58" t="s">
        <v>1783</v>
      </c>
      <c r="AA563" s="58"/>
      <c r="AB563" s="58" t="s">
        <v>3360</v>
      </c>
      <c r="AC563" s="58"/>
      <c r="AD563" s="68">
        <v>44249</v>
      </c>
      <c r="AE563" s="70">
        <v>1022757</v>
      </c>
      <c r="AF563" s="58" t="str">
        <f t="shared" si="58"/>
        <v>&gt;=Mois</v>
      </c>
      <c r="AG563" s="58" t="str">
        <f t="shared" si="59"/>
        <v>IE00B416MD15</v>
      </c>
      <c r="AH563" s="58">
        <f t="shared" si="59"/>
        <v>0</v>
      </c>
    </row>
    <row r="564" spans="1:34" s="75" customFormat="1">
      <c r="A564" s="58" t="s">
        <v>2654</v>
      </c>
      <c r="B564" s="58" t="s">
        <v>5471</v>
      </c>
      <c r="C564" s="58" t="s">
        <v>4833</v>
      </c>
      <c r="D564" s="68">
        <v>43880</v>
      </c>
      <c r="E564" s="9">
        <v>0.71</v>
      </c>
      <c r="F564" s="69" t="b">
        <v>1</v>
      </c>
      <c r="G564" s="58" t="s">
        <v>201</v>
      </c>
      <c r="H564" s="58" t="s">
        <v>64</v>
      </c>
      <c r="I564" s="58" t="s">
        <v>141</v>
      </c>
      <c r="J564" s="58" t="s">
        <v>165</v>
      </c>
      <c r="K564" s="68">
        <v>44255</v>
      </c>
      <c r="L564" s="70">
        <v>32.997937700000001</v>
      </c>
      <c r="M564" s="58" t="s">
        <v>166</v>
      </c>
      <c r="N564" s="69"/>
      <c r="O564" s="69" t="b">
        <v>1</v>
      </c>
      <c r="P564" s="69" t="b">
        <v>1</v>
      </c>
      <c r="Q564" s="69" t="b">
        <v>1</v>
      </c>
      <c r="R564" s="69" t="b">
        <v>1</v>
      </c>
      <c r="S564" s="69" t="b">
        <v>1</v>
      </c>
      <c r="T564" s="69" t="b">
        <v>1</v>
      </c>
      <c r="U564" s="58" t="s">
        <v>5471</v>
      </c>
      <c r="V564" s="58" t="s">
        <v>2654</v>
      </c>
      <c r="W564" s="58" t="s">
        <v>5471</v>
      </c>
      <c r="X564" s="58" t="s">
        <v>2654</v>
      </c>
      <c r="Y564" s="58" t="s">
        <v>2008</v>
      </c>
      <c r="Z564" s="58" t="s">
        <v>2654</v>
      </c>
      <c r="AA564" s="58" t="s">
        <v>5471</v>
      </c>
      <c r="AB564" s="58" t="s">
        <v>3305</v>
      </c>
      <c r="AC564" s="58"/>
      <c r="AD564" s="68">
        <v>44252</v>
      </c>
      <c r="AE564" s="70">
        <v>2393734.2799999998</v>
      </c>
      <c r="AF564" s="58" t="str">
        <f t="shared" si="58"/>
        <v>Jour</v>
      </c>
      <c r="AG564" s="58" t="str">
        <f t="shared" si="59"/>
        <v>IE00B4MP9036</v>
      </c>
      <c r="AH564" s="58" t="str">
        <f t="shared" si="59"/>
        <v>18377618</v>
      </c>
    </row>
    <row r="565" spans="1:34" s="75" customFormat="1">
      <c r="A565" s="58" t="s">
        <v>2655</v>
      </c>
      <c r="B565" s="58" t="s">
        <v>5473</v>
      </c>
      <c r="C565" s="58" t="s">
        <v>4834</v>
      </c>
      <c r="D565" s="68">
        <v>43880</v>
      </c>
      <c r="E565" s="9">
        <v>0.71</v>
      </c>
      <c r="F565" s="69" t="b">
        <v>1</v>
      </c>
      <c r="G565" s="58" t="s">
        <v>201</v>
      </c>
      <c r="H565" s="58" t="s">
        <v>62</v>
      </c>
      <c r="I565" s="58" t="s">
        <v>141</v>
      </c>
      <c r="J565" s="58" t="s">
        <v>165</v>
      </c>
      <c r="K565" s="68">
        <v>44255</v>
      </c>
      <c r="L565" s="70">
        <v>32.997937700000001</v>
      </c>
      <c r="M565" s="58" t="s">
        <v>166</v>
      </c>
      <c r="N565" s="69"/>
      <c r="O565" s="69" t="b">
        <v>1</v>
      </c>
      <c r="P565" s="69"/>
      <c r="Q565" s="69"/>
      <c r="R565" s="69"/>
      <c r="S565" s="69" t="b">
        <v>1</v>
      </c>
      <c r="T565" s="69" t="b">
        <v>1</v>
      </c>
      <c r="U565" s="58" t="s">
        <v>5473</v>
      </c>
      <c r="V565" s="58" t="s">
        <v>2655</v>
      </c>
      <c r="W565" s="58" t="s">
        <v>5473</v>
      </c>
      <c r="X565" s="58" t="s">
        <v>2655</v>
      </c>
      <c r="Y565" s="58" t="s">
        <v>2008</v>
      </c>
      <c r="Z565" s="58" t="s">
        <v>2655</v>
      </c>
      <c r="AA565" s="58" t="s">
        <v>5473</v>
      </c>
      <c r="AB565" s="58" t="s">
        <v>3305</v>
      </c>
      <c r="AC565" s="58"/>
      <c r="AD565" s="68">
        <v>44252</v>
      </c>
      <c r="AE565" s="70">
        <v>266572.96999999997</v>
      </c>
      <c r="AF565" s="58" t="str">
        <f t="shared" si="58"/>
        <v>Jour</v>
      </c>
      <c r="AG565" s="58" t="str">
        <f t="shared" si="59"/>
        <v>IE00BYNJWV65</v>
      </c>
      <c r="AH565" s="58" t="str">
        <f t="shared" si="59"/>
        <v>30124898</v>
      </c>
    </row>
    <row r="566" spans="1:34" s="75" customFormat="1">
      <c r="A566" s="58" t="s">
        <v>2653</v>
      </c>
      <c r="B566" s="58" t="s">
        <v>5472</v>
      </c>
      <c r="C566" s="58" t="s">
        <v>21977</v>
      </c>
      <c r="D566" s="68">
        <v>43880</v>
      </c>
      <c r="E566" s="9">
        <v>0.71</v>
      </c>
      <c r="F566" s="69" t="b">
        <v>1</v>
      </c>
      <c r="G566" s="58" t="s">
        <v>201</v>
      </c>
      <c r="H566" s="58" t="s">
        <v>68</v>
      </c>
      <c r="I566" s="58" t="s">
        <v>141</v>
      </c>
      <c r="J566" s="58" t="s">
        <v>165</v>
      </c>
      <c r="K566" s="68">
        <v>44255</v>
      </c>
      <c r="L566" s="70">
        <v>32.997937700000001</v>
      </c>
      <c r="M566" s="58" t="s">
        <v>166</v>
      </c>
      <c r="N566" s="69"/>
      <c r="O566" s="69" t="b">
        <v>1</v>
      </c>
      <c r="P566" s="69"/>
      <c r="Q566" s="69" t="b">
        <v>1</v>
      </c>
      <c r="R566" s="69" t="b">
        <v>1</v>
      </c>
      <c r="S566" s="69" t="b">
        <v>1</v>
      </c>
      <c r="T566" s="69" t="b">
        <v>1</v>
      </c>
      <c r="U566" s="58" t="s">
        <v>5472</v>
      </c>
      <c r="V566" s="58" t="s">
        <v>2653</v>
      </c>
      <c r="W566" s="58" t="s">
        <v>5472</v>
      </c>
      <c r="X566" s="58" t="s">
        <v>2653</v>
      </c>
      <c r="Y566" s="58" t="s">
        <v>2008</v>
      </c>
      <c r="Z566" s="58" t="s">
        <v>2653</v>
      </c>
      <c r="AA566" s="58" t="s">
        <v>5472</v>
      </c>
      <c r="AB566" s="58" t="s">
        <v>3305</v>
      </c>
      <c r="AC566" s="58"/>
      <c r="AD566" s="68">
        <v>44252</v>
      </c>
      <c r="AE566" s="70">
        <v>130147.81</v>
      </c>
      <c r="AF566" s="58" t="str">
        <f t="shared" si="58"/>
        <v>Jour</v>
      </c>
      <c r="AG566" s="58" t="str">
        <f t="shared" si="59"/>
        <v>IE00B6VLJM88</v>
      </c>
      <c r="AH566" s="58" t="str">
        <f t="shared" si="59"/>
        <v>18144233</v>
      </c>
    </row>
    <row r="567" spans="1:34" s="75" customFormat="1">
      <c r="A567" s="58" t="s">
        <v>1782</v>
      </c>
      <c r="B567" s="58"/>
      <c r="C567" s="58" t="s">
        <v>1784</v>
      </c>
      <c r="D567" s="68">
        <v>43100</v>
      </c>
      <c r="E567" s="9">
        <v>0.42</v>
      </c>
      <c r="F567" s="69" t="b">
        <v>1</v>
      </c>
      <c r="G567" s="58" t="s">
        <v>138</v>
      </c>
      <c r="H567" s="58" t="s">
        <v>62</v>
      </c>
      <c r="I567" s="58" t="s">
        <v>141</v>
      </c>
      <c r="J567" s="58" t="s">
        <v>165</v>
      </c>
      <c r="K567" s="68"/>
      <c r="L567" s="70"/>
      <c r="M567" s="58" t="s">
        <v>166</v>
      </c>
      <c r="N567" s="69"/>
      <c r="O567" s="69" t="b">
        <v>1</v>
      </c>
      <c r="P567" s="69"/>
      <c r="Q567" s="69"/>
      <c r="R567" s="69"/>
      <c r="S567" s="69"/>
      <c r="T567" s="69" t="b">
        <v>1</v>
      </c>
      <c r="U567" s="58"/>
      <c r="V567" s="58" t="s">
        <v>1782</v>
      </c>
      <c r="W567" s="58"/>
      <c r="X567" s="58" t="s">
        <v>1782</v>
      </c>
      <c r="Y567" s="58" t="s">
        <v>2005</v>
      </c>
      <c r="Z567" s="58" t="s">
        <v>1782</v>
      </c>
      <c r="AA567" s="58"/>
      <c r="AB567" s="58" t="s">
        <v>3305</v>
      </c>
      <c r="AC567" s="58"/>
      <c r="AD567" s="68">
        <v>43564</v>
      </c>
      <c r="AE567" s="70">
        <v>3885.0010000000002</v>
      </c>
      <c r="AF567" s="58" t="str">
        <f t="shared" si="58"/>
        <v>Jour</v>
      </c>
      <c r="AG567" s="58" t="str">
        <f t="shared" si="59"/>
        <v>LU1137511777</v>
      </c>
      <c r="AH567" s="58">
        <f t="shared" si="59"/>
        <v>0</v>
      </c>
    </row>
    <row r="568" spans="1:34" s="75" customFormat="1">
      <c r="A568" s="58" t="s">
        <v>4656</v>
      </c>
      <c r="B568" s="58" t="s">
        <v>4845</v>
      </c>
      <c r="C568" s="58" t="s">
        <v>4846</v>
      </c>
      <c r="D568" s="68"/>
      <c r="E568" s="9"/>
      <c r="F568" s="69" t="b">
        <v>1</v>
      </c>
      <c r="G568" s="58" t="s">
        <v>138</v>
      </c>
      <c r="H568" s="58" t="s">
        <v>62</v>
      </c>
      <c r="I568" s="58" t="s">
        <v>141</v>
      </c>
      <c r="J568" s="58" t="s">
        <v>168</v>
      </c>
      <c r="K568" s="68">
        <v>44255</v>
      </c>
      <c r="L568" s="70">
        <v>3561.9897999</v>
      </c>
      <c r="M568" s="58" t="s">
        <v>166</v>
      </c>
      <c r="N568" s="69" t="b">
        <v>1</v>
      </c>
      <c r="O568" s="69" t="b">
        <v>1</v>
      </c>
      <c r="P568" s="69" t="b">
        <v>1</v>
      </c>
      <c r="Q568" s="69" t="b">
        <v>1</v>
      </c>
      <c r="R568" s="69" t="b">
        <v>1</v>
      </c>
      <c r="S568" s="69"/>
      <c r="T568" s="69"/>
      <c r="U568" s="58" t="s">
        <v>4845</v>
      </c>
      <c r="V568" s="58" t="s">
        <v>4656</v>
      </c>
      <c r="W568" s="58" t="s">
        <v>4845</v>
      </c>
      <c r="X568" s="58" t="s">
        <v>4656</v>
      </c>
      <c r="Y568" s="58" t="s">
        <v>2005</v>
      </c>
      <c r="Z568" s="58" t="s">
        <v>4656</v>
      </c>
      <c r="AA568" s="58" t="s">
        <v>4845</v>
      </c>
      <c r="AB568" s="58" t="s">
        <v>3305</v>
      </c>
      <c r="AC568" s="58"/>
      <c r="AD568" s="68">
        <v>44253</v>
      </c>
      <c r="AE568" s="70">
        <v>17845.219000000001</v>
      </c>
      <c r="AF568" s="58" t="str">
        <f t="shared" si="58"/>
        <v>Jour</v>
      </c>
      <c r="AG568" s="58" t="str">
        <f t="shared" si="59"/>
        <v>LU2112344820</v>
      </c>
      <c r="AH568" s="58" t="str">
        <f t="shared" si="59"/>
        <v>52352395</v>
      </c>
    </row>
    <row r="569" spans="1:34" s="75" customFormat="1">
      <c r="A569" s="58" t="s">
        <v>4274</v>
      </c>
      <c r="B569" s="58" t="s">
        <v>4275</v>
      </c>
      <c r="C569" s="58" t="s">
        <v>4276</v>
      </c>
      <c r="D569" s="68">
        <v>43799</v>
      </c>
      <c r="E569" s="9">
        <v>0.8</v>
      </c>
      <c r="F569" s="69" t="b">
        <v>1</v>
      </c>
      <c r="G569" s="58" t="s">
        <v>138</v>
      </c>
      <c r="H569" s="58" t="s">
        <v>64</v>
      </c>
      <c r="I569" s="58" t="s">
        <v>141</v>
      </c>
      <c r="J569" s="58" t="s">
        <v>168</v>
      </c>
      <c r="K569" s="68">
        <v>44255</v>
      </c>
      <c r="L569" s="70">
        <v>3561.9897999</v>
      </c>
      <c r="M569" s="58" t="s">
        <v>166</v>
      </c>
      <c r="N569" s="69" t="b">
        <v>1</v>
      </c>
      <c r="O569" s="69" t="b">
        <v>1</v>
      </c>
      <c r="P569" s="69" t="b">
        <v>1</v>
      </c>
      <c r="Q569" s="69" t="b">
        <v>1</v>
      </c>
      <c r="R569" s="69" t="b">
        <v>1</v>
      </c>
      <c r="S569" s="69" t="b">
        <v>1</v>
      </c>
      <c r="T569" s="69"/>
      <c r="U569" s="58" t="s">
        <v>4275</v>
      </c>
      <c r="V569" s="58" t="s">
        <v>4274</v>
      </c>
      <c r="W569" s="58" t="s">
        <v>4275</v>
      </c>
      <c r="X569" s="58" t="s">
        <v>4274</v>
      </c>
      <c r="Y569" s="58" t="s">
        <v>2005</v>
      </c>
      <c r="Z569" s="58" t="s">
        <v>4274</v>
      </c>
      <c r="AA569" s="58" t="s">
        <v>4275</v>
      </c>
      <c r="AB569" s="58" t="s">
        <v>3305</v>
      </c>
      <c r="AC569" s="58"/>
      <c r="AD569" s="68">
        <v>44253</v>
      </c>
      <c r="AE569" s="70">
        <v>2578745.6749999998</v>
      </c>
      <c r="AF569" s="58" t="str">
        <f t="shared" si="58"/>
        <v>Jour</v>
      </c>
      <c r="AG569" s="58" t="str">
        <f t="shared" si="59"/>
        <v>LU0622306495</v>
      </c>
      <c r="AH569" s="58" t="str">
        <f t="shared" si="59"/>
        <v>12943187</v>
      </c>
    </row>
    <row r="570" spans="1:34" s="75" customFormat="1">
      <c r="A570" s="58" t="s">
        <v>4277</v>
      </c>
      <c r="B570" s="58" t="s">
        <v>4278</v>
      </c>
      <c r="C570" s="58" t="s">
        <v>4279</v>
      </c>
      <c r="D570" s="68">
        <v>43799</v>
      </c>
      <c r="E570" s="9">
        <v>0.8</v>
      </c>
      <c r="F570" s="69" t="b">
        <v>1</v>
      </c>
      <c r="G570" s="58" t="s">
        <v>138</v>
      </c>
      <c r="H570" s="58" t="s">
        <v>68</v>
      </c>
      <c r="I570" s="58" t="s">
        <v>141</v>
      </c>
      <c r="J570" s="58" t="s">
        <v>168</v>
      </c>
      <c r="K570" s="68">
        <v>44255</v>
      </c>
      <c r="L570" s="70">
        <v>3561.9897999</v>
      </c>
      <c r="M570" s="58" t="s">
        <v>166</v>
      </c>
      <c r="N570" s="69" t="b">
        <v>1</v>
      </c>
      <c r="O570" s="69" t="b">
        <v>1</v>
      </c>
      <c r="P570" s="69" t="b">
        <v>1</v>
      </c>
      <c r="Q570" s="69" t="b">
        <v>1</v>
      </c>
      <c r="R570" s="69" t="b">
        <v>1</v>
      </c>
      <c r="S570" s="69" t="b">
        <v>1</v>
      </c>
      <c r="T570" s="69"/>
      <c r="U570" s="58" t="s">
        <v>4278</v>
      </c>
      <c r="V570" s="58" t="s">
        <v>4277</v>
      </c>
      <c r="W570" s="58" t="s">
        <v>4278</v>
      </c>
      <c r="X570" s="58" t="s">
        <v>4277</v>
      </c>
      <c r="Y570" s="58" t="s">
        <v>2005</v>
      </c>
      <c r="Z570" s="58" t="s">
        <v>4277</v>
      </c>
      <c r="AA570" s="58" t="s">
        <v>4278</v>
      </c>
      <c r="AB570" s="58" t="s">
        <v>3305</v>
      </c>
      <c r="AC570" s="58"/>
      <c r="AD570" s="68">
        <v>44253</v>
      </c>
      <c r="AE570" s="70">
        <v>10226681.607000001</v>
      </c>
      <c r="AF570" s="58" t="str">
        <f t="shared" si="58"/>
        <v>Jour</v>
      </c>
      <c r="AG570" s="58" t="str">
        <f t="shared" si="59"/>
        <v>LU0622306065</v>
      </c>
      <c r="AH570" s="58" t="str">
        <f t="shared" si="59"/>
        <v>12943180</v>
      </c>
    </row>
    <row r="571" spans="1:34" s="75" customFormat="1">
      <c r="A571" s="58" t="s">
        <v>3578</v>
      </c>
      <c r="B571" s="58" t="s">
        <v>3579</v>
      </c>
      <c r="C571" s="58" t="s">
        <v>3580</v>
      </c>
      <c r="D571" s="68">
        <v>43799</v>
      </c>
      <c r="E571" s="9">
        <v>0.76</v>
      </c>
      <c r="F571" s="69" t="b">
        <v>1</v>
      </c>
      <c r="G571" s="58" t="s">
        <v>138</v>
      </c>
      <c r="H571" s="58" t="s">
        <v>68</v>
      </c>
      <c r="I571" s="58" t="s">
        <v>141</v>
      </c>
      <c r="J571" s="58" t="s">
        <v>155</v>
      </c>
      <c r="K571" s="68">
        <v>44255</v>
      </c>
      <c r="L571" s="70">
        <v>2696.1317420999999</v>
      </c>
      <c r="M571" s="58" t="s">
        <v>166</v>
      </c>
      <c r="N571" s="69" t="b">
        <v>1</v>
      </c>
      <c r="O571" s="69" t="b">
        <v>1</v>
      </c>
      <c r="P571" s="69" t="b">
        <v>1</v>
      </c>
      <c r="Q571" s="69" t="b">
        <v>1</v>
      </c>
      <c r="R571" s="69" t="b">
        <v>1</v>
      </c>
      <c r="S571" s="69" t="b">
        <v>1</v>
      </c>
      <c r="T571" s="69"/>
      <c r="U571" s="58" t="s">
        <v>3579</v>
      </c>
      <c r="V571" s="58" t="s">
        <v>3578</v>
      </c>
      <c r="W571" s="58" t="s">
        <v>3579</v>
      </c>
      <c r="X571" s="58" t="s">
        <v>3578</v>
      </c>
      <c r="Y571" s="58" t="s">
        <v>2005</v>
      </c>
      <c r="Z571" s="58" t="s">
        <v>3578</v>
      </c>
      <c r="AA571" s="58" t="s">
        <v>3579</v>
      </c>
      <c r="AB571" s="58" t="s">
        <v>3305</v>
      </c>
      <c r="AC571" s="58"/>
      <c r="AD571" s="68">
        <v>44253</v>
      </c>
      <c r="AE571" s="70">
        <v>65138536.592</v>
      </c>
      <c r="AF571" s="58" t="str">
        <f t="shared" si="58"/>
        <v>Jour</v>
      </c>
      <c r="AG571" s="58" t="str">
        <f t="shared" si="59"/>
        <v>LU0313358250</v>
      </c>
      <c r="AH571" s="58" t="str">
        <f t="shared" si="59"/>
        <v>3190240</v>
      </c>
    </row>
    <row r="572" spans="1:34" s="75" customFormat="1">
      <c r="A572" s="58" t="s">
        <v>4444</v>
      </c>
      <c r="B572" s="58" t="s">
        <v>4445</v>
      </c>
      <c r="C572" s="58" t="s">
        <v>21897</v>
      </c>
      <c r="D572" s="68">
        <v>44165</v>
      </c>
      <c r="E572" s="9">
        <v>0.65</v>
      </c>
      <c r="F572" s="69" t="b">
        <v>1</v>
      </c>
      <c r="G572" s="58" t="s">
        <v>138</v>
      </c>
      <c r="H572" s="58" t="s">
        <v>68</v>
      </c>
      <c r="I572" s="58" t="s">
        <v>141</v>
      </c>
      <c r="J572" s="58" t="s">
        <v>168</v>
      </c>
      <c r="K572" s="68">
        <v>44255</v>
      </c>
      <c r="L572" s="70">
        <v>63.792802299999998</v>
      </c>
      <c r="M572" s="58" t="s">
        <v>166</v>
      </c>
      <c r="N572" s="69"/>
      <c r="O572" s="69" t="b">
        <v>1</v>
      </c>
      <c r="P572" s="69" t="b">
        <v>1</v>
      </c>
      <c r="Q572" s="69" t="b">
        <v>1</v>
      </c>
      <c r="R572" s="69" t="b">
        <v>1</v>
      </c>
      <c r="S572" s="69"/>
      <c r="T572" s="69"/>
      <c r="U572" s="58" t="s">
        <v>4445</v>
      </c>
      <c r="V572" s="58" t="s">
        <v>4444</v>
      </c>
      <c r="W572" s="58" t="s">
        <v>4445</v>
      </c>
      <c r="X572" s="58" t="s">
        <v>4444</v>
      </c>
      <c r="Y572" s="58" t="s">
        <v>2005</v>
      </c>
      <c r="Z572" s="58" t="s">
        <v>4444</v>
      </c>
      <c r="AA572" s="58" t="s">
        <v>4445</v>
      </c>
      <c r="AB572" s="58" t="s">
        <v>3305</v>
      </c>
      <c r="AC572" s="58"/>
      <c r="AD572" s="68">
        <v>44253</v>
      </c>
      <c r="AE572" s="70">
        <v>154741.391</v>
      </c>
      <c r="AF572" s="58" t="str">
        <f t="shared" si="58"/>
        <v>Jour</v>
      </c>
      <c r="AG572" s="58" t="str">
        <f t="shared" si="59"/>
        <v>LU1891074632</v>
      </c>
      <c r="AH572" s="58" t="str">
        <f t="shared" si="59"/>
        <v>44023220</v>
      </c>
    </row>
    <row r="573" spans="1:34" s="75" customFormat="1">
      <c r="A573" s="58" t="s">
        <v>2618</v>
      </c>
      <c r="B573" s="58" t="s">
        <v>2619</v>
      </c>
      <c r="C573" s="58" t="s">
        <v>2620</v>
      </c>
      <c r="D573" s="68">
        <v>44043</v>
      </c>
      <c r="E573" s="9">
        <v>0.65</v>
      </c>
      <c r="F573" s="69" t="b">
        <v>1</v>
      </c>
      <c r="G573" s="58" t="s">
        <v>138</v>
      </c>
      <c r="H573" s="58" t="s">
        <v>62</v>
      </c>
      <c r="I573" s="58" t="s">
        <v>141</v>
      </c>
      <c r="J573" s="58" t="s">
        <v>165</v>
      </c>
      <c r="K573" s="68">
        <v>44255</v>
      </c>
      <c r="L573" s="70">
        <v>412.53228660000002</v>
      </c>
      <c r="M573" s="58" t="s">
        <v>166</v>
      </c>
      <c r="N573" s="69" t="b">
        <v>1</v>
      </c>
      <c r="O573" s="69" t="b">
        <v>1</v>
      </c>
      <c r="P573" s="69" t="b">
        <v>1</v>
      </c>
      <c r="Q573" s="69" t="b">
        <v>1</v>
      </c>
      <c r="R573" s="69" t="b">
        <v>1</v>
      </c>
      <c r="S573" s="69" t="b">
        <v>1</v>
      </c>
      <c r="T573" s="69"/>
      <c r="U573" s="58" t="s">
        <v>2619</v>
      </c>
      <c r="V573" s="58" t="s">
        <v>2618</v>
      </c>
      <c r="W573" s="58" t="s">
        <v>2619</v>
      </c>
      <c r="X573" s="58" t="s">
        <v>2618</v>
      </c>
      <c r="Y573" s="58" t="s">
        <v>2005</v>
      </c>
      <c r="Z573" s="58" t="s">
        <v>2618</v>
      </c>
      <c r="AA573" s="58" t="s">
        <v>2619</v>
      </c>
      <c r="AB573" s="58" t="s">
        <v>3305</v>
      </c>
      <c r="AC573" s="58"/>
      <c r="AD573" s="68">
        <v>44253</v>
      </c>
      <c r="AE573" s="70">
        <v>2454.9989999999998</v>
      </c>
      <c r="AF573" s="58" t="str">
        <f t="shared" si="58"/>
        <v>Jour</v>
      </c>
      <c r="AG573" s="58" t="str">
        <f t="shared" si="59"/>
        <v>LU1453549278</v>
      </c>
      <c r="AH573" s="58" t="str">
        <f t="shared" si="59"/>
        <v>33316806</v>
      </c>
    </row>
    <row r="574" spans="1:34" s="75" customFormat="1">
      <c r="A574" s="58" t="s">
        <v>2684</v>
      </c>
      <c r="B574" s="58" t="s">
        <v>4911</v>
      </c>
      <c r="C574" s="58" t="s">
        <v>2685</v>
      </c>
      <c r="D574" s="68">
        <v>44043</v>
      </c>
      <c r="E574" s="9">
        <v>0.65</v>
      </c>
      <c r="F574" s="69" t="b">
        <v>1</v>
      </c>
      <c r="G574" s="58" t="s">
        <v>138</v>
      </c>
      <c r="H574" s="58" t="s">
        <v>64</v>
      </c>
      <c r="I574" s="58" t="s">
        <v>141</v>
      </c>
      <c r="J574" s="58" t="s">
        <v>165</v>
      </c>
      <c r="K574" s="68">
        <v>44255</v>
      </c>
      <c r="L574" s="70">
        <v>412.53228660000002</v>
      </c>
      <c r="M574" s="58" t="s">
        <v>166</v>
      </c>
      <c r="N574" s="69" t="b">
        <v>1</v>
      </c>
      <c r="O574" s="69" t="b">
        <v>1</v>
      </c>
      <c r="P574" s="69" t="b">
        <v>1</v>
      </c>
      <c r="Q574" s="69" t="b">
        <v>1</v>
      </c>
      <c r="R574" s="69" t="b">
        <v>1</v>
      </c>
      <c r="S574" s="69"/>
      <c r="T574" s="69"/>
      <c r="U574" s="58" t="s">
        <v>4911</v>
      </c>
      <c r="V574" s="58" t="s">
        <v>2684</v>
      </c>
      <c r="W574" s="58" t="s">
        <v>4911</v>
      </c>
      <c r="X574" s="58" t="s">
        <v>2684</v>
      </c>
      <c r="Y574" s="58" t="s">
        <v>2005</v>
      </c>
      <c r="Z574" s="58" t="s">
        <v>2684</v>
      </c>
      <c r="AA574" s="58" t="s">
        <v>4911</v>
      </c>
      <c r="AB574" s="58" t="s">
        <v>3305</v>
      </c>
      <c r="AC574" s="58"/>
      <c r="AD574" s="68">
        <v>44253</v>
      </c>
      <c r="AE574" s="70">
        <v>2013457.8049999999</v>
      </c>
      <c r="AF574" s="58" t="str">
        <f t="shared" si="58"/>
        <v>Jour</v>
      </c>
      <c r="AG574" s="58" t="str">
        <f t="shared" si="59"/>
        <v>LU1135780176</v>
      </c>
      <c r="AH574" s="58" t="str">
        <f t="shared" si="59"/>
        <v>26006766</v>
      </c>
    </row>
    <row r="575" spans="1:34" s="75" customFormat="1">
      <c r="A575" s="58" t="s">
        <v>2621</v>
      </c>
      <c r="B575" s="58" t="s">
        <v>4912</v>
      </c>
      <c r="C575" s="58" t="s">
        <v>2622</v>
      </c>
      <c r="D575" s="68">
        <v>44043</v>
      </c>
      <c r="E575" s="9">
        <v>0.65</v>
      </c>
      <c r="F575" s="69" t="b">
        <v>1</v>
      </c>
      <c r="G575" s="58" t="s">
        <v>138</v>
      </c>
      <c r="H575" s="58" t="s">
        <v>68</v>
      </c>
      <c r="I575" s="58" t="s">
        <v>141</v>
      </c>
      <c r="J575" s="58" t="s">
        <v>165</v>
      </c>
      <c r="K575" s="68">
        <v>44255</v>
      </c>
      <c r="L575" s="70">
        <v>412.53228660000002</v>
      </c>
      <c r="M575" s="58" t="s">
        <v>166</v>
      </c>
      <c r="N575" s="69" t="b">
        <v>1</v>
      </c>
      <c r="O575" s="69" t="b">
        <v>1</v>
      </c>
      <c r="P575" s="69" t="b">
        <v>1</v>
      </c>
      <c r="Q575" s="69" t="b">
        <v>1</v>
      </c>
      <c r="R575" s="69" t="b">
        <v>1</v>
      </c>
      <c r="S575" s="69" t="b">
        <v>1</v>
      </c>
      <c r="T575" s="69"/>
      <c r="U575" s="58" t="s">
        <v>4912</v>
      </c>
      <c r="V575" s="58" t="s">
        <v>2621</v>
      </c>
      <c r="W575" s="58" t="s">
        <v>4912</v>
      </c>
      <c r="X575" s="58" t="s">
        <v>2621</v>
      </c>
      <c r="Y575" s="58" t="s">
        <v>2005</v>
      </c>
      <c r="Z575" s="58" t="s">
        <v>2621</v>
      </c>
      <c r="AA575" s="58" t="s">
        <v>4912</v>
      </c>
      <c r="AB575" s="58" t="s">
        <v>3305</v>
      </c>
      <c r="AC575" s="58"/>
      <c r="AD575" s="68">
        <v>44253</v>
      </c>
      <c r="AE575" s="70">
        <v>165203.53599999999</v>
      </c>
      <c r="AF575" s="58" t="str">
        <f t="shared" si="58"/>
        <v>Jour</v>
      </c>
      <c r="AG575" s="58" t="str">
        <f t="shared" si="59"/>
        <v>LU1111995822</v>
      </c>
      <c r="AH575" s="58" t="str">
        <f t="shared" si="59"/>
        <v>25465135</v>
      </c>
    </row>
    <row r="576" spans="1:34" s="75" customFormat="1">
      <c r="A576" s="58" t="s">
        <v>2623</v>
      </c>
      <c r="B576" s="58" t="s">
        <v>2624</v>
      </c>
      <c r="C576" s="58" t="s">
        <v>2625</v>
      </c>
      <c r="D576" s="68">
        <v>44089</v>
      </c>
      <c r="E576" s="9">
        <v>1.01</v>
      </c>
      <c r="F576" s="69" t="b">
        <v>1</v>
      </c>
      <c r="G576" s="58" t="s">
        <v>138</v>
      </c>
      <c r="H576" s="58" t="s">
        <v>64</v>
      </c>
      <c r="I576" s="58" t="s">
        <v>141</v>
      </c>
      <c r="J576" s="58" t="s">
        <v>165</v>
      </c>
      <c r="K576" s="68">
        <v>44255</v>
      </c>
      <c r="L576" s="70">
        <v>412.53228660000002</v>
      </c>
      <c r="M576" s="58" t="s">
        <v>166</v>
      </c>
      <c r="N576" s="69" t="b">
        <v>1</v>
      </c>
      <c r="O576" s="69" t="b">
        <v>1</v>
      </c>
      <c r="P576" s="69" t="b">
        <v>1</v>
      </c>
      <c r="Q576" s="69" t="b">
        <v>1</v>
      </c>
      <c r="R576" s="69" t="b">
        <v>1</v>
      </c>
      <c r="S576" s="69" t="b">
        <v>1</v>
      </c>
      <c r="T576" s="69"/>
      <c r="U576" s="58" t="s">
        <v>2624</v>
      </c>
      <c r="V576" s="58" t="s">
        <v>2623</v>
      </c>
      <c r="W576" s="58" t="s">
        <v>2624</v>
      </c>
      <c r="X576" s="58" t="s">
        <v>2623</v>
      </c>
      <c r="Y576" s="58" t="s">
        <v>2005</v>
      </c>
      <c r="Z576" s="58" t="s">
        <v>2623</v>
      </c>
      <c r="AA576" s="58" t="s">
        <v>2624</v>
      </c>
      <c r="AB576" s="58" t="s">
        <v>3305</v>
      </c>
      <c r="AC576" s="58"/>
      <c r="AD576" s="68">
        <v>44253</v>
      </c>
      <c r="AE576" s="70">
        <v>25299.376</v>
      </c>
      <c r="AF576" s="58" t="str">
        <f t="shared" si="58"/>
        <v>Jour</v>
      </c>
      <c r="AG576" s="58" t="str">
        <f t="shared" si="59"/>
        <v>LU1477619297</v>
      </c>
      <c r="AH576" s="58" t="str">
        <f t="shared" si="59"/>
        <v>33674373</v>
      </c>
    </row>
    <row r="577" spans="1:34" s="75" customFormat="1">
      <c r="A577" s="58" t="s">
        <v>2626</v>
      </c>
      <c r="B577" s="58" t="s">
        <v>2627</v>
      </c>
      <c r="C577" s="58" t="s">
        <v>2628</v>
      </c>
      <c r="D577" s="68">
        <v>44135</v>
      </c>
      <c r="E577" s="9">
        <v>0.72</v>
      </c>
      <c r="F577" s="69" t="b">
        <v>1</v>
      </c>
      <c r="G577" s="58" t="s">
        <v>138</v>
      </c>
      <c r="H577" s="58" t="s">
        <v>62</v>
      </c>
      <c r="I577" s="58" t="s">
        <v>141</v>
      </c>
      <c r="J577" s="58" t="s">
        <v>165</v>
      </c>
      <c r="K577" s="68">
        <v>44255</v>
      </c>
      <c r="L577" s="70">
        <v>412.53228660000002</v>
      </c>
      <c r="M577" s="58" t="s">
        <v>166</v>
      </c>
      <c r="N577" s="69" t="b">
        <v>1</v>
      </c>
      <c r="O577" s="69" t="b">
        <v>1</v>
      </c>
      <c r="P577" s="69"/>
      <c r="Q577" s="69" t="b">
        <v>1</v>
      </c>
      <c r="R577" s="69" t="b">
        <v>1</v>
      </c>
      <c r="S577" s="69" t="b">
        <v>1</v>
      </c>
      <c r="T577" s="69"/>
      <c r="U577" s="58" t="s">
        <v>2627</v>
      </c>
      <c r="V577" s="58" t="s">
        <v>2626</v>
      </c>
      <c r="W577" s="58" t="s">
        <v>2627</v>
      </c>
      <c r="X577" s="58" t="s">
        <v>2626</v>
      </c>
      <c r="Y577" s="58" t="s">
        <v>2005</v>
      </c>
      <c r="Z577" s="58" t="s">
        <v>2626</v>
      </c>
      <c r="AA577" s="58" t="s">
        <v>2627</v>
      </c>
      <c r="AB577" s="58" t="s">
        <v>3305</v>
      </c>
      <c r="AC577" s="58"/>
      <c r="AD577" s="68">
        <v>44253</v>
      </c>
      <c r="AE577" s="70">
        <v>5310.1229999999996</v>
      </c>
      <c r="AF577" s="58" t="str">
        <f t="shared" si="58"/>
        <v>Jour</v>
      </c>
      <c r="AG577" s="58" t="str">
        <f t="shared" si="59"/>
        <v>LU1580352430</v>
      </c>
      <c r="AH577" s="58" t="str">
        <f t="shared" si="59"/>
        <v>36059003</v>
      </c>
    </row>
    <row r="578" spans="1:34" s="75" customFormat="1">
      <c r="A578" s="58" t="s">
        <v>197</v>
      </c>
      <c r="B578" s="58" t="s">
        <v>529</v>
      </c>
      <c r="C578" s="58" t="s">
        <v>16</v>
      </c>
      <c r="D578" s="68">
        <v>39813</v>
      </c>
      <c r="E578" s="9">
        <v>2</v>
      </c>
      <c r="F578" s="69"/>
      <c r="G578" s="58" t="s">
        <v>175</v>
      </c>
      <c r="H578" s="58" t="s">
        <v>62</v>
      </c>
      <c r="I578" s="58" t="s">
        <v>141</v>
      </c>
      <c r="J578" s="58" t="s">
        <v>165</v>
      </c>
      <c r="K578" s="68"/>
      <c r="L578" s="70"/>
      <c r="M578" s="58" t="s">
        <v>176</v>
      </c>
      <c r="N578" s="69"/>
      <c r="O578" s="69"/>
      <c r="P578" s="69"/>
      <c r="Q578" s="69"/>
      <c r="R578" s="69"/>
      <c r="S578" s="69"/>
      <c r="T578" s="69"/>
      <c r="U578" s="58" t="s">
        <v>529</v>
      </c>
      <c r="V578" s="58" t="s">
        <v>197</v>
      </c>
      <c r="W578" s="58" t="s">
        <v>529</v>
      </c>
      <c r="X578" s="58" t="s">
        <v>197</v>
      </c>
      <c r="Y578" s="58" t="s">
        <v>2013</v>
      </c>
      <c r="Z578" s="58" t="s">
        <v>197</v>
      </c>
      <c r="AA578" s="58" t="s">
        <v>529</v>
      </c>
      <c r="AB578" s="58" t="s">
        <v>3306</v>
      </c>
      <c r="AC578" s="58"/>
      <c r="AD578" s="68">
        <v>41274</v>
      </c>
      <c r="AE578" s="70">
        <v>4279.2879999999996</v>
      </c>
      <c r="AF578" s="58" t="str">
        <f t="shared" si="58"/>
        <v>&gt;=Mois</v>
      </c>
      <c r="AG578" s="58" t="str">
        <f t="shared" si="59"/>
        <v>CH0016172253</v>
      </c>
      <c r="AH578" s="58" t="str">
        <f t="shared" si="59"/>
        <v>1617225</v>
      </c>
    </row>
    <row r="579" spans="1:34" s="75" customFormat="1">
      <c r="A579" s="58" t="s">
        <v>198</v>
      </c>
      <c r="B579" s="58" t="s">
        <v>530</v>
      </c>
      <c r="C579" s="58" t="s">
        <v>17</v>
      </c>
      <c r="D579" s="68">
        <v>39813</v>
      </c>
      <c r="E579" s="9">
        <v>2</v>
      </c>
      <c r="F579" s="69"/>
      <c r="G579" s="58" t="s">
        <v>175</v>
      </c>
      <c r="H579" s="58" t="s">
        <v>68</v>
      </c>
      <c r="I579" s="58" t="s">
        <v>141</v>
      </c>
      <c r="J579" s="58" t="s">
        <v>165</v>
      </c>
      <c r="K579" s="68"/>
      <c r="L579" s="70"/>
      <c r="M579" s="58" t="s">
        <v>176</v>
      </c>
      <c r="N579" s="69"/>
      <c r="O579" s="69"/>
      <c r="P579" s="69"/>
      <c r="Q579" s="69"/>
      <c r="R579" s="69"/>
      <c r="S579" s="69"/>
      <c r="T579" s="69"/>
      <c r="U579" s="58" t="s">
        <v>530</v>
      </c>
      <c r="V579" s="58" t="s">
        <v>198</v>
      </c>
      <c r="W579" s="58" t="s">
        <v>530</v>
      </c>
      <c r="X579" s="58" t="s">
        <v>198</v>
      </c>
      <c r="Y579" s="58" t="s">
        <v>2013</v>
      </c>
      <c r="Z579" s="58" t="s">
        <v>198</v>
      </c>
      <c r="AA579" s="58" t="s">
        <v>530</v>
      </c>
      <c r="AB579" s="58" t="s">
        <v>3306</v>
      </c>
      <c r="AC579" s="58"/>
      <c r="AD579" s="68">
        <v>41274</v>
      </c>
      <c r="AE579" s="70">
        <v>5864.9</v>
      </c>
      <c r="AF579" s="58" t="str">
        <f t="shared" si="58"/>
        <v>&gt;=Mois</v>
      </c>
      <c r="AG579" s="58" t="str">
        <f t="shared" si="59"/>
        <v>CH0023489328</v>
      </c>
      <c r="AH579" s="58" t="str">
        <f t="shared" si="59"/>
        <v>2348932</v>
      </c>
    </row>
    <row r="580" spans="1:34" s="75" customFormat="1">
      <c r="A580" s="58" t="s">
        <v>199</v>
      </c>
      <c r="B580" s="58" t="s">
        <v>531</v>
      </c>
      <c r="C580" s="58" t="s">
        <v>3496</v>
      </c>
      <c r="D580" s="68">
        <v>39813</v>
      </c>
      <c r="E580" s="9">
        <v>2</v>
      </c>
      <c r="F580" s="69"/>
      <c r="G580" s="58" t="s">
        <v>175</v>
      </c>
      <c r="H580" s="58" t="s">
        <v>64</v>
      </c>
      <c r="I580" s="58" t="s">
        <v>141</v>
      </c>
      <c r="J580" s="58" t="s">
        <v>165</v>
      </c>
      <c r="K580" s="68"/>
      <c r="L580" s="70"/>
      <c r="M580" s="58" t="s">
        <v>176</v>
      </c>
      <c r="N580" s="69"/>
      <c r="O580" s="69"/>
      <c r="P580" s="69"/>
      <c r="Q580" s="69"/>
      <c r="R580" s="69"/>
      <c r="S580" s="69"/>
      <c r="T580" s="69"/>
      <c r="U580" s="58" t="s">
        <v>531</v>
      </c>
      <c r="V580" s="58" t="s">
        <v>199</v>
      </c>
      <c r="W580" s="58" t="s">
        <v>531</v>
      </c>
      <c r="X580" s="58" t="s">
        <v>199</v>
      </c>
      <c r="Y580" s="58" t="s">
        <v>2013</v>
      </c>
      <c r="Z580" s="58" t="s">
        <v>199</v>
      </c>
      <c r="AA580" s="58" t="s">
        <v>531</v>
      </c>
      <c r="AB580" s="58" t="s">
        <v>3306</v>
      </c>
      <c r="AC580" s="58"/>
      <c r="AD580" s="68">
        <v>44225</v>
      </c>
      <c r="AE580" s="70">
        <v>5842.7870000000003</v>
      </c>
      <c r="AF580" s="58" t="str">
        <f t="shared" si="58"/>
        <v>&gt;=Mois</v>
      </c>
      <c r="AG580" s="58" t="str">
        <f t="shared" si="59"/>
        <v>CH0018316577</v>
      </c>
      <c r="AH580" s="58" t="str">
        <f t="shared" si="59"/>
        <v>1831657</v>
      </c>
    </row>
    <row r="581" spans="1:34" s="75" customFormat="1">
      <c r="A581" s="58" t="s">
        <v>1305</v>
      </c>
      <c r="B581" s="58" t="s">
        <v>1306</v>
      </c>
      <c r="C581" s="58" t="s">
        <v>2841</v>
      </c>
      <c r="D581" s="68">
        <v>42124</v>
      </c>
      <c r="E581" s="9">
        <v>1.75</v>
      </c>
      <c r="F581" s="69"/>
      <c r="G581" s="58" t="s">
        <v>1307</v>
      </c>
      <c r="H581" s="58" t="s">
        <v>62</v>
      </c>
      <c r="I581" s="58" t="s">
        <v>141</v>
      </c>
      <c r="J581" s="58" t="s">
        <v>165</v>
      </c>
      <c r="K581" s="68">
        <v>44255</v>
      </c>
      <c r="L581" s="70">
        <v>1101.9235285</v>
      </c>
      <c r="M581" s="58" t="s">
        <v>166</v>
      </c>
      <c r="N581" s="69"/>
      <c r="O581" s="69"/>
      <c r="P581" s="69"/>
      <c r="Q581" s="69"/>
      <c r="R581" s="69"/>
      <c r="S581" s="69"/>
      <c r="T581" s="69"/>
      <c r="U581" s="58" t="s">
        <v>1306</v>
      </c>
      <c r="V581" s="58" t="s">
        <v>1305</v>
      </c>
      <c r="W581" s="58" t="s">
        <v>1306</v>
      </c>
      <c r="X581" s="58" t="s">
        <v>1305</v>
      </c>
      <c r="Y581" s="58" t="s">
        <v>2016</v>
      </c>
      <c r="Z581" s="58" t="s">
        <v>1305</v>
      </c>
      <c r="AA581" s="58" t="s">
        <v>1306</v>
      </c>
      <c r="AB581" s="58" t="s">
        <v>3374</v>
      </c>
      <c r="AC581" s="58"/>
      <c r="AD581" s="68">
        <v>44246</v>
      </c>
      <c r="AE581" s="70">
        <v>29524.33</v>
      </c>
      <c r="AF581" s="58" t="str">
        <f t="shared" si="58"/>
        <v>&gt;=Mois</v>
      </c>
      <c r="AG581" s="58" t="str">
        <f t="shared" si="59"/>
        <v>GB00B01FR355</v>
      </c>
      <c r="AH581" s="58" t="str">
        <f t="shared" si="59"/>
        <v>1871314</v>
      </c>
    </row>
    <row r="582" spans="1:34" s="75" customFormat="1">
      <c r="A582" s="58" t="s">
        <v>403</v>
      </c>
      <c r="B582" s="58" t="s">
        <v>532</v>
      </c>
      <c r="C582" s="58" t="s">
        <v>404</v>
      </c>
      <c r="D582" s="68">
        <v>43921</v>
      </c>
      <c r="E582" s="9">
        <v>1.05</v>
      </c>
      <c r="F582" s="69" t="b">
        <v>1</v>
      </c>
      <c r="G582" s="58" t="s">
        <v>138</v>
      </c>
      <c r="H582" s="58" t="s">
        <v>68</v>
      </c>
      <c r="I582" s="58" t="s">
        <v>141</v>
      </c>
      <c r="J582" s="58" t="s">
        <v>155</v>
      </c>
      <c r="K582" s="68">
        <v>44255</v>
      </c>
      <c r="L582" s="70">
        <v>1307.9220906</v>
      </c>
      <c r="M582" s="58" t="s">
        <v>166</v>
      </c>
      <c r="N582" s="69" t="b">
        <v>1</v>
      </c>
      <c r="O582" s="69" t="b">
        <v>1</v>
      </c>
      <c r="P582" s="69" t="b">
        <v>1</v>
      </c>
      <c r="Q582" s="69" t="b">
        <v>1</v>
      </c>
      <c r="R582" s="69" t="b">
        <v>1</v>
      </c>
      <c r="S582" s="69" t="b">
        <v>1</v>
      </c>
      <c r="T582" s="69" t="b">
        <v>1</v>
      </c>
      <c r="U582" s="58" t="s">
        <v>532</v>
      </c>
      <c r="V582" s="58" t="s">
        <v>403</v>
      </c>
      <c r="W582" s="58" t="s">
        <v>532</v>
      </c>
      <c r="X582" s="58" t="s">
        <v>403</v>
      </c>
      <c r="Y582" s="58" t="s">
        <v>2005</v>
      </c>
      <c r="Z582" s="58" t="s">
        <v>403</v>
      </c>
      <c r="AA582" s="58" t="s">
        <v>532</v>
      </c>
      <c r="AB582" s="58" t="s">
        <v>3305</v>
      </c>
      <c r="AC582" s="58"/>
      <c r="AD582" s="68">
        <v>44253</v>
      </c>
      <c r="AE582" s="70">
        <v>169279.71100000001</v>
      </c>
      <c r="AF582" s="58" t="str">
        <f t="shared" si="58"/>
        <v>Jour</v>
      </c>
      <c r="AG582" s="58" t="str">
        <f t="shared" si="59"/>
        <v>LU0164867441</v>
      </c>
      <c r="AH582" s="58" t="str">
        <f t="shared" si="59"/>
        <v>1578852</v>
      </c>
    </row>
    <row r="583" spans="1:34" s="75" customFormat="1">
      <c r="A583" s="58" t="s">
        <v>1375</v>
      </c>
      <c r="B583" s="58" t="s">
        <v>1376</v>
      </c>
      <c r="C583" s="58" t="s">
        <v>1377</v>
      </c>
      <c r="D583" s="68">
        <v>43921</v>
      </c>
      <c r="E583" s="9">
        <v>0.63</v>
      </c>
      <c r="F583" s="69" t="b">
        <v>1</v>
      </c>
      <c r="G583" s="58" t="s">
        <v>138</v>
      </c>
      <c r="H583" s="58" t="s">
        <v>64</v>
      </c>
      <c r="I583" s="58" t="s">
        <v>141</v>
      </c>
      <c r="J583" s="58" t="s">
        <v>168</v>
      </c>
      <c r="K583" s="68">
        <v>44255</v>
      </c>
      <c r="L583" s="70">
        <v>505.60969440000002</v>
      </c>
      <c r="M583" s="58" t="s">
        <v>166</v>
      </c>
      <c r="N583" s="69" t="b">
        <v>1</v>
      </c>
      <c r="O583" s="69" t="b">
        <v>1</v>
      </c>
      <c r="P583" s="69" t="b">
        <v>1</v>
      </c>
      <c r="Q583" s="69" t="b">
        <v>1</v>
      </c>
      <c r="R583" s="69" t="b">
        <v>1</v>
      </c>
      <c r="S583" s="69" t="b">
        <v>1</v>
      </c>
      <c r="T583" s="69" t="b">
        <v>1</v>
      </c>
      <c r="U583" s="58" t="s">
        <v>1376</v>
      </c>
      <c r="V583" s="58" t="s">
        <v>1375</v>
      </c>
      <c r="W583" s="58" t="s">
        <v>1376</v>
      </c>
      <c r="X583" s="58" t="s">
        <v>1375</v>
      </c>
      <c r="Y583" s="58" t="s">
        <v>2005</v>
      </c>
      <c r="Z583" s="58" t="s">
        <v>1375</v>
      </c>
      <c r="AA583" s="58" t="s">
        <v>1376</v>
      </c>
      <c r="AB583" s="58" t="s">
        <v>3305</v>
      </c>
      <c r="AC583" s="58"/>
      <c r="AD583" s="68">
        <v>44253</v>
      </c>
      <c r="AE583" s="70">
        <v>2940938.5789999999</v>
      </c>
      <c r="AF583" s="58" t="str">
        <f t="shared" si="58"/>
        <v>Jour</v>
      </c>
      <c r="AG583" s="58" t="str">
        <f t="shared" si="59"/>
        <v>LU0165125831</v>
      </c>
      <c r="AH583" s="58" t="str">
        <f t="shared" si="59"/>
        <v>1578650</v>
      </c>
    </row>
    <row r="584" spans="1:34" s="75" customFormat="1">
      <c r="A584" s="58" t="s">
        <v>1777</v>
      </c>
      <c r="B584" s="58" t="s">
        <v>1778</v>
      </c>
      <c r="C584" s="58" t="s">
        <v>1779</v>
      </c>
      <c r="D584" s="68">
        <v>43921</v>
      </c>
      <c r="E584" s="9">
        <v>0.65</v>
      </c>
      <c r="F584" s="69" t="b">
        <v>1</v>
      </c>
      <c r="G584" s="58" t="s">
        <v>138</v>
      </c>
      <c r="H584" s="58" t="s">
        <v>68</v>
      </c>
      <c r="I584" s="58" t="s">
        <v>141</v>
      </c>
      <c r="J584" s="58" t="s">
        <v>168</v>
      </c>
      <c r="K584" s="68">
        <v>44255</v>
      </c>
      <c r="L584" s="70">
        <v>213.7633184</v>
      </c>
      <c r="M584" s="58" t="s">
        <v>166</v>
      </c>
      <c r="N584" s="69" t="b">
        <v>1</v>
      </c>
      <c r="O584" s="69" t="b">
        <v>1</v>
      </c>
      <c r="P584" s="69" t="b">
        <v>1</v>
      </c>
      <c r="Q584" s="69" t="b">
        <v>1</v>
      </c>
      <c r="R584" s="69" t="b">
        <v>1</v>
      </c>
      <c r="S584" s="69" t="b">
        <v>1</v>
      </c>
      <c r="T584" s="69" t="b">
        <v>1</v>
      </c>
      <c r="U584" s="58" t="s">
        <v>1778</v>
      </c>
      <c r="V584" s="58" t="s">
        <v>1777</v>
      </c>
      <c r="W584" s="58" t="s">
        <v>1778</v>
      </c>
      <c r="X584" s="58" t="s">
        <v>1777</v>
      </c>
      <c r="Y584" s="58" t="s">
        <v>2005</v>
      </c>
      <c r="Z584" s="58" t="s">
        <v>1777</v>
      </c>
      <c r="AA584" s="58" t="s">
        <v>1778</v>
      </c>
      <c r="AB584" s="58" t="s">
        <v>3305</v>
      </c>
      <c r="AC584" s="58"/>
      <c r="AD584" s="68">
        <v>44253</v>
      </c>
      <c r="AE584" s="70">
        <v>1852981.74</v>
      </c>
      <c r="AF584" s="58" t="str">
        <f t="shared" si="58"/>
        <v>Jour</v>
      </c>
      <c r="AG584" s="58" t="str">
        <f t="shared" si="59"/>
        <v>LU0922810196</v>
      </c>
      <c r="AH584" s="58" t="str">
        <f t="shared" si="59"/>
        <v>21235003</v>
      </c>
    </row>
    <row r="585" spans="1:34" s="75" customFormat="1">
      <c r="A585" s="58" t="s">
        <v>1600</v>
      </c>
      <c r="B585" s="58" t="s">
        <v>1601</v>
      </c>
      <c r="C585" s="58" t="s">
        <v>1602</v>
      </c>
      <c r="D585" s="68">
        <v>44104</v>
      </c>
      <c r="E585" s="9">
        <v>0.87</v>
      </c>
      <c r="F585" s="69"/>
      <c r="G585" s="58" t="s">
        <v>175</v>
      </c>
      <c r="H585" s="58" t="s">
        <v>62</v>
      </c>
      <c r="I585" s="58" t="s">
        <v>141</v>
      </c>
      <c r="J585" s="58" t="s">
        <v>221</v>
      </c>
      <c r="K585" s="68"/>
      <c r="L585" s="70"/>
      <c r="M585" s="58" t="s">
        <v>176</v>
      </c>
      <c r="N585" s="69"/>
      <c r="O585" s="69"/>
      <c r="P585" s="69"/>
      <c r="Q585" s="69"/>
      <c r="R585" s="69"/>
      <c r="S585" s="69"/>
      <c r="T585" s="69"/>
      <c r="U585" s="58" t="s">
        <v>1601</v>
      </c>
      <c r="V585" s="58" t="s">
        <v>1600</v>
      </c>
      <c r="W585" s="58" t="s">
        <v>1601</v>
      </c>
      <c r="X585" s="58" t="s">
        <v>1600</v>
      </c>
      <c r="Y585" s="58" t="s">
        <v>2014</v>
      </c>
      <c r="Z585" s="58" t="s">
        <v>1600</v>
      </c>
      <c r="AA585" s="58" t="s">
        <v>1601</v>
      </c>
      <c r="AB585" s="58" t="s">
        <v>3317</v>
      </c>
      <c r="AC585" s="58"/>
      <c r="AD585" s="68">
        <v>43371</v>
      </c>
      <c r="AE585" s="70">
        <v>1919276</v>
      </c>
      <c r="AF585" s="58" t="str">
        <f t="shared" si="58"/>
        <v>&gt;=Mois</v>
      </c>
      <c r="AG585" s="58" t="str">
        <f t="shared" si="59"/>
        <v>CH0102905822</v>
      </c>
      <c r="AH585" s="58" t="str">
        <f t="shared" si="59"/>
        <v>10290582</v>
      </c>
    </row>
    <row r="586" spans="1:34" s="75" customFormat="1">
      <c r="A586" s="58" t="s">
        <v>1995</v>
      </c>
      <c r="B586" s="58" t="s">
        <v>1996</v>
      </c>
      <c r="C586" s="58" t="s">
        <v>1997</v>
      </c>
      <c r="D586" s="68">
        <v>44041</v>
      </c>
      <c r="E586" s="9">
        <v>1.27</v>
      </c>
      <c r="F586" s="69" t="b">
        <v>1</v>
      </c>
      <c r="G586" s="58" t="s">
        <v>138</v>
      </c>
      <c r="H586" s="58" t="s">
        <v>64</v>
      </c>
      <c r="I586" s="58" t="s">
        <v>141</v>
      </c>
      <c r="J586" s="58" t="s">
        <v>168</v>
      </c>
      <c r="K586" s="68">
        <v>44255</v>
      </c>
      <c r="L586" s="70">
        <v>2198.2085470000002</v>
      </c>
      <c r="M586" s="58" t="s">
        <v>166</v>
      </c>
      <c r="N586" s="69" t="b">
        <v>1</v>
      </c>
      <c r="O586" s="69" t="b">
        <v>1</v>
      </c>
      <c r="P586" s="69" t="b">
        <v>1</v>
      </c>
      <c r="Q586" s="69" t="b">
        <v>1</v>
      </c>
      <c r="R586" s="69" t="b">
        <v>1</v>
      </c>
      <c r="S586" s="69" t="b">
        <v>1</v>
      </c>
      <c r="T586" s="69" t="b">
        <v>1</v>
      </c>
      <c r="U586" s="58" t="s">
        <v>1996</v>
      </c>
      <c r="V586" s="58" t="s">
        <v>1995</v>
      </c>
      <c r="W586" s="58" t="s">
        <v>1996</v>
      </c>
      <c r="X586" s="58" t="s">
        <v>1995</v>
      </c>
      <c r="Y586" s="58" t="s">
        <v>2005</v>
      </c>
      <c r="Z586" s="58" t="s">
        <v>1995</v>
      </c>
      <c r="AA586" s="58" t="s">
        <v>1996</v>
      </c>
      <c r="AB586" s="58" t="s">
        <v>3305</v>
      </c>
      <c r="AC586" s="58"/>
      <c r="AD586" s="68">
        <v>44253</v>
      </c>
      <c r="AE586" s="70">
        <v>21367233.570999999</v>
      </c>
      <c r="AF586" s="58" t="str">
        <f t="shared" si="58"/>
        <v>Jour</v>
      </c>
      <c r="AG586" s="58" t="str">
        <f t="shared" si="59"/>
        <v>LU0243957825</v>
      </c>
      <c r="AH586" s="58" t="str">
        <f t="shared" si="59"/>
        <v>2430278</v>
      </c>
    </row>
    <row r="587" spans="1:34" s="75" customFormat="1">
      <c r="A587" s="58" t="s">
        <v>842</v>
      </c>
      <c r="B587" s="58" t="s">
        <v>849</v>
      </c>
      <c r="C587" s="58" t="s">
        <v>850</v>
      </c>
      <c r="D587" s="68">
        <v>43890</v>
      </c>
      <c r="E587" s="9">
        <v>0.52</v>
      </c>
      <c r="F587" s="69" t="b">
        <v>1</v>
      </c>
      <c r="G587" s="58" t="s">
        <v>138</v>
      </c>
      <c r="H587" s="58" t="s">
        <v>64</v>
      </c>
      <c r="I587" s="58" t="s">
        <v>141</v>
      </c>
      <c r="J587" s="58" t="s">
        <v>168</v>
      </c>
      <c r="K587" s="68">
        <v>44255</v>
      </c>
      <c r="L587" s="70">
        <v>1523.5874805999999</v>
      </c>
      <c r="M587" s="58" t="s">
        <v>166</v>
      </c>
      <c r="N587" s="69"/>
      <c r="O587" s="69" t="b">
        <v>1</v>
      </c>
      <c r="P587" s="69" t="b">
        <v>1</v>
      </c>
      <c r="Q587" s="69" t="b">
        <v>1</v>
      </c>
      <c r="R587" s="69" t="b">
        <v>1</v>
      </c>
      <c r="S587" s="69" t="b">
        <v>1</v>
      </c>
      <c r="T587" s="69" t="b">
        <v>1</v>
      </c>
      <c r="U587" s="58" t="s">
        <v>849</v>
      </c>
      <c r="V587" s="58" t="s">
        <v>842</v>
      </c>
      <c r="W587" s="58" t="s">
        <v>849</v>
      </c>
      <c r="X587" s="58" t="s">
        <v>842</v>
      </c>
      <c r="Y587" s="58" t="s">
        <v>2005</v>
      </c>
      <c r="Z587" s="58" t="s">
        <v>842</v>
      </c>
      <c r="AA587" s="58" t="s">
        <v>849</v>
      </c>
      <c r="AB587" s="58" t="s">
        <v>3305</v>
      </c>
      <c r="AC587" s="58"/>
      <c r="AD587" s="68">
        <v>44253</v>
      </c>
      <c r="AE587" s="70">
        <v>23138543.453000002</v>
      </c>
      <c r="AF587" s="58" t="str">
        <f t="shared" si="58"/>
        <v>Jour</v>
      </c>
      <c r="AG587" s="58" t="str">
        <f t="shared" si="59"/>
        <v>LU0607519435</v>
      </c>
      <c r="AH587" s="58" t="str">
        <f t="shared" si="59"/>
        <v>12963697</v>
      </c>
    </row>
    <row r="588" spans="1:34" s="75" customFormat="1">
      <c r="A588" s="58" t="s">
        <v>1308</v>
      </c>
      <c r="B588" s="58" t="s">
        <v>3581</v>
      </c>
      <c r="C588" s="58" t="s">
        <v>1309</v>
      </c>
      <c r="D588" s="68">
        <v>43890</v>
      </c>
      <c r="E588" s="9">
        <v>1.07</v>
      </c>
      <c r="F588" s="69" t="b">
        <v>1</v>
      </c>
      <c r="G588" s="58" t="s">
        <v>138</v>
      </c>
      <c r="H588" s="58" t="s">
        <v>62</v>
      </c>
      <c r="I588" s="58" t="s">
        <v>141</v>
      </c>
      <c r="J588" s="58" t="s">
        <v>333</v>
      </c>
      <c r="K588" s="68">
        <v>44255</v>
      </c>
      <c r="L588" s="70">
        <v>1691.5685504999999</v>
      </c>
      <c r="M588" s="58" t="s">
        <v>166</v>
      </c>
      <c r="N588" s="69"/>
      <c r="O588" s="69" t="b">
        <v>1</v>
      </c>
      <c r="P588" s="69" t="b">
        <v>1</v>
      </c>
      <c r="Q588" s="69"/>
      <c r="R588" s="69" t="b">
        <v>1</v>
      </c>
      <c r="S588" s="69" t="b">
        <v>1</v>
      </c>
      <c r="T588" s="69"/>
      <c r="U588" s="58" t="s">
        <v>3581</v>
      </c>
      <c r="V588" s="58" t="s">
        <v>1308</v>
      </c>
      <c r="W588" s="58" t="s">
        <v>3581</v>
      </c>
      <c r="X588" s="58" t="s">
        <v>1308</v>
      </c>
      <c r="Y588" s="58" t="s">
        <v>2005</v>
      </c>
      <c r="Z588" s="58" t="s">
        <v>1308</v>
      </c>
      <c r="AA588" s="58" t="s">
        <v>3581</v>
      </c>
      <c r="AB588" s="58" t="s">
        <v>3305</v>
      </c>
      <c r="AC588" s="58"/>
      <c r="AD588" s="68">
        <v>44253</v>
      </c>
      <c r="AE588" s="70">
        <v>1282291.95</v>
      </c>
      <c r="AF588" s="58" t="str">
        <f t="shared" si="58"/>
        <v>Jour</v>
      </c>
      <c r="AG588" s="58" t="str">
        <f t="shared" si="59"/>
        <v>LU1218207063</v>
      </c>
      <c r="AH588" s="58" t="str">
        <f t="shared" si="59"/>
        <v>28385185</v>
      </c>
    </row>
    <row r="589" spans="1:34" s="75" customFormat="1">
      <c r="A589" s="58" t="s">
        <v>1001</v>
      </c>
      <c r="B589" s="58" t="s">
        <v>1002</v>
      </c>
      <c r="C589" s="58" t="s">
        <v>1003</v>
      </c>
      <c r="D589" s="68">
        <v>43145</v>
      </c>
      <c r="E589" s="9">
        <v>0.72</v>
      </c>
      <c r="F589" s="69" t="b">
        <v>1</v>
      </c>
      <c r="G589" s="58" t="s">
        <v>201</v>
      </c>
      <c r="H589" s="58" t="s">
        <v>66</v>
      </c>
      <c r="I589" s="58" t="s">
        <v>141</v>
      </c>
      <c r="J589" s="58" t="s">
        <v>168</v>
      </c>
      <c r="K589" s="68"/>
      <c r="L589" s="70"/>
      <c r="M589" s="58" t="s">
        <v>166</v>
      </c>
      <c r="N589" s="69"/>
      <c r="O589" s="69"/>
      <c r="P589" s="69"/>
      <c r="Q589" s="69"/>
      <c r="R589" s="69" t="b">
        <v>1</v>
      </c>
      <c r="S589" s="69"/>
      <c r="T589" s="69" t="b">
        <v>1</v>
      </c>
      <c r="U589" s="58" t="s">
        <v>1002</v>
      </c>
      <c r="V589" s="58" t="s">
        <v>1001</v>
      </c>
      <c r="W589" s="58" t="s">
        <v>1002</v>
      </c>
      <c r="X589" s="58" t="s">
        <v>1001</v>
      </c>
      <c r="Y589" s="58" t="s">
        <v>2017</v>
      </c>
      <c r="Z589" s="58" t="s">
        <v>1001</v>
      </c>
      <c r="AA589" s="58" t="s">
        <v>1002</v>
      </c>
      <c r="AB589" s="58" t="s">
        <v>3305</v>
      </c>
      <c r="AC589" s="58"/>
      <c r="AD589" s="68">
        <v>43381</v>
      </c>
      <c r="AE589" s="70">
        <v>22387808.739999998</v>
      </c>
      <c r="AF589" s="58" t="str">
        <f t="shared" si="58"/>
        <v>Jour</v>
      </c>
      <c r="AG589" s="58" t="str">
        <f t="shared" si="59"/>
        <v>IE0030233948</v>
      </c>
      <c r="AH589" s="58" t="str">
        <f t="shared" si="59"/>
        <v>1281164</v>
      </c>
    </row>
    <row r="590" spans="1:34" s="75" customFormat="1">
      <c r="A590" s="58" t="s">
        <v>1125</v>
      </c>
      <c r="B590" s="58" t="s">
        <v>1126</v>
      </c>
      <c r="C590" s="58" t="s">
        <v>1127</v>
      </c>
      <c r="D590" s="68">
        <v>44041</v>
      </c>
      <c r="E590" s="9">
        <v>1.59</v>
      </c>
      <c r="F590" s="69" t="b">
        <v>1</v>
      </c>
      <c r="G590" s="58" t="s">
        <v>138</v>
      </c>
      <c r="H590" s="58" t="s">
        <v>68</v>
      </c>
      <c r="I590" s="58" t="s">
        <v>141</v>
      </c>
      <c r="J590" s="58" t="s">
        <v>168</v>
      </c>
      <c r="K590" s="68">
        <v>44255</v>
      </c>
      <c r="L590" s="70">
        <v>33.454537000000002</v>
      </c>
      <c r="M590" s="58" t="s">
        <v>166</v>
      </c>
      <c r="N590" s="69" t="b">
        <v>1</v>
      </c>
      <c r="O590" s="69" t="b">
        <v>1</v>
      </c>
      <c r="P590" s="69" t="b">
        <v>1</v>
      </c>
      <c r="Q590" s="69" t="b">
        <v>1</v>
      </c>
      <c r="R590" s="69" t="b">
        <v>1</v>
      </c>
      <c r="S590" s="69" t="b">
        <v>1</v>
      </c>
      <c r="T590" s="69"/>
      <c r="U590" s="58" t="s">
        <v>1126</v>
      </c>
      <c r="V590" s="58" t="s">
        <v>1125</v>
      </c>
      <c r="W590" s="58" t="s">
        <v>1126</v>
      </c>
      <c r="X590" s="58" t="s">
        <v>1125</v>
      </c>
      <c r="Y590" s="58" t="s">
        <v>2005</v>
      </c>
      <c r="Z590" s="58" t="s">
        <v>1125</v>
      </c>
      <c r="AA590" s="58" t="s">
        <v>1126</v>
      </c>
      <c r="AB590" s="58" t="s">
        <v>3305</v>
      </c>
      <c r="AC590" s="58"/>
      <c r="AD590" s="68">
        <v>44253</v>
      </c>
      <c r="AE590" s="70">
        <v>195816.11900000001</v>
      </c>
      <c r="AF590" s="58" t="str">
        <f t="shared" si="58"/>
        <v>Jour</v>
      </c>
      <c r="AG590" s="58" t="str">
        <f t="shared" si="59"/>
        <v>LU0794787761</v>
      </c>
      <c r="AH590" s="58" t="str">
        <f t="shared" si="59"/>
        <v>18946522</v>
      </c>
    </row>
    <row r="591" spans="1:34" s="75" customFormat="1">
      <c r="A591" s="58" t="s">
        <v>4212</v>
      </c>
      <c r="B591" s="58"/>
      <c r="C591" s="58" t="s">
        <v>4213</v>
      </c>
      <c r="D591" s="68">
        <v>43861</v>
      </c>
      <c r="E591" s="9">
        <v>0.25</v>
      </c>
      <c r="F591" s="69" t="b">
        <v>1</v>
      </c>
      <c r="G591" s="58" t="s">
        <v>201</v>
      </c>
      <c r="H591" s="58" t="s">
        <v>68</v>
      </c>
      <c r="I591" s="58" t="s">
        <v>141</v>
      </c>
      <c r="J591" s="58" t="s">
        <v>168</v>
      </c>
      <c r="K591" s="68">
        <v>44255</v>
      </c>
      <c r="L591" s="70">
        <v>942.93054319999999</v>
      </c>
      <c r="M591" s="58" t="s">
        <v>166</v>
      </c>
      <c r="N591" s="69"/>
      <c r="O591" s="69" t="b">
        <v>1</v>
      </c>
      <c r="P591" s="69" t="b">
        <v>1</v>
      </c>
      <c r="Q591" s="69" t="b">
        <v>1</v>
      </c>
      <c r="R591" s="69" t="b">
        <v>1</v>
      </c>
      <c r="S591" s="69"/>
      <c r="T591" s="69" t="b">
        <v>1</v>
      </c>
      <c r="U591" s="58"/>
      <c r="V591" s="58" t="s">
        <v>4212</v>
      </c>
      <c r="W591" s="58"/>
      <c r="X591" s="58" t="s">
        <v>4212</v>
      </c>
      <c r="Y591" s="58" t="s">
        <v>2008</v>
      </c>
      <c r="Z591" s="58" t="s">
        <v>4212</v>
      </c>
      <c r="AA591" s="58"/>
      <c r="AB591" s="58" t="s">
        <v>3305</v>
      </c>
      <c r="AC591" s="58" t="s">
        <v>4101</v>
      </c>
      <c r="AD591" s="68">
        <v>44252</v>
      </c>
      <c r="AE591" s="70">
        <v>6639273.3700000001</v>
      </c>
      <c r="AF591" s="58" t="str">
        <f t="shared" si="58"/>
        <v>Jour</v>
      </c>
      <c r="AG591" s="58" t="str">
        <f t="shared" si="59"/>
        <v>IE00BF2N5W82</v>
      </c>
      <c r="AH591" s="58">
        <f t="shared" si="59"/>
        <v>0</v>
      </c>
    </row>
    <row r="592" spans="1:34" s="75" customFormat="1">
      <c r="A592" s="58" t="s">
        <v>4102</v>
      </c>
      <c r="B592" s="58" t="s">
        <v>5474</v>
      </c>
      <c r="C592" s="58" t="s">
        <v>4103</v>
      </c>
      <c r="D592" s="68">
        <v>43861</v>
      </c>
      <c r="E592" s="9">
        <v>0.24</v>
      </c>
      <c r="F592" s="69" t="b">
        <v>1</v>
      </c>
      <c r="G592" s="58" t="s">
        <v>201</v>
      </c>
      <c r="H592" s="58" t="s">
        <v>62</v>
      </c>
      <c r="I592" s="58" t="s">
        <v>141</v>
      </c>
      <c r="J592" s="58" t="s">
        <v>168</v>
      </c>
      <c r="K592" s="68">
        <v>44255</v>
      </c>
      <c r="L592" s="70">
        <v>1307.3008072</v>
      </c>
      <c r="M592" s="58" t="s">
        <v>176</v>
      </c>
      <c r="N592" s="69"/>
      <c r="O592" s="69" t="b">
        <v>1</v>
      </c>
      <c r="P592" s="69" t="b">
        <v>1</v>
      </c>
      <c r="Q592" s="69" t="b">
        <v>1</v>
      </c>
      <c r="R592" s="69" t="b">
        <v>1</v>
      </c>
      <c r="S592" s="69"/>
      <c r="T592" s="69" t="b">
        <v>1</v>
      </c>
      <c r="U592" s="58" t="s">
        <v>5474</v>
      </c>
      <c r="V592" s="58" t="s">
        <v>4102</v>
      </c>
      <c r="W592" s="58" t="s">
        <v>5474</v>
      </c>
      <c r="X592" s="58" t="s">
        <v>4102</v>
      </c>
      <c r="Y592" s="58" t="s">
        <v>2008</v>
      </c>
      <c r="Z592" s="58" t="s">
        <v>4102</v>
      </c>
      <c r="AA592" s="58" t="s">
        <v>5474</v>
      </c>
      <c r="AB592" s="58" t="s">
        <v>3305</v>
      </c>
      <c r="AC592" s="58" t="s">
        <v>4101</v>
      </c>
      <c r="AD592" s="68">
        <v>44252</v>
      </c>
      <c r="AE592" s="70">
        <v>1257443.95</v>
      </c>
      <c r="AF592" s="58" t="str">
        <f t="shared" si="58"/>
        <v>Jour</v>
      </c>
      <c r="AG592" s="58" t="str">
        <f t="shared" si="59"/>
        <v>IE00BFYB7576</v>
      </c>
      <c r="AH592" s="58" t="str">
        <f t="shared" si="59"/>
        <v>48507349</v>
      </c>
    </row>
    <row r="593" spans="1:34" s="75" customFormat="1">
      <c r="A593" s="58" t="s">
        <v>4579</v>
      </c>
      <c r="B593" s="58" t="s">
        <v>5475</v>
      </c>
      <c r="C593" s="58" t="s">
        <v>4580</v>
      </c>
      <c r="D593" s="68">
        <v>43861</v>
      </c>
      <c r="E593" s="9">
        <v>0.15</v>
      </c>
      <c r="F593" s="69" t="b">
        <v>1</v>
      </c>
      <c r="G593" s="58" t="s">
        <v>201</v>
      </c>
      <c r="H593" s="58" t="s">
        <v>68</v>
      </c>
      <c r="I593" s="58" t="s">
        <v>141</v>
      </c>
      <c r="J593" s="58" t="s">
        <v>168</v>
      </c>
      <c r="K593" s="68">
        <v>44255</v>
      </c>
      <c r="L593" s="70">
        <v>1307.3008072</v>
      </c>
      <c r="M593" s="58" t="s">
        <v>176</v>
      </c>
      <c r="N593" s="69"/>
      <c r="O593" s="69" t="b">
        <v>1</v>
      </c>
      <c r="P593" s="69" t="b">
        <v>1</v>
      </c>
      <c r="Q593" s="69" t="b">
        <v>1</v>
      </c>
      <c r="R593" s="69" t="b">
        <v>1</v>
      </c>
      <c r="S593" s="69"/>
      <c r="T593" s="69" t="b">
        <v>1</v>
      </c>
      <c r="U593" s="58" t="s">
        <v>5475</v>
      </c>
      <c r="V593" s="58" t="s">
        <v>4579</v>
      </c>
      <c r="W593" s="58" t="s">
        <v>5475</v>
      </c>
      <c r="X593" s="58" t="s">
        <v>4579</v>
      </c>
      <c r="Y593" s="58" t="s">
        <v>2008</v>
      </c>
      <c r="Z593" s="58" t="s">
        <v>4579</v>
      </c>
      <c r="AA593" s="58" t="s">
        <v>5475</v>
      </c>
      <c r="AB593" s="58" t="s">
        <v>3305</v>
      </c>
      <c r="AC593" s="58" t="s">
        <v>4101</v>
      </c>
      <c r="AD593" s="68">
        <v>44252</v>
      </c>
      <c r="AE593" s="70">
        <v>245731.74</v>
      </c>
      <c r="AF593" s="58" t="str">
        <f t="shared" si="58"/>
        <v>Jour</v>
      </c>
      <c r="AG593" s="58" t="str">
        <f t="shared" si="59"/>
        <v>IE00BF2MW353</v>
      </c>
      <c r="AH593" s="58" t="str">
        <f t="shared" si="59"/>
        <v>39594630</v>
      </c>
    </row>
    <row r="594" spans="1:34" s="75" customFormat="1">
      <c r="A594" s="58" t="s">
        <v>2775</v>
      </c>
      <c r="B594" s="58" t="s">
        <v>5476</v>
      </c>
      <c r="C594" s="58" t="s">
        <v>2875</v>
      </c>
      <c r="D594" s="68">
        <v>43861</v>
      </c>
      <c r="E594" s="9">
        <v>0.19</v>
      </c>
      <c r="F594" s="69" t="b">
        <v>1</v>
      </c>
      <c r="G594" s="58" t="s">
        <v>201</v>
      </c>
      <c r="H594" s="58" t="s">
        <v>64</v>
      </c>
      <c r="I594" s="58" t="s">
        <v>141</v>
      </c>
      <c r="J594" s="58" t="s">
        <v>168</v>
      </c>
      <c r="K594" s="68">
        <v>44255</v>
      </c>
      <c r="L594" s="70">
        <v>1307.3008072</v>
      </c>
      <c r="M594" s="58" t="s">
        <v>176</v>
      </c>
      <c r="N594" s="69"/>
      <c r="O594" s="69" t="b">
        <v>1</v>
      </c>
      <c r="P594" s="69" t="b">
        <v>1</v>
      </c>
      <c r="Q594" s="69" t="b">
        <v>1</v>
      </c>
      <c r="R594" s="69" t="b">
        <v>1</v>
      </c>
      <c r="S594" s="69"/>
      <c r="T594" s="69" t="b">
        <v>1</v>
      </c>
      <c r="U594" s="58" t="s">
        <v>5476</v>
      </c>
      <c r="V594" s="58" t="s">
        <v>2775</v>
      </c>
      <c r="W594" s="58" t="s">
        <v>5476</v>
      </c>
      <c r="X594" s="58" t="s">
        <v>2775</v>
      </c>
      <c r="Y594" s="58" t="s">
        <v>2008</v>
      </c>
      <c r="Z594" s="58" t="s">
        <v>2775</v>
      </c>
      <c r="AA594" s="58" t="s">
        <v>5476</v>
      </c>
      <c r="AB594" s="58" t="s">
        <v>3305</v>
      </c>
      <c r="AC594" s="58" t="s">
        <v>4101</v>
      </c>
      <c r="AD594" s="68">
        <v>44252</v>
      </c>
      <c r="AE594" s="70">
        <v>53204787.399999999</v>
      </c>
      <c r="AF594" s="58" t="str">
        <f t="shared" si="58"/>
        <v>Jour</v>
      </c>
      <c r="AG594" s="58" t="str">
        <f t="shared" si="59"/>
        <v>IE00BF2MW684</v>
      </c>
      <c r="AH594" s="58" t="str">
        <f t="shared" si="59"/>
        <v>39594640</v>
      </c>
    </row>
    <row r="595" spans="1:34" s="75" customFormat="1">
      <c r="A595" s="58" t="s">
        <v>2063</v>
      </c>
      <c r="B595" s="58"/>
      <c r="C595" s="58" t="s">
        <v>2437</v>
      </c>
      <c r="D595" s="68">
        <v>44227</v>
      </c>
      <c r="E595" s="9">
        <v>0.12</v>
      </c>
      <c r="F595" s="69"/>
      <c r="G595" s="58" t="s">
        <v>175</v>
      </c>
      <c r="H595" s="58" t="s">
        <v>62</v>
      </c>
      <c r="I595" s="58" t="s">
        <v>141</v>
      </c>
      <c r="J595" s="58" t="s">
        <v>168</v>
      </c>
      <c r="K595" s="68">
        <v>44255</v>
      </c>
      <c r="L595" s="70">
        <v>223.38104949999999</v>
      </c>
      <c r="M595" s="58" t="s">
        <v>166</v>
      </c>
      <c r="N595" s="69"/>
      <c r="O595" s="69"/>
      <c r="P595" s="69"/>
      <c r="Q595" s="69"/>
      <c r="R595" s="69"/>
      <c r="S595" s="69"/>
      <c r="T595" s="69"/>
      <c r="U595" s="58"/>
      <c r="V595" s="58" t="s">
        <v>2063</v>
      </c>
      <c r="W595" s="58"/>
      <c r="X595" s="58" t="s">
        <v>2063</v>
      </c>
      <c r="Y595" s="58" t="s">
        <v>2009</v>
      </c>
      <c r="Z595" s="58" t="s">
        <v>2063</v>
      </c>
      <c r="AA595" s="58"/>
      <c r="AB595" s="58" t="s">
        <v>3305</v>
      </c>
      <c r="AC595" s="58" t="s">
        <v>4099</v>
      </c>
      <c r="AD595" s="68">
        <v>44253</v>
      </c>
      <c r="AE595" s="70">
        <v>67792.887000000002</v>
      </c>
      <c r="AF595" s="58" t="str">
        <f t="shared" si="58"/>
        <v>Jour</v>
      </c>
      <c r="AG595" s="58" t="str">
        <f t="shared" si="59"/>
        <v>CH0342181937</v>
      </c>
      <c r="AH595" s="58">
        <f t="shared" si="59"/>
        <v>0</v>
      </c>
    </row>
    <row r="596" spans="1:34" s="75" customFormat="1">
      <c r="A596" s="58" t="s">
        <v>4106</v>
      </c>
      <c r="B596" s="58"/>
      <c r="C596" s="58" t="s">
        <v>4107</v>
      </c>
      <c r="D596" s="68">
        <v>43861</v>
      </c>
      <c r="E596" s="9">
        <v>0.12</v>
      </c>
      <c r="F596" s="69" t="b">
        <v>1</v>
      </c>
      <c r="G596" s="58" t="s">
        <v>201</v>
      </c>
      <c r="H596" s="58" t="s">
        <v>68</v>
      </c>
      <c r="I596" s="58" t="s">
        <v>141</v>
      </c>
      <c r="J596" s="58" t="s">
        <v>168</v>
      </c>
      <c r="K596" s="68">
        <v>44255</v>
      </c>
      <c r="L596" s="70">
        <v>417.7906931</v>
      </c>
      <c r="M596" s="58" t="s">
        <v>166</v>
      </c>
      <c r="N596" s="69"/>
      <c r="O596" s="69" t="b">
        <v>1</v>
      </c>
      <c r="P596" s="69" t="b">
        <v>1</v>
      </c>
      <c r="Q596" s="69" t="b">
        <v>1</v>
      </c>
      <c r="R596" s="69" t="b">
        <v>1</v>
      </c>
      <c r="S596" s="69"/>
      <c r="T596" s="69"/>
      <c r="U596" s="58"/>
      <c r="V596" s="58" t="s">
        <v>4106</v>
      </c>
      <c r="W596" s="58"/>
      <c r="X596" s="58" t="s">
        <v>4106</v>
      </c>
      <c r="Y596" s="58" t="s">
        <v>2008</v>
      </c>
      <c r="Z596" s="58" t="s">
        <v>4106</v>
      </c>
      <c r="AA596" s="58"/>
      <c r="AB596" s="58" t="s">
        <v>3305</v>
      </c>
      <c r="AC596" s="58" t="s">
        <v>4101</v>
      </c>
      <c r="AD596" s="68">
        <v>44252</v>
      </c>
      <c r="AE596" s="70">
        <v>56395.53</v>
      </c>
      <c r="AF596" s="58" t="str">
        <f t="shared" si="58"/>
        <v>Jour</v>
      </c>
      <c r="AG596" s="58" t="str">
        <f t="shared" si="59"/>
        <v>IE00BD0NC581</v>
      </c>
      <c r="AH596" s="58">
        <f t="shared" si="59"/>
        <v>0</v>
      </c>
    </row>
    <row r="597" spans="1:34" s="75" customFormat="1">
      <c r="A597" s="58" t="s">
        <v>3276</v>
      </c>
      <c r="B597" s="58"/>
      <c r="C597" s="58" t="s">
        <v>3277</v>
      </c>
      <c r="D597" s="68">
        <v>43861</v>
      </c>
      <c r="E597" s="9">
        <v>0.19</v>
      </c>
      <c r="F597" s="69" t="b">
        <v>1</v>
      </c>
      <c r="G597" s="58" t="s">
        <v>201</v>
      </c>
      <c r="H597" s="58" t="s">
        <v>64</v>
      </c>
      <c r="I597" s="58" t="s">
        <v>141</v>
      </c>
      <c r="J597" s="58" t="s">
        <v>168</v>
      </c>
      <c r="K597" s="68">
        <v>44255</v>
      </c>
      <c r="L597" s="70">
        <v>417.7906931</v>
      </c>
      <c r="M597" s="58" t="s">
        <v>166</v>
      </c>
      <c r="N597" s="69"/>
      <c r="O597" s="69" t="b">
        <v>1</v>
      </c>
      <c r="P597" s="69"/>
      <c r="Q597" s="69" t="b">
        <v>1</v>
      </c>
      <c r="R597" s="69" t="b">
        <v>1</v>
      </c>
      <c r="S597" s="69"/>
      <c r="T597" s="69"/>
      <c r="U597" s="58"/>
      <c r="V597" s="58" t="s">
        <v>3276</v>
      </c>
      <c r="W597" s="58"/>
      <c r="X597" s="58" t="s">
        <v>3276</v>
      </c>
      <c r="Y597" s="58" t="s">
        <v>2008</v>
      </c>
      <c r="Z597" s="58" t="s">
        <v>3276</v>
      </c>
      <c r="AA597" s="58"/>
      <c r="AB597" s="58" t="s">
        <v>3305</v>
      </c>
      <c r="AC597" s="58" t="s">
        <v>4101</v>
      </c>
      <c r="AD597" s="68"/>
      <c r="AE597" s="70"/>
      <c r="AF597" s="58" t="str">
        <f t="shared" si="58"/>
        <v>Jour</v>
      </c>
      <c r="AG597" s="58" t="str">
        <f t="shared" si="59"/>
        <v>IE00BGR7K831</v>
      </c>
      <c r="AH597" s="58">
        <f t="shared" si="59"/>
        <v>0</v>
      </c>
    </row>
    <row r="598" spans="1:34" s="75" customFormat="1">
      <c r="A598" s="58" t="s">
        <v>526</v>
      </c>
      <c r="B598" s="58"/>
      <c r="C598" s="58" t="s">
        <v>2580</v>
      </c>
      <c r="D598" s="68">
        <v>43404</v>
      </c>
      <c r="E598" s="9">
        <v>0.82</v>
      </c>
      <c r="F598" s="69" t="b">
        <v>1</v>
      </c>
      <c r="G598" s="58" t="s">
        <v>353</v>
      </c>
      <c r="H598" s="58" t="s">
        <v>64</v>
      </c>
      <c r="I598" s="58" t="s">
        <v>141</v>
      </c>
      <c r="J598" s="58" t="s">
        <v>165</v>
      </c>
      <c r="K598" s="68"/>
      <c r="L598" s="70"/>
      <c r="M598" s="58" t="s">
        <v>166</v>
      </c>
      <c r="N598" s="69" t="b">
        <v>1</v>
      </c>
      <c r="O598" s="69" t="b">
        <v>1</v>
      </c>
      <c r="P598" s="69"/>
      <c r="Q598" s="69"/>
      <c r="R598" s="69" t="b">
        <v>1</v>
      </c>
      <c r="S598" s="69" t="b">
        <v>1</v>
      </c>
      <c r="T598" s="69"/>
      <c r="U598" s="58"/>
      <c r="V598" s="58" t="s">
        <v>526</v>
      </c>
      <c r="W598" s="58"/>
      <c r="X598" s="58" t="s">
        <v>526</v>
      </c>
      <c r="Y598" s="58" t="s">
        <v>2006</v>
      </c>
      <c r="Z598" s="58" t="s">
        <v>526</v>
      </c>
      <c r="AA598" s="58"/>
      <c r="AB598" s="58" t="s">
        <v>3305</v>
      </c>
      <c r="AC598" s="58"/>
      <c r="AD598" s="68">
        <v>43698</v>
      </c>
      <c r="AE598" s="70">
        <v>6116.2016999999996</v>
      </c>
      <c r="AF598" s="58" t="str">
        <f t="shared" si="58"/>
        <v>Jour</v>
      </c>
      <c r="AG598" s="58" t="str">
        <f t="shared" si="59"/>
        <v>GB00B62ZD611</v>
      </c>
      <c r="AH598" s="58">
        <f t="shared" si="59"/>
        <v>0</v>
      </c>
    </row>
    <row r="599" spans="1:34" s="75" customFormat="1">
      <c r="A599" s="58" t="s">
        <v>402</v>
      </c>
      <c r="B599" s="58"/>
      <c r="C599" s="58" t="s">
        <v>2581</v>
      </c>
      <c r="D599" s="68">
        <v>43616</v>
      </c>
      <c r="E599" s="9">
        <v>0.82</v>
      </c>
      <c r="F599" s="69" t="b">
        <v>1</v>
      </c>
      <c r="G599" s="58" t="s">
        <v>353</v>
      </c>
      <c r="H599" s="58" t="s">
        <v>68</v>
      </c>
      <c r="I599" s="58" t="s">
        <v>141</v>
      </c>
      <c r="J599" s="58" t="s">
        <v>165</v>
      </c>
      <c r="K599" s="68"/>
      <c r="L599" s="70"/>
      <c r="M599" s="58" t="s">
        <v>166</v>
      </c>
      <c r="N599" s="69"/>
      <c r="O599" s="69" t="b">
        <v>1</v>
      </c>
      <c r="P599" s="69"/>
      <c r="Q599" s="69"/>
      <c r="R599" s="69"/>
      <c r="S599" s="69"/>
      <c r="T599" s="69"/>
      <c r="U599" s="58"/>
      <c r="V599" s="58" t="s">
        <v>402</v>
      </c>
      <c r="W599" s="58"/>
      <c r="X599" s="58" t="s">
        <v>402</v>
      </c>
      <c r="Y599" s="58" t="s">
        <v>2006</v>
      </c>
      <c r="Z599" s="58" t="s">
        <v>402</v>
      </c>
      <c r="AA599" s="58"/>
      <c r="AB599" s="58" t="s">
        <v>3305</v>
      </c>
      <c r="AC599" s="58"/>
      <c r="AD599" s="68">
        <v>43698</v>
      </c>
      <c r="AE599" s="70">
        <v>37030</v>
      </c>
      <c r="AF599" s="58" t="str">
        <f t="shared" si="58"/>
        <v>Jour</v>
      </c>
      <c r="AG599" s="58" t="str">
        <f t="shared" si="59"/>
        <v>GB00B7Z5XY37</v>
      </c>
      <c r="AH599" s="58">
        <f t="shared" si="59"/>
        <v>0</v>
      </c>
    </row>
    <row r="600" spans="1:34" s="75" customFormat="1">
      <c r="A600" s="58" t="s">
        <v>196</v>
      </c>
      <c r="B600" s="58" t="s">
        <v>527</v>
      </c>
      <c r="C600" s="58" t="s">
        <v>2582</v>
      </c>
      <c r="D600" s="68">
        <v>44104</v>
      </c>
      <c r="E600" s="9">
        <v>1.17</v>
      </c>
      <c r="F600" s="69" t="b">
        <v>1</v>
      </c>
      <c r="G600" s="58" t="s">
        <v>138</v>
      </c>
      <c r="H600" s="58" t="s">
        <v>64</v>
      </c>
      <c r="I600" s="58" t="s">
        <v>141</v>
      </c>
      <c r="J600" s="58" t="s">
        <v>168</v>
      </c>
      <c r="K600" s="68">
        <v>44255</v>
      </c>
      <c r="L600" s="70">
        <v>2202.6472014000001</v>
      </c>
      <c r="M600" s="58" t="s">
        <v>166</v>
      </c>
      <c r="N600" s="69" t="b">
        <v>1</v>
      </c>
      <c r="O600" s="69" t="b">
        <v>1</v>
      </c>
      <c r="P600" s="69" t="b">
        <v>1</v>
      </c>
      <c r="Q600" s="69" t="b">
        <v>1</v>
      </c>
      <c r="R600" s="69" t="b">
        <v>1</v>
      </c>
      <c r="S600" s="69" t="b">
        <v>1</v>
      </c>
      <c r="T600" s="69" t="b">
        <v>1</v>
      </c>
      <c r="U600" s="58" t="s">
        <v>527</v>
      </c>
      <c r="V600" s="58" t="s">
        <v>196</v>
      </c>
      <c r="W600" s="58" t="s">
        <v>527</v>
      </c>
      <c r="X600" s="58" t="s">
        <v>196</v>
      </c>
      <c r="Y600" s="58" t="s">
        <v>2005</v>
      </c>
      <c r="Z600" s="58" t="s">
        <v>196</v>
      </c>
      <c r="AA600" s="58" t="s">
        <v>527</v>
      </c>
      <c r="AB600" s="58" t="s">
        <v>3305</v>
      </c>
      <c r="AC600" s="58"/>
      <c r="AD600" s="68">
        <v>44253</v>
      </c>
      <c r="AE600" s="70">
        <v>1085643.977</v>
      </c>
      <c r="AF600" s="58" t="str">
        <f t="shared" si="58"/>
        <v>Jour</v>
      </c>
      <c r="AG600" s="58" t="str">
        <f t="shared" si="59"/>
        <v>LU0451950314</v>
      </c>
      <c r="AH600" s="58" t="str">
        <f t="shared" si="59"/>
        <v>10633132</v>
      </c>
    </row>
    <row r="601" spans="1:34" s="75" customFormat="1">
      <c r="A601" s="58" t="s">
        <v>151</v>
      </c>
      <c r="B601" s="58" t="s">
        <v>528</v>
      </c>
      <c r="C601" s="58" t="s">
        <v>2583</v>
      </c>
      <c r="D601" s="68">
        <v>44104</v>
      </c>
      <c r="E601" s="9">
        <v>0.75</v>
      </c>
      <c r="F601" s="69" t="b">
        <v>1</v>
      </c>
      <c r="G601" s="58" t="s">
        <v>138</v>
      </c>
      <c r="H601" s="58" t="s">
        <v>64</v>
      </c>
      <c r="I601" s="58" t="s">
        <v>141</v>
      </c>
      <c r="J601" s="58" t="s">
        <v>168</v>
      </c>
      <c r="K601" s="68">
        <v>44255</v>
      </c>
      <c r="L601" s="70">
        <v>2202.6472014000001</v>
      </c>
      <c r="M601" s="58" t="s">
        <v>166</v>
      </c>
      <c r="N601" s="69"/>
      <c r="O601" s="69" t="b">
        <v>1</v>
      </c>
      <c r="P601" s="69" t="b">
        <v>1</v>
      </c>
      <c r="Q601" s="69" t="b">
        <v>1</v>
      </c>
      <c r="R601" s="69" t="b">
        <v>1</v>
      </c>
      <c r="S601" s="69" t="b">
        <v>1</v>
      </c>
      <c r="T601" s="69" t="b">
        <v>1</v>
      </c>
      <c r="U601" s="58" t="s">
        <v>528</v>
      </c>
      <c r="V601" s="58" t="s">
        <v>151</v>
      </c>
      <c r="W601" s="58" t="s">
        <v>528</v>
      </c>
      <c r="X601" s="58" t="s">
        <v>151</v>
      </c>
      <c r="Y601" s="58" t="s">
        <v>2005</v>
      </c>
      <c r="Z601" s="58" t="s">
        <v>151</v>
      </c>
      <c r="AA601" s="58" t="s">
        <v>528</v>
      </c>
      <c r="AB601" s="58" t="s">
        <v>3305</v>
      </c>
      <c r="AC601" s="58"/>
      <c r="AD601" s="68">
        <v>44253</v>
      </c>
      <c r="AE601" s="70">
        <v>2071478.89</v>
      </c>
      <c r="AF601" s="58" t="str">
        <f t="shared" si="58"/>
        <v>Jour</v>
      </c>
      <c r="AG601" s="58" t="str">
        <f t="shared" si="59"/>
        <v>LU0451950587</v>
      </c>
      <c r="AH601" s="58" t="str">
        <f t="shared" si="59"/>
        <v>10633185</v>
      </c>
    </row>
    <row r="602" spans="1:34" s="75" customFormat="1">
      <c r="A602" s="58" t="s">
        <v>145</v>
      </c>
      <c r="B602" s="58"/>
      <c r="C602" s="58" t="s">
        <v>2584</v>
      </c>
      <c r="D602" s="68">
        <v>44104</v>
      </c>
      <c r="E602" s="9">
        <v>0.75</v>
      </c>
      <c r="F602" s="69" t="b">
        <v>1</v>
      </c>
      <c r="G602" s="58" t="s">
        <v>138</v>
      </c>
      <c r="H602" s="58" t="s">
        <v>62</v>
      </c>
      <c r="I602" s="58" t="s">
        <v>141</v>
      </c>
      <c r="J602" s="58" t="s">
        <v>168</v>
      </c>
      <c r="K602" s="68">
        <v>44255</v>
      </c>
      <c r="L602" s="70">
        <v>2202.6472014000001</v>
      </c>
      <c r="M602" s="58" t="s">
        <v>166</v>
      </c>
      <c r="N602" s="69"/>
      <c r="O602" s="69" t="b">
        <v>1</v>
      </c>
      <c r="P602" s="69"/>
      <c r="Q602" s="69" t="b">
        <v>1</v>
      </c>
      <c r="R602" s="69" t="b">
        <v>1</v>
      </c>
      <c r="S602" s="69" t="b">
        <v>1</v>
      </c>
      <c r="T602" s="69" t="b">
        <v>1</v>
      </c>
      <c r="U602" s="58"/>
      <c r="V602" s="58" t="s">
        <v>145</v>
      </c>
      <c r="W602" s="58"/>
      <c r="X602" s="58" t="s">
        <v>145</v>
      </c>
      <c r="Y602" s="58" t="s">
        <v>2005</v>
      </c>
      <c r="Z602" s="58" t="s">
        <v>145</v>
      </c>
      <c r="AA602" s="58"/>
      <c r="AB602" s="58" t="s">
        <v>3305</v>
      </c>
      <c r="AC602" s="58"/>
      <c r="AD602" s="68">
        <v>44253</v>
      </c>
      <c r="AE602" s="70">
        <v>28674.774000000001</v>
      </c>
      <c r="AF602" s="58" t="str">
        <f t="shared" si="58"/>
        <v>Jour</v>
      </c>
      <c r="AG602" s="58" t="str">
        <f t="shared" si="59"/>
        <v>LU0642281702</v>
      </c>
      <c r="AH602" s="58">
        <f t="shared" si="59"/>
        <v>0</v>
      </c>
    </row>
    <row r="603" spans="1:34" s="75" customFormat="1">
      <c r="A603" s="58" t="s">
        <v>942</v>
      </c>
      <c r="B603" s="58" t="s">
        <v>943</v>
      </c>
      <c r="C603" s="58" t="s">
        <v>2585</v>
      </c>
      <c r="D603" s="68">
        <v>44012</v>
      </c>
      <c r="E603" s="9">
        <v>1</v>
      </c>
      <c r="F603" s="69" t="b">
        <v>1</v>
      </c>
      <c r="G603" s="58" t="s">
        <v>138</v>
      </c>
      <c r="H603" s="58" t="s">
        <v>64</v>
      </c>
      <c r="I603" s="58" t="s">
        <v>141</v>
      </c>
      <c r="J603" s="58" t="s">
        <v>155</v>
      </c>
      <c r="K603" s="68">
        <v>44255</v>
      </c>
      <c r="L603" s="70">
        <v>848.05785560000004</v>
      </c>
      <c r="M603" s="58" t="s">
        <v>166</v>
      </c>
      <c r="N603" s="69"/>
      <c r="O603" s="69" t="b">
        <v>1</v>
      </c>
      <c r="P603" s="69" t="b">
        <v>1</v>
      </c>
      <c r="Q603" s="69" t="b">
        <v>1</v>
      </c>
      <c r="R603" s="69" t="b">
        <v>1</v>
      </c>
      <c r="S603" s="69" t="b">
        <v>1</v>
      </c>
      <c r="T603" s="69"/>
      <c r="U603" s="58" t="s">
        <v>943</v>
      </c>
      <c r="V603" s="58" t="s">
        <v>942</v>
      </c>
      <c r="W603" s="58" t="s">
        <v>943</v>
      </c>
      <c r="X603" s="58" t="s">
        <v>942</v>
      </c>
      <c r="Y603" s="58" t="s">
        <v>2005</v>
      </c>
      <c r="Z603" s="58" t="s">
        <v>942</v>
      </c>
      <c r="AA603" s="58" t="s">
        <v>943</v>
      </c>
      <c r="AB603" s="58" t="s">
        <v>3305</v>
      </c>
      <c r="AC603" s="58"/>
      <c r="AD603" s="68">
        <v>44253</v>
      </c>
      <c r="AE603" s="70">
        <v>2914332.2209999999</v>
      </c>
      <c r="AF603" s="58" t="str">
        <f t="shared" si="58"/>
        <v>Jour</v>
      </c>
      <c r="AG603" s="58" t="str">
        <f t="shared" si="59"/>
        <v>LU0196034820</v>
      </c>
      <c r="AH603" s="58" t="str">
        <f t="shared" si="59"/>
        <v>1901948</v>
      </c>
    </row>
    <row r="604" spans="1:34" s="75" customFormat="1">
      <c r="A604" s="58" t="s">
        <v>1497</v>
      </c>
      <c r="B604" s="58" t="s">
        <v>1498</v>
      </c>
      <c r="C604" s="58" t="s">
        <v>1499</v>
      </c>
      <c r="D604" s="68">
        <v>44062</v>
      </c>
      <c r="E604" s="9">
        <v>0.61</v>
      </c>
      <c r="F604" s="69" t="b">
        <v>1</v>
      </c>
      <c r="G604" s="58" t="s">
        <v>138</v>
      </c>
      <c r="H604" s="58" t="s">
        <v>68</v>
      </c>
      <c r="I604" s="58" t="s">
        <v>141</v>
      </c>
      <c r="J604" s="58" t="s">
        <v>168</v>
      </c>
      <c r="K604" s="68">
        <v>44255</v>
      </c>
      <c r="L604" s="70">
        <v>786.74795110000002</v>
      </c>
      <c r="M604" s="58" t="s">
        <v>166</v>
      </c>
      <c r="N604" s="69" t="b">
        <v>1</v>
      </c>
      <c r="O604" s="69" t="b">
        <v>1</v>
      </c>
      <c r="P604" s="69" t="b">
        <v>1</v>
      </c>
      <c r="Q604" s="69" t="b">
        <v>1</v>
      </c>
      <c r="R604" s="69" t="b">
        <v>1</v>
      </c>
      <c r="S604" s="69"/>
      <c r="T604" s="69"/>
      <c r="U604" s="58" t="s">
        <v>1498</v>
      </c>
      <c r="V604" s="58" t="s">
        <v>1497</v>
      </c>
      <c r="W604" s="58" t="s">
        <v>1498</v>
      </c>
      <c r="X604" s="58" t="s">
        <v>1497</v>
      </c>
      <c r="Y604" s="58" t="s">
        <v>2005</v>
      </c>
      <c r="Z604" s="58" t="s">
        <v>1497</v>
      </c>
      <c r="AA604" s="58" t="s">
        <v>1498</v>
      </c>
      <c r="AB604" s="58" t="s">
        <v>3305</v>
      </c>
      <c r="AC604" s="58"/>
      <c r="AD604" s="68">
        <v>44253</v>
      </c>
      <c r="AE604" s="70">
        <v>659887.08600000001</v>
      </c>
      <c r="AF604" s="58" t="str">
        <f t="shared" si="58"/>
        <v>Jour</v>
      </c>
      <c r="AG604" s="58" t="str">
        <f t="shared" si="59"/>
        <v>LU0562246453</v>
      </c>
      <c r="AH604" s="58" t="str">
        <f t="shared" si="59"/>
        <v>12052329</v>
      </c>
    </row>
    <row r="605" spans="1:34" s="75" customFormat="1">
      <c r="A605" s="58" t="s">
        <v>3283</v>
      </c>
      <c r="B605" s="58" t="s">
        <v>3284</v>
      </c>
      <c r="C605" s="58" t="s">
        <v>3285</v>
      </c>
      <c r="D605" s="68">
        <v>43847</v>
      </c>
      <c r="E605" s="9">
        <v>0.61</v>
      </c>
      <c r="F605" s="69" t="b">
        <v>1</v>
      </c>
      <c r="G605" s="58" t="s">
        <v>138</v>
      </c>
      <c r="H605" s="58" t="s">
        <v>64</v>
      </c>
      <c r="I605" s="58" t="s">
        <v>141</v>
      </c>
      <c r="J605" s="58" t="s">
        <v>168</v>
      </c>
      <c r="K605" s="68">
        <v>44255</v>
      </c>
      <c r="L605" s="70">
        <v>786.74795110000002</v>
      </c>
      <c r="M605" s="58" t="s">
        <v>176</v>
      </c>
      <c r="N605" s="69" t="b">
        <v>1</v>
      </c>
      <c r="O605" s="69" t="b">
        <v>1</v>
      </c>
      <c r="P605" s="69" t="b">
        <v>1</v>
      </c>
      <c r="Q605" s="69" t="b">
        <v>1</v>
      </c>
      <c r="R605" s="69"/>
      <c r="S605" s="69"/>
      <c r="T605" s="69" t="b">
        <v>1</v>
      </c>
      <c r="U605" s="58" t="s">
        <v>3284</v>
      </c>
      <c r="V605" s="58" t="s">
        <v>3283</v>
      </c>
      <c r="W605" s="58" t="s">
        <v>3284</v>
      </c>
      <c r="X605" s="58" t="s">
        <v>3283</v>
      </c>
      <c r="Y605" s="58" t="s">
        <v>2005</v>
      </c>
      <c r="Z605" s="58" t="s">
        <v>3283</v>
      </c>
      <c r="AA605" s="58" t="s">
        <v>3284</v>
      </c>
      <c r="AB605" s="58" t="s">
        <v>3305</v>
      </c>
      <c r="AC605" s="58"/>
      <c r="AD605" s="68">
        <v>44253</v>
      </c>
      <c r="AE605" s="70">
        <v>535693.32400000002</v>
      </c>
      <c r="AF605" s="58" t="str">
        <f t="shared" ref="AF605:AF645" si="60">CHOOSE(IF(ISERROR(FIND("Quotidien",AB605,1)),IF(ISERROR(FIND("Hebdo",AB605,1)),1,FIND("Hebdo",AB605,1)),FIND("Quotidien",AB605,1)),"&gt;=Mois",,,,,,,,,,,,,,"Semaine",,,,,,,,,"Jour")</f>
        <v>Jour</v>
      </c>
      <c r="AG605" s="58" t="str">
        <f t="shared" si="59"/>
        <v>LU0562246701</v>
      </c>
      <c r="AH605" s="58" t="str">
        <f t="shared" si="59"/>
        <v>12052354</v>
      </c>
    </row>
    <row r="606" spans="1:34" s="75" customFormat="1">
      <c r="A606" s="58" t="s">
        <v>4110</v>
      </c>
      <c r="B606" s="58" t="s">
        <v>4111</v>
      </c>
      <c r="C606" s="58" t="s">
        <v>4112</v>
      </c>
      <c r="D606" s="68">
        <v>44062</v>
      </c>
      <c r="E606" s="9">
        <v>0.56999999999999995</v>
      </c>
      <c r="F606" s="69" t="b">
        <v>1</v>
      </c>
      <c r="G606" s="58" t="s">
        <v>138</v>
      </c>
      <c r="H606" s="58" t="s">
        <v>62</v>
      </c>
      <c r="I606" s="58" t="s">
        <v>141</v>
      </c>
      <c r="J606" s="58" t="s">
        <v>168</v>
      </c>
      <c r="K606" s="68">
        <v>44255</v>
      </c>
      <c r="L606" s="70">
        <v>786.74795110000002</v>
      </c>
      <c r="M606" s="58" t="s">
        <v>166</v>
      </c>
      <c r="N606" s="69"/>
      <c r="O606" s="69"/>
      <c r="P606" s="69"/>
      <c r="Q606" s="69"/>
      <c r="R606" s="69"/>
      <c r="S606" s="69"/>
      <c r="T606" s="69"/>
      <c r="U606" s="58" t="s">
        <v>4111</v>
      </c>
      <c r="V606" s="58" t="s">
        <v>4110</v>
      </c>
      <c r="W606" s="58" t="s">
        <v>4111</v>
      </c>
      <c r="X606" s="58" t="s">
        <v>4110</v>
      </c>
      <c r="Y606" s="58" t="s">
        <v>2005</v>
      </c>
      <c r="Z606" s="58" t="s">
        <v>4110</v>
      </c>
      <c r="AA606" s="58" t="s">
        <v>4111</v>
      </c>
      <c r="AB606" s="58" t="s">
        <v>3305</v>
      </c>
      <c r="AC606" s="58"/>
      <c r="AD606" s="68">
        <v>44253</v>
      </c>
      <c r="AE606" s="70">
        <v>314669.80599999998</v>
      </c>
      <c r="AF606" s="58" t="str">
        <f t="shared" si="60"/>
        <v>Jour</v>
      </c>
      <c r="AG606" s="58" t="str">
        <f t="shared" si="59"/>
        <v>LU0693330283</v>
      </c>
      <c r="AH606" s="58" t="str">
        <f t="shared" si="59"/>
        <v>14103851</v>
      </c>
    </row>
    <row r="607" spans="1:34" s="75" customFormat="1">
      <c r="A607" s="58" t="s">
        <v>2630</v>
      </c>
      <c r="B607" s="58" t="s">
        <v>2631</v>
      </c>
      <c r="C607" s="58" t="s">
        <v>4835</v>
      </c>
      <c r="D607" s="68">
        <v>43847</v>
      </c>
      <c r="E607" s="9">
        <v>1.21</v>
      </c>
      <c r="F607" s="69" t="b">
        <v>1</v>
      </c>
      <c r="G607" s="58" t="s">
        <v>138</v>
      </c>
      <c r="H607" s="58" t="s">
        <v>62</v>
      </c>
      <c r="I607" s="58" t="s">
        <v>141</v>
      </c>
      <c r="J607" s="58" t="s">
        <v>168</v>
      </c>
      <c r="K607" s="68">
        <v>44255</v>
      </c>
      <c r="L607" s="70">
        <v>5545.0770271000001</v>
      </c>
      <c r="M607" s="58" t="s">
        <v>166</v>
      </c>
      <c r="N607" s="69"/>
      <c r="O607" s="69" t="b">
        <v>1</v>
      </c>
      <c r="P607" s="69"/>
      <c r="Q607" s="69"/>
      <c r="R607" s="69"/>
      <c r="S607" s="69"/>
      <c r="T607" s="69"/>
      <c r="U607" s="58" t="s">
        <v>2631</v>
      </c>
      <c r="V607" s="58" t="s">
        <v>2630</v>
      </c>
      <c r="W607" s="58" t="s">
        <v>2631</v>
      </c>
      <c r="X607" s="58" t="s">
        <v>2630</v>
      </c>
      <c r="Y607" s="58" t="s">
        <v>2005</v>
      </c>
      <c r="Z607" s="58" t="s">
        <v>2630</v>
      </c>
      <c r="AA607" s="58" t="s">
        <v>2631</v>
      </c>
      <c r="AB607" s="58" t="s">
        <v>3305</v>
      </c>
      <c r="AC607" s="58"/>
      <c r="AD607" s="68">
        <v>44253</v>
      </c>
      <c r="AE607" s="70">
        <v>39164.383000000002</v>
      </c>
      <c r="AF607" s="58" t="str">
        <f t="shared" si="60"/>
        <v>Jour</v>
      </c>
      <c r="AG607" s="58" t="str">
        <f t="shared" si="59"/>
        <v>LU1061746365</v>
      </c>
      <c r="AH607" s="58" t="str">
        <f t="shared" si="59"/>
        <v>24292486</v>
      </c>
    </row>
    <row r="608" spans="1:34" s="75" customFormat="1">
      <c r="A608" s="58" t="s">
        <v>2725</v>
      </c>
      <c r="B608" s="58" t="s">
        <v>2726</v>
      </c>
      <c r="C608" s="58" t="s">
        <v>4836</v>
      </c>
      <c r="D608" s="68">
        <v>43847</v>
      </c>
      <c r="E608" s="9">
        <v>0.66</v>
      </c>
      <c r="F608" s="69" t="b">
        <v>1</v>
      </c>
      <c r="G608" s="58" t="s">
        <v>138</v>
      </c>
      <c r="H608" s="58" t="s">
        <v>62</v>
      </c>
      <c r="I608" s="58" t="s">
        <v>141</v>
      </c>
      <c r="J608" s="58" t="s">
        <v>168</v>
      </c>
      <c r="K608" s="68">
        <v>44255</v>
      </c>
      <c r="L608" s="70">
        <v>5545.0770271000001</v>
      </c>
      <c r="M608" s="58" t="s">
        <v>166</v>
      </c>
      <c r="N608" s="69"/>
      <c r="O608" s="69"/>
      <c r="P608" s="69"/>
      <c r="Q608" s="69"/>
      <c r="R608" s="69"/>
      <c r="S608" s="69"/>
      <c r="T608" s="69"/>
      <c r="U608" s="58" t="s">
        <v>2726</v>
      </c>
      <c r="V608" s="58" t="s">
        <v>2725</v>
      </c>
      <c r="W608" s="58" t="s">
        <v>2726</v>
      </c>
      <c r="X608" s="58" t="s">
        <v>2725</v>
      </c>
      <c r="Y608" s="58" t="s">
        <v>2005</v>
      </c>
      <c r="Z608" s="58" t="s">
        <v>2725</v>
      </c>
      <c r="AA608" s="58" t="s">
        <v>2726</v>
      </c>
      <c r="AB608" s="58" t="s">
        <v>3305</v>
      </c>
      <c r="AC608" s="58"/>
      <c r="AD608" s="68">
        <v>44253</v>
      </c>
      <c r="AE608" s="70">
        <v>194133.679</v>
      </c>
      <c r="AF608" s="58" t="str">
        <f t="shared" si="60"/>
        <v>Jour</v>
      </c>
      <c r="AG608" s="58" t="str">
        <f t="shared" si="59"/>
        <v>LU1061746449</v>
      </c>
      <c r="AH608" s="58" t="str">
        <f t="shared" si="59"/>
        <v>24292488</v>
      </c>
    </row>
    <row r="609" spans="1:34" s="75" customFormat="1">
      <c r="A609" s="58" t="s">
        <v>2632</v>
      </c>
      <c r="B609" s="58" t="s">
        <v>2633</v>
      </c>
      <c r="C609" s="58" t="s">
        <v>4837</v>
      </c>
      <c r="D609" s="68">
        <v>44104</v>
      </c>
      <c r="E609" s="9">
        <v>0.62</v>
      </c>
      <c r="F609" s="69" t="b">
        <v>1</v>
      </c>
      <c r="G609" s="58" t="s">
        <v>138</v>
      </c>
      <c r="H609" s="58" t="s">
        <v>64</v>
      </c>
      <c r="I609" s="58" t="s">
        <v>141</v>
      </c>
      <c r="J609" s="58" t="s">
        <v>168</v>
      </c>
      <c r="K609" s="68">
        <v>44255</v>
      </c>
      <c r="L609" s="70">
        <v>5545.0770271000001</v>
      </c>
      <c r="M609" s="58" t="s">
        <v>166</v>
      </c>
      <c r="N609" s="69"/>
      <c r="O609" s="69" t="b">
        <v>1</v>
      </c>
      <c r="P609" s="69" t="b">
        <v>1</v>
      </c>
      <c r="Q609" s="69"/>
      <c r="R609" s="69" t="b">
        <v>1</v>
      </c>
      <c r="S609" s="69"/>
      <c r="T609" s="69"/>
      <c r="U609" s="58" t="s">
        <v>2633</v>
      </c>
      <c r="V609" s="58" t="s">
        <v>2632</v>
      </c>
      <c r="W609" s="58" t="s">
        <v>2633</v>
      </c>
      <c r="X609" s="58" t="s">
        <v>2632</v>
      </c>
      <c r="Y609" s="58" t="s">
        <v>2005</v>
      </c>
      <c r="Z609" s="58" t="s">
        <v>2632</v>
      </c>
      <c r="AA609" s="58" t="s">
        <v>2633</v>
      </c>
      <c r="AB609" s="58" t="s">
        <v>3305</v>
      </c>
      <c r="AC609" s="58"/>
      <c r="AD609" s="68">
        <v>44253</v>
      </c>
      <c r="AE609" s="70">
        <v>429363.73200000002</v>
      </c>
      <c r="AF609" s="58" t="str">
        <f t="shared" si="60"/>
        <v>Jour</v>
      </c>
      <c r="AG609" s="58" t="str">
        <f t="shared" si="59"/>
        <v>LU1056967877</v>
      </c>
      <c r="AH609" s="58" t="str">
        <f t="shared" si="59"/>
        <v>24223138</v>
      </c>
    </row>
    <row r="610" spans="1:34" s="75" customFormat="1">
      <c r="A610" s="58" t="s">
        <v>2634</v>
      </c>
      <c r="B610" s="58" t="s">
        <v>2635</v>
      </c>
      <c r="C610" s="58" t="s">
        <v>4838</v>
      </c>
      <c r="D610" s="68">
        <v>43847</v>
      </c>
      <c r="E610" s="9">
        <v>0.62</v>
      </c>
      <c r="F610" s="69" t="b">
        <v>1</v>
      </c>
      <c r="G610" s="58" t="s">
        <v>138</v>
      </c>
      <c r="H610" s="58" t="s">
        <v>68</v>
      </c>
      <c r="I610" s="58" t="s">
        <v>141</v>
      </c>
      <c r="J610" s="58" t="s">
        <v>168</v>
      </c>
      <c r="K610" s="68">
        <v>44255</v>
      </c>
      <c r="L610" s="70">
        <v>5545.0770271000001</v>
      </c>
      <c r="M610" s="58" t="s">
        <v>166</v>
      </c>
      <c r="N610" s="69"/>
      <c r="O610" s="69"/>
      <c r="P610" s="69" t="b">
        <v>1</v>
      </c>
      <c r="Q610" s="69"/>
      <c r="R610" s="69" t="b">
        <v>1</v>
      </c>
      <c r="S610" s="69"/>
      <c r="T610" s="69"/>
      <c r="U610" s="58" t="s">
        <v>2635</v>
      </c>
      <c r="V610" s="58" t="s">
        <v>2634</v>
      </c>
      <c r="W610" s="58" t="s">
        <v>2635</v>
      </c>
      <c r="X610" s="58" t="s">
        <v>2634</v>
      </c>
      <c r="Y610" s="58" t="s">
        <v>2005</v>
      </c>
      <c r="Z610" s="58" t="s">
        <v>2634</v>
      </c>
      <c r="AA610" s="58" t="s">
        <v>2635</v>
      </c>
      <c r="AB610" s="58" t="s">
        <v>3305</v>
      </c>
      <c r="AC610" s="58"/>
      <c r="AD610" s="68">
        <v>44253</v>
      </c>
      <c r="AE610" s="70">
        <v>383534.255</v>
      </c>
      <c r="AF610" s="58" t="str">
        <f t="shared" si="60"/>
        <v>Jour</v>
      </c>
      <c r="AG610" s="58" t="str">
        <f t="shared" si="59"/>
        <v>LU0867954777</v>
      </c>
      <c r="AH610" s="58" t="str">
        <f t="shared" si="59"/>
        <v>20336888</v>
      </c>
    </row>
    <row r="611" spans="1:34" s="75" customFormat="1">
      <c r="A611" s="58" t="s">
        <v>2777</v>
      </c>
      <c r="B611" s="58" t="s">
        <v>2778</v>
      </c>
      <c r="C611" s="58" t="s">
        <v>2779</v>
      </c>
      <c r="D611" s="68">
        <v>43847</v>
      </c>
      <c r="E611" s="9">
        <v>0.81</v>
      </c>
      <c r="F611" s="69" t="b">
        <v>1</v>
      </c>
      <c r="G611" s="58" t="s">
        <v>138</v>
      </c>
      <c r="H611" s="58" t="s">
        <v>64</v>
      </c>
      <c r="I611" s="58" t="s">
        <v>141</v>
      </c>
      <c r="J611" s="58" t="s">
        <v>168</v>
      </c>
      <c r="K611" s="68">
        <v>44255</v>
      </c>
      <c r="L611" s="70">
        <v>699.82694939999999</v>
      </c>
      <c r="M611" s="58" t="s">
        <v>166</v>
      </c>
      <c r="N611" s="69"/>
      <c r="O611" s="69" t="b">
        <v>1</v>
      </c>
      <c r="P611" s="69" t="b">
        <v>1</v>
      </c>
      <c r="Q611" s="69" t="b">
        <v>1</v>
      </c>
      <c r="R611" s="69" t="b">
        <v>1</v>
      </c>
      <c r="S611" s="69"/>
      <c r="T611" s="69"/>
      <c r="U611" s="58" t="s">
        <v>2778</v>
      </c>
      <c r="V611" s="58" t="s">
        <v>2777</v>
      </c>
      <c r="W611" s="58" t="s">
        <v>2778</v>
      </c>
      <c r="X611" s="58" t="s">
        <v>2777</v>
      </c>
      <c r="Y611" s="58" t="s">
        <v>2005</v>
      </c>
      <c r="Z611" s="58" t="s">
        <v>2777</v>
      </c>
      <c r="AA611" s="58" t="s">
        <v>2778</v>
      </c>
      <c r="AB611" s="58" t="s">
        <v>3305</v>
      </c>
      <c r="AC611" s="58"/>
      <c r="AD611" s="68">
        <v>44253</v>
      </c>
      <c r="AE611" s="70">
        <v>12005145.742000001</v>
      </c>
      <c r="AF611" s="58" t="str">
        <f t="shared" si="60"/>
        <v>Jour</v>
      </c>
      <c r="AG611" s="58" t="str">
        <f t="shared" si="59"/>
        <v>LU0430494962</v>
      </c>
      <c r="AH611" s="58" t="str">
        <f t="shared" si="59"/>
        <v>10207764</v>
      </c>
    </row>
    <row r="612" spans="1:34" s="75" customFormat="1">
      <c r="A612" s="58" t="s">
        <v>2780</v>
      </c>
      <c r="B612" s="58" t="s">
        <v>2781</v>
      </c>
      <c r="C612" s="58" t="s">
        <v>2782</v>
      </c>
      <c r="D612" s="68">
        <v>43847</v>
      </c>
      <c r="E612" s="9">
        <v>0.46</v>
      </c>
      <c r="F612" s="69" t="b">
        <v>1</v>
      </c>
      <c r="G612" s="58" t="s">
        <v>138</v>
      </c>
      <c r="H612" s="58" t="s">
        <v>64</v>
      </c>
      <c r="I612" s="58" t="s">
        <v>141</v>
      </c>
      <c r="J612" s="58" t="s">
        <v>168</v>
      </c>
      <c r="K612" s="68">
        <v>44255</v>
      </c>
      <c r="L612" s="70">
        <v>699.82694939999999</v>
      </c>
      <c r="M612" s="58" t="s">
        <v>166</v>
      </c>
      <c r="N612" s="69"/>
      <c r="O612" s="69" t="b">
        <v>1</v>
      </c>
      <c r="P612" s="69" t="b">
        <v>1</v>
      </c>
      <c r="Q612" s="69" t="b">
        <v>1</v>
      </c>
      <c r="R612" s="69" t="b">
        <v>1</v>
      </c>
      <c r="S612" s="69"/>
      <c r="T612" s="69"/>
      <c r="U612" s="58" t="s">
        <v>2781</v>
      </c>
      <c r="V612" s="58" t="s">
        <v>2780</v>
      </c>
      <c r="W612" s="58" t="s">
        <v>2781</v>
      </c>
      <c r="X612" s="58" t="s">
        <v>2780</v>
      </c>
      <c r="Y612" s="58" t="s">
        <v>2005</v>
      </c>
      <c r="Z612" s="58" t="s">
        <v>2780</v>
      </c>
      <c r="AA612" s="58" t="s">
        <v>2781</v>
      </c>
      <c r="AB612" s="58" t="s">
        <v>3305</v>
      </c>
      <c r="AC612" s="58"/>
      <c r="AD612" s="68">
        <v>44253</v>
      </c>
      <c r="AE612" s="70">
        <v>85121.686000000002</v>
      </c>
      <c r="AF612" s="58" t="str">
        <f t="shared" si="60"/>
        <v>Jour</v>
      </c>
      <c r="AG612" s="58" t="str">
        <f t="shared" si="59"/>
        <v>LU0430495266</v>
      </c>
      <c r="AH612" s="58" t="str">
        <f t="shared" si="59"/>
        <v>10207784</v>
      </c>
    </row>
    <row r="613" spans="1:34" s="75" customFormat="1">
      <c r="A613" s="58" t="s">
        <v>2783</v>
      </c>
      <c r="B613" s="58" t="s">
        <v>2784</v>
      </c>
      <c r="C613" s="58" t="s">
        <v>2785</v>
      </c>
      <c r="D613" s="68">
        <v>43847</v>
      </c>
      <c r="E613" s="9">
        <v>0.42</v>
      </c>
      <c r="F613" s="69" t="b">
        <v>1</v>
      </c>
      <c r="G613" s="58" t="s">
        <v>138</v>
      </c>
      <c r="H613" s="58" t="s">
        <v>64</v>
      </c>
      <c r="I613" s="58" t="s">
        <v>141</v>
      </c>
      <c r="J613" s="58" t="s">
        <v>168</v>
      </c>
      <c r="K613" s="68">
        <v>44255</v>
      </c>
      <c r="L613" s="70">
        <v>699.82694939999999</v>
      </c>
      <c r="M613" s="58" t="s">
        <v>166</v>
      </c>
      <c r="N613" s="69"/>
      <c r="O613" s="69"/>
      <c r="P613" s="69" t="b">
        <v>1</v>
      </c>
      <c r="Q613" s="69"/>
      <c r="R613" s="69" t="b">
        <v>1</v>
      </c>
      <c r="S613" s="69"/>
      <c r="T613" s="69"/>
      <c r="U613" s="58" t="s">
        <v>2784</v>
      </c>
      <c r="V613" s="58" t="s">
        <v>2783</v>
      </c>
      <c r="W613" s="58" t="s">
        <v>2784</v>
      </c>
      <c r="X613" s="58" t="s">
        <v>2783</v>
      </c>
      <c r="Y613" s="58" t="s">
        <v>2005</v>
      </c>
      <c r="Z613" s="58" t="s">
        <v>2783</v>
      </c>
      <c r="AA613" s="58" t="s">
        <v>2784</v>
      </c>
      <c r="AB613" s="58" t="s">
        <v>3305</v>
      </c>
      <c r="AC613" s="58"/>
      <c r="AD613" s="68">
        <v>44253</v>
      </c>
      <c r="AE613" s="70">
        <v>3362660.6860000002</v>
      </c>
      <c r="AF613" s="58" t="str">
        <f t="shared" si="60"/>
        <v>Jour</v>
      </c>
      <c r="AG613" s="58" t="str">
        <f t="shared" si="59"/>
        <v>LU0973526071</v>
      </c>
      <c r="AH613" s="58" t="str">
        <f t="shared" si="59"/>
        <v>22423404</v>
      </c>
    </row>
    <row r="614" spans="1:34" s="75" customFormat="1">
      <c r="A614" s="58" t="s">
        <v>416</v>
      </c>
      <c r="B614" s="58" t="s">
        <v>554</v>
      </c>
      <c r="C614" s="58" t="s">
        <v>417</v>
      </c>
      <c r="D614" s="68">
        <v>44076</v>
      </c>
      <c r="E614" s="9">
        <v>1.81</v>
      </c>
      <c r="F614" s="69" t="b">
        <v>1</v>
      </c>
      <c r="G614" s="58" t="s">
        <v>138</v>
      </c>
      <c r="H614" s="58" t="s">
        <v>68</v>
      </c>
      <c r="I614" s="58" t="s">
        <v>141</v>
      </c>
      <c r="J614" s="58" t="s">
        <v>155</v>
      </c>
      <c r="K614" s="68">
        <v>44255</v>
      </c>
      <c r="L614" s="70">
        <v>402.692815</v>
      </c>
      <c r="M614" s="58" t="s">
        <v>166</v>
      </c>
      <c r="N614" s="69" t="b">
        <v>1</v>
      </c>
      <c r="O614" s="69" t="b">
        <v>1</v>
      </c>
      <c r="P614" s="69" t="b">
        <v>1</v>
      </c>
      <c r="Q614" s="69" t="b">
        <v>1</v>
      </c>
      <c r="R614" s="69" t="b">
        <v>1</v>
      </c>
      <c r="S614" s="69" t="b">
        <v>1</v>
      </c>
      <c r="T614" s="69"/>
      <c r="U614" s="58" t="s">
        <v>554</v>
      </c>
      <c r="V614" s="58" t="s">
        <v>416</v>
      </c>
      <c r="W614" s="58" t="s">
        <v>554</v>
      </c>
      <c r="X614" s="58" t="s">
        <v>416</v>
      </c>
      <c r="Y614" s="58" t="s">
        <v>2005</v>
      </c>
      <c r="Z614" s="58" t="s">
        <v>416</v>
      </c>
      <c r="AA614" s="58" t="s">
        <v>554</v>
      </c>
      <c r="AB614" s="58" t="s">
        <v>3305</v>
      </c>
      <c r="AC614" s="58"/>
      <c r="AD614" s="68">
        <v>44253</v>
      </c>
      <c r="AE614" s="70">
        <v>4331503.87</v>
      </c>
      <c r="AF614" s="58" t="str">
        <f t="shared" si="60"/>
        <v>Jour</v>
      </c>
      <c r="AG614" s="58" t="str">
        <f t="shared" si="59"/>
        <v>LU0225506756</v>
      </c>
      <c r="AH614" s="58" t="str">
        <f t="shared" si="59"/>
        <v>2155227</v>
      </c>
    </row>
    <row r="615" spans="1:34" s="75" customFormat="1">
      <c r="A615" s="58" t="s">
        <v>1890</v>
      </c>
      <c r="B615" s="58" t="s">
        <v>1891</v>
      </c>
      <c r="C615" s="58" t="s">
        <v>3497</v>
      </c>
      <c r="D615" s="68">
        <v>43880</v>
      </c>
      <c r="E615" s="9">
        <v>1.34</v>
      </c>
      <c r="F615" s="69"/>
      <c r="G615" s="58" t="s">
        <v>138</v>
      </c>
      <c r="H615" s="58" t="s">
        <v>62</v>
      </c>
      <c r="I615" s="58" t="s">
        <v>141</v>
      </c>
      <c r="J615" s="58" t="s">
        <v>165</v>
      </c>
      <c r="K615" s="68">
        <v>44255</v>
      </c>
      <c r="L615" s="70">
        <v>54.806370000000001</v>
      </c>
      <c r="M615" s="58" t="s">
        <v>166</v>
      </c>
      <c r="N615" s="69"/>
      <c r="O615" s="69"/>
      <c r="P615" s="69"/>
      <c r="Q615" s="69"/>
      <c r="R615" s="69"/>
      <c r="S615" s="69"/>
      <c r="T615" s="69"/>
      <c r="U615" s="58" t="s">
        <v>1891</v>
      </c>
      <c r="V615" s="58" t="s">
        <v>1890</v>
      </c>
      <c r="W615" s="58" t="s">
        <v>1891</v>
      </c>
      <c r="X615" s="58" t="s">
        <v>1890</v>
      </c>
      <c r="Y615" s="58" t="s">
        <v>2018</v>
      </c>
      <c r="Z615" s="58" t="s">
        <v>1890</v>
      </c>
      <c r="AA615" s="58" t="s">
        <v>1891</v>
      </c>
      <c r="AB615" s="58" t="s">
        <v>3307</v>
      </c>
      <c r="AC615" s="58"/>
      <c r="AD615" s="68">
        <v>44246</v>
      </c>
      <c r="AE615" s="70">
        <v>34655.64</v>
      </c>
      <c r="AF615" s="58" t="str">
        <f t="shared" si="60"/>
        <v>&gt;=Mois</v>
      </c>
      <c r="AG615" s="58" t="str">
        <f t="shared" si="59"/>
        <v>LU0742414419</v>
      </c>
      <c r="AH615" s="58" t="str">
        <f t="shared" si="59"/>
        <v>14905911</v>
      </c>
    </row>
    <row r="616" spans="1:34" s="75" customFormat="1">
      <c r="A616" s="58" t="s">
        <v>1651</v>
      </c>
      <c r="B616" s="58" t="s">
        <v>1652</v>
      </c>
      <c r="C616" s="58" t="s">
        <v>3498</v>
      </c>
      <c r="D616" s="68">
        <v>43880</v>
      </c>
      <c r="E616" s="9">
        <v>1.35</v>
      </c>
      <c r="F616" s="69"/>
      <c r="G616" s="58" t="s">
        <v>138</v>
      </c>
      <c r="H616" s="58" t="s">
        <v>68</v>
      </c>
      <c r="I616" s="58" t="s">
        <v>141</v>
      </c>
      <c r="J616" s="58" t="s">
        <v>165</v>
      </c>
      <c r="K616" s="68">
        <v>44255</v>
      </c>
      <c r="L616" s="70">
        <v>54.806370000000001</v>
      </c>
      <c r="M616" s="58" t="s">
        <v>166</v>
      </c>
      <c r="N616" s="69"/>
      <c r="O616" s="69"/>
      <c r="P616" s="69"/>
      <c r="Q616" s="69"/>
      <c r="R616" s="69"/>
      <c r="S616" s="69"/>
      <c r="T616" s="69"/>
      <c r="U616" s="58" t="s">
        <v>1652</v>
      </c>
      <c r="V616" s="58" t="s">
        <v>1651</v>
      </c>
      <c r="W616" s="58" t="s">
        <v>1652</v>
      </c>
      <c r="X616" s="58" t="s">
        <v>1651</v>
      </c>
      <c r="Y616" s="58" t="s">
        <v>2018</v>
      </c>
      <c r="Z616" s="58" t="s">
        <v>1651</v>
      </c>
      <c r="AA616" s="58" t="s">
        <v>1652</v>
      </c>
      <c r="AB616" s="58" t="s">
        <v>3307</v>
      </c>
      <c r="AC616" s="58"/>
      <c r="AD616" s="68">
        <v>44246</v>
      </c>
      <c r="AE616" s="70">
        <v>944.65200000000004</v>
      </c>
      <c r="AF616" s="58" t="str">
        <f t="shared" si="60"/>
        <v>&gt;=Mois</v>
      </c>
      <c r="AG616" s="58" t="str">
        <f t="shared" si="59"/>
        <v>LU0742414179</v>
      </c>
      <c r="AH616" s="58" t="str">
        <f t="shared" si="59"/>
        <v>14905810</v>
      </c>
    </row>
    <row r="617" spans="1:34" s="75" customFormat="1">
      <c r="A617" s="58" t="s">
        <v>418</v>
      </c>
      <c r="B617" s="58" t="s">
        <v>557</v>
      </c>
      <c r="C617" s="58" t="s">
        <v>5477</v>
      </c>
      <c r="D617" s="68">
        <v>44074</v>
      </c>
      <c r="E617" s="9">
        <v>1.41</v>
      </c>
      <c r="F617" s="69"/>
      <c r="G617" s="58" t="s">
        <v>175</v>
      </c>
      <c r="H617" s="58" t="s">
        <v>62</v>
      </c>
      <c r="I617" s="58" t="s">
        <v>141</v>
      </c>
      <c r="J617" s="58" t="s">
        <v>2429</v>
      </c>
      <c r="K617" s="68"/>
      <c r="L617" s="70"/>
      <c r="M617" s="58" t="s">
        <v>176</v>
      </c>
      <c r="N617" s="69"/>
      <c r="O617" s="69"/>
      <c r="P617" s="69"/>
      <c r="Q617" s="69"/>
      <c r="R617" s="69"/>
      <c r="S617" s="69" t="b">
        <v>1</v>
      </c>
      <c r="T617" s="69"/>
      <c r="U617" s="58" t="s">
        <v>557</v>
      </c>
      <c r="V617" s="58" t="s">
        <v>418</v>
      </c>
      <c r="W617" s="58" t="s">
        <v>557</v>
      </c>
      <c r="X617" s="58" t="s">
        <v>418</v>
      </c>
      <c r="Y617" s="58" t="s">
        <v>2009</v>
      </c>
      <c r="Z617" s="58" t="s">
        <v>418</v>
      </c>
      <c r="AA617" s="58" t="s">
        <v>557</v>
      </c>
      <c r="AB617" s="58" t="s">
        <v>3305</v>
      </c>
      <c r="AC617" s="58"/>
      <c r="AD617" s="68"/>
      <c r="AE617" s="70"/>
      <c r="AF617" s="58" t="str">
        <f t="shared" si="60"/>
        <v>Jour</v>
      </c>
      <c r="AG617" s="58" t="str">
        <f t="shared" si="59"/>
        <v>CH0232295490</v>
      </c>
      <c r="AH617" s="58" t="str">
        <f t="shared" si="59"/>
        <v>23229549</v>
      </c>
    </row>
    <row r="618" spans="1:34" s="75" customFormat="1">
      <c r="A618" s="58" t="s">
        <v>208</v>
      </c>
      <c r="B618" s="58" t="s">
        <v>558</v>
      </c>
      <c r="C618" s="58" t="s">
        <v>5478</v>
      </c>
      <c r="D618" s="68">
        <v>44074</v>
      </c>
      <c r="E618" s="9">
        <v>1.97</v>
      </c>
      <c r="F618" s="69"/>
      <c r="G618" s="58" t="s">
        <v>175</v>
      </c>
      <c r="H618" s="58" t="s">
        <v>62</v>
      </c>
      <c r="I618" s="58" t="s">
        <v>141</v>
      </c>
      <c r="J618" s="58" t="s">
        <v>2429</v>
      </c>
      <c r="K618" s="68"/>
      <c r="L618" s="70"/>
      <c r="M618" s="58" t="s">
        <v>176</v>
      </c>
      <c r="N618" s="69"/>
      <c r="O618" s="69"/>
      <c r="P618" s="69"/>
      <c r="Q618" s="69"/>
      <c r="R618" s="69"/>
      <c r="S618" s="69" t="b">
        <v>1</v>
      </c>
      <c r="T618" s="69"/>
      <c r="U618" s="58" t="s">
        <v>558</v>
      </c>
      <c r="V618" s="58" t="s">
        <v>208</v>
      </c>
      <c r="W618" s="58" t="s">
        <v>558</v>
      </c>
      <c r="X618" s="58" t="s">
        <v>208</v>
      </c>
      <c r="Y618" s="58" t="s">
        <v>2009</v>
      </c>
      <c r="Z618" s="58" t="s">
        <v>208</v>
      </c>
      <c r="AA618" s="58" t="s">
        <v>558</v>
      </c>
      <c r="AB618" s="58" t="s">
        <v>3305</v>
      </c>
      <c r="AC618" s="58"/>
      <c r="AD618" s="68"/>
      <c r="AE618" s="70"/>
      <c r="AF618" s="58" t="str">
        <f t="shared" si="60"/>
        <v>Jour</v>
      </c>
      <c r="AG618" s="58" t="str">
        <f t="shared" si="59"/>
        <v>CH0023789099</v>
      </c>
      <c r="AH618" s="58" t="str">
        <f t="shared" si="59"/>
        <v>2378909</v>
      </c>
    </row>
    <row r="619" spans="1:34" s="75" customFormat="1">
      <c r="A619" s="58" t="s">
        <v>206</v>
      </c>
      <c r="B619" s="58" t="s">
        <v>556</v>
      </c>
      <c r="C619" s="58" t="s">
        <v>207</v>
      </c>
      <c r="D619" s="68">
        <v>43769</v>
      </c>
      <c r="E619" s="9">
        <v>1.96</v>
      </c>
      <c r="F619" s="69"/>
      <c r="G619" s="58" t="s">
        <v>175</v>
      </c>
      <c r="H619" s="58" t="s">
        <v>68</v>
      </c>
      <c r="I619" s="58" t="s">
        <v>141</v>
      </c>
      <c r="J619" s="58" t="s">
        <v>2429</v>
      </c>
      <c r="K619" s="68"/>
      <c r="L619" s="70"/>
      <c r="M619" s="58" t="s">
        <v>176</v>
      </c>
      <c r="N619" s="69"/>
      <c r="O619" s="69"/>
      <c r="P619" s="69"/>
      <c r="Q619" s="69"/>
      <c r="R619" s="69"/>
      <c r="S619" s="69" t="b">
        <v>1</v>
      </c>
      <c r="T619" s="69"/>
      <c r="U619" s="58" t="s">
        <v>556</v>
      </c>
      <c r="V619" s="58" t="s">
        <v>206</v>
      </c>
      <c r="W619" s="58" t="s">
        <v>556</v>
      </c>
      <c r="X619" s="58" t="s">
        <v>206</v>
      </c>
      <c r="Y619" s="58" t="s">
        <v>2009</v>
      </c>
      <c r="Z619" s="58" t="s">
        <v>206</v>
      </c>
      <c r="AA619" s="58" t="s">
        <v>556</v>
      </c>
      <c r="AB619" s="58" t="s">
        <v>3305</v>
      </c>
      <c r="AC619" s="58"/>
      <c r="AD619" s="68"/>
      <c r="AE619" s="70"/>
      <c r="AF619" s="58" t="str">
        <f t="shared" si="60"/>
        <v>Jour</v>
      </c>
      <c r="AG619" s="58" t="str">
        <f t="shared" si="59"/>
        <v>CH0026952702</v>
      </c>
      <c r="AH619" s="58" t="str">
        <f t="shared" si="59"/>
        <v>2695270</v>
      </c>
    </row>
    <row r="620" spans="1:34" s="75" customFormat="1">
      <c r="A620" s="58" t="s">
        <v>205</v>
      </c>
      <c r="B620" s="58" t="s">
        <v>555</v>
      </c>
      <c r="C620" s="58" t="s">
        <v>4668</v>
      </c>
      <c r="D620" s="68">
        <v>43708</v>
      </c>
      <c r="E620" s="9">
        <v>2.06</v>
      </c>
      <c r="F620" s="69"/>
      <c r="G620" s="58" t="s">
        <v>175</v>
      </c>
      <c r="H620" s="58" t="s">
        <v>64</v>
      </c>
      <c r="I620" s="58" t="s">
        <v>141</v>
      </c>
      <c r="J620" s="58" t="s">
        <v>2429</v>
      </c>
      <c r="K620" s="68"/>
      <c r="L620" s="70"/>
      <c r="M620" s="58" t="s">
        <v>176</v>
      </c>
      <c r="N620" s="69"/>
      <c r="O620" s="69"/>
      <c r="P620" s="69"/>
      <c r="Q620" s="69"/>
      <c r="R620" s="69"/>
      <c r="S620" s="69" t="b">
        <v>1</v>
      </c>
      <c r="T620" s="69"/>
      <c r="U620" s="58" t="s">
        <v>555</v>
      </c>
      <c r="V620" s="58" t="s">
        <v>205</v>
      </c>
      <c r="W620" s="58" t="s">
        <v>555</v>
      </c>
      <c r="X620" s="58" t="s">
        <v>205</v>
      </c>
      <c r="Y620" s="58" t="s">
        <v>2009</v>
      </c>
      <c r="Z620" s="58" t="s">
        <v>205</v>
      </c>
      <c r="AA620" s="58" t="s">
        <v>555</v>
      </c>
      <c r="AB620" s="58" t="s">
        <v>3305</v>
      </c>
      <c r="AC620" s="58"/>
      <c r="AD620" s="68"/>
      <c r="AE620" s="70"/>
      <c r="AF620" s="58" t="str">
        <f t="shared" si="60"/>
        <v>Jour</v>
      </c>
      <c r="AG620" s="58" t="str">
        <f t="shared" ref="AG620:AH645" si="61">A620</f>
        <v>CH0037253066</v>
      </c>
      <c r="AH620" s="58" t="str">
        <f t="shared" si="61"/>
        <v>3725306</v>
      </c>
    </row>
    <row r="621" spans="1:34" s="75" customFormat="1">
      <c r="A621" s="58" t="s">
        <v>2962</v>
      </c>
      <c r="B621" s="58" t="s">
        <v>2963</v>
      </c>
      <c r="C621" s="58" t="s">
        <v>2964</v>
      </c>
      <c r="D621" s="68">
        <v>43880</v>
      </c>
      <c r="E621" s="9">
        <v>0.83</v>
      </c>
      <c r="F621" s="69" t="b">
        <v>1</v>
      </c>
      <c r="G621" s="58" t="s">
        <v>138</v>
      </c>
      <c r="H621" s="58" t="s">
        <v>62</v>
      </c>
      <c r="I621" s="58" t="s">
        <v>141</v>
      </c>
      <c r="J621" s="58" t="s">
        <v>168</v>
      </c>
      <c r="K621" s="68">
        <v>44255</v>
      </c>
      <c r="L621" s="70">
        <v>21.695961700000002</v>
      </c>
      <c r="M621" s="58" t="s">
        <v>166</v>
      </c>
      <c r="N621" s="69"/>
      <c r="O621" s="69" t="b">
        <v>1</v>
      </c>
      <c r="P621" s="69" t="b">
        <v>1</v>
      </c>
      <c r="Q621" s="69" t="b">
        <v>1</v>
      </c>
      <c r="R621" s="69" t="b">
        <v>1</v>
      </c>
      <c r="S621" s="69"/>
      <c r="T621" s="69" t="b">
        <v>1</v>
      </c>
      <c r="U621" s="58" t="s">
        <v>2963</v>
      </c>
      <c r="V621" s="58" t="s">
        <v>2962</v>
      </c>
      <c r="W621" s="58" t="s">
        <v>2963</v>
      </c>
      <c r="X621" s="58" t="s">
        <v>2962</v>
      </c>
      <c r="Y621" s="58" t="s">
        <v>2005</v>
      </c>
      <c r="Z621" s="58" t="s">
        <v>2962</v>
      </c>
      <c r="AA621" s="58" t="s">
        <v>2963</v>
      </c>
      <c r="AB621" s="58" t="s">
        <v>3305</v>
      </c>
      <c r="AC621" s="58"/>
      <c r="AD621" s="68">
        <v>44252</v>
      </c>
      <c r="AE621" s="70">
        <v>8010.98</v>
      </c>
      <c r="AF621" s="58" t="str">
        <f t="shared" si="60"/>
        <v>Jour</v>
      </c>
      <c r="AG621" s="58" t="str">
        <f t="shared" si="61"/>
        <v>LU0950591809</v>
      </c>
      <c r="AH621" s="58" t="str">
        <f t="shared" si="61"/>
        <v>21799078</v>
      </c>
    </row>
    <row r="622" spans="1:34" s="75" customFormat="1">
      <c r="A622" s="58" t="s">
        <v>215</v>
      </c>
      <c r="B622" s="58" t="s">
        <v>565</v>
      </c>
      <c r="C622" s="58" t="s">
        <v>18</v>
      </c>
      <c r="D622" s="68">
        <v>41820</v>
      </c>
      <c r="E622" s="9">
        <v>1.83</v>
      </c>
      <c r="F622" s="69"/>
      <c r="G622" s="58" t="s">
        <v>138</v>
      </c>
      <c r="H622" s="58" t="s">
        <v>62</v>
      </c>
      <c r="I622" s="58" t="s">
        <v>141</v>
      </c>
      <c r="J622" s="58" t="s">
        <v>168</v>
      </c>
      <c r="K622" s="68"/>
      <c r="L622" s="70"/>
      <c r="M622" s="58" t="s">
        <v>166</v>
      </c>
      <c r="N622" s="69"/>
      <c r="O622" s="69"/>
      <c r="P622" s="69"/>
      <c r="Q622" s="69"/>
      <c r="R622" s="69"/>
      <c r="S622" s="69" t="b">
        <v>1</v>
      </c>
      <c r="T622" s="69"/>
      <c r="U622" s="58" t="s">
        <v>565</v>
      </c>
      <c r="V622" s="58" t="s">
        <v>215</v>
      </c>
      <c r="W622" s="58" t="s">
        <v>565</v>
      </c>
      <c r="X622" s="58" t="s">
        <v>215</v>
      </c>
      <c r="Y622" s="58" t="s">
        <v>2015</v>
      </c>
      <c r="Z622" s="58" t="s">
        <v>215</v>
      </c>
      <c r="AA622" s="58" t="s">
        <v>565</v>
      </c>
      <c r="AB622" s="58" t="s">
        <v>3305</v>
      </c>
      <c r="AC622" s="58"/>
      <c r="AD622" s="68">
        <v>42110</v>
      </c>
      <c r="AE622" s="70">
        <v>177840.04</v>
      </c>
      <c r="AF622" s="58" t="str">
        <f t="shared" si="60"/>
        <v>Jour</v>
      </c>
      <c r="AG622" s="58" t="str">
        <f t="shared" si="61"/>
        <v>LU0354951690</v>
      </c>
      <c r="AH622" s="58" t="str">
        <f t="shared" si="61"/>
        <v>3904547</v>
      </c>
    </row>
    <row r="623" spans="1:34" s="75" customFormat="1">
      <c r="A623" s="58" t="s">
        <v>216</v>
      </c>
      <c r="B623" s="58" t="s">
        <v>566</v>
      </c>
      <c r="C623" s="58" t="s">
        <v>19</v>
      </c>
      <c r="D623" s="68">
        <v>41820</v>
      </c>
      <c r="E623" s="9">
        <v>1.83</v>
      </c>
      <c r="F623" s="69"/>
      <c r="G623" s="58" t="s">
        <v>138</v>
      </c>
      <c r="H623" s="58" t="s">
        <v>64</v>
      </c>
      <c r="I623" s="58" t="s">
        <v>141</v>
      </c>
      <c r="J623" s="58" t="s">
        <v>168</v>
      </c>
      <c r="K623" s="68"/>
      <c r="L623" s="70"/>
      <c r="M623" s="58" t="s">
        <v>166</v>
      </c>
      <c r="N623" s="69"/>
      <c r="O623" s="69"/>
      <c r="P623" s="69"/>
      <c r="Q623" s="69"/>
      <c r="R623" s="69"/>
      <c r="S623" s="69" t="b">
        <v>1</v>
      </c>
      <c r="T623" s="69"/>
      <c r="U623" s="58" t="s">
        <v>566</v>
      </c>
      <c r="V623" s="58" t="s">
        <v>216</v>
      </c>
      <c r="W623" s="58" t="s">
        <v>566</v>
      </c>
      <c r="X623" s="58" t="s">
        <v>216</v>
      </c>
      <c r="Y623" s="58" t="s">
        <v>2015</v>
      </c>
      <c r="Z623" s="58" t="s">
        <v>216</v>
      </c>
      <c r="AA623" s="58" t="s">
        <v>566</v>
      </c>
      <c r="AB623" s="58" t="s">
        <v>3305</v>
      </c>
      <c r="AC623" s="58"/>
      <c r="AD623" s="68">
        <v>42110</v>
      </c>
      <c r="AE623" s="70">
        <v>901240.277</v>
      </c>
      <c r="AF623" s="58" t="str">
        <f t="shared" si="60"/>
        <v>Jour</v>
      </c>
      <c r="AG623" s="58" t="str">
        <f t="shared" si="61"/>
        <v>LU0309836707</v>
      </c>
      <c r="AH623" s="58" t="str">
        <f t="shared" si="61"/>
        <v>3249587</v>
      </c>
    </row>
    <row r="624" spans="1:34" s="75" customFormat="1">
      <c r="A624" s="58" t="s">
        <v>217</v>
      </c>
      <c r="B624" s="58" t="s">
        <v>567</v>
      </c>
      <c r="C624" s="58" t="s">
        <v>20</v>
      </c>
      <c r="D624" s="68">
        <v>41820</v>
      </c>
      <c r="E624" s="9">
        <v>1.83</v>
      </c>
      <c r="F624" s="69"/>
      <c r="G624" s="58" t="s">
        <v>138</v>
      </c>
      <c r="H624" s="58" t="s">
        <v>68</v>
      </c>
      <c r="I624" s="58" t="s">
        <v>141</v>
      </c>
      <c r="J624" s="58" t="s">
        <v>168</v>
      </c>
      <c r="K624" s="68"/>
      <c r="L624" s="70"/>
      <c r="M624" s="58" t="s">
        <v>166</v>
      </c>
      <c r="N624" s="69"/>
      <c r="O624" s="69"/>
      <c r="P624" s="69"/>
      <c r="Q624" s="69"/>
      <c r="R624" s="69"/>
      <c r="S624" s="69" t="b">
        <v>1</v>
      </c>
      <c r="T624" s="69"/>
      <c r="U624" s="58" t="s">
        <v>567</v>
      </c>
      <c r="V624" s="58" t="s">
        <v>217</v>
      </c>
      <c r="W624" s="58" t="s">
        <v>567</v>
      </c>
      <c r="X624" s="58" t="s">
        <v>217</v>
      </c>
      <c r="Y624" s="58" t="s">
        <v>2015</v>
      </c>
      <c r="Z624" s="58" t="s">
        <v>217</v>
      </c>
      <c r="AA624" s="58" t="s">
        <v>567</v>
      </c>
      <c r="AB624" s="58" t="s">
        <v>3305</v>
      </c>
      <c r="AC624" s="58"/>
      <c r="AD624" s="68">
        <v>42110</v>
      </c>
      <c r="AE624" s="70">
        <v>208787.48699999999</v>
      </c>
      <c r="AF624" s="58" t="str">
        <f t="shared" si="60"/>
        <v>Jour</v>
      </c>
      <c r="AG624" s="58" t="str">
        <f t="shared" si="61"/>
        <v>LU0354951856</v>
      </c>
      <c r="AH624" s="58" t="str">
        <f t="shared" si="61"/>
        <v>3904555</v>
      </c>
    </row>
    <row r="625" spans="1:34" s="75" customFormat="1">
      <c r="A625" s="58" t="s">
        <v>218</v>
      </c>
      <c r="B625" s="58" t="s">
        <v>568</v>
      </c>
      <c r="C625" s="58" t="s">
        <v>21</v>
      </c>
      <c r="D625" s="68">
        <v>41820</v>
      </c>
      <c r="E625" s="9">
        <v>1.36</v>
      </c>
      <c r="F625" s="69"/>
      <c r="G625" s="58" t="s">
        <v>138</v>
      </c>
      <c r="H625" s="58" t="s">
        <v>64</v>
      </c>
      <c r="I625" s="58" t="s">
        <v>141</v>
      </c>
      <c r="J625" s="58" t="s">
        <v>168</v>
      </c>
      <c r="K625" s="68"/>
      <c r="L625" s="70"/>
      <c r="M625" s="58" t="s">
        <v>166</v>
      </c>
      <c r="N625" s="69"/>
      <c r="O625" s="69"/>
      <c r="P625" s="69"/>
      <c r="Q625" s="69"/>
      <c r="R625" s="69"/>
      <c r="S625" s="69" t="b">
        <v>1</v>
      </c>
      <c r="T625" s="69"/>
      <c r="U625" s="58" t="s">
        <v>568</v>
      </c>
      <c r="V625" s="58" t="s">
        <v>218</v>
      </c>
      <c r="W625" s="58" t="s">
        <v>568</v>
      </c>
      <c r="X625" s="58" t="s">
        <v>218</v>
      </c>
      <c r="Y625" s="58" t="s">
        <v>2015</v>
      </c>
      <c r="Z625" s="58" t="s">
        <v>218</v>
      </c>
      <c r="AA625" s="58" t="s">
        <v>568</v>
      </c>
      <c r="AB625" s="58" t="s">
        <v>3305</v>
      </c>
      <c r="AC625" s="58"/>
      <c r="AD625" s="68">
        <v>41911</v>
      </c>
      <c r="AE625" s="70">
        <v>163972.448</v>
      </c>
      <c r="AF625" s="58" t="str">
        <f t="shared" si="60"/>
        <v>Jour</v>
      </c>
      <c r="AG625" s="58" t="str">
        <f t="shared" si="61"/>
        <v>LU0274708071</v>
      </c>
      <c r="AH625" s="58" t="str">
        <f t="shared" si="61"/>
        <v>2763683</v>
      </c>
    </row>
    <row r="626" spans="1:34" s="75" customFormat="1">
      <c r="A626" s="58" t="s">
        <v>219</v>
      </c>
      <c r="B626" s="58" t="s">
        <v>569</v>
      </c>
      <c r="C626" s="58" t="s">
        <v>22</v>
      </c>
      <c r="D626" s="68">
        <v>41820</v>
      </c>
      <c r="E626" s="9">
        <v>1</v>
      </c>
      <c r="F626" s="69"/>
      <c r="G626" s="58" t="s">
        <v>138</v>
      </c>
      <c r="H626" s="58" t="s">
        <v>62</v>
      </c>
      <c r="I626" s="58" t="s">
        <v>141</v>
      </c>
      <c r="J626" s="58" t="s">
        <v>168</v>
      </c>
      <c r="K626" s="68"/>
      <c r="L626" s="70"/>
      <c r="M626" s="58" t="s">
        <v>166</v>
      </c>
      <c r="N626" s="69"/>
      <c r="O626" s="69"/>
      <c r="P626" s="69"/>
      <c r="Q626" s="69"/>
      <c r="R626" s="69"/>
      <c r="S626" s="69" t="b">
        <v>1</v>
      </c>
      <c r="T626" s="69"/>
      <c r="U626" s="58" t="s">
        <v>569</v>
      </c>
      <c r="V626" s="58" t="s">
        <v>219</v>
      </c>
      <c r="W626" s="58" t="s">
        <v>569</v>
      </c>
      <c r="X626" s="58" t="s">
        <v>219</v>
      </c>
      <c r="Y626" s="58" t="s">
        <v>2015</v>
      </c>
      <c r="Z626" s="58" t="s">
        <v>219</v>
      </c>
      <c r="AA626" s="58" t="s">
        <v>569</v>
      </c>
      <c r="AB626" s="58" t="s">
        <v>3305</v>
      </c>
      <c r="AC626" s="58"/>
      <c r="AD626" s="68">
        <v>41911</v>
      </c>
      <c r="AE626" s="70">
        <v>28977</v>
      </c>
      <c r="AF626" s="58" t="str">
        <f t="shared" si="60"/>
        <v>Jour</v>
      </c>
      <c r="AG626" s="58" t="str">
        <f t="shared" si="61"/>
        <v>LU0274706612</v>
      </c>
      <c r="AH626" s="58" t="str">
        <f t="shared" si="61"/>
        <v>2763758</v>
      </c>
    </row>
    <row r="627" spans="1:34" s="75" customFormat="1">
      <c r="A627" s="58" t="s">
        <v>220</v>
      </c>
      <c r="B627" s="58" t="s">
        <v>570</v>
      </c>
      <c r="C627" s="58" t="s">
        <v>23</v>
      </c>
      <c r="D627" s="68">
        <v>43738</v>
      </c>
      <c r="E627" s="9">
        <v>0.78</v>
      </c>
      <c r="F627" s="69"/>
      <c r="G627" s="58" t="s">
        <v>175</v>
      </c>
      <c r="H627" s="58" t="s">
        <v>62</v>
      </c>
      <c r="I627" s="58" t="s">
        <v>141</v>
      </c>
      <c r="J627" s="58" t="s">
        <v>221</v>
      </c>
      <c r="K627" s="68"/>
      <c r="L627" s="70"/>
      <c r="M627" s="58" t="s">
        <v>176</v>
      </c>
      <c r="N627" s="69"/>
      <c r="O627" s="69"/>
      <c r="P627" s="69"/>
      <c r="Q627" s="69"/>
      <c r="R627" s="69"/>
      <c r="S627" s="69"/>
      <c r="T627" s="69"/>
      <c r="U627" s="58" t="s">
        <v>570</v>
      </c>
      <c r="V627" s="58" t="s">
        <v>220</v>
      </c>
      <c r="W627" s="58" t="s">
        <v>570</v>
      </c>
      <c r="X627" s="58" t="s">
        <v>220</v>
      </c>
      <c r="Y627" s="58" t="s">
        <v>2014</v>
      </c>
      <c r="Z627" s="58" t="s">
        <v>220</v>
      </c>
      <c r="AA627" s="58" t="s">
        <v>570</v>
      </c>
      <c r="AB627" s="58" t="s">
        <v>3305</v>
      </c>
      <c r="AC627" s="58"/>
      <c r="AD627" s="68"/>
      <c r="AE627" s="70"/>
      <c r="AF627" s="58" t="str">
        <f t="shared" si="60"/>
        <v>Jour</v>
      </c>
      <c r="AG627" s="58" t="str">
        <f t="shared" si="61"/>
        <v>CH0002782263</v>
      </c>
      <c r="AH627" s="58" t="str">
        <f t="shared" si="61"/>
        <v>278226</v>
      </c>
    </row>
    <row r="628" spans="1:34" s="75" customFormat="1">
      <c r="A628" s="58" t="s">
        <v>419</v>
      </c>
      <c r="B628" s="58"/>
      <c r="C628" s="58" t="s">
        <v>420</v>
      </c>
      <c r="D628" s="68">
        <v>43511</v>
      </c>
      <c r="E628" s="9">
        <v>0.75</v>
      </c>
      <c r="F628" s="69" t="b">
        <v>1</v>
      </c>
      <c r="G628" s="58" t="s">
        <v>201</v>
      </c>
      <c r="H628" s="58" t="s">
        <v>62</v>
      </c>
      <c r="I628" s="58" t="s">
        <v>141</v>
      </c>
      <c r="J628" s="58" t="s">
        <v>168</v>
      </c>
      <c r="K628" s="68">
        <v>44255</v>
      </c>
      <c r="L628" s="70">
        <v>334.1690949</v>
      </c>
      <c r="M628" s="58" t="s">
        <v>166</v>
      </c>
      <c r="N628" s="69"/>
      <c r="O628" s="69"/>
      <c r="P628" s="69"/>
      <c r="Q628" s="69"/>
      <c r="R628" s="69"/>
      <c r="S628" s="69"/>
      <c r="T628" s="69"/>
      <c r="U628" s="58"/>
      <c r="V628" s="58" t="s">
        <v>419</v>
      </c>
      <c r="W628" s="58"/>
      <c r="X628" s="58" t="s">
        <v>419</v>
      </c>
      <c r="Y628" s="58" t="s">
        <v>2006</v>
      </c>
      <c r="Z628" s="58" t="s">
        <v>419</v>
      </c>
      <c r="AA628" s="58"/>
      <c r="AB628" s="58" t="s">
        <v>3305</v>
      </c>
      <c r="AC628" s="58"/>
      <c r="AD628" s="68"/>
      <c r="AE628" s="70"/>
      <c r="AF628" s="58" t="str">
        <f t="shared" si="60"/>
        <v>Jour</v>
      </c>
      <c r="AG628" s="58" t="str">
        <f t="shared" si="61"/>
        <v>IE00BHBFCY08</v>
      </c>
      <c r="AH628" s="58">
        <f t="shared" si="61"/>
        <v>0</v>
      </c>
    </row>
    <row r="629" spans="1:34" s="75" customFormat="1">
      <c r="A629" s="58" t="s">
        <v>571</v>
      </c>
      <c r="B629" s="58" t="s">
        <v>5479</v>
      </c>
      <c r="C629" s="58" t="s">
        <v>572</v>
      </c>
      <c r="D629" s="68">
        <v>43878</v>
      </c>
      <c r="E629" s="9">
        <v>0.69</v>
      </c>
      <c r="F629" s="69" t="b">
        <v>1</v>
      </c>
      <c r="G629" s="58" t="s">
        <v>201</v>
      </c>
      <c r="H629" s="58" t="s">
        <v>64</v>
      </c>
      <c r="I629" s="58" t="s">
        <v>141</v>
      </c>
      <c r="J629" s="58" t="s">
        <v>168</v>
      </c>
      <c r="K629" s="68">
        <v>44255</v>
      </c>
      <c r="L629" s="70">
        <v>334.1690949</v>
      </c>
      <c r="M629" s="58" t="s">
        <v>166</v>
      </c>
      <c r="N629" s="69" t="b">
        <v>1</v>
      </c>
      <c r="O629" s="69" t="b">
        <v>1</v>
      </c>
      <c r="P629" s="69"/>
      <c r="Q629" s="69" t="b">
        <v>1</v>
      </c>
      <c r="R629" s="69"/>
      <c r="S629" s="69" t="b">
        <v>1</v>
      </c>
      <c r="T629" s="69" t="b">
        <v>1</v>
      </c>
      <c r="U629" s="58" t="s">
        <v>5479</v>
      </c>
      <c r="V629" s="58" t="s">
        <v>571</v>
      </c>
      <c r="W629" s="58" t="s">
        <v>5479</v>
      </c>
      <c r="X629" s="58" t="s">
        <v>571</v>
      </c>
      <c r="Y629" s="58" t="s">
        <v>2006</v>
      </c>
      <c r="Z629" s="58" t="s">
        <v>571</v>
      </c>
      <c r="AA629" s="58" t="s">
        <v>5479</v>
      </c>
      <c r="AB629" s="58" t="s">
        <v>3305</v>
      </c>
      <c r="AC629" s="58"/>
      <c r="AD629" s="68">
        <v>43098</v>
      </c>
      <c r="AE629" s="70">
        <v>641288.81000000006</v>
      </c>
      <c r="AF629" s="58" t="str">
        <f t="shared" si="60"/>
        <v>Jour</v>
      </c>
      <c r="AG629" s="58" t="str">
        <f t="shared" si="61"/>
        <v>IE00B7WCJ491</v>
      </c>
      <c r="AH629" s="58" t="str">
        <f t="shared" si="61"/>
        <v>19624519</v>
      </c>
    </row>
    <row r="630" spans="1:34" s="75" customFormat="1">
      <c r="A630" s="58" t="s">
        <v>2728</v>
      </c>
      <c r="B630" s="58" t="s">
        <v>5480</v>
      </c>
      <c r="C630" s="58" t="s">
        <v>2729</v>
      </c>
      <c r="D630" s="68">
        <v>43878</v>
      </c>
      <c r="E630" s="9">
        <v>0.72</v>
      </c>
      <c r="F630" s="69" t="b">
        <v>1</v>
      </c>
      <c r="G630" s="58" t="s">
        <v>201</v>
      </c>
      <c r="H630" s="58" t="s">
        <v>68</v>
      </c>
      <c r="I630" s="58" t="s">
        <v>141</v>
      </c>
      <c r="J630" s="58" t="s">
        <v>155</v>
      </c>
      <c r="K630" s="68">
        <v>44255</v>
      </c>
      <c r="L630" s="70">
        <v>1642.1644644</v>
      </c>
      <c r="M630" s="58" t="s">
        <v>166</v>
      </c>
      <c r="N630" s="69" t="b">
        <v>1</v>
      </c>
      <c r="O630" s="69" t="b">
        <v>1</v>
      </c>
      <c r="P630" s="69"/>
      <c r="Q630" s="69" t="b">
        <v>1</v>
      </c>
      <c r="R630" s="69" t="b">
        <v>1</v>
      </c>
      <c r="S630" s="69" t="b">
        <v>1</v>
      </c>
      <c r="T630" s="69" t="b">
        <v>1</v>
      </c>
      <c r="U630" s="58" t="s">
        <v>5480</v>
      </c>
      <c r="V630" s="58" t="s">
        <v>2728</v>
      </c>
      <c r="W630" s="58" t="s">
        <v>5480</v>
      </c>
      <c r="X630" s="58" t="s">
        <v>2728</v>
      </c>
      <c r="Y630" s="58" t="s">
        <v>2006</v>
      </c>
      <c r="Z630" s="58" t="s">
        <v>2728</v>
      </c>
      <c r="AA630" s="58" t="s">
        <v>5480</v>
      </c>
      <c r="AB630" s="58" t="s">
        <v>3305</v>
      </c>
      <c r="AC630" s="58"/>
      <c r="AD630" s="68">
        <v>43098</v>
      </c>
      <c r="AE630" s="70">
        <v>2459170.2489999998</v>
      </c>
      <c r="AF630" s="58" t="str">
        <f t="shared" si="60"/>
        <v>Jour</v>
      </c>
      <c r="AG630" s="58" t="str">
        <f t="shared" si="61"/>
        <v>IE00B241CP14</v>
      </c>
      <c r="AH630" s="58" t="str">
        <f t="shared" si="61"/>
        <v>3371578</v>
      </c>
    </row>
    <row r="631" spans="1:34" s="75" customFormat="1">
      <c r="A631" s="58" t="s">
        <v>222</v>
      </c>
      <c r="B631" s="58" t="s">
        <v>573</v>
      </c>
      <c r="C631" s="58" t="s">
        <v>3499</v>
      </c>
      <c r="D631" s="68">
        <v>43830</v>
      </c>
      <c r="E631" s="9">
        <v>1.77</v>
      </c>
      <c r="F631" s="69"/>
      <c r="G631" s="58" t="s">
        <v>175</v>
      </c>
      <c r="H631" s="58" t="s">
        <v>62</v>
      </c>
      <c r="I631" s="58" t="s">
        <v>141</v>
      </c>
      <c r="J631" s="58" t="s">
        <v>165</v>
      </c>
      <c r="K631" s="68"/>
      <c r="L631" s="70"/>
      <c r="M631" s="58" t="s">
        <v>176</v>
      </c>
      <c r="N631" s="69"/>
      <c r="O631" s="69"/>
      <c r="P631" s="69"/>
      <c r="Q631" s="69"/>
      <c r="R631" s="69"/>
      <c r="S631" s="69" t="b">
        <v>1</v>
      </c>
      <c r="T631" s="69"/>
      <c r="U631" s="58" t="s">
        <v>573</v>
      </c>
      <c r="V631" s="58" t="s">
        <v>222</v>
      </c>
      <c r="W631" s="58" t="s">
        <v>573</v>
      </c>
      <c r="X631" s="58" t="s">
        <v>222</v>
      </c>
      <c r="Y631" s="58" t="s">
        <v>2009</v>
      </c>
      <c r="Z631" s="58" t="s">
        <v>222</v>
      </c>
      <c r="AA631" s="58" t="s">
        <v>573</v>
      </c>
      <c r="AB631" s="58" t="s">
        <v>3306</v>
      </c>
      <c r="AC631" s="58"/>
      <c r="AD631" s="68">
        <v>44225</v>
      </c>
      <c r="AE631" s="70">
        <v>190273</v>
      </c>
      <c r="AF631" s="58" t="str">
        <f t="shared" si="60"/>
        <v>&gt;=Mois</v>
      </c>
      <c r="AG631" s="58" t="str">
        <f t="shared" si="61"/>
        <v>CH0012115249</v>
      </c>
      <c r="AH631" s="58" t="str">
        <f t="shared" si="61"/>
        <v>1211524</v>
      </c>
    </row>
    <row r="632" spans="1:34" s="75" customFormat="1">
      <c r="A632" s="58" t="s">
        <v>223</v>
      </c>
      <c r="B632" s="58" t="s">
        <v>574</v>
      </c>
      <c r="C632" s="58" t="s">
        <v>3500</v>
      </c>
      <c r="D632" s="68">
        <v>43830</v>
      </c>
      <c r="E632" s="9">
        <v>1.26</v>
      </c>
      <c r="F632" s="69"/>
      <c r="G632" s="58" t="s">
        <v>175</v>
      </c>
      <c r="H632" s="58" t="s">
        <v>62</v>
      </c>
      <c r="I632" s="58" t="s">
        <v>141</v>
      </c>
      <c r="J632" s="58" t="s">
        <v>165</v>
      </c>
      <c r="K632" s="68"/>
      <c r="L632" s="70"/>
      <c r="M632" s="58" t="s">
        <v>176</v>
      </c>
      <c r="N632" s="69"/>
      <c r="O632" s="69"/>
      <c r="P632" s="69"/>
      <c r="Q632" s="69"/>
      <c r="R632" s="69"/>
      <c r="S632" s="69" t="b">
        <v>1</v>
      </c>
      <c r="T632" s="69"/>
      <c r="U632" s="58" t="s">
        <v>574</v>
      </c>
      <c r="V632" s="58" t="s">
        <v>223</v>
      </c>
      <c r="W632" s="58" t="s">
        <v>574</v>
      </c>
      <c r="X632" s="58" t="s">
        <v>223</v>
      </c>
      <c r="Y632" s="58" t="s">
        <v>2009</v>
      </c>
      <c r="Z632" s="58" t="s">
        <v>223</v>
      </c>
      <c r="AA632" s="58" t="s">
        <v>574</v>
      </c>
      <c r="AB632" s="58" t="s">
        <v>3306</v>
      </c>
      <c r="AC632" s="58"/>
      <c r="AD632" s="68">
        <v>44225</v>
      </c>
      <c r="AE632" s="70">
        <v>42190</v>
      </c>
      <c r="AF632" s="58" t="str">
        <f t="shared" si="60"/>
        <v>&gt;=Mois</v>
      </c>
      <c r="AG632" s="58" t="str">
        <f t="shared" si="61"/>
        <v>CH0036840848</v>
      </c>
      <c r="AH632" s="58" t="str">
        <f t="shared" si="61"/>
        <v>3684084</v>
      </c>
    </row>
    <row r="633" spans="1:34" s="75" customFormat="1">
      <c r="A633" s="58" t="s">
        <v>142</v>
      </c>
      <c r="B633" s="58" t="s">
        <v>575</v>
      </c>
      <c r="C633" s="58" t="s">
        <v>2035</v>
      </c>
      <c r="D633" s="68">
        <v>43271</v>
      </c>
      <c r="E633" s="9">
        <v>1</v>
      </c>
      <c r="F633" s="69" t="b">
        <v>1</v>
      </c>
      <c r="G633" s="58" t="s">
        <v>138</v>
      </c>
      <c r="H633" s="58" t="s">
        <v>62</v>
      </c>
      <c r="I633" s="58" t="s">
        <v>141</v>
      </c>
      <c r="J633" s="58" t="s">
        <v>168</v>
      </c>
      <c r="K633" s="68"/>
      <c r="L633" s="70"/>
      <c r="M633" s="58" t="s">
        <v>166</v>
      </c>
      <c r="N633" s="69"/>
      <c r="O633" s="69" t="b">
        <v>1</v>
      </c>
      <c r="P633" s="69"/>
      <c r="Q633" s="69" t="b">
        <v>1</v>
      </c>
      <c r="R633" s="69" t="b">
        <v>1</v>
      </c>
      <c r="S633" s="69" t="b">
        <v>1</v>
      </c>
      <c r="T633" s="69"/>
      <c r="U633" s="58" t="s">
        <v>575</v>
      </c>
      <c r="V633" s="58" t="s">
        <v>142</v>
      </c>
      <c r="W633" s="58" t="s">
        <v>575</v>
      </c>
      <c r="X633" s="58" t="s">
        <v>142</v>
      </c>
      <c r="Y633" s="58" t="s">
        <v>2005</v>
      </c>
      <c r="Z633" s="58" t="s">
        <v>142</v>
      </c>
      <c r="AA633" s="58" t="s">
        <v>575</v>
      </c>
      <c r="AB633" s="58" t="s">
        <v>3305</v>
      </c>
      <c r="AC633" s="58"/>
      <c r="AD633" s="68">
        <v>43448</v>
      </c>
      <c r="AE633" s="70">
        <v>16834.694</v>
      </c>
      <c r="AF633" s="58" t="str">
        <f t="shared" si="60"/>
        <v>Jour</v>
      </c>
      <c r="AG633" s="58" t="str">
        <f t="shared" si="61"/>
        <v>LU0564204526</v>
      </c>
      <c r="AH633" s="58" t="str">
        <f t="shared" si="61"/>
        <v>12041848</v>
      </c>
    </row>
    <row r="634" spans="1:34" s="75" customFormat="1">
      <c r="A634" s="58" t="s">
        <v>224</v>
      </c>
      <c r="B634" s="58" t="s">
        <v>576</v>
      </c>
      <c r="C634" s="58" t="s">
        <v>2036</v>
      </c>
      <c r="D634" s="68">
        <v>43271</v>
      </c>
      <c r="E634" s="9">
        <v>0.99</v>
      </c>
      <c r="F634" s="69" t="b">
        <v>1</v>
      </c>
      <c r="G634" s="58" t="s">
        <v>138</v>
      </c>
      <c r="H634" s="58" t="s">
        <v>64</v>
      </c>
      <c r="I634" s="58" t="s">
        <v>141</v>
      </c>
      <c r="J634" s="58" t="s">
        <v>168</v>
      </c>
      <c r="K634" s="68"/>
      <c r="L634" s="70"/>
      <c r="M634" s="58" t="s">
        <v>166</v>
      </c>
      <c r="N634" s="69"/>
      <c r="O634" s="69" t="b">
        <v>1</v>
      </c>
      <c r="P634" s="69" t="b">
        <v>1</v>
      </c>
      <c r="Q634" s="69" t="b">
        <v>1</v>
      </c>
      <c r="R634" s="69" t="b">
        <v>1</v>
      </c>
      <c r="S634" s="69" t="b">
        <v>1</v>
      </c>
      <c r="T634" s="69"/>
      <c r="U634" s="58" t="s">
        <v>576</v>
      </c>
      <c r="V634" s="58" t="s">
        <v>224</v>
      </c>
      <c r="W634" s="58" t="s">
        <v>576</v>
      </c>
      <c r="X634" s="58" t="s">
        <v>224</v>
      </c>
      <c r="Y634" s="58" t="s">
        <v>2005</v>
      </c>
      <c r="Z634" s="58" t="s">
        <v>224</v>
      </c>
      <c r="AA634" s="58" t="s">
        <v>576</v>
      </c>
      <c r="AB634" s="58" t="s">
        <v>3305</v>
      </c>
      <c r="AC634" s="58"/>
      <c r="AD634" s="68">
        <v>43448</v>
      </c>
      <c r="AE634" s="70">
        <v>9728.7109999999993</v>
      </c>
      <c r="AF634" s="58" t="str">
        <f t="shared" si="60"/>
        <v>Jour</v>
      </c>
      <c r="AG634" s="58" t="str">
        <f t="shared" si="61"/>
        <v>LU0210002480</v>
      </c>
      <c r="AH634" s="58" t="str">
        <f t="shared" si="61"/>
        <v>2038013</v>
      </c>
    </row>
    <row r="635" spans="1:34" s="75" customFormat="1">
      <c r="A635" s="58" t="s">
        <v>225</v>
      </c>
      <c r="B635" s="58" t="s">
        <v>1472</v>
      </c>
      <c r="C635" s="58" t="s">
        <v>2037</v>
      </c>
      <c r="D635" s="68">
        <v>43271</v>
      </c>
      <c r="E635" s="9">
        <v>0.98</v>
      </c>
      <c r="F635" s="69" t="b">
        <v>1</v>
      </c>
      <c r="G635" s="58" t="s">
        <v>138</v>
      </c>
      <c r="H635" s="58" t="s">
        <v>68</v>
      </c>
      <c r="I635" s="58" t="s">
        <v>141</v>
      </c>
      <c r="J635" s="58" t="s">
        <v>168</v>
      </c>
      <c r="K635" s="68"/>
      <c r="L635" s="70"/>
      <c r="M635" s="58" t="s">
        <v>166</v>
      </c>
      <c r="N635" s="69"/>
      <c r="O635" s="69" t="b">
        <v>1</v>
      </c>
      <c r="P635" s="69" t="b">
        <v>1</v>
      </c>
      <c r="Q635" s="69" t="b">
        <v>1</v>
      </c>
      <c r="R635" s="69" t="b">
        <v>1</v>
      </c>
      <c r="S635" s="69" t="b">
        <v>1</v>
      </c>
      <c r="T635" s="69"/>
      <c r="U635" s="58" t="s">
        <v>1472</v>
      </c>
      <c r="V635" s="58" t="s">
        <v>225</v>
      </c>
      <c r="W635" s="58" t="s">
        <v>1472</v>
      </c>
      <c r="X635" s="58" t="s">
        <v>225</v>
      </c>
      <c r="Y635" s="58" t="s">
        <v>2005</v>
      </c>
      <c r="Z635" s="58" t="s">
        <v>225</v>
      </c>
      <c r="AA635" s="58" t="s">
        <v>1472</v>
      </c>
      <c r="AB635" s="58" t="s">
        <v>3305</v>
      </c>
      <c r="AC635" s="58"/>
      <c r="AD635" s="68">
        <v>43448</v>
      </c>
      <c r="AE635" s="70">
        <v>1500</v>
      </c>
      <c r="AF635" s="58" t="str">
        <f t="shared" si="60"/>
        <v>Jour</v>
      </c>
      <c r="AG635" s="58" t="str">
        <f t="shared" si="61"/>
        <v>LU0564203809</v>
      </c>
      <c r="AH635" s="58" t="str">
        <f t="shared" si="61"/>
        <v>12040823</v>
      </c>
    </row>
    <row r="636" spans="1:34" s="75" customFormat="1">
      <c r="A636" s="58" t="s">
        <v>2135</v>
      </c>
      <c r="B636" s="58"/>
      <c r="C636" s="58" t="s">
        <v>2136</v>
      </c>
      <c r="D636" s="68">
        <v>44135</v>
      </c>
      <c r="E636" s="9">
        <v>1.1499999999999999</v>
      </c>
      <c r="F636" s="69" t="b">
        <v>1</v>
      </c>
      <c r="G636" s="58" t="s">
        <v>138</v>
      </c>
      <c r="H636" s="58" t="s">
        <v>68</v>
      </c>
      <c r="I636" s="58" t="s">
        <v>141</v>
      </c>
      <c r="J636" s="58" t="s">
        <v>165</v>
      </c>
      <c r="K636" s="68">
        <v>44255</v>
      </c>
      <c r="L636" s="70">
        <v>83.775264000000007</v>
      </c>
      <c r="M636" s="58" t="s">
        <v>166</v>
      </c>
      <c r="N636" s="69"/>
      <c r="O636" s="69" t="b">
        <v>1</v>
      </c>
      <c r="P636" s="69" t="b">
        <v>1</v>
      </c>
      <c r="Q636" s="69" t="b">
        <v>1</v>
      </c>
      <c r="R636" s="69"/>
      <c r="S636" s="69"/>
      <c r="T636" s="69" t="b">
        <v>1</v>
      </c>
      <c r="U636" s="58"/>
      <c r="V636" s="58" t="s">
        <v>2135</v>
      </c>
      <c r="W636" s="58"/>
      <c r="X636" s="58" t="s">
        <v>2135</v>
      </c>
      <c r="Y636" s="58" t="s">
        <v>2005</v>
      </c>
      <c r="Z636" s="58" t="s">
        <v>2135</v>
      </c>
      <c r="AA636" s="58"/>
      <c r="AB636" s="58" t="s">
        <v>3305</v>
      </c>
      <c r="AC636" s="58"/>
      <c r="AD636" s="68">
        <v>44253</v>
      </c>
      <c r="AE636" s="70">
        <v>7299599.8710000003</v>
      </c>
      <c r="AF636" s="58" t="str">
        <f t="shared" si="60"/>
        <v>Jour</v>
      </c>
      <c r="AG636" s="58" t="str">
        <f t="shared" si="61"/>
        <v>LU1081212463</v>
      </c>
      <c r="AH636" s="58">
        <f t="shared" si="61"/>
        <v>0</v>
      </c>
    </row>
    <row r="637" spans="1:34" s="75" customFormat="1">
      <c r="A637" s="58" t="s">
        <v>1548</v>
      </c>
      <c r="B637" s="58"/>
      <c r="C637" s="58" t="s">
        <v>2074</v>
      </c>
      <c r="D637" s="68">
        <v>43871</v>
      </c>
      <c r="E637" s="9">
        <v>1.34</v>
      </c>
      <c r="F637" s="69" t="b">
        <v>1</v>
      </c>
      <c r="G637" s="58" t="s">
        <v>138</v>
      </c>
      <c r="H637" s="58" t="s">
        <v>62</v>
      </c>
      <c r="I637" s="58" t="s">
        <v>141</v>
      </c>
      <c r="J637" s="58" t="s">
        <v>165</v>
      </c>
      <c r="K637" s="68">
        <v>44255</v>
      </c>
      <c r="L637" s="70">
        <v>83.775264000000007</v>
      </c>
      <c r="M637" s="58" t="s">
        <v>166</v>
      </c>
      <c r="N637" s="69" t="b">
        <v>1</v>
      </c>
      <c r="O637" s="69" t="b">
        <v>1</v>
      </c>
      <c r="P637" s="69" t="b">
        <v>1</v>
      </c>
      <c r="Q637" s="69" t="b">
        <v>1</v>
      </c>
      <c r="R637" s="69" t="b">
        <v>1</v>
      </c>
      <c r="S637" s="69" t="b">
        <v>1</v>
      </c>
      <c r="T637" s="69"/>
      <c r="U637" s="58"/>
      <c r="V637" s="58" t="s">
        <v>1548</v>
      </c>
      <c r="W637" s="58"/>
      <c r="X637" s="58" t="s">
        <v>1548</v>
      </c>
      <c r="Y637" s="58" t="s">
        <v>2005</v>
      </c>
      <c r="Z637" s="58" t="s">
        <v>1548</v>
      </c>
      <c r="AA637" s="58"/>
      <c r="AB637" s="58" t="s">
        <v>3305</v>
      </c>
      <c r="AC637" s="58"/>
      <c r="AD637" s="68">
        <v>44253</v>
      </c>
      <c r="AE637" s="70">
        <v>105947.289</v>
      </c>
      <c r="AF637" s="58" t="str">
        <f t="shared" si="60"/>
        <v>Jour</v>
      </c>
      <c r="AG637" s="58" t="str">
        <f t="shared" si="61"/>
        <v>LU1087780596</v>
      </c>
      <c r="AH637" s="58">
        <f t="shared" si="61"/>
        <v>0</v>
      </c>
    </row>
    <row r="638" spans="1:34" s="75" customFormat="1">
      <c r="A638" s="58" t="s">
        <v>2069</v>
      </c>
      <c r="B638" s="58" t="s">
        <v>2075</v>
      </c>
      <c r="C638" s="58" t="s">
        <v>2076</v>
      </c>
      <c r="D638" s="68">
        <v>43871</v>
      </c>
      <c r="E638" s="9">
        <v>1.1499999999999999</v>
      </c>
      <c r="F638" s="69" t="b">
        <v>1</v>
      </c>
      <c r="G638" s="58" t="s">
        <v>138</v>
      </c>
      <c r="H638" s="58" t="s">
        <v>62</v>
      </c>
      <c r="I638" s="58" t="s">
        <v>141</v>
      </c>
      <c r="J638" s="58" t="s">
        <v>165</v>
      </c>
      <c r="K638" s="68">
        <v>44255</v>
      </c>
      <c r="L638" s="70">
        <v>83.775264000000007</v>
      </c>
      <c r="M638" s="58" t="s">
        <v>166</v>
      </c>
      <c r="N638" s="69"/>
      <c r="O638" s="69" t="b">
        <v>1</v>
      </c>
      <c r="P638" s="69"/>
      <c r="Q638" s="69" t="b">
        <v>1</v>
      </c>
      <c r="R638" s="69"/>
      <c r="S638" s="69" t="b">
        <v>1</v>
      </c>
      <c r="T638" s="69"/>
      <c r="U638" s="58" t="s">
        <v>2075</v>
      </c>
      <c r="V638" s="58" t="s">
        <v>2069</v>
      </c>
      <c r="W638" s="58" t="s">
        <v>2075</v>
      </c>
      <c r="X638" s="58" t="s">
        <v>2069</v>
      </c>
      <c r="Y638" s="58" t="s">
        <v>2005</v>
      </c>
      <c r="Z638" s="58" t="s">
        <v>2069</v>
      </c>
      <c r="AA638" s="58" t="s">
        <v>2075</v>
      </c>
      <c r="AB638" s="58" t="s">
        <v>3305</v>
      </c>
      <c r="AC638" s="58"/>
      <c r="AD638" s="68">
        <v>44253</v>
      </c>
      <c r="AE638" s="70">
        <v>2904.99</v>
      </c>
      <c r="AF638" s="58" t="str">
        <f t="shared" si="60"/>
        <v>Jour</v>
      </c>
      <c r="AG638" s="58" t="str">
        <f t="shared" si="61"/>
        <v>LU1087780240</v>
      </c>
      <c r="AH638" s="58" t="str">
        <f t="shared" si="61"/>
        <v>24852565</v>
      </c>
    </row>
    <row r="639" spans="1:34" s="75" customFormat="1">
      <c r="A639" s="58" t="s">
        <v>2137</v>
      </c>
      <c r="B639" s="58"/>
      <c r="C639" s="58" t="s">
        <v>2138</v>
      </c>
      <c r="D639" s="68">
        <v>44135</v>
      </c>
      <c r="E639" s="9">
        <v>1.1599999999999999</v>
      </c>
      <c r="F639" s="69" t="b">
        <v>1</v>
      </c>
      <c r="G639" s="58" t="s">
        <v>138</v>
      </c>
      <c r="H639" s="58" t="s">
        <v>64</v>
      </c>
      <c r="I639" s="58" t="s">
        <v>141</v>
      </c>
      <c r="J639" s="58" t="s">
        <v>165</v>
      </c>
      <c r="K639" s="68">
        <v>44255</v>
      </c>
      <c r="L639" s="70">
        <v>83.775264000000007</v>
      </c>
      <c r="M639" s="58" t="s">
        <v>166</v>
      </c>
      <c r="N639" s="69"/>
      <c r="O639" s="69" t="b">
        <v>1</v>
      </c>
      <c r="P639" s="69"/>
      <c r="Q639" s="69" t="b">
        <v>1</v>
      </c>
      <c r="R639" s="69"/>
      <c r="S639" s="69" t="b">
        <v>1</v>
      </c>
      <c r="T639" s="69"/>
      <c r="U639" s="58"/>
      <c r="V639" s="58" t="s">
        <v>2137</v>
      </c>
      <c r="W639" s="58"/>
      <c r="X639" s="58" t="s">
        <v>2137</v>
      </c>
      <c r="Y639" s="58" t="s">
        <v>2005</v>
      </c>
      <c r="Z639" s="58" t="s">
        <v>2137</v>
      </c>
      <c r="AA639" s="58"/>
      <c r="AB639" s="58" t="s">
        <v>3305</v>
      </c>
      <c r="AC639" s="58"/>
      <c r="AD639" s="68">
        <v>44253</v>
      </c>
      <c r="AE639" s="70">
        <v>1015030.383</v>
      </c>
      <c r="AF639" s="58" t="str">
        <f t="shared" si="60"/>
        <v>Jour</v>
      </c>
      <c r="AG639" s="58" t="str">
        <f t="shared" si="61"/>
        <v>LU1087779077</v>
      </c>
      <c r="AH639" s="58">
        <f t="shared" si="61"/>
        <v>0</v>
      </c>
    </row>
    <row r="640" spans="1:34" s="75" customFormat="1">
      <c r="A640" s="58" t="s">
        <v>2067</v>
      </c>
      <c r="B640" s="58" t="s">
        <v>2077</v>
      </c>
      <c r="C640" s="58" t="s">
        <v>2078</v>
      </c>
      <c r="D640" s="68">
        <v>44135</v>
      </c>
      <c r="E640" s="9">
        <v>1.1200000000000001</v>
      </c>
      <c r="F640" s="69" t="b">
        <v>1</v>
      </c>
      <c r="G640" s="58" t="s">
        <v>138</v>
      </c>
      <c r="H640" s="58" t="s">
        <v>62</v>
      </c>
      <c r="I640" s="58" t="s">
        <v>141</v>
      </c>
      <c r="J640" s="58" t="s">
        <v>165</v>
      </c>
      <c r="K640" s="68">
        <v>44255</v>
      </c>
      <c r="L640" s="70">
        <v>83.775264000000007</v>
      </c>
      <c r="M640" s="58" t="s">
        <v>166</v>
      </c>
      <c r="N640" s="69"/>
      <c r="O640" s="69" t="b">
        <v>1</v>
      </c>
      <c r="P640" s="69"/>
      <c r="Q640" s="69" t="b">
        <v>1</v>
      </c>
      <c r="R640" s="69"/>
      <c r="S640" s="69"/>
      <c r="T640" s="69"/>
      <c r="U640" s="58" t="s">
        <v>2077</v>
      </c>
      <c r="V640" s="58" t="s">
        <v>2067</v>
      </c>
      <c r="W640" s="58" t="s">
        <v>2077</v>
      </c>
      <c r="X640" s="58" t="s">
        <v>2067</v>
      </c>
      <c r="Y640" s="58" t="s">
        <v>2005</v>
      </c>
      <c r="Z640" s="58" t="s">
        <v>2067</v>
      </c>
      <c r="AA640" s="58" t="s">
        <v>2077</v>
      </c>
      <c r="AB640" s="58" t="s">
        <v>3305</v>
      </c>
      <c r="AC640" s="58"/>
      <c r="AD640" s="68">
        <v>44253</v>
      </c>
      <c r="AE640" s="70">
        <v>66835.880999999994</v>
      </c>
      <c r="AF640" s="58" t="str">
        <f t="shared" si="60"/>
        <v>Jour</v>
      </c>
      <c r="AG640" s="58" t="str">
        <f t="shared" si="61"/>
        <v>LU1581423685</v>
      </c>
      <c r="AH640" s="58" t="str">
        <f t="shared" si="61"/>
        <v>35835047</v>
      </c>
    </row>
    <row r="641" spans="1:34" s="75" customFormat="1">
      <c r="A641" s="58" t="s">
        <v>226</v>
      </c>
      <c r="B641" s="58" t="s">
        <v>577</v>
      </c>
      <c r="C641" s="58" t="s">
        <v>127</v>
      </c>
      <c r="D641" s="68">
        <v>41547</v>
      </c>
      <c r="E641" s="9">
        <v>0.75</v>
      </c>
      <c r="F641" s="69" t="b">
        <v>1</v>
      </c>
      <c r="G641" s="58" t="s">
        <v>138</v>
      </c>
      <c r="H641" s="58" t="s">
        <v>68</v>
      </c>
      <c r="I641" s="58" t="s">
        <v>141</v>
      </c>
      <c r="J641" s="58" t="s">
        <v>168</v>
      </c>
      <c r="K641" s="68"/>
      <c r="L641" s="70"/>
      <c r="M641" s="58" t="s">
        <v>166</v>
      </c>
      <c r="N641" s="69"/>
      <c r="O641" s="69" t="b">
        <v>1</v>
      </c>
      <c r="P641" s="69" t="b">
        <v>1</v>
      </c>
      <c r="Q641" s="69" t="b">
        <v>1</v>
      </c>
      <c r="R641" s="69" t="b">
        <v>1</v>
      </c>
      <c r="S641" s="69" t="b">
        <v>1</v>
      </c>
      <c r="T641" s="69"/>
      <c r="U641" s="58" t="s">
        <v>577</v>
      </c>
      <c r="V641" s="58" t="s">
        <v>226</v>
      </c>
      <c r="W641" s="58" t="s">
        <v>577</v>
      </c>
      <c r="X641" s="58" t="s">
        <v>226</v>
      </c>
      <c r="Y641" s="58" t="s">
        <v>2005</v>
      </c>
      <c r="Z641" s="58" t="s">
        <v>226</v>
      </c>
      <c r="AA641" s="58" t="s">
        <v>577</v>
      </c>
      <c r="AB641" s="58" t="s">
        <v>3305</v>
      </c>
      <c r="AC641" s="58"/>
      <c r="AD641" s="68"/>
      <c r="AE641" s="70"/>
      <c r="AF641" s="58" t="str">
        <f t="shared" si="60"/>
        <v>Jour</v>
      </c>
      <c r="AG641" s="58" t="str">
        <f t="shared" si="61"/>
        <v>LU0209981991</v>
      </c>
      <c r="AH641" s="58" t="str">
        <f t="shared" si="61"/>
        <v>2038209</v>
      </c>
    </row>
    <row r="642" spans="1:34" s="75" customFormat="1">
      <c r="A642" s="58" t="s">
        <v>3045</v>
      </c>
      <c r="B642" s="58" t="s">
        <v>3046</v>
      </c>
      <c r="C642" s="58" t="s">
        <v>3047</v>
      </c>
      <c r="D642" s="68">
        <v>43871</v>
      </c>
      <c r="E642" s="9">
        <v>0.66</v>
      </c>
      <c r="F642" s="69" t="b">
        <v>1</v>
      </c>
      <c r="G642" s="58" t="s">
        <v>138</v>
      </c>
      <c r="H642" s="58" t="s">
        <v>64</v>
      </c>
      <c r="I642" s="58" t="s">
        <v>141</v>
      </c>
      <c r="J642" s="58" t="s">
        <v>168</v>
      </c>
      <c r="K642" s="68">
        <v>44255</v>
      </c>
      <c r="L642" s="70">
        <v>644.67957149999995</v>
      </c>
      <c r="M642" s="58" t="s">
        <v>166</v>
      </c>
      <c r="N642" s="69"/>
      <c r="O642" s="69" t="b">
        <v>1</v>
      </c>
      <c r="P642" s="69"/>
      <c r="Q642" s="69" t="b">
        <v>1</v>
      </c>
      <c r="R642" s="69"/>
      <c r="S642" s="69"/>
      <c r="T642" s="69"/>
      <c r="U642" s="58" t="s">
        <v>3046</v>
      </c>
      <c r="V642" s="58" t="s">
        <v>3045</v>
      </c>
      <c r="W642" s="58" t="s">
        <v>3046</v>
      </c>
      <c r="X642" s="58" t="s">
        <v>3045</v>
      </c>
      <c r="Y642" s="58" t="s">
        <v>2005</v>
      </c>
      <c r="Z642" s="58" t="s">
        <v>3045</v>
      </c>
      <c r="AA642" s="58" t="s">
        <v>3046</v>
      </c>
      <c r="AB642" s="58" t="s">
        <v>3305</v>
      </c>
      <c r="AC642" s="58"/>
      <c r="AD642" s="68">
        <v>44253</v>
      </c>
      <c r="AE642" s="70">
        <v>1344825.2509999999</v>
      </c>
      <c r="AF642" s="58" t="str">
        <f t="shared" si="60"/>
        <v>Jour</v>
      </c>
      <c r="AG642" s="58" t="str">
        <f t="shared" si="61"/>
        <v>LU1581404628</v>
      </c>
      <c r="AH642" s="58" t="str">
        <f t="shared" si="61"/>
        <v>35804587</v>
      </c>
    </row>
    <row r="643" spans="1:34" s="75" customFormat="1">
      <c r="A643" s="58" t="s">
        <v>3048</v>
      </c>
      <c r="B643" s="58" t="s">
        <v>3049</v>
      </c>
      <c r="C643" s="58" t="s">
        <v>3050</v>
      </c>
      <c r="D643" s="68">
        <v>44135</v>
      </c>
      <c r="E643" s="9">
        <v>0.66</v>
      </c>
      <c r="F643" s="69" t="b">
        <v>1</v>
      </c>
      <c r="G643" s="58" t="s">
        <v>138</v>
      </c>
      <c r="H643" s="58" t="s">
        <v>62</v>
      </c>
      <c r="I643" s="58" t="s">
        <v>141</v>
      </c>
      <c r="J643" s="58" t="s">
        <v>168</v>
      </c>
      <c r="K643" s="68">
        <v>44255</v>
      </c>
      <c r="L643" s="70">
        <v>644.67957149999995</v>
      </c>
      <c r="M643" s="58" t="s">
        <v>166</v>
      </c>
      <c r="N643" s="69"/>
      <c r="O643" s="69" t="b">
        <v>1</v>
      </c>
      <c r="P643" s="69"/>
      <c r="Q643" s="69" t="b">
        <v>1</v>
      </c>
      <c r="R643" s="69"/>
      <c r="S643" s="69"/>
      <c r="T643" s="69"/>
      <c r="U643" s="58" t="s">
        <v>3049</v>
      </c>
      <c r="V643" s="58" t="s">
        <v>3048</v>
      </c>
      <c r="W643" s="58" t="s">
        <v>3049</v>
      </c>
      <c r="X643" s="58" t="s">
        <v>3048</v>
      </c>
      <c r="Y643" s="58" t="s">
        <v>2005</v>
      </c>
      <c r="Z643" s="58" t="s">
        <v>3048</v>
      </c>
      <c r="AA643" s="58" t="s">
        <v>3049</v>
      </c>
      <c r="AB643" s="58" t="s">
        <v>3305</v>
      </c>
      <c r="AC643" s="58"/>
      <c r="AD643" s="68">
        <v>44253</v>
      </c>
      <c r="AE643" s="70">
        <v>293399.19799999997</v>
      </c>
      <c r="AF643" s="58" t="str">
        <f t="shared" si="60"/>
        <v>Jour</v>
      </c>
      <c r="AG643" s="58" t="str">
        <f t="shared" si="61"/>
        <v>LU1581404206</v>
      </c>
      <c r="AH643" s="58" t="str">
        <f t="shared" si="61"/>
        <v>35804543</v>
      </c>
    </row>
    <row r="644" spans="1:34" s="75" customFormat="1">
      <c r="A644" s="58" t="s">
        <v>227</v>
      </c>
      <c r="B644" s="58" t="s">
        <v>578</v>
      </c>
      <c r="C644" s="58" t="s">
        <v>24</v>
      </c>
      <c r="D644" s="68">
        <v>44135</v>
      </c>
      <c r="E644" s="9">
        <v>1.36</v>
      </c>
      <c r="F644" s="69" t="b">
        <v>1</v>
      </c>
      <c r="G644" s="58" t="s">
        <v>138</v>
      </c>
      <c r="H644" s="58" t="s">
        <v>64</v>
      </c>
      <c r="I644" s="58" t="s">
        <v>141</v>
      </c>
      <c r="J644" s="58" t="s">
        <v>168</v>
      </c>
      <c r="K644" s="68">
        <v>44255</v>
      </c>
      <c r="L644" s="70">
        <v>88.784086000000002</v>
      </c>
      <c r="M644" s="58" t="s">
        <v>166</v>
      </c>
      <c r="N644" s="69" t="b">
        <v>1</v>
      </c>
      <c r="O644" s="69" t="b">
        <v>1</v>
      </c>
      <c r="P644" s="69" t="b">
        <v>1</v>
      </c>
      <c r="Q644" s="69" t="b">
        <v>1</v>
      </c>
      <c r="R644" s="69" t="b">
        <v>1</v>
      </c>
      <c r="S644" s="69" t="b">
        <v>1</v>
      </c>
      <c r="T644" s="69"/>
      <c r="U644" s="58" t="s">
        <v>578</v>
      </c>
      <c r="V644" s="58" t="s">
        <v>227</v>
      </c>
      <c r="W644" s="58" t="s">
        <v>578</v>
      </c>
      <c r="X644" s="58" t="s">
        <v>227</v>
      </c>
      <c r="Y644" s="58" t="s">
        <v>2005</v>
      </c>
      <c r="Z644" s="58" t="s">
        <v>227</v>
      </c>
      <c r="AA644" s="58" t="s">
        <v>578</v>
      </c>
      <c r="AB644" s="58" t="s">
        <v>3305</v>
      </c>
      <c r="AC644" s="58"/>
      <c r="AD644" s="68">
        <v>44253</v>
      </c>
      <c r="AE644" s="70">
        <v>1000603.4840000001</v>
      </c>
      <c r="AF644" s="58" t="str">
        <f t="shared" si="60"/>
        <v>Jour</v>
      </c>
      <c r="AG644" s="58" t="str">
        <f t="shared" si="61"/>
        <v>LU0095725387</v>
      </c>
      <c r="AH644" s="58" t="str">
        <f t="shared" si="61"/>
        <v>992515</v>
      </c>
    </row>
    <row r="645" spans="1:34" s="75" customFormat="1">
      <c r="A645" s="58" t="s">
        <v>3051</v>
      </c>
      <c r="B645" s="58"/>
      <c r="C645" s="58" t="s">
        <v>3052</v>
      </c>
      <c r="D645" s="68">
        <v>44135</v>
      </c>
      <c r="E645" s="9">
        <v>0.85</v>
      </c>
      <c r="F645" s="69" t="b">
        <v>1</v>
      </c>
      <c r="G645" s="58" t="s">
        <v>138</v>
      </c>
      <c r="H645" s="58" t="s">
        <v>68</v>
      </c>
      <c r="I645" s="58" t="s">
        <v>141</v>
      </c>
      <c r="J645" s="58" t="s">
        <v>168</v>
      </c>
      <c r="K645" s="68">
        <v>44255</v>
      </c>
      <c r="L645" s="70">
        <v>410.19076610000002</v>
      </c>
      <c r="M645" s="58" t="s">
        <v>166</v>
      </c>
      <c r="N645" s="69"/>
      <c r="O645" s="69" t="b">
        <v>1</v>
      </c>
      <c r="P645" s="69"/>
      <c r="Q645" s="69"/>
      <c r="R645" s="69"/>
      <c r="S645" s="69"/>
      <c r="T645" s="69"/>
      <c r="U645" s="58"/>
      <c r="V645" s="58" t="s">
        <v>3051</v>
      </c>
      <c r="W645" s="58"/>
      <c r="X645" s="58" t="s">
        <v>3051</v>
      </c>
      <c r="Y645" s="58" t="s">
        <v>2005</v>
      </c>
      <c r="Z645" s="58" t="s">
        <v>3051</v>
      </c>
      <c r="AA645" s="58"/>
      <c r="AB645" s="58" t="s">
        <v>3305</v>
      </c>
      <c r="AC645" s="58"/>
      <c r="AD645" s="68">
        <v>44253</v>
      </c>
      <c r="AE645" s="70">
        <v>1382705</v>
      </c>
      <c r="AF645" s="58" t="str">
        <f t="shared" si="60"/>
        <v>Jour</v>
      </c>
      <c r="AG645" s="58" t="str">
        <f t="shared" si="61"/>
        <v>LU1581414346</v>
      </c>
      <c r="AH645" s="58">
        <f t="shared" si="61"/>
        <v>0</v>
      </c>
    </row>
    <row r="646" spans="1:34" s="75" customFormat="1">
      <c r="A646" s="58" t="s">
        <v>3053</v>
      </c>
      <c r="B646" s="58" t="s">
        <v>3054</v>
      </c>
      <c r="C646" s="58" t="s">
        <v>3055</v>
      </c>
      <c r="D646" s="68">
        <v>44135</v>
      </c>
      <c r="E646" s="9">
        <v>0.85</v>
      </c>
      <c r="F646" s="69" t="b">
        <v>1</v>
      </c>
      <c r="G646" s="58" t="s">
        <v>138</v>
      </c>
      <c r="H646" s="58" t="s">
        <v>62</v>
      </c>
      <c r="I646" s="58" t="s">
        <v>141</v>
      </c>
      <c r="J646" s="58" t="s">
        <v>168</v>
      </c>
      <c r="K646" s="68">
        <v>44255</v>
      </c>
      <c r="L646" s="70">
        <v>410.19076610000002</v>
      </c>
      <c r="M646" s="58" t="s">
        <v>166</v>
      </c>
      <c r="N646" s="69"/>
      <c r="O646" s="69" t="b">
        <v>1</v>
      </c>
      <c r="P646" s="69"/>
      <c r="Q646" s="69" t="b">
        <v>1</v>
      </c>
      <c r="R646" s="69"/>
      <c r="S646" s="69"/>
      <c r="T646" s="69"/>
      <c r="U646" s="58" t="s">
        <v>3054</v>
      </c>
      <c r="V646" s="58" t="s">
        <v>3053</v>
      </c>
      <c r="W646" s="58" t="s">
        <v>3054</v>
      </c>
      <c r="X646" s="58" t="s">
        <v>3053</v>
      </c>
      <c r="Y646" s="58" t="s">
        <v>2005</v>
      </c>
      <c r="Z646" s="58" t="s">
        <v>3053</v>
      </c>
      <c r="AA646" s="58" t="s">
        <v>3054</v>
      </c>
      <c r="AB646" s="58" t="s">
        <v>3305</v>
      </c>
      <c r="AC646" s="58"/>
      <c r="AD646" s="68">
        <v>44253</v>
      </c>
      <c r="AE646" s="70">
        <v>729753</v>
      </c>
      <c r="AF646" s="58" t="str">
        <f t="shared" ref="AF646:AF712" si="62">CHOOSE(IF(ISERROR(FIND("Quotidien",AB646,1)),IF(ISERROR(FIND("Hebdo",AB646,1)),1,FIND("Hebdo",AB646,1)),FIND("Quotidien",AB646,1)),"&gt;=Mois",,,,,,,,,,,,,,"Semaine",,,,,,,,,"Jour")</f>
        <v>Jour</v>
      </c>
      <c r="AG646" s="58" t="str">
        <f t="shared" ref="AG646:AG712" si="63">A646</f>
        <v>LU1581412720</v>
      </c>
      <c r="AH646" s="58" t="str">
        <f t="shared" ref="AH646:AH712" si="64">B646</f>
        <v>35946423</v>
      </c>
    </row>
    <row r="647" spans="1:34" s="75" customFormat="1">
      <c r="A647" s="58" t="s">
        <v>3056</v>
      </c>
      <c r="B647" s="58" t="s">
        <v>3057</v>
      </c>
      <c r="C647" s="58" t="s">
        <v>3058</v>
      </c>
      <c r="D647" s="68">
        <v>44135</v>
      </c>
      <c r="E647" s="9">
        <v>0.86</v>
      </c>
      <c r="F647" s="69" t="b">
        <v>1</v>
      </c>
      <c r="G647" s="58" t="s">
        <v>138</v>
      </c>
      <c r="H647" s="58" t="s">
        <v>64</v>
      </c>
      <c r="I647" s="58" t="s">
        <v>141</v>
      </c>
      <c r="J647" s="58" t="s">
        <v>168</v>
      </c>
      <c r="K647" s="68">
        <v>44255</v>
      </c>
      <c r="L647" s="70">
        <v>410.19076610000002</v>
      </c>
      <c r="M647" s="58" t="s">
        <v>166</v>
      </c>
      <c r="N647" s="69"/>
      <c r="O647" s="69" t="b">
        <v>1</v>
      </c>
      <c r="P647" s="69"/>
      <c r="Q647" s="69" t="b">
        <v>1</v>
      </c>
      <c r="R647" s="69"/>
      <c r="S647" s="69"/>
      <c r="T647" s="69"/>
      <c r="U647" s="58" t="s">
        <v>3057</v>
      </c>
      <c r="V647" s="58" t="s">
        <v>3056</v>
      </c>
      <c r="W647" s="58" t="s">
        <v>3057</v>
      </c>
      <c r="X647" s="58" t="s">
        <v>3056</v>
      </c>
      <c r="Y647" s="58" t="s">
        <v>2005</v>
      </c>
      <c r="Z647" s="58" t="s">
        <v>3056</v>
      </c>
      <c r="AA647" s="58" t="s">
        <v>3057</v>
      </c>
      <c r="AB647" s="58" t="s">
        <v>3305</v>
      </c>
      <c r="AC647" s="58"/>
      <c r="AD647" s="68">
        <v>44253</v>
      </c>
      <c r="AE647" s="70">
        <v>1833804.6769999999</v>
      </c>
      <c r="AF647" s="58" t="str">
        <f t="shared" si="62"/>
        <v>Jour</v>
      </c>
      <c r="AG647" s="58" t="str">
        <f t="shared" si="63"/>
        <v>LU1581413454</v>
      </c>
      <c r="AH647" s="58" t="str">
        <f t="shared" si="64"/>
        <v>35946427</v>
      </c>
    </row>
    <row r="648" spans="1:34" s="75" customFormat="1">
      <c r="A648" s="58" t="s">
        <v>3183</v>
      </c>
      <c r="B648" s="58" t="s">
        <v>3184</v>
      </c>
      <c r="C648" s="58" t="s">
        <v>3185</v>
      </c>
      <c r="D648" s="68">
        <v>44135</v>
      </c>
      <c r="E648" s="9">
        <v>0.64</v>
      </c>
      <c r="F648" s="69" t="b">
        <v>1</v>
      </c>
      <c r="G648" s="58" t="s">
        <v>138</v>
      </c>
      <c r="H648" s="58" t="s">
        <v>62</v>
      </c>
      <c r="I648" s="58" t="s">
        <v>141</v>
      </c>
      <c r="J648" s="58" t="s">
        <v>168</v>
      </c>
      <c r="K648" s="68">
        <v>44255</v>
      </c>
      <c r="L648" s="70">
        <v>19.784400000000002</v>
      </c>
      <c r="M648" s="58" t="s">
        <v>166</v>
      </c>
      <c r="N648" s="69"/>
      <c r="O648" s="69" t="b">
        <v>1</v>
      </c>
      <c r="P648" s="69" t="b">
        <v>1</v>
      </c>
      <c r="Q648" s="69" t="b">
        <v>1</v>
      </c>
      <c r="R648" s="69" t="b">
        <v>1</v>
      </c>
      <c r="S648" s="69" t="b">
        <v>1</v>
      </c>
      <c r="T648" s="69"/>
      <c r="U648" s="58" t="s">
        <v>3184</v>
      </c>
      <c r="V648" s="58" t="s">
        <v>3183</v>
      </c>
      <c r="W648" s="58" t="s">
        <v>3184</v>
      </c>
      <c r="X648" s="58" t="s">
        <v>3183</v>
      </c>
      <c r="Y648" s="58" t="s">
        <v>2005</v>
      </c>
      <c r="Z648" s="58" t="s">
        <v>3183</v>
      </c>
      <c r="AA648" s="58" t="s">
        <v>3184</v>
      </c>
      <c r="AB648" s="58" t="s">
        <v>3305</v>
      </c>
      <c r="AC648" s="58"/>
      <c r="AD648" s="68">
        <v>44253</v>
      </c>
      <c r="AE648" s="70">
        <v>75189.762000000002</v>
      </c>
      <c r="AF648" s="58" t="str">
        <f t="shared" si="62"/>
        <v>Jour</v>
      </c>
      <c r="AG648" s="58" t="str">
        <f t="shared" si="63"/>
        <v>LU0995144770</v>
      </c>
      <c r="AH648" s="58" t="str">
        <f t="shared" si="64"/>
        <v>22836171</v>
      </c>
    </row>
    <row r="649" spans="1:34" s="75" customFormat="1">
      <c r="A649" s="58" t="s">
        <v>3278</v>
      </c>
      <c r="B649" s="58"/>
      <c r="C649" s="58" t="s">
        <v>3378</v>
      </c>
      <c r="D649" s="68">
        <v>44135</v>
      </c>
      <c r="E649" s="9">
        <v>0.53</v>
      </c>
      <c r="F649" s="69" t="b">
        <v>1</v>
      </c>
      <c r="G649" s="58" t="s">
        <v>138</v>
      </c>
      <c r="H649" s="58" t="s">
        <v>62</v>
      </c>
      <c r="I649" s="58" t="s">
        <v>141</v>
      </c>
      <c r="J649" s="58" t="s">
        <v>168</v>
      </c>
      <c r="K649" s="68">
        <v>44255</v>
      </c>
      <c r="L649" s="70">
        <v>214.25366199999999</v>
      </c>
      <c r="M649" s="58" t="s">
        <v>166</v>
      </c>
      <c r="N649" s="69"/>
      <c r="O649" s="69" t="b">
        <v>1</v>
      </c>
      <c r="P649" s="69"/>
      <c r="Q649" s="69" t="b">
        <v>1</v>
      </c>
      <c r="R649" s="69"/>
      <c r="S649" s="69"/>
      <c r="T649" s="69"/>
      <c r="U649" s="58"/>
      <c r="V649" s="58" t="s">
        <v>3278</v>
      </c>
      <c r="W649" s="58"/>
      <c r="X649" s="58" t="s">
        <v>3278</v>
      </c>
      <c r="Y649" s="58" t="s">
        <v>2005</v>
      </c>
      <c r="Z649" s="58" t="s">
        <v>3278</v>
      </c>
      <c r="AA649" s="58"/>
      <c r="AB649" s="58" t="s">
        <v>3305</v>
      </c>
      <c r="AC649" s="58"/>
      <c r="AD649" s="68">
        <v>44253</v>
      </c>
      <c r="AE649" s="70">
        <v>716130</v>
      </c>
      <c r="AF649" s="58" t="str">
        <f t="shared" si="62"/>
        <v>Jour</v>
      </c>
      <c r="AG649" s="58" t="str">
        <f t="shared" si="63"/>
        <v>LU1577897322</v>
      </c>
      <c r="AH649" s="58">
        <f t="shared" si="64"/>
        <v>0</v>
      </c>
    </row>
    <row r="650" spans="1:34" s="75" customFormat="1">
      <c r="A650" s="58" t="s">
        <v>228</v>
      </c>
      <c r="B650" s="58" t="s">
        <v>579</v>
      </c>
      <c r="C650" s="58" t="s">
        <v>2038</v>
      </c>
      <c r="D650" s="68">
        <v>44135</v>
      </c>
      <c r="E650" s="9">
        <v>0.56999999999999995</v>
      </c>
      <c r="F650" s="69" t="b">
        <v>1</v>
      </c>
      <c r="G650" s="58" t="s">
        <v>138</v>
      </c>
      <c r="H650" s="58" t="s">
        <v>62</v>
      </c>
      <c r="I650" s="58" t="s">
        <v>141</v>
      </c>
      <c r="J650" s="58" t="s">
        <v>168</v>
      </c>
      <c r="K650" s="68">
        <v>44255</v>
      </c>
      <c r="L650" s="70">
        <v>214.25366199999999</v>
      </c>
      <c r="M650" s="58" t="s">
        <v>166</v>
      </c>
      <c r="N650" s="69"/>
      <c r="O650" s="69" t="b">
        <v>1</v>
      </c>
      <c r="P650" s="69" t="b">
        <v>1</v>
      </c>
      <c r="Q650" s="69" t="b">
        <v>1</v>
      </c>
      <c r="R650" s="69" t="b">
        <v>1</v>
      </c>
      <c r="S650" s="69" t="b">
        <v>1</v>
      </c>
      <c r="T650" s="69"/>
      <c r="U650" s="58" t="s">
        <v>579</v>
      </c>
      <c r="V650" s="58" t="s">
        <v>228</v>
      </c>
      <c r="W650" s="58" t="s">
        <v>579</v>
      </c>
      <c r="X650" s="58" t="s">
        <v>228</v>
      </c>
      <c r="Y650" s="58" t="s">
        <v>2005</v>
      </c>
      <c r="Z650" s="58" t="s">
        <v>228</v>
      </c>
      <c r="AA650" s="58" t="s">
        <v>579</v>
      </c>
      <c r="AB650" s="58" t="s">
        <v>3305</v>
      </c>
      <c r="AC650" s="58"/>
      <c r="AD650" s="68">
        <v>44253</v>
      </c>
      <c r="AE650" s="70">
        <v>11031063.687000001</v>
      </c>
      <c r="AF650" s="58" t="str">
        <f t="shared" si="62"/>
        <v>Jour</v>
      </c>
      <c r="AG650" s="58" t="str">
        <f t="shared" si="63"/>
        <v>LU0209983930</v>
      </c>
      <c r="AH650" s="58" t="str">
        <f t="shared" si="64"/>
        <v>2038213</v>
      </c>
    </row>
    <row r="651" spans="1:34" s="75" customFormat="1">
      <c r="A651" s="58" t="s">
        <v>1152</v>
      </c>
      <c r="B651" s="58" t="s">
        <v>1153</v>
      </c>
      <c r="C651" s="58" t="s">
        <v>1154</v>
      </c>
      <c r="D651" s="68">
        <v>44043</v>
      </c>
      <c r="E651" s="9">
        <v>0.4577483</v>
      </c>
      <c r="F651" s="69"/>
      <c r="G651" s="58" t="s">
        <v>175</v>
      </c>
      <c r="H651" s="58" t="s">
        <v>62</v>
      </c>
      <c r="I651" s="58" t="s">
        <v>141</v>
      </c>
      <c r="J651" s="58" t="s">
        <v>168</v>
      </c>
      <c r="K651" s="68">
        <v>44255</v>
      </c>
      <c r="L651" s="70">
        <v>1689.0610481000001</v>
      </c>
      <c r="M651" s="58" t="s">
        <v>176</v>
      </c>
      <c r="N651" s="69"/>
      <c r="O651" s="69"/>
      <c r="P651" s="69"/>
      <c r="Q651" s="69"/>
      <c r="R651" s="69"/>
      <c r="S651" s="69" t="b">
        <v>1</v>
      </c>
      <c r="T651" s="69"/>
      <c r="U651" s="58" t="s">
        <v>1153</v>
      </c>
      <c r="V651" s="58" t="s">
        <v>1152</v>
      </c>
      <c r="W651" s="58" t="s">
        <v>1153</v>
      </c>
      <c r="X651" s="58" t="s">
        <v>1152</v>
      </c>
      <c r="Y651" s="58" t="s">
        <v>2009</v>
      </c>
      <c r="Z651" s="58" t="s">
        <v>1152</v>
      </c>
      <c r="AA651" s="58" t="s">
        <v>1153</v>
      </c>
      <c r="AB651" s="58" t="s">
        <v>3305</v>
      </c>
      <c r="AC651" s="58" t="s">
        <v>4101</v>
      </c>
      <c r="AD651" s="68">
        <v>44253</v>
      </c>
      <c r="AE651" s="70">
        <v>4521827.2669000002</v>
      </c>
      <c r="AF651" s="58" t="str">
        <f t="shared" si="62"/>
        <v>Jour</v>
      </c>
      <c r="AG651" s="58" t="str">
        <f t="shared" si="63"/>
        <v>CH0036282942</v>
      </c>
      <c r="AH651" s="58" t="str">
        <f t="shared" si="64"/>
        <v>3628294</v>
      </c>
    </row>
    <row r="652" spans="1:34" s="75" customFormat="1">
      <c r="A652" s="58" t="s">
        <v>3189</v>
      </c>
      <c r="B652" s="58" t="s">
        <v>4669</v>
      </c>
      <c r="C652" s="58" t="s">
        <v>3190</v>
      </c>
      <c r="D652" s="68">
        <v>44043</v>
      </c>
      <c r="E652" s="9">
        <v>0.13487360000000001</v>
      </c>
      <c r="F652" s="69"/>
      <c r="G652" s="58" t="s">
        <v>175</v>
      </c>
      <c r="H652" s="58" t="s">
        <v>62</v>
      </c>
      <c r="I652" s="58" t="s">
        <v>141</v>
      </c>
      <c r="J652" s="58" t="s">
        <v>168</v>
      </c>
      <c r="K652" s="68">
        <v>44255</v>
      </c>
      <c r="L652" s="70">
        <v>470.21459329999999</v>
      </c>
      <c r="M652" s="58" t="s">
        <v>176</v>
      </c>
      <c r="N652" s="69"/>
      <c r="O652" s="69"/>
      <c r="P652" s="69"/>
      <c r="Q652" s="69"/>
      <c r="R652" s="69"/>
      <c r="S652" s="69"/>
      <c r="T652" s="69"/>
      <c r="U652" s="58" t="s">
        <v>4669</v>
      </c>
      <c r="V652" s="58" t="s">
        <v>3189</v>
      </c>
      <c r="W652" s="58" t="s">
        <v>4669</v>
      </c>
      <c r="X652" s="58" t="s">
        <v>3189</v>
      </c>
      <c r="Y652" s="58" t="s">
        <v>2009</v>
      </c>
      <c r="Z652" s="58" t="s">
        <v>3189</v>
      </c>
      <c r="AA652" s="58" t="s">
        <v>4669</v>
      </c>
      <c r="AB652" s="58" t="s">
        <v>3305</v>
      </c>
      <c r="AC652" s="58"/>
      <c r="AD652" s="68">
        <v>44253</v>
      </c>
      <c r="AE652" s="70">
        <v>2863868.7445</v>
      </c>
      <c r="AF652" s="58" t="str">
        <f t="shared" si="62"/>
        <v>Jour</v>
      </c>
      <c r="AG652" s="58" t="str">
        <f t="shared" si="63"/>
        <v>CH0267591722</v>
      </c>
      <c r="AH652" s="58" t="str">
        <f t="shared" si="64"/>
        <v>26759172</v>
      </c>
    </row>
    <row r="653" spans="1:34" s="75" customFormat="1">
      <c r="A653" s="58" t="s">
        <v>5346</v>
      </c>
      <c r="B653" s="58" t="s">
        <v>5347</v>
      </c>
      <c r="C653" s="58" t="s">
        <v>5348</v>
      </c>
      <c r="D653" s="68">
        <v>44043</v>
      </c>
      <c r="E653" s="9">
        <v>0.13983699999999999</v>
      </c>
      <c r="F653" s="69"/>
      <c r="G653" s="58" t="s">
        <v>175</v>
      </c>
      <c r="H653" s="58" t="s">
        <v>62</v>
      </c>
      <c r="I653" s="58" t="s">
        <v>141</v>
      </c>
      <c r="J653" s="58" t="s">
        <v>168</v>
      </c>
      <c r="K653" s="68">
        <v>44255</v>
      </c>
      <c r="L653" s="70">
        <v>470.21459329999999</v>
      </c>
      <c r="M653" s="58" t="s">
        <v>176</v>
      </c>
      <c r="N653" s="69"/>
      <c r="O653" s="69"/>
      <c r="P653" s="69"/>
      <c r="Q653" s="69"/>
      <c r="R653" s="69"/>
      <c r="S653" s="69"/>
      <c r="T653" s="69"/>
      <c r="U653" s="58" t="s">
        <v>5347</v>
      </c>
      <c r="V653" s="58" t="s">
        <v>5346</v>
      </c>
      <c r="W653" s="58" t="s">
        <v>5347</v>
      </c>
      <c r="X653" s="58" t="s">
        <v>5346</v>
      </c>
      <c r="Y653" s="58" t="s">
        <v>2009</v>
      </c>
      <c r="Z653" s="58" t="s">
        <v>5346</v>
      </c>
      <c r="AA653" s="58" t="s">
        <v>5347</v>
      </c>
      <c r="AB653" s="58" t="s">
        <v>3305</v>
      </c>
      <c r="AC653" s="58"/>
      <c r="AD653" s="68">
        <v>44253</v>
      </c>
      <c r="AE653" s="70">
        <v>787158.09719999996</v>
      </c>
      <c r="AF653" s="58" t="str">
        <f t="shared" si="62"/>
        <v>Jour</v>
      </c>
      <c r="AG653" s="58" t="str">
        <f t="shared" si="63"/>
        <v>CH0267591730</v>
      </c>
      <c r="AH653" s="58" t="str">
        <f t="shared" si="64"/>
        <v>26759173</v>
      </c>
    </row>
    <row r="654" spans="1:34" s="75" customFormat="1">
      <c r="A654" s="58" t="s">
        <v>3192</v>
      </c>
      <c r="B654" s="58" t="s">
        <v>4670</v>
      </c>
      <c r="C654" s="58" t="s">
        <v>3215</v>
      </c>
      <c r="D654" s="68">
        <v>44043</v>
      </c>
      <c r="E654" s="9">
        <v>0.1007984</v>
      </c>
      <c r="F654" s="69"/>
      <c r="G654" s="58" t="s">
        <v>175</v>
      </c>
      <c r="H654" s="58" t="s">
        <v>62</v>
      </c>
      <c r="I654" s="58" t="s">
        <v>141</v>
      </c>
      <c r="J654" s="58" t="s">
        <v>168</v>
      </c>
      <c r="K654" s="68">
        <v>44255</v>
      </c>
      <c r="L654" s="70">
        <v>470.21459329999999</v>
      </c>
      <c r="M654" s="58" t="s">
        <v>176</v>
      </c>
      <c r="N654" s="69"/>
      <c r="O654" s="69"/>
      <c r="P654" s="69"/>
      <c r="Q654" s="69"/>
      <c r="R654" s="69"/>
      <c r="S654" s="69"/>
      <c r="T654" s="69"/>
      <c r="U654" s="58" t="s">
        <v>4670</v>
      </c>
      <c r="V654" s="58" t="s">
        <v>3192</v>
      </c>
      <c r="W654" s="58" t="s">
        <v>4670</v>
      </c>
      <c r="X654" s="58" t="s">
        <v>3192</v>
      </c>
      <c r="Y654" s="58" t="s">
        <v>2009</v>
      </c>
      <c r="Z654" s="58" t="s">
        <v>3192</v>
      </c>
      <c r="AA654" s="58" t="s">
        <v>4670</v>
      </c>
      <c r="AB654" s="58" t="s">
        <v>3305</v>
      </c>
      <c r="AC654" s="58"/>
      <c r="AD654" s="68">
        <v>44253</v>
      </c>
      <c r="AE654" s="70">
        <v>239000</v>
      </c>
      <c r="AF654" s="58" t="str">
        <f t="shared" si="62"/>
        <v>Jour</v>
      </c>
      <c r="AG654" s="58" t="str">
        <f t="shared" si="63"/>
        <v>CH0267591755</v>
      </c>
      <c r="AH654" s="58" t="str">
        <f t="shared" si="64"/>
        <v>26759175</v>
      </c>
    </row>
    <row r="655" spans="1:34" s="75" customFormat="1">
      <c r="A655" s="58" t="s">
        <v>229</v>
      </c>
      <c r="B655" s="58" t="s">
        <v>580</v>
      </c>
      <c r="C655" s="58" t="s">
        <v>25</v>
      </c>
      <c r="D655" s="68">
        <v>41547</v>
      </c>
      <c r="E655" s="9">
        <v>1.25</v>
      </c>
      <c r="F655" s="69"/>
      <c r="G655" s="58" t="s">
        <v>138</v>
      </c>
      <c r="H655" s="58" t="s">
        <v>64</v>
      </c>
      <c r="I655" s="58" t="s">
        <v>141</v>
      </c>
      <c r="J655" s="58" t="s">
        <v>168</v>
      </c>
      <c r="K655" s="68"/>
      <c r="L655" s="70"/>
      <c r="M655" s="58" t="s">
        <v>166</v>
      </c>
      <c r="N655" s="69"/>
      <c r="O655" s="69"/>
      <c r="P655" s="69"/>
      <c r="Q655" s="69"/>
      <c r="R655" s="69"/>
      <c r="S655" s="69" t="b">
        <v>1</v>
      </c>
      <c r="T655" s="69"/>
      <c r="U655" s="58" t="s">
        <v>580</v>
      </c>
      <c r="V655" s="58" t="s">
        <v>229</v>
      </c>
      <c r="W655" s="58" t="s">
        <v>580</v>
      </c>
      <c r="X655" s="58" t="s">
        <v>229</v>
      </c>
      <c r="Y655" s="58" t="s">
        <v>2015</v>
      </c>
      <c r="Z655" s="58" t="s">
        <v>229</v>
      </c>
      <c r="AA655" s="58" t="s">
        <v>580</v>
      </c>
      <c r="AB655" s="58" t="s">
        <v>3305</v>
      </c>
      <c r="AC655" s="58"/>
      <c r="AD655" s="68"/>
      <c r="AE655" s="70"/>
      <c r="AF655" s="58" t="str">
        <f t="shared" si="62"/>
        <v>Jour</v>
      </c>
      <c r="AG655" s="58" t="str">
        <f t="shared" si="63"/>
        <v>LU0216690833</v>
      </c>
      <c r="AH655" s="58" t="str">
        <f t="shared" si="64"/>
        <v>2115244</v>
      </c>
    </row>
    <row r="656" spans="1:34" s="75" customFormat="1">
      <c r="A656" s="58" t="s">
        <v>230</v>
      </c>
      <c r="B656" s="58" t="s">
        <v>581</v>
      </c>
      <c r="C656" s="58" t="s">
        <v>26</v>
      </c>
      <c r="D656" s="68">
        <v>41547</v>
      </c>
      <c r="E656" s="9">
        <v>0.5</v>
      </c>
      <c r="F656" s="69"/>
      <c r="G656" s="58" t="s">
        <v>138</v>
      </c>
      <c r="H656" s="58" t="s">
        <v>62</v>
      </c>
      <c r="I656" s="58" t="s">
        <v>141</v>
      </c>
      <c r="J656" s="58" t="s">
        <v>168</v>
      </c>
      <c r="K656" s="68"/>
      <c r="L656" s="70"/>
      <c r="M656" s="58" t="s">
        <v>166</v>
      </c>
      <c r="N656" s="69"/>
      <c r="O656" s="69"/>
      <c r="P656" s="69"/>
      <c r="Q656" s="69"/>
      <c r="R656" s="69"/>
      <c r="S656" s="69" t="b">
        <v>1</v>
      </c>
      <c r="T656" s="69"/>
      <c r="U656" s="58" t="s">
        <v>581</v>
      </c>
      <c r="V656" s="58" t="s">
        <v>230</v>
      </c>
      <c r="W656" s="58" t="s">
        <v>581</v>
      </c>
      <c r="X656" s="58" t="s">
        <v>230</v>
      </c>
      <c r="Y656" s="58" t="s">
        <v>2015</v>
      </c>
      <c r="Z656" s="58" t="s">
        <v>230</v>
      </c>
      <c r="AA656" s="58" t="s">
        <v>581</v>
      </c>
      <c r="AB656" s="58" t="s">
        <v>3305</v>
      </c>
      <c r="AC656" s="58"/>
      <c r="AD656" s="68"/>
      <c r="AE656" s="70"/>
      <c r="AF656" s="58" t="str">
        <f t="shared" si="62"/>
        <v>Jour</v>
      </c>
      <c r="AG656" s="58" t="str">
        <f t="shared" si="63"/>
        <v>LU0337863871</v>
      </c>
      <c r="AH656" s="58" t="str">
        <f t="shared" si="64"/>
        <v>3593683</v>
      </c>
    </row>
    <row r="657" spans="1:34" s="75" customFormat="1">
      <c r="A657" s="58" t="s">
        <v>231</v>
      </c>
      <c r="B657" s="58" t="s">
        <v>582</v>
      </c>
      <c r="C657" s="58" t="s">
        <v>27</v>
      </c>
      <c r="D657" s="68">
        <v>39538</v>
      </c>
      <c r="E657" s="9">
        <v>0.15</v>
      </c>
      <c r="F657" s="69"/>
      <c r="G657" s="58" t="s">
        <v>175</v>
      </c>
      <c r="H657" s="58" t="s">
        <v>64</v>
      </c>
      <c r="I657" s="58" t="s">
        <v>141</v>
      </c>
      <c r="J657" s="58" t="s">
        <v>232</v>
      </c>
      <c r="K657" s="68"/>
      <c r="L657" s="70"/>
      <c r="M657" s="58" t="s">
        <v>176</v>
      </c>
      <c r="N657" s="69"/>
      <c r="O657" s="69"/>
      <c r="P657" s="69"/>
      <c r="Q657" s="69"/>
      <c r="R657" s="69"/>
      <c r="S657" s="69"/>
      <c r="T657" s="69"/>
      <c r="U657" s="58" t="s">
        <v>582</v>
      </c>
      <c r="V657" s="58" t="s">
        <v>231</v>
      </c>
      <c r="W657" s="58" t="s">
        <v>582</v>
      </c>
      <c r="X657" s="58" t="s">
        <v>231</v>
      </c>
      <c r="Y657" s="58" t="s">
        <v>2013</v>
      </c>
      <c r="Z657" s="58" t="s">
        <v>231</v>
      </c>
      <c r="AA657" s="58" t="s">
        <v>582</v>
      </c>
      <c r="AB657" s="58" t="s">
        <v>3306</v>
      </c>
      <c r="AC657" s="58"/>
      <c r="AD657" s="68"/>
      <c r="AE657" s="70"/>
      <c r="AF657" s="58" t="str">
        <f t="shared" si="62"/>
        <v>&gt;=Mois</v>
      </c>
      <c r="AG657" s="58" t="str">
        <f t="shared" si="63"/>
        <v>CH0016732585</v>
      </c>
      <c r="AH657" s="58" t="str">
        <f t="shared" si="64"/>
        <v>1673258</v>
      </c>
    </row>
    <row r="658" spans="1:34" s="75" customFormat="1">
      <c r="A658" s="58" t="s">
        <v>233</v>
      </c>
      <c r="B658" s="58" t="s">
        <v>583</v>
      </c>
      <c r="C658" s="58" t="s">
        <v>28</v>
      </c>
      <c r="D658" s="68">
        <v>39538</v>
      </c>
      <c r="E658" s="9">
        <v>0.16</v>
      </c>
      <c r="F658" s="69"/>
      <c r="G658" s="58" t="s">
        <v>175</v>
      </c>
      <c r="H658" s="58" t="s">
        <v>68</v>
      </c>
      <c r="I658" s="58" t="s">
        <v>141</v>
      </c>
      <c r="J658" s="58" t="s">
        <v>232</v>
      </c>
      <c r="K658" s="68"/>
      <c r="L658" s="70"/>
      <c r="M658" s="58" t="s">
        <v>176</v>
      </c>
      <c r="N658" s="69"/>
      <c r="O658" s="69"/>
      <c r="P658" s="69"/>
      <c r="Q658" s="69"/>
      <c r="R658" s="69"/>
      <c r="S658" s="69"/>
      <c r="T658" s="69"/>
      <c r="U658" s="58" t="s">
        <v>583</v>
      </c>
      <c r="V658" s="58" t="s">
        <v>233</v>
      </c>
      <c r="W658" s="58" t="s">
        <v>583</v>
      </c>
      <c r="X658" s="58" t="s">
        <v>233</v>
      </c>
      <c r="Y658" s="58" t="s">
        <v>2013</v>
      </c>
      <c r="Z658" s="58" t="s">
        <v>233</v>
      </c>
      <c r="AA658" s="58" t="s">
        <v>583</v>
      </c>
      <c r="AB658" s="58" t="s">
        <v>3306</v>
      </c>
      <c r="AC658" s="58"/>
      <c r="AD658" s="68"/>
      <c r="AE658" s="70"/>
      <c r="AF658" s="58" t="str">
        <f t="shared" si="62"/>
        <v>&gt;=Mois</v>
      </c>
      <c r="AG658" s="58" t="str">
        <f t="shared" si="63"/>
        <v>CH0016732601</v>
      </c>
      <c r="AH658" s="58" t="str">
        <f t="shared" si="64"/>
        <v>1673260</v>
      </c>
    </row>
    <row r="659" spans="1:34" s="75" customFormat="1">
      <c r="A659" s="58" t="s">
        <v>234</v>
      </c>
      <c r="B659" s="58" t="s">
        <v>584</v>
      </c>
      <c r="C659" s="58" t="s">
        <v>29</v>
      </c>
      <c r="D659" s="68">
        <v>39903</v>
      </c>
      <c r="E659" s="9">
        <v>0.92</v>
      </c>
      <c r="F659" s="69"/>
      <c r="G659" s="58" t="s">
        <v>175</v>
      </c>
      <c r="H659" s="58" t="s">
        <v>62</v>
      </c>
      <c r="I659" s="58" t="s">
        <v>141</v>
      </c>
      <c r="J659" s="58" t="s">
        <v>232</v>
      </c>
      <c r="K659" s="68"/>
      <c r="L659" s="70"/>
      <c r="M659" s="58" t="s">
        <v>166</v>
      </c>
      <c r="N659" s="69"/>
      <c r="O659" s="69"/>
      <c r="P659" s="69"/>
      <c r="Q659" s="69"/>
      <c r="R659" s="69"/>
      <c r="S659" s="69"/>
      <c r="T659" s="69"/>
      <c r="U659" s="58" t="s">
        <v>584</v>
      </c>
      <c r="V659" s="58" t="s">
        <v>234</v>
      </c>
      <c r="W659" s="58" t="s">
        <v>584</v>
      </c>
      <c r="X659" s="58" t="s">
        <v>234</v>
      </c>
      <c r="Y659" s="58" t="s">
        <v>2013</v>
      </c>
      <c r="Z659" s="58" t="s">
        <v>234</v>
      </c>
      <c r="AA659" s="58" t="s">
        <v>584</v>
      </c>
      <c r="AB659" s="58" t="s">
        <v>3306</v>
      </c>
      <c r="AC659" s="58"/>
      <c r="AD659" s="68"/>
      <c r="AE659" s="70"/>
      <c r="AF659" s="58" t="str">
        <f t="shared" si="62"/>
        <v>&gt;=Mois</v>
      </c>
      <c r="AG659" s="58" t="str">
        <f t="shared" si="63"/>
        <v>CH0018120466</v>
      </c>
      <c r="AH659" s="58" t="str">
        <f t="shared" si="64"/>
        <v>1812046</v>
      </c>
    </row>
    <row r="660" spans="1:34" s="75" customFormat="1">
      <c r="A660" s="58" t="s">
        <v>899</v>
      </c>
      <c r="B660" s="58" t="s">
        <v>4967</v>
      </c>
      <c r="C660" s="58" t="s">
        <v>21978</v>
      </c>
      <c r="D660" s="68">
        <v>43830</v>
      </c>
      <c r="E660" s="9">
        <v>1.05</v>
      </c>
      <c r="F660" s="69" t="b">
        <v>1</v>
      </c>
      <c r="G660" s="58" t="s">
        <v>138</v>
      </c>
      <c r="H660" s="58" t="s">
        <v>62</v>
      </c>
      <c r="I660" s="58" t="s">
        <v>141</v>
      </c>
      <c r="J660" s="58" t="s">
        <v>168</v>
      </c>
      <c r="K660" s="68">
        <v>44255</v>
      </c>
      <c r="L660" s="70">
        <v>281.6969173</v>
      </c>
      <c r="M660" s="58" t="s">
        <v>176</v>
      </c>
      <c r="N660" s="69"/>
      <c r="O660" s="69" t="b">
        <v>1</v>
      </c>
      <c r="P660" s="69"/>
      <c r="Q660" s="69"/>
      <c r="R660" s="69"/>
      <c r="S660" s="69"/>
      <c r="T660" s="69" t="b">
        <v>1</v>
      </c>
      <c r="U660" s="58" t="s">
        <v>4967</v>
      </c>
      <c r="V660" s="58" t="s">
        <v>899</v>
      </c>
      <c r="W660" s="58" t="s">
        <v>4967</v>
      </c>
      <c r="X660" s="58" t="s">
        <v>899</v>
      </c>
      <c r="Y660" s="58" t="s">
        <v>2005</v>
      </c>
      <c r="Z660" s="58" t="s">
        <v>899</v>
      </c>
      <c r="AA660" s="58" t="s">
        <v>4967</v>
      </c>
      <c r="AB660" s="58" t="s">
        <v>3305</v>
      </c>
      <c r="AC660" s="58"/>
      <c r="AD660" s="68">
        <v>44253</v>
      </c>
      <c r="AE660" s="70">
        <v>867357.70299999998</v>
      </c>
      <c r="AF660" s="58" t="str">
        <f t="shared" si="62"/>
        <v>Jour</v>
      </c>
      <c r="AG660" s="58" t="str">
        <f t="shared" si="63"/>
        <v>LU1105776212</v>
      </c>
      <c r="AH660" s="58" t="str">
        <f t="shared" si="64"/>
        <v>25237250</v>
      </c>
    </row>
    <row r="661" spans="1:34" s="75" customFormat="1">
      <c r="A661" s="58" t="s">
        <v>4742</v>
      </c>
      <c r="B661" s="58" t="s">
        <v>4965</v>
      </c>
      <c r="C661" s="58" t="s">
        <v>21979</v>
      </c>
      <c r="D661" s="68">
        <v>43830</v>
      </c>
      <c r="E661" s="9">
        <v>1.0900000000000001</v>
      </c>
      <c r="F661" s="69" t="b">
        <v>1</v>
      </c>
      <c r="G661" s="58" t="s">
        <v>138</v>
      </c>
      <c r="H661" s="58" t="s">
        <v>62</v>
      </c>
      <c r="I661" s="58" t="s">
        <v>141</v>
      </c>
      <c r="J661" s="58" t="s">
        <v>168</v>
      </c>
      <c r="K661" s="68">
        <v>44255</v>
      </c>
      <c r="L661" s="70">
        <v>163.46357839999999</v>
      </c>
      <c r="M661" s="58" t="s">
        <v>176</v>
      </c>
      <c r="N661" s="69"/>
      <c r="O661" s="69" t="b">
        <v>1</v>
      </c>
      <c r="P661" s="69"/>
      <c r="Q661" s="69"/>
      <c r="R661" s="69"/>
      <c r="S661" s="69"/>
      <c r="T661" s="69"/>
      <c r="U661" s="58" t="s">
        <v>4965</v>
      </c>
      <c r="V661" s="58" t="s">
        <v>4742</v>
      </c>
      <c r="W661" s="58" t="s">
        <v>4965</v>
      </c>
      <c r="X661" s="58" t="s">
        <v>4742</v>
      </c>
      <c r="Y661" s="58" t="s">
        <v>2005</v>
      </c>
      <c r="Z661" s="58" t="s">
        <v>4742</v>
      </c>
      <c r="AA661" s="58" t="s">
        <v>4965</v>
      </c>
      <c r="AB661" s="58" t="s">
        <v>3305</v>
      </c>
      <c r="AC661" s="58"/>
      <c r="AD661" s="68">
        <v>44253</v>
      </c>
      <c r="AE661" s="70">
        <v>572755.299</v>
      </c>
      <c r="AF661" s="58" t="str">
        <f t="shared" si="62"/>
        <v>Jour</v>
      </c>
      <c r="AG661" s="58" t="str">
        <f t="shared" si="63"/>
        <v>LU1105776998</v>
      </c>
      <c r="AH661" s="58" t="str">
        <f t="shared" si="64"/>
        <v>25237312</v>
      </c>
    </row>
    <row r="662" spans="1:34" s="75" customFormat="1">
      <c r="A662" s="58" t="s">
        <v>4746</v>
      </c>
      <c r="B662" s="58" t="s">
        <v>4966</v>
      </c>
      <c r="C662" s="58" t="s">
        <v>21980</v>
      </c>
      <c r="D662" s="68">
        <v>43830</v>
      </c>
      <c r="E662" s="9">
        <v>1.1000000000000001</v>
      </c>
      <c r="F662" s="69" t="b">
        <v>1</v>
      </c>
      <c r="G662" s="58" t="s">
        <v>138</v>
      </c>
      <c r="H662" s="58" t="s">
        <v>64</v>
      </c>
      <c r="I662" s="58" t="s">
        <v>141</v>
      </c>
      <c r="J662" s="58" t="s">
        <v>168</v>
      </c>
      <c r="K662" s="68">
        <v>44255</v>
      </c>
      <c r="L662" s="70">
        <v>163.46357839999999</v>
      </c>
      <c r="M662" s="58" t="s">
        <v>176</v>
      </c>
      <c r="N662" s="69"/>
      <c r="O662" s="69" t="b">
        <v>1</v>
      </c>
      <c r="P662" s="69" t="b">
        <v>1</v>
      </c>
      <c r="Q662" s="69"/>
      <c r="R662" s="69"/>
      <c r="S662" s="69"/>
      <c r="T662" s="69"/>
      <c r="U662" s="58" t="s">
        <v>4966</v>
      </c>
      <c r="V662" s="58" t="s">
        <v>4746</v>
      </c>
      <c r="W662" s="58" t="s">
        <v>4966</v>
      </c>
      <c r="X662" s="58" t="s">
        <v>4746</v>
      </c>
      <c r="Y662" s="58" t="s">
        <v>2005</v>
      </c>
      <c r="Z662" s="58" t="s">
        <v>4746</v>
      </c>
      <c r="AA662" s="58" t="s">
        <v>4966</v>
      </c>
      <c r="AB662" s="58" t="s">
        <v>3305</v>
      </c>
      <c r="AC662" s="58"/>
      <c r="AD662" s="68">
        <v>44253</v>
      </c>
      <c r="AE662" s="70">
        <v>158397.97200000001</v>
      </c>
      <c r="AF662" s="58" t="str">
        <f t="shared" si="62"/>
        <v>Jour</v>
      </c>
      <c r="AG662" s="58" t="str">
        <f t="shared" si="63"/>
        <v>LU1105777020</v>
      </c>
      <c r="AH662" s="58" t="str">
        <f t="shared" si="64"/>
        <v>25237314</v>
      </c>
    </row>
    <row r="663" spans="1:34" s="75" customFormat="1">
      <c r="A663" s="58" t="s">
        <v>1998</v>
      </c>
      <c r="B663" s="58" t="s">
        <v>1999</v>
      </c>
      <c r="C663" s="58" t="s">
        <v>4446</v>
      </c>
      <c r="D663" s="68">
        <v>43830</v>
      </c>
      <c r="E663" s="9">
        <v>1.8</v>
      </c>
      <c r="F663" s="69" t="b">
        <v>1</v>
      </c>
      <c r="G663" s="58" t="s">
        <v>138</v>
      </c>
      <c r="H663" s="58" t="s">
        <v>62</v>
      </c>
      <c r="I663" s="58" t="s">
        <v>141</v>
      </c>
      <c r="J663" s="58" t="s">
        <v>155</v>
      </c>
      <c r="K663" s="68">
        <v>44255</v>
      </c>
      <c r="L663" s="70">
        <v>1129.2434628999999</v>
      </c>
      <c r="M663" s="58" t="s">
        <v>166</v>
      </c>
      <c r="N663" s="69"/>
      <c r="O663" s="69" t="b">
        <v>1</v>
      </c>
      <c r="P663" s="69" t="b">
        <v>1</v>
      </c>
      <c r="Q663" s="69"/>
      <c r="R663" s="69" t="b">
        <v>1</v>
      </c>
      <c r="S663" s="69" t="b">
        <v>1</v>
      </c>
      <c r="T663" s="69" t="b">
        <v>1</v>
      </c>
      <c r="U663" s="58" t="s">
        <v>1999</v>
      </c>
      <c r="V663" s="58" t="s">
        <v>1998</v>
      </c>
      <c r="W663" s="58" t="s">
        <v>1999</v>
      </c>
      <c r="X663" s="58" t="s">
        <v>1998</v>
      </c>
      <c r="Y663" s="58" t="s">
        <v>2005</v>
      </c>
      <c r="Z663" s="58" t="s">
        <v>1998</v>
      </c>
      <c r="AA663" s="58" t="s">
        <v>1999</v>
      </c>
      <c r="AB663" s="58" t="s">
        <v>3305</v>
      </c>
      <c r="AC663" s="58"/>
      <c r="AD663" s="68">
        <v>44253</v>
      </c>
      <c r="AE663" s="70">
        <v>342453.99200000003</v>
      </c>
      <c r="AF663" s="58" t="str">
        <f t="shared" si="62"/>
        <v>Jour</v>
      </c>
      <c r="AG663" s="58" t="str">
        <f t="shared" si="63"/>
        <v>LU0636969866</v>
      </c>
      <c r="AH663" s="58" t="str">
        <f t="shared" si="64"/>
        <v>13134666</v>
      </c>
    </row>
    <row r="664" spans="1:34" s="75" customFormat="1">
      <c r="A664" s="58" t="s">
        <v>585</v>
      </c>
      <c r="B664" s="58" t="s">
        <v>586</v>
      </c>
      <c r="C664" s="58" t="s">
        <v>587</v>
      </c>
      <c r="D664" s="68">
        <v>43830</v>
      </c>
      <c r="E664" s="9">
        <v>1</v>
      </c>
      <c r="F664" s="69" t="b">
        <v>1</v>
      </c>
      <c r="G664" s="58" t="s">
        <v>138</v>
      </c>
      <c r="H664" s="58" t="s">
        <v>62</v>
      </c>
      <c r="I664" s="58" t="s">
        <v>141</v>
      </c>
      <c r="J664" s="58" t="s">
        <v>155</v>
      </c>
      <c r="K664" s="68">
        <v>44255</v>
      </c>
      <c r="L664" s="70">
        <v>1129.2434628999999</v>
      </c>
      <c r="M664" s="58" t="s">
        <v>166</v>
      </c>
      <c r="N664" s="69"/>
      <c r="O664" s="69" t="b">
        <v>1</v>
      </c>
      <c r="P664" s="69" t="b">
        <v>1</v>
      </c>
      <c r="Q664" s="69" t="b">
        <v>1</v>
      </c>
      <c r="R664" s="69" t="b">
        <v>1</v>
      </c>
      <c r="S664" s="69" t="b">
        <v>1</v>
      </c>
      <c r="T664" s="69" t="b">
        <v>1</v>
      </c>
      <c r="U664" s="58" t="s">
        <v>586</v>
      </c>
      <c r="V664" s="58" t="s">
        <v>585</v>
      </c>
      <c r="W664" s="58" t="s">
        <v>586</v>
      </c>
      <c r="X664" s="58" t="s">
        <v>585</v>
      </c>
      <c r="Y664" s="58" t="s">
        <v>2005</v>
      </c>
      <c r="Z664" s="58" t="s">
        <v>585</v>
      </c>
      <c r="AA664" s="58" t="s">
        <v>586</v>
      </c>
      <c r="AB664" s="58" t="s">
        <v>3305</v>
      </c>
      <c r="AC664" s="58"/>
      <c r="AD664" s="68">
        <v>44253</v>
      </c>
      <c r="AE664" s="70">
        <v>536907.58700000006</v>
      </c>
      <c r="AF664" s="58" t="str">
        <f t="shared" si="62"/>
        <v>Jour</v>
      </c>
      <c r="AG664" s="58" t="str">
        <f t="shared" si="63"/>
        <v>LU0636979667</v>
      </c>
      <c r="AH664" s="58" t="str">
        <f t="shared" si="64"/>
        <v>13134667</v>
      </c>
    </row>
    <row r="665" spans="1:34" s="75" customFormat="1">
      <c r="A665" s="58" t="s">
        <v>2636</v>
      </c>
      <c r="B665" s="58" t="s">
        <v>2637</v>
      </c>
      <c r="C665" s="58" t="s">
        <v>4671</v>
      </c>
      <c r="D665" s="68">
        <v>43830</v>
      </c>
      <c r="E665" s="9">
        <v>1.47</v>
      </c>
      <c r="F665" s="69" t="b">
        <v>1</v>
      </c>
      <c r="G665" s="58" t="s">
        <v>138</v>
      </c>
      <c r="H665" s="58" t="s">
        <v>68</v>
      </c>
      <c r="I665" s="58" t="s">
        <v>141</v>
      </c>
      <c r="J665" s="58" t="s">
        <v>168</v>
      </c>
      <c r="K665" s="68">
        <v>44255</v>
      </c>
      <c r="L665" s="70">
        <v>609.35641999999996</v>
      </c>
      <c r="M665" s="58" t="s">
        <v>166</v>
      </c>
      <c r="N665" s="69"/>
      <c r="O665" s="69" t="b">
        <v>1</v>
      </c>
      <c r="P665" s="69" t="b">
        <v>1</v>
      </c>
      <c r="Q665" s="69"/>
      <c r="R665" s="69" t="b">
        <v>1</v>
      </c>
      <c r="S665" s="69" t="b">
        <v>1</v>
      </c>
      <c r="T665" s="69" t="b">
        <v>1</v>
      </c>
      <c r="U665" s="58" t="s">
        <v>2637</v>
      </c>
      <c r="V665" s="58" t="s">
        <v>2636</v>
      </c>
      <c r="W665" s="58" t="s">
        <v>2637</v>
      </c>
      <c r="X665" s="58" t="s">
        <v>2636</v>
      </c>
      <c r="Y665" s="58" t="s">
        <v>2005</v>
      </c>
      <c r="Z665" s="58" t="s">
        <v>2636</v>
      </c>
      <c r="AA665" s="58" t="s">
        <v>2637</v>
      </c>
      <c r="AB665" s="58" t="s">
        <v>3305</v>
      </c>
      <c r="AC665" s="58"/>
      <c r="AD665" s="68">
        <v>44252</v>
      </c>
      <c r="AE665" s="70">
        <v>358210.65899999999</v>
      </c>
      <c r="AF665" s="58" t="str">
        <f t="shared" si="62"/>
        <v>Jour</v>
      </c>
      <c r="AG665" s="58" t="str">
        <f t="shared" si="63"/>
        <v>LU0963986202</v>
      </c>
      <c r="AH665" s="58" t="str">
        <f t="shared" si="64"/>
        <v>22128205</v>
      </c>
    </row>
    <row r="666" spans="1:34" s="75" customFormat="1">
      <c r="A666" s="58" t="s">
        <v>2638</v>
      </c>
      <c r="B666" s="58" t="s">
        <v>2639</v>
      </c>
      <c r="C666" s="58" t="s">
        <v>4672</v>
      </c>
      <c r="D666" s="68">
        <v>43830</v>
      </c>
      <c r="E666" s="9">
        <v>0.79</v>
      </c>
      <c r="F666" s="69" t="b">
        <v>1</v>
      </c>
      <c r="G666" s="58" t="s">
        <v>138</v>
      </c>
      <c r="H666" s="58" t="s">
        <v>68</v>
      </c>
      <c r="I666" s="58" t="s">
        <v>141</v>
      </c>
      <c r="J666" s="58" t="s">
        <v>168</v>
      </c>
      <c r="K666" s="68">
        <v>44255</v>
      </c>
      <c r="L666" s="70">
        <v>609.35641999999996</v>
      </c>
      <c r="M666" s="58" t="s">
        <v>166</v>
      </c>
      <c r="N666" s="69"/>
      <c r="O666" s="69" t="b">
        <v>1</v>
      </c>
      <c r="P666" s="69" t="b">
        <v>1</v>
      </c>
      <c r="Q666" s="69" t="b">
        <v>1</v>
      </c>
      <c r="R666" s="69" t="b">
        <v>1</v>
      </c>
      <c r="S666" s="69" t="b">
        <v>1</v>
      </c>
      <c r="T666" s="69" t="b">
        <v>1</v>
      </c>
      <c r="U666" s="58" t="s">
        <v>2639</v>
      </c>
      <c r="V666" s="58" t="s">
        <v>2638</v>
      </c>
      <c r="W666" s="58" t="s">
        <v>2639</v>
      </c>
      <c r="X666" s="58" t="s">
        <v>2638</v>
      </c>
      <c r="Y666" s="58" t="s">
        <v>2005</v>
      </c>
      <c r="Z666" s="58" t="s">
        <v>2638</v>
      </c>
      <c r="AA666" s="58" t="s">
        <v>2639</v>
      </c>
      <c r="AB666" s="58" t="s">
        <v>3305</v>
      </c>
      <c r="AC666" s="58"/>
      <c r="AD666" s="68">
        <v>44252</v>
      </c>
      <c r="AE666" s="70">
        <v>313671.75199999998</v>
      </c>
      <c r="AF666" s="58" t="str">
        <f t="shared" si="62"/>
        <v>Jour</v>
      </c>
      <c r="AG666" s="58" t="str">
        <f t="shared" si="63"/>
        <v>LU0963987275</v>
      </c>
      <c r="AH666" s="58" t="str">
        <f t="shared" si="64"/>
        <v>22128588</v>
      </c>
    </row>
    <row r="667" spans="1:34" s="75" customFormat="1">
      <c r="A667" s="58" t="s">
        <v>2640</v>
      </c>
      <c r="B667" s="58" t="s">
        <v>2641</v>
      </c>
      <c r="C667" s="58" t="s">
        <v>4673</v>
      </c>
      <c r="D667" s="68">
        <v>43830</v>
      </c>
      <c r="E667" s="9">
        <v>0.79</v>
      </c>
      <c r="F667" s="69" t="b">
        <v>1</v>
      </c>
      <c r="G667" s="58" t="s">
        <v>138</v>
      </c>
      <c r="H667" s="58" t="s">
        <v>62</v>
      </c>
      <c r="I667" s="58" t="s">
        <v>141</v>
      </c>
      <c r="J667" s="58" t="s">
        <v>168</v>
      </c>
      <c r="K667" s="68">
        <v>44255</v>
      </c>
      <c r="L667" s="70">
        <v>609.35641999999996</v>
      </c>
      <c r="M667" s="58" t="s">
        <v>166</v>
      </c>
      <c r="N667" s="69"/>
      <c r="O667" s="69" t="b">
        <v>1</v>
      </c>
      <c r="P667" s="69"/>
      <c r="Q667" s="69"/>
      <c r="R667" s="69"/>
      <c r="S667" s="69" t="b">
        <v>1</v>
      </c>
      <c r="T667" s="69"/>
      <c r="U667" s="58" t="s">
        <v>2641</v>
      </c>
      <c r="V667" s="58" t="s">
        <v>2640</v>
      </c>
      <c r="W667" s="58" t="s">
        <v>2641</v>
      </c>
      <c r="X667" s="58" t="s">
        <v>2640</v>
      </c>
      <c r="Y667" s="58" t="s">
        <v>2005</v>
      </c>
      <c r="Z667" s="58" t="s">
        <v>2640</v>
      </c>
      <c r="AA667" s="58" t="s">
        <v>2641</v>
      </c>
      <c r="AB667" s="58" t="s">
        <v>3305</v>
      </c>
      <c r="AC667" s="58"/>
      <c r="AD667" s="68">
        <v>44252</v>
      </c>
      <c r="AE667" s="70">
        <v>744898.55099999998</v>
      </c>
      <c r="AF667" s="58" t="str">
        <f t="shared" si="62"/>
        <v>Jour</v>
      </c>
      <c r="AG667" s="58" t="str">
        <f t="shared" si="63"/>
        <v>LU0963987861</v>
      </c>
      <c r="AH667" s="58" t="str">
        <f t="shared" si="64"/>
        <v>22128645</v>
      </c>
    </row>
    <row r="668" spans="1:34" s="75" customFormat="1">
      <c r="A668" s="58" t="s">
        <v>2642</v>
      </c>
      <c r="B668" s="58" t="s">
        <v>2643</v>
      </c>
      <c r="C668" s="58" t="s">
        <v>4674</v>
      </c>
      <c r="D668" s="68">
        <v>43830</v>
      </c>
      <c r="E668" s="9">
        <v>0.79</v>
      </c>
      <c r="F668" s="69" t="b">
        <v>1</v>
      </c>
      <c r="G668" s="58" t="s">
        <v>138</v>
      </c>
      <c r="H668" s="58" t="s">
        <v>64</v>
      </c>
      <c r="I668" s="58" t="s">
        <v>141</v>
      </c>
      <c r="J668" s="58" t="s">
        <v>168</v>
      </c>
      <c r="K668" s="68">
        <v>44255</v>
      </c>
      <c r="L668" s="70">
        <v>609.35641999999996</v>
      </c>
      <c r="M668" s="58" t="s">
        <v>166</v>
      </c>
      <c r="N668" s="69"/>
      <c r="O668" s="69" t="b">
        <v>1</v>
      </c>
      <c r="P668" s="69" t="b">
        <v>1</v>
      </c>
      <c r="Q668" s="69" t="b">
        <v>1</v>
      </c>
      <c r="R668" s="69" t="b">
        <v>1</v>
      </c>
      <c r="S668" s="69" t="b">
        <v>1</v>
      </c>
      <c r="T668" s="69" t="b">
        <v>1</v>
      </c>
      <c r="U668" s="58" t="s">
        <v>2643</v>
      </c>
      <c r="V668" s="58" t="s">
        <v>2642</v>
      </c>
      <c r="W668" s="58" t="s">
        <v>2643</v>
      </c>
      <c r="X668" s="58" t="s">
        <v>2642</v>
      </c>
      <c r="Y668" s="58" t="s">
        <v>2005</v>
      </c>
      <c r="Z668" s="58" t="s">
        <v>2642</v>
      </c>
      <c r="AA668" s="58" t="s">
        <v>2643</v>
      </c>
      <c r="AB668" s="58" t="s">
        <v>3305</v>
      </c>
      <c r="AC668" s="58"/>
      <c r="AD668" s="68">
        <v>44252</v>
      </c>
      <c r="AE668" s="70">
        <v>540814.65599999996</v>
      </c>
      <c r="AF668" s="58" t="str">
        <f t="shared" si="62"/>
        <v>Jour</v>
      </c>
      <c r="AG668" s="58" t="str">
        <f t="shared" si="63"/>
        <v>LU0963987432</v>
      </c>
      <c r="AH668" s="58" t="str">
        <f t="shared" si="64"/>
        <v>22128592</v>
      </c>
    </row>
    <row r="669" spans="1:34" s="75" customFormat="1">
      <c r="A669" s="58" t="s">
        <v>1603</v>
      </c>
      <c r="B669" s="58" t="s">
        <v>1604</v>
      </c>
      <c r="C669" s="58" t="s">
        <v>1605</v>
      </c>
      <c r="D669" s="68">
        <v>43738</v>
      </c>
      <c r="E669" s="9">
        <v>0.65</v>
      </c>
      <c r="F669" s="69"/>
      <c r="G669" s="58" t="s">
        <v>175</v>
      </c>
      <c r="H669" s="58" t="s">
        <v>62</v>
      </c>
      <c r="I669" s="58" t="s">
        <v>141</v>
      </c>
      <c r="J669" s="58" t="s">
        <v>221</v>
      </c>
      <c r="K669" s="68"/>
      <c r="L669" s="70"/>
      <c r="M669" s="58" t="s">
        <v>176</v>
      </c>
      <c r="N669" s="69"/>
      <c r="O669" s="69"/>
      <c r="P669" s="69"/>
      <c r="Q669" s="69"/>
      <c r="R669" s="69"/>
      <c r="S669" s="69"/>
      <c r="T669" s="69"/>
      <c r="U669" s="58" t="s">
        <v>1604</v>
      </c>
      <c r="V669" s="58" t="s">
        <v>1603</v>
      </c>
      <c r="W669" s="58" t="s">
        <v>1604</v>
      </c>
      <c r="X669" s="58" t="s">
        <v>1603</v>
      </c>
      <c r="Y669" s="58" t="s">
        <v>2014</v>
      </c>
      <c r="Z669" s="58" t="s">
        <v>1603</v>
      </c>
      <c r="AA669" s="58" t="s">
        <v>1604</v>
      </c>
      <c r="AB669" s="58" t="s">
        <v>3344</v>
      </c>
      <c r="AC669" s="58"/>
      <c r="AD669" s="68"/>
      <c r="AE669" s="70"/>
      <c r="AF669" s="58" t="str">
        <f t="shared" si="62"/>
        <v>&gt;=Mois</v>
      </c>
      <c r="AG669" s="58" t="str">
        <f t="shared" si="63"/>
        <v>CH0204643222</v>
      </c>
      <c r="AH669" s="58" t="str">
        <f t="shared" si="64"/>
        <v>20464322</v>
      </c>
    </row>
    <row r="670" spans="1:34" s="75" customFormat="1">
      <c r="A670" s="58" t="s">
        <v>952</v>
      </c>
      <c r="B670" s="58" t="s">
        <v>953</v>
      </c>
      <c r="C670" s="58" t="s">
        <v>954</v>
      </c>
      <c r="D670" s="68">
        <v>43830</v>
      </c>
      <c r="E670" s="9">
        <v>0.73</v>
      </c>
      <c r="F670" s="69"/>
      <c r="G670" s="58" t="s">
        <v>138</v>
      </c>
      <c r="H670" s="58" t="s">
        <v>62</v>
      </c>
      <c r="I670" s="58" t="s">
        <v>141</v>
      </c>
      <c r="J670" s="58" t="s">
        <v>165</v>
      </c>
      <c r="K670" s="68"/>
      <c r="L670" s="70"/>
      <c r="M670" s="58" t="s">
        <v>166</v>
      </c>
      <c r="N670" s="69" t="b">
        <v>1</v>
      </c>
      <c r="O670" s="69" t="b">
        <v>1</v>
      </c>
      <c r="P670" s="69" t="b">
        <v>1</v>
      </c>
      <c r="Q670" s="69" t="b">
        <v>1</v>
      </c>
      <c r="R670" s="69" t="b">
        <v>1</v>
      </c>
      <c r="S670" s="69"/>
      <c r="T670" s="69"/>
      <c r="U670" s="58" t="s">
        <v>953</v>
      </c>
      <c r="V670" s="58" t="s">
        <v>952</v>
      </c>
      <c r="W670" s="58" t="s">
        <v>953</v>
      </c>
      <c r="X670" s="58" t="s">
        <v>952</v>
      </c>
      <c r="Y670" s="58" t="s">
        <v>2015</v>
      </c>
      <c r="Z670" s="58" t="s">
        <v>952</v>
      </c>
      <c r="AA670" s="58" t="s">
        <v>953</v>
      </c>
      <c r="AB670" s="58" t="s">
        <v>3306</v>
      </c>
      <c r="AC670" s="58"/>
      <c r="AD670" s="68">
        <v>44225</v>
      </c>
      <c r="AE670" s="70">
        <v>319886.62409</v>
      </c>
      <c r="AF670" s="58" t="str">
        <f t="shared" si="62"/>
        <v>&gt;=Mois</v>
      </c>
      <c r="AG670" s="58" t="str">
        <f t="shared" si="63"/>
        <v>LU0213915498</v>
      </c>
      <c r="AH670" s="58" t="str">
        <f t="shared" si="64"/>
        <v>2082480</v>
      </c>
    </row>
    <row r="671" spans="1:34" s="75" customFormat="1">
      <c r="A671" s="58" t="s">
        <v>955</v>
      </c>
      <c r="B671" s="58" t="s">
        <v>956</v>
      </c>
      <c r="C671" s="58" t="s">
        <v>957</v>
      </c>
      <c r="D671" s="68">
        <v>43830</v>
      </c>
      <c r="E671" s="9">
        <v>0.73</v>
      </c>
      <c r="F671" s="69"/>
      <c r="G671" s="58" t="s">
        <v>138</v>
      </c>
      <c r="H671" s="58" t="s">
        <v>64</v>
      </c>
      <c r="I671" s="58" t="s">
        <v>141</v>
      </c>
      <c r="J671" s="58" t="s">
        <v>165</v>
      </c>
      <c r="K671" s="68"/>
      <c r="L671" s="70"/>
      <c r="M671" s="58" t="s">
        <v>166</v>
      </c>
      <c r="N671" s="69" t="b">
        <v>1</v>
      </c>
      <c r="O671" s="69" t="b">
        <v>1</v>
      </c>
      <c r="P671" s="69" t="b">
        <v>1</v>
      </c>
      <c r="Q671" s="69" t="b">
        <v>1</v>
      </c>
      <c r="R671" s="69" t="b">
        <v>1</v>
      </c>
      <c r="S671" s="69"/>
      <c r="T671" s="69"/>
      <c r="U671" s="58" t="s">
        <v>956</v>
      </c>
      <c r="V671" s="58" t="s">
        <v>955</v>
      </c>
      <c r="W671" s="58" t="s">
        <v>956</v>
      </c>
      <c r="X671" s="58" t="s">
        <v>955</v>
      </c>
      <c r="Y671" s="58" t="s">
        <v>2015</v>
      </c>
      <c r="Z671" s="58" t="s">
        <v>955</v>
      </c>
      <c r="AA671" s="58" t="s">
        <v>956</v>
      </c>
      <c r="AB671" s="58" t="s">
        <v>3306</v>
      </c>
      <c r="AC671" s="58"/>
      <c r="AD671" s="68">
        <v>44225</v>
      </c>
      <c r="AE671" s="70">
        <v>811484.92986000003</v>
      </c>
      <c r="AF671" s="58" t="str">
        <f t="shared" si="62"/>
        <v>&gt;=Mois</v>
      </c>
      <c r="AG671" s="58" t="str">
        <f t="shared" si="63"/>
        <v>LU0213916116</v>
      </c>
      <c r="AH671" s="58" t="str">
        <f t="shared" si="64"/>
        <v>2082485</v>
      </c>
    </row>
    <row r="672" spans="1:34" s="75" customFormat="1">
      <c r="A672" s="58" t="s">
        <v>1923</v>
      </c>
      <c r="B672" s="58" t="s">
        <v>2656</v>
      </c>
      <c r="C672" s="58" t="s">
        <v>2657</v>
      </c>
      <c r="D672" s="68">
        <v>43830</v>
      </c>
      <c r="E672" s="9">
        <v>0.88</v>
      </c>
      <c r="F672" s="69"/>
      <c r="G672" s="58" t="s">
        <v>175</v>
      </c>
      <c r="H672" s="58" t="s">
        <v>62</v>
      </c>
      <c r="I672" s="58" t="s">
        <v>141</v>
      </c>
      <c r="J672" s="58" t="s">
        <v>221</v>
      </c>
      <c r="K672" s="68"/>
      <c r="L672" s="70"/>
      <c r="M672" s="58" t="s">
        <v>176</v>
      </c>
      <c r="N672" s="69"/>
      <c r="O672" s="69"/>
      <c r="P672" s="69"/>
      <c r="Q672" s="69"/>
      <c r="R672" s="69"/>
      <c r="S672" s="69"/>
      <c r="T672" s="69"/>
      <c r="U672" s="58" t="s">
        <v>2656</v>
      </c>
      <c r="V672" s="58" t="s">
        <v>1923</v>
      </c>
      <c r="W672" s="58" t="s">
        <v>2656</v>
      </c>
      <c r="X672" s="58" t="s">
        <v>1923</v>
      </c>
      <c r="Y672" s="58" t="s">
        <v>2014</v>
      </c>
      <c r="Z672" s="58" t="s">
        <v>1923</v>
      </c>
      <c r="AA672" s="58" t="s">
        <v>2656</v>
      </c>
      <c r="AB672" s="58" t="s">
        <v>3344</v>
      </c>
      <c r="AC672" s="58"/>
      <c r="AD672" s="68">
        <v>43830</v>
      </c>
      <c r="AE672" s="70">
        <v>937419</v>
      </c>
      <c r="AF672" s="58" t="str">
        <f t="shared" si="62"/>
        <v>&gt;=Mois</v>
      </c>
      <c r="AG672" s="58" t="str">
        <f t="shared" si="63"/>
        <v>CH0254089771</v>
      </c>
      <c r="AH672" s="58" t="str">
        <f t="shared" si="64"/>
        <v>25408977</v>
      </c>
    </row>
    <row r="673" spans="1:34" s="75" customFormat="1">
      <c r="A673" s="58" t="s">
        <v>421</v>
      </c>
      <c r="B673" s="58" t="s">
        <v>588</v>
      </c>
      <c r="C673" s="58" t="s">
        <v>3405</v>
      </c>
      <c r="D673" s="68">
        <v>43830</v>
      </c>
      <c r="E673" s="9">
        <v>1.2</v>
      </c>
      <c r="F673" s="69" t="b">
        <v>1</v>
      </c>
      <c r="G673" s="58" t="s">
        <v>138</v>
      </c>
      <c r="H673" s="58" t="s">
        <v>68</v>
      </c>
      <c r="I673" s="58" t="s">
        <v>141</v>
      </c>
      <c r="J673" s="58" t="s">
        <v>155</v>
      </c>
      <c r="K673" s="68">
        <v>44255</v>
      </c>
      <c r="L673" s="70">
        <v>189.32522900000001</v>
      </c>
      <c r="M673" s="58" t="s">
        <v>166</v>
      </c>
      <c r="N673" s="69"/>
      <c r="O673" s="69" t="b">
        <v>1</v>
      </c>
      <c r="P673" s="69" t="b">
        <v>1</v>
      </c>
      <c r="Q673" s="69" t="b">
        <v>1</v>
      </c>
      <c r="R673" s="69" t="b">
        <v>1</v>
      </c>
      <c r="S673" s="69" t="b">
        <v>1</v>
      </c>
      <c r="T673" s="69" t="b">
        <v>1</v>
      </c>
      <c r="U673" s="58" t="s">
        <v>588</v>
      </c>
      <c r="V673" s="58" t="s">
        <v>421</v>
      </c>
      <c r="W673" s="58" t="s">
        <v>588</v>
      </c>
      <c r="X673" s="58" t="s">
        <v>421</v>
      </c>
      <c r="Y673" s="58" t="s">
        <v>2005</v>
      </c>
      <c r="Z673" s="58" t="s">
        <v>421</v>
      </c>
      <c r="AA673" s="58" t="s">
        <v>588</v>
      </c>
      <c r="AB673" s="58" t="s">
        <v>3305</v>
      </c>
      <c r="AC673" s="58"/>
      <c r="AD673" s="68">
        <v>44253</v>
      </c>
      <c r="AE673" s="70">
        <v>218227.39</v>
      </c>
      <c r="AF673" s="58" t="str">
        <f t="shared" si="62"/>
        <v>Jour</v>
      </c>
      <c r="AG673" s="58" t="str">
        <f t="shared" si="63"/>
        <v>LU0360479090</v>
      </c>
      <c r="AH673" s="58" t="str">
        <f t="shared" si="64"/>
        <v>4221918</v>
      </c>
    </row>
    <row r="674" spans="1:34" s="75" customFormat="1">
      <c r="A674" s="58" t="s">
        <v>2921</v>
      </c>
      <c r="B674" s="58" t="s">
        <v>2922</v>
      </c>
      <c r="C674" s="58" t="s">
        <v>2923</v>
      </c>
      <c r="D674" s="68">
        <v>43830</v>
      </c>
      <c r="E674" s="9">
        <v>1.07</v>
      </c>
      <c r="F674" s="69"/>
      <c r="G674" s="58" t="s">
        <v>175</v>
      </c>
      <c r="H674" s="58" t="s">
        <v>62</v>
      </c>
      <c r="I674" s="58" t="s">
        <v>141</v>
      </c>
      <c r="J674" s="58" t="s">
        <v>155</v>
      </c>
      <c r="K674" s="68">
        <v>44255</v>
      </c>
      <c r="L674" s="70">
        <v>268.25024619999999</v>
      </c>
      <c r="M674" s="58" t="s">
        <v>176</v>
      </c>
      <c r="N674" s="69"/>
      <c r="O674" s="69"/>
      <c r="P674" s="69"/>
      <c r="Q674" s="69"/>
      <c r="R674" s="69"/>
      <c r="S674" s="69"/>
      <c r="T674" s="69"/>
      <c r="U674" s="58" t="s">
        <v>2922</v>
      </c>
      <c r="V674" s="58" t="s">
        <v>2921</v>
      </c>
      <c r="W674" s="58" t="s">
        <v>2922</v>
      </c>
      <c r="X674" s="58" t="s">
        <v>2921</v>
      </c>
      <c r="Y674" s="58" t="s">
        <v>2009</v>
      </c>
      <c r="Z674" s="58" t="s">
        <v>2921</v>
      </c>
      <c r="AA674" s="58" t="s">
        <v>2922</v>
      </c>
      <c r="AB674" s="58" t="s">
        <v>3305</v>
      </c>
      <c r="AC674" s="58"/>
      <c r="AD674" s="68">
        <v>44253</v>
      </c>
      <c r="AE674" s="70">
        <v>895434.03500000003</v>
      </c>
      <c r="AF674" s="58" t="str">
        <f t="shared" si="62"/>
        <v>Jour</v>
      </c>
      <c r="AG674" s="58" t="str">
        <f t="shared" si="63"/>
        <v>CH0216442548</v>
      </c>
      <c r="AH674" s="58" t="str">
        <f t="shared" si="64"/>
        <v>21644254</v>
      </c>
    </row>
    <row r="675" spans="1:34" s="75" customFormat="1">
      <c r="A675" s="58" t="s">
        <v>1310</v>
      </c>
      <c r="B675" s="58" t="s">
        <v>1425</v>
      </c>
      <c r="C675" s="58" t="s">
        <v>4913</v>
      </c>
      <c r="D675" s="68">
        <v>44225</v>
      </c>
      <c r="E675" s="9">
        <v>1.95</v>
      </c>
      <c r="F675" s="69" t="b">
        <v>1</v>
      </c>
      <c r="G675" s="58" t="s">
        <v>201</v>
      </c>
      <c r="H675" s="58" t="s">
        <v>62</v>
      </c>
      <c r="I675" s="58" t="s">
        <v>141</v>
      </c>
      <c r="J675" s="58" t="s">
        <v>165</v>
      </c>
      <c r="K675" s="68">
        <v>44255</v>
      </c>
      <c r="L675" s="70">
        <v>50.750186800000002</v>
      </c>
      <c r="M675" s="58" t="s">
        <v>166</v>
      </c>
      <c r="N675" s="69" t="b">
        <v>1</v>
      </c>
      <c r="O675" s="69" t="b">
        <v>1</v>
      </c>
      <c r="P675" s="69" t="b">
        <v>1</v>
      </c>
      <c r="Q675" s="69" t="b">
        <v>1</v>
      </c>
      <c r="R675" s="69" t="b">
        <v>1</v>
      </c>
      <c r="S675" s="69" t="b">
        <v>1</v>
      </c>
      <c r="T675" s="69" t="b">
        <v>1</v>
      </c>
      <c r="U675" s="58" t="s">
        <v>1425</v>
      </c>
      <c r="V675" s="58" t="s">
        <v>1310</v>
      </c>
      <c r="W675" s="58" t="s">
        <v>1425</v>
      </c>
      <c r="X675" s="58" t="s">
        <v>1310</v>
      </c>
      <c r="Y675" s="58" t="s">
        <v>2008</v>
      </c>
      <c r="Z675" s="58" t="s">
        <v>1310</v>
      </c>
      <c r="AA675" s="58" t="s">
        <v>1425</v>
      </c>
      <c r="AB675" s="58" t="s">
        <v>3305</v>
      </c>
      <c r="AC675" s="58"/>
      <c r="AD675" s="68">
        <v>44253</v>
      </c>
      <c r="AE675" s="70">
        <v>186210.546</v>
      </c>
      <c r="AF675" s="58" t="str">
        <f t="shared" si="62"/>
        <v>Jour</v>
      </c>
      <c r="AG675" s="58" t="str">
        <f t="shared" si="63"/>
        <v>IE00BDZTLL02</v>
      </c>
      <c r="AH675" s="58" t="str">
        <f t="shared" si="64"/>
        <v>23499631</v>
      </c>
    </row>
    <row r="676" spans="1:34" s="75" customFormat="1">
      <c r="A676" s="58" t="s">
        <v>4567</v>
      </c>
      <c r="B676" s="58" t="s">
        <v>5481</v>
      </c>
      <c r="C676" s="58" t="s">
        <v>4914</v>
      </c>
      <c r="D676" s="68">
        <v>44225</v>
      </c>
      <c r="E676" s="9">
        <v>0.68</v>
      </c>
      <c r="F676" s="69" t="b">
        <v>1</v>
      </c>
      <c r="G676" s="58" t="s">
        <v>201</v>
      </c>
      <c r="H676" s="58" t="s">
        <v>62</v>
      </c>
      <c r="I676" s="58" t="s">
        <v>141</v>
      </c>
      <c r="J676" s="58" t="s">
        <v>168</v>
      </c>
      <c r="K676" s="68">
        <v>44255</v>
      </c>
      <c r="L676" s="70">
        <v>2191.4450606</v>
      </c>
      <c r="M676" s="58" t="s">
        <v>166</v>
      </c>
      <c r="N676" s="69" t="b">
        <v>1</v>
      </c>
      <c r="O676" s="69" t="b">
        <v>1</v>
      </c>
      <c r="P676" s="69" t="b">
        <v>1</v>
      </c>
      <c r="Q676" s="69" t="b">
        <v>1</v>
      </c>
      <c r="R676" s="69" t="b">
        <v>1</v>
      </c>
      <c r="S676" s="69"/>
      <c r="T676" s="69" t="b">
        <v>1</v>
      </c>
      <c r="U676" s="58" t="s">
        <v>5481</v>
      </c>
      <c r="V676" s="58" t="s">
        <v>4567</v>
      </c>
      <c r="W676" s="58" t="s">
        <v>5481</v>
      </c>
      <c r="X676" s="58" t="s">
        <v>4567</v>
      </c>
      <c r="Y676" s="58" t="s">
        <v>2008</v>
      </c>
      <c r="Z676" s="58" t="s">
        <v>4567</v>
      </c>
      <c r="AA676" s="58" t="s">
        <v>5481</v>
      </c>
      <c r="AB676" s="58" t="s">
        <v>3305</v>
      </c>
      <c r="AC676" s="58"/>
      <c r="AD676" s="68">
        <v>44253</v>
      </c>
      <c r="AE676" s="70">
        <v>3850826.665</v>
      </c>
      <c r="AF676" s="58" t="str">
        <f t="shared" si="62"/>
        <v>Jour</v>
      </c>
      <c r="AG676" s="58" t="str">
        <f t="shared" si="63"/>
        <v>IE00BD4H0K73</v>
      </c>
      <c r="AH676" s="58" t="str">
        <f t="shared" si="64"/>
        <v>36364689</v>
      </c>
    </row>
    <row r="677" spans="1:34" s="75" customFormat="1">
      <c r="A677" s="58" t="s">
        <v>4447</v>
      </c>
      <c r="B677" s="58" t="s">
        <v>5482</v>
      </c>
      <c r="C677" s="58" t="s">
        <v>4915</v>
      </c>
      <c r="D677" s="68">
        <v>44225</v>
      </c>
      <c r="E677" s="9">
        <v>0.68</v>
      </c>
      <c r="F677" s="69" t="b">
        <v>1</v>
      </c>
      <c r="G677" s="58" t="s">
        <v>201</v>
      </c>
      <c r="H677" s="58" t="s">
        <v>62</v>
      </c>
      <c r="I677" s="58" t="s">
        <v>141</v>
      </c>
      <c r="J677" s="58" t="s">
        <v>168</v>
      </c>
      <c r="K677" s="68">
        <v>44255</v>
      </c>
      <c r="L677" s="70">
        <v>2191.4450606</v>
      </c>
      <c r="M677" s="58" t="s">
        <v>176</v>
      </c>
      <c r="N677" s="69" t="b">
        <v>1</v>
      </c>
      <c r="O677" s="69" t="b">
        <v>1</v>
      </c>
      <c r="P677" s="69" t="b">
        <v>1</v>
      </c>
      <c r="Q677" s="69" t="b">
        <v>1</v>
      </c>
      <c r="R677" s="69" t="b">
        <v>1</v>
      </c>
      <c r="S677" s="69" t="b">
        <v>1</v>
      </c>
      <c r="T677" s="69" t="b">
        <v>1</v>
      </c>
      <c r="U677" s="58" t="s">
        <v>5482</v>
      </c>
      <c r="V677" s="58" t="s">
        <v>4447</v>
      </c>
      <c r="W677" s="58" t="s">
        <v>5482</v>
      </c>
      <c r="X677" s="58" t="s">
        <v>4447</v>
      </c>
      <c r="Y677" s="58" t="s">
        <v>2008</v>
      </c>
      <c r="Z677" s="58" t="s">
        <v>4447</v>
      </c>
      <c r="AA677" s="58" t="s">
        <v>5482</v>
      </c>
      <c r="AB677" s="58" t="s">
        <v>3305</v>
      </c>
      <c r="AC677" s="58"/>
      <c r="AD677" s="68">
        <v>44253</v>
      </c>
      <c r="AE677" s="70">
        <v>356557.86700000003</v>
      </c>
      <c r="AF677" s="58" t="str">
        <f t="shared" si="62"/>
        <v>Jour</v>
      </c>
      <c r="AG677" s="58" t="str">
        <f t="shared" si="63"/>
        <v>IE00BDHBH834</v>
      </c>
      <c r="AH677" s="58" t="str">
        <f t="shared" si="64"/>
        <v>32942287</v>
      </c>
    </row>
    <row r="678" spans="1:34" s="75" customFormat="1">
      <c r="A678" s="58" t="s">
        <v>4448</v>
      </c>
      <c r="B678" s="58" t="s">
        <v>4449</v>
      </c>
      <c r="C678" s="58" t="s">
        <v>4916</v>
      </c>
      <c r="D678" s="68">
        <v>44225</v>
      </c>
      <c r="E678" s="9">
        <v>0.71</v>
      </c>
      <c r="F678" s="69" t="b">
        <v>1</v>
      </c>
      <c r="G678" s="58" t="s">
        <v>201</v>
      </c>
      <c r="H678" s="58" t="s">
        <v>64</v>
      </c>
      <c r="I678" s="58" t="s">
        <v>141</v>
      </c>
      <c r="J678" s="58" t="s">
        <v>168</v>
      </c>
      <c r="K678" s="68">
        <v>44255</v>
      </c>
      <c r="L678" s="70">
        <v>2191.4450606</v>
      </c>
      <c r="M678" s="58" t="s">
        <v>166</v>
      </c>
      <c r="N678" s="69" t="b">
        <v>1</v>
      </c>
      <c r="O678" s="69" t="b">
        <v>1</v>
      </c>
      <c r="P678" s="69" t="b">
        <v>1</v>
      </c>
      <c r="Q678" s="69" t="b">
        <v>1</v>
      </c>
      <c r="R678" s="69" t="b">
        <v>1</v>
      </c>
      <c r="S678" s="69" t="b">
        <v>1</v>
      </c>
      <c r="T678" s="69" t="b">
        <v>1</v>
      </c>
      <c r="U678" s="58" t="s">
        <v>4449</v>
      </c>
      <c r="V678" s="58" t="s">
        <v>4448</v>
      </c>
      <c r="W678" s="58" t="s">
        <v>4449</v>
      </c>
      <c r="X678" s="58" t="s">
        <v>4448</v>
      </c>
      <c r="Y678" s="58" t="s">
        <v>2008</v>
      </c>
      <c r="Z678" s="58" t="s">
        <v>4448</v>
      </c>
      <c r="AA678" s="58" t="s">
        <v>4449</v>
      </c>
      <c r="AB678" s="58" t="s">
        <v>3305</v>
      </c>
      <c r="AC678" s="58"/>
      <c r="AD678" s="68">
        <v>44253</v>
      </c>
      <c r="AE678" s="70">
        <v>31008505.011</v>
      </c>
      <c r="AF678" s="58" t="str">
        <f t="shared" si="62"/>
        <v>Jour</v>
      </c>
      <c r="AG678" s="58" t="str">
        <f t="shared" si="63"/>
        <v>IE00BZ090894</v>
      </c>
      <c r="AH678" s="58" t="str">
        <f t="shared" si="64"/>
        <v>30442329</v>
      </c>
    </row>
    <row r="679" spans="1:34" s="75" customFormat="1">
      <c r="A679" s="58" t="s">
        <v>4450</v>
      </c>
      <c r="B679" s="58"/>
      <c r="C679" s="58" t="s">
        <v>4917</v>
      </c>
      <c r="D679" s="68">
        <v>44225</v>
      </c>
      <c r="E679" s="9">
        <v>0.59</v>
      </c>
      <c r="F679" s="69" t="b">
        <v>1</v>
      </c>
      <c r="G679" s="58" t="s">
        <v>201</v>
      </c>
      <c r="H679" s="58" t="s">
        <v>64</v>
      </c>
      <c r="I679" s="58" t="s">
        <v>141</v>
      </c>
      <c r="J679" s="58" t="s">
        <v>168</v>
      </c>
      <c r="K679" s="68">
        <v>44255</v>
      </c>
      <c r="L679" s="70">
        <v>2191.4450606</v>
      </c>
      <c r="M679" s="58" t="s">
        <v>166</v>
      </c>
      <c r="N679" s="69" t="b">
        <v>1</v>
      </c>
      <c r="O679" s="69" t="b">
        <v>1</v>
      </c>
      <c r="P679" s="69" t="b">
        <v>1</v>
      </c>
      <c r="Q679" s="69" t="b">
        <v>1</v>
      </c>
      <c r="R679" s="69" t="b">
        <v>1</v>
      </c>
      <c r="S679" s="69"/>
      <c r="T679" s="69" t="b">
        <v>1</v>
      </c>
      <c r="U679" s="58"/>
      <c r="V679" s="58" t="s">
        <v>4450</v>
      </c>
      <c r="W679" s="58"/>
      <c r="X679" s="58" t="s">
        <v>4450</v>
      </c>
      <c r="Y679" s="58" t="s">
        <v>2008</v>
      </c>
      <c r="Z679" s="58" t="s">
        <v>4450</v>
      </c>
      <c r="AA679" s="58"/>
      <c r="AB679" s="58" t="s">
        <v>3305</v>
      </c>
      <c r="AC679" s="58"/>
      <c r="AD679" s="68">
        <v>44253</v>
      </c>
      <c r="AE679" s="70">
        <v>28074113.541999999</v>
      </c>
      <c r="AF679" s="58" t="str">
        <f t="shared" si="62"/>
        <v>Jour</v>
      </c>
      <c r="AG679" s="58" t="str">
        <f t="shared" si="63"/>
        <v>IE00BYVF7770</v>
      </c>
      <c r="AH679" s="58">
        <f t="shared" si="64"/>
        <v>0</v>
      </c>
    </row>
    <row r="680" spans="1:34" s="75" customFormat="1">
      <c r="A680" s="58" t="s">
        <v>4451</v>
      </c>
      <c r="B680" s="58" t="s">
        <v>5483</v>
      </c>
      <c r="C680" s="58" t="s">
        <v>4918</v>
      </c>
      <c r="D680" s="68">
        <v>44225</v>
      </c>
      <c r="E680" s="9">
        <v>0.53</v>
      </c>
      <c r="F680" s="69" t="b">
        <v>1</v>
      </c>
      <c r="G680" s="58" t="s">
        <v>201</v>
      </c>
      <c r="H680" s="58" t="s">
        <v>64</v>
      </c>
      <c r="I680" s="58" t="s">
        <v>141</v>
      </c>
      <c r="J680" s="58" t="s">
        <v>168</v>
      </c>
      <c r="K680" s="68">
        <v>44255</v>
      </c>
      <c r="L680" s="70">
        <v>2191.4450606</v>
      </c>
      <c r="M680" s="58" t="s">
        <v>166</v>
      </c>
      <c r="N680" s="69" t="b">
        <v>1</v>
      </c>
      <c r="O680" s="69" t="b">
        <v>1</v>
      </c>
      <c r="P680" s="69" t="b">
        <v>1</v>
      </c>
      <c r="Q680" s="69" t="b">
        <v>1</v>
      </c>
      <c r="R680" s="69" t="b">
        <v>1</v>
      </c>
      <c r="S680" s="69"/>
      <c r="T680" s="69" t="b">
        <v>1</v>
      </c>
      <c r="U680" s="58" t="s">
        <v>5483</v>
      </c>
      <c r="V680" s="58" t="s">
        <v>4451</v>
      </c>
      <c r="W680" s="58" t="s">
        <v>5483</v>
      </c>
      <c r="X680" s="58" t="s">
        <v>4451</v>
      </c>
      <c r="Y680" s="58" t="s">
        <v>2008</v>
      </c>
      <c r="Z680" s="58" t="s">
        <v>4451</v>
      </c>
      <c r="AA680" s="58" t="s">
        <v>5483</v>
      </c>
      <c r="AB680" s="58" t="s">
        <v>3305</v>
      </c>
      <c r="AC680" s="58"/>
      <c r="AD680" s="68">
        <v>44253</v>
      </c>
      <c r="AE680" s="70">
        <v>102779.842</v>
      </c>
      <c r="AF680" s="58" t="str">
        <f t="shared" si="62"/>
        <v>Jour</v>
      </c>
      <c r="AG680" s="58" t="str">
        <f t="shared" si="63"/>
        <v>IE00BD3H7K78</v>
      </c>
      <c r="AH680" s="58" t="str">
        <f t="shared" si="64"/>
        <v>33403478</v>
      </c>
    </row>
    <row r="681" spans="1:34" s="75" customFormat="1">
      <c r="A681" s="58" t="s">
        <v>4452</v>
      </c>
      <c r="B681" s="58" t="s">
        <v>4453</v>
      </c>
      <c r="C681" s="58" t="s">
        <v>4919</v>
      </c>
      <c r="D681" s="68">
        <v>44225</v>
      </c>
      <c r="E681" s="9">
        <v>0.41</v>
      </c>
      <c r="F681" s="69" t="b">
        <v>1</v>
      </c>
      <c r="G681" s="58" t="s">
        <v>201</v>
      </c>
      <c r="H681" s="58" t="s">
        <v>64</v>
      </c>
      <c r="I681" s="58" t="s">
        <v>141</v>
      </c>
      <c r="J681" s="58" t="s">
        <v>168</v>
      </c>
      <c r="K681" s="68">
        <v>44255</v>
      </c>
      <c r="L681" s="70">
        <v>2191.4450606</v>
      </c>
      <c r="M681" s="58" t="s">
        <v>166</v>
      </c>
      <c r="N681" s="69" t="b">
        <v>1</v>
      </c>
      <c r="O681" s="69" t="b">
        <v>1</v>
      </c>
      <c r="P681" s="69" t="b">
        <v>1</v>
      </c>
      <c r="Q681" s="69" t="b">
        <v>1</v>
      </c>
      <c r="R681" s="69" t="b">
        <v>1</v>
      </c>
      <c r="S681" s="69"/>
      <c r="T681" s="69" t="b">
        <v>1</v>
      </c>
      <c r="U681" s="58" t="s">
        <v>4453</v>
      </c>
      <c r="V681" s="58" t="s">
        <v>4452</v>
      </c>
      <c r="W681" s="58" t="s">
        <v>4453</v>
      </c>
      <c r="X681" s="58" t="s">
        <v>4452</v>
      </c>
      <c r="Y681" s="58" t="s">
        <v>2008</v>
      </c>
      <c r="Z681" s="58" t="s">
        <v>4452</v>
      </c>
      <c r="AA681" s="58" t="s">
        <v>4453</v>
      </c>
      <c r="AB681" s="58" t="s">
        <v>3305</v>
      </c>
      <c r="AC681" s="58"/>
      <c r="AD681" s="68">
        <v>44253</v>
      </c>
      <c r="AE681" s="70">
        <v>8256854.7170000002</v>
      </c>
      <c r="AF681" s="58" t="str">
        <f t="shared" si="62"/>
        <v>Jour</v>
      </c>
      <c r="AG681" s="58" t="str">
        <f t="shared" si="63"/>
        <v>IE00BZ090787</v>
      </c>
      <c r="AH681" s="58" t="str">
        <f t="shared" si="64"/>
        <v>30442348</v>
      </c>
    </row>
    <row r="682" spans="1:34" s="75" customFormat="1">
      <c r="A682" s="58" t="s">
        <v>4454</v>
      </c>
      <c r="B682" s="58" t="s">
        <v>5484</v>
      </c>
      <c r="C682" s="58" t="s">
        <v>4920</v>
      </c>
      <c r="D682" s="68">
        <v>44225</v>
      </c>
      <c r="E682" s="9">
        <v>0.68</v>
      </c>
      <c r="F682" s="69" t="b">
        <v>1</v>
      </c>
      <c r="G682" s="58" t="s">
        <v>201</v>
      </c>
      <c r="H682" s="58" t="s">
        <v>64</v>
      </c>
      <c r="I682" s="58" t="s">
        <v>141</v>
      </c>
      <c r="J682" s="58" t="s">
        <v>168</v>
      </c>
      <c r="K682" s="68">
        <v>44255</v>
      </c>
      <c r="L682" s="70">
        <v>2191.4450606</v>
      </c>
      <c r="M682" s="58" t="s">
        <v>166</v>
      </c>
      <c r="N682" s="69" t="b">
        <v>1</v>
      </c>
      <c r="O682" s="69" t="b">
        <v>1</v>
      </c>
      <c r="P682" s="69" t="b">
        <v>1</v>
      </c>
      <c r="Q682" s="69" t="b">
        <v>1</v>
      </c>
      <c r="R682" s="69" t="b">
        <v>1</v>
      </c>
      <c r="S682" s="69"/>
      <c r="T682" s="69" t="b">
        <v>1</v>
      </c>
      <c r="U682" s="58" t="s">
        <v>5484</v>
      </c>
      <c r="V682" s="58" t="s">
        <v>4454</v>
      </c>
      <c r="W682" s="58" t="s">
        <v>5484</v>
      </c>
      <c r="X682" s="58" t="s">
        <v>4454</v>
      </c>
      <c r="Y682" s="58" t="s">
        <v>2008</v>
      </c>
      <c r="Z682" s="58" t="s">
        <v>4454</v>
      </c>
      <c r="AA682" s="58" t="s">
        <v>5484</v>
      </c>
      <c r="AB682" s="58" t="s">
        <v>3305</v>
      </c>
      <c r="AC682" s="58"/>
      <c r="AD682" s="68">
        <v>44253</v>
      </c>
      <c r="AE682" s="70">
        <v>14299742.111</v>
      </c>
      <c r="AF682" s="58" t="str">
        <f t="shared" si="62"/>
        <v>Jour</v>
      </c>
      <c r="AG682" s="58" t="str">
        <f t="shared" si="63"/>
        <v>IE00BYVF7663</v>
      </c>
      <c r="AH682" s="58" t="str">
        <f t="shared" si="64"/>
        <v>36364711</v>
      </c>
    </row>
    <row r="683" spans="1:34" s="75" customFormat="1">
      <c r="A683" s="58" t="s">
        <v>4456</v>
      </c>
      <c r="B683" s="58" t="s">
        <v>5485</v>
      </c>
      <c r="C683" s="58" t="s">
        <v>4921</v>
      </c>
      <c r="D683" s="68">
        <v>44225</v>
      </c>
      <c r="E683" s="9">
        <v>0.71</v>
      </c>
      <c r="F683" s="69" t="b">
        <v>1</v>
      </c>
      <c r="G683" s="58" t="s">
        <v>201</v>
      </c>
      <c r="H683" s="58" t="s">
        <v>68</v>
      </c>
      <c r="I683" s="58" t="s">
        <v>141</v>
      </c>
      <c r="J683" s="58" t="s">
        <v>168</v>
      </c>
      <c r="K683" s="68">
        <v>44255</v>
      </c>
      <c r="L683" s="70">
        <v>2191.4450606</v>
      </c>
      <c r="M683" s="58" t="s">
        <v>166</v>
      </c>
      <c r="N683" s="69" t="b">
        <v>1</v>
      </c>
      <c r="O683" s="69" t="b">
        <v>1</v>
      </c>
      <c r="P683" s="69" t="b">
        <v>1</v>
      </c>
      <c r="Q683" s="69" t="b">
        <v>1</v>
      </c>
      <c r="R683" s="69" t="b">
        <v>1</v>
      </c>
      <c r="S683" s="69" t="b">
        <v>1</v>
      </c>
      <c r="T683" s="69" t="b">
        <v>1</v>
      </c>
      <c r="U683" s="58" t="s">
        <v>5485</v>
      </c>
      <c r="V683" s="58" t="s">
        <v>4456</v>
      </c>
      <c r="W683" s="58" t="s">
        <v>5485</v>
      </c>
      <c r="X683" s="58" t="s">
        <v>4456</v>
      </c>
      <c r="Y683" s="58" t="s">
        <v>2008</v>
      </c>
      <c r="Z683" s="58" t="s">
        <v>4456</v>
      </c>
      <c r="AA683" s="58" t="s">
        <v>5485</v>
      </c>
      <c r="AB683" s="58" t="s">
        <v>3305</v>
      </c>
      <c r="AC683" s="58"/>
      <c r="AD683" s="68">
        <v>44253</v>
      </c>
      <c r="AE683" s="70">
        <v>15231764.425000001</v>
      </c>
      <c r="AF683" s="58" t="str">
        <f t="shared" si="62"/>
        <v>Jour</v>
      </c>
      <c r="AG683" s="58" t="str">
        <f t="shared" si="63"/>
        <v>IE00BDHBH503</v>
      </c>
      <c r="AH683" s="58" t="str">
        <f t="shared" si="64"/>
        <v>32881246</v>
      </c>
    </row>
    <row r="684" spans="1:34" s="75" customFormat="1">
      <c r="A684" s="58" t="s">
        <v>4455</v>
      </c>
      <c r="B684" s="58"/>
      <c r="C684" s="58" t="s">
        <v>4922</v>
      </c>
      <c r="D684" s="68">
        <v>44225</v>
      </c>
      <c r="E684" s="9">
        <v>0.59</v>
      </c>
      <c r="F684" s="69" t="b">
        <v>1</v>
      </c>
      <c r="G684" s="58" t="s">
        <v>201</v>
      </c>
      <c r="H684" s="58" t="s">
        <v>68</v>
      </c>
      <c r="I684" s="58" t="s">
        <v>141</v>
      </c>
      <c r="J684" s="58" t="s">
        <v>168</v>
      </c>
      <c r="K684" s="68">
        <v>44255</v>
      </c>
      <c r="L684" s="70">
        <v>2191.4450606</v>
      </c>
      <c r="M684" s="58" t="s">
        <v>166</v>
      </c>
      <c r="N684" s="69" t="b">
        <v>1</v>
      </c>
      <c r="O684" s="69" t="b">
        <v>1</v>
      </c>
      <c r="P684" s="69" t="b">
        <v>1</v>
      </c>
      <c r="Q684" s="69" t="b">
        <v>1</v>
      </c>
      <c r="R684" s="69" t="b">
        <v>1</v>
      </c>
      <c r="S684" s="69"/>
      <c r="T684" s="69" t="b">
        <v>1</v>
      </c>
      <c r="U684" s="58"/>
      <c r="V684" s="58" t="s">
        <v>4455</v>
      </c>
      <c r="W684" s="58"/>
      <c r="X684" s="58" t="s">
        <v>4455</v>
      </c>
      <c r="Y684" s="58" t="s">
        <v>2008</v>
      </c>
      <c r="Z684" s="58" t="s">
        <v>4455</v>
      </c>
      <c r="AA684" s="58"/>
      <c r="AB684" s="58" t="s">
        <v>3305</v>
      </c>
      <c r="AC684" s="58"/>
      <c r="AD684" s="68">
        <v>44253</v>
      </c>
      <c r="AE684" s="70">
        <v>5092344.7719999999</v>
      </c>
      <c r="AF684" s="58" t="str">
        <f t="shared" si="62"/>
        <v>Jour</v>
      </c>
      <c r="AG684" s="58" t="str">
        <f t="shared" si="63"/>
        <v>IE00BDRKGR28</v>
      </c>
      <c r="AH684" s="58">
        <f t="shared" si="64"/>
        <v>0</v>
      </c>
    </row>
    <row r="685" spans="1:34" s="75" customFormat="1">
      <c r="A685" s="58" t="s">
        <v>4457</v>
      </c>
      <c r="B685" s="58" t="s">
        <v>5486</v>
      </c>
      <c r="C685" s="58" t="s">
        <v>4923</v>
      </c>
      <c r="D685" s="68">
        <v>44225</v>
      </c>
      <c r="E685" s="9">
        <v>0.68</v>
      </c>
      <c r="F685" s="69" t="b">
        <v>1</v>
      </c>
      <c r="G685" s="58" t="s">
        <v>201</v>
      </c>
      <c r="H685" s="58" t="s">
        <v>68</v>
      </c>
      <c r="I685" s="58" t="s">
        <v>141</v>
      </c>
      <c r="J685" s="58" t="s">
        <v>168</v>
      </c>
      <c r="K685" s="68">
        <v>44255</v>
      </c>
      <c r="L685" s="70">
        <v>2191.4450606</v>
      </c>
      <c r="M685" s="58" t="s">
        <v>166</v>
      </c>
      <c r="N685" s="69" t="b">
        <v>1</v>
      </c>
      <c r="O685" s="69" t="b">
        <v>1</v>
      </c>
      <c r="P685" s="69" t="b">
        <v>1</v>
      </c>
      <c r="Q685" s="69" t="b">
        <v>1</v>
      </c>
      <c r="R685" s="69" t="b">
        <v>1</v>
      </c>
      <c r="S685" s="69"/>
      <c r="T685" s="69" t="b">
        <v>1</v>
      </c>
      <c r="U685" s="58" t="s">
        <v>5486</v>
      </c>
      <c r="V685" s="58" t="s">
        <v>4457</v>
      </c>
      <c r="W685" s="58" t="s">
        <v>5486</v>
      </c>
      <c r="X685" s="58" t="s">
        <v>4457</v>
      </c>
      <c r="Y685" s="58" t="s">
        <v>2008</v>
      </c>
      <c r="Z685" s="58" t="s">
        <v>4457</v>
      </c>
      <c r="AA685" s="58" t="s">
        <v>5486</v>
      </c>
      <c r="AB685" s="58" t="s">
        <v>3305</v>
      </c>
      <c r="AC685" s="58"/>
      <c r="AD685" s="68">
        <v>44253</v>
      </c>
      <c r="AE685" s="70">
        <v>7176850.1179999998</v>
      </c>
      <c r="AF685" s="58" t="str">
        <f t="shared" si="62"/>
        <v>Jour</v>
      </c>
      <c r="AG685" s="58" t="str">
        <f t="shared" si="63"/>
        <v>IE00BD4H0L80</v>
      </c>
      <c r="AH685" s="58" t="str">
        <f t="shared" si="64"/>
        <v>36364717</v>
      </c>
    </row>
    <row r="686" spans="1:34" s="75" customFormat="1">
      <c r="A686" s="58" t="s">
        <v>422</v>
      </c>
      <c r="B686" s="58" t="s">
        <v>1426</v>
      </c>
      <c r="C686" s="58" t="s">
        <v>4924</v>
      </c>
      <c r="D686" s="68">
        <v>44225</v>
      </c>
      <c r="E686" s="9">
        <v>0.74</v>
      </c>
      <c r="F686" s="69" t="b">
        <v>1</v>
      </c>
      <c r="G686" s="58" t="s">
        <v>201</v>
      </c>
      <c r="H686" s="58" t="s">
        <v>62</v>
      </c>
      <c r="I686" s="58" t="s">
        <v>141</v>
      </c>
      <c r="J686" s="58" t="s">
        <v>168</v>
      </c>
      <c r="K686" s="68">
        <v>44255</v>
      </c>
      <c r="L686" s="70">
        <v>2897.6430908000002</v>
      </c>
      <c r="M686" s="58" t="s">
        <v>166</v>
      </c>
      <c r="N686" s="69" t="b">
        <v>1</v>
      </c>
      <c r="O686" s="69" t="b">
        <v>1</v>
      </c>
      <c r="P686" s="69" t="b">
        <v>1</v>
      </c>
      <c r="Q686" s="69" t="b">
        <v>1</v>
      </c>
      <c r="R686" s="69" t="b">
        <v>1</v>
      </c>
      <c r="S686" s="69" t="b">
        <v>1</v>
      </c>
      <c r="T686" s="69" t="b">
        <v>1</v>
      </c>
      <c r="U686" s="58" t="s">
        <v>1426</v>
      </c>
      <c r="V686" s="58" t="s">
        <v>422</v>
      </c>
      <c r="W686" s="58" t="s">
        <v>1426</v>
      </c>
      <c r="X686" s="58" t="s">
        <v>422</v>
      </c>
      <c r="Y686" s="58" t="s">
        <v>2008</v>
      </c>
      <c r="Z686" s="58" t="s">
        <v>422</v>
      </c>
      <c r="AA686" s="58" t="s">
        <v>1426</v>
      </c>
      <c r="AB686" s="58" t="s">
        <v>3305</v>
      </c>
      <c r="AC686" s="58"/>
      <c r="AD686" s="68">
        <v>44253</v>
      </c>
      <c r="AE686" s="70">
        <v>57397.777999999998</v>
      </c>
      <c r="AF686" s="58" t="str">
        <f t="shared" si="62"/>
        <v>Jour</v>
      </c>
      <c r="AG686" s="58" t="str">
        <f t="shared" si="63"/>
        <v>IE00B53JGK04</v>
      </c>
      <c r="AH686" s="58" t="str">
        <f t="shared" si="64"/>
        <v>13151021</v>
      </c>
    </row>
    <row r="687" spans="1:34" s="75" customFormat="1">
      <c r="A687" s="58" t="s">
        <v>870</v>
      </c>
      <c r="B687" s="58" t="s">
        <v>871</v>
      </c>
      <c r="C687" s="58" t="s">
        <v>4925</v>
      </c>
      <c r="D687" s="68">
        <v>44225</v>
      </c>
      <c r="E687" s="9">
        <v>0.74</v>
      </c>
      <c r="F687" s="69" t="b">
        <v>1</v>
      </c>
      <c r="G687" s="58" t="s">
        <v>201</v>
      </c>
      <c r="H687" s="58" t="s">
        <v>68</v>
      </c>
      <c r="I687" s="58" t="s">
        <v>141</v>
      </c>
      <c r="J687" s="58" t="s">
        <v>168</v>
      </c>
      <c r="K687" s="68">
        <v>44255</v>
      </c>
      <c r="L687" s="70">
        <v>2897.6430908000002</v>
      </c>
      <c r="M687" s="58" t="s">
        <v>166</v>
      </c>
      <c r="N687" s="69" t="b">
        <v>1</v>
      </c>
      <c r="O687" s="69" t="b">
        <v>1</v>
      </c>
      <c r="P687" s="69" t="b">
        <v>1</v>
      </c>
      <c r="Q687" s="69" t="b">
        <v>1</v>
      </c>
      <c r="R687" s="69" t="b">
        <v>1</v>
      </c>
      <c r="S687" s="69" t="b">
        <v>1</v>
      </c>
      <c r="T687" s="69" t="b">
        <v>1</v>
      </c>
      <c r="U687" s="58" t="s">
        <v>871</v>
      </c>
      <c r="V687" s="58" t="s">
        <v>870</v>
      </c>
      <c r="W687" s="58" t="s">
        <v>871</v>
      </c>
      <c r="X687" s="58" t="s">
        <v>870</v>
      </c>
      <c r="Y687" s="58" t="s">
        <v>2008</v>
      </c>
      <c r="Z687" s="58" t="s">
        <v>870</v>
      </c>
      <c r="AA687" s="58" t="s">
        <v>871</v>
      </c>
      <c r="AB687" s="58" t="s">
        <v>3305</v>
      </c>
      <c r="AC687" s="58"/>
      <c r="AD687" s="68">
        <v>44253</v>
      </c>
      <c r="AE687" s="70">
        <v>20008127.991</v>
      </c>
      <c r="AF687" s="58" t="str">
        <f t="shared" si="62"/>
        <v>Jour</v>
      </c>
      <c r="AG687" s="58" t="str">
        <f t="shared" si="63"/>
        <v>IE00B12VW565</v>
      </c>
      <c r="AH687" s="58" t="str">
        <f t="shared" si="64"/>
        <v>2558478</v>
      </c>
    </row>
    <row r="688" spans="1:34" s="75" customFormat="1">
      <c r="A688" s="58" t="s">
        <v>3268</v>
      </c>
      <c r="B688" s="58" t="s">
        <v>5487</v>
      </c>
      <c r="C688" s="58" t="s">
        <v>4926</v>
      </c>
      <c r="D688" s="68">
        <v>44225</v>
      </c>
      <c r="E688" s="9">
        <v>0.56999999999999995</v>
      </c>
      <c r="F688" s="69" t="b">
        <v>1</v>
      </c>
      <c r="G688" s="58" t="s">
        <v>201</v>
      </c>
      <c r="H688" s="58" t="s">
        <v>62</v>
      </c>
      <c r="I688" s="58" t="s">
        <v>141</v>
      </c>
      <c r="J688" s="58" t="s">
        <v>168</v>
      </c>
      <c r="K688" s="68">
        <v>44255</v>
      </c>
      <c r="L688" s="70">
        <v>5519.9953613999996</v>
      </c>
      <c r="M688" s="58" t="s">
        <v>166</v>
      </c>
      <c r="N688" s="69" t="b">
        <v>1</v>
      </c>
      <c r="O688" s="69" t="b">
        <v>1</v>
      </c>
      <c r="P688" s="69" t="b">
        <v>1</v>
      </c>
      <c r="Q688" s="69" t="b">
        <v>1</v>
      </c>
      <c r="R688" s="69" t="b">
        <v>1</v>
      </c>
      <c r="S688" s="69"/>
      <c r="T688" s="69" t="b">
        <v>1</v>
      </c>
      <c r="U688" s="58" t="s">
        <v>5487</v>
      </c>
      <c r="V688" s="58" t="s">
        <v>3268</v>
      </c>
      <c r="W688" s="58" t="s">
        <v>5487</v>
      </c>
      <c r="X688" s="58" t="s">
        <v>3268</v>
      </c>
      <c r="Y688" s="58" t="s">
        <v>2008</v>
      </c>
      <c r="Z688" s="58" t="s">
        <v>3268</v>
      </c>
      <c r="AA688" s="58" t="s">
        <v>5487</v>
      </c>
      <c r="AB688" s="58" t="s">
        <v>3305</v>
      </c>
      <c r="AC688" s="58"/>
      <c r="AD688" s="68">
        <v>44253</v>
      </c>
      <c r="AE688" s="70">
        <v>4099899.67</v>
      </c>
      <c r="AF688" s="58" t="str">
        <f t="shared" si="62"/>
        <v>Jour</v>
      </c>
      <c r="AG688" s="58" t="str">
        <f t="shared" si="63"/>
        <v>IE00BVJF0P79</v>
      </c>
      <c r="AH688" s="58" t="str">
        <f t="shared" si="64"/>
        <v>26906961</v>
      </c>
    </row>
    <row r="689" spans="1:34" s="75" customFormat="1">
      <c r="A689" s="58" t="s">
        <v>3269</v>
      </c>
      <c r="B689" s="58" t="s">
        <v>5488</v>
      </c>
      <c r="C689" s="58" t="s">
        <v>4927</v>
      </c>
      <c r="D689" s="68">
        <v>44225</v>
      </c>
      <c r="E689" s="9">
        <v>0.56999999999999995</v>
      </c>
      <c r="F689" s="69" t="b">
        <v>1</v>
      </c>
      <c r="G689" s="58" t="s">
        <v>201</v>
      </c>
      <c r="H689" s="58" t="s">
        <v>64</v>
      </c>
      <c r="I689" s="58" t="s">
        <v>141</v>
      </c>
      <c r="J689" s="58" t="s">
        <v>168</v>
      </c>
      <c r="K689" s="68">
        <v>44255</v>
      </c>
      <c r="L689" s="70">
        <v>5519.9953613999996</v>
      </c>
      <c r="M689" s="58" t="s">
        <v>166</v>
      </c>
      <c r="N689" s="69" t="b">
        <v>1</v>
      </c>
      <c r="O689" s="69" t="b">
        <v>1</v>
      </c>
      <c r="P689" s="69" t="b">
        <v>1</v>
      </c>
      <c r="Q689" s="69" t="b">
        <v>1</v>
      </c>
      <c r="R689" s="69" t="b">
        <v>1</v>
      </c>
      <c r="S689" s="69"/>
      <c r="T689" s="69" t="b">
        <v>1</v>
      </c>
      <c r="U689" s="58" t="s">
        <v>5488</v>
      </c>
      <c r="V689" s="58" t="s">
        <v>3269</v>
      </c>
      <c r="W689" s="58" t="s">
        <v>5488</v>
      </c>
      <c r="X689" s="58" t="s">
        <v>3269</v>
      </c>
      <c r="Y689" s="58" t="s">
        <v>2008</v>
      </c>
      <c r="Z689" s="58" t="s">
        <v>3269</v>
      </c>
      <c r="AA689" s="58" t="s">
        <v>5488</v>
      </c>
      <c r="AB689" s="58" t="s">
        <v>3305</v>
      </c>
      <c r="AC689" s="58"/>
      <c r="AD689" s="68">
        <v>44253</v>
      </c>
      <c r="AE689" s="70">
        <v>10516417.995999999</v>
      </c>
      <c r="AF689" s="58" t="str">
        <f t="shared" si="62"/>
        <v>Jour</v>
      </c>
      <c r="AG689" s="58" t="str">
        <f t="shared" si="63"/>
        <v>IE00BYXJQV46</v>
      </c>
      <c r="AH689" s="58" t="str">
        <f t="shared" si="64"/>
        <v>32216181</v>
      </c>
    </row>
    <row r="690" spans="1:34" s="75" customFormat="1">
      <c r="A690" s="58" t="s">
        <v>235</v>
      </c>
      <c r="B690" s="58" t="s">
        <v>589</v>
      </c>
      <c r="C690" s="58" t="s">
        <v>3582</v>
      </c>
      <c r="D690" s="68">
        <v>43830</v>
      </c>
      <c r="E690" s="9">
        <v>0.73</v>
      </c>
      <c r="F690" s="69" t="b">
        <v>1</v>
      </c>
      <c r="G690" s="58" t="s">
        <v>138</v>
      </c>
      <c r="H690" s="58" t="s">
        <v>62</v>
      </c>
      <c r="I690" s="58" t="s">
        <v>141</v>
      </c>
      <c r="J690" s="58" t="s">
        <v>165</v>
      </c>
      <c r="K690" s="68">
        <v>44255</v>
      </c>
      <c r="L690" s="70">
        <v>305.82961039999998</v>
      </c>
      <c r="M690" s="58" t="s">
        <v>166</v>
      </c>
      <c r="N690" s="69"/>
      <c r="O690" s="69"/>
      <c r="P690" s="69"/>
      <c r="Q690" s="69"/>
      <c r="R690" s="69"/>
      <c r="S690" s="69" t="b">
        <v>1</v>
      </c>
      <c r="T690" s="69"/>
      <c r="U690" s="58" t="s">
        <v>589</v>
      </c>
      <c r="V690" s="58" t="s">
        <v>235</v>
      </c>
      <c r="W690" s="58" t="s">
        <v>589</v>
      </c>
      <c r="X690" s="58" t="s">
        <v>235</v>
      </c>
      <c r="Y690" s="58" t="s">
        <v>2005</v>
      </c>
      <c r="Z690" s="58" t="s">
        <v>235</v>
      </c>
      <c r="AA690" s="58" t="s">
        <v>589</v>
      </c>
      <c r="AB690" s="58" t="s">
        <v>3305</v>
      </c>
      <c r="AC690" s="58"/>
      <c r="AD690" s="68">
        <v>44253</v>
      </c>
      <c r="AE690" s="70">
        <v>7752.924</v>
      </c>
      <c r="AF690" s="58" t="str">
        <f t="shared" si="62"/>
        <v>Jour</v>
      </c>
      <c r="AG690" s="58" t="str">
        <f t="shared" si="63"/>
        <v>LU0655679115</v>
      </c>
      <c r="AH690" s="58" t="str">
        <f t="shared" si="64"/>
        <v>13448683</v>
      </c>
    </row>
    <row r="691" spans="1:34" s="75" customFormat="1">
      <c r="A691" s="58" t="s">
        <v>1576</v>
      </c>
      <c r="B691" s="58" t="s">
        <v>1577</v>
      </c>
      <c r="C691" s="58" t="s">
        <v>3583</v>
      </c>
      <c r="D691" s="68">
        <v>43830</v>
      </c>
      <c r="E691" s="9">
        <v>0.73</v>
      </c>
      <c r="F691" s="69" t="b">
        <v>1</v>
      </c>
      <c r="G691" s="58" t="s">
        <v>138</v>
      </c>
      <c r="H691" s="58" t="s">
        <v>64</v>
      </c>
      <c r="I691" s="58" t="s">
        <v>141</v>
      </c>
      <c r="J691" s="58" t="s">
        <v>165</v>
      </c>
      <c r="K691" s="68">
        <v>44255</v>
      </c>
      <c r="L691" s="70">
        <v>305.82961039999998</v>
      </c>
      <c r="M691" s="58" t="s">
        <v>166</v>
      </c>
      <c r="N691" s="69" t="b">
        <v>1</v>
      </c>
      <c r="O691" s="69"/>
      <c r="P691" s="69"/>
      <c r="Q691" s="69" t="b">
        <v>1</v>
      </c>
      <c r="R691" s="69"/>
      <c r="S691" s="69" t="b">
        <v>1</v>
      </c>
      <c r="T691" s="69"/>
      <c r="U691" s="58" t="s">
        <v>1577</v>
      </c>
      <c r="V691" s="58" t="s">
        <v>1576</v>
      </c>
      <c r="W691" s="58" t="s">
        <v>1577</v>
      </c>
      <c r="X691" s="58" t="s">
        <v>1576</v>
      </c>
      <c r="Y691" s="58" t="s">
        <v>2005</v>
      </c>
      <c r="Z691" s="58" t="s">
        <v>1576</v>
      </c>
      <c r="AA691" s="58" t="s">
        <v>1577</v>
      </c>
      <c r="AB691" s="58" t="s">
        <v>3305</v>
      </c>
      <c r="AC691" s="58"/>
      <c r="AD691" s="68">
        <v>44253</v>
      </c>
      <c r="AE691" s="70">
        <v>23551.813999999998</v>
      </c>
      <c r="AF691" s="58" t="str">
        <f t="shared" si="62"/>
        <v>Jour</v>
      </c>
      <c r="AG691" s="58" t="str">
        <f t="shared" si="63"/>
        <v>LU0398686286</v>
      </c>
      <c r="AH691" s="58" t="str">
        <f t="shared" si="64"/>
        <v>4794604</v>
      </c>
    </row>
    <row r="692" spans="1:34" s="75" customFormat="1">
      <c r="A692" s="58" t="s">
        <v>1578</v>
      </c>
      <c r="B692" s="58" t="s">
        <v>1579</v>
      </c>
      <c r="C692" s="58" t="s">
        <v>1580</v>
      </c>
      <c r="D692" s="68">
        <v>44075</v>
      </c>
      <c r="E692" s="9">
        <v>0.71</v>
      </c>
      <c r="F692" s="69" t="b">
        <v>1</v>
      </c>
      <c r="G692" s="58" t="s">
        <v>138</v>
      </c>
      <c r="H692" s="58" t="s">
        <v>68</v>
      </c>
      <c r="I692" s="58" t="s">
        <v>141</v>
      </c>
      <c r="J692" s="58" t="s">
        <v>165</v>
      </c>
      <c r="K692" s="68">
        <v>44255</v>
      </c>
      <c r="L692" s="70">
        <v>305.82961039999998</v>
      </c>
      <c r="M692" s="58" t="s">
        <v>166</v>
      </c>
      <c r="N692" s="69" t="b">
        <v>1</v>
      </c>
      <c r="O692" s="69"/>
      <c r="P692" s="69" t="b">
        <v>1</v>
      </c>
      <c r="Q692" s="69" t="b">
        <v>1</v>
      </c>
      <c r="R692" s="69"/>
      <c r="S692" s="69" t="b">
        <v>1</v>
      </c>
      <c r="T692" s="69" t="b">
        <v>1</v>
      </c>
      <c r="U692" s="58" t="s">
        <v>1579</v>
      </c>
      <c r="V692" s="58" t="s">
        <v>1578</v>
      </c>
      <c r="W692" s="58" t="s">
        <v>1579</v>
      </c>
      <c r="X692" s="58" t="s">
        <v>1578</v>
      </c>
      <c r="Y692" s="58" t="s">
        <v>2005</v>
      </c>
      <c r="Z692" s="58" t="s">
        <v>1578</v>
      </c>
      <c r="AA692" s="58" t="s">
        <v>1579</v>
      </c>
      <c r="AB692" s="58" t="s">
        <v>3305</v>
      </c>
      <c r="AC692" s="58"/>
      <c r="AD692" s="68">
        <v>44253</v>
      </c>
      <c r="AE692" s="70">
        <v>1583.4580000000001</v>
      </c>
      <c r="AF692" s="58" t="str">
        <f t="shared" si="62"/>
        <v>Jour</v>
      </c>
      <c r="AG692" s="58" t="str">
        <f t="shared" si="63"/>
        <v>LU0370038837</v>
      </c>
      <c r="AH692" s="58" t="str">
        <f t="shared" si="64"/>
        <v>4291427</v>
      </c>
    </row>
    <row r="693" spans="1:34" s="75" customFormat="1">
      <c r="A693" s="58" t="s">
        <v>3168</v>
      </c>
      <c r="B693" s="58" t="s">
        <v>3169</v>
      </c>
      <c r="C693" s="58" t="s">
        <v>4928</v>
      </c>
      <c r="D693" s="68">
        <v>43830</v>
      </c>
      <c r="E693" s="9">
        <v>0.9</v>
      </c>
      <c r="F693" s="69"/>
      <c r="G693" s="58" t="s">
        <v>138</v>
      </c>
      <c r="H693" s="58" t="s">
        <v>62</v>
      </c>
      <c r="I693" s="58" t="s">
        <v>141</v>
      </c>
      <c r="J693" s="58" t="s">
        <v>168</v>
      </c>
      <c r="K693" s="68">
        <v>44255</v>
      </c>
      <c r="L693" s="70">
        <v>1016.5755973</v>
      </c>
      <c r="M693" s="58" t="s">
        <v>166</v>
      </c>
      <c r="N693" s="69" t="b">
        <v>1</v>
      </c>
      <c r="O693" s="69" t="b">
        <v>1</v>
      </c>
      <c r="P693" s="69" t="b">
        <v>1</v>
      </c>
      <c r="Q693" s="69" t="b">
        <v>1</v>
      </c>
      <c r="R693" s="69" t="b">
        <v>1</v>
      </c>
      <c r="S693" s="69" t="b">
        <v>1</v>
      </c>
      <c r="T693" s="69" t="b">
        <v>1</v>
      </c>
      <c r="U693" s="58" t="s">
        <v>3169</v>
      </c>
      <c r="V693" s="58" t="s">
        <v>3168</v>
      </c>
      <c r="W693" s="58" t="s">
        <v>3169</v>
      </c>
      <c r="X693" s="58" t="s">
        <v>3168</v>
      </c>
      <c r="Y693" s="58" t="s">
        <v>2015</v>
      </c>
      <c r="Z693" s="58" t="s">
        <v>3168</v>
      </c>
      <c r="AA693" s="58" t="s">
        <v>3169</v>
      </c>
      <c r="AB693" s="58" t="s">
        <v>3305</v>
      </c>
      <c r="AC693" s="58"/>
      <c r="AD693" s="68">
        <v>44253</v>
      </c>
      <c r="AE693" s="70">
        <v>2273.3490000000002</v>
      </c>
      <c r="AF693" s="58" t="str">
        <f t="shared" si="62"/>
        <v>Jour</v>
      </c>
      <c r="AG693" s="58" t="str">
        <f t="shared" si="63"/>
        <v>LU0897037783</v>
      </c>
      <c r="AH693" s="58" t="str">
        <f t="shared" si="64"/>
        <v>20778164</v>
      </c>
    </row>
    <row r="694" spans="1:34" s="75" customFormat="1">
      <c r="A694" s="58" t="s">
        <v>3170</v>
      </c>
      <c r="B694" s="58" t="s">
        <v>3171</v>
      </c>
      <c r="C694" s="58" t="s">
        <v>3172</v>
      </c>
      <c r="D694" s="68">
        <v>43830</v>
      </c>
      <c r="E694" s="9">
        <v>0.87</v>
      </c>
      <c r="F694" s="69"/>
      <c r="G694" s="58" t="s">
        <v>138</v>
      </c>
      <c r="H694" s="58" t="s">
        <v>64</v>
      </c>
      <c r="I694" s="58" t="s">
        <v>141</v>
      </c>
      <c r="J694" s="58" t="s">
        <v>168</v>
      </c>
      <c r="K694" s="68">
        <v>44255</v>
      </c>
      <c r="L694" s="70">
        <v>1016.5755973</v>
      </c>
      <c r="M694" s="58" t="s">
        <v>166</v>
      </c>
      <c r="N694" s="69" t="b">
        <v>1</v>
      </c>
      <c r="O694" s="69" t="b">
        <v>1</v>
      </c>
      <c r="P694" s="69" t="b">
        <v>1</v>
      </c>
      <c r="Q694" s="69" t="b">
        <v>1</v>
      </c>
      <c r="R694" s="69" t="b">
        <v>1</v>
      </c>
      <c r="S694" s="69" t="b">
        <v>1</v>
      </c>
      <c r="T694" s="69" t="b">
        <v>1</v>
      </c>
      <c r="U694" s="58" t="s">
        <v>3171</v>
      </c>
      <c r="V694" s="58" t="s">
        <v>3170</v>
      </c>
      <c r="W694" s="58" t="s">
        <v>3171</v>
      </c>
      <c r="X694" s="58" t="s">
        <v>3170</v>
      </c>
      <c r="Y694" s="58" t="s">
        <v>2015</v>
      </c>
      <c r="Z694" s="58" t="s">
        <v>3170</v>
      </c>
      <c r="AA694" s="58" t="s">
        <v>3171</v>
      </c>
      <c r="AB694" s="58" t="s">
        <v>3305</v>
      </c>
      <c r="AC694" s="58"/>
      <c r="AD694" s="68">
        <v>44253</v>
      </c>
      <c r="AE694" s="70">
        <v>935.71500000000003</v>
      </c>
      <c r="AF694" s="58" t="str">
        <f t="shared" si="62"/>
        <v>Jour</v>
      </c>
      <c r="AG694" s="58" t="str">
        <f t="shared" si="63"/>
        <v>LU0228524426</v>
      </c>
      <c r="AH694" s="58" t="str">
        <f t="shared" si="64"/>
        <v>2253491</v>
      </c>
    </row>
    <row r="695" spans="1:34" s="75" customFormat="1">
      <c r="A695" s="76" t="s">
        <v>3173</v>
      </c>
      <c r="B695" s="76" t="s">
        <v>3174</v>
      </c>
      <c r="C695" s="76" t="s">
        <v>4929</v>
      </c>
      <c r="D695" s="249">
        <v>43830</v>
      </c>
      <c r="E695" s="6">
        <v>0.9</v>
      </c>
      <c r="F695" s="76"/>
      <c r="G695" s="76" t="s">
        <v>138</v>
      </c>
      <c r="H695" s="76" t="s">
        <v>68</v>
      </c>
      <c r="I695" s="76" t="s">
        <v>141</v>
      </c>
      <c r="J695" s="76" t="s">
        <v>168</v>
      </c>
      <c r="K695" s="249">
        <v>44255</v>
      </c>
      <c r="L695" s="250">
        <v>1016.5755973</v>
      </c>
      <c r="M695" s="76" t="s">
        <v>166</v>
      </c>
      <c r="N695" s="76" t="b">
        <v>1</v>
      </c>
      <c r="O695" s="76" t="b">
        <v>1</v>
      </c>
      <c r="P695" s="76" t="b">
        <v>1</v>
      </c>
      <c r="Q695" s="76" t="b">
        <v>1</v>
      </c>
      <c r="R695" s="76" t="b">
        <v>1</v>
      </c>
      <c r="S695" s="76" t="b">
        <v>1</v>
      </c>
      <c r="T695" s="76" t="b">
        <v>1</v>
      </c>
      <c r="U695" s="76" t="s">
        <v>3174</v>
      </c>
      <c r="V695" s="76" t="s">
        <v>3173</v>
      </c>
      <c r="W695" s="76" t="s">
        <v>3174</v>
      </c>
      <c r="X695" s="76" t="s">
        <v>3173</v>
      </c>
      <c r="Y695" s="76" t="s">
        <v>2015</v>
      </c>
      <c r="Z695" s="76" t="s">
        <v>3173</v>
      </c>
      <c r="AA695" s="76" t="s">
        <v>3174</v>
      </c>
      <c r="AB695" s="76" t="s">
        <v>3305</v>
      </c>
      <c r="AC695" s="76"/>
      <c r="AD695" s="249">
        <v>44253</v>
      </c>
      <c r="AE695" s="250">
        <v>25592.797999999999</v>
      </c>
      <c r="AF695" s="58" t="str">
        <f t="shared" ref="AF695:AF697" si="65">CHOOSE(IF(ISERROR(FIND("Quotidien",AB695,1)),IF(ISERROR(FIND("Hebdo",AB695,1)),1,FIND("Hebdo",AB695,1)),FIND("Quotidien",AB695,1)),"&gt;=Mois",,,,,,,,,,,,,,"Semaine",,,,,,,,,"Jour")</f>
        <v>Jour</v>
      </c>
      <c r="AG695" s="58" t="str">
        <f t="shared" ref="AG695:AG697" si="66">A695</f>
        <v>LU0426533492</v>
      </c>
      <c r="AH695" s="58" t="str">
        <f t="shared" ref="AH695:AH697" si="67">B695</f>
        <v>10136826</v>
      </c>
    </row>
    <row r="696" spans="1:34" s="75" customFormat="1">
      <c r="A696" s="76" t="s">
        <v>2039</v>
      </c>
      <c r="B696" s="76" t="s">
        <v>2040</v>
      </c>
      <c r="C696" s="76" t="s">
        <v>2041</v>
      </c>
      <c r="D696" s="249">
        <v>43830</v>
      </c>
      <c r="E696" s="6">
        <v>0.81</v>
      </c>
      <c r="F696" s="76" t="b">
        <v>1</v>
      </c>
      <c r="G696" s="76" t="s">
        <v>138</v>
      </c>
      <c r="H696" s="76" t="s">
        <v>68</v>
      </c>
      <c r="I696" s="76" t="s">
        <v>141</v>
      </c>
      <c r="J696" s="76" t="s">
        <v>165</v>
      </c>
      <c r="K696" s="249">
        <v>44255</v>
      </c>
      <c r="L696" s="250">
        <v>319.11803270000001</v>
      </c>
      <c r="M696" s="76" t="s">
        <v>166</v>
      </c>
      <c r="N696" s="76" t="b">
        <v>1</v>
      </c>
      <c r="O696" s="76" t="b">
        <v>1</v>
      </c>
      <c r="P696" s="76" t="b">
        <v>1</v>
      </c>
      <c r="Q696" s="76"/>
      <c r="R696" s="76"/>
      <c r="S696" s="76" t="b">
        <v>1</v>
      </c>
      <c r="T696" s="76" t="b">
        <v>1</v>
      </c>
      <c r="U696" s="76" t="s">
        <v>2040</v>
      </c>
      <c r="V696" s="76" t="s">
        <v>2039</v>
      </c>
      <c r="W696" s="76" t="s">
        <v>2040</v>
      </c>
      <c r="X696" s="76" t="s">
        <v>2039</v>
      </c>
      <c r="Y696" s="76" t="s">
        <v>2005</v>
      </c>
      <c r="Z696" s="76" t="s">
        <v>2039</v>
      </c>
      <c r="AA696" s="76" t="s">
        <v>2040</v>
      </c>
      <c r="AB696" s="76" t="s">
        <v>3305</v>
      </c>
      <c r="AC696" s="76"/>
      <c r="AD696" s="249">
        <v>44253</v>
      </c>
      <c r="AE696" s="250">
        <v>45.691000000000003</v>
      </c>
      <c r="AF696" s="58" t="str">
        <f t="shared" si="65"/>
        <v>Jour</v>
      </c>
      <c r="AG696" s="58" t="str">
        <f t="shared" si="66"/>
        <v>LU1365052460</v>
      </c>
      <c r="AH696" s="58" t="str">
        <f t="shared" si="67"/>
        <v>31444887</v>
      </c>
    </row>
    <row r="697" spans="1:34" s="75" customFormat="1">
      <c r="A697" s="76" t="s">
        <v>1412</v>
      </c>
      <c r="B697" s="76" t="s">
        <v>1413</v>
      </c>
      <c r="C697" s="76" t="s">
        <v>4930</v>
      </c>
      <c r="D697" s="249">
        <v>43830</v>
      </c>
      <c r="E697" s="6">
        <v>0.51</v>
      </c>
      <c r="F697" s="76" t="b">
        <v>1</v>
      </c>
      <c r="G697" s="76" t="s">
        <v>138</v>
      </c>
      <c r="H697" s="76" t="s">
        <v>64</v>
      </c>
      <c r="I697" s="76" t="s">
        <v>141</v>
      </c>
      <c r="J697" s="76" t="s">
        <v>168</v>
      </c>
      <c r="K697" s="249">
        <v>44255</v>
      </c>
      <c r="L697" s="250">
        <v>3354.5149867</v>
      </c>
      <c r="M697" s="76" t="s">
        <v>166</v>
      </c>
      <c r="N697" s="76" t="b">
        <v>1</v>
      </c>
      <c r="O697" s="76" t="b">
        <v>1</v>
      </c>
      <c r="P697" s="76" t="b">
        <v>1</v>
      </c>
      <c r="Q697" s="76" t="b">
        <v>1</v>
      </c>
      <c r="R697" s="76" t="b">
        <v>1</v>
      </c>
      <c r="S697" s="76" t="b">
        <v>1</v>
      </c>
      <c r="T697" s="76"/>
      <c r="U697" s="76" t="s">
        <v>1413</v>
      </c>
      <c r="V697" s="76" t="s">
        <v>1412</v>
      </c>
      <c r="W697" s="76" t="s">
        <v>1413</v>
      </c>
      <c r="X697" s="76" t="s">
        <v>1412</v>
      </c>
      <c r="Y697" s="76" t="s">
        <v>2005</v>
      </c>
      <c r="Z697" s="76" t="s">
        <v>1412</v>
      </c>
      <c r="AA697" s="76" t="s">
        <v>1413</v>
      </c>
      <c r="AB697" s="76" t="s">
        <v>3305</v>
      </c>
      <c r="AC697" s="76"/>
      <c r="AD697" s="249">
        <v>44253</v>
      </c>
      <c r="AE697" s="250">
        <v>143394.94699999999</v>
      </c>
      <c r="AF697" s="58" t="str">
        <f t="shared" si="65"/>
        <v>Jour</v>
      </c>
      <c r="AG697" s="58" t="str">
        <f t="shared" si="66"/>
        <v>LU0803997666</v>
      </c>
      <c r="AH697" s="58" t="str">
        <f t="shared" si="67"/>
        <v>18971173</v>
      </c>
    </row>
    <row r="698" spans="1:34" s="75" customFormat="1">
      <c r="A698" s="58" t="s">
        <v>1519</v>
      </c>
      <c r="B698" s="58" t="s">
        <v>1526</v>
      </c>
      <c r="C698" s="58" t="s">
        <v>1527</v>
      </c>
      <c r="D698" s="68">
        <v>43830</v>
      </c>
      <c r="E698" s="9">
        <v>0.61</v>
      </c>
      <c r="F698" s="69" t="b">
        <v>1</v>
      </c>
      <c r="G698" s="58" t="s">
        <v>201</v>
      </c>
      <c r="H698" s="58" t="s">
        <v>62</v>
      </c>
      <c r="I698" s="58" t="s">
        <v>141</v>
      </c>
      <c r="J698" s="58" t="s">
        <v>168</v>
      </c>
      <c r="K698" s="68">
        <v>44255</v>
      </c>
      <c r="L698" s="70">
        <v>3249.7591096000001</v>
      </c>
      <c r="M698" s="58" t="s">
        <v>166</v>
      </c>
      <c r="N698" s="69" t="b">
        <v>1</v>
      </c>
      <c r="O698" s="69" t="b">
        <v>1</v>
      </c>
      <c r="P698" s="69" t="b">
        <v>1</v>
      </c>
      <c r="Q698" s="69" t="b">
        <v>1</v>
      </c>
      <c r="R698" s="69" t="b">
        <v>1</v>
      </c>
      <c r="S698" s="69" t="b">
        <v>1</v>
      </c>
      <c r="T698" s="69" t="b">
        <v>1</v>
      </c>
      <c r="U698" s="58" t="s">
        <v>1526</v>
      </c>
      <c r="V698" s="58" t="s">
        <v>1519</v>
      </c>
      <c r="W698" s="58" t="s">
        <v>1526</v>
      </c>
      <c r="X698" s="58" t="s">
        <v>1519</v>
      </c>
      <c r="Y698" s="58" t="s">
        <v>2008</v>
      </c>
      <c r="Z698" s="58" t="s">
        <v>1519</v>
      </c>
      <c r="AA698" s="58" t="s">
        <v>1526</v>
      </c>
      <c r="AB698" s="58" t="s">
        <v>3305</v>
      </c>
      <c r="AC698" s="58"/>
      <c r="AD698" s="68">
        <v>44253</v>
      </c>
      <c r="AE698" s="70">
        <v>444131.26270000002</v>
      </c>
      <c r="AF698" s="58" t="str">
        <f t="shared" si="62"/>
        <v>Jour</v>
      </c>
      <c r="AG698" s="58" t="str">
        <f t="shared" si="63"/>
        <v>IE00BK0SCS59</v>
      </c>
      <c r="AH698" s="58" t="str">
        <f t="shared" si="64"/>
        <v>23957399</v>
      </c>
    </row>
    <row r="699" spans="1:34" s="75" customFormat="1">
      <c r="A699" s="58" t="s">
        <v>1528</v>
      </c>
      <c r="B699" s="58" t="s">
        <v>1529</v>
      </c>
      <c r="C699" s="58" t="s">
        <v>1530</v>
      </c>
      <c r="D699" s="68">
        <v>44104</v>
      </c>
      <c r="E699" s="9">
        <v>0.59</v>
      </c>
      <c r="F699" s="69" t="b">
        <v>1</v>
      </c>
      <c r="G699" s="58" t="s">
        <v>201</v>
      </c>
      <c r="H699" s="58" t="s">
        <v>68</v>
      </c>
      <c r="I699" s="58" t="s">
        <v>141</v>
      </c>
      <c r="J699" s="58" t="s">
        <v>168</v>
      </c>
      <c r="K699" s="68">
        <v>44255</v>
      </c>
      <c r="L699" s="70">
        <v>3249.7591096000001</v>
      </c>
      <c r="M699" s="58" t="s">
        <v>166</v>
      </c>
      <c r="N699" s="69" t="b">
        <v>1</v>
      </c>
      <c r="O699" s="69" t="b">
        <v>1</v>
      </c>
      <c r="P699" s="69" t="b">
        <v>1</v>
      </c>
      <c r="Q699" s="69" t="b">
        <v>1</v>
      </c>
      <c r="R699" s="69" t="b">
        <v>1</v>
      </c>
      <c r="S699" s="69" t="b">
        <v>1</v>
      </c>
      <c r="T699" s="69" t="b">
        <v>1</v>
      </c>
      <c r="U699" s="58" t="s">
        <v>1529</v>
      </c>
      <c r="V699" s="58" t="s">
        <v>1528</v>
      </c>
      <c r="W699" s="58" t="s">
        <v>1529</v>
      </c>
      <c r="X699" s="58" t="s">
        <v>1528</v>
      </c>
      <c r="Y699" s="58" t="s">
        <v>2008</v>
      </c>
      <c r="Z699" s="58" t="s">
        <v>1528</v>
      </c>
      <c r="AA699" s="58" t="s">
        <v>1529</v>
      </c>
      <c r="AB699" s="58" t="s">
        <v>3305</v>
      </c>
      <c r="AC699" s="58"/>
      <c r="AD699" s="68">
        <v>44253</v>
      </c>
      <c r="AE699" s="70">
        <v>4563072.3420000002</v>
      </c>
      <c r="AF699" s="58" t="str">
        <f t="shared" si="62"/>
        <v>Jour</v>
      </c>
      <c r="AG699" s="58" t="str">
        <f t="shared" si="63"/>
        <v>IE00B3RW8498</v>
      </c>
      <c r="AH699" s="58" t="str">
        <f t="shared" si="64"/>
        <v>10153685</v>
      </c>
    </row>
    <row r="700" spans="1:34" s="75" customFormat="1">
      <c r="A700" s="58" t="s">
        <v>21907</v>
      </c>
      <c r="B700" s="58" t="s">
        <v>21908</v>
      </c>
      <c r="C700" s="58" t="s">
        <v>21909</v>
      </c>
      <c r="D700" s="68">
        <v>43830</v>
      </c>
      <c r="E700" s="9">
        <v>1.2</v>
      </c>
      <c r="F700" s="69" t="b">
        <v>1</v>
      </c>
      <c r="G700" s="58" t="s">
        <v>138</v>
      </c>
      <c r="H700" s="58" t="s">
        <v>64</v>
      </c>
      <c r="I700" s="58" t="s">
        <v>141</v>
      </c>
      <c r="J700" s="58" t="s">
        <v>333</v>
      </c>
      <c r="K700" s="68">
        <v>44255</v>
      </c>
      <c r="L700" s="70">
        <v>4158.8971714999998</v>
      </c>
      <c r="M700" s="58" t="s">
        <v>166</v>
      </c>
      <c r="N700" s="69"/>
      <c r="O700" s="69" t="b">
        <v>1</v>
      </c>
      <c r="P700" s="69" t="b">
        <v>1</v>
      </c>
      <c r="Q700" s="69" t="b">
        <v>1</v>
      </c>
      <c r="R700" s="69" t="b">
        <v>1</v>
      </c>
      <c r="S700" s="69" t="b">
        <v>1</v>
      </c>
      <c r="T700" s="69" t="b">
        <v>1</v>
      </c>
      <c r="U700" s="58" t="s">
        <v>21908</v>
      </c>
      <c r="V700" s="58" t="s">
        <v>21907</v>
      </c>
      <c r="W700" s="58" t="s">
        <v>21908</v>
      </c>
      <c r="X700" s="58" t="s">
        <v>21907</v>
      </c>
      <c r="Y700" s="58" t="s">
        <v>2005</v>
      </c>
      <c r="Z700" s="58" t="s">
        <v>21907</v>
      </c>
      <c r="AA700" s="58" t="s">
        <v>21908</v>
      </c>
      <c r="AB700" s="58" t="s">
        <v>3305</v>
      </c>
      <c r="AC700" s="58"/>
      <c r="AD700" s="68">
        <v>44253</v>
      </c>
      <c r="AE700" s="70">
        <v>31785267.831999999</v>
      </c>
      <c r="AF700" s="58" t="str">
        <f t="shared" si="62"/>
        <v>Jour</v>
      </c>
      <c r="AG700" s="58" t="str">
        <f t="shared" si="63"/>
        <v>LU0445386955</v>
      </c>
      <c r="AH700" s="58" t="str">
        <f t="shared" si="64"/>
        <v>10636470</v>
      </c>
    </row>
    <row r="701" spans="1:34" s="75" customFormat="1">
      <c r="A701" s="58" t="s">
        <v>21905</v>
      </c>
      <c r="B701" s="58" t="s">
        <v>21910</v>
      </c>
      <c r="C701" s="58" t="s">
        <v>21911</v>
      </c>
      <c r="D701" s="68">
        <v>43830</v>
      </c>
      <c r="E701" s="9">
        <v>1.2</v>
      </c>
      <c r="F701" s="69" t="b">
        <v>1</v>
      </c>
      <c r="G701" s="58" t="s">
        <v>138</v>
      </c>
      <c r="H701" s="58" t="s">
        <v>62</v>
      </c>
      <c r="I701" s="58" t="s">
        <v>141</v>
      </c>
      <c r="J701" s="58" t="s">
        <v>333</v>
      </c>
      <c r="K701" s="68">
        <v>44255</v>
      </c>
      <c r="L701" s="70">
        <v>4158.8971714999998</v>
      </c>
      <c r="M701" s="58" t="s">
        <v>166</v>
      </c>
      <c r="N701" s="69"/>
      <c r="O701" s="69"/>
      <c r="P701" s="69"/>
      <c r="Q701" s="69"/>
      <c r="R701" s="69"/>
      <c r="S701" s="69"/>
      <c r="T701" s="69" t="b">
        <v>1</v>
      </c>
      <c r="U701" s="58" t="s">
        <v>21910</v>
      </c>
      <c r="V701" s="58" t="s">
        <v>21905</v>
      </c>
      <c r="W701" s="58" t="s">
        <v>21910</v>
      </c>
      <c r="X701" s="58" t="s">
        <v>21905</v>
      </c>
      <c r="Y701" s="58" t="s">
        <v>2005</v>
      </c>
      <c r="Z701" s="58" t="s">
        <v>21905</v>
      </c>
      <c r="AA701" s="58" t="s">
        <v>21910</v>
      </c>
      <c r="AB701" s="58" t="s">
        <v>3305</v>
      </c>
      <c r="AC701" s="58"/>
      <c r="AD701" s="68">
        <v>44253</v>
      </c>
      <c r="AE701" s="70">
        <v>7018331.3949999996</v>
      </c>
      <c r="AF701" s="58" t="str">
        <f t="shared" si="62"/>
        <v>Jour</v>
      </c>
      <c r="AG701" s="58" t="str">
        <f t="shared" si="63"/>
        <v>LU0772955935</v>
      </c>
      <c r="AH701" s="58" t="str">
        <f t="shared" si="64"/>
        <v>25643490</v>
      </c>
    </row>
    <row r="702" spans="1:34" s="75" customFormat="1">
      <c r="A702" s="58" t="s">
        <v>21906</v>
      </c>
      <c r="B702" s="58" t="s">
        <v>21912</v>
      </c>
      <c r="C702" s="58" t="s">
        <v>21913</v>
      </c>
      <c r="D702" s="68">
        <v>43830</v>
      </c>
      <c r="E702" s="9">
        <v>1.19</v>
      </c>
      <c r="F702" s="69" t="b">
        <v>1</v>
      </c>
      <c r="G702" s="58" t="s">
        <v>138</v>
      </c>
      <c r="H702" s="58" t="s">
        <v>68</v>
      </c>
      <c r="I702" s="58" t="s">
        <v>141</v>
      </c>
      <c r="J702" s="58" t="s">
        <v>333</v>
      </c>
      <c r="K702" s="68">
        <v>44255</v>
      </c>
      <c r="L702" s="70">
        <v>4158.8971714999998</v>
      </c>
      <c r="M702" s="58" t="s">
        <v>166</v>
      </c>
      <c r="N702" s="69"/>
      <c r="O702" s="69"/>
      <c r="P702" s="69"/>
      <c r="Q702" s="69"/>
      <c r="R702" s="69"/>
      <c r="S702" s="69" t="b">
        <v>1</v>
      </c>
      <c r="T702" s="69" t="b">
        <v>1</v>
      </c>
      <c r="U702" s="58" t="s">
        <v>21912</v>
      </c>
      <c r="V702" s="58" t="s">
        <v>21906</v>
      </c>
      <c r="W702" s="58" t="s">
        <v>21912</v>
      </c>
      <c r="X702" s="58" t="s">
        <v>21906</v>
      </c>
      <c r="Y702" s="58" t="s">
        <v>2005</v>
      </c>
      <c r="Z702" s="58" t="s">
        <v>21906</v>
      </c>
      <c r="AA702" s="58" t="s">
        <v>21912</v>
      </c>
      <c r="AB702" s="58" t="s">
        <v>3305</v>
      </c>
      <c r="AC702" s="58"/>
      <c r="AD702" s="68">
        <v>44253</v>
      </c>
      <c r="AE702" s="70">
        <v>3071695.1869999999</v>
      </c>
      <c r="AF702" s="58" t="str">
        <f t="shared" si="62"/>
        <v>Jour</v>
      </c>
      <c r="AG702" s="58" t="str">
        <f t="shared" si="63"/>
        <v>LU1059924750</v>
      </c>
      <c r="AH702" s="58" t="str">
        <f t="shared" si="64"/>
        <v>25643523</v>
      </c>
    </row>
    <row r="703" spans="1:34" s="75" customFormat="1">
      <c r="A703" s="58" t="s">
        <v>1314</v>
      </c>
      <c r="B703" s="58" t="s">
        <v>1315</v>
      </c>
      <c r="C703" s="58" t="s">
        <v>1316</v>
      </c>
      <c r="D703" s="68">
        <v>43830</v>
      </c>
      <c r="E703" s="9">
        <v>0.45</v>
      </c>
      <c r="F703" s="69" t="b">
        <v>1</v>
      </c>
      <c r="G703" s="58" t="s">
        <v>138</v>
      </c>
      <c r="H703" s="58" t="s">
        <v>64</v>
      </c>
      <c r="I703" s="58" t="s">
        <v>141</v>
      </c>
      <c r="J703" s="58" t="s">
        <v>168</v>
      </c>
      <c r="K703" s="68">
        <v>44255</v>
      </c>
      <c r="L703" s="70">
        <v>623.14158910000003</v>
      </c>
      <c r="M703" s="58" t="s">
        <v>166</v>
      </c>
      <c r="N703" s="69"/>
      <c r="O703" s="69" t="b">
        <v>1</v>
      </c>
      <c r="P703" s="69" t="b">
        <v>1</v>
      </c>
      <c r="Q703" s="69" t="b">
        <v>1</v>
      </c>
      <c r="R703" s="69" t="b">
        <v>1</v>
      </c>
      <c r="S703" s="69" t="b">
        <v>1</v>
      </c>
      <c r="T703" s="69"/>
      <c r="U703" s="58" t="s">
        <v>1315</v>
      </c>
      <c r="V703" s="58" t="s">
        <v>1314</v>
      </c>
      <c r="W703" s="58" t="s">
        <v>1315</v>
      </c>
      <c r="X703" s="58" t="s">
        <v>1314</v>
      </c>
      <c r="Y703" s="58" t="s">
        <v>2005</v>
      </c>
      <c r="Z703" s="58" t="s">
        <v>1314</v>
      </c>
      <c r="AA703" s="58" t="s">
        <v>1315</v>
      </c>
      <c r="AB703" s="58" t="s">
        <v>3305</v>
      </c>
      <c r="AC703" s="58"/>
      <c r="AD703" s="68">
        <v>44253</v>
      </c>
      <c r="AE703" s="70">
        <v>1629190.179</v>
      </c>
      <c r="AF703" s="58" t="str">
        <f t="shared" si="62"/>
        <v>Jour</v>
      </c>
      <c r="AG703" s="58" t="str">
        <f t="shared" si="63"/>
        <v>LU0393798565</v>
      </c>
      <c r="AH703" s="58" t="str">
        <f t="shared" si="64"/>
        <v>4705831</v>
      </c>
    </row>
    <row r="704" spans="1:34" s="75" customFormat="1">
      <c r="A704" s="58" t="s">
        <v>236</v>
      </c>
      <c r="B704" s="58" t="s">
        <v>590</v>
      </c>
      <c r="C704" s="58" t="s">
        <v>30</v>
      </c>
      <c r="D704" s="68">
        <v>43830</v>
      </c>
      <c r="E704" s="9">
        <v>0.73</v>
      </c>
      <c r="F704" s="69" t="b">
        <v>1</v>
      </c>
      <c r="G704" s="58" t="s">
        <v>138</v>
      </c>
      <c r="H704" s="58" t="s">
        <v>64</v>
      </c>
      <c r="I704" s="58" t="s">
        <v>141</v>
      </c>
      <c r="J704" s="58" t="s">
        <v>168</v>
      </c>
      <c r="K704" s="68">
        <v>44255</v>
      </c>
      <c r="L704" s="70">
        <v>5333.6120371999996</v>
      </c>
      <c r="M704" s="58" t="s">
        <v>166</v>
      </c>
      <c r="N704" s="69"/>
      <c r="O704" s="69" t="b">
        <v>1</v>
      </c>
      <c r="P704" s="69" t="b">
        <v>1</v>
      </c>
      <c r="Q704" s="69" t="b">
        <v>1</v>
      </c>
      <c r="R704" s="69" t="b">
        <v>1</v>
      </c>
      <c r="S704" s="69" t="b">
        <v>1</v>
      </c>
      <c r="T704" s="69" t="b">
        <v>1</v>
      </c>
      <c r="U704" s="58" t="s">
        <v>590</v>
      </c>
      <c r="V704" s="58" t="s">
        <v>236</v>
      </c>
      <c r="W704" s="58" t="s">
        <v>590</v>
      </c>
      <c r="X704" s="58" t="s">
        <v>236</v>
      </c>
      <c r="Y704" s="58" t="s">
        <v>2005</v>
      </c>
      <c r="Z704" s="58" t="s">
        <v>236</v>
      </c>
      <c r="AA704" s="58" t="s">
        <v>590</v>
      </c>
      <c r="AB704" s="58" t="s">
        <v>3305</v>
      </c>
      <c r="AC704" s="58"/>
      <c r="AD704" s="68">
        <v>44253</v>
      </c>
      <c r="AE704" s="70">
        <v>66107171.381999999</v>
      </c>
      <c r="AF704" s="58" t="str">
        <f t="shared" si="62"/>
        <v>Jour</v>
      </c>
      <c r="AG704" s="58" t="str">
        <f t="shared" si="63"/>
        <v>LU0141799097</v>
      </c>
      <c r="AH704" s="58" t="str">
        <f t="shared" si="64"/>
        <v>1365455</v>
      </c>
    </row>
    <row r="705" spans="1:34" s="75" customFormat="1">
      <c r="A705" s="58" t="s">
        <v>237</v>
      </c>
      <c r="B705" s="58" t="s">
        <v>591</v>
      </c>
      <c r="C705" s="58" t="s">
        <v>31</v>
      </c>
      <c r="D705" s="68">
        <v>43830</v>
      </c>
      <c r="E705" s="9">
        <v>1.35</v>
      </c>
      <c r="F705" s="69" t="b">
        <v>1</v>
      </c>
      <c r="G705" s="58" t="s">
        <v>138</v>
      </c>
      <c r="H705" s="58" t="s">
        <v>64</v>
      </c>
      <c r="I705" s="58" t="s">
        <v>141</v>
      </c>
      <c r="J705" s="58" t="s">
        <v>168</v>
      </c>
      <c r="K705" s="68">
        <v>44255</v>
      </c>
      <c r="L705" s="70">
        <v>5333.6120371999996</v>
      </c>
      <c r="M705" s="58" t="s">
        <v>166</v>
      </c>
      <c r="N705" s="69" t="b">
        <v>1</v>
      </c>
      <c r="O705" s="69" t="b">
        <v>1</v>
      </c>
      <c r="P705" s="69" t="b">
        <v>1</v>
      </c>
      <c r="Q705" s="69" t="b">
        <v>1</v>
      </c>
      <c r="R705" s="69" t="b">
        <v>1</v>
      </c>
      <c r="S705" s="69" t="b">
        <v>1</v>
      </c>
      <c r="T705" s="69" t="b">
        <v>1</v>
      </c>
      <c r="U705" s="58" t="s">
        <v>591</v>
      </c>
      <c r="V705" s="58" t="s">
        <v>237</v>
      </c>
      <c r="W705" s="58" t="s">
        <v>591</v>
      </c>
      <c r="X705" s="58" t="s">
        <v>237</v>
      </c>
      <c r="Y705" s="58" t="s">
        <v>2005</v>
      </c>
      <c r="Z705" s="58" t="s">
        <v>237</v>
      </c>
      <c r="AA705" s="58" t="s">
        <v>591</v>
      </c>
      <c r="AB705" s="58" t="s">
        <v>3305</v>
      </c>
      <c r="AC705" s="58"/>
      <c r="AD705" s="68">
        <v>44253</v>
      </c>
      <c r="AE705" s="70">
        <v>10577405.732000001</v>
      </c>
      <c r="AF705" s="58" t="str">
        <f t="shared" si="62"/>
        <v>Jour</v>
      </c>
      <c r="AG705" s="58" t="str">
        <f t="shared" si="63"/>
        <v>LU0141799501</v>
      </c>
      <c r="AH705" s="58" t="str">
        <f t="shared" si="64"/>
        <v>1365459</v>
      </c>
    </row>
    <row r="706" spans="1:34" s="75" customFormat="1">
      <c r="A706" s="58" t="s">
        <v>1328</v>
      </c>
      <c r="B706" s="58" t="s">
        <v>1329</v>
      </c>
      <c r="C706" s="58" t="s">
        <v>1330</v>
      </c>
      <c r="D706" s="68">
        <v>43830</v>
      </c>
      <c r="E706" s="9">
        <v>0.73</v>
      </c>
      <c r="F706" s="69" t="b">
        <v>1</v>
      </c>
      <c r="G706" s="58" t="s">
        <v>138</v>
      </c>
      <c r="H706" s="58" t="s">
        <v>62</v>
      </c>
      <c r="I706" s="58" t="s">
        <v>141</v>
      </c>
      <c r="J706" s="58" t="s">
        <v>168</v>
      </c>
      <c r="K706" s="68">
        <v>44255</v>
      </c>
      <c r="L706" s="70">
        <v>5333.6120371999996</v>
      </c>
      <c r="M706" s="58" t="s">
        <v>166</v>
      </c>
      <c r="N706" s="69"/>
      <c r="O706" s="69"/>
      <c r="P706" s="69" t="b">
        <v>1</v>
      </c>
      <c r="Q706" s="69"/>
      <c r="R706" s="69"/>
      <c r="S706" s="69" t="b">
        <v>1</v>
      </c>
      <c r="T706" s="69" t="b">
        <v>1</v>
      </c>
      <c r="U706" s="58" t="s">
        <v>1329</v>
      </c>
      <c r="V706" s="58" t="s">
        <v>1328</v>
      </c>
      <c r="W706" s="58" t="s">
        <v>1329</v>
      </c>
      <c r="X706" s="58" t="s">
        <v>1328</v>
      </c>
      <c r="Y706" s="58" t="s">
        <v>2005</v>
      </c>
      <c r="Z706" s="58" t="s">
        <v>1328</v>
      </c>
      <c r="AA706" s="58" t="s">
        <v>1329</v>
      </c>
      <c r="AB706" s="58" t="s">
        <v>3305</v>
      </c>
      <c r="AC706" s="58"/>
      <c r="AD706" s="68">
        <v>44253</v>
      </c>
      <c r="AE706" s="70">
        <v>2631603.0720000002</v>
      </c>
      <c r="AF706" s="58" t="str">
        <f t="shared" si="62"/>
        <v>Jour</v>
      </c>
      <c r="AG706" s="58" t="str">
        <f t="shared" si="63"/>
        <v>LU0772948302</v>
      </c>
      <c r="AH706" s="58" t="str">
        <f t="shared" si="64"/>
        <v>18995768</v>
      </c>
    </row>
    <row r="707" spans="1:34" s="75" customFormat="1">
      <c r="A707" s="58" t="s">
        <v>1006</v>
      </c>
      <c r="B707" s="58" t="s">
        <v>1007</v>
      </c>
      <c r="C707" s="58" t="s">
        <v>1008</v>
      </c>
      <c r="D707" s="68">
        <v>43830</v>
      </c>
      <c r="E707" s="9">
        <v>0.45</v>
      </c>
      <c r="F707" s="69" t="b">
        <v>1</v>
      </c>
      <c r="G707" s="58" t="s">
        <v>138</v>
      </c>
      <c r="H707" s="58" t="s">
        <v>65</v>
      </c>
      <c r="I707" s="58" t="s">
        <v>141</v>
      </c>
      <c r="J707" s="58" t="s">
        <v>168</v>
      </c>
      <c r="K707" s="68">
        <v>44255</v>
      </c>
      <c r="L707" s="70">
        <v>487.51516850000002</v>
      </c>
      <c r="M707" s="58" t="s">
        <v>166</v>
      </c>
      <c r="N707" s="69"/>
      <c r="O707" s="69" t="b">
        <v>1</v>
      </c>
      <c r="P707" s="69" t="b">
        <v>1</v>
      </c>
      <c r="Q707" s="69" t="b">
        <v>1</v>
      </c>
      <c r="R707" s="69" t="b">
        <v>1</v>
      </c>
      <c r="S707" s="69" t="b">
        <v>1</v>
      </c>
      <c r="T707" s="69" t="b">
        <v>1</v>
      </c>
      <c r="U707" s="58" t="s">
        <v>1007</v>
      </c>
      <c r="V707" s="58" t="s">
        <v>1006</v>
      </c>
      <c r="W707" s="58" t="s">
        <v>1007</v>
      </c>
      <c r="X707" s="58" t="s">
        <v>1006</v>
      </c>
      <c r="Y707" s="58" t="s">
        <v>2005</v>
      </c>
      <c r="Z707" s="58" t="s">
        <v>1006</v>
      </c>
      <c r="AA707" s="58" t="s">
        <v>1007</v>
      </c>
      <c r="AB707" s="58" t="s">
        <v>3305</v>
      </c>
      <c r="AC707" s="58"/>
      <c r="AD707" s="68">
        <v>44253</v>
      </c>
      <c r="AE707" s="70">
        <v>1877992.996</v>
      </c>
      <c r="AF707" s="58" t="str">
        <f t="shared" si="62"/>
        <v>Jour</v>
      </c>
      <c r="AG707" s="58" t="str">
        <f t="shared" si="63"/>
        <v>LU0500137822</v>
      </c>
      <c r="AH707" s="58" t="str">
        <f t="shared" si="64"/>
        <v>11201006</v>
      </c>
    </row>
    <row r="708" spans="1:34" s="75" customFormat="1">
      <c r="A708" s="58" t="s">
        <v>238</v>
      </c>
      <c r="B708" s="58" t="s">
        <v>592</v>
      </c>
      <c r="C708" s="58" t="s">
        <v>32</v>
      </c>
      <c r="D708" s="68">
        <v>43830</v>
      </c>
      <c r="E708" s="9">
        <v>0.86</v>
      </c>
      <c r="F708" s="69" t="b">
        <v>1</v>
      </c>
      <c r="G708" s="58" t="s">
        <v>138</v>
      </c>
      <c r="H708" s="58" t="s">
        <v>65</v>
      </c>
      <c r="I708" s="58" t="s">
        <v>141</v>
      </c>
      <c r="J708" s="58" t="s">
        <v>168</v>
      </c>
      <c r="K708" s="68">
        <v>44255</v>
      </c>
      <c r="L708" s="70">
        <v>487.51516850000002</v>
      </c>
      <c r="M708" s="58" t="s">
        <v>166</v>
      </c>
      <c r="N708" s="69"/>
      <c r="O708" s="69" t="b">
        <v>1</v>
      </c>
      <c r="P708" s="69" t="b">
        <v>1</v>
      </c>
      <c r="Q708" s="69" t="b">
        <v>1</v>
      </c>
      <c r="R708" s="69" t="b">
        <v>1</v>
      </c>
      <c r="S708" s="69" t="b">
        <v>1</v>
      </c>
      <c r="T708" s="69" t="b">
        <v>1</v>
      </c>
      <c r="U708" s="58" t="s">
        <v>592</v>
      </c>
      <c r="V708" s="58" t="s">
        <v>238</v>
      </c>
      <c r="W708" s="58" t="s">
        <v>592</v>
      </c>
      <c r="X708" s="58" t="s">
        <v>238</v>
      </c>
      <c r="Y708" s="58" t="s">
        <v>2005</v>
      </c>
      <c r="Z708" s="58" t="s">
        <v>238</v>
      </c>
      <c r="AA708" s="58" t="s">
        <v>592</v>
      </c>
      <c r="AB708" s="58" t="s">
        <v>3305</v>
      </c>
      <c r="AC708" s="58"/>
      <c r="AD708" s="68">
        <v>44253</v>
      </c>
      <c r="AE708" s="70">
        <v>10682859.895</v>
      </c>
      <c r="AF708" s="58" t="str">
        <f t="shared" si="62"/>
        <v>Jour</v>
      </c>
      <c r="AG708" s="58" t="str">
        <f t="shared" si="63"/>
        <v>LU0087209911</v>
      </c>
      <c r="AH708" s="58" t="str">
        <f t="shared" si="64"/>
        <v>902396</v>
      </c>
    </row>
    <row r="709" spans="1:34" s="75" customFormat="1">
      <c r="A709" s="58" t="s">
        <v>1009</v>
      </c>
      <c r="B709" s="58" t="s">
        <v>1010</v>
      </c>
      <c r="C709" s="58" t="s">
        <v>3216</v>
      </c>
      <c r="D709" s="68">
        <v>43830</v>
      </c>
      <c r="E709" s="9">
        <v>0.27</v>
      </c>
      <c r="F709" s="69" t="b">
        <v>1</v>
      </c>
      <c r="G709" s="58" t="s">
        <v>138</v>
      </c>
      <c r="H709" s="58" t="s">
        <v>65</v>
      </c>
      <c r="I709" s="58" t="s">
        <v>141</v>
      </c>
      <c r="J709" s="58" t="s">
        <v>168</v>
      </c>
      <c r="K709" s="68">
        <v>44255</v>
      </c>
      <c r="L709" s="70">
        <v>388.8138672</v>
      </c>
      <c r="M709" s="58" t="s">
        <v>166</v>
      </c>
      <c r="N709" s="69"/>
      <c r="O709" s="69" t="b">
        <v>1</v>
      </c>
      <c r="P709" s="69" t="b">
        <v>1</v>
      </c>
      <c r="Q709" s="69" t="b">
        <v>1</v>
      </c>
      <c r="R709" s="69" t="b">
        <v>1</v>
      </c>
      <c r="S709" s="69" t="b">
        <v>1</v>
      </c>
      <c r="T709" s="69"/>
      <c r="U709" s="58" t="s">
        <v>1010</v>
      </c>
      <c r="V709" s="58" t="s">
        <v>1009</v>
      </c>
      <c r="W709" s="58" t="s">
        <v>1010</v>
      </c>
      <c r="X709" s="58" t="s">
        <v>1009</v>
      </c>
      <c r="Y709" s="58" t="s">
        <v>2005</v>
      </c>
      <c r="Z709" s="58" t="s">
        <v>1009</v>
      </c>
      <c r="AA709" s="58" t="s">
        <v>1010</v>
      </c>
      <c r="AB709" s="58" t="s">
        <v>3305</v>
      </c>
      <c r="AC709" s="58"/>
      <c r="AD709" s="68">
        <v>44253</v>
      </c>
      <c r="AE709" s="70">
        <v>3895176.2960000001</v>
      </c>
      <c r="AF709" s="58" t="str">
        <f t="shared" si="62"/>
        <v>Jour</v>
      </c>
      <c r="AG709" s="58" t="str">
        <f t="shared" si="63"/>
        <v>LU0772961230</v>
      </c>
      <c r="AH709" s="58" t="str">
        <f t="shared" si="64"/>
        <v>20102936</v>
      </c>
    </row>
    <row r="710" spans="1:34" s="75" customFormat="1">
      <c r="A710" s="58" t="s">
        <v>1547</v>
      </c>
      <c r="B710" s="58" t="s">
        <v>1560</v>
      </c>
      <c r="C710" s="58" t="s">
        <v>1561</v>
      </c>
      <c r="D710" s="68">
        <v>43830</v>
      </c>
      <c r="E710" s="9">
        <v>1.05</v>
      </c>
      <c r="F710" s="69" t="b">
        <v>1</v>
      </c>
      <c r="G710" s="58" t="s">
        <v>138</v>
      </c>
      <c r="H710" s="58" t="s">
        <v>62</v>
      </c>
      <c r="I710" s="58" t="s">
        <v>141</v>
      </c>
      <c r="J710" s="58" t="s">
        <v>333</v>
      </c>
      <c r="K710" s="68">
        <v>44255</v>
      </c>
      <c r="L710" s="70">
        <v>7843.7904693</v>
      </c>
      <c r="M710" s="58" t="s">
        <v>166</v>
      </c>
      <c r="N710" s="69" t="b">
        <v>1</v>
      </c>
      <c r="O710" s="69" t="b">
        <v>1</v>
      </c>
      <c r="P710" s="69" t="b">
        <v>1</v>
      </c>
      <c r="Q710" s="69"/>
      <c r="R710" s="69" t="b">
        <v>1</v>
      </c>
      <c r="S710" s="69" t="b">
        <v>1</v>
      </c>
      <c r="T710" s="69"/>
      <c r="U710" s="58" t="s">
        <v>1560</v>
      </c>
      <c r="V710" s="58" t="s">
        <v>1547</v>
      </c>
      <c r="W710" s="58" t="s">
        <v>1560</v>
      </c>
      <c r="X710" s="58" t="s">
        <v>1547</v>
      </c>
      <c r="Y710" s="58" t="s">
        <v>2005</v>
      </c>
      <c r="Z710" s="58" t="s">
        <v>1547</v>
      </c>
      <c r="AA710" s="58" t="s">
        <v>1560</v>
      </c>
      <c r="AB710" s="58" t="s">
        <v>3305</v>
      </c>
      <c r="AC710" s="58"/>
      <c r="AD710" s="68">
        <v>44253</v>
      </c>
      <c r="AE710" s="70">
        <v>1322602.5430000001</v>
      </c>
      <c r="AF710" s="58" t="str">
        <f t="shared" si="62"/>
        <v>Jour</v>
      </c>
      <c r="AG710" s="58" t="str">
        <f t="shared" si="63"/>
        <v>LU0772962550</v>
      </c>
      <c r="AH710" s="58" t="str">
        <f t="shared" si="64"/>
        <v>25018296</v>
      </c>
    </row>
    <row r="711" spans="1:34" s="75" customFormat="1">
      <c r="A711" s="58" t="s">
        <v>423</v>
      </c>
      <c r="B711" s="58" t="s">
        <v>593</v>
      </c>
      <c r="C711" s="58" t="s">
        <v>424</v>
      </c>
      <c r="D711" s="68">
        <v>43830</v>
      </c>
      <c r="E711" s="9">
        <v>0.45</v>
      </c>
      <c r="F711" s="69" t="b">
        <v>1</v>
      </c>
      <c r="G711" s="58" t="s">
        <v>138</v>
      </c>
      <c r="H711" s="58" t="s">
        <v>69</v>
      </c>
      <c r="I711" s="58" t="s">
        <v>141</v>
      </c>
      <c r="J711" s="58" t="s">
        <v>168</v>
      </c>
      <c r="K711" s="68">
        <v>44255</v>
      </c>
      <c r="L711" s="70">
        <v>85.869292400000006</v>
      </c>
      <c r="M711" s="58" t="s">
        <v>166</v>
      </c>
      <c r="N711" s="69"/>
      <c r="O711" s="69" t="b">
        <v>1</v>
      </c>
      <c r="P711" s="69" t="b">
        <v>1</v>
      </c>
      <c r="Q711" s="69" t="b">
        <v>1</v>
      </c>
      <c r="R711" s="69" t="b">
        <v>1</v>
      </c>
      <c r="S711" s="69" t="b">
        <v>1</v>
      </c>
      <c r="T711" s="69" t="b">
        <v>1</v>
      </c>
      <c r="U711" s="58" t="s">
        <v>593</v>
      </c>
      <c r="V711" s="58" t="s">
        <v>423</v>
      </c>
      <c r="W711" s="58" t="s">
        <v>593</v>
      </c>
      <c r="X711" s="58" t="s">
        <v>423</v>
      </c>
      <c r="Y711" s="58" t="s">
        <v>2005</v>
      </c>
      <c r="Z711" s="58" t="s">
        <v>423</v>
      </c>
      <c r="AA711" s="58" t="s">
        <v>593</v>
      </c>
      <c r="AB711" s="58" t="s">
        <v>3305</v>
      </c>
      <c r="AC711" s="58"/>
      <c r="AD711" s="68">
        <v>44253</v>
      </c>
      <c r="AE711" s="70">
        <v>997059.56900000002</v>
      </c>
      <c r="AF711" s="58" t="str">
        <f t="shared" si="62"/>
        <v>Jour</v>
      </c>
      <c r="AG711" s="58" t="str">
        <f t="shared" si="63"/>
        <v>LU0539147305</v>
      </c>
      <c r="AH711" s="58" t="str">
        <f t="shared" si="64"/>
        <v>12840337</v>
      </c>
    </row>
    <row r="712" spans="1:34" s="75" customFormat="1">
      <c r="A712" s="58" t="s">
        <v>239</v>
      </c>
      <c r="B712" s="58" t="s">
        <v>594</v>
      </c>
      <c r="C712" s="58" t="s">
        <v>33</v>
      </c>
      <c r="D712" s="68">
        <v>43830</v>
      </c>
      <c r="E712" s="9">
        <v>0.86</v>
      </c>
      <c r="F712" s="69" t="b">
        <v>1</v>
      </c>
      <c r="G712" s="58" t="s">
        <v>138</v>
      </c>
      <c r="H712" s="58" t="s">
        <v>69</v>
      </c>
      <c r="I712" s="58" t="s">
        <v>141</v>
      </c>
      <c r="J712" s="58" t="s">
        <v>168</v>
      </c>
      <c r="K712" s="68">
        <v>44255</v>
      </c>
      <c r="L712" s="70">
        <v>85.869292400000006</v>
      </c>
      <c r="M712" s="58" t="s">
        <v>166</v>
      </c>
      <c r="N712" s="69"/>
      <c r="O712" s="69" t="b">
        <v>1</v>
      </c>
      <c r="P712" s="69" t="b">
        <v>1</v>
      </c>
      <c r="Q712" s="69" t="b">
        <v>1</v>
      </c>
      <c r="R712" s="69" t="b">
        <v>1</v>
      </c>
      <c r="S712" s="69" t="b">
        <v>1</v>
      </c>
      <c r="T712" s="69"/>
      <c r="U712" s="58" t="s">
        <v>594</v>
      </c>
      <c r="V712" s="58" t="s">
        <v>239</v>
      </c>
      <c r="W712" s="58" t="s">
        <v>594</v>
      </c>
      <c r="X712" s="58" t="s">
        <v>239</v>
      </c>
      <c r="Y712" s="58" t="s">
        <v>2005</v>
      </c>
      <c r="Z712" s="58" t="s">
        <v>239</v>
      </c>
      <c r="AA712" s="58" t="s">
        <v>594</v>
      </c>
      <c r="AB712" s="58" t="s">
        <v>3305</v>
      </c>
      <c r="AC712" s="58"/>
      <c r="AD712" s="68">
        <v>44253</v>
      </c>
      <c r="AE712" s="70">
        <v>1614874.5630000001</v>
      </c>
      <c r="AF712" s="58" t="str">
        <f t="shared" si="62"/>
        <v>Jour</v>
      </c>
      <c r="AG712" s="58" t="str">
        <f t="shared" si="63"/>
        <v>LU0064320186</v>
      </c>
      <c r="AH712" s="58" t="str">
        <f t="shared" si="64"/>
        <v>401704</v>
      </c>
    </row>
    <row r="713" spans="1:34" s="75" customFormat="1">
      <c r="A713" s="58" t="s">
        <v>240</v>
      </c>
      <c r="B713" s="58" t="s">
        <v>595</v>
      </c>
      <c r="C713" s="58" t="s">
        <v>3217</v>
      </c>
      <c r="D713" s="68">
        <v>43830</v>
      </c>
      <c r="E713" s="9">
        <v>0.39</v>
      </c>
      <c r="F713" s="69" t="b">
        <v>1</v>
      </c>
      <c r="G713" s="58" t="s">
        <v>138</v>
      </c>
      <c r="H713" s="58" t="s">
        <v>69</v>
      </c>
      <c r="I713" s="58" t="s">
        <v>141</v>
      </c>
      <c r="J713" s="58" t="s">
        <v>168</v>
      </c>
      <c r="K713" s="68">
        <v>44255</v>
      </c>
      <c r="L713" s="70">
        <v>140.78736509999999</v>
      </c>
      <c r="M713" s="58" t="s">
        <v>166</v>
      </c>
      <c r="N713" s="69"/>
      <c r="O713" s="69" t="b">
        <v>1</v>
      </c>
      <c r="P713" s="69" t="b">
        <v>1</v>
      </c>
      <c r="Q713" s="69" t="b">
        <v>1</v>
      </c>
      <c r="R713" s="69" t="b">
        <v>1</v>
      </c>
      <c r="S713" s="69" t="b">
        <v>1</v>
      </c>
      <c r="T713" s="69"/>
      <c r="U713" s="58" t="s">
        <v>595</v>
      </c>
      <c r="V713" s="58" t="s">
        <v>240</v>
      </c>
      <c r="W713" s="58" t="s">
        <v>595</v>
      </c>
      <c r="X713" s="58" t="s">
        <v>240</v>
      </c>
      <c r="Y713" s="58" t="s">
        <v>2005</v>
      </c>
      <c r="Z713" s="58" t="s">
        <v>240</v>
      </c>
      <c r="AA713" s="58" t="s">
        <v>595</v>
      </c>
      <c r="AB713" s="58" t="s">
        <v>3305</v>
      </c>
      <c r="AC713" s="58"/>
      <c r="AD713" s="68">
        <v>44253</v>
      </c>
      <c r="AE713" s="70">
        <v>2061236.902</v>
      </c>
      <c r="AF713" s="58" t="str">
        <f t="shared" ref="AF713:AF776" si="68">CHOOSE(IF(ISERROR(FIND("Quotidien",AB713,1)),IF(ISERROR(FIND("Hebdo",AB713,1)),1,FIND("Hebdo",AB713,1)),FIND("Quotidien",AB713,1)),"&gt;=Mois",,,,,,,,,,,,,,"Semaine",,,,,,,,,"Jour")</f>
        <v>Jour</v>
      </c>
      <c r="AG713" s="58" t="str">
        <f t="shared" ref="AG713:AG776" si="69">A713</f>
        <v>LU0064321663</v>
      </c>
      <c r="AH713" s="58" t="str">
        <f t="shared" ref="AH713:AH776" si="70">B713</f>
        <v>343884</v>
      </c>
    </row>
    <row r="714" spans="1:34" s="75" customFormat="1">
      <c r="A714" s="58" t="s">
        <v>425</v>
      </c>
      <c r="B714" s="58" t="s">
        <v>596</v>
      </c>
      <c r="C714" s="58" t="s">
        <v>426</v>
      </c>
      <c r="D714" s="68">
        <v>43830</v>
      </c>
      <c r="E714" s="9">
        <v>0.92</v>
      </c>
      <c r="F714" s="69" t="b">
        <v>1</v>
      </c>
      <c r="G714" s="58" t="s">
        <v>138</v>
      </c>
      <c r="H714" s="58" t="s">
        <v>68</v>
      </c>
      <c r="I714" s="58" t="s">
        <v>141</v>
      </c>
      <c r="J714" s="58" t="s">
        <v>168</v>
      </c>
      <c r="K714" s="68">
        <v>44255</v>
      </c>
      <c r="L714" s="70">
        <v>701.4184391</v>
      </c>
      <c r="M714" s="58" t="s">
        <v>166</v>
      </c>
      <c r="N714" s="69"/>
      <c r="O714" s="69" t="b">
        <v>1</v>
      </c>
      <c r="P714" s="69" t="b">
        <v>1</v>
      </c>
      <c r="Q714" s="69" t="b">
        <v>1</v>
      </c>
      <c r="R714" s="69" t="b">
        <v>1</v>
      </c>
      <c r="S714" s="69" t="b">
        <v>1</v>
      </c>
      <c r="T714" s="69" t="b">
        <v>1</v>
      </c>
      <c r="U714" s="58" t="s">
        <v>596</v>
      </c>
      <c r="V714" s="58" t="s">
        <v>425</v>
      </c>
      <c r="W714" s="58" t="s">
        <v>596</v>
      </c>
      <c r="X714" s="58" t="s">
        <v>425</v>
      </c>
      <c r="Y714" s="58" t="s">
        <v>2005</v>
      </c>
      <c r="Z714" s="58" t="s">
        <v>425</v>
      </c>
      <c r="AA714" s="58" t="s">
        <v>596</v>
      </c>
      <c r="AB714" s="58" t="s">
        <v>3305</v>
      </c>
      <c r="AC714" s="58"/>
      <c r="AD714" s="68">
        <v>44253</v>
      </c>
      <c r="AE714" s="70">
        <v>2458056.031</v>
      </c>
      <c r="AF714" s="58" t="str">
        <f t="shared" si="68"/>
        <v>Jour</v>
      </c>
      <c r="AG714" s="58" t="str">
        <f t="shared" si="69"/>
        <v>LU0378611387</v>
      </c>
      <c r="AH714" s="58" t="str">
        <f t="shared" si="70"/>
        <v>4459459</v>
      </c>
    </row>
    <row r="715" spans="1:34" s="75" customFormat="1">
      <c r="A715" s="58" t="s">
        <v>2965</v>
      </c>
      <c r="B715" s="58" t="s">
        <v>2966</v>
      </c>
      <c r="C715" s="58" t="s">
        <v>2967</v>
      </c>
      <c r="D715" s="68">
        <v>43708</v>
      </c>
      <c r="E715" s="9">
        <v>0.32</v>
      </c>
      <c r="F715" s="69"/>
      <c r="G715" s="58" t="s">
        <v>175</v>
      </c>
      <c r="H715" s="58" t="s">
        <v>62</v>
      </c>
      <c r="I715" s="58" t="s">
        <v>141</v>
      </c>
      <c r="J715" s="58" t="s">
        <v>168</v>
      </c>
      <c r="K715" s="68">
        <v>44255</v>
      </c>
      <c r="L715" s="70">
        <v>122.370535</v>
      </c>
      <c r="M715" s="58" t="s">
        <v>166</v>
      </c>
      <c r="N715" s="69"/>
      <c r="O715" s="69"/>
      <c r="P715" s="69"/>
      <c r="Q715" s="69"/>
      <c r="R715" s="69"/>
      <c r="S715" s="69"/>
      <c r="T715" s="69"/>
      <c r="U715" s="58" t="s">
        <v>2966</v>
      </c>
      <c r="V715" s="58" t="s">
        <v>2965</v>
      </c>
      <c r="W715" s="58" t="s">
        <v>2966</v>
      </c>
      <c r="X715" s="58" t="s">
        <v>2965</v>
      </c>
      <c r="Y715" s="58" t="s">
        <v>2009</v>
      </c>
      <c r="Z715" s="58" t="s">
        <v>2965</v>
      </c>
      <c r="AA715" s="58" t="s">
        <v>2966</v>
      </c>
      <c r="AB715" s="58" t="s">
        <v>3305</v>
      </c>
      <c r="AC715" s="58"/>
      <c r="AD715" s="68">
        <v>44253</v>
      </c>
      <c r="AE715" s="70">
        <v>117816.57799999999</v>
      </c>
      <c r="AF715" s="58" t="str">
        <f t="shared" si="68"/>
        <v>Jour</v>
      </c>
      <c r="AG715" s="58" t="str">
        <f t="shared" si="69"/>
        <v>CH0247156695</v>
      </c>
      <c r="AH715" s="58" t="str">
        <f t="shared" si="70"/>
        <v>24715669</v>
      </c>
    </row>
    <row r="716" spans="1:34" s="75" customFormat="1">
      <c r="A716" s="58" t="s">
        <v>241</v>
      </c>
      <c r="B716" s="58" t="s">
        <v>597</v>
      </c>
      <c r="C716" s="58" t="s">
        <v>131</v>
      </c>
      <c r="D716" s="68">
        <v>41639</v>
      </c>
      <c r="E716" s="9">
        <v>2.0941041999999999</v>
      </c>
      <c r="F716" s="69" t="b">
        <v>1</v>
      </c>
      <c r="G716" s="58" t="s">
        <v>138</v>
      </c>
      <c r="H716" s="58" t="s">
        <v>64</v>
      </c>
      <c r="I716" s="58" t="s">
        <v>141</v>
      </c>
      <c r="J716" s="58" t="s">
        <v>165</v>
      </c>
      <c r="K716" s="68"/>
      <c r="L716" s="70"/>
      <c r="M716" s="58" t="s">
        <v>166</v>
      </c>
      <c r="N716" s="69" t="b">
        <v>1</v>
      </c>
      <c r="O716" s="69" t="b">
        <v>1</v>
      </c>
      <c r="P716" s="69" t="b">
        <v>1</v>
      </c>
      <c r="Q716" s="69" t="b">
        <v>1</v>
      </c>
      <c r="R716" s="69" t="b">
        <v>1</v>
      </c>
      <c r="S716" s="69" t="b">
        <v>1</v>
      </c>
      <c r="T716" s="69"/>
      <c r="U716" s="58" t="s">
        <v>597</v>
      </c>
      <c r="V716" s="58" t="s">
        <v>241</v>
      </c>
      <c r="W716" s="58" t="s">
        <v>597</v>
      </c>
      <c r="X716" s="58" t="s">
        <v>241</v>
      </c>
      <c r="Y716" s="58" t="s">
        <v>2005</v>
      </c>
      <c r="Z716" s="58" t="s">
        <v>241</v>
      </c>
      <c r="AA716" s="58" t="s">
        <v>597</v>
      </c>
      <c r="AB716" s="58" t="s">
        <v>3369</v>
      </c>
      <c r="AC716" s="58"/>
      <c r="AD716" s="68">
        <v>42027</v>
      </c>
      <c r="AE716" s="70">
        <v>75702.66</v>
      </c>
      <c r="AF716" s="58" t="str">
        <f t="shared" si="68"/>
        <v>&gt;=Mois</v>
      </c>
      <c r="AG716" s="58" t="str">
        <f t="shared" si="69"/>
        <v>LU0435360283</v>
      </c>
      <c r="AH716" s="58" t="str">
        <f t="shared" si="70"/>
        <v>10338995</v>
      </c>
    </row>
    <row r="717" spans="1:34" s="75" customFormat="1">
      <c r="A717" s="58" t="s">
        <v>2711</v>
      </c>
      <c r="B717" s="58"/>
      <c r="C717" s="58" t="s">
        <v>4931</v>
      </c>
      <c r="D717" s="68">
        <v>44004</v>
      </c>
      <c r="E717" s="9">
        <v>1.1299999999999999</v>
      </c>
      <c r="F717" s="69" t="b">
        <v>1</v>
      </c>
      <c r="G717" s="58" t="s">
        <v>138</v>
      </c>
      <c r="H717" s="58" t="s">
        <v>68</v>
      </c>
      <c r="I717" s="58" t="s">
        <v>141</v>
      </c>
      <c r="J717" s="58" t="s">
        <v>165</v>
      </c>
      <c r="K717" s="68">
        <v>44255</v>
      </c>
      <c r="L717" s="70">
        <v>29.5171244</v>
      </c>
      <c r="M717" s="58" t="s">
        <v>166</v>
      </c>
      <c r="N717" s="69"/>
      <c r="O717" s="69" t="b">
        <v>1</v>
      </c>
      <c r="P717" s="69" t="b">
        <v>1</v>
      </c>
      <c r="Q717" s="69"/>
      <c r="R717" s="69" t="b">
        <v>1</v>
      </c>
      <c r="S717" s="69"/>
      <c r="T717" s="69" t="b">
        <v>1</v>
      </c>
      <c r="U717" s="58"/>
      <c r="V717" s="58" t="s">
        <v>2711</v>
      </c>
      <c r="W717" s="58"/>
      <c r="X717" s="58" t="s">
        <v>2711</v>
      </c>
      <c r="Y717" s="58" t="s">
        <v>2005</v>
      </c>
      <c r="Z717" s="58" t="s">
        <v>2711</v>
      </c>
      <c r="AA717" s="58"/>
      <c r="AB717" s="58" t="s">
        <v>3305</v>
      </c>
      <c r="AC717" s="58"/>
      <c r="AD717" s="68">
        <v>44253</v>
      </c>
      <c r="AE717" s="70">
        <v>2513.19</v>
      </c>
      <c r="AF717" s="58" t="str">
        <f t="shared" si="68"/>
        <v>Jour</v>
      </c>
      <c r="AG717" s="58" t="str">
        <f t="shared" si="69"/>
        <v>LU1726319590</v>
      </c>
      <c r="AH717" s="58">
        <f t="shared" si="70"/>
        <v>0</v>
      </c>
    </row>
    <row r="718" spans="1:34" s="75" customFormat="1">
      <c r="A718" s="58" t="s">
        <v>1988</v>
      </c>
      <c r="B718" s="58" t="s">
        <v>1989</v>
      </c>
      <c r="C718" s="58" t="s">
        <v>4932</v>
      </c>
      <c r="D718" s="68">
        <v>43830</v>
      </c>
      <c r="E718" s="9">
        <v>2.1</v>
      </c>
      <c r="F718" s="69" t="b">
        <v>1</v>
      </c>
      <c r="G718" s="58" t="s">
        <v>138</v>
      </c>
      <c r="H718" s="58" t="s">
        <v>64</v>
      </c>
      <c r="I718" s="58" t="s">
        <v>141</v>
      </c>
      <c r="J718" s="58" t="s">
        <v>155</v>
      </c>
      <c r="K718" s="68">
        <v>44255</v>
      </c>
      <c r="L718" s="70">
        <v>186.23150100000001</v>
      </c>
      <c r="M718" s="58" t="s">
        <v>166</v>
      </c>
      <c r="N718" s="69" t="b">
        <v>1</v>
      </c>
      <c r="O718" s="69" t="b">
        <v>1</v>
      </c>
      <c r="P718" s="69" t="b">
        <v>1</v>
      </c>
      <c r="Q718" s="69" t="b">
        <v>1</v>
      </c>
      <c r="R718" s="69" t="b">
        <v>1</v>
      </c>
      <c r="S718" s="69" t="b">
        <v>1</v>
      </c>
      <c r="T718" s="69" t="b">
        <v>1</v>
      </c>
      <c r="U718" s="58" t="s">
        <v>1989</v>
      </c>
      <c r="V718" s="58" t="s">
        <v>1988</v>
      </c>
      <c r="W718" s="58" t="s">
        <v>1989</v>
      </c>
      <c r="X718" s="58" t="s">
        <v>1988</v>
      </c>
      <c r="Y718" s="58" t="s">
        <v>2005</v>
      </c>
      <c r="Z718" s="58" t="s">
        <v>1988</v>
      </c>
      <c r="AA718" s="58" t="s">
        <v>1989</v>
      </c>
      <c r="AB718" s="58" t="s">
        <v>3305</v>
      </c>
      <c r="AC718" s="58"/>
      <c r="AD718" s="68">
        <v>44253</v>
      </c>
      <c r="AE718" s="70">
        <v>123004.84699999999</v>
      </c>
      <c r="AF718" s="58" t="str">
        <f t="shared" si="68"/>
        <v>Jour</v>
      </c>
      <c r="AG718" s="58" t="str">
        <f t="shared" si="69"/>
        <v>LU0096450555</v>
      </c>
      <c r="AH718" s="58" t="str">
        <f t="shared" si="70"/>
        <v>645133</v>
      </c>
    </row>
    <row r="719" spans="1:34" s="75" customFormat="1">
      <c r="A719" s="58" t="s">
        <v>2911</v>
      </c>
      <c r="B719" s="58" t="s">
        <v>2912</v>
      </c>
      <c r="C719" s="58" t="s">
        <v>2913</v>
      </c>
      <c r="D719" s="68">
        <v>43921</v>
      </c>
      <c r="E719" s="9">
        <v>0.79</v>
      </c>
      <c r="F719" s="69"/>
      <c r="G719" s="58" t="s">
        <v>175</v>
      </c>
      <c r="H719" s="58" t="s">
        <v>62</v>
      </c>
      <c r="I719" s="58" t="s">
        <v>141</v>
      </c>
      <c r="J719" s="58" t="s">
        <v>221</v>
      </c>
      <c r="K719" s="68"/>
      <c r="L719" s="70"/>
      <c r="M719" s="58" t="s">
        <v>176</v>
      </c>
      <c r="N719" s="69"/>
      <c r="O719" s="69"/>
      <c r="P719" s="69"/>
      <c r="Q719" s="69"/>
      <c r="R719" s="69"/>
      <c r="S719" s="69"/>
      <c r="T719" s="69"/>
      <c r="U719" s="58" t="s">
        <v>2912</v>
      </c>
      <c r="V719" s="58" t="s">
        <v>2911</v>
      </c>
      <c r="W719" s="58" t="s">
        <v>2912</v>
      </c>
      <c r="X719" s="58" t="s">
        <v>2911</v>
      </c>
      <c r="Y719" s="58" t="s">
        <v>2014</v>
      </c>
      <c r="Z719" s="58" t="s">
        <v>2911</v>
      </c>
      <c r="AA719" s="58" t="s">
        <v>2912</v>
      </c>
      <c r="AB719" s="58" t="s">
        <v>3306</v>
      </c>
      <c r="AC719" s="58"/>
      <c r="AD719" s="68">
        <v>44134</v>
      </c>
      <c r="AE719" s="70">
        <v>5384560</v>
      </c>
      <c r="AF719" s="58" t="str">
        <f t="shared" si="68"/>
        <v>&gt;=Mois</v>
      </c>
      <c r="AG719" s="58" t="str">
        <f t="shared" si="69"/>
        <v>CH0034995214</v>
      </c>
      <c r="AH719" s="58" t="str">
        <f t="shared" si="70"/>
        <v>3499521</v>
      </c>
    </row>
    <row r="720" spans="1:34" s="75" customFormat="1">
      <c r="A720" s="58" t="s">
        <v>958</v>
      </c>
      <c r="B720" s="58" t="s">
        <v>959</v>
      </c>
      <c r="C720" s="58" t="s">
        <v>1424</v>
      </c>
      <c r="D720" s="68">
        <v>43875</v>
      </c>
      <c r="E720" s="9">
        <v>1.18</v>
      </c>
      <c r="F720" s="69" t="b">
        <v>1</v>
      </c>
      <c r="G720" s="58" t="s">
        <v>138</v>
      </c>
      <c r="H720" s="58" t="s">
        <v>64</v>
      </c>
      <c r="I720" s="58" t="s">
        <v>141</v>
      </c>
      <c r="J720" s="58" t="s">
        <v>155</v>
      </c>
      <c r="K720" s="68">
        <v>44255</v>
      </c>
      <c r="L720" s="70">
        <v>107.9850398</v>
      </c>
      <c r="M720" s="58" t="s">
        <v>166</v>
      </c>
      <c r="N720" s="69" t="b">
        <v>1</v>
      </c>
      <c r="O720" s="69" t="b">
        <v>1</v>
      </c>
      <c r="P720" s="69" t="b">
        <v>1</v>
      </c>
      <c r="Q720" s="69" t="b">
        <v>1</v>
      </c>
      <c r="R720" s="69" t="b">
        <v>1</v>
      </c>
      <c r="S720" s="69" t="b">
        <v>1</v>
      </c>
      <c r="T720" s="69" t="b">
        <v>1</v>
      </c>
      <c r="U720" s="58" t="s">
        <v>959</v>
      </c>
      <c r="V720" s="58" t="s">
        <v>958</v>
      </c>
      <c r="W720" s="58" t="s">
        <v>959</v>
      </c>
      <c r="X720" s="58" t="s">
        <v>958</v>
      </c>
      <c r="Y720" s="58" t="s">
        <v>2005</v>
      </c>
      <c r="Z720" s="58" t="s">
        <v>958</v>
      </c>
      <c r="AA720" s="58" t="s">
        <v>959</v>
      </c>
      <c r="AB720" s="58" t="s">
        <v>3305</v>
      </c>
      <c r="AC720" s="58"/>
      <c r="AD720" s="68">
        <v>44253</v>
      </c>
      <c r="AE720" s="70">
        <v>81171.820059999998</v>
      </c>
      <c r="AF720" s="58" t="str">
        <f t="shared" si="68"/>
        <v>Jour</v>
      </c>
      <c r="AG720" s="58" t="str">
        <f t="shared" si="69"/>
        <v>LU0131718073</v>
      </c>
      <c r="AH720" s="58" t="str">
        <f t="shared" si="70"/>
        <v>1255397</v>
      </c>
    </row>
    <row r="721" spans="1:34" s="75" customFormat="1">
      <c r="A721" s="58" t="s">
        <v>254</v>
      </c>
      <c r="B721" s="58" t="s">
        <v>623</v>
      </c>
      <c r="C721" s="58" t="s">
        <v>2833</v>
      </c>
      <c r="D721" s="68">
        <v>44104</v>
      </c>
      <c r="E721" s="9">
        <v>0.66</v>
      </c>
      <c r="F721" s="69" t="b">
        <v>1</v>
      </c>
      <c r="G721" s="58" t="s">
        <v>138</v>
      </c>
      <c r="H721" s="58" t="s">
        <v>62</v>
      </c>
      <c r="I721" s="58" t="s">
        <v>141</v>
      </c>
      <c r="J721" s="58" t="s">
        <v>168</v>
      </c>
      <c r="K721" s="68">
        <v>44255</v>
      </c>
      <c r="L721" s="70">
        <v>659.10518739999998</v>
      </c>
      <c r="M721" s="58" t="s">
        <v>166</v>
      </c>
      <c r="N721" s="69"/>
      <c r="O721" s="69" t="b">
        <v>1</v>
      </c>
      <c r="P721" s="69"/>
      <c r="Q721" s="69" t="b">
        <v>1</v>
      </c>
      <c r="R721" s="69"/>
      <c r="S721" s="69" t="b">
        <v>1</v>
      </c>
      <c r="T721" s="69"/>
      <c r="U721" s="58" t="s">
        <v>623</v>
      </c>
      <c r="V721" s="58" t="s">
        <v>254</v>
      </c>
      <c r="W721" s="58" t="s">
        <v>623</v>
      </c>
      <c r="X721" s="58" t="s">
        <v>254</v>
      </c>
      <c r="Y721" s="58" t="s">
        <v>2005</v>
      </c>
      <c r="Z721" s="58" t="s">
        <v>254</v>
      </c>
      <c r="AA721" s="58" t="s">
        <v>623</v>
      </c>
      <c r="AB721" s="58" t="s">
        <v>3305</v>
      </c>
      <c r="AC721" s="58"/>
      <c r="AD721" s="68">
        <v>44253</v>
      </c>
      <c r="AE721" s="70">
        <v>139752.50881999999</v>
      </c>
      <c r="AF721" s="58" t="str">
        <f t="shared" si="68"/>
        <v>Jour</v>
      </c>
      <c r="AG721" s="58" t="str">
        <f t="shared" si="69"/>
        <v>LU0503630740</v>
      </c>
      <c r="AH721" s="58" t="str">
        <f t="shared" si="70"/>
        <v>11215573</v>
      </c>
    </row>
    <row r="722" spans="1:34" s="75" customFormat="1">
      <c r="A722" s="58" t="s">
        <v>255</v>
      </c>
      <c r="B722" s="58" t="s">
        <v>624</v>
      </c>
      <c r="C722" s="58" t="s">
        <v>2834</v>
      </c>
      <c r="D722" s="68">
        <v>44104</v>
      </c>
      <c r="E722" s="9">
        <v>0.66</v>
      </c>
      <c r="F722" s="69" t="b">
        <v>1</v>
      </c>
      <c r="G722" s="58" t="s">
        <v>138</v>
      </c>
      <c r="H722" s="58" t="s">
        <v>64</v>
      </c>
      <c r="I722" s="58" t="s">
        <v>141</v>
      </c>
      <c r="J722" s="58" t="s">
        <v>168</v>
      </c>
      <c r="K722" s="68">
        <v>44255</v>
      </c>
      <c r="L722" s="70">
        <v>659.10518739999998</v>
      </c>
      <c r="M722" s="58" t="s">
        <v>166</v>
      </c>
      <c r="N722" s="69" t="b">
        <v>1</v>
      </c>
      <c r="O722" s="69" t="b">
        <v>1</v>
      </c>
      <c r="P722" s="69" t="b">
        <v>1</v>
      </c>
      <c r="Q722" s="69" t="b">
        <v>1</v>
      </c>
      <c r="R722" s="69" t="b">
        <v>1</v>
      </c>
      <c r="S722" s="69" t="b">
        <v>1</v>
      </c>
      <c r="T722" s="69"/>
      <c r="U722" s="58" t="s">
        <v>624</v>
      </c>
      <c r="V722" s="58" t="s">
        <v>255</v>
      </c>
      <c r="W722" s="58" t="s">
        <v>624</v>
      </c>
      <c r="X722" s="58" t="s">
        <v>255</v>
      </c>
      <c r="Y722" s="58" t="s">
        <v>2005</v>
      </c>
      <c r="Z722" s="58" t="s">
        <v>255</v>
      </c>
      <c r="AA722" s="58" t="s">
        <v>624</v>
      </c>
      <c r="AB722" s="58" t="s">
        <v>3305</v>
      </c>
      <c r="AC722" s="58"/>
      <c r="AD722" s="68">
        <v>44253</v>
      </c>
      <c r="AE722" s="70">
        <v>900688.44071999996</v>
      </c>
      <c r="AF722" s="58" t="str">
        <f t="shared" si="68"/>
        <v>Jour</v>
      </c>
      <c r="AG722" s="58" t="str">
        <f t="shared" si="69"/>
        <v>LU0503630070</v>
      </c>
      <c r="AH722" s="58" t="str">
        <f t="shared" si="70"/>
        <v>11215545</v>
      </c>
    </row>
    <row r="723" spans="1:34" s="75" customFormat="1">
      <c r="A723" s="58" t="s">
        <v>245</v>
      </c>
      <c r="B723" s="58" t="s">
        <v>601</v>
      </c>
      <c r="C723" s="58" t="s">
        <v>34</v>
      </c>
      <c r="D723" s="68">
        <v>43830</v>
      </c>
      <c r="E723" s="9">
        <v>0.18</v>
      </c>
      <c r="F723" s="69"/>
      <c r="G723" s="58" t="s">
        <v>175</v>
      </c>
      <c r="H723" s="58" t="s">
        <v>62</v>
      </c>
      <c r="I723" s="58" t="s">
        <v>141</v>
      </c>
      <c r="J723" s="58" t="s">
        <v>246</v>
      </c>
      <c r="K723" s="68">
        <v>44255</v>
      </c>
      <c r="L723" s="70">
        <v>655.92930000000001</v>
      </c>
      <c r="M723" s="58" t="s">
        <v>176</v>
      </c>
      <c r="N723" s="69"/>
      <c r="O723" s="69"/>
      <c r="P723" s="69"/>
      <c r="Q723" s="69"/>
      <c r="R723" s="69"/>
      <c r="S723" s="69"/>
      <c r="T723" s="69" t="b">
        <v>1</v>
      </c>
      <c r="U723" s="58" t="s">
        <v>601</v>
      </c>
      <c r="V723" s="58" t="s">
        <v>245</v>
      </c>
      <c r="W723" s="58" t="s">
        <v>601</v>
      </c>
      <c r="X723" s="58" t="s">
        <v>245</v>
      </c>
      <c r="Y723" s="58" t="s">
        <v>2019</v>
      </c>
      <c r="Z723" s="58" t="s">
        <v>245</v>
      </c>
      <c r="AA723" s="58" t="s">
        <v>601</v>
      </c>
      <c r="AB723" s="58" t="s">
        <v>3305</v>
      </c>
      <c r="AC723" s="58"/>
      <c r="AD723" s="68">
        <v>44253</v>
      </c>
      <c r="AE723" s="70">
        <v>7643.9874900000004</v>
      </c>
      <c r="AF723" s="58" t="str">
        <f t="shared" si="68"/>
        <v>Jour</v>
      </c>
      <c r="AG723" s="58" t="str">
        <f t="shared" si="69"/>
        <v>CH0021732604</v>
      </c>
      <c r="AH723" s="58" t="str">
        <f t="shared" si="70"/>
        <v>2173260</v>
      </c>
    </row>
    <row r="724" spans="1:34" s="75" customFormat="1">
      <c r="A724" s="58" t="s">
        <v>247</v>
      </c>
      <c r="B724" s="58" t="s">
        <v>602</v>
      </c>
      <c r="C724" s="58" t="s">
        <v>35</v>
      </c>
      <c r="D724" s="68">
        <v>43830</v>
      </c>
      <c r="E724" s="9">
        <v>0.23</v>
      </c>
      <c r="F724" s="69"/>
      <c r="G724" s="58" t="s">
        <v>175</v>
      </c>
      <c r="H724" s="58" t="s">
        <v>64</v>
      </c>
      <c r="I724" s="58" t="s">
        <v>141</v>
      </c>
      <c r="J724" s="58" t="s">
        <v>246</v>
      </c>
      <c r="K724" s="68">
        <v>44255</v>
      </c>
      <c r="L724" s="70">
        <v>562.25177619999999</v>
      </c>
      <c r="M724" s="58" t="s">
        <v>176</v>
      </c>
      <c r="N724" s="69"/>
      <c r="O724" s="69"/>
      <c r="P724" s="69"/>
      <c r="Q724" s="69"/>
      <c r="R724" s="69"/>
      <c r="S724" s="69"/>
      <c r="T724" s="69" t="b">
        <v>1</v>
      </c>
      <c r="U724" s="58" t="s">
        <v>602</v>
      </c>
      <c r="V724" s="58" t="s">
        <v>247</v>
      </c>
      <c r="W724" s="58" t="s">
        <v>602</v>
      </c>
      <c r="X724" s="58" t="s">
        <v>247</v>
      </c>
      <c r="Y724" s="58" t="s">
        <v>2019</v>
      </c>
      <c r="Z724" s="58" t="s">
        <v>247</v>
      </c>
      <c r="AA724" s="58" t="s">
        <v>602</v>
      </c>
      <c r="AB724" s="58" t="s">
        <v>3305</v>
      </c>
      <c r="AC724" s="58"/>
      <c r="AD724" s="68">
        <v>44253</v>
      </c>
      <c r="AE724" s="70">
        <v>6713.9297999999999</v>
      </c>
      <c r="AF724" s="58" t="str">
        <f t="shared" si="68"/>
        <v>Jour</v>
      </c>
      <c r="AG724" s="58" t="str">
        <f t="shared" si="69"/>
        <v>CH0021732505</v>
      </c>
      <c r="AH724" s="58" t="str">
        <f t="shared" si="70"/>
        <v>2173250</v>
      </c>
    </row>
    <row r="725" spans="1:34" s="75" customFormat="1">
      <c r="A725" s="58" t="s">
        <v>248</v>
      </c>
      <c r="B725" s="58" t="s">
        <v>603</v>
      </c>
      <c r="C725" s="58" t="s">
        <v>36</v>
      </c>
      <c r="D725" s="68">
        <v>43830</v>
      </c>
      <c r="E725" s="9">
        <v>0.34</v>
      </c>
      <c r="F725" s="69"/>
      <c r="G725" s="58" t="s">
        <v>175</v>
      </c>
      <c r="H725" s="58" t="s">
        <v>68</v>
      </c>
      <c r="I725" s="58" t="s">
        <v>141</v>
      </c>
      <c r="J725" s="58" t="s">
        <v>246</v>
      </c>
      <c r="K725" s="68">
        <v>44255</v>
      </c>
      <c r="L725" s="70">
        <v>2692.5865592</v>
      </c>
      <c r="M725" s="58" t="s">
        <v>176</v>
      </c>
      <c r="N725" s="69"/>
      <c r="O725" s="69"/>
      <c r="P725" s="69"/>
      <c r="Q725" s="69"/>
      <c r="R725" s="69"/>
      <c r="S725" s="69"/>
      <c r="T725" s="69" t="b">
        <v>1</v>
      </c>
      <c r="U725" s="58" t="s">
        <v>603</v>
      </c>
      <c r="V725" s="58" t="s">
        <v>248</v>
      </c>
      <c r="W725" s="58" t="s">
        <v>603</v>
      </c>
      <c r="X725" s="58" t="s">
        <v>248</v>
      </c>
      <c r="Y725" s="58" t="s">
        <v>2019</v>
      </c>
      <c r="Z725" s="58" t="s">
        <v>248</v>
      </c>
      <c r="AA725" s="58" t="s">
        <v>603</v>
      </c>
      <c r="AB725" s="58" t="s">
        <v>3305</v>
      </c>
      <c r="AC725" s="58"/>
      <c r="AD725" s="68">
        <v>44253</v>
      </c>
      <c r="AE725" s="70">
        <v>89652.517529999997</v>
      </c>
      <c r="AF725" s="58" t="str">
        <f t="shared" si="68"/>
        <v>Jour</v>
      </c>
      <c r="AG725" s="58" t="str">
        <f t="shared" si="69"/>
        <v>CH0021732554</v>
      </c>
      <c r="AH725" s="58" t="str">
        <f t="shared" si="70"/>
        <v>2173255</v>
      </c>
    </row>
    <row r="726" spans="1:34" s="75" customFormat="1">
      <c r="A726" s="58" t="s">
        <v>1586</v>
      </c>
      <c r="B726" s="58" t="s">
        <v>1587</v>
      </c>
      <c r="C726" s="58" t="s">
        <v>1588</v>
      </c>
      <c r="D726" s="68">
        <v>43889</v>
      </c>
      <c r="E726" s="9">
        <v>0.22</v>
      </c>
      <c r="F726" s="69"/>
      <c r="G726" s="58" t="s">
        <v>175</v>
      </c>
      <c r="H726" s="58" t="s">
        <v>64</v>
      </c>
      <c r="I726" s="58" t="s">
        <v>141</v>
      </c>
      <c r="J726" s="58" t="s">
        <v>155</v>
      </c>
      <c r="K726" s="68">
        <v>44255</v>
      </c>
      <c r="L726" s="70">
        <v>469.12557959999998</v>
      </c>
      <c r="M726" s="58" t="s">
        <v>176</v>
      </c>
      <c r="N726" s="69"/>
      <c r="O726" s="69"/>
      <c r="P726" s="69"/>
      <c r="Q726" s="69"/>
      <c r="R726" s="69"/>
      <c r="S726" s="69"/>
      <c r="T726" s="69"/>
      <c r="U726" s="58" t="s">
        <v>1587</v>
      </c>
      <c r="V726" s="58" t="s">
        <v>1586</v>
      </c>
      <c r="W726" s="58" t="s">
        <v>1587</v>
      </c>
      <c r="X726" s="58" t="s">
        <v>1586</v>
      </c>
      <c r="Y726" s="58" t="s">
        <v>2009</v>
      </c>
      <c r="Z726" s="58" t="s">
        <v>1586</v>
      </c>
      <c r="AA726" s="58" t="s">
        <v>1587</v>
      </c>
      <c r="AB726" s="58" t="s">
        <v>3305</v>
      </c>
      <c r="AC726" s="58" t="s">
        <v>4101</v>
      </c>
      <c r="AD726" s="68">
        <v>44252</v>
      </c>
      <c r="AE726" s="70">
        <v>20.170000000000002</v>
      </c>
      <c r="AF726" s="58" t="str">
        <f t="shared" si="68"/>
        <v>Jour</v>
      </c>
      <c r="AG726" s="58" t="str">
        <f t="shared" si="69"/>
        <v>CH0028695333</v>
      </c>
      <c r="AH726" s="58" t="str">
        <f t="shared" si="70"/>
        <v>2869533</v>
      </c>
    </row>
    <row r="727" spans="1:34" s="75" customFormat="1">
      <c r="A727" s="58" t="s">
        <v>2980</v>
      </c>
      <c r="B727" s="58" t="s">
        <v>2981</v>
      </c>
      <c r="C727" s="58" t="s">
        <v>5489</v>
      </c>
      <c r="D727" s="68">
        <v>43830</v>
      </c>
      <c r="E727" s="9">
        <v>0.65</v>
      </c>
      <c r="F727" s="69"/>
      <c r="G727" s="58" t="s">
        <v>175</v>
      </c>
      <c r="H727" s="58" t="s">
        <v>62</v>
      </c>
      <c r="I727" s="58" t="s">
        <v>141</v>
      </c>
      <c r="J727" s="58" t="s">
        <v>155</v>
      </c>
      <c r="K727" s="68">
        <v>44255</v>
      </c>
      <c r="L727" s="70">
        <v>134.9967</v>
      </c>
      <c r="M727" s="58" t="s">
        <v>176</v>
      </c>
      <c r="N727" s="69"/>
      <c r="O727" s="69"/>
      <c r="P727" s="69"/>
      <c r="Q727" s="69"/>
      <c r="R727" s="69"/>
      <c r="S727" s="69"/>
      <c r="T727" s="69"/>
      <c r="U727" s="58" t="s">
        <v>2981</v>
      </c>
      <c r="V727" s="58" t="s">
        <v>2980</v>
      </c>
      <c r="W727" s="58" t="s">
        <v>2981</v>
      </c>
      <c r="X727" s="58" t="s">
        <v>2980</v>
      </c>
      <c r="Y727" s="58" t="s">
        <v>2009</v>
      </c>
      <c r="Z727" s="58" t="s">
        <v>2980</v>
      </c>
      <c r="AA727" s="58" t="s">
        <v>2981</v>
      </c>
      <c r="AB727" s="58" t="s">
        <v>3305</v>
      </c>
      <c r="AC727" s="58"/>
      <c r="AD727" s="68">
        <v>44253</v>
      </c>
      <c r="AE727" s="70">
        <v>422300.76066999999</v>
      </c>
      <c r="AF727" s="58" t="str">
        <f t="shared" si="68"/>
        <v>Jour</v>
      </c>
      <c r="AG727" s="58" t="str">
        <f t="shared" si="69"/>
        <v>CH0019087243</v>
      </c>
      <c r="AH727" s="58" t="str">
        <f t="shared" si="70"/>
        <v>1908724</v>
      </c>
    </row>
    <row r="728" spans="1:34" s="75" customFormat="1">
      <c r="A728" s="58" t="s">
        <v>249</v>
      </c>
      <c r="B728" s="58" t="s">
        <v>604</v>
      </c>
      <c r="C728" s="58" t="s">
        <v>37</v>
      </c>
      <c r="D728" s="68">
        <v>44104</v>
      </c>
      <c r="E728" s="9">
        <v>0.09</v>
      </c>
      <c r="F728" s="69"/>
      <c r="G728" s="58" t="s">
        <v>175</v>
      </c>
      <c r="H728" s="58" t="s">
        <v>62</v>
      </c>
      <c r="I728" s="58" t="s">
        <v>141</v>
      </c>
      <c r="J728" s="58" t="s">
        <v>246</v>
      </c>
      <c r="K728" s="68">
        <v>44255</v>
      </c>
      <c r="L728" s="70">
        <v>3251.2793000000001</v>
      </c>
      <c r="M728" s="58" t="s">
        <v>176</v>
      </c>
      <c r="N728" s="69"/>
      <c r="O728" s="69"/>
      <c r="P728" s="69"/>
      <c r="Q728" s="69"/>
      <c r="R728" s="69"/>
      <c r="S728" s="69"/>
      <c r="T728" s="69" t="b">
        <v>1</v>
      </c>
      <c r="U728" s="58" t="s">
        <v>604</v>
      </c>
      <c r="V728" s="58" t="s">
        <v>249</v>
      </c>
      <c r="W728" s="58" t="s">
        <v>604</v>
      </c>
      <c r="X728" s="58" t="s">
        <v>249</v>
      </c>
      <c r="Y728" s="58" t="s">
        <v>2019</v>
      </c>
      <c r="Z728" s="58" t="s">
        <v>249</v>
      </c>
      <c r="AA728" s="58" t="s">
        <v>604</v>
      </c>
      <c r="AB728" s="58" t="s">
        <v>3305</v>
      </c>
      <c r="AC728" s="58"/>
      <c r="AD728" s="68">
        <v>44253</v>
      </c>
      <c r="AE728" s="70">
        <v>1984738.6101800001</v>
      </c>
      <c r="AF728" s="58" t="str">
        <f t="shared" si="68"/>
        <v>Jour</v>
      </c>
      <c r="AG728" s="58" t="str">
        <f t="shared" si="69"/>
        <v>CH0011292304</v>
      </c>
      <c r="AH728" s="58" t="str">
        <f t="shared" si="70"/>
        <v>1129230</v>
      </c>
    </row>
    <row r="729" spans="1:34" s="75" customFormat="1">
      <c r="A729" s="58" t="s">
        <v>250</v>
      </c>
      <c r="B729" s="58" t="s">
        <v>605</v>
      </c>
      <c r="C729" s="58" t="s">
        <v>38</v>
      </c>
      <c r="D729" s="68">
        <v>43830</v>
      </c>
      <c r="E729" s="9">
        <v>0.1</v>
      </c>
      <c r="F729" s="69"/>
      <c r="G729" s="58" t="s">
        <v>175</v>
      </c>
      <c r="H729" s="58" t="s">
        <v>64</v>
      </c>
      <c r="I729" s="58" t="s">
        <v>141</v>
      </c>
      <c r="J729" s="58" t="s">
        <v>246</v>
      </c>
      <c r="K729" s="68">
        <v>44255</v>
      </c>
      <c r="L729" s="70">
        <v>1098.9526421999999</v>
      </c>
      <c r="M729" s="58" t="s">
        <v>176</v>
      </c>
      <c r="N729" s="69"/>
      <c r="O729" s="69"/>
      <c r="P729" s="69"/>
      <c r="Q729" s="69"/>
      <c r="R729" s="69"/>
      <c r="S729" s="69"/>
      <c r="T729" s="69" t="b">
        <v>1</v>
      </c>
      <c r="U729" s="58" t="s">
        <v>605</v>
      </c>
      <c r="V729" s="58" t="s">
        <v>250</v>
      </c>
      <c r="W729" s="58" t="s">
        <v>605</v>
      </c>
      <c r="X729" s="58" t="s">
        <v>250</v>
      </c>
      <c r="Y729" s="58" t="s">
        <v>2019</v>
      </c>
      <c r="Z729" s="58" t="s">
        <v>250</v>
      </c>
      <c r="AA729" s="58" t="s">
        <v>605</v>
      </c>
      <c r="AB729" s="58" t="s">
        <v>3305</v>
      </c>
      <c r="AC729" s="58"/>
      <c r="AD729" s="68">
        <v>44253</v>
      </c>
      <c r="AE729" s="70">
        <v>716117.89867999998</v>
      </c>
      <c r="AF729" s="58" t="str">
        <f t="shared" si="68"/>
        <v>Jour</v>
      </c>
      <c r="AG729" s="58" t="str">
        <f t="shared" si="69"/>
        <v>CH0011292353</v>
      </c>
      <c r="AH729" s="58" t="str">
        <f t="shared" si="70"/>
        <v>1129235</v>
      </c>
    </row>
    <row r="730" spans="1:34" s="75" customFormat="1">
      <c r="A730" s="58" t="s">
        <v>251</v>
      </c>
      <c r="B730" s="58" t="s">
        <v>606</v>
      </c>
      <c r="C730" s="58" t="s">
        <v>39</v>
      </c>
      <c r="D730" s="68">
        <v>43830</v>
      </c>
      <c r="E730" s="9">
        <v>0.17</v>
      </c>
      <c r="F730" s="69"/>
      <c r="G730" s="58" t="s">
        <v>175</v>
      </c>
      <c r="H730" s="58" t="s">
        <v>66</v>
      </c>
      <c r="I730" s="58" t="s">
        <v>141</v>
      </c>
      <c r="J730" s="58" t="s">
        <v>246</v>
      </c>
      <c r="K730" s="68">
        <v>44255</v>
      </c>
      <c r="L730" s="70">
        <v>409.73594789999999</v>
      </c>
      <c r="M730" s="58" t="s">
        <v>176</v>
      </c>
      <c r="N730" s="69"/>
      <c r="O730" s="69"/>
      <c r="P730" s="69"/>
      <c r="Q730" s="69"/>
      <c r="R730" s="69"/>
      <c r="S730" s="69"/>
      <c r="T730" s="69" t="b">
        <v>1</v>
      </c>
      <c r="U730" s="58" t="s">
        <v>606</v>
      </c>
      <c r="V730" s="58" t="s">
        <v>251</v>
      </c>
      <c r="W730" s="58" t="s">
        <v>606</v>
      </c>
      <c r="X730" s="58" t="s">
        <v>251</v>
      </c>
      <c r="Y730" s="58" t="s">
        <v>2019</v>
      </c>
      <c r="Z730" s="58" t="s">
        <v>251</v>
      </c>
      <c r="AA730" s="58" t="s">
        <v>606</v>
      </c>
      <c r="AB730" s="58" t="s">
        <v>3305</v>
      </c>
      <c r="AC730" s="58"/>
      <c r="AD730" s="68">
        <v>44253</v>
      </c>
      <c r="AE730" s="70">
        <v>256536.78479000001</v>
      </c>
      <c r="AF730" s="58" t="str">
        <f t="shared" si="68"/>
        <v>Jour</v>
      </c>
      <c r="AG730" s="58" t="str">
        <f t="shared" si="69"/>
        <v>CH0013803546</v>
      </c>
      <c r="AH730" s="58" t="str">
        <f t="shared" si="70"/>
        <v>1380354</v>
      </c>
    </row>
    <row r="731" spans="1:34" s="75" customFormat="1">
      <c r="A731" s="58" t="s">
        <v>252</v>
      </c>
      <c r="B731" s="58" t="s">
        <v>607</v>
      </c>
      <c r="C731" s="58" t="s">
        <v>40</v>
      </c>
      <c r="D731" s="68">
        <v>43830</v>
      </c>
      <c r="E731" s="9">
        <v>0.17</v>
      </c>
      <c r="F731" s="69"/>
      <c r="G731" s="58" t="s">
        <v>175</v>
      </c>
      <c r="H731" s="58" t="s">
        <v>68</v>
      </c>
      <c r="I731" s="58" t="s">
        <v>141</v>
      </c>
      <c r="J731" s="58" t="s">
        <v>246</v>
      </c>
      <c r="K731" s="68">
        <v>44255</v>
      </c>
      <c r="L731" s="70">
        <v>7232.0406360999996</v>
      </c>
      <c r="M731" s="58" t="s">
        <v>176</v>
      </c>
      <c r="N731" s="69"/>
      <c r="O731" s="69"/>
      <c r="P731" s="69"/>
      <c r="Q731" s="69"/>
      <c r="R731" s="69"/>
      <c r="S731" s="69"/>
      <c r="T731" s="69" t="b">
        <v>1</v>
      </c>
      <c r="U731" s="58" t="s">
        <v>607</v>
      </c>
      <c r="V731" s="58" t="s">
        <v>252</v>
      </c>
      <c r="W731" s="58" t="s">
        <v>607</v>
      </c>
      <c r="X731" s="58" t="s">
        <v>252</v>
      </c>
      <c r="Y731" s="58" t="s">
        <v>2019</v>
      </c>
      <c r="Z731" s="58" t="s">
        <v>252</v>
      </c>
      <c r="AA731" s="58" t="s">
        <v>607</v>
      </c>
      <c r="AB731" s="58" t="s">
        <v>3305</v>
      </c>
      <c r="AC731" s="58"/>
      <c r="AD731" s="68">
        <v>44253</v>
      </c>
      <c r="AE731" s="70">
        <v>4211497.0777099999</v>
      </c>
      <c r="AF731" s="58" t="str">
        <f t="shared" si="68"/>
        <v>Jour</v>
      </c>
      <c r="AG731" s="58" t="str">
        <f t="shared" si="69"/>
        <v>CH0011292395</v>
      </c>
      <c r="AH731" s="58" t="str">
        <f t="shared" si="70"/>
        <v>1129239</v>
      </c>
    </row>
    <row r="732" spans="1:34" s="75" customFormat="1">
      <c r="A732" s="58" t="s">
        <v>872</v>
      </c>
      <c r="B732" s="58" t="s">
        <v>873</v>
      </c>
      <c r="C732" s="58" t="s">
        <v>874</v>
      </c>
      <c r="D732" s="68">
        <v>43830</v>
      </c>
      <c r="E732" s="9">
        <v>0.17</v>
      </c>
      <c r="F732" s="69"/>
      <c r="G732" s="58" t="s">
        <v>175</v>
      </c>
      <c r="H732" s="58" t="s">
        <v>62</v>
      </c>
      <c r="I732" s="58" t="s">
        <v>141</v>
      </c>
      <c r="J732" s="58" t="s">
        <v>168</v>
      </c>
      <c r="K732" s="68">
        <v>44255</v>
      </c>
      <c r="L732" s="70">
        <v>630.90459999999996</v>
      </c>
      <c r="M732" s="58" t="s">
        <v>176</v>
      </c>
      <c r="N732" s="69"/>
      <c r="O732" s="69"/>
      <c r="P732" s="69"/>
      <c r="Q732" s="69"/>
      <c r="R732" s="69"/>
      <c r="S732" s="69"/>
      <c r="T732" s="69"/>
      <c r="U732" s="58" t="s">
        <v>873</v>
      </c>
      <c r="V732" s="58" t="s">
        <v>872</v>
      </c>
      <c r="W732" s="58" t="s">
        <v>873</v>
      </c>
      <c r="X732" s="58" t="s">
        <v>872</v>
      </c>
      <c r="Y732" s="58" t="s">
        <v>2019</v>
      </c>
      <c r="Z732" s="58" t="s">
        <v>872</v>
      </c>
      <c r="AA732" s="58" t="s">
        <v>873</v>
      </c>
      <c r="AB732" s="58" t="s">
        <v>3305</v>
      </c>
      <c r="AC732" s="58"/>
      <c r="AD732" s="68">
        <v>44253</v>
      </c>
      <c r="AE732" s="70">
        <v>95477.482910000006</v>
      </c>
      <c r="AF732" s="58" t="str">
        <f t="shared" si="68"/>
        <v>Jour</v>
      </c>
      <c r="AG732" s="58" t="str">
        <f t="shared" si="69"/>
        <v>CH0016426881</v>
      </c>
      <c r="AH732" s="58" t="str">
        <f t="shared" si="70"/>
        <v>1642688</v>
      </c>
    </row>
    <row r="733" spans="1:34" s="75" customFormat="1">
      <c r="A733" s="58" t="s">
        <v>1736</v>
      </c>
      <c r="B733" s="58" t="s">
        <v>1737</v>
      </c>
      <c r="C733" s="58" t="s">
        <v>1738</v>
      </c>
      <c r="D733" s="68">
        <v>43830</v>
      </c>
      <c r="E733" s="9">
        <v>0.15</v>
      </c>
      <c r="F733" s="69"/>
      <c r="G733" s="58" t="s">
        <v>175</v>
      </c>
      <c r="H733" s="58" t="s">
        <v>62</v>
      </c>
      <c r="I733" s="58" t="s">
        <v>141</v>
      </c>
      <c r="J733" s="58" t="s">
        <v>168</v>
      </c>
      <c r="K733" s="68">
        <v>44255</v>
      </c>
      <c r="L733" s="70">
        <v>630.90459999999996</v>
      </c>
      <c r="M733" s="58" t="s">
        <v>176</v>
      </c>
      <c r="N733" s="69"/>
      <c r="O733" s="69"/>
      <c r="P733" s="69"/>
      <c r="Q733" s="69"/>
      <c r="R733" s="69"/>
      <c r="S733" s="69"/>
      <c r="T733" s="69"/>
      <c r="U733" s="58" t="s">
        <v>1737</v>
      </c>
      <c r="V733" s="58" t="s">
        <v>1736</v>
      </c>
      <c r="W733" s="58" t="s">
        <v>1737</v>
      </c>
      <c r="X733" s="58" t="s">
        <v>1736</v>
      </c>
      <c r="Y733" s="58" t="s">
        <v>2019</v>
      </c>
      <c r="Z733" s="58" t="s">
        <v>1736</v>
      </c>
      <c r="AA733" s="58" t="s">
        <v>1737</v>
      </c>
      <c r="AB733" s="58" t="s">
        <v>3305</v>
      </c>
      <c r="AC733" s="58"/>
      <c r="AD733" s="68">
        <v>44253</v>
      </c>
      <c r="AE733" s="70">
        <v>362339.22512000002</v>
      </c>
      <c r="AF733" s="58" t="str">
        <f t="shared" si="68"/>
        <v>Jour</v>
      </c>
      <c r="AG733" s="58" t="str">
        <f t="shared" si="69"/>
        <v>CH0043546859</v>
      </c>
      <c r="AH733" s="58" t="str">
        <f t="shared" si="70"/>
        <v>4354685</v>
      </c>
    </row>
    <row r="734" spans="1:34" s="75" customFormat="1">
      <c r="A734" s="58" t="s">
        <v>427</v>
      </c>
      <c r="B734" s="58" t="s">
        <v>608</v>
      </c>
      <c r="C734" s="58" t="s">
        <v>428</v>
      </c>
      <c r="D734" s="68">
        <v>43830</v>
      </c>
      <c r="E734" s="9">
        <v>0.33</v>
      </c>
      <c r="F734" s="69"/>
      <c r="G734" s="58" t="s">
        <v>175</v>
      </c>
      <c r="H734" s="58" t="s">
        <v>68</v>
      </c>
      <c r="I734" s="58" t="s">
        <v>141</v>
      </c>
      <c r="J734" s="58" t="s">
        <v>155</v>
      </c>
      <c r="K734" s="68">
        <v>44255</v>
      </c>
      <c r="L734" s="70">
        <v>513.01176069999997</v>
      </c>
      <c r="M734" s="58" t="s">
        <v>176</v>
      </c>
      <c r="N734" s="69"/>
      <c r="O734" s="69"/>
      <c r="P734" s="69"/>
      <c r="Q734" s="69"/>
      <c r="R734" s="69"/>
      <c r="S734" s="69"/>
      <c r="T734" s="69"/>
      <c r="U734" s="58" t="s">
        <v>608</v>
      </c>
      <c r="V734" s="58" t="s">
        <v>427</v>
      </c>
      <c r="W734" s="58" t="s">
        <v>608</v>
      </c>
      <c r="X734" s="58" t="s">
        <v>427</v>
      </c>
      <c r="Y734" s="58" t="s">
        <v>2019</v>
      </c>
      <c r="Z734" s="58" t="s">
        <v>427</v>
      </c>
      <c r="AA734" s="58" t="s">
        <v>608</v>
      </c>
      <c r="AB734" s="58" t="s">
        <v>3305</v>
      </c>
      <c r="AC734" s="58" t="s">
        <v>4101</v>
      </c>
      <c r="AD734" s="68">
        <v>44252</v>
      </c>
      <c r="AE734" s="70">
        <v>177207.00414</v>
      </c>
      <c r="AF734" s="58" t="str">
        <f t="shared" si="68"/>
        <v>Jour</v>
      </c>
      <c r="AG734" s="58" t="str">
        <f t="shared" si="69"/>
        <v>CH0022186115</v>
      </c>
      <c r="AH734" s="58" t="str">
        <f t="shared" si="70"/>
        <v>2218611</v>
      </c>
    </row>
    <row r="735" spans="1:34" s="75" customFormat="1">
      <c r="A735" s="58" t="s">
        <v>429</v>
      </c>
      <c r="B735" s="58" t="s">
        <v>609</v>
      </c>
      <c r="C735" s="58" t="s">
        <v>1780</v>
      </c>
      <c r="D735" s="68">
        <v>44196</v>
      </c>
      <c r="E735" s="9">
        <v>0.77</v>
      </c>
      <c r="F735" s="69"/>
      <c r="G735" s="58" t="s">
        <v>175</v>
      </c>
      <c r="H735" s="58" t="s">
        <v>62</v>
      </c>
      <c r="I735" s="58" t="s">
        <v>141</v>
      </c>
      <c r="J735" s="58" t="s">
        <v>155</v>
      </c>
      <c r="K735" s="68">
        <v>44255</v>
      </c>
      <c r="L735" s="70">
        <v>425.94290000000001</v>
      </c>
      <c r="M735" s="58" t="s">
        <v>176</v>
      </c>
      <c r="N735" s="69"/>
      <c r="O735" s="69"/>
      <c r="P735" s="69"/>
      <c r="Q735" s="69"/>
      <c r="R735" s="69"/>
      <c r="S735" s="69"/>
      <c r="T735" s="69" t="b">
        <v>1</v>
      </c>
      <c r="U735" s="58" t="s">
        <v>609</v>
      </c>
      <c r="V735" s="58" t="s">
        <v>429</v>
      </c>
      <c r="W735" s="58" t="s">
        <v>609</v>
      </c>
      <c r="X735" s="58" t="s">
        <v>429</v>
      </c>
      <c r="Y735" s="58" t="s">
        <v>2009</v>
      </c>
      <c r="Z735" s="58" t="s">
        <v>429</v>
      </c>
      <c r="AA735" s="58" t="s">
        <v>609</v>
      </c>
      <c r="AB735" s="58" t="s">
        <v>3305</v>
      </c>
      <c r="AC735" s="58"/>
      <c r="AD735" s="68">
        <v>44253</v>
      </c>
      <c r="AE735" s="70">
        <v>48398.485760000003</v>
      </c>
      <c r="AF735" s="58" t="str">
        <f t="shared" si="68"/>
        <v>Jour</v>
      </c>
      <c r="AG735" s="58" t="str">
        <f t="shared" si="69"/>
        <v>CH0019087102</v>
      </c>
      <c r="AH735" s="58" t="str">
        <f t="shared" si="70"/>
        <v>1908710</v>
      </c>
    </row>
    <row r="736" spans="1:34" s="75" customFormat="1">
      <c r="A736" s="58" t="s">
        <v>430</v>
      </c>
      <c r="B736" s="58" t="s">
        <v>610</v>
      </c>
      <c r="C736" s="58" t="s">
        <v>431</v>
      </c>
      <c r="D736" s="68">
        <v>43830</v>
      </c>
      <c r="E736" s="9">
        <v>0.17</v>
      </c>
      <c r="F736" s="69"/>
      <c r="G736" s="58" t="s">
        <v>175</v>
      </c>
      <c r="H736" s="58" t="s">
        <v>62</v>
      </c>
      <c r="I736" s="58" t="s">
        <v>141</v>
      </c>
      <c r="J736" s="58" t="s">
        <v>155</v>
      </c>
      <c r="K736" s="68">
        <v>44255</v>
      </c>
      <c r="L736" s="70">
        <v>549.64059999999995</v>
      </c>
      <c r="M736" s="58" t="s">
        <v>176</v>
      </c>
      <c r="N736" s="69"/>
      <c r="O736" s="69"/>
      <c r="P736" s="69"/>
      <c r="Q736" s="69"/>
      <c r="R736" s="69"/>
      <c r="S736" s="69"/>
      <c r="T736" s="69"/>
      <c r="U736" s="58" t="s">
        <v>610</v>
      </c>
      <c r="V736" s="58" t="s">
        <v>430</v>
      </c>
      <c r="W736" s="58" t="s">
        <v>610</v>
      </c>
      <c r="X736" s="58" t="s">
        <v>430</v>
      </c>
      <c r="Y736" s="58" t="s">
        <v>2019</v>
      </c>
      <c r="Z736" s="58" t="s">
        <v>430</v>
      </c>
      <c r="AA736" s="58" t="s">
        <v>610</v>
      </c>
      <c r="AB736" s="58" t="s">
        <v>3305</v>
      </c>
      <c r="AC736" s="58" t="s">
        <v>4101</v>
      </c>
      <c r="AD736" s="68">
        <v>44252</v>
      </c>
      <c r="AE736" s="70">
        <v>984146.63185999996</v>
      </c>
      <c r="AF736" s="58" t="str">
        <f t="shared" si="68"/>
        <v>Jour</v>
      </c>
      <c r="AG736" s="58" t="str">
        <f t="shared" si="69"/>
        <v>CH0019591970</v>
      </c>
      <c r="AH736" s="58" t="str">
        <f t="shared" si="70"/>
        <v>1959197</v>
      </c>
    </row>
    <row r="737" spans="1:34" s="75" customFormat="1">
      <c r="A737" s="58" t="s">
        <v>3059</v>
      </c>
      <c r="B737" s="58" t="s">
        <v>3060</v>
      </c>
      <c r="C737" s="58" t="s">
        <v>3061</v>
      </c>
      <c r="D737" s="68">
        <v>43830</v>
      </c>
      <c r="E737" s="9">
        <v>0.76</v>
      </c>
      <c r="F737" s="69"/>
      <c r="G737" s="58" t="s">
        <v>175</v>
      </c>
      <c r="H737" s="58" t="s">
        <v>62</v>
      </c>
      <c r="I737" s="58" t="s">
        <v>141</v>
      </c>
      <c r="J737" s="58" t="s">
        <v>155</v>
      </c>
      <c r="K737" s="68">
        <v>44255</v>
      </c>
      <c r="L737" s="70">
        <v>1524.6185</v>
      </c>
      <c r="M737" s="58" t="s">
        <v>176</v>
      </c>
      <c r="N737" s="69"/>
      <c r="O737" s="69"/>
      <c r="P737" s="69"/>
      <c r="Q737" s="69"/>
      <c r="R737" s="69"/>
      <c r="S737" s="69"/>
      <c r="T737" s="69" t="b">
        <v>1</v>
      </c>
      <c r="U737" s="58" t="s">
        <v>3060</v>
      </c>
      <c r="V737" s="58" t="s">
        <v>3059</v>
      </c>
      <c r="W737" s="58" t="s">
        <v>3060</v>
      </c>
      <c r="X737" s="58" t="s">
        <v>3059</v>
      </c>
      <c r="Y737" s="58" t="s">
        <v>2019</v>
      </c>
      <c r="Z737" s="58" t="s">
        <v>3059</v>
      </c>
      <c r="AA737" s="58" t="s">
        <v>3060</v>
      </c>
      <c r="AB737" s="58" t="s">
        <v>3305</v>
      </c>
      <c r="AC737" s="58"/>
      <c r="AD737" s="68">
        <v>44253</v>
      </c>
      <c r="AE737" s="70">
        <v>50388.404349999997</v>
      </c>
      <c r="AF737" s="58" t="str">
        <f t="shared" si="68"/>
        <v>Jour</v>
      </c>
      <c r="AG737" s="58" t="str">
        <f t="shared" si="69"/>
        <v>CH0019087177</v>
      </c>
      <c r="AH737" s="58" t="str">
        <f t="shared" si="70"/>
        <v>1908717</v>
      </c>
    </row>
    <row r="738" spans="1:34" s="75" customFormat="1">
      <c r="A738" s="58" t="s">
        <v>3501</v>
      </c>
      <c r="B738" s="58" t="s">
        <v>3502</v>
      </c>
      <c r="C738" s="58" t="s">
        <v>3503</v>
      </c>
      <c r="D738" s="68">
        <v>44104</v>
      </c>
      <c r="E738" s="9">
        <v>0.13</v>
      </c>
      <c r="F738" s="69" t="b">
        <v>1</v>
      </c>
      <c r="G738" s="58" t="s">
        <v>138</v>
      </c>
      <c r="H738" s="58" t="s">
        <v>301</v>
      </c>
      <c r="I738" s="58" t="s">
        <v>141</v>
      </c>
      <c r="J738" s="58" t="s">
        <v>246</v>
      </c>
      <c r="K738" s="68">
        <v>44255</v>
      </c>
      <c r="L738" s="70">
        <v>300.7911489</v>
      </c>
      <c r="M738" s="58" t="s">
        <v>166</v>
      </c>
      <c r="N738" s="69" t="b">
        <v>1</v>
      </c>
      <c r="O738" s="69" t="b">
        <v>1</v>
      </c>
      <c r="P738" s="69" t="b">
        <v>1</v>
      </c>
      <c r="Q738" s="69" t="b">
        <v>1</v>
      </c>
      <c r="R738" s="69" t="b">
        <v>1</v>
      </c>
      <c r="S738" s="69" t="b">
        <v>1</v>
      </c>
      <c r="T738" s="69"/>
      <c r="U738" s="58" t="s">
        <v>3502</v>
      </c>
      <c r="V738" s="58" t="s">
        <v>3501</v>
      </c>
      <c r="W738" s="58" t="s">
        <v>3502</v>
      </c>
      <c r="X738" s="58" t="s">
        <v>3501</v>
      </c>
      <c r="Y738" s="58" t="s">
        <v>2005</v>
      </c>
      <c r="Z738" s="58" t="s">
        <v>3501</v>
      </c>
      <c r="AA738" s="58" t="s">
        <v>3502</v>
      </c>
      <c r="AB738" s="58" t="s">
        <v>3305</v>
      </c>
      <c r="AC738" s="58"/>
      <c r="AD738" s="68">
        <v>44253</v>
      </c>
      <c r="AE738" s="70">
        <v>237346.03894</v>
      </c>
      <c r="AF738" s="58" t="str">
        <f t="shared" si="68"/>
        <v>Jour</v>
      </c>
      <c r="AG738" s="58" t="str">
        <f t="shared" si="69"/>
        <v>LU0309035367</v>
      </c>
      <c r="AH738" s="58" t="str">
        <f t="shared" si="70"/>
        <v>3224310</v>
      </c>
    </row>
    <row r="739" spans="1:34" s="75" customFormat="1">
      <c r="A739" s="58" t="s">
        <v>3504</v>
      </c>
      <c r="B739" s="58" t="s">
        <v>3505</v>
      </c>
      <c r="C739" s="58" t="s">
        <v>3506</v>
      </c>
      <c r="D739" s="68">
        <v>44104</v>
      </c>
      <c r="E739" s="9">
        <v>0.15</v>
      </c>
      <c r="F739" s="69" t="b">
        <v>1</v>
      </c>
      <c r="G739" s="58" t="s">
        <v>138</v>
      </c>
      <c r="H739" s="58" t="s">
        <v>301</v>
      </c>
      <c r="I739" s="58" t="s">
        <v>141</v>
      </c>
      <c r="J739" s="58" t="s">
        <v>246</v>
      </c>
      <c r="K739" s="68">
        <v>44255</v>
      </c>
      <c r="L739" s="70">
        <v>300.7911489</v>
      </c>
      <c r="M739" s="58" t="s">
        <v>176</v>
      </c>
      <c r="N739" s="69" t="b">
        <v>1</v>
      </c>
      <c r="O739" s="69" t="b">
        <v>1</v>
      </c>
      <c r="P739" s="69"/>
      <c r="Q739" s="69" t="b">
        <v>1</v>
      </c>
      <c r="R739" s="69" t="b">
        <v>1</v>
      </c>
      <c r="S739" s="69" t="b">
        <v>1</v>
      </c>
      <c r="T739" s="69" t="b">
        <v>1</v>
      </c>
      <c r="U739" s="58" t="s">
        <v>3505</v>
      </c>
      <c r="V739" s="58" t="s">
        <v>3504</v>
      </c>
      <c r="W739" s="58" t="s">
        <v>3505</v>
      </c>
      <c r="X739" s="58" t="s">
        <v>3504</v>
      </c>
      <c r="Y739" s="58" t="s">
        <v>2005</v>
      </c>
      <c r="Z739" s="58" t="s">
        <v>3504</v>
      </c>
      <c r="AA739" s="58" t="s">
        <v>3505</v>
      </c>
      <c r="AB739" s="58" t="s">
        <v>3305</v>
      </c>
      <c r="AC739" s="58"/>
      <c r="AD739" s="68">
        <v>44253</v>
      </c>
      <c r="AE739" s="70">
        <v>10908.7153</v>
      </c>
      <c r="AF739" s="58" t="str">
        <f t="shared" si="68"/>
        <v>Jour</v>
      </c>
      <c r="AG739" s="58" t="str">
        <f t="shared" si="69"/>
        <v>LU0309035524</v>
      </c>
      <c r="AH739" s="58" t="str">
        <f t="shared" si="70"/>
        <v>3224320</v>
      </c>
    </row>
    <row r="740" spans="1:34" s="75" customFormat="1">
      <c r="A740" s="58" t="s">
        <v>2125</v>
      </c>
      <c r="B740" s="58" t="s">
        <v>2126</v>
      </c>
      <c r="C740" s="58" t="s">
        <v>2438</v>
      </c>
      <c r="D740" s="68">
        <v>43830</v>
      </c>
      <c r="E740" s="9">
        <v>1.52</v>
      </c>
      <c r="F740" s="69" t="b">
        <v>1</v>
      </c>
      <c r="G740" s="58" t="s">
        <v>138</v>
      </c>
      <c r="H740" s="58" t="s">
        <v>62</v>
      </c>
      <c r="I740" s="58" t="s">
        <v>141</v>
      </c>
      <c r="J740" s="58" t="s">
        <v>165</v>
      </c>
      <c r="K740" s="68">
        <v>44255</v>
      </c>
      <c r="L740" s="70">
        <v>1641.9919431000001</v>
      </c>
      <c r="M740" s="58" t="s">
        <v>166</v>
      </c>
      <c r="N740" s="69"/>
      <c r="O740" s="69" t="b">
        <v>1</v>
      </c>
      <c r="P740" s="69"/>
      <c r="Q740" s="69" t="b">
        <v>1</v>
      </c>
      <c r="R740" s="69"/>
      <c r="S740" s="69" t="b">
        <v>1</v>
      </c>
      <c r="T740" s="69" t="b">
        <v>1</v>
      </c>
      <c r="U740" s="58" t="s">
        <v>2126</v>
      </c>
      <c r="V740" s="58" t="s">
        <v>2125</v>
      </c>
      <c r="W740" s="58" t="s">
        <v>2126</v>
      </c>
      <c r="X740" s="58" t="s">
        <v>2125</v>
      </c>
      <c r="Y740" s="58" t="s">
        <v>2005</v>
      </c>
      <c r="Z740" s="58" t="s">
        <v>2125</v>
      </c>
      <c r="AA740" s="58" t="s">
        <v>2126</v>
      </c>
      <c r="AB740" s="58" t="s">
        <v>3305</v>
      </c>
      <c r="AC740" s="58"/>
      <c r="AD740" s="68">
        <v>44252</v>
      </c>
      <c r="AE740" s="70">
        <v>611556.25107999996</v>
      </c>
      <c r="AF740" s="58" t="str">
        <f t="shared" si="68"/>
        <v>Jour</v>
      </c>
      <c r="AG740" s="58" t="str">
        <f t="shared" si="69"/>
        <v>LU1071463423</v>
      </c>
      <c r="AH740" s="58" t="str">
        <f t="shared" si="70"/>
        <v>24587345</v>
      </c>
    </row>
    <row r="741" spans="1:34" s="75" customFormat="1">
      <c r="A741" s="58" t="s">
        <v>2127</v>
      </c>
      <c r="B741" s="58" t="s">
        <v>2128</v>
      </c>
      <c r="C741" s="58" t="s">
        <v>2439</v>
      </c>
      <c r="D741" s="68">
        <v>43830</v>
      </c>
      <c r="E741" s="9">
        <v>1.52</v>
      </c>
      <c r="F741" s="69" t="b">
        <v>1</v>
      </c>
      <c r="G741" s="58" t="s">
        <v>138</v>
      </c>
      <c r="H741" s="58" t="s">
        <v>68</v>
      </c>
      <c r="I741" s="58" t="s">
        <v>141</v>
      </c>
      <c r="J741" s="58" t="s">
        <v>165</v>
      </c>
      <c r="K741" s="68">
        <v>44255</v>
      </c>
      <c r="L741" s="70">
        <v>1641.9919431000001</v>
      </c>
      <c r="M741" s="58" t="s">
        <v>166</v>
      </c>
      <c r="N741" s="69"/>
      <c r="O741" s="69" t="b">
        <v>1</v>
      </c>
      <c r="P741" s="69"/>
      <c r="Q741" s="69" t="b">
        <v>1</v>
      </c>
      <c r="R741" s="69" t="b">
        <v>1</v>
      </c>
      <c r="S741" s="69" t="b">
        <v>1</v>
      </c>
      <c r="T741" s="69" t="b">
        <v>1</v>
      </c>
      <c r="U741" s="58" t="s">
        <v>2128</v>
      </c>
      <c r="V741" s="58" t="s">
        <v>2127</v>
      </c>
      <c r="W741" s="58" t="s">
        <v>2128</v>
      </c>
      <c r="X741" s="58" t="s">
        <v>2127</v>
      </c>
      <c r="Y741" s="58" t="s">
        <v>2005</v>
      </c>
      <c r="Z741" s="58" t="s">
        <v>2127</v>
      </c>
      <c r="AA741" s="58" t="s">
        <v>2128</v>
      </c>
      <c r="AB741" s="58" t="s">
        <v>3305</v>
      </c>
      <c r="AC741" s="58"/>
      <c r="AD741" s="68">
        <v>44252</v>
      </c>
      <c r="AE741" s="70">
        <v>277740.12576000002</v>
      </c>
      <c r="AF741" s="58" t="str">
        <f t="shared" si="68"/>
        <v>Jour</v>
      </c>
      <c r="AG741" s="58" t="str">
        <f t="shared" si="69"/>
        <v>LU1071463001</v>
      </c>
      <c r="AH741" s="58" t="str">
        <f t="shared" si="70"/>
        <v>24586927</v>
      </c>
    </row>
    <row r="742" spans="1:34" s="75" customFormat="1">
      <c r="A742" s="58" t="s">
        <v>2129</v>
      </c>
      <c r="B742" s="58" t="s">
        <v>2130</v>
      </c>
      <c r="C742" s="58" t="s">
        <v>2440</v>
      </c>
      <c r="D742" s="68">
        <v>43830</v>
      </c>
      <c r="E742" s="9">
        <v>1.46</v>
      </c>
      <c r="F742" s="69" t="b">
        <v>1</v>
      </c>
      <c r="G742" s="58" t="s">
        <v>138</v>
      </c>
      <c r="H742" s="58" t="s">
        <v>64</v>
      </c>
      <c r="I742" s="58" t="s">
        <v>141</v>
      </c>
      <c r="J742" s="58" t="s">
        <v>165</v>
      </c>
      <c r="K742" s="68">
        <v>44255</v>
      </c>
      <c r="L742" s="70">
        <v>1641.9919431000001</v>
      </c>
      <c r="M742" s="58" t="s">
        <v>166</v>
      </c>
      <c r="N742" s="69" t="b">
        <v>1</v>
      </c>
      <c r="O742" s="69" t="b">
        <v>1</v>
      </c>
      <c r="P742" s="69" t="b">
        <v>1</v>
      </c>
      <c r="Q742" s="69" t="b">
        <v>1</v>
      </c>
      <c r="R742" s="69" t="b">
        <v>1</v>
      </c>
      <c r="S742" s="69" t="b">
        <v>1</v>
      </c>
      <c r="T742" s="69" t="b">
        <v>1</v>
      </c>
      <c r="U742" s="58" t="s">
        <v>2130</v>
      </c>
      <c r="V742" s="58" t="s">
        <v>2129</v>
      </c>
      <c r="W742" s="58" t="s">
        <v>2130</v>
      </c>
      <c r="X742" s="58" t="s">
        <v>2129</v>
      </c>
      <c r="Y742" s="58" t="s">
        <v>2005</v>
      </c>
      <c r="Z742" s="58" t="s">
        <v>2129</v>
      </c>
      <c r="AA742" s="58" t="s">
        <v>2130</v>
      </c>
      <c r="AB742" s="58" t="s">
        <v>3305</v>
      </c>
      <c r="AC742" s="58"/>
      <c r="AD742" s="68">
        <v>44252</v>
      </c>
      <c r="AE742" s="70">
        <v>7230877.3491000002</v>
      </c>
      <c r="AF742" s="58" t="str">
        <f t="shared" si="68"/>
        <v>Jour</v>
      </c>
      <c r="AG742" s="58" t="str">
        <f t="shared" si="69"/>
        <v>LU1071462532</v>
      </c>
      <c r="AH742" s="58" t="str">
        <f t="shared" si="70"/>
        <v>24586903</v>
      </c>
    </row>
    <row r="743" spans="1:34" s="75" customFormat="1">
      <c r="A743" s="58" t="s">
        <v>270</v>
      </c>
      <c r="B743" s="58" t="s">
        <v>643</v>
      </c>
      <c r="C743" s="58" t="s">
        <v>2441</v>
      </c>
      <c r="D743" s="68">
        <v>43830</v>
      </c>
      <c r="E743" s="9">
        <v>1.57</v>
      </c>
      <c r="F743" s="69" t="b">
        <v>1</v>
      </c>
      <c r="G743" s="58" t="s">
        <v>138</v>
      </c>
      <c r="H743" s="58" t="s">
        <v>62</v>
      </c>
      <c r="I743" s="58" t="s">
        <v>141</v>
      </c>
      <c r="J743" s="58" t="s">
        <v>165</v>
      </c>
      <c r="K743" s="68">
        <v>44255</v>
      </c>
      <c r="L743" s="70">
        <v>3528.5871106999998</v>
      </c>
      <c r="M743" s="58" t="s">
        <v>166</v>
      </c>
      <c r="N743" s="69"/>
      <c r="O743" s="69" t="b">
        <v>1</v>
      </c>
      <c r="P743" s="69"/>
      <c r="Q743" s="69" t="b">
        <v>1</v>
      </c>
      <c r="R743" s="69"/>
      <c r="S743" s="69" t="b">
        <v>1</v>
      </c>
      <c r="T743" s="69" t="b">
        <v>1</v>
      </c>
      <c r="U743" s="58" t="s">
        <v>643</v>
      </c>
      <c r="V743" s="58" t="s">
        <v>270</v>
      </c>
      <c r="W743" s="58" t="s">
        <v>643</v>
      </c>
      <c r="X743" s="58" t="s">
        <v>270</v>
      </c>
      <c r="Y743" s="58" t="s">
        <v>2005</v>
      </c>
      <c r="Z743" s="58" t="s">
        <v>270</v>
      </c>
      <c r="AA743" s="58" t="s">
        <v>643</v>
      </c>
      <c r="AB743" s="58" t="s">
        <v>3305</v>
      </c>
      <c r="AC743" s="58"/>
      <c r="AD743" s="68">
        <v>44252</v>
      </c>
      <c r="AE743" s="70">
        <v>1313594.11087</v>
      </c>
      <c r="AF743" s="58" t="str">
        <f t="shared" si="68"/>
        <v>Jour</v>
      </c>
      <c r="AG743" s="58" t="str">
        <f t="shared" si="69"/>
        <v>LU1055715269</v>
      </c>
      <c r="AH743" s="58" t="str">
        <f t="shared" si="70"/>
        <v>24262012</v>
      </c>
    </row>
    <row r="744" spans="1:34" s="75" customFormat="1">
      <c r="A744" s="58" t="s">
        <v>2023</v>
      </c>
      <c r="B744" s="58" t="s">
        <v>2024</v>
      </c>
      <c r="C744" s="58" t="s">
        <v>2442</v>
      </c>
      <c r="D744" s="68">
        <v>43830</v>
      </c>
      <c r="E744" s="9">
        <v>1.57</v>
      </c>
      <c r="F744" s="69" t="b">
        <v>1</v>
      </c>
      <c r="G744" s="58" t="s">
        <v>138</v>
      </c>
      <c r="H744" s="58" t="s">
        <v>68</v>
      </c>
      <c r="I744" s="58" t="s">
        <v>141</v>
      </c>
      <c r="J744" s="58" t="s">
        <v>165</v>
      </c>
      <c r="K744" s="68">
        <v>44255</v>
      </c>
      <c r="L744" s="70">
        <v>3528.5871106999998</v>
      </c>
      <c r="M744" s="58" t="s">
        <v>166</v>
      </c>
      <c r="N744" s="69"/>
      <c r="O744" s="69" t="b">
        <v>1</v>
      </c>
      <c r="P744" s="69"/>
      <c r="Q744" s="69" t="b">
        <v>1</v>
      </c>
      <c r="R744" s="69" t="b">
        <v>1</v>
      </c>
      <c r="S744" s="69" t="b">
        <v>1</v>
      </c>
      <c r="T744" s="69" t="b">
        <v>1</v>
      </c>
      <c r="U744" s="58" t="s">
        <v>2024</v>
      </c>
      <c r="V744" s="58" t="s">
        <v>2023</v>
      </c>
      <c r="W744" s="58" t="s">
        <v>2024</v>
      </c>
      <c r="X744" s="58" t="s">
        <v>2023</v>
      </c>
      <c r="Y744" s="58" t="s">
        <v>2005</v>
      </c>
      <c r="Z744" s="58" t="s">
        <v>2023</v>
      </c>
      <c r="AA744" s="58" t="s">
        <v>2024</v>
      </c>
      <c r="AB744" s="58" t="s">
        <v>3305</v>
      </c>
      <c r="AC744" s="58"/>
      <c r="AD744" s="68">
        <v>44252</v>
      </c>
      <c r="AE744" s="70">
        <v>558182.56122999999</v>
      </c>
      <c r="AF744" s="58" t="str">
        <f t="shared" si="68"/>
        <v>Jour</v>
      </c>
      <c r="AG744" s="58" t="str">
        <f t="shared" si="69"/>
        <v>LU1055714882</v>
      </c>
      <c r="AH744" s="58" t="str">
        <f t="shared" si="70"/>
        <v>24261775</v>
      </c>
    </row>
    <row r="745" spans="1:34" s="75" customFormat="1">
      <c r="A745" s="58" t="s">
        <v>1232</v>
      </c>
      <c r="B745" s="58" t="s">
        <v>1233</v>
      </c>
      <c r="C745" s="58" t="s">
        <v>2443</v>
      </c>
      <c r="D745" s="68">
        <v>43830</v>
      </c>
      <c r="E745" s="9">
        <v>1.52</v>
      </c>
      <c r="F745" s="69" t="b">
        <v>1</v>
      </c>
      <c r="G745" s="58" t="s">
        <v>138</v>
      </c>
      <c r="H745" s="58" t="s">
        <v>64</v>
      </c>
      <c r="I745" s="58" t="s">
        <v>141</v>
      </c>
      <c r="J745" s="58" t="s">
        <v>165</v>
      </c>
      <c r="K745" s="68">
        <v>44255</v>
      </c>
      <c r="L745" s="70">
        <v>3528.5871106999998</v>
      </c>
      <c r="M745" s="58" t="s">
        <v>166</v>
      </c>
      <c r="N745" s="69" t="b">
        <v>1</v>
      </c>
      <c r="O745" s="69" t="b">
        <v>1</v>
      </c>
      <c r="P745" s="69" t="b">
        <v>1</v>
      </c>
      <c r="Q745" s="69" t="b">
        <v>1</v>
      </c>
      <c r="R745" s="69" t="b">
        <v>1</v>
      </c>
      <c r="S745" s="69" t="b">
        <v>1</v>
      </c>
      <c r="T745" s="69" t="b">
        <v>1</v>
      </c>
      <c r="U745" s="58" t="s">
        <v>1233</v>
      </c>
      <c r="V745" s="58" t="s">
        <v>1232</v>
      </c>
      <c r="W745" s="58" t="s">
        <v>1233</v>
      </c>
      <c r="X745" s="58" t="s">
        <v>1232</v>
      </c>
      <c r="Y745" s="58" t="s">
        <v>2005</v>
      </c>
      <c r="Z745" s="58" t="s">
        <v>1232</v>
      </c>
      <c r="AA745" s="58" t="s">
        <v>1233</v>
      </c>
      <c r="AB745" s="58" t="s">
        <v>3305</v>
      </c>
      <c r="AC745" s="58"/>
      <c r="AD745" s="68">
        <v>44252</v>
      </c>
      <c r="AE745" s="70">
        <v>7724746.0622300003</v>
      </c>
      <c r="AF745" s="58" t="str">
        <f t="shared" si="68"/>
        <v>Jour</v>
      </c>
      <c r="AG745" s="58" t="str">
        <f t="shared" si="69"/>
        <v>LU1055714379</v>
      </c>
      <c r="AH745" s="58" t="str">
        <f t="shared" si="70"/>
        <v>24258141</v>
      </c>
    </row>
    <row r="746" spans="1:34" s="75" customFormat="1">
      <c r="A746" s="58" t="s">
        <v>432</v>
      </c>
      <c r="B746" s="58" t="s">
        <v>611</v>
      </c>
      <c r="C746" s="58" t="s">
        <v>433</v>
      </c>
      <c r="D746" s="68">
        <v>43830</v>
      </c>
      <c r="E746" s="9">
        <v>0.67</v>
      </c>
      <c r="F746" s="69" t="b">
        <v>1</v>
      </c>
      <c r="G746" s="58" t="s">
        <v>138</v>
      </c>
      <c r="H746" s="58" t="s">
        <v>62</v>
      </c>
      <c r="I746" s="58" t="s">
        <v>141</v>
      </c>
      <c r="J746" s="58" t="s">
        <v>168</v>
      </c>
      <c r="K746" s="68">
        <v>44255</v>
      </c>
      <c r="L746" s="70">
        <v>2036.3723425000001</v>
      </c>
      <c r="M746" s="58" t="s">
        <v>166</v>
      </c>
      <c r="N746" s="69"/>
      <c r="O746" s="69" t="b">
        <v>1</v>
      </c>
      <c r="P746" s="69"/>
      <c r="Q746" s="69" t="b">
        <v>1</v>
      </c>
      <c r="R746" s="69"/>
      <c r="S746" s="69" t="b">
        <v>1</v>
      </c>
      <c r="T746" s="69" t="b">
        <v>1</v>
      </c>
      <c r="U746" s="58" t="s">
        <v>611</v>
      </c>
      <c r="V746" s="58" t="s">
        <v>432</v>
      </c>
      <c r="W746" s="58" t="s">
        <v>611</v>
      </c>
      <c r="X746" s="58" t="s">
        <v>432</v>
      </c>
      <c r="Y746" s="58" t="s">
        <v>2005</v>
      </c>
      <c r="Z746" s="58" t="s">
        <v>432</v>
      </c>
      <c r="AA746" s="58" t="s">
        <v>611</v>
      </c>
      <c r="AB746" s="58" t="s">
        <v>3305</v>
      </c>
      <c r="AC746" s="58"/>
      <c r="AD746" s="68">
        <v>44252</v>
      </c>
      <c r="AE746" s="70">
        <v>541562.91298999998</v>
      </c>
      <c r="AF746" s="58" t="str">
        <f t="shared" si="68"/>
        <v>Jour</v>
      </c>
      <c r="AG746" s="58" t="str">
        <f t="shared" si="69"/>
        <v>LU0988403381</v>
      </c>
      <c r="AH746" s="58" t="str">
        <f t="shared" si="70"/>
        <v>22687961</v>
      </c>
    </row>
    <row r="747" spans="1:34" s="75" customFormat="1">
      <c r="A747" s="58" t="s">
        <v>612</v>
      </c>
      <c r="B747" s="58" t="s">
        <v>613</v>
      </c>
      <c r="C747" s="58" t="s">
        <v>614</v>
      </c>
      <c r="D747" s="68">
        <v>43875</v>
      </c>
      <c r="E747" s="9">
        <v>0.67</v>
      </c>
      <c r="F747" s="69" t="b">
        <v>1</v>
      </c>
      <c r="G747" s="58" t="s">
        <v>138</v>
      </c>
      <c r="H747" s="58" t="s">
        <v>64</v>
      </c>
      <c r="I747" s="58" t="s">
        <v>141</v>
      </c>
      <c r="J747" s="58" t="s">
        <v>168</v>
      </c>
      <c r="K747" s="68">
        <v>44255</v>
      </c>
      <c r="L747" s="70">
        <v>2036.3723425000001</v>
      </c>
      <c r="M747" s="58" t="s">
        <v>166</v>
      </c>
      <c r="N747" s="69" t="b">
        <v>1</v>
      </c>
      <c r="O747" s="69" t="b">
        <v>1</v>
      </c>
      <c r="P747" s="69" t="b">
        <v>1</v>
      </c>
      <c r="Q747" s="69" t="b">
        <v>1</v>
      </c>
      <c r="R747" s="69" t="b">
        <v>1</v>
      </c>
      <c r="S747" s="69" t="b">
        <v>1</v>
      </c>
      <c r="T747" s="69" t="b">
        <v>1</v>
      </c>
      <c r="U747" s="58" t="s">
        <v>613</v>
      </c>
      <c r="V747" s="58" t="s">
        <v>612</v>
      </c>
      <c r="W747" s="58" t="s">
        <v>613</v>
      </c>
      <c r="X747" s="58" t="s">
        <v>612</v>
      </c>
      <c r="Y747" s="58" t="s">
        <v>2005</v>
      </c>
      <c r="Z747" s="58" t="s">
        <v>612</v>
      </c>
      <c r="AA747" s="58" t="s">
        <v>613</v>
      </c>
      <c r="AB747" s="58" t="s">
        <v>3305</v>
      </c>
      <c r="AC747" s="58"/>
      <c r="AD747" s="68">
        <v>44252</v>
      </c>
      <c r="AE747" s="70">
        <v>2652533.6675999998</v>
      </c>
      <c r="AF747" s="58" t="str">
        <f t="shared" si="68"/>
        <v>Jour</v>
      </c>
      <c r="AG747" s="58" t="str">
        <f t="shared" si="69"/>
        <v>LU0988402656</v>
      </c>
      <c r="AH747" s="58" t="str">
        <f t="shared" si="70"/>
        <v>022687889</v>
      </c>
    </row>
    <row r="748" spans="1:34" s="75" customFormat="1">
      <c r="A748" s="58" t="s">
        <v>143</v>
      </c>
      <c r="B748" s="58" t="s">
        <v>615</v>
      </c>
      <c r="C748" s="58" t="s">
        <v>41</v>
      </c>
      <c r="D748" s="68">
        <v>44104</v>
      </c>
      <c r="E748" s="9">
        <v>0.41</v>
      </c>
      <c r="F748" s="69" t="b">
        <v>1</v>
      </c>
      <c r="G748" s="58" t="s">
        <v>138</v>
      </c>
      <c r="H748" s="58" t="s">
        <v>62</v>
      </c>
      <c r="I748" s="58" t="s">
        <v>141</v>
      </c>
      <c r="J748" s="58" t="s">
        <v>168</v>
      </c>
      <c r="K748" s="68">
        <v>44255</v>
      </c>
      <c r="L748" s="70">
        <v>599.16420000000005</v>
      </c>
      <c r="M748" s="58" t="s">
        <v>166</v>
      </c>
      <c r="N748" s="69" t="b">
        <v>1</v>
      </c>
      <c r="O748" s="69" t="b">
        <v>1</v>
      </c>
      <c r="P748" s="69" t="b">
        <v>1</v>
      </c>
      <c r="Q748" s="69" t="b">
        <v>1</v>
      </c>
      <c r="R748" s="69" t="b">
        <v>1</v>
      </c>
      <c r="S748" s="69" t="b">
        <v>1</v>
      </c>
      <c r="T748" s="69" t="b">
        <v>1</v>
      </c>
      <c r="U748" s="58" t="s">
        <v>615</v>
      </c>
      <c r="V748" s="58" t="s">
        <v>143</v>
      </c>
      <c r="W748" s="58" t="s">
        <v>615</v>
      </c>
      <c r="X748" s="58" t="s">
        <v>143</v>
      </c>
      <c r="Y748" s="58" t="s">
        <v>2005</v>
      </c>
      <c r="Z748" s="58" t="s">
        <v>143</v>
      </c>
      <c r="AA748" s="58" t="s">
        <v>615</v>
      </c>
      <c r="AB748" s="58" t="s">
        <v>3305</v>
      </c>
      <c r="AC748" s="58"/>
      <c r="AD748" s="68">
        <v>44252</v>
      </c>
      <c r="AE748" s="70">
        <v>697861.82348999998</v>
      </c>
      <c r="AF748" s="58" t="str">
        <f t="shared" si="68"/>
        <v>Jour</v>
      </c>
      <c r="AG748" s="58" t="str">
        <f t="shared" si="69"/>
        <v>LU0135487147</v>
      </c>
      <c r="AH748" s="58" t="str">
        <f t="shared" si="70"/>
        <v>1297651</v>
      </c>
    </row>
    <row r="749" spans="1:34" s="75" customFormat="1">
      <c r="A749" s="58" t="s">
        <v>2737</v>
      </c>
      <c r="B749" s="58" t="s">
        <v>2738</v>
      </c>
      <c r="C749" s="58" t="s">
        <v>2739</v>
      </c>
      <c r="D749" s="68">
        <v>44074</v>
      </c>
      <c r="E749" s="9">
        <v>0.31</v>
      </c>
      <c r="F749" s="69" t="b">
        <v>1</v>
      </c>
      <c r="G749" s="58" t="s">
        <v>138</v>
      </c>
      <c r="H749" s="58" t="s">
        <v>62</v>
      </c>
      <c r="I749" s="58" t="s">
        <v>141</v>
      </c>
      <c r="J749" s="58" t="s">
        <v>168</v>
      </c>
      <c r="K749" s="68">
        <v>44255</v>
      </c>
      <c r="L749" s="70">
        <v>599.16420000000005</v>
      </c>
      <c r="M749" s="58" t="s">
        <v>166</v>
      </c>
      <c r="N749" s="69"/>
      <c r="O749" s="69" t="b">
        <v>1</v>
      </c>
      <c r="P749" s="69" t="b">
        <v>1</v>
      </c>
      <c r="Q749" s="69" t="b">
        <v>1</v>
      </c>
      <c r="R749" s="69" t="b">
        <v>1</v>
      </c>
      <c r="S749" s="69" t="b">
        <v>1</v>
      </c>
      <c r="T749" s="69" t="b">
        <v>1</v>
      </c>
      <c r="U749" s="58" t="s">
        <v>2738</v>
      </c>
      <c r="V749" s="58" t="s">
        <v>2737</v>
      </c>
      <c r="W749" s="58" t="s">
        <v>2738</v>
      </c>
      <c r="X749" s="58" t="s">
        <v>2737</v>
      </c>
      <c r="Y749" s="58" t="s">
        <v>2005</v>
      </c>
      <c r="Z749" s="58" t="s">
        <v>2737</v>
      </c>
      <c r="AA749" s="58" t="s">
        <v>2738</v>
      </c>
      <c r="AB749" s="58" t="s">
        <v>3305</v>
      </c>
      <c r="AC749" s="58"/>
      <c r="AD749" s="68">
        <v>44252</v>
      </c>
      <c r="AE749" s="70">
        <v>126006.32799999999</v>
      </c>
      <c r="AF749" s="58" t="str">
        <f t="shared" si="68"/>
        <v>Jour</v>
      </c>
      <c r="AG749" s="58" t="str">
        <f t="shared" si="69"/>
        <v>LU1353454074</v>
      </c>
      <c r="AH749" s="58" t="str">
        <f t="shared" si="70"/>
        <v>31169097</v>
      </c>
    </row>
    <row r="750" spans="1:34" s="75" customFormat="1">
      <c r="A750" s="58" t="s">
        <v>875</v>
      </c>
      <c r="B750" s="58" t="s">
        <v>876</v>
      </c>
      <c r="C750" s="58" t="s">
        <v>877</v>
      </c>
      <c r="D750" s="68">
        <v>43830</v>
      </c>
      <c r="E750" s="9">
        <v>1.0900000000000001</v>
      </c>
      <c r="F750" s="69" t="b">
        <v>1</v>
      </c>
      <c r="G750" s="58" t="s">
        <v>138</v>
      </c>
      <c r="H750" s="58" t="s">
        <v>62</v>
      </c>
      <c r="I750" s="58" t="s">
        <v>141</v>
      </c>
      <c r="J750" s="58" t="s">
        <v>168</v>
      </c>
      <c r="K750" s="68">
        <v>44255</v>
      </c>
      <c r="L750" s="70">
        <v>1390.2346951</v>
      </c>
      <c r="M750" s="58" t="s">
        <v>166</v>
      </c>
      <c r="N750" s="69"/>
      <c r="O750" s="69" t="b">
        <v>1</v>
      </c>
      <c r="P750" s="69"/>
      <c r="Q750" s="69" t="b">
        <v>1</v>
      </c>
      <c r="R750" s="69"/>
      <c r="S750" s="69" t="b">
        <v>1</v>
      </c>
      <c r="T750" s="69" t="b">
        <v>1</v>
      </c>
      <c r="U750" s="58" t="s">
        <v>876</v>
      </c>
      <c r="V750" s="58" t="s">
        <v>875</v>
      </c>
      <c r="W750" s="58" t="s">
        <v>876</v>
      </c>
      <c r="X750" s="58" t="s">
        <v>875</v>
      </c>
      <c r="Y750" s="58" t="s">
        <v>2005</v>
      </c>
      <c r="Z750" s="58" t="s">
        <v>875</v>
      </c>
      <c r="AA750" s="58" t="s">
        <v>876</v>
      </c>
      <c r="AB750" s="58" t="s">
        <v>3305</v>
      </c>
      <c r="AC750" s="58"/>
      <c r="AD750" s="68">
        <v>44252</v>
      </c>
      <c r="AE750" s="70">
        <v>1249754.70147</v>
      </c>
      <c r="AF750" s="58" t="str">
        <f t="shared" si="68"/>
        <v>Jour</v>
      </c>
      <c r="AG750" s="58" t="str">
        <f t="shared" si="69"/>
        <v>LU0844697770</v>
      </c>
      <c r="AH750" s="58" t="str">
        <f t="shared" si="70"/>
        <v>19782724</v>
      </c>
    </row>
    <row r="751" spans="1:34" s="75" customFormat="1">
      <c r="A751" s="58" t="s">
        <v>616</v>
      </c>
      <c r="B751" s="58" t="s">
        <v>617</v>
      </c>
      <c r="C751" s="58" t="s">
        <v>618</v>
      </c>
      <c r="D751" s="68">
        <v>44104</v>
      </c>
      <c r="E751" s="9">
        <v>0.4</v>
      </c>
      <c r="F751" s="69" t="b">
        <v>1</v>
      </c>
      <c r="G751" s="58" t="s">
        <v>138</v>
      </c>
      <c r="H751" s="58" t="s">
        <v>64</v>
      </c>
      <c r="I751" s="58" t="s">
        <v>141</v>
      </c>
      <c r="J751" s="58" t="s">
        <v>155</v>
      </c>
      <c r="K751" s="68">
        <v>44255</v>
      </c>
      <c r="L751" s="70">
        <v>871.85912829999995</v>
      </c>
      <c r="M751" s="58" t="s">
        <v>166</v>
      </c>
      <c r="N751" s="69" t="b">
        <v>1</v>
      </c>
      <c r="O751" s="69" t="b">
        <v>1</v>
      </c>
      <c r="P751" s="69" t="b">
        <v>1</v>
      </c>
      <c r="Q751" s="69" t="b">
        <v>1</v>
      </c>
      <c r="R751" s="69" t="b">
        <v>1</v>
      </c>
      <c r="S751" s="69" t="b">
        <v>1</v>
      </c>
      <c r="T751" s="69" t="b">
        <v>1</v>
      </c>
      <c r="U751" s="58" t="s">
        <v>617</v>
      </c>
      <c r="V751" s="58" t="s">
        <v>616</v>
      </c>
      <c r="W751" s="58" t="s">
        <v>617</v>
      </c>
      <c r="X751" s="58" t="s">
        <v>616</v>
      </c>
      <c r="Y751" s="58" t="s">
        <v>2005</v>
      </c>
      <c r="Z751" s="58" t="s">
        <v>616</v>
      </c>
      <c r="AA751" s="58" t="s">
        <v>617</v>
      </c>
      <c r="AB751" s="58" t="s">
        <v>3305</v>
      </c>
      <c r="AC751" s="58" t="s">
        <v>4099</v>
      </c>
      <c r="AD751" s="68">
        <v>44252</v>
      </c>
      <c r="AE751" s="70">
        <v>9347.8327100000006</v>
      </c>
      <c r="AF751" s="58" t="str">
        <f t="shared" si="68"/>
        <v>Jour</v>
      </c>
      <c r="AG751" s="58" t="str">
        <f t="shared" si="69"/>
        <v>LU0474967725</v>
      </c>
      <c r="AH751" s="58" t="str">
        <f t="shared" si="70"/>
        <v>010829110</v>
      </c>
    </row>
    <row r="752" spans="1:34" s="75" customFormat="1">
      <c r="A752" s="58" t="s">
        <v>619</v>
      </c>
      <c r="B752" s="58" t="s">
        <v>620</v>
      </c>
      <c r="C752" s="58" t="s">
        <v>621</v>
      </c>
      <c r="D752" s="68">
        <v>44104</v>
      </c>
      <c r="E752" s="9">
        <v>0.4</v>
      </c>
      <c r="F752" s="69" t="b">
        <v>1</v>
      </c>
      <c r="G752" s="58" t="s">
        <v>138</v>
      </c>
      <c r="H752" s="58" t="s">
        <v>68</v>
      </c>
      <c r="I752" s="58" t="s">
        <v>141</v>
      </c>
      <c r="J752" s="58" t="s">
        <v>155</v>
      </c>
      <c r="K752" s="68">
        <v>44255</v>
      </c>
      <c r="L752" s="70">
        <v>871.85912829999995</v>
      </c>
      <c r="M752" s="58" t="s">
        <v>166</v>
      </c>
      <c r="N752" s="69" t="b">
        <v>1</v>
      </c>
      <c r="O752" s="69" t="b">
        <v>1</v>
      </c>
      <c r="P752" s="69" t="b">
        <v>1</v>
      </c>
      <c r="Q752" s="69" t="b">
        <v>1</v>
      </c>
      <c r="R752" s="69" t="b">
        <v>1</v>
      </c>
      <c r="S752" s="69" t="b">
        <v>1</v>
      </c>
      <c r="T752" s="69" t="b">
        <v>1</v>
      </c>
      <c r="U752" s="58" t="s">
        <v>620</v>
      </c>
      <c r="V752" s="58" t="s">
        <v>619</v>
      </c>
      <c r="W752" s="58" t="s">
        <v>620</v>
      </c>
      <c r="X752" s="58" t="s">
        <v>619</v>
      </c>
      <c r="Y752" s="58" t="s">
        <v>2005</v>
      </c>
      <c r="Z752" s="58" t="s">
        <v>619</v>
      </c>
      <c r="AA752" s="58" t="s">
        <v>620</v>
      </c>
      <c r="AB752" s="58" t="s">
        <v>3305</v>
      </c>
      <c r="AC752" s="58" t="s">
        <v>4099</v>
      </c>
      <c r="AD752" s="68">
        <v>44252</v>
      </c>
      <c r="AE752" s="70">
        <v>522328.93487</v>
      </c>
      <c r="AF752" s="58" t="str">
        <f t="shared" si="68"/>
        <v>Jour</v>
      </c>
      <c r="AG752" s="58" t="str">
        <f t="shared" si="69"/>
        <v>LU0188497985</v>
      </c>
      <c r="AH752" s="58" t="str">
        <f t="shared" si="70"/>
        <v>1812155</v>
      </c>
    </row>
    <row r="753" spans="1:34" s="75" customFormat="1">
      <c r="A753" s="58" t="s">
        <v>1486</v>
      </c>
      <c r="B753" s="58" t="s">
        <v>1487</v>
      </c>
      <c r="C753" s="58" t="s">
        <v>1488</v>
      </c>
      <c r="D753" s="68">
        <v>43830</v>
      </c>
      <c r="E753" s="9">
        <v>0.66</v>
      </c>
      <c r="F753" s="69" t="b">
        <v>1</v>
      </c>
      <c r="G753" s="58" t="s">
        <v>138</v>
      </c>
      <c r="H753" s="58" t="s">
        <v>62</v>
      </c>
      <c r="I753" s="58" t="s">
        <v>141</v>
      </c>
      <c r="J753" s="58" t="s">
        <v>168</v>
      </c>
      <c r="K753" s="68">
        <v>44255</v>
      </c>
      <c r="L753" s="70">
        <v>831.51183549999996</v>
      </c>
      <c r="M753" s="58" t="s">
        <v>166</v>
      </c>
      <c r="N753" s="69"/>
      <c r="O753" s="69" t="b">
        <v>1</v>
      </c>
      <c r="P753" s="69"/>
      <c r="Q753" s="69" t="b">
        <v>1</v>
      </c>
      <c r="R753" s="69"/>
      <c r="S753" s="69" t="b">
        <v>1</v>
      </c>
      <c r="T753" s="69"/>
      <c r="U753" s="58" t="s">
        <v>1487</v>
      </c>
      <c r="V753" s="58" t="s">
        <v>1486</v>
      </c>
      <c r="W753" s="58" t="s">
        <v>1487</v>
      </c>
      <c r="X753" s="58" t="s">
        <v>1486</v>
      </c>
      <c r="Y753" s="58" t="s">
        <v>2005</v>
      </c>
      <c r="Z753" s="58" t="s">
        <v>1486</v>
      </c>
      <c r="AA753" s="58" t="s">
        <v>1487</v>
      </c>
      <c r="AB753" s="58" t="s">
        <v>3305</v>
      </c>
      <c r="AC753" s="58"/>
      <c r="AD753" s="68">
        <v>44252</v>
      </c>
      <c r="AE753" s="70">
        <v>4352.3501500000002</v>
      </c>
      <c r="AF753" s="58" t="str">
        <f t="shared" si="68"/>
        <v>Jour</v>
      </c>
      <c r="AG753" s="58" t="str">
        <f t="shared" si="69"/>
        <v>LU0174582725</v>
      </c>
      <c r="AH753" s="58" t="str">
        <f t="shared" si="70"/>
        <v>1657952</v>
      </c>
    </row>
    <row r="754" spans="1:34" s="75" customFormat="1">
      <c r="A754" s="58" t="s">
        <v>253</v>
      </c>
      <c r="B754" s="58" t="s">
        <v>622</v>
      </c>
      <c r="C754" s="58" t="s">
        <v>132</v>
      </c>
      <c r="D754" s="68">
        <v>43830</v>
      </c>
      <c r="E754" s="9">
        <v>0.61</v>
      </c>
      <c r="F754" s="69" t="b">
        <v>1</v>
      </c>
      <c r="G754" s="58" t="s">
        <v>138</v>
      </c>
      <c r="H754" s="58" t="s">
        <v>64</v>
      </c>
      <c r="I754" s="58" t="s">
        <v>141</v>
      </c>
      <c r="J754" s="58" t="s">
        <v>168</v>
      </c>
      <c r="K754" s="68">
        <v>44255</v>
      </c>
      <c r="L754" s="70">
        <v>831.51183549999996</v>
      </c>
      <c r="M754" s="58" t="s">
        <v>166</v>
      </c>
      <c r="N754" s="69" t="b">
        <v>1</v>
      </c>
      <c r="O754" s="69" t="b">
        <v>1</v>
      </c>
      <c r="P754" s="69" t="b">
        <v>1</v>
      </c>
      <c r="Q754" s="69" t="b">
        <v>1</v>
      </c>
      <c r="R754" s="69" t="b">
        <v>1</v>
      </c>
      <c r="S754" s="69" t="b">
        <v>1</v>
      </c>
      <c r="T754" s="69"/>
      <c r="U754" s="58" t="s">
        <v>622</v>
      </c>
      <c r="V754" s="58" t="s">
        <v>253</v>
      </c>
      <c r="W754" s="58" t="s">
        <v>622</v>
      </c>
      <c r="X754" s="58" t="s">
        <v>253</v>
      </c>
      <c r="Y754" s="58" t="s">
        <v>2005</v>
      </c>
      <c r="Z754" s="58" t="s">
        <v>253</v>
      </c>
      <c r="AA754" s="58" t="s">
        <v>622</v>
      </c>
      <c r="AB754" s="58" t="s">
        <v>3305</v>
      </c>
      <c r="AC754" s="58"/>
      <c r="AD754" s="68">
        <v>44252</v>
      </c>
      <c r="AE754" s="70">
        <v>322735.50941</v>
      </c>
      <c r="AF754" s="58" t="str">
        <f t="shared" si="68"/>
        <v>Jour</v>
      </c>
      <c r="AG754" s="58" t="str">
        <f t="shared" si="69"/>
        <v>LU0128492062</v>
      </c>
      <c r="AH754" s="58" t="str">
        <f t="shared" si="70"/>
        <v>1226059</v>
      </c>
    </row>
    <row r="755" spans="1:34" s="75" customFormat="1">
      <c r="A755" s="58" t="s">
        <v>144</v>
      </c>
      <c r="B755" s="58" t="s">
        <v>625</v>
      </c>
      <c r="C755" s="58" t="s">
        <v>42</v>
      </c>
      <c r="D755" s="68">
        <v>43830</v>
      </c>
      <c r="E755" s="9">
        <v>0.66</v>
      </c>
      <c r="F755" s="69" t="b">
        <v>1</v>
      </c>
      <c r="G755" s="58" t="s">
        <v>138</v>
      </c>
      <c r="H755" s="58" t="s">
        <v>62</v>
      </c>
      <c r="I755" s="58" t="s">
        <v>141</v>
      </c>
      <c r="J755" s="58" t="s">
        <v>168</v>
      </c>
      <c r="K755" s="68">
        <v>44255</v>
      </c>
      <c r="L755" s="70">
        <v>958.20692910000002</v>
      </c>
      <c r="M755" s="58" t="s">
        <v>166</v>
      </c>
      <c r="N755" s="69"/>
      <c r="O755" s="69" t="b">
        <v>1</v>
      </c>
      <c r="P755" s="69"/>
      <c r="Q755" s="69" t="b">
        <v>1</v>
      </c>
      <c r="R755" s="69"/>
      <c r="S755" s="69" t="b">
        <v>1</v>
      </c>
      <c r="T755" s="69" t="b">
        <v>1</v>
      </c>
      <c r="U755" s="58" t="s">
        <v>625</v>
      </c>
      <c r="V755" s="58" t="s">
        <v>144</v>
      </c>
      <c r="W755" s="58" t="s">
        <v>625</v>
      </c>
      <c r="X755" s="58" t="s">
        <v>144</v>
      </c>
      <c r="Y755" s="58" t="s">
        <v>2005</v>
      </c>
      <c r="Z755" s="58" t="s">
        <v>144</v>
      </c>
      <c r="AA755" s="58" t="s">
        <v>625</v>
      </c>
      <c r="AB755" s="58" t="s">
        <v>3305</v>
      </c>
      <c r="AC755" s="58"/>
      <c r="AD755" s="68">
        <v>44253</v>
      </c>
      <c r="AE755" s="70">
        <v>103028.64588</v>
      </c>
      <c r="AF755" s="58" t="str">
        <f t="shared" si="68"/>
        <v>Jour</v>
      </c>
      <c r="AG755" s="58" t="str">
        <f t="shared" si="69"/>
        <v>LU0174586395</v>
      </c>
      <c r="AH755" s="58" t="str">
        <f t="shared" si="70"/>
        <v>1657955</v>
      </c>
    </row>
    <row r="756" spans="1:34" s="75" customFormat="1">
      <c r="A756" s="58" t="s">
        <v>256</v>
      </c>
      <c r="B756" s="58" t="s">
        <v>626</v>
      </c>
      <c r="C756" s="58" t="s">
        <v>43</v>
      </c>
      <c r="D756" s="68">
        <v>43830</v>
      </c>
      <c r="E756" s="9">
        <v>1.06</v>
      </c>
      <c r="F756" s="69" t="b">
        <v>1</v>
      </c>
      <c r="G756" s="58" t="s">
        <v>138</v>
      </c>
      <c r="H756" s="58" t="s">
        <v>62</v>
      </c>
      <c r="I756" s="58" t="s">
        <v>141</v>
      </c>
      <c r="J756" s="58" t="s">
        <v>168</v>
      </c>
      <c r="K756" s="68">
        <v>44255</v>
      </c>
      <c r="L756" s="70">
        <v>958.20692910000002</v>
      </c>
      <c r="M756" s="58" t="s">
        <v>166</v>
      </c>
      <c r="N756" s="69" t="b">
        <v>1</v>
      </c>
      <c r="O756" s="69" t="b">
        <v>1</v>
      </c>
      <c r="P756" s="69"/>
      <c r="Q756" s="69" t="b">
        <v>1</v>
      </c>
      <c r="R756" s="69"/>
      <c r="S756" s="69" t="b">
        <v>1</v>
      </c>
      <c r="T756" s="69" t="b">
        <v>1</v>
      </c>
      <c r="U756" s="58" t="s">
        <v>626</v>
      </c>
      <c r="V756" s="58" t="s">
        <v>256</v>
      </c>
      <c r="W756" s="58" t="s">
        <v>626</v>
      </c>
      <c r="X756" s="58" t="s">
        <v>256</v>
      </c>
      <c r="Y756" s="58" t="s">
        <v>2005</v>
      </c>
      <c r="Z756" s="58" t="s">
        <v>256</v>
      </c>
      <c r="AA756" s="58" t="s">
        <v>626</v>
      </c>
      <c r="AB756" s="58" t="s">
        <v>3305</v>
      </c>
      <c r="AC756" s="58"/>
      <c r="AD756" s="68">
        <v>44253</v>
      </c>
      <c r="AE756" s="70">
        <v>82290.341060000006</v>
      </c>
      <c r="AF756" s="58" t="str">
        <f t="shared" si="68"/>
        <v>Jour</v>
      </c>
      <c r="AG756" s="58" t="str">
        <f t="shared" si="69"/>
        <v>LU0174592799</v>
      </c>
      <c r="AH756" s="58" t="str">
        <f t="shared" si="70"/>
        <v>1657958</v>
      </c>
    </row>
    <row r="757" spans="1:34" s="75" customFormat="1">
      <c r="A757" s="58" t="s">
        <v>257</v>
      </c>
      <c r="B757" s="58" t="s">
        <v>627</v>
      </c>
      <c r="C757" s="58" t="s">
        <v>44</v>
      </c>
      <c r="D757" s="68">
        <v>43830</v>
      </c>
      <c r="E757" s="9">
        <v>0.61</v>
      </c>
      <c r="F757" s="69" t="b">
        <v>1</v>
      </c>
      <c r="G757" s="58" t="s">
        <v>138</v>
      </c>
      <c r="H757" s="58" t="s">
        <v>64</v>
      </c>
      <c r="I757" s="58" t="s">
        <v>141</v>
      </c>
      <c r="J757" s="58" t="s">
        <v>168</v>
      </c>
      <c r="K757" s="68">
        <v>44255</v>
      </c>
      <c r="L757" s="70">
        <v>958.20692910000002</v>
      </c>
      <c r="M757" s="58" t="s">
        <v>166</v>
      </c>
      <c r="N757" s="69" t="b">
        <v>1</v>
      </c>
      <c r="O757" s="69" t="b">
        <v>1</v>
      </c>
      <c r="P757" s="69" t="b">
        <v>1</v>
      </c>
      <c r="Q757" s="69" t="b">
        <v>1</v>
      </c>
      <c r="R757" s="69" t="b">
        <v>1</v>
      </c>
      <c r="S757" s="69" t="b">
        <v>1</v>
      </c>
      <c r="T757" s="69" t="b">
        <v>1</v>
      </c>
      <c r="U757" s="58" t="s">
        <v>627</v>
      </c>
      <c r="V757" s="58" t="s">
        <v>257</v>
      </c>
      <c r="W757" s="58" t="s">
        <v>627</v>
      </c>
      <c r="X757" s="58" t="s">
        <v>257</v>
      </c>
      <c r="Y757" s="58" t="s">
        <v>2005</v>
      </c>
      <c r="Z757" s="58" t="s">
        <v>257</v>
      </c>
      <c r="AA757" s="58" t="s">
        <v>627</v>
      </c>
      <c r="AB757" s="58" t="s">
        <v>3305</v>
      </c>
      <c r="AC757" s="58"/>
      <c r="AD757" s="68">
        <v>44253</v>
      </c>
      <c r="AE757" s="70">
        <v>791914.16287</v>
      </c>
      <c r="AF757" s="58" t="str">
        <f t="shared" si="68"/>
        <v>Jour</v>
      </c>
      <c r="AG757" s="58" t="str">
        <f t="shared" si="69"/>
        <v>LU0128472205</v>
      </c>
      <c r="AH757" s="58" t="str">
        <f t="shared" si="70"/>
        <v>1226011</v>
      </c>
    </row>
    <row r="758" spans="1:34" s="75" customFormat="1">
      <c r="A758" s="58" t="s">
        <v>1155</v>
      </c>
      <c r="B758" s="58" t="s">
        <v>1156</v>
      </c>
      <c r="C758" s="58" t="s">
        <v>1157</v>
      </c>
      <c r="D758" s="68">
        <v>43830</v>
      </c>
      <c r="E758" s="9">
        <v>0.44</v>
      </c>
      <c r="F758" s="69" t="b">
        <v>1</v>
      </c>
      <c r="G758" s="58" t="s">
        <v>138</v>
      </c>
      <c r="H758" s="58" t="s">
        <v>62</v>
      </c>
      <c r="I758" s="58" t="s">
        <v>141</v>
      </c>
      <c r="J758" s="58" t="s">
        <v>168</v>
      </c>
      <c r="K758" s="68">
        <v>44255</v>
      </c>
      <c r="L758" s="70">
        <v>858.44480299999998</v>
      </c>
      <c r="M758" s="58" t="s">
        <v>166</v>
      </c>
      <c r="N758" s="69"/>
      <c r="O758" s="69" t="b">
        <v>1</v>
      </c>
      <c r="P758" s="69"/>
      <c r="Q758" s="69" t="b">
        <v>1</v>
      </c>
      <c r="R758" s="69"/>
      <c r="S758" s="69" t="b">
        <v>1</v>
      </c>
      <c r="T758" s="69"/>
      <c r="U758" s="58" t="s">
        <v>1156</v>
      </c>
      <c r="V758" s="58" t="s">
        <v>1155</v>
      </c>
      <c r="W758" s="58" t="s">
        <v>1156</v>
      </c>
      <c r="X758" s="58" t="s">
        <v>1155</v>
      </c>
      <c r="Y758" s="58" t="s">
        <v>2005</v>
      </c>
      <c r="Z758" s="58" t="s">
        <v>1155</v>
      </c>
      <c r="AA758" s="58" t="s">
        <v>1156</v>
      </c>
      <c r="AB758" s="58" t="s">
        <v>3305</v>
      </c>
      <c r="AC758" s="58"/>
      <c r="AD758" s="68">
        <v>44252</v>
      </c>
      <c r="AE758" s="70">
        <v>319407.40392000001</v>
      </c>
      <c r="AF758" s="58" t="str">
        <f t="shared" si="68"/>
        <v>Jour</v>
      </c>
      <c r="AG758" s="58" t="str">
        <f t="shared" si="69"/>
        <v>LU0241468395</v>
      </c>
      <c r="AH758" s="58" t="str">
        <f t="shared" si="70"/>
        <v>2405711</v>
      </c>
    </row>
    <row r="759" spans="1:34" s="75" customFormat="1">
      <c r="A759" s="58" t="s">
        <v>1158</v>
      </c>
      <c r="B759" s="58" t="s">
        <v>1159</v>
      </c>
      <c r="C759" s="58" t="s">
        <v>1160</v>
      </c>
      <c r="D759" s="68">
        <v>43830</v>
      </c>
      <c r="E759" s="9">
        <v>0.89</v>
      </c>
      <c r="F759" s="69" t="b">
        <v>1</v>
      </c>
      <c r="G759" s="58" t="s">
        <v>138</v>
      </c>
      <c r="H759" s="58" t="s">
        <v>62</v>
      </c>
      <c r="I759" s="58" t="s">
        <v>141</v>
      </c>
      <c r="J759" s="58" t="s">
        <v>168</v>
      </c>
      <c r="K759" s="68">
        <v>44255</v>
      </c>
      <c r="L759" s="70">
        <v>453.76303339999998</v>
      </c>
      <c r="M759" s="58" t="s">
        <v>166</v>
      </c>
      <c r="N759" s="69"/>
      <c r="O759" s="69" t="b">
        <v>1</v>
      </c>
      <c r="P759" s="69"/>
      <c r="Q759" s="69" t="b">
        <v>1</v>
      </c>
      <c r="R759" s="69"/>
      <c r="S759" s="69" t="b">
        <v>1</v>
      </c>
      <c r="T759" s="69" t="b">
        <v>1</v>
      </c>
      <c r="U759" s="58" t="s">
        <v>1159</v>
      </c>
      <c r="V759" s="58" t="s">
        <v>1158</v>
      </c>
      <c r="W759" s="58" t="s">
        <v>1159</v>
      </c>
      <c r="X759" s="58" t="s">
        <v>1158</v>
      </c>
      <c r="Y759" s="58" t="s">
        <v>2005</v>
      </c>
      <c r="Z759" s="58" t="s">
        <v>1158</v>
      </c>
      <c r="AA759" s="58" t="s">
        <v>1159</v>
      </c>
      <c r="AB759" s="58" t="s">
        <v>3305</v>
      </c>
      <c r="AC759" s="58"/>
      <c r="AD759" s="68">
        <v>44252</v>
      </c>
      <c r="AE759" s="70">
        <v>101713.43377</v>
      </c>
      <c r="AF759" s="58" t="str">
        <f t="shared" si="68"/>
        <v>Jour</v>
      </c>
      <c r="AG759" s="58" t="str">
        <f t="shared" si="69"/>
        <v>LU0174593094</v>
      </c>
      <c r="AH759" s="58" t="str">
        <f t="shared" si="70"/>
        <v>1657964</v>
      </c>
    </row>
    <row r="760" spans="1:34" s="75" customFormat="1">
      <c r="A760" s="58" t="s">
        <v>1161</v>
      </c>
      <c r="B760" s="58" t="s">
        <v>1162</v>
      </c>
      <c r="C760" s="58" t="s">
        <v>1163</v>
      </c>
      <c r="D760" s="68">
        <v>44104</v>
      </c>
      <c r="E760" s="9">
        <v>0.5</v>
      </c>
      <c r="F760" s="69" t="b">
        <v>1</v>
      </c>
      <c r="G760" s="58" t="s">
        <v>138</v>
      </c>
      <c r="H760" s="58" t="s">
        <v>62</v>
      </c>
      <c r="I760" s="58" t="s">
        <v>141</v>
      </c>
      <c r="J760" s="58" t="s">
        <v>168</v>
      </c>
      <c r="K760" s="68">
        <v>44255</v>
      </c>
      <c r="L760" s="70">
        <v>1476.2342003000001</v>
      </c>
      <c r="M760" s="58" t="s">
        <v>166</v>
      </c>
      <c r="N760" s="69"/>
      <c r="O760" s="69" t="b">
        <v>1</v>
      </c>
      <c r="P760" s="69"/>
      <c r="Q760" s="69" t="b">
        <v>1</v>
      </c>
      <c r="R760" s="69"/>
      <c r="S760" s="69" t="b">
        <v>1</v>
      </c>
      <c r="T760" s="69"/>
      <c r="U760" s="58" t="s">
        <v>1162</v>
      </c>
      <c r="V760" s="58" t="s">
        <v>1161</v>
      </c>
      <c r="W760" s="58" t="s">
        <v>1162</v>
      </c>
      <c r="X760" s="58" t="s">
        <v>1161</v>
      </c>
      <c r="Y760" s="58" t="s">
        <v>2005</v>
      </c>
      <c r="Z760" s="58" t="s">
        <v>1161</v>
      </c>
      <c r="AA760" s="58" t="s">
        <v>1162</v>
      </c>
      <c r="AB760" s="58" t="s">
        <v>3305</v>
      </c>
      <c r="AC760" s="58"/>
      <c r="AD760" s="68">
        <v>44252</v>
      </c>
      <c r="AE760" s="70">
        <v>411109.03644</v>
      </c>
      <c r="AF760" s="58" t="str">
        <f t="shared" si="68"/>
        <v>Jour</v>
      </c>
      <c r="AG760" s="58" t="str">
        <f t="shared" si="69"/>
        <v>LU0954603139</v>
      </c>
      <c r="AH760" s="58" t="str">
        <f t="shared" si="70"/>
        <v>21878877</v>
      </c>
    </row>
    <row r="761" spans="1:34" s="75" customFormat="1">
      <c r="A761" s="58" t="s">
        <v>1164</v>
      </c>
      <c r="B761" s="58" t="s">
        <v>1165</v>
      </c>
      <c r="C761" s="58" t="s">
        <v>1166</v>
      </c>
      <c r="D761" s="68">
        <v>43830</v>
      </c>
      <c r="E761" s="9">
        <v>0.78</v>
      </c>
      <c r="F761" s="69" t="b">
        <v>1</v>
      </c>
      <c r="G761" s="58" t="s">
        <v>138</v>
      </c>
      <c r="H761" s="58" t="s">
        <v>62</v>
      </c>
      <c r="I761" s="58" t="s">
        <v>141</v>
      </c>
      <c r="J761" s="58" t="s">
        <v>168</v>
      </c>
      <c r="K761" s="68">
        <v>44255</v>
      </c>
      <c r="L761" s="70">
        <v>1349.8844505</v>
      </c>
      <c r="M761" s="58" t="s">
        <v>166</v>
      </c>
      <c r="N761" s="69"/>
      <c r="O761" s="69" t="b">
        <v>1</v>
      </c>
      <c r="P761" s="69"/>
      <c r="Q761" s="69" t="b">
        <v>1</v>
      </c>
      <c r="R761" s="69"/>
      <c r="S761" s="69" t="b">
        <v>1</v>
      </c>
      <c r="T761" s="69" t="b">
        <v>1</v>
      </c>
      <c r="U761" s="58" t="s">
        <v>1165</v>
      </c>
      <c r="V761" s="58" t="s">
        <v>1164</v>
      </c>
      <c r="W761" s="58" t="s">
        <v>1165</v>
      </c>
      <c r="X761" s="58" t="s">
        <v>1164</v>
      </c>
      <c r="Y761" s="58" t="s">
        <v>2005</v>
      </c>
      <c r="Z761" s="58" t="s">
        <v>1164</v>
      </c>
      <c r="AA761" s="58" t="s">
        <v>1165</v>
      </c>
      <c r="AB761" s="58" t="s">
        <v>3305</v>
      </c>
      <c r="AC761" s="58"/>
      <c r="AD761" s="68">
        <v>44253</v>
      </c>
      <c r="AE761" s="70">
        <v>225874.84156999999</v>
      </c>
      <c r="AF761" s="58" t="str">
        <f t="shared" si="68"/>
        <v>Jour</v>
      </c>
      <c r="AG761" s="58" t="str">
        <f t="shared" si="69"/>
        <v>LU0726358418</v>
      </c>
      <c r="AH761" s="58" t="str">
        <f t="shared" si="70"/>
        <v>14615193</v>
      </c>
    </row>
    <row r="762" spans="1:34" s="75" customFormat="1">
      <c r="A762" s="58" t="s">
        <v>434</v>
      </c>
      <c r="B762" s="58" t="s">
        <v>628</v>
      </c>
      <c r="C762" s="58" t="s">
        <v>435</v>
      </c>
      <c r="D762" s="68">
        <v>44104</v>
      </c>
      <c r="E762" s="9">
        <v>0.28999999999999998</v>
      </c>
      <c r="F762" s="69" t="b">
        <v>1</v>
      </c>
      <c r="G762" s="58" t="s">
        <v>138</v>
      </c>
      <c r="H762" s="58" t="s">
        <v>64</v>
      </c>
      <c r="I762" s="58" t="s">
        <v>141</v>
      </c>
      <c r="J762" s="58" t="s">
        <v>155</v>
      </c>
      <c r="K762" s="68">
        <v>44255</v>
      </c>
      <c r="L762" s="70">
        <v>1190.7743426</v>
      </c>
      <c r="M762" s="58" t="s">
        <v>166</v>
      </c>
      <c r="N762" s="69" t="b">
        <v>1</v>
      </c>
      <c r="O762" s="69" t="b">
        <v>1</v>
      </c>
      <c r="P762" s="69" t="b">
        <v>1</v>
      </c>
      <c r="Q762" s="69" t="b">
        <v>1</v>
      </c>
      <c r="R762" s="69" t="b">
        <v>1</v>
      </c>
      <c r="S762" s="69" t="b">
        <v>1</v>
      </c>
      <c r="T762" s="69" t="b">
        <v>1</v>
      </c>
      <c r="U762" s="58" t="s">
        <v>628</v>
      </c>
      <c r="V762" s="58" t="s">
        <v>434</v>
      </c>
      <c r="W762" s="58" t="s">
        <v>628</v>
      </c>
      <c r="X762" s="58" t="s">
        <v>434</v>
      </c>
      <c r="Y762" s="58" t="s">
        <v>2005</v>
      </c>
      <c r="Z762" s="58" t="s">
        <v>434</v>
      </c>
      <c r="AA762" s="58" t="s">
        <v>628</v>
      </c>
      <c r="AB762" s="58" t="s">
        <v>3305</v>
      </c>
      <c r="AC762" s="58" t="s">
        <v>4099</v>
      </c>
      <c r="AD762" s="68">
        <v>44252</v>
      </c>
      <c r="AE762" s="70">
        <v>2396016.5400200002</v>
      </c>
      <c r="AF762" s="58" t="str">
        <f t="shared" si="68"/>
        <v>Jour</v>
      </c>
      <c r="AG762" s="58" t="str">
        <f t="shared" si="69"/>
        <v>LU0188800162</v>
      </c>
      <c r="AH762" s="58" t="str">
        <f t="shared" si="70"/>
        <v>1815501</v>
      </c>
    </row>
    <row r="763" spans="1:34" s="75" customFormat="1">
      <c r="A763" s="58" t="s">
        <v>261</v>
      </c>
      <c r="B763" s="58" t="s">
        <v>632</v>
      </c>
      <c r="C763" s="58" t="s">
        <v>45</v>
      </c>
      <c r="D763" s="68">
        <v>43830</v>
      </c>
      <c r="E763" s="9">
        <v>0.83</v>
      </c>
      <c r="F763" s="69" t="b">
        <v>1</v>
      </c>
      <c r="G763" s="58" t="s">
        <v>138</v>
      </c>
      <c r="H763" s="58" t="s">
        <v>68</v>
      </c>
      <c r="I763" s="58" t="s">
        <v>141</v>
      </c>
      <c r="J763" s="58" t="s">
        <v>168</v>
      </c>
      <c r="K763" s="68">
        <v>44255</v>
      </c>
      <c r="L763" s="70">
        <v>3329.4517461</v>
      </c>
      <c r="M763" s="58" t="s">
        <v>166</v>
      </c>
      <c r="N763" s="69" t="b">
        <v>1</v>
      </c>
      <c r="O763" s="69" t="b">
        <v>1</v>
      </c>
      <c r="P763" s="69" t="b">
        <v>1</v>
      </c>
      <c r="Q763" s="69" t="b">
        <v>1</v>
      </c>
      <c r="R763" s="69" t="b">
        <v>1</v>
      </c>
      <c r="S763" s="69" t="b">
        <v>1</v>
      </c>
      <c r="T763" s="69" t="b">
        <v>1</v>
      </c>
      <c r="U763" s="58" t="s">
        <v>632</v>
      </c>
      <c r="V763" s="58" t="s">
        <v>261</v>
      </c>
      <c r="W763" s="58" t="s">
        <v>632</v>
      </c>
      <c r="X763" s="58" t="s">
        <v>261</v>
      </c>
      <c r="Y763" s="58" t="s">
        <v>2005</v>
      </c>
      <c r="Z763" s="58" t="s">
        <v>261</v>
      </c>
      <c r="AA763" s="58" t="s">
        <v>632</v>
      </c>
      <c r="AB763" s="58" t="s">
        <v>3305</v>
      </c>
      <c r="AC763" s="58"/>
      <c r="AD763" s="68">
        <v>44253</v>
      </c>
      <c r="AE763" s="70">
        <v>1207887.9270599999</v>
      </c>
      <c r="AF763" s="58" t="str">
        <f t="shared" si="68"/>
        <v>Jour</v>
      </c>
      <c r="AG763" s="58" t="str">
        <f t="shared" si="69"/>
        <v>LU0128469243</v>
      </c>
      <c r="AH763" s="58" t="str">
        <f t="shared" si="70"/>
        <v>1226021</v>
      </c>
    </row>
    <row r="764" spans="1:34" s="75" customFormat="1">
      <c r="A764" s="58" t="s">
        <v>1990</v>
      </c>
      <c r="B764" s="58" t="s">
        <v>1991</v>
      </c>
      <c r="C764" s="58" t="s">
        <v>1992</v>
      </c>
      <c r="D764" s="68">
        <v>44104</v>
      </c>
      <c r="E764" s="9">
        <v>2.0099999999999998</v>
      </c>
      <c r="F764" s="69" t="b">
        <v>1</v>
      </c>
      <c r="G764" s="58" t="s">
        <v>138</v>
      </c>
      <c r="H764" s="58" t="s">
        <v>62</v>
      </c>
      <c r="I764" s="58" t="s">
        <v>141</v>
      </c>
      <c r="J764" s="58" t="s">
        <v>155</v>
      </c>
      <c r="K764" s="68">
        <v>44255</v>
      </c>
      <c r="L764" s="70">
        <v>12235.4999374</v>
      </c>
      <c r="M764" s="58" t="s">
        <v>166</v>
      </c>
      <c r="N764" s="69"/>
      <c r="O764" s="69" t="b">
        <v>1</v>
      </c>
      <c r="P764" s="69"/>
      <c r="Q764" s="69" t="b">
        <v>1</v>
      </c>
      <c r="R764" s="69"/>
      <c r="S764" s="69" t="b">
        <v>1</v>
      </c>
      <c r="T764" s="69"/>
      <c r="U764" s="58" t="s">
        <v>1991</v>
      </c>
      <c r="V764" s="58" t="s">
        <v>1990</v>
      </c>
      <c r="W764" s="58" t="s">
        <v>1991</v>
      </c>
      <c r="X764" s="58" t="s">
        <v>1990</v>
      </c>
      <c r="Y764" s="58" t="s">
        <v>2005</v>
      </c>
      <c r="Z764" s="58" t="s">
        <v>1990</v>
      </c>
      <c r="AA764" s="58" t="s">
        <v>1991</v>
      </c>
      <c r="AB764" s="58" t="s">
        <v>3305</v>
      </c>
      <c r="AC764" s="58"/>
      <c r="AD764" s="68">
        <v>44253</v>
      </c>
      <c r="AE764" s="70">
        <v>209136.35532</v>
      </c>
      <c r="AF764" s="58" t="str">
        <f t="shared" si="68"/>
        <v>Jour</v>
      </c>
      <c r="AG764" s="58" t="str">
        <f t="shared" si="69"/>
        <v>LU0386891260</v>
      </c>
      <c r="AH764" s="58" t="str">
        <f t="shared" si="70"/>
        <v>4541487</v>
      </c>
    </row>
    <row r="765" spans="1:34" s="75" customFormat="1">
      <c r="A765" s="58" t="s">
        <v>436</v>
      </c>
      <c r="B765" s="58" t="s">
        <v>633</v>
      </c>
      <c r="C765" s="58" t="s">
        <v>437</v>
      </c>
      <c r="D765" s="68">
        <v>44104</v>
      </c>
      <c r="E765" s="9">
        <v>0.3</v>
      </c>
      <c r="F765" s="69" t="b">
        <v>1</v>
      </c>
      <c r="G765" s="58" t="s">
        <v>138</v>
      </c>
      <c r="H765" s="58" t="s">
        <v>301</v>
      </c>
      <c r="I765" s="58" t="s">
        <v>141</v>
      </c>
      <c r="J765" s="58" t="s">
        <v>155</v>
      </c>
      <c r="K765" s="68">
        <v>44255</v>
      </c>
      <c r="L765" s="70">
        <v>552.81059319999997</v>
      </c>
      <c r="M765" s="58" t="s">
        <v>166</v>
      </c>
      <c r="N765" s="69" t="b">
        <v>1</v>
      </c>
      <c r="O765" s="69" t="b">
        <v>1</v>
      </c>
      <c r="P765" s="69"/>
      <c r="Q765" s="69" t="b">
        <v>1</v>
      </c>
      <c r="R765" s="69" t="b">
        <v>1</v>
      </c>
      <c r="S765" s="69" t="b">
        <v>1</v>
      </c>
      <c r="T765" s="69" t="b">
        <v>1</v>
      </c>
      <c r="U765" s="58" t="s">
        <v>633</v>
      </c>
      <c r="V765" s="58" t="s">
        <v>436</v>
      </c>
      <c r="W765" s="58" t="s">
        <v>633</v>
      </c>
      <c r="X765" s="58" t="s">
        <v>436</v>
      </c>
      <c r="Y765" s="58" t="s">
        <v>2005</v>
      </c>
      <c r="Z765" s="58" t="s">
        <v>436</v>
      </c>
      <c r="AA765" s="58" t="s">
        <v>633</v>
      </c>
      <c r="AB765" s="58" t="s">
        <v>3305</v>
      </c>
      <c r="AC765" s="58" t="s">
        <v>4099</v>
      </c>
      <c r="AD765" s="68">
        <v>44253</v>
      </c>
      <c r="AE765" s="70">
        <v>1640955.3679800001</v>
      </c>
      <c r="AF765" s="58" t="str">
        <f t="shared" si="68"/>
        <v>Jour</v>
      </c>
      <c r="AG765" s="58" t="str">
        <f t="shared" si="69"/>
        <v>LU0188802960</v>
      </c>
      <c r="AH765" s="58" t="str">
        <f t="shared" si="70"/>
        <v>1815504</v>
      </c>
    </row>
    <row r="766" spans="1:34" s="75" customFormat="1">
      <c r="A766" s="58" t="s">
        <v>1589</v>
      </c>
      <c r="B766" s="58" t="s">
        <v>1590</v>
      </c>
      <c r="C766" s="58" t="s">
        <v>1591</v>
      </c>
      <c r="D766" s="68">
        <v>44104</v>
      </c>
      <c r="E766" s="9">
        <v>0.31806000000000001</v>
      </c>
      <c r="F766" s="69" t="b">
        <v>1</v>
      </c>
      <c r="G766" s="58" t="s">
        <v>138</v>
      </c>
      <c r="H766" s="58" t="s">
        <v>68</v>
      </c>
      <c r="I766" s="58" t="s">
        <v>141</v>
      </c>
      <c r="J766" s="58" t="s">
        <v>155</v>
      </c>
      <c r="K766" s="68">
        <v>44255</v>
      </c>
      <c r="L766" s="70">
        <v>270.17894610000002</v>
      </c>
      <c r="M766" s="58" t="s">
        <v>166</v>
      </c>
      <c r="N766" s="69" t="b">
        <v>1</v>
      </c>
      <c r="O766" s="69" t="b">
        <v>1</v>
      </c>
      <c r="P766" s="69" t="b">
        <v>1</v>
      </c>
      <c r="Q766" s="69" t="b">
        <v>1</v>
      </c>
      <c r="R766" s="69" t="b">
        <v>1</v>
      </c>
      <c r="S766" s="69" t="b">
        <v>1</v>
      </c>
      <c r="T766" s="69" t="b">
        <v>1</v>
      </c>
      <c r="U766" s="58" t="s">
        <v>1590</v>
      </c>
      <c r="V766" s="58" t="s">
        <v>1589</v>
      </c>
      <c r="W766" s="58" t="s">
        <v>1590</v>
      </c>
      <c r="X766" s="58" t="s">
        <v>1589</v>
      </c>
      <c r="Y766" s="58" t="s">
        <v>2005</v>
      </c>
      <c r="Z766" s="58" t="s">
        <v>1589</v>
      </c>
      <c r="AA766" s="58" t="s">
        <v>1590</v>
      </c>
      <c r="AB766" s="58" t="s">
        <v>3305</v>
      </c>
      <c r="AC766" s="58" t="s">
        <v>4099</v>
      </c>
      <c r="AD766" s="68">
        <v>44252</v>
      </c>
      <c r="AE766" s="70">
        <v>215529.05642000001</v>
      </c>
      <c r="AF766" s="58" t="str">
        <f t="shared" si="68"/>
        <v>Jour</v>
      </c>
      <c r="AG766" s="58" t="str">
        <f t="shared" si="69"/>
        <v>LU0188804743</v>
      </c>
      <c r="AH766" s="58" t="str">
        <f t="shared" si="70"/>
        <v>1815507</v>
      </c>
    </row>
    <row r="767" spans="1:34" s="75" customFormat="1">
      <c r="A767" s="58" t="s">
        <v>258</v>
      </c>
      <c r="B767" s="58" t="s">
        <v>629</v>
      </c>
      <c r="C767" s="58" t="s">
        <v>2835</v>
      </c>
      <c r="D767" s="68">
        <v>43830</v>
      </c>
      <c r="E767" s="9">
        <v>1.27</v>
      </c>
      <c r="F767" s="69" t="b">
        <v>1</v>
      </c>
      <c r="G767" s="58" t="s">
        <v>138</v>
      </c>
      <c r="H767" s="58" t="s">
        <v>62</v>
      </c>
      <c r="I767" s="58" t="s">
        <v>141</v>
      </c>
      <c r="J767" s="58" t="s">
        <v>168</v>
      </c>
      <c r="K767" s="68">
        <v>44255</v>
      </c>
      <c r="L767" s="70">
        <v>35.002153399999997</v>
      </c>
      <c r="M767" s="58" t="s">
        <v>166</v>
      </c>
      <c r="N767" s="69"/>
      <c r="O767" s="69" t="b">
        <v>1</v>
      </c>
      <c r="P767" s="69"/>
      <c r="Q767" s="69" t="b">
        <v>1</v>
      </c>
      <c r="R767" s="69"/>
      <c r="S767" s="69" t="b">
        <v>1</v>
      </c>
      <c r="T767" s="69"/>
      <c r="U767" s="58" t="s">
        <v>629</v>
      </c>
      <c r="V767" s="58" t="s">
        <v>258</v>
      </c>
      <c r="W767" s="58" t="s">
        <v>629</v>
      </c>
      <c r="X767" s="58" t="s">
        <v>258</v>
      </c>
      <c r="Y767" s="58" t="s">
        <v>2005</v>
      </c>
      <c r="Z767" s="58" t="s">
        <v>258</v>
      </c>
      <c r="AA767" s="58" t="s">
        <v>629</v>
      </c>
      <c r="AB767" s="58" t="s">
        <v>3305</v>
      </c>
      <c r="AC767" s="58"/>
      <c r="AD767" s="68">
        <v>44252</v>
      </c>
      <c r="AE767" s="70">
        <v>3227.7339999999999</v>
      </c>
      <c r="AF767" s="58" t="str">
        <f t="shared" si="68"/>
        <v>Jour</v>
      </c>
      <c r="AG767" s="58" t="str">
        <f t="shared" si="69"/>
        <v>LU0530333185</v>
      </c>
      <c r="AH767" s="58" t="str">
        <f t="shared" si="70"/>
        <v>11559475</v>
      </c>
    </row>
    <row r="768" spans="1:34" s="75" customFormat="1">
      <c r="A768" s="58" t="s">
        <v>259</v>
      </c>
      <c r="B768" s="58" t="s">
        <v>630</v>
      </c>
      <c r="C768" s="58" t="s">
        <v>2836</v>
      </c>
      <c r="D768" s="68">
        <v>43830</v>
      </c>
      <c r="E768" s="9">
        <v>1.26</v>
      </c>
      <c r="F768" s="69" t="b">
        <v>1</v>
      </c>
      <c r="G768" s="58" t="s">
        <v>138</v>
      </c>
      <c r="H768" s="58" t="s">
        <v>64</v>
      </c>
      <c r="I768" s="58" t="s">
        <v>141</v>
      </c>
      <c r="J768" s="58" t="s">
        <v>168</v>
      </c>
      <c r="K768" s="68">
        <v>44255</v>
      </c>
      <c r="L768" s="70">
        <v>35.002153399999997</v>
      </c>
      <c r="M768" s="58" t="s">
        <v>166</v>
      </c>
      <c r="N768" s="69" t="b">
        <v>1</v>
      </c>
      <c r="O768" s="69" t="b">
        <v>1</v>
      </c>
      <c r="P768" s="69" t="b">
        <v>1</v>
      </c>
      <c r="Q768" s="69" t="b">
        <v>1</v>
      </c>
      <c r="R768" s="69" t="b">
        <v>1</v>
      </c>
      <c r="S768" s="69" t="b">
        <v>1</v>
      </c>
      <c r="T768" s="69"/>
      <c r="U768" s="58" t="s">
        <v>630</v>
      </c>
      <c r="V768" s="58" t="s">
        <v>259</v>
      </c>
      <c r="W768" s="58" t="s">
        <v>630</v>
      </c>
      <c r="X768" s="58" t="s">
        <v>259</v>
      </c>
      <c r="Y768" s="58" t="s">
        <v>2005</v>
      </c>
      <c r="Z768" s="58" t="s">
        <v>259</v>
      </c>
      <c r="AA768" s="58" t="s">
        <v>630</v>
      </c>
      <c r="AB768" s="58" t="s">
        <v>3305</v>
      </c>
      <c r="AC768" s="58"/>
      <c r="AD768" s="68">
        <v>44252</v>
      </c>
      <c r="AE768" s="70">
        <v>15507.617029999999</v>
      </c>
      <c r="AF768" s="58" t="str">
        <f t="shared" si="68"/>
        <v>Jour</v>
      </c>
      <c r="AG768" s="58" t="str">
        <f t="shared" si="69"/>
        <v>LU0366533023</v>
      </c>
      <c r="AH768" s="58" t="str">
        <f t="shared" si="70"/>
        <v>4253449</v>
      </c>
    </row>
    <row r="769" spans="1:34" s="75" customFormat="1">
      <c r="A769" s="58" t="s">
        <v>260</v>
      </c>
      <c r="B769" s="58" t="s">
        <v>631</v>
      </c>
      <c r="C769" s="58" t="s">
        <v>2837</v>
      </c>
      <c r="D769" s="68">
        <v>43830</v>
      </c>
      <c r="E769" s="9">
        <v>1.26</v>
      </c>
      <c r="F769" s="69" t="b">
        <v>1</v>
      </c>
      <c r="G769" s="58" t="s">
        <v>138</v>
      </c>
      <c r="H769" s="58" t="s">
        <v>68</v>
      </c>
      <c r="I769" s="58" t="s">
        <v>141</v>
      </c>
      <c r="J769" s="58" t="s">
        <v>168</v>
      </c>
      <c r="K769" s="68">
        <v>44255</v>
      </c>
      <c r="L769" s="70">
        <v>35.002153399999997</v>
      </c>
      <c r="M769" s="58" t="s">
        <v>166</v>
      </c>
      <c r="N769" s="69" t="b">
        <v>1</v>
      </c>
      <c r="O769" s="69" t="b">
        <v>1</v>
      </c>
      <c r="P769" s="69" t="b">
        <v>1</v>
      </c>
      <c r="Q769" s="69" t="b">
        <v>1</v>
      </c>
      <c r="R769" s="69" t="b">
        <v>1</v>
      </c>
      <c r="S769" s="69" t="b">
        <v>1</v>
      </c>
      <c r="T769" s="69"/>
      <c r="U769" s="58" t="s">
        <v>631</v>
      </c>
      <c r="V769" s="58" t="s">
        <v>260</v>
      </c>
      <c r="W769" s="58" t="s">
        <v>631</v>
      </c>
      <c r="X769" s="58" t="s">
        <v>260</v>
      </c>
      <c r="Y769" s="58" t="s">
        <v>2005</v>
      </c>
      <c r="Z769" s="58" t="s">
        <v>260</v>
      </c>
      <c r="AA769" s="58" t="s">
        <v>631</v>
      </c>
      <c r="AB769" s="58" t="s">
        <v>3305</v>
      </c>
      <c r="AC769" s="58"/>
      <c r="AD769" s="68">
        <v>44252</v>
      </c>
      <c r="AE769" s="70">
        <v>14090.23552</v>
      </c>
      <c r="AF769" s="58" t="str">
        <f t="shared" si="68"/>
        <v>Jour</v>
      </c>
      <c r="AG769" s="58" t="str">
        <f t="shared" si="69"/>
        <v>LU0366532561</v>
      </c>
      <c r="AH769" s="58" t="str">
        <f t="shared" si="70"/>
        <v>4253422</v>
      </c>
    </row>
    <row r="770" spans="1:34" s="75" customFormat="1">
      <c r="A770" s="58" t="s">
        <v>262</v>
      </c>
      <c r="B770" s="58" t="s">
        <v>634</v>
      </c>
      <c r="C770" s="58" t="s">
        <v>263</v>
      </c>
      <c r="D770" s="68">
        <v>44104</v>
      </c>
      <c r="E770" s="9">
        <v>0.28999999999999998</v>
      </c>
      <c r="F770" s="69" t="b">
        <v>1</v>
      </c>
      <c r="G770" s="58" t="s">
        <v>138</v>
      </c>
      <c r="H770" s="58" t="s">
        <v>68</v>
      </c>
      <c r="I770" s="58" t="s">
        <v>141</v>
      </c>
      <c r="J770" s="58" t="s">
        <v>155</v>
      </c>
      <c r="K770" s="68">
        <v>44255</v>
      </c>
      <c r="L770" s="70">
        <v>2262.0814012999999</v>
      </c>
      <c r="M770" s="58" t="s">
        <v>166</v>
      </c>
      <c r="N770" s="69" t="b">
        <v>1</v>
      </c>
      <c r="O770" s="69" t="b">
        <v>1</v>
      </c>
      <c r="P770" s="69" t="b">
        <v>1</v>
      </c>
      <c r="Q770" s="69" t="b">
        <v>1</v>
      </c>
      <c r="R770" s="69" t="b">
        <v>1</v>
      </c>
      <c r="S770" s="69" t="b">
        <v>1</v>
      </c>
      <c r="T770" s="69" t="b">
        <v>1</v>
      </c>
      <c r="U770" s="58" t="s">
        <v>634</v>
      </c>
      <c r="V770" s="58" t="s">
        <v>262</v>
      </c>
      <c r="W770" s="58" t="s">
        <v>634</v>
      </c>
      <c r="X770" s="58" t="s">
        <v>262</v>
      </c>
      <c r="Y770" s="58" t="s">
        <v>2005</v>
      </c>
      <c r="Z770" s="58" t="s">
        <v>262</v>
      </c>
      <c r="AA770" s="58" t="s">
        <v>634</v>
      </c>
      <c r="AB770" s="58" t="s">
        <v>3305</v>
      </c>
      <c r="AC770" s="58" t="s">
        <v>4099</v>
      </c>
      <c r="AD770" s="68">
        <v>44252</v>
      </c>
      <c r="AE770" s="70">
        <v>2189944.9627999999</v>
      </c>
      <c r="AF770" s="58" t="str">
        <f t="shared" si="68"/>
        <v>Jour</v>
      </c>
      <c r="AG770" s="58" t="str">
        <f t="shared" si="69"/>
        <v>LU0188798671</v>
      </c>
      <c r="AH770" s="58" t="str">
        <f t="shared" si="70"/>
        <v>1815502</v>
      </c>
    </row>
    <row r="771" spans="1:34" s="75" customFormat="1">
      <c r="A771" s="58" t="s">
        <v>4458</v>
      </c>
      <c r="B771" s="58" t="s">
        <v>5490</v>
      </c>
      <c r="C771" s="58" t="s">
        <v>4459</v>
      </c>
      <c r="D771" s="68">
        <v>43880</v>
      </c>
      <c r="E771" s="9">
        <v>0.79</v>
      </c>
      <c r="F771" s="69" t="b">
        <v>1</v>
      </c>
      <c r="G771" s="58" t="s">
        <v>201</v>
      </c>
      <c r="H771" s="58" t="s">
        <v>62</v>
      </c>
      <c r="I771" s="58" t="s">
        <v>141</v>
      </c>
      <c r="J771" s="58" t="s">
        <v>168</v>
      </c>
      <c r="K771" s="68"/>
      <c r="L771" s="70"/>
      <c r="M771" s="58" t="s">
        <v>166</v>
      </c>
      <c r="N771" s="69" t="b">
        <v>1</v>
      </c>
      <c r="O771" s="69" t="b">
        <v>1</v>
      </c>
      <c r="P771" s="69" t="b">
        <v>1</v>
      </c>
      <c r="Q771" s="69" t="b">
        <v>1</v>
      </c>
      <c r="R771" s="69"/>
      <c r="S771" s="69" t="b">
        <v>1</v>
      </c>
      <c r="T771" s="69" t="b">
        <v>1</v>
      </c>
      <c r="U771" s="58" t="s">
        <v>5490</v>
      </c>
      <c r="V771" s="58" t="s">
        <v>4458</v>
      </c>
      <c r="W771" s="58" t="s">
        <v>5490</v>
      </c>
      <c r="X771" s="58" t="s">
        <v>4458</v>
      </c>
      <c r="Y771" s="58" t="s">
        <v>2006</v>
      </c>
      <c r="Z771" s="58" t="s">
        <v>4458</v>
      </c>
      <c r="AA771" s="58" t="s">
        <v>5490</v>
      </c>
      <c r="AB771" s="58" t="s">
        <v>3305</v>
      </c>
      <c r="AC771" s="58"/>
      <c r="AD771" s="68">
        <v>44225</v>
      </c>
      <c r="AE771" s="70">
        <v>3030872.9410000001</v>
      </c>
      <c r="AF771" s="58" t="str">
        <f t="shared" si="68"/>
        <v>Jour</v>
      </c>
      <c r="AG771" s="58" t="str">
        <f t="shared" si="69"/>
        <v>IE00B6VHD570</v>
      </c>
      <c r="AH771" s="58" t="str">
        <f t="shared" si="70"/>
        <v>21367449</v>
      </c>
    </row>
    <row r="772" spans="1:34" s="75" customFormat="1">
      <c r="A772" s="58" t="s">
        <v>4460</v>
      </c>
      <c r="B772" s="58" t="s">
        <v>5491</v>
      </c>
      <c r="C772" s="58" t="s">
        <v>4461</v>
      </c>
      <c r="D772" s="68">
        <v>43880</v>
      </c>
      <c r="E772" s="9">
        <v>0.79</v>
      </c>
      <c r="F772" s="69" t="b">
        <v>1</v>
      </c>
      <c r="G772" s="58" t="s">
        <v>201</v>
      </c>
      <c r="H772" s="58" t="s">
        <v>64</v>
      </c>
      <c r="I772" s="58" t="s">
        <v>141</v>
      </c>
      <c r="J772" s="58" t="s">
        <v>168</v>
      </c>
      <c r="K772" s="68"/>
      <c r="L772" s="70"/>
      <c r="M772" s="58" t="s">
        <v>176</v>
      </c>
      <c r="N772" s="69" t="b">
        <v>1</v>
      </c>
      <c r="O772" s="69" t="b">
        <v>1</v>
      </c>
      <c r="P772" s="69" t="b">
        <v>1</v>
      </c>
      <c r="Q772" s="69" t="b">
        <v>1</v>
      </c>
      <c r="R772" s="69"/>
      <c r="S772" s="69" t="b">
        <v>1</v>
      </c>
      <c r="T772" s="69" t="b">
        <v>1</v>
      </c>
      <c r="U772" s="58" t="s">
        <v>5491</v>
      </c>
      <c r="V772" s="58" t="s">
        <v>4460</v>
      </c>
      <c r="W772" s="58" t="s">
        <v>5491</v>
      </c>
      <c r="X772" s="58" t="s">
        <v>4460</v>
      </c>
      <c r="Y772" s="58" t="s">
        <v>2006</v>
      </c>
      <c r="Z772" s="58" t="s">
        <v>4460</v>
      </c>
      <c r="AA772" s="58" t="s">
        <v>5491</v>
      </c>
      <c r="AB772" s="58" t="s">
        <v>3305</v>
      </c>
      <c r="AC772" s="58"/>
      <c r="AD772" s="68">
        <v>44225</v>
      </c>
      <c r="AE772" s="70">
        <v>2869605.162</v>
      </c>
      <c r="AF772" s="58" t="str">
        <f t="shared" si="68"/>
        <v>Jour</v>
      </c>
      <c r="AG772" s="58" t="str">
        <f t="shared" si="69"/>
        <v>IE00BP8GHP86</v>
      </c>
      <c r="AH772" s="58" t="str">
        <f t="shared" si="70"/>
        <v>24976781</v>
      </c>
    </row>
    <row r="773" spans="1:34" s="75" customFormat="1">
      <c r="A773" s="58" t="s">
        <v>4462</v>
      </c>
      <c r="B773" s="58" t="s">
        <v>5492</v>
      </c>
      <c r="C773" s="58" t="s">
        <v>4463</v>
      </c>
      <c r="D773" s="68">
        <v>43880</v>
      </c>
      <c r="E773" s="9">
        <v>0.79</v>
      </c>
      <c r="F773" s="69" t="b">
        <v>1</v>
      </c>
      <c r="G773" s="58" t="s">
        <v>201</v>
      </c>
      <c r="H773" s="58" t="s">
        <v>68</v>
      </c>
      <c r="I773" s="58" t="s">
        <v>141</v>
      </c>
      <c r="J773" s="58" t="s">
        <v>168</v>
      </c>
      <c r="K773" s="68"/>
      <c r="L773" s="70"/>
      <c r="M773" s="58" t="s">
        <v>166</v>
      </c>
      <c r="N773" s="69" t="b">
        <v>1</v>
      </c>
      <c r="O773" s="69" t="b">
        <v>1</v>
      </c>
      <c r="P773" s="69" t="b">
        <v>1</v>
      </c>
      <c r="Q773" s="69" t="b">
        <v>1</v>
      </c>
      <c r="R773" s="69" t="b">
        <v>1</v>
      </c>
      <c r="S773" s="69" t="b">
        <v>1</v>
      </c>
      <c r="T773" s="69" t="b">
        <v>1</v>
      </c>
      <c r="U773" s="58" t="s">
        <v>5492</v>
      </c>
      <c r="V773" s="58" t="s">
        <v>4462</v>
      </c>
      <c r="W773" s="58" t="s">
        <v>5492</v>
      </c>
      <c r="X773" s="58" t="s">
        <v>4462</v>
      </c>
      <c r="Y773" s="58" t="s">
        <v>2006</v>
      </c>
      <c r="Z773" s="58" t="s">
        <v>4462</v>
      </c>
      <c r="AA773" s="58" t="s">
        <v>5492</v>
      </c>
      <c r="AB773" s="58" t="s">
        <v>3305</v>
      </c>
      <c r="AC773" s="58"/>
      <c r="AD773" s="68">
        <v>44225</v>
      </c>
      <c r="AE773" s="70">
        <v>97181766.302000001</v>
      </c>
      <c r="AF773" s="58" t="str">
        <f t="shared" si="68"/>
        <v>Jour</v>
      </c>
      <c r="AG773" s="58" t="str">
        <f t="shared" si="69"/>
        <v>IE00B6VH4D24</v>
      </c>
      <c r="AH773" s="58" t="str">
        <f t="shared" si="70"/>
        <v>21366058</v>
      </c>
    </row>
    <row r="774" spans="1:34" s="75" customFormat="1">
      <c r="A774" s="58" t="s">
        <v>264</v>
      </c>
      <c r="B774" s="58" t="s">
        <v>635</v>
      </c>
      <c r="C774" s="58" t="s">
        <v>4464</v>
      </c>
      <c r="D774" s="68">
        <v>43880</v>
      </c>
      <c r="E774" s="9">
        <v>1.85</v>
      </c>
      <c r="F774" s="69" t="b">
        <v>1</v>
      </c>
      <c r="G774" s="58" t="s">
        <v>201</v>
      </c>
      <c r="H774" s="58" t="s">
        <v>64</v>
      </c>
      <c r="I774" s="58" t="s">
        <v>141</v>
      </c>
      <c r="J774" s="58" t="s">
        <v>168</v>
      </c>
      <c r="K774" s="68"/>
      <c r="L774" s="70"/>
      <c r="M774" s="58" t="s">
        <v>166</v>
      </c>
      <c r="N774" s="69" t="b">
        <v>1</v>
      </c>
      <c r="O774" s="69" t="b">
        <v>1</v>
      </c>
      <c r="P774" s="69" t="b">
        <v>1</v>
      </c>
      <c r="Q774" s="69" t="b">
        <v>1</v>
      </c>
      <c r="R774" s="69" t="b">
        <v>1</v>
      </c>
      <c r="S774" s="69" t="b">
        <v>1</v>
      </c>
      <c r="T774" s="69" t="b">
        <v>1</v>
      </c>
      <c r="U774" s="58" t="s">
        <v>635</v>
      </c>
      <c r="V774" s="58" t="s">
        <v>264</v>
      </c>
      <c r="W774" s="58" t="s">
        <v>635</v>
      </c>
      <c r="X774" s="58" t="s">
        <v>264</v>
      </c>
      <c r="Y774" s="58" t="s">
        <v>2006</v>
      </c>
      <c r="Z774" s="58" t="s">
        <v>264</v>
      </c>
      <c r="AA774" s="58" t="s">
        <v>635</v>
      </c>
      <c r="AB774" s="58" t="s">
        <v>3305</v>
      </c>
      <c r="AC774" s="58"/>
      <c r="AD774" s="68">
        <v>44225</v>
      </c>
      <c r="AE774" s="70">
        <v>2606820.165</v>
      </c>
      <c r="AF774" s="58" t="str">
        <f t="shared" si="68"/>
        <v>Jour</v>
      </c>
      <c r="AG774" s="58" t="str">
        <f t="shared" si="69"/>
        <v>IE00B62MZF51</v>
      </c>
      <c r="AH774" s="58" t="str">
        <f t="shared" si="70"/>
        <v>11045201</v>
      </c>
    </row>
    <row r="775" spans="1:34" s="75" customFormat="1">
      <c r="A775" s="58" t="s">
        <v>878</v>
      </c>
      <c r="B775" s="58" t="s">
        <v>879</v>
      </c>
      <c r="C775" s="58" t="s">
        <v>3257</v>
      </c>
      <c r="D775" s="68">
        <v>43880</v>
      </c>
      <c r="E775" s="9">
        <v>0.79</v>
      </c>
      <c r="F775" s="69" t="b">
        <v>1</v>
      </c>
      <c r="G775" s="58" t="s">
        <v>201</v>
      </c>
      <c r="H775" s="58" t="s">
        <v>62</v>
      </c>
      <c r="I775" s="58" t="s">
        <v>141</v>
      </c>
      <c r="J775" s="58" t="s">
        <v>168</v>
      </c>
      <c r="K775" s="68"/>
      <c r="L775" s="70"/>
      <c r="M775" s="58" t="s">
        <v>176</v>
      </c>
      <c r="N775" s="69" t="b">
        <v>1</v>
      </c>
      <c r="O775" s="69" t="b">
        <v>1</v>
      </c>
      <c r="P775" s="69" t="b">
        <v>1</v>
      </c>
      <c r="Q775" s="69" t="b">
        <v>1</v>
      </c>
      <c r="R775" s="69" t="b">
        <v>1</v>
      </c>
      <c r="S775" s="69"/>
      <c r="T775" s="69" t="b">
        <v>1</v>
      </c>
      <c r="U775" s="58" t="s">
        <v>879</v>
      </c>
      <c r="V775" s="58" t="s">
        <v>878</v>
      </c>
      <c r="W775" s="58" t="s">
        <v>879</v>
      </c>
      <c r="X775" s="58" t="s">
        <v>878</v>
      </c>
      <c r="Y775" s="58" t="s">
        <v>2006</v>
      </c>
      <c r="Z775" s="58" t="s">
        <v>878</v>
      </c>
      <c r="AA775" s="58" t="s">
        <v>879</v>
      </c>
      <c r="AB775" s="58" t="s">
        <v>3305</v>
      </c>
      <c r="AC775" s="58"/>
      <c r="AD775" s="68">
        <v>44225</v>
      </c>
      <c r="AE775" s="70">
        <v>5060789.6679999996</v>
      </c>
      <c r="AF775" s="58" t="str">
        <f t="shared" si="68"/>
        <v>Jour</v>
      </c>
      <c r="AG775" s="58" t="str">
        <f t="shared" si="69"/>
        <v>IE00B0TWNK73</v>
      </c>
      <c r="AH775" s="58" t="str">
        <f t="shared" si="70"/>
        <v>2381474</v>
      </c>
    </row>
    <row r="776" spans="1:34" s="75" customFormat="1">
      <c r="A776" s="58" t="s">
        <v>1944</v>
      </c>
      <c r="B776" s="58" t="s">
        <v>1945</v>
      </c>
      <c r="C776" s="58" t="s">
        <v>1946</v>
      </c>
      <c r="D776" s="68">
        <v>42369</v>
      </c>
      <c r="E776" s="9">
        <v>0.46</v>
      </c>
      <c r="F776" s="69" t="b">
        <v>1</v>
      </c>
      <c r="G776" s="58" t="s">
        <v>201</v>
      </c>
      <c r="H776" s="58" t="s">
        <v>64</v>
      </c>
      <c r="I776" s="58" t="s">
        <v>141</v>
      </c>
      <c r="J776" s="58" t="s">
        <v>168</v>
      </c>
      <c r="K776" s="68"/>
      <c r="L776" s="70"/>
      <c r="M776" s="58" t="s">
        <v>166</v>
      </c>
      <c r="N776" s="69"/>
      <c r="O776" s="69"/>
      <c r="P776" s="69" t="b">
        <v>1</v>
      </c>
      <c r="Q776" s="69" t="b">
        <v>1</v>
      </c>
      <c r="R776" s="69" t="b">
        <v>1</v>
      </c>
      <c r="S776" s="69" t="b">
        <v>1</v>
      </c>
      <c r="T776" s="69" t="b">
        <v>1</v>
      </c>
      <c r="U776" s="58" t="s">
        <v>1945</v>
      </c>
      <c r="V776" s="58" t="s">
        <v>1944</v>
      </c>
      <c r="W776" s="58" t="s">
        <v>1945</v>
      </c>
      <c r="X776" s="58" t="s">
        <v>1944</v>
      </c>
      <c r="Y776" s="58" t="s">
        <v>2006</v>
      </c>
      <c r="Z776" s="58" t="s">
        <v>1944</v>
      </c>
      <c r="AA776" s="58" t="s">
        <v>1945</v>
      </c>
      <c r="AB776" s="58" t="s">
        <v>3305</v>
      </c>
      <c r="AC776" s="58"/>
      <c r="AD776" s="68">
        <v>42886</v>
      </c>
      <c r="AE776" s="70">
        <v>21533</v>
      </c>
      <c r="AF776" s="58" t="str">
        <f t="shared" si="68"/>
        <v>Jour</v>
      </c>
      <c r="AG776" s="58" t="str">
        <f t="shared" si="69"/>
        <v>IE00B1N7Z540</v>
      </c>
      <c r="AH776" s="58" t="str">
        <f t="shared" si="70"/>
        <v>2960337</v>
      </c>
    </row>
    <row r="777" spans="1:34" s="75" customFormat="1">
      <c r="A777" s="58" t="s">
        <v>440</v>
      </c>
      <c r="B777" s="58" t="s">
        <v>2968</v>
      </c>
      <c r="C777" s="58" t="s">
        <v>2952</v>
      </c>
      <c r="D777" s="68">
        <v>43100</v>
      </c>
      <c r="E777" s="9">
        <v>2.0299999999999998</v>
      </c>
      <c r="F777" s="69"/>
      <c r="G777" s="58" t="s">
        <v>190</v>
      </c>
      <c r="H777" s="58" t="s">
        <v>62</v>
      </c>
      <c r="I777" s="58" t="s">
        <v>141</v>
      </c>
      <c r="J777" s="58" t="s">
        <v>165</v>
      </c>
      <c r="K777" s="68"/>
      <c r="L777" s="70"/>
      <c r="M777" s="58" t="s">
        <v>166</v>
      </c>
      <c r="N777" s="69"/>
      <c r="O777" s="69"/>
      <c r="P777" s="69"/>
      <c r="Q777" s="69"/>
      <c r="R777" s="69"/>
      <c r="S777" s="69"/>
      <c r="T777" s="69" t="b">
        <v>1</v>
      </c>
      <c r="U777" s="58" t="s">
        <v>2968</v>
      </c>
      <c r="V777" s="58" t="s">
        <v>440</v>
      </c>
      <c r="W777" s="58" t="s">
        <v>2968</v>
      </c>
      <c r="X777" s="58" t="s">
        <v>440</v>
      </c>
      <c r="Y777" s="58" t="s">
        <v>2020</v>
      </c>
      <c r="Z777" s="58" t="s">
        <v>440</v>
      </c>
      <c r="AA777" s="58" t="s">
        <v>2968</v>
      </c>
      <c r="AB777" s="58" t="s">
        <v>3306</v>
      </c>
      <c r="AC777" s="58"/>
      <c r="AD777" s="68"/>
      <c r="AE777" s="70"/>
      <c r="AF777" s="58" t="str">
        <f t="shared" ref="AF777:AF840" si="71">CHOOSE(IF(ISERROR(FIND("Quotidien",AB777,1)),IF(ISERROR(FIND("Hebdo",AB777,1)),1,FIND("Hebdo",AB777,1)),FIND("Quotidien",AB777,1)),"&gt;=Mois",,,,,,,,,,,,,,"Semaine",,,,,,,,,"Jour")</f>
        <v>&gt;=Mois</v>
      </c>
      <c r="AG777" s="58" t="str">
        <f t="shared" ref="AG777:AG840" si="72">A777</f>
        <v>VGG7238PAA45</v>
      </c>
      <c r="AH777" s="58" t="str">
        <f t="shared" ref="AH777:AH840" si="73">B777</f>
        <v>513948</v>
      </c>
    </row>
    <row r="778" spans="1:34" s="75" customFormat="1">
      <c r="A778" s="58" t="s">
        <v>1095</v>
      </c>
      <c r="B778" s="58" t="s">
        <v>2969</v>
      </c>
      <c r="C778" s="58" t="s">
        <v>2970</v>
      </c>
      <c r="D778" s="68">
        <v>39447</v>
      </c>
      <c r="E778" s="9">
        <v>1.75</v>
      </c>
      <c r="F778" s="69"/>
      <c r="G778" s="58" t="s">
        <v>190</v>
      </c>
      <c r="H778" s="58" t="s">
        <v>64</v>
      </c>
      <c r="I778" s="58" t="s">
        <v>141</v>
      </c>
      <c r="J778" s="58" t="s">
        <v>165</v>
      </c>
      <c r="K778" s="68"/>
      <c r="L778" s="70"/>
      <c r="M778" s="58" t="s">
        <v>166</v>
      </c>
      <c r="N778" s="69"/>
      <c r="O778" s="69"/>
      <c r="P778" s="69"/>
      <c r="Q778" s="69"/>
      <c r="R778" s="69"/>
      <c r="S778" s="69"/>
      <c r="T778" s="69" t="b">
        <v>1</v>
      </c>
      <c r="U778" s="58" t="s">
        <v>2969</v>
      </c>
      <c r="V778" s="58" t="s">
        <v>1095</v>
      </c>
      <c r="W778" s="58" t="s">
        <v>2969</v>
      </c>
      <c r="X778" s="58" t="s">
        <v>1095</v>
      </c>
      <c r="Y778" s="58" t="s">
        <v>2020</v>
      </c>
      <c r="Z778" s="58" t="s">
        <v>1095</v>
      </c>
      <c r="AA778" s="58" t="s">
        <v>2969</v>
      </c>
      <c r="AB778" s="58" t="s">
        <v>3306</v>
      </c>
      <c r="AC778" s="58"/>
      <c r="AD778" s="68"/>
      <c r="AE778" s="70"/>
      <c r="AF778" s="58" t="str">
        <f t="shared" si="71"/>
        <v>&gt;=Mois</v>
      </c>
      <c r="AG778" s="58" t="str">
        <f t="shared" si="72"/>
        <v>VGG7238P1146</v>
      </c>
      <c r="AH778" s="58" t="str">
        <f t="shared" si="73"/>
        <v>1865947</v>
      </c>
    </row>
    <row r="779" spans="1:34" s="75" customFormat="1">
      <c r="A779" s="58" t="s">
        <v>3063</v>
      </c>
      <c r="B779" s="58"/>
      <c r="C779" s="58" t="s">
        <v>3064</v>
      </c>
      <c r="D779" s="68"/>
      <c r="E779" s="9"/>
      <c r="F779" s="69"/>
      <c r="G779" s="58" t="s">
        <v>190</v>
      </c>
      <c r="H779" s="58" t="s">
        <v>68</v>
      </c>
      <c r="I779" s="58" t="s">
        <v>141</v>
      </c>
      <c r="J779" s="58" t="s">
        <v>165</v>
      </c>
      <c r="K779" s="68"/>
      <c r="L779" s="70"/>
      <c r="M779" s="58" t="s">
        <v>166</v>
      </c>
      <c r="N779" s="69"/>
      <c r="O779" s="69"/>
      <c r="P779" s="69"/>
      <c r="Q779" s="69"/>
      <c r="R779" s="69"/>
      <c r="S779" s="69"/>
      <c r="T779" s="69"/>
      <c r="U779" s="58"/>
      <c r="V779" s="58" t="s">
        <v>3063</v>
      </c>
      <c r="W779" s="58"/>
      <c r="X779" s="58" t="s">
        <v>3063</v>
      </c>
      <c r="Y779" s="58" t="s">
        <v>2020</v>
      </c>
      <c r="Z779" s="58" t="s">
        <v>3063</v>
      </c>
      <c r="AA779" s="58"/>
      <c r="AB779" s="58" t="s">
        <v>3306</v>
      </c>
      <c r="AC779" s="58"/>
      <c r="AD779" s="68"/>
      <c r="AE779" s="70"/>
      <c r="AF779" s="58" t="str">
        <f t="shared" si="71"/>
        <v>&gt;=Mois</v>
      </c>
      <c r="AG779" s="58" t="str">
        <f t="shared" si="72"/>
        <v>VGG7238P1716</v>
      </c>
      <c r="AH779" s="58">
        <f t="shared" si="73"/>
        <v>0</v>
      </c>
    </row>
    <row r="780" spans="1:34" s="75" customFormat="1">
      <c r="A780" s="58" t="s">
        <v>2950</v>
      </c>
      <c r="B780" s="58"/>
      <c r="C780" s="58" t="s">
        <v>3020</v>
      </c>
      <c r="D780" s="68"/>
      <c r="E780" s="9"/>
      <c r="F780" s="69"/>
      <c r="G780" s="58" t="s">
        <v>190</v>
      </c>
      <c r="H780" s="58" t="s">
        <v>62</v>
      </c>
      <c r="I780" s="58" t="s">
        <v>141</v>
      </c>
      <c r="J780" s="58" t="s">
        <v>165</v>
      </c>
      <c r="K780" s="68"/>
      <c r="L780" s="70"/>
      <c r="M780" s="58" t="s">
        <v>166</v>
      </c>
      <c r="N780" s="69"/>
      <c r="O780" s="69"/>
      <c r="P780" s="69"/>
      <c r="Q780" s="69"/>
      <c r="R780" s="69"/>
      <c r="S780" s="69"/>
      <c r="T780" s="69"/>
      <c r="U780" s="58"/>
      <c r="V780" s="58" t="s">
        <v>2950</v>
      </c>
      <c r="W780" s="58"/>
      <c r="X780" s="58" t="s">
        <v>2950</v>
      </c>
      <c r="Y780" s="58" t="s">
        <v>2020</v>
      </c>
      <c r="Z780" s="58" t="s">
        <v>2950</v>
      </c>
      <c r="AA780" s="58"/>
      <c r="AB780" s="58" t="s">
        <v>3306</v>
      </c>
      <c r="AC780" s="58"/>
      <c r="AD780" s="68"/>
      <c r="AE780" s="70"/>
      <c r="AF780" s="58" t="str">
        <f t="shared" si="71"/>
        <v>&gt;=Mois</v>
      </c>
      <c r="AG780" s="58" t="str">
        <f t="shared" si="72"/>
        <v>VGG7238P1898</v>
      </c>
      <c r="AH780" s="58">
        <f t="shared" si="73"/>
        <v>0</v>
      </c>
    </row>
    <row r="781" spans="1:34" s="75" customFormat="1">
      <c r="A781" s="58" t="s">
        <v>2949</v>
      </c>
      <c r="B781" s="58"/>
      <c r="C781" s="58" t="s">
        <v>3021</v>
      </c>
      <c r="D781" s="68"/>
      <c r="E781" s="9"/>
      <c r="F781" s="69"/>
      <c r="G781" s="58" t="s">
        <v>190</v>
      </c>
      <c r="H781" s="58" t="s">
        <v>64</v>
      </c>
      <c r="I781" s="58" t="s">
        <v>141</v>
      </c>
      <c r="J781" s="58" t="s">
        <v>165</v>
      </c>
      <c r="K781" s="68"/>
      <c r="L781" s="70"/>
      <c r="M781" s="58" t="s">
        <v>166</v>
      </c>
      <c r="N781" s="69"/>
      <c r="O781" s="69"/>
      <c r="P781" s="69"/>
      <c r="Q781" s="69"/>
      <c r="R781" s="69"/>
      <c r="S781" s="69"/>
      <c r="T781" s="69"/>
      <c r="U781" s="58"/>
      <c r="V781" s="58" t="s">
        <v>2949</v>
      </c>
      <c r="W781" s="58"/>
      <c r="X781" s="58" t="s">
        <v>2949</v>
      </c>
      <c r="Y781" s="58" t="s">
        <v>2020</v>
      </c>
      <c r="Z781" s="58" t="s">
        <v>2949</v>
      </c>
      <c r="AA781" s="58"/>
      <c r="AB781" s="58" t="s">
        <v>3306</v>
      </c>
      <c r="AC781" s="58"/>
      <c r="AD781" s="68"/>
      <c r="AE781" s="70"/>
      <c r="AF781" s="58" t="str">
        <f t="shared" si="71"/>
        <v>&gt;=Mois</v>
      </c>
      <c r="AG781" s="58" t="str">
        <f t="shared" si="72"/>
        <v>VGG7238P1971</v>
      </c>
      <c r="AH781" s="58">
        <f t="shared" si="73"/>
        <v>0</v>
      </c>
    </row>
    <row r="782" spans="1:34" s="75" customFormat="1">
      <c r="A782" s="58" t="s">
        <v>2908</v>
      </c>
      <c r="B782" s="58" t="s">
        <v>2909</v>
      </c>
      <c r="C782" s="58" t="s">
        <v>2910</v>
      </c>
      <c r="D782" s="68">
        <v>44012</v>
      </c>
      <c r="E782" s="9">
        <v>0.93</v>
      </c>
      <c r="F782" s="69"/>
      <c r="G782" s="58" t="s">
        <v>175</v>
      </c>
      <c r="H782" s="58" t="s">
        <v>62</v>
      </c>
      <c r="I782" s="58" t="s">
        <v>141</v>
      </c>
      <c r="J782" s="58" t="s">
        <v>221</v>
      </c>
      <c r="K782" s="68"/>
      <c r="L782" s="70"/>
      <c r="M782" s="58" t="s">
        <v>166</v>
      </c>
      <c r="N782" s="69"/>
      <c r="O782" s="69"/>
      <c r="P782" s="69"/>
      <c r="Q782" s="69"/>
      <c r="R782" s="69"/>
      <c r="S782" s="69"/>
      <c r="T782" s="69"/>
      <c r="U782" s="58" t="s">
        <v>2909</v>
      </c>
      <c r="V782" s="58" t="s">
        <v>2908</v>
      </c>
      <c r="W782" s="58" t="s">
        <v>2909</v>
      </c>
      <c r="X782" s="58" t="s">
        <v>2908</v>
      </c>
      <c r="Y782" s="58" t="s">
        <v>2014</v>
      </c>
      <c r="Z782" s="58" t="s">
        <v>2908</v>
      </c>
      <c r="AA782" s="58" t="s">
        <v>2909</v>
      </c>
      <c r="AB782" s="58" t="s">
        <v>3305</v>
      </c>
      <c r="AC782" s="58"/>
      <c r="AD782" s="68">
        <v>39629</v>
      </c>
      <c r="AE782" s="70">
        <v>1204966</v>
      </c>
      <c r="AF782" s="58" t="str">
        <f t="shared" si="71"/>
        <v>Jour</v>
      </c>
      <c r="AG782" s="58" t="str">
        <f t="shared" si="72"/>
        <v>CH0033624211</v>
      </c>
      <c r="AH782" s="58" t="str">
        <f t="shared" si="73"/>
        <v>3362421</v>
      </c>
    </row>
    <row r="783" spans="1:34" s="75" customFormat="1">
      <c r="A783" s="58" t="s">
        <v>267</v>
      </c>
      <c r="B783" s="58" t="s">
        <v>640</v>
      </c>
      <c r="C783" s="58" t="s">
        <v>46</v>
      </c>
      <c r="D783" s="68">
        <v>41182</v>
      </c>
      <c r="E783" s="9">
        <v>0.51</v>
      </c>
      <c r="F783" s="69"/>
      <c r="G783" s="58" t="s">
        <v>138</v>
      </c>
      <c r="H783" s="58" t="s">
        <v>62</v>
      </c>
      <c r="I783" s="58" t="s">
        <v>141</v>
      </c>
      <c r="J783" s="58" t="s">
        <v>168</v>
      </c>
      <c r="K783" s="68"/>
      <c r="L783" s="70"/>
      <c r="M783" s="58" t="s">
        <v>166</v>
      </c>
      <c r="N783" s="69"/>
      <c r="O783" s="69"/>
      <c r="P783" s="69"/>
      <c r="Q783" s="69"/>
      <c r="R783" s="69"/>
      <c r="S783" s="69" t="b">
        <v>1</v>
      </c>
      <c r="T783" s="69"/>
      <c r="U783" s="58" t="s">
        <v>640</v>
      </c>
      <c r="V783" s="58" t="s">
        <v>267</v>
      </c>
      <c r="W783" s="58" t="s">
        <v>640</v>
      </c>
      <c r="X783" s="58" t="s">
        <v>267</v>
      </c>
      <c r="Y783" s="58" t="s">
        <v>2015</v>
      </c>
      <c r="Z783" s="58" t="s">
        <v>267</v>
      </c>
      <c r="AA783" s="58" t="s">
        <v>640</v>
      </c>
      <c r="AB783" s="58" t="s">
        <v>3305</v>
      </c>
      <c r="AC783" s="58"/>
      <c r="AD783" s="68">
        <v>41592</v>
      </c>
      <c r="AE783" s="70">
        <v>186259.00030000001</v>
      </c>
      <c r="AF783" s="58" t="str">
        <f t="shared" si="71"/>
        <v>Jour</v>
      </c>
      <c r="AG783" s="58" t="str">
        <f t="shared" si="72"/>
        <v>LU0413611236</v>
      </c>
      <c r="AH783" s="58" t="str">
        <f t="shared" si="73"/>
        <v>2462017</v>
      </c>
    </row>
    <row r="784" spans="1:34" s="75" customFormat="1">
      <c r="A784" s="58" t="s">
        <v>268</v>
      </c>
      <c r="B784" s="58" t="s">
        <v>641</v>
      </c>
      <c r="C784" s="58" t="s">
        <v>47</v>
      </c>
      <c r="D784" s="68">
        <v>41182</v>
      </c>
      <c r="E784" s="9">
        <v>1.0900000000000001</v>
      </c>
      <c r="F784" s="69"/>
      <c r="G784" s="58" t="s">
        <v>138</v>
      </c>
      <c r="H784" s="58" t="s">
        <v>64</v>
      </c>
      <c r="I784" s="58" t="s">
        <v>141</v>
      </c>
      <c r="J784" s="58" t="s">
        <v>168</v>
      </c>
      <c r="K784" s="68"/>
      <c r="L784" s="70"/>
      <c r="M784" s="58" t="s">
        <v>166</v>
      </c>
      <c r="N784" s="69"/>
      <c r="O784" s="69"/>
      <c r="P784" s="69"/>
      <c r="Q784" s="69"/>
      <c r="R784" s="69"/>
      <c r="S784" s="69" t="b">
        <v>1</v>
      </c>
      <c r="T784" s="69"/>
      <c r="U784" s="58" t="s">
        <v>641</v>
      </c>
      <c r="V784" s="58" t="s">
        <v>268</v>
      </c>
      <c r="W784" s="58" t="s">
        <v>641</v>
      </c>
      <c r="X784" s="58" t="s">
        <v>268</v>
      </c>
      <c r="Y784" s="58" t="s">
        <v>2015</v>
      </c>
      <c r="Z784" s="58" t="s">
        <v>268</v>
      </c>
      <c r="AA784" s="58" t="s">
        <v>641</v>
      </c>
      <c r="AB784" s="58" t="s">
        <v>3305</v>
      </c>
      <c r="AC784" s="58"/>
      <c r="AD784" s="68">
        <v>41592</v>
      </c>
      <c r="AE784" s="70">
        <v>506671.44277000002</v>
      </c>
      <c r="AF784" s="58" t="str">
        <f t="shared" si="71"/>
        <v>Jour</v>
      </c>
      <c r="AG784" s="58" t="str">
        <f t="shared" si="72"/>
        <v>LU0222461195</v>
      </c>
      <c r="AH784" s="58" t="str">
        <f t="shared" si="73"/>
        <v>2186756</v>
      </c>
    </row>
    <row r="785" spans="1:34" s="75" customFormat="1">
      <c r="A785" s="58" t="s">
        <v>269</v>
      </c>
      <c r="B785" s="58" t="s">
        <v>642</v>
      </c>
      <c r="C785" s="58" t="s">
        <v>48</v>
      </c>
      <c r="D785" s="68">
        <v>41182</v>
      </c>
      <c r="E785" s="9">
        <v>1.38</v>
      </c>
      <c r="F785" s="69"/>
      <c r="G785" s="58" t="s">
        <v>138</v>
      </c>
      <c r="H785" s="58" t="s">
        <v>64</v>
      </c>
      <c r="I785" s="58" t="s">
        <v>141</v>
      </c>
      <c r="J785" s="58" t="s">
        <v>168</v>
      </c>
      <c r="K785" s="68"/>
      <c r="L785" s="70"/>
      <c r="M785" s="58" t="s">
        <v>166</v>
      </c>
      <c r="N785" s="69"/>
      <c r="O785" s="69"/>
      <c r="P785" s="69"/>
      <c r="Q785" s="69"/>
      <c r="R785" s="69"/>
      <c r="S785" s="69" t="b">
        <v>1</v>
      </c>
      <c r="T785" s="69"/>
      <c r="U785" s="58" t="s">
        <v>642</v>
      </c>
      <c r="V785" s="58" t="s">
        <v>269</v>
      </c>
      <c r="W785" s="58" t="s">
        <v>642</v>
      </c>
      <c r="X785" s="58" t="s">
        <v>269</v>
      </c>
      <c r="Y785" s="58" t="s">
        <v>2015</v>
      </c>
      <c r="Z785" s="58" t="s">
        <v>269</v>
      </c>
      <c r="AA785" s="58" t="s">
        <v>642</v>
      </c>
      <c r="AB785" s="58" t="s">
        <v>3305</v>
      </c>
      <c r="AC785" s="58"/>
      <c r="AD785" s="68">
        <v>41592</v>
      </c>
      <c r="AE785" s="70">
        <v>174690.41412999999</v>
      </c>
      <c r="AF785" s="58" t="str">
        <f t="shared" si="71"/>
        <v>Jour</v>
      </c>
      <c r="AG785" s="58" t="str">
        <f t="shared" si="72"/>
        <v>LU0222461518</v>
      </c>
      <c r="AH785" s="58" t="str">
        <f t="shared" si="73"/>
        <v>2186922</v>
      </c>
    </row>
    <row r="786" spans="1:34" s="75" customFormat="1">
      <c r="A786" s="58" t="s">
        <v>2982</v>
      </c>
      <c r="B786" s="58" t="s">
        <v>2983</v>
      </c>
      <c r="C786" s="58" t="s">
        <v>2984</v>
      </c>
      <c r="D786" s="68">
        <v>44044</v>
      </c>
      <c r="E786" s="9">
        <v>0.6</v>
      </c>
      <c r="F786" s="69"/>
      <c r="G786" s="58" t="s">
        <v>175</v>
      </c>
      <c r="H786" s="58" t="s">
        <v>62</v>
      </c>
      <c r="I786" s="58" t="s">
        <v>141</v>
      </c>
      <c r="J786" s="58" t="s">
        <v>155</v>
      </c>
      <c r="K786" s="68">
        <v>44255</v>
      </c>
      <c r="L786" s="70">
        <v>1340.3144895</v>
      </c>
      <c r="M786" s="58" t="s">
        <v>176</v>
      </c>
      <c r="N786" s="69"/>
      <c r="O786" s="69"/>
      <c r="P786" s="69"/>
      <c r="Q786" s="69"/>
      <c r="R786" s="69"/>
      <c r="S786" s="69"/>
      <c r="T786" s="69"/>
      <c r="U786" s="58" t="s">
        <v>2983</v>
      </c>
      <c r="V786" s="58" t="s">
        <v>2982</v>
      </c>
      <c r="W786" s="58" t="s">
        <v>2983</v>
      </c>
      <c r="X786" s="58" t="s">
        <v>2982</v>
      </c>
      <c r="Y786" s="58" t="s">
        <v>2009</v>
      </c>
      <c r="Z786" s="58" t="s">
        <v>2982</v>
      </c>
      <c r="AA786" s="58" t="s">
        <v>2983</v>
      </c>
      <c r="AB786" s="58" t="s">
        <v>3305</v>
      </c>
      <c r="AC786" s="58"/>
      <c r="AD786" s="68">
        <v>44253</v>
      </c>
      <c r="AE786" s="70">
        <v>902554.18</v>
      </c>
      <c r="AF786" s="58" t="str">
        <f t="shared" si="71"/>
        <v>Jour</v>
      </c>
      <c r="AG786" s="58" t="str">
        <f t="shared" si="72"/>
        <v>CH0236666811</v>
      </c>
      <c r="AH786" s="58" t="str">
        <f t="shared" si="73"/>
        <v>23666681</v>
      </c>
    </row>
    <row r="787" spans="1:34" s="75" customFormat="1">
      <c r="A787" s="58" t="s">
        <v>2000</v>
      </c>
      <c r="B787" s="58" t="s">
        <v>2001</v>
      </c>
      <c r="C787" s="58" t="s">
        <v>21952</v>
      </c>
      <c r="D787" s="68">
        <v>43830</v>
      </c>
      <c r="E787" s="9">
        <v>1.82</v>
      </c>
      <c r="F787" s="69" t="b">
        <v>1</v>
      </c>
      <c r="G787" s="58" t="s">
        <v>138</v>
      </c>
      <c r="H787" s="58" t="s">
        <v>68</v>
      </c>
      <c r="I787" s="58" t="s">
        <v>141</v>
      </c>
      <c r="J787" s="58" t="s">
        <v>155</v>
      </c>
      <c r="K787" s="68">
        <v>44255</v>
      </c>
      <c r="L787" s="70">
        <v>383.85689400000001</v>
      </c>
      <c r="M787" s="58" t="s">
        <v>166</v>
      </c>
      <c r="N787" s="69" t="b">
        <v>1</v>
      </c>
      <c r="O787" s="69" t="b">
        <v>1</v>
      </c>
      <c r="P787" s="69" t="b">
        <v>1</v>
      </c>
      <c r="Q787" s="69" t="b">
        <v>1</v>
      </c>
      <c r="R787" s="69" t="b">
        <v>1</v>
      </c>
      <c r="S787" s="69" t="b">
        <v>1</v>
      </c>
      <c r="T787" s="69" t="b">
        <v>1</v>
      </c>
      <c r="U787" s="58" t="s">
        <v>2001</v>
      </c>
      <c r="V787" s="58" t="s">
        <v>2000</v>
      </c>
      <c r="W787" s="58" t="s">
        <v>2001</v>
      </c>
      <c r="X787" s="58" t="s">
        <v>2000</v>
      </c>
      <c r="Y787" s="58" t="s">
        <v>2005</v>
      </c>
      <c r="Z787" s="58" t="s">
        <v>2000</v>
      </c>
      <c r="AA787" s="58" t="s">
        <v>2001</v>
      </c>
      <c r="AB787" s="58" t="s">
        <v>3305</v>
      </c>
      <c r="AC787" s="58"/>
      <c r="AD787" s="68">
        <v>44252</v>
      </c>
      <c r="AE787" s="70">
        <v>220626.45</v>
      </c>
      <c r="AF787" s="58" t="str">
        <f t="shared" si="71"/>
        <v>Jour</v>
      </c>
      <c r="AG787" s="58" t="str">
        <f t="shared" si="72"/>
        <v>LU0160155395</v>
      </c>
      <c r="AH787" s="58" t="str">
        <f t="shared" si="73"/>
        <v>1530813</v>
      </c>
    </row>
    <row r="788" spans="1:34" s="75" customFormat="1">
      <c r="A788" s="58" t="s">
        <v>441</v>
      </c>
      <c r="B788" s="58" t="s">
        <v>644</v>
      </c>
      <c r="C788" s="58" t="s">
        <v>21953</v>
      </c>
      <c r="D788" s="68">
        <v>44196</v>
      </c>
      <c r="E788" s="9">
        <v>1.38</v>
      </c>
      <c r="F788" s="69" t="b">
        <v>1</v>
      </c>
      <c r="G788" s="58" t="s">
        <v>138</v>
      </c>
      <c r="H788" s="58" t="s">
        <v>64</v>
      </c>
      <c r="I788" s="58" t="s">
        <v>141</v>
      </c>
      <c r="J788" s="58" t="s">
        <v>155</v>
      </c>
      <c r="K788" s="68">
        <v>44255</v>
      </c>
      <c r="L788" s="70">
        <v>232.69934789999999</v>
      </c>
      <c r="M788" s="58" t="s">
        <v>166</v>
      </c>
      <c r="N788" s="69"/>
      <c r="O788" s="69" t="b">
        <v>1</v>
      </c>
      <c r="P788" s="69" t="b">
        <v>1</v>
      </c>
      <c r="Q788" s="69" t="b">
        <v>1</v>
      </c>
      <c r="R788" s="69" t="b">
        <v>1</v>
      </c>
      <c r="S788" s="69"/>
      <c r="T788" s="69" t="b">
        <v>1</v>
      </c>
      <c r="U788" s="58" t="s">
        <v>644</v>
      </c>
      <c r="V788" s="58" t="s">
        <v>441</v>
      </c>
      <c r="W788" s="58" t="s">
        <v>644</v>
      </c>
      <c r="X788" s="58" t="s">
        <v>441</v>
      </c>
      <c r="Y788" s="58" t="s">
        <v>2005</v>
      </c>
      <c r="Z788" s="58" t="s">
        <v>441</v>
      </c>
      <c r="AA788" s="58" t="s">
        <v>644</v>
      </c>
      <c r="AB788" s="58" t="s">
        <v>3305</v>
      </c>
      <c r="AC788" s="58"/>
      <c r="AD788" s="68">
        <v>44252</v>
      </c>
      <c r="AE788" s="70">
        <v>97281.691000000006</v>
      </c>
      <c r="AF788" s="58" t="str">
        <f t="shared" si="71"/>
        <v>Jour</v>
      </c>
      <c r="AG788" s="58" t="str">
        <f t="shared" si="72"/>
        <v>LU0375629556</v>
      </c>
      <c r="AH788" s="58" t="str">
        <f t="shared" si="73"/>
        <v>4367085</v>
      </c>
    </row>
    <row r="789" spans="1:34" s="75" customFormat="1">
      <c r="A789" s="58" t="s">
        <v>2742</v>
      </c>
      <c r="B789" s="58" t="s">
        <v>2743</v>
      </c>
      <c r="C789" s="58" t="s">
        <v>21954</v>
      </c>
      <c r="D789" s="68">
        <v>44196</v>
      </c>
      <c r="E789" s="9">
        <v>1.52</v>
      </c>
      <c r="F789" s="69" t="b">
        <v>1</v>
      </c>
      <c r="G789" s="58" t="s">
        <v>138</v>
      </c>
      <c r="H789" s="58" t="s">
        <v>64</v>
      </c>
      <c r="I789" s="58" t="s">
        <v>141</v>
      </c>
      <c r="J789" s="58" t="s">
        <v>155</v>
      </c>
      <c r="K789" s="68">
        <v>44255</v>
      </c>
      <c r="L789" s="70">
        <v>232.69934789999999</v>
      </c>
      <c r="M789" s="58" t="s">
        <v>166</v>
      </c>
      <c r="N789" s="69"/>
      <c r="O789" s="69" t="b">
        <v>1</v>
      </c>
      <c r="P789" s="69"/>
      <c r="Q789" s="69"/>
      <c r="R789" s="69"/>
      <c r="S789" s="69"/>
      <c r="T789" s="69"/>
      <c r="U789" s="58" t="s">
        <v>2743</v>
      </c>
      <c r="V789" s="58" t="s">
        <v>2742</v>
      </c>
      <c r="W789" s="58" t="s">
        <v>2743</v>
      </c>
      <c r="X789" s="58" t="s">
        <v>2742</v>
      </c>
      <c r="Y789" s="58" t="s">
        <v>2005</v>
      </c>
      <c r="Z789" s="58" t="s">
        <v>2742</v>
      </c>
      <c r="AA789" s="58" t="s">
        <v>2743</v>
      </c>
      <c r="AB789" s="58" t="s">
        <v>3305</v>
      </c>
      <c r="AC789" s="58"/>
      <c r="AD789" s="68">
        <v>44253</v>
      </c>
      <c r="AE789" s="70">
        <v>478</v>
      </c>
      <c r="AF789" s="58" t="str">
        <f t="shared" si="71"/>
        <v>Jour</v>
      </c>
      <c r="AG789" s="58" t="str">
        <f t="shared" si="72"/>
        <v>LU0935261551</v>
      </c>
      <c r="AH789" s="58" t="str">
        <f t="shared" si="73"/>
        <v>21472344</v>
      </c>
    </row>
    <row r="790" spans="1:34" s="75" customFormat="1">
      <c r="A790" s="58" t="s">
        <v>1013</v>
      </c>
      <c r="B790" s="58" t="s">
        <v>1014</v>
      </c>
      <c r="C790" s="58" t="s">
        <v>21942</v>
      </c>
      <c r="D790" s="68">
        <v>43830</v>
      </c>
      <c r="E790" s="9">
        <v>1.93</v>
      </c>
      <c r="F790" s="69" t="b">
        <v>1</v>
      </c>
      <c r="G790" s="58" t="s">
        <v>138</v>
      </c>
      <c r="H790" s="58" t="s">
        <v>64</v>
      </c>
      <c r="I790" s="58" t="s">
        <v>141</v>
      </c>
      <c r="J790" s="58" t="s">
        <v>165</v>
      </c>
      <c r="K790" s="68">
        <v>44255</v>
      </c>
      <c r="L790" s="70">
        <v>490.68850989999999</v>
      </c>
      <c r="M790" s="58" t="s">
        <v>166</v>
      </c>
      <c r="N790" s="69"/>
      <c r="O790" s="69" t="b">
        <v>1</v>
      </c>
      <c r="P790" s="69" t="b">
        <v>1</v>
      </c>
      <c r="Q790" s="69"/>
      <c r="R790" s="69"/>
      <c r="S790" s="69" t="b">
        <v>1</v>
      </c>
      <c r="T790" s="69"/>
      <c r="U790" s="58" t="s">
        <v>1014</v>
      </c>
      <c r="V790" s="58" t="s">
        <v>1013</v>
      </c>
      <c r="W790" s="58" t="s">
        <v>1014</v>
      </c>
      <c r="X790" s="58" t="s">
        <v>1013</v>
      </c>
      <c r="Y790" s="58" t="s">
        <v>2005</v>
      </c>
      <c r="Z790" s="58" t="s">
        <v>1013</v>
      </c>
      <c r="AA790" s="58" t="s">
        <v>1014</v>
      </c>
      <c r="AB790" s="58" t="s">
        <v>3305</v>
      </c>
      <c r="AC790" s="58"/>
      <c r="AD790" s="68">
        <v>44252</v>
      </c>
      <c r="AE790" s="70">
        <v>284460.79100000003</v>
      </c>
      <c r="AF790" s="58" t="str">
        <f t="shared" si="71"/>
        <v>Jour</v>
      </c>
      <c r="AG790" s="58" t="str">
        <f t="shared" si="72"/>
        <v>LU0705071701</v>
      </c>
      <c r="AH790" s="58" t="str">
        <f t="shared" si="73"/>
        <v>14249094</v>
      </c>
    </row>
    <row r="791" spans="1:34" s="75" customFormat="1">
      <c r="A791" s="58" t="s">
        <v>271</v>
      </c>
      <c r="B791" s="58" t="s">
        <v>962</v>
      </c>
      <c r="C791" s="58" t="s">
        <v>21943</v>
      </c>
      <c r="D791" s="68">
        <v>43830</v>
      </c>
      <c r="E791" s="9">
        <v>1.86</v>
      </c>
      <c r="F791" s="69" t="b">
        <v>1</v>
      </c>
      <c r="G791" s="58" t="s">
        <v>138</v>
      </c>
      <c r="H791" s="58" t="s">
        <v>62</v>
      </c>
      <c r="I791" s="58" t="s">
        <v>141</v>
      </c>
      <c r="J791" s="58" t="s">
        <v>165</v>
      </c>
      <c r="K791" s="68">
        <v>44255</v>
      </c>
      <c r="L791" s="70">
        <v>490.68850989999999</v>
      </c>
      <c r="M791" s="58" t="s">
        <v>166</v>
      </c>
      <c r="N791" s="69"/>
      <c r="O791" s="69" t="b">
        <v>1</v>
      </c>
      <c r="P791" s="69" t="b">
        <v>1</v>
      </c>
      <c r="Q791" s="69"/>
      <c r="R791" s="69"/>
      <c r="S791" s="69"/>
      <c r="T791" s="69"/>
      <c r="U791" s="58" t="s">
        <v>962</v>
      </c>
      <c r="V791" s="58" t="s">
        <v>271</v>
      </c>
      <c r="W791" s="58" t="s">
        <v>962</v>
      </c>
      <c r="X791" s="58" t="s">
        <v>271</v>
      </c>
      <c r="Y791" s="58" t="s">
        <v>2005</v>
      </c>
      <c r="Z791" s="58" t="s">
        <v>271</v>
      </c>
      <c r="AA791" s="58" t="s">
        <v>962</v>
      </c>
      <c r="AB791" s="58" t="s">
        <v>3305</v>
      </c>
      <c r="AC791" s="58"/>
      <c r="AD791" s="68">
        <v>44252</v>
      </c>
      <c r="AE791" s="70">
        <v>49132.087</v>
      </c>
      <c r="AF791" s="58" t="str">
        <f t="shared" si="71"/>
        <v>Jour</v>
      </c>
      <c r="AG791" s="58" t="str">
        <f t="shared" si="72"/>
        <v>LU0705071883</v>
      </c>
      <c r="AH791" s="58" t="str">
        <f t="shared" si="73"/>
        <v>14249096</v>
      </c>
    </row>
    <row r="792" spans="1:34" s="75" customFormat="1">
      <c r="A792" s="58" t="s">
        <v>1036</v>
      </c>
      <c r="B792" s="58" t="s">
        <v>1037</v>
      </c>
      <c r="C792" s="58" t="s">
        <v>21944</v>
      </c>
      <c r="D792" s="68">
        <v>44196</v>
      </c>
      <c r="E792" s="9">
        <v>1.83</v>
      </c>
      <c r="F792" s="69" t="b">
        <v>1</v>
      </c>
      <c r="G792" s="58" t="s">
        <v>138</v>
      </c>
      <c r="H792" s="58" t="s">
        <v>68</v>
      </c>
      <c r="I792" s="58" t="s">
        <v>141</v>
      </c>
      <c r="J792" s="58" t="s">
        <v>165</v>
      </c>
      <c r="K792" s="68">
        <v>44255</v>
      </c>
      <c r="L792" s="70">
        <v>490.68850989999999</v>
      </c>
      <c r="M792" s="58" t="s">
        <v>166</v>
      </c>
      <c r="N792" s="69"/>
      <c r="O792" s="69" t="b">
        <v>1</v>
      </c>
      <c r="P792" s="69" t="b">
        <v>1</v>
      </c>
      <c r="Q792" s="69"/>
      <c r="R792" s="69"/>
      <c r="S792" s="69" t="b">
        <v>1</v>
      </c>
      <c r="T792" s="69" t="b">
        <v>1</v>
      </c>
      <c r="U792" s="58" t="s">
        <v>1037</v>
      </c>
      <c r="V792" s="58" t="s">
        <v>1036</v>
      </c>
      <c r="W792" s="58" t="s">
        <v>1037</v>
      </c>
      <c r="X792" s="58" t="s">
        <v>1036</v>
      </c>
      <c r="Y792" s="58" t="s">
        <v>2005</v>
      </c>
      <c r="Z792" s="58" t="s">
        <v>1036</v>
      </c>
      <c r="AA792" s="58" t="s">
        <v>1037</v>
      </c>
      <c r="AB792" s="58" t="s">
        <v>3305</v>
      </c>
      <c r="AC792" s="58"/>
      <c r="AD792" s="68">
        <v>44252</v>
      </c>
      <c r="AE792" s="70">
        <v>1580.89</v>
      </c>
      <c r="AF792" s="58" t="str">
        <f t="shared" si="71"/>
        <v>Jour</v>
      </c>
      <c r="AG792" s="58" t="str">
        <f t="shared" si="72"/>
        <v>LU0705071966</v>
      </c>
      <c r="AH792" s="58" t="str">
        <f t="shared" si="73"/>
        <v>14249101</v>
      </c>
    </row>
    <row r="793" spans="1:34" s="75" customFormat="1">
      <c r="A793" s="58" t="s">
        <v>2914</v>
      </c>
      <c r="B793" s="58" t="s">
        <v>2915</v>
      </c>
      <c r="C793" s="58" t="s">
        <v>2916</v>
      </c>
      <c r="D793" s="68">
        <v>42460</v>
      </c>
      <c r="E793" s="9">
        <v>0.83</v>
      </c>
      <c r="F793" s="69"/>
      <c r="G793" s="58" t="s">
        <v>175</v>
      </c>
      <c r="H793" s="58" t="s">
        <v>62</v>
      </c>
      <c r="I793" s="58" t="s">
        <v>141</v>
      </c>
      <c r="J793" s="58" t="s">
        <v>221</v>
      </c>
      <c r="K793" s="68"/>
      <c r="L793" s="70"/>
      <c r="M793" s="58" t="s">
        <v>176</v>
      </c>
      <c r="N793" s="69"/>
      <c r="O793" s="69"/>
      <c r="P793" s="69"/>
      <c r="Q793" s="69"/>
      <c r="R793" s="69"/>
      <c r="S793" s="69"/>
      <c r="T793" s="69"/>
      <c r="U793" s="58" t="s">
        <v>2915</v>
      </c>
      <c r="V793" s="58" t="s">
        <v>2914</v>
      </c>
      <c r="W793" s="58" t="s">
        <v>2915</v>
      </c>
      <c r="X793" s="58" t="s">
        <v>2914</v>
      </c>
      <c r="Y793" s="58" t="s">
        <v>2014</v>
      </c>
      <c r="Z793" s="58" t="s">
        <v>2914</v>
      </c>
      <c r="AA793" s="58" t="s">
        <v>2915</v>
      </c>
      <c r="AB793" s="58" t="s">
        <v>3305</v>
      </c>
      <c r="AC793" s="58"/>
      <c r="AD793" s="68"/>
      <c r="AE793" s="70"/>
      <c r="AF793" s="58" t="str">
        <f t="shared" si="71"/>
        <v>Jour</v>
      </c>
      <c r="AG793" s="58" t="str">
        <f t="shared" si="72"/>
        <v>CH0039415010</v>
      </c>
      <c r="AH793" s="58" t="str">
        <f t="shared" si="73"/>
        <v>3941501</v>
      </c>
    </row>
    <row r="794" spans="1:34" s="75" customFormat="1">
      <c r="A794" s="58" t="s">
        <v>2887</v>
      </c>
      <c r="B794" s="58" t="s">
        <v>2888</v>
      </c>
      <c r="C794" s="58" t="s">
        <v>2889</v>
      </c>
      <c r="D794" s="68">
        <v>43830</v>
      </c>
      <c r="E794" s="9">
        <v>0.83</v>
      </c>
      <c r="F794" s="69"/>
      <c r="G794" s="58" t="s">
        <v>175</v>
      </c>
      <c r="H794" s="58" t="s">
        <v>62</v>
      </c>
      <c r="I794" s="58" t="s">
        <v>141</v>
      </c>
      <c r="J794" s="58" t="s">
        <v>221</v>
      </c>
      <c r="K794" s="68"/>
      <c r="L794" s="70"/>
      <c r="M794" s="58" t="s">
        <v>176</v>
      </c>
      <c r="N794" s="69"/>
      <c r="O794" s="69"/>
      <c r="P794" s="69"/>
      <c r="Q794" s="69"/>
      <c r="R794" s="69"/>
      <c r="S794" s="69"/>
      <c r="T794" s="69"/>
      <c r="U794" s="58" t="s">
        <v>2888</v>
      </c>
      <c r="V794" s="58" t="s">
        <v>2887</v>
      </c>
      <c r="W794" s="58" t="s">
        <v>2888</v>
      </c>
      <c r="X794" s="58" t="s">
        <v>2887</v>
      </c>
      <c r="Y794" s="58" t="s">
        <v>2014</v>
      </c>
      <c r="Z794" s="58" t="s">
        <v>2887</v>
      </c>
      <c r="AA794" s="58" t="s">
        <v>2888</v>
      </c>
      <c r="AB794" s="58" t="s">
        <v>3317</v>
      </c>
      <c r="AC794" s="58"/>
      <c r="AD794" s="68">
        <v>43465</v>
      </c>
      <c r="AE794" s="70">
        <v>1600174</v>
      </c>
      <c r="AF794" s="58" t="str">
        <f t="shared" si="71"/>
        <v>&gt;=Mois</v>
      </c>
      <c r="AG794" s="58" t="str">
        <f t="shared" si="72"/>
        <v>CH0100612339</v>
      </c>
      <c r="AH794" s="58" t="str">
        <f t="shared" si="73"/>
        <v>10061233</v>
      </c>
    </row>
    <row r="795" spans="1:34" s="75" customFormat="1">
      <c r="A795" s="58" t="s">
        <v>4384</v>
      </c>
      <c r="B795" s="58" t="s">
        <v>4386</v>
      </c>
      <c r="C795" s="58" t="s">
        <v>4387</v>
      </c>
      <c r="D795" s="68">
        <v>43830</v>
      </c>
      <c r="E795" s="9">
        <v>0.78</v>
      </c>
      <c r="F795" s="69" t="b">
        <v>1</v>
      </c>
      <c r="G795" s="58" t="s">
        <v>138</v>
      </c>
      <c r="H795" s="58" t="s">
        <v>68</v>
      </c>
      <c r="I795" s="58" t="s">
        <v>141</v>
      </c>
      <c r="J795" s="58" t="s">
        <v>155</v>
      </c>
      <c r="K795" s="68"/>
      <c r="L795" s="70"/>
      <c r="M795" s="58" t="s">
        <v>166</v>
      </c>
      <c r="N795" s="69"/>
      <c r="O795" s="69" t="b">
        <v>1</v>
      </c>
      <c r="P795" s="69" t="b">
        <v>1</v>
      </c>
      <c r="Q795" s="69" t="b">
        <v>1</v>
      </c>
      <c r="R795" s="69" t="b">
        <v>1</v>
      </c>
      <c r="S795" s="69" t="b">
        <v>1</v>
      </c>
      <c r="T795" s="69" t="b">
        <v>1</v>
      </c>
      <c r="U795" s="58" t="s">
        <v>4386</v>
      </c>
      <c r="V795" s="58" t="s">
        <v>4384</v>
      </c>
      <c r="W795" s="58" t="s">
        <v>4386</v>
      </c>
      <c r="X795" s="58" t="s">
        <v>4384</v>
      </c>
      <c r="Y795" s="58" t="s">
        <v>2005</v>
      </c>
      <c r="Z795" s="58" t="s">
        <v>4384</v>
      </c>
      <c r="AA795" s="58" t="s">
        <v>4386</v>
      </c>
      <c r="AB795" s="58" t="s">
        <v>3305</v>
      </c>
      <c r="AC795" s="58"/>
      <c r="AD795" s="68">
        <v>44225</v>
      </c>
      <c r="AE795" s="70">
        <v>3751390.2892999998</v>
      </c>
      <c r="AF795" s="58" t="str">
        <f t="shared" si="71"/>
        <v>Jour</v>
      </c>
      <c r="AG795" s="58" t="str">
        <f t="shared" si="72"/>
        <v>LU0474363545</v>
      </c>
      <c r="AH795" s="58" t="str">
        <f t="shared" si="73"/>
        <v>10832999</v>
      </c>
    </row>
    <row r="796" spans="1:34" s="75" customFormat="1">
      <c r="A796" s="58" t="s">
        <v>4385</v>
      </c>
      <c r="B796" s="58" t="s">
        <v>4388</v>
      </c>
      <c r="C796" s="58" t="s">
        <v>4389</v>
      </c>
      <c r="D796" s="68">
        <v>43880</v>
      </c>
      <c r="E796" s="9">
        <v>0.78</v>
      </c>
      <c r="F796" s="69" t="b">
        <v>1</v>
      </c>
      <c r="G796" s="58" t="s">
        <v>138</v>
      </c>
      <c r="H796" s="58" t="s">
        <v>64</v>
      </c>
      <c r="I796" s="58" t="s">
        <v>141</v>
      </c>
      <c r="J796" s="58" t="s">
        <v>155</v>
      </c>
      <c r="K796" s="68"/>
      <c r="L796" s="70"/>
      <c r="M796" s="58" t="s">
        <v>166</v>
      </c>
      <c r="N796" s="69"/>
      <c r="O796" s="69" t="b">
        <v>1</v>
      </c>
      <c r="P796" s="69" t="b">
        <v>1</v>
      </c>
      <c r="Q796" s="69" t="b">
        <v>1</v>
      </c>
      <c r="R796" s="69" t="b">
        <v>1</v>
      </c>
      <c r="S796" s="69"/>
      <c r="T796" s="69" t="b">
        <v>1</v>
      </c>
      <c r="U796" s="58" t="s">
        <v>4388</v>
      </c>
      <c r="V796" s="58" t="s">
        <v>4385</v>
      </c>
      <c r="W796" s="58" t="s">
        <v>4388</v>
      </c>
      <c r="X796" s="58" t="s">
        <v>4385</v>
      </c>
      <c r="Y796" s="58" t="s">
        <v>2005</v>
      </c>
      <c r="Z796" s="58" t="s">
        <v>4385</v>
      </c>
      <c r="AA796" s="58" t="s">
        <v>4388</v>
      </c>
      <c r="AB796" s="58" t="s">
        <v>3305</v>
      </c>
      <c r="AC796" s="58"/>
      <c r="AD796" s="68">
        <v>44225</v>
      </c>
      <c r="AE796" s="70">
        <v>492124.85989999998</v>
      </c>
      <c r="AF796" s="58" t="str">
        <f t="shared" si="71"/>
        <v>Jour</v>
      </c>
      <c r="AG796" s="58" t="str">
        <f t="shared" si="72"/>
        <v>LU0975848424</v>
      </c>
      <c r="AH796" s="58" t="str">
        <f t="shared" si="73"/>
        <v>22457699</v>
      </c>
    </row>
    <row r="797" spans="1:34" s="75" customFormat="1">
      <c r="A797" s="58" t="s">
        <v>442</v>
      </c>
      <c r="B797" s="58" t="s">
        <v>653</v>
      </c>
      <c r="C797" s="58" t="s">
        <v>1653</v>
      </c>
      <c r="D797" s="68">
        <v>43880</v>
      </c>
      <c r="E797" s="9">
        <v>0.83</v>
      </c>
      <c r="F797" s="69" t="b">
        <v>1</v>
      </c>
      <c r="G797" s="58" t="s">
        <v>138</v>
      </c>
      <c r="H797" s="58" t="s">
        <v>68</v>
      </c>
      <c r="I797" s="58" t="s">
        <v>141</v>
      </c>
      <c r="J797" s="58" t="s">
        <v>155</v>
      </c>
      <c r="K797" s="68"/>
      <c r="L797" s="70"/>
      <c r="M797" s="58" t="s">
        <v>166</v>
      </c>
      <c r="N797" s="69"/>
      <c r="O797" s="69" t="b">
        <v>1</v>
      </c>
      <c r="P797" s="69" t="b">
        <v>1</v>
      </c>
      <c r="Q797" s="69" t="b">
        <v>1</v>
      </c>
      <c r="R797" s="69" t="b">
        <v>1</v>
      </c>
      <c r="S797" s="69" t="b">
        <v>1</v>
      </c>
      <c r="T797" s="69" t="b">
        <v>1</v>
      </c>
      <c r="U797" s="58" t="s">
        <v>653</v>
      </c>
      <c r="V797" s="58" t="s">
        <v>442</v>
      </c>
      <c r="W797" s="58" t="s">
        <v>653</v>
      </c>
      <c r="X797" s="58" t="s">
        <v>442</v>
      </c>
      <c r="Y797" s="58" t="s">
        <v>2005</v>
      </c>
      <c r="Z797" s="58" t="s">
        <v>442</v>
      </c>
      <c r="AA797" s="58" t="s">
        <v>653</v>
      </c>
      <c r="AB797" s="58" t="s">
        <v>3305</v>
      </c>
      <c r="AC797" s="58"/>
      <c r="AD797" s="68">
        <v>44225</v>
      </c>
      <c r="AE797" s="70">
        <v>4145122.8859999999</v>
      </c>
      <c r="AF797" s="58" t="str">
        <f t="shared" si="71"/>
        <v>Jour</v>
      </c>
      <c r="AG797" s="58" t="str">
        <f t="shared" si="72"/>
        <v>LU0226954369</v>
      </c>
      <c r="AH797" s="58" t="str">
        <f t="shared" si="73"/>
        <v>2242467</v>
      </c>
    </row>
    <row r="798" spans="1:34" s="75" customFormat="1">
      <c r="A798" s="58" t="s">
        <v>4380</v>
      </c>
      <c r="B798" s="58"/>
      <c r="C798" s="58" t="s">
        <v>4390</v>
      </c>
      <c r="D798" s="68">
        <v>43830</v>
      </c>
      <c r="E798" s="9">
        <v>0.83</v>
      </c>
      <c r="F798" s="69" t="b">
        <v>1</v>
      </c>
      <c r="G798" s="58" t="s">
        <v>138</v>
      </c>
      <c r="H798" s="58" t="s">
        <v>62</v>
      </c>
      <c r="I798" s="58" t="s">
        <v>141</v>
      </c>
      <c r="J798" s="58" t="s">
        <v>155</v>
      </c>
      <c r="K798" s="68"/>
      <c r="L798" s="70"/>
      <c r="M798" s="58" t="s">
        <v>176</v>
      </c>
      <c r="N798" s="69"/>
      <c r="O798" s="69"/>
      <c r="P798" s="69"/>
      <c r="Q798" s="69"/>
      <c r="R798" s="69"/>
      <c r="S798" s="69"/>
      <c r="T798" s="69"/>
      <c r="U798" s="58"/>
      <c r="V798" s="58" t="s">
        <v>4380</v>
      </c>
      <c r="W798" s="58"/>
      <c r="X798" s="58" t="s">
        <v>4380</v>
      </c>
      <c r="Y798" s="58" t="s">
        <v>2005</v>
      </c>
      <c r="Z798" s="58" t="s">
        <v>4380</v>
      </c>
      <c r="AA798" s="58"/>
      <c r="AB798" s="58" t="s">
        <v>3305</v>
      </c>
      <c r="AC798" s="58"/>
      <c r="AD798" s="68">
        <v>44225</v>
      </c>
      <c r="AE798" s="70">
        <v>1160</v>
      </c>
      <c r="AF798" s="58" t="str">
        <f t="shared" si="71"/>
        <v>Jour</v>
      </c>
      <c r="AG798" s="58" t="str">
        <f t="shared" si="72"/>
        <v>LU1857097791</v>
      </c>
      <c r="AH798" s="58">
        <f t="shared" si="73"/>
        <v>0</v>
      </c>
    </row>
    <row r="799" spans="1:34" s="75" customFormat="1">
      <c r="A799" s="58" t="s">
        <v>4381</v>
      </c>
      <c r="B799" s="58" t="s">
        <v>4391</v>
      </c>
      <c r="C799" s="58" t="s">
        <v>4392</v>
      </c>
      <c r="D799" s="68">
        <v>43880</v>
      </c>
      <c r="E799" s="9">
        <v>0.83</v>
      </c>
      <c r="F799" s="69" t="b">
        <v>1</v>
      </c>
      <c r="G799" s="58" t="s">
        <v>138</v>
      </c>
      <c r="H799" s="58" t="s">
        <v>64</v>
      </c>
      <c r="I799" s="58" t="s">
        <v>141</v>
      </c>
      <c r="J799" s="58" t="s">
        <v>155</v>
      </c>
      <c r="K799" s="68"/>
      <c r="L799" s="70"/>
      <c r="M799" s="58" t="s">
        <v>166</v>
      </c>
      <c r="N799" s="69"/>
      <c r="O799" s="69" t="b">
        <v>1</v>
      </c>
      <c r="P799" s="69" t="b">
        <v>1</v>
      </c>
      <c r="Q799" s="69" t="b">
        <v>1</v>
      </c>
      <c r="R799" s="69" t="b">
        <v>1</v>
      </c>
      <c r="S799" s="69" t="b">
        <v>1</v>
      </c>
      <c r="T799" s="69"/>
      <c r="U799" s="58" t="s">
        <v>4391</v>
      </c>
      <c r="V799" s="58" t="s">
        <v>4381</v>
      </c>
      <c r="W799" s="58" t="s">
        <v>4391</v>
      </c>
      <c r="X799" s="58" t="s">
        <v>4381</v>
      </c>
      <c r="Y799" s="58" t="s">
        <v>2005</v>
      </c>
      <c r="Z799" s="58" t="s">
        <v>4381</v>
      </c>
      <c r="AA799" s="58" t="s">
        <v>4391</v>
      </c>
      <c r="AB799" s="58" t="s">
        <v>3305</v>
      </c>
      <c r="AC799" s="58"/>
      <c r="AD799" s="68">
        <v>44225</v>
      </c>
      <c r="AE799" s="70">
        <v>532251.58889999997</v>
      </c>
      <c r="AF799" s="58" t="str">
        <f t="shared" si="71"/>
        <v>Jour</v>
      </c>
      <c r="AG799" s="58" t="str">
        <f t="shared" si="72"/>
        <v>LU0320897043</v>
      </c>
      <c r="AH799" s="58" t="str">
        <f t="shared" si="73"/>
        <v>3250462</v>
      </c>
    </row>
    <row r="800" spans="1:34" s="75" customFormat="1">
      <c r="A800" s="58" t="s">
        <v>4382</v>
      </c>
      <c r="B800" s="58" t="s">
        <v>4393</v>
      </c>
      <c r="C800" s="58" t="s">
        <v>4394</v>
      </c>
      <c r="D800" s="68">
        <v>43830</v>
      </c>
      <c r="E800" s="9">
        <v>0.83</v>
      </c>
      <c r="F800" s="69" t="b">
        <v>1</v>
      </c>
      <c r="G800" s="58" t="s">
        <v>138</v>
      </c>
      <c r="H800" s="58" t="s">
        <v>68</v>
      </c>
      <c r="I800" s="58" t="s">
        <v>141</v>
      </c>
      <c r="J800" s="58" t="s">
        <v>155</v>
      </c>
      <c r="K800" s="68"/>
      <c r="L800" s="70"/>
      <c r="M800" s="58" t="s">
        <v>166</v>
      </c>
      <c r="N800" s="69"/>
      <c r="O800" s="69" t="b">
        <v>1</v>
      </c>
      <c r="P800" s="69" t="b">
        <v>1</v>
      </c>
      <c r="Q800" s="69" t="b">
        <v>1</v>
      </c>
      <c r="R800" s="69" t="b">
        <v>1</v>
      </c>
      <c r="S800" s="69" t="b">
        <v>1</v>
      </c>
      <c r="T800" s="69" t="b">
        <v>1</v>
      </c>
      <c r="U800" s="58" t="s">
        <v>4393</v>
      </c>
      <c r="V800" s="58" t="s">
        <v>4382</v>
      </c>
      <c r="W800" s="58" t="s">
        <v>4393</v>
      </c>
      <c r="X800" s="58" t="s">
        <v>4382</v>
      </c>
      <c r="Y800" s="58" t="s">
        <v>2005</v>
      </c>
      <c r="Z800" s="58" t="s">
        <v>4382</v>
      </c>
      <c r="AA800" s="58" t="s">
        <v>4393</v>
      </c>
      <c r="AB800" s="58" t="s">
        <v>3305</v>
      </c>
      <c r="AC800" s="58"/>
      <c r="AD800" s="68">
        <v>44225</v>
      </c>
      <c r="AE800" s="70">
        <v>1834577.7250000001</v>
      </c>
      <c r="AF800" s="58" t="str">
        <f t="shared" si="71"/>
        <v>Jour</v>
      </c>
      <c r="AG800" s="58" t="str">
        <f t="shared" si="72"/>
        <v>LU0674140123</v>
      </c>
      <c r="AH800" s="58" t="str">
        <f t="shared" si="73"/>
        <v>13762367</v>
      </c>
    </row>
    <row r="801" spans="1:34" s="75" customFormat="1">
      <c r="A801" s="58" t="s">
        <v>4383</v>
      </c>
      <c r="B801" s="58" t="s">
        <v>4395</v>
      </c>
      <c r="C801" s="58" t="s">
        <v>4396</v>
      </c>
      <c r="D801" s="68">
        <v>43880</v>
      </c>
      <c r="E801" s="9">
        <v>0.83</v>
      </c>
      <c r="F801" s="69" t="b">
        <v>1</v>
      </c>
      <c r="G801" s="58" t="s">
        <v>138</v>
      </c>
      <c r="H801" s="58" t="s">
        <v>64</v>
      </c>
      <c r="I801" s="58" t="s">
        <v>141</v>
      </c>
      <c r="J801" s="58" t="s">
        <v>155</v>
      </c>
      <c r="K801" s="68"/>
      <c r="L801" s="70"/>
      <c r="M801" s="58" t="s">
        <v>166</v>
      </c>
      <c r="N801" s="69"/>
      <c r="O801" s="69" t="b">
        <v>1</v>
      </c>
      <c r="P801" s="69" t="b">
        <v>1</v>
      </c>
      <c r="Q801" s="69" t="b">
        <v>1</v>
      </c>
      <c r="R801" s="69" t="b">
        <v>1</v>
      </c>
      <c r="S801" s="69"/>
      <c r="T801" s="69"/>
      <c r="U801" s="58" t="s">
        <v>4395</v>
      </c>
      <c r="V801" s="58" t="s">
        <v>4383</v>
      </c>
      <c r="W801" s="58" t="s">
        <v>4395</v>
      </c>
      <c r="X801" s="58" t="s">
        <v>4383</v>
      </c>
      <c r="Y801" s="58" t="s">
        <v>2005</v>
      </c>
      <c r="Z801" s="58" t="s">
        <v>4383</v>
      </c>
      <c r="AA801" s="58" t="s">
        <v>4395</v>
      </c>
      <c r="AB801" s="58" t="s">
        <v>3305</v>
      </c>
      <c r="AC801" s="58"/>
      <c r="AD801" s="68">
        <v>44225</v>
      </c>
      <c r="AE801" s="70">
        <v>371872.3028</v>
      </c>
      <c r="AF801" s="58" t="str">
        <f t="shared" si="71"/>
        <v>Jour</v>
      </c>
      <c r="AG801" s="58" t="str">
        <f t="shared" si="72"/>
        <v>LU0674139976</v>
      </c>
      <c r="AH801" s="58" t="str">
        <f t="shared" si="73"/>
        <v>13762370</v>
      </c>
    </row>
    <row r="802" spans="1:34" s="75" customFormat="1">
      <c r="A802" s="58" t="s">
        <v>4465</v>
      </c>
      <c r="B802" s="58" t="s">
        <v>4466</v>
      </c>
      <c r="C802" s="58" t="s">
        <v>4467</v>
      </c>
      <c r="D802" s="68">
        <v>43830</v>
      </c>
      <c r="E802" s="9">
        <v>0.61</v>
      </c>
      <c r="F802" s="69" t="b">
        <v>1</v>
      </c>
      <c r="G802" s="58" t="s">
        <v>138</v>
      </c>
      <c r="H802" s="58" t="s">
        <v>64</v>
      </c>
      <c r="I802" s="58" t="s">
        <v>141</v>
      </c>
      <c r="J802" s="58" t="s">
        <v>168</v>
      </c>
      <c r="K802" s="68"/>
      <c r="L802" s="70"/>
      <c r="M802" s="58" t="s">
        <v>176</v>
      </c>
      <c r="N802" s="69"/>
      <c r="O802" s="69"/>
      <c r="P802" s="69"/>
      <c r="Q802" s="69" t="b">
        <v>1</v>
      </c>
      <c r="R802" s="69"/>
      <c r="S802" s="69"/>
      <c r="T802" s="69"/>
      <c r="U802" s="58" t="s">
        <v>4466</v>
      </c>
      <c r="V802" s="58" t="s">
        <v>4465</v>
      </c>
      <c r="W802" s="58" t="s">
        <v>4466</v>
      </c>
      <c r="X802" s="58" t="s">
        <v>4465</v>
      </c>
      <c r="Y802" s="58" t="s">
        <v>2005</v>
      </c>
      <c r="Z802" s="58" t="s">
        <v>4465</v>
      </c>
      <c r="AA802" s="58" t="s">
        <v>4466</v>
      </c>
      <c r="AB802" s="58" t="s">
        <v>3305</v>
      </c>
      <c r="AC802" s="58"/>
      <c r="AD802" s="68">
        <v>44253</v>
      </c>
      <c r="AE802" s="70">
        <v>84963.915599999993</v>
      </c>
      <c r="AF802" s="58" t="str">
        <f t="shared" si="71"/>
        <v>Jour</v>
      </c>
      <c r="AG802" s="58" t="str">
        <f t="shared" si="72"/>
        <v>LU1718492330</v>
      </c>
      <c r="AH802" s="58" t="str">
        <f t="shared" si="73"/>
        <v>39103651</v>
      </c>
    </row>
    <row r="803" spans="1:34" s="75" customFormat="1">
      <c r="A803" s="58" t="s">
        <v>4468</v>
      </c>
      <c r="B803" s="58"/>
      <c r="C803" s="58" t="s">
        <v>4469</v>
      </c>
      <c r="D803" s="68">
        <v>43830</v>
      </c>
      <c r="E803" s="9">
        <v>0.53</v>
      </c>
      <c r="F803" s="69" t="b">
        <v>1</v>
      </c>
      <c r="G803" s="58" t="s">
        <v>138</v>
      </c>
      <c r="H803" s="58" t="s">
        <v>64</v>
      </c>
      <c r="I803" s="58" t="s">
        <v>141</v>
      </c>
      <c r="J803" s="58" t="s">
        <v>168</v>
      </c>
      <c r="K803" s="68"/>
      <c r="L803" s="70"/>
      <c r="M803" s="58" t="s">
        <v>166</v>
      </c>
      <c r="N803" s="69"/>
      <c r="O803" s="69"/>
      <c r="P803" s="69" t="b">
        <v>1</v>
      </c>
      <c r="Q803" s="69"/>
      <c r="R803" s="69" t="b">
        <v>1</v>
      </c>
      <c r="S803" s="69"/>
      <c r="T803" s="69"/>
      <c r="U803" s="58"/>
      <c r="V803" s="58" t="s">
        <v>4468</v>
      </c>
      <c r="W803" s="58"/>
      <c r="X803" s="58" t="s">
        <v>4468</v>
      </c>
      <c r="Y803" s="58" t="s">
        <v>2005</v>
      </c>
      <c r="Z803" s="58" t="s">
        <v>4468</v>
      </c>
      <c r="AA803" s="58"/>
      <c r="AB803" s="58" t="s">
        <v>3305</v>
      </c>
      <c r="AC803" s="58"/>
      <c r="AD803" s="68">
        <v>44225</v>
      </c>
      <c r="AE803" s="70">
        <v>2604520.7579999999</v>
      </c>
      <c r="AF803" s="58" t="str">
        <f t="shared" si="71"/>
        <v>Jour</v>
      </c>
      <c r="AG803" s="58" t="str">
        <f t="shared" si="72"/>
        <v>LU1700711663</v>
      </c>
      <c r="AH803" s="58">
        <f t="shared" si="73"/>
        <v>0</v>
      </c>
    </row>
    <row r="804" spans="1:34" s="75" customFormat="1">
      <c r="A804" s="58" t="s">
        <v>4470</v>
      </c>
      <c r="B804" s="58"/>
      <c r="C804" s="58" t="s">
        <v>4471</v>
      </c>
      <c r="D804" s="68">
        <v>43830</v>
      </c>
      <c r="E804" s="9">
        <v>0.53</v>
      </c>
      <c r="F804" s="69" t="b">
        <v>1</v>
      </c>
      <c r="G804" s="58" t="s">
        <v>138</v>
      </c>
      <c r="H804" s="58" t="s">
        <v>68</v>
      </c>
      <c r="I804" s="58" t="s">
        <v>141</v>
      </c>
      <c r="J804" s="58" t="s">
        <v>168</v>
      </c>
      <c r="K804" s="68"/>
      <c r="L804" s="70"/>
      <c r="M804" s="58" t="s">
        <v>166</v>
      </c>
      <c r="N804" s="69"/>
      <c r="O804" s="69"/>
      <c r="P804" s="69"/>
      <c r="Q804" s="69"/>
      <c r="R804" s="69"/>
      <c r="S804" s="69"/>
      <c r="T804" s="69"/>
      <c r="U804" s="58"/>
      <c r="V804" s="58" t="s">
        <v>4470</v>
      </c>
      <c r="W804" s="58"/>
      <c r="X804" s="58" t="s">
        <v>4470</v>
      </c>
      <c r="Y804" s="58" t="s">
        <v>2005</v>
      </c>
      <c r="Z804" s="58" t="s">
        <v>4470</v>
      </c>
      <c r="AA804" s="58"/>
      <c r="AB804" s="58" t="s">
        <v>3305</v>
      </c>
      <c r="AC804" s="58"/>
      <c r="AD804" s="68">
        <v>44225</v>
      </c>
      <c r="AE804" s="70">
        <v>21000</v>
      </c>
      <c r="AF804" s="58" t="str">
        <f t="shared" si="71"/>
        <v>Jour</v>
      </c>
      <c r="AG804" s="58" t="str">
        <f t="shared" si="72"/>
        <v>LU1874124479</v>
      </c>
      <c r="AH804" s="58">
        <f t="shared" si="73"/>
        <v>0</v>
      </c>
    </row>
    <row r="805" spans="1:34" s="75" customFormat="1">
      <c r="A805" s="58" t="s">
        <v>1336</v>
      </c>
      <c r="B805" s="58" t="s">
        <v>1337</v>
      </c>
      <c r="C805" s="58" t="s">
        <v>1338</v>
      </c>
      <c r="D805" s="68">
        <v>43880</v>
      </c>
      <c r="E805" s="9">
        <v>1.75</v>
      </c>
      <c r="F805" s="69" t="b">
        <v>1</v>
      </c>
      <c r="G805" s="58" t="s">
        <v>138</v>
      </c>
      <c r="H805" s="58" t="s">
        <v>64</v>
      </c>
      <c r="I805" s="58" t="s">
        <v>141</v>
      </c>
      <c r="J805" s="58" t="s">
        <v>155</v>
      </c>
      <c r="K805" s="68"/>
      <c r="L805" s="70"/>
      <c r="M805" s="58" t="s">
        <v>166</v>
      </c>
      <c r="N805" s="69" t="b">
        <v>1</v>
      </c>
      <c r="O805" s="69" t="b">
        <v>1</v>
      </c>
      <c r="P805" s="69" t="b">
        <v>1</v>
      </c>
      <c r="Q805" s="69" t="b">
        <v>1</v>
      </c>
      <c r="R805" s="69" t="b">
        <v>1</v>
      </c>
      <c r="S805" s="69" t="b">
        <v>1</v>
      </c>
      <c r="T805" s="69"/>
      <c r="U805" s="58" t="s">
        <v>1337</v>
      </c>
      <c r="V805" s="58" t="s">
        <v>1336</v>
      </c>
      <c r="W805" s="58" t="s">
        <v>1337</v>
      </c>
      <c r="X805" s="58" t="s">
        <v>1336</v>
      </c>
      <c r="Y805" s="58" t="s">
        <v>2005</v>
      </c>
      <c r="Z805" s="58" t="s">
        <v>1336</v>
      </c>
      <c r="AA805" s="58" t="s">
        <v>1337</v>
      </c>
      <c r="AB805" s="58" t="s">
        <v>3305</v>
      </c>
      <c r="AC805" s="58" t="s">
        <v>4101</v>
      </c>
      <c r="AD805" s="68">
        <v>44225</v>
      </c>
      <c r="AE805" s="70">
        <v>322517.04609999998</v>
      </c>
      <c r="AF805" s="58" t="str">
        <f t="shared" si="71"/>
        <v>Jour</v>
      </c>
      <c r="AG805" s="58" t="str">
        <f t="shared" si="72"/>
        <v>LU0254836850</v>
      </c>
      <c r="AH805" s="58" t="str">
        <f t="shared" si="73"/>
        <v>2554855</v>
      </c>
    </row>
    <row r="806" spans="1:34" s="75" customFormat="1">
      <c r="A806" s="58" t="s">
        <v>280</v>
      </c>
      <c r="B806" s="58" t="s">
        <v>3406</v>
      </c>
      <c r="C806" s="58" t="s">
        <v>1268</v>
      </c>
      <c r="D806" s="68">
        <v>43830</v>
      </c>
      <c r="E806" s="9">
        <v>0.91</v>
      </c>
      <c r="F806" s="69" t="b">
        <v>1</v>
      </c>
      <c r="G806" s="58" t="s">
        <v>138</v>
      </c>
      <c r="H806" s="58" t="s">
        <v>64</v>
      </c>
      <c r="I806" s="58" t="s">
        <v>141</v>
      </c>
      <c r="J806" s="58" t="s">
        <v>168</v>
      </c>
      <c r="K806" s="68"/>
      <c r="L806" s="70"/>
      <c r="M806" s="58" t="s">
        <v>166</v>
      </c>
      <c r="N806" s="69" t="b">
        <v>1</v>
      </c>
      <c r="O806" s="69" t="b">
        <v>1</v>
      </c>
      <c r="P806" s="69" t="b">
        <v>1</v>
      </c>
      <c r="Q806" s="69" t="b">
        <v>1</v>
      </c>
      <c r="R806" s="69" t="b">
        <v>1</v>
      </c>
      <c r="S806" s="69" t="b">
        <v>1</v>
      </c>
      <c r="T806" s="69"/>
      <c r="U806" s="58" t="s">
        <v>3406</v>
      </c>
      <c r="V806" s="58" t="s">
        <v>280</v>
      </c>
      <c r="W806" s="58" t="s">
        <v>3406</v>
      </c>
      <c r="X806" s="58" t="s">
        <v>280</v>
      </c>
      <c r="Y806" s="58" t="s">
        <v>2005</v>
      </c>
      <c r="Z806" s="58" t="s">
        <v>280</v>
      </c>
      <c r="AA806" s="58" t="s">
        <v>3406</v>
      </c>
      <c r="AB806" s="58" t="s">
        <v>3305</v>
      </c>
      <c r="AC806" s="58"/>
      <c r="AD806" s="68">
        <v>44225</v>
      </c>
      <c r="AE806" s="70">
        <v>5504936.8119999999</v>
      </c>
      <c r="AF806" s="58" t="str">
        <f t="shared" si="71"/>
        <v>Jour</v>
      </c>
      <c r="AG806" s="58" t="str">
        <f t="shared" si="72"/>
        <v>LU0934195610</v>
      </c>
      <c r="AH806" s="58" t="str">
        <f t="shared" si="73"/>
        <v>21434864</v>
      </c>
    </row>
    <row r="807" spans="1:34" s="75" customFormat="1">
      <c r="A807" s="58" t="s">
        <v>2145</v>
      </c>
      <c r="B807" s="58" t="s">
        <v>3373</v>
      </c>
      <c r="C807" s="58" t="s">
        <v>2146</v>
      </c>
      <c r="D807" s="68">
        <v>43830</v>
      </c>
      <c r="E807" s="9">
        <v>0.48</v>
      </c>
      <c r="F807" s="69" t="b">
        <v>1</v>
      </c>
      <c r="G807" s="58" t="s">
        <v>138</v>
      </c>
      <c r="H807" s="58" t="s">
        <v>62</v>
      </c>
      <c r="I807" s="58" t="s">
        <v>141</v>
      </c>
      <c r="J807" s="58" t="s">
        <v>168</v>
      </c>
      <c r="K807" s="68"/>
      <c r="L807" s="70"/>
      <c r="M807" s="58" t="s">
        <v>166</v>
      </c>
      <c r="N807" s="69"/>
      <c r="O807" s="69"/>
      <c r="P807" s="69"/>
      <c r="Q807" s="69"/>
      <c r="R807" s="69"/>
      <c r="S807" s="69"/>
      <c r="T807" s="69"/>
      <c r="U807" s="58" t="s">
        <v>3373</v>
      </c>
      <c r="V807" s="58" t="s">
        <v>2145</v>
      </c>
      <c r="W807" s="58" t="s">
        <v>3373</v>
      </c>
      <c r="X807" s="58" t="s">
        <v>2145</v>
      </c>
      <c r="Y807" s="58" t="s">
        <v>2005</v>
      </c>
      <c r="Z807" s="58" t="s">
        <v>2145</v>
      </c>
      <c r="AA807" s="58" t="s">
        <v>3373</v>
      </c>
      <c r="AB807" s="58" t="s">
        <v>3305</v>
      </c>
      <c r="AC807" s="58"/>
      <c r="AD807" s="68">
        <v>44225</v>
      </c>
      <c r="AE807" s="70">
        <v>59883.05</v>
      </c>
      <c r="AF807" s="58" t="str">
        <f t="shared" si="71"/>
        <v>Jour</v>
      </c>
      <c r="AG807" s="58" t="str">
        <f t="shared" si="72"/>
        <v>LU1036587134</v>
      </c>
      <c r="AH807" s="58" t="str">
        <f t="shared" si="73"/>
        <v>23765176</v>
      </c>
    </row>
    <row r="808" spans="1:34" s="75" customFormat="1">
      <c r="A808" s="58" t="s">
        <v>281</v>
      </c>
      <c r="B808" s="58" t="s">
        <v>3371</v>
      </c>
      <c r="C808" s="58" t="s">
        <v>1269</v>
      </c>
      <c r="D808" s="68">
        <v>43880</v>
      </c>
      <c r="E808" s="9">
        <v>0.48</v>
      </c>
      <c r="F808" s="69" t="b">
        <v>1</v>
      </c>
      <c r="G808" s="58" t="s">
        <v>138</v>
      </c>
      <c r="H808" s="58" t="s">
        <v>64</v>
      </c>
      <c r="I808" s="58" t="s">
        <v>141</v>
      </c>
      <c r="J808" s="58" t="s">
        <v>168</v>
      </c>
      <c r="K808" s="68"/>
      <c r="L808" s="70"/>
      <c r="M808" s="58" t="s">
        <v>166</v>
      </c>
      <c r="N808" s="69"/>
      <c r="O808" s="69"/>
      <c r="P808" s="69"/>
      <c r="Q808" s="69" t="b">
        <v>1</v>
      </c>
      <c r="R808" s="69" t="b">
        <v>1</v>
      </c>
      <c r="S808" s="69"/>
      <c r="T808" s="69"/>
      <c r="U808" s="58" t="s">
        <v>3371</v>
      </c>
      <c r="V808" s="58" t="s">
        <v>281</v>
      </c>
      <c r="W808" s="58" t="s">
        <v>3371</v>
      </c>
      <c r="X808" s="58" t="s">
        <v>281</v>
      </c>
      <c r="Y808" s="58" t="s">
        <v>2005</v>
      </c>
      <c r="Z808" s="58" t="s">
        <v>281</v>
      </c>
      <c r="AA808" s="58" t="s">
        <v>3371</v>
      </c>
      <c r="AB808" s="58" t="s">
        <v>3305</v>
      </c>
      <c r="AC808" s="58"/>
      <c r="AD808" s="68">
        <v>44225</v>
      </c>
      <c r="AE808" s="70">
        <v>107163.7049</v>
      </c>
      <c r="AF808" s="58" t="str">
        <f t="shared" si="71"/>
        <v>Jour</v>
      </c>
      <c r="AG808" s="58" t="str">
        <f t="shared" si="72"/>
        <v>LU0951484178</v>
      </c>
      <c r="AH808" s="58" t="str">
        <f t="shared" si="73"/>
        <v>21808048</v>
      </c>
    </row>
    <row r="809" spans="1:34" s="75" customFormat="1">
      <c r="A809" s="58" t="s">
        <v>276</v>
      </c>
      <c r="B809" s="58" t="s">
        <v>649</v>
      </c>
      <c r="C809" s="58" t="s">
        <v>2042</v>
      </c>
      <c r="D809" s="68">
        <v>43880</v>
      </c>
      <c r="E809" s="9">
        <v>0.91</v>
      </c>
      <c r="F809" s="69" t="b">
        <v>1</v>
      </c>
      <c r="G809" s="58" t="s">
        <v>138</v>
      </c>
      <c r="H809" s="58" t="s">
        <v>64</v>
      </c>
      <c r="I809" s="58" t="s">
        <v>141</v>
      </c>
      <c r="J809" s="58" t="s">
        <v>168</v>
      </c>
      <c r="K809" s="68"/>
      <c r="L809" s="70"/>
      <c r="M809" s="58" t="s">
        <v>166</v>
      </c>
      <c r="N809" s="69" t="b">
        <v>1</v>
      </c>
      <c r="O809" s="69" t="b">
        <v>1</v>
      </c>
      <c r="P809" s="69" t="b">
        <v>1</v>
      </c>
      <c r="Q809" s="69" t="b">
        <v>1</v>
      </c>
      <c r="R809" s="69" t="b">
        <v>1</v>
      </c>
      <c r="S809" s="69" t="b">
        <v>1</v>
      </c>
      <c r="T809" s="69"/>
      <c r="U809" s="58" t="s">
        <v>649</v>
      </c>
      <c r="V809" s="58" t="s">
        <v>276</v>
      </c>
      <c r="W809" s="58" t="s">
        <v>649</v>
      </c>
      <c r="X809" s="58" t="s">
        <v>276</v>
      </c>
      <c r="Y809" s="58" t="s">
        <v>2005</v>
      </c>
      <c r="Z809" s="58" t="s">
        <v>276</v>
      </c>
      <c r="AA809" s="58" t="s">
        <v>649</v>
      </c>
      <c r="AB809" s="58" t="s">
        <v>3305</v>
      </c>
      <c r="AC809" s="58"/>
      <c r="AD809" s="68">
        <v>44225</v>
      </c>
      <c r="AE809" s="70">
        <v>3498898.8689999999</v>
      </c>
      <c r="AF809" s="58" t="str">
        <f t="shared" si="71"/>
        <v>Jour</v>
      </c>
      <c r="AG809" s="58" t="str">
        <f t="shared" si="72"/>
        <v>LU0084302339</v>
      </c>
      <c r="AH809" s="58" t="str">
        <f t="shared" si="73"/>
        <v>997304</v>
      </c>
    </row>
    <row r="810" spans="1:34" s="75" customFormat="1">
      <c r="A810" s="58" t="s">
        <v>277</v>
      </c>
      <c r="B810" s="58" t="s">
        <v>650</v>
      </c>
      <c r="C810" s="58" t="s">
        <v>2043</v>
      </c>
      <c r="D810" s="68">
        <v>43880</v>
      </c>
      <c r="E810" s="9">
        <v>0.91</v>
      </c>
      <c r="F810" s="69" t="b">
        <v>1</v>
      </c>
      <c r="G810" s="58" t="s">
        <v>138</v>
      </c>
      <c r="H810" s="58" t="s">
        <v>62</v>
      </c>
      <c r="I810" s="58" t="s">
        <v>141</v>
      </c>
      <c r="J810" s="58" t="s">
        <v>168</v>
      </c>
      <c r="K810" s="68"/>
      <c r="L810" s="70"/>
      <c r="M810" s="58" t="s">
        <v>176</v>
      </c>
      <c r="N810" s="69"/>
      <c r="O810" s="69" t="b">
        <v>1</v>
      </c>
      <c r="P810" s="69"/>
      <c r="Q810" s="69" t="b">
        <v>1</v>
      </c>
      <c r="R810" s="69"/>
      <c r="S810" s="69"/>
      <c r="T810" s="69"/>
      <c r="U810" s="58" t="s">
        <v>650</v>
      </c>
      <c r="V810" s="58" t="s">
        <v>277</v>
      </c>
      <c r="W810" s="58" t="s">
        <v>650</v>
      </c>
      <c r="X810" s="58" t="s">
        <v>277</v>
      </c>
      <c r="Y810" s="58" t="s">
        <v>2005</v>
      </c>
      <c r="Z810" s="58" t="s">
        <v>277</v>
      </c>
      <c r="AA810" s="58" t="s">
        <v>650</v>
      </c>
      <c r="AB810" s="58" t="s">
        <v>3305</v>
      </c>
      <c r="AC810" s="58"/>
      <c r="AD810" s="68">
        <v>44225</v>
      </c>
      <c r="AE810" s="70">
        <v>21424.175500000001</v>
      </c>
      <c r="AF810" s="58" t="str">
        <f t="shared" si="71"/>
        <v>Jour</v>
      </c>
      <c r="AG810" s="58" t="str">
        <f t="shared" si="72"/>
        <v>LU0239949844</v>
      </c>
      <c r="AH810" s="58" t="str">
        <f t="shared" si="73"/>
        <v>2387389</v>
      </c>
    </row>
    <row r="811" spans="1:34" s="75" customFormat="1">
      <c r="A811" s="58" t="s">
        <v>278</v>
      </c>
      <c r="B811" s="58" t="s">
        <v>651</v>
      </c>
      <c r="C811" s="58" t="s">
        <v>2044</v>
      </c>
      <c r="D811" s="68">
        <v>43880</v>
      </c>
      <c r="E811" s="9">
        <v>0.48</v>
      </c>
      <c r="F811" s="69" t="b">
        <v>1</v>
      </c>
      <c r="G811" s="58" t="s">
        <v>138</v>
      </c>
      <c r="H811" s="58" t="s">
        <v>62</v>
      </c>
      <c r="I811" s="58" t="s">
        <v>141</v>
      </c>
      <c r="J811" s="58" t="s">
        <v>168</v>
      </c>
      <c r="K811" s="68"/>
      <c r="L811" s="70"/>
      <c r="M811" s="58" t="s">
        <v>176</v>
      </c>
      <c r="N811" s="69"/>
      <c r="O811" s="69" t="b">
        <v>1</v>
      </c>
      <c r="P811" s="69" t="b">
        <v>1</v>
      </c>
      <c r="Q811" s="69" t="b">
        <v>1</v>
      </c>
      <c r="R811" s="69"/>
      <c r="S811" s="69" t="b">
        <v>1</v>
      </c>
      <c r="T811" s="69" t="b">
        <v>1</v>
      </c>
      <c r="U811" s="58" t="s">
        <v>651</v>
      </c>
      <c r="V811" s="58" t="s">
        <v>278</v>
      </c>
      <c r="W811" s="58" t="s">
        <v>651</v>
      </c>
      <c r="X811" s="58" t="s">
        <v>278</v>
      </c>
      <c r="Y811" s="58" t="s">
        <v>2005</v>
      </c>
      <c r="Z811" s="58" t="s">
        <v>278</v>
      </c>
      <c r="AA811" s="58" t="s">
        <v>651</v>
      </c>
      <c r="AB811" s="58" t="s">
        <v>3305</v>
      </c>
      <c r="AC811" s="58"/>
      <c r="AD811" s="68">
        <v>44225</v>
      </c>
      <c r="AE811" s="70">
        <v>118047.8665</v>
      </c>
      <c r="AF811" s="58" t="str">
        <f t="shared" si="71"/>
        <v>Jour</v>
      </c>
      <c r="AG811" s="58" t="str">
        <f t="shared" si="72"/>
        <v>LU0239950180</v>
      </c>
      <c r="AH811" s="58" t="str">
        <f t="shared" si="73"/>
        <v>2387393</v>
      </c>
    </row>
    <row r="812" spans="1:34" s="75" customFormat="1">
      <c r="A812" s="58" t="s">
        <v>279</v>
      </c>
      <c r="B812" s="58" t="s">
        <v>652</v>
      </c>
      <c r="C812" s="58" t="s">
        <v>2045</v>
      </c>
      <c r="D812" s="68">
        <v>43880</v>
      </c>
      <c r="E812" s="9">
        <v>0.48</v>
      </c>
      <c r="F812" s="69" t="b">
        <v>1</v>
      </c>
      <c r="G812" s="58" t="s">
        <v>138</v>
      </c>
      <c r="H812" s="58" t="s">
        <v>64</v>
      </c>
      <c r="I812" s="58" t="s">
        <v>141</v>
      </c>
      <c r="J812" s="58" t="s">
        <v>168</v>
      </c>
      <c r="K812" s="68"/>
      <c r="L812" s="70"/>
      <c r="M812" s="58" t="s">
        <v>176</v>
      </c>
      <c r="N812" s="69"/>
      <c r="O812" s="69" t="b">
        <v>1</v>
      </c>
      <c r="P812" s="69" t="b">
        <v>1</v>
      </c>
      <c r="Q812" s="69" t="b">
        <v>1</v>
      </c>
      <c r="R812" s="69"/>
      <c r="S812" s="69" t="b">
        <v>1</v>
      </c>
      <c r="T812" s="69" t="b">
        <v>1</v>
      </c>
      <c r="U812" s="58" t="s">
        <v>652</v>
      </c>
      <c r="V812" s="58" t="s">
        <v>279</v>
      </c>
      <c r="W812" s="58" t="s">
        <v>652</v>
      </c>
      <c r="X812" s="58" t="s">
        <v>279</v>
      </c>
      <c r="Y812" s="58" t="s">
        <v>2005</v>
      </c>
      <c r="Z812" s="58" t="s">
        <v>279</v>
      </c>
      <c r="AA812" s="58" t="s">
        <v>652</v>
      </c>
      <c r="AB812" s="58" t="s">
        <v>3305</v>
      </c>
      <c r="AC812" s="58"/>
      <c r="AD812" s="68">
        <v>44225</v>
      </c>
      <c r="AE812" s="70">
        <v>248920.63560000001</v>
      </c>
      <c r="AF812" s="58" t="str">
        <f t="shared" si="71"/>
        <v>Jour</v>
      </c>
      <c r="AG812" s="58" t="str">
        <f t="shared" si="72"/>
        <v>LU0239950933</v>
      </c>
      <c r="AH812" s="58" t="str">
        <f t="shared" si="73"/>
        <v>2387388</v>
      </c>
    </row>
    <row r="813" spans="1:34" s="75" customFormat="1">
      <c r="A813" s="58" t="s">
        <v>1981</v>
      </c>
      <c r="B813" s="58" t="s">
        <v>1982</v>
      </c>
      <c r="C813" s="58" t="s">
        <v>2046</v>
      </c>
      <c r="D813" s="68">
        <v>43830</v>
      </c>
      <c r="E813" s="9">
        <v>0.91</v>
      </c>
      <c r="F813" s="69" t="b">
        <v>1</v>
      </c>
      <c r="G813" s="58" t="s">
        <v>138</v>
      </c>
      <c r="H813" s="58" t="s">
        <v>62</v>
      </c>
      <c r="I813" s="58" t="s">
        <v>141</v>
      </c>
      <c r="J813" s="58" t="s">
        <v>168</v>
      </c>
      <c r="K813" s="68"/>
      <c r="L813" s="70"/>
      <c r="M813" s="58" t="s">
        <v>166</v>
      </c>
      <c r="N813" s="69"/>
      <c r="O813" s="69" t="b">
        <v>1</v>
      </c>
      <c r="P813" s="69"/>
      <c r="Q813" s="69" t="b">
        <v>1</v>
      </c>
      <c r="R813" s="69"/>
      <c r="S813" s="69" t="b">
        <v>1</v>
      </c>
      <c r="T813" s="69"/>
      <c r="U813" s="58" t="s">
        <v>1982</v>
      </c>
      <c r="V813" s="58" t="s">
        <v>1981</v>
      </c>
      <c r="W813" s="58" t="s">
        <v>1982</v>
      </c>
      <c r="X813" s="58" t="s">
        <v>1981</v>
      </c>
      <c r="Y813" s="58" t="s">
        <v>2005</v>
      </c>
      <c r="Z813" s="58" t="s">
        <v>1981</v>
      </c>
      <c r="AA813" s="58" t="s">
        <v>1982</v>
      </c>
      <c r="AB813" s="58" t="s">
        <v>3305</v>
      </c>
      <c r="AC813" s="58"/>
      <c r="AD813" s="68">
        <v>44225</v>
      </c>
      <c r="AE813" s="70">
        <v>43395.000500000002</v>
      </c>
      <c r="AF813" s="58" t="str">
        <f t="shared" si="71"/>
        <v>Jour</v>
      </c>
      <c r="AG813" s="58" t="str">
        <f t="shared" si="72"/>
        <v>LU0486541344</v>
      </c>
      <c r="AH813" s="58" t="str">
        <f t="shared" si="73"/>
        <v>11014979</v>
      </c>
    </row>
    <row r="814" spans="1:34" s="75" customFormat="1">
      <c r="A814" s="58" t="s">
        <v>272</v>
      </c>
      <c r="B814" s="58" t="s">
        <v>645</v>
      </c>
      <c r="C814" s="58" t="s">
        <v>2047</v>
      </c>
      <c r="D814" s="68">
        <v>43830</v>
      </c>
      <c r="E814" s="9">
        <v>0.91</v>
      </c>
      <c r="F814" s="69" t="b">
        <v>1</v>
      </c>
      <c r="G814" s="58" t="s">
        <v>138</v>
      </c>
      <c r="H814" s="58" t="s">
        <v>64</v>
      </c>
      <c r="I814" s="58" t="s">
        <v>141</v>
      </c>
      <c r="J814" s="58" t="s">
        <v>168</v>
      </c>
      <c r="K814" s="68"/>
      <c r="L814" s="70"/>
      <c r="M814" s="58" t="s">
        <v>166</v>
      </c>
      <c r="N814" s="69" t="b">
        <v>1</v>
      </c>
      <c r="O814" s="69" t="b">
        <v>1</v>
      </c>
      <c r="P814" s="69" t="b">
        <v>1</v>
      </c>
      <c r="Q814" s="69" t="b">
        <v>1</v>
      </c>
      <c r="R814" s="69" t="b">
        <v>1</v>
      </c>
      <c r="S814" s="69" t="b">
        <v>1</v>
      </c>
      <c r="T814" s="69"/>
      <c r="U814" s="58" t="s">
        <v>645</v>
      </c>
      <c r="V814" s="58" t="s">
        <v>272</v>
      </c>
      <c r="W814" s="58" t="s">
        <v>645</v>
      </c>
      <c r="X814" s="58" t="s">
        <v>272</v>
      </c>
      <c r="Y814" s="58" t="s">
        <v>2005</v>
      </c>
      <c r="Z814" s="58" t="s">
        <v>272</v>
      </c>
      <c r="AA814" s="58" t="s">
        <v>645</v>
      </c>
      <c r="AB814" s="58" t="s">
        <v>3305</v>
      </c>
      <c r="AC814" s="58"/>
      <c r="AD814" s="68">
        <v>44225</v>
      </c>
      <c r="AE814" s="70">
        <v>65893.803</v>
      </c>
      <c r="AF814" s="58" t="str">
        <f t="shared" si="71"/>
        <v>Jour</v>
      </c>
      <c r="AG814" s="58" t="str">
        <f t="shared" si="72"/>
        <v>LU0230242504</v>
      </c>
      <c r="AH814" s="58" t="str">
        <f t="shared" si="73"/>
        <v>2274966</v>
      </c>
    </row>
    <row r="815" spans="1:34" s="75" customFormat="1">
      <c r="A815" s="58" t="s">
        <v>273</v>
      </c>
      <c r="B815" s="58" t="s">
        <v>646</v>
      </c>
      <c r="C815" s="58" t="s">
        <v>2048</v>
      </c>
      <c r="D815" s="68">
        <v>43880</v>
      </c>
      <c r="E815" s="9">
        <v>0.91</v>
      </c>
      <c r="F815" s="69" t="b">
        <v>1</v>
      </c>
      <c r="G815" s="58" t="s">
        <v>138</v>
      </c>
      <c r="H815" s="58" t="s">
        <v>68</v>
      </c>
      <c r="I815" s="58" t="s">
        <v>141</v>
      </c>
      <c r="J815" s="58" t="s">
        <v>168</v>
      </c>
      <c r="K815" s="68"/>
      <c r="L815" s="70"/>
      <c r="M815" s="58" t="s">
        <v>166</v>
      </c>
      <c r="N815" s="69" t="b">
        <v>1</v>
      </c>
      <c r="O815" s="69" t="b">
        <v>1</v>
      </c>
      <c r="P815" s="69"/>
      <c r="Q815" s="69" t="b">
        <v>1</v>
      </c>
      <c r="R815" s="69" t="b">
        <v>1</v>
      </c>
      <c r="S815" s="69"/>
      <c r="T815" s="69"/>
      <c r="U815" s="58" t="s">
        <v>646</v>
      </c>
      <c r="V815" s="58" t="s">
        <v>273</v>
      </c>
      <c r="W815" s="58" t="s">
        <v>646</v>
      </c>
      <c r="X815" s="58" t="s">
        <v>273</v>
      </c>
      <c r="Y815" s="58" t="s">
        <v>2005</v>
      </c>
      <c r="Z815" s="58" t="s">
        <v>273</v>
      </c>
      <c r="AA815" s="58" t="s">
        <v>646</v>
      </c>
      <c r="AB815" s="58" t="s">
        <v>3305</v>
      </c>
      <c r="AC815" s="58"/>
      <c r="AD815" s="68">
        <v>44225</v>
      </c>
      <c r="AE815" s="70">
        <v>49816.290699999998</v>
      </c>
      <c r="AF815" s="58" t="str">
        <f t="shared" si="71"/>
        <v>Jour</v>
      </c>
      <c r="AG815" s="58" t="str">
        <f t="shared" si="72"/>
        <v>LU0254675159</v>
      </c>
      <c r="AH815" s="58" t="str">
        <f t="shared" si="73"/>
        <v>2551030</v>
      </c>
    </row>
    <row r="816" spans="1:34" s="75" customFormat="1">
      <c r="A816" s="58" t="s">
        <v>274</v>
      </c>
      <c r="B816" s="58" t="s">
        <v>647</v>
      </c>
      <c r="C816" s="58" t="s">
        <v>2049</v>
      </c>
      <c r="D816" s="68">
        <v>43880</v>
      </c>
      <c r="E816" s="9">
        <v>0.43</v>
      </c>
      <c r="F816" s="69" t="b">
        <v>1</v>
      </c>
      <c r="G816" s="58" t="s">
        <v>138</v>
      </c>
      <c r="H816" s="58" t="s">
        <v>62</v>
      </c>
      <c r="I816" s="58" t="s">
        <v>141</v>
      </c>
      <c r="J816" s="58" t="s">
        <v>168</v>
      </c>
      <c r="K816" s="68"/>
      <c r="L816" s="70"/>
      <c r="M816" s="58" t="s">
        <v>166</v>
      </c>
      <c r="N816" s="69"/>
      <c r="O816" s="69" t="b">
        <v>1</v>
      </c>
      <c r="P816" s="69"/>
      <c r="Q816" s="69" t="b">
        <v>1</v>
      </c>
      <c r="R816" s="69"/>
      <c r="S816" s="69"/>
      <c r="T816" s="69"/>
      <c r="U816" s="58" t="s">
        <v>647</v>
      </c>
      <c r="V816" s="58" t="s">
        <v>274</v>
      </c>
      <c r="W816" s="58" t="s">
        <v>647</v>
      </c>
      <c r="X816" s="58" t="s">
        <v>274</v>
      </c>
      <c r="Y816" s="58" t="s">
        <v>2005</v>
      </c>
      <c r="Z816" s="58" t="s">
        <v>274</v>
      </c>
      <c r="AA816" s="58" t="s">
        <v>647</v>
      </c>
      <c r="AB816" s="58" t="s">
        <v>3305</v>
      </c>
      <c r="AC816" s="58"/>
      <c r="AD816" s="68">
        <v>44225</v>
      </c>
      <c r="AE816" s="70">
        <v>182104.69</v>
      </c>
      <c r="AF816" s="58" t="str">
        <f t="shared" si="71"/>
        <v>Jour</v>
      </c>
      <c r="AG816" s="58" t="str">
        <f t="shared" si="72"/>
        <v>LU0280704114</v>
      </c>
      <c r="AH816" s="58" t="str">
        <f t="shared" si="73"/>
        <v>2850659</v>
      </c>
    </row>
    <row r="817" spans="1:34" s="75" customFormat="1">
      <c r="A817" s="58" t="s">
        <v>275</v>
      </c>
      <c r="B817" s="58" t="s">
        <v>648</v>
      </c>
      <c r="C817" s="58" t="s">
        <v>2050</v>
      </c>
      <c r="D817" s="68">
        <v>43880</v>
      </c>
      <c r="E817" s="9">
        <v>0.43</v>
      </c>
      <c r="F817" s="69" t="b">
        <v>1</v>
      </c>
      <c r="G817" s="58" t="s">
        <v>138</v>
      </c>
      <c r="H817" s="58" t="s">
        <v>64</v>
      </c>
      <c r="I817" s="58" t="s">
        <v>141</v>
      </c>
      <c r="J817" s="58" t="s">
        <v>168</v>
      </c>
      <c r="K817" s="68"/>
      <c r="L817" s="70"/>
      <c r="M817" s="58" t="s">
        <v>166</v>
      </c>
      <c r="N817" s="69"/>
      <c r="O817" s="69" t="b">
        <v>1</v>
      </c>
      <c r="P817" s="69"/>
      <c r="Q817" s="69" t="b">
        <v>1</v>
      </c>
      <c r="R817" s="69" t="b">
        <v>1</v>
      </c>
      <c r="S817" s="69" t="b">
        <v>1</v>
      </c>
      <c r="T817" s="69"/>
      <c r="U817" s="58" t="s">
        <v>648</v>
      </c>
      <c r="V817" s="58" t="s">
        <v>275</v>
      </c>
      <c r="W817" s="58" t="s">
        <v>648</v>
      </c>
      <c r="X817" s="58" t="s">
        <v>275</v>
      </c>
      <c r="Y817" s="58" t="s">
        <v>2005</v>
      </c>
      <c r="Z817" s="58" t="s">
        <v>275</v>
      </c>
      <c r="AA817" s="58" t="s">
        <v>648</v>
      </c>
      <c r="AB817" s="58" t="s">
        <v>3305</v>
      </c>
      <c r="AC817" s="58"/>
      <c r="AD817" s="68">
        <v>44225</v>
      </c>
      <c r="AE817" s="70">
        <v>258998.45509999999</v>
      </c>
      <c r="AF817" s="58" t="str">
        <f t="shared" si="71"/>
        <v>Jour</v>
      </c>
      <c r="AG817" s="58" t="str">
        <f t="shared" si="72"/>
        <v>LU0230242686</v>
      </c>
      <c r="AH817" s="58" t="str">
        <f t="shared" si="73"/>
        <v>2274971</v>
      </c>
    </row>
    <row r="818" spans="1:34" s="75" customFormat="1">
      <c r="A818" s="58" t="s">
        <v>3071</v>
      </c>
      <c r="B818" s="58"/>
      <c r="C818" s="58" t="s">
        <v>3072</v>
      </c>
      <c r="D818" s="68">
        <v>43830</v>
      </c>
      <c r="E818" s="9">
        <v>0.83</v>
      </c>
      <c r="F818" s="69" t="b">
        <v>1</v>
      </c>
      <c r="G818" s="58" t="s">
        <v>138</v>
      </c>
      <c r="H818" s="58" t="s">
        <v>64</v>
      </c>
      <c r="I818" s="58" t="s">
        <v>141</v>
      </c>
      <c r="J818" s="58" t="s">
        <v>165</v>
      </c>
      <c r="K818" s="68"/>
      <c r="L818" s="70"/>
      <c r="M818" s="58" t="s">
        <v>166</v>
      </c>
      <c r="N818" s="69"/>
      <c r="O818" s="69" t="b">
        <v>1</v>
      </c>
      <c r="P818" s="69"/>
      <c r="Q818" s="69"/>
      <c r="R818" s="69"/>
      <c r="S818" s="69"/>
      <c r="T818" s="69"/>
      <c r="U818" s="58"/>
      <c r="V818" s="58" t="s">
        <v>3071</v>
      </c>
      <c r="W818" s="58"/>
      <c r="X818" s="58" t="s">
        <v>3071</v>
      </c>
      <c r="Y818" s="58" t="s">
        <v>2005</v>
      </c>
      <c r="Z818" s="58" t="s">
        <v>3071</v>
      </c>
      <c r="AA818" s="58"/>
      <c r="AB818" s="58" t="s">
        <v>3305</v>
      </c>
      <c r="AC818" s="58"/>
      <c r="AD818" s="68">
        <v>44225</v>
      </c>
      <c r="AE818" s="70">
        <v>49994.000200000002</v>
      </c>
      <c r="AF818" s="58" t="str">
        <f t="shared" si="71"/>
        <v>Jour</v>
      </c>
      <c r="AG818" s="58" t="str">
        <f t="shared" si="72"/>
        <v>LU1840771593</v>
      </c>
      <c r="AH818" s="58">
        <f t="shared" si="73"/>
        <v>0</v>
      </c>
    </row>
    <row r="819" spans="1:34" s="75" customFormat="1">
      <c r="A819" s="58" t="s">
        <v>3073</v>
      </c>
      <c r="B819" s="58"/>
      <c r="C819" s="58" t="s">
        <v>3074</v>
      </c>
      <c r="D819" s="68">
        <v>43830</v>
      </c>
      <c r="E819" s="9">
        <v>0.83</v>
      </c>
      <c r="F819" s="69" t="b">
        <v>1</v>
      </c>
      <c r="G819" s="58" t="s">
        <v>138</v>
      </c>
      <c r="H819" s="58" t="s">
        <v>68</v>
      </c>
      <c r="I819" s="58" t="s">
        <v>141</v>
      </c>
      <c r="J819" s="58" t="s">
        <v>165</v>
      </c>
      <c r="K819" s="68"/>
      <c r="L819" s="70"/>
      <c r="M819" s="58" t="s">
        <v>166</v>
      </c>
      <c r="N819" s="69"/>
      <c r="O819" s="69" t="b">
        <v>1</v>
      </c>
      <c r="P819" s="69"/>
      <c r="Q819" s="69"/>
      <c r="R819" s="69"/>
      <c r="S819" s="69"/>
      <c r="T819" s="69"/>
      <c r="U819" s="58"/>
      <c r="V819" s="58" t="s">
        <v>3073</v>
      </c>
      <c r="W819" s="58"/>
      <c r="X819" s="58" t="s">
        <v>3073</v>
      </c>
      <c r="Y819" s="58" t="s">
        <v>2005</v>
      </c>
      <c r="Z819" s="58" t="s">
        <v>3073</v>
      </c>
      <c r="AA819" s="58"/>
      <c r="AB819" s="58" t="s">
        <v>3305</v>
      </c>
      <c r="AC819" s="58"/>
      <c r="AD819" s="68">
        <v>44225</v>
      </c>
      <c r="AE819" s="70">
        <v>1170</v>
      </c>
      <c r="AF819" s="58" t="str">
        <f t="shared" si="71"/>
        <v>Jour</v>
      </c>
      <c r="AG819" s="58" t="str">
        <f t="shared" si="72"/>
        <v>LU1843279701</v>
      </c>
      <c r="AH819" s="58">
        <f t="shared" si="73"/>
        <v>0</v>
      </c>
    </row>
    <row r="820" spans="1:34" s="75" customFormat="1">
      <c r="A820" s="58" t="s">
        <v>2648</v>
      </c>
      <c r="B820" s="58"/>
      <c r="C820" s="58" t="s">
        <v>2649</v>
      </c>
      <c r="D820" s="68">
        <v>43864</v>
      </c>
      <c r="E820" s="9">
        <v>0.79</v>
      </c>
      <c r="F820" s="69" t="b">
        <v>1</v>
      </c>
      <c r="G820" s="58" t="s">
        <v>201</v>
      </c>
      <c r="H820" s="58" t="s">
        <v>68</v>
      </c>
      <c r="I820" s="58" t="s">
        <v>141</v>
      </c>
      <c r="J820" s="58" t="s">
        <v>168</v>
      </c>
      <c r="K820" s="68">
        <v>44255</v>
      </c>
      <c r="L820" s="70">
        <v>396.78450830000003</v>
      </c>
      <c r="M820" s="58" t="s">
        <v>166</v>
      </c>
      <c r="N820" s="69"/>
      <c r="O820" s="69" t="b">
        <v>1</v>
      </c>
      <c r="P820" s="69" t="b">
        <v>1</v>
      </c>
      <c r="Q820" s="69"/>
      <c r="R820" s="69" t="b">
        <v>1</v>
      </c>
      <c r="S820" s="69" t="b">
        <v>1</v>
      </c>
      <c r="T820" s="69" t="b">
        <v>1</v>
      </c>
      <c r="U820" s="58"/>
      <c r="V820" s="58" t="s">
        <v>2648</v>
      </c>
      <c r="W820" s="58"/>
      <c r="X820" s="58" t="s">
        <v>2648</v>
      </c>
      <c r="Y820" s="58" t="s">
        <v>2008</v>
      </c>
      <c r="Z820" s="58" t="s">
        <v>2648</v>
      </c>
      <c r="AA820" s="58"/>
      <c r="AB820" s="58" t="s">
        <v>3305</v>
      </c>
      <c r="AC820" s="58"/>
      <c r="AD820" s="68">
        <v>44252</v>
      </c>
      <c r="AE820" s="70">
        <v>1012306.103</v>
      </c>
      <c r="AF820" s="58" t="str">
        <f t="shared" si="71"/>
        <v>Jour</v>
      </c>
      <c r="AG820" s="58" t="str">
        <f t="shared" si="72"/>
        <v>IE00B1FQCD60</v>
      </c>
      <c r="AH820" s="58">
        <f t="shared" si="73"/>
        <v>0</v>
      </c>
    </row>
    <row r="821" spans="1:34" s="75" customFormat="1">
      <c r="A821" s="58" t="s">
        <v>2028</v>
      </c>
      <c r="B821" s="58"/>
      <c r="C821" s="58" t="s">
        <v>2029</v>
      </c>
      <c r="D821" s="68">
        <v>43864</v>
      </c>
      <c r="E821" s="9">
        <v>0.79</v>
      </c>
      <c r="F821" s="69" t="b">
        <v>1</v>
      </c>
      <c r="G821" s="58" t="s">
        <v>201</v>
      </c>
      <c r="H821" s="58" t="s">
        <v>64</v>
      </c>
      <c r="I821" s="58" t="s">
        <v>141</v>
      </c>
      <c r="J821" s="58" t="s">
        <v>168</v>
      </c>
      <c r="K821" s="68">
        <v>44255</v>
      </c>
      <c r="L821" s="70">
        <v>396.78450830000003</v>
      </c>
      <c r="M821" s="58" t="s">
        <v>166</v>
      </c>
      <c r="N821" s="69"/>
      <c r="O821" s="69" t="b">
        <v>1</v>
      </c>
      <c r="P821" s="69" t="b">
        <v>1</v>
      </c>
      <c r="Q821" s="69"/>
      <c r="R821" s="69" t="b">
        <v>1</v>
      </c>
      <c r="S821" s="69"/>
      <c r="T821" s="69" t="b">
        <v>1</v>
      </c>
      <c r="U821" s="58"/>
      <c r="V821" s="58" t="s">
        <v>2028</v>
      </c>
      <c r="W821" s="58"/>
      <c r="X821" s="58" t="s">
        <v>2028</v>
      </c>
      <c r="Y821" s="58" t="s">
        <v>2008</v>
      </c>
      <c r="Z821" s="58" t="s">
        <v>2028</v>
      </c>
      <c r="AA821" s="58"/>
      <c r="AB821" s="58" t="s">
        <v>3305</v>
      </c>
      <c r="AC821" s="58"/>
      <c r="AD821" s="68">
        <v>44252</v>
      </c>
      <c r="AE821" s="70">
        <v>404722.23200000002</v>
      </c>
      <c r="AF821" s="58" t="str">
        <f t="shared" si="71"/>
        <v>Jour</v>
      </c>
      <c r="AG821" s="58" t="str">
        <f t="shared" si="72"/>
        <v>IE00B1FQCF84</v>
      </c>
      <c r="AH821" s="58">
        <f t="shared" si="73"/>
        <v>0</v>
      </c>
    </row>
    <row r="822" spans="1:34" s="75" customFormat="1">
      <c r="A822" s="58" t="s">
        <v>2030</v>
      </c>
      <c r="B822" s="58"/>
      <c r="C822" s="58" t="s">
        <v>2031</v>
      </c>
      <c r="D822" s="68">
        <v>43864</v>
      </c>
      <c r="E822" s="9">
        <v>0.79</v>
      </c>
      <c r="F822" s="69" t="b">
        <v>1</v>
      </c>
      <c r="G822" s="58" t="s">
        <v>201</v>
      </c>
      <c r="H822" s="58" t="s">
        <v>62</v>
      </c>
      <c r="I822" s="58" t="s">
        <v>141</v>
      </c>
      <c r="J822" s="58" t="s">
        <v>168</v>
      </c>
      <c r="K822" s="68">
        <v>44255</v>
      </c>
      <c r="L822" s="70">
        <v>396.78450830000003</v>
      </c>
      <c r="M822" s="58" t="s">
        <v>166</v>
      </c>
      <c r="N822" s="69"/>
      <c r="O822" s="69" t="b">
        <v>1</v>
      </c>
      <c r="P822" s="69" t="b">
        <v>1</v>
      </c>
      <c r="Q822" s="69"/>
      <c r="R822" s="69" t="b">
        <v>1</v>
      </c>
      <c r="S822" s="69"/>
      <c r="T822" s="69" t="b">
        <v>1</v>
      </c>
      <c r="U822" s="58"/>
      <c r="V822" s="58" t="s">
        <v>2030</v>
      </c>
      <c r="W822" s="58"/>
      <c r="X822" s="58" t="s">
        <v>2030</v>
      </c>
      <c r="Y822" s="58" t="s">
        <v>2008</v>
      </c>
      <c r="Z822" s="58" t="s">
        <v>2030</v>
      </c>
      <c r="AA822" s="58"/>
      <c r="AB822" s="58" t="s">
        <v>3305</v>
      </c>
      <c r="AC822" s="58"/>
      <c r="AD822" s="68">
        <v>44252</v>
      </c>
      <c r="AE822" s="70">
        <v>719277.03500000003</v>
      </c>
      <c r="AF822" s="58" t="str">
        <f t="shared" si="71"/>
        <v>Jour</v>
      </c>
      <c r="AG822" s="58" t="str">
        <f t="shared" si="72"/>
        <v>IE00B7VX1B40</v>
      </c>
      <c r="AH822" s="58">
        <f t="shared" si="73"/>
        <v>0</v>
      </c>
    </row>
    <row r="823" spans="1:34" s="75" customFormat="1">
      <c r="A823" s="58" t="s">
        <v>282</v>
      </c>
      <c r="B823" s="58" t="s">
        <v>654</v>
      </c>
      <c r="C823" s="58" t="s">
        <v>283</v>
      </c>
      <c r="D823" s="68">
        <v>44084</v>
      </c>
      <c r="E823" s="9">
        <v>1.33</v>
      </c>
      <c r="F823" s="69" t="b">
        <v>1</v>
      </c>
      <c r="G823" s="58" t="s">
        <v>138</v>
      </c>
      <c r="H823" s="58" t="s">
        <v>62</v>
      </c>
      <c r="I823" s="58" t="s">
        <v>141</v>
      </c>
      <c r="J823" s="58" t="s">
        <v>165</v>
      </c>
      <c r="K823" s="68">
        <v>44255</v>
      </c>
      <c r="L823" s="70">
        <v>1619.8529619999999</v>
      </c>
      <c r="M823" s="58" t="s">
        <v>166</v>
      </c>
      <c r="N823" s="69"/>
      <c r="O823" s="69" t="b">
        <v>1</v>
      </c>
      <c r="P823" s="69"/>
      <c r="Q823" s="69" t="b">
        <v>1</v>
      </c>
      <c r="R823" s="69" t="b">
        <v>1</v>
      </c>
      <c r="S823" s="69" t="b">
        <v>1</v>
      </c>
      <c r="T823" s="69" t="b">
        <v>1</v>
      </c>
      <c r="U823" s="58" t="s">
        <v>654</v>
      </c>
      <c r="V823" s="58" t="s">
        <v>282</v>
      </c>
      <c r="W823" s="58" t="s">
        <v>654</v>
      </c>
      <c r="X823" s="58" t="s">
        <v>282</v>
      </c>
      <c r="Y823" s="58" t="s">
        <v>2005</v>
      </c>
      <c r="Z823" s="58" t="s">
        <v>282</v>
      </c>
      <c r="AA823" s="58" t="s">
        <v>654</v>
      </c>
      <c r="AB823" s="58" t="s">
        <v>3307</v>
      </c>
      <c r="AC823" s="58"/>
      <c r="AD823" s="68">
        <v>44253</v>
      </c>
      <c r="AE823" s="70">
        <v>125011.82</v>
      </c>
      <c r="AF823" s="58" t="str">
        <f t="shared" si="71"/>
        <v>&gt;=Mois</v>
      </c>
      <c r="AG823" s="58" t="str">
        <f t="shared" si="72"/>
        <v>LU0951571222</v>
      </c>
      <c r="AH823" s="58" t="str">
        <f t="shared" si="73"/>
        <v>22067252</v>
      </c>
    </row>
    <row r="824" spans="1:34" s="75" customFormat="1">
      <c r="A824" s="58" t="s">
        <v>963</v>
      </c>
      <c r="B824" s="58" t="s">
        <v>964</v>
      </c>
      <c r="C824" s="58" t="s">
        <v>4156</v>
      </c>
      <c r="D824" s="68">
        <v>44084</v>
      </c>
      <c r="E824" s="9">
        <v>1.33</v>
      </c>
      <c r="F824" s="69" t="b">
        <v>1</v>
      </c>
      <c r="G824" s="58" t="s">
        <v>138</v>
      </c>
      <c r="H824" s="58" t="s">
        <v>64</v>
      </c>
      <c r="I824" s="58" t="s">
        <v>141</v>
      </c>
      <c r="J824" s="58" t="s">
        <v>165</v>
      </c>
      <c r="K824" s="68">
        <v>44255</v>
      </c>
      <c r="L824" s="70">
        <v>1619.8529619999999</v>
      </c>
      <c r="M824" s="58" t="s">
        <v>166</v>
      </c>
      <c r="N824" s="69"/>
      <c r="O824" s="69" t="b">
        <v>1</v>
      </c>
      <c r="P824" s="69" t="b">
        <v>1</v>
      </c>
      <c r="Q824" s="69" t="b">
        <v>1</v>
      </c>
      <c r="R824" s="69" t="b">
        <v>1</v>
      </c>
      <c r="S824" s="69" t="b">
        <v>1</v>
      </c>
      <c r="T824" s="69" t="b">
        <v>1</v>
      </c>
      <c r="U824" s="58" t="s">
        <v>964</v>
      </c>
      <c r="V824" s="58" t="s">
        <v>963</v>
      </c>
      <c r="W824" s="58" t="s">
        <v>964</v>
      </c>
      <c r="X824" s="58" t="s">
        <v>963</v>
      </c>
      <c r="Y824" s="58" t="s">
        <v>2005</v>
      </c>
      <c r="Z824" s="58" t="s">
        <v>963</v>
      </c>
      <c r="AA824" s="58" t="s">
        <v>964</v>
      </c>
      <c r="AB824" s="58" t="s">
        <v>3307</v>
      </c>
      <c r="AC824" s="58"/>
      <c r="AD824" s="68">
        <v>44253</v>
      </c>
      <c r="AE824" s="70">
        <v>449575.77</v>
      </c>
      <c r="AF824" s="58" t="str">
        <f t="shared" si="71"/>
        <v>&gt;=Mois</v>
      </c>
      <c r="AG824" s="58" t="str">
        <f t="shared" si="72"/>
        <v>LU0951570927</v>
      </c>
      <c r="AH824" s="58" t="str">
        <f t="shared" si="73"/>
        <v>22067241</v>
      </c>
    </row>
    <row r="825" spans="1:34" s="75" customFormat="1">
      <c r="A825" s="58" t="s">
        <v>965</v>
      </c>
      <c r="B825" s="58" t="s">
        <v>966</v>
      </c>
      <c r="C825" s="58" t="s">
        <v>967</v>
      </c>
      <c r="D825" s="68">
        <v>44084</v>
      </c>
      <c r="E825" s="9">
        <v>1.32</v>
      </c>
      <c r="F825" s="69" t="b">
        <v>1</v>
      </c>
      <c r="G825" s="58" t="s">
        <v>138</v>
      </c>
      <c r="H825" s="58" t="s">
        <v>68</v>
      </c>
      <c r="I825" s="58" t="s">
        <v>141</v>
      </c>
      <c r="J825" s="58" t="s">
        <v>165</v>
      </c>
      <c r="K825" s="68">
        <v>44255</v>
      </c>
      <c r="L825" s="70">
        <v>1619.8529619999999</v>
      </c>
      <c r="M825" s="58" t="s">
        <v>166</v>
      </c>
      <c r="N825" s="69"/>
      <c r="O825" s="69" t="b">
        <v>1</v>
      </c>
      <c r="P825" s="69" t="b">
        <v>1</v>
      </c>
      <c r="Q825" s="69" t="b">
        <v>1</v>
      </c>
      <c r="R825" s="69" t="b">
        <v>1</v>
      </c>
      <c r="S825" s="69" t="b">
        <v>1</v>
      </c>
      <c r="T825" s="69" t="b">
        <v>1</v>
      </c>
      <c r="U825" s="58" t="s">
        <v>966</v>
      </c>
      <c r="V825" s="58" t="s">
        <v>965</v>
      </c>
      <c r="W825" s="58" t="s">
        <v>966</v>
      </c>
      <c r="X825" s="58" t="s">
        <v>965</v>
      </c>
      <c r="Y825" s="58" t="s">
        <v>2005</v>
      </c>
      <c r="Z825" s="58" t="s">
        <v>965</v>
      </c>
      <c r="AA825" s="58" t="s">
        <v>966</v>
      </c>
      <c r="AB825" s="58" t="s">
        <v>3307</v>
      </c>
      <c r="AC825" s="58"/>
      <c r="AD825" s="68">
        <v>44253</v>
      </c>
      <c r="AE825" s="70">
        <v>180882.7</v>
      </c>
      <c r="AF825" s="58" t="str">
        <f t="shared" si="71"/>
        <v>&gt;=Mois</v>
      </c>
      <c r="AG825" s="58" t="str">
        <f t="shared" si="72"/>
        <v>LU0951570687</v>
      </c>
      <c r="AH825" s="58" t="str">
        <f t="shared" si="73"/>
        <v>22067099</v>
      </c>
    </row>
    <row r="826" spans="1:34" s="75" customFormat="1">
      <c r="A826" s="58" t="s">
        <v>443</v>
      </c>
      <c r="B826" s="58" t="s">
        <v>655</v>
      </c>
      <c r="C826" s="58" t="s">
        <v>444</v>
      </c>
      <c r="D826" s="68">
        <v>43942</v>
      </c>
      <c r="E826" s="9">
        <v>1.3</v>
      </c>
      <c r="F826" s="69" t="b">
        <v>1</v>
      </c>
      <c r="G826" s="58" t="s">
        <v>138</v>
      </c>
      <c r="H826" s="58" t="s">
        <v>68</v>
      </c>
      <c r="I826" s="58" t="s">
        <v>141</v>
      </c>
      <c r="J826" s="58" t="s">
        <v>155</v>
      </c>
      <c r="K826" s="68">
        <v>44255</v>
      </c>
      <c r="L826" s="70">
        <v>5836.9835677999999</v>
      </c>
      <c r="M826" s="58" t="s">
        <v>166</v>
      </c>
      <c r="N826" s="69"/>
      <c r="O826" s="69" t="b">
        <v>1</v>
      </c>
      <c r="P826" s="69" t="b">
        <v>1</v>
      </c>
      <c r="Q826" s="69" t="b">
        <v>1</v>
      </c>
      <c r="R826" s="69" t="b">
        <v>1</v>
      </c>
      <c r="S826" s="69" t="b">
        <v>1</v>
      </c>
      <c r="T826" s="69" t="b">
        <v>1</v>
      </c>
      <c r="U826" s="58" t="s">
        <v>655</v>
      </c>
      <c r="V826" s="58" t="s">
        <v>443</v>
      </c>
      <c r="W826" s="58" t="s">
        <v>655</v>
      </c>
      <c r="X826" s="58" t="s">
        <v>443</v>
      </c>
      <c r="Y826" s="58" t="s">
        <v>2005</v>
      </c>
      <c r="Z826" s="58" t="s">
        <v>443</v>
      </c>
      <c r="AA826" s="58" t="s">
        <v>655</v>
      </c>
      <c r="AB826" s="58" t="s">
        <v>3305</v>
      </c>
      <c r="AC826" s="58"/>
      <c r="AD826" s="68">
        <v>44253</v>
      </c>
      <c r="AE826" s="70">
        <v>5897033.79</v>
      </c>
      <c r="AF826" s="58" t="str">
        <f t="shared" si="71"/>
        <v>Jour</v>
      </c>
      <c r="AG826" s="58" t="str">
        <f t="shared" si="72"/>
        <v>LU0326949186</v>
      </c>
      <c r="AH826" s="58" t="str">
        <f t="shared" si="73"/>
        <v>3510999</v>
      </c>
    </row>
    <row r="827" spans="1:34" s="75" customFormat="1">
      <c r="A827" s="58" t="s">
        <v>4698</v>
      </c>
      <c r="B827" s="58" t="s">
        <v>4699</v>
      </c>
      <c r="C827" s="58" t="s">
        <v>4700</v>
      </c>
      <c r="D827" s="68">
        <v>43942</v>
      </c>
      <c r="E827" s="9">
        <v>1.31</v>
      </c>
      <c r="F827" s="69" t="b">
        <v>1</v>
      </c>
      <c r="G827" s="58" t="s">
        <v>138</v>
      </c>
      <c r="H827" s="58" t="s">
        <v>68</v>
      </c>
      <c r="I827" s="58" t="s">
        <v>141</v>
      </c>
      <c r="J827" s="58" t="s">
        <v>155</v>
      </c>
      <c r="K827" s="68">
        <v>44255</v>
      </c>
      <c r="L827" s="70">
        <v>6533.8923912</v>
      </c>
      <c r="M827" s="58" t="s">
        <v>166</v>
      </c>
      <c r="N827" s="69"/>
      <c r="O827" s="69" t="b">
        <v>1</v>
      </c>
      <c r="P827" s="69" t="b">
        <v>1</v>
      </c>
      <c r="Q827" s="69" t="b">
        <v>1</v>
      </c>
      <c r="R827" s="69" t="b">
        <v>1</v>
      </c>
      <c r="S827" s="69" t="b">
        <v>1</v>
      </c>
      <c r="T827" s="69" t="b">
        <v>1</v>
      </c>
      <c r="U827" s="58" t="s">
        <v>4699</v>
      </c>
      <c r="V827" s="58" t="s">
        <v>4698</v>
      </c>
      <c r="W827" s="58" t="s">
        <v>4699</v>
      </c>
      <c r="X827" s="58" t="s">
        <v>4698</v>
      </c>
      <c r="Y827" s="58" t="s">
        <v>2005</v>
      </c>
      <c r="Z827" s="58" t="s">
        <v>4698</v>
      </c>
      <c r="AA827" s="58" t="s">
        <v>4699</v>
      </c>
      <c r="AB827" s="58" t="s">
        <v>3305</v>
      </c>
      <c r="AC827" s="58"/>
      <c r="AD827" s="68">
        <v>44253</v>
      </c>
      <c r="AE827" s="70">
        <v>50331456.270000003</v>
      </c>
      <c r="AF827" s="58" t="str">
        <f t="shared" si="71"/>
        <v>Jour</v>
      </c>
      <c r="AG827" s="58" t="str">
        <f t="shared" si="72"/>
        <v>LU0181496059</v>
      </c>
      <c r="AH827" s="58" t="str">
        <f t="shared" si="73"/>
        <v>1760957</v>
      </c>
    </row>
    <row r="828" spans="1:34" s="75" customFormat="1">
      <c r="A828" s="58" t="s">
        <v>4701</v>
      </c>
      <c r="B828" s="58" t="s">
        <v>4702</v>
      </c>
      <c r="C828" s="58" t="s">
        <v>4703</v>
      </c>
      <c r="D828" s="68">
        <v>43942</v>
      </c>
      <c r="E828" s="9">
        <v>7.0000000000000007E-2</v>
      </c>
      <c r="F828" s="69" t="b">
        <v>1</v>
      </c>
      <c r="G828" s="58" t="s">
        <v>138</v>
      </c>
      <c r="H828" s="58" t="s">
        <v>64</v>
      </c>
      <c r="I828" s="58" t="s">
        <v>141</v>
      </c>
      <c r="J828" s="58" t="s">
        <v>155</v>
      </c>
      <c r="K828" s="68">
        <v>44255</v>
      </c>
      <c r="L828" s="70">
        <v>6533.8923912</v>
      </c>
      <c r="M828" s="58" t="s">
        <v>166</v>
      </c>
      <c r="N828" s="69"/>
      <c r="O828" s="69" t="b">
        <v>1</v>
      </c>
      <c r="P828" s="69"/>
      <c r="Q828" s="69" t="b">
        <v>1</v>
      </c>
      <c r="R828" s="69" t="b">
        <v>1</v>
      </c>
      <c r="S828" s="69" t="b">
        <v>1</v>
      </c>
      <c r="T828" s="69" t="b">
        <v>1</v>
      </c>
      <c r="U828" s="58" t="s">
        <v>4702</v>
      </c>
      <c r="V828" s="58" t="s">
        <v>4701</v>
      </c>
      <c r="W828" s="58" t="s">
        <v>4702</v>
      </c>
      <c r="X828" s="58" t="s">
        <v>4701</v>
      </c>
      <c r="Y828" s="58" t="s">
        <v>2005</v>
      </c>
      <c r="Z828" s="58" t="s">
        <v>4701</v>
      </c>
      <c r="AA828" s="58" t="s">
        <v>4702</v>
      </c>
      <c r="AB828" s="58" t="s">
        <v>3305</v>
      </c>
      <c r="AC828" s="58"/>
      <c r="AD828" s="68">
        <v>44253</v>
      </c>
      <c r="AE828" s="70">
        <v>2108168.7400000002</v>
      </c>
      <c r="AF828" s="58" t="str">
        <f t="shared" si="71"/>
        <v>Jour</v>
      </c>
      <c r="AG828" s="58" t="str">
        <f t="shared" si="72"/>
        <v>LU0248176108</v>
      </c>
      <c r="AH828" s="58" t="str">
        <f t="shared" si="73"/>
        <v>2485586</v>
      </c>
    </row>
    <row r="829" spans="1:34" s="75" customFormat="1">
      <c r="A829" s="58" t="s">
        <v>4704</v>
      </c>
      <c r="B829" s="58" t="s">
        <v>4705</v>
      </c>
      <c r="C829" s="58" t="s">
        <v>4706</v>
      </c>
      <c r="D829" s="68">
        <v>43942</v>
      </c>
      <c r="E829" s="9">
        <v>7.0000000000000007E-2</v>
      </c>
      <c r="F829" s="69" t="b">
        <v>1</v>
      </c>
      <c r="G829" s="58" t="s">
        <v>138</v>
      </c>
      <c r="H829" s="58" t="s">
        <v>68</v>
      </c>
      <c r="I829" s="58" t="s">
        <v>141</v>
      </c>
      <c r="J829" s="58" t="s">
        <v>155</v>
      </c>
      <c r="K829" s="68">
        <v>44255</v>
      </c>
      <c r="L829" s="70">
        <v>6533.8923912</v>
      </c>
      <c r="M829" s="58" t="s">
        <v>166</v>
      </c>
      <c r="N829" s="69"/>
      <c r="O829" s="69" t="b">
        <v>1</v>
      </c>
      <c r="P829" s="69"/>
      <c r="Q829" s="69" t="b">
        <v>1</v>
      </c>
      <c r="R829" s="69"/>
      <c r="S829" s="69" t="b">
        <v>1</v>
      </c>
      <c r="T829" s="69" t="b">
        <v>1</v>
      </c>
      <c r="U829" s="58" t="s">
        <v>4705</v>
      </c>
      <c r="V829" s="58" t="s">
        <v>4704</v>
      </c>
      <c r="W829" s="58" t="s">
        <v>4705</v>
      </c>
      <c r="X829" s="58" t="s">
        <v>4704</v>
      </c>
      <c r="Y829" s="58" t="s">
        <v>2005</v>
      </c>
      <c r="Z829" s="58" t="s">
        <v>4704</v>
      </c>
      <c r="AA829" s="58" t="s">
        <v>4705</v>
      </c>
      <c r="AB829" s="58" t="s">
        <v>3305</v>
      </c>
      <c r="AC829" s="58"/>
      <c r="AD829" s="68">
        <v>44253</v>
      </c>
      <c r="AE829" s="70">
        <v>3652332.11</v>
      </c>
      <c r="AF829" s="58" t="str">
        <f t="shared" si="71"/>
        <v>Jour</v>
      </c>
      <c r="AG829" s="58" t="str">
        <f t="shared" si="72"/>
        <v>LU0216556869</v>
      </c>
      <c r="AH829" s="58" t="str">
        <f t="shared" si="73"/>
        <v>2115939</v>
      </c>
    </row>
    <row r="830" spans="1:34" s="75" customFormat="1">
      <c r="A830" s="58" t="s">
        <v>4707</v>
      </c>
      <c r="B830" s="58" t="s">
        <v>4708</v>
      </c>
      <c r="C830" s="58" t="s">
        <v>4709</v>
      </c>
      <c r="D830" s="68">
        <v>43942</v>
      </c>
      <c r="E830" s="9">
        <v>0.82</v>
      </c>
      <c r="F830" s="69" t="b">
        <v>1</v>
      </c>
      <c r="G830" s="58" t="s">
        <v>138</v>
      </c>
      <c r="H830" s="58" t="s">
        <v>68</v>
      </c>
      <c r="I830" s="58" t="s">
        <v>141</v>
      </c>
      <c r="J830" s="58" t="s">
        <v>155</v>
      </c>
      <c r="K830" s="68">
        <v>44255</v>
      </c>
      <c r="L830" s="70">
        <v>6533.8923912</v>
      </c>
      <c r="M830" s="58" t="s">
        <v>166</v>
      </c>
      <c r="N830" s="69"/>
      <c r="O830" s="69"/>
      <c r="P830" s="69"/>
      <c r="Q830" s="69"/>
      <c r="R830" s="69" t="b">
        <v>1</v>
      </c>
      <c r="S830" s="69" t="b">
        <v>1</v>
      </c>
      <c r="T830" s="69" t="b">
        <v>1</v>
      </c>
      <c r="U830" s="58" t="s">
        <v>4708</v>
      </c>
      <c r="V830" s="58" t="s">
        <v>4707</v>
      </c>
      <c r="W830" s="58" t="s">
        <v>4708</v>
      </c>
      <c r="X830" s="58" t="s">
        <v>4707</v>
      </c>
      <c r="Y830" s="58" t="s">
        <v>2005</v>
      </c>
      <c r="Z830" s="58" t="s">
        <v>4707</v>
      </c>
      <c r="AA830" s="58" t="s">
        <v>4708</v>
      </c>
      <c r="AB830" s="58" t="s">
        <v>3305</v>
      </c>
      <c r="AC830" s="58"/>
      <c r="AD830" s="68">
        <v>44253</v>
      </c>
      <c r="AE830" s="70">
        <v>2096483.67</v>
      </c>
      <c r="AF830" s="58" t="str">
        <f t="shared" si="71"/>
        <v>Jour</v>
      </c>
      <c r="AG830" s="58" t="str">
        <f t="shared" si="72"/>
        <v>LU1188199936</v>
      </c>
      <c r="AH830" s="58" t="str">
        <f t="shared" si="73"/>
        <v>27181912</v>
      </c>
    </row>
    <row r="831" spans="1:34" s="75" customFormat="1">
      <c r="A831" s="58" t="s">
        <v>2051</v>
      </c>
      <c r="B831" s="58" t="s">
        <v>2052</v>
      </c>
      <c r="C831" s="58" t="s">
        <v>2053</v>
      </c>
      <c r="D831" s="68">
        <v>43942</v>
      </c>
      <c r="E831" s="9">
        <v>0.52</v>
      </c>
      <c r="F831" s="69" t="b">
        <v>1</v>
      </c>
      <c r="G831" s="58" t="s">
        <v>138</v>
      </c>
      <c r="H831" s="58" t="s">
        <v>64</v>
      </c>
      <c r="I831" s="58" t="s">
        <v>141</v>
      </c>
      <c r="J831" s="58" t="s">
        <v>168</v>
      </c>
      <c r="K831" s="68">
        <v>44255</v>
      </c>
      <c r="L831" s="70">
        <v>1859.9392209</v>
      </c>
      <c r="M831" s="58" t="s">
        <v>166</v>
      </c>
      <c r="N831" s="69"/>
      <c r="O831" s="69" t="b">
        <v>1</v>
      </c>
      <c r="P831" s="69" t="b">
        <v>1</v>
      </c>
      <c r="Q831" s="69" t="b">
        <v>1</v>
      </c>
      <c r="R831" s="69" t="b">
        <v>1</v>
      </c>
      <c r="S831" s="69" t="b">
        <v>1</v>
      </c>
      <c r="T831" s="69" t="b">
        <v>1</v>
      </c>
      <c r="U831" s="58" t="s">
        <v>2052</v>
      </c>
      <c r="V831" s="58" t="s">
        <v>2051</v>
      </c>
      <c r="W831" s="58" t="s">
        <v>2052</v>
      </c>
      <c r="X831" s="58" t="s">
        <v>2051</v>
      </c>
      <c r="Y831" s="58" t="s">
        <v>2005</v>
      </c>
      <c r="Z831" s="58" t="s">
        <v>2051</v>
      </c>
      <c r="AA831" s="58" t="s">
        <v>2052</v>
      </c>
      <c r="AB831" s="58" t="s">
        <v>3305</v>
      </c>
      <c r="AC831" s="58"/>
      <c r="AD831" s="68">
        <v>44253</v>
      </c>
      <c r="AE831" s="70">
        <v>13348165.359999999</v>
      </c>
      <c r="AF831" s="58" t="str">
        <f t="shared" si="71"/>
        <v>Jour</v>
      </c>
      <c r="AG831" s="58" t="str">
        <f t="shared" si="72"/>
        <v>LU0106235889</v>
      </c>
      <c r="AH831" s="58" t="str">
        <f t="shared" si="73"/>
        <v>1034666</v>
      </c>
    </row>
    <row r="832" spans="1:34" s="75" customFormat="1">
      <c r="A832" s="58" t="s">
        <v>284</v>
      </c>
      <c r="B832" s="58" t="s">
        <v>656</v>
      </c>
      <c r="C832" s="58" t="s">
        <v>4157</v>
      </c>
      <c r="D832" s="68">
        <v>44036</v>
      </c>
      <c r="E832" s="9">
        <v>1.04</v>
      </c>
      <c r="F832" s="69" t="b">
        <v>1</v>
      </c>
      <c r="G832" s="58" t="s">
        <v>138</v>
      </c>
      <c r="H832" s="58" t="s">
        <v>64</v>
      </c>
      <c r="I832" s="58" t="s">
        <v>141</v>
      </c>
      <c r="J832" s="58" t="s">
        <v>168</v>
      </c>
      <c r="K832" s="68">
        <v>44255</v>
      </c>
      <c r="L832" s="70">
        <v>11656.681013199999</v>
      </c>
      <c r="M832" s="58" t="s">
        <v>166</v>
      </c>
      <c r="N832" s="69" t="b">
        <v>1</v>
      </c>
      <c r="O832" s="69" t="b">
        <v>1</v>
      </c>
      <c r="P832" s="69" t="b">
        <v>1</v>
      </c>
      <c r="Q832" s="69" t="b">
        <v>1</v>
      </c>
      <c r="R832" s="69" t="b">
        <v>1</v>
      </c>
      <c r="S832" s="69" t="b">
        <v>1</v>
      </c>
      <c r="T832" s="69" t="b">
        <v>1</v>
      </c>
      <c r="U832" s="58" t="s">
        <v>656</v>
      </c>
      <c r="V832" s="58" t="s">
        <v>284</v>
      </c>
      <c r="W832" s="58" t="s">
        <v>656</v>
      </c>
      <c r="X832" s="58" t="s">
        <v>284</v>
      </c>
      <c r="Y832" s="58" t="s">
        <v>2005</v>
      </c>
      <c r="Z832" s="58" t="s">
        <v>284</v>
      </c>
      <c r="AA832" s="58" t="s">
        <v>656</v>
      </c>
      <c r="AB832" s="58" t="s">
        <v>3305</v>
      </c>
      <c r="AC832" s="58"/>
      <c r="AD832" s="68">
        <v>44253</v>
      </c>
      <c r="AE832" s="70">
        <v>85283165.450000003</v>
      </c>
      <c r="AF832" s="58" t="str">
        <f t="shared" si="71"/>
        <v>Jour</v>
      </c>
      <c r="AG832" s="58" t="str">
        <f t="shared" si="72"/>
        <v>LU0113257694</v>
      </c>
      <c r="AH832" s="58" t="str">
        <f t="shared" si="73"/>
        <v>1121567</v>
      </c>
    </row>
    <row r="833" spans="1:34" s="75" customFormat="1">
      <c r="A833" s="58" t="s">
        <v>285</v>
      </c>
      <c r="B833" s="58" t="s">
        <v>657</v>
      </c>
      <c r="C833" s="58" t="s">
        <v>4158</v>
      </c>
      <c r="D833" s="68">
        <v>43942</v>
      </c>
      <c r="E833" s="9">
        <v>0.64</v>
      </c>
      <c r="F833" s="69" t="b">
        <v>1</v>
      </c>
      <c r="G833" s="58" t="s">
        <v>138</v>
      </c>
      <c r="H833" s="58" t="s">
        <v>64</v>
      </c>
      <c r="I833" s="58" t="s">
        <v>141</v>
      </c>
      <c r="J833" s="58" t="s">
        <v>168</v>
      </c>
      <c r="K833" s="68">
        <v>44255</v>
      </c>
      <c r="L833" s="70">
        <v>11656.681013199999</v>
      </c>
      <c r="M833" s="58" t="s">
        <v>166</v>
      </c>
      <c r="N833" s="69"/>
      <c r="O833" s="69" t="b">
        <v>1</v>
      </c>
      <c r="P833" s="69" t="b">
        <v>1</v>
      </c>
      <c r="Q833" s="69" t="b">
        <v>1</v>
      </c>
      <c r="R833" s="69" t="b">
        <v>1</v>
      </c>
      <c r="S833" s="69" t="b">
        <v>1</v>
      </c>
      <c r="T833" s="69" t="b">
        <v>1</v>
      </c>
      <c r="U833" s="58" t="s">
        <v>657</v>
      </c>
      <c r="V833" s="58" t="s">
        <v>285</v>
      </c>
      <c r="W833" s="58" t="s">
        <v>657</v>
      </c>
      <c r="X833" s="58" t="s">
        <v>285</v>
      </c>
      <c r="Y833" s="58" t="s">
        <v>2005</v>
      </c>
      <c r="Z833" s="58" t="s">
        <v>285</v>
      </c>
      <c r="AA833" s="58" t="s">
        <v>657</v>
      </c>
      <c r="AB833" s="58" t="s">
        <v>3305</v>
      </c>
      <c r="AC833" s="58"/>
      <c r="AD833" s="68">
        <v>44253</v>
      </c>
      <c r="AE833" s="70">
        <v>127983068.77</v>
      </c>
      <c r="AF833" s="58" t="str">
        <f t="shared" si="71"/>
        <v>Jour</v>
      </c>
      <c r="AG833" s="58" t="str">
        <f t="shared" si="72"/>
        <v>LU0113258742</v>
      </c>
      <c r="AH833" s="58" t="str">
        <f t="shared" si="73"/>
        <v>1121572</v>
      </c>
    </row>
    <row r="834" spans="1:34" s="75" customFormat="1">
      <c r="A834" s="58" t="s">
        <v>286</v>
      </c>
      <c r="B834" s="58" t="s">
        <v>658</v>
      </c>
      <c r="C834" s="58" t="s">
        <v>4159</v>
      </c>
      <c r="D834" s="68">
        <v>43942</v>
      </c>
      <c r="E834" s="9">
        <v>0.67</v>
      </c>
      <c r="F834" s="69" t="b">
        <v>1</v>
      </c>
      <c r="G834" s="58" t="s">
        <v>138</v>
      </c>
      <c r="H834" s="58" t="s">
        <v>62</v>
      </c>
      <c r="I834" s="58" t="s">
        <v>141</v>
      </c>
      <c r="J834" s="58" t="s">
        <v>168</v>
      </c>
      <c r="K834" s="68">
        <v>44255</v>
      </c>
      <c r="L834" s="70">
        <v>11656.681013199999</v>
      </c>
      <c r="M834" s="58" t="s">
        <v>166</v>
      </c>
      <c r="N834" s="69"/>
      <c r="O834" s="69" t="b">
        <v>1</v>
      </c>
      <c r="P834" s="69"/>
      <c r="Q834" s="69" t="b">
        <v>1</v>
      </c>
      <c r="R834" s="69" t="b">
        <v>1</v>
      </c>
      <c r="S834" s="69" t="b">
        <v>1</v>
      </c>
      <c r="T834" s="69" t="b">
        <v>1</v>
      </c>
      <c r="U834" s="58" t="s">
        <v>658</v>
      </c>
      <c r="V834" s="58" t="s">
        <v>286</v>
      </c>
      <c r="W834" s="58" t="s">
        <v>658</v>
      </c>
      <c r="X834" s="58" t="s">
        <v>286</v>
      </c>
      <c r="Y834" s="58" t="s">
        <v>2005</v>
      </c>
      <c r="Z834" s="58" t="s">
        <v>286</v>
      </c>
      <c r="AA834" s="58" t="s">
        <v>658</v>
      </c>
      <c r="AB834" s="58" t="s">
        <v>3305</v>
      </c>
      <c r="AC834" s="58"/>
      <c r="AD834" s="68">
        <v>44253</v>
      </c>
      <c r="AE834" s="70">
        <v>600205.6</v>
      </c>
      <c r="AF834" s="58" t="str">
        <f t="shared" si="71"/>
        <v>Jour</v>
      </c>
      <c r="AG834" s="58" t="str">
        <f t="shared" si="72"/>
        <v>LU0579529461</v>
      </c>
      <c r="AH834" s="58" t="str">
        <f t="shared" si="73"/>
        <v>12324082</v>
      </c>
    </row>
    <row r="835" spans="1:34" s="75" customFormat="1">
      <c r="A835" s="58" t="s">
        <v>4710</v>
      </c>
      <c r="B835" s="58" t="s">
        <v>4711</v>
      </c>
      <c r="C835" s="58" t="s">
        <v>4712</v>
      </c>
      <c r="D835" s="68">
        <v>43942</v>
      </c>
      <c r="E835" s="9">
        <v>1.04</v>
      </c>
      <c r="F835" s="69" t="b">
        <v>1</v>
      </c>
      <c r="G835" s="58" t="s">
        <v>138</v>
      </c>
      <c r="H835" s="58" t="s">
        <v>64</v>
      </c>
      <c r="I835" s="58" t="s">
        <v>141</v>
      </c>
      <c r="J835" s="58" t="s">
        <v>155</v>
      </c>
      <c r="K835" s="68">
        <v>44255</v>
      </c>
      <c r="L835" s="70">
        <v>2819.2590399000001</v>
      </c>
      <c r="M835" s="58" t="s">
        <v>166</v>
      </c>
      <c r="N835" s="69"/>
      <c r="O835" s="69" t="b">
        <v>1</v>
      </c>
      <c r="P835" s="69" t="b">
        <v>1</v>
      </c>
      <c r="Q835" s="69" t="b">
        <v>1</v>
      </c>
      <c r="R835" s="69" t="b">
        <v>1</v>
      </c>
      <c r="S835" s="69" t="b">
        <v>1</v>
      </c>
      <c r="T835" s="69" t="b">
        <v>1</v>
      </c>
      <c r="U835" s="58" t="s">
        <v>4711</v>
      </c>
      <c r="V835" s="58" t="s">
        <v>4710</v>
      </c>
      <c r="W835" s="58" t="s">
        <v>4711</v>
      </c>
      <c r="X835" s="58" t="s">
        <v>4710</v>
      </c>
      <c r="Y835" s="58" t="s">
        <v>2005</v>
      </c>
      <c r="Z835" s="58" t="s">
        <v>4710</v>
      </c>
      <c r="AA835" s="58" t="s">
        <v>4711</v>
      </c>
      <c r="AB835" s="58" t="s">
        <v>3305</v>
      </c>
      <c r="AC835" s="58"/>
      <c r="AD835" s="68">
        <v>44253</v>
      </c>
      <c r="AE835" s="70">
        <v>19499277.309999999</v>
      </c>
      <c r="AF835" s="58" t="str">
        <f t="shared" si="71"/>
        <v>Jour</v>
      </c>
      <c r="AG835" s="58" t="str">
        <f t="shared" si="72"/>
        <v>LU0106235459</v>
      </c>
      <c r="AH835" s="58" t="str">
        <f t="shared" si="73"/>
        <v>1034701</v>
      </c>
    </row>
    <row r="836" spans="1:34" s="75" customFormat="1">
      <c r="A836" s="58" t="s">
        <v>4713</v>
      </c>
      <c r="B836" s="58" t="s">
        <v>4714</v>
      </c>
      <c r="C836" s="58" t="s">
        <v>4715</v>
      </c>
      <c r="D836" s="68">
        <v>43942</v>
      </c>
      <c r="E836" s="9">
        <v>0.06</v>
      </c>
      <c r="F836" s="69" t="b">
        <v>1</v>
      </c>
      <c r="G836" s="58" t="s">
        <v>138</v>
      </c>
      <c r="H836" s="58" t="s">
        <v>64</v>
      </c>
      <c r="I836" s="58" t="s">
        <v>141</v>
      </c>
      <c r="J836" s="58" t="s">
        <v>155</v>
      </c>
      <c r="K836" s="68">
        <v>44255</v>
      </c>
      <c r="L836" s="70">
        <v>2819.2590399000001</v>
      </c>
      <c r="M836" s="58" t="s">
        <v>166</v>
      </c>
      <c r="N836" s="69"/>
      <c r="O836" s="69" t="b">
        <v>1</v>
      </c>
      <c r="P836" s="69"/>
      <c r="Q836" s="69" t="b">
        <v>1</v>
      </c>
      <c r="R836" s="69" t="b">
        <v>1</v>
      </c>
      <c r="S836" s="69" t="b">
        <v>1</v>
      </c>
      <c r="T836" s="69" t="b">
        <v>1</v>
      </c>
      <c r="U836" s="58" t="s">
        <v>4714</v>
      </c>
      <c r="V836" s="58" t="s">
        <v>4713</v>
      </c>
      <c r="W836" s="58" t="s">
        <v>4714</v>
      </c>
      <c r="X836" s="58" t="s">
        <v>4713</v>
      </c>
      <c r="Y836" s="58" t="s">
        <v>2005</v>
      </c>
      <c r="Z836" s="58" t="s">
        <v>4713</v>
      </c>
      <c r="AA836" s="58" t="s">
        <v>4714</v>
      </c>
      <c r="AB836" s="58" t="s">
        <v>3305</v>
      </c>
      <c r="AC836" s="58"/>
      <c r="AD836" s="68">
        <v>44253</v>
      </c>
      <c r="AE836" s="70">
        <v>10307593.98</v>
      </c>
      <c r="AF836" s="58" t="str">
        <f t="shared" si="71"/>
        <v>Jour</v>
      </c>
      <c r="AG836" s="58" t="str">
        <f t="shared" si="72"/>
        <v>LU0134334704</v>
      </c>
      <c r="AH836" s="58" t="str">
        <f t="shared" si="73"/>
        <v>1304029</v>
      </c>
    </row>
    <row r="837" spans="1:34" s="75" customFormat="1">
      <c r="A837" s="58" t="s">
        <v>4716</v>
      </c>
      <c r="B837" s="58" t="s">
        <v>4717</v>
      </c>
      <c r="C837" s="58" t="s">
        <v>4718</v>
      </c>
      <c r="D837" s="68">
        <v>43945</v>
      </c>
      <c r="E837" s="9">
        <v>0.82</v>
      </c>
      <c r="F837" s="69" t="b">
        <v>1</v>
      </c>
      <c r="G837" s="58" t="s">
        <v>138</v>
      </c>
      <c r="H837" s="58" t="s">
        <v>64</v>
      </c>
      <c r="I837" s="58" t="s">
        <v>141</v>
      </c>
      <c r="J837" s="58" t="s">
        <v>155</v>
      </c>
      <c r="K837" s="68">
        <v>44255</v>
      </c>
      <c r="L837" s="70">
        <v>2819.2590399000001</v>
      </c>
      <c r="M837" s="58" t="s">
        <v>166</v>
      </c>
      <c r="N837" s="69"/>
      <c r="O837" s="69" t="b">
        <v>1</v>
      </c>
      <c r="P837" s="69"/>
      <c r="Q837" s="69" t="b">
        <v>1</v>
      </c>
      <c r="R837" s="69" t="b">
        <v>1</v>
      </c>
      <c r="S837" s="69"/>
      <c r="T837" s="69" t="b">
        <v>1</v>
      </c>
      <c r="U837" s="58" t="s">
        <v>4717</v>
      </c>
      <c r="V837" s="58" t="s">
        <v>4716</v>
      </c>
      <c r="W837" s="58" t="s">
        <v>4717</v>
      </c>
      <c r="X837" s="58" t="s">
        <v>4716</v>
      </c>
      <c r="Y837" s="58" t="s">
        <v>2005</v>
      </c>
      <c r="Z837" s="58" t="s">
        <v>4716</v>
      </c>
      <c r="AA837" s="58" t="s">
        <v>4717</v>
      </c>
      <c r="AB837" s="58" t="s">
        <v>3305</v>
      </c>
      <c r="AC837" s="58"/>
      <c r="AD837" s="68">
        <v>44253</v>
      </c>
      <c r="AE837" s="70">
        <v>7477745.9100000001</v>
      </c>
      <c r="AF837" s="58" t="str">
        <f t="shared" si="71"/>
        <v>Jour</v>
      </c>
      <c r="AG837" s="58" t="str">
        <f t="shared" si="72"/>
        <v>LU2004793787</v>
      </c>
      <c r="AH837" s="58" t="str">
        <f t="shared" si="73"/>
        <v>48235348</v>
      </c>
    </row>
    <row r="838" spans="1:34" s="75" customFormat="1">
      <c r="A838" s="58" t="s">
        <v>4719</v>
      </c>
      <c r="B838" s="58" t="s">
        <v>4720</v>
      </c>
      <c r="C838" s="58" t="s">
        <v>4721</v>
      </c>
      <c r="D838" s="68">
        <v>43945</v>
      </c>
      <c r="E838" s="9">
        <v>0.87</v>
      </c>
      <c r="F838" s="69" t="b">
        <v>1</v>
      </c>
      <c r="G838" s="58" t="s">
        <v>138</v>
      </c>
      <c r="H838" s="58" t="s">
        <v>64</v>
      </c>
      <c r="I838" s="58" t="s">
        <v>141</v>
      </c>
      <c r="J838" s="58" t="s">
        <v>155</v>
      </c>
      <c r="K838" s="68">
        <v>44255</v>
      </c>
      <c r="L838" s="70">
        <v>2819.2590399000001</v>
      </c>
      <c r="M838" s="58" t="s">
        <v>166</v>
      </c>
      <c r="N838" s="69" t="b">
        <v>1</v>
      </c>
      <c r="O838" s="69" t="b">
        <v>1</v>
      </c>
      <c r="P838" s="69"/>
      <c r="Q838" s="69" t="b">
        <v>1</v>
      </c>
      <c r="R838" s="69" t="b">
        <v>1</v>
      </c>
      <c r="S838" s="69"/>
      <c r="T838" s="69" t="b">
        <v>1</v>
      </c>
      <c r="U838" s="58" t="s">
        <v>4720</v>
      </c>
      <c r="V838" s="58" t="s">
        <v>4719</v>
      </c>
      <c r="W838" s="58" t="s">
        <v>4720</v>
      </c>
      <c r="X838" s="58" t="s">
        <v>4719</v>
      </c>
      <c r="Y838" s="58" t="s">
        <v>2005</v>
      </c>
      <c r="Z838" s="58" t="s">
        <v>4719</v>
      </c>
      <c r="AA838" s="58" t="s">
        <v>4720</v>
      </c>
      <c r="AB838" s="58" t="s">
        <v>3305</v>
      </c>
      <c r="AC838" s="58"/>
      <c r="AD838" s="68">
        <v>44253</v>
      </c>
      <c r="AE838" s="70">
        <v>98104.38</v>
      </c>
      <c r="AF838" s="58" t="str">
        <f t="shared" si="71"/>
        <v>Jour</v>
      </c>
      <c r="AG838" s="58" t="str">
        <f t="shared" si="72"/>
        <v>LU2004793860</v>
      </c>
      <c r="AH838" s="58" t="str">
        <f t="shared" si="73"/>
        <v>48235357</v>
      </c>
    </row>
    <row r="839" spans="1:34" s="75" customFormat="1">
      <c r="A839" s="58" t="s">
        <v>1167</v>
      </c>
      <c r="B839" s="58" t="s">
        <v>1168</v>
      </c>
      <c r="C839" s="58" t="s">
        <v>2971</v>
      </c>
      <c r="D839" s="68">
        <v>43951</v>
      </c>
      <c r="E839" s="9">
        <v>0.59</v>
      </c>
      <c r="F839" s="69" t="b">
        <v>1</v>
      </c>
      <c r="G839" s="58" t="s">
        <v>138</v>
      </c>
      <c r="H839" s="58" t="s">
        <v>64</v>
      </c>
      <c r="I839" s="58" t="s">
        <v>141</v>
      </c>
      <c r="J839" s="58" t="s">
        <v>168</v>
      </c>
      <c r="K839" s="68">
        <v>44255</v>
      </c>
      <c r="L839" s="70">
        <v>1484.041117</v>
      </c>
      <c r="M839" s="58" t="s">
        <v>176</v>
      </c>
      <c r="N839" s="69" t="b">
        <v>1</v>
      </c>
      <c r="O839" s="69" t="b">
        <v>1</v>
      </c>
      <c r="P839" s="69" t="b">
        <v>1</v>
      </c>
      <c r="Q839" s="69" t="b">
        <v>1</v>
      </c>
      <c r="R839" s="69" t="b">
        <v>1</v>
      </c>
      <c r="S839" s="69" t="b">
        <v>1</v>
      </c>
      <c r="T839" s="69" t="b">
        <v>1</v>
      </c>
      <c r="U839" s="58" t="s">
        <v>1168</v>
      </c>
      <c r="V839" s="58" t="s">
        <v>1167</v>
      </c>
      <c r="W839" s="58" t="s">
        <v>1168</v>
      </c>
      <c r="X839" s="58" t="s">
        <v>1167</v>
      </c>
      <c r="Y839" s="58" t="s">
        <v>2005</v>
      </c>
      <c r="Z839" s="58" t="s">
        <v>1167</v>
      </c>
      <c r="AA839" s="58" t="s">
        <v>1168</v>
      </c>
      <c r="AB839" s="58" t="s">
        <v>3305</v>
      </c>
      <c r="AC839" s="58"/>
      <c r="AD839" s="68">
        <v>44253</v>
      </c>
      <c r="AE839" s="70">
        <v>7552227.8200000003</v>
      </c>
      <c r="AF839" s="58" t="str">
        <f t="shared" si="71"/>
        <v>Jour</v>
      </c>
      <c r="AG839" s="58" t="str">
        <f t="shared" si="72"/>
        <v>LU0053903893</v>
      </c>
      <c r="AH839" s="58" t="str">
        <f t="shared" si="73"/>
        <v>282774</v>
      </c>
    </row>
    <row r="840" spans="1:34" s="75" customFormat="1">
      <c r="A840" s="58" t="s">
        <v>3022</v>
      </c>
      <c r="B840" s="58" t="s">
        <v>3023</v>
      </c>
      <c r="C840" s="58" t="s">
        <v>3024</v>
      </c>
      <c r="D840" s="68">
        <v>43951</v>
      </c>
      <c r="E840" s="9">
        <v>0.34</v>
      </c>
      <c r="F840" s="69" t="b">
        <v>1</v>
      </c>
      <c r="G840" s="58" t="s">
        <v>138</v>
      </c>
      <c r="H840" s="58" t="s">
        <v>64</v>
      </c>
      <c r="I840" s="58" t="s">
        <v>141</v>
      </c>
      <c r="J840" s="58" t="s">
        <v>168</v>
      </c>
      <c r="K840" s="68">
        <v>44255</v>
      </c>
      <c r="L840" s="70">
        <v>1484.041117</v>
      </c>
      <c r="M840" s="58" t="s">
        <v>166</v>
      </c>
      <c r="N840" s="69"/>
      <c r="O840" s="69" t="b">
        <v>1</v>
      </c>
      <c r="P840" s="69" t="b">
        <v>1</v>
      </c>
      <c r="Q840" s="69" t="b">
        <v>1</v>
      </c>
      <c r="R840" s="69" t="b">
        <v>1</v>
      </c>
      <c r="S840" s="69" t="b">
        <v>1</v>
      </c>
      <c r="T840" s="69" t="b">
        <v>1</v>
      </c>
      <c r="U840" s="58" t="s">
        <v>3023</v>
      </c>
      <c r="V840" s="58" t="s">
        <v>3022</v>
      </c>
      <c r="W840" s="58" t="s">
        <v>3023</v>
      </c>
      <c r="X840" s="58" t="s">
        <v>3022</v>
      </c>
      <c r="Y840" s="58" t="s">
        <v>2005</v>
      </c>
      <c r="Z840" s="58" t="s">
        <v>3022</v>
      </c>
      <c r="AA840" s="58" t="s">
        <v>3023</v>
      </c>
      <c r="AB840" s="58" t="s">
        <v>3305</v>
      </c>
      <c r="AC840" s="58"/>
      <c r="AD840" s="68">
        <v>44253</v>
      </c>
      <c r="AE840" s="70">
        <v>39456528.049999997</v>
      </c>
      <c r="AF840" s="58" t="str">
        <f t="shared" si="71"/>
        <v>Jour</v>
      </c>
      <c r="AG840" s="58" t="str">
        <f t="shared" si="72"/>
        <v>LU0106236184</v>
      </c>
      <c r="AH840" s="58" t="str">
        <f t="shared" si="73"/>
        <v>1034599</v>
      </c>
    </row>
    <row r="841" spans="1:34" s="75" customFormat="1">
      <c r="A841" s="58" t="s">
        <v>1537</v>
      </c>
      <c r="B841" s="58" t="s">
        <v>1538</v>
      </c>
      <c r="C841" s="58" t="s">
        <v>4160</v>
      </c>
      <c r="D841" s="68">
        <v>43942</v>
      </c>
      <c r="E841" s="9">
        <v>0.94</v>
      </c>
      <c r="F841" s="69" t="b">
        <v>1</v>
      </c>
      <c r="G841" s="58" t="s">
        <v>138</v>
      </c>
      <c r="H841" s="58" t="s">
        <v>68</v>
      </c>
      <c r="I841" s="58" t="s">
        <v>141</v>
      </c>
      <c r="J841" s="58" t="s">
        <v>168</v>
      </c>
      <c r="K841" s="68">
        <v>44255</v>
      </c>
      <c r="L841" s="70">
        <v>2629.3092778999999</v>
      </c>
      <c r="M841" s="58" t="s">
        <v>166</v>
      </c>
      <c r="N841" s="69"/>
      <c r="O841" s="69" t="b">
        <v>1</v>
      </c>
      <c r="P841" s="69" t="b">
        <v>1</v>
      </c>
      <c r="Q841" s="69" t="b">
        <v>1</v>
      </c>
      <c r="R841" s="69" t="b">
        <v>1</v>
      </c>
      <c r="S841" s="69" t="b">
        <v>1</v>
      </c>
      <c r="T841" s="69" t="b">
        <v>1</v>
      </c>
      <c r="U841" s="58" t="s">
        <v>1538</v>
      </c>
      <c r="V841" s="58" t="s">
        <v>1537</v>
      </c>
      <c r="W841" s="58" t="s">
        <v>1538</v>
      </c>
      <c r="X841" s="58" t="s">
        <v>1537</v>
      </c>
      <c r="Y841" s="58" t="s">
        <v>2005</v>
      </c>
      <c r="Z841" s="58" t="s">
        <v>1537</v>
      </c>
      <c r="AA841" s="58" t="s">
        <v>1538</v>
      </c>
      <c r="AB841" s="58" t="s">
        <v>3305</v>
      </c>
      <c r="AC841" s="58" t="s">
        <v>4101</v>
      </c>
      <c r="AD841" s="68">
        <v>44253</v>
      </c>
      <c r="AE841" s="70">
        <v>2689573.78</v>
      </c>
      <c r="AF841" s="58" t="str">
        <f t="shared" ref="AF841:AF906" si="74">CHOOSE(IF(ISERROR(FIND("Quotidien",AB841,1)),IF(ISERROR(FIND("Hebdo",AB841,1)),1,FIND("Hebdo",AB841,1)),FIND("Quotidien",AB841,1)),"&gt;=Mois",,,,,,,,,,,,,,"Semaine",,,,,,,,,"Jour")</f>
        <v>Jour</v>
      </c>
      <c r="AG841" s="58" t="str">
        <f t="shared" ref="AG841:AG906" si="75">A841</f>
        <v>LU0351442933</v>
      </c>
      <c r="AH841" s="58" t="str">
        <f t="shared" ref="AH841:AH906" si="76">B841</f>
        <v>3846676</v>
      </c>
    </row>
    <row r="842" spans="1:34" s="75" customFormat="1">
      <c r="A842" s="58" t="s">
        <v>3258</v>
      </c>
      <c r="B842" s="58" t="s">
        <v>3259</v>
      </c>
      <c r="C842" s="58" t="s">
        <v>4161</v>
      </c>
      <c r="D842" s="68">
        <v>43942</v>
      </c>
      <c r="E842" s="9">
        <v>0.97</v>
      </c>
      <c r="F842" s="69" t="b">
        <v>1</v>
      </c>
      <c r="G842" s="58" t="s">
        <v>138</v>
      </c>
      <c r="H842" s="58" t="s">
        <v>62</v>
      </c>
      <c r="I842" s="58" t="s">
        <v>141</v>
      </c>
      <c r="J842" s="58" t="s">
        <v>168</v>
      </c>
      <c r="K842" s="68">
        <v>44255</v>
      </c>
      <c r="L842" s="70">
        <v>2629.3092778999999</v>
      </c>
      <c r="M842" s="58" t="s">
        <v>166</v>
      </c>
      <c r="N842" s="69"/>
      <c r="O842" s="69" t="b">
        <v>1</v>
      </c>
      <c r="P842" s="69"/>
      <c r="Q842" s="69" t="b">
        <v>1</v>
      </c>
      <c r="R842" s="69" t="b">
        <v>1</v>
      </c>
      <c r="S842" s="69" t="b">
        <v>1</v>
      </c>
      <c r="T842" s="69" t="b">
        <v>1</v>
      </c>
      <c r="U842" s="58" t="s">
        <v>3259</v>
      </c>
      <c r="V842" s="58" t="s">
        <v>3258</v>
      </c>
      <c r="W842" s="58" t="s">
        <v>3259</v>
      </c>
      <c r="X842" s="58" t="s">
        <v>3258</v>
      </c>
      <c r="Y842" s="58" t="s">
        <v>2005</v>
      </c>
      <c r="Z842" s="58" t="s">
        <v>3258</v>
      </c>
      <c r="AA842" s="58" t="s">
        <v>3259</v>
      </c>
      <c r="AB842" s="58" t="s">
        <v>3305</v>
      </c>
      <c r="AC842" s="58" t="s">
        <v>4101</v>
      </c>
      <c r="AD842" s="68">
        <v>44253</v>
      </c>
      <c r="AE842" s="70">
        <v>221926.1</v>
      </c>
      <c r="AF842" s="58" t="str">
        <f t="shared" si="74"/>
        <v>Jour</v>
      </c>
      <c r="AG842" s="58" t="str">
        <f t="shared" si="75"/>
        <v>LU0484518450</v>
      </c>
      <c r="AH842" s="58" t="str">
        <f t="shared" si="76"/>
        <v>11027015</v>
      </c>
    </row>
    <row r="843" spans="1:34" s="75" customFormat="1">
      <c r="A843" s="58" t="s">
        <v>3260</v>
      </c>
      <c r="B843" s="58" t="s">
        <v>3261</v>
      </c>
      <c r="C843" s="58" t="s">
        <v>4162</v>
      </c>
      <c r="D843" s="68">
        <v>43942</v>
      </c>
      <c r="E843" s="9">
        <v>0.97</v>
      </c>
      <c r="F843" s="69" t="b">
        <v>1</v>
      </c>
      <c r="G843" s="58" t="s">
        <v>138</v>
      </c>
      <c r="H843" s="58" t="s">
        <v>64</v>
      </c>
      <c r="I843" s="58" t="s">
        <v>141</v>
      </c>
      <c r="J843" s="58" t="s">
        <v>168</v>
      </c>
      <c r="K843" s="68">
        <v>44255</v>
      </c>
      <c r="L843" s="70">
        <v>2629.3092778999999</v>
      </c>
      <c r="M843" s="58" t="s">
        <v>166</v>
      </c>
      <c r="N843" s="69"/>
      <c r="O843" s="69" t="b">
        <v>1</v>
      </c>
      <c r="P843" s="69" t="b">
        <v>1</v>
      </c>
      <c r="Q843" s="69" t="b">
        <v>1</v>
      </c>
      <c r="R843" s="69" t="b">
        <v>1</v>
      </c>
      <c r="S843" s="69" t="b">
        <v>1</v>
      </c>
      <c r="T843" s="69" t="b">
        <v>1</v>
      </c>
      <c r="U843" s="58" t="s">
        <v>3261</v>
      </c>
      <c r="V843" s="58" t="s">
        <v>3260</v>
      </c>
      <c r="W843" s="58" t="s">
        <v>3261</v>
      </c>
      <c r="X843" s="58" t="s">
        <v>3260</v>
      </c>
      <c r="Y843" s="58" t="s">
        <v>2005</v>
      </c>
      <c r="Z843" s="58" t="s">
        <v>3260</v>
      </c>
      <c r="AA843" s="58" t="s">
        <v>3261</v>
      </c>
      <c r="AB843" s="58" t="s">
        <v>3305</v>
      </c>
      <c r="AC843" s="58" t="s">
        <v>4101</v>
      </c>
      <c r="AD843" s="68">
        <v>44253</v>
      </c>
      <c r="AE843" s="70">
        <v>975440.88</v>
      </c>
      <c r="AF843" s="58" t="str">
        <f t="shared" si="74"/>
        <v>Jour</v>
      </c>
      <c r="AG843" s="58" t="str">
        <f t="shared" si="75"/>
        <v>LU0352097942</v>
      </c>
      <c r="AH843" s="58" t="str">
        <f t="shared" si="76"/>
        <v>3855347</v>
      </c>
    </row>
    <row r="844" spans="1:34" s="75" customFormat="1">
      <c r="A844" s="58" t="s">
        <v>1234</v>
      </c>
      <c r="B844" s="58" t="s">
        <v>1235</v>
      </c>
      <c r="C844" s="58" t="s">
        <v>1236</v>
      </c>
      <c r="D844" s="68">
        <v>43910</v>
      </c>
      <c r="E844" s="9">
        <v>1.04</v>
      </c>
      <c r="F844" s="69" t="b">
        <v>1</v>
      </c>
      <c r="G844" s="58" t="s">
        <v>138</v>
      </c>
      <c r="H844" s="58" t="s">
        <v>62</v>
      </c>
      <c r="I844" s="58" t="s">
        <v>141</v>
      </c>
      <c r="J844" s="58" t="s">
        <v>155</v>
      </c>
      <c r="K844" s="68">
        <v>44255</v>
      </c>
      <c r="L844" s="70">
        <v>226.41145399999999</v>
      </c>
      <c r="M844" s="58" t="s">
        <v>166</v>
      </c>
      <c r="N844" s="69"/>
      <c r="O844" s="69" t="b">
        <v>1</v>
      </c>
      <c r="P844" s="69" t="b">
        <v>1</v>
      </c>
      <c r="Q844" s="69" t="b">
        <v>1</v>
      </c>
      <c r="R844" s="69" t="b">
        <v>1</v>
      </c>
      <c r="S844" s="69" t="b">
        <v>1</v>
      </c>
      <c r="T844" s="69" t="b">
        <v>1</v>
      </c>
      <c r="U844" s="58" t="s">
        <v>1235</v>
      </c>
      <c r="V844" s="58" t="s">
        <v>1234</v>
      </c>
      <c r="W844" s="58" t="s">
        <v>1235</v>
      </c>
      <c r="X844" s="58" t="s">
        <v>1234</v>
      </c>
      <c r="Y844" s="58" t="s">
        <v>2005</v>
      </c>
      <c r="Z844" s="58" t="s">
        <v>1234</v>
      </c>
      <c r="AA844" s="58" t="s">
        <v>1235</v>
      </c>
      <c r="AB844" s="58" t="s">
        <v>3305</v>
      </c>
      <c r="AC844" s="58"/>
      <c r="AD844" s="68">
        <v>44253</v>
      </c>
      <c r="AE844" s="70">
        <v>472699.51</v>
      </c>
      <c r="AF844" s="58" t="str">
        <f t="shared" si="74"/>
        <v>Jour</v>
      </c>
      <c r="AG844" s="58" t="str">
        <f t="shared" si="75"/>
        <v>LU0106244444</v>
      </c>
      <c r="AH844" s="58" t="str">
        <f t="shared" si="76"/>
        <v>1034646</v>
      </c>
    </row>
    <row r="845" spans="1:34" s="75" customFormat="1">
      <c r="A845" s="58" t="s">
        <v>1606</v>
      </c>
      <c r="B845" s="58" t="s">
        <v>1607</v>
      </c>
      <c r="C845" s="58" t="s">
        <v>4839</v>
      </c>
      <c r="D845" s="68">
        <v>43830</v>
      </c>
      <c r="E845" s="9">
        <v>1.0900000000000001</v>
      </c>
      <c r="F845" s="69"/>
      <c r="G845" s="58" t="s">
        <v>175</v>
      </c>
      <c r="H845" s="58" t="s">
        <v>62</v>
      </c>
      <c r="I845" s="58" t="s">
        <v>141</v>
      </c>
      <c r="J845" s="58" t="s">
        <v>155</v>
      </c>
      <c r="K845" s="68">
        <v>44255</v>
      </c>
      <c r="L845" s="70">
        <v>400.4271</v>
      </c>
      <c r="M845" s="58" t="s">
        <v>176</v>
      </c>
      <c r="N845" s="69"/>
      <c r="O845" s="69"/>
      <c r="P845" s="69"/>
      <c r="Q845" s="69"/>
      <c r="R845" s="69"/>
      <c r="S845" s="69" t="b">
        <v>1</v>
      </c>
      <c r="T845" s="69"/>
      <c r="U845" s="58" t="s">
        <v>1607</v>
      </c>
      <c r="V845" s="58" t="s">
        <v>1606</v>
      </c>
      <c r="W845" s="58" t="s">
        <v>1607</v>
      </c>
      <c r="X845" s="58" t="s">
        <v>1606</v>
      </c>
      <c r="Y845" s="58" t="s">
        <v>2009</v>
      </c>
      <c r="Z845" s="58" t="s">
        <v>1606</v>
      </c>
      <c r="AA845" s="58" t="s">
        <v>1607</v>
      </c>
      <c r="AB845" s="58" t="s">
        <v>3305</v>
      </c>
      <c r="AC845" s="58"/>
      <c r="AD845" s="68">
        <v>44252</v>
      </c>
      <c r="AE845" s="70">
        <v>185400.022</v>
      </c>
      <c r="AF845" s="58" t="str">
        <f t="shared" si="74"/>
        <v>Jour</v>
      </c>
      <c r="AG845" s="58" t="str">
        <f t="shared" si="75"/>
        <v>CH0045826085</v>
      </c>
      <c r="AH845" s="58" t="str">
        <f t="shared" si="76"/>
        <v>4582608</v>
      </c>
    </row>
    <row r="846" spans="1:34" s="75" customFormat="1">
      <c r="A846" s="58" t="s">
        <v>2918</v>
      </c>
      <c r="B846" s="58" t="s">
        <v>2919</v>
      </c>
      <c r="C846" s="58" t="s">
        <v>2920</v>
      </c>
      <c r="D846" s="68">
        <v>43830</v>
      </c>
      <c r="E846" s="9">
        <v>0.96</v>
      </c>
      <c r="F846" s="69"/>
      <c r="G846" s="58" t="s">
        <v>175</v>
      </c>
      <c r="H846" s="58" t="s">
        <v>62</v>
      </c>
      <c r="I846" s="58" t="s">
        <v>141</v>
      </c>
      <c r="J846" s="58" t="s">
        <v>221</v>
      </c>
      <c r="K846" s="68"/>
      <c r="L846" s="70"/>
      <c r="M846" s="58" t="s">
        <v>176</v>
      </c>
      <c r="N846" s="69"/>
      <c r="O846" s="69"/>
      <c r="P846" s="69"/>
      <c r="Q846" s="69"/>
      <c r="R846" s="69"/>
      <c r="S846" s="69"/>
      <c r="T846" s="69"/>
      <c r="U846" s="58" t="s">
        <v>2919</v>
      </c>
      <c r="V846" s="58" t="s">
        <v>2918</v>
      </c>
      <c r="W846" s="58" t="s">
        <v>2919</v>
      </c>
      <c r="X846" s="58" t="s">
        <v>2918</v>
      </c>
      <c r="Y846" s="58" t="s">
        <v>2014</v>
      </c>
      <c r="Z846" s="58" t="s">
        <v>2918</v>
      </c>
      <c r="AA846" s="58" t="s">
        <v>2919</v>
      </c>
      <c r="AB846" s="58" t="s">
        <v>3305</v>
      </c>
      <c r="AC846" s="58"/>
      <c r="AD846" s="68"/>
      <c r="AE846" s="70"/>
      <c r="AF846" s="58" t="str">
        <f t="shared" si="74"/>
        <v>Jour</v>
      </c>
      <c r="AG846" s="58" t="str">
        <f t="shared" si="75"/>
        <v>CH0285087455</v>
      </c>
      <c r="AH846" s="58" t="str">
        <f t="shared" si="76"/>
        <v>28508745</v>
      </c>
    </row>
    <row r="847" spans="1:34" s="75" customFormat="1">
      <c r="A847" s="58" t="s">
        <v>2444</v>
      </c>
      <c r="B847" s="58" t="s">
        <v>2445</v>
      </c>
      <c r="C847" s="58" t="s">
        <v>2985</v>
      </c>
      <c r="D847" s="68">
        <v>43830</v>
      </c>
      <c r="E847" s="9">
        <v>0.56000000000000005</v>
      </c>
      <c r="F847" s="69" t="b">
        <v>1</v>
      </c>
      <c r="G847" s="58" t="s">
        <v>138</v>
      </c>
      <c r="H847" s="58" t="s">
        <v>64</v>
      </c>
      <c r="I847" s="58" t="s">
        <v>141</v>
      </c>
      <c r="J847" s="58" t="s">
        <v>168</v>
      </c>
      <c r="K847" s="68">
        <v>44255</v>
      </c>
      <c r="L847" s="70">
        <v>3291.9628099000001</v>
      </c>
      <c r="M847" s="58" t="s">
        <v>166</v>
      </c>
      <c r="N847" s="69"/>
      <c r="O847" s="69" t="b">
        <v>1</v>
      </c>
      <c r="P847" s="69" t="b">
        <v>1</v>
      </c>
      <c r="Q847" s="69" t="b">
        <v>1</v>
      </c>
      <c r="R847" s="69" t="b">
        <v>1</v>
      </c>
      <c r="S847" s="69" t="b">
        <v>1</v>
      </c>
      <c r="T847" s="69" t="b">
        <v>1</v>
      </c>
      <c r="U847" s="58" t="s">
        <v>2445</v>
      </c>
      <c r="V847" s="58" t="s">
        <v>2444</v>
      </c>
      <c r="W847" s="58" t="s">
        <v>2445</v>
      </c>
      <c r="X847" s="58" t="s">
        <v>2444</v>
      </c>
      <c r="Y847" s="58" t="s">
        <v>2005</v>
      </c>
      <c r="Z847" s="58" t="s">
        <v>2444</v>
      </c>
      <c r="AA847" s="58" t="s">
        <v>2445</v>
      </c>
      <c r="AB847" s="58" t="s">
        <v>3305</v>
      </c>
      <c r="AC847" s="58"/>
      <c r="AD847" s="68">
        <v>44253</v>
      </c>
      <c r="AE847" s="70">
        <v>65874267.119999997</v>
      </c>
      <c r="AF847" s="58" t="str">
        <f t="shared" si="74"/>
        <v>Jour</v>
      </c>
      <c r="AG847" s="58" t="str">
        <f t="shared" si="75"/>
        <v>LU0177497814</v>
      </c>
      <c r="AH847" s="58" t="str">
        <f t="shared" si="76"/>
        <v>2085066</v>
      </c>
    </row>
    <row r="848" spans="1:34" s="75" customFormat="1">
      <c r="A848" s="58" t="s">
        <v>2450</v>
      </c>
      <c r="B848" s="58"/>
      <c r="C848" s="58" t="s">
        <v>2986</v>
      </c>
      <c r="D848" s="68">
        <v>44104</v>
      </c>
      <c r="E848" s="9">
        <v>0.56000000000000005</v>
      </c>
      <c r="F848" s="69" t="b">
        <v>1</v>
      </c>
      <c r="G848" s="58" t="s">
        <v>138</v>
      </c>
      <c r="H848" s="58" t="s">
        <v>68</v>
      </c>
      <c r="I848" s="58" t="s">
        <v>141</v>
      </c>
      <c r="J848" s="58" t="s">
        <v>168</v>
      </c>
      <c r="K848" s="68">
        <v>44255</v>
      </c>
      <c r="L848" s="70">
        <v>2479.9881469000002</v>
      </c>
      <c r="M848" s="58" t="s">
        <v>166</v>
      </c>
      <c r="N848" s="69"/>
      <c r="O848" s="69"/>
      <c r="P848" s="69"/>
      <c r="Q848" s="69" t="b">
        <v>1</v>
      </c>
      <c r="R848" s="69"/>
      <c r="S848" s="69" t="b">
        <v>1</v>
      </c>
      <c r="T848" s="69" t="b">
        <v>1</v>
      </c>
      <c r="U848" s="58"/>
      <c r="V848" s="58" t="s">
        <v>2450</v>
      </c>
      <c r="W848" s="58"/>
      <c r="X848" s="58" t="s">
        <v>2450</v>
      </c>
      <c r="Y848" s="58" t="s">
        <v>2005</v>
      </c>
      <c r="Z848" s="58" t="s">
        <v>2450</v>
      </c>
      <c r="AA848" s="58"/>
      <c r="AB848" s="58" t="s">
        <v>3305</v>
      </c>
      <c r="AC848" s="58"/>
      <c r="AD848" s="68">
        <v>44253</v>
      </c>
      <c r="AE848" s="70">
        <v>539436.43999999994</v>
      </c>
      <c r="AF848" s="58" t="str">
        <f t="shared" si="74"/>
        <v>Jour</v>
      </c>
      <c r="AG848" s="58" t="str">
        <f t="shared" si="75"/>
        <v>LU0636596818</v>
      </c>
      <c r="AH848" s="58">
        <f t="shared" si="76"/>
        <v>0</v>
      </c>
    </row>
    <row r="849" spans="1:34" s="75" customFormat="1">
      <c r="A849" s="58" t="s">
        <v>2446</v>
      </c>
      <c r="B849" s="58" t="s">
        <v>2447</v>
      </c>
      <c r="C849" s="58" t="s">
        <v>5493</v>
      </c>
      <c r="D849" s="68">
        <v>44104</v>
      </c>
      <c r="E849" s="9">
        <v>0.98</v>
      </c>
      <c r="F849" s="69" t="b">
        <v>1</v>
      </c>
      <c r="G849" s="58" t="s">
        <v>138</v>
      </c>
      <c r="H849" s="58" t="s">
        <v>64</v>
      </c>
      <c r="I849" s="58" t="s">
        <v>141</v>
      </c>
      <c r="J849" s="58" t="s">
        <v>155</v>
      </c>
      <c r="K849" s="68">
        <v>44255</v>
      </c>
      <c r="L849" s="70">
        <v>1423.9990402999999</v>
      </c>
      <c r="M849" s="58" t="s">
        <v>166</v>
      </c>
      <c r="N849" s="69"/>
      <c r="O849" s="69" t="b">
        <v>1</v>
      </c>
      <c r="P849" s="69" t="b">
        <v>1</v>
      </c>
      <c r="Q849" s="69" t="b">
        <v>1</v>
      </c>
      <c r="R849" s="69" t="b">
        <v>1</v>
      </c>
      <c r="S849" s="69" t="b">
        <v>1</v>
      </c>
      <c r="T849" s="69" t="b">
        <v>1</v>
      </c>
      <c r="U849" s="58" t="s">
        <v>2447</v>
      </c>
      <c r="V849" s="58" t="s">
        <v>2446</v>
      </c>
      <c r="W849" s="58" t="s">
        <v>2447</v>
      </c>
      <c r="X849" s="58" t="s">
        <v>2446</v>
      </c>
      <c r="Y849" s="58" t="s">
        <v>2005</v>
      </c>
      <c r="Z849" s="58" t="s">
        <v>2446</v>
      </c>
      <c r="AA849" s="58" t="s">
        <v>2447</v>
      </c>
      <c r="AB849" s="58" t="s">
        <v>3305</v>
      </c>
      <c r="AC849" s="58"/>
      <c r="AD849" s="68">
        <v>44253</v>
      </c>
      <c r="AE849" s="70">
        <v>14113136.42</v>
      </c>
      <c r="AF849" s="58" t="str">
        <f t="shared" si="74"/>
        <v>Jour</v>
      </c>
      <c r="AG849" s="58" t="str">
        <f t="shared" si="75"/>
        <v>LU0306632687</v>
      </c>
      <c r="AH849" s="58" t="str">
        <f t="shared" si="76"/>
        <v>3625631</v>
      </c>
    </row>
    <row r="850" spans="1:34" s="75" customFormat="1">
      <c r="A850" s="58" t="s">
        <v>2448</v>
      </c>
      <c r="B850" s="58" t="s">
        <v>2449</v>
      </c>
      <c r="C850" s="58" t="s">
        <v>5494</v>
      </c>
      <c r="D850" s="68">
        <v>44104</v>
      </c>
      <c r="E850" s="9">
        <v>0.96</v>
      </c>
      <c r="F850" s="69" t="b">
        <v>1</v>
      </c>
      <c r="G850" s="58" t="s">
        <v>138</v>
      </c>
      <c r="H850" s="58" t="s">
        <v>64</v>
      </c>
      <c r="I850" s="58" t="s">
        <v>141</v>
      </c>
      <c r="J850" s="58" t="s">
        <v>333</v>
      </c>
      <c r="K850" s="68">
        <v>44255</v>
      </c>
      <c r="L850" s="70">
        <v>2532.3999570000001</v>
      </c>
      <c r="M850" s="58" t="s">
        <v>166</v>
      </c>
      <c r="N850" s="69"/>
      <c r="O850" s="69" t="b">
        <v>1</v>
      </c>
      <c r="P850" s="69" t="b">
        <v>1</v>
      </c>
      <c r="Q850" s="69" t="b">
        <v>1</v>
      </c>
      <c r="R850" s="69" t="b">
        <v>1</v>
      </c>
      <c r="S850" s="69" t="b">
        <v>1</v>
      </c>
      <c r="T850" s="69" t="b">
        <v>1</v>
      </c>
      <c r="U850" s="58" t="s">
        <v>2449</v>
      </c>
      <c r="V850" s="58" t="s">
        <v>2448</v>
      </c>
      <c r="W850" s="58" t="s">
        <v>2449</v>
      </c>
      <c r="X850" s="58" t="s">
        <v>2448</v>
      </c>
      <c r="Y850" s="58" t="s">
        <v>2005</v>
      </c>
      <c r="Z850" s="58" t="s">
        <v>2448</v>
      </c>
      <c r="AA850" s="58" t="s">
        <v>2449</v>
      </c>
      <c r="AB850" s="58" t="s">
        <v>3305</v>
      </c>
      <c r="AC850" s="58"/>
      <c r="AD850" s="68">
        <v>44253</v>
      </c>
      <c r="AE850" s="70">
        <v>41488945.950000003</v>
      </c>
      <c r="AF850" s="58" t="str">
        <f t="shared" si="74"/>
        <v>Jour</v>
      </c>
      <c r="AG850" s="58" t="str">
        <f t="shared" si="75"/>
        <v>LU0548153799</v>
      </c>
      <c r="AH850" s="58" t="str">
        <f t="shared" si="76"/>
        <v>12252910</v>
      </c>
    </row>
    <row r="851" spans="1:34" s="75" customFormat="1">
      <c r="A851" s="58" t="s">
        <v>2451</v>
      </c>
      <c r="B851" s="58"/>
      <c r="C851" s="58" t="s">
        <v>5495</v>
      </c>
      <c r="D851" s="68">
        <v>44104</v>
      </c>
      <c r="E851" s="9">
        <v>0.79</v>
      </c>
      <c r="F851" s="69" t="b">
        <v>1</v>
      </c>
      <c r="G851" s="58" t="s">
        <v>138</v>
      </c>
      <c r="H851" s="58" t="s">
        <v>66</v>
      </c>
      <c r="I851" s="58" t="s">
        <v>141</v>
      </c>
      <c r="J851" s="58" t="s">
        <v>168</v>
      </c>
      <c r="K851" s="68">
        <v>44255</v>
      </c>
      <c r="L851" s="70">
        <v>131.13917699999999</v>
      </c>
      <c r="M851" s="58" t="s">
        <v>166</v>
      </c>
      <c r="N851" s="69"/>
      <c r="O851" s="69" t="b">
        <v>1</v>
      </c>
      <c r="P851" s="69"/>
      <c r="Q851" s="69"/>
      <c r="R851" s="69"/>
      <c r="S851" s="69"/>
      <c r="T851" s="69" t="b">
        <v>1</v>
      </c>
      <c r="U851" s="58"/>
      <c r="V851" s="58" t="s">
        <v>2451</v>
      </c>
      <c r="W851" s="58"/>
      <c r="X851" s="58" t="s">
        <v>2451</v>
      </c>
      <c r="Y851" s="58" t="s">
        <v>2005</v>
      </c>
      <c r="Z851" s="58" t="s">
        <v>2451</v>
      </c>
      <c r="AA851" s="58"/>
      <c r="AB851" s="58" t="s">
        <v>3305</v>
      </c>
      <c r="AC851" s="58"/>
      <c r="AD851" s="68">
        <v>44253</v>
      </c>
      <c r="AE851" s="70">
        <v>949.28</v>
      </c>
      <c r="AF851" s="58" t="str">
        <f t="shared" si="74"/>
        <v>Jour</v>
      </c>
      <c r="AG851" s="58" t="str">
        <f t="shared" si="75"/>
        <v>LU1103715436</v>
      </c>
      <c r="AH851" s="58">
        <f t="shared" si="76"/>
        <v>0</v>
      </c>
    </row>
    <row r="852" spans="1:34" s="75" customFormat="1">
      <c r="A852" s="58" t="s">
        <v>2903</v>
      </c>
      <c r="B852" s="58" t="s">
        <v>2904</v>
      </c>
      <c r="C852" s="58" t="s">
        <v>2905</v>
      </c>
      <c r="D852" s="68">
        <v>44012</v>
      </c>
      <c r="E852" s="9">
        <v>0.74</v>
      </c>
      <c r="F852" s="69"/>
      <c r="G852" s="58" t="s">
        <v>175</v>
      </c>
      <c r="H852" s="58" t="s">
        <v>62</v>
      </c>
      <c r="I852" s="58" t="s">
        <v>141</v>
      </c>
      <c r="J852" s="58" t="s">
        <v>221</v>
      </c>
      <c r="K852" s="68"/>
      <c r="L852" s="70"/>
      <c r="M852" s="58" t="s">
        <v>176</v>
      </c>
      <c r="N852" s="69"/>
      <c r="O852" s="69"/>
      <c r="P852" s="69"/>
      <c r="Q852" s="69"/>
      <c r="R852" s="69"/>
      <c r="S852" s="69"/>
      <c r="T852" s="69"/>
      <c r="U852" s="58" t="s">
        <v>2904</v>
      </c>
      <c r="V852" s="58" t="s">
        <v>2903</v>
      </c>
      <c r="W852" s="58" t="s">
        <v>2904</v>
      </c>
      <c r="X852" s="58" t="s">
        <v>2903</v>
      </c>
      <c r="Y852" s="58" t="s">
        <v>2014</v>
      </c>
      <c r="Z852" s="58" t="s">
        <v>2903</v>
      </c>
      <c r="AA852" s="58" t="s">
        <v>2904</v>
      </c>
      <c r="AB852" s="58" t="s">
        <v>3305</v>
      </c>
      <c r="AC852" s="58"/>
      <c r="AD852" s="68"/>
      <c r="AE852" s="70"/>
      <c r="AF852" s="58" t="str">
        <f t="shared" si="74"/>
        <v>Jour</v>
      </c>
      <c r="AG852" s="58" t="str">
        <f t="shared" si="75"/>
        <v>CH0002785456</v>
      </c>
      <c r="AH852" s="58" t="str">
        <f t="shared" si="76"/>
        <v>278545</v>
      </c>
    </row>
    <row r="853" spans="1:34" s="75" customFormat="1">
      <c r="A853" s="58" t="s">
        <v>445</v>
      </c>
      <c r="B853" s="58" t="s">
        <v>659</v>
      </c>
      <c r="C853" s="58" t="s">
        <v>446</v>
      </c>
      <c r="D853" s="68">
        <v>42004</v>
      </c>
      <c r="E853" s="9">
        <v>0.3</v>
      </c>
      <c r="F853" s="69" t="b">
        <v>1</v>
      </c>
      <c r="G853" s="58" t="s">
        <v>369</v>
      </c>
      <c r="H853" s="58" t="s">
        <v>64</v>
      </c>
      <c r="I853" s="58" t="s">
        <v>141</v>
      </c>
      <c r="J853" s="58" t="s">
        <v>155</v>
      </c>
      <c r="K853" s="68"/>
      <c r="L853" s="70"/>
      <c r="M853" s="58" t="s">
        <v>166</v>
      </c>
      <c r="N853" s="69"/>
      <c r="O853" s="69" t="b">
        <v>1</v>
      </c>
      <c r="P853" s="69" t="b">
        <v>1</v>
      </c>
      <c r="Q853" s="69" t="b">
        <v>1</v>
      </c>
      <c r="R853" s="69" t="b">
        <v>1</v>
      </c>
      <c r="S853" s="69" t="b">
        <v>1</v>
      </c>
      <c r="T853" s="69"/>
      <c r="U853" s="58" t="s">
        <v>659</v>
      </c>
      <c r="V853" s="58" t="s">
        <v>445</v>
      </c>
      <c r="W853" s="58" t="s">
        <v>659</v>
      </c>
      <c r="X853" s="58" t="s">
        <v>445</v>
      </c>
      <c r="Y853" s="58" t="s">
        <v>2011</v>
      </c>
      <c r="Z853" s="58" t="s">
        <v>445</v>
      </c>
      <c r="AA853" s="58" t="s">
        <v>659</v>
      </c>
      <c r="AB853" s="58" t="s">
        <v>3305</v>
      </c>
      <c r="AC853" s="58" t="s">
        <v>4099</v>
      </c>
      <c r="AD853" s="68">
        <v>42272</v>
      </c>
      <c r="AE853" s="70">
        <v>2714984.051</v>
      </c>
      <c r="AF853" s="58" t="str">
        <f t="shared" si="74"/>
        <v>Jour</v>
      </c>
      <c r="AG853" s="58" t="str">
        <f t="shared" si="75"/>
        <v>FR0010204040</v>
      </c>
      <c r="AH853" s="58" t="str">
        <f t="shared" si="76"/>
        <v>2174009</v>
      </c>
    </row>
    <row r="854" spans="1:34" s="75" customFormat="1">
      <c r="A854" s="58" t="s">
        <v>447</v>
      </c>
      <c r="B854" s="58" t="s">
        <v>660</v>
      </c>
      <c r="C854" s="58" t="s">
        <v>448</v>
      </c>
      <c r="D854" s="68">
        <v>42004</v>
      </c>
      <c r="E854" s="9">
        <v>0.3</v>
      </c>
      <c r="F854" s="69" t="b">
        <v>1</v>
      </c>
      <c r="G854" s="58" t="s">
        <v>369</v>
      </c>
      <c r="H854" s="58" t="s">
        <v>301</v>
      </c>
      <c r="I854" s="58" t="s">
        <v>141</v>
      </c>
      <c r="J854" s="58" t="s">
        <v>155</v>
      </c>
      <c r="K854" s="68"/>
      <c r="L854" s="70"/>
      <c r="M854" s="58" t="s">
        <v>166</v>
      </c>
      <c r="N854" s="69"/>
      <c r="O854" s="69" t="b">
        <v>1</v>
      </c>
      <c r="P854" s="69" t="b">
        <v>1</v>
      </c>
      <c r="Q854" s="69" t="b">
        <v>1</v>
      </c>
      <c r="R854" s="69" t="b">
        <v>1</v>
      </c>
      <c r="S854" s="69" t="b">
        <v>1</v>
      </c>
      <c r="T854" s="69"/>
      <c r="U854" s="58" t="s">
        <v>660</v>
      </c>
      <c r="V854" s="58" t="s">
        <v>447</v>
      </c>
      <c r="W854" s="58" t="s">
        <v>660</v>
      </c>
      <c r="X854" s="58" t="s">
        <v>447</v>
      </c>
      <c r="Y854" s="58" t="s">
        <v>2011</v>
      </c>
      <c r="Z854" s="58" t="s">
        <v>447</v>
      </c>
      <c r="AA854" s="58" t="s">
        <v>660</v>
      </c>
      <c r="AB854" s="58" t="s">
        <v>3305</v>
      </c>
      <c r="AC854" s="58" t="s">
        <v>4099</v>
      </c>
      <c r="AD854" s="68">
        <v>42272</v>
      </c>
      <c r="AE854" s="70">
        <v>3534275.898</v>
      </c>
      <c r="AF854" s="58" t="str">
        <f t="shared" si="74"/>
        <v>Jour</v>
      </c>
      <c r="AG854" s="58" t="str">
        <f t="shared" si="75"/>
        <v>FR0010213272</v>
      </c>
      <c r="AH854" s="58" t="str">
        <f t="shared" si="76"/>
        <v>2205615</v>
      </c>
    </row>
    <row r="855" spans="1:34" s="75" customFormat="1">
      <c r="A855" s="58" t="s">
        <v>449</v>
      </c>
      <c r="B855" s="58" t="s">
        <v>662</v>
      </c>
      <c r="C855" s="58" t="s">
        <v>450</v>
      </c>
      <c r="D855" s="68">
        <v>42004</v>
      </c>
      <c r="E855" s="9">
        <v>0.3</v>
      </c>
      <c r="F855" s="69" t="b">
        <v>1</v>
      </c>
      <c r="G855" s="58" t="s">
        <v>369</v>
      </c>
      <c r="H855" s="58" t="s">
        <v>68</v>
      </c>
      <c r="I855" s="58" t="s">
        <v>141</v>
      </c>
      <c r="J855" s="58" t="s">
        <v>155</v>
      </c>
      <c r="K855" s="68"/>
      <c r="L855" s="70"/>
      <c r="M855" s="58" t="s">
        <v>166</v>
      </c>
      <c r="N855" s="69"/>
      <c r="O855" s="69" t="b">
        <v>1</v>
      </c>
      <c r="P855" s="69" t="b">
        <v>1</v>
      </c>
      <c r="Q855" s="69" t="b">
        <v>1</v>
      </c>
      <c r="R855" s="69" t="b">
        <v>1</v>
      </c>
      <c r="S855" s="69" t="b">
        <v>1</v>
      </c>
      <c r="T855" s="69"/>
      <c r="U855" s="58" t="s">
        <v>662</v>
      </c>
      <c r="V855" s="58" t="s">
        <v>449</v>
      </c>
      <c r="W855" s="58" t="s">
        <v>662</v>
      </c>
      <c r="X855" s="58" t="s">
        <v>449</v>
      </c>
      <c r="Y855" s="58" t="s">
        <v>2011</v>
      </c>
      <c r="Z855" s="58" t="s">
        <v>449</v>
      </c>
      <c r="AA855" s="58" t="s">
        <v>662</v>
      </c>
      <c r="AB855" s="58" t="s">
        <v>3305</v>
      </c>
      <c r="AC855" s="58" t="s">
        <v>4099</v>
      </c>
      <c r="AD855" s="68">
        <v>42272</v>
      </c>
      <c r="AE855" s="70">
        <v>2614987.6560999998</v>
      </c>
      <c r="AF855" s="58" t="str">
        <f t="shared" si="74"/>
        <v>Jour</v>
      </c>
      <c r="AG855" s="58" t="str">
        <f t="shared" si="75"/>
        <v>FR0010208553</v>
      </c>
      <c r="AH855" s="58" t="str">
        <f t="shared" si="76"/>
        <v>2190581</v>
      </c>
    </row>
    <row r="856" spans="1:34" s="75" customFormat="1">
      <c r="A856" s="58" t="s">
        <v>451</v>
      </c>
      <c r="B856" s="58" t="s">
        <v>663</v>
      </c>
      <c r="C856" s="58" t="s">
        <v>452</v>
      </c>
      <c r="D856" s="68">
        <v>42004</v>
      </c>
      <c r="E856" s="9">
        <v>0.3</v>
      </c>
      <c r="F856" s="69" t="b">
        <v>1</v>
      </c>
      <c r="G856" s="58" t="s">
        <v>369</v>
      </c>
      <c r="H856" s="58" t="s">
        <v>68</v>
      </c>
      <c r="I856" s="58" t="s">
        <v>141</v>
      </c>
      <c r="J856" s="58" t="s">
        <v>155</v>
      </c>
      <c r="K856" s="68"/>
      <c r="L856" s="70"/>
      <c r="M856" s="58" t="s">
        <v>166</v>
      </c>
      <c r="N856" s="69"/>
      <c r="O856" s="69" t="b">
        <v>1</v>
      </c>
      <c r="P856" s="69" t="b">
        <v>1</v>
      </c>
      <c r="Q856" s="69" t="b">
        <v>1</v>
      </c>
      <c r="R856" s="69" t="b">
        <v>1</v>
      </c>
      <c r="S856" s="69" t="b">
        <v>1</v>
      </c>
      <c r="T856" s="69"/>
      <c r="U856" s="58" t="s">
        <v>663</v>
      </c>
      <c r="V856" s="58" t="s">
        <v>451</v>
      </c>
      <c r="W856" s="58" t="s">
        <v>663</v>
      </c>
      <c r="X856" s="58" t="s">
        <v>451</v>
      </c>
      <c r="Y856" s="58" t="s">
        <v>2011</v>
      </c>
      <c r="Z856" s="58" t="s">
        <v>451</v>
      </c>
      <c r="AA856" s="58" t="s">
        <v>663</v>
      </c>
      <c r="AB856" s="58" t="s">
        <v>3305</v>
      </c>
      <c r="AC856" s="58" t="s">
        <v>4099</v>
      </c>
      <c r="AD856" s="68">
        <v>42272</v>
      </c>
      <c r="AE856" s="70">
        <v>1937617.5249000001</v>
      </c>
      <c r="AF856" s="58" t="str">
        <f t="shared" si="74"/>
        <v>Jour</v>
      </c>
      <c r="AG856" s="58" t="str">
        <f t="shared" si="75"/>
        <v>FR0010208538</v>
      </c>
      <c r="AH856" s="58" t="str">
        <f t="shared" si="76"/>
        <v>2190561</v>
      </c>
    </row>
    <row r="857" spans="1:34" s="75" customFormat="1">
      <c r="A857" s="58" t="s">
        <v>1339</v>
      </c>
      <c r="B857" s="58" t="s">
        <v>1406</v>
      </c>
      <c r="C857" s="58" t="s">
        <v>1340</v>
      </c>
      <c r="D857" s="68">
        <v>43830</v>
      </c>
      <c r="E857" s="9">
        <v>0.7</v>
      </c>
      <c r="F857" s="69" t="b">
        <v>1</v>
      </c>
      <c r="G857" s="58" t="s">
        <v>138</v>
      </c>
      <c r="H857" s="58" t="s">
        <v>67</v>
      </c>
      <c r="I857" s="58" t="s">
        <v>141</v>
      </c>
      <c r="J857" s="58" t="s">
        <v>155</v>
      </c>
      <c r="K857" s="68">
        <v>44255</v>
      </c>
      <c r="L857" s="70">
        <v>92.305471100000005</v>
      </c>
      <c r="M857" s="58" t="s">
        <v>166</v>
      </c>
      <c r="N857" s="69" t="b">
        <v>1</v>
      </c>
      <c r="O857" s="69" t="b">
        <v>1</v>
      </c>
      <c r="P857" s="69" t="b">
        <v>1</v>
      </c>
      <c r="Q857" s="69" t="b">
        <v>1</v>
      </c>
      <c r="R857" s="69" t="b">
        <v>1</v>
      </c>
      <c r="S857" s="69" t="b">
        <v>1</v>
      </c>
      <c r="T857" s="69"/>
      <c r="U857" s="58" t="s">
        <v>1406</v>
      </c>
      <c r="V857" s="58" t="s">
        <v>1339</v>
      </c>
      <c r="W857" s="58" t="s">
        <v>1406</v>
      </c>
      <c r="X857" s="58" t="s">
        <v>1339</v>
      </c>
      <c r="Y857" s="58" t="s">
        <v>2005</v>
      </c>
      <c r="Z857" s="58" t="s">
        <v>1339</v>
      </c>
      <c r="AA857" s="58" t="s">
        <v>1406</v>
      </c>
      <c r="AB857" s="58" t="s">
        <v>3305</v>
      </c>
      <c r="AC857" s="58" t="s">
        <v>4099</v>
      </c>
      <c r="AD857" s="68">
        <v>44253</v>
      </c>
      <c r="AE857" s="70">
        <v>1976263.429</v>
      </c>
      <c r="AF857" s="58" t="str">
        <f t="shared" si="74"/>
        <v>Jour</v>
      </c>
      <c r="AG857" s="58" t="str">
        <f t="shared" si="75"/>
        <v>LU1159237657</v>
      </c>
      <c r="AH857" s="58" t="str">
        <f t="shared" si="76"/>
        <v>29020516</v>
      </c>
    </row>
    <row r="858" spans="1:34" s="75" customFormat="1">
      <c r="A858" s="58" t="s">
        <v>1449</v>
      </c>
      <c r="B858" s="58" t="s">
        <v>1450</v>
      </c>
      <c r="C858" s="58" t="s">
        <v>3186</v>
      </c>
      <c r="D858" s="68">
        <v>43830</v>
      </c>
      <c r="E858" s="9">
        <v>0.24</v>
      </c>
      <c r="F858" s="69" t="b">
        <v>1</v>
      </c>
      <c r="G858" s="58" t="s">
        <v>138</v>
      </c>
      <c r="H858" s="58" t="s">
        <v>62</v>
      </c>
      <c r="I858" s="58" t="s">
        <v>141</v>
      </c>
      <c r="J858" s="58" t="s">
        <v>168</v>
      </c>
      <c r="K858" s="68">
        <v>44255</v>
      </c>
      <c r="L858" s="70">
        <v>4023.2025331999998</v>
      </c>
      <c r="M858" s="58" t="s">
        <v>166</v>
      </c>
      <c r="N858" s="69"/>
      <c r="O858" s="69" t="b">
        <v>1</v>
      </c>
      <c r="P858" s="69" t="b">
        <v>1</v>
      </c>
      <c r="Q858" s="69" t="b">
        <v>1</v>
      </c>
      <c r="R858" s="69" t="b">
        <v>1</v>
      </c>
      <c r="S858" s="69" t="b">
        <v>1</v>
      </c>
      <c r="T858" s="69"/>
      <c r="U858" s="58" t="s">
        <v>1450</v>
      </c>
      <c r="V858" s="58" t="s">
        <v>1449</v>
      </c>
      <c r="W858" s="58" t="s">
        <v>1450</v>
      </c>
      <c r="X858" s="58" t="s">
        <v>1449</v>
      </c>
      <c r="Y858" s="58" t="s">
        <v>2005</v>
      </c>
      <c r="Z858" s="58" t="s">
        <v>1449</v>
      </c>
      <c r="AA858" s="58" t="s">
        <v>1450</v>
      </c>
      <c r="AB858" s="58" t="s">
        <v>3305</v>
      </c>
      <c r="AC858" s="58" t="s">
        <v>4099</v>
      </c>
      <c r="AD858" s="68">
        <v>44253</v>
      </c>
      <c r="AE858" s="70">
        <v>745608</v>
      </c>
      <c r="AF858" s="58" t="str">
        <f t="shared" si="74"/>
        <v>Jour</v>
      </c>
      <c r="AG858" s="58" t="str">
        <f t="shared" si="75"/>
        <v>LU0956450976</v>
      </c>
      <c r="AH858" s="58" t="str">
        <f t="shared" si="76"/>
        <v>22486961</v>
      </c>
    </row>
    <row r="859" spans="1:34" s="75" customFormat="1">
      <c r="A859" s="58" t="s">
        <v>1444</v>
      </c>
      <c r="B859" s="58" t="s">
        <v>1445</v>
      </c>
      <c r="C859" s="58" t="s">
        <v>3187</v>
      </c>
      <c r="D859" s="68">
        <v>43830</v>
      </c>
      <c r="E859" s="9">
        <v>0.2</v>
      </c>
      <c r="F859" s="69" t="b">
        <v>1</v>
      </c>
      <c r="G859" s="58" t="s">
        <v>138</v>
      </c>
      <c r="H859" s="58" t="s">
        <v>68</v>
      </c>
      <c r="I859" s="58" t="s">
        <v>141</v>
      </c>
      <c r="J859" s="58" t="s">
        <v>168</v>
      </c>
      <c r="K859" s="68">
        <v>44255</v>
      </c>
      <c r="L859" s="70">
        <v>4023.2025331999998</v>
      </c>
      <c r="M859" s="58" t="s">
        <v>166</v>
      </c>
      <c r="N859" s="69"/>
      <c r="O859" s="69" t="b">
        <v>1</v>
      </c>
      <c r="P859" s="69" t="b">
        <v>1</v>
      </c>
      <c r="Q859" s="69" t="b">
        <v>1</v>
      </c>
      <c r="R859" s="69" t="b">
        <v>1</v>
      </c>
      <c r="S859" s="69"/>
      <c r="T859" s="69" t="b">
        <v>1</v>
      </c>
      <c r="U859" s="58" t="s">
        <v>1445</v>
      </c>
      <c r="V859" s="58" t="s">
        <v>1444</v>
      </c>
      <c r="W859" s="58" t="s">
        <v>1445</v>
      </c>
      <c r="X859" s="58" t="s">
        <v>1444</v>
      </c>
      <c r="Y859" s="58" t="s">
        <v>2005</v>
      </c>
      <c r="Z859" s="58" t="s">
        <v>1444</v>
      </c>
      <c r="AA859" s="58" t="s">
        <v>1445</v>
      </c>
      <c r="AB859" s="58" t="s">
        <v>3305</v>
      </c>
      <c r="AC859" s="58" t="s">
        <v>4099</v>
      </c>
      <c r="AD859" s="68">
        <v>44253</v>
      </c>
      <c r="AE859" s="70">
        <v>71308024.854000002</v>
      </c>
      <c r="AF859" s="58" t="str">
        <f t="shared" si="74"/>
        <v>Jour</v>
      </c>
      <c r="AG859" s="58" t="str">
        <f t="shared" si="75"/>
        <v>LU0438093188</v>
      </c>
      <c r="AH859" s="58" t="str">
        <f t="shared" si="76"/>
        <v>11021615</v>
      </c>
    </row>
    <row r="860" spans="1:34" s="75" customFormat="1">
      <c r="A860" s="58" t="s">
        <v>2735</v>
      </c>
      <c r="B860" s="58" t="s">
        <v>2838</v>
      </c>
      <c r="C860" s="58" t="s">
        <v>3188</v>
      </c>
      <c r="D860" s="68">
        <v>43830</v>
      </c>
      <c r="E860" s="9">
        <v>0.24</v>
      </c>
      <c r="F860" s="69" t="b">
        <v>1</v>
      </c>
      <c r="G860" s="58" t="s">
        <v>138</v>
      </c>
      <c r="H860" s="58" t="s">
        <v>64</v>
      </c>
      <c r="I860" s="58" t="s">
        <v>141</v>
      </c>
      <c r="J860" s="58" t="s">
        <v>168</v>
      </c>
      <c r="K860" s="68">
        <v>44255</v>
      </c>
      <c r="L860" s="70">
        <v>4023.2025331999998</v>
      </c>
      <c r="M860" s="58" t="s">
        <v>166</v>
      </c>
      <c r="N860" s="69"/>
      <c r="O860" s="69" t="b">
        <v>1</v>
      </c>
      <c r="P860" s="69" t="b">
        <v>1</v>
      </c>
      <c r="Q860" s="69" t="b">
        <v>1</v>
      </c>
      <c r="R860" s="69" t="b">
        <v>1</v>
      </c>
      <c r="S860" s="69" t="b">
        <v>1</v>
      </c>
      <c r="T860" s="69"/>
      <c r="U860" s="58" t="s">
        <v>2838</v>
      </c>
      <c r="V860" s="58" t="s">
        <v>2735</v>
      </c>
      <c r="W860" s="58" t="s">
        <v>2838</v>
      </c>
      <c r="X860" s="58" t="s">
        <v>2735</v>
      </c>
      <c r="Y860" s="58" t="s">
        <v>2005</v>
      </c>
      <c r="Z860" s="58" t="s">
        <v>2735</v>
      </c>
      <c r="AA860" s="58" t="s">
        <v>2838</v>
      </c>
      <c r="AB860" s="58" t="s">
        <v>3305</v>
      </c>
      <c r="AC860" s="58" t="s">
        <v>4099</v>
      </c>
      <c r="AD860" s="68">
        <v>44253</v>
      </c>
      <c r="AE860" s="70">
        <v>27437083.671</v>
      </c>
      <c r="AF860" s="58" t="str">
        <f t="shared" si="74"/>
        <v>Jour</v>
      </c>
      <c r="AG860" s="58" t="str">
        <f t="shared" si="75"/>
        <v>LU0956450547</v>
      </c>
      <c r="AH860" s="58" t="str">
        <f t="shared" si="76"/>
        <v>22486963</v>
      </c>
    </row>
    <row r="861" spans="1:34" s="75" customFormat="1">
      <c r="A861" s="58" t="s">
        <v>1243</v>
      </c>
      <c r="B861" s="58" t="s">
        <v>1271</v>
      </c>
      <c r="C861" s="58" t="s">
        <v>1272</v>
      </c>
      <c r="D861" s="68">
        <v>43830</v>
      </c>
      <c r="E861" s="9">
        <v>0.3</v>
      </c>
      <c r="F861" s="69" t="b">
        <v>1</v>
      </c>
      <c r="G861" s="58" t="s">
        <v>138</v>
      </c>
      <c r="H861" s="58" t="s">
        <v>62</v>
      </c>
      <c r="I861" s="58" t="s">
        <v>141</v>
      </c>
      <c r="J861" s="58" t="s">
        <v>155</v>
      </c>
      <c r="K861" s="68">
        <v>44255</v>
      </c>
      <c r="L861" s="70">
        <v>245.9539949</v>
      </c>
      <c r="M861" s="58" t="s">
        <v>166</v>
      </c>
      <c r="N861" s="69"/>
      <c r="O861" s="69" t="b">
        <v>1</v>
      </c>
      <c r="P861" s="69" t="b">
        <v>1</v>
      </c>
      <c r="Q861" s="69" t="b">
        <v>1</v>
      </c>
      <c r="R861" s="69" t="b">
        <v>1</v>
      </c>
      <c r="S861" s="69"/>
      <c r="T861" s="69" t="b">
        <v>1</v>
      </c>
      <c r="U861" s="58" t="s">
        <v>1271</v>
      </c>
      <c r="V861" s="58" t="s">
        <v>1243</v>
      </c>
      <c r="W861" s="58" t="s">
        <v>1271</v>
      </c>
      <c r="X861" s="58" t="s">
        <v>1243</v>
      </c>
      <c r="Y861" s="58" t="s">
        <v>2005</v>
      </c>
      <c r="Z861" s="58" t="s">
        <v>1243</v>
      </c>
      <c r="AA861" s="58" t="s">
        <v>1271</v>
      </c>
      <c r="AB861" s="58" t="s">
        <v>3305</v>
      </c>
      <c r="AC861" s="58" t="s">
        <v>4099</v>
      </c>
      <c r="AD861" s="68">
        <v>44253</v>
      </c>
      <c r="AE861" s="70">
        <v>8691274.4560000002</v>
      </c>
      <c r="AF861" s="58" t="str">
        <f t="shared" si="74"/>
        <v>Jour</v>
      </c>
      <c r="AG861" s="58" t="str">
        <f t="shared" si="75"/>
        <v>LU1159239190</v>
      </c>
      <c r="AH861" s="58" t="str">
        <f t="shared" si="76"/>
        <v>29045766</v>
      </c>
    </row>
    <row r="862" spans="1:34" s="75" customFormat="1">
      <c r="A862" s="58" t="s">
        <v>289</v>
      </c>
      <c r="B862" s="58" t="s">
        <v>665</v>
      </c>
      <c r="C862" s="58" t="s">
        <v>2452</v>
      </c>
      <c r="D862" s="68">
        <v>42643</v>
      </c>
      <c r="E862" s="9">
        <v>0.25</v>
      </c>
      <c r="F862" s="69"/>
      <c r="G862" s="58" t="s">
        <v>175</v>
      </c>
      <c r="H862" s="58" t="s">
        <v>62</v>
      </c>
      <c r="I862" s="58" t="s">
        <v>141</v>
      </c>
      <c r="J862" s="58" t="s">
        <v>168</v>
      </c>
      <c r="K862" s="68"/>
      <c r="L862" s="70"/>
      <c r="M862" s="58" t="s">
        <v>176</v>
      </c>
      <c r="N862" s="69"/>
      <c r="O862" s="69"/>
      <c r="P862" s="69"/>
      <c r="Q862" s="69"/>
      <c r="R862" s="69"/>
      <c r="S862" s="69" t="b">
        <v>1</v>
      </c>
      <c r="T862" s="69"/>
      <c r="U862" s="58" t="s">
        <v>665</v>
      </c>
      <c r="V862" s="58" t="s">
        <v>289</v>
      </c>
      <c r="W862" s="58" t="s">
        <v>665</v>
      </c>
      <c r="X862" s="58" t="s">
        <v>289</v>
      </c>
      <c r="Y862" s="58" t="s">
        <v>2009</v>
      </c>
      <c r="Z862" s="58" t="s">
        <v>289</v>
      </c>
      <c r="AA862" s="58" t="s">
        <v>665</v>
      </c>
      <c r="AB862" s="58" t="s">
        <v>3305</v>
      </c>
      <c r="AC862" s="58" t="s">
        <v>4101</v>
      </c>
      <c r="AD862" s="68">
        <v>43133</v>
      </c>
      <c r="AE862" s="70">
        <v>74712.36</v>
      </c>
      <c r="AF862" s="58" t="str">
        <f t="shared" si="74"/>
        <v>Jour</v>
      </c>
      <c r="AG862" s="58" t="str">
        <f t="shared" si="75"/>
        <v>CH0027064648</v>
      </c>
      <c r="AH862" s="58" t="str">
        <f t="shared" si="76"/>
        <v>2706464</v>
      </c>
    </row>
    <row r="863" spans="1:34" s="75" customFormat="1">
      <c r="A863" s="58" t="s">
        <v>1835</v>
      </c>
      <c r="B863" s="58" t="s">
        <v>1836</v>
      </c>
      <c r="C863" s="58" t="s">
        <v>2453</v>
      </c>
      <c r="D863" s="68">
        <v>42643</v>
      </c>
      <c r="E863" s="9">
        <v>0</v>
      </c>
      <c r="F863" s="69"/>
      <c r="G863" s="58" t="s">
        <v>175</v>
      </c>
      <c r="H863" s="58" t="s">
        <v>62</v>
      </c>
      <c r="I863" s="58" t="s">
        <v>141</v>
      </c>
      <c r="J863" s="58" t="s">
        <v>168</v>
      </c>
      <c r="K863" s="68"/>
      <c r="L863" s="70"/>
      <c r="M863" s="58" t="s">
        <v>166</v>
      </c>
      <c r="N863" s="69"/>
      <c r="O863" s="69"/>
      <c r="P863" s="69"/>
      <c r="Q863" s="69"/>
      <c r="R863" s="69"/>
      <c r="S863" s="69" t="b">
        <v>1</v>
      </c>
      <c r="T863" s="69"/>
      <c r="U863" s="58" t="s">
        <v>1836</v>
      </c>
      <c r="V863" s="58" t="s">
        <v>1835</v>
      </c>
      <c r="W863" s="58" t="s">
        <v>1836</v>
      </c>
      <c r="X863" s="58" t="s">
        <v>1835</v>
      </c>
      <c r="Y863" s="58" t="s">
        <v>2009</v>
      </c>
      <c r="Z863" s="58" t="s">
        <v>1835</v>
      </c>
      <c r="AA863" s="58" t="s">
        <v>1836</v>
      </c>
      <c r="AB863" s="58" t="s">
        <v>3305</v>
      </c>
      <c r="AC863" s="58" t="s">
        <v>4101</v>
      </c>
      <c r="AD863" s="68">
        <v>43133</v>
      </c>
      <c r="AE863" s="70">
        <v>3936003.06</v>
      </c>
      <c r="AF863" s="58" t="str">
        <f t="shared" si="74"/>
        <v>Jour</v>
      </c>
      <c r="AG863" s="58" t="str">
        <f t="shared" si="75"/>
        <v>CH0192309257</v>
      </c>
      <c r="AH863" s="58" t="str">
        <f t="shared" si="76"/>
        <v>19230925</v>
      </c>
    </row>
    <row r="864" spans="1:34" s="75" customFormat="1">
      <c r="A864" s="58" t="s">
        <v>290</v>
      </c>
      <c r="B864" s="58" t="s">
        <v>2839</v>
      </c>
      <c r="C864" s="58" t="s">
        <v>2454</v>
      </c>
      <c r="D864" s="68">
        <v>42643</v>
      </c>
      <c r="E864" s="9">
        <v>0.15</v>
      </c>
      <c r="F864" s="69"/>
      <c r="G864" s="58" t="s">
        <v>175</v>
      </c>
      <c r="H864" s="58" t="s">
        <v>62</v>
      </c>
      <c r="I864" s="58" t="s">
        <v>141</v>
      </c>
      <c r="J864" s="58" t="s">
        <v>168</v>
      </c>
      <c r="K864" s="68"/>
      <c r="L864" s="70"/>
      <c r="M864" s="58" t="s">
        <v>166</v>
      </c>
      <c r="N864" s="69"/>
      <c r="O864" s="69"/>
      <c r="P864" s="69"/>
      <c r="Q864" s="69"/>
      <c r="R864" s="69"/>
      <c r="S864" s="69" t="b">
        <v>1</v>
      </c>
      <c r="T864" s="69"/>
      <c r="U864" s="58" t="s">
        <v>2839</v>
      </c>
      <c r="V864" s="58" t="s">
        <v>290</v>
      </c>
      <c r="W864" s="58" t="s">
        <v>2839</v>
      </c>
      <c r="X864" s="58" t="s">
        <v>290</v>
      </c>
      <c r="Y864" s="58" t="s">
        <v>2009</v>
      </c>
      <c r="Z864" s="58" t="s">
        <v>290</v>
      </c>
      <c r="AA864" s="58" t="s">
        <v>2839</v>
      </c>
      <c r="AB864" s="58" t="s">
        <v>3305</v>
      </c>
      <c r="AC864" s="58" t="s">
        <v>4101</v>
      </c>
      <c r="AD864" s="68">
        <v>43133</v>
      </c>
      <c r="AE864" s="70">
        <v>6145759.6900000004</v>
      </c>
      <c r="AF864" s="58" t="str">
        <f t="shared" si="74"/>
        <v>Jour</v>
      </c>
      <c r="AG864" s="58" t="str">
        <f t="shared" si="75"/>
        <v>CH0192309273</v>
      </c>
      <c r="AH864" s="58" t="str">
        <f t="shared" si="76"/>
        <v>19230927</v>
      </c>
    </row>
    <row r="865" spans="1:34" s="75" customFormat="1">
      <c r="A865" s="58" t="s">
        <v>453</v>
      </c>
      <c r="B865" s="58" t="s">
        <v>677</v>
      </c>
      <c r="C865" s="58" t="s">
        <v>3408</v>
      </c>
      <c r="D865" s="68">
        <v>43371</v>
      </c>
      <c r="E865" s="9">
        <v>0.16</v>
      </c>
      <c r="F865" s="69"/>
      <c r="G865" s="58" t="s">
        <v>175</v>
      </c>
      <c r="H865" s="58" t="s">
        <v>64</v>
      </c>
      <c r="I865" s="58" t="s">
        <v>141</v>
      </c>
      <c r="J865" s="58" t="s">
        <v>155</v>
      </c>
      <c r="K865" s="68"/>
      <c r="L865" s="70"/>
      <c r="M865" s="58" t="s">
        <v>166</v>
      </c>
      <c r="N865" s="69"/>
      <c r="O865" s="69"/>
      <c r="P865" s="69"/>
      <c r="Q865" s="69"/>
      <c r="R865" s="69"/>
      <c r="S865" s="69" t="b">
        <v>1</v>
      </c>
      <c r="T865" s="69"/>
      <c r="U865" s="58" t="s">
        <v>677</v>
      </c>
      <c r="V865" s="58" t="s">
        <v>453</v>
      </c>
      <c r="W865" s="58" t="s">
        <v>677</v>
      </c>
      <c r="X865" s="58" t="s">
        <v>453</v>
      </c>
      <c r="Y865" s="58" t="s">
        <v>2009</v>
      </c>
      <c r="Z865" s="58" t="s">
        <v>453</v>
      </c>
      <c r="AA865" s="58" t="s">
        <v>677</v>
      </c>
      <c r="AB865" s="58" t="s">
        <v>3305</v>
      </c>
      <c r="AC865" s="58" t="s">
        <v>4101</v>
      </c>
      <c r="AD865" s="68">
        <v>43549</v>
      </c>
      <c r="AE865" s="70">
        <v>260531.69</v>
      </c>
      <c r="AF865" s="58" t="str">
        <f t="shared" si="74"/>
        <v>Jour</v>
      </c>
      <c r="AG865" s="58" t="str">
        <f t="shared" si="75"/>
        <v>CH0192306014</v>
      </c>
      <c r="AH865" s="58" t="str">
        <f t="shared" si="76"/>
        <v>19230601</v>
      </c>
    </row>
    <row r="866" spans="1:34" s="75" customFormat="1">
      <c r="A866" s="58" t="s">
        <v>1903</v>
      </c>
      <c r="B866" s="58" t="s">
        <v>1904</v>
      </c>
      <c r="C866" s="58" t="s">
        <v>3409</v>
      </c>
      <c r="D866" s="68">
        <v>43371</v>
      </c>
      <c r="E866" s="9">
        <v>0.02</v>
      </c>
      <c r="F866" s="69"/>
      <c r="G866" s="58" t="s">
        <v>175</v>
      </c>
      <c r="H866" s="58" t="s">
        <v>64</v>
      </c>
      <c r="I866" s="58" t="s">
        <v>141</v>
      </c>
      <c r="J866" s="58" t="s">
        <v>155</v>
      </c>
      <c r="K866" s="68"/>
      <c r="L866" s="70"/>
      <c r="M866" s="58" t="s">
        <v>166</v>
      </c>
      <c r="N866" s="69"/>
      <c r="O866" s="69"/>
      <c r="P866" s="69"/>
      <c r="Q866" s="69"/>
      <c r="R866" s="69"/>
      <c r="S866" s="69"/>
      <c r="T866" s="69"/>
      <c r="U866" s="58" t="s">
        <v>1904</v>
      </c>
      <c r="V866" s="58" t="s">
        <v>1903</v>
      </c>
      <c r="W866" s="58" t="s">
        <v>1904</v>
      </c>
      <c r="X866" s="58" t="s">
        <v>1903</v>
      </c>
      <c r="Y866" s="58" t="s">
        <v>2009</v>
      </c>
      <c r="Z866" s="58" t="s">
        <v>1903</v>
      </c>
      <c r="AA866" s="58" t="s">
        <v>1904</v>
      </c>
      <c r="AB866" s="58" t="s">
        <v>3305</v>
      </c>
      <c r="AC866" s="58" t="s">
        <v>4101</v>
      </c>
      <c r="AD866" s="68">
        <v>43549</v>
      </c>
      <c r="AE866" s="70">
        <v>116944.57</v>
      </c>
      <c r="AF866" s="58" t="str">
        <f t="shared" si="74"/>
        <v>Jour</v>
      </c>
      <c r="AG866" s="58" t="str">
        <f t="shared" si="75"/>
        <v>CH0192305990</v>
      </c>
      <c r="AH866" s="58" t="str">
        <f t="shared" si="76"/>
        <v>19230599</v>
      </c>
    </row>
    <row r="867" spans="1:34" s="75" customFormat="1">
      <c r="A867" s="58" t="s">
        <v>827</v>
      </c>
      <c r="B867" s="58" t="s">
        <v>828</v>
      </c>
      <c r="C867" s="58" t="s">
        <v>2456</v>
      </c>
      <c r="D867" s="68">
        <v>42643</v>
      </c>
      <c r="E867" s="9">
        <v>0</v>
      </c>
      <c r="F867" s="69"/>
      <c r="G867" s="58" t="s">
        <v>175</v>
      </c>
      <c r="H867" s="58" t="s">
        <v>64</v>
      </c>
      <c r="I867" s="58" t="s">
        <v>141</v>
      </c>
      <c r="J867" s="58" t="s">
        <v>155</v>
      </c>
      <c r="K867" s="68"/>
      <c r="L867" s="70"/>
      <c r="M867" s="58" t="s">
        <v>166</v>
      </c>
      <c r="N867" s="69"/>
      <c r="O867" s="69"/>
      <c r="P867" s="69"/>
      <c r="Q867" s="69"/>
      <c r="R867" s="69"/>
      <c r="S867" s="69"/>
      <c r="T867" s="69"/>
      <c r="U867" s="58" t="s">
        <v>828</v>
      </c>
      <c r="V867" s="58" t="s">
        <v>827</v>
      </c>
      <c r="W867" s="58" t="s">
        <v>828</v>
      </c>
      <c r="X867" s="58" t="s">
        <v>827</v>
      </c>
      <c r="Y867" s="58" t="s">
        <v>2009</v>
      </c>
      <c r="Z867" s="58" t="s">
        <v>827</v>
      </c>
      <c r="AA867" s="58" t="s">
        <v>828</v>
      </c>
      <c r="AB867" s="58" t="s">
        <v>3305</v>
      </c>
      <c r="AC867" s="58"/>
      <c r="AD867" s="68">
        <v>42858</v>
      </c>
      <c r="AE867" s="70">
        <v>11930</v>
      </c>
      <c r="AF867" s="58" t="str">
        <f t="shared" si="74"/>
        <v>Jour</v>
      </c>
      <c r="AG867" s="58" t="str">
        <f t="shared" si="75"/>
        <v>CH0140549202</v>
      </c>
      <c r="AH867" s="58" t="str">
        <f t="shared" si="76"/>
        <v>14054920</v>
      </c>
    </row>
    <row r="868" spans="1:34" s="75" customFormat="1">
      <c r="A868" s="58" t="s">
        <v>1905</v>
      </c>
      <c r="B868" s="58" t="s">
        <v>1906</v>
      </c>
      <c r="C868" s="58" t="s">
        <v>2457</v>
      </c>
      <c r="D868" s="68">
        <v>42643</v>
      </c>
      <c r="E868" s="9">
        <v>0</v>
      </c>
      <c r="F868" s="69"/>
      <c r="G868" s="58" t="s">
        <v>175</v>
      </c>
      <c r="H868" s="58" t="s">
        <v>301</v>
      </c>
      <c r="I868" s="58" t="s">
        <v>141</v>
      </c>
      <c r="J868" s="58" t="s">
        <v>155</v>
      </c>
      <c r="K868" s="68"/>
      <c r="L868" s="70"/>
      <c r="M868" s="58" t="s">
        <v>166</v>
      </c>
      <c r="N868" s="69"/>
      <c r="O868" s="69"/>
      <c r="P868" s="69"/>
      <c r="Q868" s="69"/>
      <c r="R868" s="69"/>
      <c r="S868" s="69"/>
      <c r="T868" s="69"/>
      <c r="U868" s="58" t="s">
        <v>1906</v>
      </c>
      <c r="V868" s="58" t="s">
        <v>1905</v>
      </c>
      <c r="W868" s="58" t="s">
        <v>1906</v>
      </c>
      <c r="X868" s="58" t="s">
        <v>1905</v>
      </c>
      <c r="Y868" s="58" t="s">
        <v>2009</v>
      </c>
      <c r="Z868" s="58" t="s">
        <v>1905</v>
      </c>
      <c r="AA868" s="58" t="s">
        <v>1906</v>
      </c>
      <c r="AB868" s="58" t="s">
        <v>3305</v>
      </c>
      <c r="AC868" s="58" t="s">
        <v>4101</v>
      </c>
      <c r="AD868" s="68">
        <v>42863</v>
      </c>
      <c r="AE868" s="70">
        <v>73146.03</v>
      </c>
      <c r="AF868" s="58" t="str">
        <f t="shared" si="74"/>
        <v>Jour</v>
      </c>
      <c r="AG868" s="58" t="str">
        <f t="shared" si="75"/>
        <v>CH0192306337</v>
      </c>
      <c r="AH868" s="58" t="str">
        <f t="shared" si="76"/>
        <v>19230633</v>
      </c>
    </row>
    <row r="869" spans="1:34" s="75" customFormat="1">
      <c r="A869" s="58" t="s">
        <v>678</v>
      </c>
      <c r="B869" s="58" t="s">
        <v>679</v>
      </c>
      <c r="C869" s="58" t="s">
        <v>2458</v>
      </c>
      <c r="D869" s="68">
        <v>42643</v>
      </c>
      <c r="E869" s="9">
        <v>0</v>
      </c>
      <c r="F869" s="69"/>
      <c r="G869" s="58" t="s">
        <v>175</v>
      </c>
      <c r="H869" s="58" t="s">
        <v>301</v>
      </c>
      <c r="I869" s="58" t="s">
        <v>141</v>
      </c>
      <c r="J869" s="58" t="s">
        <v>155</v>
      </c>
      <c r="K869" s="68"/>
      <c r="L869" s="70"/>
      <c r="M869" s="58" t="s">
        <v>166</v>
      </c>
      <c r="N869" s="69"/>
      <c r="O869" s="69"/>
      <c r="P869" s="69"/>
      <c r="Q869" s="69"/>
      <c r="R869" s="69"/>
      <c r="S869" s="69"/>
      <c r="T869" s="69"/>
      <c r="U869" s="58" t="s">
        <v>679</v>
      </c>
      <c r="V869" s="58" t="s">
        <v>678</v>
      </c>
      <c r="W869" s="58" t="s">
        <v>679</v>
      </c>
      <c r="X869" s="58" t="s">
        <v>678</v>
      </c>
      <c r="Y869" s="58" t="s">
        <v>2009</v>
      </c>
      <c r="Z869" s="58" t="s">
        <v>678</v>
      </c>
      <c r="AA869" s="58" t="s">
        <v>679</v>
      </c>
      <c r="AB869" s="58" t="s">
        <v>3305</v>
      </c>
      <c r="AC869" s="58" t="s">
        <v>4101</v>
      </c>
      <c r="AD869" s="68">
        <v>43066</v>
      </c>
      <c r="AE869" s="70">
        <v>146417.76</v>
      </c>
      <c r="AF869" s="58" t="str">
        <f t="shared" si="74"/>
        <v>Jour</v>
      </c>
      <c r="AG869" s="58" t="str">
        <f t="shared" si="75"/>
        <v>CH0140549269</v>
      </c>
      <c r="AH869" s="58" t="str">
        <f t="shared" si="76"/>
        <v>14054926</v>
      </c>
    </row>
    <row r="870" spans="1:34" s="75" customFormat="1">
      <c r="A870" s="58" t="s">
        <v>300</v>
      </c>
      <c r="B870" s="58" t="s">
        <v>680</v>
      </c>
      <c r="C870" s="58" t="s">
        <v>2459</v>
      </c>
      <c r="D870" s="68">
        <v>42643</v>
      </c>
      <c r="E870" s="9">
        <v>0.16</v>
      </c>
      <c r="F870" s="69"/>
      <c r="G870" s="58" t="s">
        <v>175</v>
      </c>
      <c r="H870" s="58" t="s">
        <v>301</v>
      </c>
      <c r="I870" s="58" t="s">
        <v>141</v>
      </c>
      <c r="J870" s="58" t="s">
        <v>155</v>
      </c>
      <c r="K870" s="68"/>
      <c r="L870" s="70"/>
      <c r="M870" s="58" t="s">
        <v>166</v>
      </c>
      <c r="N870" s="69"/>
      <c r="O870" s="69"/>
      <c r="P870" s="69"/>
      <c r="Q870" s="69"/>
      <c r="R870" s="69"/>
      <c r="S870" s="69" t="b">
        <v>1</v>
      </c>
      <c r="T870" s="69"/>
      <c r="U870" s="58" t="s">
        <v>680</v>
      </c>
      <c r="V870" s="58" t="s">
        <v>300</v>
      </c>
      <c r="W870" s="58" t="s">
        <v>680</v>
      </c>
      <c r="X870" s="58" t="s">
        <v>300</v>
      </c>
      <c r="Y870" s="58" t="s">
        <v>2009</v>
      </c>
      <c r="Z870" s="58" t="s">
        <v>300</v>
      </c>
      <c r="AA870" s="58" t="s">
        <v>680</v>
      </c>
      <c r="AB870" s="58" t="s">
        <v>3305</v>
      </c>
      <c r="AC870" s="58" t="s">
        <v>4101</v>
      </c>
      <c r="AD870" s="68">
        <v>43066</v>
      </c>
      <c r="AE870" s="70">
        <v>1099005.93</v>
      </c>
      <c r="AF870" s="58" t="str">
        <f t="shared" si="74"/>
        <v>Jour</v>
      </c>
      <c r="AG870" s="58" t="str">
        <f t="shared" si="75"/>
        <v>CH0192306345</v>
      </c>
      <c r="AH870" s="58" t="str">
        <f t="shared" si="76"/>
        <v>19230634</v>
      </c>
    </row>
    <row r="871" spans="1:34" s="75" customFormat="1">
      <c r="A871" s="58" t="s">
        <v>1907</v>
      </c>
      <c r="B871" s="58" t="s">
        <v>1908</v>
      </c>
      <c r="C871" s="58" t="s">
        <v>2460</v>
      </c>
      <c r="D871" s="68">
        <v>42643</v>
      </c>
      <c r="E871" s="9">
        <v>0</v>
      </c>
      <c r="F871" s="69"/>
      <c r="G871" s="58" t="s">
        <v>175</v>
      </c>
      <c r="H871" s="58" t="s">
        <v>68</v>
      </c>
      <c r="I871" s="58" t="s">
        <v>141</v>
      </c>
      <c r="J871" s="58" t="s">
        <v>155</v>
      </c>
      <c r="K871" s="68"/>
      <c r="L871" s="70"/>
      <c r="M871" s="58" t="s">
        <v>166</v>
      </c>
      <c r="N871" s="69"/>
      <c r="O871" s="69"/>
      <c r="P871" s="69"/>
      <c r="Q871" s="69"/>
      <c r="R871" s="69"/>
      <c r="S871" s="69"/>
      <c r="T871" s="69"/>
      <c r="U871" s="58" t="s">
        <v>1908</v>
      </c>
      <c r="V871" s="58" t="s">
        <v>1907</v>
      </c>
      <c r="W871" s="58" t="s">
        <v>1908</v>
      </c>
      <c r="X871" s="58" t="s">
        <v>1907</v>
      </c>
      <c r="Y871" s="58" t="s">
        <v>2009</v>
      </c>
      <c r="Z871" s="58" t="s">
        <v>1907</v>
      </c>
      <c r="AA871" s="58" t="s">
        <v>1908</v>
      </c>
      <c r="AB871" s="58" t="s">
        <v>3305</v>
      </c>
      <c r="AC871" s="58" t="s">
        <v>4101</v>
      </c>
      <c r="AD871" s="68">
        <v>42864</v>
      </c>
      <c r="AE871" s="70">
        <v>235365.95</v>
      </c>
      <c r="AF871" s="58" t="str">
        <f t="shared" si="74"/>
        <v>Jour</v>
      </c>
      <c r="AG871" s="58" t="str">
        <f t="shared" si="75"/>
        <v>CH0192306360</v>
      </c>
      <c r="AH871" s="58" t="str">
        <f t="shared" si="76"/>
        <v>19230636</v>
      </c>
    </row>
    <row r="872" spans="1:34" s="75" customFormat="1">
      <c r="A872" s="58" t="s">
        <v>681</v>
      </c>
      <c r="B872" s="58" t="s">
        <v>682</v>
      </c>
      <c r="C872" s="58" t="s">
        <v>2461</v>
      </c>
      <c r="D872" s="68">
        <v>42643</v>
      </c>
      <c r="E872" s="9">
        <v>0</v>
      </c>
      <c r="F872" s="69"/>
      <c r="G872" s="58" t="s">
        <v>175</v>
      </c>
      <c r="H872" s="58" t="s">
        <v>68</v>
      </c>
      <c r="I872" s="58" t="s">
        <v>141</v>
      </c>
      <c r="J872" s="58" t="s">
        <v>155</v>
      </c>
      <c r="K872" s="68"/>
      <c r="L872" s="70"/>
      <c r="M872" s="58" t="s">
        <v>166</v>
      </c>
      <c r="N872" s="69"/>
      <c r="O872" s="69"/>
      <c r="P872" s="69"/>
      <c r="Q872" s="69"/>
      <c r="R872" s="69"/>
      <c r="S872" s="69"/>
      <c r="T872" s="69"/>
      <c r="U872" s="58" t="s">
        <v>682</v>
      </c>
      <c r="V872" s="58" t="s">
        <v>681</v>
      </c>
      <c r="W872" s="58" t="s">
        <v>682</v>
      </c>
      <c r="X872" s="58" t="s">
        <v>681</v>
      </c>
      <c r="Y872" s="58" t="s">
        <v>2009</v>
      </c>
      <c r="Z872" s="58" t="s">
        <v>681</v>
      </c>
      <c r="AA872" s="58" t="s">
        <v>682</v>
      </c>
      <c r="AB872" s="58" t="s">
        <v>3305</v>
      </c>
      <c r="AC872" s="58" t="s">
        <v>4101</v>
      </c>
      <c r="AD872" s="68">
        <v>43073</v>
      </c>
      <c r="AE872" s="70">
        <v>846747.01</v>
      </c>
      <c r="AF872" s="58" t="str">
        <f t="shared" si="74"/>
        <v>Jour</v>
      </c>
      <c r="AG872" s="58" t="str">
        <f t="shared" si="75"/>
        <v>CH0140549244</v>
      </c>
      <c r="AH872" s="58" t="str">
        <f t="shared" si="76"/>
        <v>14054924</v>
      </c>
    </row>
    <row r="873" spans="1:34" s="75" customFormat="1">
      <c r="A873" s="58" t="s">
        <v>454</v>
      </c>
      <c r="B873" s="58" t="s">
        <v>683</v>
      </c>
      <c r="C873" s="58" t="s">
        <v>2462</v>
      </c>
      <c r="D873" s="68">
        <v>42643</v>
      </c>
      <c r="E873" s="9">
        <v>0.15</v>
      </c>
      <c r="F873" s="69"/>
      <c r="G873" s="58" t="s">
        <v>175</v>
      </c>
      <c r="H873" s="58" t="s">
        <v>68</v>
      </c>
      <c r="I873" s="58" t="s">
        <v>141</v>
      </c>
      <c r="J873" s="58" t="s">
        <v>155</v>
      </c>
      <c r="K873" s="68"/>
      <c r="L873" s="70"/>
      <c r="M873" s="58" t="s">
        <v>166</v>
      </c>
      <c r="N873" s="69"/>
      <c r="O873" s="69"/>
      <c r="P873" s="69"/>
      <c r="Q873" s="69"/>
      <c r="R873" s="69"/>
      <c r="S873" s="69" t="b">
        <v>1</v>
      </c>
      <c r="T873" s="69"/>
      <c r="U873" s="58" t="s">
        <v>683</v>
      </c>
      <c r="V873" s="58" t="s">
        <v>454</v>
      </c>
      <c r="W873" s="58" t="s">
        <v>683</v>
      </c>
      <c r="X873" s="58" t="s">
        <v>454</v>
      </c>
      <c r="Y873" s="58" t="s">
        <v>2009</v>
      </c>
      <c r="Z873" s="58" t="s">
        <v>454</v>
      </c>
      <c r="AA873" s="58" t="s">
        <v>683</v>
      </c>
      <c r="AB873" s="58" t="s">
        <v>3305</v>
      </c>
      <c r="AC873" s="58" t="s">
        <v>4101</v>
      </c>
      <c r="AD873" s="68">
        <v>43073</v>
      </c>
      <c r="AE873" s="70">
        <v>2275775.0699999998</v>
      </c>
      <c r="AF873" s="58" t="str">
        <f t="shared" si="74"/>
        <v>Jour</v>
      </c>
      <c r="AG873" s="58" t="str">
        <f t="shared" si="75"/>
        <v>CH0192306378</v>
      </c>
      <c r="AH873" s="58" t="str">
        <f t="shared" si="76"/>
        <v>19230637</v>
      </c>
    </row>
    <row r="874" spans="1:34" s="75" customFormat="1">
      <c r="A874" s="58" t="s">
        <v>1929</v>
      </c>
      <c r="B874" s="58" t="s">
        <v>2661</v>
      </c>
      <c r="C874" s="58" t="s">
        <v>2662</v>
      </c>
      <c r="D874" s="68">
        <v>42779</v>
      </c>
      <c r="E874" s="9">
        <v>0.01</v>
      </c>
      <c r="F874" s="69"/>
      <c r="G874" s="58" t="s">
        <v>175</v>
      </c>
      <c r="H874" s="58" t="s">
        <v>68</v>
      </c>
      <c r="I874" s="58" t="s">
        <v>141</v>
      </c>
      <c r="J874" s="58" t="s">
        <v>155</v>
      </c>
      <c r="K874" s="68">
        <v>44255</v>
      </c>
      <c r="L874" s="70">
        <v>958.98110910000003</v>
      </c>
      <c r="M874" s="58" t="s">
        <v>166</v>
      </c>
      <c r="N874" s="69"/>
      <c r="O874" s="69"/>
      <c r="P874" s="69"/>
      <c r="Q874" s="69"/>
      <c r="R874" s="69"/>
      <c r="S874" s="69"/>
      <c r="T874" s="69"/>
      <c r="U874" s="58" t="s">
        <v>2661</v>
      </c>
      <c r="V874" s="58" t="s">
        <v>1929</v>
      </c>
      <c r="W874" s="58" t="s">
        <v>2661</v>
      </c>
      <c r="X874" s="58" t="s">
        <v>1929</v>
      </c>
      <c r="Y874" s="58" t="s">
        <v>2009</v>
      </c>
      <c r="Z874" s="58" t="s">
        <v>1929</v>
      </c>
      <c r="AA874" s="58" t="s">
        <v>2661</v>
      </c>
      <c r="AB874" s="58" t="s">
        <v>3305</v>
      </c>
      <c r="AC874" s="58" t="s">
        <v>4101</v>
      </c>
      <c r="AD874" s="68">
        <v>42859</v>
      </c>
      <c r="AE874" s="70">
        <v>90603.59</v>
      </c>
      <c r="AF874" s="58" t="str">
        <f t="shared" si="74"/>
        <v>Jour</v>
      </c>
      <c r="AG874" s="58" t="str">
        <f t="shared" si="75"/>
        <v>CH0192306402</v>
      </c>
      <c r="AH874" s="58" t="str">
        <f t="shared" si="76"/>
        <v>19230640</v>
      </c>
    </row>
    <row r="875" spans="1:34" s="75" customFormat="1">
      <c r="A875" s="58" t="s">
        <v>685</v>
      </c>
      <c r="B875" s="58" t="s">
        <v>686</v>
      </c>
      <c r="C875" s="58" t="s">
        <v>2464</v>
      </c>
      <c r="D875" s="68">
        <v>42643</v>
      </c>
      <c r="E875" s="9">
        <v>0</v>
      </c>
      <c r="F875" s="69"/>
      <c r="G875" s="58" t="s">
        <v>175</v>
      </c>
      <c r="H875" s="58" t="s">
        <v>62</v>
      </c>
      <c r="I875" s="58" t="s">
        <v>141</v>
      </c>
      <c r="J875" s="58" t="s">
        <v>155</v>
      </c>
      <c r="K875" s="68">
        <v>44255</v>
      </c>
      <c r="L875" s="70">
        <v>3357.2492769999999</v>
      </c>
      <c r="M875" s="58" t="s">
        <v>166</v>
      </c>
      <c r="N875" s="69"/>
      <c r="O875" s="69"/>
      <c r="P875" s="69"/>
      <c r="Q875" s="69"/>
      <c r="R875" s="69"/>
      <c r="S875" s="69"/>
      <c r="T875" s="69"/>
      <c r="U875" s="58" t="s">
        <v>686</v>
      </c>
      <c r="V875" s="58" t="s">
        <v>685</v>
      </c>
      <c r="W875" s="58" t="s">
        <v>686</v>
      </c>
      <c r="X875" s="58" t="s">
        <v>685</v>
      </c>
      <c r="Y875" s="58" t="s">
        <v>2009</v>
      </c>
      <c r="Z875" s="58" t="s">
        <v>685</v>
      </c>
      <c r="AA875" s="58" t="s">
        <v>686</v>
      </c>
      <c r="AB875" s="58" t="s">
        <v>3305</v>
      </c>
      <c r="AC875" s="58" t="s">
        <v>4099</v>
      </c>
      <c r="AD875" s="68">
        <v>42857</v>
      </c>
      <c r="AE875" s="70">
        <v>1263016</v>
      </c>
      <c r="AF875" s="58" t="str">
        <f t="shared" si="74"/>
        <v>Jour</v>
      </c>
      <c r="AG875" s="58" t="str">
        <f t="shared" si="75"/>
        <v>CH0140549186</v>
      </c>
      <c r="AH875" s="58" t="str">
        <f t="shared" si="76"/>
        <v>14054918</v>
      </c>
    </row>
    <row r="876" spans="1:34" s="75" customFormat="1">
      <c r="A876" s="58" t="s">
        <v>2472</v>
      </c>
      <c r="B876" s="58" t="s">
        <v>2473</v>
      </c>
      <c r="C876" s="58" t="s">
        <v>3246</v>
      </c>
      <c r="D876" s="68">
        <v>43496</v>
      </c>
      <c r="E876" s="9">
        <v>1.3</v>
      </c>
      <c r="F876" s="69" t="b">
        <v>1</v>
      </c>
      <c r="G876" s="58" t="s">
        <v>138</v>
      </c>
      <c r="H876" s="58" t="s">
        <v>68</v>
      </c>
      <c r="I876" s="58" t="s">
        <v>141</v>
      </c>
      <c r="J876" s="58" t="s">
        <v>168</v>
      </c>
      <c r="K876" s="68"/>
      <c r="L876" s="70"/>
      <c r="M876" s="58" t="s">
        <v>166</v>
      </c>
      <c r="N876" s="69"/>
      <c r="O876" s="69" t="b">
        <v>1</v>
      </c>
      <c r="P876" s="69" t="b">
        <v>1</v>
      </c>
      <c r="Q876" s="69" t="b">
        <v>1</v>
      </c>
      <c r="R876" s="69" t="b">
        <v>1</v>
      </c>
      <c r="S876" s="69" t="b">
        <v>1</v>
      </c>
      <c r="T876" s="69" t="b">
        <v>1</v>
      </c>
      <c r="U876" s="58" t="s">
        <v>2473</v>
      </c>
      <c r="V876" s="58" t="s">
        <v>2472</v>
      </c>
      <c r="W876" s="58" t="s">
        <v>2473</v>
      </c>
      <c r="X876" s="58" t="s">
        <v>2472</v>
      </c>
      <c r="Y876" s="58" t="s">
        <v>2010</v>
      </c>
      <c r="Z876" s="58" t="s">
        <v>2472</v>
      </c>
      <c r="AA876" s="58" t="s">
        <v>2473</v>
      </c>
      <c r="AB876" s="58" t="s">
        <v>3305</v>
      </c>
      <c r="AC876" s="58"/>
      <c r="AD876" s="68">
        <v>43570</v>
      </c>
      <c r="AE876" s="70">
        <v>8085.9</v>
      </c>
      <c r="AF876" s="58" t="str">
        <f t="shared" si="74"/>
        <v>Jour</v>
      </c>
      <c r="AG876" s="58" t="str">
        <f t="shared" si="75"/>
        <v>LU0957592115</v>
      </c>
      <c r="AH876" s="58" t="str">
        <f t="shared" si="76"/>
        <v>22254151</v>
      </c>
    </row>
    <row r="877" spans="1:34" s="75" customFormat="1">
      <c r="A877" s="58" t="s">
        <v>2466</v>
      </c>
      <c r="B877" s="58" t="s">
        <v>2467</v>
      </c>
      <c r="C877" s="58" t="s">
        <v>2468</v>
      </c>
      <c r="D877" s="68">
        <v>43496</v>
      </c>
      <c r="E877" s="9">
        <v>1.29</v>
      </c>
      <c r="F877" s="69" t="b">
        <v>1</v>
      </c>
      <c r="G877" s="58" t="s">
        <v>138</v>
      </c>
      <c r="H877" s="58" t="s">
        <v>62</v>
      </c>
      <c r="I877" s="58" t="s">
        <v>141</v>
      </c>
      <c r="J877" s="58" t="s">
        <v>168</v>
      </c>
      <c r="K877" s="68"/>
      <c r="L877" s="70"/>
      <c r="M877" s="58" t="s">
        <v>166</v>
      </c>
      <c r="N877" s="69"/>
      <c r="O877" s="69" t="b">
        <v>1</v>
      </c>
      <c r="P877" s="69" t="b">
        <v>1</v>
      </c>
      <c r="Q877" s="69" t="b">
        <v>1</v>
      </c>
      <c r="R877" s="69" t="b">
        <v>1</v>
      </c>
      <c r="S877" s="69" t="b">
        <v>1</v>
      </c>
      <c r="T877" s="69" t="b">
        <v>1</v>
      </c>
      <c r="U877" s="58" t="s">
        <v>2467</v>
      </c>
      <c r="V877" s="58" t="s">
        <v>2466</v>
      </c>
      <c r="W877" s="58" t="s">
        <v>2467</v>
      </c>
      <c r="X877" s="58" t="s">
        <v>2466</v>
      </c>
      <c r="Y877" s="58" t="s">
        <v>2010</v>
      </c>
      <c r="Z877" s="58" t="s">
        <v>2466</v>
      </c>
      <c r="AA877" s="58" t="s">
        <v>2467</v>
      </c>
      <c r="AB877" s="58" t="s">
        <v>3305</v>
      </c>
      <c r="AC877" s="58"/>
      <c r="AD877" s="68">
        <v>43570</v>
      </c>
      <c r="AE877" s="70">
        <v>30351.72</v>
      </c>
      <c r="AF877" s="58" t="str">
        <f t="shared" si="74"/>
        <v>Jour</v>
      </c>
      <c r="AG877" s="58" t="str">
        <f t="shared" si="75"/>
        <v>LU0957591067</v>
      </c>
      <c r="AH877" s="58" t="str">
        <f t="shared" si="76"/>
        <v>22253988</v>
      </c>
    </row>
    <row r="878" spans="1:34" s="75" customFormat="1">
      <c r="A878" s="58" t="s">
        <v>2469</v>
      </c>
      <c r="B878" s="58" t="s">
        <v>2470</v>
      </c>
      <c r="C878" s="58" t="s">
        <v>2471</v>
      </c>
      <c r="D878" s="68">
        <v>43496</v>
      </c>
      <c r="E878" s="9">
        <v>1.29</v>
      </c>
      <c r="F878" s="69" t="b">
        <v>1</v>
      </c>
      <c r="G878" s="58" t="s">
        <v>138</v>
      </c>
      <c r="H878" s="58" t="s">
        <v>64</v>
      </c>
      <c r="I878" s="58" t="s">
        <v>141</v>
      </c>
      <c r="J878" s="58" t="s">
        <v>168</v>
      </c>
      <c r="K878" s="68"/>
      <c r="L878" s="70"/>
      <c r="M878" s="58" t="s">
        <v>166</v>
      </c>
      <c r="N878" s="69"/>
      <c r="O878" s="69" t="b">
        <v>1</v>
      </c>
      <c r="P878" s="69" t="b">
        <v>1</v>
      </c>
      <c r="Q878" s="69" t="b">
        <v>1</v>
      </c>
      <c r="R878" s="69" t="b">
        <v>1</v>
      </c>
      <c r="S878" s="69" t="b">
        <v>1</v>
      </c>
      <c r="T878" s="69" t="b">
        <v>1</v>
      </c>
      <c r="U878" s="58" t="s">
        <v>2470</v>
      </c>
      <c r="V878" s="58" t="s">
        <v>2469</v>
      </c>
      <c r="W878" s="58" t="s">
        <v>2470</v>
      </c>
      <c r="X878" s="58" t="s">
        <v>2469</v>
      </c>
      <c r="Y878" s="58" t="s">
        <v>2010</v>
      </c>
      <c r="Z878" s="58" t="s">
        <v>2469</v>
      </c>
      <c r="AA878" s="58" t="s">
        <v>2470</v>
      </c>
      <c r="AB878" s="58" t="s">
        <v>3305</v>
      </c>
      <c r="AC878" s="58"/>
      <c r="AD878" s="68">
        <v>43570</v>
      </c>
      <c r="AE878" s="70">
        <v>7959</v>
      </c>
      <c r="AF878" s="58" t="str">
        <f t="shared" si="74"/>
        <v>Jour</v>
      </c>
      <c r="AG878" s="58" t="str">
        <f t="shared" si="75"/>
        <v>LU0957591570</v>
      </c>
      <c r="AH878" s="58" t="str">
        <f t="shared" si="76"/>
        <v>22254009</v>
      </c>
    </row>
    <row r="879" spans="1:34" s="75" customFormat="1">
      <c r="A879" s="58" t="s">
        <v>2134</v>
      </c>
      <c r="B879" s="58" t="s">
        <v>2664</v>
      </c>
      <c r="C879" s="58" t="s">
        <v>3247</v>
      </c>
      <c r="D879" s="68">
        <v>43496</v>
      </c>
      <c r="E879" s="9">
        <v>0.51</v>
      </c>
      <c r="F879" s="69" t="b">
        <v>1</v>
      </c>
      <c r="G879" s="58" t="s">
        <v>138</v>
      </c>
      <c r="H879" s="58" t="s">
        <v>68</v>
      </c>
      <c r="I879" s="58" t="s">
        <v>141</v>
      </c>
      <c r="J879" s="58" t="s">
        <v>168</v>
      </c>
      <c r="K879" s="68"/>
      <c r="L879" s="70"/>
      <c r="M879" s="58" t="s">
        <v>166</v>
      </c>
      <c r="N879" s="69"/>
      <c r="O879" s="69" t="b">
        <v>1</v>
      </c>
      <c r="P879" s="69" t="b">
        <v>1</v>
      </c>
      <c r="Q879" s="69" t="b">
        <v>1</v>
      </c>
      <c r="R879" s="69" t="b">
        <v>1</v>
      </c>
      <c r="S879" s="69" t="b">
        <v>1</v>
      </c>
      <c r="T879" s="69" t="b">
        <v>1</v>
      </c>
      <c r="U879" s="58" t="s">
        <v>2664</v>
      </c>
      <c r="V879" s="58" t="s">
        <v>2134</v>
      </c>
      <c r="W879" s="58" t="s">
        <v>2664</v>
      </c>
      <c r="X879" s="58" t="s">
        <v>2134</v>
      </c>
      <c r="Y879" s="58" t="s">
        <v>2010</v>
      </c>
      <c r="Z879" s="58" t="s">
        <v>2134</v>
      </c>
      <c r="AA879" s="58" t="s">
        <v>2664</v>
      </c>
      <c r="AB879" s="58" t="s">
        <v>3305</v>
      </c>
      <c r="AC879" s="58"/>
      <c r="AD879" s="68">
        <v>43570</v>
      </c>
      <c r="AE879" s="70">
        <v>900</v>
      </c>
      <c r="AF879" s="58" t="str">
        <f t="shared" si="74"/>
        <v>Jour</v>
      </c>
      <c r="AG879" s="58" t="str">
        <f t="shared" si="75"/>
        <v>LU0957592388</v>
      </c>
      <c r="AH879" s="58" t="str">
        <f t="shared" si="76"/>
        <v>22254554</v>
      </c>
    </row>
    <row r="880" spans="1:34" s="75" customFormat="1">
      <c r="A880" s="58" t="s">
        <v>2131</v>
      </c>
      <c r="B880" s="58" t="s">
        <v>2663</v>
      </c>
      <c r="C880" s="58" t="s">
        <v>2132</v>
      </c>
      <c r="D880" s="68">
        <v>43496</v>
      </c>
      <c r="E880" s="9">
        <v>0.52</v>
      </c>
      <c r="F880" s="69" t="b">
        <v>1</v>
      </c>
      <c r="G880" s="58" t="s">
        <v>138</v>
      </c>
      <c r="H880" s="58" t="s">
        <v>62</v>
      </c>
      <c r="I880" s="58" t="s">
        <v>141</v>
      </c>
      <c r="J880" s="58" t="s">
        <v>168</v>
      </c>
      <c r="K880" s="68"/>
      <c r="L880" s="70"/>
      <c r="M880" s="58" t="s">
        <v>166</v>
      </c>
      <c r="N880" s="69"/>
      <c r="O880" s="69" t="b">
        <v>1</v>
      </c>
      <c r="P880" s="69" t="b">
        <v>1</v>
      </c>
      <c r="Q880" s="69" t="b">
        <v>1</v>
      </c>
      <c r="R880" s="69" t="b">
        <v>1</v>
      </c>
      <c r="S880" s="69" t="b">
        <v>1</v>
      </c>
      <c r="T880" s="69" t="b">
        <v>1</v>
      </c>
      <c r="U880" s="58" t="s">
        <v>2663</v>
      </c>
      <c r="V880" s="58" t="s">
        <v>2131</v>
      </c>
      <c r="W880" s="58" t="s">
        <v>2663</v>
      </c>
      <c r="X880" s="58" t="s">
        <v>2131</v>
      </c>
      <c r="Y880" s="58" t="s">
        <v>2010</v>
      </c>
      <c r="Z880" s="58" t="s">
        <v>2131</v>
      </c>
      <c r="AA880" s="58" t="s">
        <v>2663</v>
      </c>
      <c r="AB880" s="58" t="s">
        <v>3305</v>
      </c>
      <c r="AC880" s="58"/>
      <c r="AD880" s="68">
        <v>43570</v>
      </c>
      <c r="AE880" s="70">
        <v>181372</v>
      </c>
      <c r="AF880" s="58" t="str">
        <f t="shared" si="74"/>
        <v>Jour</v>
      </c>
      <c r="AG880" s="58" t="str">
        <f t="shared" si="75"/>
        <v>LU0957596611</v>
      </c>
      <c r="AH880" s="58" t="str">
        <f t="shared" si="76"/>
        <v>22253992</v>
      </c>
    </row>
    <row r="881" spans="1:34" s="75" customFormat="1">
      <c r="A881" s="58" t="s">
        <v>321</v>
      </c>
      <c r="B881" s="58" t="s">
        <v>713</v>
      </c>
      <c r="C881" s="58" t="s">
        <v>2474</v>
      </c>
      <c r="D881" s="68">
        <v>42766</v>
      </c>
      <c r="E881" s="9">
        <v>0.36</v>
      </c>
      <c r="F881" s="69" t="b">
        <v>1</v>
      </c>
      <c r="G881" s="58" t="s">
        <v>138</v>
      </c>
      <c r="H881" s="58" t="s">
        <v>62</v>
      </c>
      <c r="I881" s="58" t="s">
        <v>141</v>
      </c>
      <c r="J881" s="58" t="s">
        <v>168</v>
      </c>
      <c r="K881" s="68"/>
      <c r="L881" s="70"/>
      <c r="M881" s="58" t="s">
        <v>176</v>
      </c>
      <c r="N881" s="69"/>
      <c r="O881" s="69"/>
      <c r="P881" s="69" t="b">
        <v>1</v>
      </c>
      <c r="Q881" s="69"/>
      <c r="R881" s="69"/>
      <c r="S881" s="69" t="b">
        <v>1</v>
      </c>
      <c r="T881" s="69"/>
      <c r="U881" s="58" t="s">
        <v>713</v>
      </c>
      <c r="V881" s="58" t="s">
        <v>321</v>
      </c>
      <c r="W881" s="58" t="s">
        <v>713</v>
      </c>
      <c r="X881" s="58" t="s">
        <v>321</v>
      </c>
      <c r="Y881" s="58" t="s">
        <v>2010</v>
      </c>
      <c r="Z881" s="58" t="s">
        <v>321</v>
      </c>
      <c r="AA881" s="58" t="s">
        <v>713</v>
      </c>
      <c r="AB881" s="58" t="s">
        <v>3305</v>
      </c>
      <c r="AC881" s="58"/>
      <c r="AD881" s="68">
        <v>42929</v>
      </c>
      <c r="AE881" s="70">
        <v>94453.73</v>
      </c>
      <c r="AF881" s="58" t="str">
        <f t="shared" si="74"/>
        <v>Jour</v>
      </c>
      <c r="AG881" s="58" t="str">
        <f t="shared" si="75"/>
        <v>LU0276847695</v>
      </c>
      <c r="AH881" s="58" t="str">
        <f t="shared" si="76"/>
        <v>2795005</v>
      </c>
    </row>
    <row r="882" spans="1:34" s="75" customFormat="1">
      <c r="A882" s="58" t="s">
        <v>322</v>
      </c>
      <c r="B882" s="58" t="s">
        <v>714</v>
      </c>
      <c r="C882" s="58" t="s">
        <v>2475</v>
      </c>
      <c r="D882" s="68">
        <v>42766</v>
      </c>
      <c r="E882" s="9">
        <v>0.27</v>
      </c>
      <c r="F882" s="69" t="b">
        <v>1</v>
      </c>
      <c r="G882" s="58" t="s">
        <v>138</v>
      </c>
      <c r="H882" s="58" t="s">
        <v>62</v>
      </c>
      <c r="I882" s="58" t="s">
        <v>141</v>
      </c>
      <c r="J882" s="58" t="s">
        <v>168</v>
      </c>
      <c r="K882" s="68"/>
      <c r="L882" s="70"/>
      <c r="M882" s="58" t="s">
        <v>166</v>
      </c>
      <c r="N882" s="69"/>
      <c r="O882" s="69"/>
      <c r="P882" s="69"/>
      <c r="Q882" s="69"/>
      <c r="R882" s="69"/>
      <c r="S882" s="69" t="b">
        <v>1</v>
      </c>
      <c r="T882" s="69"/>
      <c r="U882" s="58" t="s">
        <v>714</v>
      </c>
      <c r="V882" s="58" t="s">
        <v>322</v>
      </c>
      <c r="W882" s="58" t="s">
        <v>714</v>
      </c>
      <c r="X882" s="58" t="s">
        <v>322</v>
      </c>
      <c r="Y882" s="58" t="s">
        <v>2010</v>
      </c>
      <c r="Z882" s="58" t="s">
        <v>322</v>
      </c>
      <c r="AA882" s="58" t="s">
        <v>714</v>
      </c>
      <c r="AB882" s="58" t="s">
        <v>3305</v>
      </c>
      <c r="AC882" s="58"/>
      <c r="AD882" s="68">
        <v>42929</v>
      </c>
      <c r="AE882" s="70">
        <v>123174.52</v>
      </c>
      <c r="AF882" s="58" t="str">
        <f t="shared" si="74"/>
        <v>Jour</v>
      </c>
      <c r="AG882" s="58" t="str">
        <f t="shared" si="75"/>
        <v>LU0899938814</v>
      </c>
      <c r="AH882" s="58" t="str">
        <f t="shared" si="76"/>
        <v>20857971</v>
      </c>
    </row>
    <row r="883" spans="1:34" s="75" customFormat="1">
      <c r="A883" s="58" t="s">
        <v>323</v>
      </c>
      <c r="B883" s="58" t="s">
        <v>715</v>
      </c>
      <c r="C883" s="58" t="s">
        <v>2476</v>
      </c>
      <c r="D883" s="68">
        <v>42766</v>
      </c>
      <c r="E883" s="9">
        <v>0.41</v>
      </c>
      <c r="F883" s="69" t="b">
        <v>1</v>
      </c>
      <c r="G883" s="58" t="s">
        <v>138</v>
      </c>
      <c r="H883" s="58" t="s">
        <v>64</v>
      </c>
      <c r="I883" s="58" t="s">
        <v>141</v>
      </c>
      <c r="J883" s="58" t="s">
        <v>168</v>
      </c>
      <c r="K883" s="68"/>
      <c r="L883" s="70"/>
      <c r="M883" s="58" t="s">
        <v>176</v>
      </c>
      <c r="N883" s="69"/>
      <c r="O883" s="69"/>
      <c r="P883" s="69" t="b">
        <v>1</v>
      </c>
      <c r="Q883" s="69"/>
      <c r="R883" s="69"/>
      <c r="S883" s="69" t="b">
        <v>1</v>
      </c>
      <c r="T883" s="69"/>
      <c r="U883" s="58" t="s">
        <v>715</v>
      </c>
      <c r="V883" s="58" t="s">
        <v>323</v>
      </c>
      <c r="W883" s="58" t="s">
        <v>715</v>
      </c>
      <c r="X883" s="58" t="s">
        <v>323</v>
      </c>
      <c r="Y883" s="58" t="s">
        <v>2010</v>
      </c>
      <c r="Z883" s="58" t="s">
        <v>323</v>
      </c>
      <c r="AA883" s="58" t="s">
        <v>715</v>
      </c>
      <c r="AB883" s="58" t="s">
        <v>3305</v>
      </c>
      <c r="AC883" s="58"/>
      <c r="AD883" s="68">
        <v>42929</v>
      </c>
      <c r="AE883" s="70">
        <v>27997</v>
      </c>
      <c r="AF883" s="58" t="str">
        <f t="shared" si="74"/>
        <v>Jour</v>
      </c>
      <c r="AG883" s="58" t="str">
        <f t="shared" si="75"/>
        <v>LU0276847935</v>
      </c>
      <c r="AH883" s="58" t="str">
        <f t="shared" si="76"/>
        <v>2795028</v>
      </c>
    </row>
    <row r="884" spans="1:34" s="75" customFormat="1">
      <c r="A884" s="76" t="s">
        <v>324</v>
      </c>
      <c r="B884" s="76" t="s">
        <v>716</v>
      </c>
      <c r="C884" s="76" t="s">
        <v>2477</v>
      </c>
      <c r="D884" s="249">
        <v>42766</v>
      </c>
      <c r="E884" s="6">
        <v>0.31</v>
      </c>
      <c r="F884" s="76" t="b">
        <v>1</v>
      </c>
      <c r="G884" s="76" t="s">
        <v>138</v>
      </c>
      <c r="H884" s="76" t="s">
        <v>64</v>
      </c>
      <c r="I884" s="76" t="s">
        <v>141</v>
      </c>
      <c r="J884" s="76" t="s">
        <v>168</v>
      </c>
      <c r="K884" s="249"/>
      <c r="L884" s="250"/>
      <c r="M884" s="76" t="s">
        <v>166</v>
      </c>
      <c r="N884" s="76"/>
      <c r="O884" s="76"/>
      <c r="P884" s="76"/>
      <c r="Q884" s="76"/>
      <c r="R884" s="76"/>
      <c r="S884" s="76" t="b">
        <v>1</v>
      </c>
      <c r="T884" s="76"/>
      <c r="U884" s="76" t="s">
        <v>716</v>
      </c>
      <c r="V884" s="76" t="s">
        <v>324</v>
      </c>
      <c r="W884" s="76" t="s">
        <v>716</v>
      </c>
      <c r="X884" s="76" t="s">
        <v>324</v>
      </c>
      <c r="Y884" s="76" t="s">
        <v>2010</v>
      </c>
      <c r="Z884" s="76" t="s">
        <v>324</v>
      </c>
      <c r="AA884" s="76" t="s">
        <v>716</v>
      </c>
      <c r="AB884" s="76" t="s">
        <v>3305</v>
      </c>
      <c r="AC884" s="76"/>
      <c r="AD884" s="249">
        <v>42929</v>
      </c>
      <c r="AE884" s="250">
        <v>3309.41</v>
      </c>
      <c r="AF884" s="58" t="str">
        <f t="shared" ref="AF884:AF885" si="77">CHOOSE(IF(ISERROR(FIND("Quotidien",AB884,1)),IF(ISERROR(FIND("Hebdo",AB884,1)),1,FIND("Hebdo",AB884,1)),FIND("Quotidien",AB884,1)),"&gt;=Mois",,,,,,,,,,,,,,"Semaine",,,,,,,,,"Jour")</f>
        <v>Jour</v>
      </c>
      <c r="AG884" s="58" t="str">
        <f t="shared" ref="AG884:AG885" si="78">A884</f>
        <v>LU0899938905</v>
      </c>
      <c r="AH884" s="58" t="str">
        <f t="shared" ref="AH884:AH885" si="79">B884</f>
        <v>20857982</v>
      </c>
    </row>
    <row r="885" spans="1:34" s="75" customFormat="1">
      <c r="A885" s="76" t="s">
        <v>325</v>
      </c>
      <c r="B885" s="76" t="s">
        <v>717</v>
      </c>
      <c r="C885" s="76" t="s">
        <v>2478</v>
      </c>
      <c r="D885" s="249">
        <v>42766</v>
      </c>
      <c r="E885" s="6">
        <v>0.4</v>
      </c>
      <c r="F885" s="76" t="b">
        <v>1</v>
      </c>
      <c r="G885" s="76" t="s">
        <v>138</v>
      </c>
      <c r="H885" s="76" t="s">
        <v>68</v>
      </c>
      <c r="I885" s="76" t="s">
        <v>141</v>
      </c>
      <c r="J885" s="76" t="s">
        <v>168</v>
      </c>
      <c r="K885" s="249"/>
      <c r="L885" s="250"/>
      <c r="M885" s="76" t="s">
        <v>176</v>
      </c>
      <c r="N885" s="76"/>
      <c r="O885" s="76"/>
      <c r="P885" s="76" t="b">
        <v>1</v>
      </c>
      <c r="Q885" s="76"/>
      <c r="R885" s="76"/>
      <c r="S885" s="76" t="b">
        <v>1</v>
      </c>
      <c r="T885" s="76"/>
      <c r="U885" s="76" t="s">
        <v>717</v>
      </c>
      <c r="V885" s="76" t="s">
        <v>325</v>
      </c>
      <c r="W885" s="76" t="s">
        <v>717</v>
      </c>
      <c r="X885" s="76" t="s">
        <v>325</v>
      </c>
      <c r="Y885" s="76" t="s">
        <v>2010</v>
      </c>
      <c r="Z885" s="76" t="s">
        <v>325</v>
      </c>
      <c r="AA885" s="76" t="s">
        <v>717</v>
      </c>
      <c r="AB885" s="76" t="s">
        <v>3305</v>
      </c>
      <c r="AC885" s="76"/>
      <c r="AD885" s="249">
        <v>42929</v>
      </c>
      <c r="AE885" s="250">
        <v>4422.1400000000003</v>
      </c>
      <c r="AF885" s="58" t="str">
        <f t="shared" si="77"/>
        <v>Jour</v>
      </c>
      <c r="AG885" s="58" t="str">
        <f t="shared" si="78"/>
        <v>LU0276848669</v>
      </c>
      <c r="AH885" s="58" t="str">
        <f t="shared" si="79"/>
        <v>2795039</v>
      </c>
    </row>
    <row r="886" spans="1:34" s="75" customFormat="1">
      <c r="A886" s="58" t="s">
        <v>330</v>
      </c>
      <c r="B886" s="58" t="s">
        <v>723</v>
      </c>
      <c r="C886" s="58" t="s">
        <v>2479</v>
      </c>
      <c r="D886" s="68">
        <v>43250</v>
      </c>
      <c r="E886" s="9">
        <v>0.37</v>
      </c>
      <c r="F886" s="69" t="b">
        <v>1</v>
      </c>
      <c r="G886" s="58" t="s">
        <v>138</v>
      </c>
      <c r="H886" s="58" t="s">
        <v>66</v>
      </c>
      <c r="I886" s="58" t="s">
        <v>141</v>
      </c>
      <c r="J886" s="58" t="s">
        <v>246</v>
      </c>
      <c r="K886" s="68"/>
      <c r="L886" s="70"/>
      <c r="M886" s="58" t="s">
        <v>166</v>
      </c>
      <c r="N886" s="69"/>
      <c r="O886" s="69"/>
      <c r="P886" s="69"/>
      <c r="Q886" s="69"/>
      <c r="R886" s="69"/>
      <c r="S886" s="69" t="b">
        <v>1</v>
      </c>
      <c r="T886" s="69"/>
      <c r="U886" s="58" t="s">
        <v>723</v>
      </c>
      <c r="V886" s="58" t="s">
        <v>330</v>
      </c>
      <c r="W886" s="58" t="s">
        <v>723</v>
      </c>
      <c r="X886" s="58" t="s">
        <v>330</v>
      </c>
      <c r="Y886" s="58" t="s">
        <v>2010</v>
      </c>
      <c r="Z886" s="58" t="s">
        <v>330</v>
      </c>
      <c r="AA886" s="58" t="s">
        <v>723</v>
      </c>
      <c r="AB886" s="58" t="s">
        <v>3305</v>
      </c>
      <c r="AC886" s="58"/>
      <c r="AD886" s="68">
        <v>43523</v>
      </c>
      <c r="AE886" s="70">
        <v>133030.07999999999</v>
      </c>
      <c r="AF886" s="58" t="str">
        <f t="shared" si="74"/>
        <v>Jour</v>
      </c>
      <c r="AG886" s="58" t="str">
        <f t="shared" si="75"/>
        <v>LU0141249937</v>
      </c>
      <c r="AH886" s="58" t="str">
        <f t="shared" si="76"/>
        <v>1363886</v>
      </c>
    </row>
    <row r="887" spans="1:34" s="75" customFormat="1">
      <c r="A887" s="58" t="s">
        <v>1939</v>
      </c>
      <c r="B887" s="58" t="s">
        <v>2586</v>
      </c>
      <c r="C887" s="58" t="s">
        <v>1940</v>
      </c>
      <c r="D887" s="68">
        <v>44196</v>
      </c>
      <c r="E887" s="9">
        <v>0.62</v>
      </c>
      <c r="F887" s="69" t="b">
        <v>1</v>
      </c>
      <c r="G887" s="58" t="s">
        <v>138</v>
      </c>
      <c r="H887" s="58" t="s">
        <v>64</v>
      </c>
      <c r="I887" s="58" t="s">
        <v>141</v>
      </c>
      <c r="J887" s="58" t="s">
        <v>168</v>
      </c>
      <c r="K887" s="68">
        <v>44255</v>
      </c>
      <c r="L887" s="70">
        <v>75.918045599999999</v>
      </c>
      <c r="M887" s="58" t="s">
        <v>176</v>
      </c>
      <c r="N887" s="69"/>
      <c r="O887" s="69" t="b">
        <v>1</v>
      </c>
      <c r="P887" s="69"/>
      <c r="Q887" s="69"/>
      <c r="R887" s="69"/>
      <c r="S887" s="69" t="b">
        <v>1</v>
      </c>
      <c r="T887" s="69"/>
      <c r="U887" s="58" t="s">
        <v>2586</v>
      </c>
      <c r="V887" s="58" t="s">
        <v>1939</v>
      </c>
      <c r="W887" s="58" t="s">
        <v>2586</v>
      </c>
      <c r="X887" s="58" t="s">
        <v>1939</v>
      </c>
      <c r="Y887" s="58" t="s">
        <v>2005</v>
      </c>
      <c r="Z887" s="58" t="s">
        <v>1939</v>
      </c>
      <c r="AA887" s="58" t="s">
        <v>2586</v>
      </c>
      <c r="AB887" s="58" t="s">
        <v>3305</v>
      </c>
      <c r="AC887" s="58"/>
      <c r="AD887" s="68">
        <v>44253</v>
      </c>
      <c r="AE887" s="70">
        <v>50462</v>
      </c>
      <c r="AF887" s="58" t="str">
        <f t="shared" si="74"/>
        <v>Jour</v>
      </c>
      <c r="AG887" s="58" t="str">
        <f t="shared" si="75"/>
        <v>LU1438423474</v>
      </c>
      <c r="AH887" s="58" t="str">
        <f t="shared" si="76"/>
        <v>33014508</v>
      </c>
    </row>
    <row r="888" spans="1:34" s="75" customFormat="1">
      <c r="A888" s="58" t="s">
        <v>1096</v>
      </c>
      <c r="B888" s="58" t="s">
        <v>1173</v>
      </c>
      <c r="C888" s="58" t="s">
        <v>1174</v>
      </c>
      <c r="D888" s="68">
        <v>43830</v>
      </c>
      <c r="E888" s="9">
        <v>1.17</v>
      </c>
      <c r="F888" s="69" t="b">
        <v>1</v>
      </c>
      <c r="G888" s="58" t="s">
        <v>138</v>
      </c>
      <c r="H888" s="58" t="s">
        <v>62</v>
      </c>
      <c r="I888" s="58" t="s">
        <v>141</v>
      </c>
      <c r="J888" s="58" t="s">
        <v>168</v>
      </c>
      <c r="K888" s="68">
        <v>44255</v>
      </c>
      <c r="L888" s="70">
        <v>68.630136800000002</v>
      </c>
      <c r="M888" s="58" t="s">
        <v>166</v>
      </c>
      <c r="N888" s="69"/>
      <c r="O888" s="69" t="b">
        <v>1</v>
      </c>
      <c r="P888" s="69"/>
      <c r="Q888" s="69"/>
      <c r="R888" s="69"/>
      <c r="S888" s="69"/>
      <c r="T888" s="69"/>
      <c r="U888" s="58" t="s">
        <v>1173</v>
      </c>
      <c r="V888" s="58" t="s">
        <v>1096</v>
      </c>
      <c r="W888" s="58" t="s">
        <v>1173</v>
      </c>
      <c r="X888" s="58" t="s">
        <v>1096</v>
      </c>
      <c r="Y888" s="58" t="s">
        <v>2005</v>
      </c>
      <c r="Z888" s="58" t="s">
        <v>1096</v>
      </c>
      <c r="AA888" s="58" t="s">
        <v>1173</v>
      </c>
      <c r="AB888" s="58" t="s">
        <v>3305</v>
      </c>
      <c r="AC888" s="58"/>
      <c r="AD888" s="68">
        <v>44253</v>
      </c>
      <c r="AE888" s="70">
        <v>96649.356</v>
      </c>
      <c r="AF888" s="58" t="str">
        <f t="shared" si="74"/>
        <v>Jour</v>
      </c>
      <c r="AG888" s="58" t="str">
        <f t="shared" si="75"/>
        <v>LU0441499158</v>
      </c>
      <c r="AH888" s="58" t="str">
        <f t="shared" si="76"/>
        <v>10368662</v>
      </c>
    </row>
    <row r="889" spans="1:34" s="75" customFormat="1">
      <c r="A889" s="58" t="s">
        <v>1386</v>
      </c>
      <c r="B889" s="58" t="s">
        <v>1387</v>
      </c>
      <c r="C889" s="58" t="s">
        <v>1388</v>
      </c>
      <c r="D889" s="68">
        <v>43830</v>
      </c>
      <c r="E889" s="9">
        <v>0.67</v>
      </c>
      <c r="F889" s="69" t="b">
        <v>1</v>
      </c>
      <c r="G889" s="58" t="s">
        <v>138</v>
      </c>
      <c r="H889" s="58" t="s">
        <v>64</v>
      </c>
      <c r="I889" s="58" t="s">
        <v>141</v>
      </c>
      <c r="J889" s="58" t="s">
        <v>168</v>
      </c>
      <c r="K889" s="68">
        <v>44255</v>
      </c>
      <c r="L889" s="70">
        <v>68.630136800000002</v>
      </c>
      <c r="M889" s="58" t="s">
        <v>166</v>
      </c>
      <c r="N889" s="69"/>
      <c r="O889" s="69" t="b">
        <v>1</v>
      </c>
      <c r="P889" s="69"/>
      <c r="Q889" s="69"/>
      <c r="R889" s="69"/>
      <c r="S889" s="69"/>
      <c r="T889" s="69"/>
      <c r="U889" s="58" t="s">
        <v>1387</v>
      </c>
      <c r="V889" s="58" t="s">
        <v>1386</v>
      </c>
      <c r="W889" s="58" t="s">
        <v>1387</v>
      </c>
      <c r="X889" s="58" t="s">
        <v>1386</v>
      </c>
      <c r="Y889" s="58" t="s">
        <v>2005</v>
      </c>
      <c r="Z889" s="58" t="s">
        <v>1386</v>
      </c>
      <c r="AA889" s="58" t="s">
        <v>1387</v>
      </c>
      <c r="AB889" s="58" t="s">
        <v>3305</v>
      </c>
      <c r="AC889" s="58"/>
      <c r="AD889" s="68">
        <v>44253</v>
      </c>
      <c r="AE889" s="70">
        <v>28586.342000000001</v>
      </c>
      <c r="AF889" s="58" t="str">
        <f t="shared" si="74"/>
        <v>Jour</v>
      </c>
      <c r="AG889" s="58" t="str">
        <f t="shared" si="75"/>
        <v>LU0454506519</v>
      </c>
      <c r="AH889" s="58" t="str">
        <f t="shared" si="76"/>
        <v>10571157</v>
      </c>
    </row>
    <row r="890" spans="1:34" s="75" customFormat="1">
      <c r="A890" s="58" t="s">
        <v>880</v>
      </c>
      <c r="B890" s="58" t="s">
        <v>881</v>
      </c>
      <c r="C890" s="58" t="s">
        <v>882</v>
      </c>
      <c r="D890" s="68">
        <v>44104</v>
      </c>
      <c r="E890" s="9">
        <v>0.38</v>
      </c>
      <c r="F890" s="69"/>
      <c r="G890" s="58" t="s">
        <v>175</v>
      </c>
      <c r="H890" s="58" t="s">
        <v>62</v>
      </c>
      <c r="I890" s="58" t="s">
        <v>141</v>
      </c>
      <c r="J890" s="58" t="s">
        <v>168</v>
      </c>
      <c r="K890" s="68">
        <v>44255</v>
      </c>
      <c r="L890" s="70">
        <v>1960.0196719999999</v>
      </c>
      <c r="M890" s="58" t="s">
        <v>176</v>
      </c>
      <c r="N890" s="69"/>
      <c r="O890" s="69"/>
      <c r="P890" s="69"/>
      <c r="Q890" s="69"/>
      <c r="R890" s="69"/>
      <c r="S890" s="69"/>
      <c r="T890" s="69"/>
      <c r="U890" s="58" t="s">
        <v>881</v>
      </c>
      <c r="V890" s="58" t="s">
        <v>880</v>
      </c>
      <c r="W890" s="58" t="s">
        <v>881</v>
      </c>
      <c r="X890" s="58" t="s">
        <v>880</v>
      </c>
      <c r="Y890" s="58" t="s">
        <v>2009</v>
      </c>
      <c r="Z890" s="58" t="s">
        <v>880</v>
      </c>
      <c r="AA890" s="58" t="s">
        <v>881</v>
      </c>
      <c r="AB890" s="58" t="s">
        <v>3305</v>
      </c>
      <c r="AC890" s="58"/>
      <c r="AD890" s="68">
        <v>44253</v>
      </c>
      <c r="AE890" s="70">
        <v>30301</v>
      </c>
      <c r="AF890" s="58" t="str">
        <f t="shared" si="74"/>
        <v>Jour</v>
      </c>
      <c r="AG890" s="58" t="str">
        <f t="shared" si="75"/>
        <v>CH0219870455</v>
      </c>
      <c r="AH890" s="58" t="str">
        <f t="shared" si="76"/>
        <v>21987045</v>
      </c>
    </row>
    <row r="891" spans="1:34" s="75" customFormat="1">
      <c r="A891" s="58" t="s">
        <v>1610</v>
      </c>
      <c r="B891" s="58" t="s">
        <v>1611</v>
      </c>
      <c r="C891" s="58" t="s">
        <v>1612</v>
      </c>
      <c r="D891" s="68">
        <v>41912</v>
      </c>
      <c r="E891" s="9">
        <v>0.85</v>
      </c>
      <c r="F891" s="69"/>
      <c r="G891" s="58" t="s">
        <v>138</v>
      </c>
      <c r="H891" s="58" t="s">
        <v>62</v>
      </c>
      <c r="I891" s="58" t="s">
        <v>141</v>
      </c>
      <c r="J891" s="58" t="s">
        <v>221</v>
      </c>
      <c r="K891" s="68"/>
      <c r="L891" s="70"/>
      <c r="M891" s="58" t="s">
        <v>176</v>
      </c>
      <c r="N891" s="69"/>
      <c r="O891" s="69"/>
      <c r="P891" s="69"/>
      <c r="Q891" s="69"/>
      <c r="R891" s="69"/>
      <c r="S891" s="69"/>
      <c r="T891" s="69"/>
      <c r="U891" s="58" t="s">
        <v>1611</v>
      </c>
      <c r="V891" s="58" t="s">
        <v>1610</v>
      </c>
      <c r="W891" s="58" t="s">
        <v>1611</v>
      </c>
      <c r="X891" s="58" t="s">
        <v>1610</v>
      </c>
      <c r="Y891" s="58" t="s">
        <v>2018</v>
      </c>
      <c r="Z891" s="58" t="s">
        <v>1610</v>
      </c>
      <c r="AA891" s="58" t="s">
        <v>1611</v>
      </c>
      <c r="AB891" s="58" t="s">
        <v>3306</v>
      </c>
      <c r="AC891" s="58"/>
      <c r="AD891" s="68">
        <v>44225</v>
      </c>
      <c r="AE891" s="70">
        <v>760227.04</v>
      </c>
      <c r="AF891" s="58" t="str">
        <f t="shared" si="74"/>
        <v>&gt;=Mois</v>
      </c>
      <c r="AG891" s="58" t="str">
        <f t="shared" si="75"/>
        <v>LU0820924123</v>
      </c>
      <c r="AH891" s="58" t="str">
        <f t="shared" si="76"/>
        <v>19328638</v>
      </c>
    </row>
    <row r="892" spans="1:34" s="75" customFormat="1">
      <c r="A892" s="58" t="s">
        <v>288</v>
      </c>
      <c r="B892" s="58" t="s">
        <v>664</v>
      </c>
      <c r="C892" s="58" t="s">
        <v>4933</v>
      </c>
      <c r="D892" s="68">
        <v>44196</v>
      </c>
      <c r="E892" s="9">
        <v>1.85</v>
      </c>
      <c r="F892" s="69"/>
      <c r="G892" s="58" t="s">
        <v>175</v>
      </c>
      <c r="H892" s="58" t="s">
        <v>68</v>
      </c>
      <c r="I892" s="58" t="s">
        <v>141</v>
      </c>
      <c r="J892" s="58" t="s">
        <v>165</v>
      </c>
      <c r="K892" s="68"/>
      <c r="L892" s="70"/>
      <c r="M892" s="58" t="s">
        <v>166</v>
      </c>
      <c r="N892" s="69"/>
      <c r="O892" s="69"/>
      <c r="P892" s="69"/>
      <c r="Q892" s="69"/>
      <c r="R892" s="69"/>
      <c r="S892" s="69"/>
      <c r="T892" s="69"/>
      <c r="U892" s="58" t="s">
        <v>664</v>
      </c>
      <c r="V892" s="58" t="s">
        <v>288</v>
      </c>
      <c r="W892" s="58" t="s">
        <v>664</v>
      </c>
      <c r="X892" s="58" t="s">
        <v>288</v>
      </c>
      <c r="Y892" s="58" t="s">
        <v>2013</v>
      </c>
      <c r="Z892" s="58" t="s">
        <v>288</v>
      </c>
      <c r="AA892" s="58" t="s">
        <v>664</v>
      </c>
      <c r="AB892" s="58" t="s">
        <v>3306</v>
      </c>
      <c r="AC892" s="58"/>
      <c r="AD892" s="68">
        <v>44225</v>
      </c>
      <c r="AE892" s="70">
        <v>332.96</v>
      </c>
      <c r="AF892" s="58" t="str">
        <f t="shared" si="74"/>
        <v>&gt;=Mois</v>
      </c>
      <c r="AG892" s="58" t="str">
        <f t="shared" si="75"/>
        <v>CH0008608678</v>
      </c>
      <c r="AH892" s="58" t="str">
        <f t="shared" si="76"/>
        <v>860867</v>
      </c>
    </row>
    <row r="893" spans="1:34" s="75" customFormat="1">
      <c r="A893" s="58" t="s">
        <v>666</v>
      </c>
      <c r="B893" s="58" t="s">
        <v>667</v>
      </c>
      <c r="C893" s="58" t="s">
        <v>668</v>
      </c>
      <c r="D893" s="68">
        <v>41364</v>
      </c>
      <c r="E893" s="9">
        <v>0.2</v>
      </c>
      <c r="F893" s="69"/>
      <c r="G893" s="58" t="s">
        <v>175</v>
      </c>
      <c r="H893" s="58" t="s">
        <v>62</v>
      </c>
      <c r="I893" s="58" t="s">
        <v>141</v>
      </c>
      <c r="J893" s="58" t="s">
        <v>168</v>
      </c>
      <c r="K893" s="68"/>
      <c r="L893" s="70"/>
      <c r="M893" s="58" t="s">
        <v>176</v>
      </c>
      <c r="N893" s="69"/>
      <c r="O893" s="69"/>
      <c r="P893" s="69"/>
      <c r="Q893" s="69"/>
      <c r="R893" s="69"/>
      <c r="S893" s="69" t="b">
        <v>1</v>
      </c>
      <c r="T893" s="69"/>
      <c r="U893" s="58" t="s">
        <v>667</v>
      </c>
      <c r="V893" s="58" t="s">
        <v>666</v>
      </c>
      <c r="W893" s="58" t="s">
        <v>667</v>
      </c>
      <c r="X893" s="58" t="s">
        <v>666</v>
      </c>
      <c r="Y893" s="58" t="s">
        <v>2009</v>
      </c>
      <c r="Z893" s="58" t="s">
        <v>666</v>
      </c>
      <c r="AA893" s="58" t="s">
        <v>667</v>
      </c>
      <c r="AB893" s="58" t="s">
        <v>3305</v>
      </c>
      <c r="AC893" s="58"/>
      <c r="AD893" s="68">
        <v>41729</v>
      </c>
      <c r="AE893" s="70">
        <v>632249</v>
      </c>
      <c r="AF893" s="58" t="str">
        <f t="shared" si="74"/>
        <v>Jour</v>
      </c>
      <c r="AG893" s="58" t="str">
        <f t="shared" si="75"/>
        <v>CH0111010937</v>
      </c>
      <c r="AH893" s="58" t="str">
        <f t="shared" si="76"/>
        <v>11101093</v>
      </c>
    </row>
    <row r="894" spans="1:34" s="75" customFormat="1">
      <c r="A894" s="58" t="s">
        <v>292</v>
      </c>
      <c r="B894" s="58" t="s">
        <v>670</v>
      </c>
      <c r="C894" s="58" t="s">
        <v>5210</v>
      </c>
      <c r="D894" s="68">
        <v>44196</v>
      </c>
      <c r="E894" s="9">
        <v>1.05</v>
      </c>
      <c r="F894" s="69"/>
      <c r="G894" s="58" t="s">
        <v>175</v>
      </c>
      <c r="H894" s="58" t="s">
        <v>64</v>
      </c>
      <c r="I894" s="58" t="s">
        <v>141</v>
      </c>
      <c r="J894" s="58" t="s">
        <v>168</v>
      </c>
      <c r="K894" s="68">
        <v>44255</v>
      </c>
      <c r="L894" s="70">
        <v>54.657111700000002</v>
      </c>
      <c r="M894" s="58" t="s">
        <v>176</v>
      </c>
      <c r="N894" s="69"/>
      <c r="O894" s="69"/>
      <c r="P894" s="69"/>
      <c r="Q894" s="69"/>
      <c r="R894" s="69"/>
      <c r="S894" s="69" t="b">
        <v>1</v>
      </c>
      <c r="T894" s="69"/>
      <c r="U894" s="58" t="s">
        <v>670</v>
      </c>
      <c r="V894" s="58" t="s">
        <v>292</v>
      </c>
      <c r="W894" s="58" t="s">
        <v>670</v>
      </c>
      <c r="X894" s="58" t="s">
        <v>292</v>
      </c>
      <c r="Y894" s="58" t="s">
        <v>2019</v>
      </c>
      <c r="Z894" s="58" t="s">
        <v>292</v>
      </c>
      <c r="AA894" s="58" t="s">
        <v>670</v>
      </c>
      <c r="AB894" s="58" t="s">
        <v>3305</v>
      </c>
      <c r="AC894" s="58"/>
      <c r="AD894" s="68">
        <v>44253</v>
      </c>
      <c r="AE894" s="70">
        <v>299650.05</v>
      </c>
      <c r="AF894" s="58" t="str">
        <f t="shared" si="74"/>
        <v>Jour</v>
      </c>
      <c r="AG894" s="58" t="str">
        <f t="shared" si="75"/>
        <v>CH0017486835</v>
      </c>
      <c r="AH894" s="58" t="str">
        <f t="shared" si="76"/>
        <v>1748683</v>
      </c>
    </row>
    <row r="895" spans="1:34" s="75" customFormat="1">
      <c r="A895" s="58" t="s">
        <v>293</v>
      </c>
      <c r="B895" s="58" t="s">
        <v>671</v>
      </c>
      <c r="C895" s="58" t="s">
        <v>5211</v>
      </c>
      <c r="D895" s="68">
        <v>44196</v>
      </c>
      <c r="E895" s="9">
        <v>0.5</v>
      </c>
      <c r="F895" s="69"/>
      <c r="G895" s="58" t="s">
        <v>175</v>
      </c>
      <c r="H895" s="58" t="s">
        <v>62</v>
      </c>
      <c r="I895" s="58" t="s">
        <v>141</v>
      </c>
      <c r="J895" s="58" t="s">
        <v>168</v>
      </c>
      <c r="K895" s="68">
        <v>44255</v>
      </c>
      <c r="L895" s="70">
        <v>1666.499104</v>
      </c>
      <c r="M895" s="58" t="s">
        <v>176</v>
      </c>
      <c r="N895" s="69"/>
      <c r="O895" s="69"/>
      <c r="P895" s="69"/>
      <c r="Q895" s="69"/>
      <c r="R895" s="69"/>
      <c r="S895" s="69" t="b">
        <v>1</v>
      </c>
      <c r="T895" s="69"/>
      <c r="U895" s="58" t="s">
        <v>671</v>
      </c>
      <c r="V895" s="58" t="s">
        <v>293</v>
      </c>
      <c r="W895" s="58" t="s">
        <v>671</v>
      </c>
      <c r="X895" s="58" t="s">
        <v>293</v>
      </c>
      <c r="Y895" s="58" t="s">
        <v>2019</v>
      </c>
      <c r="Z895" s="58" t="s">
        <v>293</v>
      </c>
      <c r="AA895" s="58" t="s">
        <v>671</v>
      </c>
      <c r="AB895" s="58" t="s">
        <v>3305</v>
      </c>
      <c r="AC895" s="58"/>
      <c r="AD895" s="68">
        <v>44253</v>
      </c>
      <c r="AE895" s="70">
        <v>701121.37</v>
      </c>
      <c r="AF895" s="58" t="str">
        <f t="shared" si="74"/>
        <v>Jour</v>
      </c>
      <c r="AG895" s="58" t="str">
        <f t="shared" si="75"/>
        <v>CH0025616829</v>
      </c>
      <c r="AH895" s="58" t="str">
        <f t="shared" si="76"/>
        <v>2561682</v>
      </c>
    </row>
    <row r="896" spans="1:34" s="75" customFormat="1">
      <c r="A896" s="58" t="s">
        <v>883</v>
      </c>
      <c r="B896" s="58" t="s">
        <v>884</v>
      </c>
      <c r="C896" s="58" t="s">
        <v>5212</v>
      </c>
      <c r="D896" s="68">
        <v>44196</v>
      </c>
      <c r="E896" s="9">
        <v>0.4</v>
      </c>
      <c r="F896" s="69"/>
      <c r="G896" s="58" t="s">
        <v>175</v>
      </c>
      <c r="H896" s="58" t="s">
        <v>62</v>
      </c>
      <c r="I896" s="58" t="s">
        <v>141</v>
      </c>
      <c r="J896" s="58" t="s">
        <v>168</v>
      </c>
      <c r="K896" s="68">
        <v>44255</v>
      </c>
      <c r="L896" s="70">
        <v>1666.499104</v>
      </c>
      <c r="M896" s="58" t="s">
        <v>166</v>
      </c>
      <c r="N896" s="69"/>
      <c r="O896" s="69"/>
      <c r="P896" s="69"/>
      <c r="Q896" s="69"/>
      <c r="R896" s="69"/>
      <c r="S896" s="69" t="b">
        <v>1</v>
      </c>
      <c r="T896" s="69"/>
      <c r="U896" s="58" t="s">
        <v>884</v>
      </c>
      <c r="V896" s="58" t="s">
        <v>883</v>
      </c>
      <c r="W896" s="58" t="s">
        <v>884</v>
      </c>
      <c r="X896" s="58" t="s">
        <v>883</v>
      </c>
      <c r="Y896" s="58" t="s">
        <v>2019</v>
      </c>
      <c r="Z896" s="58" t="s">
        <v>883</v>
      </c>
      <c r="AA896" s="58" t="s">
        <v>884</v>
      </c>
      <c r="AB896" s="58" t="s">
        <v>3305</v>
      </c>
      <c r="AC896" s="58"/>
      <c r="AD896" s="68">
        <v>44253</v>
      </c>
      <c r="AE896" s="70">
        <v>1342269.92</v>
      </c>
      <c r="AF896" s="58" t="str">
        <f t="shared" si="74"/>
        <v>Jour</v>
      </c>
      <c r="AG896" s="58" t="str">
        <f t="shared" si="75"/>
        <v>CH0192241500</v>
      </c>
      <c r="AH896" s="58" t="str">
        <f t="shared" si="76"/>
        <v>19224150</v>
      </c>
    </row>
    <row r="897" spans="1:34" s="75" customFormat="1">
      <c r="A897" s="58" t="s">
        <v>294</v>
      </c>
      <c r="B897" s="58" t="s">
        <v>672</v>
      </c>
      <c r="C897" s="58" t="s">
        <v>5213</v>
      </c>
      <c r="D897" s="68">
        <v>44196</v>
      </c>
      <c r="E897" s="9">
        <v>0.97</v>
      </c>
      <c r="F897" s="69"/>
      <c r="G897" s="58" t="s">
        <v>175</v>
      </c>
      <c r="H897" s="58" t="s">
        <v>62</v>
      </c>
      <c r="I897" s="58" t="s">
        <v>141</v>
      </c>
      <c r="J897" s="58" t="s">
        <v>168</v>
      </c>
      <c r="K897" s="68">
        <v>44255</v>
      </c>
      <c r="L897" s="70">
        <v>901.557457</v>
      </c>
      <c r="M897" s="58" t="s">
        <v>176</v>
      </c>
      <c r="N897" s="69"/>
      <c r="O897" s="69"/>
      <c r="P897" s="69"/>
      <c r="Q897" s="69"/>
      <c r="R897" s="69"/>
      <c r="S897" s="69" t="b">
        <v>1</v>
      </c>
      <c r="T897" s="69"/>
      <c r="U897" s="58" t="s">
        <v>672</v>
      </c>
      <c r="V897" s="58" t="s">
        <v>294</v>
      </c>
      <c r="W897" s="58" t="s">
        <v>672</v>
      </c>
      <c r="X897" s="58" t="s">
        <v>294</v>
      </c>
      <c r="Y897" s="58" t="s">
        <v>2019</v>
      </c>
      <c r="Z897" s="58" t="s">
        <v>294</v>
      </c>
      <c r="AA897" s="58" t="s">
        <v>672</v>
      </c>
      <c r="AB897" s="58" t="s">
        <v>3305</v>
      </c>
      <c r="AC897" s="58"/>
      <c r="AD897" s="68">
        <v>44252</v>
      </c>
      <c r="AE897" s="70">
        <v>2381980.23</v>
      </c>
      <c r="AF897" s="58" t="str">
        <f t="shared" si="74"/>
        <v>Jour</v>
      </c>
      <c r="AG897" s="58" t="str">
        <f t="shared" si="75"/>
        <v>CH0002779673</v>
      </c>
      <c r="AH897" s="58" t="str">
        <f t="shared" si="76"/>
        <v>277967</v>
      </c>
    </row>
    <row r="898" spans="1:34" s="75" customFormat="1">
      <c r="A898" s="58" t="s">
        <v>295</v>
      </c>
      <c r="B898" s="58" t="s">
        <v>673</v>
      </c>
      <c r="C898" s="58" t="s">
        <v>5214</v>
      </c>
      <c r="D898" s="68">
        <v>44196</v>
      </c>
      <c r="E898" s="9">
        <v>0.47</v>
      </c>
      <c r="F898" s="69"/>
      <c r="G898" s="58" t="s">
        <v>175</v>
      </c>
      <c r="H898" s="58" t="s">
        <v>62</v>
      </c>
      <c r="I898" s="58" t="s">
        <v>141</v>
      </c>
      <c r="J898" s="58" t="s">
        <v>168</v>
      </c>
      <c r="K898" s="68">
        <v>44255</v>
      </c>
      <c r="L898" s="70">
        <v>901.557457</v>
      </c>
      <c r="M898" s="58" t="s">
        <v>176</v>
      </c>
      <c r="N898" s="69"/>
      <c r="O898" s="69"/>
      <c r="P898" s="69"/>
      <c r="Q898" s="69"/>
      <c r="R898" s="69"/>
      <c r="S898" s="69" t="b">
        <v>1</v>
      </c>
      <c r="T898" s="69"/>
      <c r="U898" s="58" t="s">
        <v>673</v>
      </c>
      <c r="V898" s="58" t="s">
        <v>295</v>
      </c>
      <c r="W898" s="58" t="s">
        <v>673</v>
      </c>
      <c r="X898" s="58" t="s">
        <v>295</v>
      </c>
      <c r="Y898" s="58" t="s">
        <v>2019</v>
      </c>
      <c r="Z898" s="58" t="s">
        <v>295</v>
      </c>
      <c r="AA898" s="58" t="s">
        <v>673</v>
      </c>
      <c r="AB898" s="58" t="s">
        <v>3305</v>
      </c>
      <c r="AC898" s="58"/>
      <c r="AD898" s="68">
        <v>44252</v>
      </c>
      <c r="AE898" s="70">
        <v>240212.2</v>
      </c>
      <c r="AF898" s="58" t="str">
        <f t="shared" si="74"/>
        <v>Jour</v>
      </c>
      <c r="AG898" s="58" t="str">
        <f t="shared" si="75"/>
        <v>CH0025616837</v>
      </c>
      <c r="AH898" s="58" t="str">
        <f t="shared" si="76"/>
        <v>2561683</v>
      </c>
    </row>
    <row r="899" spans="1:34" s="75" customFormat="1">
      <c r="A899" s="58" t="s">
        <v>291</v>
      </c>
      <c r="B899" s="58" t="s">
        <v>669</v>
      </c>
      <c r="C899" s="58" t="s">
        <v>4472</v>
      </c>
      <c r="D899" s="68">
        <v>44196</v>
      </c>
      <c r="E899" s="9">
        <v>0.65</v>
      </c>
      <c r="F899" s="69"/>
      <c r="G899" s="58" t="s">
        <v>175</v>
      </c>
      <c r="H899" s="58" t="s">
        <v>62</v>
      </c>
      <c r="I899" s="58" t="s">
        <v>141</v>
      </c>
      <c r="J899" s="58" t="s">
        <v>168</v>
      </c>
      <c r="K899" s="68">
        <v>44255</v>
      </c>
      <c r="L899" s="70">
        <v>83.001168000000007</v>
      </c>
      <c r="M899" s="58" t="s">
        <v>176</v>
      </c>
      <c r="N899" s="69"/>
      <c r="O899" s="69"/>
      <c r="P899" s="69"/>
      <c r="Q899" s="69"/>
      <c r="R899" s="69"/>
      <c r="S899" s="69" t="b">
        <v>1</v>
      </c>
      <c r="T899" s="69"/>
      <c r="U899" s="58" t="s">
        <v>669</v>
      </c>
      <c r="V899" s="58" t="s">
        <v>291</v>
      </c>
      <c r="W899" s="58" t="s">
        <v>669</v>
      </c>
      <c r="X899" s="58" t="s">
        <v>291</v>
      </c>
      <c r="Y899" s="58" t="s">
        <v>2019</v>
      </c>
      <c r="Z899" s="58" t="s">
        <v>291</v>
      </c>
      <c r="AA899" s="58" t="s">
        <v>669</v>
      </c>
      <c r="AB899" s="58" t="s">
        <v>3305</v>
      </c>
      <c r="AC899" s="58"/>
      <c r="AD899" s="68">
        <v>44253</v>
      </c>
      <c r="AE899" s="70">
        <v>17302.509999999998</v>
      </c>
      <c r="AF899" s="58" t="str">
        <f t="shared" si="74"/>
        <v>Jour</v>
      </c>
      <c r="AG899" s="58" t="str">
        <f t="shared" si="75"/>
        <v>CH0017794915</v>
      </c>
      <c r="AH899" s="58" t="str">
        <f t="shared" si="76"/>
        <v>1779491</v>
      </c>
    </row>
    <row r="900" spans="1:34" s="75" customFormat="1">
      <c r="A900" s="58" t="s">
        <v>2972</v>
      </c>
      <c r="B900" s="58" t="s">
        <v>3407</v>
      </c>
      <c r="C900" s="58" t="s">
        <v>4473</v>
      </c>
      <c r="D900" s="68">
        <v>44196</v>
      </c>
      <c r="E900" s="9">
        <v>0.38</v>
      </c>
      <c r="F900" s="69"/>
      <c r="G900" s="58" t="s">
        <v>175</v>
      </c>
      <c r="H900" s="58" t="s">
        <v>62</v>
      </c>
      <c r="I900" s="58" t="s">
        <v>141</v>
      </c>
      <c r="J900" s="58" t="s">
        <v>168</v>
      </c>
      <c r="K900" s="68">
        <v>44255</v>
      </c>
      <c r="L900" s="70">
        <v>1115.8728390000001</v>
      </c>
      <c r="M900" s="58" t="s">
        <v>176</v>
      </c>
      <c r="N900" s="69"/>
      <c r="O900" s="69"/>
      <c r="P900" s="69"/>
      <c r="Q900" s="69"/>
      <c r="R900" s="69"/>
      <c r="S900" s="69"/>
      <c r="T900" s="69"/>
      <c r="U900" s="58" t="s">
        <v>3407</v>
      </c>
      <c r="V900" s="58" t="s">
        <v>2972</v>
      </c>
      <c r="W900" s="58" t="s">
        <v>3407</v>
      </c>
      <c r="X900" s="58" t="s">
        <v>2972</v>
      </c>
      <c r="Y900" s="58" t="s">
        <v>2009</v>
      </c>
      <c r="Z900" s="58" t="s">
        <v>2972</v>
      </c>
      <c r="AA900" s="58" t="s">
        <v>3407</v>
      </c>
      <c r="AB900" s="58" t="s">
        <v>3305</v>
      </c>
      <c r="AC900" s="58"/>
      <c r="AD900" s="68">
        <v>44253</v>
      </c>
      <c r="AE900" s="70">
        <v>6073261.4199999999</v>
      </c>
      <c r="AF900" s="58" t="str">
        <f t="shared" si="74"/>
        <v>Jour</v>
      </c>
      <c r="AG900" s="58" t="str">
        <f t="shared" si="75"/>
        <v>CH0325172861</v>
      </c>
      <c r="AH900" s="58" t="str">
        <f t="shared" si="76"/>
        <v>32517286</v>
      </c>
    </row>
    <row r="901" spans="1:34" s="75" customFormat="1">
      <c r="A901" s="58" t="s">
        <v>1169</v>
      </c>
      <c r="B901" s="58" t="s">
        <v>1170</v>
      </c>
      <c r="C901" s="58" t="s">
        <v>5215</v>
      </c>
      <c r="D901" s="68">
        <v>44196</v>
      </c>
      <c r="E901" s="9">
        <v>0.95</v>
      </c>
      <c r="F901" s="69"/>
      <c r="G901" s="58" t="s">
        <v>175</v>
      </c>
      <c r="H901" s="58" t="s">
        <v>62</v>
      </c>
      <c r="I901" s="58" t="s">
        <v>141</v>
      </c>
      <c r="J901" s="58" t="s">
        <v>168</v>
      </c>
      <c r="K901" s="68">
        <v>44255</v>
      </c>
      <c r="L901" s="70">
        <v>172.40958900000001</v>
      </c>
      <c r="M901" s="58" t="s">
        <v>176</v>
      </c>
      <c r="N901" s="69"/>
      <c r="O901" s="69"/>
      <c r="P901" s="69"/>
      <c r="Q901" s="69"/>
      <c r="R901" s="69"/>
      <c r="S901" s="69" t="b">
        <v>1</v>
      </c>
      <c r="T901" s="69"/>
      <c r="U901" s="58" t="s">
        <v>1170</v>
      </c>
      <c r="V901" s="58" t="s">
        <v>1169</v>
      </c>
      <c r="W901" s="58" t="s">
        <v>1170</v>
      </c>
      <c r="X901" s="58" t="s">
        <v>1169</v>
      </c>
      <c r="Y901" s="58" t="s">
        <v>2009</v>
      </c>
      <c r="Z901" s="58" t="s">
        <v>1169</v>
      </c>
      <c r="AA901" s="58" t="s">
        <v>1170</v>
      </c>
      <c r="AB901" s="58" t="s">
        <v>3305</v>
      </c>
      <c r="AC901" s="58"/>
      <c r="AD901" s="68">
        <v>44252</v>
      </c>
      <c r="AE901" s="70">
        <v>98185.25</v>
      </c>
      <c r="AF901" s="58" t="str">
        <f t="shared" si="74"/>
        <v>Jour</v>
      </c>
      <c r="AG901" s="58" t="str">
        <f t="shared" si="75"/>
        <v>CH0027007597</v>
      </c>
      <c r="AH901" s="58" t="str">
        <f t="shared" si="76"/>
        <v>2700759</v>
      </c>
    </row>
    <row r="902" spans="1:34" s="75" customFormat="1">
      <c r="A902" s="58" t="s">
        <v>21957</v>
      </c>
      <c r="B902" s="58" t="s">
        <v>21959</v>
      </c>
      <c r="C902" s="58" t="s">
        <v>21960</v>
      </c>
      <c r="D902" s="68">
        <v>44196</v>
      </c>
      <c r="E902" s="9">
        <v>0.92</v>
      </c>
      <c r="F902" s="69"/>
      <c r="G902" s="58" t="s">
        <v>175</v>
      </c>
      <c r="H902" s="58" t="s">
        <v>62</v>
      </c>
      <c r="I902" s="58" t="s">
        <v>141</v>
      </c>
      <c r="J902" s="58" t="s">
        <v>2429</v>
      </c>
      <c r="K902" s="68">
        <v>44255</v>
      </c>
      <c r="L902" s="70">
        <v>72.457006000000007</v>
      </c>
      <c r="M902" s="58" t="s">
        <v>176</v>
      </c>
      <c r="N902" s="69"/>
      <c r="O902" s="69"/>
      <c r="P902" s="69"/>
      <c r="Q902" s="69"/>
      <c r="R902" s="69"/>
      <c r="S902" s="69" t="b">
        <v>1</v>
      </c>
      <c r="T902" s="69"/>
      <c r="U902" s="58" t="s">
        <v>21959</v>
      </c>
      <c r="V902" s="58" t="s">
        <v>21957</v>
      </c>
      <c r="W902" s="58" t="s">
        <v>21959</v>
      </c>
      <c r="X902" s="58" t="s">
        <v>21957</v>
      </c>
      <c r="Y902" s="58" t="s">
        <v>2009</v>
      </c>
      <c r="Z902" s="58" t="s">
        <v>21957</v>
      </c>
      <c r="AA902" s="58" t="s">
        <v>21959</v>
      </c>
      <c r="AB902" s="58" t="s">
        <v>3305</v>
      </c>
      <c r="AC902" s="58" t="s">
        <v>4101</v>
      </c>
      <c r="AD902" s="68">
        <v>44252</v>
      </c>
      <c r="AE902" s="70">
        <v>61415.7</v>
      </c>
      <c r="AF902" s="58" t="str">
        <f t="shared" si="74"/>
        <v>Jour</v>
      </c>
      <c r="AG902" s="58" t="str">
        <f t="shared" si="75"/>
        <v>CH0265115169</v>
      </c>
      <c r="AH902" s="58" t="str">
        <f t="shared" si="76"/>
        <v>26511516</v>
      </c>
    </row>
    <row r="903" spans="1:34" s="75" customFormat="1">
      <c r="A903" s="58" t="s">
        <v>21958</v>
      </c>
      <c r="B903" s="58" t="s">
        <v>21961</v>
      </c>
      <c r="C903" s="58" t="s">
        <v>21962</v>
      </c>
      <c r="D903" s="68">
        <v>44196</v>
      </c>
      <c r="E903" s="9">
        <v>0.92</v>
      </c>
      <c r="F903" s="69"/>
      <c r="G903" s="58" t="s">
        <v>175</v>
      </c>
      <c r="H903" s="58" t="s">
        <v>68</v>
      </c>
      <c r="I903" s="58" t="s">
        <v>141</v>
      </c>
      <c r="J903" s="58" t="s">
        <v>2429</v>
      </c>
      <c r="K903" s="68">
        <v>44255</v>
      </c>
      <c r="L903" s="70">
        <v>21.798387999999999</v>
      </c>
      <c r="M903" s="58" t="s">
        <v>176</v>
      </c>
      <c r="N903" s="69"/>
      <c r="O903" s="69"/>
      <c r="P903" s="69"/>
      <c r="Q903" s="69"/>
      <c r="R903" s="69"/>
      <c r="S903" s="69" t="b">
        <v>1</v>
      </c>
      <c r="T903" s="69"/>
      <c r="U903" s="58" t="s">
        <v>21961</v>
      </c>
      <c r="V903" s="58" t="s">
        <v>21958</v>
      </c>
      <c r="W903" s="58" t="s">
        <v>21961</v>
      </c>
      <c r="X903" s="58" t="s">
        <v>21958</v>
      </c>
      <c r="Y903" s="58" t="s">
        <v>2009</v>
      </c>
      <c r="Z903" s="58" t="s">
        <v>21958</v>
      </c>
      <c r="AA903" s="58" t="s">
        <v>21961</v>
      </c>
      <c r="AB903" s="58" t="s">
        <v>3305</v>
      </c>
      <c r="AC903" s="58"/>
      <c r="AD903" s="68">
        <v>44252</v>
      </c>
      <c r="AE903" s="70">
        <v>113.6</v>
      </c>
      <c r="AF903" s="58" t="str">
        <f t="shared" si="74"/>
        <v>Jour</v>
      </c>
      <c r="AG903" s="58" t="str">
        <f t="shared" si="75"/>
        <v>CH0265128386</v>
      </c>
      <c r="AH903" s="58" t="str">
        <f t="shared" si="76"/>
        <v>26512838</v>
      </c>
    </row>
    <row r="904" spans="1:34" s="75" customFormat="1">
      <c r="A904" s="58" t="s">
        <v>2987</v>
      </c>
      <c r="B904" s="58" t="s">
        <v>2988</v>
      </c>
      <c r="C904" s="58" t="s">
        <v>4474</v>
      </c>
      <c r="D904" s="68">
        <v>44196</v>
      </c>
      <c r="E904" s="9">
        <v>0.7</v>
      </c>
      <c r="F904" s="69"/>
      <c r="G904" s="58" t="s">
        <v>175</v>
      </c>
      <c r="H904" s="58" t="s">
        <v>62</v>
      </c>
      <c r="I904" s="58" t="s">
        <v>141</v>
      </c>
      <c r="J904" s="58" t="s">
        <v>155</v>
      </c>
      <c r="K904" s="68">
        <v>44255</v>
      </c>
      <c r="L904" s="70">
        <v>447.87458299999997</v>
      </c>
      <c r="M904" s="58" t="s">
        <v>176</v>
      </c>
      <c r="N904" s="69"/>
      <c r="O904" s="69"/>
      <c r="P904" s="69"/>
      <c r="Q904" s="69"/>
      <c r="R904" s="69"/>
      <c r="S904" s="69"/>
      <c r="T904" s="69"/>
      <c r="U904" s="58" t="s">
        <v>2988</v>
      </c>
      <c r="V904" s="58" t="s">
        <v>2987</v>
      </c>
      <c r="W904" s="58" t="s">
        <v>2988</v>
      </c>
      <c r="X904" s="58" t="s">
        <v>2987</v>
      </c>
      <c r="Y904" s="58" t="s">
        <v>2009</v>
      </c>
      <c r="Z904" s="58" t="s">
        <v>2987</v>
      </c>
      <c r="AA904" s="58" t="s">
        <v>2988</v>
      </c>
      <c r="AB904" s="58" t="s">
        <v>3305</v>
      </c>
      <c r="AC904" s="58"/>
      <c r="AD904" s="68">
        <v>44253</v>
      </c>
      <c r="AE904" s="70">
        <v>9267</v>
      </c>
      <c r="AF904" s="58" t="str">
        <f t="shared" si="74"/>
        <v>Jour</v>
      </c>
      <c r="AG904" s="58" t="str">
        <f t="shared" si="75"/>
        <v>CH0414176765</v>
      </c>
      <c r="AH904" s="58" t="str">
        <f t="shared" si="76"/>
        <v>41417676</v>
      </c>
    </row>
    <row r="905" spans="1:34" s="75" customFormat="1">
      <c r="A905" s="58" t="s">
        <v>1659</v>
      </c>
      <c r="B905" s="58"/>
      <c r="C905" s="58" t="s">
        <v>4475</v>
      </c>
      <c r="D905" s="68">
        <v>44196</v>
      </c>
      <c r="E905" s="9">
        <v>0.33</v>
      </c>
      <c r="F905" s="69"/>
      <c r="G905" s="58" t="s">
        <v>175</v>
      </c>
      <c r="H905" s="58" t="s">
        <v>63</v>
      </c>
      <c r="I905" s="58" t="s">
        <v>141</v>
      </c>
      <c r="J905" s="58" t="s">
        <v>168</v>
      </c>
      <c r="K905" s="68">
        <v>44255</v>
      </c>
      <c r="L905" s="70">
        <v>317.29354699999999</v>
      </c>
      <c r="M905" s="58" t="s">
        <v>176</v>
      </c>
      <c r="N905" s="69"/>
      <c r="O905" s="69"/>
      <c r="P905" s="69"/>
      <c r="Q905" s="69"/>
      <c r="R905" s="69"/>
      <c r="S905" s="69" t="b">
        <v>1</v>
      </c>
      <c r="T905" s="69"/>
      <c r="U905" s="58"/>
      <c r="V905" s="58" t="s">
        <v>1659</v>
      </c>
      <c r="W905" s="58"/>
      <c r="X905" s="58" t="s">
        <v>1659</v>
      </c>
      <c r="Y905" s="58" t="s">
        <v>2009</v>
      </c>
      <c r="Z905" s="58" t="s">
        <v>1659</v>
      </c>
      <c r="AA905" s="58"/>
      <c r="AB905" s="58" t="s">
        <v>3305</v>
      </c>
      <c r="AC905" s="58" t="s">
        <v>4101</v>
      </c>
      <c r="AD905" s="68">
        <v>44253</v>
      </c>
      <c r="AE905" s="70">
        <v>3646616.88</v>
      </c>
      <c r="AF905" s="58" t="str">
        <f t="shared" si="74"/>
        <v>Jour</v>
      </c>
      <c r="AG905" s="58" t="str">
        <f t="shared" si="75"/>
        <v>CH0215804359</v>
      </c>
      <c r="AH905" s="58">
        <f t="shared" si="76"/>
        <v>0</v>
      </c>
    </row>
    <row r="906" spans="1:34" s="75" customFormat="1">
      <c r="A906" s="58" t="s">
        <v>1660</v>
      </c>
      <c r="B906" s="58" t="s">
        <v>1661</v>
      </c>
      <c r="C906" s="58" t="s">
        <v>4476</v>
      </c>
      <c r="D906" s="68">
        <v>44196</v>
      </c>
      <c r="E906" s="9">
        <v>0</v>
      </c>
      <c r="F906" s="69"/>
      <c r="G906" s="58" t="s">
        <v>175</v>
      </c>
      <c r="H906" s="58" t="s">
        <v>63</v>
      </c>
      <c r="I906" s="58" t="s">
        <v>141</v>
      </c>
      <c r="J906" s="58" t="s">
        <v>168</v>
      </c>
      <c r="K906" s="68">
        <v>44255</v>
      </c>
      <c r="L906" s="70">
        <v>317.29354699999999</v>
      </c>
      <c r="M906" s="58" t="s">
        <v>166</v>
      </c>
      <c r="N906" s="69"/>
      <c r="O906" s="69"/>
      <c r="P906" s="69"/>
      <c r="Q906" s="69"/>
      <c r="R906" s="69"/>
      <c r="S906" s="69"/>
      <c r="T906" s="69"/>
      <c r="U906" s="58" t="s">
        <v>1661</v>
      </c>
      <c r="V906" s="58" t="s">
        <v>1660</v>
      </c>
      <c r="W906" s="58" t="s">
        <v>1661</v>
      </c>
      <c r="X906" s="58" t="s">
        <v>1660</v>
      </c>
      <c r="Y906" s="58" t="s">
        <v>2009</v>
      </c>
      <c r="Z906" s="58" t="s">
        <v>1660</v>
      </c>
      <c r="AA906" s="58" t="s">
        <v>1661</v>
      </c>
      <c r="AB906" s="58" t="s">
        <v>3305</v>
      </c>
      <c r="AC906" s="58" t="s">
        <v>4101</v>
      </c>
      <c r="AD906" s="68">
        <v>44253</v>
      </c>
      <c r="AE906" s="70">
        <v>244161.41</v>
      </c>
      <c r="AF906" s="58" t="str">
        <f t="shared" si="74"/>
        <v>Jour</v>
      </c>
      <c r="AG906" s="58" t="str">
        <f t="shared" si="75"/>
        <v>CH0215804375</v>
      </c>
      <c r="AH906" s="58" t="str">
        <f t="shared" si="76"/>
        <v>21580437</v>
      </c>
    </row>
    <row r="907" spans="1:34" s="75" customFormat="1">
      <c r="A907" s="58" t="s">
        <v>1663</v>
      </c>
      <c r="B907" s="58" t="s">
        <v>1664</v>
      </c>
      <c r="C907" s="58" t="s">
        <v>4477</v>
      </c>
      <c r="D907" s="68">
        <v>44196</v>
      </c>
      <c r="E907" s="9">
        <v>0.33</v>
      </c>
      <c r="F907" s="69"/>
      <c r="G907" s="58" t="s">
        <v>175</v>
      </c>
      <c r="H907" s="58" t="s">
        <v>67</v>
      </c>
      <c r="I907" s="58" t="s">
        <v>141</v>
      </c>
      <c r="J907" s="58" t="s">
        <v>168</v>
      </c>
      <c r="K907" s="68">
        <v>44255</v>
      </c>
      <c r="L907" s="70">
        <v>296.46462750000001</v>
      </c>
      <c r="M907" s="58" t="s">
        <v>176</v>
      </c>
      <c r="N907" s="69"/>
      <c r="O907" s="69"/>
      <c r="P907" s="69"/>
      <c r="Q907" s="69"/>
      <c r="R907" s="69"/>
      <c r="S907" s="69" t="b">
        <v>1</v>
      </c>
      <c r="T907" s="69"/>
      <c r="U907" s="58" t="s">
        <v>1664</v>
      </c>
      <c r="V907" s="58" t="s">
        <v>1663</v>
      </c>
      <c r="W907" s="58" t="s">
        <v>1664</v>
      </c>
      <c r="X907" s="58" t="s">
        <v>1663</v>
      </c>
      <c r="Y907" s="58" t="s">
        <v>2009</v>
      </c>
      <c r="Z907" s="58" t="s">
        <v>1663</v>
      </c>
      <c r="AA907" s="58" t="s">
        <v>1664</v>
      </c>
      <c r="AB907" s="58" t="s">
        <v>3305</v>
      </c>
      <c r="AC907" s="58" t="s">
        <v>4101</v>
      </c>
      <c r="AD907" s="68">
        <v>44253</v>
      </c>
      <c r="AE907" s="70">
        <v>222926.87</v>
      </c>
      <c r="AF907" s="58" t="str">
        <f t="shared" ref="AF907:AF970" si="80">CHOOSE(IF(ISERROR(FIND("Quotidien",AB907,1)),IF(ISERROR(FIND("Hebdo",AB907,1)),1,FIND("Hebdo",AB907,1)),FIND("Quotidien",AB907,1)),"&gt;=Mois",,,,,,,,,,,,,,"Semaine",,,,,,,,,"Jour")</f>
        <v>Jour</v>
      </c>
      <c r="AG907" s="58" t="str">
        <f t="shared" ref="AG907:AG970" si="81">A907</f>
        <v>CH0215804383</v>
      </c>
      <c r="AH907" s="58" t="str">
        <f t="shared" ref="AH907:AH970" si="82">B907</f>
        <v>21580438</v>
      </c>
    </row>
    <row r="908" spans="1:34" s="75" customFormat="1">
      <c r="A908" s="58" t="s">
        <v>2937</v>
      </c>
      <c r="B908" s="58" t="s">
        <v>2938</v>
      </c>
      <c r="C908" s="58" t="s">
        <v>4478</v>
      </c>
      <c r="D908" s="68">
        <v>44196</v>
      </c>
      <c r="E908" s="9">
        <v>0</v>
      </c>
      <c r="F908" s="69"/>
      <c r="G908" s="58" t="s">
        <v>175</v>
      </c>
      <c r="H908" s="58" t="s">
        <v>67</v>
      </c>
      <c r="I908" s="58" t="s">
        <v>141</v>
      </c>
      <c r="J908" s="58" t="s">
        <v>168</v>
      </c>
      <c r="K908" s="68">
        <v>44255</v>
      </c>
      <c r="L908" s="70">
        <v>296.46462750000001</v>
      </c>
      <c r="M908" s="58" t="s">
        <v>166</v>
      </c>
      <c r="N908" s="69"/>
      <c r="O908" s="69"/>
      <c r="P908" s="69"/>
      <c r="Q908" s="69"/>
      <c r="R908" s="69"/>
      <c r="S908" s="69"/>
      <c r="T908" s="69"/>
      <c r="U908" s="58" t="s">
        <v>2938</v>
      </c>
      <c r="V908" s="58" t="s">
        <v>2937</v>
      </c>
      <c r="W908" s="58" t="s">
        <v>2938</v>
      </c>
      <c r="X908" s="58" t="s">
        <v>2937</v>
      </c>
      <c r="Y908" s="58" t="s">
        <v>2009</v>
      </c>
      <c r="Z908" s="58" t="s">
        <v>2937</v>
      </c>
      <c r="AA908" s="58" t="s">
        <v>2938</v>
      </c>
      <c r="AB908" s="58" t="s">
        <v>3305</v>
      </c>
      <c r="AC908" s="58" t="s">
        <v>4101</v>
      </c>
      <c r="AD908" s="68">
        <v>44253</v>
      </c>
      <c r="AE908" s="70">
        <v>208323.74</v>
      </c>
      <c r="AF908" s="58" t="str">
        <f t="shared" si="80"/>
        <v>Jour</v>
      </c>
      <c r="AG908" s="58" t="str">
        <f t="shared" si="81"/>
        <v>CH0215804417</v>
      </c>
      <c r="AH908" s="58" t="str">
        <f t="shared" si="82"/>
        <v>21580441</v>
      </c>
    </row>
    <row r="909" spans="1:34" s="75" customFormat="1">
      <c r="A909" s="58" t="s">
        <v>1017</v>
      </c>
      <c r="B909" s="58" t="s">
        <v>1018</v>
      </c>
      <c r="C909" s="58" t="s">
        <v>4479</v>
      </c>
      <c r="D909" s="68">
        <v>43889</v>
      </c>
      <c r="E909" s="9">
        <v>0.2</v>
      </c>
      <c r="F909" s="69"/>
      <c r="G909" s="58" t="s">
        <v>175</v>
      </c>
      <c r="H909" s="58" t="s">
        <v>68</v>
      </c>
      <c r="I909" s="58" t="s">
        <v>141</v>
      </c>
      <c r="J909" s="58" t="s">
        <v>168</v>
      </c>
      <c r="K909" s="68">
        <v>44255</v>
      </c>
      <c r="L909" s="70">
        <v>1473.5909749</v>
      </c>
      <c r="M909" s="58" t="s">
        <v>166</v>
      </c>
      <c r="N909" s="69"/>
      <c r="O909" s="69"/>
      <c r="P909" s="69"/>
      <c r="Q909" s="69"/>
      <c r="R909" s="69"/>
      <c r="S909" s="69" t="b">
        <v>1</v>
      </c>
      <c r="T909" s="69"/>
      <c r="U909" s="58" t="s">
        <v>1018</v>
      </c>
      <c r="V909" s="58" t="s">
        <v>1017</v>
      </c>
      <c r="W909" s="58" t="s">
        <v>1018</v>
      </c>
      <c r="X909" s="58" t="s">
        <v>1017</v>
      </c>
      <c r="Y909" s="58" t="s">
        <v>2009</v>
      </c>
      <c r="Z909" s="58" t="s">
        <v>1017</v>
      </c>
      <c r="AA909" s="58" t="s">
        <v>1018</v>
      </c>
      <c r="AB909" s="58" t="s">
        <v>3305</v>
      </c>
      <c r="AC909" s="58" t="s">
        <v>4101</v>
      </c>
      <c r="AD909" s="68">
        <v>44026</v>
      </c>
      <c r="AE909" s="70">
        <v>6200</v>
      </c>
      <c r="AF909" s="58" t="str">
        <f t="shared" si="80"/>
        <v>Jour</v>
      </c>
      <c r="AG909" s="58" t="str">
        <f t="shared" si="81"/>
        <v>CH0117052446</v>
      </c>
      <c r="AH909" s="58" t="str">
        <f t="shared" si="82"/>
        <v>11705244</v>
      </c>
    </row>
    <row r="910" spans="1:34" s="75" customFormat="1">
      <c r="A910" s="58" t="s">
        <v>1171</v>
      </c>
      <c r="B910" s="58" t="s">
        <v>1172</v>
      </c>
      <c r="C910" s="58" t="s">
        <v>4480</v>
      </c>
      <c r="D910" s="68">
        <v>44196</v>
      </c>
      <c r="E910" s="9">
        <v>0</v>
      </c>
      <c r="F910" s="69"/>
      <c r="G910" s="58" t="s">
        <v>175</v>
      </c>
      <c r="H910" s="58" t="s">
        <v>68</v>
      </c>
      <c r="I910" s="58" t="s">
        <v>141</v>
      </c>
      <c r="J910" s="58" t="s">
        <v>168</v>
      </c>
      <c r="K910" s="68">
        <v>44255</v>
      </c>
      <c r="L910" s="70">
        <v>1473.5909749</v>
      </c>
      <c r="M910" s="58" t="s">
        <v>166</v>
      </c>
      <c r="N910" s="69"/>
      <c r="O910" s="69"/>
      <c r="P910" s="69"/>
      <c r="Q910" s="69"/>
      <c r="R910" s="69"/>
      <c r="S910" s="69"/>
      <c r="T910" s="69"/>
      <c r="U910" s="58" t="s">
        <v>1172</v>
      </c>
      <c r="V910" s="58" t="s">
        <v>1171</v>
      </c>
      <c r="W910" s="58" t="s">
        <v>1172</v>
      </c>
      <c r="X910" s="58" t="s">
        <v>1171</v>
      </c>
      <c r="Y910" s="58" t="s">
        <v>2009</v>
      </c>
      <c r="Z910" s="58" t="s">
        <v>1171</v>
      </c>
      <c r="AA910" s="58" t="s">
        <v>1172</v>
      </c>
      <c r="AB910" s="58" t="s">
        <v>3305</v>
      </c>
      <c r="AC910" s="58" t="s">
        <v>4101</v>
      </c>
      <c r="AD910" s="68">
        <v>44253</v>
      </c>
      <c r="AE910" s="70">
        <v>11273749.49</v>
      </c>
      <c r="AF910" s="58" t="str">
        <f t="shared" si="80"/>
        <v>Jour</v>
      </c>
      <c r="AG910" s="58" t="str">
        <f t="shared" si="81"/>
        <v>CH0117052420</v>
      </c>
      <c r="AH910" s="58" t="str">
        <f t="shared" si="82"/>
        <v>11705242</v>
      </c>
    </row>
    <row r="911" spans="1:34" s="75" customFormat="1">
      <c r="A911" s="58" t="s">
        <v>470</v>
      </c>
      <c r="B911" s="58" t="s">
        <v>781</v>
      </c>
      <c r="C911" s="58" t="s">
        <v>4481</v>
      </c>
      <c r="D911" s="68">
        <v>44196</v>
      </c>
      <c r="E911" s="9">
        <v>0.22</v>
      </c>
      <c r="F911" s="69"/>
      <c r="G911" s="58" t="s">
        <v>175</v>
      </c>
      <c r="H911" s="58" t="s">
        <v>62</v>
      </c>
      <c r="I911" s="58" t="s">
        <v>141</v>
      </c>
      <c r="J911" s="58" t="s">
        <v>168</v>
      </c>
      <c r="K911" s="68">
        <v>44255</v>
      </c>
      <c r="L911" s="70">
        <v>242.22278700000001</v>
      </c>
      <c r="M911" s="58" t="s">
        <v>166</v>
      </c>
      <c r="N911" s="69"/>
      <c r="O911" s="69"/>
      <c r="P911" s="69"/>
      <c r="Q911" s="69"/>
      <c r="R911" s="69"/>
      <c r="S911" s="69" t="b">
        <v>1</v>
      </c>
      <c r="T911" s="69"/>
      <c r="U911" s="58" t="s">
        <v>781</v>
      </c>
      <c r="V911" s="58" t="s">
        <v>470</v>
      </c>
      <c r="W911" s="58" t="s">
        <v>781</v>
      </c>
      <c r="X911" s="58" t="s">
        <v>470</v>
      </c>
      <c r="Y911" s="58" t="s">
        <v>2009</v>
      </c>
      <c r="Z911" s="58" t="s">
        <v>470</v>
      </c>
      <c r="AA911" s="58" t="s">
        <v>781</v>
      </c>
      <c r="AB911" s="58" t="s">
        <v>3305</v>
      </c>
      <c r="AC911" s="58" t="s">
        <v>4101</v>
      </c>
      <c r="AD911" s="68">
        <v>44253</v>
      </c>
      <c r="AE911" s="70">
        <v>25337</v>
      </c>
      <c r="AF911" s="58" t="str">
        <f t="shared" si="80"/>
        <v>Jour</v>
      </c>
      <c r="AG911" s="58" t="str">
        <f t="shared" si="81"/>
        <v>CH0117052495</v>
      </c>
      <c r="AH911" s="58" t="str">
        <f t="shared" si="82"/>
        <v>11705249</v>
      </c>
    </row>
    <row r="912" spans="1:34" s="75" customFormat="1">
      <c r="A912" s="58" t="s">
        <v>1019</v>
      </c>
      <c r="B912" s="58" t="s">
        <v>1020</v>
      </c>
      <c r="C912" s="58" t="s">
        <v>4482</v>
      </c>
      <c r="D912" s="68">
        <v>44196</v>
      </c>
      <c r="E912" s="9">
        <v>0.26</v>
      </c>
      <c r="F912" s="69"/>
      <c r="G912" s="58" t="s">
        <v>175</v>
      </c>
      <c r="H912" s="58" t="s">
        <v>62</v>
      </c>
      <c r="I912" s="58" t="s">
        <v>141</v>
      </c>
      <c r="J912" s="58" t="s">
        <v>168</v>
      </c>
      <c r="K912" s="68">
        <v>44255</v>
      </c>
      <c r="L912" s="70">
        <v>1206.2934009999999</v>
      </c>
      <c r="M912" s="58" t="s">
        <v>166</v>
      </c>
      <c r="N912" s="69"/>
      <c r="O912" s="69"/>
      <c r="P912" s="69"/>
      <c r="Q912" s="69"/>
      <c r="R912" s="69"/>
      <c r="S912" s="69" t="b">
        <v>1</v>
      </c>
      <c r="T912" s="69"/>
      <c r="U912" s="58" t="s">
        <v>1020</v>
      </c>
      <c r="V912" s="58" t="s">
        <v>1019</v>
      </c>
      <c r="W912" s="58" t="s">
        <v>1020</v>
      </c>
      <c r="X912" s="58" t="s">
        <v>1019</v>
      </c>
      <c r="Y912" s="58" t="s">
        <v>2009</v>
      </c>
      <c r="Z912" s="58" t="s">
        <v>1019</v>
      </c>
      <c r="AA912" s="58" t="s">
        <v>1020</v>
      </c>
      <c r="AB912" s="58" t="s">
        <v>3305</v>
      </c>
      <c r="AC912" s="58" t="s">
        <v>4101</v>
      </c>
      <c r="AD912" s="68">
        <v>44253</v>
      </c>
      <c r="AE912" s="70">
        <v>156479.81</v>
      </c>
      <c r="AF912" s="58" t="str">
        <f t="shared" si="80"/>
        <v>Jour</v>
      </c>
      <c r="AG912" s="58" t="str">
        <f t="shared" si="81"/>
        <v>CH0117052529</v>
      </c>
      <c r="AH912" s="58" t="str">
        <f t="shared" si="82"/>
        <v>11705252</v>
      </c>
    </row>
    <row r="913" spans="1:34" s="75" customFormat="1">
      <c r="A913" s="58" t="s">
        <v>2102</v>
      </c>
      <c r="B913" s="58" t="s">
        <v>2658</v>
      </c>
      <c r="C913" s="58" t="s">
        <v>4483</v>
      </c>
      <c r="D913" s="68">
        <v>44196</v>
      </c>
      <c r="E913" s="9">
        <v>0.22</v>
      </c>
      <c r="F913" s="69"/>
      <c r="G913" s="58" t="s">
        <v>175</v>
      </c>
      <c r="H913" s="58" t="s">
        <v>62</v>
      </c>
      <c r="I913" s="58" t="s">
        <v>141</v>
      </c>
      <c r="J913" s="58" t="s">
        <v>168</v>
      </c>
      <c r="K913" s="68">
        <v>44255</v>
      </c>
      <c r="L913" s="70">
        <v>1206.2934009999999</v>
      </c>
      <c r="M913" s="58" t="s">
        <v>166</v>
      </c>
      <c r="N913" s="69"/>
      <c r="O913" s="69"/>
      <c r="P913" s="69"/>
      <c r="Q913" s="69"/>
      <c r="R913" s="69"/>
      <c r="S913" s="69"/>
      <c r="T913" s="69"/>
      <c r="U913" s="58" t="s">
        <v>2658</v>
      </c>
      <c r="V913" s="58" t="s">
        <v>2102</v>
      </c>
      <c r="W913" s="58" t="s">
        <v>2658</v>
      </c>
      <c r="X913" s="58" t="s">
        <v>2102</v>
      </c>
      <c r="Y913" s="58" t="s">
        <v>2009</v>
      </c>
      <c r="Z913" s="58" t="s">
        <v>2102</v>
      </c>
      <c r="AA913" s="58" t="s">
        <v>2658</v>
      </c>
      <c r="AB913" s="58" t="s">
        <v>3305</v>
      </c>
      <c r="AC913" s="58" t="s">
        <v>4101</v>
      </c>
      <c r="AD913" s="68">
        <v>44253</v>
      </c>
      <c r="AE913" s="70">
        <v>106172.06</v>
      </c>
      <c r="AF913" s="58" t="str">
        <f t="shared" si="80"/>
        <v>Jour</v>
      </c>
      <c r="AG913" s="58" t="str">
        <f t="shared" si="81"/>
        <v>CH0330968139</v>
      </c>
      <c r="AH913" s="58" t="str">
        <f t="shared" si="82"/>
        <v>33096813</v>
      </c>
    </row>
    <row r="914" spans="1:34" s="75" customFormat="1">
      <c r="A914" s="58" t="s">
        <v>1785</v>
      </c>
      <c r="B914" s="58" t="s">
        <v>1791</v>
      </c>
      <c r="C914" s="58" t="s">
        <v>4484</v>
      </c>
      <c r="D914" s="68">
        <v>44196</v>
      </c>
      <c r="E914" s="9">
        <v>0</v>
      </c>
      <c r="F914" s="69"/>
      <c r="G914" s="58" t="s">
        <v>175</v>
      </c>
      <c r="H914" s="58" t="s">
        <v>62</v>
      </c>
      <c r="I914" s="58" t="s">
        <v>141</v>
      </c>
      <c r="J914" s="58" t="s">
        <v>168</v>
      </c>
      <c r="K914" s="68">
        <v>44255</v>
      </c>
      <c r="L914" s="70">
        <v>1206.2934009999999</v>
      </c>
      <c r="M914" s="58" t="s">
        <v>166</v>
      </c>
      <c r="N914" s="69"/>
      <c r="O914" s="69"/>
      <c r="P914" s="69"/>
      <c r="Q914" s="69"/>
      <c r="R914" s="69"/>
      <c r="S914" s="69"/>
      <c r="T914" s="69"/>
      <c r="U914" s="58" t="s">
        <v>1791</v>
      </c>
      <c r="V914" s="58" t="s">
        <v>1785</v>
      </c>
      <c r="W914" s="58" t="s">
        <v>1791</v>
      </c>
      <c r="X914" s="58" t="s">
        <v>1785</v>
      </c>
      <c r="Y914" s="58" t="s">
        <v>2009</v>
      </c>
      <c r="Z914" s="58" t="s">
        <v>1785</v>
      </c>
      <c r="AA914" s="58" t="s">
        <v>1791</v>
      </c>
      <c r="AB914" s="58" t="s">
        <v>3305</v>
      </c>
      <c r="AC914" s="58" t="s">
        <v>4101</v>
      </c>
      <c r="AD914" s="68">
        <v>44253</v>
      </c>
      <c r="AE914" s="70">
        <v>9535984.7100000009</v>
      </c>
      <c r="AF914" s="58" t="str">
        <f t="shared" si="80"/>
        <v>Jour</v>
      </c>
      <c r="AG914" s="58" t="str">
        <f t="shared" si="81"/>
        <v>CH0117052511</v>
      </c>
      <c r="AH914" s="58" t="str">
        <f t="shared" si="82"/>
        <v>11705251</v>
      </c>
    </row>
    <row r="915" spans="1:34" s="75" customFormat="1">
      <c r="A915" s="58" t="s">
        <v>1833</v>
      </c>
      <c r="B915" s="58" t="s">
        <v>1834</v>
      </c>
      <c r="C915" s="58" t="s">
        <v>4485</v>
      </c>
      <c r="D915" s="68">
        <v>44196</v>
      </c>
      <c r="E915" s="9">
        <v>0</v>
      </c>
      <c r="F915" s="69"/>
      <c r="G915" s="58" t="s">
        <v>175</v>
      </c>
      <c r="H915" s="58" t="s">
        <v>62</v>
      </c>
      <c r="I915" s="58" t="s">
        <v>141</v>
      </c>
      <c r="J915" s="58" t="s">
        <v>168</v>
      </c>
      <c r="K915" s="68">
        <v>44255</v>
      </c>
      <c r="L915" s="70">
        <v>242.22278700000001</v>
      </c>
      <c r="M915" s="58" t="s">
        <v>166</v>
      </c>
      <c r="N915" s="69"/>
      <c r="O915" s="69"/>
      <c r="P915" s="69"/>
      <c r="Q915" s="69"/>
      <c r="R915" s="69"/>
      <c r="S915" s="69"/>
      <c r="T915" s="69"/>
      <c r="U915" s="58" t="s">
        <v>1834</v>
      </c>
      <c r="V915" s="58" t="s">
        <v>1833</v>
      </c>
      <c r="W915" s="58" t="s">
        <v>1834</v>
      </c>
      <c r="X915" s="58" t="s">
        <v>1833</v>
      </c>
      <c r="Y915" s="58" t="s">
        <v>2009</v>
      </c>
      <c r="Z915" s="58" t="s">
        <v>1833</v>
      </c>
      <c r="AA915" s="58" t="s">
        <v>1834</v>
      </c>
      <c r="AB915" s="58" t="s">
        <v>3305</v>
      </c>
      <c r="AC915" s="58" t="s">
        <v>4101</v>
      </c>
      <c r="AD915" s="68">
        <v>44253</v>
      </c>
      <c r="AE915" s="70">
        <v>1747231.29</v>
      </c>
      <c r="AF915" s="58" t="str">
        <f t="shared" si="80"/>
        <v>Jour</v>
      </c>
      <c r="AG915" s="58" t="str">
        <f t="shared" si="81"/>
        <v>CH0117052487</v>
      </c>
      <c r="AH915" s="58" t="str">
        <f t="shared" si="82"/>
        <v>11705248</v>
      </c>
    </row>
    <row r="916" spans="1:34" s="75" customFormat="1">
      <c r="A916" s="58" t="s">
        <v>4423</v>
      </c>
      <c r="B916" s="58" t="s">
        <v>4424</v>
      </c>
      <c r="C916" s="58" t="s">
        <v>4425</v>
      </c>
      <c r="D916" s="68">
        <v>44196</v>
      </c>
      <c r="E916" s="9">
        <v>0</v>
      </c>
      <c r="F916" s="69"/>
      <c r="G916" s="58" t="s">
        <v>175</v>
      </c>
      <c r="H916" s="58" t="s">
        <v>62</v>
      </c>
      <c r="I916" s="58" t="s">
        <v>141</v>
      </c>
      <c r="J916" s="58" t="s">
        <v>168</v>
      </c>
      <c r="K916" s="68">
        <v>44255</v>
      </c>
      <c r="L916" s="70">
        <v>285.17795799999999</v>
      </c>
      <c r="M916" s="58" t="s">
        <v>166</v>
      </c>
      <c r="N916" s="69"/>
      <c r="O916" s="69"/>
      <c r="P916" s="69"/>
      <c r="Q916" s="69"/>
      <c r="R916" s="69"/>
      <c r="S916" s="69" t="b">
        <v>1</v>
      </c>
      <c r="T916" s="69"/>
      <c r="U916" s="58" t="s">
        <v>4424</v>
      </c>
      <c r="V916" s="58" t="s">
        <v>4423</v>
      </c>
      <c r="W916" s="58" t="s">
        <v>4424</v>
      </c>
      <c r="X916" s="58" t="s">
        <v>4423</v>
      </c>
      <c r="Y916" s="58" t="s">
        <v>2009</v>
      </c>
      <c r="Z916" s="58" t="s">
        <v>4423</v>
      </c>
      <c r="AA916" s="58" t="s">
        <v>4424</v>
      </c>
      <c r="AB916" s="58" t="s">
        <v>3305</v>
      </c>
      <c r="AC916" s="58" t="s">
        <v>4101</v>
      </c>
      <c r="AD916" s="68">
        <v>44253</v>
      </c>
      <c r="AE916" s="70">
        <v>2635169.7999999998</v>
      </c>
      <c r="AF916" s="58" t="str">
        <f t="shared" si="80"/>
        <v>Jour</v>
      </c>
      <c r="AG916" s="58" t="str">
        <f t="shared" si="81"/>
        <v>CH0398970274</v>
      </c>
      <c r="AH916" s="58" t="str">
        <f t="shared" si="82"/>
        <v>39897027</v>
      </c>
    </row>
    <row r="917" spans="1:34" s="75" customFormat="1">
      <c r="A917" s="58" t="s">
        <v>1021</v>
      </c>
      <c r="B917" s="58" t="s">
        <v>1022</v>
      </c>
      <c r="C917" s="58" t="s">
        <v>4486</v>
      </c>
      <c r="D917" s="68">
        <v>43889</v>
      </c>
      <c r="E917" s="9">
        <v>0.18</v>
      </c>
      <c r="F917" s="69"/>
      <c r="G917" s="58" t="s">
        <v>175</v>
      </c>
      <c r="H917" s="58" t="s">
        <v>64</v>
      </c>
      <c r="I917" s="58" t="s">
        <v>141</v>
      </c>
      <c r="J917" s="58" t="s">
        <v>168</v>
      </c>
      <c r="K917" s="68">
        <v>44255</v>
      </c>
      <c r="L917" s="70">
        <v>417.63929280000002</v>
      </c>
      <c r="M917" s="58" t="s">
        <v>166</v>
      </c>
      <c r="N917" s="69"/>
      <c r="O917" s="69"/>
      <c r="P917" s="69"/>
      <c r="Q917" s="69"/>
      <c r="R917" s="69"/>
      <c r="S917" s="69" t="b">
        <v>1</v>
      </c>
      <c r="T917" s="69"/>
      <c r="U917" s="58" t="s">
        <v>1022</v>
      </c>
      <c r="V917" s="58" t="s">
        <v>1021</v>
      </c>
      <c r="W917" s="58" t="s">
        <v>1022</v>
      </c>
      <c r="X917" s="58" t="s">
        <v>1021</v>
      </c>
      <c r="Y917" s="58" t="s">
        <v>2009</v>
      </c>
      <c r="Z917" s="58" t="s">
        <v>1021</v>
      </c>
      <c r="AA917" s="58" t="s">
        <v>1022</v>
      </c>
      <c r="AB917" s="58" t="s">
        <v>3305</v>
      </c>
      <c r="AC917" s="58" t="s">
        <v>4101</v>
      </c>
      <c r="AD917" s="68">
        <v>44033</v>
      </c>
      <c r="AE917" s="70">
        <v>1661316.23</v>
      </c>
      <c r="AF917" s="58" t="str">
        <f t="shared" si="80"/>
        <v>Jour</v>
      </c>
      <c r="AG917" s="58" t="str">
        <f t="shared" si="81"/>
        <v>CH0117045168</v>
      </c>
      <c r="AH917" s="58" t="str">
        <f t="shared" si="82"/>
        <v>11704516</v>
      </c>
    </row>
    <row r="918" spans="1:34" s="75" customFormat="1">
      <c r="A918" s="58" t="s">
        <v>1808</v>
      </c>
      <c r="B918" s="58" t="s">
        <v>1809</v>
      </c>
      <c r="C918" s="58" t="s">
        <v>4487</v>
      </c>
      <c r="D918" s="68">
        <v>44196</v>
      </c>
      <c r="E918" s="9">
        <v>0</v>
      </c>
      <c r="F918" s="69"/>
      <c r="G918" s="58" t="s">
        <v>175</v>
      </c>
      <c r="H918" s="58" t="s">
        <v>64</v>
      </c>
      <c r="I918" s="58" t="s">
        <v>141</v>
      </c>
      <c r="J918" s="58" t="s">
        <v>168</v>
      </c>
      <c r="K918" s="68">
        <v>44255</v>
      </c>
      <c r="L918" s="70">
        <v>417.63929280000002</v>
      </c>
      <c r="M918" s="58" t="s">
        <v>166</v>
      </c>
      <c r="N918" s="69"/>
      <c r="O918" s="69"/>
      <c r="P918" s="69"/>
      <c r="Q918" s="69"/>
      <c r="R918" s="69"/>
      <c r="S918" s="69"/>
      <c r="T918" s="69"/>
      <c r="U918" s="58" t="s">
        <v>1809</v>
      </c>
      <c r="V918" s="58" t="s">
        <v>1808</v>
      </c>
      <c r="W918" s="58" t="s">
        <v>1809</v>
      </c>
      <c r="X918" s="58" t="s">
        <v>1808</v>
      </c>
      <c r="Y918" s="58" t="s">
        <v>2009</v>
      </c>
      <c r="Z918" s="58" t="s">
        <v>1808</v>
      </c>
      <c r="AA918" s="58" t="s">
        <v>1809</v>
      </c>
      <c r="AB918" s="58" t="s">
        <v>3305</v>
      </c>
      <c r="AC918" s="58" t="s">
        <v>4101</v>
      </c>
      <c r="AD918" s="68">
        <v>44253</v>
      </c>
      <c r="AE918" s="70">
        <v>595880.03</v>
      </c>
      <c r="AF918" s="58" t="str">
        <f t="shared" si="80"/>
        <v>Jour</v>
      </c>
      <c r="AG918" s="58" t="str">
        <f t="shared" si="81"/>
        <v>CH0117045150</v>
      </c>
      <c r="AH918" s="58" t="str">
        <f t="shared" si="82"/>
        <v>11704515</v>
      </c>
    </row>
    <row r="919" spans="1:34" s="75" customFormat="1">
      <c r="A919" s="58" t="s">
        <v>3553</v>
      </c>
      <c r="B919" s="58" t="s">
        <v>3554</v>
      </c>
      <c r="C919" s="58" t="s">
        <v>4488</v>
      </c>
      <c r="D919" s="68">
        <v>44196</v>
      </c>
      <c r="E919" s="9">
        <v>0</v>
      </c>
      <c r="F919" s="69"/>
      <c r="G919" s="58" t="s">
        <v>175</v>
      </c>
      <c r="H919" s="58" t="s">
        <v>64</v>
      </c>
      <c r="I919" s="58" t="s">
        <v>141</v>
      </c>
      <c r="J919" s="58" t="s">
        <v>168</v>
      </c>
      <c r="K919" s="68">
        <v>44255</v>
      </c>
      <c r="L919" s="70">
        <v>168.6832325</v>
      </c>
      <c r="M919" s="58" t="s">
        <v>166</v>
      </c>
      <c r="N919" s="69"/>
      <c r="O919" s="69"/>
      <c r="P919" s="69"/>
      <c r="Q919" s="69"/>
      <c r="R919" s="69"/>
      <c r="S919" s="69"/>
      <c r="T919" s="69"/>
      <c r="U919" s="58" t="s">
        <v>3554</v>
      </c>
      <c r="V919" s="58" t="s">
        <v>3553</v>
      </c>
      <c r="W919" s="58" t="s">
        <v>3554</v>
      </c>
      <c r="X919" s="58" t="s">
        <v>3553</v>
      </c>
      <c r="Y919" s="58" t="s">
        <v>2009</v>
      </c>
      <c r="Z919" s="58" t="s">
        <v>3553</v>
      </c>
      <c r="AA919" s="58" t="s">
        <v>3554</v>
      </c>
      <c r="AB919" s="58" t="s">
        <v>3305</v>
      </c>
      <c r="AC919" s="58" t="s">
        <v>4101</v>
      </c>
      <c r="AD919" s="68">
        <v>44253</v>
      </c>
      <c r="AE919" s="70">
        <v>360304.62</v>
      </c>
      <c r="AF919" s="58" t="str">
        <f t="shared" si="80"/>
        <v>Jour</v>
      </c>
      <c r="AG919" s="58" t="str">
        <f t="shared" si="81"/>
        <v>CH0215804268</v>
      </c>
      <c r="AH919" s="58" t="str">
        <f t="shared" si="82"/>
        <v>21580426</v>
      </c>
    </row>
    <row r="920" spans="1:34" s="75" customFormat="1">
      <c r="A920" s="58" t="s">
        <v>1686</v>
      </c>
      <c r="B920" s="58" t="s">
        <v>1687</v>
      </c>
      <c r="C920" s="58" t="s">
        <v>4934</v>
      </c>
      <c r="D920" s="68">
        <v>44196</v>
      </c>
      <c r="E920" s="9">
        <v>0</v>
      </c>
      <c r="F920" s="69"/>
      <c r="G920" s="58" t="s">
        <v>175</v>
      </c>
      <c r="H920" s="58" t="s">
        <v>301</v>
      </c>
      <c r="I920" s="58" t="s">
        <v>141</v>
      </c>
      <c r="J920" s="58" t="s">
        <v>168</v>
      </c>
      <c r="K920" s="68">
        <v>44255</v>
      </c>
      <c r="L920" s="70">
        <v>771.73140869999997</v>
      </c>
      <c r="M920" s="58" t="s">
        <v>166</v>
      </c>
      <c r="N920" s="69"/>
      <c r="O920" s="69"/>
      <c r="P920" s="69"/>
      <c r="Q920" s="69"/>
      <c r="R920" s="69"/>
      <c r="S920" s="69"/>
      <c r="T920" s="69"/>
      <c r="U920" s="58" t="s">
        <v>1687</v>
      </c>
      <c r="V920" s="58" t="s">
        <v>1686</v>
      </c>
      <c r="W920" s="58" t="s">
        <v>1687</v>
      </c>
      <c r="X920" s="58" t="s">
        <v>1686</v>
      </c>
      <c r="Y920" s="58" t="s">
        <v>2009</v>
      </c>
      <c r="Z920" s="58" t="s">
        <v>1686</v>
      </c>
      <c r="AA920" s="58" t="s">
        <v>1687</v>
      </c>
      <c r="AB920" s="58" t="s">
        <v>3305</v>
      </c>
      <c r="AC920" s="58" t="s">
        <v>4101</v>
      </c>
      <c r="AD920" s="68">
        <v>44253</v>
      </c>
      <c r="AE920" s="70">
        <v>2217510.85</v>
      </c>
      <c r="AF920" s="58" t="str">
        <f t="shared" si="80"/>
        <v>Jour</v>
      </c>
      <c r="AG920" s="58" t="str">
        <f t="shared" si="81"/>
        <v>CH0215804623</v>
      </c>
      <c r="AH920" s="58" t="str">
        <f t="shared" si="82"/>
        <v>21580462</v>
      </c>
    </row>
    <row r="921" spans="1:34" s="75" customFormat="1">
      <c r="A921" s="58" t="s">
        <v>3218</v>
      </c>
      <c r="B921" s="58" t="s">
        <v>3219</v>
      </c>
      <c r="C921" s="58" t="s">
        <v>4489</v>
      </c>
      <c r="D921" s="68">
        <v>44196</v>
      </c>
      <c r="E921" s="9">
        <v>0.13</v>
      </c>
      <c r="F921" s="69"/>
      <c r="G921" s="58" t="s">
        <v>175</v>
      </c>
      <c r="H921" s="58" t="s">
        <v>62</v>
      </c>
      <c r="I921" s="58" t="s">
        <v>141</v>
      </c>
      <c r="J921" s="58" t="s">
        <v>168</v>
      </c>
      <c r="K921" s="68">
        <v>44255</v>
      </c>
      <c r="L921" s="70">
        <v>1306.3445340000001</v>
      </c>
      <c r="M921" s="58" t="s">
        <v>166</v>
      </c>
      <c r="N921" s="69"/>
      <c r="O921" s="69"/>
      <c r="P921" s="69"/>
      <c r="Q921" s="69"/>
      <c r="R921" s="69"/>
      <c r="S921" s="69"/>
      <c r="T921" s="69"/>
      <c r="U921" s="58" t="s">
        <v>3219</v>
      </c>
      <c r="V921" s="58" t="s">
        <v>3218</v>
      </c>
      <c r="W921" s="58" t="s">
        <v>3219</v>
      </c>
      <c r="X921" s="58" t="s">
        <v>3218</v>
      </c>
      <c r="Y921" s="58" t="s">
        <v>2009</v>
      </c>
      <c r="Z921" s="58" t="s">
        <v>3218</v>
      </c>
      <c r="AA921" s="58" t="s">
        <v>3219</v>
      </c>
      <c r="AB921" s="58" t="s">
        <v>3305</v>
      </c>
      <c r="AC921" s="58" t="s">
        <v>4101</v>
      </c>
      <c r="AD921" s="68">
        <v>44253</v>
      </c>
      <c r="AE921" s="70">
        <v>1093166.69</v>
      </c>
      <c r="AF921" s="58" t="str">
        <f t="shared" si="80"/>
        <v>Jour</v>
      </c>
      <c r="AG921" s="58" t="str">
        <f t="shared" si="81"/>
        <v>CH0330999142</v>
      </c>
      <c r="AH921" s="58" t="str">
        <f t="shared" si="82"/>
        <v>33099914</v>
      </c>
    </row>
    <row r="922" spans="1:34" s="75" customFormat="1">
      <c r="A922" s="58" t="s">
        <v>3222</v>
      </c>
      <c r="B922" s="58" t="s">
        <v>3223</v>
      </c>
      <c r="C922" s="58" t="s">
        <v>4490</v>
      </c>
      <c r="D922" s="68">
        <v>44196</v>
      </c>
      <c r="E922" s="9">
        <v>0</v>
      </c>
      <c r="F922" s="69"/>
      <c r="G922" s="58" t="s">
        <v>175</v>
      </c>
      <c r="H922" s="58" t="s">
        <v>62</v>
      </c>
      <c r="I922" s="58" t="s">
        <v>141</v>
      </c>
      <c r="J922" s="58" t="s">
        <v>168</v>
      </c>
      <c r="K922" s="68">
        <v>44255</v>
      </c>
      <c r="L922" s="70">
        <v>1306.3445340000001</v>
      </c>
      <c r="M922" s="58" t="s">
        <v>166</v>
      </c>
      <c r="N922" s="69"/>
      <c r="O922" s="69"/>
      <c r="P922" s="69"/>
      <c r="Q922" s="69"/>
      <c r="R922" s="69"/>
      <c r="S922" s="69"/>
      <c r="T922" s="69"/>
      <c r="U922" s="58" t="s">
        <v>3223</v>
      </c>
      <c r="V922" s="58" t="s">
        <v>3222</v>
      </c>
      <c r="W922" s="58" t="s">
        <v>3223</v>
      </c>
      <c r="X922" s="58" t="s">
        <v>3222</v>
      </c>
      <c r="Y922" s="58" t="s">
        <v>2009</v>
      </c>
      <c r="Z922" s="58" t="s">
        <v>3222</v>
      </c>
      <c r="AA922" s="58" t="s">
        <v>3223</v>
      </c>
      <c r="AB922" s="58" t="s">
        <v>3305</v>
      </c>
      <c r="AC922" s="58" t="s">
        <v>4101</v>
      </c>
      <c r="AD922" s="68">
        <v>44253</v>
      </c>
      <c r="AE922" s="70">
        <v>10344416.6</v>
      </c>
      <c r="AF922" s="58" t="str">
        <f t="shared" si="80"/>
        <v>Jour</v>
      </c>
      <c r="AG922" s="58" t="str">
        <f t="shared" si="81"/>
        <v>CH0215803898</v>
      </c>
      <c r="AH922" s="58" t="str">
        <f t="shared" si="82"/>
        <v>21580389</v>
      </c>
    </row>
    <row r="923" spans="1:34" s="75" customFormat="1">
      <c r="A923" s="58" t="s">
        <v>1786</v>
      </c>
      <c r="B923" s="58" t="s">
        <v>1792</v>
      </c>
      <c r="C923" s="58" t="s">
        <v>4491</v>
      </c>
      <c r="D923" s="68">
        <v>44196</v>
      </c>
      <c r="E923" s="9">
        <v>0</v>
      </c>
      <c r="F923" s="69"/>
      <c r="G923" s="58" t="s">
        <v>175</v>
      </c>
      <c r="H923" s="58" t="s">
        <v>62</v>
      </c>
      <c r="I923" s="58" t="s">
        <v>141</v>
      </c>
      <c r="J923" s="58" t="s">
        <v>168</v>
      </c>
      <c r="K923" s="68">
        <v>44255</v>
      </c>
      <c r="L923" s="70">
        <v>6056.4993450000002</v>
      </c>
      <c r="M923" s="58" t="s">
        <v>166</v>
      </c>
      <c r="N923" s="69"/>
      <c r="O923" s="69"/>
      <c r="P923" s="69"/>
      <c r="Q923" s="69"/>
      <c r="R923" s="69"/>
      <c r="S923" s="69"/>
      <c r="T923" s="69"/>
      <c r="U923" s="58" t="s">
        <v>1792</v>
      </c>
      <c r="V923" s="58" t="s">
        <v>1786</v>
      </c>
      <c r="W923" s="58" t="s">
        <v>1792</v>
      </c>
      <c r="X923" s="58" t="s">
        <v>1786</v>
      </c>
      <c r="Y923" s="58" t="s">
        <v>2009</v>
      </c>
      <c r="Z923" s="58" t="s">
        <v>1786</v>
      </c>
      <c r="AA923" s="58" t="s">
        <v>1792</v>
      </c>
      <c r="AB923" s="58" t="s">
        <v>3305</v>
      </c>
      <c r="AC923" s="58" t="s">
        <v>4101</v>
      </c>
      <c r="AD923" s="68">
        <v>44253</v>
      </c>
      <c r="AE923" s="70">
        <v>45387000.189999998</v>
      </c>
      <c r="AF923" s="58" t="str">
        <f t="shared" si="80"/>
        <v>Jour</v>
      </c>
      <c r="AG923" s="58" t="str">
        <f t="shared" si="81"/>
        <v>CH0215804664</v>
      </c>
      <c r="AH923" s="58" t="str">
        <f t="shared" si="82"/>
        <v>21580466</v>
      </c>
    </row>
    <row r="924" spans="1:34" s="75" customFormat="1">
      <c r="A924" s="58" t="s">
        <v>2093</v>
      </c>
      <c r="B924" s="58" t="s">
        <v>2659</v>
      </c>
      <c r="C924" s="58" t="s">
        <v>4492</v>
      </c>
      <c r="D924" s="68">
        <v>44196</v>
      </c>
      <c r="E924" s="9">
        <v>0.14000000000000001</v>
      </c>
      <c r="F924" s="69"/>
      <c r="G924" s="58" t="s">
        <v>175</v>
      </c>
      <c r="H924" s="58" t="s">
        <v>62</v>
      </c>
      <c r="I924" s="58" t="s">
        <v>141</v>
      </c>
      <c r="J924" s="58" t="s">
        <v>168</v>
      </c>
      <c r="K924" s="68">
        <v>44255</v>
      </c>
      <c r="L924" s="70">
        <v>3662.6860710000001</v>
      </c>
      <c r="M924" s="58" t="s">
        <v>166</v>
      </c>
      <c r="N924" s="69"/>
      <c r="O924" s="69"/>
      <c r="P924" s="69"/>
      <c r="Q924" s="69"/>
      <c r="R924" s="69"/>
      <c r="S924" s="69"/>
      <c r="T924" s="69"/>
      <c r="U924" s="58" t="s">
        <v>2659</v>
      </c>
      <c r="V924" s="58" t="s">
        <v>2093</v>
      </c>
      <c r="W924" s="58" t="s">
        <v>2659</v>
      </c>
      <c r="X924" s="58" t="s">
        <v>2093</v>
      </c>
      <c r="Y924" s="58" t="s">
        <v>2009</v>
      </c>
      <c r="Z924" s="58" t="s">
        <v>2093</v>
      </c>
      <c r="AA924" s="58" t="s">
        <v>2659</v>
      </c>
      <c r="AB924" s="58" t="s">
        <v>3305</v>
      </c>
      <c r="AC924" s="58" t="s">
        <v>4101</v>
      </c>
      <c r="AD924" s="68">
        <v>44253</v>
      </c>
      <c r="AE924" s="70">
        <v>489558.64</v>
      </c>
      <c r="AF924" s="58" t="str">
        <f t="shared" si="80"/>
        <v>Jour</v>
      </c>
      <c r="AG924" s="58" t="str">
        <f t="shared" si="81"/>
        <v>CH0330999845</v>
      </c>
      <c r="AH924" s="58" t="str">
        <f t="shared" si="82"/>
        <v>33099984</v>
      </c>
    </row>
    <row r="925" spans="1:34" s="75" customFormat="1">
      <c r="A925" s="58" t="s">
        <v>1871</v>
      </c>
      <c r="B925" s="58" t="s">
        <v>1872</v>
      </c>
      <c r="C925" s="58" t="s">
        <v>4493</v>
      </c>
      <c r="D925" s="68">
        <v>44196</v>
      </c>
      <c r="E925" s="9">
        <v>0</v>
      </c>
      <c r="F925" s="69"/>
      <c r="G925" s="58" t="s">
        <v>175</v>
      </c>
      <c r="H925" s="58" t="s">
        <v>62</v>
      </c>
      <c r="I925" s="58" t="s">
        <v>141</v>
      </c>
      <c r="J925" s="58" t="s">
        <v>168</v>
      </c>
      <c r="K925" s="68">
        <v>44255</v>
      </c>
      <c r="L925" s="70">
        <v>3662.6860710000001</v>
      </c>
      <c r="M925" s="58" t="s">
        <v>166</v>
      </c>
      <c r="N925" s="69"/>
      <c r="O925" s="69"/>
      <c r="P925" s="69"/>
      <c r="Q925" s="69"/>
      <c r="R925" s="69"/>
      <c r="S925" s="69"/>
      <c r="T925" s="69"/>
      <c r="U925" s="58" t="s">
        <v>1872</v>
      </c>
      <c r="V925" s="58" t="s">
        <v>1871</v>
      </c>
      <c r="W925" s="58" t="s">
        <v>1872</v>
      </c>
      <c r="X925" s="58" t="s">
        <v>1871</v>
      </c>
      <c r="Y925" s="58" t="s">
        <v>2009</v>
      </c>
      <c r="Z925" s="58" t="s">
        <v>1871</v>
      </c>
      <c r="AA925" s="58" t="s">
        <v>1872</v>
      </c>
      <c r="AB925" s="58" t="s">
        <v>3305</v>
      </c>
      <c r="AC925" s="58" t="s">
        <v>4101</v>
      </c>
      <c r="AD925" s="68">
        <v>44253</v>
      </c>
      <c r="AE925" s="70">
        <v>30560126.890000001</v>
      </c>
      <c r="AF925" s="58" t="str">
        <f t="shared" si="80"/>
        <v>Jour</v>
      </c>
      <c r="AG925" s="58" t="str">
        <f t="shared" si="81"/>
        <v>CH0117045077</v>
      </c>
      <c r="AH925" s="58" t="str">
        <f t="shared" si="82"/>
        <v>11704507</v>
      </c>
    </row>
    <row r="926" spans="1:34" s="75" customFormat="1">
      <c r="A926" s="58" t="s">
        <v>3225</v>
      </c>
      <c r="B926" s="58" t="s">
        <v>3253</v>
      </c>
      <c r="C926" s="58" t="s">
        <v>4494</v>
      </c>
      <c r="D926" s="68">
        <v>44196</v>
      </c>
      <c r="E926" s="9">
        <v>0.14000000000000001</v>
      </c>
      <c r="F926" s="69"/>
      <c r="G926" s="58" t="s">
        <v>175</v>
      </c>
      <c r="H926" s="58" t="s">
        <v>62</v>
      </c>
      <c r="I926" s="58" t="s">
        <v>141</v>
      </c>
      <c r="J926" s="58" t="s">
        <v>168</v>
      </c>
      <c r="K926" s="68">
        <v>44255</v>
      </c>
      <c r="L926" s="70">
        <v>1355.262152</v>
      </c>
      <c r="M926" s="58" t="s">
        <v>166</v>
      </c>
      <c r="N926" s="69"/>
      <c r="O926" s="69"/>
      <c r="P926" s="69"/>
      <c r="Q926" s="69"/>
      <c r="R926" s="69"/>
      <c r="S926" s="69"/>
      <c r="T926" s="69"/>
      <c r="U926" s="58" t="s">
        <v>3253</v>
      </c>
      <c r="V926" s="58" t="s">
        <v>3225</v>
      </c>
      <c r="W926" s="58" t="s">
        <v>3253</v>
      </c>
      <c r="X926" s="58" t="s">
        <v>3225</v>
      </c>
      <c r="Y926" s="58" t="s">
        <v>2009</v>
      </c>
      <c r="Z926" s="58" t="s">
        <v>3225</v>
      </c>
      <c r="AA926" s="58" t="s">
        <v>3253</v>
      </c>
      <c r="AB926" s="58" t="s">
        <v>3305</v>
      </c>
      <c r="AC926" s="58" t="s">
        <v>4101</v>
      </c>
      <c r="AD926" s="68">
        <v>44253</v>
      </c>
      <c r="AE926" s="70">
        <v>78274.13</v>
      </c>
      <c r="AF926" s="58" t="str">
        <f t="shared" si="80"/>
        <v>Jour</v>
      </c>
      <c r="AG926" s="58" t="str">
        <f t="shared" si="81"/>
        <v>CH0315623105</v>
      </c>
      <c r="AH926" s="58" t="str">
        <f t="shared" si="82"/>
        <v>31562310</v>
      </c>
    </row>
    <row r="927" spans="1:34" s="75" customFormat="1">
      <c r="A927" s="58" t="s">
        <v>1863</v>
      </c>
      <c r="B927" s="58" t="s">
        <v>1864</v>
      </c>
      <c r="C927" s="58" t="s">
        <v>4495</v>
      </c>
      <c r="D927" s="68">
        <v>44196</v>
      </c>
      <c r="E927" s="9">
        <v>0</v>
      </c>
      <c r="F927" s="69"/>
      <c r="G927" s="58" t="s">
        <v>175</v>
      </c>
      <c r="H927" s="58" t="s">
        <v>62</v>
      </c>
      <c r="I927" s="58" t="s">
        <v>141</v>
      </c>
      <c r="J927" s="58" t="s">
        <v>168</v>
      </c>
      <c r="K927" s="68">
        <v>44255</v>
      </c>
      <c r="L927" s="70">
        <v>1355.262152</v>
      </c>
      <c r="M927" s="58" t="s">
        <v>166</v>
      </c>
      <c r="N927" s="69"/>
      <c r="O927" s="69"/>
      <c r="P927" s="69"/>
      <c r="Q927" s="69"/>
      <c r="R927" s="69"/>
      <c r="S927" s="69"/>
      <c r="T927" s="69"/>
      <c r="U927" s="58" t="s">
        <v>1864</v>
      </c>
      <c r="V927" s="58" t="s">
        <v>1863</v>
      </c>
      <c r="W927" s="58" t="s">
        <v>1864</v>
      </c>
      <c r="X927" s="58" t="s">
        <v>1863</v>
      </c>
      <c r="Y927" s="58" t="s">
        <v>2009</v>
      </c>
      <c r="Z927" s="58" t="s">
        <v>1863</v>
      </c>
      <c r="AA927" s="58" t="s">
        <v>1864</v>
      </c>
      <c r="AB927" s="58" t="s">
        <v>3305</v>
      </c>
      <c r="AC927" s="58" t="s">
        <v>4101</v>
      </c>
      <c r="AD927" s="68">
        <v>44253</v>
      </c>
      <c r="AE927" s="70">
        <v>10741550.75</v>
      </c>
      <c r="AF927" s="58" t="str">
        <f t="shared" si="80"/>
        <v>Jour</v>
      </c>
      <c r="AG927" s="58" t="str">
        <f t="shared" si="81"/>
        <v>CH0117045127</v>
      </c>
      <c r="AH927" s="58" t="str">
        <f t="shared" si="82"/>
        <v>11704512</v>
      </c>
    </row>
    <row r="928" spans="1:34" s="75" customFormat="1">
      <c r="A928" s="58" t="s">
        <v>1815</v>
      </c>
      <c r="B928" s="58" t="s">
        <v>1816</v>
      </c>
      <c r="C928" s="58" t="s">
        <v>4496</v>
      </c>
      <c r="D928" s="68">
        <v>44196</v>
      </c>
      <c r="E928" s="9">
        <v>0</v>
      </c>
      <c r="F928" s="69"/>
      <c r="G928" s="58" t="s">
        <v>175</v>
      </c>
      <c r="H928" s="58" t="s">
        <v>66</v>
      </c>
      <c r="I928" s="58" t="s">
        <v>141</v>
      </c>
      <c r="J928" s="58" t="s">
        <v>168</v>
      </c>
      <c r="K928" s="68">
        <v>44255</v>
      </c>
      <c r="L928" s="70">
        <v>364.32494059999999</v>
      </c>
      <c r="M928" s="58" t="s">
        <v>166</v>
      </c>
      <c r="N928" s="69"/>
      <c r="O928" s="69"/>
      <c r="P928" s="69"/>
      <c r="Q928" s="69"/>
      <c r="R928" s="69"/>
      <c r="S928" s="69"/>
      <c r="T928" s="69"/>
      <c r="U928" s="58" t="s">
        <v>1816</v>
      </c>
      <c r="V928" s="58" t="s">
        <v>1815</v>
      </c>
      <c r="W928" s="58" t="s">
        <v>1816</v>
      </c>
      <c r="X928" s="58" t="s">
        <v>1815</v>
      </c>
      <c r="Y928" s="58" t="s">
        <v>2009</v>
      </c>
      <c r="Z928" s="58" t="s">
        <v>1815</v>
      </c>
      <c r="AA928" s="58" t="s">
        <v>1816</v>
      </c>
      <c r="AB928" s="58" t="s">
        <v>3305</v>
      </c>
      <c r="AC928" s="58" t="s">
        <v>4101</v>
      </c>
      <c r="AD928" s="68">
        <v>44253</v>
      </c>
      <c r="AE928" s="70">
        <v>216819.68</v>
      </c>
      <c r="AF928" s="58" t="str">
        <f t="shared" si="80"/>
        <v>Jour</v>
      </c>
      <c r="AG928" s="58" t="str">
        <f t="shared" si="81"/>
        <v>CH0215804458</v>
      </c>
      <c r="AH928" s="58" t="str">
        <f t="shared" si="82"/>
        <v>21580445</v>
      </c>
    </row>
    <row r="929" spans="1:34" s="75" customFormat="1">
      <c r="A929" s="58" t="s">
        <v>1023</v>
      </c>
      <c r="B929" s="58" t="s">
        <v>1024</v>
      </c>
      <c r="C929" s="58" t="s">
        <v>4497</v>
      </c>
      <c r="D929" s="68">
        <v>43889</v>
      </c>
      <c r="E929" s="9">
        <v>0.18</v>
      </c>
      <c r="F929" s="69"/>
      <c r="G929" s="58" t="s">
        <v>175</v>
      </c>
      <c r="H929" s="58" t="s">
        <v>68</v>
      </c>
      <c r="I929" s="58" t="s">
        <v>141</v>
      </c>
      <c r="J929" s="58" t="s">
        <v>168</v>
      </c>
      <c r="K929" s="68">
        <v>44255</v>
      </c>
      <c r="L929" s="70">
        <v>341.41780699999998</v>
      </c>
      <c r="M929" s="58" t="s">
        <v>166</v>
      </c>
      <c r="N929" s="69"/>
      <c r="O929" s="69"/>
      <c r="P929" s="69"/>
      <c r="Q929" s="69"/>
      <c r="R929" s="69"/>
      <c r="S929" s="69" t="b">
        <v>1</v>
      </c>
      <c r="T929" s="69"/>
      <c r="U929" s="58" t="s">
        <v>1024</v>
      </c>
      <c r="V929" s="58" t="s">
        <v>1023</v>
      </c>
      <c r="W929" s="58" t="s">
        <v>1024</v>
      </c>
      <c r="X929" s="58" t="s">
        <v>1023</v>
      </c>
      <c r="Y929" s="58" t="s">
        <v>2009</v>
      </c>
      <c r="Z929" s="58" t="s">
        <v>1023</v>
      </c>
      <c r="AA929" s="58" t="s">
        <v>1024</v>
      </c>
      <c r="AB929" s="58" t="s">
        <v>3305</v>
      </c>
      <c r="AC929" s="58" t="s">
        <v>4101</v>
      </c>
      <c r="AD929" s="68">
        <v>44035</v>
      </c>
      <c r="AE929" s="70">
        <v>367160.01</v>
      </c>
      <c r="AF929" s="58" t="str">
        <f t="shared" si="80"/>
        <v>Jour</v>
      </c>
      <c r="AG929" s="58" t="str">
        <f t="shared" si="81"/>
        <v>CH0117045200</v>
      </c>
      <c r="AH929" s="58" t="str">
        <f t="shared" si="82"/>
        <v>11704520</v>
      </c>
    </row>
    <row r="930" spans="1:34" s="75" customFormat="1">
      <c r="A930" s="58" t="s">
        <v>1810</v>
      </c>
      <c r="B930" s="58" t="s">
        <v>1811</v>
      </c>
      <c r="C930" s="58" t="s">
        <v>4498</v>
      </c>
      <c r="D930" s="68">
        <v>44196</v>
      </c>
      <c r="E930" s="9">
        <v>0</v>
      </c>
      <c r="F930" s="69"/>
      <c r="G930" s="58" t="s">
        <v>175</v>
      </c>
      <c r="H930" s="58" t="s">
        <v>68</v>
      </c>
      <c r="I930" s="58" t="s">
        <v>141</v>
      </c>
      <c r="J930" s="58" t="s">
        <v>168</v>
      </c>
      <c r="K930" s="68">
        <v>44255</v>
      </c>
      <c r="L930" s="70">
        <v>341.41780699999998</v>
      </c>
      <c r="M930" s="58" t="s">
        <v>166</v>
      </c>
      <c r="N930" s="69"/>
      <c r="O930" s="69"/>
      <c r="P930" s="69"/>
      <c r="Q930" s="69"/>
      <c r="R930" s="69"/>
      <c r="S930" s="69"/>
      <c r="T930" s="69"/>
      <c r="U930" s="58" t="s">
        <v>1811</v>
      </c>
      <c r="V930" s="58" t="s">
        <v>1810</v>
      </c>
      <c r="W930" s="58" t="s">
        <v>1811</v>
      </c>
      <c r="X930" s="58" t="s">
        <v>1810</v>
      </c>
      <c r="Y930" s="58" t="s">
        <v>2009</v>
      </c>
      <c r="Z930" s="58" t="s">
        <v>1810</v>
      </c>
      <c r="AA930" s="58" t="s">
        <v>1811</v>
      </c>
      <c r="AB930" s="58" t="s">
        <v>3305</v>
      </c>
      <c r="AC930" s="58" t="s">
        <v>4101</v>
      </c>
      <c r="AD930" s="68">
        <v>44252</v>
      </c>
      <c r="AE930" s="70">
        <v>2953489.01</v>
      </c>
      <c r="AF930" s="58" t="str">
        <f t="shared" si="80"/>
        <v>Jour</v>
      </c>
      <c r="AG930" s="58" t="str">
        <f t="shared" si="81"/>
        <v>CH0117045192</v>
      </c>
      <c r="AH930" s="58" t="str">
        <f t="shared" si="82"/>
        <v>11704519</v>
      </c>
    </row>
    <row r="931" spans="1:34" s="75" customFormat="1">
      <c r="A931" s="58" t="s">
        <v>783</v>
      </c>
      <c r="B931" s="58" t="s">
        <v>784</v>
      </c>
      <c r="C931" s="58" t="s">
        <v>4499</v>
      </c>
      <c r="D931" s="68">
        <v>44196</v>
      </c>
      <c r="E931" s="9">
        <v>0.22</v>
      </c>
      <c r="F931" s="69"/>
      <c r="G931" s="58" t="s">
        <v>175</v>
      </c>
      <c r="H931" s="58" t="s">
        <v>62</v>
      </c>
      <c r="I931" s="58" t="s">
        <v>141</v>
      </c>
      <c r="J931" s="58" t="s">
        <v>168</v>
      </c>
      <c r="K931" s="68">
        <v>44255</v>
      </c>
      <c r="L931" s="70">
        <v>1199.1862599999999</v>
      </c>
      <c r="M931" s="58" t="s">
        <v>166</v>
      </c>
      <c r="N931" s="69"/>
      <c r="O931" s="69"/>
      <c r="P931" s="69"/>
      <c r="Q931" s="69"/>
      <c r="R931" s="69"/>
      <c r="S931" s="69" t="b">
        <v>1</v>
      </c>
      <c r="T931" s="69"/>
      <c r="U931" s="58" t="s">
        <v>784</v>
      </c>
      <c r="V931" s="58" t="s">
        <v>783</v>
      </c>
      <c r="W931" s="58" t="s">
        <v>784</v>
      </c>
      <c r="X931" s="58" t="s">
        <v>783</v>
      </c>
      <c r="Y931" s="58" t="s">
        <v>2009</v>
      </c>
      <c r="Z931" s="58" t="s">
        <v>783</v>
      </c>
      <c r="AA931" s="58" t="s">
        <v>784</v>
      </c>
      <c r="AB931" s="58" t="s">
        <v>3305</v>
      </c>
      <c r="AC931" s="58" t="s">
        <v>4101</v>
      </c>
      <c r="AD931" s="68">
        <v>44253</v>
      </c>
      <c r="AE931" s="70">
        <v>53641.75</v>
      </c>
      <c r="AF931" s="58" t="str">
        <f t="shared" si="80"/>
        <v>Jour</v>
      </c>
      <c r="AG931" s="58" t="str">
        <f t="shared" si="81"/>
        <v>CH0117045325</v>
      </c>
      <c r="AH931" s="58" t="str">
        <f t="shared" si="82"/>
        <v>11704532</v>
      </c>
    </row>
    <row r="932" spans="1:34" s="75" customFormat="1">
      <c r="A932" s="58" t="s">
        <v>2103</v>
      </c>
      <c r="B932" s="58" t="s">
        <v>2660</v>
      </c>
      <c r="C932" s="58" t="s">
        <v>4500</v>
      </c>
      <c r="D932" s="68">
        <v>44196</v>
      </c>
      <c r="E932" s="9">
        <v>0.18</v>
      </c>
      <c r="F932" s="69"/>
      <c r="G932" s="58" t="s">
        <v>175</v>
      </c>
      <c r="H932" s="58" t="s">
        <v>62</v>
      </c>
      <c r="I932" s="58" t="s">
        <v>141</v>
      </c>
      <c r="J932" s="58" t="s">
        <v>168</v>
      </c>
      <c r="K932" s="68">
        <v>44255</v>
      </c>
      <c r="L932" s="70">
        <v>1199.1862599999999</v>
      </c>
      <c r="M932" s="58" t="s">
        <v>166</v>
      </c>
      <c r="N932" s="69"/>
      <c r="O932" s="69"/>
      <c r="P932" s="69"/>
      <c r="Q932" s="69"/>
      <c r="R932" s="69"/>
      <c r="S932" s="69"/>
      <c r="T932" s="69"/>
      <c r="U932" s="58" t="s">
        <v>2660</v>
      </c>
      <c r="V932" s="58" t="s">
        <v>2103</v>
      </c>
      <c r="W932" s="58" t="s">
        <v>2660</v>
      </c>
      <c r="X932" s="58" t="s">
        <v>2103</v>
      </c>
      <c r="Y932" s="58" t="s">
        <v>2009</v>
      </c>
      <c r="Z932" s="58" t="s">
        <v>2103</v>
      </c>
      <c r="AA932" s="58" t="s">
        <v>2660</v>
      </c>
      <c r="AB932" s="58" t="s">
        <v>3305</v>
      </c>
      <c r="AC932" s="58" t="s">
        <v>4101</v>
      </c>
      <c r="AD932" s="68">
        <v>44253</v>
      </c>
      <c r="AE932" s="70">
        <v>241123.14</v>
      </c>
      <c r="AF932" s="58" t="str">
        <f t="shared" si="80"/>
        <v>Jour</v>
      </c>
      <c r="AG932" s="58" t="str">
        <f t="shared" si="81"/>
        <v>CH0330968154</v>
      </c>
      <c r="AH932" s="58" t="str">
        <f t="shared" si="82"/>
        <v>33096815</v>
      </c>
    </row>
    <row r="933" spans="1:34" s="75" customFormat="1">
      <c r="A933" s="58" t="s">
        <v>1855</v>
      </c>
      <c r="B933" s="58" t="s">
        <v>1856</v>
      </c>
      <c r="C933" s="58" t="s">
        <v>4501</v>
      </c>
      <c r="D933" s="68">
        <v>44196</v>
      </c>
      <c r="E933" s="9">
        <v>0</v>
      </c>
      <c r="F933" s="69"/>
      <c r="G933" s="58" t="s">
        <v>175</v>
      </c>
      <c r="H933" s="58" t="s">
        <v>62</v>
      </c>
      <c r="I933" s="58" t="s">
        <v>141</v>
      </c>
      <c r="J933" s="58" t="s">
        <v>168</v>
      </c>
      <c r="K933" s="68">
        <v>44255</v>
      </c>
      <c r="L933" s="70">
        <v>1199.1862599999999</v>
      </c>
      <c r="M933" s="58" t="s">
        <v>166</v>
      </c>
      <c r="N933" s="69"/>
      <c r="O933" s="69"/>
      <c r="P933" s="69"/>
      <c r="Q933" s="69"/>
      <c r="R933" s="69"/>
      <c r="S933" s="69"/>
      <c r="T933" s="69"/>
      <c r="U933" s="58" t="s">
        <v>1856</v>
      </c>
      <c r="V933" s="58" t="s">
        <v>1855</v>
      </c>
      <c r="W933" s="58" t="s">
        <v>1856</v>
      </c>
      <c r="X933" s="58" t="s">
        <v>1855</v>
      </c>
      <c r="Y933" s="58" t="s">
        <v>2009</v>
      </c>
      <c r="Z933" s="58" t="s">
        <v>1855</v>
      </c>
      <c r="AA933" s="58" t="s">
        <v>1856</v>
      </c>
      <c r="AB933" s="58" t="s">
        <v>3305</v>
      </c>
      <c r="AC933" s="58" t="s">
        <v>4101</v>
      </c>
      <c r="AD933" s="68">
        <v>44253</v>
      </c>
      <c r="AE933" s="70">
        <v>10017146.210000001</v>
      </c>
      <c r="AF933" s="58" t="str">
        <f t="shared" si="80"/>
        <v>Jour</v>
      </c>
      <c r="AG933" s="58" t="str">
        <f t="shared" si="81"/>
        <v>CH0117045317</v>
      </c>
      <c r="AH933" s="58" t="str">
        <f t="shared" si="82"/>
        <v>11704531</v>
      </c>
    </row>
    <row r="934" spans="1:34" s="75" customFormat="1">
      <c r="A934" s="58" t="s">
        <v>471</v>
      </c>
      <c r="B934" s="58" t="s">
        <v>782</v>
      </c>
      <c r="C934" s="58" t="s">
        <v>4502</v>
      </c>
      <c r="D934" s="68">
        <v>44196</v>
      </c>
      <c r="E934" s="9">
        <v>0.18</v>
      </c>
      <c r="F934" s="69"/>
      <c r="G934" s="58" t="s">
        <v>175</v>
      </c>
      <c r="H934" s="58" t="s">
        <v>62</v>
      </c>
      <c r="I934" s="58" t="s">
        <v>141</v>
      </c>
      <c r="J934" s="58" t="s">
        <v>168</v>
      </c>
      <c r="K934" s="68">
        <v>44255</v>
      </c>
      <c r="L934" s="70">
        <v>233.93453400000001</v>
      </c>
      <c r="M934" s="58" t="s">
        <v>166</v>
      </c>
      <c r="N934" s="69"/>
      <c r="O934" s="69"/>
      <c r="P934" s="69"/>
      <c r="Q934" s="69"/>
      <c r="R934" s="69"/>
      <c r="S934" s="69" t="b">
        <v>1</v>
      </c>
      <c r="T934" s="69"/>
      <c r="U934" s="58" t="s">
        <v>782</v>
      </c>
      <c r="V934" s="58" t="s">
        <v>471</v>
      </c>
      <c r="W934" s="58" t="s">
        <v>782</v>
      </c>
      <c r="X934" s="58" t="s">
        <v>471</v>
      </c>
      <c r="Y934" s="58" t="s">
        <v>2009</v>
      </c>
      <c r="Z934" s="58" t="s">
        <v>471</v>
      </c>
      <c r="AA934" s="58" t="s">
        <v>782</v>
      </c>
      <c r="AB934" s="58" t="s">
        <v>3305</v>
      </c>
      <c r="AC934" s="58" t="s">
        <v>4101</v>
      </c>
      <c r="AD934" s="68">
        <v>44253</v>
      </c>
      <c r="AE934" s="70">
        <v>14070</v>
      </c>
      <c r="AF934" s="58" t="str">
        <f t="shared" si="80"/>
        <v>Jour</v>
      </c>
      <c r="AG934" s="58" t="str">
        <f t="shared" si="81"/>
        <v>CH0117045291</v>
      </c>
      <c r="AH934" s="58" t="str">
        <f t="shared" si="82"/>
        <v>11704529</v>
      </c>
    </row>
    <row r="935" spans="1:34" s="75" customFormat="1">
      <c r="A935" s="58" t="s">
        <v>1787</v>
      </c>
      <c r="B935" s="58" t="s">
        <v>1793</v>
      </c>
      <c r="C935" s="58" t="s">
        <v>4503</v>
      </c>
      <c r="D935" s="68">
        <v>44196</v>
      </c>
      <c r="E935" s="9">
        <v>0</v>
      </c>
      <c r="F935" s="69"/>
      <c r="G935" s="58" t="s">
        <v>175</v>
      </c>
      <c r="H935" s="58" t="s">
        <v>62</v>
      </c>
      <c r="I935" s="58" t="s">
        <v>141</v>
      </c>
      <c r="J935" s="58" t="s">
        <v>168</v>
      </c>
      <c r="K935" s="68">
        <v>44255</v>
      </c>
      <c r="L935" s="70">
        <v>233.93453400000001</v>
      </c>
      <c r="M935" s="58" t="s">
        <v>166</v>
      </c>
      <c r="N935" s="69"/>
      <c r="O935" s="69"/>
      <c r="P935" s="69"/>
      <c r="Q935" s="69"/>
      <c r="R935" s="69"/>
      <c r="S935" s="69"/>
      <c r="T935" s="69"/>
      <c r="U935" s="58" t="s">
        <v>1793</v>
      </c>
      <c r="V935" s="58" t="s">
        <v>1787</v>
      </c>
      <c r="W935" s="58" t="s">
        <v>1793</v>
      </c>
      <c r="X935" s="58" t="s">
        <v>1787</v>
      </c>
      <c r="Y935" s="58" t="s">
        <v>2009</v>
      </c>
      <c r="Z935" s="58" t="s">
        <v>1787</v>
      </c>
      <c r="AA935" s="58" t="s">
        <v>1793</v>
      </c>
      <c r="AB935" s="58" t="s">
        <v>3305</v>
      </c>
      <c r="AC935" s="58" t="s">
        <v>4101</v>
      </c>
      <c r="AD935" s="68">
        <v>44253</v>
      </c>
      <c r="AE935" s="70">
        <v>1972101.66</v>
      </c>
      <c r="AF935" s="58" t="str">
        <f t="shared" si="80"/>
        <v>Jour</v>
      </c>
      <c r="AG935" s="58" t="str">
        <f t="shared" si="81"/>
        <v>CH0117045283</v>
      </c>
      <c r="AH935" s="58" t="str">
        <f t="shared" si="82"/>
        <v>11704528</v>
      </c>
    </row>
    <row r="936" spans="1:34" s="75" customFormat="1">
      <c r="A936" s="58" t="s">
        <v>1063</v>
      </c>
      <c r="B936" s="58" t="s">
        <v>1064</v>
      </c>
      <c r="C936" s="58" t="s">
        <v>4504</v>
      </c>
      <c r="D936" s="68">
        <v>44196</v>
      </c>
      <c r="E936" s="9">
        <v>0.15</v>
      </c>
      <c r="F936" s="69"/>
      <c r="G936" s="58" t="s">
        <v>175</v>
      </c>
      <c r="H936" s="58" t="s">
        <v>68</v>
      </c>
      <c r="I936" s="58" t="s">
        <v>141</v>
      </c>
      <c r="J936" s="58" t="s">
        <v>168</v>
      </c>
      <c r="K936" s="68">
        <v>44255</v>
      </c>
      <c r="L936" s="70">
        <v>193.59648809999999</v>
      </c>
      <c r="M936" s="58" t="s">
        <v>166</v>
      </c>
      <c r="N936" s="69"/>
      <c r="O936" s="69"/>
      <c r="P936" s="69"/>
      <c r="Q936" s="69"/>
      <c r="R936" s="69"/>
      <c r="S936" s="69" t="b">
        <v>1</v>
      </c>
      <c r="T936" s="69"/>
      <c r="U936" s="58" t="s">
        <v>1064</v>
      </c>
      <c r="V936" s="58" t="s">
        <v>1063</v>
      </c>
      <c r="W936" s="58" t="s">
        <v>1064</v>
      </c>
      <c r="X936" s="58" t="s">
        <v>1063</v>
      </c>
      <c r="Y936" s="58" t="s">
        <v>2009</v>
      </c>
      <c r="Z936" s="58" t="s">
        <v>1063</v>
      </c>
      <c r="AA936" s="58" t="s">
        <v>1064</v>
      </c>
      <c r="AB936" s="58" t="s">
        <v>3305</v>
      </c>
      <c r="AC936" s="58" t="s">
        <v>4101</v>
      </c>
      <c r="AD936" s="68">
        <v>44253</v>
      </c>
      <c r="AE936" s="70">
        <v>217023.63</v>
      </c>
      <c r="AF936" s="58" t="str">
        <f t="shared" si="80"/>
        <v>Jour</v>
      </c>
      <c r="AG936" s="58" t="str">
        <f t="shared" si="81"/>
        <v>CH0192310248</v>
      </c>
      <c r="AH936" s="58" t="str">
        <f t="shared" si="82"/>
        <v>19231024</v>
      </c>
    </row>
    <row r="937" spans="1:34" s="75" customFormat="1">
      <c r="A937" s="58" t="s">
        <v>825</v>
      </c>
      <c r="B937" s="58" t="s">
        <v>826</v>
      </c>
      <c r="C937" s="58" t="s">
        <v>4505</v>
      </c>
      <c r="D937" s="68">
        <v>44196</v>
      </c>
      <c r="E937" s="9">
        <v>0.01</v>
      </c>
      <c r="F937" s="69"/>
      <c r="G937" s="58" t="s">
        <v>175</v>
      </c>
      <c r="H937" s="58" t="s">
        <v>68</v>
      </c>
      <c r="I937" s="58" t="s">
        <v>141</v>
      </c>
      <c r="J937" s="58" t="s">
        <v>168</v>
      </c>
      <c r="K937" s="68">
        <v>44255</v>
      </c>
      <c r="L937" s="70">
        <v>193.59648809999999</v>
      </c>
      <c r="M937" s="58" t="s">
        <v>166</v>
      </c>
      <c r="N937" s="69"/>
      <c r="O937" s="69"/>
      <c r="P937" s="69"/>
      <c r="Q937" s="69"/>
      <c r="R937" s="69"/>
      <c r="S937" s="69"/>
      <c r="T937" s="69"/>
      <c r="U937" s="58" t="s">
        <v>826</v>
      </c>
      <c r="V937" s="58" t="s">
        <v>825</v>
      </c>
      <c r="W937" s="58" t="s">
        <v>826</v>
      </c>
      <c r="X937" s="58" t="s">
        <v>825</v>
      </c>
      <c r="Y937" s="58" t="s">
        <v>2009</v>
      </c>
      <c r="Z937" s="58" t="s">
        <v>825</v>
      </c>
      <c r="AA937" s="58" t="s">
        <v>826</v>
      </c>
      <c r="AB937" s="58" t="s">
        <v>3305</v>
      </c>
      <c r="AC937" s="58" t="s">
        <v>4101</v>
      </c>
      <c r="AD937" s="68">
        <v>44253</v>
      </c>
      <c r="AE937" s="70">
        <v>1288409.25</v>
      </c>
      <c r="AF937" s="58" t="str">
        <f t="shared" si="80"/>
        <v>Jour</v>
      </c>
      <c r="AG937" s="58" t="str">
        <f t="shared" si="81"/>
        <v>CH0140549152</v>
      </c>
      <c r="AH937" s="58" t="str">
        <f t="shared" si="82"/>
        <v>14054915</v>
      </c>
    </row>
    <row r="938" spans="1:34" s="75" customFormat="1">
      <c r="A938" s="58" t="s">
        <v>1654</v>
      </c>
      <c r="B938" s="58" t="s">
        <v>1655</v>
      </c>
      <c r="C938" s="58" t="s">
        <v>4506</v>
      </c>
      <c r="D938" s="68">
        <v>44196</v>
      </c>
      <c r="E938" s="9">
        <v>0.28999999999999998</v>
      </c>
      <c r="F938" s="69"/>
      <c r="G938" s="58" t="s">
        <v>175</v>
      </c>
      <c r="H938" s="58" t="s">
        <v>62</v>
      </c>
      <c r="I938" s="58" t="s">
        <v>141</v>
      </c>
      <c r="J938" s="58" t="s">
        <v>168</v>
      </c>
      <c r="K938" s="68">
        <v>44255</v>
      </c>
      <c r="L938" s="70">
        <v>82.909828000000005</v>
      </c>
      <c r="M938" s="58" t="s">
        <v>176</v>
      </c>
      <c r="N938" s="69"/>
      <c r="O938" s="69"/>
      <c r="P938" s="69"/>
      <c r="Q938" s="69"/>
      <c r="R938" s="69"/>
      <c r="S938" s="69" t="b">
        <v>1</v>
      </c>
      <c r="T938" s="69"/>
      <c r="U938" s="58" t="s">
        <v>1655</v>
      </c>
      <c r="V938" s="58" t="s">
        <v>1654</v>
      </c>
      <c r="W938" s="58" t="s">
        <v>1655</v>
      </c>
      <c r="X938" s="58" t="s">
        <v>1654</v>
      </c>
      <c r="Y938" s="58" t="s">
        <v>2009</v>
      </c>
      <c r="Z938" s="58" t="s">
        <v>1654</v>
      </c>
      <c r="AA938" s="58" t="s">
        <v>1655</v>
      </c>
      <c r="AB938" s="58" t="s">
        <v>3305</v>
      </c>
      <c r="AC938" s="58" t="s">
        <v>4101</v>
      </c>
      <c r="AD938" s="68">
        <v>44253</v>
      </c>
      <c r="AE938" s="70">
        <v>3007.28</v>
      </c>
      <c r="AF938" s="58" t="str">
        <f t="shared" si="80"/>
        <v>Jour</v>
      </c>
      <c r="AG938" s="58" t="str">
        <f t="shared" si="81"/>
        <v>CH0215804508</v>
      </c>
      <c r="AH938" s="58" t="str">
        <f t="shared" si="82"/>
        <v>21580450</v>
      </c>
    </row>
    <row r="939" spans="1:34" s="75" customFormat="1">
      <c r="A939" s="58" t="s">
        <v>1608</v>
      </c>
      <c r="B939" s="58" t="s">
        <v>1609</v>
      </c>
      <c r="C939" s="58" t="s">
        <v>4507</v>
      </c>
      <c r="D939" s="68">
        <v>43889</v>
      </c>
      <c r="E939" s="9">
        <v>1.03</v>
      </c>
      <c r="F939" s="69"/>
      <c r="G939" s="58" t="s">
        <v>175</v>
      </c>
      <c r="H939" s="58" t="s">
        <v>62</v>
      </c>
      <c r="I939" s="58" t="s">
        <v>141</v>
      </c>
      <c r="J939" s="58" t="s">
        <v>155</v>
      </c>
      <c r="K939" s="68">
        <v>44255</v>
      </c>
      <c r="L939" s="70">
        <v>2105.5221550000001</v>
      </c>
      <c r="M939" s="58" t="s">
        <v>166</v>
      </c>
      <c r="N939" s="69"/>
      <c r="O939" s="69"/>
      <c r="P939" s="69"/>
      <c r="Q939" s="69"/>
      <c r="R939" s="69"/>
      <c r="S939" s="69" t="b">
        <v>1</v>
      </c>
      <c r="T939" s="69"/>
      <c r="U939" s="58" t="s">
        <v>1609</v>
      </c>
      <c r="V939" s="58" t="s">
        <v>1608</v>
      </c>
      <c r="W939" s="58" t="s">
        <v>1609</v>
      </c>
      <c r="X939" s="58" t="s">
        <v>1608</v>
      </c>
      <c r="Y939" s="58" t="s">
        <v>2009</v>
      </c>
      <c r="Z939" s="58" t="s">
        <v>1608</v>
      </c>
      <c r="AA939" s="58" t="s">
        <v>1609</v>
      </c>
      <c r="AB939" s="58" t="s">
        <v>3305</v>
      </c>
      <c r="AC939" s="58" t="s">
        <v>4099</v>
      </c>
      <c r="AD939" s="68">
        <v>44042</v>
      </c>
      <c r="AE939" s="70">
        <v>221744.7</v>
      </c>
      <c r="AF939" s="58" t="str">
        <f t="shared" si="80"/>
        <v>Jour</v>
      </c>
      <c r="AG939" s="58" t="str">
        <f t="shared" si="81"/>
        <v>CH0117052560</v>
      </c>
      <c r="AH939" s="58" t="str">
        <f t="shared" si="82"/>
        <v>11705256</v>
      </c>
    </row>
    <row r="940" spans="1:34" s="75" customFormat="1">
      <c r="A940" s="58" t="s">
        <v>2061</v>
      </c>
      <c r="B940" s="58" t="s">
        <v>2062</v>
      </c>
      <c r="C940" s="58" t="s">
        <v>4508</v>
      </c>
      <c r="D940" s="68">
        <v>44196</v>
      </c>
      <c r="E940" s="9">
        <v>0.98</v>
      </c>
      <c r="F940" s="69"/>
      <c r="G940" s="58" t="s">
        <v>175</v>
      </c>
      <c r="H940" s="58" t="s">
        <v>62</v>
      </c>
      <c r="I940" s="58" t="s">
        <v>141</v>
      </c>
      <c r="J940" s="58" t="s">
        <v>155</v>
      </c>
      <c r="K940" s="68">
        <v>44255</v>
      </c>
      <c r="L940" s="70">
        <v>2105.5221550000001</v>
      </c>
      <c r="M940" s="58" t="s">
        <v>166</v>
      </c>
      <c r="N940" s="69"/>
      <c r="O940" s="69"/>
      <c r="P940" s="69"/>
      <c r="Q940" s="69"/>
      <c r="R940" s="69"/>
      <c r="S940" s="69"/>
      <c r="T940" s="69"/>
      <c r="U940" s="58" t="s">
        <v>2062</v>
      </c>
      <c r="V940" s="58" t="s">
        <v>2061</v>
      </c>
      <c r="W940" s="58" t="s">
        <v>2062</v>
      </c>
      <c r="X940" s="58" t="s">
        <v>2061</v>
      </c>
      <c r="Y940" s="58" t="s">
        <v>2009</v>
      </c>
      <c r="Z940" s="58" t="s">
        <v>2061</v>
      </c>
      <c r="AA940" s="58" t="s">
        <v>2062</v>
      </c>
      <c r="AB940" s="58" t="s">
        <v>3305</v>
      </c>
      <c r="AC940" s="58" t="s">
        <v>4099</v>
      </c>
      <c r="AD940" s="68">
        <v>44253</v>
      </c>
      <c r="AE940" s="70">
        <v>2242285.3199999998</v>
      </c>
      <c r="AF940" s="58" t="str">
        <f t="shared" si="80"/>
        <v>Jour</v>
      </c>
      <c r="AG940" s="58" t="str">
        <f t="shared" si="81"/>
        <v>CH0315623147</v>
      </c>
      <c r="AH940" s="58" t="str">
        <f t="shared" si="82"/>
        <v>31562314</v>
      </c>
    </row>
    <row r="941" spans="1:34" s="75" customFormat="1">
      <c r="A941" s="58" t="s">
        <v>1789</v>
      </c>
      <c r="B941" s="58" t="s">
        <v>1795</v>
      </c>
      <c r="C941" s="58" t="s">
        <v>4509</v>
      </c>
      <c r="D941" s="68">
        <v>44196</v>
      </c>
      <c r="E941" s="9">
        <v>0.81</v>
      </c>
      <c r="F941" s="69"/>
      <c r="G941" s="58" t="s">
        <v>175</v>
      </c>
      <c r="H941" s="58" t="s">
        <v>62</v>
      </c>
      <c r="I941" s="58" t="s">
        <v>141</v>
      </c>
      <c r="J941" s="58" t="s">
        <v>155</v>
      </c>
      <c r="K941" s="68">
        <v>44255</v>
      </c>
      <c r="L941" s="70">
        <v>2105.5221550000001</v>
      </c>
      <c r="M941" s="58" t="s">
        <v>166</v>
      </c>
      <c r="N941" s="69"/>
      <c r="O941" s="69"/>
      <c r="P941" s="69"/>
      <c r="Q941" s="69"/>
      <c r="R941" s="69"/>
      <c r="S941" s="69"/>
      <c r="T941" s="69"/>
      <c r="U941" s="58" t="s">
        <v>1795</v>
      </c>
      <c r="V941" s="58" t="s">
        <v>1789</v>
      </c>
      <c r="W941" s="58" t="s">
        <v>1795</v>
      </c>
      <c r="X941" s="58" t="s">
        <v>1789</v>
      </c>
      <c r="Y941" s="58" t="s">
        <v>2009</v>
      </c>
      <c r="Z941" s="58" t="s">
        <v>1789</v>
      </c>
      <c r="AA941" s="58" t="s">
        <v>1795</v>
      </c>
      <c r="AB941" s="58" t="s">
        <v>3305</v>
      </c>
      <c r="AC941" s="58" t="s">
        <v>4099</v>
      </c>
      <c r="AD941" s="68">
        <v>44253</v>
      </c>
      <c r="AE941" s="70">
        <v>10316752.35</v>
      </c>
      <c r="AF941" s="58" t="str">
        <f t="shared" si="80"/>
        <v>Jour</v>
      </c>
      <c r="AG941" s="58" t="str">
        <f t="shared" si="81"/>
        <v>CH0117052545</v>
      </c>
      <c r="AH941" s="58" t="str">
        <f t="shared" si="82"/>
        <v>11705254</v>
      </c>
    </row>
    <row r="942" spans="1:34" s="75" customFormat="1">
      <c r="A942" s="58" t="s">
        <v>1884</v>
      </c>
      <c r="B942" s="58" t="s">
        <v>1900</v>
      </c>
      <c r="C942" s="58" t="s">
        <v>4510</v>
      </c>
      <c r="D942" s="68">
        <v>44196</v>
      </c>
      <c r="E942" s="9">
        <v>0</v>
      </c>
      <c r="F942" s="69"/>
      <c r="G942" s="58" t="s">
        <v>175</v>
      </c>
      <c r="H942" s="58" t="s">
        <v>67</v>
      </c>
      <c r="I942" s="58" t="s">
        <v>141</v>
      </c>
      <c r="J942" s="58" t="s">
        <v>155</v>
      </c>
      <c r="K942" s="68">
        <v>44255</v>
      </c>
      <c r="L942" s="70">
        <v>105.2628426</v>
      </c>
      <c r="M942" s="58" t="s">
        <v>166</v>
      </c>
      <c r="N942" s="69"/>
      <c r="O942" s="69"/>
      <c r="P942" s="69"/>
      <c r="Q942" s="69"/>
      <c r="R942" s="69"/>
      <c r="S942" s="69"/>
      <c r="T942" s="69"/>
      <c r="U942" s="58" t="s">
        <v>1900</v>
      </c>
      <c r="V942" s="58" t="s">
        <v>1884</v>
      </c>
      <c r="W942" s="58" t="s">
        <v>1900</v>
      </c>
      <c r="X942" s="58" t="s">
        <v>1884</v>
      </c>
      <c r="Y942" s="58" t="s">
        <v>2009</v>
      </c>
      <c r="Z942" s="58" t="s">
        <v>1884</v>
      </c>
      <c r="AA942" s="58" t="s">
        <v>1900</v>
      </c>
      <c r="AB942" s="58" t="s">
        <v>3305</v>
      </c>
      <c r="AC942" s="58" t="s">
        <v>4099</v>
      </c>
      <c r="AD942" s="68">
        <v>44253</v>
      </c>
      <c r="AE942" s="70">
        <v>687216.8</v>
      </c>
      <c r="AF942" s="58" t="str">
        <f t="shared" si="80"/>
        <v>Jour</v>
      </c>
      <c r="AG942" s="58" t="str">
        <f t="shared" si="81"/>
        <v>CH0117044864</v>
      </c>
      <c r="AH942" s="58" t="str">
        <f t="shared" si="82"/>
        <v>11704486</v>
      </c>
    </row>
    <row r="943" spans="1:34" s="75" customFormat="1">
      <c r="A943" s="58" t="s">
        <v>1543</v>
      </c>
      <c r="B943" s="58" t="s">
        <v>1562</v>
      </c>
      <c r="C943" s="58" t="s">
        <v>4511</v>
      </c>
      <c r="D943" s="68">
        <v>44196</v>
      </c>
      <c r="E943" s="9">
        <v>0.28000000000000003</v>
      </c>
      <c r="F943" s="69"/>
      <c r="G943" s="58" t="s">
        <v>175</v>
      </c>
      <c r="H943" s="58" t="s">
        <v>62</v>
      </c>
      <c r="I943" s="58" t="s">
        <v>141</v>
      </c>
      <c r="J943" s="58" t="s">
        <v>155</v>
      </c>
      <c r="K943" s="68">
        <v>44255</v>
      </c>
      <c r="L943" s="70">
        <v>1929.235449</v>
      </c>
      <c r="M943" s="58" t="s">
        <v>166</v>
      </c>
      <c r="N943" s="69"/>
      <c r="O943" s="69"/>
      <c r="P943" s="69"/>
      <c r="Q943" s="69"/>
      <c r="R943" s="69"/>
      <c r="S943" s="69" t="b">
        <v>1</v>
      </c>
      <c r="T943" s="69"/>
      <c r="U943" s="58" t="s">
        <v>1562</v>
      </c>
      <c r="V943" s="58" t="s">
        <v>1543</v>
      </c>
      <c r="W943" s="58" t="s">
        <v>1562</v>
      </c>
      <c r="X943" s="58" t="s">
        <v>1543</v>
      </c>
      <c r="Y943" s="58" t="s">
        <v>2009</v>
      </c>
      <c r="Z943" s="58" t="s">
        <v>1543</v>
      </c>
      <c r="AA943" s="58" t="s">
        <v>1562</v>
      </c>
      <c r="AB943" s="58" t="s">
        <v>3305</v>
      </c>
      <c r="AC943" s="58" t="s">
        <v>4101</v>
      </c>
      <c r="AD943" s="68">
        <v>44253</v>
      </c>
      <c r="AE943" s="70">
        <v>61898.35</v>
      </c>
      <c r="AF943" s="58" t="str">
        <f t="shared" si="80"/>
        <v>Jour</v>
      </c>
      <c r="AG943" s="58" t="str">
        <f t="shared" si="81"/>
        <v>CH0117044997</v>
      </c>
      <c r="AH943" s="58" t="str">
        <f t="shared" si="82"/>
        <v>11704499</v>
      </c>
    </row>
    <row r="944" spans="1:34" s="75" customFormat="1">
      <c r="A944" s="58" t="s">
        <v>1788</v>
      </c>
      <c r="B944" s="58" t="s">
        <v>1794</v>
      </c>
      <c r="C944" s="58" t="s">
        <v>4512</v>
      </c>
      <c r="D944" s="68">
        <v>44196</v>
      </c>
      <c r="E944" s="9">
        <v>0</v>
      </c>
      <c r="F944" s="69"/>
      <c r="G944" s="58" t="s">
        <v>175</v>
      </c>
      <c r="H944" s="58" t="s">
        <v>62</v>
      </c>
      <c r="I944" s="58" t="s">
        <v>141</v>
      </c>
      <c r="J944" s="58" t="s">
        <v>155</v>
      </c>
      <c r="K944" s="68">
        <v>44255</v>
      </c>
      <c r="L944" s="70">
        <v>1929.235449</v>
      </c>
      <c r="M944" s="58" t="s">
        <v>166</v>
      </c>
      <c r="N944" s="69"/>
      <c r="O944" s="69"/>
      <c r="P944" s="69"/>
      <c r="Q944" s="69"/>
      <c r="R944" s="69"/>
      <c r="S944" s="69"/>
      <c r="T944" s="69"/>
      <c r="U944" s="58" t="s">
        <v>1794</v>
      </c>
      <c r="V944" s="58" t="s">
        <v>1788</v>
      </c>
      <c r="W944" s="58" t="s">
        <v>1794</v>
      </c>
      <c r="X944" s="58" t="s">
        <v>1788</v>
      </c>
      <c r="Y944" s="58" t="s">
        <v>2009</v>
      </c>
      <c r="Z944" s="58" t="s">
        <v>1788</v>
      </c>
      <c r="AA944" s="58" t="s">
        <v>1794</v>
      </c>
      <c r="AB944" s="58" t="s">
        <v>3305</v>
      </c>
      <c r="AC944" s="58" t="s">
        <v>4101</v>
      </c>
      <c r="AD944" s="68">
        <v>44253</v>
      </c>
      <c r="AE944" s="70">
        <v>12822593.43</v>
      </c>
      <c r="AF944" s="58" t="str">
        <f t="shared" si="80"/>
        <v>Jour</v>
      </c>
      <c r="AG944" s="58" t="str">
        <f t="shared" si="81"/>
        <v>CH0117044971</v>
      </c>
      <c r="AH944" s="58" t="str">
        <f t="shared" si="82"/>
        <v>11704497</v>
      </c>
    </row>
    <row r="945" spans="1:34" s="75" customFormat="1">
      <c r="A945" s="58" t="s">
        <v>1885</v>
      </c>
      <c r="B945" s="58" t="s">
        <v>1901</v>
      </c>
      <c r="C945" s="58" t="s">
        <v>4513</v>
      </c>
      <c r="D945" s="68">
        <v>44196</v>
      </c>
      <c r="E945" s="9">
        <v>0.01</v>
      </c>
      <c r="F945" s="69"/>
      <c r="G945" s="58" t="s">
        <v>175</v>
      </c>
      <c r="H945" s="58" t="s">
        <v>62</v>
      </c>
      <c r="I945" s="58" t="s">
        <v>141</v>
      </c>
      <c r="J945" s="58" t="s">
        <v>155</v>
      </c>
      <c r="K945" s="68">
        <v>44255</v>
      </c>
      <c r="L945" s="70">
        <v>1003.4415171000001</v>
      </c>
      <c r="M945" s="58" t="s">
        <v>166</v>
      </c>
      <c r="N945" s="69"/>
      <c r="O945" s="69"/>
      <c r="P945" s="69"/>
      <c r="Q945" s="69"/>
      <c r="R945" s="69"/>
      <c r="S945" s="69"/>
      <c r="T945" s="69"/>
      <c r="U945" s="58" t="s">
        <v>1901</v>
      </c>
      <c r="V945" s="58" t="s">
        <v>1885</v>
      </c>
      <c r="W945" s="58" t="s">
        <v>1901</v>
      </c>
      <c r="X945" s="58" t="s">
        <v>1885</v>
      </c>
      <c r="Y945" s="58" t="s">
        <v>2009</v>
      </c>
      <c r="Z945" s="58" t="s">
        <v>1885</v>
      </c>
      <c r="AA945" s="58" t="s">
        <v>1901</v>
      </c>
      <c r="AB945" s="58" t="s">
        <v>3305</v>
      </c>
      <c r="AC945" s="58" t="s">
        <v>4099</v>
      </c>
      <c r="AD945" s="68">
        <v>44253</v>
      </c>
      <c r="AE945" s="70">
        <v>6216163.5800000001</v>
      </c>
      <c r="AF945" s="58" t="str">
        <f t="shared" si="80"/>
        <v>Jour</v>
      </c>
      <c r="AG945" s="58" t="str">
        <f t="shared" si="81"/>
        <v>CH0117044658</v>
      </c>
      <c r="AH945" s="58" t="str">
        <f t="shared" si="82"/>
        <v>11704465</v>
      </c>
    </row>
    <row r="946" spans="1:34" s="75" customFormat="1">
      <c r="A946" s="58" t="s">
        <v>2151</v>
      </c>
      <c r="B946" s="58" t="s">
        <v>2152</v>
      </c>
      <c r="C946" s="58" t="s">
        <v>4514</v>
      </c>
      <c r="D946" s="68">
        <v>44196</v>
      </c>
      <c r="E946" s="9">
        <v>0.16</v>
      </c>
      <c r="F946" s="69"/>
      <c r="G946" s="58" t="s">
        <v>175</v>
      </c>
      <c r="H946" s="58" t="s">
        <v>301</v>
      </c>
      <c r="I946" s="58" t="s">
        <v>141</v>
      </c>
      <c r="J946" s="58" t="s">
        <v>155</v>
      </c>
      <c r="K946" s="68">
        <v>44255</v>
      </c>
      <c r="L946" s="70">
        <v>559.58935399999996</v>
      </c>
      <c r="M946" s="58" t="s">
        <v>166</v>
      </c>
      <c r="N946" s="69"/>
      <c r="O946" s="69"/>
      <c r="P946" s="69"/>
      <c r="Q946" s="69"/>
      <c r="R946" s="69"/>
      <c r="S946" s="69"/>
      <c r="T946" s="69"/>
      <c r="U946" s="58" t="s">
        <v>2152</v>
      </c>
      <c r="V946" s="58" t="s">
        <v>2151</v>
      </c>
      <c r="W946" s="58" t="s">
        <v>2152</v>
      </c>
      <c r="X946" s="58" t="s">
        <v>2151</v>
      </c>
      <c r="Y946" s="58" t="s">
        <v>2009</v>
      </c>
      <c r="Z946" s="58" t="s">
        <v>2151</v>
      </c>
      <c r="AA946" s="58" t="s">
        <v>2152</v>
      </c>
      <c r="AB946" s="58" t="s">
        <v>3305</v>
      </c>
      <c r="AC946" s="58" t="s">
        <v>4099</v>
      </c>
      <c r="AD946" s="68">
        <v>44253</v>
      </c>
      <c r="AE946" s="70">
        <v>2860887.16</v>
      </c>
      <c r="AF946" s="58" t="str">
        <f t="shared" si="80"/>
        <v>Jour</v>
      </c>
      <c r="AG946" s="58" t="str">
        <f t="shared" si="81"/>
        <v>CH0315623121</v>
      </c>
      <c r="AH946" s="58" t="str">
        <f t="shared" si="82"/>
        <v>31562312</v>
      </c>
    </row>
    <row r="947" spans="1:34" s="75" customFormat="1">
      <c r="A947" s="58" t="s">
        <v>2154</v>
      </c>
      <c r="B947" s="58" t="s">
        <v>2455</v>
      </c>
      <c r="C947" s="58" t="s">
        <v>4515</v>
      </c>
      <c r="D947" s="68">
        <v>44196</v>
      </c>
      <c r="E947" s="9">
        <v>0</v>
      </c>
      <c r="F947" s="69"/>
      <c r="G947" s="58" t="s">
        <v>175</v>
      </c>
      <c r="H947" s="58" t="s">
        <v>301</v>
      </c>
      <c r="I947" s="58" t="s">
        <v>141</v>
      </c>
      <c r="J947" s="58" t="s">
        <v>155</v>
      </c>
      <c r="K947" s="68">
        <v>44255</v>
      </c>
      <c r="L947" s="70">
        <v>559.58935399999996</v>
      </c>
      <c r="M947" s="58" t="s">
        <v>166</v>
      </c>
      <c r="N947" s="69"/>
      <c r="O947" s="69"/>
      <c r="P947" s="69"/>
      <c r="Q947" s="69"/>
      <c r="R947" s="69"/>
      <c r="S947" s="69"/>
      <c r="T947" s="69"/>
      <c r="U947" s="58" t="s">
        <v>2455</v>
      </c>
      <c r="V947" s="58" t="s">
        <v>2154</v>
      </c>
      <c r="W947" s="58" t="s">
        <v>2455</v>
      </c>
      <c r="X947" s="58" t="s">
        <v>2154</v>
      </c>
      <c r="Y947" s="58" t="s">
        <v>2009</v>
      </c>
      <c r="Z947" s="58" t="s">
        <v>2154</v>
      </c>
      <c r="AA947" s="58" t="s">
        <v>2455</v>
      </c>
      <c r="AB947" s="58" t="s">
        <v>3305</v>
      </c>
      <c r="AC947" s="58" t="s">
        <v>4099</v>
      </c>
      <c r="AD947" s="68">
        <v>44253</v>
      </c>
      <c r="AE947" s="70">
        <v>618181.28</v>
      </c>
      <c r="AF947" s="58" t="str">
        <f t="shared" si="80"/>
        <v>Jour</v>
      </c>
      <c r="AG947" s="58" t="str">
        <f t="shared" si="81"/>
        <v>CH0117044807</v>
      </c>
      <c r="AH947" s="58" t="str">
        <f t="shared" si="82"/>
        <v>11704480</v>
      </c>
    </row>
    <row r="948" spans="1:34" s="75" customFormat="1">
      <c r="A948" s="58" t="s">
        <v>3081</v>
      </c>
      <c r="B948" s="58" t="s">
        <v>3082</v>
      </c>
      <c r="C948" s="58" t="s">
        <v>4516</v>
      </c>
      <c r="D948" s="68">
        <v>44196</v>
      </c>
      <c r="E948" s="9">
        <v>0</v>
      </c>
      <c r="F948" s="69"/>
      <c r="G948" s="58" t="s">
        <v>175</v>
      </c>
      <c r="H948" s="58" t="s">
        <v>62</v>
      </c>
      <c r="I948" s="58" t="s">
        <v>141</v>
      </c>
      <c r="J948" s="58" t="s">
        <v>155</v>
      </c>
      <c r="K948" s="68">
        <v>44255</v>
      </c>
      <c r="L948" s="70">
        <v>1404.903063</v>
      </c>
      <c r="M948" s="58" t="s">
        <v>166</v>
      </c>
      <c r="N948" s="69"/>
      <c r="O948" s="69"/>
      <c r="P948" s="69"/>
      <c r="Q948" s="69"/>
      <c r="R948" s="69"/>
      <c r="S948" s="69" t="b">
        <v>1</v>
      </c>
      <c r="T948" s="69"/>
      <c r="U948" s="58" t="s">
        <v>3082</v>
      </c>
      <c r="V948" s="58" t="s">
        <v>3081</v>
      </c>
      <c r="W948" s="58" t="s">
        <v>3082</v>
      </c>
      <c r="X948" s="58" t="s">
        <v>3081</v>
      </c>
      <c r="Y948" s="58" t="s">
        <v>2009</v>
      </c>
      <c r="Z948" s="58" t="s">
        <v>3081</v>
      </c>
      <c r="AA948" s="58" t="s">
        <v>3082</v>
      </c>
      <c r="AB948" s="58" t="s">
        <v>3305</v>
      </c>
      <c r="AC948" s="58" t="s">
        <v>4099</v>
      </c>
      <c r="AD948" s="68">
        <v>44253</v>
      </c>
      <c r="AE948" s="70">
        <v>9577505.7799999993</v>
      </c>
      <c r="AF948" s="58" t="str">
        <f t="shared" si="80"/>
        <v>Jour</v>
      </c>
      <c r="AG948" s="58" t="str">
        <f t="shared" si="81"/>
        <v>CH0215804714</v>
      </c>
      <c r="AH948" s="58" t="str">
        <f t="shared" si="82"/>
        <v>21580471</v>
      </c>
    </row>
    <row r="949" spans="1:34" s="75" customFormat="1">
      <c r="A949" s="58" t="s">
        <v>21914</v>
      </c>
      <c r="B949" s="58" t="s">
        <v>21915</v>
      </c>
      <c r="C949" s="58" t="s">
        <v>21916</v>
      </c>
      <c r="D949" s="68">
        <v>44196</v>
      </c>
      <c r="E949" s="9">
        <v>0</v>
      </c>
      <c r="F949" s="69"/>
      <c r="G949" s="58" t="s">
        <v>175</v>
      </c>
      <c r="H949" s="58" t="s">
        <v>62</v>
      </c>
      <c r="I949" s="58" t="s">
        <v>141</v>
      </c>
      <c r="J949" s="58" t="s">
        <v>155</v>
      </c>
      <c r="K949" s="68">
        <v>44255</v>
      </c>
      <c r="L949" s="70">
        <v>958.98110910000003</v>
      </c>
      <c r="M949" s="58" t="s">
        <v>166</v>
      </c>
      <c r="N949" s="69"/>
      <c r="O949" s="69"/>
      <c r="P949" s="69"/>
      <c r="Q949" s="69"/>
      <c r="R949" s="69"/>
      <c r="S949" s="69"/>
      <c r="T949" s="69"/>
      <c r="U949" s="58" t="s">
        <v>21915</v>
      </c>
      <c r="V949" s="58" t="s">
        <v>21914</v>
      </c>
      <c r="W949" s="58" t="s">
        <v>21915</v>
      </c>
      <c r="X949" s="58" t="s">
        <v>21914</v>
      </c>
      <c r="Y949" s="58" t="s">
        <v>2009</v>
      </c>
      <c r="Z949" s="58" t="s">
        <v>21914</v>
      </c>
      <c r="AA949" s="58" t="s">
        <v>21915</v>
      </c>
      <c r="AB949" s="58" t="s">
        <v>3305</v>
      </c>
      <c r="AC949" s="58" t="s">
        <v>4099</v>
      </c>
      <c r="AD949" s="68">
        <v>44253</v>
      </c>
      <c r="AE949" s="70">
        <v>313985.25</v>
      </c>
      <c r="AF949" s="58" t="str">
        <f t="shared" si="80"/>
        <v>Jour</v>
      </c>
      <c r="AG949" s="58" t="str">
        <f t="shared" si="81"/>
        <v>CH0504655280</v>
      </c>
      <c r="AH949" s="58" t="str">
        <f t="shared" si="82"/>
        <v>50465528</v>
      </c>
    </row>
    <row r="950" spans="1:34" s="75" customFormat="1">
      <c r="A950" s="58" t="s">
        <v>455</v>
      </c>
      <c r="B950" s="58" t="s">
        <v>684</v>
      </c>
      <c r="C950" s="58" t="s">
        <v>4517</v>
      </c>
      <c r="D950" s="68">
        <v>44196</v>
      </c>
      <c r="E950" s="9">
        <v>0.19</v>
      </c>
      <c r="F950" s="69"/>
      <c r="G950" s="58" t="s">
        <v>175</v>
      </c>
      <c r="H950" s="58" t="s">
        <v>68</v>
      </c>
      <c r="I950" s="58" t="s">
        <v>141</v>
      </c>
      <c r="J950" s="58" t="s">
        <v>155</v>
      </c>
      <c r="K950" s="68">
        <v>44255</v>
      </c>
      <c r="L950" s="70">
        <v>958.98110910000003</v>
      </c>
      <c r="M950" s="58" t="s">
        <v>166</v>
      </c>
      <c r="N950" s="69"/>
      <c r="O950" s="69"/>
      <c r="P950" s="69"/>
      <c r="Q950" s="69"/>
      <c r="R950" s="69"/>
      <c r="S950" s="69" t="b">
        <v>1</v>
      </c>
      <c r="T950" s="69"/>
      <c r="U950" s="58" t="s">
        <v>684</v>
      </c>
      <c r="V950" s="58" t="s">
        <v>455</v>
      </c>
      <c r="W950" s="58" t="s">
        <v>684</v>
      </c>
      <c r="X950" s="58" t="s">
        <v>455</v>
      </c>
      <c r="Y950" s="58" t="s">
        <v>2009</v>
      </c>
      <c r="Z950" s="58" t="s">
        <v>455</v>
      </c>
      <c r="AA950" s="58" t="s">
        <v>684</v>
      </c>
      <c r="AB950" s="58" t="s">
        <v>3305</v>
      </c>
      <c r="AC950" s="58" t="s">
        <v>4099</v>
      </c>
      <c r="AD950" s="68">
        <v>44253</v>
      </c>
      <c r="AE950" s="70">
        <v>1450685.54</v>
      </c>
      <c r="AF950" s="58" t="str">
        <f t="shared" si="80"/>
        <v>Jour</v>
      </c>
      <c r="AG950" s="58" t="str">
        <f t="shared" si="81"/>
        <v>CH0192306410</v>
      </c>
      <c r="AH950" s="58" t="str">
        <f t="shared" si="82"/>
        <v>19230641</v>
      </c>
    </row>
    <row r="951" spans="1:34" s="75" customFormat="1">
      <c r="A951" s="58" t="s">
        <v>829</v>
      </c>
      <c r="B951" s="58" t="s">
        <v>830</v>
      </c>
      <c r="C951" s="58" t="s">
        <v>4518</v>
      </c>
      <c r="D951" s="68">
        <v>44196</v>
      </c>
      <c r="E951" s="9">
        <v>0</v>
      </c>
      <c r="F951" s="69"/>
      <c r="G951" s="58" t="s">
        <v>175</v>
      </c>
      <c r="H951" s="58" t="s">
        <v>68</v>
      </c>
      <c r="I951" s="58" t="s">
        <v>141</v>
      </c>
      <c r="J951" s="58" t="s">
        <v>155</v>
      </c>
      <c r="K951" s="68">
        <v>44255</v>
      </c>
      <c r="L951" s="70">
        <v>958.98110910000003</v>
      </c>
      <c r="M951" s="58" t="s">
        <v>166</v>
      </c>
      <c r="N951" s="69"/>
      <c r="O951" s="69"/>
      <c r="P951" s="69"/>
      <c r="Q951" s="69"/>
      <c r="R951" s="69"/>
      <c r="S951" s="69" t="b">
        <v>1</v>
      </c>
      <c r="T951" s="69"/>
      <c r="U951" s="58" t="s">
        <v>830</v>
      </c>
      <c r="V951" s="58" t="s">
        <v>829</v>
      </c>
      <c r="W951" s="58" t="s">
        <v>830</v>
      </c>
      <c r="X951" s="58" t="s">
        <v>829</v>
      </c>
      <c r="Y951" s="58" t="s">
        <v>2009</v>
      </c>
      <c r="Z951" s="58" t="s">
        <v>829</v>
      </c>
      <c r="AA951" s="58" t="s">
        <v>830</v>
      </c>
      <c r="AB951" s="58" t="s">
        <v>3305</v>
      </c>
      <c r="AC951" s="58" t="s">
        <v>4099</v>
      </c>
      <c r="AD951" s="68">
        <v>44253</v>
      </c>
      <c r="AE951" s="70">
        <v>2448306.2200000002</v>
      </c>
      <c r="AF951" s="58" t="str">
        <f t="shared" si="80"/>
        <v>Jour</v>
      </c>
      <c r="AG951" s="58" t="str">
        <f t="shared" si="81"/>
        <v>CH0140549228</v>
      </c>
      <c r="AH951" s="58" t="str">
        <f t="shared" si="82"/>
        <v>14054922</v>
      </c>
    </row>
    <row r="952" spans="1:34" s="75" customFormat="1">
      <c r="A952" s="58" t="s">
        <v>1886</v>
      </c>
      <c r="B952" s="58" t="s">
        <v>1902</v>
      </c>
      <c r="C952" s="58" t="s">
        <v>4519</v>
      </c>
      <c r="D952" s="68">
        <v>44196</v>
      </c>
      <c r="E952" s="9">
        <v>0</v>
      </c>
      <c r="F952" s="69"/>
      <c r="G952" s="58" t="s">
        <v>175</v>
      </c>
      <c r="H952" s="58" t="s">
        <v>62</v>
      </c>
      <c r="I952" s="58" t="s">
        <v>141</v>
      </c>
      <c r="J952" s="58" t="s">
        <v>155</v>
      </c>
      <c r="K952" s="68">
        <v>44255</v>
      </c>
      <c r="L952" s="70">
        <v>345.65061789999999</v>
      </c>
      <c r="M952" s="58" t="s">
        <v>166</v>
      </c>
      <c r="N952" s="69"/>
      <c r="O952" s="69"/>
      <c r="P952" s="69"/>
      <c r="Q952" s="69"/>
      <c r="R952" s="69"/>
      <c r="S952" s="69" t="b">
        <v>1</v>
      </c>
      <c r="T952" s="69"/>
      <c r="U952" s="58" t="s">
        <v>1902</v>
      </c>
      <c r="V952" s="58" t="s">
        <v>1886</v>
      </c>
      <c r="W952" s="58" t="s">
        <v>1902</v>
      </c>
      <c r="X952" s="58" t="s">
        <v>1886</v>
      </c>
      <c r="Y952" s="58" t="s">
        <v>2009</v>
      </c>
      <c r="Z952" s="58" t="s">
        <v>1886</v>
      </c>
      <c r="AA952" s="58" t="s">
        <v>1902</v>
      </c>
      <c r="AB952" s="58" t="s">
        <v>3305</v>
      </c>
      <c r="AC952" s="58" t="s">
        <v>4101</v>
      </c>
      <c r="AD952" s="68">
        <v>44253</v>
      </c>
      <c r="AE952" s="70">
        <v>2235511.56</v>
      </c>
      <c r="AF952" s="58" t="str">
        <f t="shared" si="80"/>
        <v>Jour</v>
      </c>
      <c r="AG952" s="58" t="str">
        <f t="shared" si="81"/>
        <v>CH0117044831</v>
      </c>
      <c r="AH952" s="58" t="str">
        <f t="shared" si="82"/>
        <v>11704483</v>
      </c>
    </row>
    <row r="953" spans="1:34" s="75" customFormat="1">
      <c r="A953" s="58" t="s">
        <v>3608</v>
      </c>
      <c r="B953" s="58" t="s">
        <v>3610</v>
      </c>
      <c r="C953" s="58" t="s">
        <v>4520</v>
      </c>
      <c r="D953" s="68">
        <v>44196</v>
      </c>
      <c r="E953" s="9">
        <v>0</v>
      </c>
      <c r="F953" s="69"/>
      <c r="G953" s="58" t="s">
        <v>175</v>
      </c>
      <c r="H953" s="58" t="s">
        <v>62</v>
      </c>
      <c r="I953" s="58" t="s">
        <v>141</v>
      </c>
      <c r="J953" s="58" t="s">
        <v>155</v>
      </c>
      <c r="K953" s="68">
        <v>44255</v>
      </c>
      <c r="L953" s="70">
        <v>1068.048738</v>
      </c>
      <c r="M953" s="58" t="s">
        <v>166</v>
      </c>
      <c r="N953" s="69"/>
      <c r="O953" s="69"/>
      <c r="P953" s="69"/>
      <c r="Q953" s="69"/>
      <c r="R953" s="69"/>
      <c r="S953" s="69" t="b">
        <v>1</v>
      </c>
      <c r="T953" s="69"/>
      <c r="U953" s="58" t="s">
        <v>3610</v>
      </c>
      <c r="V953" s="58" t="s">
        <v>3608</v>
      </c>
      <c r="W953" s="58" t="s">
        <v>3610</v>
      </c>
      <c r="X953" s="58" t="s">
        <v>3608</v>
      </c>
      <c r="Y953" s="58" t="s">
        <v>2009</v>
      </c>
      <c r="Z953" s="58" t="s">
        <v>3608</v>
      </c>
      <c r="AA953" s="58" t="s">
        <v>3610</v>
      </c>
      <c r="AB953" s="58" t="s">
        <v>3305</v>
      </c>
      <c r="AC953" s="58" t="s">
        <v>4099</v>
      </c>
      <c r="AD953" s="68">
        <v>44253</v>
      </c>
      <c r="AE953" s="70">
        <v>2276747.1</v>
      </c>
      <c r="AF953" s="58" t="str">
        <f t="shared" si="80"/>
        <v>Jour</v>
      </c>
      <c r="AG953" s="58" t="str">
        <f t="shared" si="81"/>
        <v>CH0132501898</v>
      </c>
      <c r="AH953" s="58" t="str">
        <f t="shared" si="82"/>
        <v>13250189</v>
      </c>
    </row>
    <row r="954" spans="1:34" s="75" customFormat="1">
      <c r="A954" s="58" t="s">
        <v>1874</v>
      </c>
      <c r="B954" s="58" t="s">
        <v>1875</v>
      </c>
      <c r="C954" s="58" t="s">
        <v>4521</v>
      </c>
      <c r="D954" s="68">
        <v>44196</v>
      </c>
      <c r="E954" s="9">
        <v>0</v>
      </c>
      <c r="F954" s="69"/>
      <c r="G954" s="58" t="s">
        <v>175</v>
      </c>
      <c r="H954" s="58" t="s">
        <v>62</v>
      </c>
      <c r="I954" s="58" t="s">
        <v>141</v>
      </c>
      <c r="J954" s="58" t="s">
        <v>155</v>
      </c>
      <c r="K954" s="68">
        <v>44255</v>
      </c>
      <c r="L954" s="70">
        <v>3692.2248260000001</v>
      </c>
      <c r="M954" s="58" t="s">
        <v>166</v>
      </c>
      <c r="N954" s="69"/>
      <c r="O954" s="69"/>
      <c r="P954" s="69"/>
      <c r="Q954" s="69"/>
      <c r="R954" s="69"/>
      <c r="S954" s="69" t="b">
        <v>1</v>
      </c>
      <c r="T954" s="69"/>
      <c r="U954" s="58" t="s">
        <v>1875</v>
      </c>
      <c r="V954" s="58" t="s">
        <v>1874</v>
      </c>
      <c r="W954" s="58" t="s">
        <v>1875</v>
      </c>
      <c r="X954" s="58" t="s">
        <v>1874</v>
      </c>
      <c r="Y954" s="58" t="s">
        <v>2009</v>
      </c>
      <c r="Z954" s="58" t="s">
        <v>1874</v>
      </c>
      <c r="AA954" s="58" t="s">
        <v>1875</v>
      </c>
      <c r="AB954" s="58" t="s">
        <v>3305</v>
      </c>
      <c r="AC954" s="58" t="s">
        <v>4099</v>
      </c>
      <c r="AD954" s="68">
        <v>44253</v>
      </c>
      <c r="AE954" s="70">
        <v>13631924.710000001</v>
      </c>
      <c r="AF954" s="58" t="str">
        <f t="shared" si="80"/>
        <v>Jour</v>
      </c>
      <c r="AG954" s="58" t="str">
        <f t="shared" si="81"/>
        <v>CH0117043700</v>
      </c>
      <c r="AH954" s="58" t="str">
        <f t="shared" si="82"/>
        <v>11704370</v>
      </c>
    </row>
    <row r="955" spans="1:34" s="75" customFormat="1">
      <c r="A955" s="58" t="s">
        <v>831</v>
      </c>
      <c r="B955" s="58" t="s">
        <v>832</v>
      </c>
      <c r="C955" s="58" t="s">
        <v>4522</v>
      </c>
      <c r="D955" s="68">
        <v>44196</v>
      </c>
      <c r="E955" s="9">
        <v>0.16</v>
      </c>
      <c r="F955" s="69"/>
      <c r="G955" s="58" t="s">
        <v>175</v>
      </c>
      <c r="H955" s="58" t="s">
        <v>62</v>
      </c>
      <c r="I955" s="58" t="s">
        <v>141</v>
      </c>
      <c r="J955" s="58" t="s">
        <v>155</v>
      </c>
      <c r="K955" s="68">
        <v>44255</v>
      </c>
      <c r="L955" s="70">
        <v>3357.2492769999999</v>
      </c>
      <c r="M955" s="58" t="s">
        <v>176</v>
      </c>
      <c r="N955" s="69"/>
      <c r="O955" s="69"/>
      <c r="P955" s="69"/>
      <c r="Q955" s="69"/>
      <c r="R955" s="69"/>
      <c r="S955" s="69" t="b">
        <v>1</v>
      </c>
      <c r="T955" s="69"/>
      <c r="U955" s="58" t="s">
        <v>832</v>
      </c>
      <c r="V955" s="58" t="s">
        <v>831</v>
      </c>
      <c r="W955" s="58" t="s">
        <v>832</v>
      </c>
      <c r="X955" s="58" t="s">
        <v>831</v>
      </c>
      <c r="Y955" s="58" t="s">
        <v>2009</v>
      </c>
      <c r="Z955" s="58" t="s">
        <v>831</v>
      </c>
      <c r="AA955" s="58" t="s">
        <v>832</v>
      </c>
      <c r="AB955" s="58" t="s">
        <v>3305</v>
      </c>
      <c r="AC955" s="58" t="s">
        <v>4101</v>
      </c>
      <c r="AD955" s="68">
        <v>44253</v>
      </c>
      <c r="AE955" s="70">
        <v>443590.36</v>
      </c>
      <c r="AF955" s="58" t="str">
        <f t="shared" si="80"/>
        <v>Jour</v>
      </c>
      <c r="AG955" s="58" t="str">
        <f t="shared" si="81"/>
        <v>CH0025417509</v>
      </c>
      <c r="AH955" s="58" t="str">
        <f t="shared" si="82"/>
        <v>2541750</v>
      </c>
    </row>
    <row r="956" spans="1:34" s="75" customFormat="1">
      <c r="A956" s="58" t="s">
        <v>456</v>
      </c>
      <c r="B956" s="58" t="s">
        <v>687</v>
      </c>
      <c r="C956" s="58" t="s">
        <v>4523</v>
      </c>
      <c r="D956" s="68">
        <v>44196</v>
      </c>
      <c r="E956" s="9">
        <v>0.14000000000000001</v>
      </c>
      <c r="F956" s="69"/>
      <c r="G956" s="58" t="s">
        <v>175</v>
      </c>
      <c r="H956" s="58" t="s">
        <v>62</v>
      </c>
      <c r="I956" s="58" t="s">
        <v>141</v>
      </c>
      <c r="J956" s="58" t="s">
        <v>155</v>
      </c>
      <c r="K956" s="68">
        <v>44255</v>
      </c>
      <c r="L956" s="70">
        <v>3357.2492769999999</v>
      </c>
      <c r="M956" s="58" t="s">
        <v>166</v>
      </c>
      <c r="N956" s="69"/>
      <c r="O956" s="69"/>
      <c r="P956" s="69"/>
      <c r="Q956" s="69"/>
      <c r="R956" s="69"/>
      <c r="S956" s="69" t="b">
        <v>1</v>
      </c>
      <c r="T956" s="69"/>
      <c r="U956" s="58" t="s">
        <v>687</v>
      </c>
      <c r="V956" s="58" t="s">
        <v>456</v>
      </c>
      <c r="W956" s="58" t="s">
        <v>687</v>
      </c>
      <c r="X956" s="58" t="s">
        <v>456</v>
      </c>
      <c r="Y956" s="58" t="s">
        <v>2009</v>
      </c>
      <c r="Z956" s="58" t="s">
        <v>456</v>
      </c>
      <c r="AA956" s="58" t="s">
        <v>687</v>
      </c>
      <c r="AB956" s="58" t="s">
        <v>3305</v>
      </c>
      <c r="AC956" s="58" t="s">
        <v>4101</v>
      </c>
      <c r="AD956" s="68">
        <v>44253</v>
      </c>
      <c r="AE956" s="70">
        <v>2361277.4399999999</v>
      </c>
      <c r="AF956" s="58" t="str">
        <f t="shared" si="80"/>
        <v>Jour</v>
      </c>
      <c r="AG956" s="58" t="str">
        <f t="shared" si="81"/>
        <v>CH0192306477</v>
      </c>
      <c r="AH956" s="58" t="str">
        <f t="shared" si="82"/>
        <v>19230647</v>
      </c>
    </row>
    <row r="957" spans="1:34" s="75" customFormat="1">
      <c r="A957" s="58" t="s">
        <v>2060</v>
      </c>
      <c r="B957" s="58" t="s">
        <v>2463</v>
      </c>
      <c r="C957" s="58" t="s">
        <v>4524</v>
      </c>
      <c r="D957" s="68">
        <v>44196</v>
      </c>
      <c r="E957" s="9">
        <v>0</v>
      </c>
      <c r="F957" s="69"/>
      <c r="G957" s="58" t="s">
        <v>175</v>
      </c>
      <c r="H957" s="58" t="s">
        <v>62</v>
      </c>
      <c r="I957" s="58" t="s">
        <v>141</v>
      </c>
      <c r="J957" s="58" t="s">
        <v>155</v>
      </c>
      <c r="K957" s="68">
        <v>44255</v>
      </c>
      <c r="L957" s="70">
        <v>3357.2492769999999</v>
      </c>
      <c r="M957" s="58" t="s">
        <v>166</v>
      </c>
      <c r="N957" s="69"/>
      <c r="O957" s="69"/>
      <c r="P957" s="69"/>
      <c r="Q957" s="69"/>
      <c r="R957" s="69"/>
      <c r="S957" s="69" t="b">
        <v>1</v>
      </c>
      <c r="T957" s="69"/>
      <c r="U957" s="58" t="s">
        <v>2463</v>
      </c>
      <c r="V957" s="58" t="s">
        <v>2060</v>
      </c>
      <c r="W957" s="58" t="s">
        <v>2463</v>
      </c>
      <c r="X957" s="58" t="s">
        <v>2060</v>
      </c>
      <c r="Y957" s="58" t="s">
        <v>2009</v>
      </c>
      <c r="Z957" s="58" t="s">
        <v>2060</v>
      </c>
      <c r="AA957" s="58" t="s">
        <v>2463</v>
      </c>
      <c r="AB957" s="58" t="s">
        <v>3305</v>
      </c>
      <c r="AC957" s="58" t="s">
        <v>4101</v>
      </c>
      <c r="AD957" s="68">
        <v>44253</v>
      </c>
      <c r="AE957" s="70">
        <v>8975938.7599999998</v>
      </c>
      <c r="AF957" s="58" t="str">
        <f t="shared" si="80"/>
        <v>Jour</v>
      </c>
      <c r="AG957" s="58" t="str">
        <f t="shared" si="81"/>
        <v>CH0192306469</v>
      </c>
      <c r="AH957" s="58" t="str">
        <f t="shared" si="82"/>
        <v>19230646</v>
      </c>
    </row>
    <row r="958" spans="1:34" s="75" customFormat="1">
      <c r="A958" s="58" t="s">
        <v>4757</v>
      </c>
      <c r="B958" s="58" t="s">
        <v>4758</v>
      </c>
      <c r="C958" s="58" t="s">
        <v>4759</v>
      </c>
      <c r="D958" s="68">
        <v>44196</v>
      </c>
      <c r="E958" s="9">
        <v>0</v>
      </c>
      <c r="F958" s="69"/>
      <c r="G958" s="58" t="s">
        <v>175</v>
      </c>
      <c r="H958" s="58" t="s">
        <v>62</v>
      </c>
      <c r="I958" s="58" t="s">
        <v>141</v>
      </c>
      <c r="J958" s="58" t="s">
        <v>155</v>
      </c>
      <c r="K958" s="68">
        <v>44255</v>
      </c>
      <c r="L958" s="70">
        <v>1498.2059770000001</v>
      </c>
      <c r="M958" s="58" t="s">
        <v>166</v>
      </c>
      <c r="N958" s="69"/>
      <c r="O958" s="69"/>
      <c r="P958" s="69"/>
      <c r="Q958" s="69"/>
      <c r="R958" s="69"/>
      <c r="S958" s="69"/>
      <c r="T958" s="69"/>
      <c r="U958" s="58" t="s">
        <v>4758</v>
      </c>
      <c r="V958" s="58" t="s">
        <v>4757</v>
      </c>
      <c r="W958" s="58" t="s">
        <v>4758</v>
      </c>
      <c r="X958" s="58" t="s">
        <v>4757</v>
      </c>
      <c r="Y958" s="58" t="s">
        <v>2009</v>
      </c>
      <c r="Z958" s="58" t="s">
        <v>4757</v>
      </c>
      <c r="AA958" s="58" t="s">
        <v>4758</v>
      </c>
      <c r="AB958" s="58" t="s">
        <v>3305</v>
      </c>
      <c r="AC958" s="58" t="s">
        <v>4099</v>
      </c>
      <c r="AD958" s="68">
        <v>44253</v>
      </c>
      <c r="AE958" s="70">
        <v>6726763.4100000001</v>
      </c>
      <c r="AF958" s="58" t="str">
        <f t="shared" si="80"/>
        <v>Jour</v>
      </c>
      <c r="AG958" s="58" t="str">
        <f t="shared" si="81"/>
        <v>CH0451461963</v>
      </c>
      <c r="AH958" s="58" t="str">
        <f t="shared" si="82"/>
        <v>45146196</v>
      </c>
    </row>
    <row r="959" spans="1:34" s="75" customFormat="1">
      <c r="A959" s="58" t="s">
        <v>2155</v>
      </c>
      <c r="B959" s="58" t="s">
        <v>2465</v>
      </c>
      <c r="C959" s="58" t="s">
        <v>4525</v>
      </c>
      <c r="D959" s="68">
        <v>44196</v>
      </c>
      <c r="E959" s="9">
        <v>0</v>
      </c>
      <c r="F959" s="69"/>
      <c r="G959" s="58" t="s">
        <v>175</v>
      </c>
      <c r="H959" s="58" t="s">
        <v>68</v>
      </c>
      <c r="I959" s="58" t="s">
        <v>141</v>
      </c>
      <c r="J959" s="58" t="s">
        <v>155</v>
      </c>
      <c r="K959" s="68">
        <v>44255</v>
      </c>
      <c r="L959" s="70">
        <v>855.01440000000002</v>
      </c>
      <c r="M959" s="58" t="s">
        <v>166</v>
      </c>
      <c r="N959" s="69"/>
      <c r="O959" s="69"/>
      <c r="P959" s="69"/>
      <c r="Q959" s="69"/>
      <c r="R959" s="69"/>
      <c r="S959" s="69"/>
      <c r="T959" s="69"/>
      <c r="U959" s="58" t="s">
        <v>2465</v>
      </c>
      <c r="V959" s="58" t="s">
        <v>2155</v>
      </c>
      <c r="W959" s="58" t="s">
        <v>2465</v>
      </c>
      <c r="X959" s="58" t="s">
        <v>2155</v>
      </c>
      <c r="Y959" s="58" t="s">
        <v>2009</v>
      </c>
      <c r="Z959" s="58" t="s">
        <v>2155</v>
      </c>
      <c r="AA959" s="58" t="s">
        <v>2465</v>
      </c>
      <c r="AB959" s="58" t="s">
        <v>3305</v>
      </c>
      <c r="AC959" s="58" t="s">
        <v>4099</v>
      </c>
      <c r="AD959" s="68">
        <v>44253</v>
      </c>
      <c r="AE959" s="70">
        <v>1432831.02</v>
      </c>
      <c r="AF959" s="58" t="str">
        <f t="shared" si="80"/>
        <v>Jour</v>
      </c>
      <c r="AG959" s="58" t="str">
        <f t="shared" si="81"/>
        <v>CH0117044690</v>
      </c>
      <c r="AH959" s="58" t="str">
        <f t="shared" si="82"/>
        <v>11704469</v>
      </c>
    </row>
    <row r="960" spans="1:34" s="75" customFormat="1">
      <c r="A960" s="58" t="s">
        <v>21917</v>
      </c>
      <c r="B960" s="58" t="s">
        <v>21918</v>
      </c>
      <c r="C960" s="58" t="s">
        <v>21919</v>
      </c>
      <c r="D960" s="68">
        <v>44196</v>
      </c>
      <c r="E960" s="9">
        <v>0</v>
      </c>
      <c r="F960" s="69"/>
      <c r="G960" s="58" t="s">
        <v>175</v>
      </c>
      <c r="H960" s="58" t="s">
        <v>62</v>
      </c>
      <c r="I960" s="58" t="s">
        <v>141</v>
      </c>
      <c r="J960" s="58" t="s">
        <v>155</v>
      </c>
      <c r="K960" s="68">
        <v>44255</v>
      </c>
      <c r="L960" s="70">
        <v>408.60792529999998</v>
      </c>
      <c r="M960" s="58" t="s">
        <v>166</v>
      </c>
      <c r="N960" s="69"/>
      <c r="O960" s="69"/>
      <c r="P960" s="69"/>
      <c r="Q960" s="69"/>
      <c r="R960" s="69"/>
      <c r="S960" s="69"/>
      <c r="T960" s="69"/>
      <c r="U960" s="58" t="s">
        <v>21918</v>
      </c>
      <c r="V960" s="58" t="s">
        <v>21917</v>
      </c>
      <c r="W960" s="58" t="s">
        <v>21918</v>
      </c>
      <c r="X960" s="58" t="s">
        <v>21917</v>
      </c>
      <c r="Y960" s="58" t="s">
        <v>2009</v>
      </c>
      <c r="Z960" s="58" t="s">
        <v>21917</v>
      </c>
      <c r="AA960" s="58" t="s">
        <v>21918</v>
      </c>
      <c r="AB960" s="58" t="s">
        <v>3305</v>
      </c>
      <c r="AC960" s="58" t="s">
        <v>4101</v>
      </c>
      <c r="AD960" s="68">
        <v>44253</v>
      </c>
      <c r="AE960" s="70">
        <v>487934.6</v>
      </c>
      <c r="AF960" s="58" t="str">
        <f t="shared" si="80"/>
        <v>Jour</v>
      </c>
      <c r="AG960" s="58" t="str">
        <f t="shared" si="81"/>
        <v>CH0520892776</v>
      </c>
      <c r="AH960" s="58" t="str">
        <f t="shared" si="82"/>
        <v>52089277</v>
      </c>
    </row>
    <row r="961" spans="1:34" s="75" customFormat="1">
      <c r="A961" s="58" t="s">
        <v>4108</v>
      </c>
      <c r="B961" s="58" t="s">
        <v>4109</v>
      </c>
      <c r="C961" s="58" t="s">
        <v>4526</v>
      </c>
      <c r="D961" s="68">
        <v>44196</v>
      </c>
      <c r="E961" s="9">
        <v>0</v>
      </c>
      <c r="F961" s="69"/>
      <c r="G961" s="58" t="s">
        <v>175</v>
      </c>
      <c r="H961" s="58" t="s">
        <v>62</v>
      </c>
      <c r="I961" s="58" t="s">
        <v>141</v>
      </c>
      <c r="J961" s="58" t="s">
        <v>155</v>
      </c>
      <c r="K961" s="68">
        <v>44255</v>
      </c>
      <c r="L961" s="70">
        <v>433.21234600000003</v>
      </c>
      <c r="M961" s="58" t="s">
        <v>166</v>
      </c>
      <c r="N961" s="69"/>
      <c r="O961" s="69"/>
      <c r="P961" s="69"/>
      <c r="Q961" s="69"/>
      <c r="R961" s="69"/>
      <c r="S961" s="69"/>
      <c r="T961" s="69"/>
      <c r="U961" s="58" t="s">
        <v>4109</v>
      </c>
      <c r="V961" s="58" t="s">
        <v>4108</v>
      </c>
      <c r="W961" s="58" t="s">
        <v>4109</v>
      </c>
      <c r="X961" s="58" t="s">
        <v>4108</v>
      </c>
      <c r="Y961" s="58" t="s">
        <v>2009</v>
      </c>
      <c r="Z961" s="58" t="s">
        <v>4108</v>
      </c>
      <c r="AA961" s="58" t="s">
        <v>4109</v>
      </c>
      <c r="AB961" s="58" t="s">
        <v>3305</v>
      </c>
      <c r="AC961" s="58" t="s">
        <v>4099</v>
      </c>
      <c r="AD961" s="68">
        <v>44253</v>
      </c>
      <c r="AE961" s="70">
        <v>1456801.16</v>
      </c>
      <c r="AF961" s="58" t="str">
        <f t="shared" si="80"/>
        <v>Jour</v>
      </c>
      <c r="AG961" s="58" t="str">
        <f t="shared" si="81"/>
        <v>CH0117044906</v>
      </c>
      <c r="AH961" s="58" t="str">
        <f t="shared" si="82"/>
        <v>11704490</v>
      </c>
    </row>
    <row r="962" spans="1:34" s="75" customFormat="1">
      <c r="A962" s="58" t="s">
        <v>1888</v>
      </c>
      <c r="B962" s="58" t="s">
        <v>1916</v>
      </c>
      <c r="C962" s="58" t="s">
        <v>4527</v>
      </c>
      <c r="D962" s="68">
        <v>44196</v>
      </c>
      <c r="E962" s="9">
        <v>0.14000000000000001</v>
      </c>
      <c r="F962" s="69"/>
      <c r="G962" s="58" t="s">
        <v>175</v>
      </c>
      <c r="H962" s="58" t="s">
        <v>62</v>
      </c>
      <c r="I962" s="58" t="s">
        <v>141</v>
      </c>
      <c r="J962" s="58" t="s">
        <v>2429</v>
      </c>
      <c r="K962" s="68">
        <v>44255</v>
      </c>
      <c r="L962" s="70">
        <v>196.84282999999999</v>
      </c>
      <c r="M962" s="58" t="s">
        <v>166</v>
      </c>
      <c r="N962" s="69"/>
      <c r="O962" s="69"/>
      <c r="P962" s="69"/>
      <c r="Q962" s="69"/>
      <c r="R962" s="69"/>
      <c r="S962" s="69" t="b">
        <v>1</v>
      </c>
      <c r="T962" s="69"/>
      <c r="U962" s="58" t="s">
        <v>1916</v>
      </c>
      <c r="V962" s="58" t="s">
        <v>1888</v>
      </c>
      <c r="W962" s="58" t="s">
        <v>1916</v>
      </c>
      <c r="X962" s="58" t="s">
        <v>1888</v>
      </c>
      <c r="Y962" s="58" t="s">
        <v>2009</v>
      </c>
      <c r="Z962" s="58" t="s">
        <v>1888</v>
      </c>
      <c r="AA962" s="58" t="s">
        <v>1916</v>
      </c>
      <c r="AB962" s="58" t="s">
        <v>3305</v>
      </c>
      <c r="AC962" s="58" t="s">
        <v>4101</v>
      </c>
      <c r="AD962" s="68">
        <v>44253</v>
      </c>
      <c r="AE962" s="70">
        <v>4224170.5199999996</v>
      </c>
      <c r="AF962" s="58" t="str">
        <f t="shared" si="80"/>
        <v>Jour</v>
      </c>
      <c r="AG962" s="58" t="str">
        <f t="shared" si="81"/>
        <v>CH0132501872</v>
      </c>
      <c r="AH962" s="58" t="str">
        <f t="shared" si="82"/>
        <v>13250187</v>
      </c>
    </row>
    <row r="963" spans="1:34" s="75" customFormat="1">
      <c r="A963" s="58" t="s">
        <v>5369</v>
      </c>
      <c r="B963" s="58" t="s">
        <v>5370</v>
      </c>
      <c r="C963" s="58" t="s">
        <v>5371</v>
      </c>
      <c r="D963" s="68">
        <v>44196</v>
      </c>
      <c r="E963" s="9">
        <v>0.2</v>
      </c>
      <c r="F963" s="69"/>
      <c r="G963" s="58" t="s">
        <v>175</v>
      </c>
      <c r="H963" s="58" t="s">
        <v>68</v>
      </c>
      <c r="I963" s="58" t="s">
        <v>141</v>
      </c>
      <c r="J963" s="58" t="s">
        <v>2429</v>
      </c>
      <c r="K963" s="68">
        <v>44255</v>
      </c>
      <c r="L963" s="70">
        <v>980.98581200000001</v>
      </c>
      <c r="M963" s="58" t="s">
        <v>176</v>
      </c>
      <c r="N963" s="69"/>
      <c r="O963" s="69"/>
      <c r="P963" s="69"/>
      <c r="Q963" s="69"/>
      <c r="R963" s="69"/>
      <c r="S963" s="69"/>
      <c r="T963" s="69"/>
      <c r="U963" s="58" t="s">
        <v>5370</v>
      </c>
      <c r="V963" s="58" t="s">
        <v>5369</v>
      </c>
      <c r="W963" s="58" t="s">
        <v>5370</v>
      </c>
      <c r="X963" s="58" t="s">
        <v>5369</v>
      </c>
      <c r="Y963" s="58" t="s">
        <v>2009</v>
      </c>
      <c r="Z963" s="58" t="s">
        <v>5369</v>
      </c>
      <c r="AA963" s="58" t="s">
        <v>5370</v>
      </c>
      <c r="AB963" s="58" t="s">
        <v>3305</v>
      </c>
      <c r="AC963" s="58" t="s">
        <v>5357</v>
      </c>
      <c r="AD963" s="68">
        <v>44253</v>
      </c>
      <c r="AE963" s="70">
        <v>949426</v>
      </c>
      <c r="AF963" s="58" t="str">
        <f t="shared" si="80"/>
        <v>Jour</v>
      </c>
      <c r="AG963" s="58" t="str">
        <f t="shared" si="81"/>
        <v>CH0311586959</v>
      </c>
      <c r="AH963" s="58" t="str">
        <f t="shared" si="82"/>
        <v>31158695</v>
      </c>
    </row>
    <row r="964" spans="1:34" s="75" customFormat="1">
      <c r="A964" s="58" t="s">
        <v>5354</v>
      </c>
      <c r="B964" s="58" t="s">
        <v>5355</v>
      </c>
      <c r="C964" s="58" t="s">
        <v>5356</v>
      </c>
      <c r="D964" s="68">
        <v>44196</v>
      </c>
      <c r="E964" s="9">
        <v>0</v>
      </c>
      <c r="F964" s="69"/>
      <c r="G964" s="58" t="s">
        <v>175</v>
      </c>
      <c r="H964" s="58" t="s">
        <v>62</v>
      </c>
      <c r="I964" s="58" t="s">
        <v>141</v>
      </c>
      <c r="J964" s="58" t="s">
        <v>2429</v>
      </c>
      <c r="K964" s="68">
        <v>44255</v>
      </c>
      <c r="L964" s="70">
        <v>980.98581200000001</v>
      </c>
      <c r="M964" s="58" t="s">
        <v>176</v>
      </c>
      <c r="N964" s="69"/>
      <c r="O964" s="69"/>
      <c r="P964" s="69"/>
      <c r="Q964" s="69"/>
      <c r="R964" s="69"/>
      <c r="S964" s="69"/>
      <c r="T964" s="69"/>
      <c r="U964" s="58" t="s">
        <v>5355</v>
      </c>
      <c r="V964" s="58" t="s">
        <v>5354</v>
      </c>
      <c r="W964" s="58" t="s">
        <v>5355</v>
      </c>
      <c r="X964" s="58" t="s">
        <v>5354</v>
      </c>
      <c r="Y964" s="58" t="s">
        <v>2009</v>
      </c>
      <c r="Z964" s="58" t="s">
        <v>5354</v>
      </c>
      <c r="AA964" s="58" t="s">
        <v>5355</v>
      </c>
      <c r="AB964" s="58" t="s">
        <v>3305</v>
      </c>
      <c r="AC964" s="58" t="s">
        <v>5357</v>
      </c>
      <c r="AD964" s="68">
        <v>44253</v>
      </c>
      <c r="AE964" s="70">
        <v>3139491.98</v>
      </c>
      <c r="AF964" s="58" t="str">
        <f t="shared" si="80"/>
        <v>Jour</v>
      </c>
      <c r="AG964" s="58" t="str">
        <f t="shared" si="81"/>
        <v>CH0246588211</v>
      </c>
      <c r="AH964" s="58" t="str">
        <f t="shared" si="82"/>
        <v>24658821</v>
      </c>
    </row>
    <row r="965" spans="1:34" s="75" customFormat="1">
      <c r="A965" s="58" t="s">
        <v>296</v>
      </c>
      <c r="B965" s="58" t="s">
        <v>674</v>
      </c>
      <c r="C965" s="58" t="s">
        <v>4528</v>
      </c>
      <c r="D965" s="68">
        <v>43738</v>
      </c>
      <c r="E965" s="9">
        <v>0.33</v>
      </c>
      <c r="F965" s="69"/>
      <c r="G965" s="58" t="s">
        <v>175</v>
      </c>
      <c r="H965" s="58" t="s">
        <v>64</v>
      </c>
      <c r="I965" s="58" t="s">
        <v>141</v>
      </c>
      <c r="J965" s="58" t="s">
        <v>168</v>
      </c>
      <c r="K965" s="68"/>
      <c r="L965" s="70"/>
      <c r="M965" s="58" t="s">
        <v>176</v>
      </c>
      <c r="N965" s="69"/>
      <c r="O965" s="69"/>
      <c r="P965" s="69"/>
      <c r="Q965" s="69"/>
      <c r="R965" s="69"/>
      <c r="S965" s="69"/>
      <c r="T965" s="69"/>
      <c r="U965" s="58" t="s">
        <v>674</v>
      </c>
      <c r="V965" s="58" t="s">
        <v>296</v>
      </c>
      <c r="W965" s="58" t="s">
        <v>674</v>
      </c>
      <c r="X965" s="58" t="s">
        <v>296</v>
      </c>
      <c r="Y965" s="58" t="s">
        <v>2009</v>
      </c>
      <c r="Z965" s="58" t="s">
        <v>296</v>
      </c>
      <c r="AA965" s="58" t="s">
        <v>674</v>
      </c>
      <c r="AB965" s="58" t="s">
        <v>3305</v>
      </c>
      <c r="AC965" s="58"/>
      <c r="AD965" s="68">
        <v>43741</v>
      </c>
      <c r="AE965" s="70">
        <v>425829</v>
      </c>
      <c r="AF965" s="58" t="str">
        <f t="shared" si="80"/>
        <v>Jour</v>
      </c>
      <c r="AG965" s="58" t="str">
        <f t="shared" si="81"/>
        <v>CH0021284119</v>
      </c>
      <c r="AH965" s="58" t="str">
        <f t="shared" si="82"/>
        <v>2128411</v>
      </c>
    </row>
    <row r="966" spans="1:34" s="75" customFormat="1">
      <c r="A966" s="58" t="s">
        <v>1025</v>
      </c>
      <c r="B966" s="58" t="s">
        <v>1026</v>
      </c>
      <c r="C966" s="58" t="s">
        <v>4529</v>
      </c>
      <c r="D966" s="68">
        <v>43738</v>
      </c>
      <c r="E966" s="9">
        <v>0.3</v>
      </c>
      <c r="F966" s="69"/>
      <c r="G966" s="58" t="s">
        <v>175</v>
      </c>
      <c r="H966" s="58" t="s">
        <v>64</v>
      </c>
      <c r="I966" s="58" t="s">
        <v>141</v>
      </c>
      <c r="J966" s="58" t="s">
        <v>168</v>
      </c>
      <c r="K966" s="68"/>
      <c r="L966" s="70"/>
      <c r="M966" s="58" t="s">
        <v>166</v>
      </c>
      <c r="N966" s="69"/>
      <c r="O966" s="69"/>
      <c r="P966" s="69"/>
      <c r="Q966" s="69"/>
      <c r="R966" s="69"/>
      <c r="S966" s="69"/>
      <c r="T966" s="69"/>
      <c r="U966" s="58" t="s">
        <v>1026</v>
      </c>
      <c r="V966" s="58" t="s">
        <v>1025</v>
      </c>
      <c r="W966" s="58" t="s">
        <v>1026</v>
      </c>
      <c r="X966" s="58" t="s">
        <v>1025</v>
      </c>
      <c r="Y966" s="58" t="s">
        <v>2009</v>
      </c>
      <c r="Z966" s="58" t="s">
        <v>1025</v>
      </c>
      <c r="AA966" s="58" t="s">
        <v>1026</v>
      </c>
      <c r="AB966" s="58" t="s">
        <v>3305</v>
      </c>
      <c r="AC966" s="58"/>
      <c r="AD966" s="68">
        <v>43741</v>
      </c>
      <c r="AE966" s="70">
        <v>31638.43</v>
      </c>
      <c r="AF966" s="58" t="str">
        <f t="shared" si="80"/>
        <v>Jour</v>
      </c>
      <c r="AG966" s="58" t="str">
        <f t="shared" si="81"/>
        <v>CH0192251855</v>
      </c>
      <c r="AH966" s="58" t="str">
        <f t="shared" si="82"/>
        <v>19225185</v>
      </c>
    </row>
    <row r="967" spans="1:34" s="75" customFormat="1">
      <c r="A967" s="58" t="s">
        <v>993</v>
      </c>
      <c r="B967" s="58" t="s">
        <v>994</v>
      </c>
      <c r="C967" s="58" t="s">
        <v>5216</v>
      </c>
      <c r="D967" s="68">
        <v>44196</v>
      </c>
      <c r="E967" s="9">
        <v>0.2</v>
      </c>
      <c r="F967" s="69"/>
      <c r="G967" s="58" t="s">
        <v>175</v>
      </c>
      <c r="H967" s="58" t="s">
        <v>62</v>
      </c>
      <c r="I967" s="58" t="s">
        <v>141</v>
      </c>
      <c r="J967" s="58" t="s">
        <v>168</v>
      </c>
      <c r="K967" s="68">
        <v>44255</v>
      </c>
      <c r="L967" s="70">
        <v>3198.6680150000002</v>
      </c>
      <c r="M967" s="58" t="s">
        <v>176</v>
      </c>
      <c r="N967" s="69"/>
      <c r="O967" s="69"/>
      <c r="P967" s="69"/>
      <c r="Q967" s="69"/>
      <c r="R967" s="69"/>
      <c r="S967" s="69"/>
      <c r="T967" s="69"/>
      <c r="U967" s="58" t="s">
        <v>994</v>
      </c>
      <c r="V967" s="58" t="s">
        <v>993</v>
      </c>
      <c r="W967" s="58" t="s">
        <v>994</v>
      </c>
      <c r="X967" s="58" t="s">
        <v>993</v>
      </c>
      <c r="Y967" s="58" t="s">
        <v>2009</v>
      </c>
      <c r="Z967" s="58" t="s">
        <v>993</v>
      </c>
      <c r="AA967" s="58" t="s">
        <v>994</v>
      </c>
      <c r="AB967" s="58" t="s">
        <v>3305</v>
      </c>
      <c r="AC967" s="58"/>
      <c r="AD967" s="68">
        <v>44253</v>
      </c>
      <c r="AE967" s="70">
        <v>329869.40000000002</v>
      </c>
      <c r="AF967" s="58" t="str">
        <f t="shared" si="80"/>
        <v>Jour</v>
      </c>
      <c r="AG967" s="58" t="str">
        <f t="shared" si="81"/>
        <v>CH0224705605</v>
      </c>
      <c r="AH967" s="58" t="str">
        <f t="shared" si="82"/>
        <v>22470560</v>
      </c>
    </row>
    <row r="968" spans="1:34" s="75" customFormat="1">
      <c r="A968" s="58" t="s">
        <v>1865</v>
      </c>
      <c r="B968" s="58" t="s">
        <v>1866</v>
      </c>
      <c r="C968" s="58" t="s">
        <v>5217</v>
      </c>
      <c r="D968" s="68">
        <v>44196</v>
      </c>
      <c r="E968" s="9">
        <v>0</v>
      </c>
      <c r="F968" s="69"/>
      <c r="G968" s="58" t="s">
        <v>175</v>
      </c>
      <c r="H968" s="58" t="s">
        <v>62</v>
      </c>
      <c r="I968" s="58" t="s">
        <v>141</v>
      </c>
      <c r="J968" s="58" t="s">
        <v>168</v>
      </c>
      <c r="K968" s="68">
        <v>44255</v>
      </c>
      <c r="L968" s="70">
        <v>3198.6680150000002</v>
      </c>
      <c r="M968" s="58" t="s">
        <v>166</v>
      </c>
      <c r="N968" s="69"/>
      <c r="O968" s="69"/>
      <c r="P968" s="69"/>
      <c r="Q968" s="69"/>
      <c r="R968" s="69"/>
      <c r="S968" s="69"/>
      <c r="T968" s="69"/>
      <c r="U968" s="58" t="s">
        <v>1866</v>
      </c>
      <c r="V968" s="58" t="s">
        <v>1865</v>
      </c>
      <c r="W968" s="58" t="s">
        <v>1866</v>
      </c>
      <c r="X968" s="58" t="s">
        <v>1865</v>
      </c>
      <c r="Y968" s="58" t="s">
        <v>2009</v>
      </c>
      <c r="Z968" s="58" t="s">
        <v>1865</v>
      </c>
      <c r="AA968" s="58" t="s">
        <v>1866</v>
      </c>
      <c r="AB968" s="58" t="s">
        <v>3305</v>
      </c>
      <c r="AC968" s="58"/>
      <c r="AD968" s="68">
        <v>44253</v>
      </c>
      <c r="AE968" s="70">
        <v>5542670.21</v>
      </c>
      <c r="AF968" s="58" t="str">
        <f t="shared" si="80"/>
        <v>Jour</v>
      </c>
      <c r="AG968" s="58" t="str">
        <f t="shared" si="81"/>
        <v>CH0224705639</v>
      </c>
      <c r="AH968" s="58" t="str">
        <f t="shared" si="82"/>
        <v>22470563</v>
      </c>
    </row>
    <row r="969" spans="1:34" s="75" customFormat="1">
      <c r="A969" s="58" t="s">
        <v>998</v>
      </c>
      <c r="B969" s="58" t="s">
        <v>999</v>
      </c>
      <c r="C969" s="58" t="s">
        <v>5218</v>
      </c>
      <c r="D969" s="68">
        <v>44196</v>
      </c>
      <c r="E969" s="9">
        <v>0.3</v>
      </c>
      <c r="F969" s="69"/>
      <c r="G969" s="58" t="s">
        <v>175</v>
      </c>
      <c r="H969" s="58" t="s">
        <v>62</v>
      </c>
      <c r="I969" s="58" t="s">
        <v>141</v>
      </c>
      <c r="J969" s="58" t="s">
        <v>168</v>
      </c>
      <c r="K969" s="68">
        <v>44255</v>
      </c>
      <c r="L969" s="70">
        <v>820.73815200000001</v>
      </c>
      <c r="M969" s="58" t="s">
        <v>176</v>
      </c>
      <c r="N969" s="69"/>
      <c r="O969" s="69"/>
      <c r="P969" s="69"/>
      <c r="Q969" s="69"/>
      <c r="R969" s="69"/>
      <c r="S969" s="69"/>
      <c r="T969" s="69"/>
      <c r="U969" s="58" t="s">
        <v>999</v>
      </c>
      <c r="V969" s="58" t="s">
        <v>998</v>
      </c>
      <c r="W969" s="58" t="s">
        <v>999</v>
      </c>
      <c r="X969" s="58" t="s">
        <v>998</v>
      </c>
      <c r="Y969" s="58" t="s">
        <v>2009</v>
      </c>
      <c r="Z969" s="58" t="s">
        <v>998</v>
      </c>
      <c r="AA969" s="58" t="s">
        <v>999</v>
      </c>
      <c r="AB969" s="58" t="s">
        <v>3305</v>
      </c>
      <c r="AC969" s="58"/>
      <c r="AD969" s="68">
        <v>44253</v>
      </c>
      <c r="AE969" s="70">
        <v>339404.23</v>
      </c>
      <c r="AF969" s="58" t="str">
        <f t="shared" si="80"/>
        <v>Jour</v>
      </c>
      <c r="AG969" s="58" t="str">
        <f t="shared" si="81"/>
        <v>CH0021284002</v>
      </c>
      <c r="AH969" s="58" t="str">
        <f t="shared" si="82"/>
        <v>2128400</v>
      </c>
    </row>
    <row r="970" spans="1:34" s="75" customFormat="1">
      <c r="A970" s="58" t="s">
        <v>885</v>
      </c>
      <c r="B970" s="58" t="s">
        <v>886</v>
      </c>
      <c r="C970" s="58" t="s">
        <v>5219</v>
      </c>
      <c r="D970" s="68">
        <v>44196</v>
      </c>
      <c r="E970" s="9">
        <v>0.25</v>
      </c>
      <c r="F970" s="69"/>
      <c r="G970" s="58" t="s">
        <v>175</v>
      </c>
      <c r="H970" s="58" t="s">
        <v>62</v>
      </c>
      <c r="I970" s="58" t="s">
        <v>141</v>
      </c>
      <c r="J970" s="58" t="s">
        <v>168</v>
      </c>
      <c r="K970" s="68">
        <v>44255</v>
      </c>
      <c r="L970" s="70">
        <v>820.73815200000001</v>
      </c>
      <c r="M970" s="58" t="s">
        <v>166</v>
      </c>
      <c r="N970" s="69"/>
      <c r="O970" s="69"/>
      <c r="P970" s="69"/>
      <c r="Q970" s="69"/>
      <c r="R970" s="69"/>
      <c r="S970" s="69"/>
      <c r="T970" s="69"/>
      <c r="U970" s="58" t="s">
        <v>886</v>
      </c>
      <c r="V970" s="58" t="s">
        <v>885</v>
      </c>
      <c r="W970" s="58" t="s">
        <v>886</v>
      </c>
      <c r="X970" s="58" t="s">
        <v>885</v>
      </c>
      <c r="Y970" s="58" t="s">
        <v>2009</v>
      </c>
      <c r="Z970" s="58" t="s">
        <v>885</v>
      </c>
      <c r="AA970" s="58" t="s">
        <v>886</v>
      </c>
      <c r="AB970" s="58" t="s">
        <v>3305</v>
      </c>
      <c r="AC970" s="58"/>
      <c r="AD970" s="68">
        <v>44253</v>
      </c>
      <c r="AE970" s="70">
        <v>213891.81</v>
      </c>
      <c r="AF970" s="58" t="str">
        <f t="shared" si="80"/>
        <v>Jour</v>
      </c>
      <c r="AG970" s="58" t="str">
        <f t="shared" si="81"/>
        <v>CH0224705654</v>
      </c>
      <c r="AH970" s="58" t="str">
        <f t="shared" si="82"/>
        <v>22470565</v>
      </c>
    </row>
    <row r="971" spans="1:34" s="75" customFormat="1">
      <c r="A971" s="58" t="s">
        <v>1867</v>
      </c>
      <c r="B971" s="58" t="s">
        <v>1868</v>
      </c>
      <c r="C971" s="58" t="s">
        <v>5220</v>
      </c>
      <c r="D971" s="68">
        <v>44196</v>
      </c>
      <c r="E971" s="9">
        <v>0</v>
      </c>
      <c r="F971" s="69"/>
      <c r="G971" s="58" t="s">
        <v>175</v>
      </c>
      <c r="H971" s="58" t="s">
        <v>62</v>
      </c>
      <c r="I971" s="58" t="s">
        <v>141</v>
      </c>
      <c r="J971" s="58" t="s">
        <v>168</v>
      </c>
      <c r="K971" s="68">
        <v>44255</v>
      </c>
      <c r="L971" s="70">
        <v>820.73815200000001</v>
      </c>
      <c r="M971" s="58" t="s">
        <v>166</v>
      </c>
      <c r="N971" s="69"/>
      <c r="O971" s="69"/>
      <c r="P971" s="69"/>
      <c r="Q971" s="69"/>
      <c r="R971" s="69"/>
      <c r="S971" s="69"/>
      <c r="T971" s="69"/>
      <c r="U971" s="58" t="s">
        <v>1868</v>
      </c>
      <c r="V971" s="58" t="s">
        <v>1867</v>
      </c>
      <c r="W971" s="58" t="s">
        <v>1868</v>
      </c>
      <c r="X971" s="58" t="s">
        <v>1867</v>
      </c>
      <c r="Y971" s="58" t="s">
        <v>2009</v>
      </c>
      <c r="Z971" s="58" t="s">
        <v>1867</v>
      </c>
      <c r="AA971" s="58" t="s">
        <v>1868</v>
      </c>
      <c r="AB971" s="58" t="s">
        <v>3305</v>
      </c>
      <c r="AC971" s="58"/>
      <c r="AD971" s="68">
        <v>44253</v>
      </c>
      <c r="AE971" s="70">
        <v>1732066.23</v>
      </c>
      <c r="AF971" s="58" t="str">
        <f t="shared" ref="AF971:AF1034" si="83">CHOOSE(IF(ISERROR(FIND("Quotidien",AB971,1)),IF(ISERROR(FIND("Hebdo",AB971,1)),1,FIND("Hebdo",AB971,1)),FIND("Quotidien",AB971,1)),"&gt;=Mois",,,,,,,,,,,,,,"Semaine",,,,,,,,,"Jour")</f>
        <v>Jour</v>
      </c>
      <c r="AG971" s="58" t="str">
        <f t="shared" ref="AG971:AG1034" si="84">A971</f>
        <v>CH0224705662</v>
      </c>
      <c r="AH971" s="58" t="str">
        <f t="shared" ref="AH971:AH1034" si="85">B971</f>
        <v>22470566</v>
      </c>
    </row>
    <row r="972" spans="1:34" s="75" customFormat="1">
      <c r="A972" s="58" t="s">
        <v>297</v>
      </c>
      <c r="B972" s="58" t="s">
        <v>675</v>
      </c>
      <c r="C972" s="58" t="s">
        <v>5221</v>
      </c>
      <c r="D972" s="68">
        <v>44196</v>
      </c>
      <c r="E972" s="9">
        <v>0.72</v>
      </c>
      <c r="F972" s="69"/>
      <c r="G972" s="58" t="s">
        <v>175</v>
      </c>
      <c r="H972" s="58" t="s">
        <v>62</v>
      </c>
      <c r="I972" s="58" t="s">
        <v>141</v>
      </c>
      <c r="J972" s="58" t="s">
        <v>168</v>
      </c>
      <c r="K972" s="68">
        <v>44255</v>
      </c>
      <c r="L972" s="70">
        <v>590.29897200000005</v>
      </c>
      <c r="M972" s="58" t="s">
        <v>176</v>
      </c>
      <c r="N972" s="69"/>
      <c r="O972" s="69"/>
      <c r="P972" s="69"/>
      <c r="Q972" s="69"/>
      <c r="R972" s="69"/>
      <c r="S972" s="69"/>
      <c r="T972" s="69"/>
      <c r="U972" s="58" t="s">
        <v>675</v>
      </c>
      <c r="V972" s="58" t="s">
        <v>297</v>
      </c>
      <c r="W972" s="58" t="s">
        <v>675</v>
      </c>
      <c r="X972" s="58" t="s">
        <v>297</v>
      </c>
      <c r="Y972" s="58" t="s">
        <v>2009</v>
      </c>
      <c r="Z972" s="58" t="s">
        <v>297</v>
      </c>
      <c r="AA972" s="58" t="s">
        <v>675</v>
      </c>
      <c r="AB972" s="58" t="s">
        <v>3305</v>
      </c>
      <c r="AC972" s="58"/>
      <c r="AD972" s="68">
        <v>44253</v>
      </c>
      <c r="AE972" s="70">
        <v>12685</v>
      </c>
      <c r="AF972" s="58" t="str">
        <f t="shared" si="83"/>
        <v>Jour</v>
      </c>
      <c r="AG972" s="58" t="str">
        <f t="shared" si="84"/>
        <v>CH0030955865</v>
      </c>
      <c r="AH972" s="58" t="str">
        <f t="shared" si="85"/>
        <v>3095586</v>
      </c>
    </row>
    <row r="973" spans="1:34" s="75" customFormat="1">
      <c r="A973" s="58" t="s">
        <v>2609</v>
      </c>
      <c r="B973" s="58" t="s">
        <v>2650</v>
      </c>
      <c r="C973" s="58" t="s">
        <v>5222</v>
      </c>
      <c r="D973" s="68">
        <v>44196</v>
      </c>
      <c r="E973" s="9">
        <v>0.62</v>
      </c>
      <c r="F973" s="69"/>
      <c r="G973" s="58" t="s">
        <v>175</v>
      </c>
      <c r="H973" s="58" t="s">
        <v>62</v>
      </c>
      <c r="I973" s="58" t="s">
        <v>141</v>
      </c>
      <c r="J973" s="58" t="s">
        <v>168</v>
      </c>
      <c r="K973" s="68">
        <v>44255</v>
      </c>
      <c r="L973" s="70">
        <v>590.29897200000005</v>
      </c>
      <c r="M973" s="58" t="s">
        <v>176</v>
      </c>
      <c r="N973" s="69"/>
      <c r="O973" s="69"/>
      <c r="P973" s="69"/>
      <c r="Q973" s="69"/>
      <c r="R973" s="69"/>
      <c r="S973" s="69"/>
      <c r="T973" s="69"/>
      <c r="U973" s="58" t="s">
        <v>2650</v>
      </c>
      <c r="V973" s="58" t="s">
        <v>2609</v>
      </c>
      <c r="W973" s="58" t="s">
        <v>2650</v>
      </c>
      <c r="X973" s="58" t="s">
        <v>2609</v>
      </c>
      <c r="Y973" s="58" t="s">
        <v>2009</v>
      </c>
      <c r="Z973" s="58" t="s">
        <v>2609</v>
      </c>
      <c r="AA973" s="58" t="s">
        <v>2650</v>
      </c>
      <c r="AB973" s="58" t="s">
        <v>3305</v>
      </c>
      <c r="AC973" s="58"/>
      <c r="AD973" s="68">
        <v>44253</v>
      </c>
      <c r="AE973" s="70">
        <v>95555</v>
      </c>
      <c r="AF973" s="58" t="str">
        <f t="shared" si="83"/>
        <v>Jour</v>
      </c>
      <c r="AG973" s="58" t="str">
        <f t="shared" si="84"/>
        <v>CH0192251889</v>
      </c>
      <c r="AH973" s="58" t="str">
        <f t="shared" si="85"/>
        <v>19225188</v>
      </c>
    </row>
    <row r="974" spans="1:34" s="75" customFormat="1">
      <c r="A974" s="58" t="s">
        <v>1790</v>
      </c>
      <c r="B974" s="58" t="s">
        <v>1796</v>
      </c>
      <c r="C974" s="58" t="s">
        <v>5223</v>
      </c>
      <c r="D974" s="68">
        <v>44196</v>
      </c>
      <c r="E974" s="9">
        <v>7.0000000000000007E-2</v>
      </c>
      <c r="F974" s="69"/>
      <c r="G974" s="58" t="s">
        <v>175</v>
      </c>
      <c r="H974" s="58" t="s">
        <v>62</v>
      </c>
      <c r="I974" s="58" t="s">
        <v>141</v>
      </c>
      <c r="J974" s="58" t="s">
        <v>168</v>
      </c>
      <c r="K974" s="68">
        <v>44255</v>
      </c>
      <c r="L974" s="70">
        <v>590.29897200000005</v>
      </c>
      <c r="M974" s="58" t="s">
        <v>176</v>
      </c>
      <c r="N974" s="69"/>
      <c r="O974" s="69"/>
      <c r="P974" s="69"/>
      <c r="Q974" s="69"/>
      <c r="R974" s="69"/>
      <c r="S974" s="69"/>
      <c r="T974" s="69"/>
      <c r="U974" s="58" t="s">
        <v>1796</v>
      </c>
      <c r="V974" s="58" t="s">
        <v>1790</v>
      </c>
      <c r="W974" s="58" t="s">
        <v>1796</v>
      </c>
      <c r="X974" s="58" t="s">
        <v>1790</v>
      </c>
      <c r="Y974" s="58" t="s">
        <v>2009</v>
      </c>
      <c r="Z974" s="58" t="s">
        <v>1790</v>
      </c>
      <c r="AA974" s="58" t="s">
        <v>1796</v>
      </c>
      <c r="AB974" s="58" t="s">
        <v>3305</v>
      </c>
      <c r="AC974" s="58"/>
      <c r="AD974" s="68">
        <v>44253</v>
      </c>
      <c r="AE974" s="70">
        <v>5200790.0999999996</v>
      </c>
      <c r="AF974" s="58" t="str">
        <f t="shared" si="83"/>
        <v>Jour</v>
      </c>
      <c r="AG974" s="58" t="str">
        <f t="shared" si="84"/>
        <v>CH0192251871</v>
      </c>
      <c r="AH974" s="58" t="str">
        <f t="shared" si="85"/>
        <v>19225187</v>
      </c>
    </row>
    <row r="975" spans="1:34" s="75" customFormat="1">
      <c r="A975" s="58" t="s">
        <v>2713</v>
      </c>
      <c r="B975" s="58" t="s">
        <v>2715</v>
      </c>
      <c r="C975" s="58" t="s">
        <v>5496</v>
      </c>
      <c r="D975" s="68">
        <v>43980</v>
      </c>
      <c r="E975" s="9">
        <v>0.25</v>
      </c>
      <c r="F975" s="69"/>
      <c r="G975" s="58" t="s">
        <v>175</v>
      </c>
      <c r="H975" s="58" t="s">
        <v>301</v>
      </c>
      <c r="I975" s="58" t="s">
        <v>141</v>
      </c>
      <c r="J975" s="58" t="s">
        <v>168</v>
      </c>
      <c r="K975" s="68"/>
      <c r="L975" s="70"/>
      <c r="M975" s="58" t="s">
        <v>166</v>
      </c>
      <c r="N975" s="69"/>
      <c r="O975" s="69"/>
      <c r="P975" s="69"/>
      <c r="Q975" s="69"/>
      <c r="R975" s="69"/>
      <c r="S975" s="69"/>
      <c r="T975" s="69"/>
      <c r="U975" s="58" t="s">
        <v>2715</v>
      </c>
      <c r="V975" s="58" t="s">
        <v>2713</v>
      </c>
      <c r="W975" s="58" t="s">
        <v>2715</v>
      </c>
      <c r="X975" s="58" t="s">
        <v>2713</v>
      </c>
      <c r="Y975" s="58" t="s">
        <v>2009</v>
      </c>
      <c r="Z975" s="58" t="s">
        <v>2713</v>
      </c>
      <c r="AA975" s="58" t="s">
        <v>2715</v>
      </c>
      <c r="AB975" s="58" t="s">
        <v>3305</v>
      </c>
      <c r="AC975" s="58"/>
      <c r="AD975" s="68">
        <v>44132</v>
      </c>
      <c r="AE975" s="70">
        <v>170018.9</v>
      </c>
      <c r="AF975" s="58" t="str">
        <f t="shared" si="83"/>
        <v>Jour</v>
      </c>
      <c r="AG975" s="58" t="str">
        <f t="shared" si="84"/>
        <v>CH0224705720</v>
      </c>
      <c r="AH975" s="58" t="str">
        <f t="shared" si="85"/>
        <v>22470572</v>
      </c>
    </row>
    <row r="976" spans="1:34" s="75" customFormat="1">
      <c r="A976" s="58" t="s">
        <v>298</v>
      </c>
      <c r="B976" s="58" t="s">
        <v>676</v>
      </c>
      <c r="C976" s="58" t="s">
        <v>5224</v>
      </c>
      <c r="D976" s="68">
        <v>44196</v>
      </c>
      <c r="E976" s="9">
        <v>0.38</v>
      </c>
      <c r="F976" s="69"/>
      <c r="G976" s="58" t="s">
        <v>175</v>
      </c>
      <c r="H976" s="58" t="s">
        <v>68</v>
      </c>
      <c r="I976" s="58" t="s">
        <v>141</v>
      </c>
      <c r="J976" s="58" t="s">
        <v>168</v>
      </c>
      <c r="K976" s="68">
        <v>44255</v>
      </c>
      <c r="L976" s="70">
        <v>43.828623700000001</v>
      </c>
      <c r="M976" s="58" t="s">
        <v>176</v>
      </c>
      <c r="N976" s="69"/>
      <c r="O976" s="69"/>
      <c r="P976" s="69"/>
      <c r="Q976" s="69"/>
      <c r="R976" s="69"/>
      <c r="S976" s="69"/>
      <c r="T976" s="69"/>
      <c r="U976" s="58" t="s">
        <v>676</v>
      </c>
      <c r="V976" s="58" t="s">
        <v>298</v>
      </c>
      <c r="W976" s="58" t="s">
        <v>676</v>
      </c>
      <c r="X976" s="58" t="s">
        <v>298</v>
      </c>
      <c r="Y976" s="58" t="s">
        <v>2009</v>
      </c>
      <c r="Z976" s="58" t="s">
        <v>298</v>
      </c>
      <c r="AA976" s="58" t="s">
        <v>676</v>
      </c>
      <c r="AB976" s="58" t="s">
        <v>3305</v>
      </c>
      <c r="AC976" s="58"/>
      <c r="AD976" s="68">
        <v>44252</v>
      </c>
      <c r="AE976" s="70">
        <v>11798.19</v>
      </c>
      <c r="AF976" s="58" t="str">
        <f t="shared" si="83"/>
        <v>Jour</v>
      </c>
      <c r="AG976" s="58" t="str">
        <f t="shared" si="84"/>
        <v>CH0021284283</v>
      </c>
      <c r="AH976" s="58" t="str">
        <f t="shared" si="85"/>
        <v>2128428</v>
      </c>
    </row>
    <row r="977" spans="1:34" s="75" customFormat="1">
      <c r="A977" s="58" t="s">
        <v>1027</v>
      </c>
      <c r="B977" s="58" t="s">
        <v>1028</v>
      </c>
      <c r="C977" s="58" t="s">
        <v>5225</v>
      </c>
      <c r="D977" s="68">
        <v>44196</v>
      </c>
      <c r="E977" s="9">
        <v>0.3</v>
      </c>
      <c r="F977" s="69"/>
      <c r="G977" s="58" t="s">
        <v>175</v>
      </c>
      <c r="H977" s="58" t="s">
        <v>68</v>
      </c>
      <c r="I977" s="58" t="s">
        <v>141</v>
      </c>
      <c r="J977" s="58" t="s">
        <v>168</v>
      </c>
      <c r="K977" s="68">
        <v>44255</v>
      </c>
      <c r="L977" s="70">
        <v>43.828623700000001</v>
      </c>
      <c r="M977" s="58" t="s">
        <v>166</v>
      </c>
      <c r="N977" s="69"/>
      <c r="O977" s="69"/>
      <c r="P977" s="69"/>
      <c r="Q977" s="69"/>
      <c r="R977" s="69"/>
      <c r="S977" s="69"/>
      <c r="T977" s="69"/>
      <c r="U977" s="58" t="s">
        <v>1028</v>
      </c>
      <c r="V977" s="58" t="s">
        <v>1027</v>
      </c>
      <c r="W977" s="58" t="s">
        <v>1028</v>
      </c>
      <c r="X977" s="58" t="s">
        <v>1027</v>
      </c>
      <c r="Y977" s="58" t="s">
        <v>2009</v>
      </c>
      <c r="Z977" s="58" t="s">
        <v>1027</v>
      </c>
      <c r="AA977" s="58" t="s">
        <v>1028</v>
      </c>
      <c r="AB977" s="58" t="s">
        <v>3305</v>
      </c>
      <c r="AC977" s="58"/>
      <c r="AD977" s="68">
        <v>44252</v>
      </c>
      <c r="AE977" s="70">
        <v>105325.09</v>
      </c>
      <c r="AF977" s="58" t="str">
        <f t="shared" si="83"/>
        <v>Jour</v>
      </c>
      <c r="AG977" s="58" t="str">
        <f t="shared" si="84"/>
        <v>CH0192251970</v>
      </c>
      <c r="AH977" s="58" t="str">
        <f t="shared" si="85"/>
        <v>19225197</v>
      </c>
    </row>
    <row r="978" spans="1:34" s="75" customFormat="1">
      <c r="A978" s="58" t="s">
        <v>299</v>
      </c>
      <c r="B978" s="58" t="s">
        <v>4847</v>
      </c>
      <c r="C978" s="58" t="s">
        <v>4848</v>
      </c>
      <c r="D978" s="68">
        <v>43738</v>
      </c>
      <c r="E978" s="9">
        <v>0.27</v>
      </c>
      <c r="F978" s="69"/>
      <c r="G978" s="58" t="s">
        <v>175</v>
      </c>
      <c r="H978" s="58" t="s">
        <v>68</v>
      </c>
      <c r="I978" s="58" t="s">
        <v>141</v>
      </c>
      <c r="J978" s="58" t="s">
        <v>168</v>
      </c>
      <c r="K978" s="68"/>
      <c r="L978" s="70"/>
      <c r="M978" s="58" t="s">
        <v>176</v>
      </c>
      <c r="N978" s="69"/>
      <c r="O978" s="69"/>
      <c r="P978" s="69"/>
      <c r="Q978" s="69"/>
      <c r="R978" s="69"/>
      <c r="S978" s="69"/>
      <c r="T978" s="69"/>
      <c r="U978" s="58" t="s">
        <v>4847</v>
      </c>
      <c r="V978" s="58" t="s">
        <v>299</v>
      </c>
      <c r="W978" s="58" t="s">
        <v>4847</v>
      </c>
      <c r="X978" s="58" t="s">
        <v>299</v>
      </c>
      <c r="Y978" s="58" t="s">
        <v>2009</v>
      </c>
      <c r="Z978" s="58" t="s">
        <v>299</v>
      </c>
      <c r="AA978" s="58" t="s">
        <v>4847</v>
      </c>
      <c r="AB978" s="58" t="s">
        <v>3305</v>
      </c>
      <c r="AC978" s="58"/>
      <c r="AD978" s="68">
        <v>43783</v>
      </c>
      <c r="AE978" s="70">
        <v>425</v>
      </c>
      <c r="AF978" s="58" t="str">
        <f t="shared" si="83"/>
        <v>Jour</v>
      </c>
      <c r="AG978" s="58" t="str">
        <f t="shared" si="84"/>
        <v>CH0021284234</v>
      </c>
      <c r="AH978" s="58" t="str">
        <f t="shared" si="85"/>
        <v>2128423</v>
      </c>
    </row>
    <row r="979" spans="1:34" s="75" customFormat="1">
      <c r="A979" s="58" t="s">
        <v>2892</v>
      </c>
      <c r="B979" s="58" t="s">
        <v>2893</v>
      </c>
      <c r="C979" s="58" t="s">
        <v>5226</v>
      </c>
      <c r="D979" s="68">
        <v>44196</v>
      </c>
      <c r="E979" s="9">
        <v>0.91</v>
      </c>
      <c r="F979" s="69"/>
      <c r="G979" s="58" t="s">
        <v>175</v>
      </c>
      <c r="H979" s="58" t="s">
        <v>62</v>
      </c>
      <c r="I979" s="58" t="s">
        <v>141</v>
      </c>
      <c r="J979" s="58" t="s">
        <v>221</v>
      </c>
      <c r="K979" s="68">
        <v>44255</v>
      </c>
      <c r="L979" s="70">
        <v>484.6936</v>
      </c>
      <c r="M979" s="58" t="s">
        <v>176</v>
      </c>
      <c r="N979" s="69"/>
      <c r="O979" s="69"/>
      <c r="P979" s="69"/>
      <c r="Q979" s="69"/>
      <c r="R979" s="69"/>
      <c r="S979" s="69"/>
      <c r="T979" s="69"/>
      <c r="U979" s="58" t="s">
        <v>2893</v>
      </c>
      <c r="V979" s="58" t="s">
        <v>2892</v>
      </c>
      <c r="W979" s="58" t="s">
        <v>2893</v>
      </c>
      <c r="X979" s="58" t="s">
        <v>2892</v>
      </c>
      <c r="Y979" s="58" t="s">
        <v>2014</v>
      </c>
      <c r="Z979" s="58" t="s">
        <v>2892</v>
      </c>
      <c r="AA979" s="58" t="s">
        <v>2893</v>
      </c>
      <c r="AB979" s="58" t="s">
        <v>3305</v>
      </c>
      <c r="AC979" s="58"/>
      <c r="AD979" s="68">
        <v>42990</v>
      </c>
      <c r="AE979" s="70">
        <v>3583075</v>
      </c>
      <c r="AF979" s="58" t="str">
        <f t="shared" si="83"/>
        <v>Jour</v>
      </c>
      <c r="AG979" s="58" t="str">
        <f t="shared" si="84"/>
        <v>CH0111959190</v>
      </c>
      <c r="AH979" s="58" t="str">
        <f t="shared" si="85"/>
        <v>11195919</v>
      </c>
    </row>
    <row r="980" spans="1:34" s="75" customFormat="1">
      <c r="A980" s="58" t="s">
        <v>316</v>
      </c>
      <c r="B980" s="58" t="s">
        <v>704</v>
      </c>
      <c r="C980" s="58" t="s">
        <v>5227</v>
      </c>
      <c r="D980" s="68">
        <v>44196</v>
      </c>
      <c r="E980" s="9">
        <v>1.24</v>
      </c>
      <c r="F980" s="69" t="b">
        <v>1</v>
      </c>
      <c r="G980" s="58" t="s">
        <v>138</v>
      </c>
      <c r="H980" s="58" t="s">
        <v>62</v>
      </c>
      <c r="I980" s="58" t="s">
        <v>141</v>
      </c>
      <c r="J980" s="58" t="s">
        <v>168</v>
      </c>
      <c r="K980" s="68">
        <v>44255</v>
      </c>
      <c r="L980" s="70">
        <v>567.49773279999999</v>
      </c>
      <c r="M980" s="58" t="s">
        <v>166</v>
      </c>
      <c r="N980" s="69"/>
      <c r="O980" s="69" t="b">
        <v>1</v>
      </c>
      <c r="P980" s="69" t="b">
        <v>1</v>
      </c>
      <c r="Q980" s="69" t="b">
        <v>1</v>
      </c>
      <c r="R980" s="69" t="b">
        <v>1</v>
      </c>
      <c r="S980" s="69" t="b">
        <v>1</v>
      </c>
      <c r="T980" s="69" t="b">
        <v>1</v>
      </c>
      <c r="U980" s="58" t="s">
        <v>704</v>
      </c>
      <c r="V980" s="58" t="s">
        <v>316</v>
      </c>
      <c r="W980" s="58" t="s">
        <v>704</v>
      </c>
      <c r="X980" s="58" t="s">
        <v>316</v>
      </c>
      <c r="Y980" s="58" t="s">
        <v>2010</v>
      </c>
      <c r="Z980" s="58" t="s">
        <v>316</v>
      </c>
      <c r="AA980" s="58" t="s">
        <v>704</v>
      </c>
      <c r="AB980" s="58" t="s">
        <v>3305</v>
      </c>
      <c r="AC980" s="58"/>
      <c r="AD980" s="68">
        <v>44252</v>
      </c>
      <c r="AE980" s="70">
        <v>574984.21</v>
      </c>
      <c r="AF980" s="58" t="str">
        <f t="shared" si="83"/>
        <v>Jour</v>
      </c>
      <c r="AG980" s="58" t="str">
        <f t="shared" si="84"/>
        <v>LU0957586067</v>
      </c>
      <c r="AH980" s="58" t="str">
        <f t="shared" si="85"/>
        <v>22255233</v>
      </c>
    </row>
    <row r="981" spans="1:34" s="75" customFormat="1">
      <c r="A981" s="58" t="s">
        <v>1279</v>
      </c>
      <c r="B981" s="58" t="s">
        <v>1288</v>
      </c>
      <c r="C981" s="58" t="s">
        <v>5228</v>
      </c>
      <c r="D981" s="68">
        <v>44196</v>
      </c>
      <c r="E981" s="9">
        <v>0.5</v>
      </c>
      <c r="F981" s="69" t="b">
        <v>1</v>
      </c>
      <c r="G981" s="58" t="s">
        <v>138</v>
      </c>
      <c r="H981" s="58" t="s">
        <v>68</v>
      </c>
      <c r="I981" s="58" t="s">
        <v>141</v>
      </c>
      <c r="J981" s="58" t="s">
        <v>168</v>
      </c>
      <c r="K981" s="68">
        <v>44255</v>
      </c>
      <c r="L981" s="70">
        <v>567.49773279999999</v>
      </c>
      <c r="M981" s="58" t="s">
        <v>166</v>
      </c>
      <c r="N981" s="69"/>
      <c r="O981" s="69" t="b">
        <v>1</v>
      </c>
      <c r="P981" s="69" t="b">
        <v>1</v>
      </c>
      <c r="Q981" s="69" t="b">
        <v>1</v>
      </c>
      <c r="R981" s="69" t="b">
        <v>1</v>
      </c>
      <c r="S981" s="69" t="b">
        <v>1</v>
      </c>
      <c r="T981" s="69" t="b">
        <v>1</v>
      </c>
      <c r="U981" s="58" t="s">
        <v>1288</v>
      </c>
      <c r="V981" s="58" t="s">
        <v>1279</v>
      </c>
      <c r="W981" s="58" t="s">
        <v>1288</v>
      </c>
      <c r="X981" s="58" t="s">
        <v>1279</v>
      </c>
      <c r="Y981" s="58" t="s">
        <v>2010</v>
      </c>
      <c r="Z981" s="58" t="s">
        <v>1279</v>
      </c>
      <c r="AA981" s="58" t="s">
        <v>1288</v>
      </c>
      <c r="AB981" s="58" t="s">
        <v>3305</v>
      </c>
      <c r="AC981" s="58"/>
      <c r="AD981" s="68">
        <v>44252</v>
      </c>
      <c r="AE981" s="70">
        <v>18319.7</v>
      </c>
      <c r="AF981" s="58" t="str">
        <f t="shared" si="83"/>
        <v>Jour</v>
      </c>
      <c r="AG981" s="58" t="str">
        <f t="shared" si="84"/>
        <v>LU0957587628</v>
      </c>
      <c r="AH981" s="58" t="str">
        <f t="shared" si="85"/>
        <v>22257229</v>
      </c>
    </row>
    <row r="982" spans="1:34" s="75" customFormat="1">
      <c r="A982" s="58" t="s">
        <v>149</v>
      </c>
      <c r="B982" s="58" t="s">
        <v>705</v>
      </c>
      <c r="C982" s="58" t="s">
        <v>5229</v>
      </c>
      <c r="D982" s="68">
        <v>44196</v>
      </c>
      <c r="E982" s="9">
        <v>0.5</v>
      </c>
      <c r="F982" s="69" t="b">
        <v>1</v>
      </c>
      <c r="G982" s="58" t="s">
        <v>138</v>
      </c>
      <c r="H982" s="58" t="s">
        <v>62</v>
      </c>
      <c r="I982" s="58" t="s">
        <v>141</v>
      </c>
      <c r="J982" s="58" t="s">
        <v>168</v>
      </c>
      <c r="K982" s="68">
        <v>44255</v>
      </c>
      <c r="L982" s="70">
        <v>567.49773279999999</v>
      </c>
      <c r="M982" s="58" t="s">
        <v>166</v>
      </c>
      <c r="N982" s="69"/>
      <c r="O982" s="69" t="b">
        <v>1</v>
      </c>
      <c r="P982" s="69" t="b">
        <v>1</v>
      </c>
      <c r="Q982" s="69" t="b">
        <v>1</v>
      </c>
      <c r="R982" s="69" t="b">
        <v>1</v>
      </c>
      <c r="S982" s="69" t="b">
        <v>1</v>
      </c>
      <c r="T982" s="69" t="b">
        <v>1</v>
      </c>
      <c r="U982" s="58" t="s">
        <v>705</v>
      </c>
      <c r="V982" s="58" t="s">
        <v>149</v>
      </c>
      <c r="W982" s="58" t="s">
        <v>705</v>
      </c>
      <c r="X982" s="58" t="s">
        <v>149</v>
      </c>
      <c r="Y982" s="58" t="s">
        <v>2010</v>
      </c>
      <c r="Z982" s="58" t="s">
        <v>149</v>
      </c>
      <c r="AA982" s="58" t="s">
        <v>705</v>
      </c>
      <c r="AB982" s="58" t="s">
        <v>3305</v>
      </c>
      <c r="AC982" s="58"/>
      <c r="AD982" s="68">
        <v>44252</v>
      </c>
      <c r="AE982" s="70">
        <v>647714.25</v>
      </c>
      <c r="AF982" s="58" t="str">
        <f t="shared" si="83"/>
        <v>Jour</v>
      </c>
      <c r="AG982" s="58" t="str">
        <f t="shared" si="84"/>
        <v>LU0957586570</v>
      </c>
      <c r="AH982" s="58" t="str">
        <f t="shared" si="85"/>
        <v>22256232</v>
      </c>
    </row>
    <row r="983" spans="1:34" s="75" customFormat="1">
      <c r="A983" s="58" t="s">
        <v>317</v>
      </c>
      <c r="B983" s="58" t="s">
        <v>706</v>
      </c>
      <c r="C983" s="58" t="s">
        <v>5230</v>
      </c>
      <c r="D983" s="68">
        <v>44196</v>
      </c>
      <c r="E983" s="9">
        <v>0.5</v>
      </c>
      <c r="F983" s="69" t="b">
        <v>1</v>
      </c>
      <c r="G983" s="58" t="s">
        <v>138</v>
      </c>
      <c r="H983" s="58" t="s">
        <v>64</v>
      </c>
      <c r="I983" s="58" t="s">
        <v>141</v>
      </c>
      <c r="J983" s="58" t="s">
        <v>168</v>
      </c>
      <c r="K983" s="68">
        <v>44255</v>
      </c>
      <c r="L983" s="70">
        <v>567.49773279999999</v>
      </c>
      <c r="M983" s="58" t="s">
        <v>166</v>
      </c>
      <c r="N983" s="69"/>
      <c r="O983" s="69" t="b">
        <v>1</v>
      </c>
      <c r="P983" s="69" t="b">
        <v>1</v>
      </c>
      <c r="Q983" s="69" t="b">
        <v>1</v>
      </c>
      <c r="R983" s="69" t="b">
        <v>1</v>
      </c>
      <c r="S983" s="69" t="b">
        <v>1</v>
      </c>
      <c r="T983" s="69" t="b">
        <v>1</v>
      </c>
      <c r="U983" s="58" t="s">
        <v>706</v>
      </c>
      <c r="V983" s="58" t="s">
        <v>317</v>
      </c>
      <c r="W983" s="58" t="s">
        <v>706</v>
      </c>
      <c r="X983" s="58" t="s">
        <v>317</v>
      </c>
      <c r="Y983" s="58" t="s">
        <v>2010</v>
      </c>
      <c r="Z983" s="58" t="s">
        <v>317</v>
      </c>
      <c r="AA983" s="58" t="s">
        <v>706</v>
      </c>
      <c r="AB983" s="58" t="s">
        <v>3305</v>
      </c>
      <c r="AC983" s="58"/>
      <c r="AD983" s="68">
        <v>44252</v>
      </c>
      <c r="AE983" s="70">
        <v>132335.1</v>
      </c>
      <c r="AF983" s="58" t="str">
        <f t="shared" si="83"/>
        <v>Jour</v>
      </c>
      <c r="AG983" s="58" t="str">
        <f t="shared" si="84"/>
        <v>LU0957587115</v>
      </c>
      <c r="AH983" s="58" t="str">
        <f t="shared" si="85"/>
        <v>22257079</v>
      </c>
    </row>
    <row r="984" spans="1:34" s="75" customFormat="1">
      <c r="A984" s="58" t="s">
        <v>4753</v>
      </c>
      <c r="B984" s="58" t="s">
        <v>4842</v>
      </c>
      <c r="C984" s="58" t="s">
        <v>4849</v>
      </c>
      <c r="D984" s="68">
        <v>44196</v>
      </c>
      <c r="E984" s="9">
        <v>0.56999999999999995</v>
      </c>
      <c r="F984" s="69" t="b">
        <v>1</v>
      </c>
      <c r="G984" s="58" t="s">
        <v>138</v>
      </c>
      <c r="H984" s="58" t="s">
        <v>68</v>
      </c>
      <c r="I984" s="58" t="s">
        <v>141</v>
      </c>
      <c r="J984" s="58" t="s">
        <v>168</v>
      </c>
      <c r="K984" s="68">
        <v>44255</v>
      </c>
      <c r="L984" s="70">
        <v>251.60464150000001</v>
      </c>
      <c r="M984" s="58" t="s">
        <v>166</v>
      </c>
      <c r="N984" s="69"/>
      <c r="O984" s="69" t="b">
        <v>1</v>
      </c>
      <c r="P984" s="69" t="b">
        <v>1</v>
      </c>
      <c r="Q984" s="69" t="b">
        <v>1</v>
      </c>
      <c r="R984" s="69" t="b">
        <v>1</v>
      </c>
      <c r="S984" s="69" t="b">
        <v>1</v>
      </c>
      <c r="T984" s="69" t="b">
        <v>1</v>
      </c>
      <c r="U984" s="58" t="s">
        <v>4842</v>
      </c>
      <c r="V984" s="58" t="s">
        <v>4753</v>
      </c>
      <c r="W984" s="58" t="s">
        <v>4842</v>
      </c>
      <c r="X984" s="58" t="s">
        <v>4753</v>
      </c>
      <c r="Y984" s="58" t="s">
        <v>2010</v>
      </c>
      <c r="Z984" s="58" t="s">
        <v>4753</v>
      </c>
      <c r="AA984" s="58" t="s">
        <v>4842</v>
      </c>
      <c r="AB984" s="58" t="s">
        <v>3305</v>
      </c>
      <c r="AC984" s="58"/>
      <c r="AD984" s="68">
        <v>44252</v>
      </c>
      <c r="AE984" s="70">
        <v>4454.96</v>
      </c>
      <c r="AF984" s="58" t="str">
        <f t="shared" si="83"/>
        <v>Jour</v>
      </c>
      <c r="AG984" s="58" t="str">
        <f t="shared" si="84"/>
        <v>LU0899937923</v>
      </c>
      <c r="AH984" s="58" t="str">
        <f t="shared" si="85"/>
        <v>20855103</v>
      </c>
    </row>
    <row r="985" spans="1:34" s="75" customFormat="1">
      <c r="A985" s="58" t="s">
        <v>4744</v>
      </c>
      <c r="B985" s="58" t="s">
        <v>4850</v>
      </c>
      <c r="C985" s="58" t="s">
        <v>4851</v>
      </c>
      <c r="D985" s="68">
        <v>44196</v>
      </c>
      <c r="E985" s="9">
        <v>0.56999999999999995</v>
      </c>
      <c r="F985" s="69" t="b">
        <v>1</v>
      </c>
      <c r="G985" s="58" t="s">
        <v>138</v>
      </c>
      <c r="H985" s="58" t="s">
        <v>62</v>
      </c>
      <c r="I985" s="58" t="s">
        <v>141</v>
      </c>
      <c r="J985" s="58" t="s">
        <v>168</v>
      </c>
      <c r="K985" s="68">
        <v>44255</v>
      </c>
      <c r="L985" s="70">
        <v>251.60464150000001</v>
      </c>
      <c r="M985" s="58" t="s">
        <v>166</v>
      </c>
      <c r="N985" s="69"/>
      <c r="O985" s="69" t="b">
        <v>1</v>
      </c>
      <c r="P985" s="69" t="b">
        <v>1</v>
      </c>
      <c r="Q985" s="69" t="b">
        <v>1</v>
      </c>
      <c r="R985" s="69" t="b">
        <v>1</v>
      </c>
      <c r="S985" s="69" t="b">
        <v>1</v>
      </c>
      <c r="T985" s="69" t="b">
        <v>1</v>
      </c>
      <c r="U985" s="58" t="s">
        <v>4850</v>
      </c>
      <c r="V985" s="58" t="s">
        <v>4744</v>
      </c>
      <c r="W985" s="58" t="s">
        <v>4850</v>
      </c>
      <c r="X985" s="58" t="s">
        <v>4744</v>
      </c>
      <c r="Y985" s="58" t="s">
        <v>2010</v>
      </c>
      <c r="Z985" s="58" t="s">
        <v>4744</v>
      </c>
      <c r="AA985" s="58" t="s">
        <v>4850</v>
      </c>
      <c r="AB985" s="58" t="s">
        <v>3305</v>
      </c>
      <c r="AC985" s="58"/>
      <c r="AD985" s="68">
        <v>44252</v>
      </c>
      <c r="AE985" s="70">
        <v>652485</v>
      </c>
      <c r="AF985" s="58" t="str">
        <f t="shared" si="83"/>
        <v>Jour</v>
      </c>
      <c r="AG985" s="58" t="str">
        <f t="shared" si="84"/>
        <v>LU0899937766</v>
      </c>
      <c r="AH985" s="58" t="str">
        <f t="shared" si="85"/>
        <v>20855091</v>
      </c>
    </row>
    <row r="986" spans="1:34" s="75" customFormat="1">
      <c r="A986" s="58" t="s">
        <v>4745</v>
      </c>
      <c r="B986" s="58" t="s">
        <v>4852</v>
      </c>
      <c r="C986" s="58" t="s">
        <v>4853</v>
      </c>
      <c r="D986" s="68">
        <v>44196</v>
      </c>
      <c r="E986" s="9">
        <v>0.56999999999999995</v>
      </c>
      <c r="F986" s="69" t="b">
        <v>1</v>
      </c>
      <c r="G986" s="58" t="s">
        <v>138</v>
      </c>
      <c r="H986" s="58" t="s">
        <v>64</v>
      </c>
      <c r="I986" s="58" t="s">
        <v>141</v>
      </c>
      <c r="J986" s="58" t="s">
        <v>168</v>
      </c>
      <c r="K986" s="68">
        <v>44255</v>
      </c>
      <c r="L986" s="70">
        <v>251.60464150000001</v>
      </c>
      <c r="M986" s="58" t="s">
        <v>166</v>
      </c>
      <c r="N986" s="69"/>
      <c r="O986" s="69" t="b">
        <v>1</v>
      </c>
      <c r="P986" s="69" t="b">
        <v>1</v>
      </c>
      <c r="Q986" s="69" t="b">
        <v>1</v>
      </c>
      <c r="R986" s="69" t="b">
        <v>1</v>
      </c>
      <c r="S986" s="69" t="b">
        <v>1</v>
      </c>
      <c r="T986" s="69" t="b">
        <v>1</v>
      </c>
      <c r="U986" s="58" t="s">
        <v>4852</v>
      </c>
      <c r="V986" s="58" t="s">
        <v>4745</v>
      </c>
      <c r="W986" s="58" t="s">
        <v>4852</v>
      </c>
      <c r="X986" s="58" t="s">
        <v>4745</v>
      </c>
      <c r="Y986" s="58" t="s">
        <v>2010</v>
      </c>
      <c r="Z986" s="58" t="s">
        <v>4745</v>
      </c>
      <c r="AA986" s="58" t="s">
        <v>4852</v>
      </c>
      <c r="AB986" s="58" t="s">
        <v>3305</v>
      </c>
      <c r="AC986" s="58"/>
      <c r="AD986" s="68">
        <v>44252</v>
      </c>
      <c r="AE986" s="70">
        <v>183944.12</v>
      </c>
      <c r="AF986" s="58" t="str">
        <f t="shared" si="83"/>
        <v>Jour</v>
      </c>
      <c r="AG986" s="58" t="str">
        <f t="shared" si="84"/>
        <v>LU0899937840</v>
      </c>
      <c r="AH986" s="58" t="str">
        <f t="shared" si="85"/>
        <v>20855098</v>
      </c>
    </row>
    <row r="987" spans="1:34" s="75" customFormat="1">
      <c r="A987" s="58" t="s">
        <v>1977</v>
      </c>
      <c r="B987" s="58" t="s">
        <v>1978</v>
      </c>
      <c r="C987" s="58" t="s">
        <v>5231</v>
      </c>
      <c r="D987" s="68">
        <v>44196</v>
      </c>
      <c r="E987" s="9">
        <v>1.47</v>
      </c>
      <c r="F987" s="69" t="b">
        <v>1</v>
      </c>
      <c r="G987" s="58" t="s">
        <v>138</v>
      </c>
      <c r="H987" s="58" t="s">
        <v>62</v>
      </c>
      <c r="I987" s="58" t="s">
        <v>141</v>
      </c>
      <c r="J987" s="58" t="s">
        <v>168</v>
      </c>
      <c r="K987" s="68">
        <v>44255</v>
      </c>
      <c r="L987" s="70">
        <v>93.577088900000007</v>
      </c>
      <c r="M987" s="58" t="s">
        <v>166</v>
      </c>
      <c r="N987" s="69"/>
      <c r="O987" s="69" t="b">
        <v>1</v>
      </c>
      <c r="P987" s="69" t="b">
        <v>1</v>
      </c>
      <c r="Q987" s="69" t="b">
        <v>1</v>
      </c>
      <c r="R987" s="69" t="b">
        <v>1</v>
      </c>
      <c r="S987" s="69" t="b">
        <v>1</v>
      </c>
      <c r="T987" s="69" t="b">
        <v>1</v>
      </c>
      <c r="U987" s="58" t="s">
        <v>1978</v>
      </c>
      <c r="V987" s="58" t="s">
        <v>1977</v>
      </c>
      <c r="W987" s="58" t="s">
        <v>1978</v>
      </c>
      <c r="X987" s="58" t="s">
        <v>1977</v>
      </c>
      <c r="Y987" s="58" t="s">
        <v>2010</v>
      </c>
      <c r="Z987" s="58" t="s">
        <v>1977</v>
      </c>
      <c r="AA987" s="58" t="s">
        <v>1978</v>
      </c>
      <c r="AB987" s="58" t="s">
        <v>3305</v>
      </c>
      <c r="AC987" s="58"/>
      <c r="AD987" s="68">
        <v>44252</v>
      </c>
      <c r="AE987" s="70">
        <v>243841.68</v>
      </c>
      <c r="AF987" s="58" t="str">
        <f t="shared" si="83"/>
        <v>Jour</v>
      </c>
      <c r="AG987" s="58" t="str">
        <f t="shared" si="84"/>
        <v>LU0556184884</v>
      </c>
      <c r="AH987" s="58" t="str">
        <f t="shared" si="85"/>
        <v>11963041</v>
      </c>
    </row>
    <row r="988" spans="1:34" s="75" customFormat="1">
      <c r="A988" s="58" t="s">
        <v>304</v>
      </c>
      <c r="B988" s="58" t="s">
        <v>692</v>
      </c>
      <c r="C988" s="58" t="s">
        <v>5232</v>
      </c>
      <c r="D988" s="68">
        <v>44196</v>
      </c>
      <c r="E988" s="9">
        <v>1.47</v>
      </c>
      <c r="F988" s="69" t="b">
        <v>1</v>
      </c>
      <c r="G988" s="58" t="s">
        <v>138</v>
      </c>
      <c r="H988" s="58" t="s">
        <v>64</v>
      </c>
      <c r="I988" s="58" t="s">
        <v>141</v>
      </c>
      <c r="J988" s="58" t="s">
        <v>168</v>
      </c>
      <c r="K988" s="68">
        <v>44255</v>
      </c>
      <c r="L988" s="70">
        <v>93.577088900000007</v>
      </c>
      <c r="M988" s="58" t="s">
        <v>166</v>
      </c>
      <c r="N988" s="69"/>
      <c r="O988" s="69" t="b">
        <v>1</v>
      </c>
      <c r="P988" s="69" t="b">
        <v>1</v>
      </c>
      <c r="Q988" s="69" t="b">
        <v>1</v>
      </c>
      <c r="R988" s="69" t="b">
        <v>1</v>
      </c>
      <c r="S988" s="69" t="b">
        <v>1</v>
      </c>
      <c r="T988" s="69" t="b">
        <v>1</v>
      </c>
      <c r="U988" s="58" t="s">
        <v>692</v>
      </c>
      <c r="V988" s="58" t="s">
        <v>304</v>
      </c>
      <c r="W988" s="58" t="s">
        <v>692</v>
      </c>
      <c r="X988" s="58" t="s">
        <v>304</v>
      </c>
      <c r="Y988" s="58" t="s">
        <v>2010</v>
      </c>
      <c r="Z988" s="58" t="s">
        <v>304</v>
      </c>
      <c r="AA988" s="58" t="s">
        <v>692</v>
      </c>
      <c r="AB988" s="58" t="s">
        <v>3305</v>
      </c>
      <c r="AC988" s="58"/>
      <c r="AD988" s="68">
        <v>44252</v>
      </c>
      <c r="AE988" s="70">
        <v>47639.41</v>
      </c>
      <c r="AF988" s="58" t="str">
        <f t="shared" si="83"/>
        <v>Jour</v>
      </c>
      <c r="AG988" s="58" t="str">
        <f t="shared" si="84"/>
        <v>LU0556185345</v>
      </c>
      <c r="AH988" s="58" t="str">
        <f t="shared" si="85"/>
        <v>11963062</v>
      </c>
    </row>
    <row r="989" spans="1:34" s="75" customFormat="1">
      <c r="A989" s="58" t="s">
        <v>307</v>
      </c>
      <c r="B989" s="58" t="s">
        <v>695</v>
      </c>
      <c r="C989" s="58" t="s">
        <v>5233</v>
      </c>
      <c r="D989" s="68">
        <v>44196</v>
      </c>
      <c r="E989" s="9">
        <v>0.57999999999999996</v>
      </c>
      <c r="F989" s="69" t="b">
        <v>1</v>
      </c>
      <c r="G989" s="58" t="s">
        <v>138</v>
      </c>
      <c r="H989" s="58" t="s">
        <v>68</v>
      </c>
      <c r="I989" s="58" t="s">
        <v>141</v>
      </c>
      <c r="J989" s="58" t="s">
        <v>168</v>
      </c>
      <c r="K989" s="68">
        <v>44255</v>
      </c>
      <c r="L989" s="70">
        <v>93.577088900000007</v>
      </c>
      <c r="M989" s="58" t="s">
        <v>166</v>
      </c>
      <c r="N989" s="69"/>
      <c r="O989" s="69" t="b">
        <v>1</v>
      </c>
      <c r="P989" s="69" t="b">
        <v>1</v>
      </c>
      <c r="Q989" s="69" t="b">
        <v>1</v>
      </c>
      <c r="R989" s="69" t="b">
        <v>1</v>
      </c>
      <c r="S989" s="69" t="b">
        <v>1</v>
      </c>
      <c r="T989" s="69" t="b">
        <v>1</v>
      </c>
      <c r="U989" s="58" t="s">
        <v>695</v>
      </c>
      <c r="V989" s="58" t="s">
        <v>307</v>
      </c>
      <c r="W989" s="58" t="s">
        <v>695</v>
      </c>
      <c r="X989" s="58" t="s">
        <v>307</v>
      </c>
      <c r="Y989" s="58" t="s">
        <v>2010</v>
      </c>
      <c r="Z989" s="58" t="s">
        <v>307</v>
      </c>
      <c r="AA989" s="58" t="s">
        <v>695</v>
      </c>
      <c r="AB989" s="58" t="s">
        <v>3305</v>
      </c>
      <c r="AC989" s="58"/>
      <c r="AD989" s="68">
        <v>44252</v>
      </c>
      <c r="AE989" s="70">
        <v>500</v>
      </c>
      <c r="AF989" s="58" t="str">
        <f t="shared" si="83"/>
        <v>Jour</v>
      </c>
      <c r="AG989" s="58" t="str">
        <f t="shared" si="84"/>
        <v>LU0899938657</v>
      </c>
      <c r="AH989" s="58" t="str">
        <f t="shared" si="85"/>
        <v>20856876</v>
      </c>
    </row>
    <row r="990" spans="1:34" s="75" customFormat="1">
      <c r="A990" s="58" t="s">
        <v>146</v>
      </c>
      <c r="B990" s="58" t="s">
        <v>691</v>
      </c>
      <c r="C990" s="58" t="s">
        <v>5234</v>
      </c>
      <c r="D990" s="68">
        <v>44196</v>
      </c>
      <c r="E990" s="9">
        <v>0.57999999999999996</v>
      </c>
      <c r="F990" s="69" t="b">
        <v>1</v>
      </c>
      <c r="G990" s="58" t="s">
        <v>138</v>
      </c>
      <c r="H990" s="58" t="s">
        <v>62</v>
      </c>
      <c r="I990" s="58" t="s">
        <v>141</v>
      </c>
      <c r="J990" s="58" t="s">
        <v>168</v>
      </c>
      <c r="K990" s="68">
        <v>44255</v>
      </c>
      <c r="L990" s="70">
        <v>93.577088900000007</v>
      </c>
      <c r="M990" s="58" t="s">
        <v>166</v>
      </c>
      <c r="N990" s="69"/>
      <c r="O990" s="69" t="b">
        <v>1</v>
      </c>
      <c r="P990" s="69" t="b">
        <v>1</v>
      </c>
      <c r="Q990" s="69" t="b">
        <v>1</v>
      </c>
      <c r="R990" s="69" t="b">
        <v>1</v>
      </c>
      <c r="S990" s="69" t="b">
        <v>1</v>
      </c>
      <c r="T990" s="69" t="b">
        <v>1</v>
      </c>
      <c r="U990" s="58" t="s">
        <v>691</v>
      </c>
      <c r="V990" s="58" t="s">
        <v>146</v>
      </c>
      <c r="W990" s="58" t="s">
        <v>691</v>
      </c>
      <c r="X990" s="58" t="s">
        <v>146</v>
      </c>
      <c r="Y990" s="58" t="s">
        <v>2010</v>
      </c>
      <c r="Z990" s="58" t="s">
        <v>146</v>
      </c>
      <c r="AA990" s="58" t="s">
        <v>691</v>
      </c>
      <c r="AB990" s="58" t="s">
        <v>3305</v>
      </c>
      <c r="AC990" s="58"/>
      <c r="AD990" s="68">
        <v>44252</v>
      </c>
      <c r="AE990" s="70">
        <v>7596</v>
      </c>
      <c r="AF990" s="58" t="str">
        <f t="shared" si="83"/>
        <v>Jour</v>
      </c>
      <c r="AG990" s="58" t="str">
        <f t="shared" si="84"/>
        <v>LU0866336711</v>
      </c>
      <c r="AH990" s="58" t="str">
        <f t="shared" si="85"/>
        <v>20261061</v>
      </c>
    </row>
    <row r="991" spans="1:34" s="75" customFormat="1">
      <c r="A991" s="58" t="s">
        <v>306</v>
      </c>
      <c r="B991" s="58" t="s">
        <v>694</v>
      </c>
      <c r="C991" s="58" t="s">
        <v>5235</v>
      </c>
      <c r="D991" s="68">
        <v>44196</v>
      </c>
      <c r="E991" s="9">
        <v>0.57999999999999996</v>
      </c>
      <c r="F991" s="69" t="b">
        <v>1</v>
      </c>
      <c r="G991" s="58" t="s">
        <v>138</v>
      </c>
      <c r="H991" s="58" t="s">
        <v>64</v>
      </c>
      <c r="I991" s="58" t="s">
        <v>141</v>
      </c>
      <c r="J991" s="58" t="s">
        <v>168</v>
      </c>
      <c r="K991" s="68">
        <v>44255</v>
      </c>
      <c r="L991" s="70">
        <v>93.577088900000007</v>
      </c>
      <c r="M991" s="58" t="s">
        <v>166</v>
      </c>
      <c r="N991" s="69"/>
      <c r="O991" s="69" t="b">
        <v>1</v>
      </c>
      <c r="P991" s="69" t="b">
        <v>1</v>
      </c>
      <c r="Q991" s="69" t="b">
        <v>1</v>
      </c>
      <c r="R991" s="69" t="b">
        <v>1</v>
      </c>
      <c r="S991" s="69" t="b">
        <v>1</v>
      </c>
      <c r="T991" s="69" t="b">
        <v>1</v>
      </c>
      <c r="U991" s="58" t="s">
        <v>694</v>
      </c>
      <c r="V991" s="58" t="s">
        <v>306</v>
      </c>
      <c r="W991" s="58" t="s">
        <v>694</v>
      </c>
      <c r="X991" s="58" t="s">
        <v>306</v>
      </c>
      <c r="Y991" s="58" t="s">
        <v>2010</v>
      </c>
      <c r="Z991" s="58" t="s">
        <v>306</v>
      </c>
      <c r="AA991" s="58" t="s">
        <v>694</v>
      </c>
      <c r="AB991" s="58" t="s">
        <v>3305</v>
      </c>
      <c r="AC991" s="58"/>
      <c r="AD991" s="68">
        <v>44252</v>
      </c>
      <c r="AE991" s="70">
        <v>1555</v>
      </c>
      <c r="AF991" s="58" t="str">
        <f t="shared" si="83"/>
        <v>Jour</v>
      </c>
      <c r="AG991" s="58" t="str">
        <f t="shared" si="84"/>
        <v>LU0899938574</v>
      </c>
      <c r="AH991" s="58" t="str">
        <f t="shared" si="85"/>
        <v>20856872</v>
      </c>
    </row>
    <row r="992" spans="1:34" s="75" customFormat="1">
      <c r="A992" s="58" t="s">
        <v>305</v>
      </c>
      <c r="B992" s="58" t="s">
        <v>693</v>
      </c>
      <c r="C992" s="58" t="s">
        <v>5236</v>
      </c>
      <c r="D992" s="68">
        <v>44196</v>
      </c>
      <c r="E992" s="9">
        <v>0.74</v>
      </c>
      <c r="F992" s="69" t="b">
        <v>1</v>
      </c>
      <c r="G992" s="58" t="s">
        <v>138</v>
      </c>
      <c r="H992" s="58" t="s">
        <v>64</v>
      </c>
      <c r="I992" s="58" t="s">
        <v>141</v>
      </c>
      <c r="J992" s="58" t="s">
        <v>168</v>
      </c>
      <c r="K992" s="68">
        <v>44255</v>
      </c>
      <c r="L992" s="70">
        <v>93.577088900000007</v>
      </c>
      <c r="M992" s="58" t="s">
        <v>166</v>
      </c>
      <c r="N992" s="69"/>
      <c r="O992" s="69" t="b">
        <v>1</v>
      </c>
      <c r="P992" s="69" t="b">
        <v>1</v>
      </c>
      <c r="Q992" s="69" t="b">
        <v>1</v>
      </c>
      <c r="R992" s="69" t="b">
        <v>1</v>
      </c>
      <c r="S992" s="69" t="b">
        <v>1</v>
      </c>
      <c r="T992" s="69" t="b">
        <v>1</v>
      </c>
      <c r="U992" s="58" t="s">
        <v>693</v>
      </c>
      <c r="V992" s="58" t="s">
        <v>305</v>
      </c>
      <c r="W992" s="58" t="s">
        <v>693</v>
      </c>
      <c r="X992" s="58" t="s">
        <v>305</v>
      </c>
      <c r="Y992" s="58" t="s">
        <v>2010</v>
      </c>
      <c r="Z992" s="58" t="s">
        <v>305</v>
      </c>
      <c r="AA992" s="58" t="s">
        <v>693</v>
      </c>
      <c r="AB992" s="58" t="s">
        <v>3305</v>
      </c>
      <c r="AC992" s="58"/>
      <c r="AD992" s="68">
        <v>44252</v>
      </c>
      <c r="AE992" s="70">
        <v>5576.56</v>
      </c>
      <c r="AF992" s="58" t="str">
        <f t="shared" si="83"/>
        <v>Jour</v>
      </c>
      <c r="AG992" s="58" t="str">
        <f t="shared" si="84"/>
        <v>LU0582725072</v>
      </c>
      <c r="AH992" s="58" t="str">
        <f t="shared" si="85"/>
        <v>12353467</v>
      </c>
    </row>
    <row r="993" spans="1:34" s="75" customFormat="1">
      <c r="A993" s="58" t="s">
        <v>1880</v>
      </c>
      <c r="B993" s="58" t="s">
        <v>1881</v>
      </c>
      <c r="C993" s="58" t="s">
        <v>5237</v>
      </c>
      <c r="D993" s="68">
        <v>44196</v>
      </c>
      <c r="E993" s="9">
        <v>0.03</v>
      </c>
      <c r="F993" s="69" t="b">
        <v>1</v>
      </c>
      <c r="G993" s="58" t="s">
        <v>138</v>
      </c>
      <c r="H993" s="58" t="s">
        <v>62</v>
      </c>
      <c r="I993" s="58" t="s">
        <v>141</v>
      </c>
      <c r="J993" s="58" t="s">
        <v>168</v>
      </c>
      <c r="K993" s="68">
        <v>44255</v>
      </c>
      <c r="L993" s="70">
        <v>93.577088900000007</v>
      </c>
      <c r="M993" s="58" t="s">
        <v>166</v>
      </c>
      <c r="N993" s="69"/>
      <c r="O993" s="69" t="b">
        <v>1</v>
      </c>
      <c r="P993" s="69" t="b">
        <v>1</v>
      </c>
      <c r="Q993" s="69" t="b">
        <v>1</v>
      </c>
      <c r="R993" s="69" t="b">
        <v>1</v>
      </c>
      <c r="S993" s="69" t="b">
        <v>1</v>
      </c>
      <c r="T993" s="69" t="b">
        <v>1</v>
      </c>
      <c r="U993" s="58" t="s">
        <v>1881</v>
      </c>
      <c r="V993" s="58" t="s">
        <v>1880</v>
      </c>
      <c r="W993" s="58" t="s">
        <v>1881</v>
      </c>
      <c r="X993" s="58" t="s">
        <v>1880</v>
      </c>
      <c r="Y993" s="58" t="s">
        <v>2010</v>
      </c>
      <c r="Z993" s="58" t="s">
        <v>1880</v>
      </c>
      <c r="AA993" s="58" t="s">
        <v>1881</v>
      </c>
      <c r="AB993" s="58" t="s">
        <v>3305</v>
      </c>
      <c r="AC993" s="58"/>
      <c r="AD993" s="68">
        <v>44252</v>
      </c>
      <c r="AE993" s="70">
        <v>186796.02</v>
      </c>
      <c r="AF993" s="58" t="str">
        <f t="shared" si="83"/>
        <v>Jour</v>
      </c>
      <c r="AG993" s="58" t="str">
        <f t="shared" si="84"/>
        <v>LU1506499356</v>
      </c>
      <c r="AH993" s="58" t="str">
        <f t="shared" si="85"/>
        <v>34347171</v>
      </c>
    </row>
    <row r="994" spans="1:34" s="75" customFormat="1">
      <c r="A994" s="58" t="s">
        <v>4530</v>
      </c>
      <c r="B994" s="58" t="s">
        <v>4531</v>
      </c>
      <c r="C994" s="58" t="s">
        <v>5238</v>
      </c>
      <c r="D994" s="68">
        <v>44196</v>
      </c>
      <c r="E994" s="9">
        <v>0.77</v>
      </c>
      <c r="F994" s="69" t="b">
        <v>1</v>
      </c>
      <c r="G994" s="58" t="s">
        <v>138</v>
      </c>
      <c r="H994" s="58" t="s">
        <v>68</v>
      </c>
      <c r="I994" s="58" t="s">
        <v>141</v>
      </c>
      <c r="J994" s="58" t="s">
        <v>168</v>
      </c>
      <c r="K994" s="68">
        <v>44255</v>
      </c>
      <c r="L994" s="70">
        <v>605.4087323</v>
      </c>
      <c r="M994" s="58" t="s">
        <v>166</v>
      </c>
      <c r="N994" s="69"/>
      <c r="O994" s="69" t="b">
        <v>1</v>
      </c>
      <c r="P994" s="69" t="b">
        <v>1</v>
      </c>
      <c r="Q994" s="69" t="b">
        <v>1</v>
      </c>
      <c r="R994" s="69" t="b">
        <v>1</v>
      </c>
      <c r="S994" s="69" t="b">
        <v>1</v>
      </c>
      <c r="T994" s="69" t="b">
        <v>1</v>
      </c>
      <c r="U994" s="58" t="s">
        <v>4531</v>
      </c>
      <c r="V994" s="58" t="s">
        <v>4530</v>
      </c>
      <c r="W994" s="58" t="s">
        <v>4531</v>
      </c>
      <c r="X994" s="58" t="s">
        <v>4530</v>
      </c>
      <c r="Y994" s="58" t="s">
        <v>2010</v>
      </c>
      <c r="Z994" s="58" t="s">
        <v>4530</v>
      </c>
      <c r="AA994" s="58" t="s">
        <v>4531</v>
      </c>
      <c r="AB994" s="58" t="s">
        <v>3305</v>
      </c>
      <c r="AC994" s="58"/>
      <c r="AD994" s="68">
        <v>44252</v>
      </c>
      <c r="AE994" s="70">
        <v>64575.38</v>
      </c>
      <c r="AF994" s="58" t="str">
        <f t="shared" si="83"/>
        <v>Jour</v>
      </c>
      <c r="AG994" s="58" t="str">
        <f t="shared" si="84"/>
        <v>LU0599120036</v>
      </c>
      <c r="AH994" s="58" t="str">
        <f t="shared" si="85"/>
        <v>12722637</v>
      </c>
    </row>
    <row r="995" spans="1:34" s="75" customFormat="1">
      <c r="A995" s="58" t="s">
        <v>4532</v>
      </c>
      <c r="B995" s="58" t="s">
        <v>4533</v>
      </c>
      <c r="C995" s="58" t="s">
        <v>5239</v>
      </c>
      <c r="D995" s="68">
        <v>44196</v>
      </c>
      <c r="E995" s="9">
        <v>0.77</v>
      </c>
      <c r="F995" s="69" t="b">
        <v>1</v>
      </c>
      <c r="G995" s="58" t="s">
        <v>138</v>
      </c>
      <c r="H995" s="58" t="s">
        <v>62</v>
      </c>
      <c r="I995" s="58" t="s">
        <v>141</v>
      </c>
      <c r="J995" s="58" t="s">
        <v>168</v>
      </c>
      <c r="K995" s="68">
        <v>44255</v>
      </c>
      <c r="L995" s="70">
        <v>605.4087323</v>
      </c>
      <c r="M995" s="58" t="s">
        <v>166</v>
      </c>
      <c r="N995" s="69"/>
      <c r="O995" s="69" t="b">
        <v>1</v>
      </c>
      <c r="P995" s="69" t="b">
        <v>1</v>
      </c>
      <c r="Q995" s="69" t="b">
        <v>1</v>
      </c>
      <c r="R995" s="69" t="b">
        <v>1</v>
      </c>
      <c r="S995" s="69" t="b">
        <v>1</v>
      </c>
      <c r="T995" s="69" t="b">
        <v>1</v>
      </c>
      <c r="U995" s="58" t="s">
        <v>4533</v>
      </c>
      <c r="V995" s="58" t="s">
        <v>4532</v>
      </c>
      <c r="W995" s="58" t="s">
        <v>4533</v>
      </c>
      <c r="X995" s="58" t="s">
        <v>4532</v>
      </c>
      <c r="Y995" s="58" t="s">
        <v>2010</v>
      </c>
      <c r="Z995" s="58" t="s">
        <v>4532</v>
      </c>
      <c r="AA995" s="58" t="s">
        <v>4533</v>
      </c>
      <c r="AB995" s="58" t="s">
        <v>3305</v>
      </c>
      <c r="AC995" s="58"/>
      <c r="AD995" s="68">
        <v>44252</v>
      </c>
      <c r="AE995" s="70">
        <v>220409.79</v>
      </c>
      <c r="AF995" s="58" t="str">
        <f t="shared" si="83"/>
        <v>Jour</v>
      </c>
      <c r="AG995" s="58" t="str">
        <f t="shared" si="84"/>
        <v>LU0599119616</v>
      </c>
      <c r="AH995" s="58" t="str">
        <f t="shared" si="85"/>
        <v>12722632</v>
      </c>
    </row>
    <row r="996" spans="1:34" s="75" customFormat="1">
      <c r="A996" s="58" t="s">
        <v>4534</v>
      </c>
      <c r="B996" s="58" t="s">
        <v>4535</v>
      </c>
      <c r="C996" s="58" t="s">
        <v>5240</v>
      </c>
      <c r="D996" s="68">
        <v>44196</v>
      </c>
      <c r="E996" s="9">
        <v>0.77</v>
      </c>
      <c r="F996" s="69" t="b">
        <v>1</v>
      </c>
      <c r="G996" s="58" t="s">
        <v>138</v>
      </c>
      <c r="H996" s="58" t="s">
        <v>64</v>
      </c>
      <c r="I996" s="58" t="s">
        <v>141</v>
      </c>
      <c r="J996" s="58" t="s">
        <v>168</v>
      </c>
      <c r="K996" s="68">
        <v>44255</v>
      </c>
      <c r="L996" s="70">
        <v>605.4087323</v>
      </c>
      <c r="M996" s="58" t="s">
        <v>166</v>
      </c>
      <c r="N996" s="69"/>
      <c r="O996" s="69" t="b">
        <v>1</v>
      </c>
      <c r="P996" s="69" t="b">
        <v>1</v>
      </c>
      <c r="Q996" s="69" t="b">
        <v>1</v>
      </c>
      <c r="R996" s="69" t="b">
        <v>1</v>
      </c>
      <c r="S996" s="69" t="b">
        <v>1</v>
      </c>
      <c r="T996" s="69" t="b">
        <v>1</v>
      </c>
      <c r="U996" s="58" t="s">
        <v>4535</v>
      </c>
      <c r="V996" s="58" t="s">
        <v>4534</v>
      </c>
      <c r="W996" s="58" t="s">
        <v>4535</v>
      </c>
      <c r="X996" s="58" t="s">
        <v>4534</v>
      </c>
      <c r="Y996" s="58" t="s">
        <v>2010</v>
      </c>
      <c r="Z996" s="58" t="s">
        <v>4534</v>
      </c>
      <c r="AA996" s="58" t="s">
        <v>4535</v>
      </c>
      <c r="AB996" s="58" t="s">
        <v>3305</v>
      </c>
      <c r="AC996" s="58"/>
      <c r="AD996" s="68">
        <v>44252</v>
      </c>
      <c r="AE996" s="70">
        <v>359404.35</v>
      </c>
      <c r="AF996" s="58" t="str">
        <f t="shared" si="83"/>
        <v>Jour</v>
      </c>
      <c r="AG996" s="58" t="str">
        <f t="shared" si="84"/>
        <v>LU1495639384</v>
      </c>
      <c r="AH996" s="58" t="str">
        <f t="shared" si="85"/>
        <v>34048561</v>
      </c>
    </row>
    <row r="997" spans="1:34" s="75" customFormat="1">
      <c r="A997" s="58" t="s">
        <v>4563</v>
      </c>
      <c r="B997" s="58" t="s">
        <v>4565</v>
      </c>
      <c r="C997" s="58" t="s">
        <v>5241</v>
      </c>
      <c r="D997" s="68">
        <v>44196</v>
      </c>
      <c r="E997" s="9">
        <v>0.62</v>
      </c>
      <c r="F997" s="69" t="b">
        <v>1</v>
      </c>
      <c r="G997" s="58" t="s">
        <v>138</v>
      </c>
      <c r="H997" s="58" t="s">
        <v>68</v>
      </c>
      <c r="I997" s="58" t="s">
        <v>141</v>
      </c>
      <c r="J997" s="58" t="s">
        <v>168</v>
      </c>
      <c r="K997" s="68">
        <v>44255</v>
      </c>
      <c r="L997" s="70">
        <v>605.4087323</v>
      </c>
      <c r="M997" s="58" t="s">
        <v>166</v>
      </c>
      <c r="N997" s="69"/>
      <c r="O997" s="69" t="b">
        <v>1</v>
      </c>
      <c r="P997" s="69" t="b">
        <v>1</v>
      </c>
      <c r="Q997" s="69" t="b">
        <v>1</v>
      </c>
      <c r="R997" s="69" t="b">
        <v>1</v>
      </c>
      <c r="S997" s="69" t="b">
        <v>1</v>
      </c>
      <c r="T997" s="69" t="b">
        <v>1</v>
      </c>
      <c r="U997" s="58" t="s">
        <v>4565</v>
      </c>
      <c r="V997" s="58" t="s">
        <v>4563</v>
      </c>
      <c r="W997" s="58" t="s">
        <v>4565</v>
      </c>
      <c r="X997" s="58" t="s">
        <v>4563</v>
      </c>
      <c r="Y997" s="58" t="s">
        <v>2010</v>
      </c>
      <c r="Z997" s="58" t="s">
        <v>4563</v>
      </c>
      <c r="AA997" s="58" t="s">
        <v>4565</v>
      </c>
      <c r="AB997" s="58" t="s">
        <v>3305</v>
      </c>
      <c r="AC997" s="58"/>
      <c r="AD997" s="68">
        <v>44252</v>
      </c>
      <c r="AE997" s="70">
        <v>13061.21</v>
      </c>
      <c r="AF997" s="58" t="str">
        <f t="shared" si="83"/>
        <v>Jour</v>
      </c>
      <c r="AG997" s="58" t="str">
        <f t="shared" si="84"/>
        <v>LU0899937410</v>
      </c>
      <c r="AH997" s="58" t="str">
        <f t="shared" si="85"/>
        <v>20855063</v>
      </c>
    </row>
    <row r="998" spans="1:34" s="75" customFormat="1">
      <c r="A998" s="58" t="s">
        <v>4562</v>
      </c>
      <c r="B998" s="58" t="s">
        <v>4564</v>
      </c>
      <c r="C998" s="58" t="s">
        <v>5242</v>
      </c>
      <c r="D998" s="68">
        <v>44196</v>
      </c>
      <c r="E998" s="9">
        <v>0.62</v>
      </c>
      <c r="F998" s="69" t="b">
        <v>1</v>
      </c>
      <c r="G998" s="58" t="s">
        <v>138</v>
      </c>
      <c r="H998" s="58" t="s">
        <v>62</v>
      </c>
      <c r="I998" s="58" t="s">
        <v>141</v>
      </c>
      <c r="J998" s="58" t="s">
        <v>168</v>
      </c>
      <c r="K998" s="68">
        <v>44255</v>
      </c>
      <c r="L998" s="70">
        <v>605.4087323</v>
      </c>
      <c r="M998" s="58" t="s">
        <v>166</v>
      </c>
      <c r="N998" s="69"/>
      <c r="O998" s="69" t="b">
        <v>1</v>
      </c>
      <c r="P998" s="69" t="b">
        <v>1</v>
      </c>
      <c r="Q998" s="69" t="b">
        <v>1</v>
      </c>
      <c r="R998" s="69" t="b">
        <v>1</v>
      </c>
      <c r="S998" s="69" t="b">
        <v>1</v>
      </c>
      <c r="T998" s="69" t="b">
        <v>1</v>
      </c>
      <c r="U998" s="58" t="s">
        <v>4564</v>
      </c>
      <c r="V998" s="58" t="s">
        <v>4562</v>
      </c>
      <c r="W998" s="58" t="s">
        <v>4564</v>
      </c>
      <c r="X998" s="58" t="s">
        <v>4562</v>
      </c>
      <c r="Y998" s="58" t="s">
        <v>2010</v>
      </c>
      <c r="Z998" s="58" t="s">
        <v>4562</v>
      </c>
      <c r="AA998" s="58" t="s">
        <v>4564</v>
      </c>
      <c r="AB998" s="58" t="s">
        <v>3305</v>
      </c>
      <c r="AC998" s="58"/>
      <c r="AD998" s="68">
        <v>44252</v>
      </c>
      <c r="AE998" s="70">
        <v>1368080.48</v>
      </c>
      <c r="AF998" s="58" t="str">
        <f t="shared" si="83"/>
        <v>Jour</v>
      </c>
      <c r="AG998" s="58" t="str">
        <f t="shared" si="84"/>
        <v>LU0866336398</v>
      </c>
      <c r="AH998" s="58" t="str">
        <f t="shared" si="85"/>
        <v>20261056</v>
      </c>
    </row>
    <row r="999" spans="1:34" s="75" customFormat="1">
      <c r="A999" s="58" t="s">
        <v>4536</v>
      </c>
      <c r="B999" s="58" t="s">
        <v>4537</v>
      </c>
      <c r="C999" s="58" t="s">
        <v>5243</v>
      </c>
      <c r="D999" s="68">
        <v>44196</v>
      </c>
      <c r="E999" s="9">
        <v>0.62</v>
      </c>
      <c r="F999" s="69" t="b">
        <v>1</v>
      </c>
      <c r="G999" s="58" t="s">
        <v>138</v>
      </c>
      <c r="H999" s="58" t="s">
        <v>64</v>
      </c>
      <c r="I999" s="58" t="s">
        <v>141</v>
      </c>
      <c r="J999" s="58" t="s">
        <v>168</v>
      </c>
      <c r="K999" s="68">
        <v>44255</v>
      </c>
      <c r="L999" s="70">
        <v>605.4087323</v>
      </c>
      <c r="M999" s="58" t="s">
        <v>166</v>
      </c>
      <c r="N999" s="69"/>
      <c r="O999" s="69" t="b">
        <v>1</v>
      </c>
      <c r="P999" s="69" t="b">
        <v>1</v>
      </c>
      <c r="Q999" s="69" t="b">
        <v>1</v>
      </c>
      <c r="R999" s="69" t="b">
        <v>1</v>
      </c>
      <c r="S999" s="69" t="b">
        <v>1</v>
      </c>
      <c r="T999" s="69" t="b">
        <v>1</v>
      </c>
      <c r="U999" s="58" t="s">
        <v>4537</v>
      </c>
      <c r="V999" s="58" t="s">
        <v>4536</v>
      </c>
      <c r="W999" s="58" t="s">
        <v>4537</v>
      </c>
      <c r="X999" s="58" t="s">
        <v>4536</v>
      </c>
      <c r="Y999" s="58" t="s">
        <v>2010</v>
      </c>
      <c r="Z999" s="58" t="s">
        <v>4536</v>
      </c>
      <c r="AA999" s="58" t="s">
        <v>4537</v>
      </c>
      <c r="AB999" s="58" t="s">
        <v>3305</v>
      </c>
      <c r="AC999" s="58"/>
      <c r="AD999" s="68">
        <v>44252</v>
      </c>
      <c r="AE999" s="70">
        <v>314164.81</v>
      </c>
      <c r="AF999" s="58" t="str">
        <f t="shared" si="83"/>
        <v>Jour</v>
      </c>
      <c r="AG999" s="58" t="str">
        <f t="shared" si="84"/>
        <v>LU0899937337</v>
      </c>
      <c r="AH999" s="58" t="str">
        <f t="shared" si="85"/>
        <v>20855058</v>
      </c>
    </row>
    <row r="1000" spans="1:34" s="75" customFormat="1">
      <c r="A1000" s="58" t="s">
        <v>4538</v>
      </c>
      <c r="B1000" s="58" t="s">
        <v>4539</v>
      </c>
      <c r="C1000" s="58" t="s">
        <v>5244</v>
      </c>
      <c r="D1000" s="68">
        <v>44196</v>
      </c>
      <c r="E1000" s="9">
        <v>0.02</v>
      </c>
      <c r="F1000" s="69" t="b">
        <v>1</v>
      </c>
      <c r="G1000" s="58" t="s">
        <v>138</v>
      </c>
      <c r="H1000" s="58" t="s">
        <v>68</v>
      </c>
      <c r="I1000" s="58" t="s">
        <v>141</v>
      </c>
      <c r="J1000" s="58" t="s">
        <v>168</v>
      </c>
      <c r="K1000" s="68">
        <v>44255</v>
      </c>
      <c r="L1000" s="70">
        <v>605.4087323</v>
      </c>
      <c r="M1000" s="58" t="s">
        <v>166</v>
      </c>
      <c r="N1000" s="69"/>
      <c r="O1000" s="69" t="b">
        <v>1</v>
      </c>
      <c r="P1000" s="69" t="b">
        <v>1</v>
      </c>
      <c r="Q1000" s="69" t="b">
        <v>1</v>
      </c>
      <c r="R1000" s="69" t="b">
        <v>1</v>
      </c>
      <c r="S1000" s="69"/>
      <c r="T1000" s="69" t="b">
        <v>1</v>
      </c>
      <c r="U1000" s="58" t="s">
        <v>4539</v>
      </c>
      <c r="V1000" s="58" t="s">
        <v>4538</v>
      </c>
      <c r="W1000" s="58" t="s">
        <v>4539</v>
      </c>
      <c r="X1000" s="58" t="s">
        <v>4538</v>
      </c>
      <c r="Y1000" s="58" t="s">
        <v>2010</v>
      </c>
      <c r="Z1000" s="58" t="s">
        <v>4538</v>
      </c>
      <c r="AA1000" s="58" t="s">
        <v>4539</v>
      </c>
      <c r="AB1000" s="58" t="s">
        <v>3305</v>
      </c>
      <c r="AC1000" s="58"/>
      <c r="AD1000" s="68">
        <v>44252</v>
      </c>
      <c r="AE1000" s="70">
        <v>59300</v>
      </c>
      <c r="AF1000" s="58" t="str">
        <f t="shared" si="83"/>
        <v>Jour</v>
      </c>
      <c r="AG1000" s="58" t="str">
        <f t="shared" si="84"/>
        <v>LU1734303610</v>
      </c>
      <c r="AH1000" s="58" t="str">
        <f t="shared" si="85"/>
        <v>39462988</v>
      </c>
    </row>
    <row r="1001" spans="1:34" s="75" customFormat="1">
      <c r="A1001" s="58" t="s">
        <v>4540</v>
      </c>
      <c r="B1001" s="58" t="s">
        <v>4541</v>
      </c>
      <c r="C1001" s="58" t="s">
        <v>5245</v>
      </c>
      <c r="D1001" s="68">
        <v>44196</v>
      </c>
      <c r="E1001" s="9">
        <v>0.02</v>
      </c>
      <c r="F1001" s="69" t="b">
        <v>1</v>
      </c>
      <c r="G1001" s="58" t="s">
        <v>138</v>
      </c>
      <c r="H1001" s="58" t="s">
        <v>62</v>
      </c>
      <c r="I1001" s="58" t="s">
        <v>141</v>
      </c>
      <c r="J1001" s="58" t="s">
        <v>168</v>
      </c>
      <c r="K1001" s="68">
        <v>44255</v>
      </c>
      <c r="L1001" s="70">
        <v>605.4087323</v>
      </c>
      <c r="M1001" s="58" t="s">
        <v>166</v>
      </c>
      <c r="N1001" s="69"/>
      <c r="O1001" s="69" t="b">
        <v>1</v>
      </c>
      <c r="P1001" s="69" t="b">
        <v>1</v>
      </c>
      <c r="Q1001" s="69" t="b">
        <v>1</v>
      </c>
      <c r="R1001" s="69" t="b">
        <v>1</v>
      </c>
      <c r="S1001" s="69"/>
      <c r="T1001" s="69" t="b">
        <v>1</v>
      </c>
      <c r="U1001" s="58" t="s">
        <v>4541</v>
      </c>
      <c r="V1001" s="58" t="s">
        <v>4540</v>
      </c>
      <c r="W1001" s="58" t="s">
        <v>4541</v>
      </c>
      <c r="X1001" s="58" t="s">
        <v>4540</v>
      </c>
      <c r="Y1001" s="58" t="s">
        <v>2010</v>
      </c>
      <c r="Z1001" s="58" t="s">
        <v>4540</v>
      </c>
      <c r="AA1001" s="58" t="s">
        <v>4541</v>
      </c>
      <c r="AB1001" s="58" t="s">
        <v>3305</v>
      </c>
      <c r="AC1001" s="58"/>
      <c r="AD1001" s="68">
        <v>44252</v>
      </c>
      <c r="AE1001" s="70">
        <v>216009.27</v>
      </c>
      <c r="AF1001" s="58" t="str">
        <f t="shared" si="83"/>
        <v>Jour</v>
      </c>
      <c r="AG1001" s="58" t="str">
        <f t="shared" si="84"/>
        <v>LU0866336125</v>
      </c>
      <c r="AH1001" s="58" t="str">
        <f t="shared" si="85"/>
        <v>20261055</v>
      </c>
    </row>
    <row r="1002" spans="1:34" s="75" customFormat="1">
      <c r="A1002" s="58" t="s">
        <v>4542</v>
      </c>
      <c r="B1002" s="58" t="s">
        <v>4543</v>
      </c>
      <c r="C1002" s="58" t="s">
        <v>5246</v>
      </c>
      <c r="D1002" s="68">
        <v>44196</v>
      </c>
      <c r="E1002" s="9">
        <v>0.02</v>
      </c>
      <c r="F1002" s="69" t="b">
        <v>1</v>
      </c>
      <c r="G1002" s="58" t="s">
        <v>138</v>
      </c>
      <c r="H1002" s="58" t="s">
        <v>64</v>
      </c>
      <c r="I1002" s="58" t="s">
        <v>141</v>
      </c>
      <c r="J1002" s="58" t="s">
        <v>168</v>
      </c>
      <c r="K1002" s="68">
        <v>44255</v>
      </c>
      <c r="L1002" s="70">
        <v>605.4087323</v>
      </c>
      <c r="M1002" s="58" t="s">
        <v>166</v>
      </c>
      <c r="N1002" s="69"/>
      <c r="O1002" s="69" t="b">
        <v>1</v>
      </c>
      <c r="P1002" s="69" t="b">
        <v>1</v>
      </c>
      <c r="Q1002" s="69" t="b">
        <v>1</v>
      </c>
      <c r="R1002" s="69" t="b">
        <v>1</v>
      </c>
      <c r="S1002" s="69"/>
      <c r="T1002" s="69" t="b">
        <v>1</v>
      </c>
      <c r="U1002" s="58" t="s">
        <v>4543</v>
      </c>
      <c r="V1002" s="58" t="s">
        <v>4542</v>
      </c>
      <c r="W1002" s="58" t="s">
        <v>4543</v>
      </c>
      <c r="X1002" s="58" t="s">
        <v>4542</v>
      </c>
      <c r="Y1002" s="58" t="s">
        <v>2010</v>
      </c>
      <c r="Z1002" s="58" t="s">
        <v>4542</v>
      </c>
      <c r="AA1002" s="58" t="s">
        <v>4543</v>
      </c>
      <c r="AB1002" s="58" t="s">
        <v>3305</v>
      </c>
      <c r="AC1002" s="58"/>
      <c r="AD1002" s="68">
        <v>44252</v>
      </c>
      <c r="AE1002" s="70">
        <v>142224.21</v>
      </c>
      <c r="AF1002" s="58" t="str">
        <f t="shared" si="83"/>
        <v>Jour</v>
      </c>
      <c r="AG1002" s="58" t="str">
        <f t="shared" si="84"/>
        <v>LU1583993347</v>
      </c>
      <c r="AH1002" s="58" t="str">
        <f t="shared" si="85"/>
        <v>36094881</v>
      </c>
    </row>
    <row r="1003" spans="1:34" s="75" customFormat="1">
      <c r="A1003" s="58" t="s">
        <v>319</v>
      </c>
      <c r="B1003" s="58" t="s">
        <v>711</v>
      </c>
      <c r="C1003" s="58" t="s">
        <v>5247</v>
      </c>
      <c r="D1003" s="68">
        <v>44196</v>
      </c>
      <c r="E1003" s="9">
        <v>1.1100000000000001</v>
      </c>
      <c r="F1003" s="69" t="b">
        <v>1</v>
      </c>
      <c r="G1003" s="58" t="s">
        <v>138</v>
      </c>
      <c r="H1003" s="58" t="s">
        <v>68</v>
      </c>
      <c r="I1003" s="58" t="s">
        <v>141</v>
      </c>
      <c r="J1003" s="58" t="s">
        <v>168</v>
      </c>
      <c r="K1003" s="68">
        <v>44255</v>
      </c>
      <c r="L1003" s="70">
        <v>349.5068746</v>
      </c>
      <c r="M1003" s="58" t="s">
        <v>166</v>
      </c>
      <c r="N1003" s="69"/>
      <c r="O1003" s="69" t="b">
        <v>1</v>
      </c>
      <c r="P1003" s="69" t="b">
        <v>1</v>
      </c>
      <c r="Q1003" s="69" t="b">
        <v>1</v>
      </c>
      <c r="R1003" s="69" t="b">
        <v>1</v>
      </c>
      <c r="S1003" s="69" t="b">
        <v>1</v>
      </c>
      <c r="T1003" s="69" t="b">
        <v>1</v>
      </c>
      <c r="U1003" s="58" t="s">
        <v>711</v>
      </c>
      <c r="V1003" s="58" t="s">
        <v>319</v>
      </c>
      <c r="W1003" s="58" t="s">
        <v>711</v>
      </c>
      <c r="X1003" s="58" t="s">
        <v>319</v>
      </c>
      <c r="Y1003" s="58" t="s">
        <v>2010</v>
      </c>
      <c r="Z1003" s="58" t="s">
        <v>319</v>
      </c>
      <c r="AA1003" s="58" t="s">
        <v>711</v>
      </c>
      <c r="AB1003" s="58" t="s">
        <v>3305</v>
      </c>
      <c r="AC1003" s="58"/>
      <c r="AD1003" s="68">
        <v>44252</v>
      </c>
      <c r="AE1003" s="70">
        <v>105281.23</v>
      </c>
      <c r="AF1003" s="58" t="str">
        <f t="shared" si="83"/>
        <v>Jour</v>
      </c>
      <c r="AG1003" s="58" t="str">
        <f t="shared" si="84"/>
        <v>LU0519886476</v>
      </c>
      <c r="AH1003" s="58" t="str">
        <f t="shared" si="85"/>
        <v>11437451</v>
      </c>
    </row>
    <row r="1004" spans="1:34" s="75" customFormat="1">
      <c r="A1004" s="58" t="s">
        <v>1973</v>
      </c>
      <c r="B1004" s="58" t="s">
        <v>1974</v>
      </c>
      <c r="C1004" s="58" t="s">
        <v>5248</v>
      </c>
      <c r="D1004" s="68">
        <v>44196</v>
      </c>
      <c r="E1004" s="9">
        <v>1.1100000000000001</v>
      </c>
      <c r="F1004" s="69" t="b">
        <v>1</v>
      </c>
      <c r="G1004" s="58" t="s">
        <v>138</v>
      </c>
      <c r="H1004" s="58" t="s">
        <v>62</v>
      </c>
      <c r="I1004" s="58" t="s">
        <v>141</v>
      </c>
      <c r="J1004" s="58" t="s">
        <v>168</v>
      </c>
      <c r="K1004" s="68">
        <v>44255</v>
      </c>
      <c r="L1004" s="70">
        <v>349.5068746</v>
      </c>
      <c r="M1004" s="58" t="s">
        <v>166</v>
      </c>
      <c r="N1004" s="69"/>
      <c r="O1004" s="69" t="b">
        <v>1</v>
      </c>
      <c r="P1004" s="69" t="b">
        <v>1</v>
      </c>
      <c r="Q1004" s="69" t="b">
        <v>1</v>
      </c>
      <c r="R1004" s="69" t="b">
        <v>1</v>
      </c>
      <c r="S1004" s="69" t="b">
        <v>1</v>
      </c>
      <c r="T1004" s="69" t="b">
        <v>1</v>
      </c>
      <c r="U1004" s="58" t="s">
        <v>1974</v>
      </c>
      <c r="V1004" s="58" t="s">
        <v>1973</v>
      </c>
      <c r="W1004" s="58" t="s">
        <v>1974</v>
      </c>
      <c r="X1004" s="58" t="s">
        <v>1973</v>
      </c>
      <c r="Y1004" s="58" t="s">
        <v>2010</v>
      </c>
      <c r="Z1004" s="58" t="s">
        <v>1973</v>
      </c>
      <c r="AA1004" s="58" t="s">
        <v>1974</v>
      </c>
      <c r="AB1004" s="58" t="s">
        <v>3305</v>
      </c>
      <c r="AC1004" s="58"/>
      <c r="AD1004" s="68">
        <v>44252</v>
      </c>
      <c r="AE1004" s="70">
        <v>654642.74</v>
      </c>
      <c r="AF1004" s="58" t="str">
        <f t="shared" si="83"/>
        <v>Jour</v>
      </c>
      <c r="AG1004" s="58" t="str">
        <f t="shared" si="84"/>
        <v>LU0489326578</v>
      </c>
      <c r="AH1004" s="58" t="str">
        <f t="shared" si="85"/>
        <v>11046520</v>
      </c>
    </row>
    <row r="1005" spans="1:34" s="75" customFormat="1">
      <c r="A1005" s="58" t="s">
        <v>708</v>
      </c>
      <c r="B1005" s="58" t="s">
        <v>709</v>
      </c>
      <c r="C1005" s="58" t="s">
        <v>5249</v>
      </c>
      <c r="D1005" s="68">
        <v>44196</v>
      </c>
      <c r="E1005" s="9">
        <v>1.1100000000000001</v>
      </c>
      <c r="F1005" s="69" t="b">
        <v>1</v>
      </c>
      <c r="G1005" s="58" t="s">
        <v>138</v>
      </c>
      <c r="H1005" s="58" t="s">
        <v>64</v>
      </c>
      <c r="I1005" s="58" t="s">
        <v>141</v>
      </c>
      <c r="J1005" s="58" t="s">
        <v>168</v>
      </c>
      <c r="K1005" s="68">
        <v>44255</v>
      </c>
      <c r="L1005" s="70">
        <v>349.5068746</v>
      </c>
      <c r="M1005" s="58" t="s">
        <v>166</v>
      </c>
      <c r="N1005" s="69"/>
      <c r="O1005" s="69" t="b">
        <v>1</v>
      </c>
      <c r="P1005" s="69" t="b">
        <v>1</v>
      </c>
      <c r="Q1005" s="69" t="b">
        <v>1</v>
      </c>
      <c r="R1005" s="69" t="b">
        <v>1</v>
      </c>
      <c r="S1005" s="69" t="b">
        <v>1</v>
      </c>
      <c r="T1005" s="69" t="b">
        <v>1</v>
      </c>
      <c r="U1005" s="58" t="s">
        <v>709</v>
      </c>
      <c r="V1005" s="58" t="s">
        <v>708</v>
      </c>
      <c r="W1005" s="58" t="s">
        <v>709</v>
      </c>
      <c r="X1005" s="58" t="s">
        <v>708</v>
      </c>
      <c r="Y1005" s="58" t="s">
        <v>2010</v>
      </c>
      <c r="Z1005" s="58" t="s">
        <v>708</v>
      </c>
      <c r="AA1005" s="58" t="s">
        <v>709</v>
      </c>
      <c r="AB1005" s="58" t="s">
        <v>3305</v>
      </c>
      <c r="AC1005" s="58"/>
      <c r="AD1005" s="68">
        <v>44252</v>
      </c>
      <c r="AE1005" s="70">
        <v>141551.91</v>
      </c>
      <c r="AF1005" s="58" t="str">
        <f t="shared" si="83"/>
        <v>Jour</v>
      </c>
      <c r="AG1005" s="58" t="str">
        <f t="shared" si="84"/>
        <v>LU0494188096</v>
      </c>
      <c r="AH1005" s="58" t="str">
        <f t="shared" si="85"/>
        <v>11114484</v>
      </c>
    </row>
    <row r="1006" spans="1:34" s="75" customFormat="1">
      <c r="A1006" s="58" t="s">
        <v>320</v>
      </c>
      <c r="B1006" s="58" t="s">
        <v>712</v>
      </c>
      <c r="C1006" s="58" t="s">
        <v>5250</v>
      </c>
      <c r="D1006" s="68">
        <v>44196</v>
      </c>
      <c r="E1006" s="9">
        <v>0.42</v>
      </c>
      <c r="F1006" s="69" t="b">
        <v>1</v>
      </c>
      <c r="G1006" s="58" t="s">
        <v>138</v>
      </c>
      <c r="H1006" s="58" t="s">
        <v>68</v>
      </c>
      <c r="I1006" s="58" t="s">
        <v>141</v>
      </c>
      <c r="J1006" s="58" t="s">
        <v>168</v>
      </c>
      <c r="K1006" s="68">
        <v>44255</v>
      </c>
      <c r="L1006" s="70">
        <v>349.5068746</v>
      </c>
      <c r="M1006" s="58" t="s">
        <v>166</v>
      </c>
      <c r="N1006" s="69"/>
      <c r="O1006" s="69" t="b">
        <v>1</v>
      </c>
      <c r="P1006" s="69" t="b">
        <v>1</v>
      </c>
      <c r="Q1006" s="69" t="b">
        <v>1</v>
      </c>
      <c r="R1006" s="69" t="b">
        <v>1</v>
      </c>
      <c r="S1006" s="69" t="b">
        <v>1</v>
      </c>
      <c r="T1006" s="69" t="b">
        <v>1</v>
      </c>
      <c r="U1006" s="58" t="s">
        <v>712</v>
      </c>
      <c r="V1006" s="58" t="s">
        <v>320</v>
      </c>
      <c r="W1006" s="58" t="s">
        <v>712</v>
      </c>
      <c r="X1006" s="58" t="s">
        <v>320</v>
      </c>
      <c r="Y1006" s="58" t="s">
        <v>2010</v>
      </c>
      <c r="Z1006" s="58" t="s">
        <v>320</v>
      </c>
      <c r="AA1006" s="58" t="s">
        <v>712</v>
      </c>
      <c r="AB1006" s="58" t="s">
        <v>3305</v>
      </c>
      <c r="AC1006" s="58"/>
      <c r="AD1006" s="68">
        <v>44252</v>
      </c>
      <c r="AE1006" s="70">
        <v>23596.18</v>
      </c>
      <c r="AF1006" s="58" t="str">
        <f t="shared" si="83"/>
        <v>Jour</v>
      </c>
      <c r="AG1006" s="58" t="str">
        <f t="shared" si="84"/>
        <v>LU0899938491</v>
      </c>
      <c r="AH1006" s="58" t="str">
        <f t="shared" si="85"/>
        <v>20856865</v>
      </c>
    </row>
    <row r="1007" spans="1:34" s="75" customFormat="1">
      <c r="A1007" s="58" t="s">
        <v>148</v>
      </c>
      <c r="B1007" s="58" t="s">
        <v>707</v>
      </c>
      <c r="C1007" s="58" t="s">
        <v>5251</v>
      </c>
      <c r="D1007" s="68">
        <v>44196</v>
      </c>
      <c r="E1007" s="9">
        <v>0.42</v>
      </c>
      <c r="F1007" s="69" t="b">
        <v>1</v>
      </c>
      <c r="G1007" s="58" t="s">
        <v>138</v>
      </c>
      <c r="H1007" s="58" t="s">
        <v>62</v>
      </c>
      <c r="I1007" s="58" t="s">
        <v>141</v>
      </c>
      <c r="J1007" s="58" t="s">
        <v>168</v>
      </c>
      <c r="K1007" s="68">
        <v>44255</v>
      </c>
      <c r="L1007" s="70">
        <v>349.5068746</v>
      </c>
      <c r="M1007" s="58" t="s">
        <v>166</v>
      </c>
      <c r="N1007" s="69"/>
      <c r="O1007" s="69" t="b">
        <v>1</v>
      </c>
      <c r="P1007" s="69" t="b">
        <v>1</v>
      </c>
      <c r="Q1007" s="69" t="b">
        <v>1</v>
      </c>
      <c r="R1007" s="69" t="b">
        <v>1</v>
      </c>
      <c r="S1007" s="69" t="b">
        <v>1</v>
      </c>
      <c r="T1007" s="69" t="b">
        <v>1</v>
      </c>
      <c r="U1007" s="58" t="s">
        <v>707</v>
      </c>
      <c r="V1007" s="58" t="s">
        <v>148</v>
      </c>
      <c r="W1007" s="58" t="s">
        <v>707</v>
      </c>
      <c r="X1007" s="58" t="s">
        <v>148</v>
      </c>
      <c r="Y1007" s="58" t="s">
        <v>2010</v>
      </c>
      <c r="Z1007" s="58" t="s">
        <v>148</v>
      </c>
      <c r="AA1007" s="58" t="s">
        <v>707</v>
      </c>
      <c r="AB1007" s="58" t="s">
        <v>3305</v>
      </c>
      <c r="AC1007" s="58"/>
      <c r="AD1007" s="68">
        <v>44252</v>
      </c>
      <c r="AE1007" s="70">
        <v>741269.87</v>
      </c>
      <c r="AF1007" s="58" t="str">
        <f t="shared" si="83"/>
        <v>Jour</v>
      </c>
      <c r="AG1007" s="58" t="str">
        <f t="shared" si="84"/>
        <v>LU0899938061</v>
      </c>
      <c r="AH1007" s="58" t="str">
        <f t="shared" si="85"/>
        <v>20856853</v>
      </c>
    </row>
    <row r="1008" spans="1:34" s="75" customFormat="1">
      <c r="A1008" s="58" t="s">
        <v>318</v>
      </c>
      <c r="B1008" s="58" t="s">
        <v>710</v>
      </c>
      <c r="C1008" s="58" t="s">
        <v>5252</v>
      </c>
      <c r="D1008" s="68">
        <v>44196</v>
      </c>
      <c r="E1008" s="9">
        <v>0.42</v>
      </c>
      <c r="F1008" s="69" t="b">
        <v>1</v>
      </c>
      <c r="G1008" s="58" t="s">
        <v>138</v>
      </c>
      <c r="H1008" s="58" t="s">
        <v>64</v>
      </c>
      <c r="I1008" s="58" t="s">
        <v>141</v>
      </c>
      <c r="J1008" s="58" t="s">
        <v>168</v>
      </c>
      <c r="K1008" s="68">
        <v>44255</v>
      </c>
      <c r="L1008" s="70">
        <v>349.5068746</v>
      </c>
      <c r="M1008" s="58" t="s">
        <v>166</v>
      </c>
      <c r="N1008" s="69"/>
      <c r="O1008" s="69" t="b">
        <v>1</v>
      </c>
      <c r="P1008" s="69" t="b">
        <v>1</v>
      </c>
      <c r="Q1008" s="69" t="b">
        <v>1</v>
      </c>
      <c r="R1008" s="69" t="b">
        <v>1</v>
      </c>
      <c r="S1008" s="69" t="b">
        <v>1</v>
      </c>
      <c r="T1008" s="69" t="b">
        <v>1</v>
      </c>
      <c r="U1008" s="58" t="s">
        <v>710</v>
      </c>
      <c r="V1008" s="58" t="s">
        <v>318</v>
      </c>
      <c r="W1008" s="58" t="s">
        <v>710</v>
      </c>
      <c r="X1008" s="58" t="s">
        <v>318</v>
      </c>
      <c r="Y1008" s="58" t="s">
        <v>2010</v>
      </c>
      <c r="Z1008" s="58" t="s">
        <v>318</v>
      </c>
      <c r="AA1008" s="58" t="s">
        <v>710</v>
      </c>
      <c r="AB1008" s="58" t="s">
        <v>3305</v>
      </c>
      <c r="AC1008" s="58"/>
      <c r="AD1008" s="68">
        <v>44252</v>
      </c>
      <c r="AE1008" s="70">
        <v>247614.36</v>
      </c>
      <c r="AF1008" s="58" t="str">
        <f t="shared" si="83"/>
        <v>Jour</v>
      </c>
      <c r="AG1008" s="58" t="str">
        <f t="shared" si="84"/>
        <v>LU0899938228</v>
      </c>
      <c r="AH1008" s="58" t="str">
        <f t="shared" si="85"/>
        <v>20856856</v>
      </c>
    </row>
    <row r="1009" spans="1:34" s="75" customFormat="1">
      <c r="A1009" s="58" t="s">
        <v>303</v>
      </c>
      <c r="B1009" s="58" t="s">
        <v>690</v>
      </c>
      <c r="C1009" s="58" t="s">
        <v>5253</v>
      </c>
      <c r="D1009" s="68">
        <v>44196</v>
      </c>
      <c r="E1009" s="9">
        <v>0.56999999999999995</v>
      </c>
      <c r="F1009" s="69" t="b">
        <v>1</v>
      </c>
      <c r="G1009" s="58" t="s">
        <v>138</v>
      </c>
      <c r="H1009" s="58" t="s">
        <v>68</v>
      </c>
      <c r="I1009" s="58" t="s">
        <v>141</v>
      </c>
      <c r="J1009" s="58" t="s">
        <v>168</v>
      </c>
      <c r="K1009" s="68">
        <v>44255</v>
      </c>
      <c r="L1009" s="70">
        <v>148.5667966</v>
      </c>
      <c r="M1009" s="58" t="s">
        <v>166</v>
      </c>
      <c r="N1009" s="69"/>
      <c r="O1009" s="69" t="b">
        <v>1</v>
      </c>
      <c r="P1009" s="69" t="b">
        <v>1</v>
      </c>
      <c r="Q1009" s="69" t="b">
        <v>1</v>
      </c>
      <c r="R1009" s="69" t="b">
        <v>1</v>
      </c>
      <c r="S1009" s="69" t="b">
        <v>1</v>
      </c>
      <c r="T1009" s="69" t="b">
        <v>1</v>
      </c>
      <c r="U1009" s="58" t="s">
        <v>690</v>
      </c>
      <c r="V1009" s="58" t="s">
        <v>303</v>
      </c>
      <c r="W1009" s="58" t="s">
        <v>690</v>
      </c>
      <c r="X1009" s="58" t="s">
        <v>303</v>
      </c>
      <c r="Y1009" s="58" t="s">
        <v>2010</v>
      </c>
      <c r="Z1009" s="58" t="s">
        <v>303</v>
      </c>
      <c r="AA1009" s="58" t="s">
        <v>690</v>
      </c>
      <c r="AB1009" s="58" t="s">
        <v>3305</v>
      </c>
      <c r="AC1009" s="58"/>
      <c r="AD1009" s="68">
        <v>44252</v>
      </c>
      <c r="AE1009" s="70">
        <v>6395.11</v>
      </c>
      <c r="AF1009" s="58" t="str">
        <f t="shared" si="83"/>
        <v>Jour</v>
      </c>
      <c r="AG1009" s="58" t="str">
        <f t="shared" si="84"/>
        <v>LU1057799501</v>
      </c>
      <c r="AH1009" s="58" t="str">
        <f t="shared" si="85"/>
        <v>24238130</v>
      </c>
    </row>
    <row r="1010" spans="1:34" s="75" customFormat="1">
      <c r="A1010" s="58" t="s">
        <v>150</v>
      </c>
      <c r="B1010" s="58" t="s">
        <v>688</v>
      </c>
      <c r="C1010" s="58" t="s">
        <v>5254</v>
      </c>
      <c r="D1010" s="68">
        <v>44196</v>
      </c>
      <c r="E1010" s="9">
        <v>0.56999999999999995</v>
      </c>
      <c r="F1010" s="69" t="b">
        <v>1</v>
      </c>
      <c r="G1010" s="58" t="s">
        <v>138</v>
      </c>
      <c r="H1010" s="58" t="s">
        <v>62</v>
      </c>
      <c r="I1010" s="58" t="s">
        <v>141</v>
      </c>
      <c r="J1010" s="58" t="s">
        <v>168</v>
      </c>
      <c r="K1010" s="68">
        <v>44255</v>
      </c>
      <c r="L1010" s="70">
        <v>148.5667966</v>
      </c>
      <c r="M1010" s="58" t="s">
        <v>166</v>
      </c>
      <c r="N1010" s="69"/>
      <c r="O1010" s="69" t="b">
        <v>1</v>
      </c>
      <c r="P1010" s="69" t="b">
        <v>1</v>
      </c>
      <c r="Q1010" s="69" t="b">
        <v>1</v>
      </c>
      <c r="R1010" s="69" t="b">
        <v>1</v>
      </c>
      <c r="S1010" s="69" t="b">
        <v>1</v>
      </c>
      <c r="T1010" s="69" t="b">
        <v>1</v>
      </c>
      <c r="U1010" s="58" t="s">
        <v>688</v>
      </c>
      <c r="V1010" s="58" t="s">
        <v>150</v>
      </c>
      <c r="W1010" s="58" t="s">
        <v>688</v>
      </c>
      <c r="X1010" s="58" t="s">
        <v>150</v>
      </c>
      <c r="Y1010" s="58" t="s">
        <v>2010</v>
      </c>
      <c r="Z1010" s="58" t="s">
        <v>150</v>
      </c>
      <c r="AA1010" s="58" t="s">
        <v>688</v>
      </c>
      <c r="AB1010" s="58" t="s">
        <v>3305</v>
      </c>
      <c r="AC1010" s="58"/>
      <c r="AD1010" s="68">
        <v>44252</v>
      </c>
      <c r="AE1010" s="70">
        <v>486588.94</v>
      </c>
      <c r="AF1010" s="58" t="str">
        <f t="shared" si="83"/>
        <v>Jour</v>
      </c>
      <c r="AG1010" s="58" t="str">
        <f t="shared" si="84"/>
        <v>LU1057798792</v>
      </c>
      <c r="AH1010" s="58" t="str">
        <f t="shared" si="85"/>
        <v>24237465</v>
      </c>
    </row>
    <row r="1011" spans="1:34" s="75" customFormat="1">
      <c r="A1011" s="58" t="s">
        <v>302</v>
      </c>
      <c r="B1011" s="58" t="s">
        <v>689</v>
      </c>
      <c r="C1011" s="58" t="s">
        <v>5255</v>
      </c>
      <c r="D1011" s="68">
        <v>44196</v>
      </c>
      <c r="E1011" s="9">
        <v>0.56999999999999995</v>
      </c>
      <c r="F1011" s="69" t="b">
        <v>1</v>
      </c>
      <c r="G1011" s="58" t="s">
        <v>138</v>
      </c>
      <c r="H1011" s="58" t="s">
        <v>64</v>
      </c>
      <c r="I1011" s="58" t="s">
        <v>141</v>
      </c>
      <c r="J1011" s="58" t="s">
        <v>168</v>
      </c>
      <c r="K1011" s="68">
        <v>44255</v>
      </c>
      <c r="L1011" s="70">
        <v>148.5667966</v>
      </c>
      <c r="M1011" s="58" t="s">
        <v>166</v>
      </c>
      <c r="N1011" s="69"/>
      <c r="O1011" s="69" t="b">
        <v>1</v>
      </c>
      <c r="P1011" s="69" t="b">
        <v>1</v>
      </c>
      <c r="Q1011" s="69" t="b">
        <v>1</v>
      </c>
      <c r="R1011" s="69" t="b">
        <v>1</v>
      </c>
      <c r="S1011" s="69" t="b">
        <v>1</v>
      </c>
      <c r="T1011" s="69" t="b">
        <v>1</v>
      </c>
      <c r="U1011" s="58" t="s">
        <v>689</v>
      </c>
      <c r="V1011" s="58" t="s">
        <v>302</v>
      </c>
      <c r="W1011" s="58" t="s">
        <v>689</v>
      </c>
      <c r="X1011" s="58" t="s">
        <v>302</v>
      </c>
      <c r="Y1011" s="58" t="s">
        <v>2010</v>
      </c>
      <c r="Z1011" s="58" t="s">
        <v>302</v>
      </c>
      <c r="AA1011" s="58" t="s">
        <v>689</v>
      </c>
      <c r="AB1011" s="58" t="s">
        <v>3305</v>
      </c>
      <c r="AC1011" s="58"/>
      <c r="AD1011" s="68">
        <v>44252</v>
      </c>
      <c r="AE1011" s="70">
        <v>52444.46</v>
      </c>
      <c r="AF1011" s="58" t="str">
        <f t="shared" si="83"/>
        <v>Jour</v>
      </c>
      <c r="AG1011" s="58" t="str">
        <f t="shared" si="84"/>
        <v>LU1057799170</v>
      </c>
      <c r="AH1011" s="58" t="str">
        <f t="shared" si="85"/>
        <v>24237608</v>
      </c>
    </row>
    <row r="1012" spans="1:34" s="75" customFormat="1">
      <c r="A1012" s="58" t="s">
        <v>2591</v>
      </c>
      <c r="B1012" s="58" t="s">
        <v>2592</v>
      </c>
      <c r="C1012" s="58" t="s">
        <v>5256</v>
      </c>
      <c r="D1012" s="68">
        <v>44196</v>
      </c>
      <c r="E1012" s="9">
        <v>0.41</v>
      </c>
      <c r="F1012" s="69" t="b">
        <v>1</v>
      </c>
      <c r="G1012" s="58" t="s">
        <v>138</v>
      </c>
      <c r="H1012" s="58" t="s">
        <v>63</v>
      </c>
      <c r="I1012" s="58" t="s">
        <v>141</v>
      </c>
      <c r="J1012" s="58" t="s">
        <v>168</v>
      </c>
      <c r="K1012" s="68">
        <v>44255</v>
      </c>
      <c r="L1012" s="70">
        <v>137.06682720000001</v>
      </c>
      <c r="M1012" s="58" t="s">
        <v>166</v>
      </c>
      <c r="N1012" s="69"/>
      <c r="O1012" s="69"/>
      <c r="P1012" s="69"/>
      <c r="Q1012" s="69"/>
      <c r="R1012" s="69"/>
      <c r="S1012" s="69" t="b">
        <v>1</v>
      </c>
      <c r="T1012" s="69"/>
      <c r="U1012" s="58" t="s">
        <v>2592</v>
      </c>
      <c r="V1012" s="58" t="s">
        <v>2591</v>
      </c>
      <c r="W1012" s="58" t="s">
        <v>2592</v>
      </c>
      <c r="X1012" s="58" t="s">
        <v>2591</v>
      </c>
      <c r="Y1012" s="58" t="s">
        <v>2010</v>
      </c>
      <c r="Z1012" s="58" t="s">
        <v>2591</v>
      </c>
      <c r="AA1012" s="58" t="s">
        <v>2592</v>
      </c>
      <c r="AB1012" s="58" t="s">
        <v>3305</v>
      </c>
      <c r="AC1012" s="58"/>
      <c r="AD1012" s="68">
        <v>44252</v>
      </c>
      <c r="AE1012" s="70">
        <v>106581.95</v>
      </c>
      <c r="AF1012" s="58" t="str">
        <f t="shared" si="83"/>
        <v>Jour</v>
      </c>
      <c r="AG1012" s="58" t="str">
        <f t="shared" si="84"/>
        <v>LU0899937097</v>
      </c>
      <c r="AH1012" s="58" t="str">
        <f t="shared" si="85"/>
        <v>20854819</v>
      </c>
    </row>
    <row r="1013" spans="1:34" s="75" customFormat="1">
      <c r="A1013" s="58" t="s">
        <v>308</v>
      </c>
      <c r="B1013" s="58" t="s">
        <v>696</v>
      </c>
      <c r="C1013" s="58" t="s">
        <v>5257</v>
      </c>
      <c r="D1013" s="68">
        <v>44196</v>
      </c>
      <c r="E1013" s="9">
        <v>1.02</v>
      </c>
      <c r="F1013" s="69" t="b">
        <v>1</v>
      </c>
      <c r="G1013" s="58" t="s">
        <v>138</v>
      </c>
      <c r="H1013" s="58" t="s">
        <v>67</v>
      </c>
      <c r="I1013" s="58" t="s">
        <v>141</v>
      </c>
      <c r="J1013" s="58" t="s">
        <v>168</v>
      </c>
      <c r="K1013" s="68">
        <v>44255</v>
      </c>
      <c r="L1013" s="70">
        <v>89.203198200000003</v>
      </c>
      <c r="M1013" s="58" t="s">
        <v>166</v>
      </c>
      <c r="N1013" s="69"/>
      <c r="O1013" s="69"/>
      <c r="P1013" s="69"/>
      <c r="Q1013" s="69"/>
      <c r="R1013" s="69"/>
      <c r="S1013" s="69" t="b">
        <v>1</v>
      </c>
      <c r="T1013" s="69"/>
      <c r="U1013" s="58" t="s">
        <v>696</v>
      </c>
      <c r="V1013" s="58" t="s">
        <v>308</v>
      </c>
      <c r="W1013" s="58" t="s">
        <v>696</v>
      </c>
      <c r="X1013" s="58" t="s">
        <v>308</v>
      </c>
      <c r="Y1013" s="58" t="s">
        <v>2010</v>
      </c>
      <c r="Z1013" s="58" t="s">
        <v>308</v>
      </c>
      <c r="AA1013" s="58" t="s">
        <v>696</v>
      </c>
      <c r="AB1013" s="58" t="s">
        <v>3305</v>
      </c>
      <c r="AC1013" s="58"/>
      <c r="AD1013" s="68">
        <v>44252</v>
      </c>
      <c r="AE1013" s="70">
        <v>173711.41</v>
      </c>
      <c r="AF1013" s="58" t="str">
        <f t="shared" si="83"/>
        <v>Jour</v>
      </c>
      <c r="AG1013" s="58" t="str">
        <f t="shared" si="84"/>
        <v>LU0161530109</v>
      </c>
      <c r="AH1013" s="58" t="str">
        <f t="shared" si="85"/>
        <v>1544299</v>
      </c>
    </row>
    <row r="1014" spans="1:34" s="75" customFormat="1">
      <c r="A1014" s="58" t="s">
        <v>2589</v>
      </c>
      <c r="B1014" s="58" t="s">
        <v>2590</v>
      </c>
      <c r="C1014" s="58" t="s">
        <v>5258</v>
      </c>
      <c r="D1014" s="68">
        <v>44196</v>
      </c>
      <c r="E1014" s="9">
        <v>0.41</v>
      </c>
      <c r="F1014" s="69" t="b">
        <v>1</v>
      </c>
      <c r="G1014" s="58" t="s">
        <v>138</v>
      </c>
      <c r="H1014" s="58" t="s">
        <v>67</v>
      </c>
      <c r="I1014" s="58" t="s">
        <v>141</v>
      </c>
      <c r="J1014" s="58" t="s">
        <v>168</v>
      </c>
      <c r="K1014" s="68">
        <v>44255</v>
      </c>
      <c r="L1014" s="70">
        <v>89.203198200000003</v>
      </c>
      <c r="M1014" s="58" t="s">
        <v>166</v>
      </c>
      <c r="N1014" s="69"/>
      <c r="O1014" s="69"/>
      <c r="P1014" s="69"/>
      <c r="Q1014" s="69"/>
      <c r="R1014" s="69"/>
      <c r="S1014" s="69" t="b">
        <v>1</v>
      </c>
      <c r="T1014" s="69"/>
      <c r="U1014" s="58" t="s">
        <v>2590</v>
      </c>
      <c r="V1014" s="58" t="s">
        <v>2589</v>
      </c>
      <c r="W1014" s="58" t="s">
        <v>2590</v>
      </c>
      <c r="X1014" s="58" t="s">
        <v>2589</v>
      </c>
      <c r="Y1014" s="58" t="s">
        <v>2010</v>
      </c>
      <c r="Z1014" s="58" t="s">
        <v>2589</v>
      </c>
      <c r="AA1014" s="58" t="s">
        <v>2590</v>
      </c>
      <c r="AB1014" s="58" t="s">
        <v>3305</v>
      </c>
      <c r="AC1014" s="58"/>
      <c r="AD1014" s="68">
        <v>44252</v>
      </c>
      <c r="AE1014" s="70">
        <v>359383.26</v>
      </c>
      <c r="AF1014" s="58" t="str">
        <f t="shared" si="83"/>
        <v>Jour</v>
      </c>
      <c r="AG1014" s="58" t="str">
        <f t="shared" si="84"/>
        <v>LU0899937170</v>
      </c>
      <c r="AH1014" s="58" t="str">
        <f t="shared" si="85"/>
        <v>20855043</v>
      </c>
    </row>
    <row r="1015" spans="1:34" s="75" customFormat="1">
      <c r="A1015" s="58" t="s">
        <v>309</v>
      </c>
      <c r="B1015" s="58" t="s">
        <v>697</v>
      </c>
      <c r="C1015" s="58" t="s">
        <v>5259</v>
      </c>
      <c r="D1015" s="68">
        <v>44196</v>
      </c>
      <c r="E1015" s="9">
        <v>1.01</v>
      </c>
      <c r="F1015" s="69" t="b">
        <v>1</v>
      </c>
      <c r="G1015" s="58" t="s">
        <v>138</v>
      </c>
      <c r="H1015" s="58" t="s">
        <v>62</v>
      </c>
      <c r="I1015" s="58" t="s">
        <v>141</v>
      </c>
      <c r="J1015" s="58" t="s">
        <v>168</v>
      </c>
      <c r="K1015" s="68">
        <v>44255</v>
      </c>
      <c r="L1015" s="70">
        <v>250.71095800000001</v>
      </c>
      <c r="M1015" s="58" t="s">
        <v>176</v>
      </c>
      <c r="N1015" s="69"/>
      <c r="O1015" s="69"/>
      <c r="P1015" s="69"/>
      <c r="Q1015" s="69"/>
      <c r="R1015" s="69"/>
      <c r="S1015" s="69" t="b">
        <v>1</v>
      </c>
      <c r="T1015" s="69"/>
      <c r="U1015" s="58" t="s">
        <v>697</v>
      </c>
      <c r="V1015" s="58" t="s">
        <v>309</v>
      </c>
      <c r="W1015" s="58" t="s">
        <v>697</v>
      </c>
      <c r="X1015" s="58" t="s">
        <v>309</v>
      </c>
      <c r="Y1015" s="58" t="s">
        <v>2010</v>
      </c>
      <c r="Z1015" s="58" t="s">
        <v>309</v>
      </c>
      <c r="AA1015" s="58" t="s">
        <v>697</v>
      </c>
      <c r="AB1015" s="58" t="s">
        <v>3305</v>
      </c>
      <c r="AC1015" s="58"/>
      <c r="AD1015" s="68">
        <v>44252</v>
      </c>
      <c r="AE1015" s="70">
        <v>1252459.04</v>
      </c>
      <c r="AF1015" s="58" t="str">
        <f t="shared" si="83"/>
        <v>Jour</v>
      </c>
      <c r="AG1015" s="58" t="str">
        <f t="shared" si="84"/>
        <v>LU0141248293</v>
      </c>
      <c r="AH1015" s="58" t="str">
        <f t="shared" si="85"/>
        <v>1363575</v>
      </c>
    </row>
    <row r="1016" spans="1:34" s="75" customFormat="1">
      <c r="A1016" s="58" t="s">
        <v>310</v>
      </c>
      <c r="B1016" s="58" t="s">
        <v>698</v>
      </c>
      <c r="C1016" s="58" t="s">
        <v>5260</v>
      </c>
      <c r="D1016" s="68">
        <v>44196</v>
      </c>
      <c r="E1016" s="9">
        <v>1.01</v>
      </c>
      <c r="F1016" s="69" t="b">
        <v>1</v>
      </c>
      <c r="G1016" s="58" t="s">
        <v>138</v>
      </c>
      <c r="H1016" s="58" t="s">
        <v>62</v>
      </c>
      <c r="I1016" s="58" t="s">
        <v>141</v>
      </c>
      <c r="J1016" s="58" t="s">
        <v>168</v>
      </c>
      <c r="K1016" s="68">
        <v>44255</v>
      </c>
      <c r="L1016" s="70">
        <v>250.71095800000001</v>
      </c>
      <c r="M1016" s="58" t="s">
        <v>166</v>
      </c>
      <c r="N1016" s="69"/>
      <c r="O1016" s="69"/>
      <c r="P1016" s="69"/>
      <c r="Q1016" s="69"/>
      <c r="R1016" s="69"/>
      <c r="S1016" s="69" t="b">
        <v>1</v>
      </c>
      <c r="T1016" s="69"/>
      <c r="U1016" s="58" t="s">
        <v>698</v>
      </c>
      <c r="V1016" s="58" t="s">
        <v>310</v>
      </c>
      <c r="W1016" s="58" t="s">
        <v>698</v>
      </c>
      <c r="X1016" s="58" t="s">
        <v>310</v>
      </c>
      <c r="Y1016" s="58" t="s">
        <v>2010</v>
      </c>
      <c r="Z1016" s="58" t="s">
        <v>310</v>
      </c>
      <c r="AA1016" s="58" t="s">
        <v>698</v>
      </c>
      <c r="AB1016" s="58" t="s">
        <v>3305</v>
      </c>
      <c r="AC1016" s="58"/>
      <c r="AD1016" s="68">
        <v>44252</v>
      </c>
      <c r="AE1016" s="70">
        <v>436527.52</v>
      </c>
      <c r="AF1016" s="58" t="str">
        <f t="shared" si="83"/>
        <v>Jour</v>
      </c>
      <c r="AG1016" s="58" t="str">
        <f t="shared" si="84"/>
        <v>LU0161530448</v>
      </c>
      <c r="AH1016" s="58" t="str">
        <f t="shared" si="85"/>
        <v>1544302</v>
      </c>
    </row>
    <row r="1017" spans="1:34" s="75" customFormat="1">
      <c r="A1017" s="58" t="s">
        <v>311</v>
      </c>
      <c r="B1017" s="58" t="s">
        <v>699</v>
      </c>
      <c r="C1017" s="58" t="s">
        <v>5261</v>
      </c>
      <c r="D1017" s="68">
        <v>44196</v>
      </c>
      <c r="E1017" s="9">
        <v>0.47</v>
      </c>
      <c r="F1017" s="69" t="b">
        <v>1</v>
      </c>
      <c r="G1017" s="58" t="s">
        <v>138</v>
      </c>
      <c r="H1017" s="58" t="s">
        <v>62</v>
      </c>
      <c r="I1017" s="58" t="s">
        <v>141</v>
      </c>
      <c r="J1017" s="58" t="s">
        <v>168</v>
      </c>
      <c r="K1017" s="68">
        <v>44255</v>
      </c>
      <c r="L1017" s="70">
        <v>250.71095800000001</v>
      </c>
      <c r="M1017" s="58" t="s">
        <v>176</v>
      </c>
      <c r="N1017" s="69"/>
      <c r="O1017" s="69"/>
      <c r="P1017" s="69"/>
      <c r="Q1017" s="69"/>
      <c r="R1017" s="69"/>
      <c r="S1017" s="69" t="b">
        <v>1</v>
      </c>
      <c r="T1017" s="69"/>
      <c r="U1017" s="58" t="s">
        <v>699</v>
      </c>
      <c r="V1017" s="58" t="s">
        <v>311</v>
      </c>
      <c r="W1017" s="58" t="s">
        <v>699</v>
      </c>
      <c r="X1017" s="58" t="s">
        <v>311</v>
      </c>
      <c r="Y1017" s="58" t="s">
        <v>2010</v>
      </c>
      <c r="Z1017" s="58" t="s">
        <v>311</v>
      </c>
      <c r="AA1017" s="58" t="s">
        <v>699</v>
      </c>
      <c r="AB1017" s="58" t="s">
        <v>3305</v>
      </c>
      <c r="AC1017" s="58"/>
      <c r="AD1017" s="68">
        <v>44252</v>
      </c>
      <c r="AE1017" s="70">
        <v>64442.75</v>
      </c>
      <c r="AF1017" s="58" t="str">
        <f t="shared" si="83"/>
        <v>Jour</v>
      </c>
      <c r="AG1017" s="58" t="str">
        <f t="shared" si="84"/>
        <v>LU0276846374</v>
      </c>
      <c r="AH1017" s="58" t="str">
        <f t="shared" si="85"/>
        <v>2794954</v>
      </c>
    </row>
    <row r="1018" spans="1:34" s="75" customFormat="1">
      <c r="A1018" s="58" t="s">
        <v>312</v>
      </c>
      <c r="B1018" s="58" t="s">
        <v>700</v>
      </c>
      <c r="C1018" s="58" t="s">
        <v>5262</v>
      </c>
      <c r="D1018" s="68">
        <v>44196</v>
      </c>
      <c r="E1018" s="9">
        <v>0.4</v>
      </c>
      <c r="F1018" s="69" t="b">
        <v>1</v>
      </c>
      <c r="G1018" s="58" t="s">
        <v>138</v>
      </c>
      <c r="H1018" s="58" t="s">
        <v>62</v>
      </c>
      <c r="I1018" s="58" t="s">
        <v>141</v>
      </c>
      <c r="J1018" s="58" t="s">
        <v>168</v>
      </c>
      <c r="K1018" s="68">
        <v>44255</v>
      </c>
      <c r="L1018" s="70">
        <v>250.71095800000001</v>
      </c>
      <c r="M1018" s="58" t="s">
        <v>166</v>
      </c>
      <c r="N1018" s="69"/>
      <c r="O1018" s="69"/>
      <c r="P1018" s="69"/>
      <c r="Q1018" s="69"/>
      <c r="R1018" s="69"/>
      <c r="S1018" s="69" t="b">
        <v>1</v>
      </c>
      <c r="T1018" s="69"/>
      <c r="U1018" s="58" t="s">
        <v>700</v>
      </c>
      <c r="V1018" s="58" t="s">
        <v>312</v>
      </c>
      <c r="W1018" s="58" t="s">
        <v>700</v>
      </c>
      <c r="X1018" s="58" t="s">
        <v>312</v>
      </c>
      <c r="Y1018" s="58" t="s">
        <v>2010</v>
      </c>
      <c r="Z1018" s="58" t="s">
        <v>312</v>
      </c>
      <c r="AA1018" s="58" t="s">
        <v>700</v>
      </c>
      <c r="AB1018" s="58" t="s">
        <v>3305</v>
      </c>
      <c r="AC1018" s="58"/>
      <c r="AD1018" s="68">
        <v>44252</v>
      </c>
      <c r="AE1018" s="70">
        <v>36920.25</v>
      </c>
      <c r="AF1018" s="58" t="str">
        <f t="shared" si="83"/>
        <v>Jour</v>
      </c>
      <c r="AG1018" s="58" t="str">
        <f t="shared" si="84"/>
        <v>LU0899937253</v>
      </c>
      <c r="AH1018" s="58" t="str">
        <f t="shared" si="85"/>
        <v>20855051</v>
      </c>
    </row>
    <row r="1019" spans="1:34" s="75" customFormat="1">
      <c r="A1019" s="58" t="s">
        <v>313</v>
      </c>
      <c r="B1019" s="58" t="s">
        <v>701</v>
      </c>
      <c r="C1019" s="58" t="s">
        <v>5263</v>
      </c>
      <c r="D1019" s="68">
        <v>44196</v>
      </c>
      <c r="E1019" s="9">
        <v>0.47</v>
      </c>
      <c r="F1019" s="69" t="b">
        <v>1</v>
      </c>
      <c r="G1019" s="58" t="s">
        <v>138</v>
      </c>
      <c r="H1019" s="58" t="s">
        <v>64</v>
      </c>
      <c r="I1019" s="58" t="s">
        <v>141</v>
      </c>
      <c r="J1019" s="58" t="s">
        <v>168</v>
      </c>
      <c r="K1019" s="68">
        <v>44255</v>
      </c>
      <c r="L1019" s="70">
        <v>238.03593169999999</v>
      </c>
      <c r="M1019" s="58" t="s">
        <v>176</v>
      </c>
      <c r="N1019" s="69"/>
      <c r="O1019" s="69" t="b">
        <v>1</v>
      </c>
      <c r="P1019" s="69" t="b">
        <v>1</v>
      </c>
      <c r="Q1019" s="69" t="b">
        <v>1</v>
      </c>
      <c r="R1019" s="69" t="b">
        <v>1</v>
      </c>
      <c r="S1019" s="69" t="b">
        <v>1</v>
      </c>
      <c r="T1019" s="69" t="b">
        <v>1</v>
      </c>
      <c r="U1019" s="58" t="s">
        <v>701</v>
      </c>
      <c r="V1019" s="58" t="s">
        <v>313</v>
      </c>
      <c r="W1019" s="58" t="s">
        <v>701</v>
      </c>
      <c r="X1019" s="58" t="s">
        <v>313</v>
      </c>
      <c r="Y1019" s="58" t="s">
        <v>2010</v>
      </c>
      <c r="Z1019" s="58" t="s">
        <v>313</v>
      </c>
      <c r="AA1019" s="58" t="s">
        <v>701</v>
      </c>
      <c r="AB1019" s="58" t="s">
        <v>3305</v>
      </c>
      <c r="AC1019" s="58"/>
      <c r="AD1019" s="68">
        <v>44252</v>
      </c>
      <c r="AE1019" s="70">
        <v>5293.68</v>
      </c>
      <c r="AF1019" s="58" t="str">
        <f t="shared" si="83"/>
        <v>Jour</v>
      </c>
      <c r="AG1019" s="58" t="str">
        <f t="shared" si="84"/>
        <v>LU0276846457</v>
      </c>
      <c r="AH1019" s="58" t="str">
        <f t="shared" si="85"/>
        <v>2794968</v>
      </c>
    </row>
    <row r="1020" spans="1:34" s="75" customFormat="1">
      <c r="A1020" s="58" t="s">
        <v>314</v>
      </c>
      <c r="B1020" s="58" t="s">
        <v>702</v>
      </c>
      <c r="C1020" s="58" t="s">
        <v>5264</v>
      </c>
      <c r="D1020" s="68">
        <v>44196</v>
      </c>
      <c r="E1020" s="9">
        <v>0.4</v>
      </c>
      <c r="F1020" s="69" t="b">
        <v>1</v>
      </c>
      <c r="G1020" s="58" t="s">
        <v>138</v>
      </c>
      <c r="H1020" s="58" t="s">
        <v>64</v>
      </c>
      <c r="I1020" s="58" t="s">
        <v>141</v>
      </c>
      <c r="J1020" s="58" t="s">
        <v>168</v>
      </c>
      <c r="K1020" s="68">
        <v>44255</v>
      </c>
      <c r="L1020" s="70">
        <v>238.03593169999999</v>
      </c>
      <c r="M1020" s="58" t="s">
        <v>166</v>
      </c>
      <c r="N1020" s="69"/>
      <c r="O1020" s="69" t="b">
        <v>1</v>
      </c>
      <c r="P1020" s="69" t="b">
        <v>1</v>
      </c>
      <c r="Q1020" s="69" t="b">
        <v>1</v>
      </c>
      <c r="R1020" s="69" t="b">
        <v>1</v>
      </c>
      <c r="S1020" s="69" t="b">
        <v>1</v>
      </c>
      <c r="T1020" s="69" t="b">
        <v>1</v>
      </c>
      <c r="U1020" s="58" t="s">
        <v>702</v>
      </c>
      <c r="V1020" s="58" t="s">
        <v>314</v>
      </c>
      <c r="W1020" s="58" t="s">
        <v>702</v>
      </c>
      <c r="X1020" s="58" t="s">
        <v>314</v>
      </c>
      <c r="Y1020" s="58" t="s">
        <v>2010</v>
      </c>
      <c r="Z1020" s="58" t="s">
        <v>314</v>
      </c>
      <c r="AA1020" s="58" t="s">
        <v>702</v>
      </c>
      <c r="AB1020" s="58" t="s">
        <v>3305</v>
      </c>
      <c r="AC1020" s="58"/>
      <c r="AD1020" s="68">
        <v>44252</v>
      </c>
      <c r="AE1020" s="70">
        <v>271483.99</v>
      </c>
      <c r="AF1020" s="58" t="str">
        <f t="shared" si="83"/>
        <v>Jour</v>
      </c>
      <c r="AG1020" s="58" t="str">
        <f t="shared" si="84"/>
        <v>LU0899937501</v>
      </c>
      <c r="AH1020" s="58" t="str">
        <f t="shared" si="85"/>
        <v>20855074</v>
      </c>
    </row>
    <row r="1021" spans="1:34" s="75" customFormat="1">
      <c r="A1021" s="58" t="s">
        <v>315</v>
      </c>
      <c r="B1021" s="58" t="s">
        <v>703</v>
      </c>
      <c r="C1021" s="58" t="s">
        <v>5265</v>
      </c>
      <c r="D1021" s="68">
        <v>44196</v>
      </c>
      <c r="E1021" s="9">
        <v>0.42</v>
      </c>
      <c r="F1021" s="69" t="b">
        <v>1</v>
      </c>
      <c r="G1021" s="58" t="s">
        <v>138</v>
      </c>
      <c r="H1021" s="58" t="s">
        <v>66</v>
      </c>
      <c r="I1021" s="58" t="s">
        <v>141</v>
      </c>
      <c r="J1021" s="58" t="s">
        <v>168</v>
      </c>
      <c r="K1021" s="68">
        <v>44255</v>
      </c>
      <c r="L1021" s="70">
        <v>74.076140499999994</v>
      </c>
      <c r="M1021" s="58" t="s">
        <v>166</v>
      </c>
      <c r="N1021" s="69"/>
      <c r="O1021" s="69"/>
      <c r="P1021" s="69"/>
      <c r="Q1021" s="69"/>
      <c r="R1021" s="69"/>
      <c r="S1021" s="69" t="b">
        <v>1</v>
      </c>
      <c r="T1021" s="69"/>
      <c r="U1021" s="58" t="s">
        <v>703</v>
      </c>
      <c r="V1021" s="58" t="s">
        <v>315</v>
      </c>
      <c r="W1021" s="58" t="s">
        <v>703</v>
      </c>
      <c r="X1021" s="58" t="s">
        <v>315</v>
      </c>
      <c r="Y1021" s="58" t="s">
        <v>2010</v>
      </c>
      <c r="Z1021" s="58" t="s">
        <v>315</v>
      </c>
      <c r="AA1021" s="58" t="s">
        <v>703</v>
      </c>
      <c r="AB1021" s="58" t="s">
        <v>3305</v>
      </c>
      <c r="AC1021" s="58"/>
      <c r="AD1021" s="68">
        <v>44252</v>
      </c>
      <c r="AE1021" s="70">
        <v>111634.58</v>
      </c>
      <c r="AF1021" s="58" t="str">
        <f t="shared" si="83"/>
        <v>Jour</v>
      </c>
      <c r="AG1021" s="58" t="str">
        <f t="shared" si="84"/>
        <v>LU0899937683</v>
      </c>
      <c r="AH1021" s="58" t="str">
        <f t="shared" si="85"/>
        <v>20855077</v>
      </c>
    </row>
    <row r="1022" spans="1:34" s="75" customFormat="1">
      <c r="A1022" s="58" t="s">
        <v>1245</v>
      </c>
      <c r="B1022" s="58" t="s">
        <v>1246</v>
      </c>
      <c r="C1022" s="58" t="s">
        <v>5266</v>
      </c>
      <c r="D1022" s="68">
        <v>44196</v>
      </c>
      <c r="E1022" s="9">
        <v>1.02</v>
      </c>
      <c r="F1022" s="69" t="b">
        <v>1</v>
      </c>
      <c r="G1022" s="58" t="s">
        <v>138</v>
      </c>
      <c r="H1022" s="58" t="s">
        <v>68</v>
      </c>
      <c r="I1022" s="58" t="s">
        <v>141</v>
      </c>
      <c r="J1022" s="58" t="s">
        <v>168</v>
      </c>
      <c r="K1022" s="68">
        <v>44255</v>
      </c>
      <c r="L1022" s="70">
        <v>92.913754800000007</v>
      </c>
      <c r="M1022" s="58" t="s">
        <v>176</v>
      </c>
      <c r="N1022" s="69"/>
      <c r="O1022" s="69"/>
      <c r="P1022" s="69"/>
      <c r="Q1022" s="69"/>
      <c r="R1022" s="69"/>
      <c r="S1022" s="69" t="b">
        <v>1</v>
      </c>
      <c r="T1022" s="69"/>
      <c r="U1022" s="58" t="s">
        <v>1246</v>
      </c>
      <c r="V1022" s="58" t="s">
        <v>1245</v>
      </c>
      <c r="W1022" s="58" t="s">
        <v>1246</v>
      </c>
      <c r="X1022" s="58" t="s">
        <v>1245</v>
      </c>
      <c r="Y1022" s="58" t="s">
        <v>2010</v>
      </c>
      <c r="Z1022" s="58" t="s">
        <v>1245</v>
      </c>
      <c r="AA1022" s="58" t="s">
        <v>1246</v>
      </c>
      <c r="AB1022" s="58" t="s">
        <v>3305</v>
      </c>
      <c r="AC1022" s="58"/>
      <c r="AD1022" s="68">
        <v>44252</v>
      </c>
      <c r="AE1022" s="70">
        <v>264200.09000000003</v>
      </c>
      <c r="AF1022" s="58" t="str">
        <f t="shared" si="83"/>
        <v>Jour</v>
      </c>
      <c r="AG1022" s="58" t="str">
        <f t="shared" si="84"/>
        <v>LU0141248962</v>
      </c>
      <c r="AH1022" s="58" t="str">
        <f t="shared" si="85"/>
        <v>1363590</v>
      </c>
    </row>
    <row r="1023" spans="1:34" s="75" customFormat="1">
      <c r="A1023" s="58" t="s">
        <v>326</v>
      </c>
      <c r="B1023" s="58" t="s">
        <v>718</v>
      </c>
      <c r="C1023" s="58" t="s">
        <v>5267</v>
      </c>
      <c r="D1023" s="68">
        <v>44196</v>
      </c>
      <c r="E1023" s="9">
        <v>0.48</v>
      </c>
      <c r="F1023" s="69" t="b">
        <v>1</v>
      </c>
      <c r="G1023" s="58" t="s">
        <v>138</v>
      </c>
      <c r="H1023" s="58" t="s">
        <v>68</v>
      </c>
      <c r="I1023" s="58" t="s">
        <v>141</v>
      </c>
      <c r="J1023" s="58" t="s">
        <v>168</v>
      </c>
      <c r="K1023" s="68">
        <v>44255</v>
      </c>
      <c r="L1023" s="70">
        <v>92.913754800000007</v>
      </c>
      <c r="M1023" s="58" t="s">
        <v>176</v>
      </c>
      <c r="N1023" s="69"/>
      <c r="O1023" s="69"/>
      <c r="P1023" s="69"/>
      <c r="Q1023" s="69"/>
      <c r="R1023" s="69"/>
      <c r="S1023" s="69" t="b">
        <v>1</v>
      </c>
      <c r="T1023" s="69"/>
      <c r="U1023" s="58" t="s">
        <v>718</v>
      </c>
      <c r="V1023" s="58" t="s">
        <v>326</v>
      </c>
      <c r="W1023" s="58" t="s">
        <v>718</v>
      </c>
      <c r="X1023" s="58" t="s">
        <v>326</v>
      </c>
      <c r="Y1023" s="58" t="s">
        <v>2010</v>
      </c>
      <c r="Z1023" s="58" t="s">
        <v>326</v>
      </c>
      <c r="AA1023" s="58" t="s">
        <v>718</v>
      </c>
      <c r="AB1023" s="58" t="s">
        <v>3305</v>
      </c>
      <c r="AC1023" s="58"/>
      <c r="AD1023" s="68">
        <v>44252</v>
      </c>
      <c r="AE1023" s="70">
        <v>4782.6400000000003</v>
      </c>
      <c r="AF1023" s="58" t="str">
        <f t="shared" si="83"/>
        <v>Jour</v>
      </c>
      <c r="AG1023" s="58" t="str">
        <f t="shared" si="84"/>
        <v>LU0276847182</v>
      </c>
      <c r="AH1023" s="58" t="str">
        <f t="shared" si="85"/>
        <v>2794985</v>
      </c>
    </row>
    <row r="1024" spans="1:34" s="75" customFormat="1">
      <c r="A1024" s="58" t="s">
        <v>968</v>
      </c>
      <c r="B1024" s="58" t="s">
        <v>969</v>
      </c>
      <c r="C1024" s="58" t="s">
        <v>5268</v>
      </c>
      <c r="D1024" s="68">
        <v>44196</v>
      </c>
      <c r="E1024" s="9">
        <v>0.41</v>
      </c>
      <c r="F1024" s="69" t="b">
        <v>1</v>
      </c>
      <c r="G1024" s="58" t="s">
        <v>138</v>
      </c>
      <c r="H1024" s="58" t="s">
        <v>68</v>
      </c>
      <c r="I1024" s="58" t="s">
        <v>141</v>
      </c>
      <c r="J1024" s="58" t="s">
        <v>168</v>
      </c>
      <c r="K1024" s="68">
        <v>44255</v>
      </c>
      <c r="L1024" s="70">
        <v>92.913754800000007</v>
      </c>
      <c r="M1024" s="58" t="s">
        <v>166</v>
      </c>
      <c r="N1024" s="69"/>
      <c r="O1024" s="69"/>
      <c r="P1024" s="69"/>
      <c r="Q1024" s="69"/>
      <c r="R1024" s="69"/>
      <c r="S1024" s="69" t="b">
        <v>1</v>
      </c>
      <c r="T1024" s="69"/>
      <c r="U1024" s="58" t="s">
        <v>969</v>
      </c>
      <c r="V1024" s="58" t="s">
        <v>968</v>
      </c>
      <c r="W1024" s="58" t="s">
        <v>969</v>
      </c>
      <c r="X1024" s="58" t="s">
        <v>968</v>
      </c>
      <c r="Y1024" s="58" t="s">
        <v>2010</v>
      </c>
      <c r="Z1024" s="58" t="s">
        <v>968</v>
      </c>
      <c r="AA1024" s="58" t="s">
        <v>969</v>
      </c>
      <c r="AB1024" s="58" t="s">
        <v>3305</v>
      </c>
      <c r="AC1024" s="58"/>
      <c r="AD1024" s="68">
        <v>44252</v>
      </c>
      <c r="AE1024" s="70">
        <v>298453.94</v>
      </c>
      <c r="AF1024" s="58" t="str">
        <f t="shared" si="83"/>
        <v>Jour</v>
      </c>
      <c r="AG1024" s="58" t="str">
        <f t="shared" si="84"/>
        <v>LU0899939119</v>
      </c>
      <c r="AH1024" s="58" t="str">
        <f t="shared" si="85"/>
        <v>20858108</v>
      </c>
    </row>
    <row r="1025" spans="1:34" s="75" customFormat="1">
      <c r="A1025" s="58" t="s">
        <v>457</v>
      </c>
      <c r="B1025" s="58" t="s">
        <v>720</v>
      </c>
      <c r="C1025" s="58" t="s">
        <v>4544</v>
      </c>
      <c r="D1025" s="68">
        <v>44196</v>
      </c>
      <c r="E1025" s="9">
        <v>0.87</v>
      </c>
      <c r="F1025" s="69" t="b">
        <v>1</v>
      </c>
      <c r="G1025" s="58" t="s">
        <v>138</v>
      </c>
      <c r="H1025" s="58" t="s">
        <v>301</v>
      </c>
      <c r="I1025" s="58" t="s">
        <v>141</v>
      </c>
      <c r="J1025" s="58" t="s">
        <v>155</v>
      </c>
      <c r="K1025" s="68">
        <v>44255</v>
      </c>
      <c r="L1025" s="70">
        <v>126.77318940000001</v>
      </c>
      <c r="M1025" s="58" t="s">
        <v>166</v>
      </c>
      <c r="N1025" s="69"/>
      <c r="O1025" s="69" t="b">
        <v>1</v>
      </c>
      <c r="P1025" s="69" t="b">
        <v>1</v>
      </c>
      <c r="Q1025" s="69" t="b">
        <v>1</v>
      </c>
      <c r="R1025" s="69" t="b">
        <v>1</v>
      </c>
      <c r="S1025" s="69" t="b">
        <v>1</v>
      </c>
      <c r="T1025" s="69" t="b">
        <v>1</v>
      </c>
      <c r="U1025" s="58" t="s">
        <v>720</v>
      </c>
      <c r="V1025" s="58" t="s">
        <v>457</v>
      </c>
      <c r="W1025" s="58" t="s">
        <v>720</v>
      </c>
      <c r="X1025" s="58" t="s">
        <v>457</v>
      </c>
      <c r="Y1025" s="58" t="s">
        <v>2010</v>
      </c>
      <c r="Z1025" s="58" t="s">
        <v>457</v>
      </c>
      <c r="AA1025" s="58" t="s">
        <v>720</v>
      </c>
      <c r="AB1025" s="58" t="s">
        <v>3305</v>
      </c>
      <c r="AC1025" s="58"/>
      <c r="AD1025" s="68">
        <v>44253</v>
      </c>
      <c r="AE1025" s="70">
        <v>102280.36</v>
      </c>
      <c r="AF1025" s="58" t="str">
        <f t="shared" si="83"/>
        <v>Jour</v>
      </c>
      <c r="AG1025" s="58" t="str">
        <f t="shared" si="84"/>
        <v>LU0866300790</v>
      </c>
      <c r="AH1025" s="58" t="str">
        <f t="shared" si="85"/>
        <v>20253320</v>
      </c>
    </row>
    <row r="1026" spans="1:34" s="75" customFormat="1">
      <c r="A1026" s="58" t="s">
        <v>1983</v>
      </c>
      <c r="B1026" s="58" t="s">
        <v>1984</v>
      </c>
      <c r="C1026" s="58" t="s">
        <v>5269</v>
      </c>
      <c r="D1026" s="68">
        <v>44196</v>
      </c>
      <c r="E1026" s="9">
        <v>1.89</v>
      </c>
      <c r="F1026" s="69" t="b">
        <v>1</v>
      </c>
      <c r="G1026" s="58" t="s">
        <v>138</v>
      </c>
      <c r="H1026" s="58" t="s">
        <v>62</v>
      </c>
      <c r="I1026" s="58" t="s">
        <v>141</v>
      </c>
      <c r="J1026" s="58" t="s">
        <v>155</v>
      </c>
      <c r="K1026" s="68">
        <v>44255</v>
      </c>
      <c r="L1026" s="70">
        <v>92.008757000000003</v>
      </c>
      <c r="M1026" s="58" t="s">
        <v>166</v>
      </c>
      <c r="N1026" s="69"/>
      <c r="O1026" s="69" t="b">
        <v>1</v>
      </c>
      <c r="P1026" s="69" t="b">
        <v>1</v>
      </c>
      <c r="Q1026" s="69" t="b">
        <v>1</v>
      </c>
      <c r="R1026" s="69" t="b">
        <v>1</v>
      </c>
      <c r="S1026" s="69" t="b">
        <v>1</v>
      </c>
      <c r="T1026" s="69" t="b">
        <v>1</v>
      </c>
      <c r="U1026" s="58" t="s">
        <v>1984</v>
      </c>
      <c r="V1026" s="58" t="s">
        <v>1983</v>
      </c>
      <c r="W1026" s="58" t="s">
        <v>1984</v>
      </c>
      <c r="X1026" s="58" t="s">
        <v>1983</v>
      </c>
      <c r="Y1026" s="58" t="s">
        <v>2010</v>
      </c>
      <c r="Z1026" s="58" t="s">
        <v>1983</v>
      </c>
      <c r="AA1026" s="58" t="s">
        <v>1984</v>
      </c>
      <c r="AB1026" s="58" t="s">
        <v>3305</v>
      </c>
      <c r="AC1026" s="58"/>
      <c r="AD1026" s="68">
        <v>44252</v>
      </c>
      <c r="AE1026" s="70">
        <v>157219.23000000001</v>
      </c>
      <c r="AF1026" s="58" t="str">
        <f t="shared" si="83"/>
        <v>Jour</v>
      </c>
      <c r="AG1026" s="58" t="str">
        <f t="shared" si="84"/>
        <v>LU0230112046</v>
      </c>
      <c r="AH1026" s="58" t="str">
        <f t="shared" si="85"/>
        <v>2278995</v>
      </c>
    </row>
    <row r="1027" spans="1:34" s="75" customFormat="1">
      <c r="A1027" s="58" t="s">
        <v>327</v>
      </c>
      <c r="B1027" s="58" t="s">
        <v>719</v>
      </c>
      <c r="C1027" s="58" t="s">
        <v>5270</v>
      </c>
      <c r="D1027" s="68">
        <v>44196</v>
      </c>
      <c r="E1027" s="9">
        <v>0.74</v>
      </c>
      <c r="F1027" s="69" t="b">
        <v>1</v>
      </c>
      <c r="G1027" s="58" t="s">
        <v>138</v>
      </c>
      <c r="H1027" s="58" t="s">
        <v>62</v>
      </c>
      <c r="I1027" s="58" t="s">
        <v>141</v>
      </c>
      <c r="J1027" s="58" t="s">
        <v>155</v>
      </c>
      <c r="K1027" s="68">
        <v>44255</v>
      </c>
      <c r="L1027" s="70">
        <v>92.008757000000003</v>
      </c>
      <c r="M1027" s="58" t="s">
        <v>166</v>
      </c>
      <c r="N1027" s="69"/>
      <c r="O1027" s="69" t="b">
        <v>1</v>
      </c>
      <c r="P1027" s="69" t="b">
        <v>1</v>
      </c>
      <c r="Q1027" s="69" t="b">
        <v>1</v>
      </c>
      <c r="R1027" s="69" t="b">
        <v>1</v>
      </c>
      <c r="S1027" s="69" t="b">
        <v>1</v>
      </c>
      <c r="T1027" s="69" t="b">
        <v>1</v>
      </c>
      <c r="U1027" s="58" t="s">
        <v>719</v>
      </c>
      <c r="V1027" s="58" t="s">
        <v>327</v>
      </c>
      <c r="W1027" s="58" t="s">
        <v>719</v>
      </c>
      <c r="X1027" s="58" t="s">
        <v>327</v>
      </c>
      <c r="Y1027" s="58" t="s">
        <v>2010</v>
      </c>
      <c r="Z1027" s="58" t="s">
        <v>327</v>
      </c>
      <c r="AA1027" s="58" t="s">
        <v>719</v>
      </c>
      <c r="AB1027" s="58" t="s">
        <v>3305</v>
      </c>
      <c r="AC1027" s="58"/>
      <c r="AD1027" s="68">
        <v>44252</v>
      </c>
      <c r="AE1027" s="70">
        <v>301649</v>
      </c>
      <c r="AF1027" s="58" t="str">
        <f t="shared" si="83"/>
        <v>Jour</v>
      </c>
      <c r="AG1027" s="58" t="str">
        <f t="shared" si="84"/>
        <v>LU0866296667</v>
      </c>
      <c r="AH1027" s="58" t="str">
        <f t="shared" si="85"/>
        <v>20253013</v>
      </c>
    </row>
    <row r="1028" spans="1:34" s="75" customFormat="1">
      <c r="A1028" s="58" t="s">
        <v>1592</v>
      </c>
      <c r="B1028" s="58" t="s">
        <v>1593</v>
      </c>
      <c r="C1028" s="58" t="s">
        <v>4545</v>
      </c>
      <c r="D1028" s="68">
        <v>44196</v>
      </c>
      <c r="E1028" s="9">
        <v>0.55000000000000004</v>
      </c>
      <c r="F1028" s="69" t="b">
        <v>1</v>
      </c>
      <c r="G1028" s="58" t="s">
        <v>138</v>
      </c>
      <c r="H1028" s="58" t="s">
        <v>68</v>
      </c>
      <c r="I1028" s="58" t="s">
        <v>141</v>
      </c>
      <c r="J1028" s="58" t="s">
        <v>155</v>
      </c>
      <c r="K1028" s="68">
        <v>44255</v>
      </c>
      <c r="L1028" s="70">
        <v>22.358321</v>
      </c>
      <c r="M1028" s="58" t="s">
        <v>166</v>
      </c>
      <c r="N1028" s="69"/>
      <c r="O1028" s="69"/>
      <c r="P1028" s="69"/>
      <c r="Q1028" s="69"/>
      <c r="R1028" s="69"/>
      <c r="S1028" s="69" t="b">
        <v>1</v>
      </c>
      <c r="T1028" s="69"/>
      <c r="U1028" s="58" t="s">
        <v>1593</v>
      </c>
      <c r="V1028" s="58" t="s">
        <v>1592</v>
      </c>
      <c r="W1028" s="58" t="s">
        <v>1593</v>
      </c>
      <c r="X1028" s="58" t="s">
        <v>1592</v>
      </c>
      <c r="Y1028" s="58" t="s">
        <v>2010</v>
      </c>
      <c r="Z1028" s="58" t="s">
        <v>1592</v>
      </c>
      <c r="AA1028" s="58" t="s">
        <v>1593</v>
      </c>
      <c r="AB1028" s="58" t="s">
        <v>3305</v>
      </c>
      <c r="AC1028" s="58"/>
      <c r="AD1028" s="68">
        <v>44252</v>
      </c>
      <c r="AE1028" s="70">
        <v>4000</v>
      </c>
      <c r="AF1028" s="58" t="str">
        <f t="shared" si="83"/>
        <v>Jour</v>
      </c>
      <c r="AG1028" s="58" t="str">
        <f t="shared" si="84"/>
        <v>LU0866302226</v>
      </c>
      <c r="AH1028" s="58" t="str">
        <f t="shared" si="85"/>
        <v>20255758</v>
      </c>
    </row>
    <row r="1029" spans="1:34" s="75" customFormat="1">
      <c r="A1029" s="58" t="s">
        <v>328</v>
      </c>
      <c r="B1029" s="58" t="s">
        <v>721</v>
      </c>
      <c r="C1029" s="58" t="s">
        <v>5271</v>
      </c>
      <c r="D1029" s="68">
        <v>44196</v>
      </c>
      <c r="E1029" s="9">
        <v>0.11</v>
      </c>
      <c r="F1029" s="69" t="b">
        <v>1</v>
      </c>
      <c r="G1029" s="58" t="s">
        <v>138</v>
      </c>
      <c r="H1029" s="58" t="s">
        <v>62</v>
      </c>
      <c r="I1029" s="58" t="s">
        <v>141</v>
      </c>
      <c r="J1029" s="58" t="s">
        <v>246</v>
      </c>
      <c r="K1029" s="68">
        <v>44255</v>
      </c>
      <c r="L1029" s="70">
        <v>269.34018839999999</v>
      </c>
      <c r="M1029" s="58" t="s">
        <v>166</v>
      </c>
      <c r="N1029" s="69"/>
      <c r="O1029" s="69"/>
      <c r="P1029" s="69"/>
      <c r="Q1029" s="69"/>
      <c r="R1029" s="69"/>
      <c r="S1029" s="69" t="b">
        <v>1</v>
      </c>
      <c r="T1029" s="69"/>
      <c r="U1029" s="58" t="s">
        <v>721</v>
      </c>
      <c r="V1029" s="58" t="s">
        <v>328</v>
      </c>
      <c r="W1029" s="58" t="s">
        <v>721</v>
      </c>
      <c r="X1029" s="58" t="s">
        <v>328</v>
      </c>
      <c r="Y1029" s="58" t="s">
        <v>2010</v>
      </c>
      <c r="Z1029" s="58" t="s">
        <v>328</v>
      </c>
      <c r="AA1029" s="58" t="s">
        <v>721</v>
      </c>
      <c r="AB1029" s="58" t="s">
        <v>3305</v>
      </c>
      <c r="AC1029" s="58"/>
      <c r="AD1029" s="68">
        <v>44252</v>
      </c>
      <c r="AE1029" s="70">
        <v>1439625.6</v>
      </c>
      <c r="AF1029" s="58" t="str">
        <f t="shared" si="83"/>
        <v>Jour</v>
      </c>
      <c r="AG1029" s="58" t="str">
        <f t="shared" si="84"/>
        <v>LU0141249424</v>
      </c>
      <c r="AH1029" s="58" t="str">
        <f t="shared" si="85"/>
        <v>1363887</v>
      </c>
    </row>
    <row r="1030" spans="1:34" s="75" customFormat="1">
      <c r="A1030" s="58" t="s">
        <v>787</v>
      </c>
      <c r="B1030" s="58" t="s">
        <v>788</v>
      </c>
      <c r="C1030" s="58" t="s">
        <v>5272</v>
      </c>
      <c r="D1030" s="68">
        <v>44196</v>
      </c>
      <c r="E1030" s="9">
        <v>0.09</v>
      </c>
      <c r="F1030" s="69" t="b">
        <v>1</v>
      </c>
      <c r="G1030" s="58" t="s">
        <v>138</v>
      </c>
      <c r="H1030" s="58" t="s">
        <v>62</v>
      </c>
      <c r="I1030" s="58" t="s">
        <v>141</v>
      </c>
      <c r="J1030" s="58" t="s">
        <v>246</v>
      </c>
      <c r="K1030" s="68">
        <v>44255</v>
      </c>
      <c r="L1030" s="70">
        <v>269.34018839999999</v>
      </c>
      <c r="M1030" s="58" t="s">
        <v>166</v>
      </c>
      <c r="N1030" s="69"/>
      <c r="O1030" s="69"/>
      <c r="P1030" s="69"/>
      <c r="Q1030" s="69"/>
      <c r="R1030" s="69"/>
      <c r="S1030" s="69" t="b">
        <v>1</v>
      </c>
      <c r="T1030" s="69"/>
      <c r="U1030" s="58" t="s">
        <v>788</v>
      </c>
      <c r="V1030" s="58" t="s">
        <v>787</v>
      </c>
      <c r="W1030" s="58" t="s">
        <v>788</v>
      </c>
      <c r="X1030" s="58" t="s">
        <v>787</v>
      </c>
      <c r="Y1030" s="58" t="s">
        <v>2010</v>
      </c>
      <c r="Z1030" s="58" t="s">
        <v>787</v>
      </c>
      <c r="AA1030" s="58" t="s">
        <v>788</v>
      </c>
      <c r="AB1030" s="58" t="s">
        <v>3305</v>
      </c>
      <c r="AC1030" s="58"/>
      <c r="AD1030" s="68">
        <v>44252</v>
      </c>
      <c r="AE1030" s="70">
        <v>542098.19999999995</v>
      </c>
      <c r="AF1030" s="58" t="str">
        <f t="shared" si="83"/>
        <v>Jour</v>
      </c>
      <c r="AG1030" s="58" t="str">
        <f t="shared" si="84"/>
        <v>LU0899940042</v>
      </c>
      <c r="AH1030" s="58" t="str">
        <f t="shared" si="85"/>
        <v>20857974</v>
      </c>
    </row>
    <row r="1031" spans="1:34" s="75" customFormat="1">
      <c r="A1031" s="58" t="s">
        <v>329</v>
      </c>
      <c r="B1031" s="58" t="s">
        <v>722</v>
      </c>
      <c r="C1031" s="58" t="s">
        <v>5273</v>
      </c>
      <c r="D1031" s="68">
        <v>44196</v>
      </c>
      <c r="E1031" s="9">
        <v>0.26</v>
      </c>
      <c r="F1031" s="69" t="b">
        <v>1</v>
      </c>
      <c r="G1031" s="58" t="s">
        <v>138</v>
      </c>
      <c r="H1031" s="58" t="s">
        <v>64</v>
      </c>
      <c r="I1031" s="58" t="s">
        <v>141</v>
      </c>
      <c r="J1031" s="58" t="s">
        <v>246</v>
      </c>
      <c r="K1031" s="68">
        <v>44255</v>
      </c>
      <c r="L1031" s="70">
        <v>119.59635160000001</v>
      </c>
      <c r="M1031" s="58" t="s">
        <v>166</v>
      </c>
      <c r="N1031" s="69"/>
      <c r="O1031" s="69"/>
      <c r="P1031" s="69"/>
      <c r="Q1031" s="69"/>
      <c r="R1031" s="69"/>
      <c r="S1031" s="69" t="b">
        <v>1</v>
      </c>
      <c r="T1031" s="69"/>
      <c r="U1031" s="58" t="s">
        <v>722</v>
      </c>
      <c r="V1031" s="58" t="s">
        <v>329</v>
      </c>
      <c r="W1031" s="58" t="s">
        <v>722</v>
      </c>
      <c r="X1031" s="58" t="s">
        <v>329</v>
      </c>
      <c r="Y1031" s="58" t="s">
        <v>2010</v>
      </c>
      <c r="Z1031" s="58" t="s">
        <v>329</v>
      </c>
      <c r="AA1031" s="58" t="s">
        <v>722</v>
      </c>
      <c r="AB1031" s="58" t="s">
        <v>3305</v>
      </c>
      <c r="AC1031" s="58"/>
      <c r="AD1031" s="68">
        <v>44252</v>
      </c>
      <c r="AE1031" s="70">
        <v>970629.08</v>
      </c>
      <c r="AF1031" s="58" t="str">
        <f t="shared" si="83"/>
        <v>Jour</v>
      </c>
      <c r="AG1031" s="58" t="str">
        <f t="shared" si="84"/>
        <v>LU0141249770</v>
      </c>
      <c r="AH1031" s="58" t="str">
        <f t="shared" si="85"/>
        <v>1363891</v>
      </c>
    </row>
    <row r="1032" spans="1:34" s="75" customFormat="1">
      <c r="A1032" s="58" t="s">
        <v>789</v>
      </c>
      <c r="B1032" s="58" t="s">
        <v>790</v>
      </c>
      <c r="C1032" s="58" t="s">
        <v>5274</v>
      </c>
      <c r="D1032" s="68">
        <v>44196</v>
      </c>
      <c r="E1032" s="9">
        <v>0.16</v>
      </c>
      <c r="F1032" s="69" t="b">
        <v>1</v>
      </c>
      <c r="G1032" s="58" t="s">
        <v>138</v>
      </c>
      <c r="H1032" s="58" t="s">
        <v>64</v>
      </c>
      <c r="I1032" s="58" t="s">
        <v>141</v>
      </c>
      <c r="J1032" s="58" t="s">
        <v>246</v>
      </c>
      <c r="K1032" s="68">
        <v>44255</v>
      </c>
      <c r="L1032" s="70">
        <v>119.59635160000001</v>
      </c>
      <c r="M1032" s="58" t="s">
        <v>166</v>
      </c>
      <c r="N1032" s="69"/>
      <c r="O1032" s="69"/>
      <c r="P1032" s="69"/>
      <c r="Q1032" s="69"/>
      <c r="R1032" s="69"/>
      <c r="S1032" s="69" t="b">
        <v>1</v>
      </c>
      <c r="T1032" s="69"/>
      <c r="U1032" s="58" t="s">
        <v>790</v>
      </c>
      <c r="V1032" s="58" t="s">
        <v>789</v>
      </c>
      <c r="W1032" s="58" t="s">
        <v>790</v>
      </c>
      <c r="X1032" s="58" t="s">
        <v>789</v>
      </c>
      <c r="Y1032" s="58" t="s">
        <v>2010</v>
      </c>
      <c r="Z1032" s="58" t="s">
        <v>789</v>
      </c>
      <c r="AA1032" s="58" t="s">
        <v>790</v>
      </c>
      <c r="AB1032" s="58" t="s">
        <v>3305</v>
      </c>
      <c r="AC1032" s="58"/>
      <c r="AD1032" s="68">
        <v>44252</v>
      </c>
      <c r="AE1032" s="70">
        <v>641.52</v>
      </c>
      <c r="AF1032" s="58" t="str">
        <f t="shared" si="83"/>
        <v>Jour</v>
      </c>
      <c r="AG1032" s="58" t="str">
        <f t="shared" si="84"/>
        <v>LU0899940125</v>
      </c>
      <c r="AH1032" s="58" t="str">
        <f t="shared" si="85"/>
        <v>20857980</v>
      </c>
    </row>
    <row r="1033" spans="1:34" s="75" customFormat="1">
      <c r="A1033" s="58" t="s">
        <v>331</v>
      </c>
      <c r="B1033" s="58" t="s">
        <v>724</v>
      </c>
      <c r="C1033" s="58" t="s">
        <v>5275</v>
      </c>
      <c r="D1033" s="68">
        <v>44196</v>
      </c>
      <c r="E1033" s="9">
        <v>0.36</v>
      </c>
      <c r="F1033" s="69" t="b">
        <v>1</v>
      </c>
      <c r="G1033" s="58" t="s">
        <v>138</v>
      </c>
      <c r="H1033" s="58" t="s">
        <v>68</v>
      </c>
      <c r="I1033" s="58" t="s">
        <v>141</v>
      </c>
      <c r="J1033" s="58" t="s">
        <v>246</v>
      </c>
      <c r="K1033" s="68">
        <v>44255</v>
      </c>
      <c r="L1033" s="70">
        <v>257.0145435</v>
      </c>
      <c r="M1033" s="58" t="s">
        <v>166</v>
      </c>
      <c r="N1033" s="69"/>
      <c r="O1033" s="69"/>
      <c r="P1033" s="69"/>
      <c r="Q1033" s="69"/>
      <c r="R1033" s="69"/>
      <c r="S1033" s="69" t="b">
        <v>1</v>
      </c>
      <c r="T1033" s="69"/>
      <c r="U1033" s="58" t="s">
        <v>724</v>
      </c>
      <c r="V1033" s="58" t="s">
        <v>331</v>
      </c>
      <c r="W1033" s="58" t="s">
        <v>724</v>
      </c>
      <c r="X1033" s="58" t="s">
        <v>331</v>
      </c>
      <c r="Y1033" s="58" t="s">
        <v>2010</v>
      </c>
      <c r="Z1033" s="58" t="s">
        <v>331</v>
      </c>
      <c r="AA1033" s="58" t="s">
        <v>724</v>
      </c>
      <c r="AB1033" s="58" t="s">
        <v>3305</v>
      </c>
      <c r="AC1033" s="58"/>
      <c r="AD1033" s="68">
        <v>44252</v>
      </c>
      <c r="AE1033" s="70">
        <v>1129640.8</v>
      </c>
      <c r="AF1033" s="58" t="str">
        <f t="shared" si="83"/>
        <v>Jour</v>
      </c>
      <c r="AG1033" s="58" t="str">
        <f t="shared" si="84"/>
        <v>LU0141250786</v>
      </c>
      <c r="AH1033" s="58" t="str">
        <f t="shared" si="85"/>
        <v>1363885</v>
      </c>
    </row>
    <row r="1034" spans="1:34" s="75" customFormat="1">
      <c r="A1034" s="58" t="s">
        <v>791</v>
      </c>
      <c r="B1034" s="58" t="s">
        <v>792</v>
      </c>
      <c r="C1034" s="58" t="s">
        <v>5276</v>
      </c>
      <c r="D1034" s="68">
        <v>44196</v>
      </c>
      <c r="E1034" s="9">
        <v>0.21</v>
      </c>
      <c r="F1034" s="69" t="b">
        <v>1</v>
      </c>
      <c r="G1034" s="58" t="s">
        <v>138</v>
      </c>
      <c r="H1034" s="58" t="s">
        <v>68</v>
      </c>
      <c r="I1034" s="58" t="s">
        <v>141</v>
      </c>
      <c r="J1034" s="58" t="s">
        <v>246</v>
      </c>
      <c r="K1034" s="68">
        <v>44255</v>
      </c>
      <c r="L1034" s="70">
        <v>257.0145435</v>
      </c>
      <c r="M1034" s="58" t="s">
        <v>166</v>
      </c>
      <c r="N1034" s="69"/>
      <c r="O1034" s="69"/>
      <c r="P1034" s="69"/>
      <c r="Q1034" s="69"/>
      <c r="R1034" s="69"/>
      <c r="S1034" s="69" t="b">
        <v>1</v>
      </c>
      <c r="T1034" s="69"/>
      <c r="U1034" s="58" t="s">
        <v>792</v>
      </c>
      <c r="V1034" s="58" t="s">
        <v>791</v>
      </c>
      <c r="W1034" s="58" t="s">
        <v>792</v>
      </c>
      <c r="X1034" s="58" t="s">
        <v>791</v>
      </c>
      <c r="Y1034" s="58" t="s">
        <v>2010</v>
      </c>
      <c r="Z1034" s="58" t="s">
        <v>791</v>
      </c>
      <c r="AA1034" s="58" t="s">
        <v>792</v>
      </c>
      <c r="AB1034" s="58" t="s">
        <v>3305</v>
      </c>
      <c r="AC1034" s="58"/>
      <c r="AD1034" s="68">
        <v>44252</v>
      </c>
      <c r="AE1034" s="70">
        <v>275335.17</v>
      </c>
      <c r="AF1034" s="58" t="str">
        <f t="shared" si="83"/>
        <v>Jour</v>
      </c>
      <c r="AG1034" s="58" t="str">
        <f t="shared" si="84"/>
        <v>LU0899940471</v>
      </c>
      <c r="AH1034" s="58" t="str">
        <f t="shared" si="85"/>
        <v>20858076</v>
      </c>
    </row>
    <row r="1035" spans="1:34" s="75" customFormat="1">
      <c r="A1035" s="58" t="s">
        <v>334</v>
      </c>
      <c r="B1035" s="58" t="s">
        <v>728</v>
      </c>
      <c r="C1035" s="58" t="s">
        <v>4546</v>
      </c>
      <c r="D1035" s="68">
        <v>44196</v>
      </c>
      <c r="E1035" s="9">
        <v>1.57</v>
      </c>
      <c r="F1035" s="69" t="b">
        <v>1</v>
      </c>
      <c r="G1035" s="58" t="s">
        <v>138</v>
      </c>
      <c r="H1035" s="58" t="s">
        <v>62</v>
      </c>
      <c r="I1035" s="58" t="s">
        <v>141</v>
      </c>
      <c r="J1035" s="58" t="s">
        <v>333</v>
      </c>
      <c r="K1035" s="68">
        <v>44255</v>
      </c>
      <c r="L1035" s="70">
        <v>211.85670200000001</v>
      </c>
      <c r="M1035" s="58" t="s">
        <v>166</v>
      </c>
      <c r="N1035" s="69"/>
      <c r="O1035" s="69" t="b">
        <v>1</v>
      </c>
      <c r="P1035" s="69" t="b">
        <v>1</v>
      </c>
      <c r="Q1035" s="69" t="b">
        <v>1</v>
      </c>
      <c r="R1035" s="69" t="b">
        <v>1</v>
      </c>
      <c r="S1035" s="69" t="b">
        <v>1</v>
      </c>
      <c r="T1035" s="69" t="b">
        <v>1</v>
      </c>
      <c r="U1035" s="58" t="s">
        <v>728</v>
      </c>
      <c r="V1035" s="58" t="s">
        <v>334</v>
      </c>
      <c r="W1035" s="58" t="s">
        <v>728</v>
      </c>
      <c r="X1035" s="58" t="s">
        <v>334</v>
      </c>
      <c r="Y1035" s="58" t="s">
        <v>2010</v>
      </c>
      <c r="Z1035" s="58" t="s">
        <v>334</v>
      </c>
      <c r="AA1035" s="58" t="s">
        <v>728</v>
      </c>
      <c r="AB1035" s="58" t="s">
        <v>3305</v>
      </c>
      <c r="AC1035" s="58"/>
      <c r="AD1035" s="68">
        <v>44252</v>
      </c>
      <c r="AE1035" s="70">
        <v>552631.65</v>
      </c>
      <c r="AF1035" s="58" t="str">
        <f t="shared" ref="AF1035:AF1099" si="86">CHOOSE(IF(ISERROR(FIND("Quotidien",AB1035,1)),IF(ISERROR(FIND("Hebdo",AB1035,1)),1,FIND("Hebdo",AB1035,1)),FIND("Quotidien",AB1035,1)),"&gt;=Mois",,,,,,,,,,,,,,"Semaine",,,,,,,,,"Jour")</f>
        <v>Jour</v>
      </c>
      <c r="AG1035" s="58" t="str">
        <f t="shared" ref="AG1035:AG1099" si="87">A1035</f>
        <v>LU0112806418</v>
      </c>
      <c r="AH1035" s="58" t="str">
        <f t="shared" ref="AH1035:AH1099" si="88">B1035</f>
        <v>1092984</v>
      </c>
    </row>
    <row r="1036" spans="1:34" s="75" customFormat="1">
      <c r="A1036" s="58" t="s">
        <v>332</v>
      </c>
      <c r="B1036" s="58" t="s">
        <v>725</v>
      </c>
      <c r="C1036" s="58" t="s">
        <v>4547</v>
      </c>
      <c r="D1036" s="68">
        <v>44196</v>
      </c>
      <c r="E1036" s="9">
        <v>1.41</v>
      </c>
      <c r="F1036" s="69" t="b">
        <v>1</v>
      </c>
      <c r="G1036" s="58" t="s">
        <v>138</v>
      </c>
      <c r="H1036" s="58" t="s">
        <v>62</v>
      </c>
      <c r="I1036" s="58" t="s">
        <v>141</v>
      </c>
      <c r="J1036" s="58" t="s">
        <v>333</v>
      </c>
      <c r="K1036" s="68">
        <v>44255</v>
      </c>
      <c r="L1036" s="70">
        <v>834.65413049999995</v>
      </c>
      <c r="M1036" s="58" t="s">
        <v>176</v>
      </c>
      <c r="N1036" s="69"/>
      <c r="O1036" s="69" t="b">
        <v>1</v>
      </c>
      <c r="P1036" s="69" t="b">
        <v>1</v>
      </c>
      <c r="Q1036" s="69" t="b">
        <v>1</v>
      </c>
      <c r="R1036" s="69" t="b">
        <v>1</v>
      </c>
      <c r="S1036" s="69" t="b">
        <v>1</v>
      </c>
      <c r="T1036" s="69" t="b">
        <v>1</v>
      </c>
      <c r="U1036" s="58" t="s">
        <v>725</v>
      </c>
      <c r="V1036" s="58" t="s">
        <v>332</v>
      </c>
      <c r="W1036" s="58" t="s">
        <v>725</v>
      </c>
      <c r="X1036" s="58" t="s">
        <v>332</v>
      </c>
      <c r="Y1036" s="58" t="s">
        <v>2010</v>
      </c>
      <c r="Z1036" s="58" t="s">
        <v>332</v>
      </c>
      <c r="AA1036" s="58" t="s">
        <v>725</v>
      </c>
      <c r="AB1036" s="58" t="s">
        <v>3305</v>
      </c>
      <c r="AC1036" s="58"/>
      <c r="AD1036" s="68">
        <v>44252</v>
      </c>
      <c r="AE1036" s="70">
        <v>2695130.92</v>
      </c>
      <c r="AF1036" s="58" t="str">
        <f t="shared" si="86"/>
        <v>Jour</v>
      </c>
      <c r="AG1036" s="58" t="str">
        <f t="shared" si="87"/>
        <v>LU0112803316</v>
      </c>
      <c r="AH1036" s="58" t="str">
        <f t="shared" si="88"/>
        <v>1092981</v>
      </c>
    </row>
    <row r="1037" spans="1:34" s="75" customFormat="1">
      <c r="A1037" s="58" t="s">
        <v>726</v>
      </c>
      <c r="B1037" s="58" t="s">
        <v>727</v>
      </c>
      <c r="C1037" s="58" t="s">
        <v>4548</v>
      </c>
      <c r="D1037" s="68">
        <v>44196</v>
      </c>
      <c r="E1037" s="9">
        <v>0.86</v>
      </c>
      <c r="F1037" s="69" t="b">
        <v>1</v>
      </c>
      <c r="G1037" s="58" t="s">
        <v>138</v>
      </c>
      <c r="H1037" s="58" t="s">
        <v>62</v>
      </c>
      <c r="I1037" s="58" t="s">
        <v>141</v>
      </c>
      <c r="J1037" s="58" t="s">
        <v>333</v>
      </c>
      <c r="K1037" s="68">
        <v>44255</v>
      </c>
      <c r="L1037" s="70">
        <v>183.1104765</v>
      </c>
      <c r="M1037" s="58" t="s">
        <v>166</v>
      </c>
      <c r="N1037" s="69"/>
      <c r="O1037" s="69" t="b">
        <v>1</v>
      </c>
      <c r="P1037" s="69" t="b">
        <v>1</v>
      </c>
      <c r="Q1037" s="69" t="b">
        <v>1</v>
      </c>
      <c r="R1037" s="69" t="b">
        <v>1</v>
      </c>
      <c r="S1037" s="69" t="b">
        <v>1</v>
      </c>
      <c r="T1037" s="69" t="b">
        <v>1</v>
      </c>
      <c r="U1037" s="58" t="s">
        <v>727</v>
      </c>
      <c r="V1037" s="58" t="s">
        <v>726</v>
      </c>
      <c r="W1037" s="58" t="s">
        <v>727</v>
      </c>
      <c r="X1037" s="58" t="s">
        <v>726</v>
      </c>
      <c r="Y1037" s="58" t="s">
        <v>2010</v>
      </c>
      <c r="Z1037" s="58" t="s">
        <v>726</v>
      </c>
      <c r="AA1037" s="58" t="s">
        <v>727</v>
      </c>
      <c r="AB1037" s="58" t="s">
        <v>3305</v>
      </c>
      <c r="AC1037" s="58"/>
      <c r="AD1037" s="68">
        <v>44252</v>
      </c>
      <c r="AE1037" s="70">
        <v>2257</v>
      </c>
      <c r="AF1037" s="58" t="str">
        <f t="shared" si="86"/>
        <v>Jour</v>
      </c>
      <c r="AG1037" s="58" t="str">
        <f t="shared" si="87"/>
        <v>LU0899940711</v>
      </c>
      <c r="AH1037" s="58" t="str">
        <f t="shared" si="88"/>
        <v>20858339</v>
      </c>
    </row>
    <row r="1038" spans="1:34" s="75" customFormat="1">
      <c r="A1038" s="58" t="s">
        <v>335</v>
      </c>
      <c r="B1038" s="58" t="s">
        <v>729</v>
      </c>
      <c r="C1038" s="58" t="s">
        <v>4549</v>
      </c>
      <c r="D1038" s="68">
        <v>44196</v>
      </c>
      <c r="E1038" s="9">
        <v>0.97</v>
      </c>
      <c r="F1038" s="69" t="b">
        <v>1</v>
      </c>
      <c r="G1038" s="58" t="s">
        <v>138</v>
      </c>
      <c r="H1038" s="58" t="s">
        <v>62</v>
      </c>
      <c r="I1038" s="58" t="s">
        <v>141</v>
      </c>
      <c r="J1038" s="58" t="s">
        <v>333</v>
      </c>
      <c r="K1038" s="68">
        <v>44255</v>
      </c>
      <c r="L1038" s="70">
        <v>106.762242</v>
      </c>
      <c r="M1038" s="58" t="s">
        <v>176</v>
      </c>
      <c r="N1038" s="69"/>
      <c r="O1038" s="69" t="b">
        <v>1</v>
      </c>
      <c r="P1038" s="69" t="b">
        <v>1</v>
      </c>
      <c r="Q1038" s="69" t="b">
        <v>1</v>
      </c>
      <c r="R1038" s="69" t="b">
        <v>1</v>
      </c>
      <c r="S1038" s="69" t="b">
        <v>1</v>
      </c>
      <c r="T1038" s="69" t="b">
        <v>1</v>
      </c>
      <c r="U1038" s="58" t="s">
        <v>729</v>
      </c>
      <c r="V1038" s="58" t="s">
        <v>335</v>
      </c>
      <c r="W1038" s="58" t="s">
        <v>729</v>
      </c>
      <c r="X1038" s="58" t="s">
        <v>335</v>
      </c>
      <c r="Y1038" s="58" t="s">
        <v>2010</v>
      </c>
      <c r="Z1038" s="58" t="s">
        <v>335</v>
      </c>
      <c r="AA1038" s="58" t="s">
        <v>729</v>
      </c>
      <c r="AB1038" s="58" t="s">
        <v>3305</v>
      </c>
      <c r="AC1038" s="58"/>
      <c r="AD1038" s="68">
        <v>44252</v>
      </c>
      <c r="AE1038" s="70">
        <v>735021.24</v>
      </c>
      <c r="AF1038" s="58" t="str">
        <f t="shared" si="86"/>
        <v>Jour</v>
      </c>
      <c r="AG1038" s="58" t="str">
        <f t="shared" si="87"/>
        <v>LU0112799969</v>
      </c>
      <c r="AH1038" s="58" t="str">
        <f t="shared" si="88"/>
        <v>1092976</v>
      </c>
    </row>
    <row r="1039" spans="1:34" s="75" customFormat="1">
      <c r="A1039" s="58" t="s">
        <v>336</v>
      </c>
      <c r="B1039" s="58" t="s">
        <v>730</v>
      </c>
      <c r="C1039" s="58" t="s">
        <v>4550</v>
      </c>
      <c r="D1039" s="68">
        <v>44196</v>
      </c>
      <c r="E1039" s="9">
        <v>1.26</v>
      </c>
      <c r="F1039" s="69" t="b">
        <v>1</v>
      </c>
      <c r="G1039" s="58" t="s">
        <v>138</v>
      </c>
      <c r="H1039" s="58" t="s">
        <v>62</v>
      </c>
      <c r="I1039" s="58" t="s">
        <v>141</v>
      </c>
      <c r="J1039" s="58" t="s">
        <v>333</v>
      </c>
      <c r="K1039" s="68">
        <v>44255</v>
      </c>
      <c r="L1039" s="70">
        <v>795.89081569999996</v>
      </c>
      <c r="M1039" s="58" t="s">
        <v>176</v>
      </c>
      <c r="N1039" s="69"/>
      <c r="O1039" s="69" t="b">
        <v>1</v>
      </c>
      <c r="P1039" s="69" t="b">
        <v>1</v>
      </c>
      <c r="Q1039" s="69" t="b">
        <v>1</v>
      </c>
      <c r="R1039" s="69" t="b">
        <v>1</v>
      </c>
      <c r="S1039" s="69" t="b">
        <v>1</v>
      </c>
      <c r="T1039" s="69" t="b">
        <v>1</v>
      </c>
      <c r="U1039" s="58" t="s">
        <v>730</v>
      </c>
      <c r="V1039" s="58" t="s">
        <v>336</v>
      </c>
      <c r="W1039" s="58" t="s">
        <v>730</v>
      </c>
      <c r="X1039" s="58" t="s">
        <v>336</v>
      </c>
      <c r="Y1039" s="58" t="s">
        <v>2010</v>
      </c>
      <c r="Z1039" s="58" t="s">
        <v>336</v>
      </c>
      <c r="AA1039" s="58" t="s">
        <v>730</v>
      </c>
      <c r="AB1039" s="58" t="s">
        <v>3305</v>
      </c>
      <c r="AC1039" s="58"/>
      <c r="AD1039" s="68">
        <v>44252</v>
      </c>
      <c r="AE1039" s="70">
        <v>3664582.22</v>
      </c>
      <c r="AF1039" s="58" t="str">
        <f t="shared" si="86"/>
        <v>Jour</v>
      </c>
      <c r="AG1039" s="58" t="str">
        <f t="shared" si="87"/>
        <v>LU0112800569</v>
      </c>
      <c r="AH1039" s="58" t="str">
        <f t="shared" si="88"/>
        <v>1092980</v>
      </c>
    </row>
    <row r="1040" spans="1:34" s="75" customFormat="1">
      <c r="A1040" s="58" t="s">
        <v>337</v>
      </c>
      <c r="B1040" s="58" t="s">
        <v>731</v>
      </c>
      <c r="C1040" s="58" t="s">
        <v>49</v>
      </c>
      <c r="D1040" s="68">
        <v>41364</v>
      </c>
      <c r="E1040" s="9">
        <v>0.86</v>
      </c>
      <c r="F1040" s="69"/>
      <c r="G1040" s="58" t="s">
        <v>138</v>
      </c>
      <c r="H1040" s="58" t="s">
        <v>62</v>
      </c>
      <c r="I1040" s="58" t="s">
        <v>141</v>
      </c>
      <c r="J1040" s="58" t="s">
        <v>168</v>
      </c>
      <c r="K1040" s="68"/>
      <c r="L1040" s="70"/>
      <c r="M1040" s="58" t="s">
        <v>166</v>
      </c>
      <c r="N1040" s="69"/>
      <c r="O1040" s="69"/>
      <c r="P1040" s="69"/>
      <c r="Q1040" s="69"/>
      <c r="R1040" s="69"/>
      <c r="S1040" s="69" t="b">
        <v>1</v>
      </c>
      <c r="T1040" s="69"/>
      <c r="U1040" s="58" t="s">
        <v>731</v>
      </c>
      <c r="V1040" s="58" t="s">
        <v>337</v>
      </c>
      <c r="W1040" s="58" t="s">
        <v>731</v>
      </c>
      <c r="X1040" s="58" t="s">
        <v>337</v>
      </c>
      <c r="Y1040" s="58" t="s">
        <v>2015</v>
      </c>
      <c r="Z1040" s="58" t="s">
        <v>337</v>
      </c>
      <c r="AA1040" s="58" t="s">
        <v>731</v>
      </c>
      <c r="AB1040" s="58" t="s">
        <v>3305</v>
      </c>
      <c r="AC1040" s="58"/>
      <c r="AD1040" s="68">
        <v>41782</v>
      </c>
      <c r="AE1040" s="70">
        <v>262328.84999999998</v>
      </c>
      <c r="AF1040" s="58" t="str">
        <f t="shared" si="86"/>
        <v>Jour</v>
      </c>
      <c r="AG1040" s="58" t="str">
        <f t="shared" si="87"/>
        <v>LU0236174636</v>
      </c>
      <c r="AH1040" s="58" t="str">
        <f t="shared" si="88"/>
        <v>2342156</v>
      </c>
    </row>
    <row r="1041" spans="1:34" s="75" customFormat="1">
      <c r="A1041" s="58" t="s">
        <v>338</v>
      </c>
      <c r="B1041" s="58" t="s">
        <v>732</v>
      </c>
      <c r="C1041" s="58" t="s">
        <v>121</v>
      </c>
      <c r="D1041" s="68">
        <v>41364</v>
      </c>
      <c r="E1041" s="9">
        <v>0.37</v>
      </c>
      <c r="F1041" s="69"/>
      <c r="G1041" s="58" t="s">
        <v>138</v>
      </c>
      <c r="H1041" s="58" t="s">
        <v>62</v>
      </c>
      <c r="I1041" s="58" t="s">
        <v>141</v>
      </c>
      <c r="J1041" s="58" t="s">
        <v>168</v>
      </c>
      <c r="K1041" s="68"/>
      <c r="L1041" s="70"/>
      <c r="M1041" s="58" t="s">
        <v>166</v>
      </c>
      <c r="N1041" s="69"/>
      <c r="O1041" s="69"/>
      <c r="P1041" s="69"/>
      <c r="Q1041" s="69"/>
      <c r="R1041" s="69"/>
      <c r="S1041" s="69" t="b">
        <v>1</v>
      </c>
      <c r="T1041" s="69"/>
      <c r="U1041" s="58" t="s">
        <v>732</v>
      </c>
      <c r="V1041" s="58" t="s">
        <v>338</v>
      </c>
      <c r="W1041" s="58" t="s">
        <v>732</v>
      </c>
      <c r="X1041" s="58" t="s">
        <v>338</v>
      </c>
      <c r="Y1041" s="58" t="s">
        <v>2015</v>
      </c>
      <c r="Z1041" s="58" t="s">
        <v>338</v>
      </c>
      <c r="AA1041" s="58" t="s">
        <v>732</v>
      </c>
      <c r="AB1041" s="58" t="s">
        <v>3305</v>
      </c>
      <c r="AC1041" s="58"/>
      <c r="AD1041" s="68">
        <v>41782</v>
      </c>
      <c r="AE1041" s="70">
        <v>12408</v>
      </c>
      <c r="AF1041" s="58" t="str">
        <f t="shared" si="86"/>
        <v>Jour</v>
      </c>
      <c r="AG1041" s="58" t="str">
        <f t="shared" si="87"/>
        <v>LU0899942170</v>
      </c>
      <c r="AH1041" s="58" t="str">
        <f t="shared" si="88"/>
        <v>20857970</v>
      </c>
    </row>
    <row r="1042" spans="1:34" s="75" customFormat="1">
      <c r="A1042" s="58" t="s">
        <v>339</v>
      </c>
      <c r="B1042" s="58" t="s">
        <v>733</v>
      </c>
      <c r="C1042" s="58" t="s">
        <v>50</v>
      </c>
      <c r="D1042" s="68">
        <v>41364</v>
      </c>
      <c r="E1042" s="9">
        <v>0.91</v>
      </c>
      <c r="F1042" s="69"/>
      <c r="G1042" s="58" t="s">
        <v>138</v>
      </c>
      <c r="H1042" s="58" t="s">
        <v>64</v>
      </c>
      <c r="I1042" s="58" t="s">
        <v>141</v>
      </c>
      <c r="J1042" s="58" t="s">
        <v>168</v>
      </c>
      <c r="K1042" s="68"/>
      <c r="L1042" s="70"/>
      <c r="M1042" s="58" t="s">
        <v>166</v>
      </c>
      <c r="N1042" s="69"/>
      <c r="O1042" s="69"/>
      <c r="P1042" s="69"/>
      <c r="Q1042" s="69"/>
      <c r="R1042" s="69"/>
      <c r="S1042" s="69" t="b">
        <v>1</v>
      </c>
      <c r="T1042" s="69"/>
      <c r="U1042" s="58" t="s">
        <v>733</v>
      </c>
      <c r="V1042" s="58" t="s">
        <v>339</v>
      </c>
      <c r="W1042" s="58" t="s">
        <v>733</v>
      </c>
      <c r="X1042" s="58" t="s">
        <v>339</v>
      </c>
      <c r="Y1042" s="58" t="s">
        <v>2015</v>
      </c>
      <c r="Z1042" s="58" t="s">
        <v>339</v>
      </c>
      <c r="AA1042" s="58" t="s">
        <v>733</v>
      </c>
      <c r="AB1042" s="58" t="s">
        <v>3305</v>
      </c>
      <c r="AC1042" s="58"/>
      <c r="AD1042" s="68">
        <v>41782</v>
      </c>
      <c r="AE1042" s="70">
        <v>361441.91</v>
      </c>
      <c r="AF1042" s="58" t="str">
        <f t="shared" si="86"/>
        <v>Jour</v>
      </c>
      <c r="AG1042" s="58" t="str">
        <f t="shared" si="87"/>
        <v>LU0236190244</v>
      </c>
      <c r="AH1042" s="58" t="str">
        <f t="shared" si="88"/>
        <v>2342157</v>
      </c>
    </row>
    <row r="1043" spans="1:34" s="75" customFormat="1">
      <c r="A1043" s="58" t="s">
        <v>340</v>
      </c>
      <c r="B1043" s="58" t="s">
        <v>734</v>
      </c>
      <c r="C1043" s="58" t="s">
        <v>122</v>
      </c>
      <c r="D1043" s="68">
        <v>41364</v>
      </c>
      <c r="E1043" s="9">
        <v>0.42</v>
      </c>
      <c r="F1043" s="69"/>
      <c r="G1043" s="58" t="s">
        <v>138</v>
      </c>
      <c r="H1043" s="58" t="s">
        <v>64</v>
      </c>
      <c r="I1043" s="58" t="s">
        <v>141</v>
      </c>
      <c r="J1043" s="58" t="s">
        <v>168</v>
      </c>
      <c r="K1043" s="68"/>
      <c r="L1043" s="70"/>
      <c r="M1043" s="58" t="s">
        <v>166</v>
      </c>
      <c r="N1043" s="69"/>
      <c r="O1043" s="69"/>
      <c r="P1043" s="69"/>
      <c r="Q1043" s="69"/>
      <c r="R1043" s="69"/>
      <c r="S1043" s="69" t="b">
        <v>1</v>
      </c>
      <c r="T1043" s="69"/>
      <c r="U1043" s="58" t="s">
        <v>734</v>
      </c>
      <c r="V1043" s="58" t="s">
        <v>340</v>
      </c>
      <c r="W1043" s="58" t="s">
        <v>734</v>
      </c>
      <c r="X1043" s="58" t="s">
        <v>340</v>
      </c>
      <c r="Y1043" s="58" t="s">
        <v>2015</v>
      </c>
      <c r="Z1043" s="58" t="s">
        <v>340</v>
      </c>
      <c r="AA1043" s="58" t="s">
        <v>734</v>
      </c>
      <c r="AB1043" s="58" t="s">
        <v>3305</v>
      </c>
      <c r="AC1043" s="58"/>
      <c r="AD1043" s="68">
        <v>41782</v>
      </c>
      <c r="AE1043" s="70">
        <v>3501</v>
      </c>
      <c r="AF1043" s="58" t="str">
        <f t="shared" si="86"/>
        <v>Jour</v>
      </c>
      <c r="AG1043" s="58" t="str">
        <f t="shared" si="87"/>
        <v>LU0899942253</v>
      </c>
      <c r="AH1043" s="58" t="str">
        <f t="shared" si="88"/>
        <v>20857977</v>
      </c>
    </row>
    <row r="1044" spans="1:34" s="75" customFormat="1">
      <c r="A1044" s="58" t="s">
        <v>341</v>
      </c>
      <c r="B1044" s="58" t="s">
        <v>735</v>
      </c>
      <c r="C1044" s="58" t="s">
        <v>123</v>
      </c>
      <c r="D1044" s="68">
        <v>41364</v>
      </c>
      <c r="E1044" s="9">
        <v>0.4</v>
      </c>
      <c r="F1044" s="69"/>
      <c r="G1044" s="58" t="s">
        <v>138</v>
      </c>
      <c r="H1044" s="58" t="s">
        <v>62</v>
      </c>
      <c r="I1044" s="58" t="s">
        <v>141</v>
      </c>
      <c r="J1044" s="58" t="s">
        <v>168</v>
      </c>
      <c r="K1044" s="68"/>
      <c r="L1044" s="70"/>
      <c r="M1044" s="58" t="s">
        <v>166</v>
      </c>
      <c r="N1044" s="69"/>
      <c r="O1044" s="69"/>
      <c r="P1044" s="69"/>
      <c r="Q1044" s="69"/>
      <c r="R1044" s="69"/>
      <c r="S1044" s="69" t="b">
        <v>1</v>
      </c>
      <c r="T1044" s="69"/>
      <c r="U1044" s="58" t="s">
        <v>735</v>
      </c>
      <c r="V1044" s="58" t="s">
        <v>341</v>
      </c>
      <c r="W1044" s="58" t="s">
        <v>735</v>
      </c>
      <c r="X1044" s="58" t="s">
        <v>341</v>
      </c>
      <c r="Y1044" s="58" t="s">
        <v>2015</v>
      </c>
      <c r="Z1044" s="58" t="s">
        <v>341</v>
      </c>
      <c r="AA1044" s="58" t="s">
        <v>735</v>
      </c>
      <c r="AB1044" s="58" t="s">
        <v>3305</v>
      </c>
      <c r="AC1044" s="58"/>
      <c r="AD1044" s="68">
        <v>41782</v>
      </c>
      <c r="AE1044" s="70">
        <v>401</v>
      </c>
      <c r="AF1044" s="58" t="str">
        <f t="shared" si="86"/>
        <v>Jour</v>
      </c>
      <c r="AG1044" s="58" t="str">
        <f t="shared" si="87"/>
        <v>LU0899942337</v>
      </c>
      <c r="AH1044" s="58" t="str">
        <f t="shared" si="88"/>
        <v>20857981</v>
      </c>
    </row>
    <row r="1045" spans="1:34" s="75" customFormat="1">
      <c r="A1045" s="58" t="s">
        <v>342</v>
      </c>
      <c r="B1045" s="58" t="s">
        <v>736</v>
      </c>
      <c r="C1045" s="58" t="s">
        <v>124</v>
      </c>
      <c r="D1045" s="68">
        <v>41364</v>
      </c>
      <c r="E1045" s="9">
        <v>0.45</v>
      </c>
      <c r="F1045" s="69"/>
      <c r="G1045" s="58" t="s">
        <v>138</v>
      </c>
      <c r="H1045" s="58" t="s">
        <v>64</v>
      </c>
      <c r="I1045" s="58" t="s">
        <v>141</v>
      </c>
      <c r="J1045" s="58" t="s">
        <v>168</v>
      </c>
      <c r="K1045" s="68"/>
      <c r="L1045" s="70"/>
      <c r="M1045" s="58" t="s">
        <v>166</v>
      </c>
      <c r="N1045" s="69"/>
      <c r="O1045" s="69"/>
      <c r="P1045" s="69"/>
      <c r="Q1045" s="69"/>
      <c r="R1045" s="69"/>
      <c r="S1045" s="69" t="b">
        <v>1</v>
      </c>
      <c r="T1045" s="69"/>
      <c r="U1045" s="58" t="s">
        <v>736</v>
      </c>
      <c r="V1045" s="58" t="s">
        <v>342</v>
      </c>
      <c r="W1045" s="58" t="s">
        <v>736</v>
      </c>
      <c r="X1045" s="58" t="s">
        <v>342</v>
      </c>
      <c r="Y1045" s="58" t="s">
        <v>2015</v>
      </c>
      <c r="Z1045" s="58" t="s">
        <v>342</v>
      </c>
      <c r="AA1045" s="58" t="s">
        <v>736</v>
      </c>
      <c r="AB1045" s="58" t="s">
        <v>3305</v>
      </c>
      <c r="AC1045" s="58"/>
      <c r="AD1045" s="68">
        <v>41782</v>
      </c>
      <c r="AE1045" s="70">
        <v>5290.76</v>
      </c>
      <c r="AF1045" s="58" t="str">
        <f t="shared" si="86"/>
        <v>Jour</v>
      </c>
      <c r="AG1045" s="58" t="str">
        <f t="shared" si="87"/>
        <v>LU0899942410</v>
      </c>
      <c r="AH1045" s="58" t="str">
        <f t="shared" si="88"/>
        <v>20858032</v>
      </c>
    </row>
    <row r="1046" spans="1:34" s="75" customFormat="1">
      <c r="A1046" s="58" t="s">
        <v>343</v>
      </c>
      <c r="B1046" s="58" t="s">
        <v>737</v>
      </c>
      <c r="C1046" s="58" t="s">
        <v>51</v>
      </c>
      <c r="D1046" s="68">
        <v>41364</v>
      </c>
      <c r="E1046" s="9">
        <v>0.91</v>
      </c>
      <c r="F1046" s="69"/>
      <c r="G1046" s="58" t="s">
        <v>138</v>
      </c>
      <c r="H1046" s="58" t="s">
        <v>68</v>
      </c>
      <c r="I1046" s="58" t="s">
        <v>141</v>
      </c>
      <c r="J1046" s="58" t="s">
        <v>168</v>
      </c>
      <c r="K1046" s="68"/>
      <c r="L1046" s="70"/>
      <c r="M1046" s="58" t="s">
        <v>166</v>
      </c>
      <c r="N1046" s="69"/>
      <c r="O1046" s="69"/>
      <c r="P1046" s="69"/>
      <c r="Q1046" s="69"/>
      <c r="R1046" s="69"/>
      <c r="S1046" s="69" t="b">
        <v>1</v>
      </c>
      <c r="T1046" s="69"/>
      <c r="U1046" s="58" t="s">
        <v>737</v>
      </c>
      <c r="V1046" s="58" t="s">
        <v>343</v>
      </c>
      <c r="W1046" s="58" t="s">
        <v>737</v>
      </c>
      <c r="X1046" s="58" t="s">
        <v>343</v>
      </c>
      <c r="Y1046" s="58" t="s">
        <v>2015</v>
      </c>
      <c r="Z1046" s="58" t="s">
        <v>343</v>
      </c>
      <c r="AA1046" s="58" t="s">
        <v>737</v>
      </c>
      <c r="AB1046" s="58" t="s">
        <v>3305</v>
      </c>
      <c r="AC1046" s="58"/>
      <c r="AD1046" s="68">
        <v>41782</v>
      </c>
      <c r="AE1046" s="70">
        <v>100530</v>
      </c>
      <c r="AF1046" s="58" t="str">
        <f t="shared" si="86"/>
        <v>Jour</v>
      </c>
      <c r="AG1046" s="58" t="str">
        <f t="shared" si="87"/>
        <v>LU0236190673</v>
      </c>
      <c r="AH1046" s="58" t="str">
        <f t="shared" si="88"/>
        <v>2342159</v>
      </c>
    </row>
    <row r="1047" spans="1:34" s="75" customFormat="1">
      <c r="A1047" s="58" t="s">
        <v>344</v>
      </c>
      <c r="B1047" s="58" t="s">
        <v>738</v>
      </c>
      <c r="C1047" s="58" t="s">
        <v>52</v>
      </c>
      <c r="D1047" s="68">
        <v>41547</v>
      </c>
      <c r="E1047" s="9">
        <v>0.09</v>
      </c>
      <c r="F1047" s="69"/>
      <c r="G1047" s="58" t="s">
        <v>138</v>
      </c>
      <c r="H1047" s="58" t="s">
        <v>62</v>
      </c>
      <c r="I1047" s="58" t="s">
        <v>141</v>
      </c>
      <c r="J1047" s="58" t="s">
        <v>246</v>
      </c>
      <c r="K1047" s="68"/>
      <c r="L1047" s="70"/>
      <c r="M1047" s="58" t="s">
        <v>166</v>
      </c>
      <c r="N1047" s="69"/>
      <c r="O1047" s="69"/>
      <c r="P1047" s="69"/>
      <c r="Q1047" s="69"/>
      <c r="R1047" s="69"/>
      <c r="S1047" s="69" t="b">
        <v>1</v>
      </c>
      <c r="T1047" s="69"/>
      <c r="U1047" s="58" t="s">
        <v>738</v>
      </c>
      <c r="V1047" s="58" t="s">
        <v>344</v>
      </c>
      <c r="W1047" s="58" t="s">
        <v>738</v>
      </c>
      <c r="X1047" s="58" t="s">
        <v>344</v>
      </c>
      <c r="Y1047" s="58" t="s">
        <v>2015</v>
      </c>
      <c r="Z1047" s="58" t="s">
        <v>344</v>
      </c>
      <c r="AA1047" s="58" t="s">
        <v>738</v>
      </c>
      <c r="AB1047" s="58" t="s">
        <v>3305</v>
      </c>
      <c r="AC1047" s="58"/>
      <c r="AD1047" s="68">
        <v>41827</v>
      </c>
      <c r="AE1047" s="70">
        <v>1032305</v>
      </c>
      <c r="AF1047" s="58" t="str">
        <f t="shared" si="86"/>
        <v>Jour</v>
      </c>
      <c r="AG1047" s="58" t="str">
        <f t="shared" si="87"/>
        <v>LU0236169982</v>
      </c>
      <c r="AH1047" s="58" t="str">
        <f t="shared" si="88"/>
        <v>2342090</v>
      </c>
    </row>
    <row r="1048" spans="1:34" s="75" customFormat="1">
      <c r="A1048" s="58" t="s">
        <v>345</v>
      </c>
      <c r="B1048" s="58" t="s">
        <v>739</v>
      </c>
      <c r="C1048" s="58" t="s">
        <v>53</v>
      </c>
      <c r="D1048" s="68">
        <v>41547</v>
      </c>
      <c r="E1048" s="9">
        <v>0.26</v>
      </c>
      <c r="F1048" s="69"/>
      <c r="G1048" s="58" t="s">
        <v>138</v>
      </c>
      <c r="H1048" s="58" t="s">
        <v>64</v>
      </c>
      <c r="I1048" s="58" t="s">
        <v>141</v>
      </c>
      <c r="J1048" s="58" t="s">
        <v>246</v>
      </c>
      <c r="K1048" s="68"/>
      <c r="L1048" s="70"/>
      <c r="M1048" s="58" t="s">
        <v>166</v>
      </c>
      <c r="N1048" s="69"/>
      <c r="O1048" s="69"/>
      <c r="P1048" s="69"/>
      <c r="Q1048" s="69"/>
      <c r="R1048" s="69"/>
      <c r="S1048" s="69" t="b">
        <v>1</v>
      </c>
      <c r="T1048" s="69"/>
      <c r="U1048" s="58" t="s">
        <v>739</v>
      </c>
      <c r="V1048" s="58" t="s">
        <v>345</v>
      </c>
      <c r="W1048" s="58" t="s">
        <v>739</v>
      </c>
      <c r="X1048" s="58" t="s">
        <v>345</v>
      </c>
      <c r="Y1048" s="58" t="s">
        <v>2015</v>
      </c>
      <c r="Z1048" s="58" t="s">
        <v>345</v>
      </c>
      <c r="AA1048" s="58" t="s">
        <v>739</v>
      </c>
      <c r="AB1048" s="58" t="s">
        <v>3305</v>
      </c>
      <c r="AC1048" s="58"/>
      <c r="AD1048" s="68">
        <v>41827</v>
      </c>
      <c r="AE1048" s="70">
        <v>2388886</v>
      </c>
      <c r="AF1048" s="58" t="str">
        <f t="shared" si="86"/>
        <v>Jour</v>
      </c>
      <c r="AG1048" s="58" t="str">
        <f t="shared" si="87"/>
        <v>LU0236170212</v>
      </c>
      <c r="AH1048" s="58" t="str">
        <f t="shared" si="88"/>
        <v>2342100</v>
      </c>
    </row>
    <row r="1049" spans="1:34" s="75" customFormat="1">
      <c r="A1049" s="58" t="s">
        <v>346</v>
      </c>
      <c r="B1049" s="58" t="s">
        <v>740</v>
      </c>
      <c r="C1049" s="58" t="s">
        <v>54</v>
      </c>
      <c r="D1049" s="68">
        <v>41547</v>
      </c>
      <c r="E1049" s="9">
        <v>0.31</v>
      </c>
      <c r="F1049" s="69"/>
      <c r="G1049" s="58" t="s">
        <v>138</v>
      </c>
      <c r="H1049" s="58" t="s">
        <v>68</v>
      </c>
      <c r="I1049" s="58" t="s">
        <v>141</v>
      </c>
      <c r="J1049" s="58" t="s">
        <v>246</v>
      </c>
      <c r="K1049" s="68"/>
      <c r="L1049" s="70"/>
      <c r="M1049" s="58" t="s">
        <v>166</v>
      </c>
      <c r="N1049" s="69"/>
      <c r="O1049" s="69"/>
      <c r="P1049" s="69"/>
      <c r="Q1049" s="69"/>
      <c r="R1049" s="69"/>
      <c r="S1049" s="69" t="b">
        <v>1</v>
      </c>
      <c r="T1049" s="69"/>
      <c r="U1049" s="58" t="s">
        <v>740</v>
      </c>
      <c r="V1049" s="58" t="s">
        <v>346</v>
      </c>
      <c r="W1049" s="58" t="s">
        <v>740</v>
      </c>
      <c r="X1049" s="58" t="s">
        <v>346</v>
      </c>
      <c r="Y1049" s="58" t="s">
        <v>2015</v>
      </c>
      <c r="Z1049" s="58" t="s">
        <v>346</v>
      </c>
      <c r="AA1049" s="58" t="s">
        <v>740</v>
      </c>
      <c r="AB1049" s="58" t="s">
        <v>3305</v>
      </c>
      <c r="AC1049" s="58"/>
      <c r="AD1049" s="68">
        <v>41827</v>
      </c>
      <c r="AE1049" s="70">
        <v>983793</v>
      </c>
      <c r="AF1049" s="58" t="str">
        <f t="shared" si="86"/>
        <v>Jour</v>
      </c>
      <c r="AG1049" s="58" t="str">
        <f t="shared" si="87"/>
        <v>LU0236170568</v>
      </c>
      <c r="AH1049" s="58" t="str">
        <f t="shared" si="88"/>
        <v>2342102</v>
      </c>
    </row>
    <row r="1050" spans="1:34" s="75" customFormat="1">
      <c r="A1050" s="58" t="s">
        <v>910</v>
      </c>
      <c r="B1050" s="58" t="s">
        <v>1926</v>
      </c>
      <c r="C1050" s="58" t="s">
        <v>3507</v>
      </c>
      <c r="D1050" s="68">
        <v>43905</v>
      </c>
      <c r="E1050" s="9">
        <v>0.08</v>
      </c>
      <c r="F1050" s="69"/>
      <c r="G1050" s="58" t="s">
        <v>175</v>
      </c>
      <c r="H1050" s="58" t="s">
        <v>62</v>
      </c>
      <c r="I1050" s="58" t="s">
        <v>141</v>
      </c>
      <c r="J1050" s="58" t="s">
        <v>155</v>
      </c>
      <c r="K1050" s="68">
        <v>44255</v>
      </c>
      <c r="L1050" s="70">
        <v>304.90335779999998</v>
      </c>
      <c r="M1050" s="58" t="s">
        <v>176</v>
      </c>
      <c r="N1050" s="69"/>
      <c r="O1050" s="69"/>
      <c r="P1050" s="69"/>
      <c r="Q1050" s="69"/>
      <c r="R1050" s="69"/>
      <c r="S1050" s="69"/>
      <c r="T1050" s="69"/>
      <c r="U1050" s="58" t="s">
        <v>1926</v>
      </c>
      <c r="V1050" s="58" t="s">
        <v>910</v>
      </c>
      <c r="W1050" s="58" t="s">
        <v>1926</v>
      </c>
      <c r="X1050" s="58" t="s">
        <v>910</v>
      </c>
      <c r="Y1050" s="58" t="s">
        <v>2009</v>
      </c>
      <c r="Z1050" s="58" t="s">
        <v>910</v>
      </c>
      <c r="AA1050" s="58" t="s">
        <v>1926</v>
      </c>
      <c r="AB1050" s="58" t="s">
        <v>3305</v>
      </c>
      <c r="AC1050" s="58" t="s">
        <v>4101</v>
      </c>
      <c r="AD1050" s="68">
        <v>44253</v>
      </c>
      <c r="AE1050" s="70">
        <v>2200594</v>
      </c>
      <c r="AF1050" s="58" t="str">
        <f t="shared" si="86"/>
        <v>Jour</v>
      </c>
      <c r="AG1050" s="58" t="str">
        <f t="shared" si="87"/>
        <v>CH0248680594</v>
      </c>
      <c r="AH1050" s="58" t="str">
        <f t="shared" si="88"/>
        <v>24868059</v>
      </c>
    </row>
    <row r="1051" spans="1:34" s="75" customFormat="1">
      <c r="A1051" s="58" t="s">
        <v>1952</v>
      </c>
      <c r="B1051" s="58" t="s">
        <v>1953</v>
      </c>
      <c r="C1051" s="58" t="s">
        <v>3410</v>
      </c>
      <c r="D1051" s="68">
        <v>43830</v>
      </c>
      <c r="E1051" s="9">
        <v>0.8</v>
      </c>
      <c r="F1051" s="69" t="b">
        <v>1</v>
      </c>
      <c r="G1051" s="58" t="s">
        <v>138</v>
      </c>
      <c r="H1051" s="58" t="s">
        <v>68</v>
      </c>
      <c r="I1051" s="58" t="s">
        <v>141</v>
      </c>
      <c r="J1051" s="58" t="s">
        <v>155</v>
      </c>
      <c r="K1051" s="68"/>
      <c r="L1051" s="70"/>
      <c r="M1051" s="58" t="s">
        <v>166</v>
      </c>
      <c r="N1051" s="69" t="b">
        <v>1</v>
      </c>
      <c r="O1051" s="69" t="b">
        <v>1</v>
      </c>
      <c r="P1051" s="69" t="b">
        <v>1</v>
      </c>
      <c r="Q1051" s="69"/>
      <c r="R1051" s="69" t="b">
        <v>1</v>
      </c>
      <c r="S1051" s="69"/>
      <c r="T1051" s="69" t="b">
        <v>1</v>
      </c>
      <c r="U1051" s="58" t="s">
        <v>1953</v>
      </c>
      <c r="V1051" s="58" t="s">
        <v>1952</v>
      </c>
      <c r="W1051" s="58" t="s">
        <v>1953</v>
      </c>
      <c r="X1051" s="58" t="s">
        <v>1952</v>
      </c>
      <c r="Y1051" s="58" t="s">
        <v>2005</v>
      </c>
      <c r="Z1051" s="58" t="s">
        <v>1952</v>
      </c>
      <c r="AA1051" s="58" t="s">
        <v>1953</v>
      </c>
      <c r="AB1051" s="58" t="s">
        <v>3305</v>
      </c>
      <c r="AC1051" s="58"/>
      <c r="AD1051" s="68">
        <v>44183</v>
      </c>
      <c r="AE1051" s="70">
        <v>26210.924800000001</v>
      </c>
      <c r="AF1051" s="58" t="str">
        <f t="shared" si="86"/>
        <v>Jour</v>
      </c>
      <c r="AG1051" s="58" t="str">
        <f t="shared" si="87"/>
        <v>LU1047563017</v>
      </c>
      <c r="AH1051" s="58" t="str">
        <f t="shared" si="88"/>
        <v>24243607</v>
      </c>
    </row>
    <row r="1052" spans="1:34" s="75" customFormat="1">
      <c r="A1052" s="58" t="s">
        <v>458</v>
      </c>
      <c r="B1052" s="58" t="s">
        <v>747</v>
      </c>
      <c r="C1052" s="58" t="s">
        <v>459</v>
      </c>
      <c r="D1052" s="68">
        <v>43490</v>
      </c>
      <c r="E1052" s="9">
        <v>0.95</v>
      </c>
      <c r="F1052" s="69" t="b">
        <v>1</v>
      </c>
      <c r="G1052" s="58" t="s">
        <v>353</v>
      </c>
      <c r="H1052" s="58" t="s">
        <v>68</v>
      </c>
      <c r="I1052" s="58" t="s">
        <v>141</v>
      </c>
      <c r="J1052" s="58" t="s">
        <v>155</v>
      </c>
      <c r="K1052" s="68">
        <v>44255</v>
      </c>
      <c r="L1052" s="70">
        <v>576.27574140000002</v>
      </c>
      <c r="M1052" s="58" t="s">
        <v>166</v>
      </c>
      <c r="N1052" s="69" t="b">
        <v>1</v>
      </c>
      <c r="O1052" s="69" t="b">
        <v>1</v>
      </c>
      <c r="P1052" s="69" t="b">
        <v>1</v>
      </c>
      <c r="Q1052" s="69" t="b">
        <v>1</v>
      </c>
      <c r="R1052" s="69" t="b">
        <v>1</v>
      </c>
      <c r="S1052" s="69" t="b">
        <v>1</v>
      </c>
      <c r="T1052" s="69"/>
      <c r="U1052" s="58" t="s">
        <v>747</v>
      </c>
      <c r="V1052" s="58" t="s">
        <v>458</v>
      </c>
      <c r="W1052" s="58" t="s">
        <v>747</v>
      </c>
      <c r="X1052" s="58" t="s">
        <v>458</v>
      </c>
      <c r="Y1052" s="58" t="s">
        <v>2008</v>
      </c>
      <c r="Z1052" s="58" t="s">
        <v>458</v>
      </c>
      <c r="AA1052" s="58" t="s">
        <v>747</v>
      </c>
      <c r="AB1052" s="58" t="s">
        <v>3305</v>
      </c>
      <c r="AC1052" s="58"/>
      <c r="AD1052" s="68"/>
      <c r="AE1052" s="70"/>
      <c r="AF1052" s="58" t="str">
        <f t="shared" si="86"/>
        <v>Jour</v>
      </c>
      <c r="AG1052" s="58" t="str">
        <f t="shared" si="87"/>
        <v>GB0030809916</v>
      </c>
      <c r="AH1052" s="58" t="str">
        <f t="shared" si="88"/>
        <v>1287549</v>
      </c>
    </row>
    <row r="1053" spans="1:34" s="75" customFormat="1">
      <c r="A1053" s="58" t="s">
        <v>354</v>
      </c>
      <c r="B1053" s="58" t="s">
        <v>748</v>
      </c>
      <c r="C1053" s="58" t="s">
        <v>4722</v>
      </c>
      <c r="D1053" s="68">
        <v>43830</v>
      </c>
      <c r="E1053" s="9">
        <v>0.59543000000000001</v>
      </c>
      <c r="F1053" s="69" t="b">
        <v>1</v>
      </c>
      <c r="G1053" s="58" t="s">
        <v>138</v>
      </c>
      <c r="H1053" s="58" t="s">
        <v>68</v>
      </c>
      <c r="I1053" s="58" t="s">
        <v>141</v>
      </c>
      <c r="J1053" s="58" t="s">
        <v>168</v>
      </c>
      <c r="K1053" s="68">
        <v>44255</v>
      </c>
      <c r="L1053" s="70">
        <v>652.93786420000004</v>
      </c>
      <c r="M1053" s="58" t="s">
        <v>166</v>
      </c>
      <c r="N1053" s="69"/>
      <c r="O1053" s="69" t="b">
        <v>1</v>
      </c>
      <c r="P1053" s="69" t="b">
        <v>1</v>
      </c>
      <c r="Q1053" s="69" t="b">
        <v>1</v>
      </c>
      <c r="R1053" s="69" t="b">
        <v>1</v>
      </c>
      <c r="S1053" s="69" t="b">
        <v>1</v>
      </c>
      <c r="T1053" s="69" t="b">
        <v>1</v>
      </c>
      <c r="U1053" s="58" t="s">
        <v>748</v>
      </c>
      <c r="V1053" s="58" t="s">
        <v>354</v>
      </c>
      <c r="W1053" s="58" t="s">
        <v>748</v>
      </c>
      <c r="X1053" s="58" t="s">
        <v>354</v>
      </c>
      <c r="Y1053" s="58" t="s">
        <v>2005</v>
      </c>
      <c r="Z1053" s="58" t="s">
        <v>354</v>
      </c>
      <c r="AA1053" s="58" t="s">
        <v>748</v>
      </c>
      <c r="AB1053" s="58" t="s">
        <v>3305</v>
      </c>
      <c r="AC1053" s="58"/>
      <c r="AD1053" s="68">
        <v>44252</v>
      </c>
      <c r="AE1053" s="70">
        <v>1380948.73</v>
      </c>
      <c r="AF1053" s="58" t="str">
        <f t="shared" si="86"/>
        <v>Jour</v>
      </c>
      <c r="AG1053" s="58" t="str">
        <f t="shared" si="87"/>
        <v>LU0146925176</v>
      </c>
      <c r="AH1053" s="58" t="str">
        <f t="shared" si="88"/>
        <v>1415112</v>
      </c>
    </row>
    <row r="1054" spans="1:34" s="75" customFormat="1">
      <c r="A1054" s="58" t="s">
        <v>819</v>
      </c>
      <c r="B1054" s="58" t="s">
        <v>4935</v>
      </c>
      <c r="C1054" s="58" t="s">
        <v>4936</v>
      </c>
      <c r="D1054" s="68">
        <v>43830</v>
      </c>
      <c r="E1054" s="9">
        <v>0.6</v>
      </c>
      <c r="F1054" s="69" t="b">
        <v>1</v>
      </c>
      <c r="G1054" s="58" t="s">
        <v>138</v>
      </c>
      <c r="H1054" s="58" t="s">
        <v>62</v>
      </c>
      <c r="I1054" s="58" t="s">
        <v>141</v>
      </c>
      <c r="J1054" s="58" t="s">
        <v>168</v>
      </c>
      <c r="K1054" s="68">
        <v>44255</v>
      </c>
      <c r="L1054" s="70">
        <v>652.93786420000004</v>
      </c>
      <c r="M1054" s="58" t="s">
        <v>166</v>
      </c>
      <c r="N1054" s="69"/>
      <c r="O1054" s="69"/>
      <c r="P1054" s="69" t="b">
        <v>1</v>
      </c>
      <c r="Q1054" s="69"/>
      <c r="R1054" s="69"/>
      <c r="S1054" s="69"/>
      <c r="T1054" s="69"/>
      <c r="U1054" s="58" t="s">
        <v>4935</v>
      </c>
      <c r="V1054" s="58" t="s">
        <v>819</v>
      </c>
      <c r="W1054" s="58" t="s">
        <v>4935</v>
      </c>
      <c r="X1054" s="58" t="s">
        <v>819</v>
      </c>
      <c r="Y1054" s="58" t="s">
        <v>2005</v>
      </c>
      <c r="Z1054" s="58" t="s">
        <v>819</v>
      </c>
      <c r="AA1054" s="58" t="s">
        <v>4935</v>
      </c>
      <c r="AB1054" s="58" t="s">
        <v>3305</v>
      </c>
      <c r="AC1054" s="58"/>
      <c r="AD1054" s="68">
        <v>44252</v>
      </c>
      <c r="AE1054" s="70">
        <v>47356.523999999998</v>
      </c>
      <c r="AF1054" s="58" t="str">
        <f t="shared" si="86"/>
        <v>Jour</v>
      </c>
      <c r="AG1054" s="58" t="str">
        <f t="shared" si="87"/>
        <v>LU0447826693</v>
      </c>
      <c r="AH1054" s="58" t="str">
        <f t="shared" si="88"/>
        <v>10479021</v>
      </c>
    </row>
    <row r="1055" spans="1:34" s="75" customFormat="1">
      <c r="A1055" s="58" t="s">
        <v>1370</v>
      </c>
      <c r="B1055" s="58" t="s">
        <v>1371</v>
      </c>
      <c r="C1055" s="58" t="s">
        <v>4723</v>
      </c>
      <c r="D1055" s="68">
        <v>43889</v>
      </c>
      <c r="E1055" s="9">
        <v>0.6</v>
      </c>
      <c r="F1055" s="69" t="b">
        <v>1</v>
      </c>
      <c r="G1055" s="58" t="s">
        <v>138</v>
      </c>
      <c r="H1055" s="58" t="s">
        <v>64</v>
      </c>
      <c r="I1055" s="58" t="s">
        <v>141</v>
      </c>
      <c r="J1055" s="58" t="s">
        <v>168</v>
      </c>
      <c r="K1055" s="68">
        <v>44255</v>
      </c>
      <c r="L1055" s="70">
        <v>652.93786420000004</v>
      </c>
      <c r="M1055" s="58" t="s">
        <v>166</v>
      </c>
      <c r="N1055" s="69"/>
      <c r="O1055" s="69" t="b">
        <v>1</v>
      </c>
      <c r="P1055" s="69" t="b">
        <v>1</v>
      </c>
      <c r="Q1055" s="69" t="b">
        <v>1</v>
      </c>
      <c r="R1055" s="69" t="b">
        <v>1</v>
      </c>
      <c r="S1055" s="69" t="b">
        <v>1</v>
      </c>
      <c r="T1055" s="69" t="b">
        <v>1</v>
      </c>
      <c r="U1055" s="58" t="s">
        <v>1371</v>
      </c>
      <c r="V1055" s="58" t="s">
        <v>1370</v>
      </c>
      <c r="W1055" s="58" t="s">
        <v>1371</v>
      </c>
      <c r="X1055" s="58" t="s">
        <v>1370</v>
      </c>
      <c r="Y1055" s="58" t="s">
        <v>2005</v>
      </c>
      <c r="Z1055" s="58" t="s">
        <v>1370</v>
      </c>
      <c r="AA1055" s="58" t="s">
        <v>1371</v>
      </c>
      <c r="AB1055" s="58" t="s">
        <v>3305</v>
      </c>
      <c r="AC1055" s="58"/>
      <c r="AD1055" s="68">
        <v>44252</v>
      </c>
      <c r="AE1055" s="70">
        <v>522496.88900000002</v>
      </c>
      <c r="AF1055" s="58" t="str">
        <f t="shared" si="86"/>
        <v>Jour</v>
      </c>
      <c r="AG1055" s="58" t="str">
        <f t="shared" si="87"/>
        <v>LU0192064839</v>
      </c>
      <c r="AH1055" s="58" t="str">
        <f t="shared" si="88"/>
        <v>1851432</v>
      </c>
    </row>
    <row r="1056" spans="1:34" s="75" customFormat="1">
      <c r="A1056" s="58" t="s">
        <v>3158</v>
      </c>
      <c r="B1056" s="58" t="s">
        <v>3175</v>
      </c>
      <c r="C1056" s="58" t="s">
        <v>3159</v>
      </c>
      <c r="D1056" s="68">
        <v>43880</v>
      </c>
      <c r="E1056" s="9">
        <v>0.38</v>
      </c>
      <c r="F1056" s="69" t="b">
        <v>1</v>
      </c>
      <c r="G1056" s="58" t="s">
        <v>138</v>
      </c>
      <c r="H1056" s="58" t="s">
        <v>64</v>
      </c>
      <c r="I1056" s="58" t="s">
        <v>141</v>
      </c>
      <c r="J1056" s="58" t="s">
        <v>168</v>
      </c>
      <c r="K1056" s="68">
        <v>44255</v>
      </c>
      <c r="L1056" s="70">
        <v>201.63366310000001</v>
      </c>
      <c r="M1056" s="58" t="s">
        <v>166</v>
      </c>
      <c r="N1056" s="69"/>
      <c r="O1056" s="69" t="b">
        <v>1</v>
      </c>
      <c r="P1056" s="69" t="b">
        <v>1</v>
      </c>
      <c r="Q1056" s="69" t="b">
        <v>1</v>
      </c>
      <c r="R1056" s="69" t="b">
        <v>1</v>
      </c>
      <c r="S1056" s="69" t="b">
        <v>1</v>
      </c>
      <c r="T1056" s="69" t="b">
        <v>1</v>
      </c>
      <c r="U1056" s="58" t="s">
        <v>3175</v>
      </c>
      <c r="V1056" s="58" t="s">
        <v>3158</v>
      </c>
      <c r="W1056" s="58" t="s">
        <v>3175</v>
      </c>
      <c r="X1056" s="58" t="s">
        <v>3158</v>
      </c>
      <c r="Y1056" s="58" t="s">
        <v>2005</v>
      </c>
      <c r="Z1056" s="58" t="s">
        <v>3158</v>
      </c>
      <c r="AA1056" s="58" t="s">
        <v>3175</v>
      </c>
      <c r="AB1056" s="58" t="s">
        <v>3305</v>
      </c>
      <c r="AC1056" s="58"/>
      <c r="AD1056" s="68">
        <v>44252</v>
      </c>
      <c r="AE1056" s="70">
        <v>351773.67</v>
      </c>
      <c r="AF1056" s="58" t="str">
        <f t="shared" si="86"/>
        <v>Jour</v>
      </c>
      <c r="AG1056" s="58" t="str">
        <f t="shared" si="87"/>
        <v>LU0132662635</v>
      </c>
      <c r="AH1056" s="58" t="str">
        <f t="shared" si="88"/>
        <v>1266580</v>
      </c>
    </row>
    <row r="1057" spans="1:34" s="75" customFormat="1">
      <c r="A1057" s="58" t="s">
        <v>887</v>
      </c>
      <c r="B1057" s="58" t="s">
        <v>888</v>
      </c>
      <c r="C1057" s="58" t="s">
        <v>889</v>
      </c>
      <c r="D1057" s="68">
        <v>44085</v>
      </c>
      <c r="E1057" s="9">
        <v>0.4</v>
      </c>
      <c r="F1057" s="69" t="b">
        <v>1</v>
      </c>
      <c r="G1057" s="58" t="s">
        <v>138</v>
      </c>
      <c r="H1057" s="58" t="s">
        <v>62</v>
      </c>
      <c r="I1057" s="58" t="s">
        <v>141</v>
      </c>
      <c r="J1057" s="58" t="s">
        <v>168</v>
      </c>
      <c r="K1057" s="68">
        <v>44255</v>
      </c>
      <c r="L1057" s="70">
        <v>201.63366310000001</v>
      </c>
      <c r="M1057" s="58" t="s">
        <v>166</v>
      </c>
      <c r="N1057" s="69"/>
      <c r="O1057" s="69"/>
      <c r="P1057" s="69"/>
      <c r="Q1057" s="69"/>
      <c r="R1057" s="69"/>
      <c r="S1057" s="69" t="b">
        <v>1</v>
      </c>
      <c r="T1057" s="69"/>
      <c r="U1057" s="58" t="s">
        <v>888</v>
      </c>
      <c r="V1057" s="58" t="s">
        <v>887</v>
      </c>
      <c r="W1057" s="58" t="s">
        <v>888</v>
      </c>
      <c r="X1057" s="58" t="s">
        <v>887</v>
      </c>
      <c r="Y1057" s="58" t="s">
        <v>2005</v>
      </c>
      <c r="Z1057" s="58" t="s">
        <v>887</v>
      </c>
      <c r="AA1057" s="58" t="s">
        <v>888</v>
      </c>
      <c r="AB1057" s="58" t="s">
        <v>3305</v>
      </c>
      <c r="AC1057" s="58"/>
      <c r="AD1057" s="68">
        <v>44252</v>
      </c>
      <c r="AE1057" s="70">
        <v>37311.241000000002</v>
      </c>
      <c r="AF1057" s="58" t="str">
        <f t="shared" si="86"/>
        <v>Jour</v>
      </c>
      <c r="AG1057" s="58" t="str">
        <f t="shared" si="87"/>
        <v>LU0447824482</v>
      </c>
      <c r="AH1057" s="58" t="str">
        <f t="shared" si="88"/>
        <v>10479005</v>
      </c>
    </row>
    <row r="1058" spans="1:34" s="75" customFormat="1">
      <c r="A1058" s="58" t="s">
        <v>2732</v>
      </c>
      <c r="B1058" s="58" t="s">
        <v>4968</v>
      </c>
      <c r="C1058" s="58" t="s">
        <v>2731</v>
      </c>
      <c r="D1058" s="68">
        <v>43922</v>
      </c>
      <c r="E1058" s="9">
        <v>0.38</v>
      </c>
      <c r="F1058" s="69" t="b">
        <v>1</v>
      </c>
      <c r="G1058" s="58" t="s">
        <v>138</v>
      </c>
      <c r="H1058" s="58" t="s">
        <v>68</v>
      </c>
      <c r="I1058" s="58" t="s">
        <v>141</v>
      </c>
      <c r="J1058" s="58" t="s">
        <v>168</v>
      </c>
      <c r="K1058" s="68">
        <v>44255</v>
      </c>
      <c r="L1058" s="70">
        <v>201.63366310000001</v>
      </c>
      <c r="M1058" s="58" t="s">
        <v>166</v>
      </c>
      <c r="N1058" s="69"/>
      <c r="O1058" s="69" t="b">
        <v>1</v>
      </c>
      <c r="P1058" s="69" t="b">
        <v>1</v>
      </c>
      <c r="Q1058" s="69" t="b">
        <v>1</v>
      </c>
      <c r="R1058" s="69" t="b">
        <v>1</v>
      </c>
      <c r="S1058" s="69"/>
      <c r="T1058" s="69"/>
      <c r="U1058" s="58" t="s">
        <v>4968</v>
      </c>
      <c r="V1058" s="58" t="s">
        <v>2732</v>
      </c>
      <c r="W1058" s="58" t="s">
        <v>4968</v>
      </c>
      <c r="X1058" s="58" t="s">
        <v>2732</v>
      </c>
      <c r="Y1058" s="58" t="s">
        <v>2005</v>
      </c>
      <c r="Z1058" s="58" t="s">
        <v>2732</v>
      </c>
      <c r="AA1058" s="58" t="s">
        <v>4968</v>
      </c>
      <c r="AB1058" s="58" t="s">
        <v>3305</v>
      </c>
      <c r="AC1058" s="58"/>
      <c r="AD1058" s="68">
        <v>44252</v>
      </c>
      <c r="AE1058" s="70">
        <v>495.37900000000002</v>
      </c>
      <c r="AF1058" s="58" t="str">
        <f t="shared" si="86"/>
        <v>Jour</v>
      </c>
      <c r="AG1058" s="58" t="str">
        <f t="shared" si="87"/>
        <v>LU0570466788</v>
      </c>
      <c r="AH1058" s="58" t="str">
        <f t="shared" si="88"/>
        <v>12058422</v>
      </c>
    </row>
    <row r="1059" spans="1:34" s="75" customFormat="1">
      <c r="A1059" s="58" t="s">
        <v>355</v>
      </c>
      <c r="B1059" s="58" t="s">
        <v>749</v>
      </c>
      <c r="C1059" s="58" t="s">
        <v>125</v>
      </c>
      <c r="D1059" s="68">
        <v>44008</v>
      </c>
      <c r="E1059" s="9">
        <v>0.38</v>
      </c>
      <c r="F1059" s="69" t="b">
        <v>1</v>
      </c>
      <c r="G1059" s="58" t="s">
        <v>138</v>
      </c>
      <c r="H1059" s="58" t="s">
        <v>68</v>
      </c>
      <c r="I1059" s="58" t="s">
        <v>141</v>
      </c>
      <c r="J1059" s="58" t="s">
        <v>168</v>
      </c>
      <c r="K1059" s="68">
        <v>44255</v>
      </c>
      <c r="L1059" s="70">
        <v>1255.1724177000001</v>
      </c>
      <c r="M1059" s="58" t="s">
        <v>166</v>
      </c>
      <c r="N1059" s="69"/>
      <c r="O1059" s="69" t="b">
        <v>1</v>
      </c>
      <c r="P1059" s="69" t="b">
        <v>1</v>
      </c>
      <c r="Q1059" s="69" t="b">
        <v>1</v>
      </c>
      <c r="R1059" s="69" t="b">
        <v>1</v>
      </c>
      <c r="S1059" s="69" t="b">
        <v>1</v>
      </c>
      <c r="T1059" s="69" t="b">
        <v>1</v>
      </c>
      <c r="U1059" s="58" t="s">
        <v>749</v>
      </c>
      <c r="V1059" s="58" t="s">
        <v>355</v>
      </c>
      <c r="W1059" s="58" t="s">
        <v>749</v>
      </c>
      <c r="X1059" s="58" t="s">
        <v>355</v>
      </c>
      <c r="Y1059" s="58" t="s">
        <v>2005</v>
      </c>
      <c r="Z1059" s="58" t="s">
        <v>355</v>
      </c>
      <c r="AA1059" s="58" t="s">
        <v>749</v>
      </c>
      <c r="AB1059" s="58" t="s">
        <v>3305</v>
      </c>
      <c r="AC1059" s="58"/>
      <c r="AD1059" s="68">
        <v>44252</v>
      </c>
      <c r="AE1059" s="70">
        <v>1245606.0889999999</v>
      </c>
      <c r="AF1059" s="58" t="str">
        <f t="shared" si="86"/>
        <v>Jour</v>
      </c>
      <c r="AG1059" s="58" t="str">
        <f t="shared" si="87"/>
        <v>LU0132661827</v>
      </c>
      <c r="AH1059" s="58" t="str">
        <f t="shared" si="88"/>
        <v>1266236</v>
      </c>
    </row>
    <row r="1060" spans="1:34" s="75" customFormat="1">
      <c r="A1060" s="58" t="s">
        <v>890</v>
      </c>
      <c r="B1060" s="58" t="s">
        <v>891</v>
      </c>
      <c r="C1060" s="58" t="s">
        <v>892</v>
      </c>
      <c r="D1060" s="68">
        <v>43922</v>
      </c>
      <c r="E1060" s="9">
        <v>0.39</v>
      </c>
      <c r="F1060" s="69" t="b">
        <v>1</v>
      </c>
      <c r="G1060" s="58" t="s">
        <v>138</v>
      </c>
      <c r="H1060" s="58" t="s">
        <v>62</v>
      </c>
      <c r="I1060" s="58" t="s">
        <v>141</v>
      </c>
      <c r="J1060" s="58" t="s">
        <v>168</v>
      </c>
      <c r="K1060" s="68">
        <v>44255</v>
      </c>
      <c r="L1060" s="70">
        <v>1255.1724177000001</v>
      </c>
      <c r="M1060" s="58" t="s">
        <v>166</v>
      </c>
      <c r="N1060" s="69"/>
      <c r="O1060" s="69"/>
      <c r="P1060" s="69"/>
      <c r="Q1060" s="69"/>
      <c r="R1060" s="69"/>
      <c r="S1060" s="69"/>
      <c r="T1060" s="69"/>
      <c r="U1060" s="58" t="s">
        <v>891</v>
      </c>
      <c r="V1060" s="58" t="s">
        <v>890</v>
      </c>
      <c r="W1060" s="58" t="s">
        <v>891</v>
      </c>
      <c r="X1060" s="58" t="s">
        <v>890</v>
      </c>
      <c r="Y1060" s="58" t="s">
        <v>2005</v>
      </c>
      <c r="Z1060" s="58" t="s">
        <v>890</v>
      </c>
      <c r="AA1060" s="58" t="s">
        <v>891</v>
      </c>
      <c r="AB1060" s="58" t="s">
        <v>3305</v>
      </c>
      <c r="AC1060" s="58"/>
      <c r="AD1060" s="68">
        <v>44252</v>
      </c>
      <c r="AE1060" s="70">
        <v>15850</v>
      </c>
      <c r="AF1060" s="58" t="str">
        <f t="shared" si="86"/>
        <v>Jour</v>
      </c>
      <c r="AG1060" s="58" t="str">
        <f t="shared" si="87"/>
        <v>LU0447823914</v>
      </c>
      <c r="AH1060" s="58" t="str">
        <f t="shared" si="88"/>
        <v>10479001</v>
      </c>
    </row>
    <row r="1061" spans="1:34" s="75" customFormat="1">
      <c r="A1061" s="58" t="s">
        <v>1727</v>
      </c>
      <c r="B1061" s="58" t="s">
        <v>4937</v>
      </c>
      <c r="C1061" s="58" t="s">
        <v>3584</v>
      </c>
      <c r="D1061" s="68">
        <v>43880</v>
      </c>
      <c r="E1061" s="9">
        <v>0.38</v>
      </c>
      <c r="F1061" s="69" t="b">
        <v>1</v>
      </c>
      <c r="G1061" s="58" t="s">
        <v>138</v>
      </c>
      <c r="H1061" s="58" t="s">
        <v>64</v>
      </c>
      <c r="I1061" s="58" t="s">
        <v>141</v>
      </c>
      <c r="J1061" s="58" t="s">
        <v>168</v>
      </c>
      <c r="K1061" s="68">
        <v>44255</v>
      </c>
      <c r="L1061" s="70">
        <v>1255.1724177000001</v>
      </c>
      <c r="M1061" s="58" t="s">
        <v>166</v>
      </c>
      <c r="N1061" s="69"/>
      <c r="O1061" s="69" t="b">
        <v>1</v>
      </c>
      <c r="P1061" s="69" t="b">
        <v>1</v>
      </c>
      <c r="Q1061" s="69" t="b">
        <v>1</v>
      </c>
      <c r="R1061" s="69" t="b">
        <v>1</v>
      </c>
      <c r="S1061" s="69" t="b">
        <v>1</v>
      </c>
      <c r="T1061" s="69"/>
      <c r="U1061" s="58" t="s">
        <v>4937</v>
      </c>
      <c r="V1061" s="58" t="s">
        <v>1727</v>
      </c>
      <c r="W1061" s="58" t="s">
        <v>4937</v>
      </c>
      <c r="X1061" s="58" t="s">
        <v>1727</v>
      </c>
      <c r="Y1061" s="58" t="s">
        <v>2005</v>
      </c>
      <c r="Z1061" s="58" t="s">
        <v>1727</v>
      </c>
      <c r="AA1061" s="58" t="s">
        <v>4937</v>
      </c>
      <c r="AB1061" s="58" t="s">
        <v>3305</v>
      </c>
      <c r="AC1061" s="58"/>
      <c r="AD1061" s="68">
        <v>44252</v>
      </c>
      <c r="AE1061" s="70">
        <v>2601633.0460000001</v>
      </c>
      <c r="AF1061" s="58" t="str">
        <f t="shared" si="86"/>
        <v>Jour</v>
      </c>
      <c r="AG1061" s="58" t="str">
        <f t="shared" si="87"/>
        <v>LU0192062460</v>
      </c>
      <c r="AH1061" s="58" t="str">
        <f t="shared" si="88"/>
        <v>1851391</v>
      </c>
    </row>
    <row r="1062" spans="1:34" s="75" customFormat="1">
      <c r="A1062" s="58" t="s">
        <v>356</v>
      </c>
      <c r="B1062" s="58" t="s">
        <v>750</v>
      </c>
      <c r="C1062" s="58" t="s">
        <v>4675</v>
      </c>
      <c r="D1062" s="68">
        <v>44196</v>
      </c>
      <c r="E1062" s="9">
        <v>0.91</v>
      </c>
      <c r="F1062" s="69"/>
      <c r="G1062" s="58" t="s">
        <v>175</v>
      </c>
      <c r="H1062" s="58" t="s">
        <v>62</v>
      </c>
      <c r="I1062" s="58" t="s">
        <v>141</v>
      </c>
      <c r="J1062" s="58" t="s">
        <v>168</v>
      </c>
      <c r="K1062" s="68">
        <v>44255</v>
      </c>
      <c r="L1062" s="70">
        <v>1916.302046</v>
      </c>
      <c r="M1062" s="58" t="s">
        <v>176</v>
      </c>
      <c r="N1062" s="69"/>
      <c r="O1062" s="69"/>
      <c r="P1062" s="69"/>
      <c r="Q1062" s="69"/>
      <c r="R1062" s="69"/>
      <c r="S1062" s="69" t="b">
        <v>1</v>
      </c>
      <c r="T1062" s="69"/>
      <c r="U1062" s="58" t="s">
        <v>750</v>
      </c>
      <c r="V1062" s="58" t="s">
        <v>356</v>
      </c>
      <c r="W1062" s="58" t="s">
        <v>750</v>
      </c>
      <c r="X1062" s="58" t="s">
        <v>356</v>
      </c>
      <c r="Y1062" s="58" t="s">
        <v>2019</v>
      </c>
      <c r="Z1062" s="58" t="s">
        <v>356</v>
      </c>
      <c r="AA1062" s="58" t="s">
        <v>750</v>
      </c>
      <c r="AB1062" s="58" t="s">
        <v>3305</v>
      </c>
      <c r="AC1062" s="58"/>
      <c r="AD1062" s="68">
        <v>44253</v>
      </c>
      <c r="AE1062" s="70">
        <v>689886.71400000004</v>
      </c>
      <c r="AF1062" s="58" t="str">
        <f t="shared" si="86"/>
        <v>Jour</v>
      </c>
      <c r="AG1062" s="58" t="str">
        <f t="shared" si="87"/>
        <v>CH0002791843</v>
      </c>
      <c r="AH1062" s="58" t="str">
        <f t="shared" si="88"/>
        <v>279184</v>
      </c>
    </row>
    <row r="1063" spans="1:34" s="75" customFormat="1">
      <c r="A1063" s="58" t="s">
        <v>2989</v>
      </c>
      <c r="B1063" s="58" t="s">
        <v>2990</v>
      </c>
      <c r="C1063" s="58" t="s">
        <v>3191</v>
      </c>
      <c r="D1063" s="68">
        <v>44196</v>
      </c>
      <c r="E1063" s="9">
        <v>0.4</v>
      </c>
      <c r="F1063" s="69"/>
      <c r="G1063" s="58" t="s">
        <v>175</v>
      </c>
      <c r="H1063" s="58" t="s">
        <v>62</v>
      </c>
      <c r="I1063" s="58" t="s">
        <v>141</v>
      </c>
      <c r="J1063" s="58" t="s">
        <v>155</v>
      </c>
      <c r="K1063" s="68">
        <v>44255</v>
      </c>
      <c r="L1063" s="70">
        <v>260.42740800000001</v>
      </c>
      <c r="M1063" s="58" t="s">
        <v>166</v>
      </c>
      <c r="N1063" s="69"/>
      <c r="O1063" s="69"/>
      <c r="P1063" s="69"/>
      <c r="Q1063" s="69"/>
      <c r="R1063" s="69"/>
      <c r="S1063" s="69"/>
      <c r="T1063" s="69"/>
      <c r="U1063" s="58" t="s">
        <v>2990</v>
      </c>
      <c r="V1063" s="58" t="s">
        <v>2989</v>
      </c>
      <c r="W1063" s="58" t="s">
        <v>2990</v>
      </c>
      <c r="X1063" s="58" t="s">
        <v>2989</v>
      </c>
      <c r="Y1063" s="58" t="s">
        <v>2009</v>
      </c>
      <c r="Z1063" s="58" t="s">
        <v>2989</v>
      </c>
      <c r="AA1063" s="58" t="s">
        <v>2990</v>
      </c>
      <c r="AB1063" s="58" t="s">
        <v>3305</v>
      </c>
      <c r="AC1063" s="58"/>
      <c r="AD1063" s="68">
        <v>44253</v>
      </c>
      <c r="AE1063" s="70">
        <v>1604820.273</v>
      </c>
      <c r="AF1063" s="58" t="str">
        <f t="shared" si="86"/>
        <v>Jour</v>
      </c>
      <c r="AG1063" s="58" t="str">
        <f t="shared" si="87"/>
        <v>CH0341732458</v>
      </c>
      <c r="AH1063" s="58" t="str">
        <f t="shared" si="88"/>
        <v>34173245</v>
      </c>
    </row>
    <row r="1064" spans="1:34" s="75" customFormat="1">
      <c r="A1064" s="58" t="s">
        <v>4071</v>
      </c>
      <c r="B1064" s="58" t="s">
        <v>4072</v>
      </c>
      <c r="C1064" s="58" t="s">
        <v>4073</v>
      </c>
      <c r="D1064" s="68">
        <v>44196</v>
      </c>
      <c r="E1064" s="9">
        <v>0.15</v>
      </c>
      <c r="F1064" s="69"/>
      <c r="G1064" s="58" t="s">
        <v>175</v>
      </c>
      <c r="H1064" s="58" t="s">
        <v>62</v>
      </c>
      <c r="I1064" s="58" t="s">
        <v>141</v>
      </c>
      <c r="J1064" s="58" t="s">
        <v>155</v>
      </c>
      <c r="K1064" s="68">
        <v>44255</v>
      </c>
      <c r="L1064" s="70">
        <v>476.02531699999997</v>
      </c>
      <c r="M1064" s="58" t="s">
        <v>166</v>
      </c>
      <c r="N1064" s="69"/>
      <c r="O1064" s="69"/>
      <c r="P1064" s="69"/>
      <c r="Q1064" s="69"/>
      <c r="R1064" s="69"/>
      <c r="S1064" s="69"/>
      <c r="T1064" s="69"/>
      <c r="U1064" s="58" t="s">
        <v>4072</v>
      </c>
      <c r="V1064" s="58" t="s">
        <v>4071</v>
      </c>
      <c r="W1064" s="58" t="s">
        <v>4072</v>
      </c>
      <c r="X1064" s="58" t="s">
        <v>4071</v>
      </c>
      <c r="Y1064" s="58" t="s">
        <v>2009</v>
      </c>
      <c r="Z1064" s="58" t="s">
        <v>4071</v>
      </c>
      <c r="AA1064" s="58" t="s">
        <v>4072</v>
      </c>
      <c r="AB1064" s="58" t="s">
        <v>3305</v>
      </c>
      <c r="AC1064" s="58" t="s">
        <v>4101</v>
      </c>
      <c r="AD1064" s="68">
        <v>44253</v>
      </c>
      <c r="AE1064" s="70">
        <v>40633.690999999999</v>
      </c>
      <c r="AF1064" s="58" t="str">
        <f t="shared" si="86"/>
        <v>Jour</v>
      </c>
      <c r="AG1064" s="58" t="str">
        <f t="shared" si="87"/>
        <v>CH0302288847</v>
      </c>
      <c r="AH1064" s="58" t="str">
        <f t="shared" si="88"/>
        <v>30228884</v>
      </c>
    </row>
    <row r="1065" spans="1:34" s="75" customFormat="1">
      <c r="A1065" s="58" t="s">
        <v>1175</v>
      </c>
      <c r="B1065" s="58" t="s">
        <v>1176</v>
      </c>
      <c r="C1065" s="58" t="s">
        <v>1212</v>
      </c>
      <c r="D1065" s="68">
        <v>44196</v>
      </c>
      <c r="E1065" s="9">
        <v>0.25</v>
      </c>
      <c r="F1065" s="69"/>
      <c r="G1065" s="58" t="s">
        <v>175</v>
      </c>
      <c r="H1065" s="58" t="s">
        <v>62</v>
      </c>
      <c r="I1065" s="58" t="s">
        <v>141</v>
      </c>
      <c r="J1065" s="58" t="s">
        <v>168</v>
      </c>
      <c r="K1065" s="68">
        <v>44255</v>
      </c>
      <c r="L1065" s="70">
        <v>153.460376</v>
      </c>
      <c r="M1065" s="58" t="s">
        <v>166</v>
      </c>
      <c r="N1065" s="69"/>
      <c r="O1065" s="69"/>
      <c r="P1065" s="69"/>
      <c r="Q1065" s="69"/>
      <c r="R1065" s="69"/>
      <c r="S1065" s="69"/>
      <c r="T1065" s="69"/>
      <c r="U1065" s="58" t="s">
        <v>1176</v>
      </c>
      <c r="V1065" s="58" t="s">
        <v>1175</v>
      </c>
      <c r="W1065" s="58" t="s">
        <v>1176</v>
      </c>
      <c r="X1065" s="58" t="s">
        <v>1175</v>
      </c>
      <c r="Y1065" s="58" t="s">
        <v>2009</v>
      </c>
      <c r="Z1065" s="58" t="s">
        <v>1175</v>
      </c>
      <c r="AA1065" s="58" t="s">
        <v>1176</v>
      </c>
      <c r="AB1065" s="58" t="s">
        <v>3305</v>
      </c>
      <c r="AC1065" s="58"/>
      <c r="AD1065" s="68">
        <v>44253</v>
      </c>
      <c r="AE1065" s="70">
        <v>356000</v>
      </c>
      <c r="AF1065" s="58" t="str">
        <f t="shared" si="86"/>
        <v>Jour</v>
      </c>
      <c r="AG1065" s="58" t="str">
        <f t="shared" si="87"/>
        <v>CH0116028686</v>
      </c>
      <c r="AH1065" s="58" t="str">
        <f t="shared" si="88"/>
        <v>11602868</v>
      </c>
    </row>
    <row r="1066" spans="1:34" s="75" customFormat="1">
      <c r="A1066" s="58" t="s">
        <v>2098</v>
      </c>
      <c r="B1066" s="58" t="s">
        <v>2099</v>
      </c>
      <c r="C1066" s="58" t="s">
        <v>2100</v>
      </c>
      <c r="D1066" s="68">
        <v>44196</v>
      </c>
      <c r="E1066" s="9">
        <v>0.19</v>
      </c>
      <c r="F1066" s="69"/>
      <c r="G1066" s="58" t="s">
        <v>175</v>
      </c>
      <c r="H1066" s="58" t="s">
        <v>62</v>
      </c>
      <c r="I1066" s="58" t="s">
        <v>141</v>
      </c>
      <c r="J1066" s="58" t="s">
        <v>168</v>
      </c>
      <c r="K1066" s="68">
        <v>44255</v>
      </c>
      <c r="L1066" s="70">
        <v>820.13370499999996</v>
      </c>
      <c r="M1066" s="58" t="s">
        <v>166</v>
      </c>
      <c r="N1066" s="69"/>
      <c r="O1066" s="69"/>
      <c r="P1066" s="69"/>
      <c r="Q1066" s="69"/>
      <c r="R1066" s="69"/>
      <c r="S1066" s="69"/>
      <c r="T1066" s="69"/>
      <c r="U1066" s="58" t="s">
        <v>2099</v>
      </c>
      <c r="V1066" s="58" t="s">
        <v>2098</v>
      </c>
      <c r="W1066" s="58" t="s">
        <v>2099</v>
      </c>
      <c r="X1066" s="58" t="s">
        <v>2098</v>
      </c>
      <c r="Y1066" s="58" t="s">
        <v>2009</v>
      </c>
      <c r="Z1066" s="58" t="s">
        <v>2098</v>
      </c>
      <c r="AA1066" s="58" t="s">
        <v>2099</v>
      </c>
      <c r="AB1066" s="58" t="s">
        <v>3305</v>
      </c>
      <c r="AC1066" s="58" t="s">
        <v>4101</v>
      </c>
      <c r="AD1066" s="68">
        <v>44253</v>
      </c>
      <c r="AE1066" s="70">
        <v>79611.793999999994</v>
      </c>
      <c r="AF1066" s="58" t="str">
        <f t="shared" si="86"/>
        <v>Jour</v>
      </c>
      <c r="AG1066" s="58" t="str">
        <f t="shared" si="87"/>
        <v>CH0120249013</v>
      </c>
      <c r="AH1066" s="58" t="str">
        <f t="shared" si="88"/>
        <v>12024901</v>
      </c>
    </row>
    <row r="1067" spans="1:34" s="75" customFormat="1">
      <c r="A1067" s="58" t="s">
        <v>2900</v>
      </c>
      <c r="B1067" s="58" t="s">
        <v>2901</v>
      </c>
      <c r="C1067" s="58" t="s">
        <v>2902</v>
      </c>
      <c r="D1067" s="68">
        <v>44012</v>
      </c>
      <c r="E1067" s="9">
        <v>0.77</v>
      </c>
      <c r="F1067" s="69"/>
      <c r="G1067" s="58" t="s">
        <v>175</v>
      </c>
      <c r="H1067" s="58" t="s">
        <v>62</v>
      </c>
      <c r="I1067" s="58" t="s">
        <v>141</v>
      </c>
      <c r="J1067" s="58" t="s">
        <v>221</v>
      </c>
      <c r="K1067" s="68"/>
      <c r="L1067" s="70"/>
      <c r="M1067" s="58" t="s">
        <v>176</v>
      </c>
      <c r="N1067" s="69"/>
      <c r="O1067" s="69"/>
      <c r="P1067" s="69"/>
      <c r="Q1067" s="69"/>
      <c r="R1067" s="69"/>
      <c r="S1067" s="69"/>
      <c r="T1067" s="69"/>
      <c r="U1067" s="58" t="s">
        <v>2901</v>
      </c>
      <c r="V1067" s="58" t="s">
        <v>2900</v>
      </c>
      <c r="W1067" s="58" t="s">
        <v>2901</v>
      </c>
      <c r="X1067" s="58" t="s">
        <v>2900</v>
      </c>
      <c r="Y1067" s="58" t="s">
        <v>2014</v>
      </c>
      <c r="Z1067" s="58" t="s">
        <v>2900</v>
      </c>
      <c r="AA1067" s="58" t="s">
        <v>2901</v>
      </c>
      <c r="AB1067" s="58" t="s">
        <v>3305</v>
      </c>
      <c r="AC1067" s="58"/>
      <c r="AD1067" s="68">
        <v>43644</v>
      </c>
      <c r="AE1067" s="70">
        <v>39827620</v>
      </c>
      <c r="AF1067" s="58" t="str">
        <f t="shared" si="86"/>
        <v>Jour</v>
      </c>
      <c r="AG1067" s="58" t="str">
        <f t="shared" si="87"/>
        <v>CH0026465366</v>
      </c>
      <c r="AH1067" s="58" t="str">
        <f t="shared" si="88"/>
        <v>2646536</v>
      </c>
    </row>
    <row r="1068" spans="1:34" s="75" customFormat="1">
      <c r="A1068" s="58" t="s">
        <v>5295</v>
      </c>
      <c r="B1068" s="58" t="s">
        <v>5296</v>
      </c>
      <c r="C1068" s="58" t="s">
        <v>5297</v>
      </c>
      <c r="D1068" s="68">
        <v>44047</v>
      </c>
      <c r="E1068" s="9">
        <v>0.63</v>
      </c>
      <c r="F1068" s="69" t="b">
        <v>1</v>
      </c>
      <c r="G1068" s="58" t="s">
        <v>138</v>
      </c>
      <c r="H1068" s="58" t="s">
        <v>5293</v>
      </c>
      <c r="I1068" s="58" t="s">
        <v>141</v>
      </c>
      <c r="J1068" s="58" t="s">
        <v>168</v>
      </c>
      <c r="K1068" s="68">
        <v>44255</v>
      </c>
      <c r="L1068" s="70">
        <v>1413.8737607</v>
      </c>
      <c r="M1068" s="58" t="s">
        <v>166</v>
      </c>
      <c r="N1068" s="69"/>
      <c r="O1068" s="69"/>
      <c r="P1068" s="69"/>
      <c r="Q1068" s="69"/>
      <c r="R1068" s="69"/>
      <c r="S1068" s="69"/>
      <c r="T1068" s="69"/>
      <c r="U1068" s="58" t="s">
        <v>5296</v>
      </c>
      <c r="V1068" s="58" t="s">
        <v>5295</v>
      </c>
      <c r="W1068" s="58" t="s">
        <v>5296</v>
      </c>
      <c r="X1068" s="58" t="s">
        <v>5295</v>
      </c>
      <c r="Y1068" s="58" t="s">
        <v>2005</v>
      </c>
      <c r="Z1068" s="58" t="s">
        <v>5295</v>
      </c>
      <c r="AA1068" s="58" t="s">
        <v>5296</v>
      </c>
      <c r="AB1068" s="58" t="s">
        <v>3305</v>
      </c>
      <c r="AC1068" s="58"/>
      <c r="AD1068" s="68">
        <v>44253</v>
      </c>
      <c r="AE1068" s="70">
        <v>297245.16200000001</v>
      </c>
      <c r="AF1068" s="58" t="str">
        <f t="shared" si="86"/>
        <v>Jour</v>
      </c>
      <c r="AG1068" s="58" t="str">
        <f t="shared" si="87"/>
        <v>LU1991149219</v>
      </c>
      <c r="AH1068" s="58" t="str">
        <f t="shared" si="88"/>
        <v>47647143</v>
      </c>
    </row>
    <row r="1069" spans="1:34" s="75" customFormat="1">
      <c r="A1069" s="58" t="s">
        <v>1038</v>
      </c>
      <c r="B1069" s="58" t="s">
        <v>1039</v>
      </c>
      <c r="C1069" s="58" t="s">
        <v>1040</v>
      </c>
      <c r="D1069" s="68">
        <v>43958</v>
      </c>
      <c r="E1069" s="9">
        <v>0.86</v>
      </c>
      <c r="F1069" s="69" t="b">
        <v>1</v>
      </c>
      <c r="G1069" s="58" t="s">
        <v>138</v>
      </c>
      <c r="H1069" s="58" t="s">
        <v>63</v>
      </c>
      <c r="I1069" s="58" t="s">
        <v>141</v>
      </c>
      <c r="J1069" s="58" t="s">
        <v>168</v>
      </c>
      <c r="K1069" s="68">
        <v>44255</v>
      </c>
      <c r="L1069" s="70">
        <v>268.20640589999999</v>
      </c>
      <c r="M1069" s="58" t="s">
        <v>166</v>
      </c>
      <c r="N1069" s="69"/>
      <c r="O1069" s="69" t="b">
        <v>1</v>
      </c>
      <c r="P1069" s="69" t="b">
        <v>1</v>
      </c>
      <c r="Q1069" s="69" t="b">
        <v>1</v>
      </c>
      <c r="R1069" s="69" t="b">
        <v>1</v>
      </c>
      <c r="S1069" s="69" t="b">
        <v>1</v>
      </c>
      <c r="T1069" s="69"/>
      <c r="U1069" s="58" t="s">
        <v>1039</v>
      </c>
      <c r="V1069" s="58" t="s">
        <v>1038</v>
      </c>
      <c r="W1069" s="58" t="s">
        <v>1039</v>
      </c>
      <c r="X1069" s="58" t="s">
        <v>1038</v>
      </c>
      <c r="Y1069" s="58" t="s">
        <v>2010</v>
      </c>
      <c r="Z1069" s="58" t="s">
        <v>1038</v>
      </c>
      <c r="AA1069" s="58" t="s">
        <v>1039</v>
      </c>
      <c r="AB1069" s="58" t="s">
        <v>3305</v>
      </c>
      <c r="AC1069" s="58"/>
      <c r="AD1069" s="68">
        <v>44253</v>
      </c>
      <c r="AE1069" s="70">
        <v>299793.56099999999</v>
      </c>
      <c r="AF1069" s="58" t="str">
        <f t="shared" si="86"/>
        <v>Jour</v>
      </c>
      <c r="AG1069" s="58" t="str">
        <f t="shared" si="87"/>
        <v>LU0035338325</v>
      </c>
      <c r="AH1069" s="58" t="str">
        <f t="shared" si="88"/>
        <v>608421</v>
      </c>
    </row>
    <row r="1070" spans="1:34" s="75" customFormat="1">
      <c r="A1070" s="58" t="s">
        <v>3379</v>
      </c>
      <c r="B1070" s="58" t="s">
        <v>3380</v>
      </c>
      <c r="C1070" s="58" t="s">
        <v>3381</v>
      </c>
      <c r="D1070" s="68">
        <v>43958</v>
      </c>
      <c r="E1070" s="9">
        <v>0.5</v>
      </c>
      <c r="F1070" s="69" t="b">
        <v>1</v>
      </c>
      <c r="G1070" s="58" t="s">
        <v>138</v>
      </c>
      <c r="H1070" s="58" t="s">
        <v>63</v>
      </c>
      <c r="I1070" s="58" t="s">
        <v>141</v>
      </c>
      <c r="J1070" s="58" t="s">
        <v>168</v>
      </c>
      <c r="K1070" s="68">
        <v>44255</v>
      </c>
      <c r="L1070" s="70">
        <v>268.20640589999999</v>
      </c>
      <c r="M1070" s="58" t="s">
        <v>166</v>
      </c>
      <c r="N1070" s="69"/>
      <c r="O1070" s="69" t="b">
        <v>1</v>
      </c>
      <c r="P1070" s="69" t="b">
        <v>1</v>
      </c>
      <c r="Q1070" s="69" t="b">
        <v>1</v>
      </c>
      <c r="R1070" s="69" t="b">
        <v>1</v>
      </c>
      <c r="S1070" s="69" t="b">
        <v>1</v>
      </c>
      <c r="T1070" s="69"/>
      <c r="U1070" s="58" t="s">
        <v>3380</v>
      </c>
      <c r="V1070" s="58" t="s">
        <v>3379</v>
      </c>
      <c r="W1070" s="58" t="s">
        <v>3380</v>
      </c>
      <c r="X1070" s="58" t="s">
        <v>3379</v>
      </c>
      <c r="Y1070" s="58" t="s">
        <v>2010</v>
      </c>
      <c r="Z1070" s="58" t="s">
        <v>3379</v>
      </c>
      <c r="AA1070" s="58" t="s">
        <v>3380</v>
      </c>
      <c r="AB1070" s="58" t="s">
        <v>3305</v>
      </c>
      <c r="AC1070" s="58"/>
      <c r="AD1070" s="68">
        <v>44253</v>
      </c>
      <c r="AE1070" s="70">
        <v>383101.70899999997</v>
      </c>
      <c r="AF1070" s="58" t="str">
        <f t="shared" si="86"/>
        <v>Jour</v>
      </c>
      <c r="AG1070" s="58" t="str">
        <f t="shared" si="87"/>
        <v>LU0415158053</v>
      </c>
      <c r="AH1070" s="58" t="str">
        <f t="shared" si="88"/>
        <v>4734413</v>
      </c>
    </row>
    <row r="1071" spans="1:34" s="75" customFormat="1">
      <c r="A1071" s="58" t="s">
        <v>1347</v>
      </c>
      <c r="B1071" s="58" t="s">
        <v>1348</v>
      </c>
      <c r="C1071" s="58" t="s">
        <v>1349</v>
      </c>
      <c r="D1071" s="68">
        <v>44039</v>
      </c>
      <c r="E1071" s="9">
        <v>0.42</v>
      </c>
      <c r="F1071" s="69" t="b">
        <v>1</v>
      </c>
      <c r="G1071" s="58" t="s">
        <v>138</v>
      </c>
      <c r="H1071" s="58" t="s">
        <v>62</v>
      </c>
      <c r="I1071" s="58" t="s">
        <v>141</v>
      </c>
      <c r="J1071" s="58" t="s">
        <v>168</v>
      </c>
      <c r="K1071" s="68">
        <v>44255</v>
      </c>
      <c r="L1071" s="70">
        <v>469.56886300000002</v>
      </c>
      <c r="M1071" s="58" t="s">
        <v>166</v>
      </c>
      <c r="N1071" s="69"/>
      <c r="O1071" s="69" t="b">
        <v>1</v>
      </c>
      <c r="P1071" s="69"/>
      <c r="Q1071" s="69" t="b">
        <v>1</v>
      </c>
      <c r="R1071" s="69"/>
      <c r="S1071" s="69" t="b">
        <v>1</v>
      </c>
      <c r="T1071" s="69"/>
      <c r="U1071" s="58" t="s">
        <v>1348</v>
      </c>
      <c r="V1071" s="58" t="s">
        <v>1347</v>
      </c>
      <c r="W1071" s="58" t="s">
        <v>1348</v>
      </c>
      <c r="X1071" s="58" t="s">
        <v>1347</v>
      </c>
      <c r="Y1071" s="58" t="s">
        <v>2010</v>
      </c>
      <c r="Z1071" s="58" t="s">
        <v>1347</v>
      </c>
      <c r="AA1071" s="58" t="s">
        <v>1348</v>
      </c>
      <c r="AB1071" s="58" t="s">
        <v>3305</v>
      </c>
      <c r="AC1071" s="58"/>
      <c r="AD1071" s="68">
        <v>44253</v>
      </c>
      <c r="AE1071" s="70">
        <v>178967.34899999999</v>
      </c>
      <c r="AF1071" s="58" t="str">
        <f t="shared" si="86"/>
        <v>Jour</v>
      </c>
      <c r="AG1071" s="58" t="str">
        <f t="shared" si="87"/>
        <v>LU0415164028</v>
      </c>
      <c r="AH1071" s="58" t="str">
        <f t="shared" si="88"/>
        <v>4734463</v>
      </c>
    </row>
    <row r="1072" spans="1:34" s="75" customFormat="1">
      <c r="A1072" s="58" t="s">
        <v>1515</v>
      </c>
      <c r="B1072" s="58" t="s">
        <v>1532</v>
      </c>
      <c r="C1072" s="58" t="s">
        <v>1514</v>
      </c>
      <c r="D1072" s="68">
        <v>44025</v>
      </c>
      <c r="E1072" s="9">
        <v>0.23</v>
      </c>
      <c r="F1072" s="69" t="b">
        <v>1</v>
      </c>
      <c r="G1072" s="58" t="s">
        <v>138</v>
      </c>
      <c r="H1072" s="58" t="s">
        <v>62</v>
      </c>
      <c r="I1072" s="58" t="s">
        <v>141</v>
      </c>
      <c r="J1072" s="58" t="s">
        <v>168</v>
      </c>
      <c r="K1072" s="68">
        <v>44255</v>
      </c>
      <c r="L1072" s="70">
        <v>469.56886300000002</v>
      </c>
      <c r="M1072" s="58" t="s">
        <v>166</v>
      </c>
      <c r="N1072" s="69"/>
      <c r="O1072" s="69"/>
      <c r="P1072" s="69"/>
      <c r="Q1072" s="69"/>
      <c r="R1072" s="69"/>
      <c r="S1072" s="69" t="b">
        <v>1</v>
      </c>
      <c r="T1072" s="69"/>
      <c r="U1072" s="58" t="s">
        <v>1532</v>
      </c>
      <c r="V1072" s="58" t="s">
        <v>1515</v>
      </c>
      <c r="W1072" s="58" t="s">
        <v>1532</v>
      </c>
      <c r="X1072" s="58" t="s">
        <v>1515</v>
      </c>
      <c r="Y1072" s="58" t="s">
        <v>2010</v>
      </c>
      <c r="Z1072" s="58" t="s">
        <v>1515</v>
      </c>
      <c r="AA1072" s="58" t="s">
        <v>1532</v>
      </c>
      <c r="AB1072" s="58" t="s">
        <v>3305</v>
      </c>
      <c r="AC1072" s="58"/>
      <c r="AD1072" s="68">
        <v>44253</v>
      </c>
      <c r="AE1072" s="70">
        <v>1061230.58</v>
      </c>
      <c r="AF1072" s="58" t="str">
        <f t="shared" si="86"/>
        <v>Jour</v>
      </c>
      <c r="AG1072" s="58" t="str">
        <f t="shared" si="87"/>
        <v>LU0415164531</v>
      </c>
      <c r="AH1072" s="58" t="str">
        <f t="shared" si="88"/>
        <v>4734467</v>
      </c>
    </row>
    <row r="1073" spans="1:34" s="75" customFormat="1">
      <c r="A1073" s="58" t="s">
        <v>1975</v>
      </c>
      <c r="B1073" s="58" t="s">
        <v>1976</v>
      </c>
      <c r="C1073" s="58" t="s">
        <v>3411</v>
      </c>
      <c r="D1073" s="68">
        <v>43958</v>
      </c>
      <c r="E1073" s="9">
        <v>0.86</v>
      </c>
      <c r="F1073" s="69" t="b">
        <v>1</v>
      </c>
      <c r="G1073" s="58" t="s">
        <v>138</v>
      </c>
      <c r="H1073" s="58" t="s">
        <v>62</v>
      </c>
      <c r="I1073" s="58" t="s">
        <v>141</v>
      </c>
      <c r="J1073" s="58" t="s">
        <v>168</v>
      </c>
      <c r="K1073" s="68">
        <v>44255</v>
      </c>
      <c r="L1073" s="70">
        <v>469.56886300000002</v>
      </c>
      <c r="M1073" s="58" t="s">
        <v>166</v>
      </c>
      <c r="N1073" s="69"/>
      <c r="O1073" s="69" t="b">
        <v>1</v>
      </c>
      <c r="P1073" s="69" t="b">
        <v>1</v>
      </c>
      <c r="Q1073" s="69" t="b">
        <v>1</v>
      </c>
      <c r="R1073" s="69" t="b">
        <v>1</v>
      </c>
      <c r="S1073" s="69" t="b">
        <v>1</v>
      </c>
      <c r="T1073" s="69"/>
      <c r="U1073" s="58" t="s">
        <v>1976</v>
      </c>
      <c r="V1073" s="58" t="s">
        <v>1975</v>
      </c>
      <c r="W1073" s="58" t="s">
        <v>1976</v>
      </c>
      <c r="X1073" s="58" t="s">
        <v>1975</v>
      </c>
      <c r="Y1073" s="58" t="s">
        <v>2010</v>
      </c>
      <c r="Z1073" s="58" t="s">
        <v>1975</v>
      </c>
      <c r="AA1073" s="58" t="s">
        <v>1976</v>
      </c>
      <c r="AB1073" s="58" t="s">
        <v>3305</v>
      </c>
      <c r="AC1073" s="58"/>
      <c r="AD1073" s="68">
        <v>44253</v>
      </c>
      <c r="AE1073" s="70">
        <v>67592.941999999995</v>
      </c>
      <c r="AF1073" s="58" t="str">
        <f t="shared" si="86"/>
        <v>Jour</v>
      </c>
      <c r="AG1073" s="58" t="str">
        <f t="shared" si="87"/>
        <v>LU0010001369</v>
      </c>
      <c r="AH1073" s="58" t="str">
        <f t="shared" si="88"/>
        <v>595735</v>
      </c>
    </row>
    <row r="1074" spans="1:34" s="75" customFormat="1">
      <c r="A1074" s="58" t="s">
        <v>893</v>
      </c>
      <c r="B1074" s="58" t="s">
        <v>894</v>
      </c>
      <c r="C1074" s="58" t="s">
        <v>1656</v>
      </c>
      <c r="D1074" s="68">
        <v>43830</v>
      </c>
      <c r="E1074" s="9">
        <v>0.02</v>
      </c>
      <c r="F1074" s="69" t="b">
        <v>1</v>
      </c>
      <c r="G1074" s="58" t="s">
        <v>138</v>
      </c>
      <c r="H1074" s="58" t="s">
        <v>62</v>
      </c>
      <c r="I1074" s="58" t="s">
        <v>141</v>
      </c>
      <c r="J1074" s="58" t="s">
        <v>168</v>
      </c>
      <c r="K1074" s="68">
        <v>44255</v>
      </c>
      <c r="L1074" s="70">
        <v>818.49553530000003</v>
      </c>
      <c r="M1074" s="58" t="s">
        <v>166</v>
      </c>
      <c r="N1074" s="69"/>
      <c r="O1074" s="69"/>
      <c r="P1074" s="69"/>
      <c r="Q1074" s="69"/>
      <c r="R1074" s="69"/>
      <c r="S1074" s="69" t="b">
        <v>1</v>
      </c>
      <c r="T1074" s="69" t="b">
        <v>1</v>
      </c>
      <c r="U1074" s="58" t="s">
        <v>894</v>
      </c>
      <c r="V1074" s="58" t="s">
        <v>893</v>
      </c>
      <c r="W1074" s="58" t="s">
        <v>894</v>
      </c>
      <c r="X1074" s="58" t="s">
        <v>893</v>
      </c>
      <c r="Y1074" s="58" t="s">
        <v>2005</v>
      </c>
      <c r="Z1074" s="58" t="s">
        <v>893</v>
      </c>
      <c r="AA1074" s="58" t="s">
        <v>894</v>
      </c>
      <c r="AB1074" s="58" t="s">
        <v>3305</v>
      </c>
      <c r="AC1074" s="58"/>
      <c r="AD1074" s="68">
        <v>44253</v>
      </c>
      <c r="AE1074" s="70">
        <v>2001470.7180000001</v>
      </c>
      <c r="AF1074" s="58" t="str">
        <f t="shared" si="86"/>
        <v>Jour</v>
      </c>
      <c r="AG1074" s="58" t="str">
        <f t="shared" si="87"/>
        <v>LU0920821211</v>
      </c>
      <c r="AH1074" s="58" t="str">
        <f t="shared" si="88"/>
        <v>21162541</v>
      </c>
    </row>
    <row r="1075" spans="1:34" s="75" customFormat="1">
      <c r="A1075" s="58" t="s">
        <v>1381</v>
      </c>
      <c r="B1075" s="58" t="s">
        <v>1382</v>
      </c>
      <c r="C1075" s="58" t="s">
        <v>1383</v>
      </c>
      <c r="D1075" s="68">
        <v>44025</v>
      </c>
      <c r="E1075" s="9">
        <v>0.53</v>
      </c>
      <c r="F1075" s="69" t="b">
        <v>1</v>
      </c>
      <c r="G1075" s="58" t="s">
        <v>138</v>
      </c>
      <c r="H1075" s="58" t="s">
        <v>68</v>
      </c>
      <c r="I1075" s="58" t="s">
        <v>141</v>
      </c>
      <c r="J1075" s="58" t="s">
        <v>168</v>
      </c>
      <c r="K1075" s="68">
        <v>44255</v>
      </c>
      <c r="L1075" s="70">
        <v>473.55091479999999</v>
      </c>
      <c r="M1075" s="58" t="s">
        <v>166</v>
      </c>
      <c r="N1075" s="69"/>
      <c r="O1075" s="69" t="b">
        <v>1</v>
      </c>
      <c r="P1075" s="69"/>
      <c r="Q1075" s="69" t="b">
        <v>1</v>
      </c>
      <c r="R1075" s="69" t="b">
        <v>1</v>
      </c>
      <c r="S1075" s="69" t="b">
        <v>1</v>
      </c>
      <c r="T1075" s="69"/>
      <c r="U1075" s="58" t="s">
        <v>1382</v>
      </c>
      <c r="V1075" s="58" t="s">
        <v>1381</v>
      </c>
      <c r="W1075" s="58" t="s">
        <v>1382</v>
      </c>
      <c r="X1075" s="58" t="s">
        <v>1381</v>
      </c>
      <c r="Y1075" s="58" t="s">
        <v>2005</v>
      </c>
      <c r="Z1075" s="58" t="s">
        <v>1381</v>
      </c>
      <c r="AA1075" s="58" t="s">
        <v>1382</v>
      </c>
      <c r="AB1075" s="58" t="s">
        <v>3305</v>
      </c>
      <c r="AC1075" s="58"/>
      <c r="AD1075" s="68">
        <v>44253</v>
      </c>
      <c r="AE1075" s="70">
        <v>277862.66100000002</v>
      </c>
      <c r="AF1075" s="58" t="str">
        <f t="shared" si="86"/>
        <v>Jour</v>
      </c>
      <c r="AG1075" s="58" t="str">
        <f t="shared" si="87"/>
        <v>LU0396367277</v>
      </c>
      <c r="AH1075" s="58" t="str">
        <f t="shared" si="88"/>
        <v>4731999</v>
      </c>
    </row>
    <row r="1076" spans="1:34" s="75" customFormat="1">
      <c r="A1076" s="58" t="s">
        <v>1378</v>
      </c>
      <c r="B1076" s="58" t="s">
        <v>1379</v>
      </c>
      <c r="C1076" s="58" t="s">
        <v>1380</v>
      </c>
      <c r="D1076" s="68">
        <v>43830</v>
      </c>
      <c r="E1076" s="9">
        <v>0.71</v>
      </c>
      <c r="F1076" s="69" t="b">
        <v>1</v>
      </c>
      <c r="G1076" s="58" t="s">
        <v>138</v>
      </c>
      <c r="H1076" s="58" t="s">
        <v>62</v>
      </c>
      <c r="I1076" s="58" t="s">
        <v>141</v>
      </c>
      <c r="J1076" s="58" t="s">
        <v>168</v>
      </c>
      <c r="K1076" s="68">
        <v>44255</v>
      </c>
      <c r="L1076" s="70">
        <v>473.55091479999999</v>
      </c>
      <c r="M1076" s="58" t="s">
        <v>166</v>
      </c>
      <c r="N1076" s="69" t="b">
        <v>1</v>
      </c>
      <c r="O1076" s="69" t="b">
        <v>1</v>
      </c>
      <c r="P1076" s="69" t="b">
        <v>1</v>
      </c>
      <c r="Q1076" s="69" t="b">
        <v>1</v>
      </c>
      <c r="R1076" s="69" t="b">
        <v>1</v>
      </c>
      <c r="S1076" s="69" t="b">
        <v>1</v>
      </c>
      <c r="T1076" s="69"/>
      <c r="U1076" s="58" t="s">
        <v>1379</v>
      </c>
      <c r="V1076" s="58" t="s">
        <v>1378</v>
      </c>
      <c r="W1076" s="58" t="s">
        <v>1379</v>
      </c>
      <c r="X1076" s="58" t="s">
        <v>1378</v>
      </c>
      <c r="Y1076" s="58" t="s">
        <v>2005</v>
      </c>
      <c r="Z1076" s="58" t="s">
        <v>1378</v>
      </c>
      <c r="AA1076" s="58" t="s">
        <v>1379</v>
      </c>
      <c r="AB1076" s="58" t="s">
        <v>3305</v>
      </c>
      <c r="AC1076" s="58"/>
      <c r="AD1076" s="68">
        <v>44253</v>
      </c>
      <c r="AE1076" s="70">
        <v>109472.027</v>
      </c>
      <c r="AF1076" s="58" t="str">
        <f t="shared" si="86"/>
        <v>Jour</v>
      </c>
      <c r="AG1076" s="58" t="str">
        <f t="shared" si="87"/>
        <v>LU1240777026</v>
      </c>
      <c r="AH1076" s="58" t="str">
        <f t="shared" si="88"/>
        <v>28368998</v>
      </c>
    </row>
    <row r="1077" spans="1:34" s="75" customFormat="1">
      <c r="A1077" s="58" t="s">
        <v>1474</v>
      </c>
      <c r="B1077" s="58" t="s">
        <v>1475</v>
      </c>
      <c r="C1077" s="58" t="s">
        <v>1476</v>
      </c>
      <c r="D1077" s="68">
        <v>43830</v>
      </c>
      <c r="E1077" s="9">
        <v>0.71</v>
      </c>
      <c r="F1077" s="69" t="b">
        <v>1</v>
      </c>
      <c r="G1077" s="58" t="s">
        <v>138</v>
      </c>
      <c r="H1077" s="58" t="s">
        <v>64</v>
      </c>
      <c r="I1077" s="58" t="s">
        <v>141</v>
      </c>
      <c r="J1077" s="58" t="s">
        <v>168</v>
      </c>
      <c r="K1077" s="68">
        <v>44255</v>
      </c>
      <c r="L1077" s="70">
        <v>473.55091479999999</v>
      </c>
      <c r="M1077" s="58" t="s">
        <v>166</v>
      </c>
      <c r="N1077" s="69"/>
      <c r="O1077" s="69" t="b">
        <v>1</v>
      </c>
      <c r="P1077" s="69" t="b">
        <v>1</v>
      </c>
      <c r="Q1077" s="69" t="b">
        <v>1</v>
      </c>
      <c r="R1077" s="69" t="b">
        <v>1</v>
      </c>
      <c r="S1077" s="69" t="b">
        <v>1</v>
      </c>
      <c r="T1077" s="69"/>
      <c r="U1077" s="58" t="s">
        <v>1475</v>
      </c>
      <c r="V1077" s="58" t="s">
        <v>1474</v>
      </c>
      <c r="W1077" s="58" t="s">
        <v>1475</v>
      </c>
      <c r="X1077" s="58" t="s">
        <v>1474</v>
      </c>
      <c r="Y1077" s="58" t="s">
        <v>2005</v>
      </c>
      <c r="Z1077" s="58" t="s">
        <v>1474</v>
      </c>
      <c r="AA1077" s="58" t="s">
        <v>1475</v>
      </c>
      <c r="AB1077" s="58" t="s">
        <v>3305</v>
      </c>
      <c r="AC1077" s="58"/>
      <c r="AD1077" s="68">
        <v>44253</v>
      </c>
      <c r="AE1077" s="70">
        <v>133639.304</v>
      </c>
      <c r="AF1077" s="58" t="str">
        <f t="shared" si="86"/>
        <v>Jour</v>
      </c>
      <c r="AG1077" s="58" t="str">
        <f t="shared" si="87"/>
        <v>LU0848113352</v>
      </c>
      <c r="AH1077" s="58" t="str">
        <f t="shared" si="88"/>
        <v>19816641</v>
      </c>
    </row>
    <row r="1078" spans="1:34" s="75" customFormat="1">
      <c r="A1078" s="58" t="s">
        <v>5298</v>
      </c>
      <c r="B1078" s="58" t="s">
        <v>5299</v>
      </c>
      <c r="C1078" s="58" t="s">
        <v>5300</v>
      </c>
      <c r="D1078" s="68"/>
      <c r="E1078" s="9"/>
      <c r="F1078" s="69" t="b">
        <v>1</v>
      </c>
      <c r="G1078" s="58" t="s">
        <v>138</v>
      </c>
      <c r="H1078" s="58" t="s">
        <v>64</v>
      </c>
      <c r="I1078" s="58" t="s">
        <v>141</v>
      </c>
      <c r="J1078" s="58" t="s">
        <v>168</v>
      </c>
      <c r="K1078" s="68">
        <v>44255</v>
      </c>
      <c r="L1078" s="70">
        <v>1413.8737607</v>
      </c>
      <c r="M1078" s="58" t="s">
        <v>166</v>
      </c>
      <c r="N1078" s="69"/>
      <c r="O1078" s="69"/>
      <c r="P1078" s="69"/>
      <c r="Q1078" s="69"/>
      <c r="R1078" s="69"/>
      <c r="S1078" s="69"/>
      <c r="T1078" s="69"/>
      <c r="U1078" s="58" t="s">
        <v>5299</v>
      </c>
      <c r="V1078" s="58" t="s">
        <v>5298</v>
      </c>
      <c r="W1078" s="58" t="s">
        <v>5299</v>
      </c>
      <c r="X1078" s="58" t="s">
        <v>5298</v>
      </c>
      <c r="Y1078" s="58" t="s">
        <v>2005</v>
      </c>
      <c r="Z1078" s="58" t="s">
        <v>5298</v>
      </c>
      <c r="AA1078" s="58" t="s">
        <v>5299</v>
      </c>
      <c r="AB1078" s="58" t="s">
        <v>3305</v>
      </c>
      <c r="AC1078" s="58"/>
      <c r="AD1078" s="68">
        <v>44253</v>
      </c>
      <c r="AE1078" s="70">
        <v>1617421.1850000001</v>
      </c>
      <c r="AF1078" s="58" t="str">
        <f t="shared" si="86"/>
        <v>Jour</v>
      </c>
      <c r="AG1078" s="58" t="str">
        <f t="shared" si="87"/>
        <v>LU2200675218</v>
      </c>
      <c r="AH1078" s="58" t="str">
        <f t="shared" si="88"/>
        <v>55908091</v>
      </c>
    </row>
    <row r="1079" spans="1:34" s="75" customFormat="1">
      <c r="A1079" s="58" t="s">
        <v>3585</v>
      </c>
      <c r="B1079" s="58" t="s">
        <v>3586</v>
      </c>
      <c r="C1079" s="58" t="s">
        <v>3587</v>
      </c>
      <c r="D1079" s="68">
        <v>43879</v>
      </c>
      <c r="E1079" s="9">
        <v>0.88</v>
      </c>
      <c r="F1079" s="69" t="b">
        <v>1</v>
      </c>
      <c r="G1079" s="58" t="s">
        <v>138</v>
      </c>
      <c r="H1079" s="58" t="s">
        <v>68</v>
      </c>
      <c r="I1079" s="58" t="s">
        <v>141</v>
      </c>
      <c r="J1079" s="58" t="s">
        <v>155</v>
      </c>
      <c r="K1079" s="68">
        <v>44255</v>
      </c>
      <c r="L1079" s="70">
        <v>1798.3453460999999</v>
      </c>
      <c r="M1079" s="58" t="s">
        <v>166</v>
      </c>
      <c r="N1079" s="69"/>
      <c r="O1079" s="69"/>
      <c r="P1079" s="69"/>
      <c r="Q1079" s="69"/>
      <c r="R1079" s="69"/>
      <c r="S1079" s="69"/>
      <c r="T1079" s="69"/>
      <c r="U1079" s="58" t="s">
        <v>3586</v>
      </c>
      <c r="V1079" s="58" t="s">
        <v>3585</v>
      </c>
      <c r="W1079" s="58" t="s">
        <v>3586</v>
      </c>
      <c r="X1079" s="58" t="s">
        <v>3585</v>
      </c>
      <c r="Y1079" s="58" t="s">
        <v>2005</v>
      </c>
      <c r="Z1079" s="58" t="s">
        <v>3585</v>
      </c>
      <c r="AA1079" s="58" t="s">
        <v>3586</v>
      </c>
      <c r="AB1079" s="58" t="s">
        <v>3305</v>
      </c>
      <c r="AC1079" s="58"/>
      <c r="AD1079" s="68">
        <v>44253</v>
      </c>
      <c r="AE1079" s="70">
        <v>1010836.93</v>
      </c>
      <c r="AF1079" s="58" t="str">
        <f t="shared" si="86"/>
        <v>Jour</v>
      </c>
      <c r="AG1079" s="58" t="str">
        <f t="shared" si="87"/>
        <v>LU0399012185</v>
      </c>
      <c r="AH1079" s="58" t="str">
        <f t="shared" si="88"/>
        <v>4732541</v>
      </c>
    </row>
    <row r="1080" spans="1:34" s="75" customFormat="1">
      <c r="A1080" s="58" t="s">
        <v>359</v>
      </c>
      <c r="B1080" s="58" t="s">
        <v>753</v>
      </c>
      <c r="C1080" s="58" t="s">
        <v>55</v>
      </c>
      <c r="D1080" s="68">
        <v>43959</v>
      </c>
      <c r="E1080" s="9">
        <v>0.98</v>
      </c>
      <c r="F1080" s="69" t="b">
        <v>1</v>
      </c>
      <c r="G1080" s="58" t="s">
        <v>138</v>
      </c>
      <c r="H1080" s="58" t="s">
        <v>64</v>
      </c>
      <c r="I1080" s="58" t="s">
        <v>141</v>
      </c>
      <c r="J1080" s="58" t="s">
        <v>168</v>
      </c>
      <c r="K1080" s="68"/>
      <c r="L1080" s="70"/>
      <c r="M1080" s="58" t="s">
        <v>166</v>
      </c>
      <c r="N1080" s="69"/>
      <c r="O1080" s="69"/>
      <c r="P1080" s="69"/>
      <c r="Q1080" s="69"/>
      <c r="R1080" s="69"/>
      <c r="S1080" s="69" t="b">
        <v>1</v>
      </c>
      <c r="T1080" s="69"/>
      <c r="U1080" s="58" t="s">
        <v>753</v>
      </c>
      <c r="V1080" s="58" t="s">
        <v>359</v>
      </c>
      <c r="W1080" s="58" t="s">
        <v>753</v>
      </c>
      <c r="X1080" s="58" t="s">
        <v>359</v>
      </c>
      <c r="Y1080" s="58" t="s">
        <v>2010</v>
      </c>
      <c r="Z1080" s="58" t="s">
        <v>359</v>
      </c>
      <c r="AA1080" s="58" t="s">
        <v>753</v>
      </c>
      <c r="AB1080" s="58" t="s">
        <v>3305</v>
      </c>
      <c r="AC1080" s="58"/>
      <c r="AD1080" s="68">
        <v>44179</v>
      </c>
      <c r="AE1080" s="70">
        <v>307452.55900000001</v>
      </c>
      <c r="AF1080" s="58" t="str">
        <f t="shared" si="86"/>
        <v>Jour</v>
      </c>
      <c r="AG1080" s="58" t="str">
        <f t="shared" si="87"/>
        <v>LU0057957291</v>
      </c>
      <c r="AH1080" s="58" t="str">
        <f t="shared" si="88"/>
        <v>359539</v>
      </c>
    </row>
    <row r="1081" spans="1:34" s="75" customFormat="1">
      <c r="A1081" s="58" t="s">
        <v>360</v>
      </c>
      <c r="B1081" s="58" t="s">
        <v>3544</v>
      </c>
      <c r="C1081" s="58" t="s">
        <v>59</v>
      </c>
      <c r="D1081" s="68">
        <v>43503</v>
      </c>
      <c r="E1081" s="9">
        <v>0.44</v>
      </c>
      <c r="F1081" s="69" t="b">
        <v>1</v>
      </c>
      <c r="G1081" s="58" t="s">
        <v>138</v>
      </c>
      <c r="H1081" s="58" t="s">
        <v>66</v>
      </c>
      <c r="I1081" s="58" t="s">
        <v>141</v>
      </c>
      <c r="J1081" s="58" t="s">
        <v>168</v>
      </c>
      <c r="K1081" s="68"/>
      <c r="L1081" s="70"/>
      <c r="M1081" s="58" t="s">
        <v>166</v>
      </c>
      <c r="N1081" s="69"/>
      <c r="O1081" s="69"/>
      <c r="P1081" s="69"/>
      <c r="Q1081" s="69"/>
      <c r="R1081" s="69"/>
      <c r="S1081" s="69" t="b">
        <v>1</v>
      </c>
      <c r="T1081" s="69"/>
      <c r="U1081" s="58" t="s">
        <v>3544</v>
      </c>
      <c r="V1081" s="58" t="s">
        <v>360</v>
      </c>
      <c r="W1081" s="58" t="s">
        <v>3544</v>
      </c>
      <c r="X1081" s="58" t="s">
        <v>360</v>
      </c>
      <c r="Y1081" s="58" t="s">
        <v>2010</v>
      </c>
      <c r="Z1081" s="58" t="s">
        <v>360</v>
      </c>
      <c r="AA1081" s="58" t="s">
        <v>3544</v>
      </c>
      <c r="AB1081" s="58" t="s">
        <v>3305</v>
      </c>
      <c r="AC1081" s="58"/>
      <c r="AD1081" s="68">
        <v>43613</v>
      </c>
      <c r="AE1081" s="70">
        <v>93097.930999999997</v>
      </c>
      <c r="AF1081" s="58" t="str">
        <f t="shared" si="86"/>
        <v>Jour</v>
      </c>
      <c r="AG1081" s="58" t="str">
        <f t="shared" si="87"/>
        <v>LU0442361415</v>
      </c>
      <c r="AH1081" s="58" t="str">
        <f t="shared" si="88"/>
        <v>10130600</v>
      </c>
    </row>
    <row r="1082" spans="1:34" s="75" customFormat="1">
      <c r="A1082" s="76" t="s">
        <v>361</v>
      </c>
      <c r="B1082" s="76" t="s">
        <v>754</v>
      </c>
      <c r="C1082" s="76" t="s">
        <v>56</v>
      </c>
      <c r="D1082" s="249">
        <v>43503</v>
      </c>
      <c r="E1082" s="6">
        <v>0.98</v>
      </c>
      <c r="F1082" s="76" t="b">
        <v>1</v>
      </c>
      <c r="G1082" s="76" t="s">
        <v>138</v>
      </c>
      <c r="H1082" s="76" t="s">
        <v>66</v>
      </c>
      <c r="I1082" s="76" t="s">
        <v>141</v>
      </c>
      <c r="J1082" s="76" t="s">
        <v>168</v>
      </c>
      <c r="K1082" s="249"/>
      <c r="L1082" s="250"/>
      <c r="M1082" s="76" t="s">
        <v>166</v>
      </c>
      <c r="N1082" s="76"/>
      <c r="O1082" s="76" t="b">
        <v>1</v>
      </c>
      <c r="P1082" s="76" t="b">
        <v>1</v>
      </c>
      <c r="Q1082" s="76"/>
      <c r="R1082" s="76" t="b">
        <v>1</v>
      </c>
      <c r="S1082" s="76" t="b">
        <v>1</v>
      </c>
      <c r="T1082" s="76"/>
      <c r="U1082" s="76" t="s">
        <v>754</v>
      </c>
      <c r="V1082" s="76" t="s">
        <v>361</v>
      </c>
      <c r="W1082" s="76" t="s">
        <v>754</v>
      </c>
      <c r="X1082" s="76" t="s">
        <v>361</v>
      </c>
      <c r="Y1082" s="76" t="s">
        <v>2010</v>
      </c>
      <c r="Z1082" s="76" t="s">
        <v>361</v>
      </c>
      <c r="AA1082" s="76" t="s">
        <v>754</v>
      </c>
      <c r="AB1082" s="76" t="s">
        <v>3305</v>
      </c>
      <c r="AC1082" s="76"/>
      <c r="AD1082" s="249">
        <v>43613</v>
      </c>
      <c r="AE1082" s="250">
        <v>83809.216</v>
      </c>
      <c r="AF1082" s="58" t="str">
        <f t="shared" ref="AF1082" si="89">CHOOSE(IF(ISERROR(FIND("Quotidien",AB1082,1)),IF(ISERROR(FIND("Hebdo",AB1082,1)),1,FIND("Hebdo",AB1082,1)),FIND("Quotidien",AB1082,1)),"&gt;=Mois",,,,,,,,,,,,,,"Semaine",,,,,,,,,"Jour")</f>
        <v>Jour</v>
      </c>
      <c r="AG1082" s="58" t="str">
        <f t="shared" ref="AG1082" si="90">A1082</f>
        <v>LU0074904888</v>
      </c>
      <c r="AH1082" s="58" t="str">
        <f t="shared" ref="AH1082" si="91">B1082</f>
        <v>585271</v>
      </c>
    </row>
    <row r="1083" spans="1:34" s="75" customFormat="1">
      <c r="A1083" s="58" t="s">
        <v>362</v>
      </c>
      <c r="B1083" s="58" t="s">
        <v>755</v>
      </c>
      <c r="C1083" s="58" t="s">
        <v>1477</v>
      </c>
      <c r="D1083" s="68">
        <v>42412</v>
      </c>
      <c r="E1083" s="9">
        <v>0.47</v>
      </c>
      <c r="F1083" s="69" t="b">
        <v>1</v>
      </c>
      <c r="G1083" s="58" t="s">
        <v>138</v>
      </c>
      <c r="H1083" s="58" t="s">
        <v>67</v>
      </c>
      <c r="I1083" s="58" t="s">
        <v>141</v>
      </c>
      <c r="J1083" s="58" t="s">
        <v>168</v>
      </c>
      <c r="K1083" s="68"/>
      <c r="L1083" s="70"/>
      <c r="M1083" s="58" t="s">
        <v>166</v>
      </c>
      <c r="N1083" s="69"/>
      <c r="O1083" s="69"/>
      <c r="P1083" s="69"/>
      <c r="Q1083" s="69"/>
      <c r="R1083" s="69"/>
      <c r="S1083" s="69"/>
      <c r="T1083" s="69"/>
      <c r="U1083" s="58" t="s">
        <v>755</v>
      </c>
      <c r="V1083" s="58" t="s">
        <v>362</v>
      </c>
      <c r="W1083" s="58" t="s">
        <v>755</v>
      </c>
      <c r="X1083" s="58" t="s">
        <v>362</v>
      </c>
      <c r="Y1083" s="58" t="s">
        <v>2010</v>
      </c>
      <c r="Z1083" s="58" t="s">
        <v>362</v>
      </c>
      <c r="AA1083" s="58" t="s">
        <v>755</v>
      </c>
      <c r="AB1083" s="58" t="s">
        <v>3305</v>
      </c>
      <c r="AC1083" s="58"/>
      <c r="AD1083" s="68">
        <v>42633</v>
      </c>
      <c r="AE1083" s="70">
        <v>27593.434000000001</v>
      </c>
      <c r="AF1083" s="58" t="str">
        <f t="shared" si="86"/>
        <v>Jour</v>
      </c>
      <c r="AG1083" s="58" t="str">
        <f t="shared" si="87"/>
        <v>LU0442358460</v>
      </c>
      <c r="AH1083" s="58" t="str">
        <f t="shared" si="88"/>
        <v>10130573</v>
      </c>
    </row>
    <row r="1084" spans="1:34" s="75" customFormat="1">
      <c r="A1084" s="58" t="s">
        <v>363</v>
      </c>
      <c r="B1084" s="58" t="s">
        <v>756</v>
      </c>
      <c r="C1084" s="58" t="s">
        <v>1478</v>
      </c>
      <c r="D1084" s="68">
        <v>42412</v>
      </c>
      <c r="E1084" s="9">
        <v>0.95</v>
      </c>
      <c r="F1084" s="69" t="b">
        <v>1</v>
      </c>
      <c r="G1084" s="58" t="s">
        <v>138</v>
      </c>
      <c r="H1084" s="58" t="s">
        <v>67</v>
      </c>
      <c r="I1084" s="58" t="s">
        <v>141</v>
      </c>
      <c r="J1084" s="58" t="s">
        <v>168</v>
      </c>
      <c r="K1084" s="68"/>
      <c r="L1084" s="70"/>
      <c r="M1084" s="58" t="s">
        <v>166</v>
      </c>
      <c r="N1084" s="69"/>
      <c r="O1084" s="69" t="b">
        <v>1</v>
      </c>
      <c r="P1084" s="69" t="b">
        <v>1</v>
      </c>
      <c r="Q1084" s="69"/>
      <c r="R1084" s="69" t="b">
        <v>1</v>
      </c>
      <c r="S1084" s="69" t="b">
        <v>1</v>
      </c>
      <c r="T1084" s="69"/>
      <c r="U1084" s="58" t="s">
        <v>756</v>
      </c>
      <c r="V1084" s="58" t="s">
        <v>363</v>
      </c>
      <c r="W1084" s="58" t="s">
        <v>756</v>
      </c>
      <c r="X1084" s="58" t="s">
        <v>363</v>
      </c>
      <c r="Y1084" s="58" t="s">
        <v>2010</v>
      </c>
      <c r="Z1084" s="58" t="s">
        <v>363</v>
      </c>
      <c r="AA1084" s="58" t="s">
        <v>756</v>
      </c>
      <c r="AB1084" s="58" t="s">
        <v>3305</v>
      </c>
      <c r="AC1084" s="58"/>
      <c r="AD1084" s="68">
        <v>42633</v>
      </c>
      <c r="AE1084" s="70">
        <v>247005.44399999999</v>
      </c>
      <c r="AF1084" s="58" t="str">
        <f t="shared" si="86"/>
        <v>Jour</v>
      </c>
      <c r="AG1084" s="58" t="str">
        <f t="shared" si="87"/>
        <v>LU0074904615</v>
      </c>
      <c r="AH1084" s="58" t="str">
        <f t="shared" si="88"/>
        <v>585269</v>
      </c>
    </row>
    <row r="1085" spans="1:34" s="75" customFormat="1">
      <c r="A1085" s="58" t="s">
        <v>358</v>
      </c>
      <c r="B1085" s="58" t="s">
        <v>752</v>
      </c>
      <c r="C1085" s="58" t="s">
        <v>1531</v>
      </c>
      <c r="D1085" s="68">
        <v>44071</v>
      </c>
      <c r="E1085" s="9">
        <v>0.98</v>
      </c>
      <c r="F1085" s="69" t="b">
        <v>1</v>
      </c>
      <c r="G1085" s="58" t="s">
        <v>138</v>
      </c>
      <c r="H1085" s="58" t="s">
        <v>62</v>
      </c>
      <c r="I1085" s="58" t="s">
        <v>141</v>
      </c>
      <c r="J1085" s="58" t="s">
        <v>168</v>
      </c>
      <c r="K1085" s="68"/>
      <c r="L1085" s="70"/>
      <c r="M1085" s="58" t="s">
        <v>166</v>
      </c>
      <c r="N1085" s="69"/>
      <c r="O1085" s="69" t="b">
        <v>1</v>
      </c>
      <c r="P1085" s="69" t="b">
        <v>1</v>
      </c>
      <c r="Q1085" s="69" t="b">
        <v>1</v>
      </c>
      <c r="R1085" s="69" t="b">
        <v>1</v>
      </c>
      <c r="S1085" s="69" t="b">
        <v>1</v>
      </c>
      <c r="T1085" s="69"/>
      <c r="U1085" s="58" t="s">
        <v>752</v>
      </c>
      <c r="V1085" s="58" t="s">
        <v>358</v>
      </c>
      <c r="W1085" s="58" t="s">
        <v>752</v>
      </c>
      <c r="X1085" s="58" t="s">
        <v>358</v>
      </c>
      <c r="Y1085" s="58" t="s">
        <v>2010</v>
      </c>
      <c r="Z1085" s="58" t="s">
        <v>358</v>
      </c>
      <c r="AA1085" s="58" t="s">
        <v>752</v>
      </c>
      <c r="AB1085" s="58" t="s">
        <v>3305</v>
      </c>
      <c r="AC1085" s="58"/>
      <c r="AD1085" s="68">
        <v>44172</v>
      </c>
      <c r="AE1085" s="70">
        <v>414929.43699999998</v>
      </c>
      <c r="AF1085" s="58" t="str">
        <f t="shared" si="86"/>
        <v>Jour</v>
      </c>
      <c r="AG1085" s="58" t="str">
        <f t="shared" si="87"/>
        <v>LU0057954868</v>
      </c>
      <c r="AH1085" s="58" t="str">
        <f t="shared" si="88"/>
        <v>359536</v>
      </c>
    </row>
    <row r="1086" spans="1:34" s="75" customFormat="1" ht="14.25" customHeight="1">
      <c r="A1086" s="58" t="s">
        <v>3508</v>
      </c>
      <c r="B1086" s="58" t="s">
        <v>3509</v>
      </c>
      <c r="C1086" s="58" t="s">
        <v>3510</v>
      </c>
      <c r="D1086" s="68"/>
      <c r="E1086" s="9"/>
      <c r="F1086" s="69" t="b">
        <v>1</v>
      </c>
      <c r="G1086" s="58" t="s">
        <v>138</v>
      </c>
      <c r="H1086" s="58" t="s">
        <v>301</v>
      </c>
      <c r="I1086" s="58" t="s">
        <v>141</v>
      </c>
      <c r="J1086" s="58" t="s">
        <v>246</v>
      </c>
      <c r="K1086" s="68"/>
      <c r="L1086" s="70"/>
      <c r="M1086" s="58" t="s">
        <v>166</v>
      </c>
      <c r="N1086" s="69"/>
      <c r="O1086" s="69" t="b">
        <v>1</v>
      </c>
      <c r="P1086" s="69"/>
      <c r="Q1086" s="69"/>
      <c r="R1086" s="69"/>
      <c r="S1086" s="69"/>
      <c r="T1086" s="69"/>
      <c r="U1086" s="58" t="s">
        <v>3509</v>
      </c>
      <c r="V1086" s="58" t="s">
        <v>3508</v>
      </c>
      <c r="W1086" s="58" t="s">
        <v>3509</v>
      </c>
      <c r="X1086" s="58" t="s">
        <v>3508</v>
      </c>
      <c r="Y1086" s="58" t="s">
        <v>2010</v>
      </c>
      <c r="Z1086" s="58" t="s">
        <v>3508</v>
      </c>
      <c r="AA1086" s="58" t="s">
        <v>3509</v>
      </c>
      <c r="AB1086" s="58" t="s">
        <v>3305</v>
      </c>
      <c r="AC1086" s="58"/>
      <c r="AD1086" s="68"/>
      <c r="AE1086" s="70"/>
      <c r="AF1086" s="58" t="str">
        <f t="shared" si="86"/>
        <v>Jour</v>
      </c>
      <c r="AG1086" s="58" t="str">
        <f t="shared" si="87"/>
        <v>LU0006344971</v>
      </c>
      <c r="AH1086" s="58" t="str">
        <f t="shared" si="88"/>
        <v>595226</v>
      </c>
    </row>
    <row r="1087" spans="1:34" s="75" customFormat="1">
      <c r="A1087" s="58" t="s">
        <v>5358</v>
      </c>
      <c r="B1087" s="58" t="s">
        <v>5359</v>
      </c>
      <c r="C1087" s="58" t="s">
        <v>5360</v>
      </c>
      <c r="D1087" s="68">
        <v>43555</v>
      </c>
      <c r="E1087" s="9">
        <v>1.96</v>
      </c>
      <c r="F1087" s="69"/>
      <c r="G1087" s="58" t="s">
        <v>138</v>
      </c>
      <c r="H1087" s="58" t="s">
        <v>62</v>
      </c>
      <c r="I1087" s="58" t="s">
        <v>141</v>
      </c>
      <c r="J1087" s="58" t="s">
        <v>221</v>
      </c>
      <c r="K1087" s="68"/>
      <c r="L1087" s="70"/>
      <c r="M1087" s="58" t="s">
        <v>166</v>
      </c>
      <c r="N1087" s="69" t="b">
        <v>1</v>
      </c>
      <c r="O1087" s="69" t="b">
        <v>1</v>
      </c>
      <c r="P1087" s="69" t="b">
        <v>1</v>
      </c>
      <c r="Q1087" s="69" t="b">
        <v>1</v>
      </c>
      <c r="R1087" s="69" t="b">
        <v>1</v>
      </c>
      <c r="S1087" s="69"/>
      <c r="T1087" s="69"/>
      <c r="U1087" s="58" t="s">
        <v>5359</v>
      </c>
      <c r="V1087" s="58" t="s">
        <v>5358</v>
      </c>
      <c r="W1087" s="58" t="s">
        <v>5359</v>
      </c>
      <c r="X1087" s="58" t="s">
        <v>5358</v>
      </c>
      <c r="Y1087" s="58" t="s">
        <v>2015</v>
      </c>
      <c r="Z1087" s="58" t="s">
        <v>5358</v>
      </c>
      <c r="AA1087" s="58" t="s">
        <v>5359</v>
      </c>
      <c r="AB1087" s="58" t="s">
        <v>3306</v>
      </c>
      <c r="AC1087" s="58"/>
      <c r="AD1087" s="68">
        <v>44225</v>
      </c>
      <c r="AE1087" s="70">
        <v>872929.33100000001</v>
      </c>
      <c r="AF1087" s="58" t="str">
        <f t="shared" si="86"/>
        <v>&gt;=Mois</v>
      </c>
      <c r="AG1087" s="58" t="str">
        <f t="shared" si="87"/>
        <v>LU0498016020</v>
      </c>
      <c r="AH1087" s="58" t="str">
        <f t="shared" si="88"/>
        <v>12876052</v>
      </c>
    </row>
    <row r="1088" spans="1:34" s="75" customFormat="1" ht="14.25" customHeight="1">
      <c r="A1088" s="58" t="s">
        <v>364</v>
      </c>
      <c r="B1088" s="58" t="s">
        <v>757</v>
      </c>
      <c r="C1088" s="58" t="s">
        <v>4724</v>
      </c>
      <c r="D1088" s="68">
        <v>44027</v>
      </c>
      <c r="E1088" s="9">
        <v>0.98</v>
      </c>
      <c r="F1088" s="69" t="b">
        <v>1</v>
      </c>
      <c r="G1088" s="58" t="s">
        <v>138</v>
      </c>
      <c r="H1088" s="58" t="s">
        <v>62</v>
      </c>
      <c r="I1088" s="58" t="s">
        <v>141</v>
      </c>
      <c r="J1088" s="58" t="s">
        <v>168</v>
      </c>
      <c r="K1088" s="68">
        <v>44255</v>
      </c>
      <c r="L1088" s="70">
        <v>32.393497000000004</v>
      </c>
      <c r="M1088" s="58" t="s">
        <v>166</v>
      </c>
      <c r="N1088" s="69" t="b">
        <v>1</v>
      </c>
      <c r="O1088" s="69" t="b">
        <v>1</v>
      </c>
      <c r="P1088" s="69" t="b">
        <v>1</v>
      </c>
      <c r="Q1088" s="69" t="b">
        <v>1</v>
      </c>
      <c r="R1088" s="69" t="b">
        <v>1</v>
      </c>
      <c r="S1088" s="69" t="b">
        <v>1</v>
      </c>
      <c r="T1088" s="69"/>
      <c r="U1088" s="58" t="s">
        <v>757</v>
      </c>
      <c r="V1088" s="58" t="s">
        <v>364</v>
      </c>
      <c r="W1088" s="58" t="s">
        <v>757</v>
      </c>
      <c r="X1088" s="58" t="s">
        <v>364</v>
      </c>
      <c r="Y1088" s="58" t="s">
        <v>2005</v>
      </c>
      <c r="Z1088" s="58" t="s">
        <v>364</v>
      </c>
      <c r="AA1088" s="58" t="s">
        <v>757</v>
      </c>
      <c r="AB1088" s="58" t="s">
        <v>3305</v>
      </c>
      <c r="AC1088" s="58"/>
      <c r="AD1088" s="68">
        <v>44253</v>
      </c>
      <c r="AE1088" s="70">
        <v>284672.99</v>
      </c>
      <c r="AF1088" s="58" t="str">
        <f t="shared" si="86"/>
        <v>Jour</v>
      </c>
      <c r="AG1088" s="58" t="str">
        <f t="shared" si="87"/>
        <v>LU0224520295</v>
      </c>
      <c r="AH1088" s="58" t="str">
        <f t="shared" si="88"/>
        <v>2212337</v>
      </c>
    </row>
    <row r="1089" spans="1:35" s="75" customFormat="1">
      <c r="A1089" s="58" t="s">
        <v>366</v>
      </c>
      <c r="B1089" s="58" t="s">
        <v>759</v>
      </c>
      <c r="C1089" s="58" t="s">
        <v>1405</v>
      </c>
      <c r="D1089" s="68">
        <v>43999</v>
      </c>
      <c r="E1089" s="9">
        <v>0.98</v>
      </c>
      <c r="F1089" s="69" t="b">
        <v>1</v>
      </c>
      <c r="G1089" s="58" t="s">
        <v>138</v>
      </c>
      <c r="H1089" s="58" t="s">
        <v>66</v>
      </c>
      <c r="I1089" s="58" t="s">
        <v>141</v>
      </c>
      <c r="J1089" s="58" t="s">
        <v>168</v>
      </c>
      <c r="K1089" s="68">
        <v>44255</v>
      </c>
      <c r="L1089" s="70">
        <v>58.0554846</v>
      </c>
      <c r="M1089" s="58" t="s">
        <v>166</v>
      </c>
      <c r="N1089" s="69"/>
      <c r="O1089" s="69" t="b">
        <v>1</v>
      </c>
      <c r="P1089" s="69" t="b">
        <v>1</v>
      </c>
      <c r="Q1089" s="69"/>
      <c r="R1089" s="69" t="b">
        <v>1</v>
      </c>
      <c r="S1089" s="69" t="b">
        <v>1</v>
      </c>
      <c r="T1089" s="69"/>
      <c r="U1089" s="58" t="s">
        <v>759</v>
      </c>
      <c r="V1089" s="58" t="s">
        <v>366</v>
      </c>
      <c r="W1089" s="58" t="s">
        <v>759</v>
      </c>
      <c r="X1089" s="58" t="s">
        <v>366</v>
      </c>
      <c r="Y1089" s="58" t="s">
        <v>2005</v>
      </c>
      <c r="Z1089" s="58" t="s">
        <v>366</v>
      </c>
      <c r="AA1089" s="58" t="s">
        <v>759</v>
      </c>
      <c r="AB1089" s="58" t="s">
        <v>3305</v>
      </c>
      <c r="AC1089" s="58"/>
      <c r="AD1089" s="68">
        <v>44253</v>
      </c>
      <c r="AE1089" s="70">
        <v>136124.155</v>
      </c>
      <c r="AF1089" s="58" t="str">
        <f t="shared" si="86"/>
        <v>Jour</v>
      </c>
      <c r="AG1089" s="58" t="str">
        <f t="shared" si="87"/>
        <v>LU0224520709</v>
      </c>
      <c r="AH1089" s="58" t="str">
        <f t="shared" si="88"/>
        <v>2212347</v>
      </c>
    </row>
    <row r="1090" spans="1:35" s="75" customFormat="1">
      <c r="A1090" s="58" t="s">
        <v>461</v>
      </c>
      <c r="B1090" s="58" t="s">
        <v>761</v>
      </c>
      <c r="C1090" s="58" t="s">
        <v>462</v>
      </c>
      <c r="D1090" s="68">
        <v>42405</v>
      </c>
      <c r="E1090" s="9">
        <v>1.49</v>
      </c>
      <c r="F1090" s="69" t="b">
        <v>1</v>
      </c>
      <c r="G1090" s="58" t="s">
        <v>138</v>
      </c>
      <c r="H1090" s="58" t="s">
        <v>62</v>
      </c>
      <c r="I1090" s="58" t="s">
        <v>141</v>
      </c>
      <c r="J1090" s="58" t="s">
        <v>2429</v>
      </c>
      <c r="K1090" s="68"/>
      <c r="L1090" s="70"/>
      <c r="M1090" s="58" t="s">
        <v>166</v>
      </c>
      <c r="N1090" s="69" t="b">
        <v>1</v>
      </c>
      <c r="O1090" s="69" t="b">
        <v>1</v>
      </c>
      <c r="P1090" s="69" t="b">
        <v>1</v>
      </c>
      <c r="Q1090" s="69" t="b">
        <v>1</v>
      </c>
      <c r="R1090" s="69" t="b">
        <v>1</v>
      </c>
      <c r="S1090" s="69" t="b">
        <v>1</v>
      </c>
      <c r="T1090" s="69"/>
      <c r="U1090" s="58" t="s">
        <v>761</v>
      </c>
      <c r="V1090" s="58" t="s">
        <v>461</v>
      </c>
      <c r="W1090" s="58" t="s">
        <v>761</v>
      </c>
      <c r="X1090" s="58" t="s">
        <v>461</v>
      </c>
      <c r="Y1090" s="58" t="s">
        <v>2005</v>
      </c>
      <c r="Z1090" s="58" t="s">
        <v>461</v>
      </c>
      <c r="AA1090" s="58" t="s">
        <v>761</v>
      </c>
      <c r="AB1090" s="58" t="s">
        <v>3305</v>
      </c>
      <c r="AC1090" s="58"/>
      <c r="AD1090" s="68">
        <v>42478</v>
      </c>
      <c r="AE1090" s="70">
        <v>609841.89300000004</v>
      </c>
      <c r="AF1090" s="58" t="str">
        <f t="shared" si="86"/>
        <v>Jour</v>
      </c>
      <c r="AG1090" s="58" t="str">
        <f t="shared" si="87"/>
        <v>LU0239752628</v>
      </c>
      <c r="AH1090" s="58" t="str">
        <f t="shared" si="88"/>
        <v>2384321</v>
      </c>
    </row>
    <row r="1091" spans="1:35" s="75" customFormat="1">
      <c r="A1091" s="58" t="s">
        <v>762</v>
      </c>
      <c r="B1091" s="58" t="s">
        <v>763</v>
      </c>
      <c r="C1091" s="58" t="s">
        <v>764</v>
      </c>
      <c r="D1091" s="68">
        <v>42405</v>
      </c>
      <c r="E1091" s="9">
        <v>1.49</v>
      </c>
      <c r="F1091" s="69" t="b">
        <v>1</v>
      </c>
      <c r="G1091" s="58" t="s">
        <v>138</v>
      </c>
      <c r="H1091" s="58" t="s">
        <v>64</v>
      </c>
      <c r="I1091" s="58" t="s">
        <v>141</v>
      </c>
      <c r="J1091" s="58" t="s">
        <v>2429</v>
      </c>
      <c r="K1091" s="68"/>
      <c r="L1091" s="70"/>
      <c r="M1091" s="58" t="s">
        <v>166</v>
      </c>
      <c r="N1091" s="69" t="b">
        <v>1</v>
      </c>
      <c r="O1091" s="69" t="b">
        <v>1</v>
      </c>
      <c r="P1091" s="69" t="b">
        <v>1</v>
      </c>
      <c r="Q1091" s="69" t="b">
        <v>1</v>
      </c>
      <c r="R1091" s="69" t="b">
        <v>1</v>
      </c>
      <c r="S1091" s="69" t="b">
        <v>1</v>
      </c>
      <c r="T1091" s="69" t="b">
        <v>1</v>
      </c>
      <c r="U1091" s="58" t="s">
        <v>763</v>
      </c>
      <c r="V1091" s="58" t="s">
        <v>762</v>
      </c>
      <c r="W1091" s="58" t="s">
        <v>763</v>
      </c>
      <c r="X1091" s="58" t="s">
        <v>762</v>
      </c>
      <c r="Y1091" s="58" t="s">
        <v>2005</v>
      </c>
      <c r="Z1091" s="58" t="s">
        <v>762</v>
      </c>
      <c r="AA1091" s="58" t="s">
        <v>763</v>
      </c>
      <c r="AB1091" s="58" t="s">
        <v>3305</v>
      </c>
      <c r="AC1091" s="58"/>
      <c r="AD1091" s="68">
        <v>42478</v>
      </c>
      <c r="AE1091" s="70">
        <v>412511.40500000003</v>
      </c>
      <c r="AF1091" s="58" t="str">
        <f t="shared" si="86"/>
        <v>Jour</v>
      </c>
      <c r="AG1091" s="58" t="str">
        <f t="shared" si="87"/>
        <v>LU0239752115</v>
      </c>
      <c r="AH1091" s="58" t="str">
        <f t="shared" si="88"/>
        <v>2384323</v>
      </c>
    </row>
    <row r="1092" spans="1:35" s="75" customFormat="1">
      <c r="A1092" s="58" t="s">
        <v>765</v>
      </c>
      <c r="B1092" s="58" t="s">
        <v>766</v>
      </c>
      <c r="C1092" s="58" t="s">
        <v>767</v>
      </c>
      <c r="D1092" s="68">
        <v>42405</v>
      </c>
      <c r="E1092" s="9">
        <v>1.49</v>
      </c>
      <c r="F1092" s="69" t="b">
        <v>1</v>
      </c>
      <c r="G1092" s="58" t="s">
        <v>138</v>
      </c>
      <c r="H1092" s="58" t="s">
        <v>68</v>
      </c>
      <c r="I1092" s="58" t="s">
        <v>141</v>
      </c>
      <c r="J1092" s="58" t="s">
        <v>2429</v>
      </c>
      <c r="K1092" s="68"/>
      <c r="L1092" s="70"/>
      <c r="M1092" s="58" t="s">
        <v>166</v>
      </c>
      <c r="N1092" s="69" t="b">
        <v>1</v>
      </c>
      <c r="O1092" s="69" t="b">
        <v>1</v>
      </c>
      <c r="P1092" s="69" t="b">
        <v>1</v>
      </c>
      <c r="Q1092" s="69" t="b">
        <v>1</v>
      </c>
      <c r="R1092" s="69" t="b">
        <v>1</v>
      </c>
      <c r="S1092" s="69" t="b">
        <v>1</v>
      </c>
      <c r="T1092" s="69"/>
      <c r="U1092" s="58" t="s">
        <v>766</v>
      </c>
      <c r="V1092" s="58" t="s">
        <v>765</v>
      </c>
      <c r="W1092" s="58" t="s">
        <v>766</v>
      </c>
      <c r="X1092" s="58" t="s">
        <v>765</v>
      </c>
      <c r="Y1092" s="58" t="s">
        <v>2005</v>
      </c>
      <c r="Z1092" s="58" t="s">
        <v>765</v>
      </c>
      <c r="AA1092" s="58" t="s">
        <v>766</v>
      </c>
      <c r="AB1092" s="58" t="s">
        <v>3305</v>
      </c>
      <c r="AC1092" s="58" t="s">
        <v>4100</v>
      </c>
      <c r="AD1092" s="68">
        <v>42478</v>
      </c>
      <c r="AE1092" s="70">
        <v>502349.217</v>
      </c>
      <c r="AF1092" s="58" t="str">
        <f t="shared" si="86"/>
        <v>Jour</v>
      </c>
      <c r="AG1092" s="58" t="str">
        <f t="shared" si="87"/>
        <v>LU0239752032</v>
      </c>
      <c r="AH1092" s="58" t="str">
        <f t="shared" si="88"/>
        <v>2384315</v>
      </c>
    </row>
    <row r="1093" spans="1:35" s="75" customFormat="1">
      <c r="A1093" s="58" t="s">
        <v>1615</v>
      </c>
      <c r="B1093" s="58" t="s">
        <v>1616</v>
      </c>
      <c r="C1093" s="58" t="s">
        <v>3545</v>
      </c>
      <c r="D1093" s="68">
        <v>43769</v>
      </c>
      <c r="E1093" s="9">
        <v>0.25</v>
      </c>
      <c r="F1093" s="69"/>
      <c r="G1093" s="58" t="s">
        <v>175</v>
      </c>
      <c r="H1093" s="58" t="s">
        <v>62</v>
      </c>
      <c r="I1093" s="58" t="s">
        <v>141</v>
      </c>
      <c r="J1093" s="58" t="s">
        <v>155</v>
      </c>
      <c r="K1093" s="68">
        <v>44255</v>
      </c>
      <c r="L1093" s="70">
        <v>1136.478249</v>
      </c>
      <c r="M1093" s="58" t="s">
        <v>166</v>
      </c>
      <c r="N1093" s="69"/>
      <c r="O1093" s="69"/>
      <c r="P1093" s="69"/>
      <c r="Q1093" s="69"/>
      <c r="R1093" s="69"/>
      <c r="S1093" s="69"/>
      <c r="T1093" s="69"/>
      <c r="U1093" s="58" t="s">
        <v>1616</v>
      </c>
      <c r="V1093" s="58" t="s">
        <v>1615</v>
      </c>
      <c r="W1093" s="58" t="s">
        <v>1616</v>
      </c>
      <c r="X1093" s="58" t="s">
        <v>1615</v>
      </c>
      <c r="Y1093" s="58" t="s">
        <v>2009</v>
      </c>
      <c r="Z1093" s="58" t="s">
        <v>1615</v>
      </c>
      <c r="AA1093" s="58" t="s">
        <v>1616</v>
      </c>
      <c r="AB1093" s="58" t="s">
        <v>3305</v>
      </c>
      <c r="AC1093" s="58" t="s">
        <v>4101</v>
      </c>
      <c r="AD1093" s="68">
        <v>44253</v>
      </c>
      <c r="AE1093" s="70">
        <v>18382.348000000002</v>
      </c>
      <c r="AF1093" s="58" t="str">
        <f t="shared" si="86"/>
        <v>Jour</v>
      </c>
      <c r="AG1093" s="58" t="str">
        <f t="shared" si="87"/>
        <v>CH0047710022</v>
      </c>
      <c r="AH1093" s="58" t="str">
        <f t="shared" si="88"/>
        <v>4771002</v>
      </c>
    </row>
    <row r="1094" spans="1:35" s="75" customFormat="1">
      <c r="A1094" s="58" t="s">
        <v>1613</v>
      </c>
      <c r="B1094" s="58" t="s">
        <v>1614</v>
      </c>
      <c r="C1094" s="58" t="s">
        <v>3546</v>
      </c>
      <c r="D1094" s="68">
        <v>44196</v>
      </c>
      <c r="E1094" s="9">
        <v>0.35</v>
      </c>
      <c r="F1094" s="69"/>
      <c r="G1094" s="58" t="s">
        <v>175</v>
      </c>
      <c r="H1094" s="58" t="s">
        <v>62</v>
      </c>
      <c r="I1094" s="58" t="s">
        <v>141</v>
      </c>
      <c r="J1094" s="58" t="s">
        <v>155</v>
      </c>
      <c r="K1094" s="68">
        <v>44255</v>
      </c>
      <c r="L1094" s="70">
        <v>564.37442899999996</v>
      </c>
      <c r="M1094" s="58" t="s">
        <v>166</v>
      </c>
      <c r="N1094" s="69"/>
      <c r="O1094" s="69"/>
      <c r="P1094" s="69"/>
      <c r="Q1094" s="69"/>
      <c r="R1094" s="69"/>
      <c r="S1094" s="69" t="b">
        <v>1</v>
      </c>
      <c r="T1094" s="69"/>
      <c r="U1094" s="58" t="s">
        <v>1614</v>
      </c>
      <c r="V1094" s="58" t="s">
        <v>1613</v>
      </c>
      <c r="W1094" s="58" t="s">
        <v>1614</v>
      </c>
      <c r="X1094" s="58" t="s">
        <v>1613</v>
      </c>
      <c r="Y1094" s="58" t="s">
        <v>2009</v>
      </c>
      <c r="Z1094" s="58" t="s">
        <v>1613</v>
      </c>
      <c r="AA1094" s="58" t="s">
        <v>1614</v>
      </c>
      <c r="AB1094" s="58" t="s">
        <v>3305</v>
      </c>
      <c r="AC1094" s="58" t="s">
        <v>4101</v>
      </c>
      <c r="AD1094" s="68">
        <v>44253</v>
      </c>
      <c r="AE1094" s="70">
        <v>31389.867999999999</v>
      </c>
      <c r="AF1094" s="58" t="str">
        <f t="shared" si="86"/>
        <v>Jour</v>
      </c>
      <c r="AG1094" s="58" t="str">
        <f t="shared" si="87"/>
        <v>CH0021980898</v>
      </c>
      <c r="AH1094" s="58" t="str">
        <f t="shared" si="88"/>
        <v>2198089</v>
      </c>
    </row>
    <row r="1095" spans="1:35" s="75" customFormat="1">
      <c r="A1095" s="58" t="s">
        <v>365</v>
      </c>
      <c r="B1095" s="58" t="s">
        <v>758</v>
      </c>
      <c r="C1095" s="58" t="s">
        <v>4840</v>
      </c>
      <c r="D1095" s="68">
        <v>43879</v>
      </c>
      <c r="E1095" s="9">
        <v>1.22</v>
      </c>
      <c r="F1095" s="69" t="b">
        <v>1</v>
      </c>
      <c r="G1095" s="58" t="s">
        <v>138</v>
      </c>
      <c r="H1095" s="58" t="s">
        <v>64</v>
      </c>
      <c r="I1095" s="58" t="s">
        <v>141</v>
      </c>
      <c r="J1095" s="58" t="s">
        <v>168</v>
      </c>
      <c r="K1095" s="68">
        <v>44255</v>
      </c>
      <c r="L1095" s="70">
        <v>34.510297100000003</v>
      </c>
      <c r="M1095" s="58" t="s">
        <v>166</v>
      </c>
      <c r="N1095" s="69" t="b">
        <v>1</v>
      </c>
      <c r="O1095" s="69" t="b">
        <v>1</v>
      </c>
      <c r="P1095" s="69" t="b">
        <v>1</v>
      </c>
      <c r="Q1095" s="69" t="b">
        <v>1</v>
      </c>
      <c r="R1095" s="69" t="b">
        <v>1</v>
      </c>
      <c r="S1095" s="69" t="b">
        <v>1</v>
      </c>
      <c r="T1095" s="69"/>
      <c r="U1095" s="58" t="s">
        <v>758</v>
      </c>
      <c r="V1095" s="58" t="s">
        <v>365</v>
      </c>
      <c r="W1095" s="58" t="s">
        <v>758</v>
      </c>
      <c r="X1095" s="58" t="s">
        <v>365</v>
      </c>
      <c r="Y1095" s="58" t="s">
        <v>2005</v>
      </c>
      <c r="Z1095" s="58" t="s">
        <v>365</v>
      </c>
      <c r="AA1095" s="58" t="s">
        <v>758</v>
      </c>
      <c r="AB1095" s="58" t="s">
        <v>3305</v>
      </c>
      <c r="AC1095" s="58"/>
      <c r="AD1095" s="68">
        <v>44253</v>
      </c>
      <c r="AE1095" s="70">
        <v>228060.12599999999</v>
      </c>
      <c r="AF1095" s="58" t="str">
        <f t="shared" si="86"/>
        <v>Jour</v>
      </c>
      <c r="AG1095" s="58" t="str">
        <f t="shared" si="87"/>
        <v>LU0224519792</v>
      </c>
      <c r="AH1095" s="58" t="str">
        <f t="shared" si="88"/>
        <v>2212334</v>
      </c>
    </row>
    <row r="1096" spans="1:35" s="75" customFormat="1">
      <c r="A1096" s="58" t="s">
        <v>367</v>
      </c>
      <c r="B1096" s="58" t="s">
        <v>760</v>
      </c>
      <c r="C1096" s="58" t="s">
        <v>4841</v>
      </c>
      <c r="D1096" s="68">
        <v>44027</v>
      </c>
      <c r="E1096" s="9">
        <v>1.22</v>
      </c>
      <c r="F1096" s="69" t="b">
        <v>1</v>
      </c>
      <c r="G1096" s="58" t="s">
        <v>138</v>
      </c>
      <c r="H1096" s="58" t="s">
        <v>68</v>
      </c>
      <c r="I1096" s="58" t="s">
        <v>141</v>
      </c>
      <c r="J1096" s="58" t="s">
        <v>168</v>
      </c>
      <c r="K1096" s="68">
        <v>44255</v>
      </c>
      <c r="L1096" s="70">
        <v>37.525179799999997</v>
      </c>
      <c r="M1096" s="58" t="s">
        <v>166</v>
      </c>
      <c r="N1096" s="69" t="b">
        <v>1</v>
      </c>
      <c r="O1096" s="69" t="b">
        <v>1</v>
      </c>
      <c r="P1096" s="69" t="b">
        <v>1</v>
      </c>
      <c r="Q1096" s="69" t="b">
        <v>1</v>
      </c>
      <c r="R1096" s="69" t="b">
        <v>1</v>
      </c>
      <c r="S1096" s="69" t="b">
        <v>1</v>
      </c>
      <c r="T1096" s="69"/>
      <c r="U1096" s="58" t="s">
        <v>760</v>
      </c>
      <c r="V1096" s="58" t="s">
        <v>367</v>
      </c>
      <c r="W1096" s="58" t="s">
        <v>760</v>
      </c>
      <c r="X1096" s="58" t="s">
        <v>367</v>
      </c>
      <c r="Y1096" s="58" t="s">
        <v>2005</v>
      </c>
      <c r="Z1096" s="58" t="s">
        <v>367</v>
      </c>
      <c r="AA1096" s="58" t="s">
        <v>760</v>
      </c>
      <c r="AB1096" s="58" t="s">
        <v>3305</v>
      </c>
      <c r="AC1096" s="58"/>
      <c r="AD1096" s="68">
        <v>44253</v>
      </c>
      <c r="AE1096" s="70">
        <v>259667.04800000001</v>
      </c>
      <c r="AF1096" s="58" t="str">
        <f t="shared" si="86"/>
        <v>Jour</v>
      </c>
      <c r="AG1096" s="58" t="str">
        <f t="shared" si="87"/>
        <v>LU0224520535</v>
      </c>
      <c r="AH1096" s="58" t="str">
        <f t="shared" si="88"/>
        <v>2212342</v>
      </c>
    </row>
    <row r="1097" spans="1:35" s="75" customFormat="1">
      <c r="A1097" s="58" t="s">
        <v>5301</v>
      </c>
      <c r="B1097" s="58" t="s">
        <v>5302</v>
      </c>
      <c r="C1097" s="58" t="s">
        <v>5303</v>
      </c>
      <c r="D1097" s="68"/>
      <c r="E1097" s="9"/>
      <c r="F1097" s="69" t="b">
        <v>1</v>
      </c>
      <c r="G1097" s="58" t="s">
        <v>138</v>
      </c>
      <c r="H1097" s="58" t="s">
        <v>62</v>
      </c>
      <c r="I1097" s="58" t="s">
        <v>141</v>
      </c>
      <c r="J1097" s="58" t="s">
        <v>168</v>
      </c>
      <c r="K1097" s="68">
        <v>44255</v>
      </c>
      <c r="L1097" s="70">
        <v>1413.8737607</v>
      </c>
      <c r="M1097" s="58" t="s">
        <v>166</v>
      </c>
      <c r="N1097" s="69"/>
      <c r="O1097" s="69"/>
      <c r="P1097" s="69"/>
      <c r="Q1097" s="69"/>
      <c r="R1097" s="69"/>
      <c r="S1097" s="69"/>
      <c r="T1097" s="69"/>
      <c r="U1097" s="58" t="s">
        <v>5302</v>
      </c>
      <c r="V1097" s="58" t="s">
        <v>5301</v>
      </c>
      <c r="W1097" s="58" t="s">
        <v>5302</v>
      </c>
      <c r="X1097" s="58" t="s">
        <v>5301</v>
      </c>
      <c r="Y1097" s="58" t="s">
        <v>2005</v>
      </c>
      <c r="Z1097" s="58" t="s">
        <v>5301</v>
      </c>
      <c r="AA1097" s="58" t="s">
        <v>5302</v>
      </c>
      <c r="AB1097" s="58" t="s">
        <v>3305</v>
      </c>
      <c r="AC1097" s="58"/>
      <c r="AD1097" s="68">
        <v>44253</v>
      </c>
      <c r="AE1097" s="70">
        <v>654854</v>
      </c>
      <c r="AF1097" s="58" t="str">
        <f t="shared" si="86"/>
        <v>Jour</v>
      </c>
      <c r="AG1097" s="58" t="str">
        <f t="shared" si="87"/>
        <v>LU2227866147</v>
      </c>
      <c r="AH1097" s="58" t="str">
        <f t="shared" si="88"/>
        <v>56923666</v>
      </c>
    </row>
    <row r="1098" spans="1:35">
      <c r="A1098" s="58" t="s">
        <v>5304</v>
      </c>
      <c r="B1098" s="58" t="s">
        <v>5305</v>
      </c>
      <c r="C1098" s="58" t="s">
        <v>5306</v>
      </c>
      <c r="D1098" s="68"/>
      <c r="E1098" s="9"/>
      <c r="F1098" s="69" t="b">
        <v>1</v>
      </c>
      <c r="G1098" s="58" t="s">
        <v>138</v>
      </c>
      <c r="H1098" s="58" t="s">
        <v>68</v>
      </c>
      <c r="I1098" s="58" t="s">
        <v>141</v>
      </c>
      <c r="J1098" s="58" t="s">
        <v>168</v>
      </c>
      <c r="K1098" s="68">
        <v>44255</v>
      </c>
      <c r="L1098" s="70">
        <v>1413.8737607</v>
      </c>
      <c r="M1098" s="58" t="s">
        <v>166</v>
      </c>
      <c r="N1098" s="69"/>
      <c r="O1098" s="69"/>
      <c r="P1098" s="69"/>
      <c r="Q1098" s="69"/>
      <c r="R1098" s="69"/>
      <c r="S1098" s="69"/>
      <c r="T1098" s="69"/>
      <c r="U1098" s="58" t="s">
        <v>5305</v>
      </c>
      <c r="V1098" s="58" t="s">
        <v>5304</v>
      </c>
      <c r="W1098" s="58" t="s">
        <v>5305</v>
      </c>
      <c r="X1098" s="58" t="s">
        <v>5304</v>
      </c>
      <c r="Y1098" s="58" t="s">
        <v>2005</v>
      </c>
      <c r="Z1098" s="58" t="s">
        <v>5304</v>
      </c>
      <c r="AA1098" s="58" t="s">
        <v>5305</v>
      </c>
      <c r="AB1098" s="58" t="s">
        <v>3305</v>
      </c>
      <c r="AC1098" s="58"/>
      <c r="AD1098" s="68">
        <v>44253</v>
      </c>
      <c r="AE1098" s="70">
        <v>130584.829</v>
      </c>
      <c r="AF1098" s="58" t="str">
        <f t="shared" si="86"/>
        <v>Jour</v>
      </c>
      <c r="AG1098" s="58" t="str">
        <f t="shared" si="87"/>
        <v>LU2219379299</v>
      </c>
      <c r="AH1098" s="58" t="str">
        <f t="shared" si="88"/>
        <v>56588438</v>
      </c>
      <c r="AI1098" s="75"/>
    </row>
    <row r="1099" spans="1:35">
      <c r="A1099" s="58" t="s">
        <v>368</v>
      </c>
      <c r="B1099" s="58" t="s">
        <v>771</v>
      </c>
      <c r="C1099" s="58" t="s">
        <v>57</v>
      </c>
      <c r="D1099" s="68">
        <v>44196</v>
      </c>
      <c r="E1099" s="9">
        <v>7.0000000000000007E-2</v>
      </c>
      <c r="F1099" s="69" t="b">
        <v>1</v>
      </c>
      <c r="G1099" s="58" t="s">
        <v>369</v>
      </c>
      <c r="H1099" s="58" t="s">
        <v>64</v>
      </c>
      <c r="I1099" s="58" t="s">
        <v>141</v>
      </c>
      <c r="J1099" s="58" t="s">
        <v>246</v>
      </c>
      <c r="K1099" s="68">
        <v>44255</v>
      </c>
      <c r="L1099" s="70">
        <v>17297.804261000001</v>
      </c>
      <c r="M1099" s="58" t="s">
        <v>166</v>
      </c>
      <c r="N1099" s="69"/>
      <c r="O1099" s="69" t="b">
        <v>1</v>
      </c>
      <c r="P1099" s="69"/>
      <c r="Q1099" s="69"/>
      <c r="R1099" s="69"/>
      <c r="S1099" s="69" t="b">
        <v>1</v>
      </c>
      <c r="T1099" s="69"/>
      <c r="U1099" s="58" t="s">
        <v>771</v>
      </c>
      <c r="V1099" s="58" t="s">
        <v>368</v>
      </c>
      <c r="W1099" s="58" t="s">
        <v>771</v>
      </c>
      <c r="X1099" s="58" t="s">
        <v>368</v>
      </c>
      <c r="Y1099" s="58" t="s">
        <v>2011</v>
      </c>
      <c r="Z1099" s="58" t="s">
        <v>368</v>
      </c>
      <c r="AA1099" s="58" t="s">
        <v>771</v>
      </c>
      <c r="AB1099" s="58" t="s">
        <v>3305</v>
      </c>
      <c r="AC1099" s="58"/>
      <c r="AD1099" s="68">
        <v>44253</v>
      </c>
      <c r="AE1099" s="70">
        <v>82505</v>
      </c>
      <c r="AF1099" s="58" t="str">
        <f t="shared" si="86"/>
        <v>Jour</v>
      </c>
      <c r="AG1099" s="58" t="str">
        <f t="shared" si="87"/>
        <v>FR0000009987</v>
      </c>
      <c r="AH1099" s="58" t="str">
        <f t="shared" si="88"/>
        <v>1330606</v>
      </c>
      <c r="AI1099" s="75"/>
    </row>
    <row r="1100" spans="1:35" s="91" customFormat="1" ht="15" customHeight="1">
      <c r="A1100" s="58" t="s">
        <v>1667</v>
      </c>
      <c r="B1100" s="58" t="s">
        <v>1673</v>
      </c>
      <c r="C1100" s="58" t="s">
        <v>1674</v>
      </c>
      <c r="D1100" s="68">
        <v>44001</v>
      </c>
      <c r="E1100" s="9">
        <v>0.16</v>
      </c>
      <c r="F1100" s="69" t="b">
        <v>1</v>
      </c>
      <c r="G1100" s="58" t="s">
        <v>201</v>
      </c>
      <c r="H1100" s="58" t="s">
        <v>64</v>
      </c>
      <c r="I1100" s="58" t="s">
        <v>141</v>
      </c>
      <c r="J1100" s="58" t="s">
        <v>168</v>
      </c>
      <c r="K1100" s="68">
        <v>44255</v>
      </c>
      <c r="L1100" s="70">
        <v>790.71965109999996</v>
      </c>
      <c r="M1100" s="58" t="s">
        <v>166</v>
      </c>
      <c r="N1100" s="69"/>
      <c r="O1100" s="69" t="b">
        <v>1</v>
      </c>
      <c r="P1100" s="69" t="b">
        <v>1</v>
      </c>
      <c r="Q1100" s="69" t="b">
        <v>1</v>
      </c>
      <c r="R1100" s="69" t="b">
        <v>1</v>
      </c>
      <c r="S1100" s="69" t="b">
        <v>1</v>
      </c>
      <c r="T1100" s="69"/>
      <c r="U1100" s="58" t="s">
        <v>1673</v>
      </c>
      <c r="V1100" s="58" t="s">
        <v>1667</v>
      </c>
      <c r="W1100" s="58" t="s">
        <v>1673</v>
      </c>
      <c r="X1100" s="58" t="s">
        <v>1667</v>
      </c>
      <c r="Y1100" s="58" t="s">
        <v>2008</v>
      </c>
      <c r="Z1100" s="58" t="s">
        <v>1667</v>
      </c>
      <c r="AA1100" s="58" t="s">
        <v>1673</v>
      </c>
      <c r="AB1100" s="58" t="s">
        <v>3305</v>
      </c>
      <c r="AC1100" s="58" t="s">
        <v>4101</v>
      </c>
      <c r="AD1100" s="68">
        <v>44253</v>
      </c>
      <c r="AE1100" s="70">
        <v>2851398.18</v>
      </c>
      <c r="AF1100" s="58" t="str">
        <f t="shared" ref="AF1100:AF1137" si="92">CHOOSE(IF(ISERROR(FIND("Quotidien",AB1100,1)),IF(ISERROR(FIND("Hebdo",AB1100,1)),1,FIND("Hebdo",AB1100,1)),FIND("Quotidien",AB1100,1)),"&gt;=Mois",,,,,,,,,,,,,,"Semaine",,,,,,,,,"Jour")</f>
        <v>Jour</v>
      </c>
      <c r="AG1100" s="58" t="str">
        <f t="shared" ref="AG1100:AG1137" si="93">A1100</f>
        <v>IE00B246KL88</v>
      </c>
      <c r="AH1100" s="58" t="str">
        <f t="shared" ref="AH1100:AH1137" si="94">B1100</f>
        <v>3410226</v>
      </c>
      <c r="AI1100" s="75"/>
    </row>
    <row r="1101" spans="1:35" s="91" customFormat="1" ht="15" customHeight="1">
      <c r="A1101" s="58" t="s">
        <v>467</v>
      </c>
      <c r="B1101" s="58" t="s">
        <v>772</v>
      </c>
      <c r="C1101" s="58" t="s">
        <v>468</v>
      </c>
      <c r="D1101" s="68">
        <v>43879</v>
      </c>
      <c r="E1101" s="9">
        <v>0.18</v>
      </c>
      <c r="F1101" s="69" t="b">
        <v>1</v>
      </c>
      <c r="G1101" s="58" t="s">
        <v>201</v>
      </c>
      <c r="H1101" s="58" t="s">
        <v>68</v>
      </c>
      <c r="I1101" s="58" t="s">
        <v>141</v>
      </c>
      <c r="J1101" s="58" t="s">
        <v>155</v>
      </c>
      <c r="K1101" s="68">
        <v>44255</v>
      </c>
      <c r="L1101" s="70">
        <v>10820.977225799999</v>
      </c>
      <c r="M1101" s="58" t="s">
        <v>166</v>
      </c>
      <c r="N1101" s="69"/>
      <c r="O1101" s="69" t="b">
        <v>1</v>
      </c>
      <c r="P1101" s="69" t="b">
        <v>1</v>
      </c>
      <c r="Q1101" s="69" t="b">
        <v>1</v>
      </c>
      <c r="R1101" s="69" t="b">
        <v>1</v>
      </c>
      <c r="S1101" s="69" t="b">
        <v>1</v>
      </c>
      <c r="T1101" s="69"/>
      <c r="U1101" s="58" t="s">
        <v>772</v>
      </c>
      <c r="V1101" s="58" t="s">
        <v>467</v>
      </c>
      <c r="W1101" s="58" t="s">
        <v>772</v>
      </c>
      <c r="X1101" s="58" t="s">
        <v>467</v>
      </c>
      <c r="Y1101" s="58" t="s">
        <v>2008</v>
      </c>
      <c r="Z1101" s="58" t="s">
        <v>467</v>
      </c>
      <c r="AA1101" s="58" t="s">
        <v>772</v>
      </c>
      <c r="AB1101" s="58" t="s">
        <v>3305</v>
      </c>
      <c r="AC1101" s="58" t="s">
        <v>4099</v>
      </c>
      <c r="AD1101" s="68">
        <v>44253</v>
      </c>
      <c r="AE1101" s="70">
        <v>7637597.5800000001</v>
      </c>
      <c r="AF1101" s="58" t="str">
        <f t="shared" si="92"/>
        <v>Jour</v>
      </c>
      <c r="AG1101" s="58" t="str">
        <f t="shared" si="93"/>
        <v>IE00B03HD084</v>
      </c>
      <c r="AH1101" s="58" t="str">
        <f t="shared" si="94"/>
        <v>988450</v>
      </c>
      <c r="AI1101" s="75"/>
    </row>
    <row r="1102" spans="1:35" s="91" customFormat="1" ht="15" customHeight="1">
      <c r="A1102" s="58" t="s">
        <v>2681</v>
      </c>
      <c r="B1102" s="58" t="s">
        <v>2682</v>
      </c>
      <c r="C1102" s="58" t="s">
        <v>2712</v>
      </c>
      <c r="D1102" s="68">
        <v>43879</v>
      </c>
      <c r="E1102" s="9">
        <v>0.12</v>
      </c>
      <c r="F1102" s="69" t="b">
        <v>1</v>
      </c>
      <c r="G1102" s="58" t="s">
        <v>201</v>
      </c>
      <c r="H1102" s="58" t="s">
        <v>301</v>
      </c>
      <c r="I1102" s="58" t="s">
        <v>141</v>
      </c>
      <c r="J1102" s="58" t="s">
        <v>168</v>
      </c>
      <c r="K1102" s="68">
        <v>44255</v>
      </c>
      <c r="L1102" s="70">
        <v>654.63823360000004</v>
      </c>
      <c r="M1102" s="58" t="s">
        <v>166</v>
      </c>
      <c r="N1102" s="69"/>
      <c r="O1102" s="69" t="b">
        <v>1</v>
      </c>
      <c r="P1102" s="69" t="b">
        <v>1</v>
      </c>
      <c r="Q1102" s="69" t="b">
        <v>1</v>
      </c>
      <c r="R1102" s="69" t="b">
        <v>1</v>
      </c>
      <c r="S1102" s="69" t="b">
        <v>1</v>
      </c>
      <c r="T1102" s="69"/>
      <c r="U1102" s="58" t="s">
        <v>2682</v>
      </c>
      <c r="V1102" s="58" t="s">
        <v>2681</v>
      </c>
      <c r="W1102" s="58" t="s">
        <v>2682</v>
      </c>
      <c r="X1102" s="58" t="s">
        <v>2681</v>
      </c>
      <c r="Y1102" s="58" t="s">
        <v>2008</v>
      </c>
      <c r="Z1102" s="58" t="s">
        <v>2681</v>
      </c>
      <c r="AA1102" s="58" t="s">
        <v>2682</v>
      </c>
      <c r="AB1102" s="58" t="s">
        <v>3305</v>
      </c>
      <c r="AC1102" s="58" t="s">
        <v>4101</v>
      </c>
      <c r="AD1102" s="68">
        <v>44253</v>
      </c>
      <c r="AE1102" s="70">
        <v>953593.77</v>
      </c>
      <c r="AF1102" s="58" t="str">
        <f t="shared" si="92"/>
        <v>Jour</v>
      </c>
      <c r="AG1102" s="58" t="str">
        <f t="shared" si="93"/>
        <v>IE0033005699</v>
      </c>
      <c r="AH1102" s="58" t="str">
        <f t="shared" si="94"/>
        <v>1869989</v>
      </c>
      <c r="AI1102" s="75"/>
    </row>
    <row r="1103" spans="1:35">
      <c r="A1103" s="58" t="s">
        <v>1688</v>
      </c>
      <c r="B1103" s="58" t="s">
        <v>1689</v>
      </c>
      <c r="C1103" s="58" t="s">
        <v>1690</v>
      </c>
      <c r="D1103" s="68">
        <v>43761</v>
      </c>
      <c r="E1103" s="9">
        <v>0.12</v>
      </c>
      <c r="F1103" s="69" t="b">
        <v>1</v>
      </c>
      <c r="G1103" s="58" t="s">
        <v>201</v>
      </c>
      <c r="H1103" s="58" t="s">
        <v>301</v>
      </c>
      <c r="I1103" s="58" t="s">
        <v>141</v>
      </c>
      <c r="J1103" s="58" t="s">
        <v>168</v>
      </c>
      <c r="K1103" s="68">
        <v>44255</v>
      </c>
      <c r="L1103" s="70">
        <v>654.63823360000004</v>
      </c>
      <c r="M1103" s="58" t="s">
        <v>166</v>
      </c>
      <c r="N1103" s="69"/>
      <c r="O1103" s="69" t="b">
        <v>1</v>
      </c>
      <c r="P1103" s="69" t="b">
        <v>1</v>
      </c>
      <c r="Q1103" s="69" t="b">
        <v>1</v>
      </c>
      <c r="R1103" s="69" t="b">
        <v>1</v>
      </c>
      <c r="S1103" s="69" t="b">
        <v>1</v>
      </c>
      <c r="T1103" s="69"/>
      <c r="U1103" s="58" t="s">
        <v>1689</v>
      </c>
      <c r="V1103" s="58" t="s">
        <v>1688</v>
      </c>
      <c r="W1103" s="58" t="s">
        <v>1689</v>
      </c>
      <c r="X1103" s="58" t="s">
        <v>1688</v>
      </c>
      <c r="Y1103" s="58" t="s">
        <v>2008</v>
      </c>
      <c r="Z1103" s="58" t="s">
        <v>1688</v>
      </c>
      <c r="AA1103" s="58" t="s">
        <v>1689</v>
      </c>
      <c r="AB1103" s="58" t="s">
        <v>3305</v>
      </c>
      <c r="AC1103" s="58" t="s">
        <v>4101</v>
      </c>
      <c r="AD1103" s="68">
        <v>44001</v>
      </c>
      <c r="AE1103" s="70">
        <v>263286.2</v>
      </c>
      <c r="AF1103" s="58" t="str">
        <f t="shared" si="92"/>
        <v>Jour</v>
      </c>
      <c r="AG1103" s="58" t="str">
        <f t="shared" si="93"/>
        <v>IE0032915583</v>
      </c>
      <c r="AH1103" s="58" t="str">
        <f t="shared" si="94"/>
        <v>1870393</v>
      </c>
      <c r="AI1103" s="75"/>
    </row>
    <row r="1104" spans="1:35">
      <c r="A1104" s="58" t="s">
        <v>1493</v>
      </c>
      <c r="B1104" s="58" t="s">
        <v>3588</v>
      </c>
      <c r="C1104" s="58" t="s">
        <v>4938</v>
      </c>
      <c r="D1104" s="68">
        <v>43879</v>
      </c>
      <c r="E1104" s="9">
        <v>0.12</v>
      </c>
      <c r="F1104" s="69" t="b">
        <v>1</v>
      </c>
      <c r="G1104" s="58" t="s">
        <v>201</v>
      </c>
      <c r="H1104" s="58" t="s">
        <v>66</v>
      </c>
      <c r="I1104" s="58" t="s">
        <v>141</v>
      </c>
      <c r="J1104" s="58" t="s">
        <v>168</v>
      </c>
      <c r="K1104" s="68">
        <v>44255</v>
      </c>
      <c r="L1104" s="70">
        <v>5255.9237370999999</v>
      </c>
      <c r="M1104" s="58" t="s">
        <v>166</v>
      </c>
      <c r="N1104" s="69"/>
      <c r="O1104" s="69" t="b">
        <v>1</v>
      </c>
      <c r="P1104" s="69" t="b">
        <v>1</v>
      </c>
      <c r="Q1104" s="69" t="b">
        <v>1</v>
      </c>
      <c r="R1104" s="69" t="b">
        <v>1</v>
      </c>
      <c r="S1104" s="69" t="b">
        <v>1</v>
      </c>
      <c r="T1104" s="69" t="b">
        <v>1</v>
      </c>
      <c r="U1104" s="58" t="s">
        <v>3588</v>
      </c>
      <c r="V1104" s="58" t="s">
        <v>1493</v>
      </c>
      <c r="W1104" s="58" t="s">
        <v>3588</v>
      </c>
      <c r="X1104" s="58" t="s">
        <v>1493</v>
      </c>
      <c r="Y1104" s="58" t="s">
        <v>2008</v>
      </c>
      <c r="Z1104" s="58" t="s">
        <v>1493</v>
      </c>
      <c r="AA1104" s="58" t="s">
        <v>3588</v>
      </c>
      <c r="AB1104" s="58" t="s">
        <v>3305</v>
      </c>
      <c r="AC1104" s="58" t="s">
        <v>4101</v>
      </c>
      <c r="AD1104" s="68">
        <v>44253</v>
      </c>
      <c r="AE1104" s="70">
        <v>18305819.219999999</v>
      </c>
      <c r="AF1104" s="58" t="str">
        <f t="shared" si="92"/>
        <v>Jour</v>
      </c>
      <c r="AG1104" s="58" t="str">
        <f t="shared" si="93"/>
        <v>IE00B1S75374</v>
      </c>
      <c r="AH1104" s="58" t="str">
        <f t="shared" si="94"/>
        <v>4900140</v>
      </c>
      <c r="AI1104" s="75"/>
    </row>
    <row r="1105" spans="1:35">
      <c r="A1105" s="58" t="s">
        <v>1722</v>
      </c>
      <c r="B1105" s="58"/>
      <c r="C1105" s="58" t="s">
        <v>1723</v>
      </c>
      <c r="D1105" s="68">
        <v>43879</v>
      </c>
      <c r="E1105" s="9">
        <v>0.12</v>
      </c>
      <c r="F1105" s="69" t="b">
        <v>1</v>
      </c>
      <c r="G1105" s="58" t="s">
        <v>201</v>
      </c>
      <c r="H1105" s="58" t="s">
        <v>66</v>
      </c>
      <c r="I1105" s="58" t="s">
        <v>141</v>
      </c>
      <c r="J1105" s="58" t="s">
        <v>168</v>
      </c>
      <c r="K1105" s="68">
        <v>44255</v>
      </c>
      <c r="L1105" s="70">
        <v>4714.6210805999999</v>
      </c>
      <c r="M1105" s="58" t="s">
        <v>176</v>
      </c>
      <c r="N1105" s="69"/>
      <c r="O1105" s="69" t="b">
        <v>1</v>
      </c>
      <c r="P1105" s="69"/>
      <c r="Q1105" s="69" t="b">
        <v>1</v>
      </c>
      <c r="R1105" s="69" t="b">
        <v>1</v>
      </c>
      <c r="S1105" s="69" t="b">
        <v>1</v>
      </c>
      <c r="T1105" s="69" t="b">
        <v>1</v>
      </c>
      <c r="U1105" s="58"/>
      <c r="V1105" s="58" t="s">
        <v>1722</v>
      </c>
      <c r="W1105" s="58"/>
      <c r="X1105" s="58" t="s">
        <v>1722</v>
      </c>
      <c r="Y1105" s="58" t="s">
        <v>2008</v>
      </c>
      <c r="Z1105" s="58" t="s">
        <v>1722</v>
      </c>
      <c r="AA1105" s="58"/>
      <c r="AB1105" s="58" t="s">
        <v>3305</v>
      </c>
      <c r="AC1105" s="58" t="s">
        <v>4101</v>
      </c>
      <c r="AD1105" s="68">
        <v>44253</v>
      </c>
      <c r="AE1105" s="70">
        <v>8072531.8099999996</v>
      </c>
      <c r="AF1105" s="58" t="str">
        <f t="shared" si="92"/>
        <v>Jour</v>
      </c>
      <c r="AG1105" s="58" t="str">
        <f t="shared" si="93"/>
        <v>IE00B1S74W91</v>
      </c>
      <c r="AH1105" s="58">
        <f t="shared" si="94"/>
        <v>0</v>
      </c>
      <c r="AI1105" s="75"/>
    </row>
    <row r="1106" spans="1:35">
      <c r="A1106" s="58" t="s">
        <v>3034</v>
      </c>
      <c r="B1106" s="58" t="s">
        <v>3035</v>
      </c>
      <c r="C1106" s="58" t="s">
        <v>3036</v>
      </c>
      <c r="D1106" s="68">
        <v>43879</v>
      </c>
      <c r="E1106" s="9">
        <v>0.1</v>
      </c>
      <c r="F1106" s="69" t="b">
        <v>1</v>
      </c>
      <c r="G1106" s="58" t="s">
        <v>201</v>
      </c>
      <c r="H1106" s="58" t="s">
        <v>68</v>
      </c>
      <c r="I1106" s="58" t="s">
        <v>141</v>
      </c>
      <c r="J1106" s="58" t="s">
        <v>155</v>
      </c>
      <c r="K1106" s="68">
        <v>44255</v>
      </c>
      <c r="L1106" s="70">
        <v>7922.8480433000004</v>
      </c>
      <c r="M1106" s="58" t="s">
        <v>166</v>
      </c>
      <c r="N1106" s="69"/>
      <c r="O1106" s="69" t="b">
        <v>1</v>
      </c>
      <c r="P1106" s="69" t="b">
        <v>1</v>
      </c>
      <c r="Q1106" s="69" t="b">
        <v>1</v>
      </c>
      <c r="R1106" s="69" t="b">
        <v>1</v>
      </c>
      <c r="S1106" s="69" t="b">
        <v>1</v>
      </c>
      <c r="T1106" s="69" t="b">
        <v>1</v>
      </c>
      <c r="U1106" s="58" t="s">
        <v>3035</v>
      </c>
      <c r="V1106" s="58" t="s">
        <v>3034</v>
      </c>
      <c r="W1106" s="58" t="s">
        <v>3035</v>
      </c>
      <c r="X1106" s="58" t="s">
        <v>3034</v>
      </c>
      <c r="Y1106" s="58" t="s">
        <v>2008</v>
      </c>
      <c r="Z1106" s="58" t="s">
        <v>3034</v>
      </c>
      <c r="AA1106" s="58" t="s">
        <v>3035</v>
      </c>
      <c r="AB1106" s="58" t="s">
        <v>3305</v>
      </c>
      <c r="AC1106" s="58" t="s">
        <v>4099</v>
      </c>
      <c r="AD1106" s="68">
        <v>44253</v>
      </c>
      <c r="AE1106" s="70">
        <v>61146289.229999997</v>
      </c>
      <c r="AF1106" s="58" t="str">
        <f t="shared" si="92"/>
        <v>Jour</v>
      </c>
      <c r="AG1106" s="58" t="str">
        <f t="shared" si="93"/>
        <v>IE0002639775</v>
      </c>
      <c r="AH1106" s="58" t="str">
        <f t="shared" si="94"/>
        <v>989771</v>
      </c>
      <c r="AI1106" s="75"/>
    </row>
    <row r="1107" spans="1:35">
      <c r="A1107" s="58" t="s">
        <v>1681</v>
      </c>
      <c r="B1107" s="58" t="s">
        <v>1682</v>
      </c>
      <c r="C1107" s="58" t="s">
        <v>1683</v>
      </c>
      <c r="D1107" s="68">
        <v>43879</v>
      </c>
      <c r="E1107" s="9">
        <v>0.12</v>
      </c>
      <c r="F1107" s="69" t="b">
        <v>1</v>
      </c>
      <c r="G1107" s="58" t="s">
        <v>201</v>
      </c>
      <c r="H1107" s="58" t="s">
        <v>68</v>
      </c>
      <c r="I1107" s="58" t="s">
        <v>141</v>
      </c>
      <c r="J1107" s="58" t="s">
        <v>168</v>
      </c>
      <c r="K1107" s="68">
        <v>44255</v>
      </c>
      <c r="L1107" s="70">
        <v>4173.3475163000003</v>
      </c>
      <c r="M1107" s="58" t="s">
        <v>166</v>
      </c>
      <c r="N1107" s="69"/>
      <c r="O1107" s="69" t="b">
        <v>1</v>
      </c>
      <c r="P1107" s="69" t="b">
        <v>1</v>
      </c>
      <c r="Q1107" s="69" t="b">
        <v>1</v>
      </c>
      <c r="R1107" s="69" t="b">
        <v>1</v>
      </c>
      <c r="S1107" s="69" t="b">
        <v>1</v>
      </c>
      <c r="T1107" s="69" t="b">
        <v>1</v>
      </c>
      <c r="U1107" s="58" t="s">
        <v>1682</v>
      </c>
      <c r="V1107" s="58" t="s">
        <v>1681</v>
      </c>
      <c r="W1107" s="58" t="s">
        <v>1682</v>
      </c>
      <c r="X1107" s="58" t="s">
        <v>1681</v>
      </c>
      <c r="Y1107" s="58" t="s">
        <v>2008</v>
      </c>
      <c r="Z1107" s="58" t="s">
        <v>1681</v>
      </c>
      <c r="AA1107" s="58" t="s">
        <v>1682</v>
      </c>
      <c r="AB1107" s="58" t="s">
        <v>3305</v>
      </c>
      <c r="AC1107" s="58" t="s">
        <v>4101</v>
      </c>
      <c r="AD1107" s="68">
        <v>44253</v>
      </c>
      <c r="AE1107" s="70">
        <v>845784.75</v>
      </c>
      <c r="AF1107" s="58" t="str">
        <f t="shared" si="92"/>
        <v>Jour</v>
      </c>
      <c r="AG1107" s="58" t="str">
        <f t="shared" si="93"/>
        <v>IE0007471695</v>
      </c>
      <c r="AH1107" s="58" t="str">
        <f t="shared" si="94"/>
        <v>1439864</v>
      </c>
      <c r="AI1107" s="75"/>
    </row>
    <row r="1108" spans="1:35">
      <c r="A1108" s="58" t="s">
        <v>1361</v>
      </c>
      <c r="B1108" s="58" t="s">
        <v>1362</v>
      </c>
      <c r="C1108" s="58" t="s">
        <v>1363</v>
      </c>
      <c r="D1108" s="68">
        <v>43890</v>
      </c>
      <c r="E1108" s="9">
        <v>0.85</v>
      </c>
      <c r="F1108" s="69" t="b">
        <v>1</v>
      </c>
      <c r="G1108" s="58" t="s">
        <v>138</v>
      </c>
      <c r="H1108" s="58" t="s">
        <v>62</v>
      </c>
      <c r="I1108" s="58" t="s">
        <v>141</v>
      </c>
      <c r="J1108" s="58" t="s">
        <v>168</v>
      </c>
      <c r="K1108" s="68">
        <v>44255</v>
      </c>
      <c r="L1108" s="70">
        <v>160.21198079999999</v>
      </c>
      <c r="M1108" s="58" t="s">
        <v>166</v>
      </c>
      <c r="N1108" s="69"/>
      <c r="O1108" s="69" t="b">
        <v>1</v>
      </c>
      <c r="P1108" s="69" t="b">
        <v>1</v>
      </c>
      <c r="Q1108" s="69"/>
      <c r="R1108" s="69"/>
      <c r="S1108" s="69" t="b">
        <v>1</v>
      </c>
      <c r="T1108" s="69"/>
      <c r="U1108" s="58" t="s">
        <v>1362</v>
      </c>
      <c r="V1108" s="58" t="s">
        <v>1361</v>
      </c>
      <c r="W1108" s="58" t="s">
        <v>1362</v>
      </c>
      <c r="X1108" s="58" t="s">
        <v>1361</v>
      </c>
      <c r="Y1108" s="58" t="s">
        <v>2005</v>
      </c>
      <c r="Z1108" s="58" t="s">
        <v>1361</v>
      </c>
      <c r="AA1108" s="58" t="s">
        <v>1362</v>
      </c>
      <c r="AB1108" s="58" t="s">
        <v>3305</v>
      </c>
      <c r="AC1108" s="58"/>
      <c r="AD1108" s="68">
        <v>44253</v>
      </c>
      <c r="AE1108" s="70">
        <v>20401</v>
      </c>
      <c r="AF1108" s="58" t="str">
        <f t="shared" si="92"/>
        <v>Jour</v>
      </c>
      <c r="AG1108" s="58" t="str">
        <f t="shared" si="93"/>
        <v>LU0571067866</v>
      </c>
      <c r="AH1108" s="58" t="str">
        <f t="shared" si="94"/>
        <v>12236148</v>
      </c>
      <c r="AI1108" s="75"/>
    </row>
    <row r="1109" spans="1:35">
      <c r="A1109" s="58" t="s">
        <v>1446</v>
      </c>
      <c r="B1109" s="58" t="s">
        <v>1447</v>
      </c>
      <c r="C1109" s="58" t="s">
        <v>4676</v>
      </c>
      <c r="D1109" s="68">
        <v>43890</v>
      </c>
      <c r="E1109" s="9">
        <v>0.79</v>
      </c>
      <c r="F1109" s="69" t="b">
        <v>1</v>
      </c>
      <c r="G1109" s="58" t="s">
        <v>138</v>
      </c>
      <c r="H1109" s="58" t="s">
        <v>64</v>
      </c>
      <c r="I1109" s="58" t="s">
        <v>141</v>
      </c>
      <c r="J1109" s="58" t="s">
        <v>168</v>
      </c>
      <c r="K1109" s="68">
        <v>44255</v>
      </c>
      <c r="L1109" s="70">
        <v>160.21198079999999</v>
      </c>
      <c r="M1109" s="58" t="s">
        <v>166</v>
      </c>
      <c r="N1109" s="69"/>
      <c r="O1109" s="69" t="b">
        <v>1</v>
      </c>
      <c r="P1109" s="69" t="b">
        <v>1</v>
      </c>
      <c r="Q1109" s="69"/>
      <c r="R1109" s="69"/>
      <c r="S1109" s="69" t="b">
        <v>1</v>
      </c>
      <c r="T1109" s="69" t="b">
        <v>1</v>
      </c>
      <c r="U1109" s="58" t="s">
        <v>1447</v>
      </c>
      <c r="V1109" s="58" t="s">
        <v>1446</v>
      </c>
      <c r="W1109" s="58" t="s">
        <v>1447</v>
      </c>
      <c r="X1109" s="58" t="s">
        <v>1446</v>
      </c>
      <c r="Y1109" s="58" t="s">
        <v>2005</v>
      </c>
      <c r="Z1109" s="58" t="s">
        <v>1446</v>
      </c>
      <c r="AA1109" s="58" t="s">
        <v>1447</v>
      </c>
      <c r="AB1109" s="58" t="s">
        <v>3305</v>
      </c>
      <c r="AC1109" s="58"/>
      <c r="AD1109" s="68">
        <v>44253</v>
      </c>
      <c r="AE1109" s="70">
        <v>327967.34999999998</v>
      </c>
      <c r="AF1109" s="58" t="str">
        <f t="shared" si="92"/>
        <v>Jour</v>
      </c>
      <c r="AG1109" s="58" t="str">
        <f t="shared" si="93"/>
        <v>LU0571066975</v>
      </c>
      <c r="AH1109" s="58" t="str">
        <f t="shared" si="94"/>
        <v>12236151</v>
      </c>
      <c r="AI1109" s="75"/>
    </row>
    <row r="1110" spans="1:35">
      <c r="A1110" s="58" t="s">
        <v>469</v>
      </c>
      <c r="B1110" s="58" t="s">
        <v>773</v>
      </c>
      <c r="C1110" s="58" t="s">
        <v>2840</v>
      </c>
      <c r="D1110" s="68">
        <v>43890</v>
      </c>
      <c r="E1110" s="9">
        <v>0.5</v>
      </c>
      <c r="F1110" s="69" t="b">
        <v>1</v>
      </c>
      <c r="G1110" s="58" t="s">
        <v>138</v>
      </c>
      <c r="H1110" s="58" t="s">
        <v>62</v>
      </c>
      <c r="I1110" s="58" t="s">
        <v>141</v>
      </c>
      <c r="J1110" s="58" t="s">
        <v>168</v>
      </c>
      <c r="K1110" s="68">
        <v>44255</v>
      </c>
      <c r="L1110" s="70">
        <v>70.0464494</v>
      </c>
      <c r="M1110" s="58" t="s">
        <v>166</v>
      </c>
      <c r="N1110" s="69"/>
      <c r="O1110" s="69"/>
      <c r="P1110" s="69" t="b">
        <v>1</v>
      </c>
      <c r="Q1110" s="69"/>
      <c r="R1110" s="69"/>
      <c r="S1110" s="69" t="b">
        <v>1</v>
      </c>
      <c r="T1110" s="69"/>
      <c r="U1110" s="58" t="s">
        <v>773</v>
      </c>
      <c r="V1110" s="58" t="s">
        <v>469</v>
      </c>
      <c r="W1110" s="58" t="s">
        <v>773</v>
      </c>
      <c r="X1110" s="58" t="s">
        <v>469</v>
      </c>
      <c r="Y1110" s="58" t="s">
        <v>2005</v>
      </c>
      <c r="Z1110" s="58" t="s">
        <v>469</v>
      </c>
      <c r="AA1110" s="58" t="s">
        <v>773</v>
      </c>
      <c r="AB1110" s="58" t="s">
        <v>3305</v>
      </c>
      <c r="AC1110" s="58"/>
      <c r="AD1110" s="68">
        <v>44253</v>
      </c>
      <c r="AE1110" s="70">
        <v>1802</v>
      </c>
      <c r="AF1110" s="58" t="str">
        <f t="shared" si="92"/>
        <v>Jour</v>
      </c>
      <c r="AG1110" s="58" t="str">
        <f t="shared" si="93"/>
        <v>LU0278084842</v>
      </c>
      <c r="AH1110" s="58" t="str">
        <f t="shared" si="94"/>
        <v>2870613</v>
      </c>
      <c r="AI1110" s="75"/>
    </row>
    <row r="1111" spans="1:35">
      <c r="A1111" s="58" t="s">
        <v>2973</v>
      </c>
      <c r="B1111" s="58" t="s">
        <v>2974</v>
      </c>
      <c r="C1111" s="58" t="s">
        <v>2975</v>
      </c>
      <c r="D1111" s="68">
        <v>43889</v>
      </c>
      <c r="E1111" s="9">
        <v>0.31</v>
      </c>
      <c r="F1111" s="69"/>
      <c r="G1111" s="58" t="s">
        <v>175</v>
      </c>
      <c r="H1111" s="58" t="s">
        <v>62</v>
      </c>
      <c r="I1111" s="58" t="s">
        <v>141</v>
      </c>
      <c r="J1111" s="58" t="s">
        <v>168</v>
      </c>
      <c r="K1111" s="68">
        <v>44255</v>
      </c>
      <c r="L1111" s="70">
        <v>207.066303</v>
      </c>
      <c r="M1111" s="58" t="s">
        <v>176</v>
      </c>
      <c r="N1111" s="69"/>
      <c r="O1111" s="69"/>
      <c r="P1111" s="69"/>
      <c r="Q1111" s="69"/>
      <c r="R1111" s="69"/>
      <c r="S1111" s="69" t="b">
        <v>1</v>
      </c>
      <c r="T1111" s="69"/>
      <c r="U1111" s="58" t="s">
        <v>2974</v>
      </c>
      <c r="V1111" s="58" t="s">
        <v>2973</v>
      </c>
      <c r="W1111" s="58" t="s">
        <v>2974</v>
      </c>
      <c r="X1111" s="58" t="s">
        <v>2973</v>
      </c>
      <c r="Y1111" s="58" t="s">
        <v>2009</v>
      </c>
      <c r="Z1111" s="58" t="s">
        <v>2973</v>
      </c>
      <c r="AA1111" s="58" t="s">
        <v>2974</v>
      </c>
      <c r="AB1111" s="58" t="s">
        <v>3305</v>
      </c>
      <c r="AC1111" s="58"/>
      <c r="AD1111" s="68">
        <v>44253</v>
      </c>
      <c r="AE1111" s="70">
        <v>86133.79</v>
      </c>
      <c r="AF1111" s="58" t="str">
        <f t="shared" si="92"/>
        <v>Jour</v>
      </c>
      <c r="AG1111" s="58" t="str">
        <f t="shared" si="93"/>
        <v>CH0259052691</v>
      </c>
      <c r="AH1111" s="58" t="str">
        <f t="shared" si="94"/>
        <v>25905269</v>
      </c>
      <c r="AI1111" s="75"/>
    </row>
    <row r="1112" spans="1:35">
      <c r="A1112" s="58" t="s">
        <v>2991</v>
      </c>
      <c r="B1112" s="58" t="s">
        <v>2992</v>
      </c>
      <c r="C1112" s="58" t="s">
        <v>2993</v>
      </c>
      <c r="D1112" s="68">
        <v>44074</v>
      </c>
      <c r="E1112" s="9">
        <v>0.81</v>
      </c>
      <c r="F1112" s="69"/>
      <c r="G1112" s="58" t="s">
        <v>175</v>
      </c>
      <c r="H1112" s="58" t="s">
        <v>62</v>
      </c>
      <c r="I1112" s="58" t="s">
        <v>141</v>
      </c>
      <c r="J1112" s="58" t="s">
        <v>155</v>
      </c>
      <c r="K1112" s="68">
        <v>44255</v>
      </c>
      <c r="L1112" s="70">
        <v>1097.4954620000001</v>
      </c>
      <c r="M1112" s="58" t="s">
        <v>176</v>
      </c>
      <c r="N1112" s="69"/>
      <c r="O1112" s="69"/>
      <c r="P1112" s="69"/>
      <c r="Q1112" s="69"/>
      <c r="R1112" s="69"/>
      <c r="S1112" s="69"/>
      <c r="T1112" s="69"/>
      <c r="U1112" s="58" t="s">
        <v>2992</v>
      </c>
      <c r="V1112" s="58" t="s">
        <v>2991</v>
      </c>
      <c r="W1112" s="58" t="s">
        <v>2992</v>
      </c>
      <c r="X1112" s="58" t="s">
        <v>2991</v>
      </c>
      <c r="Y1112" s="58" t="s">
        <v>2009</v>
      </c>
      <c r="Z1112" s="58" t="s">
        <v>2991</v>
      </c>
      <c r="AA1112" s="58" t="s">
        <v>2992</v>
      </c>
      <c r="AB1112" s="58" t="s">
        <v>3305</v>
      </c>
      <c r="AC1112" s="58"/>
      <c r="AD1112" s="68">
        <v>44253</v>
      </c>
      <c r="AE1112" s="70">
        <v>2287353.54</v>
      </c>
      <c r="AF1112" s="58" t="str">
        <f t="shared" si="92"/>
        <v>Jour</v>
      </c>
      <c r="AG1112" s="58" t="str">
        <f t="shared" si="93"/>
        <v>CH0023568022</v>
      </c>
      <c r="AH1112" s="58" t="str">
        <f t="shared" si="94"/>
        <v>2356802</v>
      </c>
      <c r="AI1112" s="75"/>
    </row>
    <row r="1113" spans="1:35">
      <c r="A1113" s="58" t="s">
        <v>774</v>
      </c>
      <c r="B1113" s="58" t="s">
        <v>775</v>
      </c>
      <c r="C1113" s="58" t="s">
        <v>776</v>
      </c>
      <c r="D1113" s="68">
        <v>43889</v>
      </c>
      <c r="E1113" s="9">
        <v>0.8</v>
      </c>
      <c r="F1113" s="69" t="b">
        <v>1</v>
      </c>
      <c r="G1113" s="58" t="s">
        <v>138</v>
      </c>
      <c r="H1113" s="58" t="s">
        <v>64</v>
      </c>
      <c r="I1113" s="58" t="s">
        <v>141</v>
      </c>
      <c r="J1113" s="58" t="s">
        <v>168</v>
      </c>
      <c r="K1113" s="68">
        <v>44255</v>
      </c>
      <c r="L1113" s="70">
        <v>81.265964800000006</v>
      </c>
      <c r="M1113" s="58" t="s">
        <v>166</v>
      </c>
      <c r="N1113" s="69"/>
      <c r="O1113" s="69" t="b">
        <v>1</v>
      </c>
      <c r="P1113" s="69" t="b">
        <v>1</v>
      </c>
      <c r="Q1113" s="69" t="b">
        <v>1</v>
      </c>
      <c r="R1113" s="69"/>
      <c r="S1113" s="69" t="b">
        <v>1</v>
      </c>
      <c r="T1113" s="69"/>
      <c r="U1113" s="58" t="s">
        <v>775</v>
      </c>
      <c r="V1113" s="58" t="s">
        <v>774</v>
      </c>
      <c r="W1113" s="58" t="s">
        <v>775</v>
      </c>
      <c r="X1113" s="58" t="s">
        <v>774</v>
      </c>
      <c r="Y1113" s="58" t="s">
        <v>2005</v>
      </c>
      <c r="Z1113" s="58" t="s">
        <v>774</v>
      </c>
      <c r="AA1113" s="58" t="s">
        <v>775</v>
      </c>
      <c r="AB1113" s="58" t="s">
        <v>3305</v>
      </c>
      <c r="AC1113" s="58"/>
      <c r="AD1113" s="68">
        <v>44253</v>
      </c>
      <c r="AE1113" s="70">
        <v>45141.16</v>
      </c>
      <c r="AF1113" s="58" t="str">
        <f t="shared" si="92"/>
        <v>Jour</v>
      </c>
      <c r="AG1113" s="58" t="str">
        <f t="shared" si="93"/>
        <v>LU0278087514</v>
      </c>
      <c r="AH1113" s="58" t="str">
        <f t="shared" si="94"/>
        <v>2870606</v>
      </c>
      <c r="AI1113" s="75"/>
    </row>
    <row r="1114" spans="1:35">
      <c r="A1114" s="58" t="s">
        <v>370</v>
      </c>
      <c r="B1114" s="58" t="s">
        <v>777</v>
      </c>
      <c r="C1114" s="58" t="s">
        <v>58</v>
      </c>
      <c r="D1114" s="68">
        <v>43889</v>
      </c>
      <c r="E1114" s="9">
        <v>1.41</v>
      </c>
      <c r="F1114" s="69" t="b">
        <v>1</v>
      </c>
      <c r="G1114" s="58" t="s">
        <v>138</v>
      </c>
      <c r="H1114" s="58" t="s">
        <v>64</v>
      </c>
      <c r="I1114" s="58" t="s">
        <v>141</v>
      </c>
      <c r="J1114" s="58" t="s">
        <v>168</v>
      </c>
      <c r="K1114" s="68">
        <v>44255</v>
      </c>
      <c r="L1114" s="70">
        <v>47.384296200000001</v>
      </c>
      <c r="M1114" s="58" t="s">
        <v>166</v>
      </c>
      <c r="N1114" s="69"/>
      <c r="O1114" s="69"/>
      <c r="P1114" s="69" t="b">
        <v>1</v>
      </c>
      <c r="Q1114" s="69"/>
      <c r="R1114" s="69"/>
      <c r="S1114" s="69" t="b">
        <v>1</v>
      </c>
      <c r="T1114" s="69" t="b">
        <v>1</v>
      </c>
      <c r="U1114" s="58" t="s">
        <v>777</v>
      </c>
      <c r="V1114" s="58" t="s">
        <v>370</v>
      </c>
      <c r="W1114" s="58" t="s">
        <v>777</v>
      </c>
      <c r="X1114" s="58" t="s">
        <v>370</v>
      </c>
      <c r="Y1114" s="58" t="s">
        <v>2005</v>
      </c>
      <c r="Z1114" s="58" t="s">
        <v>370</v>
      </c>
      <c r="AA1114" s="58" t="s">
        <v>777</v>
      </c>
      <c r="AB1114" s="58" t="s">
        <v>3305</v>
      </c>
      <c r="AC1114" s="58"/>
      <c r="AD1114" s="68">
        <v>44253</v>
      </c>
      <c r="AE1114" s="70">
        <v>65346.76</v>
      </c>
      <c r="AF1114" s="58" t="str">
        <f t="shared" si="92"/>
        <v>Jour</v>
      </c>
      <c r="AG1114" s="58" t="str">
        <f t="shared" si="93"/>
        <v>LU0080215204</v>
      </c>
      <c r="AH1114" s="58" t="str">
        <f t="shared" si="94"/>
        <v>634787</v>
      </c>
      <c r="AI1114" s="75"/>
    </row>
    <row r="1115" spans="1:35">
      <c r="A1115" s="58" t="s">
        <v>1546</v>
      </c>
      <c r="B1115" s="58" t="s">
        <v>1563</v>
      </c>
      <c r="C1115" s="58" t="s">
        <v>1564</v>
      </c>
      <c r="D1115" s="68">
        <v>43889</v>
      </c>
      <c r="E1115" s="9">
        <v>0.97</v>
      </c>
      <c r="F1115" s="69" t="b">
        <v>1</v>
      </c>
      <c r="G1115" s="58" t="s">
        <v>138</v>
      </c>
      <c r="H1115" s="58" t="s">
        <v>68</v>
      </c>
      <c r="I1115" s="58" t="s">
        <v>141</v>
      </c>
      <c r="J1115" s="58" t="s">
        <v>155</v>
      </c>
      <c r="K1115" s="68">
        <v>44255</v>
      </c>
      <c r="L1115" s="70">
        <v>2989.0954857000002</v>
      </c>
      <c r="M1115" s="58" t="s">
        <v>166</v>
      </c>
      <c r="N1115" s="69"/>
      <c r="O1115" s="69" t="b">
        <v>1</v>
      </c>
      <c r="P1115" s="69" t="b">
        <v>1</v>
      </c>
      <c r="Q1115" s="69" t="b">
        <v>1</v>
      </c>
      <c r="R1115" s="69" t="b">
        <v>1</v>
      </c>
      <c r="S1115" s="69" t="b">
        <v>1</v>
      </c>
      <c r="T1115" s="69" t="b">
        <v>1</v>
      </c>
      <c r="U1115" s="58" t="s">
        <v>1563</v>
      </c>
      <c r="V1115" s="58" t="s">
        <v>1546</v>
      </c>
      <c r="W1115" s="58" t="s">
        <v>1563</v>
      </c>
      <c r="X1115" s="58" t="s">
        <v>1546</v>
      </c>
      <c r="Y1115" s="58" t="s">
        <v>2005</v>
      </c>
      <c r="Z1115" s="58" t="s">
        <v>1546</v>
      </c>
      <c r="AA1115" s="58" t="s">
        <v>1563</v>
      </c>
      <c r="AB1115" s="58" t="s">
        <v>3305</v>
      </c>
      <c r="AC1115" s="58"/>
      <c r="AD1115" s="68">
        <v>44253</v>
      </c>
      <c r="AE1115" s="70">
        <v>3580145.49</v>
      </c>
      <c r="AF1115" s="58" t="str">
        <f t="shared" si="92"/>
        <v>Jour</v>
      </c>
      <c r="AG1115" s="58" t="str">
        <f t="shared" si="93"/>
        <v>LU0278093082</v>
      </c>
      <c r="AH1115" s="58" t="str">
        <f t="shared" si="94"/>
        <v>2870698</v>
      </c>
      <c r="AI1115" s="75"/>
    </row>
    <row r="1116" spans="1:35" s="75" customFormat="1">
      <c r="A1116" s="58" t="s">
        <v>778</v>
      </c>
      <c r="B1116" s="58" t="s">
        <v>779</v>
      </c>
      <c r="C1116" s="58" t="s">
        <v>780</v>
      </c>
      <c r="D1116" s="68">
        <v>43889</v>
      </c>
      <c r="E1116" s="9">
        <v>0.55000000000000004</v>
      </c>
      <c r="F1116" s="69" t="b">
        <v>1</v>
      </c>
      <c r="G1116" s="58" t="s">
        <v>138</v>
      </c>
      <c r="H1116" s="58" t="s">
        <v>62</v>
      </c>
      <c r="I1116" s="58" t="s">
        <v>141</v>
      </c>
      <c r="J1116" s="58" t="s">
        <v>168</v>
      </c>
      <c r="K1116" s="68">
        <v>44255</v>
      </c>
      <c r="L1116" s="70">
        <v>180.4623368</v>
      </c>
      <c r="M1116" s="58" t="s">
        <v>166</v>
      </c>
      <c r="N1116" s="69"/>
      <c r="O1116" s="69" t="b">
        <v>1</v>
      </c>
      <c r="P1116" s="69" t="b">
        <v>1</v>
      </c>
      <c r="Q1116" s="69"/>
      <c r="R1116" s="69"/>
      <c r="S1116" s="69" t="b">
        <v>1</v>
      </c>
      <c r="T1116" s="69"/>
      <c r="U1116" s="58" t="s">
        <v>779</v>
      </c>
      <c r="V1116" s="58" t="s">
        <v>778</v>
      </c>
      <c r="W1116" s="58" t="s">
        <v>779</v>
      </c>
      <c r="X1116" s="58" t="s">
        <v>778</v>
      </c>
      <c r="Y1116" s="58" t="s">
        <v>2005</v>
      </c>
      <c r="Z1116" s="58" t="s">
        <v>778</v>
      </c>
      <c r="AA1116" s="58" t="s">
        <v>779</v>
      </c>
      <c r="AB1116" s="58" t="s">
        <v>3305</v>
      </c>
      <c r="AC1116" s="58"/>
      <c r="AD1116" s="68">
        <v>44253</v>
      </c>
      <c r="AE1116" s="70">
        <v>603348.85</v>
      </c>
      <c r="AF1116" s="58" t="str">
        <f t="shared" si="92"/>
        <v>Jour</v>
      </c>
      <c r="AG1116" s="58" t="str">
        <f t="shared" si="93"/>
        <v>LU0278084768</v>
      </c>
      <c r="AH1116" s="58" t="str">
        <f t="shared" si="94"/>
        <v>2870530</v>
      </c>
    </row>
    <row r="1117" spans="1:35" s="75" customFormat="1">
      <c r="A1117" s="58" t="s">
        <v>2721</v>
      </c>
      <c r="B1117" s="58" t="s">
        <v>2722</v>
      </c>
      <c r="C1117" s="58" t="s">
        <v>2723</v>
      </c>
      <c r="D1117" s="68">
        <v>43921</v>
      </c>
      <c r="E1117" s="9">
        <v>1.18</v>
      </c>
      <c r="F1117" s="69"/>
      <c r="G1117" s="58" t="s">
        <v>175</v>
      </c>
      <c r="H1117" s="58" t="s">
        <v>62</v>
      </c>
      <c r="I1117" s="58" t="s">
        <v>141</v>
      </c>
      <c r="J1117" s="58" t="s">
        <v>155</v>
      </c>
      <c r="K1117" s="68">
        <v>44255</v>
      </c>
      <c r="L1117" s="70">
        <v>188.3238619</v>
      </c>
      <c r="M1117" s="58" t="s">
        <v>176</v>
      </c>
      <c r="N1117" s="69"/>
      <c r="O1117" s="69"/>
      <c r="P1117" s="69"/>
      <c r="Q1117" s="69"/>
      <c r="R1117" s="69"/>
      <c r="S1117" s="69" t="b">
        <v>1</v>
      </c>
      <c r="T1117" s="69"/>
      <c r="U1117" s="58" t="s">
        <v>2722</v>
      </c>
      <c r="V1117" s="58" t="s">
        <v>2721</v>
      </c>
      <c r="W1117" s="58" t="s">
        <v>2722</v>
      </c>
      <c r="X1117" s="58" t="s">
        <v>2721</v>
      </c>
      <c r="Y1117" s="58" t="s">
        <v>2019</v>
      </c>
      <c r="Z1117" s="58" t="s">
        <v>2721</v>
      </c>
      <c r="AA1117" s="58" t="s">
        <v>2722</v>
      </c>
      <c r="AB1117" s="58" t="s">
        <v>3305</v>
      </c>
      <c r="AC1117" s="58"/>
      <c r="AD1117" s="68">
        <v>44253</v>
      </c>
      <c r="AE1117" s="70">
        <v>140808.03</v>
      </c>
      <c r="AF1117" s="58" t="str">
        <f t="shared" si="92"/>
        <v>Jour</v>
      </c>
      <c r="AG1117" s="58" t="str">
        <f t="shared" si="93"/>
        <v>CH0102869440</v>
      </c>
      <c r="AH1117" s="58" t="str">
        <f t="shared" si="94"/>
        <v>10286944</v>
      </c>
    </row>
    <row r="1118" spans="1:35" s="75" customFormat="1">
      <c r="A1118" s="58" t="s">
        <v>3037</v>
      </c>
      <c r="B1118" s="58" t="s">
        <v>3038</v>
      </c>
      <c r="C1118" s="58" t="s">
        <v>3039</v>
      </c>
      <c r="D1118" s="68">
        <v>43798</v>
      </c>
      <c r="E1118" s="9">
        <v>1.5</v>
      </c>
      <c r="F1118" s="69"/>
      <c r="G1118" s="58" t="s">
        <v>175</v>
      </c>
      <c r="H1118" s="58" t="s">
        <v>62</v>
      </c>
      <c r="I1118" s="58" t="s">
        <v>141</v>
      </c>
      <c r="J1118" s="58" t="s">
        <v>155</v>
      </c>
      <c r="K1118" s="68">
        <v>44255</v>
      </c>
      <c r="L1118" s="70">
        <v>1138.1853000000001</v>
      </c>
      <c r="M1118" s="58" t="s">
        <v>176</v>
      </c>
      <c r="N1118" s="69"/>
      <c r="O1118" s="69"/>
      <c r="P1118" s="69"/>
      <c r="Q1118" s="69"/>
      <c r="R1118" s="69"/>
      <c r="S1118" s="69" t="b">
        <v>1</v>
      </c>
      <c r="T1118" s="69"/>
      <c r="U1118" s="58" t="s">
        <v>3038</v>
      </c>
      <c r="V1118" s="58" t="s">
        <v>3037</v>
      </c>
      <c r="W1118" s="58" t="s">
        <v>3038</v>
      </c>
      <c r="X1118" s="58" t="s">
        <v>3037</v>
      </c>
      <c r="Y1118" s="58" t="s">
        <v>2019</v>
      </c>
      <c r="Z1118" s="58" t="s">
        <v>3037</v>
      </c>
      <c r="AA1118" s="58" t="s">
        <v>3038</v>
      </c>
      <c r="AB1118" s="58" t="s">
        <v>3305</v>
      </c>
      <c r="AC1118" s="58"/>
      <c r="AD1118" s="68">
        <v>44253</v>
      </c>
      <c r="AE1118" s="70">
        <v>41568.374000000003</v>
      </c>
      <c r="AF1118" s="58" t="str">
        <f t="shared" si="92"/>
        <v>Jour</v>
      </c>
      <c r="AG1118" s="58" t="str">
        <f t="shared" si="93"/>
        <v>CH0045341648</v>
      </c>
      <c r="AH1118" s="58" t="str">
        <f t="shared" si="94"/>
        <v>4534164</v>
      </c>
    </row>
    <row r="1119" spans="1:35" s="75" customFormat="1">
      <c r="A1119" s="58" t="s">
        <v>3040</v>
      </c>
      <c r="B1119" s="58" t="s">
        <v>3041</v>
      </c>
      <c r="C1119" s="58" t="s">
        <v>3042</v>
      </c>
      <c r="D1119" s="68">
        <v>43798</v>
      </c>
      <c r="E1119" s="9">
        <v>1</v>
      </c>
      <c r="F1119" s="69"/>
      <c r="G1119" s="58" t="s">
        <v>175</v>
      </c>
      <c r="H1119" s="58" t="s">
        <v>62</v>
      </c>
      <c r="I1119" s="58" t="s">
        <v>141</v>
      </c>
      <c r="J1119" s="58" t="s">
        <v>155</v>
      </c>
      <c r="K1119" s="68">
        <v>44255</v>
      </c>
      <c r="L1119" s="70">
        <v>1138.1853000000001</v>
      </c>
      <c r="M1119" s="58" t="s">
        <v>166</v>
      </c>
      <c r="N1119" s="69"/>
      <c r="O1119" s="69"/>
      <c r="P1119" s="69"/>
      <c r="Q1119" s="69"/>
      <c r="R1119" s="69"/>
      <c r="S1119" s="69"/>
      <c r="T1119" s="69"/>
      <c r="U1119" s="58" t="s">
        <v>3041</v>
      </c>
      <c r="V1119" s="58" t="s">
        <v>3040</v>
      </c>
      <c r="W1119" s="58" t="s">
        <v>3041</v>
      </c>
      <c r="X1119" s="58" t="s">
        <v>3040</v>
      </c>
      <c r="Y1119" s="58" t="s">
        <v>2019</v>
      </c>
      <c r="Z1119" s="58" t="s">
        <v>3040</v>
      </c>
      <c r="AA1119" s="58" t="s">
        <v>3041</v>
      </c>
      <c r="AB1119" s="58" t="s">
        <v>3305</v>
      </c>
      <c r="AC1119" s="58"/>
      <c r="AD1119" s="68">
        <v>44253</v>
      </c>
      <c r="AE1119" s="70">
        <v>234924.753</v>
      </c>
      <c r="AF1119" s="58" t="str">
        <f t="shared" si="92"/>
        <v>Jour</v>
      </c>
      <c r="AG1119" s="58" t="str">
        <f t="shared" si="93"/>
        <v>CH0224756806</v>
      </c>
      <c r="AH1119" s="58" t="str">
        <f t="shared" si="94"/>
        <v>22475680</v>
      </c>
    </row>
    <row r="1120" spans="1:35" s="75" customFormat="1">
      <c r="A1120" s="58" t="s">
        <v>1193</v>
      </c>
      <c r="B1120" s="58" t="s">
        <v>1194</v>
      </c>
      <c r="C1120" s="58" t="s">
        <v>2976</v>
      </c>
      <c r="D1120" s="68">
        <v>44043</v>
      </c>
      <c r="E1120" s="9">
        <v>0.35</v>
      </c>
      <c r="F1120" s="69"/>
      <c r="G1120" s="58" t="s">
        <v>175</v>
      </c>
      <c r="H1120" s="58" t="s">
        <v>62</v>
      </c>
      <c r="I1120" s="58" t="s">
        <v>141</v>
      </c>
      <c r="J1120" s="58" t="s">
        <v>168</v>
      </c>
      <c r="K1120" s="68">
        <v>44255</v>
      </c>
      <c r="L1120" s="70">
        <v>839.26858470000002</v>
      </c>
      <c r="M1120" s="58" t="s">
        <v>166</v>
      </c>
      <c r="N1120" s="69"/>
      <c r="O1120" s="69"/>
      <c r="P1120" s="69"/>
      <c r="Q1120" s="69"/>
      <c r="R1120" s="69"/>
      <c r="S1120" s="69"/>
      <c r="T1120" s="69"/>
      <c r="U1120" s="58" t="s">
        <v>1194</v>
      </c>
      <c r="V1120" s="58" t="s">
        <v>1193</v>
      </c>
      <c r="W1120" s="58" t="s">
        <v>1194</v>
      </c>
      <c r="X1120" s="58" t="s">
        <v>1193</v>
      </c>
      <c r="Y1120" s="58" t="s">
        <v>2009</v>
      </c>
      <c r="Z1120" s="58" t="s">
        <v>1193</v>
      </c>
      <c r="AA1120" s="58" t="s">
        <v>1194</v>
      </c>
      <c r="AB1120" s="58" t="s">
        <v>3305</v>
      </c>
      <c r="AC1120" s="58"/>
      <c r="AD1120" s="68">
        <v>44252</v>
      </c>
      <c r="AE1120" s="70">
        <v>533490.82900000003</v>
      </c>
      <c r="AF1120" s="58" t="str">
        <f t="shared" si="92"/>
        <v>Jour</v>
      </c>
      <c r="AG1120" s="58" t="str">
        <f t="shared" si="93"/>
        <v>CH0026033560</v>
      </c>
      <c r="AH1120" s="58" t="str">
        <f t="shared" si="94"/>
        <v>2603356</v>
      </c>
    </row>
    <row r="1121" spans="1:35" s="75" customFormat="1">
      <c r="A1121" s="58" t="s">
        <v>1812</v>
      </c>
      <c r="B1121" s="58" t="s">
        <v>1813</v>
      </c>
      <c r="C1121" s="58" t="s">
        <v>1814</v>
      </c>
      <c r="D1121" s="68">
        <v>44043</v>
      </c>
      <c r="E1121" s="9">
        <v>0.43</v>
      </c>
      <c r="F1121" s="69"/>
      <c r="G1121" s="58" t="s">
        <v>175</v>
      </c>
      <c r="H1121" s="58" t="s">
        <v>62</v>
      </c>
      <c r="I1121" s="58" t="s">
        <v>141</v>
      </c>
      <c r="J1121" s="58" t="s">
        <v>168</v>
      </c>
      <c r="K1121" s="68">
        <v>44255</v>
      </c>
      <c r="L1121" s="70">
        <v>484.02096979999999</v>
      </c>
      <c r="M1121" s="58" t="s">
        <v>166</v>
      </c>
      <c r="N1121" s="69"/>
      <c r="O1121" s="69"/>
      <c r="P1121" s="69"/>
      <c r="Q1121" s="69"/>
      <c r="R1121" s="69"/>
      <c r="S1121" s="69"/>
      <c r="T1121" s="69"/>
      <c r="U1121" s="58" t="s">
        <v>1813</v>
      </c>
      <c r="V1121" s="58" t="s">
        <v>1812</v>
      </c>
      <c r="W1121" s="58" t="s">
        <v>1813</v>
      </c>
      <c r="X1121" s="58" t="s">
        <v>1812</v>
      </c>
      <c r="Y1121" s="58" t="s">
        <v>2009</v>
      </c>
      <c r="Z1121" s="58" t="s">
        <v>1812</v>
      </c>
      <c r="AA1121" s="58" t="s">
        <v>1813</v>
      </c>
      <c r="AB1121" s="58" t="s">
        <v>3305</v>
      </c>
      <c r="AC1121" s="58"/>
      <c r="AD1121" s="68">
        <v>44252</v>
      </c>
      <c r="AE1121" s="70">
        <v>537264.55599999998</v>
      </c>
      <c r="AF1121" s="58" t="str">
        <f t="shared" si="92"/>
        <v>Jour</v>
      </c>
      <c r="AG1121" s="58" t="str">
        <f t="shared" si="93"/>
        <v>CH0024445477</v>
      </c>
      <c r="AH1121" s="58" t="str">
        <f t="shared" si="94"/>
        <v>2444547</v>
      </c>
    </row>
    <row r="1122" spans="1:35" s="75" customFormat="1">
      <c r="A1122" s="58" t="s">
        <v>1195</v>
      </c>
      <c r="B1122" s="58" t="s">
        <v>1196</v>
      </c>
      <c r="C1122" s="58" t="s">
        <v>1197</v>
      </c>
      <c r="D1122" s="68">
        <v>41578</v>
      </c>
      <c r="E1122" s="9">
        <v>0</v>
      </c>
      <c r="F1122" s="69"/>
      <c r="G1122" s="58" t="s">
        <v>175</v>
      </c>
      <c r="H1122" s="58" t="s">
        <v>62</v>
      </c>
      <c r="I1122" s="58" t="s">
        <v>141</v>
      </c>
      <c r="J1122" s="58" t="s">
        <v>168</v>
      </c>
      <c r="K1122" s="68"/>
      <c r="L1122" s="70"/>
      <c r="M1122" s="58" t="s">
        <v>166</v>
      </c>
      <c r="N1122" s="69"/>
      <c r="O1122" s="69"/>
      <c r="P1122" s="69"/>
      <c r="Q1122" s="69"/>
      <c r="R1122" s="69"/>
      <c r="S1122" s="69"/>
      <c r="T1122" s="69"/>
      <c r="U1122" s="58" t="s">
        <v>1196</v>
      </c>
      <c r="V1122" s="58" t="s">
        <v>1195</v>
      </c>
      <c r="W1122" s="58" t="s">
        <v>1196</v>
      </c>
      <c r="X1122" s="58" t="s">
        <v>1195</v>
      </c>
      <c r="Y1122" s="58" t="s">
        <v>2009</v>
      </c>
      <c r="Z1122" s="58" t="s">
        <v>1195</v>
      </c>
      <c r="AA1122" s="58" t="s">
        <v>1196</v>
      </c>
      <c r="AB1122" s="58" t="s">
        <v>3305</v>
      </c>
      <c r="AC1122" s="58"/>
      <c r="AD1122" s="68">
        <v>41751</v>
      </c>
      <c r="AE1122" s="70">
        <v>930.32399999999996</v>
      </c>
      <c r="AF1122" s="58" t="str">
        <f t="shared" si="92"/>
        <v>Jour</v>
      </c>
      <c r="AG1122" s="58" t="str">
        <f t="shared" si="93"/>
        <v>CH0047956724</v>
      </c>
      <c r="AH1122" s="58" t="str">
        <f t="shared" si="94"/>
        <v>4795672</v>
      </c>
    </row>
    <row r="1123" spans="1:35" s="75" customFormat="1">
      <c r="A1123" s="58" t="s">
        <v>1617</v>
      </c>
      <c r="B1123" s="58" t="s">
        <v>1618</v>
      </c>
      <c r="C1123" s="58" t="s">
        <v>1619</v>
      </c>
      <c r="D1123" s="68">
        <v>43830</v>
      </c>
      <c r="E1123" s="9">
        <v>0.56999999999999995</v>
      </c>
      <c r="F1123" s="69"/>
      <c r="G1123" s="58" t="s">
        <v>175</v>
      </c>
      <c r="H1123" s="58" t="s">
        <v>62</v>
      </c>
      <c r="I1123" s="58" t="s">
        <v>266</v>
      </c>
      <c r="J1123" s="58" t="s">
        <v>221</v>
      </c>
      <c r="K1123" s="68">
        <v>44255</v>
      </c>
      <c r="L1123" s="70">
        <v>862.61300000000006</v>
      </c>
      <c r="M1123" s="58" t="s">
        <v>166</v>
      </c>
      <c r="N1123" s="69"/>
      <c r="O1123" s="69"/>
      <c r="P1123" s="69"/>
      <c r="Q1123" s="69"/>
      <c r="R1123" s="69"/>
      <c r="S1123" s="69"/>
      <c r="T1123" s="69"/>
      <c r="U1123" s="58" t="s">
        <v>1618</v>
      </c>
      <c r="V1123" s="58" t="s">
        <v>1617</v>
      </c>
      <c r="W1123" s="58" t="s">
        <v>1618</v>
      </c>
      <c r="X1123" s="58" t="s">
        <v>1617</v>
      </c>
      <c r="Y1123" s="58" t="s">
        <v>2021</v>
      </c>
      <c r="Z1123" s="58" t="s">
        <v>1617</v>
      </c>
      <c r="AA1123" s="58" t="s">
        <v>1618</v>
      </c>
      <c r="AB1123" s="58" t="s">
        <v>3325</v>
      </c>
      <c r="AC1123" s="58"/>
      <c r="AD1123" s="68">
        <v>44251</v>
      </c>
      <c r="AE1123" s="70">
        <v>640676.98129999998</v>
      </c>
      <c r="AF1123" s="58" t="str">
        <f t="shared" si="92"/>
        <v>&gt;=Mois</v>
      </c>
      <c r="AG1123" s="58" t="str">
        <f t="shared" si="93"/>
        <v>CH0188230780</v>
      </c>
      <c r="AH1123" s="58" t="str">
        <f t="shared" si="94"/>
        <v>18823078</v>
      </c>
    </row>
    <row r="1124" spans="1:35">
      <c r="A1124" s="58" t="s">
        <v>265</v>
      </c>
      <c r="B1124" s="58" t="s">
        <v>639</v>
      </c>
      <c r="C1124" s="58" t="s">
        <v>2480</v>
      </c>
      <c r="D1124" s="68">
        <v>43921</v>
      </c>
      <c r="E1124" s="9">
        <v>0.7</v>
      </c>
      <c r="F1124" s="69"/>
      <c r="G1124" s="58" t="s">
        <v>175</v>
      </c>
      <c r="H1124" s="58" t="s">
        <v>62</v>
      </c>
      <c r="I1124" s="58" t="s">
        <v>266</v>
      </c>
      <c r="J1124" s="58" t="s">
        <v>168</v>
      </c>
      <c r="K1124" s="68">
        <v>44255</v>
      </c>
      <c r="L1124" s="70">
        <v>88.379900000000006</v>
      </c>
      <c r="M1124" s="58" t="s">
        <v>166</v>
      </c>
      <c r="N1124" s="69"/>
      <c r="O1124" s="69"/>
      <c r="P1124" s="69"/>
      <c r="Q1124" s="69"/>
      <c r="R1124" s="69"/>
      <c r="S1124" s="69"/>
      <c r="T1124" s="69"/>
      <c r="U1124" s="58" t="s">
        <v>639</v>
      </c>
      <c r="V1124" s="58" t="s">
        <v>265</v>
      </c>
      <c r="W1124" s="58" t="s">
        <v>639</v>
      </c>
      <c r="X1124" s="58" t="s">
        <v>265</v>
      </c>
      <c r="Y1124" s="58" t="s">
        <v>2021</v>
      </c>
      <c r="Z1124" s="58" t="s">
        <v>265</v>
      </c>
      <c r="AA1124" s="58" t="s">
        <v>639</v>
      </c>
      <c r="AB1124" s="58" t="s">
        <v>3307</v>
      </c>
      <c r="AC1124" s="58"/>
      <c r="AD1124" s="68">
        <v>44246</v>
      </c>
      <c r="AE1124" s="70">
        <v>52948</v>
      </c>
      <c r="AF1124" s="58" t="str">
        <f t="shared" si="92"/>
        <v>&gt;=Mois</v>
      </c>
      <c r="AG1124" s="58" t="str">
        <f t="shared" si="93"/>
        <v>CH0011798458</v>
      </c>
      <c r="AH1124" s="58" t="str">
        <f t="shared" si="94"/>
        <v>1179845</v>
      </c>
      <c r="AI1124" s="75"/>
    </row>
    <row r="1125" spans="1:35" s="75" customFormat="1">
      <c r="A1125" s="58" t="s">
        <v>1620</v>
      </c>
      <c r="B1125" s="58" t="s">
        <v>1621</v>
      </c>
      <c r="C1125" s="58" t="s">
        <v>5497</v>
      </c>
      <c r="D1125" s="68">
        <v>43921</v>
      </c>
      <c r="E1125" s="9">
        <v>0.25</v>
      </c>
      <c r="F1125" s="69"/>
      <c r="G1125" s="58" t="s">
        <v>175</v>
      </c>
      <c r="H1125" s="58" t="s">
        <v>62</v>
      </c>
      <c r="I1125" s="58" t="s">
        <v>266</v>
      </c>
      <c r="J1125" s="58" t="s">
        <v>333</v>
      </c>
      <c r="K1125" s="68">
        <v>44255</v>
      </c>
      <c r="L1125" s="70">
        <v>38.267600000000002</v>
      </c>
      <c r="M1125" s="58" t="s">
        <v>166</v>
      </c>
      <c r="N1125" s="69"/>
      <c r="O1125" s="69"/>
      <c r="P1125" s="69"/>
      <c r="Q1125" s="69"/>
      <c r="R1125" s="69"/>
      <c r="S1125" s="69"/>
      <c r="T1125" s="69"/>
      <c r="U1125" s="58" t="s">
        <v>1621</v>
      </c>
      <c r="V1125" s="58" t="s">
        <v>1620</v>
      </c>
      <c r="W1125" s="58" t="s">
        <v>1621</v>
      </c>
      <c r="X1125" s="58" t="s">
        <v>1620</v>
      </c>
      <c r="Y1125" s="58" t="s">
        <v>2021</v>
      </c>
      <c r="Z1125" s="58" t="s">
        <v>1620</v>
      </c>
      <c r="AA1125" s="58" t="s">
        <v>1621</v>
      </c>
      <c r="AB1125" s="58" t="s">
        <v>3307</v>
      </c>
      <c r="AC1125" s="58"/>
      <c r="AD1125" s="68">
        <v>44246</v>
      </c>
      <c r="AE1125" s="70">
        <v>35341</v>
      </c>
      <c r="AF1125" s="58" t="str">
        <f t="shared" si="92"/>
        <v>&gt;=Mois</v>
      </c>
      <c r="AG1125" s="58" t="str">
        <f t="shared" si="93"/>
        <v>CH0276997043</v>
      </c>
      <c r="AH1125" s="58" t="str">
        <f t="shared" si="94"/>
        <v>27699704</v>
      </c>
    </row>
    <row r="1126" spans="1:35" s="75" customFormat="1">
      <c r="A1126" s="58" t="s">
        <v>3464</v>
      </c>
      <c r="B1126" s="58" t="s">
        <v>3465</v>
      </c>
      <c r="C1126" s="58" t="s">
        <v>3466</v>
      </c>
      <c r="D1126" s="68">
        <v>43830</v>
      </c>
      <c r="E1126" s="9">
        <v>0.91</v>
      </c>
      <c r="F1126" s="69"/>
      <c r="G1126" s="58" t="s">
        <v>175</v>
      </c>
      <c r="H1126" s="58" t="s">
        <v>62</v>
      </c>
      <c r="I1126" s="58" t="s">
        <v>266</v>
      </c>
      <c r="J1126" s="58" t="s">
        <v>221</v>
      </c>
      <c r="K1126" s="68"/>
      <c r="L1126" s="70"/>
      <c r="M1126" s="58" t="s">
        <v>166</v>
      </c>
      <c r="N1126" s="69"/>
      <c r="O1126" s="69"/>
      <c r="P1126" s="69"/>
      <c r="Q1126" s="69"/>
      <c r="R1126" s="69"/>
      <c r="S1126" s="69"/>
      <c r="T1126" s="69"/>
      <c r="U1126" s="58" t="s">
        <v>3465</v>
      </c>
      <c r="V1126" s="58" t="s">
        <v>3464</v>
      </c>
      <c r="W1126" s="58" t="s">
        <v>3465</v>
      </c>
      <c r="X1126" s="58" t="s">
        <v>3464</v>
      </c>
      <c r="Y1126" s="58" t="s">
        <v>2021</v>
      </c>
      <c r="Z1126" s="58" t="s">
        <v>3464</v>
      </c>
      <c r="AA1126" s="58" t="s">
        <v>3465</v>
      </c>
      <c r="AB1126" s="58" t="s">
        <v>3321</v>
      </c>
      <c r="AC1126" s="58"/>
      <c r="AD1126" s="68">
        <v>44196</v>
      </c>
      <c r="AE1126" s="70">
        <v>438762.25900000002</v>
      </c>
      <c r="AF1126" s="58" t="str">
        <f t="shared" si="92"/>
        <v>&gt;=Mois</v>
      </c>
      <c r="AG1126" s="58" t="str">
        <f t="shared" si="93"/>
        <v>CH0049550269</v>
      </c>
      <c r="AH1126" s="58" t="str">
        <f t="shared" si="94"/>
        <v>4955026</v>
      </c>
    </row>
    <row r="1127" spans="1:35" s="75" customFormat="1">
      <c r="A1127" s="58" t="s">
        <v>1622</v>
      </c>
      <c r="B1127" s="58" t="s">
        <v>1623</v>
      </c>
      <c r="C1127" s="58" t="s">
        <v>1624</v>
      </c>
      <c r="D1127" s="68">
        <v>43738</v>
      </c>
      <c r="E1127" s="9">
        <v>0.87</v>
      </c>
      <c r="F1127" s="69"/>
      <c r="G1127" s="58" t="s">
        <v>175</v>
      </c>
      <c r="H1127" s="58" t="s">
        <v>62</v>
      </c>
      <c r="I1127" s="58" t="s">
        <v>266</v>
      </c>
      <c r="J1127" s="58" t="s">
        <v>221</v>
      </c>
      <c r="K1127" s="68">
        <v>44255</v>
      </c>
      <c r="L1127" s="70">
        <v>2743.0808000000002</v>
      </c>
      <c r="M1127" s="58" t="s">
        <v>166</v>
      </c>
      <c r="N1127" s="69"/>
      <c r="O1127" s="69"/>
      <c r="P1127" s="69"/>
      <c r="Q1127" s="69"/>
      <c r="R1127" s="69"/>
      <c r="S1127" s="69"/>
      <c r="T1127" s="69"/>
      <c r="U1127" s="58" t="s">
        <v>1623</v>
      </c>
      <c r="V1127" s="58" t="s">
        <v>1622</v>
      </c>
      <c r="W1127" s="58" t="s">
        <v>1623</v>
      </c>
      <c r="X1127" s="58" t="s">
        <v>1622</v>
      </c>
      <c r="Y1127" s="58" t="s">
        <v>2021</v>
      </c>
      <c r="Z1127" s="58" t="s">
        <v>1622</v>
      </c>
      <c r="AA1127" s="58" t="s">
        <v>1623</v>
      </c>
      <c r="AB1127" s="58" t="s">
        <v>3305</v>
      </c>
      <c r="AC1127" s="58"/>
      <c r="AD1127" s="68">
        <v>44253</v>
      </c>
      <c r="AE1127" s="70">
        <v>15325208</v>
      </c>
      <c r="AF1127" s="58" t="str">
        <f t="shared" si="92"/>
        <v>Jour</v>
      </c>
      <c r="AG1127" s="58" t="str">
        <f t="shared" si="93"/>
        <v>CH0106150136</v>
      </c>
      <c r="AH1127" s="58" t="str">
        <f t="shared" si="94"/>
        <v>10615013</v>
      </c>
    </row>
    <row r="1128" spans="1:35" s="75" customFormat="1">
      <c r="A1128" s="58" t="s">
        <v>3201</v>
      </c>
      <c r="B1128" s="58" t="s">
        <v>3202</v>
      </c>
      <c r="C1128" s="58" t="s">
        <v>3270</v>
      </c>
      <c r="D1128" s="68">
        <v>44104</v>
      </c>
      <c r="E1128" s="9">
        <v>0.92</v>
      </c>
      <c r="F1128" s="69"/>
      <c r="G1128" s="58" t="s">
        <v>175</v>
      </c>
      <c r="H1128" s="58" t="s">
        <v>62</v>
      </c>
      <c r="I1128" s="58" t="s">
        <v>266</v>
      </c>
      <c r="J1128" s="58" t="s">
        <v>221</v>
      </c>
      <c r="K1128" s="68">
        <v>44255</v>
      </c>
      <c r="L1128" s="70">
        <v>245.78569999999999</v>
      </c>
      <c r="M1128" s="58" t="s">
        <v>166</v>
      </c>
      <c r="N1128" s="69"/>
      <c r="O1128" s="69"/>
      <c r="P1128" s="69"/>
      <c r="Q1128" s="69"/>
      <c r="R1128" s="69"/>
      <c r="S1128" s="69"/>
      <c r="T1128" s="69"/>
      <c r="U1128" s="58" t="s">
        <v>3202</v>
      </c>
      <c r="V1128" s="58" t="s">
        <v>3201</v>
      </c>
      <c r="W1128" s="58" t="s">
        <v>3202</v>
      </c>
      <c r="X1128" s="58" t="s">
        <v>3201</v>
      </c>
      <c r="Y1128" s="58" t="s">
        <v>2021</v>
      </c>
      <c r="Z1128" s="58" t="s">
        <v>3201</v>
      </c>
      <c r="AA1128" s="58" t="s">
        <v>3202</v>
      </c>
      <c r="AB1128" s="58" t="s">
        <v>3305</v>
      </c>
      <c r="AC1128" s="58"/>
      <c r="AD1128" s="68">
        <v>44253</v>
      </c>
      <c r="AE1128" s="70">
        <v>2091947</v>
      </c>
      <c r="AF1128" s="58" t="str">
        <f t="shared" si="92"/>
        <v>Jour</v>
      </c>
      <c r="AG1128" s="58" t="str">
        <f t="shared" si="93"/>
        <v>CH0385556482</v>
      </c>
      <c r="AH1128" s="58" t="str">
        <f t="shared" si="94"/>
        <v>38555648</v>
      </c>
    </row>
    <row r="1129" spans="1:35" s="75" customFormat="1">
      <c r="A1129" s="58" t="s">
        <v>3075</v>
      </c>
      <c r="B1129" s="58" t="s">
        <v>3076</v>
      </c>
      <c r="C1129" s="58" t="s">
        <v>3077</v>
      </c>
      <c r="D1129" s="68">
        <v>43830</v>
      </c>
      <c r="E1129" s="9">
        <v>0.74</v>
      </c>
      <c r="F1129" s="69"/>
      <c r="G1129" s="58" t="s">
        <v>175</v>
      </c>
      <c r="H1129" s="58" t="s">
        <v>62</v>
      </c>
      <c r="I1129" s="58" t="s">
        <v>266</v>
      </c>
      <c r="J1129" s="58" t="s">
        <v>221</v>
      </c>
      <c r="K1129" s="68"/>
      <c r="L1129" s="70"/>
      <c r="M1129" s="58" t="s">
        <v>166</v>
      </c>
      <c r="N1129" s="69"/>
      <c r="O1129" s="69"/>
      <c r="P1129" s="69"/>
      <c r="Q1129" s="69"/>
      <c r="R1129" s="69"/>
      <c r="S1129" s="69"/>
      <c r="T1129" s="69"/>
      <c r="U1129" s="58" t="s">
        <v>3076</v>
      </c>
      <c r="V1129" s="58" t="s">
        <v>3075</v>
      </c>
      <c r="W1129" s="58" t="s">
        <v>3076</v>
      </c>
      <c r="X1129" s="58" t="s">
        <v>3075</v>
      </c>
      <c r="Y1129" s="58" t="s">
        <v>2021</v>
      </c>
      <c r="Z1129" s="58" t="s">
        <v>3075</v>
      </c>
      <c r="AA1129" s="58" t="s">
        <v>3076</v>
      </c>
      <c r="AB1129" s="58" t="s">
        <v>3349</v>
      </c>
      <c r="AC1129" s="58"/>
      <c r="AD1129" s="68"/>
      <c r="AE1129" s="70"/>
      <c r="AF1129" s="58" t="str">
        <f t="shared" si="92"/>
        <v>&gt;=Mois</v>
      </c>
      <c r="AG1129" s="58" t="str">
        <f t="shared" si="93"/>
        <v>CH0263627355</v>
      </c>
      <c r="AH1129" s="58" t="str">
        <f t="shared" si="94"/>
        <v>26362735</v>
      </c>
    </row>
    <row r="1130" spans="1:35" s="75" customFormat="1">
      <c r="A1130" s="58" t="s">
        <v>3388</v>
      </c>
      <c r="B1130" s="58" t="s">
        <v>3389</v>
      </c>
      <c r="C1130" s="58" t="s">
        <v>4551</v>
      </c>
      <c r="D1130" s="68">
        <v>44012</v>
      </c>
      <c r="E1130" s="9">
        <v>0.3</v>
      </c>
      <c r="F1130" s="69"/>
      <c r="G1130" s="58" t="s">
        <v>175</v>
      </c>
      <c r="H1130" s="58" t="s">
        <v>62</v>
      </c>
      <c r="I1130" s="58" t="s">
        <v>266</v>
      </c>
      <c r="J1130" s="58" t="s">
        <v>165</v>
      </c>
      <c r="K1130" s="68">
        <v>44255</v>
      </c>
      <c r="L1130" s="70">
        <v>1158.4367500000001</v>
      </c>
      <c r="M1130" s="58" t="s">
        <v>166</v>
      </c>
      <c r="N1130" s="69"/>
      <c r="O1130" s="69"/>
      <c r="P1130" s="69"/>
      <c r="Q1130" s="69"/>
      <c r="R1130" s="69"/>
      <c r="S1130" s="69"/>
      <c r="T1130" s="69"/>
      <c r="U1130" s="58" t="s">
        <v>3389</v>
      </c>
      <c r="V1130" s="58" t="s">
        <v>3388</v>
      </c>
      <c r="W1130" s="58" t="s">
        <v>3389</v>
      </c>
      <c r="X1130" s="58" t="s">
        <v>3388</v>
      </c>
      <c r="Y1130" s="58" t="s">
        <v>2021</v>
      </c>
      <c r="Z1130" s="58" t="s">
        <v>3388</v>
      </c>
      <c r="AA1130" s="58" t="s">
        <v>3389</v>
      </c>
      <c r="AB1130" s="58" t="s">
        <v>3369</v>
      </c>
      <c r="AC1130" s="58"/>
      <c r="AD1130" s="68">
        <v>44252</v>
      </c>
      <c r="AE1130" s="70">
        <v>6280162</v>
      </c>
      <c r="AF1130" s="58" t="str">
        <f t="shared" si="92"/>
        <v>&gt;=Mois</v>
      </c>
      <c r="AG1130" s="58" t="str">
        <f t="shared" si="93"/>
        <v>CH0337526906</v>
      </c>
      <c r="AH1130" s="58" t="str">
        <f t="shared" si="94"/>
        <v>33752690</v>
      </c>
    </row>
    <row r="1131" spans="1:35" s="75" customFormat="1">
      <c r="A1131" s="58" t="s">
        <v>1625</v>
      </c>
      <c r="B1131" s="58" t="s">
        <v>1626</v>
      </c>
      <c r="C1131" s="58" t="s">
        <v>5277</v>
      </c>
      <c r="D1131" s="68">
        <v>44012</v>
      </c>
      <c r="E1131" s="9">
        <v>0.47</v>
      </c>
      <c r="F1131" s="69"/>
      <c r="G1131" s="58" t="s">
        <v>175</v>
      </c>
      <c r="H1131" s="58" t="s">
        <v>62</v>
      </c>
      <c r="I1131" s="58" t="s">
        <v>266</v>
      </c>
      <c r="J1131" s="58" t="s">
        <v>221</v>
      </c>
      <c r="K1131" s="68">
        <v>44255</v>
      </c>
      <c r="L1131" s="70">
        <v>7380.2267019999999</v>
      </c>
      <c r="M1131" s="58" t="s">
        <v>166</v>
      </c>
      <c r="N1131" s="69"/>
      <c r="O1131" s="69"/>
      <c r="P1131" s="69"/>
      <c r="Q1131" s="69"/>
      <c r="R1131" s="69"/>
      <c r="S1131" s="69"/>
      <c r="T1131" s="69"/>
      <c r="U1131" s="58" t="s">
        <v>1626</v>
      </c>
      <c r="V1131" s="58" t="s">
        <v>1625</v>
      </c>
      <c r="W1131" s="58" t="s">
        <v>1626</v>
      </c>
      <c r="X1131" s="58" t="s">
        <v>1625</v>
      </c>
      <c r="Y1131" s="58" t="s">
        <v>2021</v>
      </c>
      <c r="Z1131" s="58" t="s">
        <v>1625</v>
      </c>
      <c r="AA1131" s="58" t="s">
        <v>1626</v>
      </c>
      <c r="AB1131" s="58" t="s">
        <v>3305</v>
      </c>
      <c r="AC1131" s="58"/>
      <c r="AD1131" s="68">
        <v>44252</v>
      </c>
      <c r="AE1131" s="70">
        <v>37783250</v>
      </c>
      <c r="AF1131" s="58" t="str">
        <f t="shared" si="92"/>
        <v>Jour</v>
      </c>
      <c r="AG1131" s="58" t="str">
        <f t="shared" si="93"/>
        <v>CH0192252903</v>
      </c>
      <c r="AH1131" s="58" t="str">
        <f t="shared" si="94"/>
        <v>19225290</v>
      </c>
    </row>
    <row r="1132" spans="1:35" s="75" customFormat="1">
      <c r="A1132" s="58" t="s">
        <v>1915</v>
      </c>
      <c r="B1132" s="58" t="s">
        <v>1917</v>
      </c>
      <c r="C1132" s="58" t="s">
        <v>5278</v>
      </c>
      <c r="D1132" s="68">
        <v>44012</v>
      </c>
      <c r="E1132" s="9">
        <v>0.17</v>
      </c>
      <c r="F1132" s="69"/>
      <c r="G1132" s="58" t="s">
        <v>175</v>
      </c>
      <c r="H1132" s="58" t="s">
        <v>62</v>
      </c>
      <c r="I1132" s="58" t="s">
        <v>266</v>
      </c>
      <c r="J1132" s="58" t="s">
        <v>221</v>
      </c>
      <c r="K1132" s="68">
        <v>44255</v>
      </c>
      <c r="L1132" s="70">
        <v>7380.2267019999999</v>
      </c>
      <c r="M1132" s="58" t="s">
        <v>166</v>
      </c>
      <c r="N1132" s="69"/>
      <c r="O1132" s="69"/>
      <c r="P1132" s="69"/>
      <c r="Q1132" s="69"/>
      <c r="R1132" s="69"/>
      <c r="S1132" s="69"/>
      <c r="T1132" s="69"/>
      <c r="U1132" s="58" t="s">
        <v>1917</v>
      </c>
      <c r="V1132" s="58" t="s">
        <v>1915</v>
      </c>
      <c r="W1132" s="58" t="s">
        <v>1917</v>
      </c>
      <c r="X1132" s="58" t="s">
        <v>1915</v>
      </c>
      <c r="Y1132" s="58" t="s">
        <v>2021</v>
      </c>
      <c r="Z1132" s="58" t="s">
        <v>1915</v>
      </c>
      <c r="AA1132" s="58" t="s">
        <v>1917</v>
      </c>
      <c r="AB1132" s="58" t="s">
        <v>3305</v>
      </c>
      <c r="AC1132" s="58"/>
      <c r="AD1132" s="68">
        <v>44252</v>
      </c>
      <c r="AE1132" s="70">
        <v>4461840</v>
      </c>
      <c r="AF1132" s="58" t="str">
        <f t="shared" si="92"/>
        <v>Jour</v>
      </c>
      <c r="AG1132" s="58" t="str">
        <f t="shared" si="93"/>
        <v>CH0192252887</v>
      </c>
      <c r="AH1132" s="58" t="str">
        <f t="shared" si="94"/>
        <v>19225288</v>
      </c>
    </row>
    <row r="1133" spans="1:35" s="75" customFormat="1">
      <c r="A1133" s="58" t="s">
        <v>347</v>
      </c>
      <c r="B1133" s="58" t="s">
        <v>741</v>
      </c>
      <c r="C1133" s="58" t="s">
        <v>5279</v>
      </c>
      <c r="D1133" s="68">
        <v>44012</v>
      </c>
      <c r="E1133" s="9">
        <v>0.3</v>
      </c>
      <c r="F1133" s="69"/>
      <c r="G1133" s="58" t="s">
        <v>175</v>
      </c>
      <c r="H1133" s="58" t="s">
        <v>62</v>
      </c>
      <c r="I1133" s="58" t="s">
        <v>266</v>
      </c>
      <c r="J1133" s="58" t="s">
        <v>168</v>
      </c>
      <c r="K1133" s="68">
        <v>44255</v>
      </c>
      <c r="L1133" s="70">
        <v>590.23695599999996</v>
      </c>
      <c r="M1133" s="58" t="s">
        <v>166</v>
      </c>
      <c r="N1133" s="69"/>
      <c r="O1133" s="69"/>
      <c r="P1133" s="69"/>
      <c r="Q1133" s="69"/>
      <c r="R1133" s="69"/>
      <c r="S1133" s="69"/>
      <c r="T1133" s="69"/>
      <c r="U1133" s="58" t="s">
        <v>741</v>
      </c>
      <c r="V1133" s="58" t="s">
        <v>347</v>
      </c>
      <c r="W1133" s="58" t="s">
        <v>741</v>
      </c>
      <c r="X1133" s="58" t="s">
        <v>347</v>
      </c>
      <c r="Y1133" s="58" t="s">
        <v>2021</v>
      </c>
      <c r="Z1133" s="58" t="s">
        <v>347</v>
      </c>
      <c r="AA1133" s="58" t="s">
        <v>741</v>
      </c>
      <c r="AB1133" s="58" t="s">
        <v>3305</v>
      </c>
      <c r="AC1133" s="58"/>
      <c r="AD1133" s="68">
        <v>44252</v>
      </c>
      <c r="AE1133" s="70">
        <v>318878</v>
      </c>
      <c r="AF1133" s="58" t="str">
        <f t="shared" si="92"/>
        <v>Jour</v>
      </c>
      <c r="AG1133" s="58" t="str">
        <f t="shared" si="93"/>
        <v>CH0002875844</v>
      </c>
      <c r="AH1133" s="58" t="str">
        <f t="shared" si="94"/>
        <v>287584</v>
      </c>
    </row>
    <row r="1134" spans="1:35" s="75" customFormat="1">
      <c r="A1134" s="58" t="s">
        <v>352</v>
      </c>
      <c r="B1134" s="58" t="s">
        <v>746</v>
      </c>
      <c r="C1134" s="58" t="s">
        <v>5280</v>
      </c>
      <c r="D1134" s="68">
        <v>44012</v>
      </c>
      <c r="E1134" s="9">
        <v>0.27</v>
      </c>
      <c r="F1134" s="69"/>
      <c r="G1134" s="58" t="s">
        <v>175</v>
      </c>
      <c r="H1134" s="58" t="s">
        <v>62</v>
      </c>
      <c r="I1134" s="58" t="s">
        <v>266</v>
      </c>
      <c r="J1134" s="58" t="s">
        <v>168</v>
      </c>
      <c r="K1134" s="68">
        <v>44255</v>
      </c>
      <c r="L1134" s="70">
        <v>1718.4679779999999</v>
      </c>
      <c r="M1134" s="58" t="s">
        <v>166</v>
      </c>
      <c r="N1134" s="69"/>
      <c r="O1134" s="69"/>
      <c r="P1134" s="69"/>
      <c r="Q1134" s="69"/>
      <c r="R1134" s="69"/>
      <c r="S1134" s="69"/>
      <c r="T1134" s="69"/>
      <c r="U1134" s="58" t="s">
        <v>746</v>
      </c>
      <c r="V1134" s="58" t="s">
        <v>352</v>
      </c>
      <c r="W1134" s="58" t="s">
        <v>746</v>
      </c>
      <c r="X1134" s="58" t="s">
        <v>352</v>
      </c>
      <c r="Y1134" s="58" t="s">
        <v>2021</v>
      </c>
      <c r="Z1134" s="58" t="s">
        <v>352</v>
      </c>
      <c r="AA1134" s="58" t="s">
        <v>746</v>
      </c>
      <c r="AB1134" s="58" t="s">
        <v>3305</v>
      </c>
      <c r="AC1134" s="58"/>
      <c r="AD1134" s="68">
        <v>44252</v>
      </c>
      <c r="AE1134" s="70">
        <v>712661</v>
      </c>
      <c r="AF1134" s="58" t="str">
        <f t="shared" si="92"/>
        <v>Jour</v>
      </c>
      <c r="AG1134" s="58" t="str">
        <f t="shared" si="93"/>
        <v>CH0002875851</v>
      </c>
      <c r="AH1134" s="58" t="str">
        <f t="shared" si="94"/>
        <v>287585</v>
      </c>
    </row>
    <row r="1135" spans="1:35" s="75" customFormat="1">
      <c r="A1135" s="58" t="s">
        <v>348</v>
      </c>
      <c r="B1135" s="58" t="s">
        <v>742</v>
      </c>
      <c r="C1135" s="58" t="s">
        <v>4552</v>
      </c>
      <c r="D1135" s="68">
        <v>42551</v>
      </c>
      <c r="E1135" s="9">
        <v>0.4</v>
      </c>
      <c r="F1135" s="69"/>
      <c r="G1135" s="58" t="s">
        <v>175</v>
      </c>
      <c r="H1135" s="58" t="s">
        <v>62</v>
      </c>
      <c r="I1135" s="58" t="s">
        <v>266</v>
      </c>
      <c r="J1135" s="58" t="s">
        <v>168</v>
      </c>
      <c r="K1135" s="68"/>
      <c r="L1135" s="70"/>
      <c r="M1135" s="58" t="s">
        <v>166</v>
      </c>
      <c r="N1135" s="69"/>
      <c r="O1135" s="69"/>
      <c r="P1135" s="69"/>
      <c r="Q1135" s="69"/>
      <c r="R1135" s="69"/>
      <c r="S1135" s="69"/>
      <c r="T1135" s="69"/>
      <c r="U1135" s="58" t="s">
        <v>742</v>
      </c>
      <c r="V1135" s="58" t="s">
        <v>348</v>
      </c>
      <c r="W1135" s="58" t="s">
        <v>742</v>
      </c>
      <c r="X1135" s="58" t="s">
        <v>348</v>
      </c>
      <c r="Y1135" s="58" t="s">
        <v>2021</v>
      </c>
      <c r="Z1135" s="58" t="s">
        <v>348</v>
      </c>
      <c r="AA1135" s="58" t="s">
        <v>742</v>
      </c>
      <c r="AB1135" s="58" t="s">
        <v>3305</v>
      </c>
      <c r="AC1135" s="58"/>
      <c r="AD1135" s="68">
        <v>44105</v>
      </c>
      <c r="AE1135" s="70">
        <v>21200</v>
      </c>
      <c r="AF1135" s="58" t="str">
        <f t="shared" si="92"/>
        <v>Jour</v>
      </c>
      <c r="AG1135" s="58" t="str">
        <f t="shared" si="93"/>
        <v>CH0009477446</v>
      </c>
      <c r="AH1135" s="58" t="str">
        <f t="shared" si="94"/>
        <v>947744</v>
      </c>
    </row>
    <row r="1136" spans="1:35" s="75" customFormat="1">
      <c r="A1136" s="76" t="s">
        <v>349</v>
      </c>
      <c r="B1136" s="76" t="s">
        <v>743</v>
      </c>
      <c r="C1136" s="76" t="s">
        <v>4553</v>
      </c>
      <c r="D1136" s="249">
        <v>42551</v>
      </c>
      <c r="E1136" s="6">
        <v>0.35</v>
      </c>
      <c r="F1136" s="76"/>
      <c r="G1136" s="76" t="s">
        <v>175</v>
      </c>
      <c r="H1136" s="76" t="s">
        <v>62</v>
      </c>
      <c r="I1136" s="76" t="s">
        <v>266</v>
      </c>
      <c r="J1136" s="76" t="s">
        <v>168</v>
      </c>
      <c r="K1136" s="249"/>
      <c r="L1136" s="250"/>
      <c r="M1136" s="76" t="s">
        <v>166</v>
      </c>
      <c r="N1136" s="76"/>
      <c r="O1136" s="76"/>
      <c r="P1136" s="76"/>
      <c r="Q1136" s="76"/>
      <c r="R1136" s="76"/>
      <c r="S1136" s="76"/>
      <c r="T1136" s="76"/>
      <c r="U1136" s="76" t="s">
        <v>743</v>
      </c>
      <c r="V1136" s="76" t="s">
        <v>349</v>
      </c>
      <c r="W1136" s="76" t="s">
        <v>743</v>
      </c>
      <c r="X1136" s="76" t="s">
        <v>349</v>
      </c>
      <c r="Y1136" s="76" t="s">
        <v>2021</v>
      </c>
      <c r="Z1136" s="76" t="s">
        <v>349</v>
      </c>
      <c r="AA1136" s="76" t="s">
        <v>743</v>
      </c>
      <c r="AB1136" s="76" t="s">
        <v>3305</v>
      </c>
      <c r="AC1136" s="76"/>
      <c r="AD1136" s="76">
        <v>44105</v>
      </c>
      <c r="AE1136" s="76">
        <v>4719</v>
      </c>
      <c r="AF1136" s="58" t="str">
        <f t="shared" si="92"/>
        <v>Jour</v>
      </c>
      <c r="AG1136" s="58" t="str">
        <f t="shared" si="93"/>
        <v>CH0005111387</v>
      </c>
      <c r="AH1136" s="58" t="str">
        <f t="shared" si="94"/>
        <v>511138</v>
      </c>
    </row>
    <row r="1137" spans="1:35">
      <c r="A1137" s="76" t="s">
        <v>350</v>
      </c>
      <c r="B1137" s="76" t="s">
        <v>744</v>
      </c>
      <c r="C1137" s="76" t="s">
        <v>4554</v>
      </c>
      <c r="D1137" s="249">
        <v>42551</v>
      </c>
      <c r="E1137" s="6">
        <v>0.4</v>
      </c>
      <c r="F1137" s="76"/>
      <c r="G1137" s="76" t="s">
        <v>175</v>
      </c>
      <c r="H1137" s="76" t="s">
        <v>62</v>
      </c>
      <c r="I1137" s="76" t="s">
        <v>266</v>
      </c>
      <c r="J1137" s="76" t="s">
        <v>168</v>
      </c>
      <c r="K1137" s="249"/>
      <c r="L1137" s="250"/>
      <c r="M1137" s="76" t="s">
        <v>166</v>
      </c>
      <c r="N1137" s="76"/>
      <c r="O1137" s="76"/>
      <c r="P1137" s="76"/>
      <c r="Q1137" s="76"/>
      <c r="R1137" s="76"/>
      <c r="S1137" s="76"/>
      <c r="T1137" s="76"/>
      <c r="U1137" s="76" t="s">
        <v>744</v>
      </c>
      <c r="V1137" s="76" t="s">
        <v>350</v>
      </c>
      <c r="W1137" s="76" t="s">
        <v>744</v>
      </c>
      <c r="X1137" s="76" t="s">
        <v>350</v>
      </c>
      <c r="Y1137" s="76" t="s">
        <v>2021</v>
      </c>
      <c r="Z1137" s="76" t="s">
        <v>350</v>
      </c>
      <c r="AA1137" s="76" t="s">
        <v>744</v>
      </c>
      <c r="AB1137" s="76" t="s">
        <v>3305</v>
      </c>
      <c r="AC1137" s="76"/>
      <c r="AD1137" s="76">
        <v>44105</v>
      </c>
      <c r="AE1137" s="76">
        <v>12620</v>
      </c>
      <c r="AF1137" s="58" t="str">
        <f t="shared" si="92"/>
        <v>Jour</v>
      </c>
      <c r="AG1137" s="58" t="str">
        <f t="shared" si="93"/>
        <v>CH0009477438</v>
      </c>
      <c r="AH1137" s="58" t="str">
        <f t="shared" si="94"/>
        <v>947743</v>
      </c>
      <c r="AI1137" s="75"/>
    </row>
    <row r="1138" spans="1:35" s="75" customFormat="1">
      <c r="A1138" s="76" t="s">
        <v>351</v>
      </c>
      <c r="B1138" s="76" t="s">
        <v>745</v>
      </c>
      <c r="C1138" s="76" t="s">
        <v>4555</v>
      </c>
      <c r="D1138" s="249">
        <v>42551</v>
      </c>
      <c r="E1138" s="6">
        <v>0.35</v>
      </c>
      <c r="F1138" s="76"/>
      <c r="G1138" s="76" t="s">
        <v>175</v>
      </c>
      <c r="H1138" s="76" t="s">
        <v>62</v>
      </c>
      <c r="I1138" s="76" t="s">
        <v>266</v>
      </c>
      <c r="J1138" s="76" t="s">
        <v>168</v>
      </c>
      <c r="K1138" s="249"/>
      <c r="L1138" s="250"/>
      <c r="M1138" s="76" t="s">
        <v>166</v>
      </c>
      <c r="N1138" s="76"/>
      <c r="O1138" s="76"/>
      <c r="P1138" s="76"/>
      <c r="Q1138" s="76"/>
      <c r="R1138" s="76"/>
      <c r="S1138" s="76"/>
      <c r="T1138" s="76"/>
      <c r="U1138" s="76" t="s">
        <v>745</v>
      </c>
      <c r="V1138" s="76" t="s">
        <v>351</v>
      </c>
      <c r="W1138" s="76" t="s">
        <v>745</v>
      </c>
      <c r="X1138" s="76" t="s">
        <v>351</v>
      </c>
      <c r="Y1138" s="76" t="s">
        <v>2021</v>
      </c>
      <c r="Z1138" s="76" t="s">
        <v>351</v>
      </c>
      <c r="AA1138" s="76" t="s">
        <v>745</v>
      </c>
      <c r="AB1138" s="76" t="s">
        <v>3305</v>
      </c>
      <c r="AC1138" s="76"/>
      <c r="AD1138" s="76">
        <v>44105</v>
      </c>
      <c r="AE1138" s="76">
        <v>25244</v>
      </c>
      <c r="AF1138" s="58" t="str">
        <f t="shared" ref="AF1138:AF1156" si="95">CHOOSE(IF(ISERROR(FIND("Quotidien",AB1138,1)),IF(ISERROR(FIND("Hebdo",AB1138,1)),1,FIND("Hebdo",AB1138,1)),FIND("Quotidien",AB1138,1)),"&gt;=Mois",,,,,,,,,,,,,,"Semaine",,,,,,,,,"Jour")</f>
        <v>Jour</v>
      </c>
      <c r="AG1138" s="58" t="str">
        <f t="shared" ref="AG1138:AG1156" si="96">A1138</f>
        <v>CH0005111361</v>
      </c>
      <c r="AH1138" s="58" t="str">
        <f t="shared" ref="AH1138:AH1156" si="97">B1138</f>
        <v>511136</v>
      </c>
    </row>
    <row r="1139" spans="1:35" s="75" customFormat="1">
      <c r="A1139" s="76" t="s">
        <v>1627</v>
      </c>
      <c r="B1139" s="76" t="s">
        <v>1628</v>
      </c>
      <c r="C1139" s="76" t="s">
        <v>1629</v>
      </c>
      <c r="D1139" s="249">
        <v>41182</v>
      </c>
      <c r="E1139" s="6">
        <v>1.44</v>
      </c>
      <c r="F1139" s="76"/>
      <c r="G1139" s="76" t="s">
        <v>175</v>
      </c>
      <c r="H1139" s="76" t="s">
        <v>62</v>
      </c>
      <c r="I1139" s="76" t="s">
        <v>266</v>
      </c>
      <c r="J1139" s="76" t="s">
        <v>221</v>
      </c>
      <c r="K1139" s="249"/>
      <c r="L1139" s="250"/>
      <c r="M1139" s="76" t="s">
        <v>176</v>
      </c>
      <c r="N1139" s="76"/>
      <c r="O1139" s="76"/>
      <c r="P1139" s="76"/>
      <c r="Q1139" s="76"/>
      <c r="R1139" s="76"/>
      <c r="S1139" s="76"/>
      <c r="T1139" s="76"/>
      <c r="U1139" s="76" t="s">
        <v>1628</v>
      </c>
      <c r="V1139" s="76" t="s">
        <v>1627</v>
      </c>
      <c r="W1139" s="76" t="s">
        <v>1628</v>
      </c>
      <c r="X1139" s="76" t="s">
        <v>1627</v>
      </c>
      <c r="Y1139" s="76" t="s">
        <v>2021</v>
      </c>
      <c r="Z1139" s="76" t="s">
        <v>1627</v>
      </c>
      <c r="AA1139" s="76" t="s">
        <v>1628</v>
      </c>
      <c r="AB1139" s="76" t="s">
        <v>3321</v>
      </c>
      <c r="AC1139" s="76"/>
      <c r="AD1139" s="76">
        <v>44196</v>
      </c>
      <c r="AE1139" s="76">
        <v>459309.38299999997</v>
      </c>
      <c r="AF1139" s="58" t="str">
        <f t="shared" si="95"/>
        <v>&gt;=Mois</v>
      </c>
      <c r="AG1139" s="58" t="str">
        <f t="shared" si="96"/>
        <v>CH0123558832</v>
      </c>
      <c r="AH1139" s="58" t="str">
        <f t="shared" si="97"/>
        <v>12355883</v>
      </c>
    </row>
    <row r="1140" spans="1:35" s="75" customFormat="1">
      <c r="A1140" s="76" t="s">
        <v>1630</v>
      </c>
      <c r="B1140" s="76" t="s">
        <v>1631</v>
      </c>
      <c r="C1140" s="76" t="s">
        <v>1632</v>
      </c>
      <c r="D1140" s="249">
        <v>43373</v>
      </c>
      <c r="E1140" s="6">
        <v>0.61</v>
      </c>
      <c r="F1140" s="76"/>
      <c r="G1140" s="76" t="s">
        <v>175</v>
      </c>
      <c r="H1140" s="76" t="s">
        <v>62</v>
      </c>
      <c r="I1140" s="76" t="s">
        <v>266</v>
      </c>
      <c r="J1140" s="76" t="s">
        <v>221</v>
      </c>
      <c r="K1140" s="249">
        <v>44255</v>
      </c>
      <c r="L1140" s="250">
        <v>2277.1548859999998</v>
      </c>
      <c r="M1140" s="76" t="s">
        <v>176</v>
      </c>
      <c r="N1140" s="76"/>
      <c r="O1140" s="76"/>
      <c r="P1140" s="76"/>
      <c r="Q1140" s="76"/>
      <c r="R1140" s="76"/>
      <c r="S1140" s="76"/>
      <c r="T1140" s="76"/>
      <c r="U1140" s="76" t="s">
        <v>1631</v>
      </c>
      <c r="V1140" s="76" t="s">
        <v>1630</v>
      </c>
      <c r="W1140" s="76" t="s">
        <v>1631</v>
      </c>
      <c r="X1140" s="76" t="s">
        <v>1630</v>
      </c>
      <c r="Y1140" s="76" t="s">
        <v>2021</v>
      </c>
      <c r="Z1140" s="76" t="s">
        <v>1630</v>
      </c>
      <c r="AA1140" s="76" t="s">
        <v>1631</v>
      </c>
      <c r="AB1140" s="76" t="s">
        <v>3349</v>
      </c>
      <c r="AC1140" s="76"/>
      <c r="AD1140" s="76">
        <v>44253</v>
      </c>
      <c r="AE1140" s="76">
        <v>1224617.7779999999</v>
      </c>
      <c r="AF1140" s="58" t="str">
        <f t="shared" si="95"/>
        <v>&gt;=Mois</v>
      </c>
      <c r="AG1140" s="58" t="str">
        <f t="shared" si="96"/>
        <v>CH0002875497</v>
      </c>
      <c r="AH1140" s="58" t="str">
        <f t="shared" si="97"/>
        <v>287549</v>
      </c>
    </row>
    <row r="1141" spans="1:35" s="75" customFormat="1">
      <c r="A1141" s="76" t="s">
        <v>21986</v>
      </c>
      <c r="B1141" s="76"/>
      <c r="C1141" s="76" t="s">
        <v>21987</v>
      </c>
      <c r="D1141" s="249">
        <v>43993</v>
      </c>
      <c r="E1141" s="6">
        <v>0.3</v>
      </c>
      <c r="F1141" s="76" t="b">
        <v>1</v>
      </c>
      <c r="G1141" s="76" t="s">
        <v>138</v>
      </c>
      <c r="H1141" s="76" t="s">
        <v>64</v>
      </c>
      <c r="I1141" s="76" t="s">
        <v>192</v>
      </c>
      <c r="J1141" s="76" t="s">
        <v>155</v>
      </c>
      <c r="K1141" s="249">
        <v>44255</v>
      </c>
      <c r="L1141" s="250">
        <v>1600.7903366</v>
      </c>
      <c r="M1141" s="76" t="s">
        <v>166</v>
      </c>
      <c r="N1141" s="76"/>
      <c r="O1141" s="76"/>
      <c r="P1141" s="76"/>
      <c r="Q1141" s="76"/>
      <c r="R1141" s="76"/>
      <c r="S1141" s="76"/>
      <c r="T1141" s="76"/>
      <c r="U1141" s="76"/>
      <c r="V1141" s="76" t="s">
        <v>21986</v>
      </c>
      <c r="W1141" s="76"/>
      <c r="X1141" s="76" t="s">
        <v>21986</v>
      </c>
      <c r="Y1141" s="76" t="s">
        <v>2005</v>
      </c>
      <c r="Z1141" s="76" t="s">
        <v>21986</v>
      </c>
      <c r="AA1141" s="76"/>
      <c r="AB1141" s="76" t="s">
        <v>3305</v>
      </c>
      <c r="AC1141" s="76" t="s">
        <v>4099</v>
      </c>
      <c r="AD1141" s="76">
        <v>44272</v>
      </c>
      <c r="AE1141" s="76">
        <v>4584118</v>
      </c>
      <c r="AF1141" s="58" t="str">
        <f t="shared" ref="AF1141:AF1143" si="98">CHOOSE(IF(ISERROR(FIND("Quotidien",AB1141,1)),IF(ISERROR(FIND("Hebdo",AB1141,1)),1,FIND("Hebdo",AB1141,1)),FIND("Quotidien",AB1141,1)),"&gt;=Mois",,,,,,,,,,,,,,"Semaine",,,,,,,,,"Jour")</f>
        <v>Jour</v>
      </c>
      <c r="AG1141" s="58" t="str">
        <f t="shared" ref="AG1141:AG1143" si="99">A1141</f>
        <v>LU1169821292</v>
      </c>
      <c r="AH1141" s="58">
        <f t="shared" ref="AH1141:AH1143" si="100">B1141</f>
        <v>0</v>
      </c>
    </row>
    <row r="1142" spans="1:35" s="75" customFormat="1">
      <c r="A1142" s="76" t="s">
        <v>21990</v>
      </c>
      <c r="B1142" s="76">
        <v>26750016</v>
      </c>
      <c r="C1142" s="76" t="s">
        <v>21994</v>
      </c>
      <c r="D1142" s="249">
        <v>43993</v>
      </c>
      <c r="E1142" s="6">
        <v>0.3</v>
      </c>
      <c r="F1142" s="76" t="b">
        <v>1</v>
      </c>
      <c r="G1142" s="76" t="s">
        <v>138</v>
      </c>
      <c r="H1142" s="76" t="s">
        <v>68</v>
      </c>
      <c r="I1142" s="76" t="s">
        <v>192</v>
      </c>
      <c r="J1142" s="76" t="s">
        <v>155</v>
      </c>
      <c r="K1142" s="249">
        <v>44255</v>
      </c>
      <c r="L1142" s="250">
        <v>1600.7903366</v>
      </c>
      <c r="M1142" s="76" t="s">
        <v>166</v>
      </c>
      <c r="N1142" s="76"/>
      <c r="O1142" s="76"/>
      <c r="P1142" s="76"/>
      <c r="Q1142" s="76"/>
      <c r="R1142" s="76"/>
      <c r="S1142" s="76"/>
      <c r="T1142" s="76"/>
      <c r="U1142" s="76"/>
      <c r="V1142" s="76" t="s">
        <v>21986</v>
      </c>
      <c r="W1142" s="76"/>
      <c r="X1142" s="76" t="s">
        <v>21986</v>
      </c>
      <c r="Y1142" s="76" t="s">
        <v>2005</v>
      </c>
      <c r="Z1142" s="76" t="s">
        <v>21986</v>
      </c>
      <c r="AA1142" s="76"/>
      <c r="AB1142" s="76" t="s">
        <v>3305</v>
      </c>
      <c r="AC1142" s="76" t="s">
        <v>4099</v>
      </c>
      <c r="AD1142" s="76">
        <v>44272</v>
      </c>
      <c r="AE1142" s="76">
        <v>4584118</v>
      </c>
      <c r="AF1142" s="58" t="str">
        <f t="shared" si="98"/>
        <v>Jour</v>
      </c>
      <c r="AG1142" s="58" t="str">
        <f t="shared" si="99"/>
        <v>LU1169821458</v>
      </c>
      <c r="AH1142" s="58">
        <f t="shared" si="100"/>
        <v>26750016</v>
      </c>
    </row>
    <row r="1143" spans="1:35" s="75" customFormat="1">
      <c r="A1143" s="76" t="s">
        <v>22005</v>
      </c>
      <c r="B1143" s="76"/>
      <c r="C1143" s="76" t="s">
        <v>22006</v>
      </c>
      <c r="D1143" s="249">
        <v>43830</v>
      </c>
      <c r="E1143" s="6">
        <v>0.17</v>
      </c>
      <c r="F1143" s="76" t="b">
        <v>1</v>
      </c>
      <c r="G1143" s="76" t="s">
        <v>138</v>
      </c>
      <c r="H1143" s="76" t="s">
        <v>62</v>
      </c>
      <c r="I1143" s="76" t="s">
        <v>192</v>
      </c>
      <c r="J1143" s="76" t="s">
        <v>155</v>
      </c>
      <c r="K1143" s="249">
        <v>44286</v>
      </c>
      <c r="L1143" s="250">
        <v>2338.2344309999999</v>
      </c>
      <c r="M1143" s="76" t="s">
        <v>166</v>
      </c>
      <c r="N1143" s="76"/>
      <c r="O1143" s="76" t="b">
        <v>1</v>
      </c>
      <c r="P1143" s="76" t="b">
        <v>1</v>
      </c>
      <c r="Q1143" s="76"/>
      <c r="R1143" s="76"/>
      <c r="S1143" s="76" t="b">
        <v>1</v>
      </c>
      <c r="T1143" s="76" t="b">
        <v>1</v>
      </c>
      <c r="U1143" s="76"/>
      <c r="V1143" s="76" t="s">
        <v>22005</v>
      </c>
      <c r="W1143" s="76"/>
      <c r="X1143" s="76" t="s">
        <v>22005</v>
      </c>
      <c r="Y1143" s="76" t="s">
        <v>2005</v>
      </c>
      <c r="Z1143" s="76" t="s">
        <v>22005</v>
      </c>
      <c r="AA1143" s="76"/>
      <c r="AB1143" s="76" t="s">
        <v>3305</v>
      </c>
      <c r="AC1143" s="76" t="s">
        <v>4099</v>
      </c>
      <c r="AD1143" s="249">
        <v>44307</v>
      </c>
      <c r="AE1143" s="250">
        <v>940793</v>
      </c>
      <c r="AF1143" s="58" t="str">
        <f t="shared" si="98"/>
        <v>Jour</v>
      </c>
      <c r="AG1143" s="58" t="str">
        <f t="shared" si="99"/>
        <v>LU1215828218</v>
      </c>
      <c r="AH1143" s="58">
        <f t="shared" si="100"/>
        <v>0</v>
      </c>
    </row>
    <row r="1144" spans="1:35" s="75" customFormat="1">
      <c r="A1144" s="90" t="s">
        <v>22071</v>
      </c>
      <c r="B1144" s="90">
        <v>41125207</v>
      </c>
      <c r="C1144" s="76" t="s">
        <v>22072</v>
      </c>
      <c r="D1144" s="249"/>
      <c r="E1144" s="6"/>
      <c r="F1144" s="76" t="b">
        <v>1</v>
      </c>
      <c r="G1144" s="76" t="s">
        <v>138</v>
      </c>
      <c r="H1144" s="76" t="s">
        <v>68</v>
      </c>
      <c r="I1144" s="76" t="s">
        <v>192</v>
      </c>
      <c r="J1144" s="76" t="s">
        <v>155</v>
      </c>
      <c r="K1144" s="249">
        <v>44286</v>
      </c>
      <c r="L1144" s="250">
        <v>140</v>
      </c>
      <c r="M1144" s="76" t="s">
        <v>166</v>
      </c>
      <c r="N1144" s="76"/>
      <c r="O1144" s="76"/>
      <c r="P1144" s="76"/>
      <c r="Q1144" s="76"/>
      <c r="R1144" s="76"/>
      <c r="S1144" s="76"/>
      <c r="T1144" s="76"/>
      <c r="U1144" s="76"/>
      <c r="V1144" s="90" t="s">
        <v>22071</v>
      </c>
      <c r="W1144" s="90">
        <v>41125207</v>
      </c>
      <c r="X1144" s="90" t="s">
        <v>22071</v>
      </c>
      <c r="Y1144" s="76" t="s">
        <v>2005</v>
      </c>
      <c r="Z1144" s="90" t="s">
        <v>22071</v>
      </c>
      <c r="AA1144" s="90">
        <v>41125207</v>
      </c>
      <c r="AB1144" s="76" t="s">
        <v>3305</v>
      </c>
      <c r="AC1144" s="76"/>
      <c r="AD1144" s="76"/>
      <c r="AE1144" s="76"/>
      <c r="AF1144" s="58" t="str">
        <f t="shared" si="95"/>
        <v>Jour</v>
      </c>
      <c r="AG1144" s="58" t="str">
        <f t="shared" si="96"/>
        <v>IE00BDFBTQ78</v>
      </c>
      <c r="AH1144" s="58">
        <f t="shared" si="97"/>
        <v>41125207</v>
      </c>
    </row>
    <row r="1145" spans="1:35" s="75" customFormat="1">
      <c r="A1145" s="289" t="s">
        <v>22073</v>
      </c>
      <c r="B1145" s="76">
        <v>32132316</v>
      </c>
      <c r="C1145" s="76" t="s">
        <v>22074</v>
      </c>
      <c r="D1145" s="249"/>
      <c r="E1145" s="6"/>
      <c r="F1145" s="76" t="b">
        <v>1</v>
      </c>
      <c r="G1145" s="58" t="s">
        <v>201</v>
      </c>
      <c r="H1145" s="76" t="s">
        <v>62</v>
      </c>
      <c r="I1145" s="76" t="s">
        <v>192</v>
      </c>
      <c r="J1145" s="58" t="s">
        <v>2429</v>
      </c>
      <c r="K1145" s="249">
        <v>44286</v>
      </c>
      <c r="L1145" s="250">
        <v>72</v>
      </c>
      <c r="M1145" s="76" t="s">
        <v>166</v>
      </c>
      <c r="N1145" s="76"/>
      <c r="O1145" s="76"/>
      <c r="P1145" s="76"/>
      <c r="Q1145" s="76"/>
      <c r="R1145" s="76"/>
      <c r="S1145" s="76"/>
      <c r="T1145" s="76"/>
      <c r="U1145" s="76"/>
      <c r="V1145" s="289" t="s">
        <v>22073</v>
      </c>
      <c r="W1145" s="76">
        <v>32132316</v>
      </c>
      <c r="X1145" s="289" t="s">
        <v>22073</v>
      </c>
      <c r="Y1145" s="58" t="s">
        <v>2008</v>
      </c>
      <c r="Z1145" s="289" t="s">
        <v>22073</v>
      </c>
      <c r="AA1145" s="76">
        <v>32132316</v>
      </c>
      <c r="AB1145" s="76" t="s">
        <v>3305</v>
      </c>
      <c r="AC1145" s="76"/>
      <c r="AD1145" s="76"/>
      <c r="AE1145" s="76"/>
      <c r="AF1145" s="58" t="str">
        <f t="shared" si="95"/>
        <v>Jour</v>
      </c>
      <c r="AG1145" s="58" t="str">
        <f t="shared" si="96"/>
        <v>IE00BYT5CW92</v>
      </c>
      <c r="AH1145" s="58">
        <f t="shared" si="97"/>
        <v>32132316</v>
      </c>
    </row>
    <row r="1146" spans="1:35" s="75" customFormat="1">
      <c r="A1146" s="291" t="s">
        <v>22075</v>
      </c>
      <c r="B1146" s="76">
        <v>32132319</v>
      </c>
      <c r="C1146" s="76" t="s">
        <v>22076</v>
      </c>
      <c r="D1146" s="249"/>
      <c r="E1146" s="6"/>
      <c r="F1146" s="76" t="b">
        <v>1</v>
      </c>
      <c r="G1146" s="58" t="s">
        <v>201</v>
      </c>
      <c r="H1146" s="76" t="s">
        <v>64</v>
      </c>
      <c r="I1146" s="76" t="s">
        <v>192</v>
      </c>
      <c r="J1146" s="58" t="s">
        <v>2429</v>
      </c>
      <c r="K1146" s="249">
        <v>44286</v>
      </c>
      <c r="L1146" s="250">
        <v>72</v>
      </c>
      <c r="M1146" s="76" t="s">
        <v>166</v>
      </c>
      <c r="N1146" s="76"/>
      <c r="O1146" s="76"/>
      <c r="P1146" s="76"/>
      <c r="Q1146" s="76"/>
      <c r="R1146" s="76"/>
      <c r="S1146" s="76"/>
      <c r="T1146" s="76"/>
      <c r="U1146" s="76"/>
      <c r="V1146" s="291" t="s">
        <v>22075</v>
      </c>
      <c r="W1146" s="76">
        <v>32132319</v>
      </c>
      <c r="X1146" s="291" t="s">
        <v>22075</v>
      </c>
      <c r="Y1146" s="58" t="s">
        <v>2008</v>
      </c>
      <c r="Z1146" s="291" t="s">
        <v>22075</v>
      </c>
      <c r="AA1146" s="76">
        <v>32132319</v>
      </c>
      <c r="AB1146" s="76" t="s">
        <v>3305</v>
      </c>
      <c r="AC1146" s="76"/>
      <c r="AD1146" s="76"/>
      <c r="AE1146" s="76"/>
      <c r="AF1146" s="58" t="str">
        <f t="shared" ref="AF1146" si="101">CHOOSE(IF(ISERROR(FIND("Quotidien",AB1146,1)),IF(ISERROR(FIND("Hebdo",AB1146,1)),1,FIND("Hebdo",AB1146,1)),FIND("Quotidien",AB1146,1)),"&gt;=Mois",,,,,,,,,,,,,,"Semaine",,,,,,,,,"Jour")</f>
        <v>Jour</v>
      </c>
      <c r="AG1146" s="291" t="s">
        <v>22075</v>
      </c>
      <c r="AH1146" s="76">
        <v>32132319</v>
      </c>
    </row>
    <row r="1147" spans="1:35" s="75" customFormat="1">
      <c r="A1147" s="292" t="s">
        <v>22077</v>
      </c>
      <c r="B1147" s="76">
        <v>30034512</v>
      </c>
      <c r="C1147" s="76" t="s">
        <v>22078</v>
      </c>
      <c r="D1147" s="249"/>
      <c r="E1147" s="6"/>
      <c r="F1147" s="76" t="b">
        <v>1</v>
      </c>
      <c r="G1147" s="58" t="s">
        <v>201</v>
      </c>
      <c r="H1147" s="76" t="s">
        <v>68</v>
      </c>
      <c r="I1147" s="76" t="s">
        <v>192</v>
      </c>
      <c r="J1147" s="58" t="s">
        <v>2429</v>
      </c>
      <c r="K1147" s="249">
        <v>44286</v>
      </c>
      <c r="L1147" s="250">
        <v>72</v>
      </c>
      <c r="M1147" s="76" t="s">
        <v>166</v>
      </c>
      <c r="N1147" s="76"/>
      <c r="O1147" s="76"/>
      <c r="P1147" s="76"/>
      <c r="Q1147" s="76"/>
      <c r="R1147" s="76"/>
      <c r="S1147" s="76"/>
      <c r="T1147" s="76"/>
      <c r="U1147" s="76"/>
      <c r="V1147" s="291" t="s">
        <v>22075</v>
      </c>
      <c r="W1147" s="76">
        <v>32132319</v>
      </c>
      <c r="X1147" s="291" t="s">
        <v>22075</v>
      </c>
      <c r="Y1147" s="58" t="s">
        <v>2008</v>
      </c>
      <c r="Z1147" s="291" t="s">
        <v>22075</v>
      </c>
      <c r="AA1147" s="76">
        <v>32132319</v>
      </c>
      <c r="AB1147" s="76" t="s">
        <v>3305</v>
      </c>
      <c r="AC1147" s="76"/>
      <c r="AD1147" s="76"/>
      <c r="AE1147" s="76"/>
      <c r="AF1147" s="58" t="str">
        <f t="shared" ref="AF1147" si="102">CHOOSE(IF(ISERROR(FIND("Quotidien",AB1147,1)),IF(ISERROR(FIND("Hebdo",AB1147,1)),1,FIND("Hebdo",AB1147,1)),FIND("Quotidien",AB1147,1)),"&gt;=Mois",,,,,,,,,,,,,,"Semaine",,,,,,,,,"Jour")</f>
        <v>Jour</v>
      </c>
      <c r="AG1147" s="291" t="s">
        <v>22075</v>
      </c>
      <c r="AH1147" s="76">
        <v>32132319</v>
      </c>
    </row>
    <row r="1148" spans="1:35" s="75" customFormat="1">
      <c r="A1148" s="76" t="s">
        <v>22079</v>
      </c>
      <c r="B1148" s="76" t="s">
        <v>22080</v>
      </c>
      <c r="C1148" s="76" t="s">
        <v>22081</v>
      </c>
      <c r="D1148" s="249">
        <v>42551</v>
      </c>
      <c r="E1148" s="6">
        <v>0.47</v>
      </c>
      <c r="F1148" s="76"/>
      <c r="G1148" s="76" t="s">
        <v>175</v>
      </c>
      <c r="H1148" s="76" t="s">
        <v>62</v>
      </c>
      <c r="I1148" s="76" t="s">
        <v>141</v>
      </c>
      <c r="J1148" s="76" t="s">
        <v>221</v>
      </c>
      <c r="K1148" s="249"/>
      <c r="L1148" s="250"/>
      <c r="M1148" s="76" t="s">
        <v>176</v>
      </c>
      <c r="N1148" s="76"/>
      <c r="O1148" s="76"/>
      <c r="P1148" s="76"/>
      <c r="Q1148" s="76"/>
      <c r="R1148" s="76"/>
      <c r="S1148" s="76"/>
      <c r="T1148" s="76"/>
      <c r="U1148" s="76" t="s">
        <v>22080</v>
      </c>
      <c r="V1148" s="76" t="s">
        <v>22079</v>
      </c>
      <c r="W1148" s="76" t="s">
        <v>22080</v>
      </c>
      <c r="X1148" s="76" t="s">
        <v>22079</v>
      </c>
      <c r="Y1148" s="76" t="s">
        <v>2014</v>
      </c>
      <c r="Z1148" s="76" t="s">
        <v>22079</v>
      </c>
      <c r="AA1148" s="76" t="s">
        <v>22080</v>
      </c>
      <c r="AB1148" s="76" t="s">
        <v>3317</v>
      </c>
      <c r="AC1148" s="76"/>
      <c r="AD1148" s="76">
        <v>44195</v>
      </c>
      <c r="AE1148" s="76">
        <v>2376515</v>
      </c>
      <c r="AF1148" s="58"/>
      <c r="AG1148" s="58"/>
      <c r="AH1148" s="58"/>
    </row>
    <row r="1149" spans="1:35" s="75" customFormat="1">
      <c r="A1149" s="76" t="s">
        <v>22082</v>
      </c>
      <c r="B1149" s="76" t="s">
        <v>22083</v>
      </c>
      <c r="C1149" s="76" t="s">
        <v>22084</v>
      </c>
      <c r="D1149" s="249">
        <v>41182</v>
      </c>
      <c r="E1149" s="6">
        <v>1.66</v>
      </c>
      <c r="F1149" s="76"/>
      <c r="G1149" s="76" t="s">
        <v>175</v>
      </c>
      <c r="H1149" s="76" t="s">
        <v>62</v>
      </c>
      <c r="I1149" s="76" t="s">
        <v>266</v>
      </c>
      <c r="J1149" s="76" t="s">
        <v>221</v>
      </c>
      <c r="K1149" s="249"/>
      <c r="L1149" s="250"/>
      <c r="M1149" s="76" t="s">
        <v>166</v>
      </c>
      <c r="N1149" s="76"/>
      <c r="O1149" s="76"/>
      <c r="P1149" s="76"/>
      <c r="Q1149" s="76"/>
      <c r="R1149" s="76"/>
      <c r="S1149" s="76"/>
      <c r="T1149" s="76"/>
      <c r="U1149" s="76" t="s">
        <v>22083</v>
      </c>
      <c r="V1149" s="76" t="s">
        <v>22082</v>
      </c>
      <c r="W1149" s="76" t="s">
        <v>22083</v>
      </c>
      <c r="X1149" s="76" t="s">
        <v>22082</v>
      </c>
      <c r="Y1149" s="76" t="s">
        <v>2021</v>
      </c>
      <c r="Z1149" s="76" t="s">
        <v>22082</v>
      </c>
      <c r="AA1149" s="76" t="s">
        <v>22083</v>
      </c>
      <c r="AB1149" s="76" t="s">
        <v>3321</v>
      </c>
      <c r="AC1149" s="76"/>
      <c r="AD1149" s="76">
        <v>44286</v>
      </c>
      <c r="AE1149" s="76">
        <v>181055.09099999999</v>
      </c>
      <c r="AF1149" s="58"/>
      <c r="AG1149" s="58"/>
      <c r="AH1149" s="58"/>
    </row>
    <row r="1150" spans="1:35" s="75" customFormat="1">
      <c r="A1150" s="76"/>
      <c r="B1150" s="76"/>
      <c r="C1150" s="76"/>
      <c r="D1150" s="249"/>
      <c r="E1150" s="6"/>
      <c r="F1150" s="76"/>
      <c r="G1150" s="76"/>
      <c r="H1150" s="76"/>
      <c r="I1150" s="76"/>
      <c r="J1150" s="76"/>
      <c r="K1150" s="249"/>
      <c r="L1150" s="250"/>
      <c r="M1150" s="76"/>
      <c r="N1150" s="76"/>
      <c r="O1150" s="76"/>
      <c r="P1150" s="76"/>
      <c r="Q1150" s="76"/>
      <c r="R1150" s="76"/>
      <c r="S1150" s="76"/>
      <c r="T1150" s="76"/>
      <c r="U1150" s="76"/>
      <c r="V1150" s="76"/>
      <c r="W1150" s="76"/>
      <c r="X1150" s="76"/>
      <c r="Y1150" s="76"/>
      <c r="Z1150" s="76"/>
      <c r="AA1150" s="76"/>
      <c r="AB1150" s="76"/>
      <c r="AC1150" s="76"/>
      <c r="AD1150" s="76"/>
      <c r="AE1150" s="76"/>
      <c r="AF1150" s="58" t="str">
        <f t="shared" si="95"/>
        <v>&gt;=Mois</v>
      </c>
      <c r="AG1150" s="58">
        <f t="shared" si="96"/>
        <v>0</v>
      </c>
      <c r="AH1150" s="58">
        <f t="shared" si="97"/>
        <v>0</v>
      </c>
    </row>
    <row r="1151" spans="1:35" s="75" customFormat="1">
      <c r="A1151" s="76"/>
      <c r="B1151" s="76"/>
      <c r="C1151" s="76"/>
      <c r="D1151" s="249"/>
      <c r="E1151" s="6"/>
      <c r="F1151" s="76"/>
      <c r="G1151" s="76"/>
      <c r="H1151" s="76"/>
      <c r="I1151" s="76"/>
      <c r="J1151" s="76"/>
      <c r="K1151" s="249"/>
      <c r="L1151" s="250"/>
      <c r="M1151" s="76"/>
      <c r="N1151" s="76"/>
      <c r="O1151" s="76"/>
      <c r="P1151" s="76"/>
      <c r="Q1151" s="76"/>
      <c r="R1151" s="76"/>
      <c r="S1151" s="76"/>
      <c r="T1151" s="76"/>
      <c r="U1151" s="76"/>
      <c r="V1151" s="76"/>
      <c r="W1151" s="76"/>
      <c r="X1151" s="76"/>
      <c r="Y1151" s="76"/>
      <c r="Z1151" s="76"/>
      <c r="AA1151" s="76"/>
      <c r="AB1151" s="76"/>
      <c r="AC1151" s="76"/>
      <c r="AD1151" s="76"/>
      <c r="AE1151" s="76"/>
      <c r="AF1151" s="58" t="str">
        <f t="shared" si="95"/>
        <v>&gt;=Mois</v>
      </c>
      <c r="AG1151" s="58">
        <f t="shared" si="96"/>
        <v>0</v>
      </c>
      <c r="AH1151" s="58">
        <f t="shared" si="97"/>
        <v>0</v>
      </c>
    </row>
    <row r="1152" spans="1:35" s="75" customFormat="1">
      <c r="A1152" s="76"/>
      <c r="B1152" s="76"/>
      <c r="C1152" s="76"/>
      <c r="D1152" s="249"/>
      <c r="E1152" s="6"/>
      <c r="F1152" s="76"/>
      <c r="G1152" s="76"/>
      <c r="H1152" s="76"/>
      <c r="I1152" s="76"/>
      <c r="J1152" s="76"/>
      <c r="K1152" s="249"/>
      <c r="L1152" s="250"/>
      <c r="M1152" s="76"/>
      <c r="N1152" s="76"/>
      <c r="O1152" s="76"/>
      <c r="P1152" s="76"/>
      <c r="Q1152" s="76"/>
      <c r="R1152" s="76"/>
      <c r="S1152" s="76"/>
      <c r="T1152" s="76"/>
      <c r="U1152" s="76"/>
      <c r="V1152" s="76"/>
      <c r="W1152" s="76"/>
      <c r="X1152" s="76"/>
      <c r="Y1152" s="76"/>
      <c r="Z1152" s="76"/>
      <c r="AA1152" s="76"/>
      <c r="AB1152" s="76"/>
      <c r="AC1152" s="76"/>
      <c r="AD1152" s="76"/>
      <c r="AE1152" s="76"/>
      <c r="AF1152" s="58" t="str">
        <f t="shared" si="95"/>
        <v>&gt;=Mois</v>
      </c>
      <c r="AG1152" s="58">
        <f t="shared" si="96"/>
        <v>0</v>
      </c>
      <c r="AH1152" s="58">
        <f t="shared" si="97"/>
        <v>0</v>
      </c>
    </row>
    <row r="1153" spans="1:35" s="75" customFormat="1">
      <c r="A1153" s="76"/>
      <c r="B1153" s="76"/>
      <c r="C1153" s="76"/>
      <c r="D1153" s="249"/>
      <c r="E1153" s="6"/>
      <c r="F1153" s="76"/>
      <c r="G1153" s="76"/>
      <c r="H1153" s="76"/>
      <c r="I1153" s="76"/>
      <c r="J1153" s="76"/>
      <c r="K1153" s="249"/>
      <c r="L1153" s="250"/>
      <c r="M1153" s="76"/>
      <c r="N1153" s="76"/>
      <c r="O1153" s="76"/>
      <c r="P1153" s="76"/>
      <c r="Q1153" s="76"/>
      <c r="R1153" s="76"/>
      <c r="S1153" s="76"/>
      <c r="T1153" s="76"/>
      <c r="U1153" s="76"/>
      <c r="V1153" s="76"/>
      <c r="W1153" s="76"/>
      <c r="X1153" s="76"/>
      <c r="Y1153" s="76"/>
      <c r="Z1153" s="76"/>
      <c r="AA1153" s="76"/>
      <c r="AB1153" s="76"/>
      <c r="AC1153" s="76"/>
      <c r="AD1153" s="76"/>
      <c r="AE1153" s="76"/>
      <c r="AF1153" s="58" t="str">
        <f t="shared" si="95"/>
        <v>&gt;=Mois</v>
      </c>
      <c r="AG1153" s="58">
        <f t="shared" si="96"/>
        <v>0</v>
      </c>
      <c r="AH1153" s="58">
        <f t="shared" si="97"/>
        <v>0</v>
      </c>
    </row>
    <row r="1154" spans="1:35" s="75" customFormat="1">
      <c r="A1154" s="76"/>
      <c r="B1154" s="76"/>
      <c r="C1154" s="76"/>
      <c r="D1154" s="249"/>
      <c r="E1154" s="6"/>
      <c r="F1154" s="76"/>
      <c r="G1154" s="76"/>
      <c r="H1154" s="76"/>
      <c r="I1154" s="76"/>
      <c r="J1154" s="76"/>
      <c r="K1154" s="249"/>
      <c r="L1154" s="250"/>
      <c r="M1154" s="76"/>
      <c r="N1154" s="76"/>
      <c r="O1154" s="76"/>
      <c r="P1154" s="76"/>
      <c r="Q1154" s="76"/>
      <c r="R1154" s="76"/>
      <c r="S1154" s="76"/>
      <c r="T1154" s="76"/>
      <c r="U1154" s="76"/>
      <c r="V1154" s="76"/>
      <c r="W1154" s="76"/>
      <c r="X1154" s="76"/>
      <c r="Y1154" s="76"/>
      <c r="Z1154" s="76"/>
      <c r="AA1154" s="76"/>
      <c r="AB1154" s="76"/>
      <c r="AC1154" s="76"/>
      <c r="AD1154" s="76"/>
      <c r="AE1154" s="76"/>
      <c r="AF1154" s="58" t="str">
        <f t="shared" si="95"/>
        <v>&gt;=Mois</v>
      </c>
      <c r="AG1154" s="58">
        <f t="shared" si="96"/>
        <v>0</v>
      </c>
      <c r="AH1154" s="58">
        <f t="shared" si="97"/>
        <v>0</v>
      </c>
    </row>
    <row r="1155" spans="1:35" s="75" customFormat="1">
      <c r="A1155" s="76"/>
      <c r="B1155" s="76"/>
      <c r="C1155" s="76"/>
      <c r="D1155" s="249"/>
      <c r="E1155" s="6"/>
      <c r="F1155" s="76"/>
      <c r="G1155" s="76"/>
      <c r="H1155" s="76"/>
      <c r="I1155" s="76"/>
      <c r="J1155" s="76"/>
      <c r="K1155" s="249"/>
      <c r="L1155" s="250"/>
      <c r="M1155" s="76"/>
      <c r="N1155" s="76"/>
      <c r="O1155" s="76"/>
      <c r="P1155" s="76"/>
      <c r="Q1155" s="76"/>
      <c r="R1155" s="76"/>
      <c r="S1155" s="76"/>
      <c r="T1155" s="76"/>
      <c r="U1155" s="76"/>
      <c r="V1155" s="76"/>
      <c r="W1155" s="76"/>
      <c r="X1155" s="76"/>
      <c r="Y1155" s="76"/>
      <c r="Z1155" s="76"/>
      <c r="AA1155" s="76"/>
      <c r="AB1155" s="76"/>
      <c r="AC1155" s="76"/>
      <c r="AD1155" s="76"/>
      <c r="AE1155" s="76"/>
      <c r="AF1155" s="58" t="str">
        <f t="shared" si="95"/>
        <v>&gt;=Mois</v>
      </c>
      <c r="AG1155" s="58">
        <f t="shared" si="96"/>
        <v>0</v>
      </c>
      <c r="AH1155" s="58">
        <f t="shared" si="97"/>
        <v>0</v>
      </c>
    </row>
    <row r="1156" spans="1:35" s="75" customFormat="1">
      <c r="A1156" s="76"/>
      <c r="B1156" s="76"/>
      <c r="C1156" s="76"/>
      <c r="D1156" s="249"/>
      <c r="E1156" s="6"/>
      <c r="F1156" s="76"/>
      <c r="G1156" s="76"/>
      <c r="H1156" s="76"/>
      <c r="I1156" s="76"/>
      <c r="J1156" s="76"/>
      <c r="K1156" s="249"/>
      <c r="L1156" s="250"/>
      <c r="M1156" s="76"/>
      <c r="N1156" s="76"/>
      <c r="O1156" s="76"/>
      <c r="P1156" s="76"/>
      <c r="Q1156" s="76"/>
      <c r="R1156" s="76"/>
      <c r="S1156" s="76"/>
      <c r="T1156" s="76"/>
      <c r="U1156" s="76"/>
      <c r="V1156" s="76"/>
      <c r="W1156" s="76"/>
      <c r="X1156" s="76"/>
      <c r="Y1156" s="76"/>
      <c r="Z1156" s="76"/>
      <c r="AA1156" s="76"/>
      <c r="AB1156" s="76"/>
      <c r="AC1156" s="76"/>
      <c r="AD1156" s="76"/>
      <c r="AE1156" s="76"/>
      <c r="AF1156" s="58" t="str">
        <f t="shared" si="95"/>
        <v>&gt;=Mois</v>
      </c>
      <c r="AG1156" s="58">
        <f t="shared" si="96"/>
        <v>0</v>
      </c>
      <c r="AH1156" s="58">
        <f t="shared" si="97"/>
        <v>0</v>
      </c>
    </row>
    <row r="1157" spans="1:35" s="75" customFormat="1">
      <c r="A1157" s="76"/>
      <c r="B1157" s="76"/>
      <c r="C1157" s="76"/>
      <c r="D1157" s="249"/>
      <c r="E1157" s="6"/>
      <c r="F1157" s="76"/>
      <c r="G1157" s="76"/>
      <c r="H1157" s="76"/>
      <c r="I1157" s="76"/>
      <c r="J1157" s="76"/>
      <c r="K1157" s="249"/>
      <c r="L1157" s="250"/>
      <c r="M1157" s="76"/>
      <c r="N1157" s="76"/>
      <c r="O1157" s="76"/>
      <c r="P1157" s="76"/>
      <c r="Q1157" s="76"/>
      <c r="R1157" s="76"/>
      <c r="S1157" s="76"/>
      <c r="T1157" s="76"/>
      <c r="U1157" s="76"/>
      <c r="V1157" s="76"/>
      <c r="W1157" s="76"/>
      <c r="X1157" s="76"/>
      <c r="Y1157" s="76"/>
      <c r="Z1157" s="76"/>
      <c r="AA1157" s="76"/>
      <c r="AB1157" s="76"/>
      <c r="AC1157" s="76"/>
      <c r="AD1157" s="76"/>
      <c r="AE1157" s="76"/>
      <c r="AF1157" s="58" t="str">
        <f t="shared" ref="AF1157:AF1180" si="103">CHOOSE(IF(ISERROR(FIND("Quotidien",AB1157,1)),IF(ISERROR(FIND("Hebdo",AB1157,1)),1,FIND("Hebdo",AB1157,1)),FIND("Quotidien",AB1157,1)),"&gt;=Mois",,,,,,,,,,,,,,"Semaine",,,,,,,,,"Jour")</f>
        <v>&gt;=Mois</v>
      </c>
      <c r="AG1157" s="58">
        <f t="shared" ref="AG1157:AG1180" si="104">A1157</f>
        <v>0</v>
      </c>
      <c r="AH1157" s="58">
        <f t="shared" ref="AH1157:AH1180" si="105">B1157</f>
        <v>0</v>
      </c>
    </row>
    <row r="1158" spans="1:35" s="75" customFormat="1">
      <c r="A1158" s="76"/>
      <c r="B1158" s="76"/>
      <c r="C1158" s="76"/>
      <c r="D1158" s="249"/>
      <c r="E1158" s="6"/>
      <c r="F1158" s="76"/>
      <c r="G1158" s="76"/>
      <c r="H1158" s="76"/>
      <c r="I1158" s="76"/>
      <c r="J1158" s="76"/>
      <c r="K1158" s="249"/>
      <c r="L1158" s="250"/>
      <c r="M1158" s="76"/>
      <c r="N1158" s="76"/>
      <c r="O1158" s="76"/>
      <c r="P1158" s="76"/>
      <c r="Q1158" s="76"/>
      <c r="R1158" s="76"/>
      <c r="S1158" s="76"/>
      <c r="T1158" s="76"/>
      <c r="U1158" s="76"/>
      <c r="V1158" s="76"/>
      <c r="W1158" s="76"/>
      <c r="X1158" s="76"/>
      <c r="Y1158" s="76"/>
      <c r="Z1158" s="76"/>
      <c r="AA1158" s="76"/>
      <c r="AB1158" s="76"/>
      <c r="AC1158" s="76"/>
      <c r="AD1158" s="76"/>
      <c r="AE1158" s="76"/>
      <c r="AF1158" s="58" t="str">
        <f t="shared" si="103"/>
        <v>&gt;=Mois</v>
      </c>
      <c r="AG1158" s="58">
        <f t="shared" si="104"/>
        <v>0</v>
      </c>
      <c r="AH1158" s="58">
        <f t="shared" si="105"/>
        <v>0</v>
      </c>
    </row>
    <row r="1159" spans="1:35" s="75" customFormat="1">
      <c r="A1159" s="76"/>
      <c r="B1159" s="76"/>
      <c r="C1159" s="76"/>
      <c r="D1159" s="249"/>
      <c r="E1159" s="6"/>
      <c r="F1159" s="76"/>
      <c r="G1159" s="76"/>
      <c r="H1159" s="76"/>
      <c r="I1159" s="76"/>
      <c r="J1159" s="76"/>
      <c r="K1159" s="249"/>
      <c r="L1159" s="250"/>
      <c r="M1159" s="76"/>
      <c r="N1159" s="76"/>
      <c r="O1159" s="76"/>
      <c r="P1159" s="76"/>
      <c r="Q1159" s="76"/>
      <c r="R1159" s="76"/>
      <c r="S1159" s="76"/>
      <c r="T1159" s="76"/>
      <c r="U1159" s="76"/>
      <c r="V1159" s="76"/>
      <c r="W1159" s="76"/>
      <c r="X1159" s="76"/>
      <c r="Y1159" s="76"/>
      <c r="Z1159" s="76"/>
      <c r="AA1159" s="76"/>
      <c r="AB1159" s="76"/>
      <c r="AC1159" s="76"/>
      <c r="AD1159" s="76"/>
      <c r="AE1159" s="76"/>
      <c r="AF1159" s="58" t="str">
        <f t="shared" si="103"/>
        <v>&gt;=Mois</v>
      </c>
      <c r="AG1159" s="58">
        <f t="shared" si="104"/>
        <v>0</v>
      </c>
      <c r="AH1159" s="58">
        <f t="shared" si="105"/>
        <v>0</v>
      </c>
    </row>
    <row r="1160" spans="1:35" s="75" customFormat="1">
      <c r="A1160" s="76"/>
      <c r="B1160" s="76"/>
      <c r="C1160" s="76"/>
      <c r="D1160" s="249"/>
      <c r="E1160" s="6"/>
      <c r="F1160" s="76"/>
      <c r="G1160" s="76"/>
      <c r="H1160" s="76"/>
      <c r="I1160" s="76"/>
      <c r="J1160" s="76"/>
      <c r="K1160" s="249"/>
      <c r="L1160" s="250"/>
      <c r="M1160" s="76"/>
      <c r="N1160" s="76"/>
      <c r="O1160" s="76"/>
      <c r="P1160" s="76"/>
      <c r="Q1160" s="76"/>
      <c r="R1160" s="76"/>
      <c r="S1160" s="76"/>
      <c r="T1160" s="76"/>
      <c r="U1160" s="76"/>
      <c r="V1160" s="76"/>
      <c r="W1160" s="76"/>
      <c r="X1160" s="76"/>
      <c r="Y1160" s="76"/>
      <c r="Z1160" s="76"/>
      <c r="AA1160" s="76"/>
      <c r="AB1160" s="76"/>
      <c r="AC1160" s="76"/>
      <c r="AD1160" s="76"/>
      <c r="AE1160" s="76"/>
      <c r="AF1160" s="58" t="str">
        <f t="shared" si="103"/>
        <v>&gt;=Mois</v>
      </c>
      <c r="AG1160" s="58">
        <f t="shared" si="104"/>
        <v>0</v>
      </c>
      <c r="AH1160" s="58">
        <f t="shared" si="105"/>
        <v>0</v>
      </c>
    </row>
    <row r="1161" spans="1:35" s="75" customFormat="1">
      <c r="A1161" s="76"/>
      <c r="B1161" s="76"/>
      <c r="C1161" s="76"/>
      <c r="D1161" s="249"/>
      <c r="E1161" s="6"/>
      <c r="F1161" s="76"/>
      <c r="G1161" s="76"/>
      <c r="H1161" s="76"/>
      <c r="I1161" s="76"/>
      <c r="J1161" s="76"/>
      <c r="K1161" s="249"/>
      <c r="L1161" s="250"/>
      <c r="M1161" s="76"/>
      <c r="N1161" s="76"/>
      <c r="O1161" s="76"/>
      <c r="P1161" s="76"/>
      <c r="Q1161" s="76"/>
      <c r="R1161" s="76"/>
      <c r="S1161" s="76"/>
      <c r="T1161" s="76"/>
      <c r="U1161" s="76"/>
      <c r="V1161" s="76"/>
      <c r="W1161" s="76"/>
      <c r="X1161" s="76"/>
      <c r="Y1161" s="76"/>
      <c r="Z1161" s="76"/>
      <c r="AA1161" s="76"/>
      <c r="AB1161" s="76"/>
      <c r="AC1161" s="76"/>
      <c r="AD1161" s="76"/>
      <c r="AE1161" s="76"/>
      <c r="AF1161" s="58" t="str">
        <f t="shared" si="103"/>
        <v>&gt;=Mois</v>
      </c>
      <c r="AG1161" s="58">
        <f t="shared" si="104"/>
        <v>0</v>
      </c>
      <c r="AH1161" s="58">
        <f t="shared" si="105"/>
        <v>0</v>
      </c>
    </row>
    <row r="1162" spans="1:35" s="75" customFormat="1">
      <c r="A1162" s="76"/>
      <c r="B1162" s="76"/>
      <c r="C1162" s="76"/>
      <c r="D1162" s="249"/>
      <c r="E1162" s="6"/>
      <c r="F1162" s="76"/>
      <c r="G1162" s="76"/>
      <c r="H1162" s="76"/>
      <c r="I1162" s="76"/>
      <c r="J1162" s="76"/>
      <c r="K1162" s="249"/>
      <c r="L1162" s="250"/>
      <c r="M1162" s="76"/>
      <c r="N1162" s="76"/>
      <c r="O1162" s="76"/>
      <c r="P1162" s="76"/>
      <c r="Q1162" s="76"/>
      <c r="R1162" s="76"/>
      <c r="S1162" s="76"/>
      <c r="T1162" s="76"/>
      <c r="U1162" s="76"/>
      <c r="V1162" s="76"/>
      <c r="W1162" s="76"/>
      <c r="X1162" s="76"/>
      <c r="Y1162" s="76"/>
      <c r="Z1162" s="76"/>
      <c r="AA1162" s="76"/>
      <c r="AB1162" s="76"/>
      <c r="AC1162" s="76"/>
      <c r="AD1162" s="76"/>
      <c r="AE1162" s="76"/>
      <c r="AF1162" s="58" t="str">
        <f t="shared" si="103"/>
        <v>&gt;=Mois</v>
      </c>
      <c r="AG1162" s="58">
        <f t="shared" si="104"/>
        <v>0</v>
      </c>
      <c r="AH1162" s="58">
        <f t="shared" si="105"/>
        <v>0</v>
      </c>
    </row>
    <row r="1163" spans="1:35" s="75" customFormat="1">
      <c r="A1163" s="76"/>
      <c r="B1163" s="76"/>
      <c r="C1163" s="76"/>
      <c r="D1163" s="249"/>
      <c r="E1163" s="6"/>
      <c r="F1163" s="76"/>
      <c r="G1163" s="76"/>
      <c r="H1163" s="76"/>
      <c r="I1163" s="76"/>
      <c r="J1163" s="76"/>
      <c r="K1163" s="249"/>
      <c r="L1163" s="250"/>
      <c r="M1163" s="76"/>
      <c r="N1163" s="76"/>
      <c r="O1163" s="76"/>
      <c r="P1163" s="76"/>
      <c r="Q1163" s="76"/>
      <c r="R1163" s="76"/>
      <c r="S1163" s="76"/>
      <c r="T1163" s="76"/>
      <c r="U1163" s="76"/>
      <c r="V1163" s="76"/>
      <c r="W1163" s="76"/>
      <c r="X1163" s="76"/>
      <c r="Y1163" s="76"/>
      <c r="Z1163" s="76"/>
      <c r="AA1163" s="76"/>
      <c r="AB1163" s="76"/>
      <c r="AC1163" s="76"/>
      <c r="AD1163" s="76"/>
      <c r="AE1163" s="76"/>
      <c r="AF1163" s="58" t="str">
        <f t="shared" si="103"/>
        <v>&gt;=Mois</v>
      </c>
      <c r="AG1163" s="58">
        <f t="shared" si="104"/>
        <v>0</v>
      </c>
      <c r="AH1163" s="58">
        <f t="shared" si="105"/>
        <v>0</v>
      </c>
    </row>
    <row r="1164" spans="1:35" s="75" customFormat="1">
      <c r="A1164" s="76"/>
      <c r="B1164" s="76"/>
      <c r="C1164" s="76"/>
      <c r="D1164" s="249"/>
      <c r="E1164" s="6"/>
      <c r="F1164" s="76"/>
      <c r="G1164" s="76"/>
      <c r="H1164" s="76"/>
      <c r="I1164" s="76"/>
      <c r="J1164" s="76"/>
      <c r="K1164" s="249"/>
      <c r="L1164" s="250"/>
      <c r="M1164" s="76"/>
      <c r="N1164" s="76"/>
      <c r="O1164" s="76"/>
      <c r="P1164" s="76"/>
      <c r="Q1164" s="76"/>
      <c r="R1164" s="76"/>
      <c r="S1164" s="76"/>
      <c r="T1164" s="76"/>
      <c r="U1164" s="76"/>
      <c r="V1164" s="76"/>
      <c r="W1164" s="76"/>
      <c r="X1164" s="76"/>
      <c r="Y1164" s="76"/>
      <c r="Z1164" s="76"/>
      <c r="AA1164" s="76"/>
      <c r="AB1164" s="76"/>
      <c r="AC1164" s="76"/>
      <c r="AD1164" s="76"/>
      <c r="AE1164" s="76"/>
      <c r="AF1164" s="58" t="str">
        <f t="shared" si="103"/>
        <v>&gt;=Mois</v>
      </c>
      <c r="AG1164" s="58">
        <f t="shared" si="104"/>
        <v>0</v>
      </c>
      <c r="AH1164" s="58">
        <f t="shared" si="105"/>
        <v>0</v>
      </c>
    </row>
    <row r="1165" spans="1:35" s="75" customFormat="1">
      <c r="A1165" s="76"/>
      <c r="B1165" s="76"/>
      <c r="C1165" s="76"/>
      <c r="D1165" s="249"/>
      <c r="E1165" s="6"/>
      <c r="F1165" s="76"/>
      <c r="G1165" s="76"/>
      <c r="H1165" s="76"/>
      <c r="I1165" s="76"/>
      <c r="J1165" s="76"/>
      <c r="K1165" s="249"/>
      <c r="L1165" s="250"/>
      <c r="M1165" s="76"/>
      <c r="N1165" s="76"/>
      <c r="O1165" s="76"/>
      <c r="P1165" s="76"/>
      <c r="Q1165" s="76"/>
      <c r="R1165" s="76"/>
      <c r="S1165" s="76"/>
      <c r="T1165" s="76"/>
      <c r="U1165" s="76"/>
      <c r="V1165" s="76"/>
      <c r="W1165" s="76"/>
      <c r="X1165" s="76"/>
      <c r="Y1165" s="76"/>
      <c r="Z1165" s="76"/>
      <c r="AA1165" s="76"/>
      <c r="AB1165" s="76"/>
      <c r="AC1165" s="76"/>
      <c r="AD1165" s="76"/>
      <c r="AE1165" s="76"/>
      <c r="AF1165" s="58" t="str">
        <f t="shared" si="103"/>
        <v>&gt;=Mois</v>
      </c>
      <c r="AG1165" s="58">
        <f t="shared" si="104"/>
        <v>0</v>
      </c>
      <c r="AH1165" s="58">
        <f t="shared" si="105"/>
        <v>0</v>
      </c>
    </row>
    <row r="1166" spans="1:35" s="75" customFormat="1">
      <c r="A1166" s="76"/>
      <c r="B1166" s="76"/>
      <c r="C1166" s="76"/>
      <c r="D1166" s="249"/>
      <c r="E1166" s="6"/>
      <c r="F1166" s="76"/>
      <c r="G1166" s="76"/>
      <c r="H1166" s="76"/>
      <c r="I1166" s="76"/>
      <c r="J1166" s="76"/>
      <c r="K1166" s="249"/>
      <c r="L1166" s="250"/>
      <c r="M1166" s="76"/>
      <c r="N1166" s="76"/>
      <c r="O1166" s="76"/>
      <c r="P1166" s="76"/>
      <c r="Q1166" s="76"/>
      <c r="R1166" s="76"/>
      <c r="S1166" s="76"/>
      <c r="T1166" s="76"/>
      <c r="U1166" s="76"/>
      <c r="V1166" s="76"/>
      <c r="W1166" s="76"/>
      <c r="X1166" s="76"/>
      <c r="Y1166" s="76"/>
      <c r="Z1166" s="76"/>
      <c r="AA1166" s="76"/>
      <c r="AB1166" s="76"/>
      <c r="AC1166" s="76"/>
      <c r="AD1166" s="76"/>
      <c r="AE1166" s="76"/>
      <c r="AF1166" s="58" t="str">
        <f t="shared" si="103"/>
        <v>&gt;=Mois</v>
      </c>
      <c r="AG1166" s="58">
        <f t="shared" si="104"/>
        <v>0</v>
      </c>
      <c r="AH1166" s="58">
        <f t="shared" si="105"/>
        <v>0</v>
      </c>
    </row>
    <row r="1167" spans="1:35">
      <c r="Y1167"/>
      <c r="Z1167"/>
      <c r="AA1167"/>
      <c r="AB1167"/>
      <c r="AC1167"/>
      <c r="AF1167" s="58" t="str">
        <f t="shared" si="103"/>
        <v>&gt;=Mois</v>
      </c>
      <c r="AG1167" s="58">
        <f t="shared" si="104"/>
        <v>0</v>
      </c>
      <c r="AH1167" s="58">
        <f t="shared" si="105"/>
        <v>0</v>
      </c>
      <c r="AI1167" s="75"/>
    </row>
    <row r="1168" spans="1:35">
      <c r="Y1168"/>
      <c r="Z1168"/>
      <c r="AA1168"/>
      <c r="AB1168"/>
      <c r="AC1168"/>
      <c r="AF1168" s="58" t="str">
        <f t="shared" si="103"/>
        <v>&gt;=Mois</v>
      </c>
      <c r="AG1168" s="58">
        <f t="shared" si="104"/>
        <v>0</v>
      </c>
      <c r="AH1168" s="58">
        <f t="shared" si="105"/>
        <v>0</v>
      </c>
      <c r="AI1168" s="75"/>
    </row>
    <row r="1169" spans="25:35">
      <c r="Y1169"/>
      <c r="Z1169"/>
      <c r="AA1169"/>
      <c r="AB1169"/>
      <c r="AC1169"/>
      <c r="AF1169" s="58" t="str">
        <f t="shared" si="103"/>
        <v>&gt;=Mois</v>
      </c>
      <c r="AG1169" s="58">
        <f t="shared" si="104"/>
        <v>0</v>
      </c>
      <c r="AH1169" s="58">
        <f t="shared" si="105"/>
        <v>0</v>
      </c>
      <c r="AI1169" s="75"/>
    </row>
    <row r="1170" spans="25:35">
      <c r="Y1170"/>
      <c r="Z1170"/>
      <c r="AA1170"/>
      <c r="AB1170"/>
      <c r="AC1170"/>
      <c r="AF1170" s="58" t="str">
        <f t="shared" si="103"/>
        <v>&gt;=Mois</v>
      </c>
      <c r="AG1170" s="58">
        <f t="shared" si="104"/>
        <v>0</v>
      </c>
      <c r="AH1170" s="58">
        <f t="shared" si="105"/>
        <v>0</v>
      </c>
      <c r="AI1170" s="75"/>
    </row>
    <row r="1171" spans="25:35">
      <c r="Y1171"/>
      <c r="Z1171"/>
      <c r="AA1171"/>
      <c r="AB1171"/>
      <c r="AC1171"/>
      <c r="AF1171" s="58" t="str">
        <f t="shared" si="103"/>
        <v>&gt;=Mois</v>
      </c>
      <c r="AG1171" s="58">
        <f t="shared" si="104"/>
        <v>0</v>
      </c>
      <c r="AH1171" s="58">
        <f t="shared" si="105"/>
        <v>0</v>
      </c>
      <c r="AI1171" s="75"/>
    </row>
    <row r="1172" spans="25:35">
      <c r="Y1172"/>
      <c r="Z1172"/>
      <c r="AA1172"/>
      <c r="AB1172"/>
      <c r="AC1172"/>
      <c r="AF1172" s="58" t="str">
        <f t="shared" si="103"/>
        <v>&gt;=Mois</v>
      </c>
      <c r="AG1172" s="58">
        <f t="shared" si="104"/>
        <v>0</v>
      </c>
      <c r="AH1172" s="58">
        <f t="shared" si="105"/>
        <v>0</v>
      </c>
      <c r="AI1172" s="75"/>
    </row>
    <row r="1173" spans="25:35">
      <c r="Y1173"/>
      <c r="Z1173"/>
      <c r="AA1173"/>
      <c r="AB1173"/>
      <c r="AC1173"/>
      <c r="AF1173" s="58" t="str">
        <f t="shared" si="103"/>
        <v>&gt;=Mois</v>
      </c>
      <c r="AG1173" s="58">
        <f t="shared" si="104"/>
        <v>0</v>
      </c>
      <c r="AH1173" s="58">
        <f t="shared" si="105"/>
        <v>0</v>
      </c>
      <c r="AI1173" s="75"/>
    </row>
    <row r="1174" spans="25:35">
      <c r="Y1174"/>
      <c r="Z1174"/>
      <c r="AA1174"/>
      <c r="AB1174"/>
      <c r="AC1174"/>
      <c r="AF1174" s="58" t="str">
        <f t="shared" si="103"/>
        <v>&gt;=Mois</v>
      </c>
      <c r="AG1174" s="58">
        <f t="shared" si="104"/>
        <v>0</v>
      </c>
      <c r="AH1174" s="58">
        <f t="shared" si="105"/>
        <v>0</v>
      </c>
      <c r="AI1174" s="75"/>
    </row>
    <row r="1175" spans="25:35">
      <c r="Y1175"/>
      <c r="Z1175"/>
      <c r="AA1175"/>
      <c r="AB1175"/>
      <c r="AC1175"/>
      <c r="AF1175" s="58" t="str">
        <f t="shared" si="103"/>
        <v>&gt;=Mois</v>
      </c>
      <c r="AG1175" s="58">
        <f t="shared" si="104"/>
        <v>0</v>
      </c>
      <c r="AH1175" s="58">
        <f t="shared" si="105"/>
        <v>0</v>
      </c>
      <c r="AI1175" s="75"/>
    </row>
    <row r="1176" spans="25:35">
      <c r="Y1176"/>
      <c r="Z1176"/>
      <c r="AA1176"/>
      <c r="AB1176"/>
      <c r="AC1176"/>
      <c r="AF1176" s="58" t="str">
        <f t="shared" si="103"/>
        <v>&gt;=Mois</v>
      </c>
      <c r="AG1176" s="58">
        <f t="shared" si="104"/>
        <v>0</v>
      </c>
      <c r="AH1176" s="58">
        <f t="shared" si="105"/>
        <v>0</v>
      </c>
      <c r="AI1176" s="75"/>
    </row>
    <row r="1177" spans="25:35">
      <c r="Y1177"/>
      <c r="Z1177"/>
      <c r="AA1177"/>
      <c r="AB1177"/>
      <c r="AC1177"/>
      <c r="AF1177" s="58" t="str">
        <f t="shared" si="103"/>
        <v>&gt;=Mois</v>
      </c>
      <c r="AG1177" s="58">
        <f t="shared" si="104"/>
        <v>0</v>
      </c>
      <c r="AH1177" s="58">
        <f t="shared" si="105"/>
        <v>0</v>
      </c>
      <c r="AI1177" s="75"/>
    </row>
    <row r="1178" spans="25:35">
      <c r="Y1178"/>
      <c r="Z1178"/>
      <c r="AA1178"/>
      <c r="AB1178"/>
      <c r="AC1178"/>
      <c r="AF1178" s="58" t="str">
        <f t="shared" si="103"/>
        <v>&gt;=Mois</v>
      </c>
      <c r="AG1178" s="58">
        <f t="shared" si="104"/>
        <v>0</v>
      </c>
      <c r="AH1178" s="58">
        <f t="shared" si="105"/>
        <v>0</v>
      </c>
      <c r="AI1178" s="75"/>
    </row>
    <row r="1179" spans="25:35">
      <c r="Y1179"/>
      <c r="Z1179"/>
      <c r="AA1179"/>
      <c r="AB1179"/>
      <c r="AC1179"/>
      <c r="AF1179" s="58" t="str">
        <f t="shared" si="103"/>
        <v>&gt;=Mois</v>
      </c>
      <c r="AG1179" s="58">
        <f t="shared" si="104"/>
        <v>0</v>
      </c>
      <c r="AH1179" s="58">
        <f t="shared" si="105"/>
        <v>0</v>
      </c>
      <c r="AI1179" s="75"/>
    </row>
    <row r="1180" spans="25:35">
      <c r="Y1180"/>
      <c r="Z1180"/>
      <c r="AA1180"/>
      <c r="AB1180"/>
      <c r="AC1180"/>
      <c r="AF1180" s="58" t="str">
        <f t="shared" si="103"/>
        <v>&gt;=Mois</v>
      </c>
      <c r="AG1180" s="58">
        <f t="shared" si="104"/>
        <v>0</v>
      </c>
      <c r="AH1180" s="58">
        <f t="shared" si="105"/>
        <v>0</v>
      </c>
      <c r="AI1180" s="7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5"/>
  <dimension ref="A1:CP1015"/>
  <sheetViews>
    <sheetView tabSelected="1" zoomScaleNormal="100" workbookViewId="0">
      <selection activeCell="G2" sqref="G2"/>
    </sheetView>
  </sheetViews>
  <sheetFormatPr baseColWidth="10" defaultColWidth="11.5" defaultRowHeight="14"/>
  <cols>
    <col min="1" max="1" width="13.83203125" style="96" bestFit="1" customWidth="1"/>
    <col min="2" max="2" width="12.83203125" style="303" bestFit="1" customWidth="1"/>
    <col min="3" max="3" width="45" style="96" customWidth="1"/>
    <col min="4" max="4" width="17.5" style="123" customWidth="1"/>
    <col min="5" max="5" width="7.1640625" style="156" customWidth="1"/>
    <col min="6" max="6" width="9.33203125" style="96" customWidth="1"/>
    <col min="7" max="7" width="13" style="96" customWidth="1"/>
    <col min="8" max="8" width="14.6640625" style="96" customWidth="1"/>
    <col min="9" max="9" width="15.5" style="96" customWidth="1"/>
    <col min="10" max="10" width="18.33203125" style="96" customWidth="1"/>
    <col min="11" max="16" width="11.5" style="96" customWidth="1"/>
    <col min="17" max="17" width="12.83203125" style="96" customWidth="1"/>
    <col min="18" max="18" width="11.5" style="96" customWidth="1"/>
    <col min="19" max="19" width="23.1640625" style="96" customWidth="1"/>
    <col min="20" max="20" width="17.6640625" style="96" customWidth="1"/>
    <col min="21" max="21" width="19.1640625" style="96" customWidth="1"/>
    <col min="22" max="22" width="29.5" style="96" customWidth="1"/>
    <col min="23" max="23" width="25.1640625" style="96" customWidth="1"/>
    <col min="24" max="24" width="23.1640625" style="96" customWidth="1"/>
    <col min="25" max="25" width="16.6640625" style="96" bestFit="1" customWidth="1"/>
    <col min="26" max="26" width="20.83203125" style="96" customWidth="1"/>
    <col min="27" max="27" width="24.1640625" style="96" customWidth="1"/>
    <col min="28" max="28" width="17" style="96" customWidth="1"/>
    <col min="29" max="29" width="17" style="214" customWidth="1"/>
    <col min="30" max="30" width="20.5" style="214" bestFit="1" customWidth="1"/>
    <col min="31" max="31" width="20.6640625" style="96" customWidth="1"/>
    <col min="32" max="32" width="18.6640625" style="246" bestFit="1" customWidth="1"/>
    <col min="33" max="33" width="21" style="96" customWidth="1"/>
    <col min="34" max="34" width="15.5" style="96" bestFit="1" customWidth="1"/>
    <col min="35" max="35" width="18.6640625" style="96" bestFit="1" customWidth="1"/>
    <col min="36" max="36" width="20.6640625" style="96" bestFit="1" customWidth="1"/>
    <col min="37" max="37" width="11.5" style="96" customWidth="1"/>
    <col min="38" max="38" width="18.6640625" style="96" bestFit="1" customWidth="1"/>
    <col min="39" max="39" width="33.1640625" style="96" customWidth="1"/>
    <col min="40" max="40" width="22.5" style="96" bestFit="1" customWidth="1"/>
    <col min="41" max="41" width="25.5" style="96" customWidth="1"/>
    <col min="42" max="42" width="14.6640625" style="96" customWidth="1"/>
    <col min="43" max="43" width="11.5" style="96" customWidth="1"/>
    <col min="44" max="45" width="11.5" style="101" customWidth="1"/>
    <col min="46" max="46" width="16" style="101" customWidth="1"/>
    <col min="47" max="47" width="11.5" style="101" customWidth="1"/>
    <col min="48" max="48" width="12.5" style="101" customWidth="1"/>
    <col min="49" max="50" width="11.5" style="101" customWidth="1"/>
    <col min="51" max="51" width="20.33203125" style="101" customWidth="1"/>
    <col min="52" max="63" width="11.5" style="101" customWidth="1"/>
    <col min="64" max="64" width="18.5" style="101" customWidth="1"/>
    <col min="65" max="65" width="14.1640625" style="101" customWidth="1"/>
    <col min="66" max="68" width="11.5" style="101" customWidth="1"/>
    <col min="69" max="69" width="15.5" style="101" customWidth="1"/>
    <col min="70" max="70" width="12.5" style="101" customWidth="1"/>
    <col min="71" max="71" width="13.83203125" style="96" customWidth="1"/>
    <col min="72" max="73" width="11.5" style="96" customWidth="1"/>
    <col min="74" max="74" width="19.83203125" style="101" customWidth="1"/>
    <col min="75" max="75" width="12.83203125" style="101" customWidth="1"/>
    <col min="76" max="76" width="22.83203125" style="96" customWidth="1"/>
    <col min="77" max="77" width="52.1640625" style="96" customWidth="1"/>
    <col min="78" max="78" width="31" style="96" bestFit="1" customWidth="1"/>
    <col min="79" max="80" width="31" style="96" customWidth="1"/>
    <col min="81" max="81" width="36.33203125" style="96" customWidth="1"/>
    <col min="82" max="87" width="31" style="96" customWidth="1"/>
    <col min="88" max="88" width="13.5" style="96" bestFit="1" customWidth="1"/>
    <col min="89" max="89" width="12.83203125" style="96" customWidth="1"/>
    <col min="90" max="91" width="12.83203125" style="246" customWidth="1"/>
    <col min="92" max="94" width="22" style="246" customWidth="1"/>
    <col min="95" max="16384" width="11.5" style="96"/>
  </cols>
  <sheetData>
    <row r="1" spans="1:94" s="132" customFormat="1">
      <c r="A1" s="222"/>
      <c r="B1" s="299"/>
      <c r="C1" s="223"/>
      <c r="D1" s="14"/>
      <c r="E1" s="224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5"/>
      <c r="AD1" s="225"/>
      <c r="AE1" s="223"/>
      <c r="AF1" s="245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6"/>
      <c r="AS1" s="2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6"/>
      <c r="BH1" s="126"/>
      <c r="BI1" s="126"/>
      <c r="BJ1" s="126"/>
      <c r="BK1" s="126"/>
      <c r="BL1" s="126"/>
      <c r="BM1" s="126"/>
      <c r="BN1" s="126"/>
      <c r="BO1" s="126"/>
      <c r="BP1" s="126"/>
      <c r="BQ1" s="126"/>
      <c r="BR1" s="126"/>
      <c r="BV1" s="126"/>
      <c r="BW1" s="126"/>
      <c r="CL1" s="245"/>
      <c r="CM1" s="245"/>
      <c r="CN1" s="245"/>
      <c r="CO1" s="245"/>
      <c r="CP1" s="245"/>
    </row>
    <row r="2" spans="1:94" s="132" customFormat="1">
      <c r="A2" s="222"/>
      <c r="B2" s="299"/>
      <c r="C2" s="223"/>
      <c r="D2" s="14"/>
      <c r="E2" s="224"/>
      <c r="F2" s="102"/>
      <c r="G2" s="103"/>
      <c r="H2" s="227"/>
      <c r="I2" s="227"/>
      <c r="J2" s="227"/>
      <c r="K2" s="227"/>
      <c r="L2" s="227"/>
      <c r="M2" s="227"/>
      <c r="N2" s="227"/>
      <c r="O2" s="227"/>
      <c r="P2" s="227"/>
      <c r="Q2" s="227"/>
      <c r="R2" s="227"/>
      <c r="S2" s="227"/>
      <c r="T2" s="227"/>
      <c r="U2" s="227"/>
      <c r="V2" s="227"/>
      <c r="W2" s="227"/>
      <c r="X2" s="227"/>
      <c r="Y2" s="227"/>
      <c r="Z2" s="227"/>
      <c r="AA2" s="227"/>
      <c r="AB2" s="227"/>
      <c r="AC2" s="228"/>
      <c r="AD2" s="228"/>
      <c r="AE2" s="227"/>
      <c r="AF2" s="245"/>
      <c r="AG2" s="227"/>
      <c r="AH2" s="227"/>
      <c r="AI2" s="227"/>
      <c r="AJ2" s="227"/>
      <c r="AK2" s="227"/>
      <c r="AL2" s="227"/>
      <c r="AM2" s="227"/>
      <c r="AN2" s="227"/>
      <c r="AO2" s="227"/>
      <c r="AP2" s="227"/>
      <c r="AQ2" s="227"/>
      <c r="AR2" s="229"/>
      <c r="AS2" s="229"/>
      <c r="AT2" s="126"/>
      <c r="AU2" s="126"/>
      <c r="AV2" s="126"/>
      <c r="AW2" s="126"/>
      <c r="AX2" s="126"/>
      <c r="AY2" s="126"/>
      <c r="AZ2" s="126"/>
      <c r="BA2" s="126"/>
      <c r="BB2" s="126"/>
      <c r="BC2" s="126"/>
      <c r="BD2" s="126"/>
      <c r="BE2" s="126"/>
      <c r="BF2" s="126"/>
      <c r="BG2" s="126"/>
      <c r="BH2" s="126"/>
      <c r="BI2" s="126"/>
      <c r="BJ2" s="126"/>
      <c r="BK2" s="126"/>
      <c r="BL2" s="126"/>
      <c r="BM2" s="126"/>
      <c r="BN2" s="126"/>
      <c r="BO2" s="126"/>
      <c r="BP2" s="126"/>
      <c r="BQ2" s="126"/>
      <c r="BR2" s="126"/>
      <c r="BV2" s="126"/>
      <c r="BW2" s="126"/>
      <c r="CL2" s="245"/>
      <c r="CM2" s="245"/>
      <c r="CN2" s="245"/>
      <c r="CO2" s="245"/>
      <c r="CP2" s="245"/>
    </row>
    <row r="3" spans="1:94" s="132" customFormat="1">
      <c r="A3" s="222"/>
      <c r="B3" s="299"/>
      <c r="C3" s="223"/>
      <c r="D3" s="14"/>
      <c r="E3" s="224"/>
      <c r="F3" s="102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  <c r="AA3" s="223"/>
      <c r="AB3" s="223"/>
      <c r="AC3" s="225"/>
      <c r="AD3" s="225"/>
      <c r="AE3" s="223"/>
      <c r="AF3" s="245"/>
      <c r="AG3" s="223"/>
      <c r="AH3" s="223"/>
      <c r="AI3" s="223"/>
      <c r="AJ3" s="223"/>
      <c r="AK3" s="223"/>
      <c r="AL3" s="223"/>
      <c r="AM3" s="223"/>
      <c r="AN3" s="223"/>
      <c r="AO3" s="223"/>
      <c r="AP3" s="223"/>
      <c r="AQ3" s="223"/>
      <c r="AR3" s="226"/>
      <c r="AS3" s="226"/>
      <c r="AT3" s="126"/>
      <c r="AU3" s="126"/>
      <c r="AV3" s="126"/>
      <c r="AW3" s="126"/>
      <c r="AX3" s="126"/>
      <c r="AY3" s="126"/>
      <c r="AZ3" s="126"/>
      <c r="BA3" s="126"/>
      <c r="BB3" s="126"/>
      <c r="BC3" s="126"/>
      <c r="BD3" s="126"/>
      <c r="BE3" s="126"/>
      <c r="BF3" s="126"/>
      <c r="BG3" s="126"/>
      <c r="BH3" s="126"/>
      <c r="BI3" s="126"/>
      <c r="BJ3" s="126"/>
      <c r="BK3" s="126"/>
      <c r="BL3" s="126"/>
      <c r="BM3" s="126"/>
      <c r="BN3" s="126"/>
      <c r="BO3" s="126"/>
      <c r="BP3" s="126"/>
      <c r="BQ3" s="126"/>
      <c r="BR3" s="126"/>
      <c r="BV3" s="126"/>
      <c r="BW3" s="126"/>
      <c r="CL3" s="245"/>
      <c r="CM3" s="245"/>
      <c r="CN3" s="245"/>
      <c r="CO3" s="245"/>
      <c r="CP3" s="245"/>
    </row>
    <row r="4" spans="1:94">
      <c r="A4" s="102"/>
      <c r="B4" s="300"/>
      <c r="C4" s="103"/>
      <c r="D4" s="11"/>
      <c r="E4" s="104"/>
      <c r="F4" s="102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211"/>
      <c r="AD4" s="211"/>
      <c r="AE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5"/>
      <c r="AS4" s="105"/>
    </row>
    <row r="5" spans="1:94">
      <c r="A5" s="106"/>
      <c r="B5" s="301"/>
      <c r="C5" s="106"/>
      <c r="D5" s="8"/>
      <c r="E5" s="107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212"/>
      <c r="AD5" s="212"/>
      <c r="AE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8"/>
      <c r="AS5" s="108"/>
    </row>
    <row r="6" spans="1:94">
      <c r="A6" s="109" t="s">
        <v>6</v>
      </c>
      <c r="B6" s="302"/>
      <c r="C6" s="109"/>
      <c r="D6" s="5"/>
      <c r="E6" s="110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213"/>
      <c r="AD6" s="213"/>
      <c r="AE6" s="109"/>
      <c r="AG6" s="109"/>
      <c r="AH6" s="109"/>
      <c r="AI6" s="109"/>
      <c r="AJ6" s="109"/>
      <c r="AK6" s="109"/>
      <c r="AL6" s="109"/>
      <c r="AM6" s="109">
        <f>COLUMN()</f>
        <v>39</v>
      </c>
      <c r="AN6" s="109"/>
      <c r="AO6" s="109"/>
      <c r="AP6" s="109"/>
      <c r="AQ6" s="109"/>
      <c r="AR6" s="111"/>
      <c r="AS6" s="111"/>
      <c r="AY6" s="101">
        <f t="shared" ref="AY6:BE6" si="0">AY124+$BI$124*(AY124/SUM($AY$124:$BE$124))</f>
        <v>0.50298916518650083</v>
      </c>
      <c r="AZ6" s="101">
        <f t="shared" si="0"/>
        <v>0.24802742451154527</v>
      </c>
      <c r="BA6" s="101">
        <f t="shared" si="0"/>
        <v>8.4317264653641213E-2</v>
      </c>
      <c r="BB6" s="101">
        <f t="shared" si="0"/>
        <v>8.6427708703374784E-3</v>
      </c>
      <c r="BC6" s="101">
        <f t="shared" si="0"/>
        <v>0</v>
      </c>
      <c r="BD6" s="101">
        <f t="shared" si="0"/>
        <v>4.7233747779751338E-3</v>
      </c>
      <c r="BE6" s="101">
        <f t="shared" si="0"/>
        <v>0</v>
      </c>
    </row>
    <row r="7" spans="1:94">
      <c r="N7" s="96" t="s">
        <v>914</v>
      </c>
      <c r="Y7" s="96" t="str">
        <f>IF(OR(I7="Actions",I7="Exchange Traded Funds"),"ETF","Fonds de placement")</f>
        <v>Fonds de placement</v>
      </c>
      <c r="AX7" s="112" t="s">
        <v>854</v>
      </c>
      <c r="AY7" s="112"/>
      <c r="AZ7" s="112"/>
      <c r="BA7" s="112"/>
      <c r="BB7" s="112"/>
      <c r="BC7" s="112"/>
      <c r="BD7" s="112"/>
      <c r="BE7" s="112"/>
      <c r="BF7" s="112"/>
      <c r="BG7" s="112"/>
      <c r="BH7" s="112"/>
      <c r="BI7" s="112"/>
      <c r="BZ7" s="101" t="str">
        <f>IF(AJ7="Obligations",AP7&amp;" "&amp;AI7&amp;" "&amp;IF(AI7="High Yield",IF(AQ7&lt;2.5,"SHORT",IF(AQ7&gt;4,"LONG","MID")),IF(AQ7&lt;3.5,"SHORT",IF(AQ7&gt;8,"LONG","MID"))),"")</f>
        <v/>
      </c>
      <c r="CA7" s="101"/>
      <c r="CB7" s="101"/>
      <c r="CC7" s="101"/>
      <c r="CD7" s="101"/>
      <c r="CE7" s="101"/>
      <c r="CF7" s="101"/>
      <c r="CG7" s="101"/>
      <c r="CH7" s="101"/>
      <c r="CI7" s="101"/>
    </row>
    <row r="8" spans="1:94">
      <c r="A8" s="113" t="s">
        <v>163</v>
      </c>
      <c r="B8" s="304" t="s">
        <v>796</v>
      </c>
      <c r="C8" s="113" t="s">
        <v>907</v>
      </c>
      <c r="D8" s="2" t="s">
        <v>133</v>
      </c>
      <c r="E8" s="114" t="s">
        <v>797</v>
      </c>
      <c r="F8" s="113" t="s">
        <v>158</v>
      </c>
      <c r="G8" s="113" t="s">
        <v>139</v>
      </c>
      <c r="H8" s="113" t="s">
        <v>61</v>
      </c>
      <c r="I8" s="113" t="s">
        <v>908</v>
      </c>
      <c r="J8" s="113" t="s">
        <v>909</v>
      </c>
      <c r="K8" s="113" t="s">
        <v>4998</v>
      </c>
      <c r="L8" s="113" t="s">
        <v>798</v>
      </c>
      <c r="M8" s="113" t="s">
        <v>800</v>
      </c>
      <c r="N8" s="113" t="s">
        <v>911</v>
      </c>
      <c r="O8" s="113" t="s">
        <v>369</v>
      </c>
      <c r="P8" s="113" t="s">
        <v>912</v>
      </c>
      <c r="Q8" s="113" t="s">
        <v>913</v>
      </c>
      <c r="R8" s="113" t="s">
        <v>1258</v>
      </c>
      <c r="S8" s="113" t="s">
        <v>1198</v>
      </c>
      <c r="T8" s="113" t="s">
        <v>1199</v>
      </c>
      <c r="U8" s="113" t="s">
        <v>918</v>
      </c>
      <c r="V8" s="113" t="s">
        <v>2022</v>
      </c>
      <c r="W8" s="113" t="s">
        <v>3304</v>
      </c>
      <c r="X8" s="113" t="s">
        <v>4098</v>
      </c>
      <c r="Y8" s="115" t="s">
        <v>371</v>
      </c>
      <c r="Z8" s="115" t="s">
        <v>1889</v>
      </c>
      <c r="AA8" s="115" t="s">
        <v>1825</v>
      </c>
      <c r="AB8" s="115" t="s">
        <v>2806</v>
      </c>
      <c r="AC8" s="215" t="s">
        <v>5122</v>
      </c>
      <c r="AD8" s="215" t="s">
        <v>5102</v>
      </c>
      <c r="AE8" s="115" t="s">
        <v>5157</v>
      </c>
      <c r="AF8" s="115" t="s">
        <v>5392</v>
      </c>
      <c r="AG8" s="115" t="s">
        <v>2854</v>
      </c>
      <c r="AH8" s="116" t="s">
        <v>2802</v>
      </c>
      <c r="AI8" s="116" t="s">
        <v>373</v>
      </c>
      <c r="AJ8" s="116" t="s">
        <v>372</v>
      </c>
      <c r="AK8" s="207" t="s">
        <v>1802</v>
      </c>
      <c r="AL8" s="207" t="s">
        <v>5087</v>
      </c>
      <c r="AM8" s="207" t="s">
        <v>1883</v>
      </c>
      <c r="AN8" s="207" t="s">
        <v>1935</v>
      </c>
      <c r="AO8" s="116" t="s">
        <v>4949</v>
      </c>
      <c r="AP8" s="115" t="s">
        <v>374</v>
      </c>
      <c r="AQ8" s="115" t="s">
        <v>799</v>
      </c>
      <c r="AR8" s="117" t="s">
        <v>375</v>
      </c>
      <c r="AS8" s="117" t="s">
        <v>794</v>
      </c>
      <c r="AT8" s="117" t="s">
        <v>376</v>
      </c>
      <c r="AU8" s="117" t="s">
        <v>377</v>
      </c>
      <c r="AV8" s="117" t="s">
        <v>378</v>
      </c>
      <c r="AW8" s="117" t="s">
        <v>379</v>
      </c>
      <c r="AX8" s="117" t="s">
        <v>62</v>
      </c>
      <c r="AY8" s="117" t="s">
        <v>64</v>
      </c>
      <c r="AZ8" s="117" t="s">
        <v>66</v>
      </c>
      <c r="BA8" s="117" t="s">
        <v>823</v>
      </c>
      <c r="BB8" s="117" t="s">
        <v>68</v>
      </c>
      <c r="BC8" s="117" t="s">
        <v>67</v>
      </c>
      <c r="BD8" s="117" t="s">
        <v>63</v>
      </c>
      <c r="BE8" s="117" t="s">
        <v>301</v>
      </c>
      <c r="BF8" s="117" t="s">
        <v>2293</v>
      </c>
      <c r="BG8" s="117" t="s">
        <v>2328</v>
      </c>
      <c r="BH8" s="117" t="s">
        <v>2345</v>
      </c>
      <c r="BI8" s="117" t="s">
        <v>824</v>
      </c>
      <c r="BJ8" s="117" t="s">
        <v>855</v>
      </c>
      <c r="BK8" s="117" t="s">
        <v>834</v>
      </c>
      <c r="BL8" s="117" t="s">
        <v>862</v>
      </c>
      <c r="BM8" s="117" t="s">
        <v>860</v>
      </c>
      <c r="BN8" s="117" t="s">
        <v>544</v>
      </c>
      <c r="BO8" s="117" t="s">
        <v>856</v>
      </c>
      <c r="BP8" s="117" t="s">
        <v>858</v>
      </c>
      <c r="BQ8" s="117" t="s">
        <v>2691</v>
      </c>
      <c r="BR8" s="117" t="s">
        <v>859</v>
      </c>
      <c r="BS8" s="115" t="s">
        <v>852</v>
      </c>
      <c r="BT8" s="115" t="s">
        <v>1501</v>
      </c>
      <c r="BU8" s="115" t="s">
        <v>1502</v>
      </c>
      <c r="BV8" s="117" t="s">
        <v>1800</v>
      </c>
      <c r="BW8" s="117" t="s">
        <v>1801</v>
      </c>
      <c r="BX8" s="115" t="s">
        <v>1826</v>
      </c>
      <c r="BY8" s="115" t="s">
        <v>975</v>
      </c>
      <c r="BZ8" s="115" t="s">
        <v>1369</v>
      </c>
      <c r="CA8" s="118" t="s">
        <v>4049</v>
      </c>
      <c r="CB8" s="118" t="s">
        <v>3938</v>
      </c>
      <c r="CC8" s="118" t="s">
        <v>3939</v>
      </c>
      <c r="CD8" s="118" t="s">
        <v>3090</v>
      </c>
      <c r="CE8" s="118" t="s">
        <v>4375</v>
      </c>
      <c r="CF8" s="118" t="s">
        <v>4376</v>
      </c>
      <c r="CG8" s="118" t="s">
        <v>4377</v>
      </c>
      <c r="CH8" s="118" t="s">
        <v>4378</v>
      </c>
      <c r="CI8" s="118" t="s">
        <v>4379</v>
      </c>
      <c r="CJ8" s="115" t="s">
        <v>5130</v>
      </c>
      <c r="CK8" s="96" t="s">
        <v>4405</v>
      </c>
      <c r="CL8" s="246" t="s">
        <v>5337</v>
      </c>
      <c r="CM8" s="251" t="s">
        <v>5373</v>
      </c>
      <c r="CN8" s="252" t="s">
        <v>5375</v>
      </c>
      <c r="CO8" s="254" t="s">
        <v>5377</v>
      </c>
      <c r="CP8" s="253" t="s">
        <v>5376</v>
      </c>
    </row>
    <row r="9" spans="1:94">
      <c r="A9" s="80" t="s">
        <v>829</v>
      </c>
      <c r="B9" s="305">
        <f>IF(ISERROR(VALUE(VLOOKUP($A9,'Sheet1 - Table (1)'!$A$8:$AG$1186,COLUMN(B$7),FALSE))),VLOOKUP(A9,TK_MANQUANTS,2,FALSE),IF(VALUE(VLOOKUP($A9,'Sheet1 - Table (1)'!$A$8:$AG$1186,COLUMN(B$7),FALSE))=0,VLOOKUP(A9,TK_MANQUANTS,2,FALSE),VALUE(VLOOKUP($A9,'Sheet1 - Table (1)'!$A$8:$AG$1186,COLUMN(B$7),FALSE))))</f>
        <v>14054922</v>
      </c>
      <c r="C9" s="80" t="str">
        <f>VLOOKUP($A9,'Sheet1 - Table (1)'!$A$8:$AG$1186,COLUMN(C$7),FALSE)</f>
        <v>Swisscanto (CH) IEF MSCI® World ex CH NT USD</v>
      </c>
      <c r="D9" s="82">
        <f>VLOOKUP($A9,'Sheet1 - Table (1)'!$A$8:$AG$1186,COLUMN(D$7),FALSE)</f>
        <v>44196</v>
      </c>
      <c r="E9" s="124">
        <f>VLOOKUP($A9,'Sheet1 - Table (1)'!$A$8:$AG$1186,COLUMN(E$7),FALSE)</f>
        <v>0</v>
      </c>
      <c r="F9" s="80">
        <f>VLOOKUP($A9,'Sheet1 - Table (1)'!$A$8:$AG$1186,COLUMN(F$7),FALSE)</f>
        <v>0</v>
      </c>
      <c r="G9" s="80" t="str">
        <f>VLOOKUP($A9,'Sheet1 - Table (1)'!$A$8:$AG$1186,COLUMN(G$7),FALSE)</f>
        <v>Switzerland</v>
      </c>
      <c r="H9" s="80" t="str">
        <f>VLOOKUP($A9,'Sheet1 - Table (1)'!$A$8:$AG$1186,COLUMN(H$7),FALSE)</f>
        <v>USD</v>
      </c>
      <c r="I9" s="80" t="str">
        <f>VLOOKUP($A9,'Sheet1 - Table (1)'!$A$8:$AG$1186,COLUMN(I$7),FALSE)</f>
        <v>Fonds de placement</v>
      </c>
      <c r="J9" s="80" t="str">
        <f>VLOOKUP($A9,'Sheet1 - Table (1)'!$A$8:$AG$1186,COLUMN(J$7),FALSE)</f>
        <v>Actions</v>
      </c>
      <c r="K9" s="82">
        <f>VLOOKUP($A9,'Sheet1 - Table (1)'!$A$8:$AG$1186,COLUMN(K$7),FALSE)</f>
        <v>44255</v>
      </c>
      <c r="L9" s="80">
        <f>VLOOKUP($A9,'Sheet1 - Table (1)'!$A$8:$AG$1186,COLUMN(L$7),FALSE)</f>
        <v>958.98110910000003</v>
      </c>
      <c r="M9" s="80" t="str">
        <f>VLOOKUP($A9,'Sheet1 - Table (1)'!$A$8:$AG$1186,COLUMN(M$7),FALSE)</f>
        <v>Retained</v>
      </c>
      <c r="N9" s="80">
        <f>VLOOKUP($A9,'Sheet1 - Table (1)'!$A$8:$AG$1186,COLUMN(N$7),FALSE)</f>
        <v>0</v>
      </c>
      <c r="O9" s="80">
        <f>VLOOKUP($A9,'Sheet1 - Table (1)'!$A$8:$AG$1186,COLUMN(O$7),FALSE)</f>
        <v>0</v>
      </c>
      <c r="P9" s="80">
        <f>VLOOKUP($A9,'Sheet1 - Table (1)'!$A$8:$AG$1186,COLUMN(P$7),FALSE)</f>
        <v>0</v>
      </c>
      <c r="Q9" s="80">
        <f>VLOOKUP($A9,'Sheet1 - Table (1)'!$A$8:$AG$1186,COLUMN(Q$7),FALSE)</f>
        <v>0</v>
      </c>
      <c r="R9" s="80">
        <f>VLOOKUP($A9,'Sheet1 - Table (1)'!$A$8:$AG$1186,COLUMN(R$7),FALSE)</f>
        <v>0</v>
      </c>
      <c r="S9" s="80" t="b">
        <f>VLOOKUP($A9,'Sheet1 - Table (1)'!$A$8:$AG$1186,COLUMN(S$7),FALSE)</f>
        <v>1</v>
      </c>
      <c r="T9" s="80">
        <f>VLOOKUP($A9,'Sheet1 - Table (1)'!$A$8:$AG$1186,COLUMN(T$7),FALSE)</f>
        <v>0</v>
      </c>
      <c r="U9" s="80" t="str">
        <f t="shared" ref="U9:U39" si="1">IF(N9=TRUE,UPPER(LEFT($N$8,2)),"")&amp;IF(O9=TRUE,IF(N9=TRUE,"-","")&amp;UPPER(LEFT($O$8,2)),"")&amp;IF(P9=TRUE,IF(OR(N9=TRUE,O9=TRUE),"-","")&amp;UPPER(LEFT($P$8,2)),"")&amp;IF(Q9=TRUE,IF(OR(N9=TRUE,O9=TRUE,P9=TRUE),"-","")&amp;UPPER(LEFT($Q$8,2)),"")&amp;IF(R9=TRUE,IF(OR(N9=TRUE,O9=TRUE,P9=TRUE,Q9=TRUE),"-","")&amp;UPPER(LEFT($R$8,2)),"")&amp;IF(S9=TRUE,IF(OR(N9=TRUE,O9=TRUE,P9=TRUE,Q9=TRUE,R9=TRUE),"-","")&amp;UPPER(LEFT($S$8,2)),"")&amp;IF(T9=TRUE,IF(OR(N9=TRUE,O9=TRUE,P9=TRUE,Q9=TRUE,R9=TRUE,S9=TRUE),"-","")&amp;UPPER(LEFT($T$8,2)),"")</f>
        <v>GE</v>
      </c>
      <c r="V9" s="80" t="str">
        <f>VLOOKUP($A9,'Sheet1 - Table (1)'!$A$8:$AG$1186,COLUMN(V$7)+3,FALSE)</f>
        <v>CH - Uebrige Fds tradit. Anl.</v>
      </c>
      <c r="W9" s="80" t="str">
        <f>VLOOKUP(A9,'Sheet1 - Table (1)'!$A$8:$AF$10075,MATCH($W$8,'Sheet1 - Table (1)'!$10:$10,0),FALSE)</f>
        <v>Détermination des Prix Quotidien</v>
      </c>
      <c r="X9" s="80" t="str">
        <f>VLOOKUP(A9,'Sheet1 - Table (1)'!$A$8:$AAB$10075,MATCH($X$8,'Sheet1 - Table (1)'!$10:$10,0),FALSE)</f>
        <v>Full</v>
      </c>
      <c r="Y9" s="96" t="str">
        <f t="shared" ref="Y9:Y18" si="2">IF(OR(I9="Actions",I9="Exchange Traded Funds"),"ETF","Fonds de placement")</f>
        <v>Fonds de placement</v>
      </c>
      <c r="AA9" s="96" t="s">
        <v>1823</v>
      </c>
      <c r="AB9" s="96" t="s">
        <v>2858</v>
      </c>
      <c r="AC9" s="214" t="s">
        <v>155</v>
      </c>
      <c r="AD9" s="214" t="s">
        <v>2858</v>
      </c>
      <c r="AE9" s="96" t="s">
        <v>2858</v>
      </c>
      <c r="AF9" s="246" t="s">
        <v>2858</v>
      </c>
      <c r="AG9" s="96" t="s">
        <v>2864</v>
      </c>
      <c r="AI9" s="96" t="s">
        <v>155</v>
      </c>
      <c r="AJ9" s="96" t="s">
        <v>155</v>
      </c>
      <c r="AK9" s="96" t="s">
        <v>155</v>
      </c>
      <c r="AL9" s="96" t="s">
        <v>2858</v>
      </c>
      <c r="AM9" s="96" t="str">
        <f t="shared" ref="AM9:AM18" ca="1" si="3">IF(AND(AK9="Obligations",AP9="Courbe CHF"),"Obligations CHF",IF(AND(AX9=100%,BJ9=100%),AK9&amp;" CHF",IF(OR(AK9="Obligations",AK9="Actions",AK9="Liquidités"),AK9&amp;" étrangères" &amp; IF(AX9=100%," hedged",""),AK9&amp;" étrangers" &amp; IF(AX9=100%," hedged",""))))</f>
        <v>Actions étrangères</v>
      </c>
      <c r="AO9" s="96" t="s">
        <v>2858</v>
      </c>
      <c r="AP9" s="96" t="s">
        <v>1804</v>
      </c>
      <c r="AS9" s="101" t="str">
        <f t="shared" ref="AS9:AS38" si="4">IF(AR9="","",AR9-E9%)</f>
        <v/>
      </c>
      <c r="AX9" s="220">
        <f ca="1">VLOOKUP($CC9,indice!$A$1:$AV$3072,MATCH(AX$8,indice!$A$1:$AV$1,0),FALSE)</f>
        <v>0</v>
      </c>
      <c r="AY9" s="220">
        <f ca="1">VLOOKUP($CC9,indice!$A$1:$AV$3072,MATCH(AY$8,indice!$A$1:$AV$1,0),FALSE)</f>
        <v>0.10224286223822382</v>
      </c>
      <c r="AZ9" s="220">
        <f ca="1">VLOOKUP($CC9,indice!$A$1:$AV$3072,MATCH(AZ$8,indice!$A$1:$AV$1,0),FALSE)</f>
        <v>4.4533580170729198E-2</v>
      </c>
      <c r="BA9" s="220">
        <f ca="1">VLOOKUP($CC9,indice!$A$1:$AV$3072,MATCH(BA$8,indice!$A$1:$AV$1,0),FALSE)</f>
        <v>2.2215365627892624E-2</v>
      </c>
      <c r="BB9" s="220">
        <f ca="1">VLOOKUP($CC9,indice!$A$1:$AV$3072,MATCH(BB$8,indice!$A$1:$AV$1,0),FALSE)</f>
        <v>0.68343103980253006</v>
      </c>
      <c r="BC9" s="220">
        <f ca="1">VLOOKUP($CC9,indice!$A$1:$AV$3072,MATCH(BC$8,indice!$A$1:$AV$1,0),FALSE)</f>
        <v>3.3528746271726827E-2</v>
      </c>
      <c r="BD9" s="220">
        <f ca="1">VLOOKUP($CC9,indice!$A$1:$AV$3072,MATCH(BD$8,indice!$A$1:$AV$1,0),FALSE)</f>
        <v>2.1927828524252034E-2</v>
      </c>
      <c r="BE9" s="220">
        <f ca="1">VLOOKUP($CC9,indice!$A$1:$AV$3072,MATCH(BE$8,indice!$A$1:$AV$1,0),FALSE)</f>
        <v>7.7342384037848405E-2</v>
      </c>
      <c r="BF9" s="220">
        <f ca="1">VLOOKUP($CC9,indice!$A$1:$AV$3072,MATCH(BF$8,indice!$A$1:$AV$1,0),FALSE)</f>
        <v>3.4550868657557804E-3</v>
      </c>
      <c r="BG9" s="220">
        <f ca="1">VLOOKUP($CC9,indice!$A$1:$AV$3072,MATCH(BG$8,indice!$A$1:$AV$1,0),FALSE)</f>
        <v>8.0960781342792219E-4</v>
      </c>
      <c r="BH9" s="220">
        <f ca="1">VLOOKUP($CC9,indice!$A$1:$AV$3072,MATCH(BH$8,indice!$A$1:$AV$1,0),FALSE)</f>
        <v>1.0513498647613301E-2</v>
      </c>
      <c r="BI9" s="220">
        <f ca="1">VLOOKUP($CC9,indice!$A$1:$AV$3072,MATCH(BI$8,indice!$A$1:$AV$1,0),FALSE)</f>
        <v>0</v>
      </c>
      <c r="BJ9" s="220">
        <f ca="1">VLOOKUP($CC9,indice!$A$1:$AV$3072,MATCH(BJ$8,indice!$A$1:$AV$1,0),FALSE)</f>
        <v>0</v>
      </c>
      <c r="BK9" s="220">
        <f ca="1">VLOOKUP($CC9,indice!$A$1:$AV$3072,MATCH(BK$8,indice!$A$1:$AV$1,0),FALSE)</f>
        <v>0.10224286223822382</v>
      </c>
      <c r="BL9" s="220">
        <f ca="1">VLOOKUP($CC9,indice!$A$1:$AV$3072,MATCH(BL$8,indice!$A$1:$AV$1,0),FALSE)</f>
        <v>4.4533580170729198E-2</v>
      </c>
      <c r="BM9" s="220">
        <f ca="1">VLOOKUP($CC9,indice!$A$1:$AV$3072,MATCH(BM$8,indice!$A$1:$AV$1,0),FALSE)</f>
        <v>2.2215365627892624E-2</v>
      </c>
      <c r="BN9" s="220">
        <f ca="1">VLOOKUP($CC9,indice!$A$1:$AV$3072,MATCH(BN$8,indice!$A$1:$AV$1,0),FALSE)</f>
        <v>0.68343103980253006</v>
      </c>
      <c r="BO9" s="220">
        <f ca="1">VLOOKUP($CC9,indice!$A$1:$AV$3072,MATCH(BO$8,indice!$A$1:$AV$1,0),FALSE)</f>
        <v>3.3528746271726827E-2</v>
      </c>
      <c r="BP9" s="220">
        <f ca="1">VLOOKUP($CC9,indice!$A$1:$AV$3072,MATCH(BP$8,indice!$A$1:$AV$1,0),FALSE)</f>
        <v>7.7342384037848405E-2</v>
      </c>
      <c r="BQ9" s="220">
        <f ca="1">VLOOKUP($CC9,indice!$A$1:$AV$3072,MATCH(BQ$8,indice!$A$1:$AV$1,0),FALSE)</f>
        <v>3.6706021851049035E-2</v>
      </c>
      <c r="BR9" s="220">
        <f ca="1">VLOOKUP($CC9,indice!$A$1:$AV$3072,MATCH(BR$8,indice!$A$1:$AV$1,0),FALSE)</f>
        <v>0</v>
      </c>
      <c r="BT9" s="101">
        <v>8.0000000000000004E-4</v>
      </c>
      <c r="BU9" s="101">
        <v>4.0000000000000002E-4</v>
      </c>
      <c r="BX9" s="121" t="s">
        <v>1854</v>
      </c>
      <c r="BY9" s="96" t="s">
        <v>3472</v>
      </c>
      <c r="BZ9" s="101" t="str">
        <f>IF(AJ9="Obligations",AP9&amp;" "&amp;AI9&amp;" "&amp;IF(AI9="High Yield",IF(AQ9&lt;2.5,"SHORT",IF(AQ9&gt;4,"LONG","MID")),IF(AQ9&lt;3.5,"SHORT",IF(AQ9&gt;8,"LONG","MID"))),"")</f>
        <v/>
      </c>
      <c r="CA9" s="101" t="s">
        <v>4050</v>
      </c>
      <c r="CB9" s="122" t="s">
        <v>3645</v>
      </c>
      <c r="CC9" s="101" t="s">
        <v>3940</v>
      </c>
      <c r="CD9" s="42" t="s">
        <v>4374</v>
      </c>
      <c r="CE9" s="42" t="s">
        <v>4374</v>
      </c>
      <c r="CF9" s="42" t="str">
        <f>IFERROR(VLOOKUP(Funds[[#This Row],[Code ISIN]],[1]GLOBAL!$C$1:$L$27,10,FALSE)," ")</f>
        <v xml:space="preserve"> </v>
      </c>
      <c r="CG9" s="42" t="s">
        <v>4374</v>
      </c>
      <c r="CH9" s="42" t="s">
        <v>1633</v>
      </c>
      <c r="CI9" s="42" t="s">
        <v>4374</v>
      </c>
      <c r="CJ9" s="123" t="s">
        <v>5131</v>
      </c>
      <c r="CK9" s="96" t="s">
        <v>4374</v>
      </c>
      <c r="CL9" s="246" t="str">
        <f>VLOOKUP(Funds[[#This Row],[Code ISIN]],'Sheet1 - Table (1)'!$A$10:$AF$110017,MATCH("Funds Liquidity",'Sheet1 - Table (1)'!$10:$10,0),FALSE)</f>
        <v>Jour</v>
      </c>
      <c r="CM9" s="246" t="s">
        <v>155</v>
      </c>
      <c r="CN9" s="246" t="s">
        <v>155</v>
      </c>
    </row>
    <row r="10" spans="1:94">
      <c r="A10" s="80" t="s">
        <v>455</v>
      </c>
      <c r="B10" s="305">
        <f>IF(ISERROR(VALUE(VLOOKUP($A10,'Sheet1 - Table (1)'!$A$8:$AG$1186,COLUMN(B$7),FALSE))),VLOOKUP(A10,TK_MANQUANTS,2,FALSE),IF(VALUE(VLOOKUP($A10,'Sheet1 - Table (1)'!$A$8:$AG$1186,COLUMN(B$7),FALSE))=0,VLOOKUP(A10,TK_MANQUANTS,2,FALSE),VALUE(VLOOKUP($A10,'Sheet1 - Table (1)'!$A$8:$AG$1186,COLUMN(B$7),FALSE))))</f>
        <v>19230641</v>
      </c>
      <c r="C10" s="80" t="str">
        <f>VLOOKUP($A10,'Sheet1 - Table (1)'!$A$8:$AG$1186,COLUMN(C$7),FALSE)</f>
        <v>Swisscanto (CH) IEF MSCI® World ex CH GT USD</v>
      </c>
      <c r="D10" s="82">
        <f>VLOOKUP($A10,'Sheet1 - Table (1)'!$A$8:$AG$1186,COLUMN(D$7),FALSE)</f>
        <v>44196</v>
      </c>
      <c r="E10" s="124">
        <f>VLOOKUP($A10,'Sheet1 - Table (1)'!$A$8:$AG$1186,COLUMN(E$7),FALSE)</f>
        <v>0.19</v>
      </c>
      <c r="F10" s="80">
        <f>VLOOKUP($A10,'Sheet1 - Table (1)'!$A$8:$AG$1186,COLUMN(F$7),FALSE)</f>
        <v>0</v>
      </c>
      <c r="G10" s="80" t="str">
        <f>VLOOKUP($A10,'Sheet1 - Table (1)'!$A$8:$AG$1186,COLUMN(G$7),FALSE)</f>
        <v>Switzerland</v>
      </c>
      <c r="H10" s="80" t="str">
        <f>VLOOKUP($A10,'Sheet1 - Table (1)'!$A$8:$AG$1186,COLUMN(H$7),FALSE)</f>
        <v>USD</v>
      </c>
      <c r="I10" s="80" t="str">
        <f>VLOOKUP($A10,'Sheet1 - Table (1)'!$A$8:$AG$1186,COLUMN(I$7),FALSE)</f>
        <v>Fonds de placement</v>
      </c>
      <c r="J10" s="80" t="str">
        <f>VLOOKUP($A10,'Sheet1 - Table (1)'!$A$8:$AG$1186,COLUMN(J$7),FALSE)</f>
        <v>Actions</v>
      </c>
      <c r="K10" s="82">
        <f>VLOOKUP($A10,'Sheet1 - Table (1)'!$A$8:$AG$1186,COLUMN(K$7),FALSE)</f>
        <v>44255</v>
      </c>
      <c r="L10" s="80">
        <f>VLOOKUP($A10,'Sheet1 - Table (1)'!$A$8:$AG$1186,COLUMN(L$7),FALSE)</f>
        <v>958.98110910000003</v>
      </c>
      <c r="M10" s="80" t="str">
        <f>VLOOKUP($A10,'Sheet1 - Table (1)'!$A$8:$AG$1186,COLUMN(M$7),FALSE)</f>
        <v>Retained</v>
      </c>
      <c r="N10" s="80">
        <f>VLOOKUP($A10,'Sheet1 - Table (1)'!$A$8:$AG$1186,COLUMN(N$7),FALSE)</f>
        <v>0</v>
      </c>
      <c r="O10" s="80">
        <f>VLOOKUP($A10,'Sheet1 - Table (1)'!$A$8:$AG$1186,COLUMN(O$7),FALSE)</f>
        <v>0</v>
      </c>
      <c r="P10" s="80">
        <f>VLOOKUP($A10,'Sheet1 - Table (1)'!$A$8:$AG$1186,COLUMN(P$7),FALSE)</f>
        <v>0</v>
      </c>
      <c r="Q10" s="80">
        <f>VLOOKUP($A10,'Sheet1 - Table (1)'!$A$8:$AG$1186,COLUMN(Q$7),FALSE)</f>
        <v>0</v>
      </c>
      <c r="R10" s="80">
        <f>VLOOKUP($A10,'Sheet1 - Table (1)'!$A$8:$AG$1186,COLUMN(R$7),FALSE)</f>
        <v>0</v>
      </c>
      <c r="S10" s="80" t="b">
        <f>VLOOKUP($A10,'Sheet1 - Table (1)'!$A$8:$AG$1186,COLUMN(S$7),FALSE)</f>
        <v>1</v>
      </c>
      <c r="T10" s="80">
        <f>VLOOKUP($A10,'Sheet1 - Table (1)'!$A$8:$AG$1186,COLUMN(T$7),FALSE)</f>
        <v>0</v>
      </c>
      <c r="U10" s="80" t="str">
        <f t="shared" si="1"/>
        <v>GE</v>
      </c>
      <c r="V10" s="80" t="str">
        <f>VLOOKUP($A10,'Sheet1 - Table (1)'!$A$8:$AG$1186,COLUMN(V$7)+3,FALSE)</f>
        <v>CH - Uebrige Fds tradit. Anl.</v>
      </c>
      <c r="W10" s="80" t="str">
        <f>VLOOKUP(A10,'Sheet1 - Table (1)'!$A$8:$AF$10075,MATCH($W$8,'Sheet1 - Table (1)'!$10:$10,0),FALSE)</f>
        <v>Détermination des Prix Quotidien</v>
      </c>
      <c r="X10" s="80" t="str">
        <f>VLOOKUP(A10,'Sheet1 - Table (1)'!$A$8:$AAB$10075,MATCH($X$8,'Sheet1 - Table (1)'!$10:$10,0),FALSE)</f>
        <v>Full</v>
      </c>
      <c r="Y10" s="96" t="str">
        <f t="shared" si="2"/>
        <v>Fonds de placement</v>
      </c>
      <c r="AA10" s="96" t="s">
        <v>1823</v>
      </c>
      <c r="AB10" s="96" t="s">
        <v>2858</v>
      </c>
      <c r="AC10" s="214" t="s">
        <v>155</v>
      </c>
      <c r="AD10" s="214" t="s">
        <v>2858</v>
      </c>
      <c r="AE10" s="96" t="s">
        <v>2858</v>
      </c>
      <c r="AF10" s="246" t="s">
        <v>2858</v>
      </c>
      <c r="AI10" s="96" t="s">
        <v>155</v>
      </c>
      <c r="AJ10" s="96" t="s">
        <v>155</v>
      </c>
      <c r="AK10" s="96" t="s">
        <v>155</v>
      </c>
      <c r="AL10" s="96" t="s">
        <v>2858</v>
      </c>
      <c r="AM10" s="96" t="str">
        <f t="shared" ca="1" si="3"/>
        <v>Actions étrangères</v>
      </c>
      <c r="AO10" s="96" t="s">
        <v>2858</v>
      </c>
      <c r="AP10" s="96" t="s">
        <v>1804</v>
      </c>
      <c r="AS10" s="101" t="str">
        <f t="shared" si="4"/>
        <v/>
      </c>
      <c r="AX10" s="120">
        <f ca="1">VLOOKUP($BY10,indice!$C$1:$AS$3072,MATCH(AX$8,indice!$C$1:$AV$1,0),FALSE)</f>
        <v>0</v>
      </c>
      <c r="AY10" s="120">
        <f ca="1">VLOOKUP($BY10,indice!$C$1:$AS$3072,MATCH(AY$8,indice!$C$1:$AV$1,0),FALSE)</f>
        <v>0.10224286223822382</v>
      </c>
      <c r="AZ10" s="120">
        <f ca="1">VLOOKUP($BY10,indice!$C$1:$AS$3072,MATCH(AZ$8,indice!$C$1:$AV$1,0),FALSE)</f>
        <v>4.4533580170729198E-2</v>
      </c>
      <c r="BA10" s="120">
        <f ca="1">VLOOKUP($BY10,indice!$C$1:$AS$3072,MATCH(BA$8,indice!$C$1:$AV$1,0),FALSE)</f>
        <v>2.2215365627892624E-2</v>
      </c>
      <c r="BB10" s="120">
        <f ca="1">VLOOKUP($BY10,indice!$C$1:$AS$3072,MATCH(BB$8,indice!$C$1:$AV$1,0),FALSE)</f>
        <v>0.68343103980253006</v>
      </c>
      <c r="BC10" s="120">
        <f ca="1">VLOOKUP($BY10,indice!$C$1:$AS$3072,MATCH(BC$8,indice!$C$1:$AV$1,0),FALSE)</f>
        <v>3.3528746271726827E-2</v>
      </c>
      <c r="BD10" s="120">
        <f ca="1">VLOOKUP($BY10,indice!$C$1:$AS$3072,MATCH(BD$8,indice!$C$1:$AV$1,0),FALSE)</f>
        <v>2.1927828524252034E-2</v>
      </c>
      <c r="BE10" s="120">
        <f ca="1">VLOOKUP($BY10,indice!$C$1:$AS$3072,MATCH(BE$8,indice!$C$1:$AV$1,0),FALSE)</f>
        <v>7.7342384037848405E-2</v>
      </c>
      <c r="BF10" s="120">
        <f ca="1">VLOOKUP($BY10,indice!$C$1:$AS$3072,MATCH(BF$8,indice!$C$1:$AV$1,0),FALSE)</f>
        <v>3.4550868657557804E-3</v>
      </c>
      <c r="BG10" s="120">
        <f ca="1">VLOOKUP($BY10,indice!$C$1:$AS$3072,MATCH(BG$8,indice!$C$1:$AV$1,0),FALSE)</f>
        <v>8.0960781342792219E-4</v>
      </c>
      <c r="BH10" s="120">
        <f ca="1">VLOOKUP($BY10,indice!$C$1:$AS$3072,MATCH(BH$8,indice!$C$1:$AV$1,0),FALSE)</f>
        <v>1.0513498647613301E-2</v>
      </c>
      <c r="BI10" s="120">
        <f ca="1">VLOOKUP($BY10,indice!$C$1:$AS$3072,MATCH(BI$8,indice!$C$1:$AV$1,0),FALSE)</f>
        <v>0</v>
      </c>
      <c r="BJ10" s="120">
        <f ca="1">VLOOKUP($BY10,indice!$C$1:$AS$3072,MATCH(BJ$8,indice!$C$1:$AV$1,0),FALSE)</f>
        <v>0</v>
      </c>
      <c r="BK10" s="120">
        <f ca="1">VLOOKUP($BY10,indice!$C$1:$AS$3072,MATCH(BK$8,indice!$C$1:$AV$1,0),FALSE)</f>
        <v>0.10224286223822382</v>
      </c>
      <c r="BL10" s="120">
        <f ca="1">VLOOKUP($BY10,indice!$C$1:$AS$3072,MATCH(BL$8,indice!$C$1:$AV$1,0),FALSE)</f>
        <v>4.4533580170729198E-2</v>
      </c>
      <c r="BM10" s="120">
        <f ca="1">VLOOKUP($BY10,indice!$C$1:$AS$3072,MATCH(BM$8,indice!$C$1:$AV$1,0),FALSE)</f>
        <v>2.2215365627892624E-2</v>
      </c>
      <c r="BN10" s="120">
        <f ca="1">VLOOKUP($BY10,indice!$C$1:$AS$3072,MATCH(BN$8,indice!$C$1:$AV$1,0),FALSE)</f>
        <v>0.68343103980253006</v>
      </c>
      <c r="BO10" s="120">
        <f ca="1">VLOOKUP($BY10,indice!$C$1:$AS$3072,MATCH(BO$8,indice!$C$1:$AV$1,0),FALSE)</f>
        <v>3.3528746271726827E-2</v>
      </c>
      <c r="BP10" s="120">
        <f ca="1">VLOOKUP($BY10,indice!$C$1:$AS$3072,MATCH(BP$8,indice!$C$1:$AV$1,0),FALSE)</f>
        <v>7.7342384037848405E-2</v>
      </c>
      <c r="BQ10" s="120">
        <f ca="1">VLOOKUP($BY10,indice!$C$1:$AS$3072,MATCH(BQ$8,indice!$C$1:$AV$1,0),FALSE)</f>
        <v>3.6706021851049035E-2</v>
      </c>
      <c r="BR10" s="120">
        <f ca="1">VLOOKUP($BY10,indice!$C$1:$AS$3072,MATCH(BR$8,indice!$C$1:$AV$1,0),FALSE)</f>
        <v>0</v>
      </c>
      <c r="BY10" s="96" t="s">
        <v>3472</v>
      </c>
      <c r="BZ10" s="101" t="str">
        <f>IF(AJ10="Obligations",AP10&amp;" "&amp;AI10&amp;" "&amp;IF(AI10="High Yield",IF(AQ10&lt;2.5,"SHORT",IF(AQ10&gt;4,"LONG","MID")),IF(AQ10&lt;3.5,"SHORT",IF(AQ10&gt;8,"LONG","MID"))),"")</f>
        <v/>
      </c>
      <c r="CA10" s="101" t="s">
        <v>70</v>
      </c>
      <c r="CB10" s="101"/>
      <c r="CC10" s="101" t="s">
        <v>70</v>
      </c>
      <c r="CD10" s="42" t="s">
        <v>4374</v>
      </c>
      <c r="CE10" s="42" t="s">
        <v>4374</v>
      </c>
      <c r="CF10" s="42" t="str">
        <f>IFERROR(VLOOKUP(Funds[[#This Row],[Code ISIN]],[1]GLOBAL!$C$1:$L$27,10,FALSE)," ")</f>
        <v xml:space="preserve"> </v>
      </c>
      <c r="CG10" s="42" t="s">
        <v>4374</v>
      </c>
      <c r="CH10" s="42" t="s">
        <v>4374</v>
      </c>
      <c r="CI10" s="42" t="s">
        <v>4374</v>
      </c>
      <c r="CK10" s="96" t="s">
        <v>4374</v>
      </c>
      <c r="CL10" s="246" t="str">
        <f>VLOOKUP(Funds[[#This Row],[Code ISIN]],'Sheet1 - Table (1)'!$A$10:$AF$110017,MATCH("Funds Liquidity",'Sheet1 - Table (1)'!$10:$10,0),FALSE)</f>
        <v>Jour</v>
      </c>
    </row>
    <row r="11" spans="1:94">
      <c r="A11" s="128" t="s">
        <v>1929</v>
      </c>
      <c r="B11" s="305">
        <f>IF(ISERROR(VALUE(VLOOKUP($A11,'Sheet1 - Table (1)'!$A$8:$AG$1186,COLUMN(B$7),FALSE))),VLOOKUP(A11,TK_MANQUANTS,2,FALSE),IF(VALUE(VLOOKUP($A11,'Sheet1 - Table (1)'!$A$8:$AG$1186,COLUMN(B$7),FALSE))=0,VLOOKUP(A11,TK_MANQUANTS,2,FALSE),VALUE(VLOOKUP($A11,'Sheet1 - Table (1)'!$A$8:$AG$1186,COLUMN(B$7),FALSE))))</f>
        <v>19230640</v>
      </c>
      <c r="C11" s="80" t="str">
        <f>VLOOKUP($A11,'Sheet1 - Table (1)'!$A$8:$AG$1186,COLUMN(C$7),FALSE)</f>
        <v>SWC (CH) Index EF MSCI World ex Switzerland N</v>
      </c>
      <c r="D11" s="82">
        <f>VLOOKUP($A11,'Sheet1 - Table (1)'!$A$8:$AG$1186,COLUMN(D$7),FALSE)</f>
        <v>42779</v>
      </c>
      <c r="E11" s="124">
        <f>VLOOKUP($A11,'Sheet1 - Table (1)'!$A$8:$AG$1186,COLUMN(E$7),FALSE)</f>
        <v>0.01</v>
      </c>
      <c r="F11" s="80">
        <f>VLOOKUP($A11,'Sheet1 - Table (1)'!$A$8:$AG$1186,COLUMN(F$7),FALSE)</f>
        <v>0</v>
      </c>
      <c r="G11" s="80" t="str">
        <f>VLOOKUP($A11,'Sheet1 - Table (1)'!$A$8:$AG$1186,COLUMN(G$7),FALSE)</f>
        <v>Switzerland</v>
      </c>
      <c r="H11" s="80" t="str">
        <f>VLOOKUP($A11,'Sheet1 - Table (1)'!$A$8:$AG$1186,COLUMN(H$7),FALSE)</f>
        <v>USD</v>
      </c>
      <c r="I11" s="80" t="str">
        <f>VLOOKUP($A11,'Sheet1 - Table (1)'!$A$8:$AG$1186,COLUMN(I$7),FALSE)</f>
        <v>Fonds de placement</v>
      </c>
      <c r="J11" s="80" t="str">
        <f>VLOOKUP($A11,'Sheet1 - Table (1)'!$A$8:$AG$1186,COLUMN(J$7),FALSE)</f>
        <v>Actions</v>
      </c>
      <c r="K11" s="82">
        <f>VLOOKUP($A11,'Sheet1 - Table (1)'!$A$8:$AG$1186,COLUMN(K$7),FALSE)</f>
        <v>44255</v>
      </c>
      <c r="L11" s="80">
        <f>VLOOKUP($A11,'Sheet1 - Table (1)'!$A$8:$AG$1186,COLUMN(L$7),FALSE)</f>
        <v>958.98110910000003</v>
      </c>
      <c r="M11" s="80" t="str">
        <f>VLOOKUP($A11,'Sheet1 - Table (1)'!$A$8:$AG$1186,COLUMN(M$7),FALSE)</f>
        <v>Retained</v>
      </c>
      <c r="N11" s="80">
        <f>VLOOKUP($A11,'Sheet1 - Table (1)'!$A$8:$AG$1186,COLUMN(N$7),FALSE)</f>
        <v>0</v>
      </c>
      <c r="O11" s="80">
        <f>VLOOKUP($A11,'Sheet1 - Table (1)'!$A$8:$AG$1186,COLUMN(O$7),FALSE)</f>
        <v>0</v>
      </c>
      <c r="P11" s="80">
        <f>VLOOKUP($A11,'Sheet1 - Table (1)'!$A$8:$AG$1186,COLUMN(P$7),FALSE)</f>
        <v>0</v>
      </c>
      <c r="Q11" s="80">
        <f>VLOOKUP($A11,'Sheet1 - Table (1)'!$A$8:$AG$1186,COLUMN(Q$7),FALSE)</f>
        <v>0</v>
      </c>
      <c r="R11" s="80">
        <f>VLOOKUP($A11,'Sheet1 - Table (1)'!$A$8:$AG$1186,COLUMN(R$7),FALSE)</f>
        <v>0</v>
      </c>
      <c r="S11" s="80">
        <f>VLOOKUP($A11,'Sheet1 - Table (1)'!$A$8:$AG$1186,COLUMN(S$7),FALSE)</f>
        <v>0</v>
      </c>
      <c r="T11" s="80">
        <f>VLOOKUP($A11,'Sheet1 - Table (1)'!$A$8:$AG$1186,COLUMN(T$7),FALSE)</f>
        <v>0</v>
      </c>
      <c r="U11" s="80" t="str">
        <f t="shared" si="1"/>
        <v/>
      </c>
      <c r="V11" s="80" t="str">
        <f>VLOOKUP($A11,'Sheet1 - Table (1)'!$A$8:$AG$1186,COLUMN(V$7)+3,FALSE)</f>
        <v>CH - Uebrige Fds tradit. Anl.</v>
      </c>
      <c r="W11" s="80" t="str">
        <f>VLOOKUP(A11,'Sheet1 - Table (1)'!$A$8:$AF$10075,MATCH($W$8,'Sheet1 - Table (1)'!$10:$10,0),FALSE)</f>
        <v>Détermination des Prix Quotidien</v>
      </c>
      <c r="X11" s="80" t="str">
        <f>VLOOKUP(A11,'Sheet1 - Table (1)'!$A$8:$AAB$10075,MATCH($X$8,'Sheet1 - Table (1)'!$10:$10,0),FALSE)</f>
        <v>Optimized</v>
      </c>
      <c r="Y11" s="96" t="str">
        <f t="shared" si="2"/>
        <v>Fonds de placement</v>
      </c>
      <c r="AA11" s="96" t="s">
        <v>1823</v>
      </c>
      <c r="AB11" s="96" t="s">
        <v>2858</v>
      </c>
      <c r="AC11" s="214" t="s">
        <v>155</v>
      </c>
      <c r="AD11" s="214" t="s">
        <v>2858</v>
      </c>
      <c r="AE11" s="96" t="s">
        <v>2858</v>
      </c>
      <c r="AF11" s="246" t="s">
        <v>2858</v>
      </c>
      <c r="AI11" s="96" t="s">
        <v>155</v>
      </c>
      <c r="AJ11" s="96" t="s">
        <v>155</v>
      </c>
      <c r="AK11" s="96" t="s">
        <v>155</v>
      </c>
      <c r="AL11" s="96" t="s">
        <v>2858</v>
      </c>
      <c r="AM11" s="96" t="str">
        <f t="shared" ca="1" si="3"/>
        <v>Actions étrangères</v>
      </c>
      <c r="AO11" s="96" t="s">
        <v>2858</v>
      </c>
      <c r="AP11" s="96" t="s">
        <v>1804</v>
      </c>
      <c r="AS11" s="101" t="str">
        <f t="shared" si="4"/>
        <v/>
      </c>
      <c r="AX11" s="120">
        <f ca="1">VLOOKUP($BY11,indice!$C$1:$AS$3454,MATCH(AX$8,indice!$C$1:$AV$1,0),FALSE)</f>
        <v>0</v>
      </c>
      <c r="AY11" s="120">
        <f ca="1">VLOOKUP($BY11,indice!$C$1:$AS$3072,MATCH(AY$8,indice!$C$1:$AV$1,0),FALSE)</f>
        <v>0.10224286223822382</v>
      </c>
      <c r="AZ11" s="120">
        <f ca="1">VLOOKUP($BY11,indice!$C$1:$AS$3072,MATCH(AZ$8,indice!$C$1:$AV$1,0),FALSE)</f>
        <v>4.4533580170729198E-2</v>
      </c>
      <c r="BA11" s="120">
        <f ca="1">VLOOKUP($BY11,indice!$C$1:$AS$3072,MATCH(BA$8,indice!$C$1:$AV$1,0),FALSE)</f>
        <v>2.2215365627892624E-2</v>
      </c>
      <c r="BB11" s="120">
        <f ca="1">VLOOKUP($BY11,indice!$C$1:$AS$3072,MATCH(BB$8,indice!$C$1:$AV$1,0),FALSE)</f>
        <v>0.68343103980253006</v>
      </c>
      <c r="BC11" s="120">
        <f ca="1">VLOOKUP($BY11,indice!$C$1:$AS$3072,MATCH(BC$8,indice!$C$1:$AV$1,0),FALSE)</f>
        <v>3.3528746271726827E-2</v>
      </c>
      <c r="BD11" s="120">
        <f ca="1">VLOOKUP($BY11,indice!$C$1:$AS$3072,MATCH(BD$8,indice!$C$1:$AV$1,0),FALSE)</f>
        <v>2.1927828524252034E-2</v>
      </c>
      <c r="BE11" s="120">
        <f ca="1">VLOOKUP($BY11,indice!$C$1:$AS$3072,MATCH(BE$8,indice!$C$1:$AV$1,0),FALSE)</f>
        <v>7.7342384037848405E-2</v>
      </c>
      <c r="BF11" s="120">
        <f ca="1">VLOOKUP($BY11,indice!$C$1:$AS$3072,MATCH(BF$8,indice!$C$1:$AV$1,0),FALSE)</f>
        <v>3.4550868657557804E-3</v>
      </c>
      <c r="BG11" s="120">
        <f ca="1">VLOOKUP($BY11,indice!$C$1:$AS$3072,MATCH(BG$8,indice!$C$1:$AV$1,0),FALSE)</f>
        <v>8.0960781342792219E-4</v>
      </c>
      <c r="BH11" s="120">
        <f ca="1">VLOOKUP($BY11,indice!$C$1:$AS$3072,MATCH(BH$8,indice!$C$1:$AV$1,0),FALSE)</f>
        <v>1.0513498647613301E-2</v>
      </c>
      <c r="BI11" s="120">
        <f ca="1">VLOOKUP($BY11,indice!$C$1:$AS$3072,MATCH(BI$8,indice!$C$1:$AV$1,0),FALSE)</f>
        <v>0</v>
      </c>
      <c r="BJ11" s="120">
        <f ca="1">VLOOKUP($BY11,indice!$C$1:$AS$3072,MATCH(BJ$8,indice!$C$1:$AV$1,0),FALSE)</f>
        <v>0</v>
      </c>
      <c r="BK11" s="120">
        <f ca="1">VLOOKUP($BY11,indice!$C$1:$AS$3072,MATCH(BK$8,indice!$C$1:$AV$1,0),FALSE)</f>
        <v>0.10224286223822382</v>
      </c>
      <c r="BL11" s="120">
        <f ca="1">VLOOKUP($BY11,indice!$C$1:$AS$3072,MATCH(BL$8,indice!$C$1:$AV$1,0),FALSE)</f>
        <v>4.4533580170729198E-2</v>
      </c>
      <c r="BM11" s="120">
        <f ca="1">VLOOKUP($BY11,indice!$C$1:$AS$3072,MATCH(BM$8,indice!$C$1:$AV$1,0),FALSE)</f>
        <v>2.2215365627892624E-2</v>
      </c>
      <c r="BN11" s="120">
        <f ca="1">VLOOKUP($BY11,indice!$C$1:$AS$3072,MATCH(BN$8,indice!$C$1:$AV$1,0),FALSE)</f>
        <v>0.68343103980253006</v>
      </c>
      <c r="BO11" s="120">
        <f ca="1">VLOOKUP($BY11,indice!$C$1:$AS$3072,MATCH(BO$8,indice!$C$1:$AV$1,0),FALSE)</f>
        <v>3.3528746271726827E-2</v>
      </c>
      <c r="BP11" s="120">
        <f ca="1">VLOOKUP($BY11,indice!$C$1:$AS$3072,MATCH(BP$8,indice!$C$1:$AV$1,0),FALSE)</f>
        <v>7.7342384037848405E-2</v>
      </c>
      <c r="BQ11" s="120">
        <f ca="1">VLOOKUP($BY11,indice!$C$1:$AS$3072,MATCH(BQ$8,indice!$C$1:$AV$1,0),FALSE)</f>
        <v>3.6706021851049035E-2</v>
      </c>
      <c r="BR11" s="120">
        <f ca="1">VLOOKUP($BY11,indice!$C$1:$AS$3072,MATCH(BR$8,indice!$C$1:$AV$1,0),FALSE)</f>
        <v>0</v>
      </c>
      <c r="BY11" s="101" t="s">
        <v>3472</v>
      </c>
      <c r="BZ11" s="101" t="s">
        <v>1805</v>
      </c>
      <c r="CA11" s="101" t="s">
        <v>70</v>
      </c>
      <c r="CB11" s="101"/>
      <c r="CC11" s="101" t="s">
        <v>70</v>
      </c>
      <c r="CD11" s="42" t="s">
        <v>4374</v>
      </c>
      <c r="CE11" s="42" t="s">
        <v>4374</v>
      </c>
      <c r="CF11" s="42" t="str">
        <f>IFERROR(VLOOKUP(Funds[[#This Row],[Code ISIN]],[1]GLOBAL!$C$1:$L$27,10,FALSE)," ")</f>
        <v xml:space="preserve"> </v>
      </c>
      <c r="CG11" s="42" t="s">
        <v>4374</v>
      </c>
      <c r="CH11" s="42" t="s">
        <v>4374</v>
      </c>
      <c r="CI11" s="42" t="s">
        <v>4374</v>
      </c>
      <c r="CJ11" s="123">
        <v>42704</v>
      </c>
      <c r="CK11" s="96" t="s">
        <v>4374</v>
      </c>
      <c r="CL11" s="246" t="str">
        <f>VLOOKUP(Funds[[#This Row],[Code ISIN]],'Sheet1 - Table (1)'!$A$10:$AF$110017,MATCH("Funds Liquidity",'Sheet1 - Table (1)'!$10:$10,0),FALSE)</f>
        <v>Jour</v>
      </c>
    </row>
    <row r="12" spans="1:94">
      <c r="A12" s="80" t="s">
        <v>3234</v>
      </c>
      <c r="B12" s="305">
        <f>IF(ISERROR(VALUE(VLOOKUP($A12,'Sheet1 - Table (1)'!$A$8:$AG$1186,COLUMN(B$7),FALSE))),VLOOKUP(A12,TK_MANQUANTS,2,FALSE),IF(VALUE(VLOOKUP($A12,'Sheet1 - Table (1)'!$A$8:$AG$1186,COLUMN(B$7),FALSE))=0,VLOOKUP(A12,TK_MANQUANTS,2,FALSE),VALUE(VLOOKUP($A12,'Sheet1 - Table (1)'!$A$8:$AG$1186,COLUMN(B$7),FALSE))))</f>
        <v>3085604</v>
      </c>
      <c r="C12" s="80" t="str">
        <f>VLOOKUP($A12,'Sheet1 - Table (1)'!$A$8:$AG$1186,COLUMN(C$7),FALSE)</f>
        <v>CSIF (CH) Equity World ex CH DB</v>
      </c>
      <c r="D12" s="82">
        <f>VLOOKUP($A12,'Sheet1 - Table (1)'!$A$8:$AG$1186,COLUMN(D$7),FALSE)</f>
        <v>43890</v>
      </c>
      <c r="E12" s="124">
        <f>VLOOKUP($A12,'Sheet1 - Table (1)'!$A$8:$AG$1186,COLUMN(E$7),FALSE)</f>
        <v>0.1255</v>
      </c>
      <c r="F12" s="80">
        <f>VLOOKUP($A12,'Sheet1 - Table (1)'!$A$8:$AG$1186,COLUMN(F$7),FALSE)</f>
        <v>0</v>
      </c>
      <c r="G12" s="80" t="str">
        <f>VLOOKUP($A12,'Sheet1 - Table (1)'!$A$8:$AG$1186,COLUMN(G$7),FALSE)</f>
        <v>Switzerland</v>
      </c>
      <c r="H12" s="80" t="str">
        <f>VLOOKUP($A12,'Sheet1 - Table (1)'!$A$8:$AG$1186,COLUMN(H$7),FALSE)</f>
        <v>CHF</v>
      </c>
      <c r="I12" s="80" t="str">
        <f>VLOOKUP($A12,'Sheet1 - Table (1)'!$A$8:$AG$1186,COLUMN(I$7),FALSE)</f>
        <v>Fonds de placement</v>
      </c>
      <c r="J12" s="80" t="str">
        <f>VLOOKUP($A12,'Sheet1 - Table (1)'!$A$8:$AG$1186,COLUMN(J$7),FALSE)</f>
        <v>Actions</v>
      </c>
      <c r="K12" s="82">
        <f>VLOOKUP($A12,'Sheet1 - Table (1)'!$A$8:$AG$1186,COLUMN(K$7),FALSE)</f>
        <v>44255</v>
      </c>
      <c r="L12" s="80">
        <f>VLOOKUP($A12,'Sheet1 - Table (1)'!$A$8:$AG$1186,COLUMN(L$7),FALSE)</f>
        <v>1719.6093000000001</v>
      </c>
      <c r="M12" s="80" t="str">
        <f>VLOOKUP($A12,'Sheet1 - Table (1)'!$A$8:$AG$1186,COLUMN(M$7),FALSE)</f>
        <v>Retained</v>
      </c>
      <c r="N12" s="80">
        <f>VLOOKUP($A12,'Sheet1 - Table (1)'!$A$8:$AG$1186,COLUMN(N$7),FALSE)</f>
        <v>0</v>
      </c>
      <c r="O12" s="80">
        <f>VLOOKUP($A12,'Sheet1 - Table (1)'!$A$8:$AG$1186,COLUMN(O$7),FALSE)</f>
        <v>0</v>
      </c>
      <c r="P12" s="80">
        <f>VLOOKUP($A12,'Sheet1 - Table (1)'!$A$8:$AG$1186,COLUMN(P$7),FALSE)</f>
        <v>0</v>
      </c>
      <c r="Q12" s="80">
        <f>VLOOKUP($A12,'Sheet1 - Table (1)'!$A$8:$AG$1186,COLUMN(Q$7),FALSE)</f>
        <v>0</v>
      </c>
      <c r="R12" s="80">
        <f>VLOOKUP($A12,'Sheet1 - Table (1)'!$A$8:$AG$1186,COLUMN(R$7),FALSE)</f>
        <v>0</v>
      </c>
      <c r="S12" s="80">
        <f>VLOOKUP($A12,'Sheet1 - Table (1)'!$A$8:$AG$1186,COLUMN(S$7),FALSE)</f>
        <v>0</v>
      </c>
      <c r="T12" s="80">
        <f>VLOOKUP($A12,'Sheet1 - Table (1)'!$A$8:$AG$1186,COLUMN(T$7),FALSE)</f>
        <v>0</v>
      </c>
      <c r="U12" s="80" t="str">
        <f t="shared" si="1"/>
        <v/>
      </c>
      <c r="V12" s="80" t="str">
        <f>VLOOKUP($A12,'Sheet1 - Table (1)'!$A$8:$AG$1186,COLUMN(V$7)+3,FALSE)</f>
        <v>CH - Uebrige Fds tradit. Anl.</v>
      </c>
      <c r="W12" s="80" t="str">
        <f>VLOOKUP(A12,'Sheet1 - Table (1)'!$A$8:$AF$10075,MATCH($W$8,'Sheet1 - Table (1)'!$10:$10,0),FALSE)</f>
        <v>Détermination des Prix Quotidien</v>
      </c>
      <c r="X12" s="80" t="str">
        <f>VLOOKUP(A12,'Sheet1 - Table (1)'!$A$8:$AAB$10075,MATCH($X$8,'Sheet1 - Table (1)'!$10:$10,0),FALSE)</f>
        <v>Full</v>
      </c>
      <c r="Y12" s="96" t="str">
        <f t="shared" si="2"/>
        <v>Fonds de placement</v>
      </c>
      <c r="AA12" s="96" t="s">
        <v>1823</v>
      </c>
      <c r="AB12" s="96" t="s">
        <v>2858</v>
      </c>
      <c r="AC12" s="214" t="s">
        <v>155</v>
      </c>
      <c r="AD12" s="214" t="s">
        <v>2858</v>
      </c>
      <c r="AE12" s="96" t="s">
        <v>2858</v>
      </c>
      <c r="AF12" s="246" t="s">
        <v>2858</v>
      </c>
      <c r="AG12" s="96" t="s">
        <v>2864</v>
      </c>
      <c r="AI12" s="96" t="s">
        <v>155</v>
      </c>
      <c r="AJ12" s="96" t="s">
        <v>155</v>
      </c>
      <c r="AK12" s="96" t="s">
        <v>155</v>
      </c>
      <c r="AL12" s="96" t="s">
        <v>2858</v>
      </c>
      <c r="AM12" s="96" t="str">
        <f t="shared" ca="1" si="3"/>
        <v>Actions étrangères</v>
      </c>
      <c r="AO12" s="96" t="s">
        <v>2858</v>
      </c>
      <c r="AP12" s="96" t="s">
        <v>1804</v>
      </c>
      <c r="AS12" s="101" t="str">
        <f t="shared" si="4"/>
        <v/>
      </c>
      <c r="AX12" s="120">
        <f ca="1">VLOOKUP($BY12,indice!$C$1:$AS$3072,MATCH(AX$8,indice!$C$1:$AV$1,0),FALSE)</f>
        <v>0</v>
      </c>
      <c r="AY12" s="120">
        <f ca="1">VLOOKUP($BY12,indice!$C$1:$AS$3072,MATCH(AY$8,indice!$C$1:$AV$1,0),FALSE)</f>
        <v>0.10224286223822382</v>
      </c>
      <c r="AZ12" s="120">
        <f ca="1">VLOOKUP($BY12,indice!$C$1:$AS$3072,MATCH(AZ$8,indice!$C$1:$AV$1,0),FALSE)</f>
        <v>4.4533580170729198E-2</v>
      </c>
      <c r="BA12" s="120">
        <f ca="1">VLOOKUP($BY12,indice!$C$1:$AS$3072,MATCH(BA$8,indice!$C$1:$AV$1,0),FALSE)</f>
        <v>2.2215365627892624E-2</v>
      </c>
      <c r="BB12" s="120">
        <f ca="1">VLOOKUP($BY12,indice!$C$1:$AS$3072,MATCH(BB$8,indice!$C$1:$AV$1,0),FALSE)</f>
        <v>0.68343103980253006</v>
      </c>
      <c r="BC12" s="120">
        <f ca="1">VLOOKUP($BY12,indice!$C$1:$AS$3072,MATCH(BC$8,indice!$C$1:$AV$1,0),FALSE)</f>
        <v>3.3528746271726827E-2</v>
      </c>
      <c r="BD12" s="120">
        <f ca="1">VLOOKUP($BY12,indice!$C$1:$AS$3072,MATCH(BD$8,indice!$C$1:$AV$1,0),FALSE)</f>
        <v>2.1927828524252034E-2</v>
      </c>
      <c r="BE12" s="120">
        <f ca="1">VLOOKUP($BY12,indice!$C$1:$AS$3072,MATCH(BE$8,indice!$C$1:$AV$1,0),FALSE)</f>
        <v>7.7342384037848405E-2</v>
      </c>
      <c r="BF12" s="120">
        <f ca="1">VLOOKUP($BY12,indice!$C$1:$AS$3072,MATCH(BF$8,indice!$C$1:$AV$1,0),FALSE)</f>
        <v>3.4550868657557804E-3</v>
      </c>
      <c r="BG12" s="120">
        <f ca="1">VLOOKUP($BY12,indice!$C$1:$AS$3072,MATCH(BG$8,indice!$C$1:$AV$1,0),FALSE)</f>
        <v>8.0960781342792219E-4</v>
      </c>
      <c r="BH12" s="120">
        <f ca="1">VLOOKUP($BY12,indice!$C$1:$AS$3072,MATCH(BH$8,indice!$C$1:$AV$1,0),FALSE)</f>
        <v>1.0513498647613301E-2</v>
      </c>
      <c r="BI12" s="120">
        <f ca="1">VLOOKUP($BY12,indice!$C$1:$AS$3072,MATCH(BI$8,indice!$C$1:$AV$1,0),FALSE)</f>
        <v>0</v>
      </c>
      <c r="BJ12" s="120">
        <f ca="1">VLOOKUP($BY12,indice!$C$1:$AS$3072,MATCH(BJ$8,indice!$C$1:$AV$1,0),FALSE)</f>
        <v>0</v>
      </c>
      <c r="BK12" s="120">
        <f ca="1">VLOOKUP($BY12,indice!$C$1:$AS$3072,MATCH(BK$8,indice!$C$1:$AV$1,0),FALSE)</f>
        <v>0.10224286223822382</v>
      </c>
      <c r="BL12" s="120">
        <f ca="1">VLOOKUP($BY12,indice!$C$1:$AS$3072,MATCH(BL$8,indice!$C$1:$AV$1,0),FALSE)</f>
        <v>4.4533580170729198E-2</v>
      </c>
      <c r="BM12" s="120">
        <f ca="1">VLOOKUP($BY12,indice!$C$1:$AS$3072,MATCH(BM$8,indice!$C$1:$AV$1,0),FALSE)</f>
        <v>2.2215365627892624E-2</v>
      </c>
      <c r="BN12" s="120">
        <f ca="1">VLOOKUP($BY12,indice!$C$1:$AS$3072,MATCH(BN$8,indice!$C$1:$AV$1,0),FALSE)</f>
        <v>0.68343103980253006</v>
      </c>
      <c r="BO12" s="120">
        <f ca="1">VLOOKUP($BY12,indice!$C$1:$AS$3072,MATCH(BO$8,indice!$C$1:$AV$1,0),FALSE)</f>
        <v>3.3528746271726827E-2</v>
      </c>
      <c r="BP12" s="120">
        <f ca="1">VLOOKUP($BY12,indice!$C$1:$AS$3072,MATCH(BP$8,indice!$C$1:$AV$1,0),FALSE)</f>
        <v>7.7342384037848405E-2</v>
      </c>
      <c r="BQ12" s="120">
        <f ca="1">VLOOKUP($BY12,indice!$C$1:$AS$3072,MATCH(BQ$8,indice!$C$1:$AV$1,0),FALSE)</f>
        <v>3.6706021851049035E-2</v>
      </c>
      <c r="BR12" s="120">
        <f ca="1">VLOOKUP($BY12,indice!$C$1:$AS$3072,MATCH(BR$8,indice!$C$1:$AV$1,0),FALSE)</f>
        <v>0</v>
      </c>
      <c r="BT12" s="101">
        <v>8.0000000000000004E-4</v>
      </c>
      <c r="BU12" s="101">
        <v>2.9999999999999997E-4</v>
      </c>
      <c r="BX12" s="121" t="s">
        <v>1858</v>
      </c>
      <c r="BY12" s="96" t="s">
        <v>3472</v>
      </c>
      <c r="BZ12" s="101" t="str">
        <f>IF(AJ12="Obligations",AP12&amp;" "&amp;AI12&amp;" "&amp;IF(AI12="High Yield",IF(AQ12&lt;2.5,"SHORT",IF(AQ12&gt;4,"LONG","MID")),IF(AQ12&lt;3.5,"SHORT",IF(AQ12&gt;8,"LONG","MID"))),"")</f>
        <v/>
      </c>
      <c r="CA12" s="101" t="s">
        <v>70</v>
      </c>
      <c r="CB12" s="101"/>
      <c r="CC12" s="101" t="s">
        <v>70</v>
      </c>
      <c r="CD12" s="42" t="s">
        <v>4374</v>
      </c>
      <c r="CE12" s="42" t="s">
        <v>4374</v>
      </c>
      <c r="CF12" s="42" t="str">
        <f>IFERROR(VLOOKUP(Funds[[#This Row],[Code ISIN]],[1]GLOBAL!$C$1:$L$27,10,FALSE)," ")</f>
        <v xml:space="preserve"> </v>
      </c>
      <c r="CG12" s="42" t="s">
        <v>4374</v>
      </c>
      <c r="CH12" s="42" t="s">
        <v>4374</v>
      </c>
      <c r="CI12" s="42" t="s">
        <v>4374</v>
      </c>
      <c r="CJ12" s="123">
        <v>42155</v>
      </c>
      <c r="CK12" s="96" t="s">
        <v>4374</v>
      </c>
      <c r="CL12" s="246" t="str">
        <f>VLOOKUP(Funds[[#This Row],[Code ISIN]],'Sheet1 - Table (1)'!$A$10:$AF$110017,MATCH("Funds Liquidity",'Sheet1 - Table (1)'!$10:$10,0),FALSE)</f>
        <v>Jour</v>
      </c>
      <c r="CM12" s="246" t="s">
        <v>155</v>
      </c>
    </row>
    <row r="13" spans="1:94">
      <c r="A13" s="80" t="s">
        <v>1787</v>
      </c>
      <c r="B13" s="305">
        <f>IF(ISERROR(VALUE(VLOOKUP($A13,'Sheet1 - Table (1)'!$A$8:$AG$1186,COLUMN(B$7),FALSE))),VLOOKUP(A13,TK_MANQUANTS,2,FALSE),IF(VALUE(VLOOKUP($A13,'Sheet1 - Table (1)'!$A$8:$AG$1186,COLUMN(B$7),FALSE))=0,VLOOKUP(A13,TK_MANQUANTS,2,FALSE),VALUE(VLOOKUP($A13,'Sheet1 - Table (1)'!$A$8:$AG$1186,COLUMN(B$7),FALSE))))</f>
        <v>11704528</v>
      </c>
      <c r="C13" s="80" t="str">
        <f>VLOOKUP($A13,'Sheet1 - Table (1)'!$A$8:$AG$1186,COLUMN(C$7),FALSE)</f>
        <v>Swisscanto (CH) IBF Wld (ex CHF) Govt. (I) NT CHF</v>
      </c>
      <c r="D13" s="82">
        <f>VLOOKUP($A13,'Sheet1 - Table (1)'!$A$8:$AG$1186,COLUMN(D$7),FALSE)</f>
        <v>44196</v>
      </c>
      <c r="E13" s="124">
        <f>VLOOKUP($A13,'Sheet1 - Table (1)'!$A$8:$AG$1186,COLUMN(E$7),FALSE)</f>
        <v>0</v>
      </c>
      <c r="F13" s="80">
        <f>VLOOKUP($A13,'Sheet1 - Table (1)'!$A$8:$AG$1186,COLUMN(F$7),FALSE)</f>
        <v>0</v>
      </c>
      <c r="G13" s="80" t="str">
        <f>VLOOKUP($A13,'Sheet1 - Table (1)'!$A$8:$AG$1186,COLUMN(G$7),FALSE)</f>
        <v>Switzerland</v>
      </c>
      <c r="H13" s="80" t="str">
        <f>VLOOKUP($A13,'Sheet1 - Table (1)'!$A$8:$AG$1186,COLUMN(H$7),FALSE)</f>
        <v>CHF</v>
      </c>
      <c r="I13" s="80" t="str">
        <f>VLOOKUP($A13,'Sheet1 - Table (1)'!$A$8:$AG$1186,COLUMN(I$7),FALSE)</f>
        <v>Fonds de placement</v>
      </c>
      <c r="J13" s="80" t="str">
        <f>VLOOKUP($A13,'Sheet1 - Table (1)'!$A$8:$AG$1186,COLUMN(J$7),FALSE)</f>
        <v>Obligation</v>
      </c>
      <c r="K13" s="82">
        <f>VLOOKUP($A13,'Sheet1 - Table (1)'!$A$8:$AG$1186,COLUMN(K$7),FALSE)</f>
        <v>44255</v>
      </c>
      <c r="L13" s="80">
        <f>VLOOKUP($A13,'Sheet1 - Table (1)'!$A$8:$AG$1186,COLUMN(L$7),FALSE)</f>
        <v>233.93453400000001</v>
      </c>
      <c r="M13" s="80" t="str">
        <f>VLOOKUP($A13,'Sheet1 - Table (1)'!$A$8:$AG$1186,COLUMN(M$7),FALSE)</f>
        <v>Retained</v>
      </c>
      <c r="N13" s="80">
        <f>VLOOKUP($A13,'Sheet1 - Table (1)'!$A$8:$AG$1186,COLUMN(N$7),FALSE)</f>
        <v>0</v>
      </c>
      <c r="O13" s="80">
        <f>VLOOKUP($A13,'Sheet1 - Table (1)'!$A$8:$AG$1186,COLUMN(O$7),FALSE)</f>
        <v>0</v>
      </c>
      <c r="P13" s="80">
        <f>VLOOKUP($A13,'Sheet1 - Table (1)'!$A$8:$AG$1186,COLUMN(P$7),FALSE)</f>
        <v>0</v>
      </c>
      <c r="Q13" s="80">
        <f>VLOOKUP($A13,'Sheet1 - Table (1)'!$A$8:$AG$1186,COLUMN(Q$7),FALSE)</f>
        <v>0</v>
      </c>
      <c r="R13" s="80">
        <f>VLOOKUP($A13,'Sheet1 - Table (1)'!$A$8:$AG$1186,COLUMN(R$7),FALSE)</f>
        <v>0</v>
      </c>
      <c r="S13" s="80">
        <f>VLOOKUP($A13,'Sheet1 - Table (1)'!$A$8:$AG$1186,COLUMN(S$7),FALSE)</f>
        <v>0</v>
      </c>
      <c r="T13" s="80">
        <f>VLOOKUP($A13,'Sheet1 - Table (1)'!$A$8:$AG$1186,COLUMN(T$7),FALSE)</f>
        <v>0</v>
      </c>
      <c r="U13" s="80" t="str">
        <f t="shared" si="1"/>
        <v/>
      </c>
      <c r="V13" s="80" t="str">
        <f>VLOOKUP($A13,'Sheet1 - Table (1)'!$A$8:$AG$1186,COLUMN(V$7)+3,FALSE)</f>
        <v>CH - Uebrige Fds tradit. Anl.</v>
      </c>
      <c r="W13" s="80" t="str">
        <f>VLOOKUP(A13,'Sheet1 - Table (1)'!$A$8:$AF$10075,MATCH($W$8,'Sheet1 - Table (1)'!$10:$10,0),FALSE)</f>
        <v>Détermination des Prix Quotidien</v>
      </c>
      <c r="X13" s="80" t="str">
        <f>VLOOKUP(A13,'Sheet1 - Table (1)'!$A$8:$AAB$10075,MATCH($X$8,'Sheet1 - Table (1)'!$10:$10,0),FALSE)</f>
        <v>Optimized</v>
      </c>
      <c r="Y13" s="96" t="str">
        <f t="shared" si="2"/>
        <v>Fonds de placement</v>
      </c>
      <c r="AA13" s="96" t="s">
        <v>1823</v>
      </c>
      <c r="AB13" s="96" t="s">
        <v>2481</v>
      </c>
      <c r="AC13" s="214" t="s">
        <v>140</v>
      </c>
      <c r="AD13" s="214" t="s">
        <v>2481</v>
      </c>
      <c r="AE13" s="96" t="s">
        <v>2481</v>
      </c>
      <c r="AF13" s="246" t="s">
        <v>2481</v>
      </c>
      <c r="AG13" s="96" t="s">
        <v>2857</v>
      </c>
      <c r="AI13" s="96" t="s">
        <v>785</v>
      </c>
      <c r="AJ13" s="96" t="s">
        <v>140</v>
      </c>
      <c r="AK13" s="96" t="s">
        <v>140</v>
      </c>
      <c r="AL13" s="96" t="s">
        <v>2481</v>
      </c>
      <c r="AM13" s="96" t="str">
        <f t="shared" ca="1" si="3"/>
        <v>Obligations étrangères</v>
      </c>
      <c r="AO13" s="96" t="s">
        <v>2064</v>
      </c>
      <c r="AP13" s="96" t="s">
        <v>74</v>
      </c>
      <c r="AQ13" s="219">
        <f ca="1">VLOOKUP($CC13,indice!$A$1:$AV$3072,MATCH(AQ$8,indice!$A$1:$AV$1,0),FALSE)</f>
        <v>8.5500000000000007</v>
      </c>
      <c r="AR13" s="220">
        <f ca="1">VLOOKUP($CC13,indice!$A$1:$AV$3072,MATCH(AR$8,indice!$A$1:$AV$1,0),FALSE)</f>
        <v>5.4999999999999997E-3</v>
      </c>
      <c r="AS13" s="101">
        <f t="shared" ca="1" si="4"/>
        <v>5.4999999999999997E-3</v>
      </c>
      <c r="AT13" s="220">
        <f ca="1">VLOOKUP($CC13,indice!$A$1:$AV$3072,MATCH(AT$8,indice!$A$1:$AV$1,0),FALSE)</f>
        <v>0.68579999999999997</v>
      </c>
      <c r="AU13" s="220">
        <f ca="1">VLOOKUP($CC13,indice!$A$1:$AV$3072,MATCH(AU$8,indice!$A$1:$AV$1,0),FALSE)</f>
        <v>0.22800000000000001</v>
      </c>
      <c r="AV13" s="220">
        <f ca="1">VLOOKUP($CC13,indice!$A$1:$AV$3072,MATCH(AV$8,indice!$A$1:$AV$1,0),FALSE)</f>
        <v>8.6199999999999999E-2</v>
      </c>
      <c r="AW13" s="220">
        <f ca="1">VLOOKUP($CC13,indice!$A$1:$AV$3072,MATCH(AW$8,indice!$A$1:$AV$1,0),FALSE)</f>
        <v>0</v>
      </c>
      <c r="AX13" s="220">
        <f ca="1">VLOOKUP($CC13,indice!$A$1:$AV$3072,MATCH(AX$8,indice!$A$1:$AV$1,0),FALSE)</f>
        <v>0</v>
      </c>
      <c r="AY13" s="220">
        <f ca="1">VLOOKUP($CC13,indice!$A$1:$AV$3072,MATCH(AY$8,indice!$A$1:$AV$1,0),FALSE)</f>
        <v>0.34064</v>
      </c>
      <c r="AZ13" s="220">
        <f ca="1">VLOOKUP($CC13,indice!$A$1:$AV$3072,MATCH(AZ$8,indice!$A$1:$AV$1,0),FALSE)</f>
        <v>5.390000000000001E-2</v>
      </c>
      <c r="BA13" s="220">
        <f ca="1">VLOOKUP($CC13,indice!$A$1:$AV$3072,MATCH(BA$8,indice!$A$1:$AV$1,0),FALSE)</f>
        <v>1.4755500000000003E-2</v>
      </c>
      <c r="BB13" s="220">
        <f ca="1">VLOOKUP($CC13,indice!$A$1:$AV$3072,MATCH(BB$8,indice!$A$1:$AV$1,0),FALSE)</f>
        <v>0.36944000000000005</v>
      </c>
      <c r="BC13" s="220">
        <f ca="1">VLOOKUP($CC13,indice!$A$1:$AV$3072,MATCH(BC$8,indice!$A$1:$AV$1,0),FALSE)</f>
        <v>1.6632000000000004E-2</v>
      </c>
      <c r="BD13" s="220">
        <f ca="1">VLOOKUP($CC13,indice!$A$1:$AV$3072,MATCH(BD$8,indice!$A$1:$AV$1,0),FALSE)</f>
        <v>1.8157500000000007E-2</v>
      </c>
      <c r="BE13" s="220">
        <f ca="1">VLOOKUP($CC13,indice!$A$1:$AV$3072,MATCH(BE$8,indice!$A$1:$AV$1,0),FALSE)</f>
        <v>0.16852000000000003</v>
      </c>
      <c r="BF13" s="220">
        <f ca="1">VLOOKUP($CC13,indice!$A$1:$AV$3072,MATCH(BF$8,indice!$A$1:$AV$1,0),FALSE)</f>
        <v>3.6247500000000004E-3</v>
      </c>
      <c r="BG13" s="220">
        <f ca="1">VLOOKUP($CC13,indice!$A$1:$AV$3072,MATCH(BG$8,indice!$A$1:$AV$1,0),FALSE)</f>
        <v>0</v>
      </c>
      <c r="BH13" s="220">
        <f ca="1">VLOOKUP($CC13,indice!$A$1:$AV$3072,MATCH(BH$8,indice!$A$1:$AV$1,0),FALSE)</f>
        <v>0</v>
      </c>
      <c r="BI13" s="220">
        <f ca="1">VLOOKUP($CC13,indice!$A$1:$AV$3072,MATCH(BI$8,indice!$A$1:$AV$1,0),FALSE)</f>
        <v>1.4330250000000004E-2</v>
      </c>
      <c r="BJ13" s="220">
        <f ca="1">VLOOKUP($CC13,indice!$A$1:$AV$3072,MATCH(BJ$8,indice!$A$1:$AV$1,0),FALSE)</f>
        <v>0</v>
      </c>
      <c r="BK13" s="220">
        <f ca="1">VLOOKUP($CC13,indice!$A$1:$AV$3072,MATCH(BK$8,indice!$A$1:$AV$1,0),FALSE)</f>
        <v>0.34064</v>
      </c>
      <c r="BL13" s="220">
        <f ca="1">VLOOKUP($CC13,indice!$A$1:$AV$3072,MATCH(BL$8,indice!$A$1:$AV$1,0),FALSE)</f>
        <v>5.390000000000001E-2</v>
      </c>
      <c r="BM13" s="220">
        <f ca="1">VLOOKUP($CC13,indice!$A$1:$AV$3072,MATCH(BM$8,indice!$A$1:$AV$1,0),FALSE)</f>
        <v>1.4755500000000003E-2</v>
      </c>
      <c r="BN13" s="220">
        <f ca="1">VLOOKUP($CC13,indice!$A$1:$AV$3072,MATCH(BN$8,indice!$A$1:$AV$1,0),FALSE)</f>
        <v>0.36944000000000005</v>
      </c>
      <c r="BO13" s="220">
        <f ca="1">VLOOKUP($CC13,indice!$A$1:$AV$3072,MATCH(BO$8,indice!$A$1:$AV$1,0),FALSE)</f>
        <v>1.6632000000000004E-2</v>
      </c>
      <c r="BP13" s="220">
        <f ca="1">VLOOKUP($CC13,indice!$A$1:$AV$3072,MATCH(BP$8,indice!$A$1:$AV$1,0),FALSE)</f>
        <v>0.16852000000000003</v>
      </c>
      <c r="BQ13" s="220">
        <f ca="1">VLOOKUP($CC13,indice!$A$1:$AV$3072,MATCH(BQ$8,indice!$A$1:$AV$1,0),FALSE)</f>
        <v>2.1782250000000006E-2</v>
      </c>
      <c r="BR13" s="220">
        <f ca="1">VLOOKUP($CC13,indice!$A$1:$AV$3072,MATCH(BR$8,indice!$A$1:$AV$1,0),FALSE)</f>
        <v>1.4330250000000004E-2</v>
      </c>
      <c r="BT13" s="101">
        <v>1.1999999999999999E-3</v>
      </c>
      <c r="BU13" s="101">
        <v>1E-4</v>
      </c>
      <c r="BV13" s="220">
        <f ca="1">VLOOKUP($CC13,indice!$A$1:$AV$3072,MATCH(BV$8,indice!$A$1:$AV$1,0),FALSE)</f>
        <v>1</v>
      </c>
      <c r="BX13" s="121" t="s">
        <v>1854</v>
      </c>
      <c r="BY13" s="101" t="s">
        <v>22035</v>
      </c>
      <c r="BZ13" s="101" t="s">
        <v>1805</v>
      </c>
      <c r="CA13" s="101" t="s">
        <v>4050</v>
      </c>
      <c r="CB13" s="122" t="s">
        <v>3775</v>
      </c>
      <c r="CC13" s="101" t="s">
        <v>4002</v>
      </c>
      <c r="CD13" s="42" t="s">
        <v>4374</v>
      </c>
      <c r="CE13" s="42" t="s">
        <v>4374</v>
      </c>
      <c r="CF13" s="42" t="str">
        <f>IFERROR(VLOOKUP(Funds[[#This Row],[Code ISIN]],[1]GLOBAL!$C$1:$L$27,10,FALSE)," ")</f>
        <v xml:space="preserve"> </v>
      </c>
      <c r="CG13" s="42" t="s">
        <v>4374</v>
      </c>
      <c r="CH13" s="42" t="s">
        <v>1633</v>
      </c>
      <c r="CI13" s="42" t="s">
        <v>4374</v>
      </c>
      <c r="CJ13" s="123" t="s">
        <v>5131</v>
      </c>
      <c r="CK13" s="96" t="s">
        <v>4374</v>
      </c>
      <c r="CL13" s="246" t="str">
        <f>VLOOKUP(Funds[[#This Row],[Code ISIN]],'Sheet1 - Table (1)'!$A$10:$AF$110017,MATCH("Funds Liquidity",'Sheet1 - Table (1)'!$10:$10,0),FALSE)</f>
        <v>Jour</v>
      </c>
      <c r="CM13" s="246" t="s">
        <v>140</v>
      </c>
    </row>
    <row r="14" spans="1:94">
      <c r="A14" s="80" t="s">
        <v>1855</v>
      </c>
      <c r="B14" s="305">
        <f>IF(ISERROR(VALUE(VLOOKUP($A14,'Sheet1 - Table (1)'!$A$8:$AG$1186,COLUMN(B$7),FALSE))),VLOOKUP(A14,TK_MANQUANTS,2,FALSE),IF(VALUE(VLOOKUP($A14,'Sheet1 - Table (1)'!$A$8:$AG$1186,COLUMN(B$7),FALSE))=0,VLOOKUP(A14,TK_MANQUANTS,2,FALSE),VALUE(VLOOKUP($A14,'Sheet1 - Table (1)'!$A$8:$AG$1186,COLUMN(B$7),FALSE))))</f>
        <v>11704531</v>
      </c>
      <c r="C14" s="80" t="str">
        <f>VLOOKUP($A14,'Sheet1 - Table (1)'!$A$8:$AG$1186,COLUMN(C$7),FALSE)</f>
        <v>Swisscanto (CH) IBF Wld (ex CHF) Gov hdg NTH CHF</v>
      </c>
      <c r="D14" s="82">
        <f>VLOOKUP($A14,'Sheet1 - Table (1)'!$A$8:$AG$1186,COLUMN(D$7),FALSE)</f>
        <v>44196</v>
      </c>
      <c r="E14" s="124">
        <f>VLOOKUP($A14,'Sheet1 - Table (1)'!$A$8:$AG$1186,COLUMN(E$7),FALSE)</f>
        <v>0</v>
      </c>
      <c r="F14" s="80">
        <f>VLOOKUP($A14,'Sheet1 - Table (1)'!$A$8:$AG$1186,COLUMN(F$7),FALSE)</f>
        <v>0</v>
      </c>
      <c r="G14" s="80" t="str">
        <f>VLOOKUP($A14,'Sheet1 - Table (1)'!$A$8:$AG$1186,COLUMN(G$7),FALSE)</f>
        <v>Switzerland</v>
      </c>
      <c r="H14" s="80" t="str">
        <f>VLOOKUP($A14,'Sheet1 - Table (1)'!$A$8:$AG$1186,COLUMN(H$7),FALSE)</f>
        <v>CHF</v>
      </c>
      <c r="I14" s="80" t="str">
        <f>VLOOKUP($A14,'Sheet1 - Table (1)'!$A$8:$AG$1186,COLUMN(I$7),FALSE)</f>
        <v>Fonds de placement</v>
      </c>
      <c r="J14" s="80" t="str">
        <f>VLOOKUP($A14,'Sheet1 - Table (1)'!$A$8:$AG$1186,COLUMN(J$7),FALSE)</f>
        <v>Obligation</v>
      </c>
      <c r="K14" s="82">
        <f>VLOOKUP($A14,'Sheet1 - Table (1)'!$A$8:$AG$1186,COLUMN(K$7),FALSE)</f>
        <v>44255</v>
      </c>
      <c r="L14" s="80">
        <f>VLOOKUP($A14,'Sheet1 - Table (1)'!$A$8:$AG$1186,COLUMN(L$7),FALSE)</f>
        <v>1199.1862599999999</v>
      </c>
      <c r="M14" s="80" t="str">
        <f>VLOOKUP($A14,'Sheet1 - Table (1)'!$A$8:$AG$1186,COLUMN(M$7),FALSE)</f>
        <v>Retained</v>
      </c>
      <c r="N14" s="80">
        <f>VLOOKUP($A14,'Sheet1 - Table (1)'!$A$8:$AG$1186,COLUMN(N$7),FALSE)</f>
        <v>0</v>
      </c>
      <c r="O14" s="80">
        <f>VLOOKUP($A14,'Sheet1 - Table (1)'!$A$8:$AG$1186,COLUMN(O$7),FALSE)</f>
        <v>0</v>
      </c>
      <c r="P14" s="80">
        <f>VLOOKUP($A14,'Sheet1 - Table (1)'!$A$8:$AG$1186,COLUMN(P$7),FALSE)</f>
        <v>0</v>
      </c>
      <c r="Q14" s="80">
        <f>VLOOKUP($A14,'Sheet1 - Table (1)'!$A$8:$AG$1186,COLUMN(Q$7),FALSE)</f>
        <v>0</v>
      </c>
      <c r="R14" s="80">
        <f>VLOOKUP($A14,'Sheet1 - Table (1)'!$A$8:$AG$1186,COLUMN(R$7),FALSE)</f>
        <v>0</v>
      </c>
      <c r="S14" s="80">
        <f>VLOOKUP($A14,'Sheet1 - Table (1)'!$A$8:$AG$1186,COLUMN(S$7),FALSE)</f>
        <v>0</v>
      </c>
      <c r="T14" s="80">
        <f>VLOOKUP($A14,'Sheet1 - Table (1)'!$A$8:$AG$1186,COLUMN(T$7),FALSE)</f>
        <v>0</v>
      </c>
      <c r="U14" s="80" t="str">
        <f t="shared" si="1"/>
        <v/>
      </c>
      <c r="V14" s="80" t="str">
        <f>VLOOKUP($A14,'Sheet1 - Table (1)'!$A$8:$AG$1186,COLUMN(V$7)+3,FALSE)</f>
        <v>CH - Uebrige Fds tradit. Anl.</v>
      </c>
      <c r="W14" s="80" t="str">
        <f>VLOOKUP(A14,'Sheet1 - Table (1)'!$A$8:$AF$10075,MATCH($W$8,'Sheet1 - Table (1)'!$10:$10,0),FALSE)</f>
        <v>Détermination des Prix Quotidien</v>
      </c>
      <c r="X14" s="80" t="str">
        <f>VLOOKUP(A14,'Sheet1 - Table (1)'!$A$8:$AAB$10075,MATCH($X$8,'Sheet1 - Table (1)'!$10:$10,0),FALSE)</f>
        <v>Optimized</v>
      </c>
      <c r="Y14" s="96" t="str">
        <f t="shared" si="2"/>
        <v>Fonds de placement</v>
      </c>
      <c r="AA14" s="96" t="s">
        <v>1823</v>
      </c>
      <c r="AB14" s="96" t="s">
        <v>2481</v>
      </c>
      <c r="AC14" s="214" t="s">
        <v>140</v>
      </c>
      <c r="AD14" s="214" t="s">
        <v>2481</v>
      </c>
      <c r="AE14" s="214" t="s">
        <v>2481</v>
      </c>
      <c r="AF14" s="246" t="s">
        <v>2481</v>
      </c>
      <c r="AG14" s="96" t="s">
        <v>2857</v>
      </c>
      <c r="AI14" s="96" t="s">
        <v>785</v>
      </c>
      <c r="AJ14" s="96" t="s">
        <v>140</v>
      </c>
      <c r="AK14" s="96" t="s">
        <v>140</v>
      </c>
      <c r="AL14" s="96" t="s">
        <v>2481</v>
      </c>
      <c r="AM14" s="96" t="str">
        <f t="shared" ca="1" si="3"/>
        <v>Obligations étrangères hedged</v>
      </c>
      <c r="AO14" s="96" t="s">
        <v>2481</v>
      </c>
      <c r="AP14" s="96" t="s">
        <v>74</v>
      </c>
      <c r="AQ14" s="219">
        <f ca="1">VLOOKUP($CC14,indice!$A$1:$AV$3072,MATCH(AQ$8,indice!$A$1:$AV$1,0),FALSE)</f>
        <v>8.5500000000000007</v>
      </c>
      <c r="AR14" s="220">
        <f ca="1">VLOOKUP($CC14,indice!$A$1:$AV$3072,MATCH(AR$8,indice!$A$1:$AV$1,0),FALSE)</f>
        <v>5.4999999999999997E-3</v>
      </c>
      <c r="AS14" s="101">
        <f t="shared" ca="1" si="4"/>
        <v>5.4999999999999997E-3</v>
      </c>
      <c r="AT14" s="220">
        <f ca="1">VLOOKUP($CC14,indice!$A$1:$AV$3072,MATCH(AT$8,indice!$A$1:$AV$1,0),FALSE)</f>
        <v>0.68579999999999997</v>
      </c>
      <c r="AU14" s="220">
        <f ca="1">VLOOKUP($CC14,indice!$A$1:$AV$3072,MATCH(AU$8,indice!$A$1:$AV$1,0),FALSE)</f>
        <v>0.22800000000000001</v>
      </c>
      <c r="AV14" s="220">
        <f ca="1">VLOOKUP($CC14,indice!$A$1:$AV$3072,MATCH(AV$8,indice!$A$1:$AV$1,0),FALSE)</f>
        <v>8.6199999999999999E-2</v>
      </c>
      <c r="AW14" s="220">
        <f ca="1">VLOOKUP($CC14,indice!$A$1:$AV$3072,MATCH(AW$8,indice!$A$1:$AV$1,0),FALSE)</f>
        <v>0</v>
      </c>
      <c r="AX14" s="220">
        <f>VLOOKUP($CC14,indice!$A$1:$AV$3072,MATCH(AX$8,indice!$A$1:$AV$1,0),FALSE)</f>
        <v>1</v>
      </c>
      <c r="AY14" s="220">
        <f>VLOOKUP($CC14,indice!$A$1:$AV$3072,MATCH(AY$8,indice!$A$1:$AV$1,0),FALSE)</f>
        <v>0</v>
      </c>
      <c r="AZ14" s="220">
        <f>VLOOKUP($CC14,indice!$A$1:$AV$3072,MATCH(AZ$8,indice!$A$1:$AV$1,0),FALSE)</f>
        <v>0</v>
      </c>
      <c r="BA14" s="220">
        <f>VLOOKUP($CC14,indice!$A$1:$AV$3072,MATCH(BA$8,indice!$A$1:$AV$1,0),FALSE)</f>
        <v>0</v>
      </c>
      <c r="BB14" s="220">
        <f>VLOOKUP($CC14,indice!$A$1:$AV$3072,MATCH(BB$8,indice!$A$1:$AV$1,0),FALSE)</f>
        <v>0</v>
      </c>
      <c r="BC14" s="220">
        <f>VLOOKUP($CC14,indice!$A$1:$AV$3072,MATCH(BC$8,indice!$A$1:$AV$1,0),FALSE)</f>
        <v>0</v>
      </c>
      <c r="BD14" s="220">
        <f>VLOOKUP($CC14,indice!$A$1:$AV$3072,MATCH(BD$8,indice!$A$1:$AV$1,0),FALSE)</f>
        <v>0</v>
      </c>
      <c r="BE14" s="220">
        <f>VLOOKUP($CC14,indice!$A$1:$AV$3072,MATCH(BE$8,indice!$A$1:$AV$1,0),FALSE)</f>
        <v>0</v>
      </c>
      <c r="BF14" s="220">
        <f>VLOOKUP($CC14,indice!$A$1:$AV$3072,MATCH(BF$8,indice!$A$1:$AV$1,0),FALSE)</f>
        <v>0</v>
      </c>
      <c r="BG14" s="220">
        <f>VLOOKUP($CC14,indice!$A$1:$AV$3072,MATCH(BG$8,indice!$A$1:$AV$1,0),FALSE)</f>
        <v>0</v>
      </c>
      <c r="BH14" s="220">
        <f>VLOOKUP($CC14,indice!$A$1:$AV$3072,MATCH(BH$8,indice!$A$1:$AV$1,0),FALSE)</f>
        <v>0</v>
      </c>
      <c r="BI14" s="220">
        <f>VLOOKUP($CC14,indice!$A$1:$AV$3072,MATCH(BI$8,indice!$A$1:$AV$1,0),FALSE)</f>
        <v>0</v>
      </c>
      <c r="BJ14" s="220">
        <f ca="1">VLOOKUP($CC14,indice!$A$1:$AV$3072,MATCH(BJ$8,indice!$A$1:$AV$1,0),FALSE)</f>
        <v>0</v>
      </c>
      <c r="BK14" s="220">
        <f ca="1">VLOOKUP($CC14,indice!$A$1:$AV$3072,MATCH(BK$8,indice!$A$1:$AV$1,0),FALSE)</f>
        <v>0.34064</v>
      </c>
      <c r="BL14" s="220">
        <f ca="1">VLOOKUP($CC14,indice!$A$1:$AV$3072,MATCH(BL$8,indice!$A$1:$AV$1,0),FALSE)</f>
        <v>5.390000000000001E-2</v>
      </c>
      <c r="BM14" s="220">
        <f ca="1">VLOOKUP($CC14,indice!$A$1:$AV$3072,MATCH(BM$8,indice!$A$1:$AV$1,0),FALSE)</f>
        <v>1.4755500000000003E-2</v>
      </c>
      <c r="BN14" s="220">
        <f ca="1">VLOOKUP($CC14,indice!$A$1:$AV$3072,MATCH(BN$8,indice!$A$1:$AV$1,0),FALSE)</f>
        <v>0.36944000000000005</v>
      </c>
      <c r="BO14" s="220">
        <f ca="1">VLOOKUP($CC14,indice!$A$1:$AV$3072,MATCH(BO$8,indice!$A$1:$AV$1,0),FALSE)</f>
        <v>1.6632000000000004E-2</v>
      </c>
      <c r="BP14" s="220">
        <f ca="1">VLOOKUP($CC14,indice!$A$1:$AV$3072,MATCH(BP$8,indice!$A$1:$AV$1,0),FALSE)</f>
        <v>0.16852000000000003</v>
      </c>
      <c r="BQ14" s="220">
        <f ca="1">VLOOKUP($CC14,indice!$A$1:$AV$3072,MATCH(BQ$8,indice!$A$1:$AV$1,0),FALSE)</f>
        <v>2.1782250000000006E-2</v>
      </c>
      <c r="BR14" s="220">
        <f ca="1">VLOOKUP($CC14,indice!$A$1:$AV$3072,MATCH(BR$8,indice!$A$1:$AV$1,0),FALSE)</f>
        <v>1.4330250000000004E-2</v>
      </c>
      <c r="BT14" s="101">
        <v>1.1999999999999999E-3</v>
      </c>
      <c r="BU14" s="101">
        <v>1E-4</v>
      </c>
      <c r="BV14" s="220">
        <f ca="1">VLOOKUP($CC14,indice!$A$1:$AV$3072,MATCH(BV$8,indice!$A$1:$AV$1,0),FALSE)</f>
        <v>1</v>
      </c>
      <c r="BW14" s="101">
        <v>0</v>
      </c>
      <c r="BX14" s="121" t="s">
        <v>1854</v>
      </c>
      <c r="BY14" s="101" t="s">
        <v>22036</v>
      </c>
      <c r="BZ14" s="101" t="str">
        <f ca="1">IF(AJ14="Obligations",AP14&amp;" "&amp;AI14&amp;" "&amp;IF(AI14="High Yield",IF(AQ14&lt;2.5,"SHORT",IF(AQ14&gt;4,"LONG","MID")),IF(AQ14&lt;3.5,"SHORT",IF(AQ14&gt;8,"LONG","MID"))),"")</f>
        <v>Courbe Monde Gouvernements LONG</v>
      </c>
      <c r="CA14" s="101" t="s">
        <v>4050</v>
      </c>
      <c r="CB14" s="101" t="s">
        <v>3778</v>
      </c>
      <c r="CC14" s="101" t="s">
        <v>3959</v>
      </c>
      <c r="CD14" s="42" t="s">
        <v>1633</v>
      </c>
      <c r="CE14" s="42" t="s">
        <v>4374</v>
      </c>
      <c r="CF14" s="42" t="str">
        <f>IFERROR(VLOOKUP(Funds[[#This Row],[Code ISIN]],[1]GLOBAL!$C$1:$L$27,10,FALSE)," ")</f>
        <v xml:space="preserve"> </v>
      </c>
      <c r="CG14" s="42" t="s">
        <v>4374</v>
      </c>
      <c r="CH14" s="42" t="s">
        <v>1633</v>
      </c>
      <c r="CI14" s="42" t="s">
        <v>4374</v>
      </c>
      <c r="CJ14" s="123" t="s">
        <v>5131</v>
      </c>
      <c r="CK14" s="96" t="s">
        <v>4374</v>
      </c>
      <c r="CL14" s="246" t="str">
        <f>VLOOKUP(Funds[[#This Row],[Code ISIN]],'Sheet1 - Table (1)'!$A$10:$AF$110017,MATCH("Funds Liquidity",'Sheet1 - Table (1)'!$10:$10,0),FALSE)</f>
        <v>Jour</v>
      </c>
      <c r="CM14" s="246" t="s">
        <v>140</v>
      </c>
    </row>
    <row r="15" spans="1:94">
      <c r="A15" s="80" t="s">
        <v>150</v>
      </c>
      <c r="B15" s="305">
        <f>IF(ISERROR(VALUE(VLOOKUP($A15,'Sheet1 - Table (1)'!$A$8:$AG$1186,COLUMN(B$7),FALSE))),VLOOKUP(A15,TK_MANQUANTS,2,FALSE),IF(VALUE(VLOOKUP($A15,'Sheet1 - Table (1)'!$A$8:$AG$1186,COLUMN(B$7),FALSE))=0,VLOOKUP(A15,TK_MANQUANTS,2,FALSE),VALUE(VLOOKUP($A15,'Sheet1 - Table (1)'!$A$8:$AG$1186,COLUMN(B$7),FALSE))))</f>
        <v>24237465</v>
      </c>
      <c r="C15" s="80" t="str">
        <f>VLOOKUP($A15,'Sheet1 - Table (1)'!$A$8:$AG$1186,COLUMN(C$7),FALSE)</f>
        <v>Swisscanto (LU) BF Responsible Secured HY GTH CHF</v>
      </c>
      <c r="D15" s="82">
        <f>VLOOKUP($A15,'Sheet1 - Table (1)'!$A$8:$AG$1186,COLUMN(D$7),FALSE)</f>
        <v>44196</v>
      </c>
      <c r="E15" s="124">
        <f>VLOOKUP($A15,'Sheet1 - Table (1)'!$A$8:$AG$1186,COLUMN(E$7),FALSE)</f>
        <v>0.56999999999999995</v>
      </c>
      <c r="F15" s="80" t="b">
        <f>VLOOKUP($A15,'Sheet1 - Table (1)'!$A$8:$AG$1186,COLUMN(F$7),FALSE)</f>
        <v>1</v>
      </c>
      <c r="G15" s="80" t="str">
        <f>VLOOKUP($A15,'Sheet1 - Table (1)'!$A$8:$AG$1186,COLUMN(G$7),FALSE)</f>
        <v>Luxembourg</v>
      </c>
      <c r="H15" s="80" t="str">
        <f>VLOOKUP($A15,'Sheet1 - Table (1)'!$A$8:$AG$1186,COLUMN(H$7),FALSE)</f>
        <v>CHF</v>
      </c>
      <c r="I15" s="80" t="str">
        <f>VLOOKUP($A15,'Sheet1 - Table (1)'!$A$8:$AG$1186,COLUMN(I$7),FALSE)</f>
        <v>Fonds de placement</v>
      </c>
      <c r="J15" s="80" t="str">
        <f>VLOOKUP($A15,'Sheet1 - Table (1)'!$A$8:$AG$1186,COLUMN(J$7),FALSE)</f>
        <v>Obligation</v>
      </c>
      <c r="K15" s="82">
        <f>VLOOKUP($A15,'Sheet1 - Table (1)'!$A$8:$AG$1186,COLUMN(K$7),FALSE)</f>
        <v>44255</v>
      </c>
      <c r="L15" s="80">
        <f>VLOOKUP($A15,'Sheet1 - Table (1)'!$A$8:$AG$1186,COLUMN(L$7),FALSE)</f>
        <v>148.5667966</v>
      </c>
      <c r="M15" s="80" t="str">
        <f>VLOOKUP($A15,'Sheet1 - Table (1)'!$A$8:$AG$1186,COLUMN(M$7),FALSE)</f>
        <v>Retained</v>
      </c>
      <c r="N15" s="80">
        <f>VLOOKUP($A15,'Sheet1 - Table (1)'!$A$8:$AG$1186,COLUMN(N$7),FALSE)</f>
        <v>0</v>
      </c>
      <c r="O15" s="80" t="b">
        <f>VLOOKUP($A15,'Sheet1 - Table (1)'!$A$8:$AG$1186,COLUMN(O$7),FALSE)</f>
        <v>1</v>
      </c>
      <c r="P15" s="80" t="b">
        <f>VLOOKUP($A15,'Sheet1 - Table (1)'!$A$8:$AG$1186,COLUMN(P$7),FALSE)</f>
        <v>1</v>
      </c>
      <c r="Q15" s="80" t="b">
        <f>VLOOKUP($A15,'Sheet1 - Table (1)'!$A$8:$AG$1186,COLUMN(Q$7),FALSE)</f>
        <v>1</v>
      </c>
      <c r="R15" s="80" t="b">
        <f>VLOOKUP($A15,'Sheet1 - Table (1)'!$A$8:$AG$1186,COLUMN(R$7),FALSE)</f>
        <v>1</v>
      </c>
      <c r="S15" s="80" t="b">
        <f>VLOOKUP($A15,'Sheet1 - Table (1)'!$A$8:$AG$1186,COLUMN(S$7),FALSE)</f>
        <v>1</v>
      </c>
      <c r="T15" s="80" t="b">
        <f>VLOOKUP($A15,'Sheet1 - Table (1)'!$A$8:$AG$1186,COLUMN(T$7),FALSE)</f>
        <v>1</v>
      </c>
      <c r="U15" s="80" t="str">
        <f t="shared" si="1"/>
        <v>FR-IT-NE-SP-GE-UK</v>
      </c>
      <c r="V15" s="80" t="str">
        <f>VLOOKUP($A15,'Sheet1 - Table (1)'!$A$8:$AG$1186,COLUMN(V$7)+3,FALSE)</f>
        <v>LU - FCP - Parte 1</v>
      </c>
      <c r="W15" s="80" t="str">
        <f>VLOOKUP(A15,'Sheet1 - Table (1)'!$A$8:$AF$10075,MATCH($W$8,'Sheet1 - Table (1)'!$10:$10,0),FALSE)</f>
        <v>Détermination des Prix Quotidien</v>
      </c>
      <c r="X15" s="80">
        <f>VLOOKUP(A15,'Sheet1 - Table (1)'!$A$8:$AAB$10075,MATCH($X$8,'Sheet1 - Table (1)'!$10:$10,0),FALSE)</f>
        <v>0</v>
      </c>
      <c r="Y15" s="96" t="str">
        <f t="shared" si="2"/>
        <v>Fonds de placement</v>
      </c>
      <c r="AA15" s="96" t="s">
        <v>1823</v>
      </c>
      <c r="AB15" s="96" t="s">
        <v>2852</v>
      </c>
      <c r="AC15" s="214" t="s">
        <v>140</v>
      </c>
      <c r="AD15" s="214" t="s">
        <v>5104</v>
      </c>
      <c r="AE15" s="96" t="s">
        <v>5104</v>
      </c>
      <c r="AF15" s="246" t="s">
        <v>5104</v>
      </c>
      <c r="AG15" s="96" t="s">
        <v>79</v>
      </c>
      <c r="AI15" s="96" t="s">
        <v>79</v>
      </c>
      <c r="AJ15" s="96" t="s">
        <v>140</v>
      </c>
      <c r="AK15" s="96" t="s">
        <v>140</v>
      </c>
      <c r="AL15" s="96" t="s">
        <v>2481</v>
      </c>
      <c r="AM15" s="96" t="str">
        <f t="shared" si="3"/>
        <v>Obligations étrangères hedged</v>
      </c>
      <c r="AO15" s="96" t="s">
        <v>2852</v>
      </c>
      <c r="AP15" s="96" t="s">
        <v>74</v>
      </c>
      <c r="AQ15" s="96">
        <v>3.17</v>
      </c>
      <c r="AR15" s="101">
        <v>4.2000000000000003E-2</v>
      </c>
      <c r="AS15" s="101">
        <f t="shared" si="4"/>
        <v>3.6300000000000006E-2</v>
      </c>
      <c r="AV15" s="101">
        <v>5.1999999999999998E-3</v>
      </c>
      <c r="AW15" s="101">
        <v>0.99480000000000002</v>
      </c>
      <c r="AX15" s="101">
        <v>1</v>
      </c>
      <c r="BJ15" s="101">
        <v>0</v>
      </c>
      <c r="BK15" s="101">
        <v>0.54749999999999999</v>
      </c>
      <c r="BL15" s="101">
        <v>7.2700000000000001E-2</v>
      </c>
      <c r="BM15" s="101">
        <v>0</v>
      </c>
      <c r="BN15" s="101">
        <v>0.37980000000000003</v>
      </c>
      <c r="BO15" s="101">
        <v>0</v>
      </c>
      <c r="BP15" s="101">
        <v>0</v>
      </c>
      <c r="BQ15" s="101">
        <v>0</v>
      </c>
      <c r="BR15" s="101">
        <v>0</v>
      </c>
      <c r="BT15" s="101"/>
      <c r="BU15" s="101"/>
      <c r="BW15" s="101">
        <v>1</v>
      </c>
      <c r="BY15" s="101" t="s">
        <v>1053</v>
      </c>
      <c r="BZ15" s="101" t="str">
        <f>IF(AJ15="Obligations",AP15&amp;" "&amp;AI15&amp;" "&amp;IF(AI15="High Yield",IF(AQ15&lt;2.5,"SHORT",IF(AQ15&gt;4,"LONG","MID")),IF(AQ15&lt;3.5,"SHORT",IF(AQ15&gt;8,"LONG","MID"))),"")</f>
        <v>Courbe Monde High Yield MID</v>
      </c>
      <c r="CA15" s="101" t="s">
        <v>4051</v>
      </c>
      <c r="CB15" s="122" t="s">
        <v>3792</v>
      </c>
      <c r="CC15" s="137" t="s">
        <v>4054</v>
      </c>
      <c r="CD15" s="42" t="s">
        <v>1633</v>
      </c>
      <c r="CE15" s="42" t="s">
        <v>1633</v>
      </c>
      <c r="CF15" s="42" t="str">
        <f>IFERROR(VLOOKUP(Funds[[#This Row],[Code ISIN]],[1]GLOBAL!$C$1:$L$27,10,FALSE)," ")</f>
        <v xml:space="preserve"> </v>
      </c>
      <c r="CG15" s="42" t="s">
        <v>1633</v>
      </c>
      <c r="CH15" s="42" t="s">
        <v>4374</v>
      </c>
      <c r="CI15" s="42" t="s">
        <v>1633</v>
      </c>
      <c r="CJ15" s="123">
        <v>44286</v>
      </c>
      <c r="CK15" s="96" t="s">
        <v>4374</v>
      </c>
      <c r="CL15" s="246" t="str">
        <f>VLOOKUP(Funds[[#This Row],[Code ISIN]],'Sheet1 - Table (1)'!$A$10:$AF$110017,MATCH("Funds Liquidity",'Sheet1 - Table (1)'!$10:$10,0),FALSE)</f>
        <v>Jour</v>
      </c>
      <c r="CN15" s="246" t="s">
        <v>140</v>
      </c>
      <c r="CO15" s="246" t="s">
        <v>79</v>
      </c>
    </row>
    <row r="16" spans="1:94">
      <c r="A16" s="80" t="s">
        <v>302</v>
      </c>
      <c r="B16" s="305">
        <f>IF(ISERROR(VALUE(VLOOKUP($A16,'Sheet1 - Table (1)'!$A$8:$AG$1186,COLUMN(B$7),FALSE))),VLOOKUP(A16,TK_MANQUANTS,2,FALSE),IF(VALUE(VLOOKUP($A16,'Sheet1 - Table (1)'!$A$8:$AG$1186,COLUMN(B$7),FALSE))=0,VLOOKUP(A16,TK_MANQUANTS,2,FALSE),VALUE(VLOOKUP($A16,'Sheet1 - Table (1)'!$A$8:$AG$1186,COLUMN(B$7),FALSE))))</f>
        <v>24237608</v>
      </c>
      <c r="C16" s="80" t="str">
        <f>VLOOKUP($A16,'Sheet1 - Table (1)'!$A$8:$AG$1186,COLUMN(C$7),FALSE)</f>
        <v>Swisscanto (LU) BF Responsible Secured HY GTH EUR</v>
      </c>
      <c r="D16" s="82">
        <f>VLOOKUP($A16,'Sheet1 - Table (1)'!$A$8:$AG$1186,COLUMN(D$7),FALSE)</f>
        <v>44196</v>
      </c>
      <c r="E16" s="124">
        <f>VLOOKUP($A16,'Sheet1 - Table (1)'!$A$8:$AG$1186,COLUMN(E$7),FALSE)</f>
        <v>0.56999999999999995</v>
      </c>
      <c r="F16" s="80" t="b">
        <f>VLOOKUP($A16,'Sheet1 - Table (1)'!$A$8:$AG$1186,COLUMN(F$7),FALSE)</f>
        <v>1</v>
      </c>
      <c r="G16" s="80" t="str">
        <f>VLOOKUP($A16,'Sheet1 - Table (1)'!$A$8:$AG$1186,COLUMN(G$7),FALSE)</f>
        <v>Luxembourg</v>
      </c>
      <c r="H16" s="80" t="str">
        <f>VLOOKUP($A16,'Sheet1 - Table (1)'!$A$8:$AG$1186,COLUMN(H$7),FALSE)</f>
        <v>EUR</v>
      </c>
      <c r="I16" s="80" t="str">
        <f>VLOOKUP($A16,'Sheet1 - Table (1)'!$A$8:$AG$1186,COLUMN(I$7),FALSE)</f>
        <v>Fonds de placement</v>
      </c>
      <c r="J16" s="80" t="str">
        <f>VLOOKUP($A16,'Sheet1 - Table (1)'!$A$8:$AG$1186,COLUMN(J$7),FALSE)</f>
        <v>Obligation</v>
      </c>
      <c r="K16" s="82">
        <f>VLOOKUP($A16,'Sheet1 - Table (1)'!$A$8:$AG$1186,COLUMN(K$7),FALSE)</f>
        <v>44255</v>
      </c>
      <c r="L16" s="80">
        <f>VLOOKUP($A16,'Sheet1 - Table (1)'!$A$8:$AG$1186,COLUMN(L$7),FALSE)</f>
        <v>148.5667966</v>
      </c>
      <c r="M16" s="80" t="str">
        <f>VLOOKUP($A16,'Sheet1 - Table (1)'!$A$8:$AG$1186,COLUMN(M$7),FALSE)</f>
        <v>Retained</v>
      </c>
      <c r="N16" s="80">
        <f>VLOOKUP($A16,'Sheet1 - Table (1)'!$A$8:$AG$1186,COLUMN(N$7),FALSE)</f>
        <v>0</v>
      </c>
      <c r="O16" s="80" t="b">
        <f>VLOOKUP($A16,'Sheet1 - Table (1)'!$A$8:$AG$1186,COLUMN(O$7),FALSE)</f>
        <v>1</v>
      </c>
      <c r="P16" s="80" t="b">
        <f>VLOOKUP($A16,'Sheet1 - Table (1)'!$A$8:$AG$1186,COLUMN(P$7),FALSE)</f>
        <v>1</v>
      </c>
      <c r="Q16" s="80" t="b">
        <f>VLOOKUP($A16,'Sheet1 - Table (1)'!$A$8:$AG$1186,COLUMN(Q$7),FALSE)</f>
        <v>1</v>
      </c>
      <c r="R16" s="80" t="b">
        <f>VLOOKUP($A16,'Sheet1 - Table (1)'!$A$8:$AG$1186,COLUMN(R$7),FALSE)</f>
        <v>1</v>
      </c>
      <c r="S16" s="80" t="b">
        <f>VLOOKUP($A16,'Sheet1 - Table (1)'!$A$8:$AG$1186,COLUMN(S$7),FALSE)</f>
        <v>1</v>
      </c>
      <c r="T16" s="80" t="b">
        <f>VLOOKUP($A16,'Sheet1 - Table (1)'!$A$8:$AG$1186,COLUMN(T$7),FALSE)</f>
        <v>1</v>
      </c>
      <c r="U16" s="80" t="str">
        <f t="shared" si="1"/>
        <v>FR-IT-NE-SP-GE-UK</v>
      </c>
      <c r="V16" s="80" t="str">
        <f>VLOOKUP($A16,'Sheet1 - Table (1)'!$A$8:$AG$1186,COLUMN(V$7)+3,FALSE)</f>
        <v>LU - FCP - Parte 1</v>
      </c>
      <c r="W16" s="80" t="str">
        <f>VLOOKUP(A16,'Sheet1 - Table (1)'!$A$8:$AF$10075,MATCH($W$8,'Sheet1 - Table (1)'!$10:$10,0),FALSE)</f>
        <v>Détermination des Prix Quotidien</v>
      </c>
      <c r="X16" s="80">
        <f>VLOOKUP(A16,'Sheet1 - Table (1)'!$A$8:$AAB$10075,MATCH($X$8,'Sheet1 - Table (1)'!$10:$10,0),FALSE)</f>
        <v>0</v>
      </c>
      <c r="Y16" s="96" t="str">
        <f t="shared" si="2"/>
        <v>Fonds de placement</v>
      </c>
      <c r="AA16" s="96" t="s">
        <v>1823</v>
      </c>
      <c r="AB16" s="96" t="s">
        <v>2852</v>
      </c>
      <c r="AC16" s="214" t="s">
        <v>140</v>
      </c>
      <c r="AD16" s="214" t="s">
        <v>5104</v>
      </c>
      <c r="AE16" s="96" t="s">
        <v>5104</v>
      </c>
      <c r="AF16" s="246" t="s">
        <v>5104</v>
      </c>
      <c r="AG16" s="96" t="s">
        <v>79</v>
      </c>
      <c r="AI16" s="96" t="s">
        <v>79</v>
      </c>
      <c r="AJ16" s="96" t="s">
        <v>140</v>
      </c>
      <c r="AK16" s="96" t="s">
        <v>140</v>
      </c>
      <c r="AL16" s="96" t="s">
        <v>2481</v>
      </c>
      <c r="AM16" s="96" t="str">
        <f t="shared" si="3"/>
        <v>Obligations étrangères</v>
      </c>
      <c r="AO16" s="96" t="s">
        <v>2852</v>
      </c>
      <c r="AP16" s="96" t="s">
        <v>74</v>
      </c>
      <c r="AQ16" s="96">
        <v>3.17</v>
      </c>
      <c r="AR16" s="101">
        <v>4.2000000000000003E-2</v>
      </c>
      <c r="AS16" s="101">
        <f>IF(AR16="","",AR16-E16%)</f>
        <v>3.6300000000000006E-2</v>
      </c>
      <c r="AV16" s="101">
        <v>5.1999999999999998E-3</v>
      </c>
      <c r="AW16" s="101">
        <v>0.99480000000000002</v>
      </c>
      <c r="AY16" s="101">
        <v>1</v>
      </c>
      <c r="BJ16" s="101">
        <v>0</v>
      </c>
      <c r="BK16" s="101">
        <v>0.54749999999999999</v>
      </c>
      <c r="BL16" s="101">
        <v>7.2700000000000001E-2</v>
      </c>
      <c r="BM16" s="101">
        <v>0</v>
      </c>
      <c r="BN16" s="101">
        <v>0.37980000000000003</v>
      </c>
      <c r="BO16" s="101">
        <v>0</v>
      </c>
      <c r="BP16" s="101">
        <v>0</v>
      </c>
      <c r="BQ16" s="101">
        <v>0</v>
      </c>
      <c r="BR16" s="101">
        <v>0</v>
      </c>
      <c r="BT16" s="101"/>
      <c r="BU16" s="101"/>
      <c r="BW16" s="101">
        <v>1</v>
      </c>
      <c r="BY16" s="101" t="s">
        <v>1053</v>
      </c>
      <c r="BZ16" s="101" t="str">
        <f>IF(AJ16="Obligations",AP16&amp;" "&amp;AI16&amp;" "&amp;IF(AI16="High Yield",IF(AQ16&lt;2.5,"SHORT",IF(AQ16&gt;4,"LONG","MID")),IF(AQ16&lt;3.5,"SHORT",IF(AQ16&gt;8,"LONG","MID"))),"")</f>
        <v>Courbe Monde High Yield MID</v>
      </c>
      <c r="CA16" s="101" t="s">
        <v>4051</v>
      </c>
      <c r="CB16" s="122" t="s">
        <v>3793</v>
      </c>
      <c r="CC16" s="137" t="s">
        <v>4056</v>
      </c>
      <c r="CD16" s="42" t="s">
        <v>1633</v>
      </c>
      <c r="CE16" s="42" t="s">
        <v>1633</v>
      </c>
      <c r="CF16" s="42" t="str">
        <f>IFERROR(VLOOKUP(Funds[[#This Row],[Code ISIN]],[1]GLOBAL!$C$1:$L$27,10,FALSE)," ")</f>
        <v xml:space="preserve"> </v>
      </c>
      <c r="CG16" s="42" t="s">
        <v>1633</v>
      </c>
      <c r="CH16" s="42" t="s">
        <v>4374</v>
      </c>
      <c r="CI16" s="42" t="s">
        <v>4374</v>
      </c>
      <c r="CJ16" s="123">
        <v>44286</v>
      </c>
      <c r="CK16" s="96" t="s">
        <v>4374</v>
      </c>
      <c r="CL16" s="246" t="str">
        <f>VLOOKUP(Funds[[#This Row],[Code ISIN]],'Sheet1 - Table (1)'!$A$10:$AF$110017,MATCH("Funds Liquidity",'Sheet1 - Table (1)'!$10:$10,0),FALSE)</f>
        <v>Jour</v>
      </c>
      <c r="CN16" s="246" t="s">
        <v>140</v>
      </c>
    </row>
    <row r="17" spans="1:94">
      <c r="A17" s="80" t="s">
        <v>303</v>
      </c>
      <c r="B17" s="305">
        <f>IF(ISERROR(VALUE(VLOOKUP($A17,'Sheet1 - Table (1)'!$A$8:$AG$1186,COLUMN(B$7),FALSE))),VLOOKUP(A17,TK_MANQUANTS,2,FALSE),IF(VALUE(VLOOKUP($A17,'Sheet1 - Table (1)'!$A$8:$AG$1186,COLUMN(B$7),FALSE))=0,VLOOKUP(A17,TK_MANQUANTS,2,FALSE),VALUE(VLOOKUP($A17,'Sheet1 - Table (1)'!$A$8:$AG$1186,COLUMN(B$7),FALSE))))</f>
        <v>24238130</v>
      </c>
      <c r="C17" s="80" t="str">
        <f>VLOOKUP($A17,'Sheet1 - Table (1)'!$A$8:$AG$1186,COLUMN(C$7),FALSE)</f>
        <v>Swisscanto (LU) BF Responsible Secured HY GT</v>
      </c>
      <c r="D17" s="82">
        <f>VLOOKUP($A17,'Sheet1 - Table (1)'!$A$8:$AG$1186,COLUMN(D$7),FALSE)</f>
        <v>44196</v>
      </c>
      <c r="E17" s="124">
        <f>VLOOKUP($A17,'Sheet1 - Table (1)'!$A$8:$AG$1186,COLUMN(E$7),FALSE)</f>
        <v>0.56999999999999995</v>
      </c>
      <c r="F17" s="80" t="b">
        <f>VLOOKUP($A17,'Sheet1 - Table (1)'!$A$8:$AG$1186,COLUMN(F$7),FALSE)</f>
        <v>1</v>
      </c>
      <c r="G17" s="80" t="str">
        <f>VLOOKUP($A17,'Sheet1 - Table (1)'!$A$8:$AG$1186,COLUMN(G$7),FALSE)</f>
        <v>Luxembourg</v>
      </c>
      <c r="H17" s="80" t="str">
        <f>VLOOKUP($A17,'Sheet1 - Table (1)'!$A$8:$AG$1186,COLUMN(H$7),FALSE)</f>
        <v>USD</v>
      </c>
      <c r="I17" s="80" t="str">
        <f>VLOOKUP($A17,'Sheet1 - Table (1)'!$A$8:$AG$1186,COLUMN(I$7),FALSE)</f>
        <v>Fonds de placement</v>
      </c>
      <c r="J17" s="80" t="str">
        <f>VLOOKUP($A17,'Sheet1 - Table (1)'!$A$8:$AG$1186,COLUMN(J$7),FALSE)</f>
        <v>Obligation</v>
      </c>
      <c r="K17" s="82">
        <f>VLOOKUP($A17,'Sheet1 - Table (1)'!$A$8:$AG$1186,COLUMN(K$7),FALSE)</f>
        <v>44255</v>
      </c>
      <c r="L17" s="80">
        <f>VLOOKUP($A17,'Sheet1 - Table (1)'!$A$8:$AG$1186,COLUMN(L$7),FALSE)</f>
        <v>148.5667966</v>
      </c>
      <c r="M17" s="80" t="str">
        <f>VLOOKUP($A17,'Sheet1 - Table (1)'!$A$8:$AG$1186,COLUMN(M$7),FALSE)</f>
        <v>Retained</v>
      </c>
      <c r="N17" s="80">
        <f>VLOOKUP($A17,'Sheet1 - Table (1)'!$A$8:$AG$1186,COLUMN(N$7),FALSE)</f>
        <v>0</v>
      </c>
      <c r="O17" s="80" t="b">
        <f>VLOOKUP($A17,'Sheet1 - Table (1)'!$A$8:$AG$1186,COLUMN(O$7),FALSE)</f>
        <v>1</v>
      </c>
      <c r="P17" s="80" t="b">
        <f>VLOOKUP($A17,'Sheet1 - Table (1)'!$A$8:$AG$1186,COLUMN(P$7),FALSE)</f>
        <v>1</v>
      </c>
      <c r="Q17" s="80" t="b">
        <f>VLOOKUP($A17,'Sheet1 - Table (1)'!$A$8:$AG$1186,COLUMN(Q$7),FALSE)</f>
        <v>1</v>
      </c>
      <c r="R17" s="80" t="b">
        <f>VLOOKUP($A17,'Sheet1 - Table (1)'!$A$8:$AG$1186,COLUMN(R$7),FALSE)</f>
        <v>1</v>
      </c>
      <c r="S17" s="80" t="b">
        <f>VLOOKUP($A17,'Sheet1 - Table (1)'!$A$8:$AG$1186,COLUMN(S$7),FALSE)</f>
        <v>1</v>
      </c>
      <c r="T17" s="80" t="b">
        <f>VLOOKUP($A17,'Sheet1 - Table (1)'!$A$8:$AG$1186,COLUMN(T$7),FALSE)</f>
        <v>1</v>
      </c>
      <c r="U17" s="80" t="str">
        <f t="shared" si="1"/>
        <v>FR-IT-NE-SP-GE-UK</v>
      </c>
      <c r="V17" s="80" t="str">
        <f>VLOOKUP($A17,'Sheet1 - Table (1)'!$A$8:$AG$1186,COLUMN(V$7)+3,FALSE)</f>
        <v>LU - FCP - Parte 1</v>
      </c>
      <c r="W17" s="80" t="str">
        <f>VLOOKUP(A17,'Sheet1 - Table (1)'!$A$8:$AF$10075,MATCH($W$8,'Sheet1 - Table (1)'!$10:$10,0),FALSE)</f>
        <v>Détermination des Prix Quotidien</v>
      </c>
      <c r="X17" s="80">
        <f>VLOOKUP(A17,'Sheet1 - Table (1)'!$A$8:$AAB$10075,MATCH($X$8,'Sheet1 - Table (1)'!$10:$10,0),FALSE)</f>
        <v>0</v>
      </c>
      <c r="Y17" s="96" t="str">
        <f t="shared" si="2"/>
        <v>Fonds de placement</v>
      </c>
      <c r="AA17" s="96" t="s">
        <v>1823</v>
      </c>
      <c r="AB17" s="96" t="s">
        <v>2852</v>
      </c>
      <c r="AC17" s="214" t="s">
        <v>140</v>
      </c>
      <c r="AD17" s="214" t="s">
        <v>5104</v>
      </c>
      <c r="AE17" s="96" t="s">
        <v>5104</v>
      </c>
      <c r="AF17" s="246" t="s">
        <v>5104</v>
      </c>
      <c r="AG17" s="96" t="s">
        <v>79</v>
      </c>
      <c r="AI17" s="96" t="s">
        <v>79</v>
      </c>
      <c r="AJ17" s="96" t="s">
        <v>140</v>
      </c>
      <c r="AK17" s="96" t="s">
        <v>140</v>
      </c>
      <c r="AL17" s="96" t="s">
        <v>2481</v>
      </c>
      <c r="AM17" s="96" t="str">
        <f t="shared" si="3"/>
        <v>Obligations étrangères</v>
      </c>
      <c r="AO17" s="96" t="s">
        <v>2852</v>
      </c>
      <c r="AP17" s="96" t="s">
        <v>74</v>
      </c>
      <c r="AQ17" s="96">
        <v>3.17</v>
      </c>
      <c r="AR17" s="101">
        <v>4.2000000000000003E-2</v>
      </c>
      <c r="AS17" s="101">
        <f>IF(AR17="","",AR17-E17%)</f>
        <v>3.6300000000000006E-2</v>
      </c>
      <c r="AV17" s="101">
        <v>5.1999999999999998E-3</v>
      </c>
      <c r="AW17" s="101">
        <v>0.99480000000000002</v>
      </c>
      <c r="BB17" s="101">
        <v>1</v>
      </c>
      <c r="BJ17" s="101">
        <v>0</v>
      </c>
      <c r="BK17" s="101">
        <v>0.54749999999999999</v>
      </c>
      <c r="BL17" s="101">
        <v>7.2700000000000001E-2</v>
      </c>
      <c r="BM17" s="101">
        <v>0</v>
      </c>
      <c r="BN17" s="101">
        <v>0.37980000000000003</v>
      </c>
      <c r="BO17" s="101">
        <v>0</v>
      </c>
      <c r="BP17" s="101">
        <v>0</v>
      </c>
      <c r="BQ17" s="101">
        <v>0</v>
      </c>
      <c r="BR17" s="101">
        <v>0</v>
      </c>
      <c r="BT17" s="101"/>
      <c r="BU17" s="101"/>
      <c r="BW17" s="101">
        <v>1</v>
      </c>
      <c r="BY17" s="101" t="s">
        <v>1053</v>
      </c>
      <c r="BZ17" s="101" t="str">
        <f>IF(AJ17="Obligations",AP17&amp;" "&amp;AI17&amp;" "&amp;IF(AI17="High Yield",IF(AQ17&lt;2.5,"SHORT",IF(AQ17&gt;4,"LONG","MID")),IF(AQ17&lt;3.5,"SHORT",IF(AQ17&gt;8,"LONG","MID"))),"")</f>
        <v>Courbe Monde High Yield MID</v>
      </c>
      <c r="CA17" s="101" t="s">
        <v>4051</v>
      </c>
      <c r="CB17" s="122" t="s">
        <v>3794</v>
      </c>
      <c r="CC17" s="137" t="s">
        <v>4342</v>
      </c>
      <c r="CD17" s="42" t="s">
        <v>4374</v>
      </c>
      <c r="CE17" s="42" t="s">
        <v>1633</v>
      </c>
      <c r="CF17" s="42" t="str">
        <f>IFERROR(VLOOKUP(Funds[[#This Row],[Code ISIN]],[1]GLOBAL!$C$1:$L$27,10,FALSE)," ")</f>
        <v xml:space="preserve"> </v>
      </c>
      <c r="CG17" s="42" t="s">
        <v>4374</v>
      </c>
      <c r="CH17" s="42" t="s">
        <v>1633</v>
      </c>
      <c r="CI17" s="42" t="s">
        <v>1633</v>
      </c>
      <c r="CJ17" s="123">
        <v>44286</v>
      </c>
      <c r="CK17" s="96" t="s">
        <v>4374</v>
      </c>
      <c r="CL17" s="246" t="str">
        <f>VLOOKUP(Funds[[#This Row],[Code ISIN]],'Sheet1 - Table (1)'!$A$10:$AF$110017,MATCH("Funds Liquidity",'Sheet1 - Table (1)'!$10:$10,0),FALSE)</f>
        <v>Jour</v>
      </c>
      <c r="CN17" s="246" t="s">
        <v>140</v>
      </c>
      <c r="CO17" s="246" t="s">
        <v>79</v>
      </c>
    </row>
    <row r="18" spans="1:94">
      <c r="A18" s="80" t="s">
        <v>4108</v>
      </c>
      <c r="B18" s="305">
        <f>IF(ISERROR(VALUE(VLOOKUP($A18,'Sheet1 - Table (1)'!$A$8:$AG$1186,COLUMN(B$7),FALSE))),VLOOKUP(A18,TK_MANQUANTS,2,FALSE),IF(VALUE(VLOOKUP($A18,'Sheet1 - Table (1)'!$A$8:$AG$1186,COLUMN(B$7),FALSE))=0,VLOOKUP(A18,TK_MANQUANTS,2,FALSE),VALUE(VLOOKUP($A18,'Sheet1 - Table (1)'!$A$8:$AG$1186,COLUMN(B$7),FALSE))))</f>
        <v>11704490</v>
      </c>
      <c r="C18" s="80" t="str">
        <f>VLOOKUP($A18,'Sheet1 - Table (1)'!$A$8:$AG$1186,COLUMN(C$7),FALSE)</f>
        <v>Swisscanto (CH) IEF World ex CH NT CHF</v>
      </c>
      <c r="D18" s="82">
        <f>VLOOKUP($A18,'Sheet1 - Table (1)'!$A$8:$AG$1186,COLUMN(D$7),FALSE)</f>
        <v>44196</v>
      </c>
      <c r="E18" s="124">
        <f>VLOOKUP($A18,'Sheet1 - Table (1)'!$A$8:$AG$1186,COLUMN(E$7),FALSE)</f>
        <v>0</v>
      </c>
      <c r="F18" s="80">
        <f>VLOOKUP($A18,'Sheet1 - Table (1)'!$A$8:$AG$1186,COLUMN(F$7),FALSE)</f>
        <v>0</v>
      </c>
      <c r="G18" s="80" t="str">
        <f>VLOOKUP($A18,'Sheet1 - Table (1)'!$A$8:$AG$1186,COLUMN(G$7),FALSE)</f>
        <v>Switzerland</v>
      </c>
      <c r="H18" s="80" t="str">
        <f>VLOOKUP($A18,'Sheet1 - Table (1)'!$A$8:$AG$1186,COLUMN(H$7),FALSE)</f>
        <v>CHF</v>
      </c>
      <c r="I18" s="80" t="str">
        <f>VLOOKUP($A18,'Sheet1 - Table (1)'!$A$8:$AG$1186,COLUMN(I$7),FALSE)</f>
        <v>Fonds de placement</v>
      </c>
      <c r="J18" s="80" t="str">
        <f>VLOOKUP($A18,'Sheet1 - Table (1)'!$A$8:$AG$1186,COLUMN(J$7),FALSE)</f>
        <v>Actions</v>
      </c>
      <c r="K18" s="82">
        <f>VLOOKUP($A18,'Sheet1 - Table (1)'!$A$8:$AG$1186,COLUMN(K$7),FALSE)</f>
        <v>44255</v>
      </c>
      <c r="L18" s="80">
        <f>VLOOKUP($A18,'Sheet1 - Table (1)'!$A$8:$AG$1186,COLUMN(L$7),FALSE)</f>
        <v>433.21234600000003</v>
      </c>
      <c r="M18" s="80" t="str">
        <f>VLOOKUP($A18,'Sheet1 - Table (1)'!$A$8:$AG$1186,COLUMN(M$7),FALSE)</f>
        <v>Retained</v>
      </c>
      <c r="N18" s="80">
        <f>VLOOKUP($A18,'Sheet1 - Table (1)'!$A$8:$AG$1186,COLUMN(N$7),FALSE)</f>
        <v>0</v>
      </c>
      <c r="O18" s="80">
        <f>VLOOKUP($A18,'Sheet1 - Table (1)'!$A$8:$AG$1186,COLUMN(O$7),FALSE)</f>
        <v>0</v>
      </c>
      <c r="P18" s="80">
        <f>VLOOKUP($A18,'Sheet1 - Table (1)'!$A$8:$AG$1186,COLUMN(P$7),FALSE)</f>
        <v>0</v>
      </c>
      <c r="Q18" s="80">
        <f>VLOOKUP($A18,'Sheet1 - Table (1)'!$A$8:$AG$1186,COLUMN(Q$7),FALSE)</f>
        <v>0</v>
      </c>
      <c r="R18" s="80">
        <f>VLOOKUP($A18,'Sheet1 - Table (1)'!$A$8:$AG$1186,COLUMN(R$7),FALSE)</f>
        <v>0</v>
      </c>
      <c r="S18" s="80">
        <f>VLOOKUP($A18,'Sheet1 - Table (1)'!$A$8:$AG$1186,COLUMN(S$7),FALSE)</f>
        <v>0</v>
      </c>
      <c r="T18" s="80">
        <f>VLOOKUP($A18,'Sheet1 - Table (1)'!$A$8:$AG$1186,COLUMN(T$7),FALSE)</f>
        <v>0</v>
      </c>
      <c r="U18" s="80" t="str">
        <f t="shared" si="1"/>
        <v/>
      </c>
      <c r="V18" s="80" t="str">
        <f>VLOOKUP($A18,'Sheet1 - Table (1)'!$A$8:$AG$1186,COLUMN(V$7)+3,FALSE)</f>
        <v>CH - Uebrige Fds tradit. Anl.</v>
      </c>
      <c r="W18" s="80" t="str">
        <f>VLOOKUP(A18,'Sheet1 - Table (1)'!$A$8:$AF$10075,MATCH($W$8,'Sheet1 - Table (1)'!$10:$10,0),FALSE)</f>
        <v>Détermination des Prix Quotidien</v>
      </c>
      <c r="X18" s="80" t="str">
        <f>VLOOKUP(A18,'Sheet1 - Table (1)'!$A$8:$AAB$10075,MATCH($X$8,'Sheet1 - Table (1)'!$10:$10,0),FALSE)</f>
        <v>Full</v>
      </c>
      <c r="Y18" s="96" t="str">
        <f t="shared" si="2"/>
        <v>Fonds de placement</v>
      </c>
      <c r="AA18" s="96" t="s">
        <v>1823</v>
      </c>
      <c r="AB18" s="96" t="s">
        <v>2858</v>
      </c>
      <c r="AC18" s="214" t="s">
        <v>155</v>
      </c>
      <c r="AD18" s="214" t="s">
        <v>2858</v>
      </c>
      <c r="AE18" s="96" t="s">
        <v>2858</v>
      </c>
      <c r="AF18" s="246" t="s">
        <v>2858</v>
      </c>
      <c r="AG18" s="96" t="s">
        <v>2864</v>
      </c>
      <c r="AI18" s="96" t="s">
        <v>155</v>
      </c>
      <c r="AJ18" s="96" t="s">
        <v>155</v>
      </c>
      <c r="AK18" s="96" t="s">
        <v>155</v>
      </c>
      <c r="AL18" s="96" t="s">
        <v>2858</v>
      </c>
      <c r="AM18" s="96" t="str">
        <f t="shared" ca="1" si="3"/>
        <v>Actions étrangères</v>
      </c>
      <c r="AO18" s="96" t="s">
        <v>2858</v>
      </c>
      <c r="AP18" s="96" t="s">
        <v>1804</v>
      </c>
      <c r="AS18" s="101" t="str">
        <f t="shared" si="4"/>
        <v/>
      </c>
      <c r="AX18" s="220">
        <f ca="1">VLOOKUP("M4CXCSAQ Index",indice!$A$1:$AV$3072,MATCH(AX$8,indice!$A$1:$AV$1,0),FALSE)</f>
        <v>0</v>
      </c>
      <c r="AY18" s="220">
        <f ca="1">VLOOKUP("M4CXCSAQ Index",indice!$A$1:$AV$3072,MATCH(AY$8,indice!$A$1:$AV$1,0),FALSE)</f>
        <v>0.10224286223822382</v>
      </c>
      <c r="AZ18" s="220">
        <f ca="1">VLOOKUP("M4CXCSAQ Index",indice!$A$1:$AV$3072,MATCH(AZ$8,indice!$A$1:$AV$1,0),FALSE)</f>
        <v>4.4533580170729198E-2</v>
      </c>
      <c r="BA18" s="220">
        <f ca="1">VLOOKUP("M4CXCSAQ Index",indice!$A$1:$AV$3072,MATCH(BA$8,indice!$A$1:$AV$1,0),FALSE)</f>
        <v>2.2215365627892624E-2</v>
      </c>
      <c r="BB18" s="220">
        <f ca="1">VLOOKUP("M4CXCSAQ Index",indice!$A$1:$AV$3072,MATCH(BB$8,indice!$A$1:$AV$1,0),FALSE)</f>
        <v>0.68343103980253006</v>
      </c>
      <c r="BC18" s="220">
        <f ca="1">VLOOKUP("M4CXCSAQ Index",indice!$A$1:$AV$3072,MATCH(BC$8,indice!$A$1:$AV$1,0),FALSE)</f>
        <v>3.3528746271726827E-2</v>
      </c>
      <c r="BD18" s="220">
        <f ca="1">VLOOKUP("M4CXCSAQ Index",indice!$A$1:$AV$3072,MATCH(BD$8,indice!$A$1:$AV$1,0),FALSE)</f>
        <v>2.1927828524252034E-2</v>
      </c>
      <c r="BE18" s="220">
        <f ca="1">VLOOKUP("M4CXCSAQ Index",indice!$A$1:$AV$3072,MATCH(BE$8,indice!$A$1:$AV$1,0),FALSE)</f>
        <v>7.7342384037848405E-2</v>
      </c>
      <c r="BF18" s="220">
        <f ca="1">VLOOKUP("M4CXCSAQ Index",indice!$A$1:$AV$3072,MATCH(BF$8,indice!$A$1:$AV$1,0),FALSE)</f>
        <v>3.4550868657557804E-3</v>
      </c>
      <c r="BG18" s="220">
        <f ca="1">VLOOKUP("M4CXCSAQ Index",indice!$A$1:$AV$3072,MATCH(BG$8,indice!$A$1:$AV$1,0),FALSE)</f>
        <v>8.0960781342792219E-4</v>
      </c>
      <c r="BH18" s="220">
        <f ca="1">VLOOKUP("M4CXCSAQ Index",indice!$A$1:$AV$3072,MATCH(BH$8,indice!$A$1:$AV$1,0),FALSE)</f>
        <v>1.0513498647613301E-2</v>
      </c>
      <c r="BI18" s="220">
        <f ca="1">VLOOKUP("M4CXCSAQ Index",indice!$A$1:$AV$3072,MATCH(BI$8,indice!$A$1:$AV$1,0),FALSE)</f>
        <v>0</v>
      </c>
      <c r="BJ18" s="220">
        <f ca="1">VLOOKUP("M4CXCSAQ Index",indice!$A$1:$AV$3072,MATCH(BJ$8,indice!$A$1:$AV$1,0),FALSE)</f>
        <v>0</v>
      </c>
      <c r="BK18" s="220">
        <f ca="1">VLOOKUP("M4CXCSAQ Index",indice!$A$1:$AV$3072,MATCH(BK$8,indice!$A$1:$AV$1,0),FALSE)</f>
        <v>0.10224286223822382</v>
      </c>
      <c r="BL18" s="220">
        <f ca="1">VLOOKUP("M4CXCSAQ Index",indice!$A$1:$AV$3072,MATCH(BL$8,indice!$A$1:$AV$1,0),FALSE)</f>
        <v>4.4533580170729198E-2</v>
      </c>
      <c r="BM18" s="220">
        <f ca="1">VLOOKUP("M4CXCSAQ Index",indice!$A$1:$AV$3072,MATCH(BM$8,indice!$A$1:$AV$1,0),FALSE)</f>
        <v>2.2215365627892624E-2</v>
      </c>
      <c r="BN18" s="220">
        <f ca="1">VLOOKUP("M4CXCSAQ Index",indice!$A$1:$AV$3072,MATCH(BN$8,indice!$A$1:$AV$1,0),FALSE)</f>
        <v>0.68343103980253006</v>
      </c>
      <c r="BO18" s="220">
        <f ca="1">VLOOKUP("M4CXCSAQ Index",indice!$A$1:$AV$3072,MATCH(BO$8,indice!$A$1:$AV$1,0),FALSE)</f>
        <v>3.3528746271726827E-2</v>
      </c>
      <c r="BP18" s="220">
        <f ca="1">VLOOKUP("M4CXCSAQ Index",indice!$A$1:$AV$3072,MATCH(BP$8,indice!$A$1:$AV$1,0),FALSE)</f>
        <v>7.7342384037848405E-2</v>
      </c>
      <c r="BQ18" s="220">
        <f ca="1">VLOOKUP("M4CXCSAQ Index",indice!$A$1:$AV$3072,MATCH(BQ$8,indice!$A$1:$AV$1,0),FALSE)</f>
        <v>3.6706021851049035E-2</v>
      </c>
      <c r="BR18" s="220">
        <f ca="1">VLOOKUP("M4CXCSAQ Index",indice!$A$1:$AV$3072,MATCH(BR$8,indice!$A$1:$AV$1,0),FALSE)</f>
        <v>0</v>
      </c>
      <c r="BT18" s="101">
        <v>8.0000000000000004E-4</v>
      </c>
      <c r="BU18" s="101">
        <v>4.0000000000000002E-4</v>
      </c>
      <c r="BX18" s="121" t="s">
        <v>1854</v>
      </c>
      <c r="BY18" s="96" t="s">
        <v>3472</v>
      </c>
      <c r="BZ18" s="101" t="str">
        <f>IF(AJ18="Obligations",AP18&amp;" "&amp;AI18&amp;" "&amp;IF(AI18="High Yield",IF(AQ18&lt;2.5,"SHORT",IF(AQ18&gt;4,"LONG","MID")),IF(AQ18&lt;3.5,"SHORT",IF(AQ18&gt;8,"LONG","MID"))),"")</f>
        <v/>
      </c>
      <c r="CA18" s="101" t="s">
        <v>4050</v>
      </c>
      <c r="CB18" s="122" t="s">
        <v>4215</v>
      </c>
      <c r="CC18" s="101" t="s">
        <v>4354</v>
      </c>
      <c r="CD18" s="42" t="s">
        <v>4374</v>
      </c>
      <c r="CE18" s="42" t="s">
        <v>4374</v>
      </c>
      <c r="CF18" s="42" t="str">
        <f>IFERROR(VLOOKUP(Funds[[#This Row],[Code ISIN]],[1]GLOBAL!$C$1:$L$27,10,FALSE)," ")</f>
        <v xml:space="preserve"> </v>
      </c>
      <c r="CG18" s="42" t="s">
        <v>4374</v>
      </c>
      <c r="CH18" s="42" t="s">
        <v>1633</v>
      </c>
      <c r="CI18" s="42" t="s">
        <v>4374</v>
      </c>
      <c r="CJ18" s="123"/>
      <c r="CK18" s="96" t="s">
        <v>4374</v>
      </c>
      <c r="CL18" s="246" t="str">
        <f>VLOOKUP(Funds[[#This Row],[Code ISIN]],'Sheet1 - Table (1)'!$A$10:$AF$110017,MATCH("Funds Liquidity",'Sheet1 - Table (1)'!$10:$10,0),FALSE)</f>
        <v>Jour</v>
      </c>
    </row>
    <row r="19" spans="1:94">
      <c r="A19" s="248" t="s">
        <v>3475</v>
      </c>
      <c r="B19" s="305">
        <f>IF(ISERROR(VALUE(VLOOKUP($A19,'Sheet1 - Table (1)'!$A$8:$AG$1186,COLUMN(B$7),FALSE))),VLOOKUP(A19,TK_MANQUANTS,2,FALSE),IF(VALUE(VLOOKUP($A19,'Sheet1 - Table (1)'!$A$8:$AG$1186,COLUMN(B$7),FALSE))=0,VLOOKUP(A19,TK_MANQUANTS,2,FALSE),VALUE(VLOOKUP($A19,'Sheet1 - Table (1)'!$A$8:$AG$1186,COLUMN(B$7),FALSE))))</f>
        <v>817734</v>
      </c>
      <c r="C19" s="80" t="str">
        <f>VLOOKUP($A19,'Sheet1 - Table (1)'!$A$8:$AG$1186,COLUMN(C$7),FALSE)</f>
        <v>iShares World ex-Euro Government Bond index Fund (USD)</v>
      </c>
      <c r="D19" s="82">
        <f>VLOOKUP($A19,'Sheet1 - Table (1)'!$A$8:$AG$1186,COLUMN(D$7),FALSE)</f>
        <v>43616</v>
      </c>
      <c r="E19" s="124">
        <f>VLOOKUP($A19,'Sheet1 - Table (1)'!$A$8:$AG$1186,COLUMN(E$7),FALSE)</f>
        <v>0</v>
      </c>
      <c r="F19" s="80">
        <f>VLOOKUP($A19,'Sheet1 - Table (1)'!$A$8:$AG$1186,COLUMN(F$7),FALSE)</f>
        <v>0</v>
      </c>
      <c r="G19" s="80" t="str">
        <f>VLOOKUP($A19,'Sheet1 - Table (1)'!$A$8:$AG$1186,COLUMN(G$7),FALSE)</f>
        <v>Ireland</v>
      </c>
      <c r="H19" s="80" t="str">
        <f>VLOOKUP($A19,'Sheet1 - Table (1)'!$A$8:$AG$1186,COLUMN(H$7),FALSE)</f>
        <v>USD</v>
      </c>
      <c r="I19" s="80" t="str">
        <f>VLOOKUP($A19,'Sheet1 - Table (1)'!$A$8:$AG$1186,COLUMN(I$7),FALSE)</f>
        <v>Exchange Traded Funds</v>
      </c>
      <c r="J19" s="80" t="str">
        <f>VLOOKUP($A19,'Sheet1 - Table (1)'!$A$8:$AG$1186,COLUMN(J$7),FALSE)</f>
        <v>Obligation</v>
      </c>
      <c r="K19" s="82">
        <f>VLOOKUP($A19,'Sheet1 - Table (1)'!$A$8:$AG$1186,COLUMN(K$7),FALSE)</f>
        <v>43616</v>
      </c>
      <c r="L19" s="80">
        <v>468.75</v>
      </c>
      <c r="M19" s="80" t="str">
        <f>VLOOKUP($A19,'Sheet1 - Table (1)'!$A$8:$AG$1186,COLUMN(M$7),FALSE)</f>
        <v>Retained</v>
      </c>
      <c r="N19" s="80">
        <f>VLOOKUP($A19,'Sheet1 - Table (1)'!$A$8:$AG$1186,COLUMN(N$7),FALSE)</f>
        <v>0</v>
      </c>
      <c r="O19" s="80">
        <f>VLOOKUP($A19,'Sheet1 - Table (1)'!$A$8:$AG$1186,COLUMN(O$7),FALSE)</f>
        <v>0</v>
      </c>
      <c r="P19" s="80">
        <f>VLOOKUP($A19,'Sheet1 - Table (1)'!$A$8:$AG$1186,COLUMN(P$7),FALSE)</f>
        <v>0</v>
      </c>
      <c r="Q19" s="80">
        <f>VLOOKUP($A19,'Sheet1 - Table (1)'!$A$8:$AG$1186,COLUMN(Q$7),FALSE)</f>
        <v>0</v>
      </c>
      <c r="R19" s="80">
        <f>VLOOKUP($A19,'Sheet1 - Table (1)'!$A$8:$AG$1186,COLUMN(R$7),FALSE)</f>
        <v>0</v>
      </c>
      <c r="S19" s="80">
        <f>VLOOKUP($A19,'Sheet1 - Table (1)'!$A$8:$AG$1186,COLUMN(S$7),FALSE)</f>
        <v>0</v>
      </c>
      <c r="T19" s="80">
        <f>VLOOKUP($A19,'Sheet1 - Table (1)'!$A$8:$AG$1186,COLUMN(T$7),FALSE)</f>
        <v>0</v>
      </c>
      <c r="U19" s="80" t="str">
        <f t="shared" si="1"/>
        <v/>
      </c>
      <c r="V19" s="80">
        <f>VLOOKUP($A19,'Sheet1 - Table (1)'!$A$8:$AG$1186,COLUMN(V$7)+3,FALSE)</f>
        <v>0</v>
      </c>
      <c r="W19" s="80">
        <f>VLOOKUP(A19,'Sheet1 - Table (1)'!$A$8:$AF$10075,MATCH($W$8,'Sheet1 - Table (1)'!$10:$10,0),FALSE)</f>
        <v>0</v>
      </c>
      <c r="X19" s="80">
        <f>VLOOKUP(A19,'Sheet1 - Table (1)'!$A$8:$AAB$10075,MATCH($X$8,'Sheet1 - Table (1)'!$10:$10,0),FALSE)</f>
        <v>0</v>
      </c>
      <c r="Y19" s="125" t="s">
        <v>141</v>
      </c>
      <c r="AA19" s="96" t="s">
        <v>1823</v>
      </c>
      <c r="AB19" s="96" t="s">
        <v>2481</v>
      </c>
      <c r="AC19" s="214" t="s">
        <v>140</v>
      </c>
      <c r="AD19" s="214" t="s">
        <v>2481</v>
      </c>
      <c r="AE19" s="96" t="s">
        <v>2481</v>
      </c>
      <c r="AF19" s="246" t="s">
        <v>2481</v>
      </c>
      <c r="AG19" s="96" t="s">
        <v>2857</v>
      </c>
      <c r="AI19" s="96" t="s">
        <v>785</v>
      </c>
      <c r="AJ19" s="96" t="s">
        <v>140</v>
      </c>
      <c r="AK19" s="96" t="s">
        <v>140</v>
      </c>
      <c r="AL19" s="96" t="s">
        <v>2481</v>
      </c>
      <c r="AM19" s="96" t="s">
        <v>2160</v>
      </c>
      <c r="AO19" s="96" t="s">
        <v>2481</v>
      </c>
      <c r="AP19" s="96" t="s">
        <v>74</v>
      </c>
      <c r="AQ19" s="96">
        <v>7.98</v>
      </c>
      <c r="AR19" s="101">
        <v>1.7000000000000001E-2</v>
      </c>
      <c r="AS19" s="101">
        <f t="shared" si="4"/>
        <v>1.7000000000000001E-2</v>
      </c>
      <c r="AT19" s="101">
        <v>0.69550000000000001</v>
      </c>
      <c r="AU19" s="101">
        <v>0.29799999999999999</v>
      </c>
      <c r="AV19" s="101">
        <v>6.4999999999999997E-3</v>
      </c>
      <c r="AX19" s="120">
        <f ca="1">VLOOKUP($BY19,indice!$C$1:$AS$3072,MATCH(AX$8,indice!$C$1:$AV$1,0),FALSE)</f>
        <v>0</v>
      </c>
      <c r="AY19" s="120">
        <f ca="1">VLOOKUP($BY19,indice!$C$1:$AS$3072,MATCH(AY$8,indice!$C$1:$AV$1,0),FALSE)</f>
        <v>0</v>
      </c>
      <c r="AZ19" s="120">
        <f ca="1">VLOOKUP($BY19,indice!$C$1:$AS$3072,MATCH(AZ$8,indice!$C$1:$AV$1,0),FALSE)</f>
        <v>8.1745935452560065E-2</v>
      </c>
      <c r="BA19" s="120">
        <f ca="1">VLOOKUP($BY19,indice!$C$1:$AS$3072,MATCH(BA$8,indice!$C$1:$AV$1,0),FALSE)</f>
        <v>2.2378518563455477E-2</v>
      </c>
      <c r="BB19" s="120">
        <f ca="1">VLOOKUP($BY19,indice!$C$1:$AS$3072,MATCH(BB$8,indice!$C$1:$AV$1,0),FALSE)</f>
        <v>0.5603008978403301</v>
      </c>
      <c r="BC19" s="120">
        <f ca="1">VLOOKUP($BY19,indice!$C$1:$AS$3072,MATCH(BC$8,indice!$C$1:$AV$1,0),FALSE)</f>
        <v>2.5224460082504251E-2</v>
      </c>
      <c r="BD19" s="120">
        <f ca="1">VLOOKUP($BY19,indice!$C$1:$AS$3072,MATCH(BD$8,indice!$C$1:$AV$1,0),FALSE)</f>
        <v>2.7538067216694984E-2</v>
      </c>
      <c r="BE19" s="120">
        <f ca="1">VLOOKUP($BY19,indice!$C$1:$AS$3072,MATCH(BE$8,indice!$C$1:$AV$1,0),FALSE)</f>
        <v>0.25558116961902455</v>
      </c>
      <c r="BF19" s="120">
        <f ca="1">VLOOKUP($BY19,indice!$C$1:$AS$3072,MATCH(BF$8,indice!$C$1:$AV$1,0),FALSE)</f>
        <v>5.4973762436301872E-3</v>
      </c>
      <c r="BG19" s="120">
        <f ca="1">VLOOKUP($BY19,indice!$C$1:$AS$3072,MATCH(BG$8,indice!$C$1:$AV$1,0),FALSE)</f>
        <v>0</v>
      </c>
      <c r="BH19" s="120">
        <f ca="1">VLOOKUP($BY19,indice!$C$1:$AS$3072,MATCH(BH$8,indice!$C$1:$AV$1,0),FALSE)</f>
        <v>0</v>
      </c>
      <c r="BI19" s="120">
        <f ca="1">VLOOKUP($BY19,indice!$C$1:$AS$3072,MATCH(BI$8,indice!$C$1:$AV$1,0),FALSE)</f>
        <v>2.1733574981800539E-2</v>
      </c>
      <c r="BJ19" s="120">
        <f ca="1">VLOOKUP($BY19,indice!$C$1:$AS$3072,MATCH(BJ$8,indice!$C$1:$AV$1,0),FALSE)</f>
        <v>0</v>
      </c>
      <c r="BK19" s="120">
        <f ca="1">VLOOKUP($BY19,indice!$C$1:$AS$3072,MATCH(BK$8,indice!$C$1:$AV$1,0),FALSE)</f>
        <v>0</v>
      </c>
      <c r="BL19" s="120">
        <f ca="1">VLOOKUP($BY19,indice!$C$1:$AS$3072,MATCH(BL$8,indice!$C$1:$AV$1,0),FALSE)</f>
        <v>8.1745935452560065E-2</v>
      </c>
      <c r="BM19" s="120">
        <f ca="1">VLOOKUP($BY19,indice!$C$1:$AS$3072,MATCH(BM$8,indice!$C$1:$AV$1,0),FALSE)</f>
        <v>2.2378518563455477E-2</v>
      </c>
      <c r="BN19" s="120">
        <f ca="1">VLOOKUP($BY19,indice!$C$1:$AS$3072,MATCH(BN$8,indice!$C$1:$AV$1,0),FALSE)</f>
        <v>0.5603008978403301</v>
      </c>
      <c r="BO19" s="120">
        <f ca="1">VLOOKUP($BY19,indice!$C$1:$AS$3072,MATCH(BO$8,indice!$C$1:$AV$1,0),FALSE)</f>
        <v>2.5224460082504251E-2</v>
      </c>
      <c r="BP19" s="120">
        <f ca="1">VLOOKUP($BY19,indice!$C$1:$AS$3072,MATCH(BP$8,indice!$C$1:$AV$1,0),FALSE)</f>
        <v>0.25558116961902455</v>
      </c>
      <c r="BQ19" s="120">
        <f ca="1">VLOOKUP($BY19,indice!$C$1:$AS$3072,MATCH(BQ$8,indice!$C$1:$AV$1,0),FALSE)</f>
        <v>3.3035443460325171E-2</v>
      </c>
      <c r="BR19" s="120">
        <f ca="1">VLOOKUP($BY19,indice!$C$1:$AS$3072,MATCH(BR$8,indice!$C$1:$AV$1,0),FALSE)</f>
        <v>2.1733574981800539E-2</v>
      </c>
      <c r="BV19" s="120">
        <f>VLOOKUP($BY19,indice!$C$1:$AS$3072,MATCH(BV$8,indice!$C$1:$AV$1,0),FALSE)</f>
        <v>1</v>
      </c>
      <c r="BW19" s="120">
        <f>VLOOKUP($BY19,indice!$C$1:$AV$3072,MATCH(BW$8,indice!$C$1:$AV$1,0),FALSE)</f>
        <v>0</v>
      </c>
      <c r="BX19" s="121" t="s">
        <v>1851</v>
      </c>
      <c r="BY19" s="101" t="s">
        <v>3080</v>
      </c>
      <c r="BZ19" s="101" t="str">
        <f>IF(AJ19="Obligations",AP19&amp;" "&amp;AI19&amp;" "&amp;IF(AQ19&lt;3.5,"SHORT",IF(AQ19&gt;8,"LONG","MID")),"")</f>
        <v>Courbe Monde Gouvernements MID</v>
      </c>
      <c r="CA19" s="101" t="s">
        <v>4050</v>
      </c>
      <c r="CB19" s="122" t="s">
        <v>3931</v>
      </c>
      <c r="CC19" s="101" t="s">
        <v>4229</v>
      </c>
      <c r="CD19" s="42" t="s">
        <v>4374</v>
      </c>
      <c r="CE19" s="42" t="s">
        <v>4374</v>
      </c>
      <c r="CF19" s="42" t="str">
        <f>IFERROR(VLOOKUP(Funds[[#This Row],[Code ISIN]],[1]GLOBAL!$C$1:$L$27,10,FALSE)," ")</f>
        <v xml:space="preserve"> </v>
      </c>
      <c r="CG19" s="42" t="s">
        <v>4374</v>
      </c>
      <c r="CH19" s="42" t="s">
        <v>4374</v>
      </c>
      <c r="CI19" s="42" t="s">
        <v>4374</v>
      </c>
      <c r="CK19" s="96" t="s">
        <v>4374</v>
      </c>
      <c r="CL19" s="246" t="str">
        <f>VLOOKUP(Funds[[#This Row],[Code ISIN]],'Sheet1 - Table (1)'!$A$10:$AF$110017,MATCH("Funds Liquidity",'Sheet1 - Table (1)'!$10:$10,0),FALSE)</f>
        <v>&gt;=Mois</v>
      </c>
    </row>
    <row r="20" spans="1:94">
      <c r="A20" s="248" t="s">
        <v>4106</v>
      </c>
      <c r="B20" s="305">
        <f>IF(ISERROR(VALUE(VLOOKUP($A20,'Sheet1 - Table (1)'!$A$8:$AG$1186,COLUMN(B$7),FALSE))),VLOOKUP(A20,TK_MANQUANTS,2,FALSE),IF(VALUE(VLOOKUP($A20,'Sheet1 - Table (1)'!$A$8:$AG$1186,COLUMN(B$7),FALSE))=0,VLOOKUP(A20,TK_MANQUANTS,2,FALSE),VALUE(VLOOKUP($A20,'Sheet1 - Table (1)'!$A$8:$AG$1186,COLUMN(B$7),FALSE))))</f>
        <v>36817289</v>
      </c>
      <c r="C20" s="80" t="str">
        <f>VLOOKUP($A20,'Sheet1 - Table (1)'!$A$8:$AG$1186,COLUMN(C$7),FALSE)</f>
        <v>iShares World Ex Euro Gov Bond Idx USD D Acc</v>
      </c>
      <c r="D20" s="82">
        <f>VLOOKUP($A20,'Sheet1 - Table (1)'!$A$8:$AG$1186,COLUMN(D$7),FALSE)</f>
        <v>43861</v>
      </c>
      <c r="E20" s="124">
        <f>VLOOKUP($A20,'Sheet1 - Table (1)'!$A$8:$AG$1186,COLUMN(E$7),FALSE)</f>
        <v>0.12</v>
      </c>
      <c r="F20" s="80" t="b">
        <f>VLOOKUP($A20,'Sheet1 - Table (1)'!$A$8:$AG$1186,COLUMN(F$7),FALSE)</f>
        <v>1</v>
      </c>
      <c r="G20" s="80" t="str">
        <f>VLOOKUP($A20,'Sheet1 - Table (1)'!$A$8:$AG$1186,COLUMN(G$7),FALSE)</f>
        <v>Ireland</v>
      </c>
      <c r="H20" s="80" t="str">
        <f>VLOOKUP($A20,'Sheet1 - Table (1)'!$A$8:$AG$1186,COLUMN(H$7),FALSE)</f>
        <v>USD</v>
      </c>
      <c r="I20" s="80" t="str">
        <f>VLOOKUP($A20,'Sheet1 - Table (1)'!$A$8:$AG$1186,COLUMN(I$7),FALSE)</f>
        <v>Fonds de placement</v>
      </c>
      <c r="J20" s="80" t="str">
        <f>VLOOKUP($A20,'Sheet1 - Table (1)'!$A$8:$AG$1186,COLUMN(J$7),FALSE)</f>
        <v>Obligation</v>
      </c>
      <c r="K20" s="82">
        <f>VLOOKUP($A20,'Sheet1 - Table (1)'!$A$8:$AG$1186,COLUMN(K$7),FALSE)</f>
        <v>44255</v>
      </c>
      <c r="L20" s="80">
        <v>468.75</v>
      </c>
      <c r="M20" s="80" t="str">
        <f>VLOOKUP($A20,'Sheet1 - Table (1)'!$A$8:$AG$1186,COLUMN(M$7),FALSE)</f>
        <v>Retained</v>
      </c>
      <c r="N20" s="80">
        <f>VLOOKUP($A20,'Sheet1 - Table (1)'!$A$8:$AG$1186,COLUMN(N$7),FALSE)</f>
        <v>0</v>
      </c>
      <c r="O20" s="80" t="b">
        <f>VLOOKUP($A20,'Sheet1 - Table (1)'!$A$8:$AG$1186,COLUMN(O$7),FALSE)</f>
        <v>1</v>
      </c>
      <c r="P20" s="80" t="b">
        <f>VLOOKUP($A20,'Sheet1 - Table (1)'!$A$8:$AG$1186,COLUMN(P$7),FALSE)</f>
        <v>1</v>
      </c>
      <c r="Q20" s="80" t="b">
        <f>VLOOKUP($A20,'Sheet1 - Table (1)'!$A$8:$AG$1186,COLUMN(Q$7),FALSE)</f>
        <v>1</v>
      </c>
      <c r="R20" s="80" t="b">
        <f>VLOOKUP($A20,'Sheet1 - Table (1)'!$A$8:$AG$1186,COLUMN(R$7),FALSE)</f>
        <v>1</v>
      </c>
      <c r="S20" s="80">
        <f>VLOOKUP($A20,'Sheet1 - Table (1)'!$A$8:$AG$1186,COLUMN(S$7),FALSE)</f>
        <v>0</v>
      </c>
      <c r="T20" s="80">
        <f>VLOOKUP($A20,'Sheet1 - Table (1)'!$A$8:$AG$1186,COLUMN(T$7),FALSE)</f>
        <v>0</v>
      </c>
      <c r="U20" s="80" t="str">
        <f t="shared" si="1"/>
        <v>FR-IT-NE-SP</v>
      </c>
      <c r="V20" s="80" t="str">
        <f>VLOOKUP($A20,'Sheet1 - Table (1)'!$A$8:$AG$1186,COLUMN(V$7)+3,FALSE)</f>
        <v>ICVC</v>
      </c>
      <c r="W20" s="80" t="str">
        <f>VLOOKUP(A20,'Sheet1 - Table (1)'!$A$8:$AF$10075,MATCH($W$8,'Sheet1 - Table (1)'!$10:$10,0),FALSE)</f>
        <v>Détermination des Prix Quotidien</v>
      </c>
      <c r="X20" s="80" t="str">
        <f>VLOOKUP(A20,'Sheet1 - Table (1)'!$A$8:$AAB$10075,MATCH($X$8,'Sheet1 - Table (1)'!$10:$10,0),FALSE)</f>
        <v>Optimized</v>
      </c>
      <c r="Y20" s="96" t="str">
        <f t="shared" ref="Y20:Y51" si="5">IF(OR(I20="Actions",I20="Exchange Traded Funds"),"ETF","Fonds de placement")</f>
        <v>Fonds de placement</v>
      </c>
      <c r="AA20" s="96" t="s">
        <v>1823</v>
      </c>
      <c r="AB20" s="96" t="s">
        <v>2481</v>
      </c>
      <c r="AC20" s="214" t="s">
        <v>140</v>
      </c>
      <c r="AD20" s="214" t="s">
        <v>2481</v>
      </c>
      <c r="AE20" s="96" t="s">
        <v>2481</v>
      </c>
      <c r="AF20" s="246" t="s">
        <v>2481</v>
      </c>
      <c r="AG20" s="96" t="s">
        <v>2857</v>
      </c>
      <c r="AI20" s="96" t="s">
        <v>785</v>
      </c>
      <c r="AJ20" s="96" t="s">
        <v>140</v>
      </c>
      <c r="AK20" s="96" t="s">
        <v>140</v>
      </c>
      <c r="AL20" s="96" t="s">
        <v>2481</v>
      </c>
      <c r="AM20" s="96" t="s">
        <v>2160</v>
      </c>
      <c r="AO20" s="96" t="s">
        <v>2481</v>
      </c>
      <c r="AP20" s="96" t="s">
        <v>74</v>
      </c>
      <c r="AQ20" s="96">
        <v>7.98</v>
      </c>
      <c r="AR20" s="101">
        <v>1.7000000000000001E-2</v>
      </c>
      <c r="AS20" s="101">
        <f t="shared" si="4"/>
        <v>1.5800000000000002E-2</v>
      </c>
      <c r="AT20" s="101">
        <v>0.69550000000000001</v>
      </c>
      <c r="AU20" s="101">
        <v>0.29799999999999999</v>
      </c>
      <c r="AV20" s="101">
        <v>6.4999999999999997E-3</v>
      </c>
      <c r="AX20" s="120">
        <f ca="1">VLOOKUP($BY20,indice!$C$1:$AS$3072,MATCH(AX$8,indice!$C$1:$AV$1,0),FALSE)</f>
        <v>0</v>
      </c>
      <c r="AY20" s="120">
        <f ca="1">VLOOKUP($BY20,indice!$C$1:$AS$3072,MATCH(AY$8,indice!$C$1:$AV$1,0),FALSE)</f>
        <v>0</v>
      </c>
      <c r="AZ20" s="120">
        <f ca="1">VLOOKUP($BY20,indice!$C$1:$AS$3072,MATCH(AZ$8,indice!$C$1:$AV$1,0),FALSE)</f>
        <v>8.1745935452560065E-2</v>
      </c>
      <c r="BA20" s="120">
        <f ca="1">VLOOKUP($BY20,indice!$C$1:$AS$3072,MATCH(BA$8,indice!$C$1:$AV$1,0),FALSE)</f>
        <v>2.2378518563455477E-2</v>
      </c>
      <c r="BB20" s="120">
        <f ca="1">VLOOKUP($BY20,indice!$C$1:$AS$3072,MATCH(BB$8,indice!$C$1:$AV$1,0),FALSE)</f>
        <v>0.5603008978403301</v>
      </c>
      <c r="BC20" s="120">
        <f ca="1">VLOOKUP($BY20,indice!$C$1:$AS$3072,MATCH(BC$8,indice!$C$1:$AV$1,0),FALSE)</f>
        <v>2.5224460082504251E-2</v>
      </c>
      <c r="BD20" s="120">
        <f ca="1">VLOOKUP($BY20,indice!$C$1:$AS$3072,MATCH(BD$8,indice!$C$1:$AV$1,0),FALSE)</f>
        <v>2.7538067216694984E-2</v>
      </c>
      <c r="BE20" s="120">
        <f ca="1">VLOOKUP($BY20,indice!$C$1:$AS$3072,MATCH(BE$8,indice!$C$1:$AV$1,0),FALSE)</f>
        <v>0.25558116961902455</v>
      </c>
      <c r="BF20" s="120">
        <f ca="1">VLOOKUP($BY20,indice!$C$1:$AS$3072,MATCH(BF$8,indice!$C$1:$AV$1,0),FALSE)</f>
        <v>5.4973762436301872E-3</v>
      </c>
      <c r="BG20" s="120">
        <f ca="1">VLOOKUP($BY20,indice!$C$1:$AS$3072,MATCH(BG$8,indice!$C$1:$AV$1,0),FALSE)</f>
        <v>0</v>
      </c>
      <c r="BH20" s="120">
        <f ca="1">VLOOKUP($BY20,indice!$C$1:$AS$3072,MATCH(BH$8,indice!$C$1:$AV$1,0),FALSE)</f>
        <v>0</v>
      </c>
      <c r="BI20" s="120">
        <f ca="1">VLOOKUP($BY20,indice!$C$1:$AS$3072,MATCH(BI$8,indice!$C$1:$AV$1,0),FALSE)</f>
        <v>2.1733574981800539E-2</v>
      </c>
      <c r="BJ20" s="120">
        <f ca="1">VLOOKUP($BY20,indice!$C$1:$AS$3072,MATCH(BJ$8,indice!$C$1:$AV$1,0),FALSE)</f>
        <v>0</v>
      </c>
      <c r="BK20" s="120">
        <f ca="1">VLOOKUP($BY20,indice!$C$1:$AS$3072,MATCH(BK$8,indice!$C$1:$AV$1,0),FALSE)</f>
        <v>0</v>
      </c>
      <c r="BL20" s="120">
        <f ca="1">VLOOKUP($BY20,indice!$C$1:$AS$3072,MATCH(BL$8,indice!$C$1:$AV$1,0),FALSE)</f>
        <v>8.1745935452560065E-2</v>
      </c>
      <c r="BM20" s="120">
        <f ca="1">VLOOKUP($BY20,indice!$C$1:$AS$3072,MATCH(BM$8,indice!$C$1:$AV$1,0),FALSE)</f>
        <v>2.2378518563455477E-2</v>
      </c>
      <c r="BN20" s="120">
        <f ca="1">VLOOKUP($BY20,indice!$C$1:$AS$3072,MATCH(BN$8,indice!$C$1:$AV$1,0),FALSE)</f>
        <v>0.5603008978403301</v>
      </c>
      <c r="BO20" s="120">
        <f ca="1">VLOOKUP($BY20,indice!$C$1:$AS$3072,MATCH(BO$8,indice!$C$1:$AV$1,0),FALSE)</f>
        <v>2.5224460082504251E-2</v>
      </c>
      <c r="BP20" s="120">
        <f ca="1">VLOOKUP($BY20,indice!$C$1:$AS$3072,MATCH(BP$8,indice!$C$1:$AV$1,0),FALSE)</f>
        <v>0.25558116961902455</v>
      </c>
      <c r="BQ20" s="120">
        <f ca="1">VLOOKUP($BY20,indice!$C$1:$AS$3072,MATCH(BQ$8,indice!$C$1:$AV$1,0),FALSE)</f>
        <v>3.3035443460325171E-2</v>
      </c>
      <c r="BR20" s="120">
        <f ca="1">VLOOKUP($BY20,indice!$C$1:$AS$3072,MATCH(BR$8,indice!$C$1:$AV$1,0),FALSE)</f>
        <v>2.1733574981800539E-2</v>
      </c>
      <c r="BV20" s="126">
        <f>VLOOKUP($BY20,indice!$C$1:$AS$3072,MATCH(BV$8,indice!$C$1:$AV$1,0),FALSE)</f>
        <v>1</v>
      </c>
      <c r="BW20" s="126">
        <f>VLOOKUP($BY20,indice!$C$1:$AV$3072,MATCH(BW$8,indice!$C$1:$AV$1,0),FALSE)</f>
        <v>0</v>
      </c>
      <c r="BX20" s="121" t="s">
        <v>1851</v>
      </c>
      <c r="BY20" s="101" t="s">
        <v>3080</v>
      </c>
      <c r="BZ20" s="101" t="str">
        <f>IF(AJ20="Obligations",AP20&amp;" "&amp;AI20&amp;" "&amp;IF(AQ20&lt;3.5,"SHORT",IF(AQ20&gt;8,"LONG","MID")),"")</f>
        <v>Courbe Monde Gouvernements MID</v>
      </c>
      <c r="CA20" s="101" t="s">
        <v>4050</v>
      </c>
      <c r="CB20" s="101" t="s">
        <v>4217</v>
      </c>
      <c r="CC20" s="101" t="s">
        <v>4229</v>
      </c>
      <c r="CD20" s="42" t="s">
        <v>4374</v>
      </c>
      <c r="CE20" s="42" t="s">
        <v>4374</v>
      </c>
      <c r="CF20" s="42" t="str">
        <f>IFERROR(VLOOKUP(Funds[[#This Row],[Code ISIN]],[1]GLOBAL!$C$1:$L$27,10,FALSE)," ")</f>
        <v xml:space="preserve"> </v>
      </c>
      <c r="CG20" s="42" t="s">
        <v>4374</v>
      </c>
      <c r="CH20" s="42" t="s">
        <v>4374</v>
      </c>
      <c r="CI20" s="42" t="s">
        <v>4374</v>
      </c>
      <c r="CK20" s="96" t="s">
        <v>4374</v>
      </c>
      <c r="CL20" s="246" t="str">
        <f>VLOOKUP(Funds[[#This Row],[Code ISIN]],'Sheet1 - Table (1)'!$A$10:$AF$110017,MATCH("Funds Liquidity",'Sheet1 - Table (1)'!$10:$10,0),FALSE)</f>
        <v>Jour</v>
      </c>
      <c r="CN20" s="246" t="s">
        <v>140</v>
      </c>
    </row>
    <row r="21" spans="1:94">
      <c r="A21" s="248" t="s">
        <v>4113</v>
      </c>
      <c r="B21" s="305">
        <f>IF(ISERROR(VALUE(VLOOKUP($A21,'Sheet1 - Table (1)'!$A$8:$AG$1186,COLUMN(B$7),FALSE))),VLOOKUP(A21,TK_MANQUANTS,2,FALSE),IF(VALUE(VLOOKUP($A21,'Sheet1 - Table (1)'!$A$8:$AG$1186,COLUMN(B$7),FALSE))=0,VLOOKUP(A21,TK_MANQUANTS,2,FALSE),VALUE(VLOOKUP($A21,'Sheet1 - Table (1)'!$A$8:$AG$1186,COLUMN(B$7),FALSE))))</f>
        <v>22072055</v>
      </c>
      <c r="C21" s="80" t="str">
        <f>VLOOKUP($A21,'Sheet1 - Table (1)'!$A$8:$AG$1186,COLUMN(C$7),FALSE)</f>
        <v>Xtrackers II Global Government Bond UCITS ETF 5C</v>
      </c>
      <c r="D21" s="82">
        <f>VLOOKUP($A21,'Sheet1 - Table (1)'!$A$8:$AG$1186,COLUMN(D$7),FALSE)</f>
        <v>43830</v>
      </c>
      <c r="E21" s="124">
        <f>VLOOKUP($A21,'Sheet1 - Table (1)'!$A$8:$AG$1186,COLUMN(E$7),FALSE)</f>
        <v>0.2</v>
      </c>
      <c r="F21" s="80" t="b">
        <f>VLOOKUP($A21,'Sheet1 - Table (1)'!$A$8:$AG$1186,COLUMN(F$7),FALSE)</f>
        <v>1</v>
      </c>
      <c r="G21" s="80" t="str">
        <f>VLOOKUP($A21,'Sheet1 - Table (1)'!$A$8:$AG$1186,COLUMN(G$7),FALSE)</f>
        <v>Luxembourg</v>
      </c>
      <c r="H21" s="80" t="str">
        <f>VLOOKUP($A21,'Sheet1 - Table (1)'!$A$8:$AG$1186,COLUMN(H$7),FALSE)</f>
        <v>EUR</v>
      </c>
      <c r="I21" s="80" t="str">
        <f>VLOOKUP($A21,'Sheet1 - Table (1)'!$A$8:$AG$1186,COLUMN(I$7),FALSE)</f>
        <v>Exchange Traded Funds</v>
      </c>
      <c r="J21" s="80" t="str">
        <f>VLOOKUP($A21,'Sheet1 - Table (1)'!$A$8:$AG$1186,COLUMN(J$7),FALSE)</f>
        <v>Obligation</v>
      </c>
      <c r="K21" s="82">
        <f>VLOOKUP($A21,'Sheet1 - Table (1)'!$A$8:$AG$1186,COLUMN(K$7),FALSE)</f>
        <v>44255</v>
      </c>
      <c r="L21" s="230">
        <v>2104</v>
      </c>
      <c r="M21" s="80" t="str">
        <f>VLOOKUP($A21,'Sheet1 - Table (1)'!$A$8:$AG$1186,COLUMN(M$7),FALSE)</f>
        <v>Retained</v>
      </c>
      <c r="N21" s="80">
        <f>VLOOKUP($A21,'Sheet1 - Table (1)'!$A$8:$AG$1186,COLUMN(N$7),FALSE)</f>
        <v>0</v>
      </c>
      <c r="O21" s="80" t="b">
        <f>VLOOKUP($A21,'Sheet1 - Table (1)'!$A$8:$AG$1186,COLUMN(O$7),FALSE)</f>
        <v>1</v>
      </c>
      <c r="P21" s="80" t="b">
        <f>VLOOKUP($A21,'Sheet1 - Table (1)'!$A$8:$AG$1186,COLUMN(P$7),FALSE)</f>
        <v>1</v>
      </c>
      <c r="Q21" s="80">
        <f>VLOOKUP($A21,'Sheet1 - Table (1)'!$A$8:$AG$1186,COLUMN(Q$7),FALSE)</f>
        <v>0</v>
      </c>
      <c r="R21" s="80" t="b">
        <f>VLOOKUP($A21,'Sheet1 - Table (1)'!$A$8:$AG$1186,COLUMN(R$7),FALSE)</f>
        <v>1</v>
      </c>
      <c r="S21" s="80" t="b">
        <f>VLOOKUP($A21,'Sheet1 - Table (1)'!$A$8:$AG$1186,COLUMN(S$7),FALSE)</f>
        <v>1</v>
      </c>
      <c r="T21" s="80" t="b">
        <f>VLOOKUP($A21,'Sheet1 - Table (1)'!$A$8:$AG$1186,COLUMN(T$7),FALSE)</f>
        <v>1</v>
      </c>
      <c r="U21" s="80" t="str">
        <f t="shared" si="1"/>
        <v>FR-IT-SP-GE-UK</v>
      </c>
      <c r="V21" s="80" t="str">
        <f>VLOOKUP($A21,'Sheet1 - Table (1)'!$A$8:$AG$1186,COLUMN(V$7)+3,FALSE)</f>
        <v>LU - SICAV - Parte 1</v>
      </c>
      <c r="W21" s="80" t="str">
        <f>VLOOKUP(A21,'Sheet1 - Table (1)'!$A$8:$AF$10075,MATCH($W$8,'Sheet1 - Table (1)'!$10:$10,0),FALSE)</f>
        <v>Détermination des Prix Quotidien</v>
      </c>
      <c r="X21" s="80" t="str">
        <f>VLOOKUP(A21,'Sheet1 - Table (1)'!$A$8:$AAB$10075,MATCH($X$8,'Sheet1 - Table (1)'!$10:$10,0),FALSE)</f>
        <v>Optimized</v>
      </c>
      <c r="Y21" s="96" t="str">
        <f t="shared" si="5"/>
        <v>ETF</v>
      </c>
      <c r="AA21" s="96" t="s">
        <v>1823</v>
      </c>
      <c r="AB21" s="96" t="s">
        <v>2481</v>
      </c>
      <c r="AC21" s="214" t="s">
        <v>140</v>
      </c>
      <c r="AD21" s="214" t="s">
        <v>2481</v>
      </c>
      <c r="AE21" s="96" t="s">
        <v>2481</v>
      </c>
      <c r="AF21" s="246" t="s">
        <v>2481</v>
      </c>
      <c r="AG21" s="96" t="s">
        <v>2857</v>
      </c>
      <c r="AI21" s="96" t="s">
        <v>785</v>
      </c>
      <c r="AJ21" s="96" t="s">
        <v>140</v>
      </c>
      <c r="AK21" s="96" t="s">
        <v>140</v>
      </c>
      <c r="AL21" s="96" t="s">
        <v>2481</v>
      </c>
      <c r="AM21" s="96" t="s">
        <v>2160</v>
      </c>
      <c r="AO21" s="96" t="s">
        <v>2481</v>
      </c>
      <c r="AP21" s="96" t="s">
        <v>74</v>
      </c>
      <c r="AQ21" s="96">
        <v>8.5399999999999991</v>
      </c>
      <c r="AR21" s="101">
        <v>6.1999999999999998E-3</v>
      </c>
      <c r="AS21" s="101">
        <f t="shared" si="4"/>
        <v>4.1999999999999997E-3</v>
      </c>
      <c r="AT21" s="101">
        <v>0.68210000000000004</v>
      </c>
      <c r="AU21" s="101">
        <v>0.20039999999999999</v>
      </c>
      <c r="AV21" s="101">
        <v>0.11650000000000001</v>
      </c>
      <c r="AW21" s="101">
        <v>0</v>
      </c>
      <c r="AY21" s="101">
        <v>0.28999999999999998</v>
      </c>
      <c r="AZ21" s="101">
        <v>5.1299999999999998E-2</v>
      </c>
      <c r="BA21" s="101">
        <v>3.4200000000000001E-2</v>
      </c>
      <c r="BB21" s="101">
        <v>0.39739999999999998</v>
      </c>
      <c r="BC21" s="101">
        <v>1.5800000000000002E-2</v>
      </c>
      <c r="BD21" s="101">
        <v>1.6E-2</v>
      </c>
      <c r="BE21" s="101">
        <v>0.1953</v>
      </c>
      <c r="BJ21" s="101">
        <v>0</v>
      </c>
      <c r="BK21" s="101">
        <v>0.35220000000000001</v>
      </c>
      <c r="BL21" s="101">
        <v>5.3800000000000001E-2</v>
      </c>
      <c r="BM21" s="101">
        <v>1.2E-2</v>
      </c>
      <c r="BN21" s="101">
        <v>0.36620000000000003</v>
      </c>
      <c r="BO21" s="101">
        <v>1.5800000000000002E-2</v>
      </c>
      <c r="BP21" s="101">
        <v>0.1789</v>
      </c>
      <c r="BQ21" s="101">
        <v>2.1100000000000001E-2</v>
      </c>
      <c r="BV21" s="101">
        <v>1</v>
      </c>
      <c r="BW21" s="101">
        <v>0</v>
      </c>
      <c r="BY21" s="101" t="s">
        <v>4114</v>
      </c>
      <c r="BZ21" s="101" t="str">
        <f>IF(AJ21="Obligations",AP21&amp;" "&amp;AI21&amp;" "&amp;IF(AQ21&lt;3.5,"SHORT",IF(AQ21&gt;8,"LONG","MID")),"")</f>
        <v>Courbe Monde Gouvernements LONG</v>
      </c>
      <c r="CA21" s="101" t="s">
        <v>4050</v>
      </c>
      <c r="CD21" s="42" t="s">
        <v>4374</v>
      </c>
      <c r="CE21" s="42" t="s">
        <v>4374</v>
      </c>
      <c r="CF21" s="42" t="str">
        <f>IFERROR(VLOOKUP(Funds[[#This Row],[Code ISIN]],[1]GLOBAL!$C$1:$L$27,10,FALSE)," ")</f>
        <v xml:space="preserve"> </v>
      </c>
      <c r="CG21" s="42" t="s">
        <v>4374</v>
      </c>
      <c r="CH21" s="42" t="s">
        <v>4374</v>
      </c>
      <c r="CI21" s="42" t="s">
        <v>4374</v>
      </c>
      <c r="CK21" s="96" t="s">
        <v>4374</v>
      </c>
      <c r="CL21" s="246" t="str">
        <f>VLOOKUP(Funds[[#This Row],[Code ISIN]],'Sheet1 - Table (1)'!$A$10:$AF$110017,MATCH("Funds Liquidity",'Sheet1 - Table (1)'!$10:$10,0),FALSE)</f>
        <v>Jour</v>
      </c>
      <c r="CM21" s="246" t="s">
        <v>140</v>
      </c>
      <c r="CN21" s="246" t="s">
        <v>140</v>
      </c>
    </row>
    <row r="22" spans="1:94">
      <c r="A22" s="221" t="s">
        <v>4578</v>
      </c>
      <c r="B22" s="305">
        <f>IF(ISERROR(VALUE(VLOOKUP($A22,'Sheet1 - Table (1)'!$A$8:$AG$1186,COLUMN(B$7),FALSE))),VLOOKUP(A22,TK_MANQUANTS,2,FALSE),IF(VALUE(VLOOKUP($A22,'Sheet1 - Table (1)'!$A$8:$AG$1186,COLUMN(B$7),FALSE))=0,VLOOKUP(A22,TK_MANQUANTS,2,FALSE),VALUE(VLOOKUP($A22,'Sheet1 - Table (1)'!$A$8:$AG$1186,COLUMN(B$7),FALSE))))</f>
        <v>41549330</v>
      </c>
      <c r="C22" s="80" t="str">
        <f>VLOOKUP($A22,'Sheet1 - Table (1)'!$A$8:$AG$1186,COLUMN(C$7),FALSE)</f>
        <v>CSIF (Lux) Bond Government Global Blue DB EUR</v>
      </c>
      <c r="D22" s="82">
        <f>VLOOKUP($A22,'Sheet1 - Table (1)'!$A$8:$AG$1186,COLUMN(D$7),FALSE)</f>
        <v>44104</v>
      </c>
      <c r="E22" s="124">
        <f>VLOOKUP($A22,'Sheet1 - Table (1)'!$A$8:$AG$1186,COLUMN(E$7),FALSE)</f>
        <v>0.02</v>
      </c>
      <c r="F22" s="80" t="b">
        <f>VLOOKUP($A22,'Sheet1 - Table (1)'!$A$8:$AG$1186,COLUMN(F$7),FALSE)</f>
        <v>1</v>
      </c>
      <c r="G22" s="80" t="str">
        <f>VLOOKUP($A22,'Sheet1 - Table (1)'!$A$8:$AG$1186,COLUMN(G$7),FALSE)</f>
        <v>Luxembourg</v>
      </c>
      <c r="H22" s="80" t="str">
        <f>VLOOKUP($A22,'Sheet1 - Table (1)'!$A$8:$AG$1186,COLUMN(H$7),FALSE)</f>
        <v>EUR</v>
      </c>
      <c r="I22" s="80" t="str">
        <f>VLOOKUP($A22,'Sheet1 - Table (1)'!$A$8:$AG$1186,COLUMN(I$7),FALSE)</f>
        <v>Fonds de placement</v>
      </c>
      <c r="J22" s="80" t="str">
        <f>VLOOKUP($A22,'Sheet1 - Table (1)'!$A$8:$AG$1186,COLUMN(J$7),FALSE)</f>
        <v>Obligation</v>
      </c>
      <c r="K22" s="82">
        <f>VLOOKUP($A22,'Sheet1 - Table (1)'!$A$8:$AG$1186,COLUMN(K$7),FALSE)</f>
        <v>44227</v>
      </c>
      <c r="L22" s="80">
        <v>2104</v>
      </c>
      <c r="M22" s="80" t="str">
        <f>VLOOKUP($A22,'Sheet1 - Table (1)'!$A$8:$AG$1186,COLUMN(M$7),FALSE)</f>
        <v>Retained</v>
      </c>
      <c r="N22" s="80">
        <f>VLOOKUP($A22,'Sheet1 - Table (1)'!$A$8:$AG$1186,COLUMN(N$7),FALSE)</f>
        <v>0</v>
      </c>
      <c r="O22" s="80" t="b">
        <f>VLOOKUP($A22,'Sheet1 - Table (1)'!$A$8:$AG$1186,COLUMN(O$7),FALSE)</f>
        <v>1</v>
      </c>
      <c r="P22" s="80" t="b">
        <f>VLOOKUP($A22,'Sheet1 - Table (1)'!$A$8:$AG$1186,COLUMN(P$7),FALSE)</f>
        <v>1</v>
      </c>
      <c r="Q22" s="80" t="b">
        <f>VLOOKUP($A22,'Sheet1 - Table (1)'!$A$8:$AG$1186,COLUMN(Q$7),FALSE)</f>
        <v>1</v>
      </c>
      <c r="R22" s="80" t="b">
        <f>VLOOKUP($A22,'Sheet1 - Table (1)'!$A$8:$AG$1186,COLUMN(R$7),FALSE)</f>
        <v>1</v>
      </c>
      <c r="S22" s="80">
        <f>VLOOKUP($A22,'Sheet1 - Table (1)'!$A$8:$AG$1186,COLUMN(S$7),FALSE)</f>
        <v>0</v>
      </c>
      <c r="T22" s="80" t="b">
        <f>VLOOKUP($A22,'Sheet1 - Table (1)'!$A$8:$AG$1186,COLUMN(T$7),FALSE)</f>
        <v>1</v>
      </c>
      <c r="U22" s="80" t="str">
        <f t="shared" si="1"/>
        <v>FR-IT-NE-SP-UK</v>
      </c>
      <c r="V22" s="80" t="str">
        <f>VLOOKUP($A22,'Sheet1 - Table (1)'!$A$8:$AG$1186,COLUMN(V$7)+3,FALSE)</f>
        <v>LU - SICAV - Parte 1</v>
      </c>
      <c r="W22" s="80" t="str">
        <f>VLOOKUP(A22,'Sheet1 - Table (1)'!$A$8:$AF$10075,MATCH($W$8,'Sheet1 - Table (1)'!$10:$10,0),FALSE)</f>
        <v>Détermination des Prix Quotidien</v>
      </c>
      <c r="X22" s="80" t="str">
        <f>VLOOKUP(A22,'Sheet1 - Table (1)'!$A$8:$AAB$10075,MATCH($X$8,'Sheet1 - Table (1)'!$10:$10,0),FALSE)</f>
        <v>Optimized</v>
      </c>
      <c r="Y22" s="96" t="str">
        <f t="shared" si="5"/>
        <v>Fonds de placement</v>
      </c>
      <c r="AA22" s="96" t="s">
        <v>1823</v>
      </c>
      <c r="AB22" s="96" t="s">
        <v>2481</v>
      </c>
      <c r="AC22" s="214" t="s">
        <v>140</v>
      </c>
      <c r="AD22" s="214" t="s">
        <v>2481</v>
      </c>
      <c r="AE22" s="96" t="s">
        <v>2481</v>
      </c>
      <c r="AF22" s="246" t="s">
        <v>2481</v>
      </c>
      <c r="AG22" s="96" t="s">
        <v>2857</v>
      </c>
      <c r="AI22" s="96" t="s">
        <v>785</v>
      </c>
      <c r="AJ22" s="96" t="s">
        <v>140</v>
      </c>
      <c r="AK22" s="96" t="s">
        <v>140</v>
      </c>
      <c r="AL22" s="96" t="s">
        <v>2481</v>
      </c>
      <c r="AM22" s="96" t="s">
        <v>2160</v>
      </c>
      <c r="AO22" s="96" t="s">
        <v>2481</v>
      </c>
      <c r="AP22" s="96" t="s">
        <v>74</v>
      </c>
      <c r="AQ22" s="96">
        <v>8.5399999999999991</v>
      </c>
      <c r="AR22" s="101">
        <v>6.1999999999999998E-3</v>
      </c>
      <c r="AS22" s="101">
        <f t="shared" si="4"/>
        <v>6.0000000000000001E-3</v>
      </c>
      <c r="AT22" s="101">
        <v>0.68210000000000004</v>
      </c>
      <c r="AU22" s="101">
        <v>0.20039999999999999</v>
      </c>
      <c r="AV22" s="101">
        <v>0.11650000000000001</v>
      </c>
      <c r="AW22" s="101">
        <v>0</v>
      </c>
      <c r="AY22" s="101">
        <v>0.28999999999999998</v>
      </c>
      <c r="AZ22" s="101">
        <v>5.1299999999999998E-2</v>
      </c>
      <c r="BA22" s="101">
        <v>3.4200000000000001E-2</v>
      </c>
      <c r="BB22" s="101">
        <v>0.39739999999999998</v>
      </c>
      <c r="BC22" s="101">
        <v>1.5800000000000002E-2</v>
      </c>
      <c r="BD22" s="101">
        <v>1.6E-2</v>
      </c>
      <c r="BE22" s="101">
        <v>0.1953</v>
      </c>
      <c r="BJ22" s="101">
        <v>0</v>
      </c>
      <c r="BK22" s="101">
        <v>0.3417</v>
      </c>
      <c r="BL22" s="101">
        <v>5.4800000000000001E-2</v>
      </c>
      <c r="BM22" s="101">
        <v>1.2E-2</v>
      </c>
      <c r="BN22" s="101">
        <v>0.35560000000000003</v>
      </c>
      <c r="BO22" s="101">
        <v>1.6500000000000001E-2</v>
      </c>
      <c r="BP22" s="101">
        <v>0.1767</v>
      </c>
      <c r="BQ22" s="101">
        <v>2.1899999999999999E-2</v>
      </c>
      <c r="BR22" s="101">
        <v>2.0799999999999999E-2</v>
      </c>
      <c r="BV22" s="101">
        <v>1</v>
      </c>
      <c r="BW22" s="101">
        <v>0</v>
      </c>
      <c r="BY22" s="101" t="s">
        <v>4114</v>
      </c>
      <c r="BZ22" s="101" t="str">
        <f>IF(AJ22="Obligations",AP22&amp;" "&amp;AI22&amp;" "&amp;IF(AQ22&lt;3.5,"SHORT",IF(AQ22&gt;8,"LONG","MID")),"")</f>
        <v>Courbe Monde Gouvernements LONG</v>
      </c>
      <c r="CA22" s="101" t="s">
        <v>4050</v>
      </c>
      <c r="CB22" s="96" t="s">
        <v>4773</v>
      </c>
      <c r="CC22" s="137" t="s">
        <v>4868</v>
      </c>
      <c r="CD22" s="42" t="s">
        <v>4374</v>
      </c>
      <c r="CE22" s="42" t="s">
        <v>4374</v>
      </c>
      <c r="CF22" s="42" t="str">
        <f>IFERROR(VLOOKUP(Funds[[#This Row],[Code ISIN]],[1]GLOBAL!$C$1:$L$27,10,FALSE)," ")</f>
        <v xml:space="preserve"> </v>
      </c>
      <c r="CG22" s="42" t="s">
        <v>4374</v>
      </c>
      <c r="CH22" s="42" t="s">
        <v>4374</v>
      </c>
      <c r="CI22" s="42" t="s">
        <v>4374</v>
      </c>
      <c r="CJ22" s="141"/>
      <c r="CK22" s="96" t="s">
        <v>4374</v>
      </c>
      <c r="CL22" s="246" t="str">
        <f>VLOOKUP(Funds[[#This Row],[Code ISIN]],'Sheet1 - Table (1)'!$A$10:$AF$110017,MATCH("Funds Liquidity",'Sheet1 - Table (1)'!$10:$10,0),FALSE)</f>
        <v>Jour</v>
      </c>
      <c r="CM22" s="246" t="s">
        <v>140</v>
      </c>
      <c r="CN22" s="246" t="s">
        <v>140</v>
      </c>
    </row>
    <row r="23" spans="1:94">
      <c r="A23" s="80" t="s">
        <v>21917</v>
      </c>
      <c r="B23" s="305">
        <f>IF(ISERROR(VALUE(VLOOKUP($A23,'Sheet1 - Table (1)'!$A$8:$AG$1186,COLUMN(B$7),FALSE))),VLOOKUP(A23,TK_MANQUANTS,2,FALSE),IF(VALUE(VLOOKUP($A23,'Sheet1 - Table (1)'!$A$8:$AG$1186,COLUMN(B$7),FALSE))=0,VLOOKUP(A23,TK_MANQUANTS,2,FALSE),VALUE(VLOOKUP($A23,'Sheet1 - Table (1)'!$A$8:$AG$1186,COLUMN(B$7),FALSE))))</f>
        <v>52089277</v>
      </c>
      <c r="C23" s="80" t="str">
        <f>VLOOKUP($A23,'Sheet1 - Table (1)'!$A$8:$AG$1186,COLUMN(C$7),FALSE)</f>
        <v>Swisscanto (CH) IEF Wld (ex CH) Resp NTH CHF</v>
      </c>
      <c r="D23" s="82">
        <f>VLOOKUP($A23,'Sheet1 - Table (1)'!$A$8:$AG$1186,COLUMN(D$7),FALSE)</f>
        <v>44196</v>
      </c>
      <c r="E23" s="124">
        <f>VLOOKUP($A23,'Sheet1 - Table (1)'!$A$8:$AG$1186,COLUMN(E$7),FALSE)</f>
        <v>0</v>
      </c>
      <c r="F23" s="80">
        <f>VLOOKUP($A23,'Sheet1 - Table (1)'!$A$8:$AG$1186,COLUMN(F$7),FALSE)</f>
        <v>0</v>
      </c>
      <c r="G23" s="80" t="str">
        <f>VLOOKUP($A23,'Sheet1 - Table (1)'!$A$8:$AG$1186,COLUMN(G$7),FALSE)</f>
        <v>Switzerland</v>
      </c>
      <c r="H23" s="80" t="str">
        <f>VLOOKUP($A23,'Sheet1 - Table (1)'!$A$8:$AG$1186,COLUMN(H$7),FALSE)</f>
        <v>CHF</v>
      </c>
      <c r="I23" s="80" t="str">
        <f>VLOOKUP($A23,'Sheet1 - Table (1)'!$A$8:$AG$1186,COLUMN(I$7),FALSE)</f>
        <v>Fonds de placement</v>
      </c>
      <c r="J23" s="80" t="str">
        <f>VLOOKUP($A23,'Sheet1 - Table (1)'!$A$8:$AG$1186,COLUMN(J$7),FALSE)</f>
        <v>Actions</v>
      </c>
      <c r="K23" s="82">
        <f>VLOOKUP($A23,'Sheet1 - Table (1)'!$A$8:$AG$1186,COLUMN(K$7),FALSE)</f>
        <v>44255</v>
      </c>
      <c r="L23" s="80">
        <f>VLOOKUP($A23,'Sheet1 - Table (1)'!$A$8:$AG$1186,COLUMN(L$7),FALSE)</f>
        <v>408.60792529999998</v>
      </c>
      <c r="M23" s="80" t="str">
        <f>VLOOKUP($A23,'Sheet1 - Table (1)'!$A$8:$AG$1186,COLUMN(M$7),FALSE)</f>
        <v>Retained</v>
      </c>
      <c r="N23" s="80">
        <f>VLOOKUP($A23,'Sheet1 - Table (1)'!$A$8:$AG$1186,COLUMN(N$7),FALSE)</f>
        <v>0</v>
      </c>
      <c r="O23" s="80">
        <f>VLOOKUP($A23,'Sheet1 - Table (1)'!$A$8:$AG$1186,COLUMN(O$7),FALSE)</f>
        <v>0</v>
      </c>
      <c r="P23" s="80">
        <f>VLOOKUP($A23,'Sheet1 - Table (1)'!$A$8:$AG$1186,COLUMN(P$7),FALSE)</f>
        <v>0</v>
      </c>
      <c r="Q23" s="80">
        <f>VLOOKUP($A23,'Sheet1 - Table (1)'!$A$8:$AG$1186,COLUMN(Q$7),FALSE)</f>
        <v>0</v>
      </c>
      <c r="R23" s="80">
        <f>VLOOKUP($A23,'Sheet1 - Table (1)'!$A$8:$AG$1186,COLUMN(R$7),FALSE)</f>
        <v>0</v>
      </c>
      <c r="S23" s="80">
        <f>VLOOKUP($A23,'Sheet1 - Table (1)'!$A$8:$AG$1186,COLUMN(S$7),FALSE)</f>
        <v>0</v>
      </c>
      <c r="T23" s="80">
        <f>VLOOKUP($A23,'Sheet1 - Table (1)'!$A$8:$AG$1186,COLUMN(T$7),FALSE)</f>
        <v>0</v>
      </c>
      <c r="U23" s="80" t="str">
        <f t="shared" si="1"/>
        <v/>
      </c>
      <c r="V23" s="80" t="str">
        <f>VLOOKUP($A23,'Sheet1 - Table (1)'!$A$8:$AG$1186,COLUMN(V$7)+3,FALSE)</f>
        <v>CH - Uebrige Fds tradit. Anl.</v>
      </c>
      <c r="W23" s="80" t="str">
        <f>VLOOKUP(A23,'Sheet1 - Table (1)'!$A$8:$AF$10075,MATCH($W$8,'Sheet1 - Table (1)'!$10:$10,0),FALSE)</f>
        <v>Détermination des Prix Quotidien</v>
      </c>
      <c r="X23" s="80" t="str">
        <f>VLOOKUP(A23,'Sheet1 - Table (1)'!$A$8:$AAB$10075,MATCH($X$8,'Sheet1 - Table (1)'!$10:$10,0),FALSE)</f>
        <v>Optimized</v>
      </c>
      <c r="Y23" s="96" t="str">
        <f t="shared" si="5"/>
        <v>Fonds de placement</v>
      </c>
      <c r="AA23" s="96" t="s">
        <v>1823</v>
      </c>
      <c r="AB23" s="96" t="s">
        <v>2858</v>
      </c>
      <c r="AC23" s="214" t="s">
        <v>155</v>
      </c>
      <c r="AD23" s="214" t="s">
        <v>2858</v>
      </c>
      <c r="AE23" s="96" t="s">
        <v>2858</v>
      </c>
      <c r="AF23" s="246" t="s">
        <v>2858</v>
      </c>
      <c r="AG23" s="96" t="s">
        <v>2864</v>
      </c>
      <c r="AI23" s="96" t="s">
        <v>155</v>
      </c>
      <c r="AJ23" s="96" t="s">
        <v>155</v>
      </c>
      <c r="AK23" s="96" t="s">
        <v>155</v>
      </c>
      <c r="AL23" s="96" t="s">
        <v>2858</v>
      </c>
      <c r="AM23" s="96" t="str">
        <f t="shared" ref="AM23:AM39" ca="1" si="6">IF(AND(AK23="Obligations",AP23="Courbe CHF"),"Obligations CHF",IF(AND(AX23=100%,BJ23=100%),AK23&amp;" CHF",IF(OR(AK23="Obligations",AK23="Actions",AK23="Liquidités"),AK23&amp;" étrangères" &amp; IF(AX23=100%," hedged",""),AK23&amp;" étrangers" &amp; IF(AX23=100%," hedged",""))))</f>
        <v>Actions étrangères hedged</v>
      </c>
      <c r="AO23" s="96" t="s">
        <v>2858</v>
      </c>
      <c r="AP23" s="96" t="s">
        <v>1804</v>
      </c>
      <c r="AS23" s="101" t="str">
        <f t="shared" si="4"/>
        <v/>
      </c>
      <c r="AX23" s="220">
        <v>1</v>
      </c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220">
        <f ca="1">VLOOKUP("M4CXCSAQ Index",indice!$A$1:$AV$3072,MATCH(BJ$8,indice!$A$1:$AV$1,0),FALSE)</f>
        <v>0</v>
      </c>
      <c r="BK23" s="220">
        <f ca="1">VLOOKUP("M4CXCSAQ Index",indice!$A$1:$AV$3072,MATCH(BK$8,indice!$A$1:$AV$1,0),FALSE)</f>
        <v>0.10224286223822382</v>
      </c>
      <c r="BL23" s="220">
        <f ca="1">VLOOKUP("M4CXCSAQ Index",indice!$A$1:$AV$3072,MATCH(BL$8,indice!$A$1:$AV$1,0),FALSE)</f>
        <v>4.4533580170729198E-2</v>
      </c>
      <c r="BM23" s="220">
        <f ca="1">VLOOKUP("M4CXCSAQ Index",indice!$A$1:$AV$3072,MATCH(BM$8,indice!$A$1:$AV$1,0),FALSE)</f>
        <v>2.2215365627892624E-2</v>
      </c>
      <c r="BN23" s="220">
        <f ca="1">VLOOKUP("M4CXCSAQ Index",indice!$A$1:$AV$3072,MATCH(BN$8,indice!$A$1:$AV$1,0),FALSE)</f>
        <v>0.68343103980253006</v>
      </c>
      <c r="BO23" s="220">
        <f ca="1">VLOOKUP("M4CXCSAQ Index",indice!$A$1:$AV$3072,MATCH(BO$8,indice!$A$1:$AV$1,0),FALSE)</f>
        <v>3.3528746271726827E-2</v>
      </c>
      <c r="BP23" s="220">
        <f ca="1">VLOOKUP("M4CXCSAQ Index",indice!$A$1:$AV$3072,MATCH(BP$8,indice!$A$1:$AV$1,0),FALSE)</f>
        <v>7.7342384037848405E-2</v>
      </c>
      <c r="BQ23" s="220">
        <f ca="1">VLOOKUP("M4CXCSAQ Index",indice!$A$1:$AV$3072,MATCH(BQ$8,indice!$A$1:$AV$1,0),FALSE)</f>
        <v>3.6706021851049035E-2</v>
      </c>
      <c r="BR23" s="220">
        <f ca="1">VLOOKUP("M4CXCSAQ Index",indice!$A$1:$AV$3072,MATCH(BR$8,indice!$A$1:$AV$1,0),FALSE)</f>
        <v>0</v>
      </c>
      <c r="BT23" s="101">
        <v>8.0000000000000004E-4</v>
      </c>
      <c r="BU23" s="101">
        <v>4.0000000000000002E-4</v>
      </c>
      <c r="BX23" s="121"/>
      <c r="BY23" s="96" t="s">
        <v>21923</v>
      </c>
      <c r="BZ23" s="101" t="str">
        <f>IF(AJ23="Obligations",AP23&amp;" "&amp;AI23&amp;" "&amp;IF(AI23="High Yield",IF(AQ23&lt;2.5,"SHORT",IF(AQ23&gt;4,"LONG","MID")),IF(AQ23&lt;3.5,"SHORT",IF(AQ23&gt;8,"LONG","MID"))),"")</f>
        <v/>
      </c>
      <c r="CA23" s="101" t="s">
        <v>4050</v>
      </c>
      <c r="CB23" s="122" t="s">
        <v>21925</v>
      </c>
      <c r="CC23" s="101" t="s">
        <v>22114</v>
      </c>
      <c r="CD23" s="42" t="s">
        <v>4374</v>
      </c>
      <c r="CE23" s="42" t="s">
        <v>4374</v>
      </c>
      <c r="CF23" s="42" t="str">
        <f>IFERROR(VLOOKUP(Funds[[#This Row],[Code ISIN]],[1]GLOBAL!$C$1:$L$27,10,FALSE)," ")</f>
        <v xml:space="preserve"> </v>
      </c>
      <c r="CG23" s="42" t="s">
        <v>4374</v>
      </c>
      <c r="CH23" s="42" t="s">
        <v>1633</v>
      </c>
      <c r="CI23" s="42" t="s">
        <v>4374</v>
      </c>
      <c r="CJ23" s="123" t="s">
        <v>5131</v>
      </c>
      <c r="CK23" s="96" t="s">
        <v>4374</v>
      </c>
      <c r="CL23" s="246" t="str">
        <f>VLOOKUP(Funds[[#This Row],[Code ISIN]],'Sheet1 - Table (1)'!$A$10:$AF$110017,MATCH("Funds Liquidity",'Sheet1 - Table (1)'!$10:$10,0),FALSE)</f>
        <v>Jour</v>
      </c>
    </row>
    <row r="24" spans="1:94">
      <c r="A24" s="80" t="s">
        <v>21914</v>
      </c>
      <c r="B24" s="305">
        <f>IF(ISERROR(VALUE(VLOOKUP($A24,'Sheet1 - Table (1)'!$A$8:$AG$1186,COLUMN(B$7),FALSE))),VLOOKUP(A24,TK_MANQUANTS,2,FALSE),IF(VALUE(VLOOKUP($A24,'Sheet1 - Table (1)'!$A$8:$AG$1186,COLUMN(B$7),FALSE))=0,VLOOKUP(A24,TK_MANQUANTS,2,FALSE),VALUE(VLOOKUP($A24,'Sheet1 - Table (1)'!$A$8:$AG$1186,COLUMN(B$7),FALSE))))</f>
        <v>50465528</v>
      </c>
      <c r="C24" s="80" t="str">
        <f>VLOOKUP($A24,'Sheet1 - Table (1)'!$A$8:$AG$1186,COLUMN(C$7),FALSE)</f>
        <v>Swisscanto (CH) IEF MSCI World ex CH NTH CHF</v>
      </c>
      <c r="D24" s="82">
        <f>VLOOKUP($A24,'Sheet1 - Table (1)'!$A$8:$AG$1186,COLUMN(D$7),FALSE)</f>
        <v>44196</v>
      </c>
      <c r="E24" s="124">
        <f>VLOOKUP($A24,'Sheet1 - Table (1)'!$A$8:$AG$1186,COLUMN(E$7),FALSE)</f>
        <v>0</v>
      </c>
      <c r="F24" s="80">
        <f>VLOOKUP($A24,'Sheet1 - Table (1)'!$A$8:$AG$1186,COLUMN(F$7),FALSE)</f>
        <v>0</v>
      </c>
      <c r="G24" s="80" t="str">
        <f>VLOOKUP($A24,'Sheet1 - Table (1)'!$A$8:$AG$1186,COLUMN(G$7),FALSE)</f>
        <v>Switzerland</v>
      </c>
      <c r="H24" s="80" t="str">
        <f>VLOOKUP($A24,'Sheet1 - Table (1)'!$A$8:$AG$1186,COLUMN(H$7),FALSE)</f>
        <v>CHF</v>
      </c>
      <c r="I24" s="80" t="str">
        <f>VLOOKUP($A24,'Sheet1 - Table (1)'!$A$8:$AG$1186,COLUMN(I$7),FALSE)</f>
        <v>Fonds de placement</v>
      </c>
      <c r="J24" s="80" t="str">
        <f>VLOOKUP($A24,'Sheet1 - Table (1)'!$A$8:$AG$1186,COLUMN(J$7),FALSE)</f>
        <v>Actions</v>
      </c>
      <c r="K24" s="82">
        <f>VLOOKUP($A24,'Sheet1 - Table (1)'!$A$8:$AG$1186,COLUMN(K$7),FALSE)</f>
        <v>44255</v>
      </c>
      <c r="L24" s="80">
        <f>VLOOKUP($A24,'Sheet1 - Table (1)'!$A$8:$AG$1186,COLUMN(L$7),FALSE)</f>
        <v>958.98110910000003</v>
      </c>
      <c r="M24" s="80" t="str">
        <f>VLOOKUP($A24,'Sheet1 - Table (1)'!$A$8:$AG$1186,COLUMN(M$7),FALSE)</f>
        <v>Retained</v>
      </c>
      <c r="N24" s="80">
        <f>VLOOKUP($A24,'Sheet1 - Table (1)'!$A$8:$AG$1186,COLUMN(N$7),FALSE)</f>
        <v>0</v>
      </c>
      <c r="O24" s="80">
        <f>VLOOKUP($A24,'Sheet1 - Table (1)'!$A$8:$AG$1186,COLUMN(O$7),FALSE)</f>
        <v>0</v>
      </c>
      <c r="P24" s="80">
        <f>VLOOKUP($A24,'Sheet1 - Table (1)'!$A$8:$AG$1186,COLUMN(P$7),FALSE)</f>
        <v>0</v>
      </c>
      <c r="Q24" s="80">
        <f>VLOOKUP($A24,'Sheet1 - Table (1)'!$A$8:$AG$1186,COLUMN(Q$7),FALSE)</f>
        <v>0</v>
      </c>
      <c r="R24" s="80">
        <f>VLOOKUP($A24,'Sheet1 - Table (1)'!$A$8:$AG$1186,COLUMN(R$7),FALSE)</f>
        <v>0</v>
      </c>
      <c r="S24" s="80">
        <f>VLOOKUP($A24,'Sheet1 - Table (1)'!$A$8:$AG$1186,COLUMN(S$7),FALSE)</f>
        <v>0</v>
      </c>
      <c r="T24" s="80">
        <f>VLOOKUP($A24,'Sheet1 - Table (1)'!$A$8:$AG$1186,COLUMN(T$7),FALSE)</f>
        <v>0</v>
      </c>
      <c r="U24" s="80" t="str">
        <f t="shared" si="1"/>
        <v/>
      </c>
      <c r="V24" s="80" t="str">
        <f>VLOOKUP($A24,'Sheet1 - Table (1)'!$A$8:$AG$1186,COLUMN(V$7)+3,FALSE)</f>
        <v>CH - Uebrige Fds tradit. Anl.</v>
      </c>
      <c r="W24" s="80" t="str">
        <f>VLOOKUP(A24,'Sheet1 - Table (1)'!$A$8:$AF$10075,MATCH($W$8,'Sheet1 - Table (1)'!$10:$10,0),FALSE)</f>
        <v>Détermination des Prix Quotidien</v>
      </c>
      <c r="X24" s="80" t="str">
        <f>VLOOKUP(A24,'Sheet1 - Table (1)'!$A$8:$AAB$10075,MATCH($X$8,'Sheet1 - Table (1)'!$10:$10,0),FALSE)</f>
        <v>Full</v>
      </c>
      <c r="Y24" s="96" t="str">
        <f t="shared" si="5"/>
        <v>Fonds de placement</v>
      </c>
      <c r="AA24" s="96" t="s">
        <v>1823</v>
      </c>
      <c r="AB24" s="96" t="s">
        <v>2858</v>
      </c>
      <c r="AC24" s="214" t="s">
        <v>155</v>
      </c>
      <c r="AD24" s="214" t="s">
        <v>2858</v>
      </c>
      <c r="AE24" s="96" t="s">
        <v>2858</v>
      </c>
      <c r="AF24" s="246" t="s">
        <v>2858</v>
      </c>
      <c r="AG24" s="96" t="s">
        <v>2864</v>
      </c>
      <c r="AI24" s="96" t="s">
        <v>155</v>
      </c>
      <c r="AJ24" s="96" t="s">
        <v>155</v>
      </c>
      <c r="AK24" s="96" t="s">
        <v>155</v>
      </c>
      <c r="AL24" s="96" t="s">
        <v>2858</v>
      </c>
      <c r="AM24" s="96" t="str">
        <f t="shared" ca="1" si="6"/>
        <v>Actions étrangères hedged</v>
      </c>
      <c r="AO24" s="96" t="s">
        <v>2858</v>
      </c>
      <c r="AP24" s="96" t="s">
        <v>1804</v>
      </c>
      <c r="AS24" s="101" t="str">
        <f t="shared" si="4"/>
        <v/>
      </c>
      <c r="AX24" s="220">
        <v>1</v>
      </c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220">
        <f ca="1">VLOOKUP("M4CXCSAQ Index",indice!$A$1:$AV$3072,MATCH(BJ$8,indice!$A$1:$AV$1,0),FALSE)</f>
        <v>0</v>
      </c>
      <c r="BK24" s="220">
        <f ca="1">VLOOKUP("M4CXCSAQ Index",indice!$A$1:$AV$3072,MATCH(BK$8,indice!$A$1:$AV$1,0),FALSE)</f>
        <v>0.10224286223822382</v>
      </c>
      <c r="BL24" s="220">
        <f ca="1">VLOOKUP("M4CXCSAQ Index",indice!$A$1:$AV$3072,MATCH(BL$8,indice!$A$1:$AV$1,0),FALSE)</f>
        <v>4.4533580170729198E-2</v>
      </c>
      <c r="BM24" s="220">
        <f ca="1">VLOOKUP("M4CXCSAQ Index",indice!$A$1:$AV$3072,MATCH(BM$8,indice!$A$1:$AV$1,0),FALSE)</f>
        <v>2.2215365627892624E-2</v>
      </c>
      <c r="BN24" s="220">
        <f ca="1">VLOOKUP("M4CXCSAQ Index",indice!$A$1:$AV$3072,MATCH(BN$8,indice!$A$1:$AV$1,0),FALSE)</f>
        <v>0.68343103980253006</v>
      </c>
      <c r="BO24" s="220">
        <f ca="1">VLOOKUP("M4CXCSAQ Index",indice!$A$1:$AV$3072,MATCH(BO$8,indice!$A$1:$AV$1,0),FALSE)</f>
        <v>3.3528746271726827E-2</v>
      </c>
      <c r="BP24" s="220">
        <f ca="1">VLOOKUP("M4CXCSAQ Index",indice!$A$1:$AV$3072,MATCH(BP$8,indice!$A$1:$AV$1,0),FALSE)</f>
        <v>7.7342384037848405E-2</v>
      </c>
      <c r="BQ24" s="220">
        <f ca="1">VLOOKUP("M4CXCSAQ Index",indice!$A$1:$AV$3072,MATCH(BQ$8,indice!$A$1:$AV$1,0),FALSE)</f>
        <v>3.6706021851049035E-2</v>
      </c>
      <c r="BR24" s="220">
        <f ca="1">VLOOKUP("M4CXCSAQ Index",indice!$A$1:$AV$3072,MATCH(BR$8,indice!$A$1:$AV$1,0),FALSE)</f>
        <v>0</v>
      </c>
      <c r="BT24" s="101">
        <v>8.0000000000000004E-4</v>
      </c>
      <c r="BU24" s="101">
        <v>4.0000000000000002E-4</v>
      </c>
      <c r="BX24" s="121"/>
      <c r="BY24" s="96" t="s">
        <v>21923</v>
      </c>
      <c r="BZ24" s="101" t="str">
        <f>IF(AJ24="Obligations",AP24&amp;" "&amp;AI24&amp;" "&amp;IF(AI24="High Yield",IF(AQ24&lt;2.5,"SHORT",IF(AQ24&gt;4,"LONG","MID")),IF(AQ24&lt;3.5,"SHORT",IF(AQ24&gt;8,"LONG","MID"))),"")</f>
        <v/>
      </c>
      <c r="CA24" s="101" t="s">
        <v>4050</v>
      </c>
      <c r="CB24" s="122" t="s">
        <v>21924</v>
      </c>
      <c r="CC24" s="101" t="s">
        <v>22114</v>
      </c>
      <c r="CD24" s="42" t="s">
        <v>4374</v>
      </c>
      <c r="CE24" s="42" t="s">
        <v>4374</v>
      </c>
      <c r="CF24" s="42" t="str">
        <f>IFERROR(VLOOKUP(Funds[[#This Row],[Code ISIN]],[1]GLOBAL!$C$1:$L$27,10,FALSE)," ")</f>
        <v xml:space="preserve"> </v>
      </c>
      <c r="CG24" s="42" t="s">
        <v>4374</v>
      </c>
      <c r="CH24" s="42" t="s">
        <v>1633</v>
      </c>
      <c r="CI24" s="42" t="s">
        <v>4374</v>
      </c>
      <c r="CJ24" s="123" t="s">
        <v>5131</v>
      </c>
      <c r="CK24" s="96" t="s">
        <v>4374</v>
      </c>
      <c r="CL24" s="246" t="str">
        <f>VLOOKUP(Funds[[#This Row],[Code ISIN]],'Sheet1 - Table (1)'!$A$10:$AF$110017,MATCH("Funds Liquidity",'Sheet1 - Table (1)'!$10:$10,0),FALSE)</f>
        <v>Jour</v>
      </c>
    </row>
    <row r="25" spans="1:94">
      <c r="A25" s="96" t="s">
        <v>3236</v>
      </c>
      <c r="B25" s="305">
        <f>IF(ISERROR(VALUE(VLOOKUP($A25,'Sheet1 - Table (1)'!$A$8:$AG$1186,COLUMN(B$7),FALSE))),VLOOKUP(A25,TK_MANQUANTS,2,FALSE),IF(VALUE(VLOOKUP($A25,'Sheet1 - Table (1)'!$A$8:$AG$1186,COLUMN(B$7),FALSE))=0,VLOOKUP(A25,TK_MANQUANTS,2,FALSE),VALUE(VLOOKUP($A25,'Sheet1 - Table (1)'!$A$8:$AG$1186,COLUMN(B$7),FALSE))))</f>
        <v>18996067</v>
      </c>
      <c r="C25" s="80" t="str">
        <f>VLOOKUP($A25,'Sheet1 - Table (1)'!$A$8:$AG$1186,COLUMN(C$7),FALSE)</f>
        <v>CSIF (CH) Bond Corporate Global ex CHF Blue DBH</v>
      </c>
      <c r="D25" s="82">
        <f>VLOOKUP($A25,'Sheet1 - Table (1)'!$A$8:$AG$1186,COLUMN(D$7),FALSE)</f>
        <v>43890</v>
      </c>
      <c r="E25" s="124">
        <f>VLOOKUP($A25,'Sheet1 - Table (1)'!$A$8:$AG$1186,COLUMN(E$7),FALSE)</f>
        <v>8.4500000000000006E-2</v>
      </c>
      <c r="F25" s="80">
        <f>VLOOKUP($A25,'Sheet1 - Table (1)'!$A$8:$AG$1186,COLUMN(F$7),FALSE)</f>
        <v>0</v>
      </c>
      <c r="G25" s="80" t="str">
        <f>VLOOKUP($A25,'Sheet1 - Table (1)'!$A$8:$AG$1186,COLUMN(G$7),FALSE)</f>
        <v>Switzerland</v>
      </c>
      <c r="H25" s="80" t="str">
        <f>VLOOKUP($A25,'Sheet1 - Table (1)'!$A$8:$AG$1186,COLUMN(H$7),FALSE)</f>
        <v>CHF</v>
      </c>
      <c r="I25" s="80" t="str">
        <f>VLOOKUP($A25,'Sheet1 - Table (1)'!$A$8:$AG$1186,COLUMN(I$7),FALSE)</f>
        <v>Fonds de placement</v>
      </c>
      <c r="J25" s="80" t="str">
        <f>VLOOKUP($A25,'Sheet1 - Table (1)'!$A$8:$AG$1186,COLUMN(J$7),FALSE)</f>
        <v>Obligation</v>
      </c>
      <c r="K25" s="82">
        <f>VLOOKUP($A25,'Sheet1 - Table (1)'!$A$8:$AG$1186,COLUMN(K$7),FALSE)</f>
        <v>44255</v>
      </c>
      <c r="L25" s="80">
        <f>VLOOKUP($A25,'Sheet1 - Table (1)'!$A$8:$AG$1186,COLUMN(L$7),FALSE)</f>
        <v>2898.6799000000001</v>
      </c>
      <c r="M25" s="80" t="str">
        <f>VLOOKUP($A25,'Sheet1 - Table (1)'!$A$8:$AG$1186,COLUMN(M$7),FALSE)</f>
        <v>Retained</v>
      </c>
      <c r="N25" s="80">
        <f>VLOOKUP($A25,'Sheet1 - Table (1)'!$A$8:$AG$1186,COLUMN(N$7),FALSE)</f>
        <v>0</v>
      </c>
      <c r="O25" s="80">
        <f>VLOOKUP($A25,'Sheet1 - Table (1)'!$A$8:$AG$1186,COLUMN(O$7),FALSE)</f>
        <v>0</v>
      </c>
      <c r="P25" s="80">
        <f>VLOOKUP($A25,'Sheet1 - Table (1)'!$A$8:$AG$1186,COLUMN(P$7),FALSE)</f>
        <v>0</v>
      </c>
      <c r="Q25" s="80">
        <f>VLOOKUP($A25,'Sheet1 - Table (1)'!$A$8:$AG$1186,COLUMN(Q$7),FALSE)</f>
        <v>0</v>
      </c>
      <c r="R25" s="80">
        <f>VLOOKUP($A25,'Sheet1 - Table (1)'!$A$8:$AG$1186,COLUMN(R$7),FALSE)</f>
        <v>0</v>
      </c>
      <c r="S25" s="80">
        <f>VLOOKUP($A25,'Sheet1 - Table (1)'!$A$8:$AG$1186,COLUMN(S$7),FALSE)</f>
        <v>0</v>
      </c>
      <c r="T25" s="80">
        <f>VLOOKUP($A25,'Sheet1 - Table (1)'!$A$8:$AG$1186,COLUMN(T$7),FALSE)</f>
        <v>0</v>
      </c>
      <c r="U25" s="80" t="str">
        <f t="shared" si="1"/>
        <v/>
      </c>
      <c r="V25" s="80" t="str">
        <f>VLOOKUP($A25,'Sheet1 - Table (1)'!$A$8:$AG$1186,COLUMN(V$7)+3,FALSE)</f>
        <v>CH - Uebrige Fds tradit. Anl.</v>
      </c>
      <c r="W25" s="80" t="str">
        <f>VLOOKUP(A25,'Sheet1 - Table (1)'!$A$8:$AF$10075,MATCH($W$8,'Sheet1 - Table (1)'!$10:$10,0),FALSE)</f>
        <v>Détermination des Prix Quotidien</v>
      </c>
      <c r="X25" s="80" t="str">
        <f>VLOOKUP(A25,'Sheet1 - Table (1)'!$A$8:$AAB$10075,MATCH($X$8,'Sheet1 - Table (1)'!$10:$10,0),FALSE)</f>
        <v>Optimized</v>
      </c>
      <c r="Y25" s="96" t="str">
        <f t="shared" si="5"/>
        <v>Fonds de placement</v>
      </c>
      <c r="AA25" s="96" t="s">
        <v>1823</v>
      </c>
      <c r="AB25" s="96" t="s">
        <v>2481</v>
      </c>
      <c r="AC25" s="214" t="s">
        <v>140</v>
      </c>
      <c r="AD25" s="214" t="s">
        <v>2481</v>
      </c>
      <c r="AE25" s="96" t="s">
        <v>2481</v>
      </c>
      <c r="AF25" s="96" t="s">
        <v>2481</v>
      </c>
      <c r="AG25" s="96" t="s">
        <v>3226</v>
      </c>
      <c r="AI25" s="96" t="s">
        <v>380</v>
      </c>
      <c r="AJ25" s="96" t="s">
        <v>140</v>
      </c>
      <c r="AK25" s="96" t="s">
        <v>140</v>
      </c>
      <c r="AL25" s="96" t="s">
        <v>2481</v>
      </c>
      <c r="AM25" s="96" t="str">
        <f t="shared" si="6"/>
        <v>Obligations étrangères hedged</v>
      </c>
      <c r="AO25" s="96" t="s">
        <v>2481</v>
      </c>
      <c r="AP25" s="96" t="s">
        <v>74</v>
      </c>
      <c r="AQ25" s="96">
        <v>6.65</v>
      </c>
      <c r="AR25" s="101">
        <v>2.2599999999999999E-2</v>
      </c>
      <c r="AS25" s="101">
        <f t="shared" si="4"/>
        <v>2.1755E-2</v>
      </c>
      <c r="AT25" s="101">
        <v>0.1431</v>
      </c>
      <c r="AU25" s="101">
        <v>0.39429999999999998</v>
      </c>
      <c r="AV25" s="101">
        <v>0.46260000000000001</v>
      </c>
      <c r="AX25" s="101">
        <v>1</v>
      </c>
      <c r="BJ25" s="129">
        <v>2.0000000000000001E-4</v>
      </c>
      <c r="BK25" s="129">
        <v>0.2152</v>
      </c>
      <c r="BL25" s="129">
        <v>3.49E-2</v>
      </c>
      <c r="BM25" s="129"/>
      <c r="BN25" s="129">
        <v>0.68369999999999997</v>
      </c>
      <c r="BO25" s="129">
        <v>2.5499999999999998E-2</v>
      </c>
      <c r="BP25" s="129">
        <v>1.7100000000000001E-2</v>
      </c>
      <c r="BQ25" s="129">
        <v>2.3099999999999999E-2</v>
      </c>
      <c r="BR25" s="129">
        <v>2.9999999999999997E-4</v>
      </c>
      <c r="BT25" s="101"/>
      <c r="BU25" s="101"/>
      <c r="BW25" s="101">
        <v>1</v>
      </c>
      <c r="BX25" s="121" t="s">
        <v>1857</v>
      </c>
      <c r="BY25" s="96" t="s">
        <v>1749</v>
      </c>
      <c r="BZ25" s="101" t="s">
        <v>1805</v>
      </c>
      <c r="CA25" s="101" t="s">
        <v>70</v>
      </c>
      <c r="CB25" s="101"/>
      <c r="CC25" s="101" t="s">
        <v>70</v>
      </c>
      <c r="CD25" s="42" t="s">
        <v>4374</v>
      </c>
      <c r="CE25" s="42" t="s">
        <v>4374</v>
      </c>
      <c r="CF25" s="42" t="str">
        <f>IFERROR(VLOOKUP(Funds[[#This Row],[Code ISIN]],[1]GLOBAL!$C$1:$L$27,10,FALSE)," ")</f>
        <v xml:space="preserve"> </v>
      </c>
      <c r="CG25" s="42" t="s">
        <v>4374</v>
      </c>
      <c r="CH25" s="42" t="s">
        <v>4374</v>
      </c>
      <c r="CI25" s="42" t="s">
        <v>4374</v>
      </c>
      <c r="CJ25" s="123">
        <v>42734</v>
      </c>
      <c r="CK25" s="96" t="s">
        <v>4374</v>
      </c>
      <c r="CL25" s="246" t="str">
        <f>VLOOKUP(Funds[[#This Row],[Code ISIN]],'Sheet1 - Table (1)'!$A$10:$AF$110017,MATCH("Funds Liquidity",'Sheet1 - Table (1)'!$10:$10,0),FALSE)</f>
        <v>Jour</v>
      </c>
      <c r="CM25" s="246" t="s">
        <v>140</v>
      </c>
    </row>
    <row r="26" spans="1:94">
      <c r="A26" s="248" t="s">
        <v>1748</v>
      </c>
      <c r="B26" s="305">
        <f>IF(ISERROR(VALUE(VLOOKUP($A26,'Sheet1 - Table (1)'!$A$8:$AG$1186,COLUMN(B$7),FALSE))),VLOOKUP(A26,TK_MANQUANTS,2,FALSE),IF(VALUE(VLOOKUP($A26,'Sheet1 - Table (1)'!$A$8:$AG$1186,COLUMN(B$7),FALSE))=0,VLOOKUP(A26,TK_MANQUANTS,2,FALSE),VALUE(VLOOKUP($A26,'Sheet1 - Table (1)'!$A$8:$AG$1186,COLUMN(B$7),FALSE))))</f>
        <v>18995957</v>
      </c>
      <c r="C26" s="80" t="str">
        <f>VLOOKUP($A26,'Sheet1 - Table (1)'!$A$8:$AG$1186,COLUMN(C$7),FALSE)</f>
        <v>CSIF (CH) Bond Corporate Global ex CHF Blue DB</v>
      </c>
      <c r="D26" s="82">
        <f>VLOOKUP($A26,'Sheet1 - Table (1)'!$A$8:$AG$1186,COLUMN(D$7),FALSE)</f>
        <v>43890</v>
      </c>
      <c r="E26" s="124">
        <f>VLOOKUP($A26,'Sheet1 - Table (1)'!$A$8:$AG$1186,COLUMN(E$7),FALSE)</f>
        <v>8.4500000000000006E-2</v>
      </c>
      <c r="F26" s="80">
        <f>VLOOKUP($A26,'Sheet1 - Table (1)'!$A$8:$AG$1186,COLUMN(F$7),FALSE)</f>
        <v>0</v>
      </c>
      <c r="G26" s="80" t="str">
        <f>VLOOKUP($A26,'Sheet1 - Table (1)'!$A$8:$AG$1186,COLUMN(G$7),FALSE)</f>
        <v>Switzerland</v>
      </c>
      <c r="H26" s="80" t="str">
        <f>VLOOKUP($A26,'Sheet1 - Table (1)'!$A$8:$AG$1186,COLUMN(H$7),FALSE)</f>
        <v>CHF</v>
      </c>
      <c r="I26" s="80" t="str">
        <f>VLOOKUP($A26,'Sheet1 - Table (1)'!$A$8:$AG$1186,COLUMN(I$7),FALSE)</f>
        <v>Fonds de placement</v>
      </c>
      <c r="J26" s="80" t="str">
        <f>VLOOKUP($A26,'Sheet1 - Table (1)'!$A$8:$AG$1186,COLUMN(J$7),FALSE)</f>
        <v>Obligation</v>
      </c>
      <c r="K26" s="82">
        <f>VLOOKUP($A26,'Sheet1 - Table (1)'!$A$8:$AG$1186,COLUMN(K$7),FALSE)</f>
        <v>44255</v>
      </c>
      <c r="L26" s="80">
        <f>VLOOKUP($A26,'Sheet1 - Table (1)'!$A$8:$AG$1186,COLUMN(L$7),FALSE)</f>
        <v>2898.6799000000001</v>
      </c>
      <c r="M26" s="80" t="str">
        <f>VLOOKUP($A26,'Sheet1 - Table (1)'!$A$8:$AG$1186,COLUMN(M$7),FALSE)</f>
        <v>Retained</v>
      </c>
      <c r="N26" s="80">
        <f>VLOOKUP($A26,'Sheet1 - Table (1)'!$A$8:$AG$1186,COLUMN(N$7),FALSE)</f>
        <v>0</v>
      </c>
      <c r="O26" s="80">
        <f>VLOOKUP($A26,'Sheet1 - Table (1)'!$A$8:$AG$1186,COLUMN(O$7),FALSE)</f>
        <v>0</v>
      </c>
      <c r="P26" s="80">
        <f>VLOOKUP($A26,'Sheet1 - Table (1)'!$A$8:$AG$1186,COLUMN(P$7),FALSE)</f>
        <v>0</v>
      </c>
      <c r="Q26" s="80">
        <f>VLOOKUP($A26,'Sheet1 - Table (1)'!$A$8:$AG$1186,COLUMN(Q$7),FALSE)</f>
        <v>0</v>
      </c>
      <c r="R26" s="80">
        <f>VLOOKUP($A26,'Sheet1 - Table (1)'!$A$8:$AG$1186,COLUMN(R$7),FALSE)</f>
        <v>0</v>
      </c>
      <c r="S26" s="80">
        <f>VLOOKUP($A26,'Sheet1 - Table (1)'!$A$8:$AG$1186,COLUMN(S$7),FALSE)</f>
        <v>0</v>
      </c>
      <c r="T26" s="80">
        <f>VLOOKUP($A26,'Sheet1 - Table (1)'!$A$8:$AG$1186,COLUMN(T$7),FALSE)</f>
        <v>0</v>
      </c>
      <c r="U26" s="80" t="str">
        <f t="shared" si="1"/>
        <v/>
      </c>
      <c r="V26" s="80" t="str">
        <f>VLOOKUP($A26,'Sheet1 - Table (1)'!$A$8:$AG$1186,COLUMN(V$7)+3,FALSE)</f>
        <v>CH - Uebrige Fds tradit. Anl.</v>
      </c>
      <c r="W26" s="80" t="str">
        <f>VLOOKUP(A26,'Sheet1 - Table (1)'!$A$8:$AF$10075,MATCH($W$8,'Sheet1 - Table (1)'!$10:$10,0),FALSE)</f>
        <v>Détermination des Prix Quotidien</v>
      </c>
      <c r="X26" s="80" t="str">
        <f>VLOOKUP(A26,'Sheet1 - Table (1)'!$A$8:$AAB$10075,MATCH($X$8,'Sheet1 - Table (1)'!$10:$10,0),FALSE)</f>
        <v>Optimized</v>
      </c>
      <c r="Y26" s="96" t="str">
        <f t="shared" si="5"/>
        <v>Fonds de placement</v>
      </c>
      <c r="AA26" s="96" t="s">
        <v>1823</v>
      </c>
      <c r="AB26" s="96" t="s">
        <v>2481</v>
      </c>
      <c r="AC26" s="214" t="s">
        <v>140</v>
      </c>
      <c r="AD26" s="214" t="s">
        <v>2481</v>
      </c>
      <c r="AE26" s="96" t="s">
        <v>2481</v>
      </c>
      <c r="AF26" s="246" t="s">
        <v>2481</v>
      </c>
      <c r="AG26" s="96" t="s">
        <v>2857</v>
      </c>
      <c r="AI26" s="96" t="s">
        <v>380</v>
      </c>
      <c r="AJ26" s="96" t="s">
        <v>140</v>
      </c>
      <c r="AK26" s="96" t="s">
        <v>140</v>
      </c>
      <c r="AL26" s="96" t="s">
        <v>2481</v>
      </c>
      <c r="AM26" s="96" t="str">
        <f t="shared" si="6"/>
        <v>Obligations étrangères</v>
      </c>
      <c r="AO26" s="96" t="s">
        <v>2481</v>
      </c>
      <c r="AP26" s="96" t="s">
        <v>74</v>
      </c>
      <c r="AQ26" s="96">
        <v>6.65</v>
      </c>
      <c r="AR26" s="101">
        <v>2.2599999999999999E-2</v>
      </c>
      <c r="AS26" s="101">
        <f t="shared" si="4"/>
        <v>2.1755E-2</v>
      </c>
      <c r="AT26" s="101">
        <v>0.1431</v>
      </c>
      <c r="AU26" s="101">
        <v>0.39429999999999998</v>
      </c>
      <c r="AV26" s="101">
        <v>0.46260000000000001</v>
      </c>
      <c r="AX26" s="101">
        <v>2.0000000000000001E-4</v>
      </c>
      <c r="AY26" s="101">
        <v>0.2152</v>
      </c>
      <c r="AZ26" s="101">
        <v>5.3400000000000003E-2</v>
      </c>
      <c r="BB26" s="101">
        <v>0.68369999999999997</v>
      </c>
      <c r="BC26" s="101">
        <v>2.5499999999999998E-2</v>
      </c>
      <c r="BD26" s="101">
        <v>4.5999999999999999E-3</v>
      </c>
      <c r="BE26" s="101">
        <v>1.7100000000000001E-2</v>
      </c>
      <c r="BI26" s="101">
        <v>2.9999999999999997E-4</v>
      </c>
      <c r="BJ26" s="129">
        <v>2.0000000000000001E-4</v>
      </c>
      <c r="BK26" s="129">
        <v>0.2152</v>
      </c>
      <c r="BL26" s="129">
        <v>3.49E-2</v>
      </c>
      <c r="BM26" s="129"/>
      <c r="BN26" s="129">
        <v>0.68369999999999997</v>
      </c>
      <c r="BO26" s="129">
        <v>2.5499999999999998E-2</v>
      </c>
      <c r="BP26" s="129">
        <v>1.7100000000000001E-2</v>
      </c>
      <c r="BQ26" s="129">
        <v>2.3099999999999999E-2</v>
      </c>
      <c r="BR26" s="129">
        <v>2.9999999999999997E-4</v>
      </c>
      <c r="BT26" s="101"/>
      <c r="BU26" s="101"/>
      <c r="BX26" s="121" t="s">
        <v>1857</v>
      </c>
      <c r="BY26" s="101" t="s">
        <v>1749</v>
      </c>
      <c r="BZ26" s="101" t="s">
        <v>1805</v>
      </c>
      <c r="CA26" s="101" t="s">
        <v>70</v>
      </c>
      <c r="CB26" s="101"/>
      <c r="CC26" s="101" t="s">
        <v>70</v>
      </c>
      <c r="CD26" s="42" t="s">
        <v>4374</v>
      </c>
      <c r="CE26" s="42" t="s">
        <v>4374</v>
      </c>
      <c r="CF26" s="42" t="str">
        <f>IFERROR(VLOOKUP(Funds[[#This Row],[Code ISIN]],[1]GLOBAL!$C$1:$L$27,10,FALSE)," ")</f>
        <v xml:space="preserve"> </v>
      </c>
      <c r="CG26" s="42" t="s">
        <v>4374</v>
      </c>
      <c r="CH26" s="42" t="s">
        <v>4374</v>
      </c>
      <c r="CI26" s="42" t="s">
        <v>4374</v>
      </c>
      <c r="CJ26" s="123">
        <v>42734</v>
      </c>
      <c r="CK26" s="96" t="s">
        <v>4374</v>
      </c>
      <c r="CL26" s="246" t="str">
        <f>VLOOKUP(Funds[[#This Row],[Code ISIN]],'Sheet1 - Table (1)'!$A$10:$AF$110017,MATCH("Funds Liquidity",'Sheet1 - Table (1)'!$10:$10,0),FALSE)</f>
        <v>Jour</v>
      </c>
    </row>
    <row r="27" spans="1:94">
      <c r="A27" s="128" t="s">
        <v>1897</v>
      </c>
      <c r="B27" s="305">
        <f>IF(ISERROR(VALUE(VLOOKUP($A27,'Sheet1 - Table (1)'!$A$8:$AG$1186,COLUMN(B$7),FALSE))),VLOOKUP(A27,TK_MANQUANTS,2,FALSE),IF(VALUE(VLOOKUP($A27,'Sheet1 - Table (1)'!$A$8:$AG$1186,COLUMN(B$7),FALSE))=0,VLOOKUP(A27,TK_MANQUANTS,2,FALSE),VALUE(VLOOKUP($A27,'Sheet1 - Table (1)'!$A$8:$AG$1186,COLUMN(B$7),FALSE))))</f>
        <v>34049720</v>
      </c>
      <c r="C27" s="80" t="str">
        <f>VLOOKUP($A27,'Sheet1 - Table (1)'!$A$8:$AG$1186,COLUMN(C$7),FALSE)</f>
        <v>CSIF (CH) Bd Government Global exG4 exCHF Blue QB</v>
      </c>
      <c r="D27" s="82">
        <f>VLOOKUP($A27,'Sheet1 - Table (1)'!$A$8:$AG$1186,COLUMN(D$7),FALSE)</f>
        <v>43890</v>
      </c>
      <c r="E27" s="124">
        <f>VLOOKUP($A27,'Sheet1 - Table (1)'!$A$8:$AG$1186,COLUMN(E$7),FALSE)</f>
        <v>0.157</v>
      </c>
      <c r="F27" s="80">
        <f>VLOOKUP($A27,'Sheet1 - Table (1)'!$A$8:$AG$1186,COLUMN(F$7),FALSE)</f>
        <v>0</v>
      </c>
      <c r="G27" s="80" t="str">
        <f>VLOOKUP($A27,'Sheet1 - Table (1)'!$A$8:$AG$1186,COLUMN(G$7),FALSE)</f>
        <v>Switzerland</v>
      </c>
      <c r="H27" s="80" t="str">
        <f>VLOOKUP($A27,'Sheet1 - Table (1)'!$A$8:$AG$1186,COLUMN(H$7),FALSE)</f>
        <v>CHF</v>
      </c>
      <c r="I27" s="80" t="str">
        <f>VLOOKUP($A27,'Sheet1 - Table (1)'!$A$8:$AG$1186,COLUMN(I$7),FALSE)</f>
        <v>Fonds de placement</v>
      </c>
      <c r="J27" s="80" t="str">
        <f>VLOOKUP($A27,'Sheet1 - Table (1)'!$A$8:$AG$1186,COLUMN(J$7),FALSE)</f>
        <v>Obligation</v>
      </c>
      <c r="K27" s="82">
        <f>VLOOKUP($A27,'Sheet1 - Table (1)'!$A$8:$AG$1186,COLUMN(K$7),FALSE)</f>
        <v>44255</v>
      </c>
      <c r="L27" s="80">
        <f>VLOOKUP($A27,'Sheet1 - Table (1)'!$A$8:$AG$1186,COLUMN(L$7),FALSE)</f>
        <v>271.57010000000002</v>
      </c>
      <c r="M27" s="80" t="str">
        <f>VLOOKUP($A27,'Sheet1 - Table (1)'!$A$8:$AG$1186,COLUMN(M$7),FALSE)</f>
        <v>Retained</v>
      </c>
      <c r="N27" s="80">
        <f>VLOOKUP($A27,'Sheet1 - Table (1)'!$A$8:$AG$1186,COLUMN(N$7),FALSE)</f>
        <v>0</v>
      </c>
      <c r="O27" s="80">
        <f>VLOOKUP($A27,'Sheet1 - Table (1)'!$A$8:$AG$1186,COLUMN(O$7),FALSE)</f>
        <v>0</v>
      </c>
      <c r="P27" s="80">
        <f>VLOOKUP($A27,'Sheet1 - Table (1)'!$A$8:$AG$1186,COLUMN(P$7),FALSE)</f>
        <v>0</v>
      </c>
      <c r="Q27" s="80">
        <f>VLOOKUP($A27,'Sheet1 - Table (1)'!$A$8:$AG$1186,COLUMN(Q$7),FALSE)</f>
        <v>0</v>
      </c>
      <c r="R27" s="80">
        <f>VLOOKUP($A27,'Sheet1 - Table (1)'!$A$8:$AG$1186,COLUMN(R$7),FALSE)</f>
        <v>0</v>
      </c>
      <c r="S27" s="80">
        <f>VLOOKUP($A27,'Sheet1 - Table (1)'!$A$8:$AG$1186,COLUMN(S$7),FALSE)</f>
        <v>0</v>
      </c>
      <c r="T27" s="80">
        <f>VLOOKUP($A27,'Sheet1 - Table (1)'!$A$8:$AG$1186,COLUMN(T$7),FALSE)</f>
        <v>0</v>
      </c>
      <c r="U27" s="80" t="str">
        <f t="shared" si="1"/>
        <v/>
      </c>
      <c r="V27" s="80" t="str">
        <f>VLOOKUP($A27,'Sheet1 - Table (1)'!$A$8:$AG$1186,COLUMN(V$7)+3,FALSE)</f>
        <v>CH - Uebrige Fds tradit. Anl.</v>
      </c>
      <c r="W27" s="80" t="str">
        <f>VLOOKUP(A27,'Sheet1 - Table (1)'!$A$8:$AF$10075,MATCH($W$8,'Sheet1 - Table (1)'!$10:$10,0),FALSE)</f>
        <v>Détermination des Prix Quotidien</v>
      </c>
      <c r="X27" s="80" t="str">
        <f>VLOOKUP(A27,'Sheet1 - Table (1)'!$A$8:$AAB$10075,MATCH($X$8,'Sheet1 - Table (1)'!$10:$10,0),FALSE)</f>
        <v>Optimized</v>
      </c>
      <c r="Y27" s="96" t="str">
        <f t="shared" si="5"/>
        <v>Fonds de placement</v>
      </c>
      <c r="AA27" s="96" t="s">
        <v>1823</v>
      </c>
      <c r="AB27" s="96" t="s">
        <v>2481</v>
      </c>
      <c r="AC27" s="214" t="s">
        <v>140</v>
      </c>
      <c r="AD27" s="214" t="s">
        <v>2481</v>
      </c>
      <c r="AE27" s="96" t="s">
        <v>2481</v>
      </c>
      <c r="AF27" s="246" t="s">
        <v>2481</v>
      </c>
      <c r="AG27" s="96" t="s">
        <v>2857</v>
      </c>
      <c r="AI27" s="96" t="s">
        <v>785</v>
      </c>
      <c r="AJ27" s="96" t="s">
        <v>140</v>
      </c>
      <c r="AK27" s="96" t="s">
        <v>140</v>
      </c>
      <c r="AL27" s="96" t="s">
        <v>2481</v>
      </c>
      <c r="AM27" s="96" t="str">
        <f t="shared" si="6"/>
        <v>Obligations étrangères</v>
      </c>
      <c r="AO27" s="96" t="s">
        <v>2481</v>
      </c>
      <c r="AP27" s="96" t="s">
        <v>74</v>
      </c>
      <c r="AQ27" s="96">
        <v>6.6</v>
      </c>
      <c r="AR27" s="101">
        <v>2.35E-2</v>
      </c>
      <c r="AS27" s="101">
        <f t="shared" si="4"/>
        <v>2.1930000000000002E-2</v>
      </c>
      <c r="AT27" s="101">
        <v>0.69479999999999997</v>
      </c>
      <c r="AU27" s="101">
        <v>0.23280000000000001</v>
      </c>
      <c r="AV27" s="101">
        <v>7.2499999999999995E-2</v>
      </c>
      <c r="AX27" s="101">
        <v>8.9999999999999998E-4</v>
      </c>
      <c r="AY27" s="101">
        <v>2.0000000000000001E-4</v>
      </c>
      <c r="BA27" s="101">
        <v>0.14080000000000001</v>
      </c>
      <c r="BB27" s="101">
        <v>8.9999999999999998E-4</v>
      </c>
      <c r="BC27" s="101">
        <v>0.24709999999999999</v>
      </c>
      <c r="BD27" s="101">
        <v>0.2545</v>
      </c>
      <c r="BF27" s="101">
        <v>5.33E-2</v>
      </c>
      <c r="BI27" s="101">
        <v>0.30230000000000001</v>
      </c>
      <c r="BJ27" s="101">
        <v>8.9999999999999998E-4</v>
      </c>
      <c r="BK27" s="101">
        <v>2.0000000000000001E-4</v>
      </c>
      <c r="BM27" s="101">
        <v>0.14080000000000001</v>
      </c>
      <c r="BN27" s="101">
        <v>8.9999999999999998E-4</v>
      </c>
      <c r="BO27" s="101">
        <v>0.24709999999999999</v>
      </c>
      <c r="BQ27" s="101">
        <v>0.30780000000000002</v>
      </c>
      <c r="BR27" s="101">
        <v>0.30230000000000001</v>
      </c>
      <c r="BT27" s="101">
        <v>2E-3</v>
      </c>
      <c r="BU27" s="101">
        <v>0</v>
      </c>
      <c r="BV27" s="101">
        <v>1</v>
      </c>
      <c r="BW27" s="101">
        <v>0</v>
      </c>
      <c r="BX27" s="121" t="s">
        <v>1857</v>
      </c>
      <c r="BY27" s="101" t="s">
        <v>1703</v>
      </c>
      <c r="BZ27" s="101" t="s">
        <v>1805</v>
      </c>
      <c r="CA27" s="101" t="s">
        <v>4050</v>
      </c>
      <c r="CB27" s="122" t="s">
        <v>3661</v>
      </c>
      <c r="CC27" s="101" t="s">
        <v>3946</v>
      </c>
      <c r="CD27" s="42" t="s">
        <v>4374</v>
      </c>
      <c r="CE27" s="42" t="s">
        <v>4374</v>
      </c>
      <c r="CF27" s="42" t="str">
        <f>IFERROR(VLOOKUP(Funds[[#This Row],[Code ISIN]],[1]GLOBAL!$C$1:$L$27,10,FALSE)," ")</f>
        <v xml:space="preserve"> </v>
      </c>
      <c r="CG27" s="42" t="s">
        <v>4374</v>
      </c>
      <c r="CH27" s="42" t="s">
        <v>4374</v>
      </c>
      <c r="CI27" s="42" t="s">
        <v>4374</v>
      </c>
      <c r="CJ27" s="123"/>
      <c r="CK27" s="96" t="s">
        <v>4374</v>
      </c>
      <c r="CL27" s="246" t="str">
        <f>VLOOKUP(Funds[[#This Row],[Code ISIN]],'Sheet1 - Table (1)'!$A$10:$AF$110017,MATCH("Funds Liquidity",'Sheet1 - Table (1)'!$10:$10,0),FALSE)</f>
        <v>Jour</v>
      </c>
      <c r="CM27" s="246" t="s">
        <v>140</v>
      </c>
    </row>
    <row r="28" spans="1:94">
      <c r="A28" s="80" t="s">
        <v>3276</v>
      </c>
      <c r="B28" s="305">
        <f>IF(ISERROR(VALUE(VLOOKUP($A28,'Sheet1 - Table (1)'!$A$8:$AG$1186,COLUMN(B$7),FALSE))),VLOOKUP(A28,TK_MANQUANTS,2,FALSE),IF(VALUE(VLOOKUP($A28,'Sheet1 - Table (1)'!$A$8:$AG$1186,COLUMN(B$7),FALSE))=0,VLOOKUP(A28,TK_MANQUANTS,2,FALSE),VALUE(VLOOKUP($A28,'Sheet1 - Table (1)'!$A$8:$AG$1186,COLUMN(B$7),FALSE))))</f>
        <v>45091333</v>
      </c>
      <c r="C28" s="80" t="str">
        <f>VLOOKUP($A28,'Sheet1 - Table (1)'!$A$8:$AG$1186,COLUMN(C$7),FALSE)</f>
        <v>iShares World ex-Euro Gov Bond Index Inst EUR Hedged Acc</v>
      </c>
      <c r="D28" s="82">
        <f>VLOOKUP($A28,'Sheet1 - Table (1)'!$A$8:$AG$1186,COLUMN(D$7),FALSE)</f>
        <v>43861</v>
      </c>
      <c r="E28" s="124">
        <f>VLOOKUP($A28,'Sheet1 - Table (1)'!$A$8:$AG$1186,COLUMN(E$7),FALSE)</f>
        <v>0.19</v>
      </c>
      <c r="F28" s="80" t="b">
        <f>VLOOKUP($A28,'Sheet1 - Table (1)'!$A$8:$AG$1186,COLUMN(F$7),FALSE)</f>
        <v>1</v>
      </c>
      <c r="G28" s="80" t="str">
        <f>VLOOKUP($A28,'Sheet1 - Table (1)'!$A$8:$AG$1186,COLUMN(G$7),FALSE)</f>
        <v>Ireland</v>
      </c>
      <c r="H28" s="80" t="str">
        <f>VLOOKUP($A28,'Sheet1 - Table (1)'!$A$8:$AG$1186,COLUMN(H$7),FALSE)</f>
        <v>EUR</v>
      </c>
      <c r="I28" s="80" t="str">
        <f>VLOOKUP($A28,'Sheet1 - Table (1)'!$A$8:$AG$1186,COLUMN(I$7),FALSE)</f>
        <v>Fonds de placement</v>
      </c>
      <c r="J28" s="80" t="str">
        <f>VLOOKUP($A28,'Sheet1 - Table (1)'!$A$8:$AG$1186,COLUMN(J$7),FALSE)</f>
        <v>Obligation</v>
      </c>
      <c r="K28" s="82">
        <f>VLOOKUP($A28,'Sheet1 - Table (1)'!$A$8:$AG$1186,COLUMN(K$7),FALSE)</f>
        <v>44255</v>
      </c>
      <c r="L28" s="80">
        <f>VLOOKUP($A28,'Sheet1 - Table (1)'!$A$8:$AG$1186,COLUMN(L$7),FALSE)</f>
        <v>417.7906931</v>
      </c>
      <c r="M28" s="80" t="str">
        <f>VLOOKUP($A28,'Sheet1 - Table (1)'!$A$8:$AG$1186,COLUMN(M$7),FALSE)</f>
        <v>Retained</v>
      </c>
      <c r="N28" s="80">
        <f>VLOOKUP($A28,'Sheet1 - Table (1)'!$A$8:$AG$1186,COLUMN(N$7),FALSE)</f>
        <v>0</v>
      </c>
      <c r="O28" s="80" t="b">
        <f>VLOOKUP($A28,'Sheet1 - Table (1)'!$A$8:$AG$1186,COLUMN(O$7),FALSE)</f>
        <v>1</v>
      </c>
      <c r="P28" s="80">
        <f>VLOOKUP($A28,'Sheet1 - Table (1)'!$A$8:$AG$1186,COLUMN(P$7),FALSE)</f>
        <v>0</v>
      </c>
      <c r="Q28" s="80" t="b">
        <f>VLOOKUP($A28,'Sheet1 - Table (1)'!$A$8:$AG$1186,COLUMN(Q$7),FALSE)</f>
        <v>1</v>
      </c>
      <c r="R28" s="80" t="b">
        <f>VLOOKUP($A28,'Sheet1 - Table (1)'!$A$8:$AG$1186,COLUMN(R$7),FALSE)</f>
        <v>1</v>
      </c>
      <c r="S28" s="80">
        <f>VLOOKUP($A28,'Sheet1 - Table (1)'!$A$8:$AG$1186,COLUMN(S$7),FALSE)</f>
        <v>0</v>
      </c>
      <c r="T28" s="80">
        <f>VLOOKUP($A28,'Sheet1 - Table (1)'!$A$8:$AG$1186,COLUMN(T$7),FALSE)</f>
        <v>0</v>
      </c>
      <c r="U28" s="80" t="str">
        <f t="shared" si="1"/>
        <v>FR-NE-SP</v>
      </c>
      <c r="V28" s="80" t="str">
        <f>VLOOKUP($A28,'Sheet1 - Table (1)'!$A$8:$AG$1186,COLUMN(V$7)+3,FALSE)</f>
        <v>ICVC</v>
      </c>
      <c r="W28" s="80" t="str">
        <f>VLOOKUP(A28,'Sheet1 - Table (1)'!$A$8:$AF$10075,MATCH($W$8,'Sheet1 - Table (1)'!$10:$10,0),FALSE)</f>
        <v>Détermination des Prix Quotidien</v>
      </c>
      <c r="X28" s="80" t="str">
        <f>VLOOKUP(A28,'Sheet1 - Table (1)'!$A$8:$AAB$10075,MATCH($X$8,'Sheet1 - Table (1)'!$10:$10,0),FALSE)</f>
        <v>Optimized</v>
      </c>
      <c r="Y28" s="96" t="str">
        <f t="shared" si="5"/>
        <v>Fonds de placement</v>
      </c>
      <c r="AA28" s="96" t="s">
        <v>1823</v>
      </c>
      <c r="AB28" s="96" t="s">
        <v>2481</v>
      </c>
      <c r="AC28" s="214" t="s">
        <v>140</v>
      </c>
      <c r="AD28" s="214" t="s">
        <v>2481</v>
      </c>
      <c r="AE28" s="96" t="s">
        <v>2481</v>
      </c>
      <c r="AF28" s="246" t="s">
        <v>2481</v>
      </c>
      <c r="AG28" s="96" t="s">
        <v>2857</v>
      </c>
      <c r="AI28" s="96" t="s">
        <v>785</v>
      </c>
      <c r="AJ28" s="96" t="s">
        <v>140</v>
      </c>
      <c r="AK28" s="96" t="s">
        <v>140</v>
      </c>
      <c r="AL28" s="96" t="s">
        <v>2481</v>
      </c>
      <c r="AM28" s="96" t="str">
        <f t="shared" si="6"/>
        <v>Obligations étrangères</v>
      </c>
      <c r="AO28" s="96" t="s">
        <v>2481</v>
      </c>
      <c r="AP28" s="96" t="s">
        <v>74</v>
      </c>
      <c r="AQ28" s="96">
        <v>8.51</v>
      </c>
      <c r="AR28" s="101">
        <v>8.3999999999999995E-3</v>
      </c>
      <c r="AS28" s="101">
        <f>IF(AR28="","",AR28-E28%)</f>
        <v>6.4999999999999997E-3</v>
      </c>
      <c r="AT28" s="101">
        <v>0.71430000000000005</v>
      </c>
      <c r="AU28" s="101">
        <v>0.27560000000000001</v>
      </c>
      <c r="AV28" s="101">
        <v>1.01E-2</v>
      </c>
      <c r="AY28" s="101">
        <v>1</v>
      </c>
      <c r="BL28" s="101">
        <v>8.1699999999999995E-2</v>
      </c>
      <c r="BM28" s="101">
        <v>2.81E-2</v>
      </c>
      <c r="BN28" s="101">
        <v>0.56030000000000002</v>
      </c>
      <c r="BO28" s="101">
        <v>2.52E-2</v>
      </c>
      <c r="BP28" s="101">
        <v>0.25559999999999999</v>
      </c>
      <c r="BQ28" s="101">
        <v>3.3000000000000002E-2</v>
      </c>
      <c r="BR28" s="101">
        <v>1.61E-2</v>
      </c>
      <c r="BV28" s="101">
        <v>1</v>
      </c>
      <c r="BX28" s="121" t="s">
        <v>1854</v>
      </c>
      <c r="BY28" s="101" t="s">
        <v>22045</v>
      </c>
      <c r="BZ28" s="101" t="str">
        <f>IF(AJ28="Obligations",AP28&amp;" "&amp;AI28&amp;" "&amp;IF(AI28="High Yield",IF(AQ28&lt;2.5,"SHORT",IF(AQ28&gt;4,"LONG","MID")),IF(AQ28&lt;3.5,"SHORT",IF(AQ28&gt;8,"LONG","MID"))),"")</f>
        <v>Courbe Monde Gouvernements LONG</v>
      </c>
      <c r="CA28" s="101" t="s">
        <v>4050</v>
      </c>
      <c r="CB28" s="101" t="s">
        <v>3776</v>
      </c>
      <c r="CC28" s="101" t="s">
        <v>3999</v>
      </c>
      <c r="CD28" s="42" t="s">
        <v>1633</v>
      </c>
      <c r="CE28" s="42" t="s">
        <v>1633</v>
      </c>
      <c r="CF28" s="42" t="str">
        <f>IFERROR(VLOOKUP(Funds[[#This Row],[Code ISIN]],[1]GLOBAL!$C$1:$L$27,10,FALSE)," ")</f>
        <v>X</v>
      </c>
      <c r="CG28" s="42" t="s">
        <v>1633</v>
      </c>
      <c r="CH28" s="42" t="s">
        <v>4374</v>
      </c>
      <c r="CI28" s="42" t="s">
        <v>4374</v>
      </c>
      <c r="CJ28" s="123">
        <v>44286</v>
      </c>
      <c r="CK28" s="96" t="s">
        <v>4374</v>
      </c>
      <c r="CL28" s="246" t="str">
        <f>VLOOKUP(Funds[[#This Row],[Code ISIN]],'Sheet1 - Table (1)'!$A$10:$AF$110017,MATCH("Funds Liquidity",'Sheet1 - Table (1)'!$10:$10,0),FALSE)</f>
        <v>Jour</v>
      </c>
      <c r="CN28" s="246" t="s">
        <v>140</v>
      </c>
    </row>
    <row r="29" spans="1:94">
      <c r="A29" s="80" t="s">
        <v>280</v>
      </c>
      <c r="B29" s="305">
        <f>IF(ISERROR(VALUE(VLOOKUP($A29,'Sheet1 - Table (1)'!$A$8:$AG$1186,COLUMN(B$7),FALSE))),VLOOKUP(A29,TK_MANQUANTS,2,FALSE),IF(VALUE(VLOOKUP($A29,'Sheet1 - Table (1)'!$A$8:$AG$1186,COLUMN(B$7),FALSE))=0,VLOOKUP(A29,TK_MANQUANTS,2,FALSE),VALUE(VLOOKUP($A29,'Sheet1 - Table (1)'!$A$8:$AG$1186,COLUMN(B$7),FALSE))))</f>
        <v>21434864</v>
      </c>
      <c r="C29" s="80" t="str">
        <f>VLOOKUP($A29,'Sheet1 - Table (1)'!$A$8:$AG$1186,COLUMN(C$7),FALSE)</f>
        <v>Robeco Global Total Return Bond Fund DH EUR</v>
      </c>
      <c r="D29" s="82">
        <f>VLOOKUP($A29,'Sheet1 - Table (1)'!$A$8:$AG$1186,COLUMN(D$7),FALSE)</f>
        <v>43830</v>
      </c>
      <c r="E29" s="124">
        <f>VLOOKUP($A29,'Sheet1 - Table (1)'!$A$8:$AG$1186,COLUMN(E$7),FALSE)</f>
        <v>0.91</v>
      </c>
      <c r="F29" s="80" t="b">
        <f>VLOOKUP($A29,'Sheet1 - Table (1)'!$A$8:$AG$1186,COLUMN(F$7),FALSE)</f>
        <v>1</v>
      </c>
      <c r="G29" s="80" t="str">
        <f>VLOOKUP($A29,'Sheet1 - Table (1)'!$A$8:$AG$1186,COLUMN(G$7),FALSE)</f>
        <v>Luxembourg</v>
      </c>
      <c r="H29" s="80" t="str">
        <f>VLOOKUP($A29,'Sheet1 - Table (1)'!$A$8:$AG$1186,COLUMN(H$7),FALSE)</f>
        <v>EUR</v>
      </c>
      <c r="I29" s="80" t="str">
        <f>VLOOKUP($A29,'Sheet1 - Table (1)'!$A$8:$AG$1186,COLUMN(I$7),FALSE)</f>
        <v>Fonds de placement</v>
      </c>
      <c r="J29" s="80" t="str">
        <f>VLOOKUP($A29,'Sheet1 - Table (1)'!$A$8:$AG$1186,COLUMN(J$7),FALSE)</f>
        <v>Obligation</v>
      </c>
      <c r="K29" s="82">
        <f>VLOOKUP($A29,'Sheet1 - Table (1)'!$A$8:$AG$1186,COLUMN(K$7),FALSE)</f>
        <v>0</v>
      </c>
      <c r="L29" s="80">
        <f>VLOOKUP($A29,'Sheet1 - Table (1)'!$A$8:$AG$1186,COLUMN(L$7),FALSE)</f>
        <v>0</v>
      </c>
      <c r="M29" s="80" t="str">
        <f>VLOOKUP($A29,'Sheet1 - Table (1)'!$A$8:$AG$1186,COLUMN(M$7),FALSE)</f>
        <v>Retained</v>
      </c>
      <c r="N29" s="80" t="b">
        <f>VLOOKUP($A29,'Sheet1 - Table (1)'!$A$8:$AG$1186,COLUMN(N$7),FALSE)</f>
        <v>1</v>
      </c>
      <c r="O29" s="80" t="b">
        <f>VLOOKUP($A29,'Sheet1 - Table (1)'!$A$8:$AG$1186,COLUMN(O$7),FALSE)</f>
        <v>1</v>
      </c>
      <c r="P29" s="80" t="b">
        <f>VLOOKUP($A29,'Sheet1 - Table (1)'!$A$8:$AG$1186,COLUMN(P$7),FALSE)</f>
        <v>1</v>
      </c>
      <c r="Q29" s="80" t="b">
        <f>VLOOKUP($A29,'Sheet1 - Table (1)'!$A$8:$AG$1186,COLUMN(Q$7),FALSE)</f>
        <v>1</v>
      </c>
      <c r="R29" s="80" t="b">
        <f>VLOOKUP($A29,'Sheet1 - Table (1)'!$A$8:$AG$1186,COLUMN(R$7),FALSE)</f>
        <v>1</v>
      </c>
      <c r="S29" s="80" t="b">
        <f>VLOOKUP($A29,'Sheet1 - Table (1)'!$A$8:$AG$1186,COLUMN(S$7),FALSE)</f>
        <v>1</v>
      </c>
      <c r="T29" s="80">
        <f>VLOOKUP($A29,'Sheet1 - Table (1)'!$A$8:$AG$1186,COLUMN(T$7),FALSE)</f>
        <v>0</v>
      </c>
      <c r="U29" s="80" t="str">
        <f t="shared" si="1"/>
        <v>BE-FR-IT-NE-SP-GE</v>
      </c>
      <c r="V29" s="80" t="str">
        <f>VLOOKUP($A29,'Sheet1 - Table (1)'!$A$8:$AG$1186,COLUMN(V$7)+3,FALSE)</f>
        <v>LU - SICAV - Parte 1</v>
      </c>
      <c r="W29" s="80" t="str">
        <f>VLOOKUP(A29,'Sheet1 - Table (1)'!$A$8:$AF$10075,MATCH($W$8,'Sheet1 - Table (1)'!$10:$10,0),FALSE)</f>
        <v>Détermination des Prix Quotidien</v>
      </c>
      <c r="X29" s="80">
        <f>VLOOKUP(A29,'Sheet1 - Table (1)'!$A$8:$AAB$10075,MATCH($X$8,'Sheet1 - Table (1)'!$10:$10,0),FALSE)</f>
        <v>0</v>
      </c>
      <c r="Y29" s="96" t="str">
        <f t="shared" si="5"/>
        <v>Fonds de placement</v>
      </c>
      <c r="AA29" s="96" t="s">
        <v>1823</v>
      </c>
      <c r="AB29" s="96" t="s">
        <v>2481</v>
      </c>
      <c r="AC29" s="214" t="s">
        <v>140</v>
      </c>
      <c r="AD29" s="214" t="s">
        <v>2064</v>
      </c>
      <c r="AE29" s="96" t="s">
        <v>2542</v>
      </c>
      <c r="AF29" s="246" t="s">
        <v>2546</v>
      </c>
      <c r="AG29" s="96" t="s">
        <v>2687</v>
      </c>
      <c r="AI29" s="96" t="s">
        <v>137</v>
      </c>
      <c r="AJ29" s="96" t="s">
        <v>793</v>
      </c>
      <c r="AK29" s="96" t="s">
        <v>140</v>
      </c>
      <c r="AL29" s="96" t="s">
        <v>2481</v>
      </c>
      <c r="AM29" s="96" t="str">
        <f t="shared" si="6"/>
        <v>Obligations étrangères</v>
      </c>
      <c r="AO29" s="96" t="s">
        <v>2481</v>
      </c>
      <c r="AP29" s="96" t="s">
        <v>74</v>
      </c>
      <c r="AQ29" s="96">
        <v>2.7</v>
      </c>
      <c r="AR29" s="101">
        <v>2.3E-2</v>
      </c>
      <c r="AS29" s="101">
        <f t="shared" si="4"/>
        <v>1.3899999999999999E-2</v>
      </c>
      <c r="AT29" s="101">
        <v>0.54220000000000002</v>
      </c>
      <c r="AU29" s="101">
        <v>0.11600000000000001</v>
      </c>
      <c r="AV29" s="101">
        <v>0.3241</v>
      </c>
      <c r="AW29" s="101">
        <v>1.77E-2</v>
      </c>
      <c r="AY29" s="101">
        <v>1</v>
      </c>
      <c r="BJ29" s="101">
        <v>2.7000000000000001E-3</v>
      </c>
      <c r="BK29" s="101">
        <v>0.44829999999999998</v>
      </c>
      <c r="BL29" s="101">
        <v>3.1800000000000002E-2</v>
      </c>
      <c r="BM29" s="101">
        <v>1.83E-2</v>
      </c>
      <c r="BN29" s="101">
        <v>0.41920000000000002</v>
      </c>
      <c r="BO29" s="101">
        <v>5.7299999999999997E-2</v>
      </c>
      <c r="BQ29" s="101">
        <v>9.1000000000000004E-3</v>
      </c>
      <c r="BR29" s="101">
        <v>1.3299999999999999E-2</v>
      </c>
      <c r="BZ29" s="101" t="str">
        <f>IF(AJ29="Obligations",AP29&amp;" "&amp;AI29&amp;" "&amp;IF(AQ29&lt;3.5,"SHORT",IF(AQ29&gt;8,"LONG","MID")),"")</f>
        <v/>
      </c>
      <c r="CA29" s="101" t="s">
        <v>70</v>
      </c>
      <c r="CB29" s="101"/>
      <c r="CC29" s="101" t="s">
        <v>70</v>
      </c>
      <c r="CD29" s="42" t="s">
        <v>4374</v>
      </c>
      <c r="CE29" s="42" t="s">
        <v>4374</v>
      </c>
      <c r="CF29" s="42" t="str">
        <f>IFERROR(VLOOKUP(Funds[[#This Row],[Code ISIN]],[1]GLOBAL!$C$1:$L$27,10,FALSE)," ")</f>
        <v xml:space="preserve"> </v>
      </c>
      <c r="CG29" s="42" t="s">
        <v>4374</v>
      </c>
      <c r="CH29" s="42" t="s">
        <v>4374</v>
      </c>
      <c r="CI29" s="42" t="s">
        <v>4374</v>
      </c>
      <c r="CJ29" s="123">
        <v>42734</v>
      </c>
      <c r="CK29" s="96" t="s">
        <v>4374</v>
      </c>
      <c r="CL29" s="246" t="str">
        <f>VLOOKUP(Funds[[#This Row],[Code ISIN]],'Sheet1 - Table (1)'!$A$10:$AF$110017,MATCH("Funds Liquidity",'Sheet1 - Table (1)'!$10:$10,0),FALSE)</f>
        <v>Jour</v>
      </c>
    </row>
    <row r="30" spans="1:94">
      <c r="A30" s="80" t="s">
        <v>281</v>
      </c>
      <c r="B30" s="305">
        <f>IF(ISERROR(VALUE(VLOOKUP($A30,'Sheet1 - Table (1)'!$A$8:$AG$1186,COLUMN(B$7),FALSE))),VLOOKUP(A30,TK_MANQUANTS,2,FALSE),IF(VALUE(VLOOKUP($A30,'Sheet1 - Table (1)'!$A$8:$AG$1186,COLUMN(B$7),FALSE))=0,VLOOKUP(A30,TK_MANQUANTS,2,FALSE),VALUE(VLOOKUP($A30,'Sheet1 - Table (1)'!$A$8:$AG$1186,COLUMN(B$7),FALSE))))</f>
        <v>21808048</v>
      </c>
      <c r="C30" s="80" t="str">
        <f>VLOOKUP($A30,'Sheet1 - Table (1)'!$A$8:$AG$1186,COLUMN(C$7),FALSE)</f>
        <v>Robeco Global Total Return Bond Fund IH EUR</v>
      </c>
      <c r="D30" s="82">
        <f>VLOOKUP($A30,'Sheet1 - Table (1)'!$A$8:$AG$1186,COLUMN(D$7),FALSE)</f>
        <v>43880</v>
      </c>
      <c r="E30" s="124">
        <f>VLOOKUP($A30,'Sheet1 - Table (1)'!$A$8:$AG$1186,COLUMN(E$7),FALSE)</f>
        <v>0.48</v>
      </c>
      <c r="F30" s="80" t="b">
        <f>VLOOKUP($A30,'Sheet1 - Table (1)'!$A$8:$AG$1186,COLUMN(F$7),FALSE)</f>
        <v>1</v>
      </c>
      <c r="G30" s="80" t="str">
        <f>VLOOKUP($A30,'Sheet1 - Table (1)'!$A$8:$AG$1186,COLUMN(G$7),FALSE)</f>
        <v>Luxembourg</v>
      </c>
      <c r="H30" s="80" t="str">
        <f>VLOOKUP($A30,'Sheet1 - Table (1)'!$A$8:$AG$1186,COLUMN(H$7),FALSE)</f>
        <v>EUR</v>
      </c>
      <c r="I30" s="80" t="str">
        <f>VLOOKUP($A30,'Sheet1 - Table (1)'!$A$8:$AG$1186,COLUMN(I$7),FALSE)</f>
        <v>Fonds de placement</v>
      </c>
      <c r="J30" s="80" t="str">
        <f>VLOOKUP($A30,'Sheet1 - Table (1)'!$A$8:$AG$1186,COLUMN(J$7),FALSE)</f>
        <v>Obligation</v>
      </c>
      <c r="K30" s="82">
        <f>VLOOKUP($A30,'Sheet1 - Table (1)'!$A$8:$AG$1186,COLUMN(K$7),FALSE)</f>
        <v>0</v>
      </c>
      <c r="L30" s="80">
        <v>2700</v>
      </c>
      <c r="M30" s="80" t="str">
        <f>VLOOKUP($A30,'Sheet1 - Table (1)'!$A$8:$AG$1186,COLUMN(M$7),FALSE)</f>
        <v>Retained</v>
      </c>
      <c r="N30" s="80">
        <f>VLOOKUP($A30,'Sheet1 - Table (1)'!$A$8:$AG$1186,COLUMN(N$7),FALSE)</f>
        <v>0</v>
      </c>
      <c r="O30" s="80">
        <f>VLOOKUP($A30,'Sheet1 - Table (1)'!$A$8:$AG$1186,COLUMN(O$7),FALSE)</f>
        <v>0</v>
      </c>
      <c r="P30" s="80">
        <f>VLOOKUP($A30,'Sheet1 - Table (1)'!$A$8:$AG$1186,COLUMN(P$7),FALSE)</f>
        <v>0</v>
      </c>
      <c r="Q30" s="80" t="b">
        <f>VLOOKUP($A30,'Sheet1 - Table (1)'!$A$8:$AG$1186,COLUMN(Q$7),FALSE)</f>
        <v>1</v>
      </c>
      <c r="R30" s="80" t="b">
        <f>VLOOKUP($A30,'Sheet1 - Table (1)'!$A$8:$AG$1186,COLUMN(R$7),FALSE)</f>
        <v>1</v>
      </c>
      <c r="S30" s="80">
        <f>VLOOKUP($A30,'Sheet1 - Table (1)'!$A$8:$AG$1186,COLUMN(S$7),FALSE)</f>
        <v>0</v>
      </c>
      <c r="T30" s="80">
        <f>VLOOKUP($A30,'Sheet1 - Table (1)'!$A$8:$AG$1186,COLUMN(T$7),FALSE)</f>
        <v>0</v>
      </c>
      <c r="U30" s="80" t="str">
        <f t="shared" si="1"/>
        <v>NE-SP</v>
      </c>
      <c r="V30" s="80" t="str">
        <f>VLOOKUP($A30,'Sheet1 - Table (1)'!$A$8:$AG$1186,COLUMN(V$7)+3,FALSE)</f>
        <v>LU - SICAV - Parte 1</v>
      </c>
      <c r="W30" s="80" t="str">
        <f>VLOOKUP(A30,'Sheet1 - Table (1)'!$A$8:$AF$10075,MATCH($W$8,'Sheet1 - Table (1)'!$10:$10,0),FALSE)</f>
        <v>Détermination des Prix Quotidien</v>
      </c>
      <c r="X30" s="80">
        <f>VLOOKUP(A30,'Sheet1 - Table (1)'!$A$8:$AAB$10075,MATCH($X$8,'Sheet1 - Table (1)'!$10:$10,0),FALSE)</f>
        <v>0</v>
      </c>
      <c r="Y30" s="96" t="str">
        <f t="shared" si="5"/>
        <v>Fonds de placement</v>
      </c>
      <c r="AA30" s="96" t="s">
        <v>1823</v>
      </c>
      <c r="AB30" s="96" t="s">
        <v>2481</v>
      </c>
      <c r="AC30" s="214" t="s">
        <v>140</v>
      </c>
      <c r="AD30" s="214" t="s">
        <v>2064</v>
      </c>
      <c r="AE30" s="96" t="s">
        <v>2542</v>
      </c>
      <c r="AF30" s="246" t="s">
        <v>2546</v>
      </c>
      <c r="AG30" s="96" t="s">
        <v>2687</v>
      </c>
      <c r="AI30" s="96" t="s">
        <v>137</v>
      </c>
      <c r="AJ30" s="96" t="s">
        <v>793</v>
      </c>
      <c r="AK30" s="96" t="s">
        <v>140</v>
      </c>
      <c r="AL30" s="96" t="s">
        <v>2481</v>
      </c>
      <c r="AM30" s="96" t="str">
        <f t="shared" si="6"/>
        <v>Obligations étrangères</v>
      </c>
      <c r="AO30" s="96" t="s">
        <v>2481</v>
      </c>
      <c r="AP30" s="96" t="s">
        <v>74</v>
      </c>
      <c r="AQ30" s="96">
        <v>5.9</v>
      </c>
      <c r="AR30" s="101">
        <v>1.7000000000000001E-2</v>
      </c>
      <c r="AS30" s="101">
        <f t="shared" si="4"/>
        <v>1.2200000000000003E-2</v>
      </c>
      <c r="AT30" s="101">
        <v>0.68799999999999994</v>
      </c>
      <c r="AU30" s="101">
        <v>7.0000000000000007E-2</v>
      </c>
      <c r="AV30" s="101">
        <v>0.184</v>
      </c>
      <c r="AW30" s="101">
        <v>5.8000000000000003E-2</v>
      </c>
      <c r="AY30" s="101">
        <v>1</v>
      </c>
      <c r="BJ30" s="101">
        <v>2.7000000000000001E-3</v>
      </c>
      <c r="BK30" s="101">
        <v>0.44829999999999998</v>
      </c>
      <c r="BL30" s="101">
        <v>3.1800000000000002E-2</v>
      </c>
      <c r="BM30" s="101">
        <v>1.83E-2</v>
      </c>
      <c r="BN30" s="101">
        <v>0.41920000000000002</v>
      </c>
      <c r="BO30" s="101">
        <v>5.7299999999999997E-2</v>
      </c>
      <c r="BQ30" s="101">
        <v>9.1000000000000004E-3</v>
      </c>
      <c r="BR30" s="101">
        <v>1.3299999999999999E-2</v>
      </c>
      <c r="BT30" s="101" t="s">
        <v>1512</v>
      </c>
      <c r="BU30" s="101" t="s">
        <v>1512</v>
      </c>
      <c r="BV30" s="101">
        <v>0.82499999999999996</v>
      </c>
      <c r="BW30" s="101">
        <v>0.17499999999999999</v>
      </c>
      <c r="BY30" s="101" t="s">
        <v>1441</v>
      </c>
      <c r="BZ30" s="101" t="str">
        <f>IF(AJ30="Obligations",AP30&amp;" "&amp;AI30&amp;" "&amp;IF(AQ30&lt;3.5,"SHORT",IF(AQ30&gt;8,"LONG","MID")),"")</f>
        <v/>
      </c>
      <c r="CA30" s="101" t="s">
        <v>4051</v>
      </c>
      <c r="CB30" s="101" t="s">
        <v>3746</v>
      </c>
      <c r="CC30" s="101" t="s">
        <v>3989</v>
      </c>
      <c r="CD30" s="42" t="s">
        <v>4374</v>
      </c>
      <c r="CE30" s="42" t="s">
        <v>4374</v>
      </c>
      <c r="CF30" s="42" t="str">
        <f>IFERROR(VLOOKUP(Funds[[#This Row],[Code ISIN]],[1]GLOBAL!$C$1:$L$27,10,FALSE)," ")</f>
        <v xml:space="preserve"> </v>
      </c>
      <c r="CG30" s="42" t="s">
        <v>4374</v>
      </c>
      <c r="CH30" s="42" t="s">
        <v>4374</v>
      </c>
      <c r="CI30" s="42" t="s">
        <v>4374</v>
      </c>
      <c r="CJ30" s="123">
        <v>43008</v>
      </c>
      <c r="CK30" s="96" t="s">
        <v>4374</v>
      </c>
      <c r="CL30" s="246" t="str">
        <f>VLOOKUP(Funds[[#This Row],[Code ISIN]],'Sheet1 - Table (1)'!$A$10:$AF$110017,MATCH("Funds Liquidity",'Sheet1 - Table (1)'!$10:$10,0),FALSE)</f>
        <v>Jour</v>
      </c>
      <c r="CP30" s="246" t="s">
        <v>2687</v>
      </c>
    </row>
    <row r="31" spans="1:94">
      <c r="A31" s="80" t="s">
        <v>2145</v>
      </c>
      <c r="B31" s="305">
        <f>IF(ISERROR(VALUE(VLOOKUP($A31,'Sheet1 - Table (1)'!$A$8:$AG$1186,COLUMN(B$7),FALSE))),VLOOKUP(A31,TK_MANQUANTS,2,FALSE),IF(VALUE(VLOOKUP($A31,'Sheet1 - Table (1)'!$A$8:$AG$1186,COLUMN(B$7),FALSE))=0,VLOOKUP(A31,TK_MANQUANTS,2,FALSE),VALUE(VLOOKUP($A31,'Sheet1 - Table (1)'!$A$8:$AG$1186,COLUMN(B$7),FALSE))))</f>
        <v>23765176</v>
      </c>
      <c r="C31" s="80" t="str">
        <f>VLOOKUP($A31,'Sheet1 - Table (1)'!$A$8:$AG$1186,COLUMN(C$7),FALSE)</f>
        <v>Robeco Global Total Return Bond Fund IH CHF</v>
      </c>
      <c r="D31" s="82">
        <f>VLOOKUP($A31,'Sheet1 - Table (1)'!$A$8:$AG$1186,COLUMN(D$7),FALSE)</f>
        <v>43830</v>
      </c>
      <c r="E31" s="124">
        <f>VLOOKUP($A31,'Sheet1 - Table (1)'!$A$8:$AG$1186,COLUMN(E$7),FALSE)</f>
        <v>0.48</v>
      </c>
      <c r="F31" s="80" t="b">
        <f>VLOOKUP($A31,'Sheet1 - Table (1)'!$A$8:$AG$1186,COLUMN(F$7),FALSE)</f>
        <v>1</v>
      </c>
      <c r="G31" s="80" t="str">
        <f>VLOOKUP($A31,'Sheet1 - Table (1)'!$A$8:$AG$1186,COLUMN(G$7),FALSE)</f>
        <v>Luxembourg</v>
      </c>
      <c r="H31" s="80" t="str">
        <f>VLOOKUP($A31,'Sheet1 - Table (1)'!$A$8:$AG$1186,COLUMN(H$7),FALSE)</f>
        <v>CHF</v>
      </c>
      <c r="I31" s="80" t="str">
        <f>VLOOKUP($A31,'Sheet1 - Table (1)'!$A$8:$AG$1186,COLUMN(I$7),FALSE)</f>
        <v>Fonds de placement</v>
      </c>
      <c r="J31" s="80" t="str">
        <f>VLOOKUP($A31,'Sheet1 - Table (1)'!$A$8:$AG$1186,COLUMN(J$7),FALSE)</f>
        <v>Obligation</v>
      </c>
      <c r="K31" s="82">
        <f>VLOOKUP($A31,'Sheet1 - Table (1)'!$A$8:$AG$1186,COLUMN(K$7),FALSE)</f>
        <v>0</v>
      </c>
      <c r="L31" s="80">
        <f>VLOOKUP($A31,'Sheet1 - Table (1)'!$A$8:$AG$1186,COLUMN(L$7),FALSE)</f>
        <v>0</v>
      </c>
      <c r="M31" s="80" t="str">
        <f>VLOOKUP($A31,'Sheet1 - Table (1)'!$A$8:$AG$1186,COLUMN(M$7),FALSE)</f>
        <v>Retained</v>
      </c>
      <c r="N31" s="80">
        <f>VLOOKUP($A31,'Sheet1 - Table (1)'!$A$8:$AG$1186,COLUMN(N$7),FALSE)</f>
        <v>0</v>
      </c>
      <c r="O31" s="80">
        <f>VLOOKUP($A31,'Sheet1 - Table (1)'!$A$8:$AG$1186,COLUMN(O$7),FALSE)</f>
        <v>0</v>
      </c>
      <c r="P31" s="80">
        <f>VLOOKUP($A31,'Sheet1 - Table (1)'!$A$8:$AG$1186,COLUMN(P$7),FALSE)</f>
        <v>0</v>
      </c>
      <c r="Q31" s="80">
        <f>VLOOKUP($A31,'Sheet1 - Table (1)'!$A$8:$AG$1186,COLUMN(Q$7),FALSE)</f>
        <v>0</v>
      </c>
      <c r="R31" s="80">
        <f>VLOOKUP($A31,'Sheet1 - Table (1)'!$A$8:$AG$1186,COLUMN(R$7),FALSE)</f>
        <v>0</v>
      </c>
      <c r="S31" s="80">
        <f>VLOOKUP($A31,'Sheet1 - Table (1)'!$A$8:$AG$1186,COLUMN(S$7),FALSE)</f>
        <v>0</v>
      </c>
      <c r="T31" s="80">
        <f>VLOOKUP($A31,'Sheet1 - Table (1)'!$A$8:$AG$1186,COLUMN(T$7),FALSE)</f>
        <v>0</v>
      </c>
      <c r="U31" s="80" t="str">
        <f t="shared" si="1"/>
        <v/>
      </c>
      <c r="V31" s="80" t="str">
        <f>VLOOKUP($A31,'Sheet1 - Table (1)'!$A$8:$AG$1186,COLUMN(V$7)+3,FALSE)</f>
        <v>LU - SICAV - Parte 1</v>
      </c>
      <c r="W31" s="80" t="str">
        <f>VLOOKUP(A31,'Sheet1 - Table (1)'!$A$8:$AF$10075,MATCH($W$8,'Sheet1 - Table (1)'!$10:$10,0),FALSE)</f>
        <v>Détermination des Prix Quotidien</v>
      </c>
      <c r="X31" s="80">
        <f>VLOOKUP(A31,'Sheet1 - Table (1)'!$A$8:$AAB$10075,MATCH($X$8,'Sheet1 - Table (1)'!$10:$10,0),FALSE)</f>
        <v>0</v>
      </c>
      <c r="Y31" s="96" t="str">
        <f t="shared" si="5"/>
        <v>Fonds de placement</v>
      </c>
      <c r="AA31" s="96" t="s">
        <v>1823</v>
      </c>
      <c r="AB31" s="96" t="s">
        <v>2481</v>
      </c>
      <c r="AC31" s="214" t="s">
        <v>140</v>
      </c>
      <c r="AD31" s="214" t="s">
        <v>2064</v>
      </c>
      <c r="AE31" s="96" t="s">
        <v>2542</v>
      </c>
      <c r="AF31" s="246" t="s">
        <v>2546</v>
      </c>
      <c r="AG31" s="96" t="s">
        <v>2687</v>
      </c>
      <c r="AI31" s="96" t="s">
        <v>137</v>
      </c>
      <c r="AJ31" s="96" t="s">
        <v>793</v>
      </c>
      <c r="AK31" s="96" t="s">
        <v>140</v>
      </c>
      <c r="AL31" s="96" t="s">
        <v>2481</v>
      </c>
      <c r="AM31" s="96" t="str">
        <f t="shared" si="6"/>
        <v>Obligations étrangères hedged</v>
      </c>
      <c r="AO31" s="96" t="s">
        <v>2481</v>
      </c>
      <c r="AP31" s="96" t="s">
        <v>74</v>
      </c>
      <c r="AQ31" s="96">
        <v>5.9</v>
      </c>
      <c r="AR31" s="101">
        <v>1.7000000000000001E-2</v>
      </c>
      <c r="AS31" s="101">
        <f t="shared" si="4"/>
        <v>1.2200000000000003E-2</v>
      </c>
      <c r="AT31" s="101">
        <v>0.68799999999999994</v>
      </c>
      <c r="AU31" s="101">
        <v>7.0000000000000007E-2</v>
      </c>
      <c r="AV31" s="101">
        <v>0.184</v>
      </c>
      <c r="AW31" s="101">
        <v>5.8000000000000003E-2</v>
      </c>
      <c r="AX31" s="101">
        <v>1</v>
      </c>
      <c r="BJ31" s="101">
        <v>2.7000000000000001E-3</v>
      </c>
      <c r="BK31" s="101">
        <v>0.44829999999999998</v>
      </c>
      <c r="BL31" s="101">
        <v>3.1800000000000002E-2</v>
      </c>
      <c r="BM31" s="101">
        <v>1.83E-2</v>
      </c>
      <c r="BN31" s="101">
        <v>0.41920000000000002</v>
      </c>
      <c r="BO31" s="101">
        <v>5.7299999999999997E-2</v>
      </c>
      <c r="BQ31" s="101">
        <v>9.1000000000000004E-3</v>
      </c>
      <c r="BR31" s="101">
        <v>1.3299999999999999E-2</v>
      </c>
      <c r="BT31" s="101" t="s">
        <v>1512</v>
      </c>
      <c r="BU31" s="101" t="s">
        <v>1512</v>
      </c>
      <c r="BV31" s="101">
        <v>0.82499999999999996</v>
      </c>
      <c r="BW31" s="101">
        <v>0.17499999999999999</v>
      </c>
      <c r="BY31" s="101" t="s">
        <v>1441</v>
      </c>
      <c r="BZ31" s="101" t="str">
        <f>IF(AJ31="Obligations",AP31&amp;" "&amp;AI31&amp;" "&amp;IF(AQ31&lt;3.5,"SHORT",IF(AQ31&gt;8,"LONG","MID")),"")</f>
        <v/>
      </c>
      <c r="CA31" s="101" t="s">
        <v>70</v>
      </c>
      <c r="CB31" s="101"/>
      <c r="CC31" s="101" t="s">
        <v>70</v>
      </c>
      <c r="CD31" s="42" t="s">
        <v>4374</v>
      </c>
      <c r="CE31" s="42" t="s">
        <v>4374</v>
      </c>
      <c r="CF31" s="42" t="str">
        <f>IFERROR(VLOOKUP(Funds[[#This Row],[Code ISIN]],[1]GLOBAL!$C$1:$L$27,10,FALSE)," ")</f>
        <v xml:space="preserve"> </v>
      </c>
      <c r="CG31" s="42" t="s">
        <v>4374</v>
      </c>
      <c r="CH31" s="42" t="s">
        <v>4374</v>
      </c>
      <c r="CI31" s="42" t="s">
        <v>4374</v>
      </c>
      <c r="CJ31" s="123">
        <v>43008</v>
      </c>
      <c r="CK31" s="96" t="s">
        <v>4374</v>
      </c>
      <c r="CL31" s="246" t="str">
        <f>VLOOKUP(Funds[[#This Row],[Code ISIN]],'Sheet1 - Table (1)'!$A$10:$AF$110017,MATCH("Funds Liquidity",'Sheet1 - Table (1)'!$10:$10,0),FALSE)</f>
        <v>Jour</v>
      </c>
    </row>
    <row r="32" spans="1:94">
      <c r="A32" s="96" t="s">
        <v>1324</v>
      </c>
      <c r="B32" s="305">
        <f>IF(ISERROR(VALUE(VLOOKUP($A32,'Sheet1 - Table (1)'!$A$8:$AG$1186,COLUMN(B$7),FALSE))),VLOOKUP(A32,TK_MANQUANTS,2,FALSE),IF(VALUE(VLOOKUP($A32,'Sheet1 - Table (1)'!$A$8:$AG$1186,COLUMN(B$7),FALSE))=0,VLOOKUP(A32,TK_MANQUANTS,2,FALSE),VALUE(VLOOKUP($A32,'Sheet1 - Table (1)'!$A$8:$AG$1186,COLUMN(B$7),FALSE))))</f>
        <v>18997797</v>
      </c>
      <c r="C32" s="80" t="str">
        <f>VLOOKUP($A32,'Sheet1 - Table (1)'!$A$8:$AG$1186,COLUMN(C$7),FALSE)</f>
        <v>CSIF (CH) Bond Corporate Global ex CHF Blue QBH</v>
      </c>
      <c r="D32" s="82">
        <f>VLOOKUP($A32,'Sheet1 - Table (1)'!$A$8:$AG$1186,COLUMN(D$7),FALSE)</f>
        <v>43890</v>
      </c>
      <c r="E32" s="124">
        <f>VLOOKUP($A32,'Sheet1 - Table (1)'!$A$8:$AG$1186,COLUMN(E$7),FALSE)</f>
        <v>0.20039999999999999</v>
      </c>
      <c r="F32" s="80">
        <f>VLOOKUP($A32,'Sheet1 - Table (1)'!$A$8:$AG$1186,COLUMN(F$7),FALSE)</f>
        <v>0</v>
      </c>
      <c r="G32" s="80" t="str">
        <f>VLOOKUP($A32,'Sheet1 - Table (1)'!$A$8:$AG$1186,COLUMN(G$7),FALSE)</f>
        <v>Switzerland</v>
      </c>
      <c r="H32" s="80" t="str">
        <f>VLOOKUP($A32,'Sheet1 - Table (1)'!$A$8:$AG$1186,COLUMN(H$7),FALSE)</f>
        <v>CHF</v>
      </c>
      <c r="I32" s="80" t="str">
        <f>VLOOKUP($A32,'Sheet1 - Table (1)'!$A$8:$AG$1186,COLUMN(I$7),FALSE)</f>
        <v>Fonds de placement</v>
      </c>
      <c r="J32" s="80" t="str">
        <f>VLOOKUP($A32,'Sheet1 - Table (1)'!$A$8:$AG$1186,COLUMN(J$7),FALSE)</f>
        <v>Obligation</v>
      </c>
      <c r="K32" s="82">
        <f>VLOOKUP($A32,'Sheet1 - Table (1)'!$A$8:$AG$1186,COLUMN(K$7),FALSE)</f>
        <v>44255</v>
      </c>
      <c r="L32" s="80">
        <f>VLOOKUP($A32,'Sheet1 - Table (1)'!$A$8:$AG$1186,COLUMN(L$7),FALSE)</f>
        <v>2898.6799000000001</v>
      </c>
      <c r="M32" s="80" t="str">
        <f>VLOOKUP($A32,'Sheet1 - Table (1)'!$A$8:$AG$1186,COLUMN(M$7),FALSE)</f>
        <v>Retained</v>
      </c>
      <c r="N32" s="80">
        <f>VLOOKUP($A32,'Sheet1 - Table (1)'!$A$8:$AG$1186,COLUMN(N$7),FALSE)</f>
        <v>0</v>
      </c>
      <c r="O32" s="80">
        <f>VLOOKUP($A32,'Sheet1 - Table (1)'!$A$8:$AG$1186,COLUMN(O$7),FALSE)</f>
        <v>0</v>
      </c>
      <c r="P32" s="80">
        <f>VLOOKUP($A32,'Sheet1 - Table (1)'!$A$8:$AG$1186,COLUMN(P$7),FALSE)</f>
        <v>0</v>
      </c>
      <c r="Q32" s="80">
        <f>VLOOKUP($A32,'Sheet1 - Table (1)'!$A$8:$AG$1186,COLUMN(Q$7),FALSE)</f>
        <v>0</v>
      </c>
      <c r="R32" s="80">
        <f>VLOOKUP($A32,'Sheet1 - Table (1)'!$A$8:$AG$1186,COLUMN(R$7),FALSE)</f>
        <v>0</v>
      </c>
      <c r="S32" s="80">
        <f>VLOOKUP($A32,'Sheet1 - Table (1)'!$A$8:$AG$1186,COLUMN(S$7),FALSE)</f>
        <v>0</v>
      </c>
      <c r="T32" s="80">
        <f>VLOOKUP($A32,'Sheet1 - Table (1)'!$A$8:$AG$1186,COLUMN(T$7),FALSE)</f>
        <v>0</v>
      </c>
      <c r="U32" s="80" t="str">
        <f t="shared" si="1"/>
        <v/>
      </c>
      <c r="V32" s="80" t="str">
        <f>VLOOKUP($A32,'Sheet1 - Table (1)'!$A$8:$AG$1186,COLUMN(V$7)+3,FALSE)</f>
        <v>CH - Uebrige Fds tradit. Anl.</v>
      </c>
      <c r="W32" s="80" t="str">
        <f>VLOOKUP(A32,'Sheet1 - Table (1)'!$A$8:$AF$10075,MATCH($W$8,'Sheet1 - Table (1)'!$10:$10,0),FALSE)</f>
        <v>Détermination des Prix Quotidien</v>
      </c>
      <c r="X32" s="80" t="str">
        <f>VLOOKUP(A32,'Sheet1 - Table (1)'!$A$8:$AAB$10075,MATCH($X$8,'Sheet1 - Table (1)'!$10:$10,0),FALSE)</f>
        <v>Optimized</v>
      </c>
      <c r="Y32" s="96" t="str">
        <f t="shared" si="5"/>
        <v>Fonds de placement</v>
      </c>
      <c r="AA32" s="96" t="s">
        <v>1823</v>
      </c>
      <c r="AB32" s="96" t="s">
        <v>2481</v>
      </c>
      <c r="AC32" s="214" t="s">
        <v>140</v>
      </c>
      <c r="AD32" s="214" t="s">
        <v>2481</v>
      </c>
      <c r="AE32" s="96" t="s">
        <v>2481</v>
      </c>
      <c r="AF32" s="246" t="s">
        <v>2481</v>
      </c>
      <c r="AG32" s="96" t="s">
        <v>2857</v>
      </c>
      <c r="AI32" s="96" t="s">
        <v>380</v>
      </c>
      <c r="AJ32" s="96" t="s">
        <v>140</v>
      </c>
      <c r="AK32" s="96" t="s">
        <v>140</v>
      </c>
      <c r="AL32" s="96" t="s">
        <v>2481</v>
      </c>
      <c r="AM32" s="96" t="str">
        <f t="shared" si="6"/>
        <v>Obligations étrangères hedged</v>
      </c>
      <c r="AO32" s="96" t="s">
        <v>2481</v>
      </c>
      <c r="AP32" s="96" t="s">
        <v>74</v>
      </c>
      <c r="AQ32" s="219">
        <f>VLOOKUP($CC32,indice!$A$1:$AV$3072,MATCH(AQ$8,indice!$A$1:$AV$1,0),FALSE)</f>
        <v>7.25</v>
      </c>
      <c r="AR32" s="220">
        <f>VLOOKUP($CC32,indice!$A$1:$AV$3072,MATCH(AR$8,indice!$A$1:$AV$1,0),FALSE)</f>
        <v>1.7399999999999999E-2</v>
      </c>
      <c r="AS32" s="101">
        <f t="shared" si="4"/>
        <v>1.5395999999999998E-2</v>
      </c>
      <c r="AT32" s="220">
        <f>VLOOKUP($CC32,indice!$A$1:$AV$3072,MATCH(AT$8,indice!$A$1:$AV$1,0),FALSE)</f>
        <v>8.48E-2</v>
      </c>
      <c r="AU32" s="220">
        <f>VLOOKUP($CC32,indice!$A$1:$AV$3072,MATCH(AU$8,indice!$A$1:$AV$1,0),FALSE)</f>
        <v>0.38240000000000002</v>
      </c>
      <c r="AV32" s="220">
        <f>VLOOKUP($CC32,indice!$A$1:$AV$3072,MATCH(AV$8,indice!$A$1:$AV$1,0),FALSE)</f>
        <v>0.52929999999999999</v>
      </c>
      <c r="AW32" s="220">
        <f>VLOOKUP($CC32,indice!$A$1:$AV$3072,MATCH(AW$8,indice!$A$1:$AV$1,0),FALSE)</f>
        <v>3.5000000000000001E-3</v>
      </c>
      <c r="AX32" s="220">
        <f>VLOOKUP($CC32,indice!$A$1:$AV$3072,MATCH(AX$8,indice!$A$1:$AV$1,0),FALSE)</f>
        <v>1</v>
      </c>
      <c r="BI32" s="220">
        <f>VLOOKUP($CC32,indice!$A$1:$AV$3072,MATCH(BI$8,indice!$A$1:$AV$1,0),FALSE)</f>
        <v>0</v>
      </c>
      <c r="BJ32" s="220">
        <f>VLOOKUP($CC32,indice!$A$1:$AV$3072,MATCH(BJ$8,indice!$A$1:$AV$1,0),FALSE)</f>
        <v>3.5999999999999999E-3</v>
      </c>
      <c r="BK32" s="220">
        <f>VLOOKUP($CC32,indice!$A$1:$AV$3072,MATCH(BK$8,indice!$A$1:$AV$1,0),FALSE)</f>
        <v>0.24479999999999999</v>
      </c>
      <c r="BL32" s="220">
        <f>VLOOKUP($CC32,indice!$A$1:$AV$3072,MATCH(BL$8,indice!$A$1:$AV$1,0),FALSE)</f>
        <v>4.99E-2</v>
      </c>
      <c r="BM32" s="220">
        <f>VLOOKUP($CC32,indice!$A$1:$AV$3072,MATCH(BM$8,indice!$A$1:$AV$1,0),FALSE)</f>
        <v>0</v>
      </c>
      <c r="BN32" s="220">
        <f>VLOOKUP($CC32,indice!$A$1:$AV$3072,MATCH(BN$8,indice!$A$1:$AV$1,0),FALSE)</f>
        <v>0.65610000000000002</v>
      </c>
      <c r="BO32" s="220">
        <f>VLOOKUP($CC32,indice!$A$1:$AV$3072,MATCH(BO$8,indice!$A$1:$AV$1,0),FALSE)</f>
        <v>3.2800000000000003E-2</v>
      </c>
      <c r="BP32" s="220">
        <f>VLOOKUP($CC32,indice!$A$1:$AV$3072,MATCH(BP$8,indice!$A$1:$AV$1,0),FALSE)</f>
        <v>9.1000000000000004E-3</v>
      </c>
      <c r="BQ32" s="220">
        <f>VLOOKUP($CC32,indice!$A$1:$AV$3072,MATCH(BQ$8,indice!$A$1:$AV$1,0),FALSE)</f>
        <v>3.7000000000000002E-3</v>
      </c>
      <c r="BR32" s="220">
        <f>VLOOKUP($CC32,indice!$A$1:$AV$3072,MATCH(BR$8,indice!$A$1:$AV$1,0),FALSE)</f>
        <v>0</v>
      </c>
      <c r="BT32" s="101">
        <v>5.0000000000000001E-3</v>
      </c>
      <c r="BU32" s="101">
        <v>0</v>
      </c>
      <c r="BV32" s="220">
        <f>VLOOKUP($CC32,indice!$A$1:$AV$3072,MATCH(BV$8,indice!$A$1:$AV$1,0),FALSE)</f>
        <v>0</v>
      </c>
      <c r="BW32" s="220">
        <f>VLOOKUP($CC32,indice!$A$1:$AV$3072,MATCH(BW$8,indice!$A$1:$AV$1,0),FALSE)</f>
        <v>1</v>
      </c>
      <c r="BX32" s="121" t="s">
        <v>1857</v>
      </c>
      <c r="BY32" s="101" t="s">
        <v>1326</v>
      </c>
      <c r="BZ32" s="101" t="s">
        <v>1805</v>
      </c>
      <c r="CA32" s="101" t="s">
        <v>4050</v>
      </c>
      <c r="CB32" s="101" t="s">
        <v>5331</v>
      </c>
      <c r="CC32" s="101" t="s">
        <v>4012</v>
      </c>
      <c r="CD32" s="42" t="s">
        <v>4374</v>
      </c>
      <c r="CE32" s="42" t="s">
        <v>4374</v>
      </c>
      <c r="CF32" s="42" t="str">
        <f>IFERROR(VLOOKUP(Funds[[#This Row],[Code ISIN]],[1]GLOBAL!$C$1:$L$27,10,FALSE)," ")</f>
        <v xml:space="preserve"> </v>
      </c>
      <c r="CG32" s="42" t="s">
        <v>4374</v>
      </c>
      <c r="CH32" s="42" t="s">
        <v>1633</v>
      </c>
      <c r="CI32" s="42" t="s">
        <v>4374</v>
      </c>
      <c r="CJ32" s="123" t="s">
        <v>5131</v>
      </c>
      <c r="CK32" s="96" t="s">
        <v>4374</v>
      </c>
      <c r="CL32" s="246" t="str">
        <f>VLOOKUP(Funds[[#This Row],[Code ISIN]],'Sheet1 - Table (1)'!$A$10:$AF$110017,MATCH("Funds Liquidity",'Sheet1 - Table (1)'!$10:$10,0),FALSE)</f>
        <v>Jour</v>
      </c>
    </row>
    <row r="33" spans="1:92">
      <c r="A33" s="97" t="s">
        <v>1773</v>
      </c>
      <c r="B33" s="305">
        <f>IF(ISERROR(VALUE(VLOOKUP($A33,'Sheet1 - Table (1)'!$A$8:$AG$1186,COLUMN(B$7),FALSE))),VLOOKUP(A33,TK_MANQUANTS,2,FALSE),IF(VALUE(VLOOKUP($A33,'Sheet1 - Table (1)'!$A$8:$AG$1186,COLUMN(B$7),FALSE))=0,VLOOKUP(A33,TK_MANQUANTS,2,FALSE),VALUE(VLOOKUP($A33,'Sheet1 - Table (1)'!$A$8:$AG$1186,COLUMN(B$7),FALSE))))</f>
        <v>18997763</v>
      </c>
      <c r="C33" s="80" t="str">
        <f>VLOOKUP($A33,'Sheet1 - Table (1)'!$A$8:$AG$1186,COLUMN(C$7),FALSE)</f>
        <v>CSIF (CH) Bond Corporate Global ex CHF Blue QB</v>
      </c>
      <c r="D33" s="82">
        <f>VLOOKUP($A33,'Sheet1 - Table (1)'!$A$8:$AG$1186,COLUMN(D$7),FALSE)</f>
        <v>43890</v>
      </c>
      <c r="E33" s="124">
        <f>VLOOKUP($A33,'Sheet1 - Table (1)'!$A$8:$AG$1186,COLUMN(E$7),FALSE)</f>
        <v>0.17050000000000001</v>
      </c>
      <c r="F33" s="80">
        <f>VLOOKUP($A33,'Sheet1 - Table (1)'!$A$8:$AG$1186,COLUMN(F$7),FALSE)</f>
        <v>0</v>
      </c>
      <c r="G33" s="80" t="str">
        <f>VLOOKUP($A33,'Sheet1 - Table (1)'!$A$8:$AG$1186,COLUMN(G$7),FALSE)</f>
        <v>Switzerland</v>
      </c>
      <c r="H33" s="80" t="str">
        <f>VLOOKUP($A33,'Sheet1 - Table (1)'!$A$8:$AG$1186,COLUMN(H$7),FALSE)</f>
        <v>CHF</v>
      </c>
      <c r="I33" s="80" t="str">
        <f>VLOOKUP($A33,'Sheet1 - Table (1)'!$A$8:$AG$1186,COLUMN(I$7),FALSE)</f>
        <v>Fonds de placement</v>
      </c>
      <c r="J33" s="80" t="str">
        <f>VLOOKUP($A33,'Sheet1 - Table (1)'!$A$8:$AG$1186,COLUMN(J$7),FALSE)</f>
        <v>Obligation</v>
      </c>
      <c r="K33" s="82">
        <f>VLOOKUP($A33,'Sheet1 - Table (1)'!$A$8:$AG$1186,COLUMN(K$7),FALSE)</f>
        <v>44255</v>
      </c>
      <c r="L33" s="80">
        <f>VLOOKUP($A33,'Sheet1 - Table (1)'!$A$8:$AG$1186,COLUMN(L$7),FALSE)</f>
        <v>2898.6799000000001</v>
      </c>
      <c r="M33" s="80" t="str">
        <f>VLOOKUP($A33,'Sheet1 - Table (1)'!$A$8:$AG$1186,COLUMN(M$7),FALSE)</f>
        <v>Retained</v>
      </c>
      <c r="N33" s="80">
        <f>VLOOKUP($A33,'Sheet1 - Table (1)'!$A$8:$AG$1186,COLUMN(N$7),FALSE)</f>
        <v>0</v>
      </c>
      <c r="O33" s="80">
        <f>VLOOKUP($A33,'Sheet1 - Table (1)'!$A$8:$AG$1186,COLUMN(O$7),FALSE)</f>
        <v>0</v>
      </c>
      <c r="P33" s="80">
        <f>VLOOKUP($A33,'Sheet1 - Table (1)'!$A$8:$AG$1186,COLUMN(P$7),FALSE)</f>
        <v>0</v>
      </c>
      <c r="Q33" s="80">
        <f>VLOOKUP($A33,'Sheet1 - Table (1)'!$A$8:$AG$1186,COLUMN(Q$7),FALSE)</f>
        <v>0</v>
      </c>
      <c r="R33" s="80">
        <f>VLOOKUP($A33,'Sheet1 - Table (1)'!$A$8:$AG$1186,COLUMN(R$7),FALSE)</f>
        <v>0</v>
      </c>
      <c r="S33" s="80">
        <f>VLOOKUP($A33,'Sheet1 - Table (1)'!$A$8:$AG$1186,COLUMN(S$7),FALSE)</f>
        <v>0</v>
      </c>
      <c r="T33" s="80">
        <f>VLOOKUP($A33,'Sheet1 - Table (1)'!$A$8:$AG$1186,COLUMN(T$7),FALSE)</f>
        <v>0</v>
      </c>
      <c r="U33" s="80" t="str">
        <f t="shared" si="1"/>
        <v/>
      </c>
      <c r="V33" s="80" t="str">
        <f>VLOOKUP($A33,'Sheet1 - Table (1)'!$A$8:$AG$1186,COLUMN(V$7)+3,FALSE)</f>
        <v>CH - Uebrige Fds tradit. Anl.</v>
      </c>
      <c r="W33" s="80" t="str">
        <f>VLOOKUP(A33,'Sheet1 - Table (1)'!$A$8:$AF$10075,MATCH($W$8,'Sheet1 - Table (1)'!$10:$10,0),FALSE)</f>
        <v>Détermination des Prix Quotidien</v>
      </c>
      <c r="X33" s="80" t="str">
        <f>VLOOKUP(A33,'Sheet1 - Table (1)'!$A$8:$AAB$10075,MATCH($X$8,'Sheet1 - Table (1)'!$10:$10,0),FALSE)</f>
        <v>Optimized</v>
      </c>
      <c r="Y33" s="96" t="str">
        <f t="shared" si="5"/>
        <v>Fonds de placement</v>
      </c>
      <c r="AA33" s="96" t="s">
        <v>1823</v>
      </c>
      <c r="AB33" s="96" t="s">
        <v>2481</v>
      </c>
      <c r="AC33" s="214" t="s">
        <v>140</v>
      </c>
      <c r="AD33" s="214" t="s">
        <v>2481</v>
      </c>
      <c r="AE33" s="96" t="s">
        <v>2481</v>
      </c>
      <c r="AF33" s="246" t="s">
        <v>2481</v>
      </c>
      <c r="AG33" s="96" t="s">
        <v>2857</v>
      </c>
      <c r="AI33" s="96" t="s">
        <v>380</v>
      </c>
      <c r="AJ33" s="96" t="s">
        <v>140</v>
      </c>
      <c r="AK33" s="96" t="s">
        <v>140</v>
      </c>
      <c r="AL33" s="96" t="s">
        <v>2481</v>
      </c>
      <c r="AM33" s="96" t="str">
        <f t="shared" si="6"/>
        <v>Obligations étrangères</v>
      </c>
      <c r="AO33" s="96" t="s">
        <v>2481</v>
      </c>
      <c r="AP33" s="96" t="s">
        <v>74</v>
      </c>
      <c r="AQ33" s="219">
        <f>VLOOKUP($CC33,indice!$A$1:$AV$3072,MATCH(AQ$8,indice!$A$1:$AV$1,0),FALSE)</f>
        <v>7.25</v>
      </c>
      <c r="AR33" s="220">
        <f>VLOOKUP($CC33,indice!$A$1:$AV$3072,MATCH(AR$8,indice!$A$1:$AV$1,0),FALSE)</f>
        <v>1.7399999999999999E-2</v>
      </c>
      <c r="AS33" s="101">
        <f t="shared" si="4"/>
        <v>1.5694999999999997E-2</v>
      </c>
      <c r="AT33" s="220">
        <f>VLOOKUP($CC33,indice!$A$1:$AV$3072,MATCH(AT$8,indice!$A$1:$AV$1,0),FALSE)</f>
        <v>8.48E-2</v>
      </c>
      <c r="AU33" s="220">
        <f>VLOOKUP($CC33,indice!$A$1:$AV$3072,MATCH(AU$8,indice!$A$1:$AV$1,0),FALSE)</f>
        <v>0.38240000000000002</v>
      </c>
      <c r="AV33" s="220">
        <f>VLOOKUP($CC33,indice!$A$1:$AV$3072,MATCH(AV$8,indice!$A$1:$AV$1,0),FALSE)</f>
        <v>0.52929999999999999</v>
      </c>
      <c r="AW33" s="220">
        <f>VLOOKUP($CC33,indice!$A$1:$AV$3072,MATCH(AW$8,indice!$A$1:$AV$1,0),FALSE)</f>
        <v>3.5000000000000001E-3</v>
      </c>
      <c r="AX33" s="220">
        <f>VLOOKUP($CC33,indice!$A$1:$AV$3072,MATCH(AX$8,indice!$A$1:$AV$1,0),FALSE)</f>
        <v>3.5999999999999999E-3</v>
      </c>
      <c r="AY33" s="220">
        <f>VLOOKUP($CC33,indice!$A$1:$AV$3072,MATCH(AY$8,indice!$A$1:$AV$1,0),FALSE)</f>
        <v>0.24479999999999999</v>
      </c>
      <c r="AZ33" s="220">
        <f>VLOOKUP($CC33,indice!$A$1:$AV$3072,MATCH(AZ$8,indice!$A$1:$AV$1,0),FALSE)</f>
        <v>4.99E-2</v>
      </c>
      <c r="BA33" s="220">
        <f>VLOOKUP($CC33,indice!$A$1:$AV$3072,MATCH(BA$8,indice!$A$1:$AV$1,0),FALSE)</f>
        <v>0</v>
      </c>
      <c r="BB33" s="220">
        <f>VLOOKUP($CC33,indice!$A$1:$AV$3072,MATCH(BB$8,indice!$A$1:$AV$1,0),FALSE)</f>
        <v>0.65610000000000002</v>
      </c>
      <c r="BC33" s="220">
        <f>VLOOKUP($CC33,indice!$A$1:$AV$3072,MATCH(BC$8,indice!$A$1:$AV$1,0),FALSE)</f>
        <v>3.2800000000000003E-2</v>
      </c>
      <c r="BD33" s="220">
        <f>VLOOKUP($CC33,indice!$A$1:$AV$3072,MATCH(BD$8,indice!$A$1:$AV$1,0),FALSE)</f>
        <v>3.5999999999999999E-3</v>
      </c>
      <c r="BE33" s="220">
        <f>VLOOKUP($CC33,indice!$A$1:$AV$3072,MATCH(BE$8,indice!$A$1:$AV$1,0),FALSE)</f>
        <v>9.1000000000000004E-3</v>
      </c>
      <c r="BF33" s="220">
        <f>VLOOKUP($CC33,indice!$A$1:$AV$3072,MATCH(BF$8,indice!$A$1:$AV$1,0),FALSE)</f>
        <v>1E-4</v>
      </c>
      <c r="BG33" s="220">
        <f>VLOOKUP($CC33,indice!$A$1:$AV$3072,MATCH(BG$8,indice!$A$1:$AV$1,0),FALSE)</f>
        <v>0</v>
      </c>
      <c r="BH33" s="220">
        <f>VLOOKUP($CC33,indice!$A$1:$AV$3072,MATCH(BH$8,indice!$A$1:$AV$1,0),FALSE)</f>
        <v>0</v>
      </c>
      <c r="BI33" s="220">
        <f>VLOOKUP($CC33,indice!$A$1:$AV$3072,MATCH(BI$8,indice!$A$1:$AV$1,0),FALSE)</f>
        <v>0</v>
      </c>
      <c r="BJ33" s="220">
        <f>VLOOKUP($CC33,indice!$A$1:$AV$3072,MATCH(BJ$8,indice!$A$1:$AV$1,0),FALSE)</f>
        <v>3.5999999999999999E-3</v>
      </c>
      <c r="BK33" s="220">
        <f>VLOOKUP($CC33,indice!$A$1:$AV$3072,MATCH(BK$8,indice!$A$1:$AV$1,0),FALSE)</f>
        <v>0.24479999999999999</v>
      </c>
      <c r="BL33" s="220">
        <f>VLOOKUP($CC33,indice!$A$1:$AV$3072,MATCH(BL$8,indice!$A$1:$AV$1,0),FALSE)</f>
        <v>4.99E-2</v>
      </c>
      <c r="BM33" s="220">
        <f>VLOOKUP($CC33,indice!$A$1:$AV$3072,MATCH(BM$8,indice!$A$1:$AV$1,0),FALSE)</f>
        <v>0</v>
      </c>
      <c r="BN33" s="220">
        <f>VLOOKUP($CC33,indice!$A$1:$AV$3072,MATCH(BN$8,indice!$A$1:$AV$1,0),FALSE)</f>
        <v>0.65610000000000002</v>
      </c>
      <c r="BO33" s="220">
        <f>VLOOKUP($CC33,indice!$A$1:$AV$3072,MATCH(BO$8,indice!$A$1:$AV$1,0),FALSE)</f>
        <v>3.2800000000000003E-2</v>
      </c>
      <c r="BP33" s="220">
        <f>VLOOKUP($CC33,indice!$A$1:$AV$3072,MATCH(BP$8,indice!$A$1:$AV$1,0),FALSE)</f>
        <v>9.1000000000000004E-3</v>
      </c>
      <c r="BQ33" s="220">
        <f>VLOOKUP($CC33,indice!$A$1:$AV$3072,MATCH(BQ$8,indice!$A$1:$AV$1,0),FALSE)</f>
        <v>3.7000000000000002E-3</v>
      </c>
      <c r="BR33" s="220">
        <f>VLOOKUP($CC33,indice!$A$1:$AV$3072,MATCH(BR$8,indice!$A$1:$AV$1,0),FALSE)</f>
        <v>0</v>
      </c>
      <c r="BT33" s="101">
        <v>5.0000000000000001E-3</v>
      </c>
      <c r="BU33" s="101">
        <v>0</v>
      </c>
      <c r="BV33" s="220">
        <f>VLOOKUP($CC33,indice!$A$1:$AV$3072,MATCH(BV$8,indice!$A$1:$AV$1,0),FALSE)</f>
        <v>0</v>
      </c>
      <c r="BW33" s="220">
        <f>VLOOKUP($CC33,indice!$A$1:$AV$3072,MATCH(BW$8,indice!$A$1:$AV$1,0),FALSE)</f>
        <v>1</v>
      </c>
      <c r="BY33" s="101" t="s">
        <v>1749</v>
      </c>
      <c r="BZ33" s="101" t="s">
        <v>1805</v>
      </c>
      <c r="CA33" s="101" t="s">
        <v>4050</v>
      </c>
      <c r="CB33" s="101" t="s">
        <v>5332</v>
      </c>
      <c r="CC33" s="101" t="s">
        <v>4044</v>
      </c>
      <c r="CD33" s="42" t="s">
        <v>4374</v>
      </c>
      <c r="CE33" s="42" t="s">
        <v>4374</v>
      </c>
      <c r="CF33" s="42" t="str">
        <f>IFERROR(VLOOKUP(Funds[[#This Row],[Code ISIN]],[1]GLOBAL!$C$1:$L$27,10,FALSE)," ")</f>
        <v xml:space="preserve"> </v>
      </c>
      <c r="CG33" s="42" t="s">
        <v>4374</v>
      </c>
      <c r="CH33" s="42" t="s">
        <v>1633</v>
      </c>
      <c r="CI33" s="42" t="s">
        <v>4374</v>
      </c>
      <c r="CJ33" s="123" t="s">
        <v>5131</v>
      </c>
      <c r="CK33" s="96" t="s">
        <v>4374</v>
      </c>
      <c r="CL33" s="246" t="str">
        <f>VLOOKUP(Funds[[#This Row],[Code ISIN]],'Sheet1 - Table (1)'!$A$10:$AF$110017,MATCH("Funds Liquidity",'Sheet1 - Table (1)'!$10:$10,0),FALSE)</f>
        <v>Jour</v>
      </c>
    </row>
    <row r="34" spans="1:92">
      <c r="A34" s="80" t="s">
        <v>1537</v>
      </c>
      <c r="B34" s="305">
        <f>IF(ISERROR(VALUE(VLOOKUP($A34,'Sheet1 - Table (1)'!$A$8:$AG$1186,COLUMN(B$7),FALSE))),VLOOKUP(A34,TK_MANQUANTS,2,FALSE),IF(VALUE(VLOOKUP($A34,'Sheet1 - Table (1)'!$A$8:$AG$1186,COLUMN(B$7),FALSE))=0,VLOOKUP(A34,TK_MANQUANTS,2,FALSE),VALUE(VLOOKUP($A34,'Sheet1 - Table (1)'!$A$8:$AG$1186,COLUMN(B$7),FALSE))))</f>
        <v>3846676</v>
      </c>
      <c r="C34" s="80" t="str">
        <f>VLOOKUP($A34,'Sheet1 - Table (1)'!$A$8:$AG$1186,COLUMN(C$7),FALSE)</f>
        <v>Schroder ISF Glo Conv Bd C Acc</v>
      </c>
      <c r="D34" s="82">
        <f>VLOOKUP($A34,'Sheet1 - Table (1)'!$A$8:$AG$1186,COLUMN(D$7),FALSE)</f>
        <v>43942</v>
      </c>
      <c r="E34" s="124">
        <f>VLOOKUP($A34,'Sheet1 - Table (1)'!$A$8:$AG$1186,COLUMN(E$7),FALSE)</f>
        <v>0.94</v>
      </c>
      <c r="F34" s="80" t="b">
        <f>VLOOKUP($A34,'Sheet1 - Table (1)'!$A$8:$AG$1186,COLUMN(F$7),FALSE)</f>
        <v>1</v>
      </c>
      <c r="G34" s="80" t="str">
        <f>VLOOKUP($A34,'Sheet1 - Table (1)'!$A$8:$AG$1186,COLUMN(G$7),FALSE)</f>
        <v>Luxembourg</v>
      </c>
      <c r="H34" s="80" t="str">
        <f>VLOOKUP($A34,'Sheet1 - Table (1)'!$A$8:$AG$1186,COLUMN(H$7),FALSE)</f>
        <v>USD</v>
      </c>
      <c r="I34" s="80" t="str">
        <f>VLOOKUP($A34,'Sheet1 - Table (1)'!$A$8:$AG$1186,COLUMN(I$7),FALSE)</f>
        <v>Fonds de placement</v>
      </c>
      <c r="J34" s="80" t="str">
        <f>VLOOKUP($A34,'Sheet1 - Table (1)'!$A$8:$AG$1186,COLUMN(J$7),FALSE)</f>
        <v>Obligation</v>
      </c>
      <c r="K34" s="82">
        <f>VLOOKUP($A34,'Sheet1 - Table (1)'!$A$8:$AG$1186,COLUMN(K$7),FALSE)</f>
        <v>44255</v>
      </c>
      <c r="L34" s="80">
        <f>VLOOKUP($A34,'Sheet1 - Table (1)'!$A$8:$AG$1186,COLUMN(L$7),FALSE)</f>
        <v>2629.3092778999999</v>
      </c>
      <c r="M34" s="80" t="str">
        <f>VLOOKUP($A34,'Sheet1 - Table (1)'!$A$8:$AG$1186,COLUMN(M$7),FALSE)</f>
        <v>Retained</v>
      </c>
      <c r="N34" s="80">
        <f>VLOOKUP($A34,'Sheet1 - Table (1)'!$A$8:$AG$1186,COLUMN(N$7),FALSE)</f>
        <v>0</v>
      </c>
      <c r="O34" s="80" t="b">
        <f>VLOOKUP($A34,'Sheet1 - Table (1)'!$A$8:$AG$1186,COLUMN(O$7),FALSE)</f>
        <v>1</v>
      </c>
      <c r="P34" s="80" t="b">
        <f>VLOOKUP($A34,'Sheet1 - Table (1)'!$A$8:$AG$1186,COLUMN(P$7),FALSE)</f>
        <v>1</v>
      </c>
      <c r="Q34" s="80" t="b">
        <f>VLOOKUP($A34,'Sheet1 - Table (1)'!$A$8:$AG$1186,COLUMN(Q$7),FALSE)</f>
        <v>1</v>
      </c>
      <c r="R34" s="80" t="b">
        <f>VLOOKUP($A34,'Sheet1 - Table (1)'!$A$8:$AG$1186,COLUMN(R$7),FALSE)</f>
        <v>1</v>
      </c>
      <c r="S34" s="80" t="b">
        <f>VLOOKUP($A34,'Sheet1 - Table (1)'!$A$8:$AG$1186,COLUMN(S$7),FALSE)</f>
        <v>1</v>
      </c>
      <c r="T34" s="80" t="b">
        <f>VLOOKUP($A34,'Sheet1 - Table (1)'!$A$8:$AG$1186,COLUMN(T$7),FALSE)</f>
        <v>1</v>
      </c>
      <c r="U34" s="80" t="str">
        <f t="shared" si="1"/>
        <v>FR-IT-NE-SP-GE-UK</v>
      </c>
      <c r="V34" s="80" t="str">
        <f>VLOOKUP($A34,'Sheet1 - Table (1)'!$A$8:$AG$1186,COLUMN(V$7)+3,FALSE)</f>
        <v>LU - SICAV - Parte 1</v>
      </c>
      <c r="W34" s="80" t="str">
        <f>VLOOKUP(A34,'Sheet1 - Table (1)'!$A$8:$AF$10075,MATCH($W$8,'Sheet1 - Table (1)'!$10:$10,0),FALSE)</f>
        <v>Détermination des Prix Quotidien</v>
      </c>
      <c r="X34" s="80" t="str">
        <f>VLOOKUP(A34,'Sheet1 - Table (1)'!$A$8:$AAB$10075,MATCH($X$8,'Sheet1 - Table (1)'!$10:$10,0),FALSE)</f>
        <v>Optimized</v>
      </c>
      <c r="Y34" s="96" t="str">
        <f t="shared" si="5"/>
        <v>Fonds de placement</v>
      </c>
      <c r="AA34" s="96" t="s">
        <v>1823</v>
      </c>
      <c r="AB34" s="96" t="s">
        <v>2481</v>
      </c>
      <c r="AC34" s="214" t="s">
        <v>140</v>
      </c>
      <c r="AD34" s="214" t="s">
        <v>2481</v>
      </c>
      <c r="AE34" s="96" t="s">
        <v>2481</v>
      </c>
      <c r="AF34" s="246" t="s">
        <v>2481</v>
      </c>
      <c r="AI34" s="96" t="s">
        <v>380</v>
      </c>
      <c r="AJ34" s="96" t="s">
        <v>989</v>
      </c>
      <c r="AK34" s="96" t="s">
        <v>140</v>
      </c>
      <c r="AL34" s="96" t="s">
        <v>2481</v>
      </c>
      <c r="AM34" s="96" t="str">
        <f t="shared" si="6"/>
        <v>Obligations étrangères</v>
      </c>
      <c r="AO34" s="96" t="s">
        <v>2481</v>
      </c>
      <c r="AP34" s="96" t="s">
        <v>74</v>
      </c>
      <c r="AS34" s="101" t="str">
        <f t="shared" si="4"/>
        <v/>
      </c>
      <c r="AX34" s="101">
        <v>3.7000000000000002E-3</v>
      </c>
      <c r="AY34" s="101">
        <v>0.27060000000000001</v>
      </c>
      <c r="AZ34" s="101">
        <v>3.1300000000000001E-2</v>
      </c>
      <c r="BA34" s="101">
        <v>3.5099999999999999E-2</v>
      </c>
      <c r="BB34" s="101">
        <v>0.30320000000000003</v>
      </c>
      <c r="BE34" s="101">
        <v>0.19009999999999999</v>
      </c>
      <c r="BI34" s="101">
        <v>0.16600000000000001</v>
      </c>
      <c r="BJ34" s="101">
        <v>3.7000000000000002E-3</v>
      </c>
      <c r="BK34" s="101">
        <v>0.27060000000000001</v>
      </c>
      <c r="BL34" s="101">
        <v>3.1300000000000001E-2</v>
      </c>
      <c r="BM34" s="101">
        <v>3.5099999999999999E-2</v>
      </c>
      <c r="BN34" s="101">
        <v>0.30320000000000003</v>
      </c>
      <c r="BP34" s="101">
        <v>0.19009999999999999</v>
      </c>
      <c r="BQ34" s="101">
        <v>9.9500000000000005E-2</v>
      </c>
      <c r="BR34" s="101">
        <v>6.6500000000000004E-2</v>
      </c>
      <c r="BY34" s="101" t="s">
        <v>1539</v>
      </c>
      <c r="BZ34" s="101" t="str">
        <f>IF(AJ34="Obligations",AP34&amp;" "&amp;AI34&amp;" "&amp;IF(AQ34&lt;3.5,"SHORT",IF(AQ34&gt;8,"LONG","MID")),"")</f>
        <v/>
      </c>
      <c r="CA34" s="101" t="s">
        <v>70</v>
      </c>
      <c r="CB34" s="101"/>
      <c r="CC34" s="101" t="s">
        <v>70</v>
      </c>
      <c r="CD34" s="42" t="s">
        <v>4374</v>
      </c>
      <c r="CE34" s="42" t="s">
        <v>4374</v>
      </c>
      <c r="CF34" s="42" t="str">
        <f>IFERROR(VLOOKUP(Funds[[#This Row],[Code ISIN]],[1]GLOBAL!$C$1:$L$27,10,FALSE)," ")</f>
        <v xml:space="preserve"> </v>
      </c>
      <c r="CG34" s="42" t="s">
        <v>4374</v>
      </c>
      <c r="CH34" s="42" t="s">
        <v>4374</v>
      </c>
      <c r="CI34" s="42" t="s">
        <v>4374</v>
      </c>
      <c r="CJ34" s="123">
        <v>42580</v>
      </c>
      <c r="CK34" s="96" t="s">
        <v>4374</v>
      </c>
      <c r="CL34" s="246" t="str">
        <f>VLOOKUP(Funds[[#This Row],[Code ISIN]],'Sheet1 - Table (1)'!$A$10:$AF$110017,MATCH("Funds Liquidity",'Sheet1 - Table (1)'!$10:$10,0),FALSE)</f>
        <v>Jour</v>
      </c>
    </row>
    <row r="35" spans="1:92">
      <c r="A35" s="80" t="s">
        <v>3260</v>
      </c>
      <c r="B35" s="305">
        <f>IF(ISERROR(VALUE(VLOOKUP($A35,'Sheet1 - Table (1)'!$A$8:$AG$1186,COLUMN(B$7),FALSE))),VLOOKUP(A35,TK_MANQUANTS,2,FALSE),IF(VALUE(VLOOKUP($A35,'Sheet1 - Table (1)'!$A$8:$AG$1186,COLUMN(B$7),FALSE))=0,VLOOKUP(A35,TK_MANQUANTS,2,FALSE),VALUE(VLOOKUP($A35,'Sheet1 - Table (1)'!$A$8:$AG$1186,COLUMN(B$7),FALSE))))</f>
        <v>3855347</v>
      </c>
      <c r="C35" s="80" t="str">
        <f>VLOOKUP($A35,'Sheet1 - Table (1)'!$A$8:$AG$1186,COLUMN(C$7),FALSE)</f>
        <v>Schroder ISF Glo Conv Bd C Acc EUR Hdg</v>
      </c>
      <c r="D35" s="82">
        <f>VLOOKUP($A35,'Sheet1 - Table (1)'!$A$8:$AG$1186,COLUMN(D$7),FALSE)</f>
        <v>43942</v>
      </c>
      <c r="E35" s="124">
        <f>VLOOKUP($A35,'Sheet1 - Table (1)'!$A$8:$AG$1186,COLUMN(E$7),FALSE)</f>
        <v>0.97</v>
      </c>
      <c r="F35" s="80" t="b">
        <f>VLOOKUP($A35,'Sheet1 - Table (1)'!$A$8:$AG$1186,COLUMN(F$7),FALSE)</f>
        <v>1</v>
      </c>
      <c r="G35" s="80" t="str">
        <f>VLOOKUP($A35,'Sheet1 - Table (1)'!$A$8:$AG$1186,COLUMN(G$7),FALSE)</f>
        <v>Luxembourg</v>
      </c>
      <c r="H35" s="80" t="str">
        <f>VLOOKUP($A35,'Sheet1 - Table (1)'!$A$8:$AG$1186,COLUMN(H$7),FALSE)</f>
        <v>EUR</v>
      </c>
      <c r="I35" s="80" t="str">
        <f>VLOOKUP($A35,'Sheet1 - Table (1)'!$A$8:$AG$1186,COLUMN(I$7),FALSE)</f>
        <v>Fonds de placement</v>
      </c>
      <c r="J35" s="80" t="str">
        <f>VLOOKUP($A35,'Sheet1 - Table (1)'!$A$8:$AG$1186,COLUMN(J$7),FALSE)</f>
        <v>Obligation</v>
      </c>
      <c r="K35" s="82">
        <f>VLOOKUP($A35,'Sheet1 - Table (1)'!$A$8:$AG$1186,COLUMN(K$7),FALSE)</f>
        <v>44255</v>
      </c>
      <c r="L35" s="80">
        <f>VLOOKUP($A35,'Sheet1 - Table (1)'!$A$8:$AG$1186,COLUMN(L$7),FALSE)</f>
        <v>2629.3092778999999</v>
      </c>
      <c r="M35" s="80" t="str">
        <f>VLOOKUP($A35,'Sheet1 - Table (1)'!$A$8:$AG$1186,COLUMN(M$7),FALSE)</f>
        <v>Retained</v>
      </c>
      <c r="N35" s="80">
        <f>VLOOKUP($A35,'Sheet1 - Table (1)'!$A$8:$AG$1186,COLUMN(N$7),FALSE)</f>
        <v>0</v>
      </c>
      <c r="O35" s="80" t="b">
        <f>VLOOKUP($A35,'Sheet1 - Table (1)'!$A$8:$AG$1186,COLUMN(O$7),FALSE)</f>
        <v>1</v>
      </c>
      <c r="P35" s="80" t="b">
        <f>VLOOKUP($A35,'Sheet1 - Table (1)'!$A$8:$AG$1186,COLUMN(P$7),FALSE)</f>
        <v>1</v>
      </c>
      <c r="Q35" s="80" t="b">
        <f>VLOOKUP($A35,'Sheet1 - Table (1)'!$A$8:$AG$1186,COLUMN(Q$7),FALSE)</f>
        <v>1</v>
      </c>
      <c r="R35" s="80" t="b">
        <f>VLOOKUP($A35,'Sheet1 - Table (1)'!$A$8:$AG$1186,COLUMN(R$7),FALSE)</f>
        <v>1</v>
      </c>
      <c r="S35" s="80" t="b">
        <f>VLOOKUP($A35,'Sheet1 - Table (1)'!$A$8:$AG$1186,COLUMN(S$7),FALSE)</f>
        <v>1</v>
      </c>
      <c r="T35" s="80" t="b">
        <f>VLOOKUP($A35,'Sheet1 - Table (1)'!$A$8:$AG$1186,COLUMN(T$7),FALSE)</f>
        <v>1</v>
      </c>
      <c r="U35" s="80" t="str">
        <f t="shared" si="1"/>
        <v>FR-IT-NE-SP-GE-UK</v>
      </c>
      <c r="V35" s="80" t="str">
        <f>VLOOKUP($A35,'Sheet1 - Table (1)'!$A$8:$AG$1186,COLUMN(V$7)+3,FALSE)</f>
        <v>LU - SICAV - Parte 1</v>
      </c>
      <c r="W35" s="80" t="str">
        <f>VLOOKUP(A35,'Sheet1 - Table (1)'!$A$8:$AF$10075,MATCH($W$8,'Sheet1 - Table (1)'!$10:$10,0),FALSE)</f>
        <v>Détermination des Prix Quotidien</v>
      </c>
      <c r="X35" s="80" t="str">
        <f>VLOOKUP(A35,'Sheet1 - Table (1)'!$A$8:$AAB$10075,MATCH($X$8,'Sheet1 - Table (1)'!$10:$10,0),FALSE)</f>
        <v>Optimized</v>
      </c>
      <c r="Y35" s="96" t="str">
        <f t="shared" si="5"/>
        <v>Fonds de placement</v>
      </c>
      <c r="AA35" s="96" t="s">
        <v>1823</v>
      </c>
      <c r="AB35" s="96" t="s">
        <v>2481</v>
      </c>
      <c r="AC35" s="214" t="s">
        <v>140</v>
      </c>
      <c r="AD35" s="214" t="s">
        <v>2481</v>
      </c>
      <c r="AE35" s="96" t="s">
        <v>2481</v>
      </c>
      <c r="AF35" s="246" t="s">
        <v>2481</v>
      </c>
      <c r="AI35" s="96" t="s">
        <v>380</v>
      </c>
      <c r="AJ35" s="96" t="s">
        <v>989</v>
      </c>
      <c r="AK35" s="96" t="s">
        <v>140</v>
      </c>
      <c r="AL35" s="96" t="s">
        <v>2481</v>
      </c>
      <c r="AM35" s="96" t="str">
        <f t="shared" si="6"/>
        <v>Obligations étrangères</v>
      </c>
      <c r="AO35" s="96" t="s">
        <v>2481</v>
      </c>
      <c r="AP35" s="96" t="s">
        <v>74</v>
      </c>
      <c r="AS35" s="101" t="str">
        <f t="shared" si="4"/>
        <v/>
      </c>
      <c r="AY35" s="101">
        <v>1</v>
      </c>
      <c r="BJ35" s="101">
        <v>3.7000000000000002E-3</v>
      </c>
      <c r="BK35" s="101">
        <v>0.27060000000000001</v>
      </c>
      <c r="BL35" s="101">
        <v>3.1300000000000001E-2</v>
      </c>
      <c r="BM35" s="101">
        <v>3.5099999999999999E-2</v>
      </c>
      <c r="BN35" s="101">
        <v>0.30320000000000003</v>
      </c>
      <c r="BP35" s="101">
        <v>0.19009999999999999</v>
      </c>
      <c r="BQ35" s="101">
        <v>9.9500000000000005E-2</v>
      </c>
      <c r="BR35" s="101">
        <v>6.6500000000000004E-2</v>
      </c>
      <c r="BY35" s="101" t="s">
        <v>1539</v>
      </c>
      <c r="BZ35" s="101" t="str">
        <f>IF(AJ35="Obligations",AP35&amp;" "&amp;AI35&amp;" "&amp;IF(AQ35&lt;3.5,"SHORT",IF(AQ35&gt;8,"LONG","MID")),"")</f>
        <v/>
      </c>
      <c r="CA35" s="101" t="s">
        <v>70</v>
      </c>
      <c r="CB35" s="101"/>
      <c r="CC35" s="101" t="s">
        <v>70</v>
      </c>
      <c r="CD35" s="42" t="s">
        <v>4374</v>
      </c>
      <c r="CE35" s="42" t="s">
        <v>4374</v>
      </c>
      <c r="CF35" s="42" t="str">
        <f>IFERROR(VLOOKUP(Funds[[#This Row],[Code ISIN]],[1]GLOBAL!$C$1:$L$27,10,FALSE)," ")</f>
        <v xml:space="preserve"> </v>
      </c>
      <c r="CG35" s="42" t="s">
        <v>4374</v>
      </c>
      <c r="CH35" s="42" t="s">
        <v>4374</v>
      </c>
      <c r="CI35" s="42" t="s">
        <v>4374</v>
      </c>
      <c r="CJ35" s="123">
        <v>42580</v>
      </c>
      <c r="CK35" s="96" t="s">
        <v>4374</v>
      </c>
      <c r="CL35" s="246" t="str">
        <f>VLOOKUP(Funds[[#This Row],[Code ISIN]],'Sheet1 - Table (1)'!$A$10:$AF$110017,MATCH("Funds Liquidity",'Sheet1 - Table (1)'!$10:$10,0),FALSE)</f>
        <v>Jour</v>
      </c>
    </row>
    <row r="36" spans="1:92">
      <c r="A36" s="80" t="s">
        <v>3258</v>
      </c>
      <c r="B36" s="305">
        <f>IF(ISERROR(VALUE(VLOOKUP($A36,'Sheet1 - Table (1)'!$A$8:$AG$1186,COLUMN(B$7),FALSE))),VLOOKUP(A36,TK_MANQUANTS,2,FALSE),IF(VALUE(VLOOKUP($A36,'Sheet1 - Table (1)'!$A$8:$AG$1186,COLUMN(B$7),FALSE))=0,VLOOKUP(A36,TK_MANQUANTS,2,FALSE),VALUE(VLOOKUP($A36,'Sheet1 - Table (1)'!$A$8:$AG$1186,COLUMN(B$7),FALSE))))</f>
        <v>11027015</v>
      </c>
      <c r="C36" s="80" t="str">
        <f>VLOOKUP($A36,'Sheet1 - Table (1)'!$A$8:$AG$1186,COLUMN(C$7),FALSE)</f>
        <v>Schroder ISF Glo Conv Bd C Acc CHF Hdg</v>
      </c>
      <c r="D36" s="82">
        <f>VLOOKUP($A36,'Sheet1 - Table (1)'!$A$8:$AG$1186,COLUMN(D$7),FALSE)</f>
        <v>43942</v>
      </c>
      <c r="E36" s="124">
        <f>VLOOKUP($A36,'Sheet1 - Table (1)'!$A$8:$AG$1186,COLUMN(E$7),FALSE)</f>
        <v>0.97</v>
      </c>
      <c r="F36" s="80" t="b">
        <f>VLOOKUP($A36,'Sheet1 - Table (1)'!$A$8:$AG$1186,COLUMN(F$7),FALSE)</f>
        <v>1</v>
      </c>
      <c r="G36" s="80" t="str">
        <f>VLOOKUP($A36,'Sheet1 - Table (1)'!$A$8:$AG$1186,COLUMN(G$7),FALSE)</f>
        <v>Luxembourg</v>
      </c>
      <c r="H36" s="80" t="str">
        <f>VLOOKUP($A36,'Sheet1 - Table (1)'!$A$8:$AG$1186,COLUMN(H$7),FALSE)</f>
        <v>CHF</v>
      </c>
      <c r="I36" s="80" t="str">
        <f>VLOOKUP($A36,'Sheet1 - Table (1)'!$A$8:$AG$1186,COLUMN(I$7),FALSE)</f>
        <v>Fonds de placement</v>
      </c>
      <c r="J36" s="80" t="str">
        <f>VLOOKUP($A36,'Sheet1 - Table (1)'!$A$8:$AG$1186,COLUMN(J$7),FALSE)</f>
        <v>Obligation</v>
      </c>
      <c r="K36" s="82">
        <f>VLOOKUP($A36,'Sheet1 - Table (1)'!$A$8:$AG$1186,COLUMN(K$7),FALSE)</f>
        <v>44255</v>
      </c>
      <c r="L36" s="80">
        <f>VLOOKUP($A36,'Sheet1 - Table (1)'!$A$8:$AG$1186,COLUMN(L$7),FALSE)</f>
        <v>2629.3092778999999</v>
      </c>
      <c r="M36" s="80" t="str">
        <f>VLOOKUP($A36,'Sheet1 - Table (1)'!$A$8:$AG$1186,COLUMN(M$7),FALSE)</f>
        <v>Retained</v>
      </c>
      <c r="N36" s="80">
        <f>VLOOKUP($A36,'Sheet1 - Table (1)'!$A$8:$AG$1186,COLUMN(N$7),FALSE)</f>
        <v>0</v>
      </c>
      <c r="O36" s="80" t="b">
        <f>VLOOKUP($A36,'Sheet1 - Table (1)'!$A$8:$AG$1186,COLUMN(O$7),FALSE)</f>
        <v>1</v>
      </c>
      <c r="P36" s="80">
        <f>VLOOKUP($A36,'Sheet1 - Table (1)'!$A$8:$AG$1186,COLUMN(P$7),FALSE)</f>
        <v>0</v>
      </c>
      <c r="Q36" s="80" t="b">
        <f>VLOOKUP($A36,'Sheet1 - Table (1)'!$A$8:$AG$1186,COLUMN(Q$7),FALSE)</f>
        <v>1</v>
      </c>
      <c r="R36" s="80" t="b">
        <f>VLOOKUP($A36,'Sheet1 - Table (1)'!$A$8:$AG$1186,COLUMN(R$7),FALSE)</f>
        <v>1</v>
      </c>
      <c r="S36" s="80" t="b">
        <f>VLOOKUP($A36,'Sheet1 - Table (1)'!$A$8:$AG$1186,COLUMN(S$7),FALSE)</f>
        <v>1</v>
      </c>
      <c r="T36" s="80" t="b">
        <f>VLOOKUP($A36,'Sheet1 - Table (1)'!$A$8:$AG$1186,COLUMN(T$7),FALSE)</f>
        <v>1</v>
      </c>
      <c r="U36" s="80" t="str">
        <f t="shared" si="1"/>
        <v>FR-NE-SP-GE-UK</v>
      </c>
      <c r="V36" s="80" t="str">
        <f>VLOOKUP($A36,'Sheet1 - Table (1)'!$A$8:$AG$1186,COLUMN(V$7)+3,FALSE)</f>
        <v>LU - SICAV - Parte 1</v>
      </c>
      <c r="W36" s="80" t="str">
        <f>VLOOKUP(A36,'Sheet1 - Table (1)'!$A$8:$AF$10075,MATCH($W$8,'Sheet1 - Table (1)'!$10:$10,0),FALSE)</f>
        <v>Détermination des Prix Quotidien</v>
      </c>
      <c r="X36" s="80" t="str">
        <f>VLOOKUP(A36,'Sheet1 - Table (1)'!$A$8:$AAB$10075,MATCH($X$8,'Sheet1 - Table (1)'!$10:$10,0),FALSE)</f>
        <v>Optimized</v>
      </c>
      <c r="Y36" s="96" t="str">
        <f t="shared" si="5"/>
        <v>Fonds de placement</v>
      </c>
      <c r="AA36" s="96" t="s">
        <v>1823</v>
      </c>
      <c r="AB36" s="96" t="s">
        <v>2481</v>
      </c>
      <c r="AC36" s="214" t="s">
        <v>140</v>
      </c>
      <c r="AD36" s="214" t="s">
        <v>2481</v>
      </c>
      <c r="AE36" s="96" t="s">
        <v>2481</v>
      </c>
      <c r="AF36" s="246" t="s">
        <v>2481</v>
      </c>
      <c r="AI36" s="96" t="s">
        <v>380</v>
      </c>
      <c r="AJ36" s="96" t="s">
        <v>989</v>
      </c>
      <c r="AK36" s="96" t="s">
        <v>140</v>
      </c>
      <c r="AL36" s="96" t="s">
        <v>2481</v>
      </c>
      <c r="AM36" s="96" t="str">
        <f t="shared" si="6"/>
        <v>Obligations étrangères hedged</v>
      </c>
      <c r="AO36" s="96" t="s">
        <v>2481</v>
      </c>
      <c r="AP36" s="96" t="s">
        <v>74</v>
      </c>
      <c r="AS36" s="101" t="str">
        <f t="shared" si="4"/>
        <v/>
      </c>
      <c r="AX36" s="101">
        <v>1</v>
      </c>
      <c r="BJ36" s="101">
        <v>3.7000000000000002E-3</v>
      </c>
      <c r="BK36" s="101">
        <v>0.27060000000000001</v>
      </c>
      <c r="BL36" s="101">
        <v>3.1300000000000001E-2</v>
      </c>
      <c r="BM36" s="101">
        <v>3.5099999999999999E-2</v>
      </c>
      <c r="BN36" s="101">
        <v>0.30320000000000003</v>
      </c>
      <c r="BP36" s="101">
        <v>0.19009999999999999</v>
      </c>
      <c r="BQ36" s="101">
        <v>9.9500000000000005E-2</v>
      </c>
      <c r="BR36" s="101">
        <v>6.6500000000000004E-2</v>
      </c>
      <c r="BY36" s="101" t="s">
        <v>1539</v>
      </c>
      <c r="BZ36" s="101" t="str">
        <f>IF(AJ36="Obligations",AP36&amp;" "&amp;AI36&amp;" "&amp;IF(AQ36&lt;3.5,"SHORT",IF(AQ36&gt;8,"LONG","MID")),"")</f>
        <v/>
      </c>
      <c r="CA36" s="101" t="s">
        <v>70</v>
      </c>
      <c r="CB36" s="101"/>
      <c r="CC36" s="101" t="s">
        <v>70</v>
      </c>
      <c r="CD36" s="42" t="s">
        <v>4374</v>
      </c>
      <c r="CE36" s="42" t="s">
        <v>4374</v>
      </c>
      <c r="CF36" s="42" t="str">
        <f>IFERROR(VLOOKUP(Funds[[#This Row],[Code ISIN]],[1]GLOBAL!$C$1:$L$27,10,FALSE)," ")</f>
        <v xml:space="preserve"> </v>
      </c>
      <c r="CG36" s="42" t="s">
        <v>4374</v>
      </c>
      <c r="CH36" s="42" t="s">
        <v>4374</v>
      </c>
      <c r="CI36" s="42" t="s">
        <v>4374</v>
      </c>
      <c r="CJ36" s="123">
        <v>42580</v>
      </c>
      <c r="CK36" s="96" t="s">
        <v>4374</v>
      </c>
      <c r="CL36" s="246" t="str">
        <f>VLOOKUP(Funds[[#This Row],[Code ISIN]],'Sheet1 - Table (1)'!$A$10:$AF$110017,MATCH("Funds Liquidity",'Sheet1 - Table (1)'!$10:$10,0),FALSE)</f>
        <v>Jour</v>
      </c>
    </row>
    <row r="37" spans="1:92">
      <c r="A37" s="80" t="s">
        <v>21903</v>
      </c>
      <c r="B37" s="305">
        <f>IF(ISERROR(VALUE(VLOOKUP($A37,'Sheet1 - Table (1)'!$A$8:$AG$1186,COLUMN(B$7),FALSE))),VLOOKUP(A37,TK_MANQUANTS,2,FALSE),IF(VALUE(VLOOKUP($A37,'Sheet1 - Table (1)'!$A$8:$AG$1186,COLUMN(B$7),FALSE))=0,VLOOKUP(A37,TK_MANQUANTS,2,FALSE),VALUE(VLOOKUP($A37,'Sheet1 - Table (1)'!$A$8:$AG$1186,COLUMN(B$7),FALSE))))</f>
        <v>36334566</v>
      </c>
      <c r="C37" s="80" t="str">
        <f>VLOOKUP($A37,'Sheet1 - Table (1)'!$A$8:$AG$1186,COLUMN(C$7),FALSE)</f>
        <v>Xtrackers II Glbal Governmnt Bnd UCITS ETF 3C HUSD</v>
      </c>
      <c r="D37" s="82">
        <f>VLOOKUP($A37,'Sheet1 - Table (1)'!$A$8:$AG$1186,COLUMN(D$7),FALSE)</f>
        <v>43830</v>
      </c>
      <c r="E37" s="124">
        <f>VLOOKUP($A37,'Sheet1 - Table (1)'!$A$8:$AG$1186,COLUMN(E$7),FALSE)</f>
        <v>0.25</v>
      </c>
      <c r="F37" s="80" t="b">
        <f>VLOOKUP($A37,'Sheet1 - Table (1)'!$A$8:$AG$1186,COLUMN(F$7),FALSE)</f>
        <v>1</v>
      </c>
      <c r="G37" s="80" t="str">
        <f>VLOOKUP($A37,'Sheet1 - Table (1)'!$A$8:$AG$1186,COLUMN(G$7),FALSE)</f>
        <v>Luxembourg</v>
      </c>
      <c r="H37" s="80" t="str">
        <f>VLOOKUP($A37,'Sheet1 - Table (1)'!$A$8:$AG$1186,COLUMN(H$7),FALSE)</f>
        <v>USD</v>
      </c>
      <c r="I37" s="80" t="str">
        <f>VLOOKUP($A37,'Sheet1 - Table (1)'!$A$8:$AG$1186,COLUMN(I$7),FALSE)</f>
        <v>Exchange Traded Funds</v>
      </c>
      <c r="J37" s="80" t="str">
        <f>VLOOKUP($A37,'Sheet1 - Table (1)'!$A$8:$AG$1186,COLUMN(J$7),FALSE)</f>
        <v>Obligation</v>
      </c>
      <c r="K37" s="82">
        <f>VLOOKUP($A37,'Sheet1 - Table (1)'!$A$8:$AG$1186,COLUMN(K$7),FALSE)</f>
        <v>44255</v>
      </c>
      <c r="L37" s="80">
        <f>VLOOKUP($A37,'Sheet1 - Table (1)'!$A$8:$AG$1186,COLUMN(L$7),FALSE)</f>
        <v>2285.7379236000002</v>
      </c>
      <c r="M37" s="80" t="str">
        <f>VLOOKUP($A37,'Sheet1 - Table (1)'!$A$8:$AG$1186,COLUMN(M$7),FALSE)</f>
        <v>Retained</v>
      </c>
      <c r="N37" s="80">
        <f>VLOOKUP($A37,'Sheet1 - Table (1)'!$A$8:$AG$1186,COLUMN(N$7),FALSE)</f>
        <v>0</v>
      </c>
      <c r="O37" s="80" t="b">
        <f>VLOOKUP($A37,'Sheet1 - Table (1)'!$A$8:$AG$1186,COLUMN(O$7),FALSE)</f>
        <v>1</v>
      </c>
      <c r="P37" s="80">
        <f>VLOOKUP($A37,'Sheet1 - Table (1)'!$A$8:$AG$1186,COLUMN(P$7),FALSE)</f>
        <v>0</v>
      </c>
      <c r="Q37" s="80" t="b">
        <f>VLOOKUP($A37,'Sheet1 - Table (1)'!$A$8:$AG$1186,COLUMN(Q$7),FALSE)</f>
        <v>1</v>
      </c>
      <c r="R37" s="80">
        <f>VLOOKUP($A37,'Sheet1 - Table (1)'!$A$8:$AG$1186,COLUMN(R$7),FALSE)</f>
        <v>0</v>
      </c>
      <c r="S37" s="80" t="b">
        <f>VLOOKUP($A37,'Sheet1 - Table (1)'!$A$8:$AG$1186,COLUMN(S$7),FALSE)</f>
        <v>1</v>
      </c>
      <c r="T37" s="80" t="b">
        <f>VLOOKUP($A37,'Sheet1 - Table (1)'!$A$8:$AG$1186,COLUMN(T$7),FALSE)</f>
        <v>1</v>
      </c>
      <c r="U37" s="80" t="str">
        <f t="shared" si="1"/>
        <v>FR-NE-GE-UK</v>
      </c>
      <c r="V37" s="80" t="str">
        <f>VLOOKUP($A37,'Sheet1 - Table (1)'!$A$8:$AG$1186,COLUMN(V$7)+3,FALSE)</f>
        <v>LU - SICAV - Parte 1</v>
      </c>
      <c r="W37" s="80" t="str">
        <f>VLOOKUP(A37,'Sheet1 - Table (1)'!$A$8:$AF$10075,MATCH($W$8,'Sheet1 - Table (1)'!$10:$10,0),FALSE)</f>
        <v>Détermination des Prix Quotidien</v>
      </c>
      <c r="X37" s="80" t="str">
        <f>VLOOKUP(A37,'Sheet1 - Table (1)'!$A$8:$AAB$10075,MATCH($X$8,'Sheet1 - Table (1)'!$10:$10,0),FALSE)</f>
        <v>Optimized</v>
      </c>
      <c r="Y37" s="96" t="str">
        <f t="shared" si="5"/>
        <v>ETF</v>
      </c>
      <c r="AA37" s="96" t="s">
        <v>1823</v>
      </c>
      <c r="AB37" s="96" t="s">
        <v>2481</v>
      </c>
      <c r="AC37" s="214" t="s">
        <v>140</v>
      </c>
      <c r="AD37" s="214" t="s">
        <v>2481</v>
      </c>
      <c r="AE37" s="96" t="s">
        <v>2481</v>
      </c>
      <c r="AF37" s="246" t="s">
        <v>2481</v>
      </c>
      <c r="AG37" s="96" t="s">
        <v>2857</v>
      </c>
      <c r="AI37" s="96" t="s">
        <v>785</v>
      </c>
      <c r="AJ37" s="96" t="s">
        <v>140</v>
      </c>
      <c r="AK37" s="96" t="s">
        <v>140</v>
      </c>
      <c r="AL37" s="96" t="s">
        <v>2481</v>
      </c>
      <c r="AM37" s="96" t="str">
        <f t="shared" si="6"/>
        <v>Obligations étrangères</v>
      </c>
      <c r="AO37" s="96" t="s">
        <v>2481</v>
      </c>
      <c r="AP37" s="96" t="s">
        <v>74</v>
      </c>
      <c r="AQ37" s="219">
        <f>VLOOKUP("SBWGU Index",indice!$A$1:$AV$3072,MATCH(AQ$8,indice!$A$1:$AV$1,0),FALSE)</f>
        <v>8.5500000000000007</v>
      </c>
      <c r="AR37" s="220">
        <f>VLOOKUP("SBWGU Index",indice!$A$1:$AV$3072,MATCH(AR$8,indice!$A$1:$AV$1,0),FALSE)</f>
        <v>5.4999999999999997E-3</v>
      </c>
      <c r="AS37" s="101">
        <f t="shared" si="4"/>
        <v>2.9999999999999996E-3</v>
      </c>
      <c r="AT37" s="220">
        <f>VLOOKUP("SBWGU Index",indice!$A$1:$AV$3072,MATCH(AT$8,indice!$A$1:$AV$1,0),FALSE)</f>
        <v>0.68579999999999997</v>
      </c>
      <c r="AU37" s="220">
        <f>VLOOKUP("SBWGU Index",indice!$A$1:$AV$3072,MATCH(AU$8,indice!$A$1:$AV$1,0),FALSE)</f>
        <v>0.22800000000000001</v>
      </c>
      <c r="AV37" s="220">
        <f>VLOOKUP("SBWGU Index",indice!$A$1:$AV$3072,MATCH(AV$8,indice!$A$1:$AV$1,0),FALSE)</f>
        <v>8.6199999999999999E-2</v>
      </c>
      <c r="BB37" s="101">
        <v>1</v>
      </c>
      <c r="BJ37" s="220">
        <f>VLOOKUP("SBWGU Index",indice!$A$1:$AV$3072,MATCH(BJ$8,indice!$A$1:$AV$1,0),FALSE)</f>
        <v>0</v>
      </c>
      <c r="BK37" s="220">
        <f>VLOOKUP("SBWGU Index",indice!$A$1:$AV$3072,MATCH(BK$8,indice!$A$1:$AV$1,0),FALSE)</f>
        <v>0.34063999999999994</v>
      </c>
      <c r="BL37" s="220">
        <f>VLOOKUP("SBWGU Index",indice!$A$1:$AV$3072,MATCH(BL$8,indice!$A$1:$AV$1,0),FALSE)</f>
        <v>5.3900000000000003E-2</v>
      </c>
      <c r="BM37" s="220">
        <f>VLOOKUP("SBWGU Index",indice!$A$1:$AV$3072,MATCH(BM$8,indice!$A$1:$AV$1,0),FALSE)</f>
        <v>1.4755500000000001E-2</v>
      </c>
      <c r="BN37" s="220">
        <f>VLOOKUP("SBWGU Index",indice!$A$1:$AV$3072,MATCH(BN$8,indice!$A$1:$AV$1,0),FALSE)</f>
        <v>0.36943999999999999</v>
      </c>
      <c r="BO37" s="220">
        <f>VLOOKUP("SBWGU Index",indice!$A$1:$AV$3072,MATCH(BO$8,indice!$A$1:$AV$1,0),FALSE)</f>
        <v>1.6632000000000001E-2</v>
      </c>
      <c r="BP37" s="220">
        <f>VLOOKUP("SBWGU Index",indice!$A$1:$AV$3072,MATCH(BP$8,indice!$A$1:$AV$1,0),FALSE)</f>
        <v>0.16852</v>
      </c>
      <c r="BQ37" s="220">
        <f>VLOOKUP("SBWGU Index",indice!$A$1:$AV$3072,MATCH(BQ$8,indice!$A$1:$AV$1,0),FALSE)</f>
        <v>2.1782250000000003E-2</v>
      </c>
      <c r="BR37" s="220">
        <f>VLOOKUP("SBWGU Index",indice!$A$1:$AV$3072,MATCH(BR$8,indice!$A$1:$AV$1,0),FALSE)</f>
        <v>1.4330250000000003E-2</v>
      </c>
      <c r="BV37" s="101">
        <v>1</v>
      </c>
      <c r="BY37" s="101" t="s">
        <v>3385</v>
      </c>
      <c r="BZ37" s="101" t="str">
        <f>IF(AJ37="Obligations",AP37&amp;" "&amp;AI37&amp;" "&amp;IF(AQ37&lt;3.5,"SHORT",IF(AQ37&gt;8,"LONG","MID")),"")</f>
        <v>Courbe Monde Gouvernements LONG</v>
      </c>
      <c r="CA37" s="101" t="s">
        <v>4050</v>
      </c>
      <c r="CB37" s="101" t="s">
        <v>3690</v>
      </c>
      <c r="CC37" s="101" t="s">
        <v>3960</v>
      </c>
      <c r="CD37" s="42" t="s">
        <v>4374</v>
      </c>
      <c r="CE37" s="42" t="s">
        <v>1633</v>
      </c>
      <c r="CF37" s="42" t="str">
        <f>IFERROR(VLOOKUP(Funds[[#This Row],[Code ISIN]],[1]GLOBAL!$C$1:$L$27,10,FALSE)," ")</f>
        <v xml:space="preserve"> </v>
      </c>
      <c r="CG37" s="42" t="s">
        <v>4374</v>
      </c>
      <c r="CH37" s="42" t="s">
        <v>4374</v>
      </c>
      <c r="CI37" s="42" t="s">
        <v>4374</v>
      </c>
      <c r="CJ37" s="123" t="s">
        <v>5131</v>
      </c>
      <c r="CK37" s="96" t="s">
        <v>4374</v>
      </c>
      <c r="CL37" s="246" t="str">
        <f>VLOOKUP(Funds[[#This Row],[Code ISIN]],'Sheet1 - Table (1)'!$A$10:$AF$110017,MATCH("Funds Liquidity",'Sheet1 - Table (1)'!$10:$10,0),FALSE)</f>
        <v>Jour</v>
      </c>
      <c r="CN37" s="246" t="s">
        <v>140</v>
      </c>
    </row>
    <row r="38" spans="1:92">
      <c r="A38" s="80" t="s">
        <v>3382</v>
      </c>
      <c r="B38" s="305">
        <f>IF(ISERROR(VALUE(VLOOKUP($A38,'Sheet1 - Table (1)'!$A$8:$AG$1186,COLUMN(B$7),FALSE))),VLOOKUP(A38,TK_MANQUANTS,2,FALSE),IF(VALUE(VLOOKUP($A38,'Sheet1 - Table (1)'!$A$8:$AG$1186,COLUMN(B$7),FALSE))=0,VLOOKUP(A38,TK_MANQUANTS,2,FALSE),VALUE(VLOOKUP($A38,'Sheet1 - Table (1)'!$A$8:$AG$1186,COLUMN(B$7),FALSE))))</f>
        <v>13528821</v>
      </c>
      <c r="C38" s="80" t="str">
        <f>VLOOKUP($A38,'Sheet1 - Table (1)'!$A$8:$AG$1186,COLUMN(C$7),FALSE)</f>
        <v>Xtrackers II Glbal Governmnt Bnd UCITS ETF 4C HCHF</v>
      </c>
      <c r="D38" s="82">
        <f>VLOOKUP($A38,'Sheet1 - Table (1)'!$A$8:$AG$1186,COLUMN(D$7),FALSE)</f>
        <v>43830</v>
      </c>
      <c r="E38" s="124">
        <f>VLOOKUP($A38,'Sheet1 - Table (1)'!$A$8:$AG$1186,COLUMN(E$7),FALSE)</f>
        <v>0.25</v>
      </c>
      <c r="F38" s="80" t="b">
        <f>VLOOKUP($A38,'Sheet1 - Table (1)'!$A$8:$AG$1186,COLUMN(F$7),FALSE)</f>
        <v>1</v>
      </c>
      <c r="G38" s="80" t="str">
        <f>VLOOKUP($A38,'Sheet1 - Table (1)'!$A$8:$AG$1186,COLUMN(G$7),FALSE)</f>
        <v>Luxembourg</v>
      </c>
      <c r="H38" s="80" t="str">
        <f>VLOOKUP($A38,'Sheet1 - Table (1)'!$A$8:$AG$1186,COLUMN(H$7),FALSE)</f>
        <v>CHF</v>
      </c>
      <c r="I38" s="80" t="str">
        <f>VLOOKUP($A38,'Sheet1 - Table (1)'!$A$8:$AG$1186,COLUMN(I$7),FALSE)</f>
        <v>Exchange Traded Funds</v>
      </c>
      <c r="J38" s="80" t="str">
        <f>VLOOKUP($A38,'Sheet1 - Table (1)'!$A$8:$AG$1186,COLUMN(J$7),FALSE)</f>
        <v>Obligation</v>
      </c>
      <c r="K38" s="82">
        <f>VLOOKUP($A38,'Sheet1 - Table (1)'!$A$8:$AG$1186,COLUMN(K$7),FALSE)</f>
        <v>44255</v>
      </c>
      <c r="L38" s="80">
        <f>VLOOKUP($A38,'Sheet1 - Table (1)'!$A$8:$AG$1186,COLUMN(L$7),FALSE)</f>
        <v>2285.7379236000002</v>
      </c>
      <c r="M38" s="80" t="str">
        <f>VLOOKUP($A38,'Sheet1 - Table (1)'!$A$8:$AG$1186,COLUMN(M$7),FALSE)</f>
        <v>Retained</v>
      </c>
      <c r="N38" s="80">
        <f>VLOOKUP($A38,'Sheet1 - Table (1)'!$A$8:$AG$1186,COLUMN(N$7),FALSE)</f>
        <v>0</v>
      </c>
      <c r="O38" s="80" t="b">
        <f>VLOOKUP($A38,'Sheet1 - Table (1)'!$A$8:$AG$1186,COLUMN(O$7),FALSE)</f>
        <v>1</v>
      </c>
      <c r="P38" s="80">
        <f>VLOOKUP($A38,'Sheet1 - Table (1)'!$A$8:$AG$1186,COLUMN(P$7),FALSE)</f>
        <v>0</v>
      </c>
      <c r="Q38" s="80" t="b">
        <f>VLOOKUP($A38,'Sheet1 - Table (1)'!$A$8:$AG$1186,COLUMN(Q$7),FALSE)</f>
        <v>1</v>
      </c>
      <c r="R38" s="80" t="b">
        <f>VLOOKUP($A38,'Sheet1 - Table (1)'!$A$8:$AG$1186,COLUMN(R$7),FALSE)</f>
        <v>1</v>
      </c>
      <c r="S38" s="80" t="b">
        <f>VLOOKUP($A38,'Sheet1 - Table (1)'!$A$8:$AG$1186,COLUMN(S$7),FALSE)</f>
        <v>1</v>
      </c>
      <c r="T38" s="80" t="b">
        <f>VLOOKUP($A38,'Sheet1 - Table (1)'!$A$8:$AG$1186,COLUMN(T$7),FALSE)</f>
        <v>1</v>
      </c>
      <c r="U38" s="80" t="str">
        <f t="shared" si="1"/>
        <v>FR-NE-SP-GE-UK</v>
      </c>
      <c r="V38" s="80" t="str">
        <f>VLOOKUP($A38,'Sheet1 - Table (1)'!$A$8:$AG$1186,COLUMN(V$7)+3,FALSE)</f>
        <v>LU - SICAV - Parte 1</v>
      </c>
      <c r="W38" s="80" t="str">
        <f>VLOOKUP(A38,'Sheet1 - Table (1)'!$A$8:$AF$10075,MATCH($W$8,'Sheet1 - Table (1)'!$10:$10,0),FALSE)</f>
        <v>Détermination des Prix Quotidien</v>
      </c>
      <c r="X38" s="80" t="str">
        <f>VLOOKUP(A38,'Sheet1 - Table (1)'!$A$8:$AAB$10075,MATCH($X$8,'Sheet1 - Table (1)'!$10:$10,0),FALSE)</f>
        <v>Optimized</v>
      </c>
      <c r="Y38" s="96" t="str">
        <f t="shared" si="5"/>
        <v>ETF</v>
      </c>
      <c r="AA38" s="96" t="s">
        <v>1823</v>
      </c>
      <c r="AB38" s="96" t="s">
        <v>2481</v>
      </c>
      <c r="AC38" s="214" t="s">
        <v>140</v>
      </c>
      <c r="AD38" s="214" t="s">
        <v>2481</v>
      </c>
      <c r="AE38" s="96" t="s">
        <v>2481</v>
      </c>
      <c r="AF38" s="246" t="s">
        <v>2481</v>
      </c>
      <c r="AG38" s="96" t="s">
        <v>2857</v>
      </c>
      <c r="AI38" s="96" t="s">
        <v>785</v>
      </c>
      <c r="AJ38" s="96" t="s">
        <v>140</v>
      </c>
      <c r="AK38" s="96" t="s">
        <v>140</v>
      </c>
      <c r="AL38" s="96" t="s">
        <v>2481</v>
      </c>
      <c r="AM38" s="96" t="str">
        <f t="shared" si="6"/>
        <v>Obligations étrangères hedged</v>
      </c>
      <c r="AO38" s="96" t="s">
        <v>2481</v>
      </c>
      <c r="AP38" s="96" t="s">
        <v>74</v>
      </c>
      <c r="AQ38" s="219">
        <f>VLOOKUP("SBWGU Index",indice!$A$1:$AV$3072,MATCH(AQ$8,indice!$A$1:$AV$1,0),FALSE)</f>
        <v>8.5500000000000007</v>
      </c>
      <c r="AR38" s="220">
        <f>VLOOKUP("SBWGU Index",indice!$A$1:$AV$3072,MATCH(AR$8,indice!$A$1:$AV$1,0),FALSE)</f>
        <v>5.4999999999999997E-3</v>
      </c>
      <c r="AS38" s="101">
        <f t="shared" si="4"/>
        <v>2.9999999999999996E-3</v>
      </c>
      <c r="AT38" s="220">
        <f>VLOOKUP("SBWGU Index",indice!$A$1:$AV$3072,MATCH(AT$8,indice!$A$1:$AV$1,0),FALSE)</f>
        <v>0.68579999999999997</v>
      </c>
      <c r="AU38" s="220">
        <f>VLOOKUP("SBWGU Index",indice!$A$1:$AV$3072,MATCH(AU$8,indice!$A$1:$AV$1,0),FALSE)</f>
        <v>0.22800000000000001</v>
      </c>
      <c r="AV38" s="220">
        <f>VLOOKUP("SBWGU Index",indice!$A$1:$AV$3072,MATCH(AV$8,indice!$A$1:$AV$1,0),FALSE)</f>
        <v>8.6199999999999999E-2</v>
      </c>
      <c r="AX38" s="101">
        <v>1</v>
      </c>
      <c r="BJ38" s="220">
        <f>VLOOKUP("SBWGU Index",indice!$A$1:$AV$3072,MATCH(BJ$8,indice!$A$1:$AV$1,0),FALSE)</f>
        <v>0</v>
      </c>
      <c r="BK38" s="220">
        <f>VLOOKUP("SBWGU Index",indice!$A$1:$AV$3072,MATCH(BK$8,indice!$A$1:$AV$1,0),FALSE)</f>
        <v>0.34063999999999994</v>
      </c>
      <c r="BL38" s="220">
        <f>VLOOKUP("SBWGU Index",indice!$A$1:$AV$3072,MATCH(BL$8,indice!$A$1:$AV$1,0),FALSE)</f>
        <v>5.3900000000000003E-2</v>
      </c>
      <c r="BM38" s="220">
        <f>VLOOKUP("SBWGU Index",indice!$A$1:$AV$3072,MATCH(BM$8,indice!$A$1:$AV$1,0),FALSE)</f>
        <v>1.4755500000000001E-2</v>
      </c>
      <c r="BN38" s="220">
        <f>VLOOKUP("SBWGU Index",indice!$A$1:$AV$3072,MATCH(BN$8,indice!$A$1:$AV$1,0),FALSE)</f>
        <v>0.36943999999999999</v>
      </c>
      <c r="BO38" s="220">
        <f>VLOOKUP("SBWGU Index",indice!$A$1:$AV$3072,MATCH(BO$8,indice!$A$1:$AV$1,0),FALSE)</f>
        <v>1.6632000000000001E-2</v>
      </c>
      <c r="BP38" s="220">
        <f>VLOOKUP("SBWGU Index",indice!$A$1:$AV$3072,MATCH(BP$8,indice!$A$1:$AV$1,0),FALSE)</f>
        <v>0.16852</v>
      </c>
      <c r="BQ38" s="220">
        <f>VLOOKUP("SBWGU Index",indice!$A$1:$AV$3072,MATCH(BQ$8,indice!$A$1:$AV$1,0),FALSE)</f>
        <v>2.1782250000000003E-2</v>
      </c>
      <c r="BR38" s="220">
        <f>VLOOKUP("SBWGU Index",indice!$A$1:$AV$3072,MATCH(BR$8,indice!$A$1:$AV$1,0),FALSE)</f>
        <v>1.4330250000000003E-2</v>
      </c>
      <c r="BV38" s="101">
        <v>1</v>
      </c>
      <c r="BY38" s="101" t="s">
        <v>3385</v>
      </c>
      <c r="BZ38" s="101" t="str">
        <f>IF(AJ38="Obligations",AP38&amp;" "&amp;AI38&amp;" "&amp;IF(AQ38&lt;3.5,"SHORT",IF(AQ38&gt;8,"LONG","MID")),"")</f>
        <v>Courbe Monde Gouvernements LONG</v>
      </c>
      <c r="CA38" s="101" t="s">
        <v>4050</v>
      </c>
      <c r="CB38" s="101" t="s">
        <v>3690</v>
      </c>
      <c r="CC38" s="101" t="s">
        <v>3960</v>
      </c>
      <c r="CD38" s="42" t="s">
        <v>1633</v>
      </c>
      <c r="CE38" s="42" t="s">
        <v>1633</v>
      </c>
      <c r="CF38" s="42" t="str">
        <f>IFERROR(VLOOKUP(Funds[[#This Row],[Code ISIN]],[1]GLOBAL!$C$1:$L$27,10,FALSE)," ")</f>
        <v>X</v>
      </c>
      <c r="CG38" s="42" t="s">
        <v>1633</v>
      </c>
      <c r="CH38" s="42" t="s">
        <v>4374</v>
      </c>
      <c r="CI38" s="42" t="s">
        <v>1633</v>
      </c>
      <c r="CJ38" s="123" t="s">
        <v>5131</v>
      </c>
      <c r="CK38" s="96" t="s">
        <v>4374</v>
      </c>
      <c r="CL38" s="246" t="str">
        <f>VLOOKUP(Funds[[#This Row],[Code ISIN]],'Sheet1 - Table (1)'!$A$10:$AF$110017,MATCH("Funds Liquidity",'Sheet1 - Table (1)'!$10:$10,0),FALSE)</f>
        <v>Jour</v>
      </c>
      <c r="CN38" s="246" t="s">
        <v>140</v>
      </c>
    </row>
    <row r="39" spans="1:92">
      <c r="A39" s="80" t="s">
        <v>3103</v>
      </c>
      <c r="B39" s="305">
        <f>IF(ISERROR(VALUE(VLOOKUP($A39,'Sheet1 - Table (1)'!$A$8:$AG$1186,COLUMN(B$7),FALSE))),VLOOKUP(A39,TK_MANQUANTS,2,FALSE),IF(VALUE(VLOOKUP($A39,'Sheet1 - Table (1)'!$A$8:$AG$1186,COLUMN(B$7),FALSE))=0,VLOOKUP(A39,TK_MANQUANTS,2,FALSE),VALUE(VLOOKUP($A39,'Sheet1 - Table (1)'!$A$8:$AG$1186,COLUMN(B$7),FALSE))))</f>
        <v>41361849</v>
      </c>
      <c r="C39" s="80" t="str">
        <f>VLOOKUP($A39,'Sheet1 - Table (1)'!$A$8:$AG$1186,COLUMN(C$7),FALSE)</f>
        <v>CSIF (Lux) Bond Corporate Global DB EUR</v>
      </c>
      <c r="D39" s="82">
        <f>VLOOKUP($A39,'Sheet1 - Table (1)'!$A$8:$AG$1186,COLUMN(D$7),FALSE)</f>
        <v>43830</v>
      </c>
      <c r="E39" s="124">
        <f>VLOOKUP($A39,'Sheet1 - Table (1)'!$A$8:$AG$1186,COLUMN(E$7),FALSE)</f>
        <v>0.03</v>
      </c>
      <c r="F39" s="80" t="b">
        <f>VLOOKUP($A39,'Sheet1 - Table (1)'!$A$8:$AG$1186,COLUMN(F$7),FALSE)</f>
        <v>1</v>
      </c>
      <c r="G39" s="80" t="str">
        <f>VLOOKUP($A39,'Sheet1 - Table (1)'!$A$8:$AG$1186,COLUMN(G$7),FALSE)</f>
        <v>Luxembourg</v>
      </c>
      <c r="H39" s="80" t="str">
        <f>VLOOKUP($A39,'Sheet1 - Table (1)'!$A$8:$AG$1186,COLUMN(H$7),FALSE)</f>
        <v>EUR</v>
      </c>
      <c r="I39" s="80" t="str">
        <f>VLOOKUP($A39,'Sheet1 - Table (1)'!$A$8:$AG$1186,COLUMN(I$7),FALSE)</f>
        <v>Fonds de placement</v>
      </c>
      <c r="J39" s="80" t="str">
        <f>VLOOKUP($A39,'Sheet1 - Table (1)'!$A$8:$AG$1186,COLUMN(J$7),FALSE)</f>
        <v>Obligation</v>
      </c>
      <c r="K39" s="82">
        <f>VLOOKUP($A39,'Sheet1 - Table (1)'!$A$8:$AG$1186,COLUMN(K$7),FALSE)</f>
        <v>44255</v>
      </c>
      <c r="L39" s="80">
        <f>VLOOKUP($A39,'Sheet1 - Table (1)'!$A$8:$AG$1186,COLUMN(L$7),FALSE)</f>
        <v>37.9068209</v>
      </c>
      <c r="M39" s="80" t="str">
        <f>VLOOKUP($A39,'Sheet1 - Table (1)'!$A$8:$AG$1186,COLUMN(M$7),FALSE)</f>
        <v>Retained</v>
      </c>
      <c r="N39" s="80">
        <f>VLOOKUP($A39,'Sheet1 - Table (1)'!$A$8:$AG$1186,COLUMN(N$7),FALSE)</f>
        <v>0</v>
      </c>
      <c r="O39" s="80" t="b">
        <f>VLOOKUP($A39,'Sheet1 - Table (1)'!$A$8:$AG$1186,COLUMN(O$7),FALSE)</f>
        <v>1</v>
      </c>
      <c r="P39" s="80" t="b">
        <f>VLOOKUP($A39,'Sheet1 - Table (1)'!$A$8:$AG$1186,COLUMN(P$7),FALSE)</f>
        <v>1</v>
      </c>
      <c r="Q39" s="80" t="b">
        <f>VLOOKUP($A39,'Sheet1 - Table (1)'!$A$8:$AG$1186,COLUMN(Q$7),FALSE)</f>
        <v>1</v>
      </c>
      <c r="R39" s="80" t="b">
        <f>VLOOKUP($A39,'Sheet1 - Table (1)'!$A$8:$AG$1186,COLUMN(R$7),FALSE)</f>
        <v>1</v>
      </c>
      <c r="S39" s="80">
        <f>VLOOKUP($A39,'Sheet1 - Table (1)'!$A$8:$AG$1186,COLUMN(S$7),FALSE)</f>
        <v>0</v>
      </c>
      <c r="T39" s="80">
        <f>VLOOKUP($A39,'Sheet1 - Table (1)'!$A$8:$AG$1186,COLUMN(T$7),FALSE)</f>
        <v>0</v>
      </c>
      <c r="U39" s="80" t="str">
        <f t="shared" si="1"/>
        <v>FR-IT-NE-SP</v>
      </c>
      <c r="V39" s="80" t="str">
        <f>VLOOKUP($A39,'Sheet1 - Table (1)'!$A$8:$AG$1186,COLUMN(V$7)+3,FALSE)</f>
        <v>LU - SICAV - Parte 1</v>
      </c>
      <c r="W39" s="80" t="str">
        <f>VLOOKUP(A39,'Sheet1 - Table (1)'!$A$8:$AF$10075,MATCH($W$8,'Sheet1 - Table (1)'!$10:$10,0),FALSE)</f>
        <v>Détermination des Prix Quotidien</v>
      </c>
      <c r="X39" s="80" t="str">
        <f>VLOOKUP(A39,'Sheet1 - Table (1)'!$A$8:$AAB$10075,MATCH($X$8,'Sheet1 - Table (1)'!$10:$10,0),FALSE)</f>
        <v>Optimized</v>
      </c>
      <c r="Y39" s="132" t="str">
        <f t="shared" si="5"/>
        <v>Fonds de placement</v>
      </c>
      <c r="Z39" s="132"/>
      <c r="AA39" s="132" t="s">
        <v>1823</v>
      </c>
      <c r="AB39" s="132" t="s">
        <v>2481</v>
      </c>
      <c r="AC39" s="216" t="s">
        <v>140</v>
      </c>
      <c r="AD39" s="216" t="s">
        <v>2481</v>
      </c>
      <c r="AE39" s="132" t="s">
        <v>2481</v>
      </c>
      <c r="AF39" s="246" t="s">
        <v>2481</v>
      </c>
      <c r="AG39" s="96" t="s">
        <v>2857</v>
      </c>
      <c r="AH39" s="132"/>
      <c r="AI39" s="132" t="s">
        <v>381</v>
      </c>
      <c r="AJ39" s="132" t="s">
        <v>140</v>
      </c>
      <c r="AK39" s="132" t="s">
        <v>140</v>
      </c>
      <c r="AL39" s="132" t="s">
        <v>2481</v>
      </c>
      <c r="AM39" s="132" t="str">
        <f t="shared" si="6"/>
        <v>Obligations étrangères</v>
      </c>
      <c r="AN39" s="132"/>
      <c r="AO39" s="96" t="s">
        <v>2481</v>
      </c>
      <c r="AP39" s="132" t="s">
        <v>74</v>
      </c>
      <c r="AQ39" s="132">
        <v>6.38</v>
      </c>
      <c r="AR39" s="126">
        <v>3.1699999999999999E-2</v>
      </c>
      <c r="AS39" s="126">
        <f>AS40</f>
        <v>2.8299999999999999E-2</v>
      </c>
      <c r="AT39" s="126">
        <v>0.1215</v>
      </c>
      <c r="AU39" s="126">
        <v>0.34100000000000003</v>
      </c>
      <c r="AV39" s="126">
        <v>0.53749999999999998</v>
      </c>
      <c r="AW39" s="126"/>
      <c r="AX39" s="126">
        <v>5.0000000000000001E-3</v>
      </c>
      <c r="AY39" s="126">
        <v>0.23899999999999999</v>
      </c>
      <c r="AZ39" s="126">
        <v>5.0999999999999997E-2</v>
      </c>
      <c r="BA39" s="126"/>
      <c r="BB39" s="126">
        <v>0.65200000000000002</v>
      </c>
      <c r="BC39" s="126">
        <v>3.5000000000000003E-2</v>
      </c>
      <c r="BD39" s="126">
        <v>5.0000000000000001E-3</v>
      </c>
      <c r="BE39" s="126">
        <v>1.2999999999999999E-2</v>
      </c>
      <c r="BF39" s="126"/>
      <c r="BG39" s="126"/>
      <c r="BH39" s="126"/>
      <c r="BI39" s="126"/>
      <c r="BJ39" s="126">
        <v>5.0000000000000001E-3</v>
      </c>
      <c r="BK39" s="126">
        <v>0.23899999999999999</v>
      </c>
      <c r="BL39" s="126">
        <v>5.0999999999999997E-2</v>
      </c>
      <c r="BM39" s="126"/>
      <c r="BN39" s="126">
        <v>0.65200000000000002</v>
      </c>
      <c r="BO39" s="126">
        <v>3.5000000000000003E-2</v>
      </c>
      <c r="BP39" s="126">
        <v>1.2999999999999999E-2</v>
      </c>
      <c r="BQ39" s="126">
        <v>5.0000000000000001E-3</v>
      </c>
      <c r="BR39" s="126"/>
      <c r="BS39" s="132"/>
      <c r="BT39" s="126"/>
      <c r="BU39" s="132"/>
      <c r="BV39" s="126"/>
      <c r="BW39" s="126">
        <v>1</v>
      </c>
      <c r="BX39" s="132"/>
      <c r="BY39" s="126" t="s">
        <v>3163</v>
      </c>
      <c r="BZ39" s="126" t="s">
        <v>1805</v>
      </c>
      <c r="CA39" s="101" t="s">
        <v>4050</v>
      </c>
      <c r="CB39" s="101" t="s">
        <v>4774</v>
      </c>
      <c r="CC39" s="101" t="s">
        <v>4863</v>
      </c>
      <c r="CD39" s="42" t="s">
        <v>4374</v>
      </c>
      <c r="CE39" s="42" t="s">
        <v>4374</v>
      </c>
      <c r="CF39" s="42" t="str">
        <f>IFERROR(VLOOKUP(Funds[[#This Row],[Code ISIN]],[1]GLOBAL!$C$1:$L$27,10,FALSE)," ")</f>
        <v xml:space="preserve"> </v>
      </c>
      <c r="CG39" s="42" t="s">
        <v>4374</v>
      </c>
      <c r="CH39" s="42" t="s">
        <v>4374</v>
      </c>
      <c r="CI39" s="42" t="s">
        <v>4374</v>
      </c>
      <c r="CJ39" s="140"/>
      <c r="CK39" s="96" t="s">
        <v>4374</v>
      </c>
      <c r="CL39" s="246" t="str">
        <f>VLOOKUP(Funds[[#This Row],[Code ISIN]],'Sheet1 - Table (1)'!$A$10:$AF$110017,MATCH("Funds Liquidity",'Sheet1 - Table (1)'!$10:$10,0),FALSE)</f>
        <v>Jour</v>
      </c>
      <c r="CN39" s="246" t="s">
        <v>140</v>
      </c>
    </row>
    <row r="40" spans="1:92">
      <c r="A40" s="248" t="s">
        <v>3460</v>
      </c>
      <c r="B40" s="305">
        <f>IF(ISERROR(VALUE(VLOOKUP($A40,'Sheet1 - Table (1)'!$A$8:$AG$1186,COLUMN(B$7),FALSE))),VLOOKUP(A40,TK_MANQUANTS,2,FALSE),IF(VALUE(VLOOKUP($A40,'Sheet1 - Table (1)'!$A$8:$AG$1186,COLUMN(B$7),FALSE))=0,VLOOKUP(A40,TK_MANQUANTS,2,FALSE),VALUE(VLOOKUP($A40,'Sheet1 - Table (1)'!$A$8:$AG$1186,COLUMN(B$7),FALSE))))</f>
        <v>41533844</v>
      </c>
      <c r="C40" s="80" t="str">
        <f>VLOOKUP($A40,'Sheet1 - Table (1)'!$A$8:$AG$1186,COLUMN(C$7),FALSE)</f>
        <v>iShares Global Corp Bond (USD)</v>
      </c>
      <c r="D40" s="82">
        <f>VLOOKUP($A40,'Sheet1 - Table (1)'!$A$8:$AG$1186,COLUMN(D$7),FALSE)</f>
        <v>43605</v>
      </c>
      <c r="E40" s="124">
        <f>VLOOKUP($A40,'Sheet1 - Table (1)'!$A$8:$AG$1186,COLUMN(E$7),FALSE)</f>
        <v>0.2</v>
      </c>
      <c r="F40" s="80">
        <f>VLOOKUP($A40,'Sheet1 - Table (1)'!$A$8:$AG$1186,COLUMN(F$7),FALSE)</f>
        <v>0</v>
      </c>
      <c r="G40" s="80" t="str">
        <f>VLOOKUP($A40,'Sheet1 - Table (1)'!$A$8:$AG$1186,COLUMN(G$7),FALSE)</f>
        <v>Ireland</v>
      </c>
      <c r="H40" s="80" t="str">
        <f>VLOOKUP($A40,'Sheet1 - Table (1)'!$A$8:$AG$1186,COLUMN(H$7),FALSE)</f>
        <v>USD</v>
      </c>
      <c r="I40" s="80" t="str">
        <f>VLOOKUP($A40,'Sheet1 - Table (1)'!$A$8:$AG$1186,COLUMN(I$7),FALSE)</f>
        <v>Exchange Traded Funds</v>
      </c>
      <c r="J40" s="80" t="str">
        <f>VLOOKUP($A40,'Sheet1 - Table (1)'!$A$8:$AG$1186,COLUMN(J$7),FALSE)</f>
        <v>Obligation</v>
      </c>
      <c r="K40" s="82">
        <f>VLOOKUP($A40,'Sheet1 - Table (1)'!$A$8:$AG$1186,COLUMN(K$7),FALSE)</f>
        <v>43585</v>
      </c>
      <c r="L40" s="80">
        <f>VLOOKUP($A40,'Sheet1 - Table (1)'!$A$8:$AG$1186,COLUMN(L$7),FALSE)</f>
        <v>1629</v>
      </c>
      <c r="M40" s="80" t="str">
        <f>VLOOKUP($A40,'Sheet1 - Table (1)'!$A$8:$AG$1186,COLUMN(M$7),FALSE)</f>
        <v>Retained</v>
      </c>
      <c r="N40" s="80">
        <v>0</v>
      </c>
      <c r="O40" s="80" t="b">
        <v>1</v>
      </c>
      <c r="P40" s="80" t="b">
        <v>1</v>
      </c>
      <c r="Q40" s="80" t="b">
        <v>1</v>
      </c>
      <c r="R40" s="80" t="b">
        <v>1</v>
      </c>
      <c r="S40" s="80" t="b">
        <v>1</v>
      </c>
      <c r="T40" s="80" t="b">
        <v>1</v>
      </c>
      <c r="U40" s="80" t="s">
        <v>3463</v>
      </c>
      <c r="V40" s="80" t="str">
        <f>VLOOKUP($A40,'Sheet1 - Table (1)'!$A$8:$AG$1186,COLUMN(V$7)+3,FALSE)</f>
        <v>OEIC</v>
      </c>
      <c r="W40" s="80" t="str">
        <f>VLOOKUP(A40,'Sheet1 - Table (1)'!$A$8:$AF$10075,MATCH($W$8,'Sheet1 - Table (1)'!$10:$10,0),FALSE)</f>
        <v>Détermination des Prix Quotidien</v>
      </c>
      <c r="X40" s="80">
        <f>VLOOKUP(A40,'Sheet1 - Table (1)'!$A$8:$AAB$10075,MATCH($X$8,'Sheet1 - Table (1)'!$10:$10,0),FALSE)</f>
        <v>0</v>
      </c>
      <c r="Y40" s="96" t="str">
        <f t="shared" si="5"/>
        <v>ETF</v>
      </c>
      <c r="AA40" s="96" t="s">
        <v>1823</v>
      </c>
      <c r="AB40" s="96" t="s">
        <v>2481</v>
      </c>
      <c r="AC40" s="214" t="s">
        <v>140</v>
      </c>
      <c r="AD40" s="214" t="s">
        <v>2481</v>
      </c>
      <c r="AE40" s="96" t="s">
        <v>2481</v>
      </c>
      <c r="AF40" s="246" t="s">
        <v>2481</v>
      </c>
      <c r="AG40" s="96" t="s">
        <v>2857</v>
      </c>
      <c r="AI40" s="96" t="s">
        <v>380</v>
      </c>
      <c r="AJ40" s="96" t="s">
        <v>140</v>
      </c>
      <c r="AK40" s="96" t="s">
        <v>140</v>
      </c>
      <c r="AL40" s="96" t="s">
        <v>2481</v>
      </c>
      <c r="AM40" s="96" t="s">
        <v>2160</v>
      </c>
      <c r="AO40" s="96" t="s">
        <v>2481</v>
      </c>
      <c r="AP40" s="96" t="s">
        <v>74</v>
      </c>
      <c r="AQ40" s="96">
        <v>6.5</v>
      </c>
      <c r="AR40" s="101">
        <v>2.8299999999999999E-2</v>
      </c>
      <c r="AS40" s="101">
        <v>2.8299999999999999E-2</v>
      </c>
      <c r="AT40" s="101">
        <v>0.107</v>
      </c>
      <c r="AU40" s="101">
        <v>0.37930000000000003</v>
      </c>
      <c r="AV40" s="101">
        <v>0.50560000000000005</v>
      </c>
      <c r="AW40" s="101">
        <v>8.0999999999999996E-3</v>
      </c>
      <c r="AY40" s="101">
        <v>0.23799999999999999</v>
      </c>
      <c r="AZ40" s="101">
        <v>5.0599999999999999E-2</v>
      </c>
      <c r="BB40" s="101">
        <v>0.66069999999999995</v>
      </c>
      <c r="BC40" s="101">
        <v>3.5499999999999997E-2</v>
      </c>
      <c r="BD40" s="101">
        <v>3.8999999999999998E-3</v>
      </c>
      <c r="BE40" s="101">
        <v>1.1299999999999999E-2</v>
      </c>
      <c r="BJ40" s="101">
        <v>5.1000000000000004E-3</v>
      </c>
      <c r="BK40" s="101">
        <v>0.2316</v>
      </c>
      <c r="BL40" s="101">
        <v>5.6500000000000002E-2</v>
      </c>
      <c r="BM40" s="101">
        <v>2.4E-2</v>
      </c>
      <c r="BN40" s="101">
        <v>0.40239999999999998</v>
      </c>
      <c r="BO40" s="101">
        <v>3.49E-2</v>
      </c>
      <c r="BP40" s="101">
        <v>0.1769</v>
      </c>
      <c r="BQ40" s="101">
        <v>4.65E-2</v>
      </c>
      <c r="BR40" s="101">
        <v>2.2100000000000002E-2</v>
      </c>
      <c r="BW40" s="101">
        <v>1</v>
      </c>
      <c r="BY40" s="101" t="s">
        <v>3462</v>
      </c>
      <c r="CA40" s="101" t="s">
        <v>4050</v>
      </c>
      <c r="CB40" s="122" t="s">
        <v>3928</v>
      </c>
      <c r="CC40" s="101" t="s">
        <v>4044</v>
      </c>
      <c r="CD40" s="42" t="s">
        <v>4374</v>
      </c>
      <c r="CE40" s="42" t="s">
        <v>4374</v>
      </c>
      <c r="CF40" s="42" t="str">
        <f>IFERROR(VLOOKUP(Funds[[#This Row],[Code ISIN]],[1]GLOBAL!$C$1:$L$27,10,FALSE)," ")</f>
        <v xml:space="preserve"> </v>
      </c>
      <c r="CG40" s="42" t="s">
        <v>4374</v>
      </c>
      <c r="CH40" s="42" t="s">
        <v>4374</v>
      </c>
      <c r="CI40" s="42" t="s">
        <v>4374</v>
      </c>
      <c r="CJ40" s="123"/>
      <c r="CK40" s="96" t="s">
        <v>4374</v>
      </c>
      <c r="CL40" s="246" t="str">
        <f>VLOOKUP(Funds[[#This Row],[Code ISIN]],'Sheet1 - Table (1)'!$A$10:$AF$110017,MATCH("Funds Liquidity",'Sheet1 - Table (1)'!$10:$10,0),FALSE)</f>
        <v>Jour</v>
      </c>
      <c r="CM40" s="246" t="s">
        <v>140</v>
      </c>
      <c r="CN40" s="246" t="s">
        <v>140</v>
      </c>
    </row>
    <row r="41" spans="1:92">
      <c r="A41" s="97" t="s">
        <v>1876</v>
      </c>
      <c r="B41" s="305">
        <f>IF(ISERROR(VALUE(VLOOKUP($A41,'Sheet1 - Table (1)'!$A$8:$AG$1186,COLUMN(B$7),FALSE))),VLOOKUP(A41,TK_MANQUANTS,2,FALSE),IF(VALUE(VLOOKUP($A41,'Sheet1 - Table (1)'!$A$8:$AG$1186,COLUMN(B$7),FALSE))=0,VLOOKUP(A41,TK_MANQUANTS,2,FALSE),VALUE(VLOOKUP($A41,'Sheet1 - Table (1)'!$A$8:$AG$1186,COLUMN(B$7),FALSE))))</f>
        <v>12477498</v>
      </c>
      <c r="C41" s="80" t="str">
        <f>VLOOKUP($A41,'Sheet1 - Table (1)'!$A$8:$AG$1186,COLUMN(C$7),FALSE)</f>
        <v>CSIF (CH) I Bond Aggregate Global ex CHF QB</v>
      </c>
      <c r="D41" s="82">
        <f>VLOOKUP($A41,'Sheet1 - Table (1)'!$A$8:$AG$1186,COLUMN(D$7),FALSE)</f>
        <v>43890</v>
      </c>
      <c r="E41" s="124">
        <f>VLOOKUP($A41,'Sheet1 - Table (1)'!$A$8:$AG$1186,COLUMN(E$7),FALSE)</f>
        <v>0.1764</v>
      </c>
      <c r="F41" s="80">
        <f>VLOOKUP($A41,'Sheet1 - Table (1)'!$A$8:$AG$1186,COLUMN(F$7),FALSE)</f>
        <v>0</v>
      </c>
      <c r="G41" s="80" t="str">
        <f>VLOOKUP($A41,'Sheet1 - Table (1)'!$A$8:$AG$1186,COLUMN(G$7),FALSE)</f>
        <v>Switzerland</v>
      </c>
      <c r="H41" s="80" t="str">
        <f>VLOOKUP($A41,'Sheet1 - Table (1)'!$A$8:$AG$1186,COLUMN(H$7),FALSE)</f>
        <v>CHF</v>
      </c>
      <c r="I41" s="80" t="str">
        <f>VLOOKUP($A41,'Sheet1 - Table (1)'!$A$8:$AG$1186,COLUMN(I$7),FALSE)</f>
        <v>Fonds de placement</v>
      </c>
      <c r="J41" s="80" t="str">
        <f>VLOOKUP($A41,'Sheet1 - Table (1)'!$A$8:$AG$1186,COLUMN(J$7),FALSE)</f>
        <v>Obligation</v>
      </c>
      <c r="K41" s="82">
        <f>VLOOKUP($A41,'Sheet1 - Table (1)'!$A$8:$AG$1186,COLUMN(K$7),FALSE)</f>
        <v>44255</v>
      </c>
      <c r="L41" s="80">
        <f>VLOOKUP($A41,'Sheet1 - Table (1)'!$A$8:$AG$1186,COLUMN(L$7),FALSE)</f>
        <v>5285.5592999999999</v>
      </c>
      <c r="M41" s="80" t="str">
        <f>VLOOKUP($A41,'Sheet1 - Table (1)'!$A$8:$AG$1186,COLUMN(M$7),FALSE)</f>
        <v>Retained</v>
      </c>
      <c r="N41" s="80">
        <f>VLOOKUP($A41,'Sheet1 - Table (1)'!$A$8:$AG$1186,COLUMN(N$7),FALSE)</f>
        <v>0</v>
      </c>
      <c r="O41" s="80">
        <f>VLOOKUP($A41,'Sheet1 - Table (1)'!$A$8:$AG$1186,COLUMN(O$7),FALSE)</f>
        <v>0</v>
      </c>
      <c r="P41" s="80">
        <f>VLOOKUP($A41,'Sheet1 - Table (1)'!$A$8:$AG$1186,COLUMN(P$7),FALSE)</f>
        <v>0</v>
      </c>
      <c r="Q41" s="80">
        <f>VLOOKUP($A41,'Sheet1 - Table (1)'!$A$8:$AG$1186,COLUMN(Q$7),FALSE)</f>
        <v>0</v>
      </c>
      <c r="R41" s="80">
        <f>VLOOKUP($A41,'Sheet1 - Table (1)'!$A$8:$AG$1186,COLUMN(R$7),FALSE)</f>
        <v>0</v>
      </c>
      <c r="S41" s="80">
        <f>VLOOKUP($A41,'Sheet1 - Table (1)'!$A$8:$AG$1186,COLUMN(S$7),FALSE)</f>
        <v>0</v>
      </c>
      <c r="T41" s="80">
        <f>VLOOKUP($A41,'Sheet1 - Table (1)'!$A$8:$AG$1186,COLUMN(T$7),FALSE)</f>
        <v>0</v>
      </c>
      <c r="U41" s="80" t="str">
        <f t="shared" ref="U41:U104" si="7">IF(N41=TRUE,UPPER(LEFT($N$8,2)),"")&amp;IF(O41=TRUE,IF(N41=TRUE,"-","")&amp;UPPER(LEFT($O$8,2)),"")&amp;IF(P41=TRUE,IF(OR(N41=TRUE,O41=TRUE),"-","")&amp;UPPER(LEFT($P$8,2)),"")&amp;IF(Q41=TRUE,IF(OR(N41=TRUE,O41=TRUE,P41=TRUE),"-","")&amp;UPPER(LEFT($Q$8,2)),"")&amp;IF(R41=TRUE,IF(OR(N41=TRUE,O41=TRUE,P41=TRUE,Q41=TRUE),"-","")&amp;UPPER(LEFT($R$8,2)),"")&amp;IF(S41=TRUE,IF(OR(N41=TRUE,O41=TRUE,P41=TRUE,Q41=TRUE,R41=TRUE),"-","")&amp;UPPER(LEFT($S$8,2)),"")&amp;IF(T41=TRUE,IF(OR(N41=TRUE,O41=TRUE,P41=TRUE,Q41=TRUE,R41=TRUE,S41=TRUE),"-","")&amp;UPPER(LEFT($T$8,2)),"")</f>
        <v/>
      </c>
      <c r="V41" s="80" t="str">
        <f>VLOOKUP($A41,'Sheet1 - Table (1)'!$A$8:$AG$1186,COLUMN(V$7)+3,FALSE)</f>
        <v>CH - Uebrige Fds tradit. Anl.</v>
      </c>
      <c r="W41" s="80" t="str">
        <f>VLOOKUP(A41,'Sheet1 - Table (1)'!$A$8:$AF$10075,MATCH($W$8,'Sheet1 - Table (1)'!$10:$10,0),FALSE)</f>
        <v>Détermination des Prix Quotidien</v>
      </c>
      <c r="X41" s="80" t="str">
        <f>VLOOKUP(A41,'Sheet1 - Table (1)'!$A$8:$AAB$10075,MATCH($X$8,'Sheet1 - Table (1)'!$10:$10,0),FALSE)</f>
        <v>Optimized</v>
      </c>
      <c r="Y41" s="96" t="str">
        <f t="shared" si="5"/>
        <v>Fonds de placement</v>
      </c>
      <c r="AA41" s="96" t="s">
        <v>1823</v>
      </c>
      <c r="AB41" s="96" t="s">
        <v>2481</v>
      </c>
      <c r="AC41" s="214" t="s">
        <v>140</v>
      </c>
      <c r="AD41" s="214" t="s">
        <v>2481</v>
      </c>
      <c r="AE41" s="96" t="s">
        <v>2481</v>
      </c>
      <c r="AF41" s="246" t="s">
        <v>2481</v>
      </c>
      <c r="AG41" s="96" t="s">
        <v>2857</v>
      </c>
      <c r="AI41" s="96" t="s">
        <v>381</v>
      </c>
      <c r="AJ41" s="96" t="s">
        <v>140</v>
      </c>
      <c r="AK41" s="96" t="s">
        <v>140</v>
      </c>
      <c r="AL41" s="96" t="s">
        <v>2481</v>
      </c>
      <c r="AM41" s="96" t="str">
        <f t="shared" ref="AM41:AM46" si="8">IF(AND(AK41="Obligations",AP41="Courbe CHF"),"Obligations CHF",IF(AND(AX41=100%,BJ41=100%),AK41&amp;" CHF",IF(OR(AK41="Obligations",AK41="Actions",AK41="Liquidités"),AK41&amp;" étrangères" &amp; IF(AX41=100%," hedged",""),AK41&amp;" étrangers" &amp; IF(AX41=100%," hedged",""))))</f>
        <v>Obligations étrangères</v>
      </c>
      <c r="AO41" s="96" t="s">
        <v>2481</v>
      </c>
      <c r="AP41" s="96" t="s">
        <v>74</v>
      </c>
      <c r="AQ41" s="219">
        <f>VLOOKUP("LEGATRUU INDEX",indice!$A$1:$AV$3072,MATCH(AQ$8,indice!$A$1:$AV$1,0),FALSE)</f>
        <v>7.39</v>
      </c>
      <c r="AR41" s="220">
        <f>VLOOKUP("LEGATRUU INDEX",indice!$A$1:$AV$3072,MATCH(AR$8,indice!$A$1:$AV$1,0),FALSE)</f>
        <v>1.1578E-2</v>
      </c>
      <c r="AS41" s="101">
        <f>IF(AR41="","",AR41-E41%)</f>
        <v>9.8139999999999998E-3</v>
      </c>
      <c r="AT41" s="220">
        <f>VLOOKUP("LEGATRUU INDEX",indice!$A$1:$AV$3072,MATCH(AT$8,indice!$A$1:$AV$1,0),FALSE)</f>
        <v>0.51970000000000005</v>
      </c>
      <c r="AU41" s="220">
        <f>VLOOKUP("LEGATRUU INDEX",indice!$A$1:$AV$3072,MATCH(AU$8,indice!$A$1:$AV$1,0),FALSE)</f>
        <v>0.31809999999999999</v>
      </c>
      <c r="AV41" s="220">
        <f>VLOOKUP("LEGATRUU INDEX",indice!$A$1:$AV$3072,MATCH(AV$8,indice!$A$1:$AV$1,0),FALSE)</f>
        <v>0.16220000000000001</v>
      </c>
      <c r="AW41" s="220">
        <f>VLOOKUP("LEGATRUU INDEX",indice!$A$1:$AV$3072,MATCH(AW$8,indice!$A$1:$AV$1,0),FALSE)</f>
        <v>0</v>
      </c>
      <c r="AX41" s="220">
        <f>VLOOKUP("LEGATRUU INDEX",indice!$A$1:$AV$3072,MATCH(AX$8,indice!$A$1:$AV$1,0),FALSE)</f>
        <v>5.0000000000000001E-3</v>
      </c>
      <c r="AY41" s="220">
        <f>VLOOKUP("LEGATRUU INDEX",indice!$A$1:$AV$3072,MATCH(AY$8,indice!$A$1:$AV$1,0),FALSE)</f>
        <v>0.23719999999999999</v>
      </c>
      <c r="AZ41" s="220">
        <f>VLOOKUP("LEGATRUU INDEX",indice!$A$1:$AV$3072,MATCH(AZ$8,indice!$A$1:$AV$1,0),FALSE)</f>
        <v>5.0299999999999997E-2</v>
      </c>
      <c r="BA41" s="220">
        <f>VLOOKUP("LEGATRUU INDEX",indice!$A$1:$AV$3072,MATCH(BA$8,indice!$A$1:$AV$1,0),FALSE)</f>
        <v>1.2800000000000001E-2</v>
      </c>
      <c r="BB41" s="220">
        <f>VLOOKUP("LEGATRUU INDEX",indice!$A$1:$AV$3072,MATCH(BB$8,indice!$A$1:$AV$1,0),FALSE)</f>
        <v>0.41720000000000002</v>
      </c>
      <c r="BC41" s="220">
        <f>VLOOKUP("LEGATRUU INDEX",indice!$A$1:$AV$3072,MATCH(BC$8,indice!$A$1:$AV$1,0),FALSE)</f>
        <v>2.8000000000000001E-2</v>
      </c>
      <c r="BD41" s="220">
        <f>VLOOKUP("LEGATRUU INDEX",indice!$A$1:$AV$3072,MATCH(BD$8,indice!$A$1:$AV$1,0),FALSE)</f>
        <v>1.47E-2</v>
      </c>
      <c r="BE41" s="220">
        <f>VLOOKUP("LEGATRUU INDEX",indice!$A$1:$AV$3072,MATCH(BE$8,indice!$A$1:$AV$1,0),FALSE)</f>
        <v>0.13539999999999999</v>
      </c>
      <c r="BF41" s="220">
        <f>VLOOKUP("LEGATRUU INDEX",indice!$A$1:$AV$3072,MATCH(BF$8,indice!$A$1:$AV$1,0),FALSE)</f>
        <v>1.9E-3</v>
      </c>
      <c r="BG41" s="220">
        <f>VLOOKUP("LEGATRUU INDEX",indice!$A$1:$AV$3072,MATCH(BG$8,indice!$A$1:$AV$1,0),FALSE)</f>
        <v>1.6000000000000001E-3</v>
      </c>
      <c r="BH41" s="220">
        <f>VLOOKUP("LEGATRUU INDEX",indice!$A$1:$AV$3072,MATCH(BH$8,indice!$A$1:$AV$1,0),FALSE)</f>
        <v>2.0000000000000001E-4</v>
      </c>
      <c r="BI41" s="220">
        <f>VLOOKUP("LEGATRUU INDEX",indice!$A$1:$AV$3072,MATCH(BI$8,indice!$A$1:$AV$1,0),FALSE)</f>
        <v>9.5699999999999993E-2</v>
      </c>
      <c r="BJ41" s="220">
        <f>VLOOKUP("LEGATRUU INDEX",indice!$A$1:$AV$3072,MATCH(BJ$8,indice!$A$1:$AV$1,0),FALSE)</f>
        <v>5.0000000000000001E-3</v>
      </c>
      <c r="BK41" s="220">
        <f>VLOOKUP("LEGATRUU INDEX",indice!$A$1:$AV$3072,MATCH(BK$8,indice!$A$1:$AV$1,0),FALSE)</f>
        <v>0.23719999999999999</v>
      </c>
      <c r="BL41" s="220">
        <f>VLOOKUP("LEGATRUU INDEX",indice!$A$1:$AV$3072,MATCH(BL$8,indice!$A$1:$AV$1,0),FALSE)</f>
        <v>5.0299999999999997E-2</v>
      </c>
      <c r="BM41" s="220">
        <f>VLOOKUP("LEGATRUU INDEX",indice!$A$1:$AV$3072,MATCH(BM$8,indice!$A$1:$AV$1,0),FALSE)</f>
        <v>1.2800000000000001E-2</v>
      </c>
      <c r="BN41" s="220">
        <f>VLOOKUP("LEGATRUU INDEX",indice!$A$1:$AV$3072,MATCH(BN$8,indice!$A$1:$AV$1,0),FALSE)</f>
        <v>0.41720000000000002</v>
      </c>
      <c r="BO41" s="220">
        <f>VLOOKUP("LEGATRUU INDEX",indice!$A$1:$AV$3072,MATCH(BO$8,indice!$A$1:$AV$1,0),FALSE)</f>
        <v>2.8000000000000001E-2</v>
      </c>
      <c r="BP41" s="220">
        <f>VLOOKUP("LEGATRUU INDEX",indice!$A$1:$AV$3072,MATCH(BP$8,indice!$A$1:$AV$1,0),FALSE)</f>
        <v>0.13539999999999999</v>
      </c>
      <c r="BQ41" s="220">
        <f>VLOOKUP("LEGATRUU INDEX",indice!$A$1:$AV$3072,MATCH(BQ$8,indice!$A$1:$AV$1,0),FALSE)</f>
        <v>1.84E-2</v>
      </c>
      <c r="BR41" s="220">
        <f>VLOOKUP("LEGATRUU INDEX",indice!$A$1:$AV$3072,MATCH(BR$8,indice!$A$1:$AV$1,0),FALSE)</f>
        <v>9.5699999999999993E-2</v>
      </c>
      <c r="BS41" s="101"/>
      <c r="BT41" s="101">
        <v>2.2000000000000001E-3</v>
      </c>
      <c r="BU41" s="101">
        <v>2.0000000000000001E-4</v>
      </c>
      <c r="BV41" s="220">
        <f>VLOOKUP("LEGATRUU INDEX",indice!$A$1:$AV$3072,MATCH(BV$8,indice!$A$1:$AV$1,0),FALSE)</f>
        <v>0.77729999999999999</v>
      </c>
      <c r="BW41" s="220">
        <f>VLOOKUP("LEGATRUU INDEX",indice!$A$1:$AV$3072,MATCH(BW$8,indice!$A$1:$AV$1,0),FALSE)</f>
        <v>0.22270000000000001</v>
      </c>
      <c r="BY41" s="101" t="s">
        <v>1882</v>
      </c>
      <c r="BZ41" s="101" t="s">
        <v>1805</v>
      </c>
      <c r="CA41" s="101" t="s">
        <v>4050</v>
      </c>
      <c r="CB41" s="101" t="s">
        <v>4860</v>
      </c>
      <c r="CC41" s="101" t="s">
        <v>4594</v>
      </c>
      <c r="CD41" s="42" t="s">
        <v>4374</v>
      </c>
      <c r="CE41" s="42" t="s">
        <v>4374</v>
      </c>
      <c r="CF41" s="42" t="str">
        <f>IFERROR(VLOOKUP(Funds[[#This Row],[Code ISIN]],[1]GLOBAL!$C$1:$L$27,10,FALSE)," ")</f>
        <v xml:space="preserve"> </v>
      </c>
      <c r="CG41" s="42" t="s">
        <v>4374</v>
      </c>
      <c r="CH41" s="42" t="s">
        <v>1633</v>
      </c>
      <c r="CI41" s="42" t="s">
        <v>4374</v>
      </c>
      <c r="CJ41" s="123" t="s">
        <v>5131</v>
      </c>
      <c r="CK41" s="96" t="s">
        <v>4374</v>
      </c>
      <c r="CL41" s="246" t="str">
        <f>VLOOKUP(Funds[[#This Row],[Code ISIN]],'Sheet1 - Table (1)'!$A$10:$AF$110017,MATCH("Funds Liquidity",'Sheet1 - Table (1)'!$10:$10,0),FALSE)</f>
        <v>Jour</v>
      </c>
    </row>
    <row r="42" spans="1:92">
      <c r="A42" s="97" t="s">
        <v>1878</v>
      </c>
      <c r="B42" s="305">
        <f>IF(ISERROR(VALUE(VLOOKUP($A42,'Sheet1 - Table (1)'!$A$8:$AG$1186,COLUMN(B$7),FALSE))),VLOOKUP(A42,TK_MANQUANTS,2,FALSE),IF(VALUE(VLOOKUP($A42,'Sheet1 - Table (1)'!$A$8:$AG$1186,COLUMN(B$7),FALSE))=0,VLOOKUP(A42,TK_MANQUANTS,2,FALSE),VALUE(VLOOKUP($A42,'Sheet1 - Table (1)'!$A$8:$AG$1186,COLUMN(B$7),FALSE))))</f>
        <v>19089507</v>
      </c>
      <c r="C42" s="80" t="str">
        <f>VLOOKUP($A42,'Sheet1 - Table (1)'!$A$8:$AG$1186,COLUMN(C$7),FALSE)</f>
        <v>CSIF (CH) I Bond Aggregate Global ex CHF QBH</v>
      </c>
      <c r="D42" s="82">
        <f>VLOOKUP($A42,'Sheet1 - Table (1)'!$A$8:$AG$1186,COLUMN(D$7),FALSE)</f>
        <v>43890</v>
      </c>
      <c r="E42" s="124">
        <f>VLOOKUP($A42,'Sheet1 - Table (1)'!$A$8:$AG$1186,COLUMN(E$7),FALSE)</f>
        <v>0.2064</v>
      </c>
      <c r="F42" s="80">
        <f>VLOOKUP($A42,'Sheet1 - Table (1)'!$A$8:$AG$1186,COLUMN(F$7),FALSE)</f>
        <v>0</v>
      </c>
      <c r="G42" s="80" t="str">
        <f>VLOOKUP($A42,'Sheet1 - Table (1)'!$A$8:$AG$1186,COLUMN(G$7),FALSE)</f>
        <v>Switzerland</v>
      </c>
      <c r="H42" s="80" t="str">
        <f>VLOOKUP($A42,'Sheet1 - Table (1)'!$A$8:$AG$1186,COLUMN(H$7),FALSE)</f>
        <v>CHF</v>
      </c>
      <c r="I42" s="80" t="str">
        <f>VLOOKUP($A42,'Sheet1 - Table (1)'!$A$8:$AG$1186,COLUMN(I$7),FALSE)</f>
        <v>Fonds de placement</v>
      </c>
      <c r="J42" s="80" t="str">
        <f>VLOOKUP($A42,'Sheet1 - Table (1)'!$A$8:$AG$1186,COLUMN(J$7),FALSE)</f>
        <v>Obligation</v>
      </c>
      <c r="K42" s="82">
        <f>VLOOKUP($A42,'Sheet1 - Table (1)'!$A$8:$AG$1186,COLUMN(K$7),FALSE)</f>
        <v>44255</v>
      </c>
      <c r="L42" s="80">
        <f>VLOOKUP($A42,'Sheet1 - Table (1)'!$A$8:$AG$1186,COLUMN(L$7),FALSE)</f>
        <v>5285.5592999999999</v>
      </c>
      <c r="M42" s="80" t="str">
        <f>VLOOKUP($A42,'Sheet1 - Table (1)'!$A$8:$AG$1186,COLUMN(M$7),FALSE)</f>
        <v>Retained</v>
      </c>
      <c r="N42" s="80">
        <f>VLOOKUP($A42,'Sheet1 - Table (1)'!$A$8:$AG$1186,COLUMN(N$7),FALSE)</f>
        <v>0</v>
      </c>
      <c r="O42" s="80">
        <f>VLOOKUP($A42,'Sheet1 - Table (1)'!$A$8:$AG$1186,COLUMN(O$7),FALSE)</f>
        <v>0</v>
      </c>
      <c r="P42" s="80">
        <f>VLOOKUP($A42,'Sheet1 - Table (1)'!$A$8:$AG$1186,COLUMN(P$7),FALSE)</f>
        <v>0</v>
      </c>
      <c r="Q42" s="80">
        <f>VLOOKUP($A42,'Sheet1 - Table (1)'!$A$8:$AG$1186,COLUMN(Q$7),FALSE)</f>
        <v>0</v>
      </c>
      <c r="R42" s="80">
        <f>VLOOKUP($A42,'Sheet1 - Table (1)'!$A$8:$AG$1186,COLUMN(R$7),FALSE)</f>
        <v>0</v>
      </c>
      <c r="S42" s="80">
        <f>VLOOKUP($A42,'Sheet1 - Table (1)'!$A$8:$AG$1186,COLUMN(S$7),FALSE)</f>
        <v>0</v>
      </c>
      <c r="T42" s="80">
        <f>VLOOKUP($A42,'Sheet1 - Table (1)'!$A$8:$AG$1186,COLUMN(T$7),FALSE)</f>
        <v>0</v>
      </c>
      <c r="U42" s="80" t="str">
        <f t="shared" si="7"/>
        <v/>
      </c>
      <c r="V42" s="80" t="str">
        <f>VLOOKUP($A42,'Sheet1 - Table (1)'!$A$8:$AG$1186,COLUMN(V$7)+3,FALSE)</f>
        <v>CH - Uebrige Fds tradit. Anl.</v>
      </c>
      <c r="W42" s="80" t="str">
        <f>VLOOKUP(A42,'Sheet1 - Table (1)'!$A$8:$AF$10075,MATCH($W$8,'Sheet1 - Table (1)'!$10:$10,0),FALSE)</f>
        <v>Détermination des Prix Quotidien</v>
      </c>
      <c r="X42" s="80" t="str">
        <f>VLOOKUP(A42,'Sheet1 - Table (1)'!$A$8:$AAB$10075,MATCH($X$8,'Sheet1 - Table (1)'!$10:$10,0),FALSE)</f>
        <v>Optimized</v>
      </c>
      <c r="Y42" s="96" t="str">
        <f t="shared" si="5"/>
        <v>Fonds de placement</v>
      </c>
      <c r="AA42" s="96" t="s">
        <v>1823</v>
      </c>
      <c r="AB42" s="96" t="s">
        <v>2481</v>
      </c>
      <c r="AC42" s="214" t="s">
        <v>140</v>
      </c>
      <c r="AD42" s="214" t="s">
        <v>2481</v>
      </c>
      <c r="AE42" s="96" t="s">
        <v>2481</v>
      </c>
      <c r="AF42" s="246" t="s">
        <v>2481</v>
      </c>
      <c r="AG42" s="96" t="s">
        <v>2857</v>
      </c>
      <c r="AI42" s="96" t="s">
        <v>381</v>
      </c>
      <c r="AJ42" s="96" t="s">
        <v>140</v>
      </c>
      <c r="AK42" s="96" t="s">
        <v>140</v>
      </c>
      <c r="AL42" s="96" t="s">
        <v>2481</v>
      </c>
      <c r="AM42" s="96" t="str">
        <f t="shared" ca="1" si="8"/>
        <v>Obligations étrangères hedged</v>
      </c>
      <c r="AO42" s="96" t="s">
        <v>2481</v>
      </c>
      <c r="AP42" s="96" t="s">
        <v>74</v>
      </c>
      <c r="AQ42" s="219">
        <f ca="1">VLOOKUP($CC42,indice!$A$1:$AV$3072,MATCH(AQ$8,indice!$A$1:$AV$1,0),FALSE)</f>
        <v>7.39</v>
      </c>
      <c r="AR42" s="220">
        <f ca="1">VLOOKUP($CC42,indice!$A$1:$AV$3072,MATCH(AR$8,indice!$A$1:$AV$1,0),FALSE)</f>
        <v>1.1578E-2</v>
      </c>
      <c r="AS42" s="101">
        <f ca="1">IF(AR42="","",AR42-E42%)</f>
        <v>9.5139999999999999E-3</v>
      </c>
      <c r="AT42" s="220">
        <f ca="1">VLOOKUP($CC42,indice!$A$1:$AV$3072,MATCH(AT$8,indice!$A$1:$AV$1,0),FALSE)</f>
        <v>0.51970000000000005</v>
      </c>
      <c r="AU42" s="220">
        <f ca="1">VLOOKUP($CC42,indice!$A$1:$AV$3072,MATCH(AU$8,indice!$A$1:$AV$1,0),FALSE)</f>
        <v>0.31809999999999999</v>
      </c>
      <c r="AV42" s="220">
        <f ca="1">VLOOKUP($CC42,indice!$A$1:$AV$3072,MATCH(AV$8,indice!$A$1:$AV$1,0),FALSE)</f>
        <v>0.16220000000000001</v>
      </c>
      <c r="AW42" s="220">
        <f ca="1">VLOOKUP($CC42,indice!$A$1:$AV$3072,MATCH(AW$8,indice!$A$1:$AV$1,0),FALSE)</f>
        <v>0</v>
      </c>
      <c r="AX42" s="220">
        <f>VLOOKUP($CC42,indice!$A$1:$AV$3072,MATCH(AX$8,indice!$A$1:$AV$1,0),FALSE)</f>
        <v>1</v>
      </c>
      <c r="BJ42" s="220">
        <f ca="1">VLOOKUP($CC42,indice!$A$1:$AV$3072,MATCH(BJ$8,indice!$A$1:$AV$1,0),FALSE)</f>
        <v>5.0000000000000001E-3</v>
      </c>
      <c r="BK42" s="220">
        <f ca="1">VLOOKUP($CC42,indice!$A$1:$AV$3072,MATCH(BK$8,indice!$A$1:$AV$1,0),FALSE)</f>
        <v>0.23719999999999999</v>
      </c>
      <c r="BL42" s="220">
        <f ca="1">VLOOKUP($CC42,indice!$A$1:$AV$3072,MATCH(BL$8,indice!$A$1:$AV$1,0),FALSE)</f>
        <v>5.0299999999999997E-2</v>
      </c>
      <c r="BM42" s="220">
        <f ca="1">VLOOKUP($CC42,indice!$A$1:$AV$3072,MATCH(BM$8,indice!$A$1:$AV$1,0),FALSE)</f>
        <v>1.2800000000000001E-2</v>
      </c>
      <c r="BN42" s="220">
        <f ca="1">VLOOKUP($CC42,indice!$A$1:$AV$3072,MATCH(BN$8,indice!$A$1:$AV$1,0),FALSE)</f>
        <v>0.41720000000000002</v>
      </c>
      <c r="BO42" s="220">
        <f ca="1">VLOOKUP($CC42,indice!$A$1:$AV$3072,MATCH(BO$8,indice!$A$1:$AV$1,0),FALSE)</f>
        <v>2.8000000000000001E-2</v>
      </c>
      <c r="BP42" s="220">
        <f ca="1">VLOOKUP($CC42,indice!$A$1:$AV$3072,MATCH(BP$8,indice!$A$1:$AV$1,0),FALSE)</f>
        <v>0.13539999999999999</v>
      </c>
      <c r="BQ42" s="220">
        <f ca="1">VLOOKUP($CC42,indice!$A$1:$AV$3072,MATCH(BQ$8,indice!$A$1:$AV$1,0),FALSE)</f>
        <v>1.84E-2</v>
      </c>
      <c r="BR42" s="220">
        <f ca="1">VLOOKUP($CC42,indice!$A$1:$AV$3072,MATCH(BR$8,indice!$A$1:$AV$1,0),FALSE)</f>
        <v>9.5699999999999993E-2</v>
      </c>
      <c r="BT42" s="101">
        <v>2.2000000000000001E-3</v>
      </c>
      <c r="BU42" s="101">
        <v>2.0000000000000001E-4</v>
      </c>
      <c r="BV42" s="220">
        <f ca="1">VLOOKUP($CC42,indice!$A$1:$AV$3072,MATCH(BV$8,indice!$A$1:$AV$1,0),FALSE)</f>
        <v>0.77729999999999999</v>
      </c>
      <c r="BW42" s="220">
        <f ca="1">VLOOKUP($CC42,indice!$A$1:$AV$3072,MATCH(BW$8,indice!$A$1:$AV$1,0),FALSE)</f>
        <v>0.22270000000000001</v>
      </c>
      <c r="BY42" s="101" t="s">
        <v>1882</v>
      </c>
      <c r="BZ42" s="101" t="s">
        <v>1805</v>
      </c>
      <c r="CA42" s="101" t="s">
        <v>4050</v>
      </c>
      <c r="CB42" s="122" t="s">
        <v>3687</v>
      </c>
      <c r="CC42" s="142" t="s">
        <v>2746</v>
      </c>
      <c r="CD42" s="42" t="s">
        <v>4374</v>
      </c>
      <c r="CE42" s="42" t="s">
        <v>4374</v>
      </c>
      <c r="CF42" s="42" t="str">
        <f>IFERROR(VLOOKUP(Funds[[#This Row],[Code ISIN]],[1]GLOBAL!$C$1:$L$27,10,FALSE)," ")</f>
        <v xml:space="preserve"> </v>
      </c>
      <c r="CG42" s="42" t="s">
        <v>4374</v>
      </c>
      <c r="CH42" s="42" t="s">
        <v>1633</v>
      </c>
      <c r="CI42" s="42" t="s">
        <v>1633</v>
      </c>
      <c r="CJ42" s="123" t="s">
        <v>5131</v>
      </c>
      <c r="CK42" s="96" t="s">
        <v>4374</v>
      </c>
      <c r="CL42" s="246" t="str">
        <f>VLOOKUP(Funds[[#This Row],[Code ISIN]],'Sheet1 - Table (1)'!$A$10:$AF$110017,MATCH("Funds Liquidity",'Sheet1 - Table (1)'!$10:$10,0),FALSE)</f>
        <v>Jour</v>
      </c>
    </row>
    <row r="43" spans="1:92">
      <c r="A43" s="80" t="s">
        <v>1444</v>
      </c>
      <c r="B43" s="305">
        <f>IF(ISERROR(VALUE(VLOOKUP($A43,'Sheet1 - Table (1)'!$A$8:$AG$1186,COLUMN(B$7),FALSE))),VLOOKUP(A43,TK_MANQUANTS,2,FALSE),IF(VALUE(VLOOKUP($A43,'Sheet1 - Table (1)'!$A$8:$AG$1186,COLUMN(B$7),FALSE))=0,VLOOKUP(A43,TK_MANQUANTS,2,FALSE),VALUE(VLOOKUP($A43,'Sheet1 - Table (1)'!$A$8:$AG$1186,COLUMN(B$7),FALSE))))</f>
        <v>11021615</v>
      </c>
      <c r="C43" s="80" t="str">
        <f>VLOOKUP($A43,'Sheet1 - Table (1)'!$A$8:$AG$1186,COLUMN(C$7),FALSE)</f>
        <v>State Street Global Aggregate Bond Index Fund I</v>
      </c>
      <c r="D43" s="82">
        <f>VLOOKUP($A43,'Sheet1 - Table (1)'!$A$8:$AG$1186,COLUMN(D$7),FALSE)</f>
        <v>43830</v>
      </c>
      <c r="E43" s="124">
        <f>VLOOKUP($A43,'Sheet1 - Table (1)'!$A$8:$AG$1186,COLUMN(E$7),FALSE)</f>
        <v>0.2</v>
      </c>
      <c r="F43" s="80" t="b">
        <f>VLOOKUP($A43,'Sheet1 - Table (1)'!$A$8:$AG$1186,COLUMN(F$7),FALSE)</f>
        <v>1</v>
      </c>
      <c r="G43" s="80" t="str">
        <f>VLOOKUP($A43,'Sheet1 - Table (1)'!$A$8:$AG$1186,COLUMN(G$7),FALSE)</f>
        <v>Luxembourg</v>
      </c>
      <c r="H43" s="80" t="str">
        <f>VLOOKUP($A43,'Sheet1 - Table (1)'!$A$8:$AG$1186,COLUMN(H$7),FALSE)</f>
        <v>USD</v>
      </c>
      <c r="I43" s="80" t="str">
        <f>VLOOKUP($A43,'Sheet1 - Table (1)'!$A$8:$AG$1186,COLUMN(I$7),FALSE)</f>
        <v>Fonds de placement</v>
      </c>
      <c r="J43" s="80" t="str">
        <f>VLOOKUP($A43,'Sheet1 - Table (1)'!$A$8:$AG$1186,COLUMN(J$7),FALSE)</f>
        <v>Obligation</v>
      </c>
      <c r="K43" s="82">
        <f>VLOOKUP($A43,'Sheet1 - Table (1)'!$A$8:$AG$1186,COLUMN(K$7),FALSE)</f>
        <v>44255</v>
      </c>
      <c r="L43" s="80">
        <f>VLOOKUP($A43,'Sheet1 - Table (1)'!$A$8:$AG$1186,COLUMN(L$7),FALSE)</f>
        <v>4023.2025331999998</v>
      </c>
      <c r="M43" s="80" t="str">
        <f>VLOOKUP($A43,'Sheet1 - Table (1)'!$A$8:$AG$1186,COLUMN(M$7),FALSE)</f>
        <v>Retained</v>
      </c>
      <c r="N43" s="80">
        <f>VLOOKUP($A43,'Sheet1 - Table (1)'!$A$8:$AG$1186,COLUMN(N$7),FALSE)</f>
        <v>0</v>
      </c>
      <c r="O43" s="80" t="b">
        <f>VLOOKUP($A43,'Sheet1 - Table (1)'!$A$8:$AG$1186,COLUMN(O$7),FALSE)</f>
        <v>1</v>
      </c>
      <c r="P43" s="80" t="b">
        <f>VLOOKUP($A43,'Sheet1 - Table (1)'!$A$8:$AG$1186,COLUMN(P$7),FALSE)</f>
        <v>1</v>
      </c>
      <c r="Q43" s="80" t="b">
        <f>VLOOKUP($A43,'Sheet1 - Table (1)'!$A$8:$AG$1186,COLUMN(Q$7),FALSE)</f>
        <v>1</v>
      </c>
      <c r="R43" s="80" t="b">
        <f>VLOOKUP($A43,'Sheet1 - Table (1)'!$A$8:$AG$1186,COLUMN(R$7),FALSE)</f>
        <v>1</v>
      </c>
      <c r="S43" s="80">
        <f>VLOOKUP($A43,'Sheet1 - Table (1)'!$A$8:$AG$1186,COLUMN(S$7),FALSE)</f>
        <v>0</v>
      </c>
      <c r="T43" s="80" t="b">
        <f>VLOOKUP($A43,'Sheet1 - Table (1)'!$A$8:$AG$1186,COLUMN(T$7),FALSE)</f>
        <v>1</v>
      </c>
      <c r="U43" s="80" t="str">
        <f t="shared" si="7"/>
        <v>FR-IT-NE-SP-UK</v>
      </c>
      <c r="V43" s="80" t="str">
        <f>VLOOKUP($A43,'Sheet1 - Table (1)'!$A$8:$AG$1186,COLUMN(V$7)+3,FALSE)</f>
        <v>LU - SICAV - Parte 1</v>
      </c>
      <c r="W43" s="80" t="str">
        <f>VLOOKUP(A43,'Sheet1 - Table (1)'!$A$8:$AF$10075,MATCH($W$8,'Sheet1 - Table (1)'!$10:$10,0),FALSE)</f>
        <v>Détermination des Prix Quotidien</v>
      </c>
      <c r="X43" s="80" t="str">
        <f>VLOOKUP(A43,'Sheet1 - Table (1)'!$A$8:$AAB$10075,MATCH($X$8,'Sheet1 - Table (1)'!$10:$10,0),FALSE)</f>
        <v>Full</v>
      </c>
      <c r="Y43" s="96" t="str">
        <f t="shared" si="5"/>
        <v>Fonds de placement</v>
      </c>
      <c r="AA43" s="96" t="s">
        <v>1823</v>
      </c>
      <c r="AB43" s="96" t="s">
        <v>2481</v>
      </c>
      <c r="AC43" s="214" t="s">
        <v>140</v>
      </c>
      <c r="AD43" s="214" t="s">
        <v>2481</v>
      </c>
      <c r="AE43" s="96" t="s">
        <v>2481</v>
      </c>
      <c r="AF43" s="246" t="s">
        <v>2481</v>
      </c>
      <c r="AG43" s="96" t="s">
        <v>2857</v>
      </c>
      <c r="AI43" s="96" t="s">
        <v>381</v>
      </c>
      <c r="AJ43" s="96" t="s">
        <v>140</v>
      </c>
      <c r="AK43" s="96" t="s">
        <v>140</v>
      </c>
      <c r="AL43" s="96" t="s">
        <v>2481</v>
      </c>
      <c r="AM43" s="96" t="str">
        <f t="shared" si="8"/>
        <v>Obligations étrangères</v>
      </c>
      <c r="AO43" s="96" t="s">
        <v>2481</v>
      </c>
      <c r="AP43" s="96" t="s">
        <v>74</v>
      </c>
      <c r="AQ43" s="219">
        <f>VLOOKUP($CC43,indice!$A$1:$AV$3072,MATCH(AQ$8,indice!$A$1:$AV$1,0),FALSE)</f>
        <v>7.39</v>
      </c>
      <c r="AR43" s="220">
        <f>VLOOKUP($CC43,indice!$A$1:$AV$3072,MATCH(AR$8,indice!$A$1:$AV$1,0),FALSE)</f>
        <v>1.1578E-2</v>
      </c>
      <c r="AS43" s="101">
        <f>IF(AR43="","",AR43-E43%)</f>
        <v>9.5779999999999997E-3</v>
      </c>
      <c r="AT43" s="220">
        <f>VLOOKUP($CC43,indice!$A$1:$AV$3072,MATCH(AT$8,indice!$A$1:$AV$1,0),FALSE)</f>
        <v>0.51970000000000005</v>
      </c>
      <c r="AU43" s="220">
        <f>VLOOKUP($CC43,indice!$A$1:$AV$3072,MATCH(AU$8,indice!$A$1:$AV$1,0),FALSE)</f>
        <v>0.31809999999999999</v>
      </c>
      <c r="AV43" s="220">
        <f>VLOOKUP($CC43,indice!$A$1:$AV$3072,MATCH(AV$8,indice!$A$1:$AV$1,0),FALSE)</f>
        <v>0.16220000000000001</v>
      </c>
      <c r="AW43" s="220">
        <f>VLOOKUP($CC43,indice!$A$1:$AV$3072,MATCH(AW$8,indice!$A$1:$AV$1,0),FALSE)</f>
        <v>0</v>
      </c>
      <c r="AX43" s="220">
        <f>VLOOKUP($CC43,indice!$A$1:$AV$3072,MATCH(AX$8,indice!$A$1:$AV$1,0),FALSE)</f>
        <v>5.0000000000000001E-3</v>
      </c>
      <c r="AY43" s="220">
        <f>VLOOKUP($CC43,indice!$A$1:$AV$3072,MATCH(AY$8,indice!$A$1:$AV$1,0),FALSE)</f>
        <v>0.23719999999999999</v>
      </c>
      <c r="AZ43" s="220">
        <f>VLOOKUP($CC43,indice!$A$1:$AV$3072,MATCH(AZ$8,indice!$A$1:$AV$1,0),FALSE)</f>
        <v>5.0299999999999997E-2</v>
      </c>
      <c r="BA43" s="220">
        <f>VLOOKUP($CC43,indice!$A$1:$AV$3072,MATCH(BA$8,indice!$A$1:$AV$1,0),FALSE)</f>
        <v>1.2800000000000001E-2</v>
      </c>
      <c r="BB43" s="220">
        <f>VLOOKUP($CC43,indice!$A$1:$AV$3072,MATCH(BB$8,indice!$A$1:$AV$1,0),FALSE)</f>
        <v>0.41720000000000002</v>
      </c>
      <c r="BC43" s="220">
        <f>VLOOKUP($CC43,indice!$A$1:$AV$3072,MATCH(BC$8,indice!$A$1:$AV$1,0),FALSE)</f>
        <v>2.8000000000000001E-2</v>
      </c>
      <c r="BD43" s="220">
        <f>VLOOKUP($CC43,indice!$A$1:$AV$3072,MATCH(BD$8,indice!$A$1:$AV$1,0),FALSE)</f>
        <v>1.47E-2</v>
      </c>
      <c r="BE43" s="220">
        <f>VLOOKUP($CC43,indice!$A$1:$AV$3072,MATCH(BE$8,indice!$A$1:$AV$1,0),FALSE)</f>
        <v>0.13539999999999999</v>
      </c>
      <c r="BF43" s="220">
        <f>VLOOKUP($CC43,indice!$A$1:$AV$3072,MATCH(BF$8,indice!$A$1:$AV$1,0),FALSE)</f>
        <v>1.9E-3</v>
      </c>
      <c r="BG43" s="220">
        <f>VLOOKUP($CC43,indice!$A$1:$AV$3072,MATCH(BG$8,indice!$A$1:$AV$1,0),FALSE)</f>
        <v>1.6000000000000001E-3</v>
      </c>
      <c r="BH43" s="220">
        <f>VLOOKUP($CC43,indice!$A$1:$AV$3072,MATCH(BH$8,indice!$A$1:$AV$1,0),FALSE)</f>
        <v>2.0000000000000001E-4</v>
      </c>
      <c r="BI43" s="220">
        <f>VLOOKUP($CC43,indice!$A$1:$AV$3072,MATCH(BI$8,indice!$A$1:$AV$1,0),FALSE)</f>
        <v>9.5699999999999993E-2</v>
      </c>
      <c r="BJ43" s="220">
        <f>VLOOKUP($CC43,indice!$A$1:$AV$3072,MATCH(BJ$8,indice!$A$1:$AV$1,0),FALSE)</f>
        <v>5.0000000000000001E-3</v>
      </c>
      <c r="BK43" s="220">
        <f>VLOOKUP($CC43,indice!$A$1:$AV$3072,MATCH(BK$8,indice!$A$1:$AV$1,0),FALSE)</f>
        <v>0.23719999999999999</v>
      </c>
      <c r="BL43" s="220">
        <f>VLOOKUP($CC43,indice!$A$1:$AV$3072,MATCH(BL$8,indice!$A$1:$AV$1,0),FALSE)</f>
        <v>5.0299999999999997E-2</v>
      </c>
      <c r="BM43" s="220">
        <f>VLOOKUP($CC43,indice!$A$1:$AV$3072,MATCH(BM$8,indice!$A$1:$AV$1,0),FALSE)</f>
        <v>1.2800000000000001E-2</v>
      </c>
      <c r="BN43" s="220">
        <f>VLOOKUP($CC43,indice!$A$1:$AV$3072,MATCH(BN$8,indice!$A$1:$AV$1,0),FALSE)</f>
        <v>0.41720000000000002</v>
      </c>
      <c r="BO43" s="220">
        <f>VLOOKUP($CC43,indice!$A$1:$AV$3072,MATCH(BO$8,indice!$A$1:$AV$1,0),FALSE)</f>
        <v>2.8000000000000001E-2</v>
      </c>
      <c r="BP43" s="220">
        <f>VLOOKUP($CC43,indice!$A$1:$AV$3072,MATCH(BP$8,indice!$A$1:$AV$1,0),FALSE)</f>
        <v>0.13539999999999999</v>
      </c>
      <c r="BQ43" s="220">
        <f>VLOOKUP($CC43,indice!$A$1:$AV$3072,MATCH(BQ$8,indice!$A$1:$AV$1,0),FALSE)</f>
        <v>1.84E-2</v>
      </c>
      <c r="BR43" s="220">
        <f>VLOOKUP($CC43,indice!$A$1:$AV$3072,MATCH(BR$8,indice!$A$1:$AV$1,0),FALSE)</f>
        <v>9.5699999999999993E-2</v>
      </c>
      <c r="BV43" s="220">
        <f>VLOOKUP($CC43,indice!$A$1:$AV$3072,MATCH(BV$8,indice!$A$1:$AV$1,0),FALSE)</f>
        <v>0.77729999999999999</v>
      </c>
      <c r="BW43" s="220">
        <f>VLOOKUP($CC43,indice!$A$1:$AV$3072,MATCH(BW$8,indice!$A$1:$AV$1,0),FALSE)</f>
        <v>0.22270000000000001</v>
      </c>
      <c r="BY43" s="101" t="s">
        <v>4973</v>
      </c>
      <c r="BZ43" s="101" t="s">
        <v>1805</v>
      </c>
      <c r="CA43" s="101" t="s">
        <v>4050</v>
      </c>
      <c r="CB43" s="122" t="s">
        <v>3765</v>
      </c>
      <c r="CC43" s="101" t="s">
        <v>3992</v>
      </c>
      <c r="CD43" s="42" t="s">
        <v>4374</v>
      </c>
      <c r="CE43" s="42" t="s">
        <v>4374</v>
      </c>
      <c r="CF43" s="42" t="str">
        <f>IFERROR(VLOOKUP(Funds[[#This Row],[Code ISIN]],[1]GLOBAL!$C$1:$L$27,10,FALSE)," ")</f>
        <v xml:space="preserve"> </v>
      </c>
      <c r="CG43" s="42" t="s">
        <v>4374</v>
      </c>
      <c r="CH43" s="42" t="s">
        <v>4374</v>
      </c>
      <c r="CI43" s="42" t="s">
        <v>4374</v>
      </c>
      <c r="CJ43" s="123" t="s">
        <v>5131</v>
      </c>
      <c r="CK43" s="96" t="s">
        <v>4374</v>
      </c>
      <c r="CL43" s="246" t="str">
        <f>VLOOKUP(Funds[[#This Row],[Code ISIN]],'Sheet1 - Table (1)'!$A$10:$AF$110017,MATCH("Funds Liquidity",'Sheet1 - Table (1)'!$10:$10,0),FALSE)</f>
        <v>Jour</v>
      </c>
    </row>
    <row r="44" spans="1:92">
      <c r="A44" s="80" t="s">
        <v>1449</v>
      </c>
      <c r="B44" s="305">
        <f>IF(ISERROR(VALUE(VLOOKUP($A44,'Sheet1 - Table (1)'!$A$8:$AG$1186,COLUMN(B$7),FALSE))),VLOOKUP(A44,TK_MANQUANTS,2,FALSE),IF(VALUE(VLOOKUP($A44,'Sheet1 - Table (1)'!$A$8:$AG$1186,COLUMN(B$7),FALSE))=0,VLOOKUP(A44,TK_MANQUANTS,2,FALSE),VALUE(VLOOKUP($A44,'Sheet1 - Table (1)'!$A$8:$AG$1186,COLUMN(B$7),FALSE))))</f>
        <v>22486961</v>
      </c>
      <c r="C44" s="80" t="str">
        <f>VLOOKUP($A44,'Sheet1 - Table (1)'!$A$8:$AG$1186,COLUMN(C$7),FALSE)</f>
        <v>State Street Global Aggregate Bd Index Fd I CHF H</v>
      </c>
      <c r="D44" s="82">
        <f>VLOOKUP($A44,'Sheet1 - Table (1)'!$A$8:$AG$1186,COLUMN(D$7),FALSE)</f>
        <v>43830</v>
      </c>
      <c r="E44" s="124">
        <f>VLOOKUP($A44,'Sheet1 - Table (1)'!$A$8:$AG$1186,COLUMN(E$7),FALSE)</f>
        <v>0.24</v>
      </c>
      <c r="F44" s="80" t="b">
        <f>VLOOKUP($A44,'Sheet1 - Table (1)'!$A$8:$AG$1186,COLUMN(F$7),FALSE)</f>
        <v>1</v>
      </c>
      <c r="G44" s="80" t="str">
        <f>VLOOKUP($A44,'Sheet1 - Table (1)'!$A$8:$AG$1186,COLUMN(G$7),FALSE)</f>
        <v>Luxembourg</v>
      </c>
      <c r="H44" s="80" t="str">
        <f>VLOOKUP($A44,'Sheet1 - Table (1)'!$A$8:$AG$1186,COLUMN(H$7),FALSE)</f>
        <v>CHF</v>
      </c>
      <c r="I44" s="80" t="str">
        <f>VLOOKUP($A44,'Sheet1 - Table (1)'!$A$8:$AG$1186,COLUMN(I$7),FALSE)</f>
        <v>Fonds de placement</v>
      </c>
      <c r="J44" s="80" t="str">
        <f>VLOOKUP($A44,'Sheet1 - Table (1)'!$A$8:$AG$1186,COLUMN(J$7),FALSE)</f>
        <v>Obligation</v>
      </c>
      <c r="K44" s="82">
        <f>VLOOKUP($A44,'Sheet1 - Table (1)'!$A$8:$AG$1186,COLUMN(K$7),FALSE)</f>
        <v>44255</v>
      </c>
      <c r="L44" s="80">
        <f>VLOOKUP($A44,'Sheet1 - Table (1)'!$A$8:$AG$1186,COLUMN(L$7),FALSE)</f>
        <v>4023.2025331999998</v>
      </c>
      <c r="M44" s="80" t="str">
        <f>VLOOKUP($A44,'Sheet1 - Table (1)'!$A$8:$AG$1186,COLUMN(M$7),FALSE)</f>
        <v>Retained</v>
      </c>
      <c r="N44" s="80">
        <f>VLOOKUP($A44,'Sheet1 - Table (1)'!$A$8:$AG$1186,COLUMN(N$7),FALSE)</f>
        <v>0</v>
      </c>
      <c r="O44" s="80" t="b">
        <f>VLOOKUP($A44,'Sheet1 - Table (1)'!$A$8:$AG$1186,COLUMN(O$7),FALSE)</f>
        <v>1</v>
      </c>
      <c r="P44" s="80" t="b">
        <f>VLOOKUP($A44,'Sheet1 - Table (1)'!$A$8:$AG$1186,COLUMN(P$7),FALSE)</f>
        <v>1</v>
      </c>
      <c r="Q44" s="80" t="b">
        <f>VLOOKUP($A44,'Sheet1 - Table (1)'!$A$8:$AG$1186,COLUMN(Q$7),FALSE)</f>
        <v>1</v>
      </c>
      <c r="R44" s="80" t="b">
        <f>VLOOKUP($A44,'Sheet1 - Table (1)'!$A$8:$AG$1186,COLUMN(R$7),FALSE)</f>
        <v>1</v>
      </c>
      <c r="S44" s="80" t="b">
        <f>VLOOKUP($A44,'Sheet1 - Table (1)'!$A$8:$AG$1186,COLUMN(S$7),FALSE)</f>
        <v>1</v>
      </c>
      <c r="T44" s="80">
        <f>VLOOKUP($A44,'Sheet1 - Table (1)'!$A$8:$AG$1186,COLUMN(T$7),FALSE)</f>
        <v>0</v>
      </c>
      <c r="U44" s="80" t="str">
        <f t="shared" si="7"/>
        <v>FR-IT-NE-SP-GE</v>
      </c>
      <c r="V44" s="80" t="str">
        <f>VLOOKUP($A44,'Sheet1 - Table (1)'!$A$8:$AG$1186,COLUMN(V$7)+3,FALSE)</f>
        <v>LU - SICAV - Parte 1</v>
      </c>
      <c r="W44" s="80" t="str">
        <f>VLOOKUP(A44,'Sheet1 - Table (1)'!$A$8:$AF$10075,MATCH($W$8,'Sheet1 - Table (1)'!$10:$10,0),FALSE)</f>
        <v>Détermination des Prix Quotidien</v>
      </c>
      <c r="X44" s="80" t="str">
        <f>VLOOKUP(A44,'Sheet1 - Table (1)'!$A$8:$AAB$10075,MATCH($X$8,'Sheet1 - Table (1)'!$10:$10,0),FALSE)</f>
        <v>Full</v>
      </c>
      <c r="Y44" s="96" t="str">
        <f t="shared" si="5"/>
        <v>Fonds de placement</v>
      </c>
      <c r="AA44" s="96" t="s">
        <v>1823</v>
      </c>
      <c r="AB44" s="96" t="s">
        <v>2481</v>
      </c>
      <c r="AC44" s="214" t="s">
        <v>140</v>
      </c>
      <c r="AD44" s="214" t="s">
        <v>2481</v>
      </c>
      <c r="AE44" s="214" t="s">
        <v>2481</v>
      </c>
      <c r="AF44" s="246" t="s">
        <v>2481</v>
      </c>
      <c r="AG44" s="96" t="s">
        <v>2857</v>
      </c>
      <c r="AI44" s="96" t="s">
        <v>381</v>
      </c>
      <c r="AJ44" s="96" t="s">
        <v>140</v>
      </c>
      <c r="AK44" s="96" t="s">
        <v>140</v>
      </c>
      <c r="AL44" s="96" t="s">
        <v>2481</v>
      </c>
      <c r="AM44" s="96" t="str">
        <f t="shared" ca="1" si="8"/>
        <v>Obligations étrangères hedged</v>
      </c>
      <c r="AO44" s="96" t="s">
        <v>2481</v>
      </c>
      <c r="AP44" s="96" t="s">
        <v>74</v>
      </c>
      <c r="AQ44" s="219">
        <f ca="1">VLOOKUP($CC44,indice!$A$1:$AV$3072,MATCH(AQ$8,indice!$A$1:$AV$1,0),FALSE)</f>
        <v>7.39</v>
      </c>
      <c r="AR44" s="220">
        <f ca="1">VLOOKUP($CC44,indice!$A$1:$AV$3072,MATCH(AR$8,indice!$A$1:$AV$1,0),FALSE)</f>
        <v>1.1578E-2</v>
      </c>
      <c r="AS44" s="101">
        <f ca="1">IF(AR44="","",AR44-E44%)</f>
        <v>9.1780000000000004E-3</v>
      </c>
      <c r="AT44" s="220">
        <f ca="1">VLOOKUP($CC44,indice!$A$1:$AV$3072,MATCH(AT$8,indice!$A$1:$AV$1,0),FALSE)</f>
        <v>0.51970000000000005</v>
      </c>
      <c r="AU44" s="220">
        <f ca="1">VLOOKUP($CC44,indice!$A$1:$AV$3072,MATCH(AU$8,indice!$A$1:$AV$1,0),FALSE)</f>
        <v>0.31809999999999999</v>
      </c>
      <c r="AV44" s="220">
        <f ca="1">VLOOKUP($CC44,indice!$A$1:$AV$3072,MATCH(AV$8,indice!$A$1:$AV$1,0),FALSE)</f>
        <v>0.16220000000000001</v>
      </c>
      <c r="AW44" s="220">
        <f ca="1">VLOOKUP($CC44,indice!$A$1:$AV$3072,MATCH(AW$8,indice!$A$1:$AV$1,0),FALSE)</f>
        <v>0</v>
      </c>
      <c r="AX44" s="220">
        <f>VLOOKUP($CC44,indice!$A$1:$AV$3072,MATCH(AX$8,indice!$A$1:$AV$1,0),FALSE)</f>
        <v>1</v>
      </c>
      <c r="BJ44" s="220">
        <f ca="1">VLOOKUP($CC44,indice!$A$1:$AV$3072,MATCH(BJ$8,indice!$A$1:$AV$1,0),FALSE)</f>
        <v>5.0000000000000001E-3</v>
      </c>
      <c r="BK44" s="220">
        <f ca="1">VLOOKUP($CC44,indice!$A$1:$AV$3072,MATCH(BK$8,indice!$A$1:$AV$1,0),FALSE)</f>
        <v>0.23719999999999999</v>
      </c>
      <c r="BL44" s="220">
        <f ca="1">VLOOKUP($CC44,indice!$A$1:$AV$3072,MATCH(BL$8,indice!$A$1:$AV$1,0),FALSE)</f>
        <v>5.0299999999999997E-2</v>
      </c>
      <c r="BM44" s="220">
        <f ca="1">VLOOKUP($CC44,indice!$A$1:$AV$3072,MATCH(BM$8,indice!$A$1:$AV$1,0),FALSE)</f>
        <v>1.2800000000000001E-2</v>
      </c>
      <c r="BN44" s="220">
        <f ca="1">VLOOKUP($CC44,indice!$A$1:$AV$3072,MATCH(BN$8,indice!$A$1:$AV$1,0),FALSE)</f>
        <v>0.41720000000000002</v>
      </c>
      <c r="BO44" s="220">
        <f ca="1">VLOOKUP($CC44,indice!$A$1:$AV$3072,MATCH(BO$8,indice!$A$1:$AV$1,0),FALSE)</f>
        <v>2.8000000000000001E-2</v>
      </c>
      <c r="BP44" s="220">
        <f ca="1">VLOOKUP($CC44,indice!$A$1:$AV$3072,MATCH(BP$8,indice!$A$1:$AV$1,0),FALSE)</f>
        <v>0.13539999999999999</v>
      </c>
      <c r="BQ44" s="220">
        <f ca="1">VLOOKUP($CC44,indice!$A$1:$AV$3072,MATCH(BQ$8,indice!$A$1:$AV$1,0),FALSE)</f>
        <v>1.84E-2</v>
      </c>
      <c r="BR44" s="220">
        <f ca="1">VLOOKUP($CC44,indice!$A$1:$AV$3072,MATCH(BR$8,indice!$A$1:$AV$1,0),FALSE)</f>
        <v>9.5699999999999993E-2</v>
      </c>
      <c r="BV44" s="220">
        <f ca="1">VLOOKUP($CC44,indice!$A$1:$AV$3072,MATCH(BV$8,indice!$A$1:$AV$1,0),FALSE)</f>
        <v>0.77729999999999999</v>
      </c>
      <c r="BW44" s="220">
        <f ca="1">VLOOKUP($CC44,indice!$A$1:$AV$3072,MATCH(BW$8,indice!$A$1:$AV$1,0),FALSE)</f>
        <v>0.22270000000000001</v>
      </c>
      <c r="BY44" s="101" t="s">
        <v>2747</v>
      </c>
      <c r="BZ44" s="101" t="s">
        <v>1805</v>
      </c>
      <c r="CA44" s="101" t="s">
        <v>4050</v>
      </c>
      <c r="CB44" s="122" t="s">
        <v>3766</v>
      </c>
      <c r="CC44" s="101" t="s">
        <v>2746</v>
      </c>
      <c r="CD44" s="42" t="s">
        <v>4374</v>
      </c>
      <c r="CE44" s="42" t="s">
        <v>4374</v>
      </c>
      <c r="CF44" s="42" t="str">
        <f>IFERROR(VLOOKUP(Funds[[#This Row],[Code ISIN]],[1]GLOBAL!$C$1:$L$27,10,FALSE)," ")</f>
        <v xml:space="preserve"> </v>
      </c>
      <c r="CG44" s="42" t="s">
        <v>4374</v>
      </c>
      <c r="CH44" s="42" t="s">
        <v>1633</v>
      </c>
      <c r="CI44" s="42" t="s">
        <v>4374</v>
      </c>
      <c r="CJ44" s="123" t="s">
        <v>5131</v>
      </c>
      <c r="CK44" s="96" t="s">
        <v>4374</v>
      </c>
      <c r="CL44" s="246" t="str">
        <f>VLOOKUP(Funds[[#This Row],[Code ISIN]],'Sheet1 - Table (1)'!$A$10:$AF$110017,MATCH("Funds Liquidity",'Sheet1 - Table (1)'!$10:$10,0),FALSE)</f>
        <v>Jour</v>
      </c>
    </row>
    <row r="45" spans="1:92">
      <c r="A45" s="80" t="s">
        <v>1973</v>
      </c>
      <c r="B45" s="305">
        <f>IF(ISERROR(VALUE(VLOOKUP($A45,'Sheet1 - Table (1)'!$A$8:$AG$1186,COLUMN(B$7),FALSE))),VLOOKUP(A45,TK_MANQUANTS,2,FALSE),IF(VALUE(VLOOKUP($A45,'Sheet1 - Table (1)'!$A$8:$AG$1186,COLUMN(B$7),FALSE))=0,VLOOKUP(A45,TK_MANQUANTS,2,FALSE),VALUE(VLOOKUP($A45,'Sheet1 - Table (1)'!$A$8:$AG$1186,COLUMN(B$7),FALSE))))</f>
        <v>11046520</v>
      </c>
      <c r="C45" s="80" t="str">
        <f>VLOOKUP($A45,'Sheet1 - Table (1)'!$A$8:$AG$1186,COLUMN(C$7),FALSE)</f>
        <v>Swisscanto (LU) BF Responsible Global Crp ATH CHF</v>
      </c>
      <c r="D45" s="82">
        <f>VLOOKUP($A45,'Sheet1 - Table (1)'!$A$8:$AG$1186,COLUMN(D$7),FALSE)</f>
        <v>44196</v>
      </c>
      <c r="E45" s="124">
        <f>VLOOKUP($A45,'Sheet1 - Table (1)'!$A$8:$AG$1186,COLUMN(E$7),FALSE)</f>
        <v>1.1100000000000001</v>
      </c>
      <c r="F45" s="80" t="b">
        <f>VLOOKUP($A45,'Sheet1 - Table (1)'!$A$8:$AG$1186,COLUMN(F$7),FALSE)</f>
        <v>1</v>
      </c>
      <c r="G45" s="80" t="str">
        <f>VLOOKUP($A45,'Sheet1 - Table (1)'!$A$8:$AG$1186,COLUMN(G$7),FALSE)</f>
        <v>Luxembourg</v>
      </c>
      <c r="H45" s="80" t="str">
        <f>VLOOKUP($A45,'Sheet1 - Table (1)'!$A$8:$AG$1186,COLUMN(H$7),FALSE)</f>
        <v>CHF</v>
      </c>
      <c r="I45" s="80" t="str">
        <f>VLOOKUP($A45,'Sheet1 - Table (1)'!$A$8:$AG$1186,COLUMN(I$7),FALSE)</f>
        <v>Fonds de placement</v>
      </c>
      <c r="J45" s="80" t="str">
        <f>VLOOKUP($A45,'Sheet1 - Table (1)'!$A$8:$AG$1186,COLUMN(J$7),FALSE)</f>
        <v>Obligation</v>
      </c>
      <c r="K45" s="82">
        <f>VLOOKUP($A45,'Sheet1 - Table (1)'!$A$8:$AG$1186,COLUMN(K$7),FALSE)</f>
        <v>44255</v>
      </c>
      <c r="L45" s="80">
        <f>VLOOKUP($A45,'Sheet1 - Table (1)'!$A$8:$AG$1186,COLUMN(L$7),FALSE)</f>
        <v>349.5068746</v>
      </c>
      <c r="M45" s="80" t="str">
        <f>VLOOKUP($A45,'Sheet1 - Table (1)'!$A$8:$AG$1186,COLUMN(M$7),FALSE)</f>
        <v>Retained</v>
      </c>
      <c r="N45" s="80">
        <f>VLOOKUP($A45,'Sheet1 - Table (1)'!$A$8:$AG$1186,COLUMN(N$7),FALSE)</f>
        <v>0</v>
      </c>
      <c r="O45" s="80" t="b">
        <f>VLOOKUP($A45,'Sheet1 - Table (1)'!$A$8:$AG$1186,COLUMN(O$7),FALSE)</f>
        <v>1</v>
      </c>
      <c r="P45" s="80" t="b">
        <f>VLOOKUP($A45,'Sheet1 - Table (1)'!$A$8:$AG$1186,COLUMN(P$7),FALSE)</f>
        <v>1</v>
      </c>
      <c r="Q45" s="80" t="b">
        <f>VLOOKUP($A45,'Sheet1 - Table (1)'!$A$8:$AG$1186,COLUMN(Q$7),FALSE)</f>
        <v>1</v>
      </c>
      <c r="R45" s="80" t="b">
        <f>VLOOKUP($A45,'Sheet1 - Table (1)'!$A$8:$AG$1186,COLUMN(R$7),FALSE)</f>
        <v>1</v>
      </c>
      <c r="S45" s="80" t="b">
        <f>VLOOKUP($A45,'Sheet1 - Table (1)'!$A$8:$AG$1186,COLUMN(S$7),FALSE)</f>
        <v>1</v>
      </c>
      <c r="T45" s="80" t="b">
        <f>VLOOKUP($A45,'Sheet1 - Table (1)'!$A$8:$AG$1186,COLUMN(T$7),FALSE)</f>
        <v>1</v>
      </c>
      <c r="U45" s="80" t="str">
        <f t="shared" si="7"/>
        <v>FR-IT-NE-SP-GE-UK</v>
      </c>
      <c r="V45" s="80" t="str">
        <f>VLOOKUP($A45,'Sheet1 - Table (1)'!$A$8:$AG$1186,COLUMN(V$7)+3,FALSE)</f>
        <v>LU - FCP - Parte 1</v>
      </c>
      <c r="W45" s="80" t="str">
        <f>VLOOKUP(A45,'Sheet1 - Table (1)'!$A$8:$AF$10075,MATCH($W$8,'Sheet1 - Table (1)'!$10:$10,0),FALSE)</f>
        <v>Détermination des Prix Quotidien</v>
      </c>
      <c r="X45" s="80">
        <f>VLOOKUP(A45,'Sheet1 - Table (1)'!$A$8:$AAB$10075,MATCH($X$8,'Sheet1 - Table (1)'!$10:$10,0),FALSE)</f>
        <v>0</v>
      </c>
      <c r="Y45" s="132" t="str">
        <f t="shared" si="5"/>
        <v>Fonds de placement</v>
      </c>
      <c r="Z45" s="132"/>
      <c r="AA45" s="132" t="s">
        <v>1823</v>
      </c>
      <c r="AB45" s="96" t="s">
        <v>2481</v>
      </c>
      <c r="AC45" s="214" t="s">
        <v>140</v>
      </c>
      <c r="AD45" s="214" t="s">
        <v>2481</v>
      </c>
      <c r="AE45" s="132" t="s">
        <v>2481</v>
      </c>
      <c r="AF45" s="246" t="s">
        <v>2481</v>
      </c>
      <c r="AG45" s="96" t="s">
        <v>2857</v>
      </c>
      <c r="AH45" s="132"/>
      <c r="AI45" s="132" t="s">
        <v>380</v>
      </c>
      <c r="AJ45" s="132" t="s">
        <v>140</v>
      </c>
      <c r="AK45" s="132" t="s">
        <v>140</v>
      </c>
      <c r="AL45" s="132" t="s">
        <v>2481</v>
      </c>
      <c r="AM45" s="132" t="str">
        <f t="shared" si="8"/>
        <v>Obligations étrangères hedged</v>
      </c>
      <c r="AN45" s="132"/>
      <c r="AO45" s="96" t="s">
        <v>2481</v>
      </c>
      <c r="AP45" s="132" t="s">
        <v>74</v>
      </c>
      <c r="AQ45" s="130">
        <f t="shared" ref="AQ45:AW46" si="9">AQ46</f>
        <v>5.99</v>
      </c>
      <c r="AR45" s="138">
        <f t="shared" si="9"/>
        <v>3.6299999999999999E-2</v>
      </c>
      <c r="AS45" s="138">
        <f t="shared" si="9"/>
        <v>3.2099999999999997E-2</v>
      </c>
      <c r="AT45" s="138">
        <f t="shared" si="9"/>
        <v>6.5000000000000002E-2</v>
      </c>
      <c r="AU45" s="138">
        <f t="shared" si="9"/>
        <v>0.307</v>
      </c>
      <c r="AV45" s="138">
        <f t="shared" si="9"/>
        <v>0.53</v>
      </c>
      <c r="AW45" s="138">
        <f t="shared" si="9"/>
        <v>9.8000000000000004E-2</v>
      </c>
      <c r="AX45" s="126">
        <v>1</v>
      </c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38">
        <f t="shared" ref="BJ45:BR45" si="10">BJ47</f>
        <v>5.5999999999999999E-3</v>
      </c>
      <c r="BK45" s="138">
        <f t="shared" si="10"/>
        <v>0.25409999999999999</v>
      </c>
      <c r="BL45" s="138">
        <f t="shared" si="10"/>
        <v>0.1134</v>
      </c>
      <c r="BM45" s="138">
        <f t="shared" si="10"/>
        <v>3.9800000000000002E-2</v>
      </c>
      <c r="BN45" s="138">
        <f t="shared" si="10"/>
        <v>0.43</v>
      </c>
      <c r="BO45" s="138">
        <f t="shared" si="10"/>
        <v>8.8000000000000005E-3</v>
      </c>
      <c r="BP45" s="138">
        <f t="shared" si="10"/>
        <v>6.7999999999999996E-3</v>
      </c>
      <c r="BQ45" s="138">
        <f t="shared" si="10"/>
        <v>3.56E-2</v>
      </c>
      <c r="BR45" s="138">
        <f t="shared" si="10"/>
        <v>0.10589999999999999</v>
      </c>
      <c r="BS45" s="132"/>
      <c r="BT45" s="126"/>
      <c r="BU45" s="132"/>
      <c r="BV45" s="126"/>
      <c r="BW45" s="126">
        <v>1</v>
      </c>
      <c r="BX45" s="132"/>
      <c r="BY45" s="126"/>
      <c r="BZ45" s="126" t="s">
        <v>1805</v>
      </c>
      <c r="CA45" s="101" t="s">
        <v>70</v>
      </c>
      <c r="CB45" s="101"/>
      <c r="CC45" s="101" t="s">
        <v>70</v>
      </c>
      <c r="CD45" s="42" t="s">
        <v>4374</v>
      </c>
      <c r="CE45" s="42" t="s">
        <v>4374</v>
      </c>
      <c r="CF45" s="42" t="str">
        <f>IFERROR(VLOOKUP(Funds[[#This Row],[Code ISIN]],[1]GLOBAL!$C$1:$L$27,10,FALSE)," ")</f>
        <v xml:space="preserve"> </v>
      </c>
      <c r="CG45" s="42" t="s">
        <v>4374</v>
      </c>
      <c r="CH45" s="42" t="s">
        <v>4374</v>
      </c>
      <c r="CI45" s="42" t="s">
        <v>4374</v>
      </c>
      <c r="CJ45" s="136">
        <f>CJ47</f>
        <v>43008</v>
      </c>
      <c r="CK45" s="96" t="s">
        <v>4374</v>
      </c>
      <c r="CL45" s="246" t="str">
        <f>VLOOKUP(Funds[[#This Row],[Code ISIN]],'Sheet1 - Table (1)'!$A$10:$AF$110017,MATCH("Funds Liquidity",'Sheet1 - Table (1)'!$10:$10,0),FALSE)</f>
        <v>Jour</v>
      </c>
    </row>
    <row r="46" spans="1:92">
      <c r="A46" s="80" t="s">
        <v>148</v>
      </c>
      <c r="B46" s="305">
        <f>IF(ISERROR(VALUE(VLOOKUP($A46,'Sheet1 - Table (1)'!$A$8:$AG$1186,COLUMN(B$7),FALSE))),VLOOKUP(A46,TK_MANQUANTS,2,FALSE),IF(VALUE(VLOOKUP($A46,'Sheet1 - Table (1)'!$A$8:$AG$1186,COLUMN(B$7),FALSE))=0,VLOOKUP(A46,TK_MANQUANTS,2,FALSE),VALUE(VLOOKUP($A46,'Sheet1 - Table (1)'!$A$8:$AG$1186,COLUMN(B$7),FALSE))))</f>
        <v>20856853</v>
      </c>
      <c r="C46" s="80" t="str">
        <f>VLOOKUP($A46,'Sheet1 - Table (1)'!$A$8:$AG$1186,COLUMN(C$7),FALSE)</f>
        <v>Swisscanto (LU) BF Responsible Global Crp GTH CHF</v>
      </c>
      <c r="D46" s="82">
        <f>VLOOKUP($A46,'Sheet1 - Table (1)'!$A$8:$AG$1186,COLUMN(D$7),FALSE)</f>
        <v>44196</v>
      </c>
      <c r="E46" s="124">
        <f>VLOOKUP($A46,'Sheet1 - Table (1)'!$A$8:$AG$1186,COLUMN(E$7),FALSE)</f>
        <v>0.42</v>
      </c>
      <c r="F46" s="80" t="b">
        <f>VLOOKUP($A46,'Sheet1 - Table (1)'!$A$8:$AG$1186,COLUMN(F$7),FALSE)</f>
        <v>1</v>
      </c>
      <c r="G46" s="80" t="str">
        <f>VLOOKUP($A46,'Sheet1 - Table (1)'!$A$8:$AG$1186,COLUMN(G$7),FALSE)</f>
        <v>Luxembourg</v>
      </c>
      <c r="H46" s="80" t="str">
        <f>VLOOKUP($A46,'Sheet1 - Table (1)'!$A$8:$AG$1186,COLUMN(H$7),FALSE)</f>
        <v>CHF</v>
      </c>
      <c r="I46" s="80" t="str">
        <f>VLOOKUP($A46,'Sheet1 - Table (1)'!$A$8:$AG$1186,COLUMN(I$7),FALSE)</f>
        <v>Fonds de placement</v>
      </c>
      <c r="J46" s="80" t="str">
        <f>VLOOKUP($A46,'Sheet1 - Table (1)'!$A$8:$AG$1186,COLUMN(J$7),FALSE)</f>
        <v>Obligation</v>
      </c>
      <c r="K46" s="82">
        <f>VLOOKUP($A46,'Sheet1 - Table (1)'!$A$8:$AG$1186,COLUMN(K$7),FALSE)</f>
        <v>44255</v>
      </c>
      <c r="L46" s="80">
        <f>VLOOKUP($A46,'Sheet1 - Table (1)'!$A$8:$AG$1186,COLUMN(L$7),FALSE)</f>
        <v>349.5068746</v>
      </c>
      <c r="M46" s="80" t="str">
        <f>VLOOKUP($A46,'Sheet1 - Table (1)'!$A$8:$AG$1186,COLUMN(M$7),FALSE)</f>
        <v>Retained</v>
      </c>
      <c r="N46" s="80">
        <f>VLOOKUP($A46,'Sheet1 - Table (1)'!$A$8:$AG$1186,COLUMN(N$7),FALSE)</f>
        <v>0</v>
      </c>
      <c r="O46" s="80" t="b">
        <f>VLOOKUP($A46,'Sheet1 - Table (1)'!$A$8:$AG$1186,COLUMN(O$7),FALSE)</f>
        <v>1</v>
      </c>
      <c r="P46" s="80" t="b">
        <f>VLOOKUP($A46,'Sheet1 - Table (1)'!$A$8:$AG$1186,COLUMN(P$7),FALSE)</f>
        <v>1</v>
      </c>
      <c r="Q46" s="80" t="b">
        <f>VLOOKUP($A46,'Sheet1 - Table (1)'!$A$8:$AG$1186,COLUMN(Q$7),FALSE)</f>
        <v>1</v>
      </c>
      <c r="R46" s="80" t="b">
        <f>VLOOKUP($A46,'Sheet1 - Table (1)'!$A$8:$AG$1186,COLUMN(R$7),FALSE)</f>
        <v>1</v>
      </c>
      <c r="S46" s="80" t="b">
        <f>VLOOKUP($A46,'Sheet1 - Table (1)'!$A$8:$AG$1186,COLUMN(S$7),FALSE)</f>
        <v>1</v>
      </c>
      <c r="T46" s="80" t="b">
        <f>VLOOKUP($A46,'Sheet1 - Table (1)'!$A$8:$AG$1186,COLUMN(T$7),FALSE)</f>
        <v>1</v>
      </c>
      <c r="U46" s="80" t="str">
        <f t="shared" si="7"/>
        <v>FR-IT-NE-SP-GE-UK</v>
      </c>
      <c r="V46" s="80" t="str">
        <f>VLOOKUP($A46,'Sheet1 - Table (1)'!$A$8:$AG$1186,COLUMN(V$7)+3,FALSE)</f>
        <v>LU - FCP - Parte 1</v>
      </c>
      <c r="W46" s="80" t="str">
        <f>VLOOKUP(A46,'Sheet1 - Table (1)'!$A$8:$AF$10075,MATCH($W$8,'Sheet1 - Table (1)'!$10:$10,0),FALSE)</f>
        <v>Détermination des Prix Quotidien</v>
      </c>
      <c r="X46" s="80">
        <f>VLOOKUP(A46,'Sheet1 - Table (1)'!$A$8:$AAB$10075,MATCH($X$8,'Sheet1 - Table (1)'!$10:$10,0),FALSE)</f>
        <v>0</v>
      </c>
      <c r="Y46" s="96" t="str">
        <f t="shared" si="5"/>
        <v>Fonds de placement</v>
      </c>
      <c r="AA46" s="96" t="s">
        <v>1823</v>
      </c>
      <c r="AB46" s="96" t="s">
        <v>2481</v>
      </c>
      <c r="AC46" s="214" t="s">
        <v>140</v>
      </c>
      <c r="AD46" s="214" t="s">
        <v>2481</v>
      </c>
      <c r="AE46" s="132" t="s">
        <v>2481</v>
      </c>
      <c r="AF46" s="246" t="s">
        <v>2481</v>
      </c>
      <c r="AG46" s="96" t="s">
        <v>2857</v>
      </c>
      <c r="AI46" s="96" t="s">
        <v>380</v>
      </c>
      <c r="AJ46" s="96" t="s">
        <v>140</v>
      </c>
      <c r="AK46" s="96" t="s">
        <v>140</v>
      </c>
      <c r="AL46" s="96" t="s">
        <v>2481</v>
      </c>
      <c r="AM46" s="96" t="str">
        <f t="shared" si="8"/>
        <v>Obligations étrangères hedged</v>
      </c>
      <c r="AO46" s="96" t="s">
        <v>2481</v>
      </c>
      <c r="AP46" s="96" t="s">
        <v>74</v>
      </c>
      <c r="AQ46" s="130">
        <f t="shared" si="9"/>
        <v>5.99</v>
      </c>
      <c r="AR46" s="138">
        <f t="shared" si="9"/>
        <v>3.6299999999999999E-2</v>
      </c>
      <c r="AS46" s="138">
        <f t="shared" si="9"/>
        <v>3.2099999999999997E-2</v>
      </c>
      <c r="AT46" s="138">
        <f t="shared" si="9"/>
        <v>6.5000000000000002E-2</v>
      </c>
      <c r="AU46" s="138">
        <f t="shared" si="9"/>
        <v>0.307</v>
      </c>
      <c r="AV46" s="138">
        <f t="shared" si="9"/>
        <v>0.53</v>
      </c>
      <c r="AW46" s="138">
        <f t="shared" si="9"/>
        <v>9.8000000000000004E-2</v>
      </c>
      <c r="AX46" s="101">
        <v>1</v>
      </c>
      <c r="BJ46" s="138">
        <f t="shared" ref="BJ46:BR46" si="11">BJ47</f>
        <v>5.5999999999999999E-3</v>
      </c>
      <c r="BK46" s="138">
        <f t="shared" si="11"/>
        <v>0.25409999999999999</v>
      </c>
      <c r="BL46" s="138">
        <f t="shared" si="11"/>
        <v>0.1134</v>
      </c>
      <c r="BM46" s="138">
        <f t="shared" si="11"/>
        <v>3.9800000000000002E-2</v>
      </c>
      <c r="BN46" s="138">
        <f t="shared" si="11"/>
        <v>0.43</v>
      </c>
      <c r="BO46" s="138">
        <f t="shared" si="11"/>
        <v>8.8000000000000005E-3</v>
      </c>
      <c r="BP46" s="138">
        <f t="shared" si="11"/>
        <v>6.7999999999999996E-3</v>
      </c>
      <c r="BQ46" s="138">
        <f t="shared" si="11"/>
        <v>3.56E-2</v>
      </c>
      <c r="BR46" s="138">
        <f t="shared" si="11"/>
        <v>0.10589999999999999</v>
      </c>
      <c r="BT46" s="101" t="s">
        <v>1505</v>
      </c>
      <c r="BU46" s="101" t="s">
        <v>1505</v>
      </c>
      <c r="BW46" s="101">
        <v>1</v>
      </c>
      <c r="BY46" s="101" t="s">
        <v>986</v>
      </c>
      <c r="BZ46" s="101" t="str">
        <f t="shared" ref="BZ46:BZ51" si="12">IF(AJ46="Obligations",AP46&amp;" "&amp;AI46&amp;" "&amp;IF(AQ46&lt;3.5,"SHORT",IF(AQ46&gt;8,"LONG","MID")),"")</f>
        <v>Courbe Monde Corporate MID</v>
      </c>
      <c r="CA46" s="101" t="s">
        <v>70</v>
      </c>
      <c r="CB46" s="101"/>
      <c r="CC46" s="101" t="s">
        <v>70</v>
      </c>
      <c r="CD46" s="42" t="s">
        <v>4374</v>
      </c>
      <c r="CE46" s="42" t="s">
        <v>4374</v>
      </c>
      <c r="CF46" s="42" t="str">
        <f>IFERROR(VLOOKUP(Funds[[#This Row],[Code ISIN]],[1]GLOBAL!$C$1:$L$27,10,FALSE)," ")</f>
        <v xml:space="preserve"> </v>
      </c>
      <c r="CG46" s="42" t="s">
        <v>4374</v>
      </c>
      <c r="CH46" s="42" t="s">
        <v>4374</v>
      </c>
      <c r="CI46" s="42" t="s">
        <v>4374</v>
      </c>
      <c r="CJ46" s="136">
        <f>CJ47</f>
        <v>43008</v>
      </c>
      <c r="CK46" s="96" t="s">
        <v>4374</v>
      </c>
      <c r="CL46" s="246" t="str">
        <f>VLOOKUP(Funds[[#This Row],[Code ISIN]],'Sheet1 - Table (1)'!$A$10:$AF$110017,MATCH("Funds Liquidity",'Sheet1 - Table (1)'!$10:$10,0),FALSE)</f>
        <v>Jour</v>
      </c>
      <c r="CN46" s="246" t="s">
        <v>140</v>
      </c>
    </row>
    <row r="47" spans="1:92">
      <c r="A47" s="80" t="s">
        <v>318</v>
      </c>
      <c r="B47" s="305">
        <f>IF(ISERROR(VALUE(VLOOKUP($A47,'Sheet1 - Table (1)'!$A$8:$AG$1186,COLUMN(B$7),FALSE))),VLOOKUP(A47,TK_MANQUANTS,2,FALSE),IF(VALUE(VLOOKUP($A47,'Sheet1 - Table (1)'!$A$8:$AG$1186,COLUMN(B$7),FALSE))=0,VLOOKUP(A47,TK_MANQUANTS,2,FALSE),VALUE(VLOOKUP($A47,'Sheet1 - Table (1)'!$A$8:$AG$1186,COLUMN(B$7),FALSE))))</f>
        <v>20856856</v>
      </c>
      <c r="C47" s="80" t="str">
        <f>VLOOKUP($A47,'Sheet1 - Table (1)'!$A$8:$AG$1186,COLUMN(C$7),FALSE)</f>
        <v>Swisscanto (LU) BF Responsible Global Crp GTH EUR</v>
      </c>
      <c r="D47" s="82">
        <f>VLOOKUP($A47,'Sheet1 - Table (1)'!$A$8:$AG$1186,COLUMN(D$7),FALSE)</f>
        <v>44196</v>
      </c>
      <c r="E47" s="124">
        <f>VLOOKUP($A47,'Sheet1 - Table (1)'!$A$8:$AG$1186,COLUMN(E$7),FALSE)</f>
        <v>0.42</v>
      </c>
      <c r="F47" s="80" t="b">
        <f>VLOOKUP($A47,'Sheet1 - Table (1)'!$A$8:$AG$1186,COLUMN(F$7),FALSE)</f>
        <v>1</v>
      </c>
      <c r="G47" s="80" t="str">
        <f>VLOOKUP($A47,'Sheet1 - Table (1)'!$A$8:$AG$1186,COLUMN(G$7),FALSE)</f>
        <v>Luxembourg</v>
      </c>
      <c r="H47" s="80" t="str">
        <f>VLOOKUP($A47,'Sheet1 - Table (1)'!$A$8:$AG$1186,COLUMN(H$7),FALSE)</f>
        <v>EUR</v>
      </c>
      <c r="I47" s="80" t="str">
        <f>VLOOKUP($A47,'Sheet1 - Table (1)'!$A$8:$AG$1186,COLUMN(I$7),FALSE)</f>
        <v>Fonds de placement</v>
      </c>
      <c r="J47" s="80" t="str">
        <f>VLOOKUP($A47,'Sheet1 - Table (1)'!$A$8:$AG$1186,COLUMN(J$7),FALSE)</f>
        <v>Obligation</v>
      </c>
      <c r="K47" s="82">
        <f>VLOOKUP($A47,'Sheet1 - Table (1)'!$A$8:$AG$1186,COLUMN(K$7),FALSE)</f>
        <v>44255</v>
      </c>
      <c r="L47" s="80">
        <f>VLOOKUP($A47,'Sheet1 - Table (1)'!$A$8:$AG$1186,COLUMN(L$7),FALSE)</f>
        <v>349.5068746</v>
      </c>
      <c r="M47" s="80" t="str">
        <f>VLOOKUP($A47,'Sheet1 - Table (1)'!$A$8:$AG$1186,COLUMN(M$7),FALSE)</f>
        <v>Retained</v>
      </c>
      <c r="N47" s="80">
        <f>VLOOKUP($A47,'Sheet1 - Table (1)'!$A$8:$AG$1186,COLUMN(N$7),FALSE)</f>
        <v>0</v>
      </c>
      <c r="O47" s="80" t="b">
        <f>VLOOKUP($A47,'Sheet1 - Table (1)'!$A$8:$AG$1186,COLUMN(O$7),FALSE)</f>
        <v>1</v>
      </c>
      <c r="P47" s="80" t="b">
        <f>VLOOKUP($A47,'Sheet1 - Table (1)'!$A$8:$AG$1186,COLUMN(P$7),FALSE)</f>
        <v>1</v>
      </c>
      <c r="Q47" s="80" t="b">
        <f>VLOOKUP($A47,'Sheet1 - Table (1)'!$A$8:$AG$1186,COLUMN(Q$7),FALSE)</f>
        <v>1</v>
      </c>
      <c r="R47" s="80" t="b">
        <f>VLOOKUP($A47,'Sheet1 - Table (1)'!$A$8:$AG$1186,COLUMN(R$7),FALSE)</f>
        <v>1</v>
      </c>
      <c r="S47" s="80" t="b">
        <f>VLOOKUP($A47,'Sheet1 - Table (1)'!$A$8:$AG$1186,COLUMN(S$7),FALSE)</f>
        <v>1</v>
      </c>
      <c r="T47" s="80" t="b">
        <f>VLOOKUP($A47,'Sheet1 - Table (1)'!$A$8:$AG$1186,COLUMN(T$7),FALSE)</f>
        <v>1</v>
      </c>
      <c r="U47" s="80" t="str">
        <f t="shared" si="7"/>
        <v>FR-IT-NE-SP-GE-UK</v>
      </c>
      <c r="V47" s="80" t="str">
        <f>VLOOKUP($A47,'Sheet1 - Table (1)'!$A$8:$AG$1186,COLUMN(V$7)+3,FALSE)</f>
        <v>LU - FCP - Parte 1</v>
      </c>
      <c r="W47" s="80" t="str">
        <f>VLOOKUP(A47,'Sheet1 - Table (1)'!$A$8:$AF$10075,MATCH($W$8,'Sheet1 - Table (1)'!$10:$10,0),FALSE)</f>
        <v>Détermination des Prix Quotidien</v>
      </c>
      <c r="X47" s="80">
        <f>VLOOKUP(A47,'Sheet1 - Table (1)'!$A$8:$AAB$10075,MATCH($X$8,'Sheet1 - Table (1)'!$10:$10,0),FALSE)</f>
        <v>0</v>
      </c>
      <c r="Y47" s="96" t="str">
        <f t="shared" si="5"/>
        <v>Fonds de placement</v>
      </c>
      <c r="AA47" s="96" t="s">
        <v>1823</v>
      </c>
      <c r="AB47" s="96" t="s">
        <v>2481</v>
      </c>
      <c r="AC47" s="214" t="s">
        <v>140</v>
      </c>
      <c r="AD47" s="214" t="s">
        <v>2481</v>
      </c>
      <c r="AE47" s="96" t="s">
        <v>2481</v>
      </c>
      <c r="AF47" s="246" t="s">
        <v>2481</v>
      </c>
      <c r="AG47" s="96" t="s">
        <v>2857</v>
      </c>
      <c r="AI47" s="96" t="s">
        <v>380</v>
      </c>
      <c r="AJ47" s="96" t="s">
        <v>140</v>
      </c>
      <c r="AK47" s="96" t="s">
        <v>140</v>
      </c>
      <c r="AL47" s="96" t="s">
        <v>2481</v>
      </c>
      <c r="AM47" s="96" t="s">
        <v>2003</v>
      </c>
      <c r="AO47" s="96" t="s">
        <v>2481</v>
      </c>
      <c r="AP47" s="96" t="s">
        <v>74</v>
      </c>
      <c r="AQ47" s="96">
        <v>5.99</v>
      </c>
      <c r="AR47" s="101">
        <v>3.6299999999999999E-2</v>
      </c>
      <c r="AS47" s="101">
        <f>IF(AR47="","",AR47-E47%)</f>
        <v>3.2099999999999997E-2</v>
      </c>
      <c r="AT47" s="101">
        <v>6.5000000000000002E-2</v>
      </c>
      <c r="AU47" s="101">
        <v>0.307</v>
      </c>
      <c r="AV47" s="101">
        <v>0.53</v>
      </c>
      <c r="AW47" s="101">
        <v>9.8000000000000004E-2</v>
      </c>
      <c r="AY47" s="101">
        <v>1</v>
      </c>
      <c r="BJ47" s="101">
        <v>5.5999999999999999E-3</v>
      </c>
      <c r="BK47" s="101">
        <v>0.25409999999999999</v>
      </c>
      <c r="BL47" s="101">
        <v>0.1134</v>
      </c>
      <c r="BM47" s="101">
        <v>3.9800000000000002E-2</v>
      </c>
      <c r="BN47" s="101">
        <v>0.43</v>
      </c>
      <c r="BO47" s="101">
        <v>8.8000000000000005E-3</v>
      </c>
      <c r="BP47" s="101">
        <v>6.7999999999999996E-3</v>
      </c>
      <c r="BQ47" s="101">
        <v>3.56E-2</v>
      </c>
      <c r="BR47" s="101">
        <v>0.10589999999999999</v>
      </c>
      <c r="BT47" s="101" t="s">
        <v>1505</v>
      </c>
      <c r="BU47" s="101" t="s">
        <v>1505</v>
      </c>
      <c r="BW47" s="101">
        <v>1</v>
      </c>
      <c r="BY47" s="101" t="s">
        <v>1433</v>
      </c>
      <c r="BZ47" s="101" t="str">
        <f t="shared" si="12"/>
        <v>Courbe Monde Corporate MID</v>
      </c>
      <c r="CA47" s="101" t="s">
        <v>70</v>
      </c>
      <c r="CB47" s="101"/>
      <c r="CC47" s="101" t="s">
        <v>70</v>
      </c>
      <c r="CD47" s="42" t="s">
        <v>4374</v>
      </c>
      <c r="CE47" s="42" t="s">
        <v>4374</v>
      </c>
      <c r="CF47" s="42" t="str">
        <f>IFERROR(VLOOKUP(Funds[[#This Row],[Code ISIN]],[1]GLOBAL!$C$1:$L$27,10,FALSE)," ")</f>
        <v xml:space="preserve"> </v>
      </c>
      <c r="CG47" s="42" t="s">
        <v>4374</v>
      </c>
      <c r="CH47" s="42" t="s">
        <v>4374</v>
      </c>
      <c r="CI47" s="42" t="s">
        <v>4374</v>
      </c>
      <c r="CJ47" s="123">
        <v>43008</v>
      </c>
      <c r="CK47" s="96" t="s">
        <v>4374</v>
      </c>
      <c r="CL47" s="246" t="str">
        <f>VLOOKUP(Funds[[#This Row],[Code ISIN]],'Sheet1 - Table (1)'!$A$10:$AF$110017,MATCH("Funds Liquidity",'Sheet1 - Table (1)'!$10:$10,0),FALSE)</f>
        <v>Jour</v>
      </c>
    </row>
    <row r="48" spans="1:92">
      <c r="A48" s="80" t="s">
        <v>320</v>
      </c>
      <c r="B48" s="305">
        <f>IF(ISERROR(VALUE(VLOOKUP($A48,'Sheet1 - Table (1)'!$A$8:$AG$1186,COLUMN(B$7),FALSE))),VLOOKUP(A48,TK_MANQUANTS,2,FALSE),IF(VALUE(VLOOKUP($A48,'Sheet1 - Table (1)'!$A$8:$AG$1186,COLUMN(B$7),FALSE))=0,VLOOKUP(A48,TK_MANQUANTS,2,FALSE),VALUE(VLOOKUP($A48,'Sheet1 - Table (1)'!$A$8:$AG$1186,COLUMN(B$7),FALSE))))</f>
        <v>20856865</v>
      </c>
      <c r="C48" s="80" t="str">
        <f>VLOOKUP($A48,'Sheet1 - Table (1)'!$A$8:$AG$1186,COLUMN(C$7),FALSE)</f>
        <v>Swisscanto (LU) BF Responsible Global Crp GT</v>
      </c>
      <c r="D48" s="82">
        <f>VLOOKUP($A48,'Sheet1 - Table (1)'!$A$8:$AG$1186,COLUMN(D$7),FALSE)</f>
        <v>44196</v>
      </c>
      <c r="E48" s="124">
        <f>VLOOKUP($A48,'Sheet1 - Table (1)'!$A$8:$AG$1186,COLUMN(E$7),FALSE)</f>
        <v>0.42</v>
      </c>
      <c r="F48" s="80" t="b">
        <f>VLOOKUP($A48,'Sheet1 - Table (1)'!$A$8:$AG$1186,COLUMN(F$7),FALSE)</f>
        <v>1</v>
      </c>
      <c r="G48" s="80" t="str">
        <f>VLOOKUP($A48,'Sheet1 - Table (1)'!$A$8:$AG$1186,COLUMN(G$7),FALSE)</f>
        <v>Luxembourg</v>
      </c>
      <c r="H48" s="80" t="str">
        <f>VLOOKUP($A48,'Sheet1 - Table (1)'!$A$8:$AG$1186,COLUMN(H$7),FALSE)</f>
        <v>USD</v>
      </c>
      <c r="I48" s="80" t="str">
        <f>VLOOKUP($A48,'Sheet1 - Table (1)'!$A$8:$AG$1186,COLUMN(I$7),FALSE)</f>
        <v>Fonds de placement</v>
      </c>
      <c r="J48" s="80" t="str">
        <f>VLOOKUP($A48,'Sheet1 - Table (1)'!$A$8:$AG$1186,COLUMN(J$7),FALSE)</f>
        <v>Obligation</v>
      </c>
      <c r="K48" s="82">
        <f>VLOOKUP($A48,'Sheet1 - Table (1)'!$A$8:$AG$1186,COLUMN(K$7),FALSE)</f>
        <v>44255</v>
      </c>
      <c r="L48" s="80">
        <f>VLOOKUP($A48,'Sheet1 - Table (1)'!$A$8:$AG$1186,COLUMN(L$7),FALSE)</f>
        <v>349.5068746</v>
      </c>
      <c r="M48" s="80" t="str">
        <f>VLOOKUP($A48,'Sheet1 - Table (1)'!$A$8:$AG$1186,COLUMN(M$7),FALSE)</f>
        <v>Retained</v>
      </c>
      <c r="N48" s="80">
        <f>VLOOKUP($A48,'Sheet1 - Table (1)'!$A$8:$AG$1186,COLUMN(N$7),FALSE)</f>
        <v>0</v>
      </c>
      <c r="O48" s="80" t="b">
        <f>VLOOKUP($A48,'Sheet1 - Table (1)'!$A$8:$AG$1186,COLUMN(O$7),FALSE)</f>
        <v>1</v>
      </c>
      <c r="P48" s="80" t="b">
        <f>VLOOKUP($A48,'Sheet1 - Table (1)'!$A$8:$AG$1186,COLUMN(P$7),FALSE)</f>
        <v>1</v>
      </c>
      <c r="Q48" s="80" t="b">
        <f>VLOOKUP($A48,'Sheet1 - Table (1)'!$A$8:$AG$1186,COLUMN(Q$7),FALSE)</f>
        <v>1</v>
      </c>
      <c r="R48" s="80" t="b">
        <f>VLOOKUP($A48,'Sheet1 - Table (1)'!$A$8:$AG$1186,COLUMN(R$7),FALSE)</f>
        <v>1</v>
      </c>
      <c r="S48" s="80" t="b">
        <f>VLOOKUP($A48,'Sheet1 - Table (1)'!$A$8:$AG$1186,COLUMN(S$7),FALSE)</f>
        <v>1</v>
      </c>
      <c r="T48" s="80" t="b">
        <f>VLOOKUP($A48,'Sheet1 - Table (1)'!$A$8:$AG$1186,COLUMN(T$7),FALSE)</f>
        <v>1</v>
      </c>
      <c r="U48" s="80" t="str">
        <f t="shared" si="7"/>
        <v>FR-IT-NE-SP-GE-UK</v>
      </c>
      <c r="V48" s="80" t="str">
        <f>VLOOKUP($A48,'Sheet1 - Table (1)'!$A$8:$AG$1186,COLUMN(V$7)+3,FALSE)</f>
        <v>LU - FCP - Parte 1</v>
      </c>
      <c r="W48" s="80" t="str">
        <f>VLOOKUP(A48,'Sheet1 - Table (1)'!$A$8:$AF$10075,MATCH($W$8,'Sheet1 - Table (1)'!$10:$10,0),FALSE)</f>
        <v>Détermination des Prix Quotidien</v>
      </c>
      <c r="X48" s="80">
        <f>VLOOKUP(A48,'Sheet1 - Table (1)'!$A$8:$AAB$10075,MATCH($X$8,'Sheet1 - Table (1)'!$10:$10,0),FALSE)</f>
        <v>0</v>
      </c>
      <c r="Y48" s="96" t="str">
        <f t="shared" si="5"/>
        <v>Fonds de placement</v>
      </c>
      <c r="AA48" s="96" t="s">
        <v>1823</v>
      </c>
      <c r="AB48" s="96" t="s">
        <v>2481</v>
      </c>
      <c r="AC48" s="214" t="s">
        <v>140</v>
      </c>
      <c r="AD48" s="214" t="s">
        <v>2481</v>
      </c>
      <c r="AE48" s="132" t="s">
        <v>2481</v>
      </c>
      <c r="AF48" s="246" t="s">
        <v>2481</v>
      </c>
      <c r="AG48" s="96" t="s">
        <v>2857</v>
      </c>
      <c r="AI48" s="96" t="s">
        <v>380</v>
      </c>
      <c r="AJ48" s="96" t="s">
        <v>140</v>
      </c>
      <c r="AK48" s="96" t="s">
        <v>140</v>
      </c>
      <c r="AL48" s="96" t="s">
        <v>2481</v>
      </c>
      <c r="AM48" s="96" t="str">
        <f t="shared" ref="AM48:AM59" si="13">IF(AND(AK48="Obligations",AP48="Courbe CHF"),"Obligations CHF",IF(AND(AX48=100%,BJ48=100%),AK48&amp;" CHF",IF(OR(AK48="Obligations",AK48="Actions",AK48="Liquidités"),AK48&amp;" étrangères" &amp; IF(AX48=100%," hedged",""),AK48&amp;" étrangers" &amp; IF(AX48=100%," hedged",""))))</f>
        <v>Obligations étrangères</v>
      </c>
      <c r="AO48" s="96" t="s">
        <v>2481</v>
      </c>
      <c r="AP48" s="96" t="s">
        <v>74</v>
      </c>
      <c r="AQ48" s="130">
        <f t="shared" ref="AQ48:AW49" si="14">AQ47</f>
        <v>5.99</v>
      </c>
      <c r="AR48" s="138">
        <f t="shared" si="14"/>
        <v>3.6299999999999999E-2</v>
      </c>
      <c r="AS48" s="138">
        <f t="shared" si="14"/>
        <v>3.2099999999999997E-2</v>
      </c>
      <c r="AT48" s="138">
        <f t="shared" si="14"/>
        <v>6.5000000000000002E-2</v>
      </c>
      <c r="AU48" s="138">
        <f t="shared" si="14"/>
        <v>0.307</v>
      </c>
      <c r="AV48" s="138">
        <f t="shared" si="14"/>
        <v>0.53</v>
      </c>
      <c r="AW48" s="138">
        <f t="shared" si="14"/>
        <v>9.8000000000000004E-2</v>
      </c>
      <c r="BB48" s="101">
        <v>1</v>
      </c>
      <c r="BJ48" s="138">
        <f t="shared" ref="BJ48:BR49" si="15">BJ47</f>
        <v>5.5999999999999999E-3</v>
      </c>
      <c r="BK48" s="138">
        <f t="shared" si="15"/>
        <v>0.25409999999999999</v>
      </c>
      <c r="BL48" s="138">
        <f t="shared" si="15"/>
        <v>0.1134</v>
      </c>
      <c r="BM48" s="138">
        <f t="shared" si="15"/>
        <v>3.9800000000000002E-2</v>
      </c>
      <c r="BN48" s="138">
        <f t="shared" si="15"/>
        <v>0.43</v>
      </c>
      <c r="BO48" s="138">
        <f t="shared" si="15"/>
        <v>8.8000000000000005E-3</v>
      </c>
      <c r="BP48" s="138">
        <f t="shared" si="15"/>
        <v>6.7999999999999996E-3</v>
      </c>
      <c r="BQ48" s="138">
        <f t="shared" si="15"/>
        <v>3.56E-2</v>
      </c>
      <c r="BR48" s="138">
        <f t="shared" si="15"/>
        <v>0.10589999999999999</v>
      </c>
      <c r="BT48" s="101" t="s">
        <v>1505</v>
      </c>
      <c r="BU48" s="101" t="s">
        <v>1505</v>
      </c>
      <c r="BY48" s="101" t="s">
        <v>1434</v>
      </c>
      <c r="BZ48" s="101" t="str">
        <f t="shared" si="12"/>
        <v>Courbe Monde Corporate MID</v>
      </c>
      <c r="CA48" s="101" t="s">
        <v>70</v>
      </c>
      <c r="CB48" s="101"/>
      <c r="CC48" s="101" t="s">
        <v>70</v>
      </c>
      <c r="CD48" s="42" t="s">
        <v>4374</v>
      </c>
      <c r="CE48" s="42" t="s">
        <v>4374</v>
      </c>
      <c r="CF48" s="42" t="str">
        <f>IFERROR(VLOOKUP(Funds[[#This Row],[Code ISIN]],[1]GLOBAL!$C$1:$L$27,10,FALSE)," ")</f>
        <v xml:space="preserve"> </v>
      </c>
      <c r="CG48" s="42" t="s">
        <v>4374</v>
      </c>
      <c r="CH48" s="42" t="s">
        <v>4374</v>
      </c>
      <c r="CI48" s="42" t="s">
        <v>4374</v>
      </c>
      <c r="CJ48" s="136">
        <f>CJ47</f>
        <v>43008</v>
      </c>
      <c r="CK48" s="96" t="s">
        <v>4374</v>
      </c>
      <c r="CL48" s="246" t="str">
        <f>VLOOKUP(Funds[[#This Row],[Code ISIN]],'Sheet1 - Table (1)'!$A$10:$AF$110017,MATCH("Funds Liquidity",'Sheet1 - Table (1)'!$10:$10,0),FALSE)</f>
        <v>Jour</v>
      </c>
    </row>
    <row r="49" spans="1:94">
      <c r="A49" s="80" t="s">
        <v>3537</v>
      </c>
      <c r="B49" s="305">
        <f>IF(ISERROR(VALUE(VLOOKUP($A49,'Sheet1 - Table (1)'!$A$8:$AG$1186,COLUMN(B$7),FALSE))),VLOOKUP(A49,TK_MANQUANTS,2,FALSE),IF(VALUE(VLOOKUP($A49,'Sheet1 - Table (1)'!$A$8:$AG$1186,COLUMN(B$7),FALSE))=0,VLOOKUP(A49,TK_MANQUANTS,2,FALSE),VALUE(VLOOKUP($A49,'Sheet1 - Table (1)'!$A$8:$AG$1186,COLUMN(B$7),FALSE))))</f>
        <v>47997213</v>
      </c>
      <c r="C49" s="80" t="str">
        <f>VLOOKUP($A49,'Sheet1 - Table (1)'!$A$8:$AG$1186,COLUMN(C$7),FALSE)</f>
        <v>iShares Global Corp Bond UCITS ETF CHF Hdg Acc</v>
      </c>
      <c r="D49" s="82">
        <f>VLOOKUP($A49,'Sheet1 - Table (1)'!$A$8:$AG$1186,COLUMN(D$7),FALSE)</f>
        <v>44043</v>
      </c>
      <c r="E49" s="124">
        <f>VLOOKUP($A49,'Sheet1 - Table (1)'!$A$8:$AG$1186,COLUMN(E$7),FALSE)</f>
        <v>0.25</v>
      </c>
      <c r="F49" s="80" t="b">
        <f>VLOOKUP($A49,'Sheet1 - Table (1)'!$A$8:$AG$1186,COLUMN(F$7),FALSE)</f>
        <v>1</v>
      </c>
      <c r="G49" s="80" t="str">
        <f>VLOOKUP($A49,'Sheet1 - Table (1)'!$A$8:$AG$1186,COLUMN(G$7),FALSE)</f>
        <v>Ireland</v>
      </c>
      <c r="H49" s="80" t="str">
        <f>VLOOKUP($A49,'Sheet1 - Table (1)'!$A$8:$AG$1186,COLUMN(H$7),FALSE)</f>
        <v>CHF</v>
      </c>
      <c r="I49" s="80" t="str">
        <f>VLOOKUP($A49,'Sheet1 - Table (1)'!$A$8:$AG$1186,COLUMN(I$7),FALSE)</f>
        <v>Exchange Traded Funds</v>
      </c>
      <c r="J49" s="80" t="str">
        <f>VLOOKUP($A49,'Sheet1 - Table (1)'!$A$8:$AG$1186,COLUMN(J$7),FALSE)</f>
        <v>Obligation</v>
      </c>
      <c r="K49" s="82">
        <f>VLOOKUP($A49,'Sheet1 - Table (1)'!$A$8:$AG$1186,COLUMN(K$7),FALSE)</f>
        <v>44255</v>
      </c>
      <c r="L49" s="80">
        <f>VLOOKUP($A49,'Sheet1 - Table (1)'!$A$8:$AG$1186,COLUMN(L$7),FALSE)</f>
        <v>3043.0804942</v>
      </c>
      <c r="M49" s="80" t="str">
        <f>VLOOKUP($A49,'Sheet1 - Table (1)'!$A$8:$AG$1186,COLUMN(M$7),FALSE)</f>
        <v>Retained</v>
      </c>
      <c r="N49" s="80">
        <f>VLOOKUP($A49,'Sheet1 - Table (1)'!$A$8:$AG$1186,COLUMN(N$7),FALSE)</f>
        <v>0</v>
      </c>
      <c r="O49" s="80">
        <f>VLOOKUP($A49,'Sheet1 - Table (1)'!$A$8:$AG$1186,COLUMN(O$7),FALSE)</f>
        <v>0</v>
      </c>
      <c r="P49" s="80">
        <f>VLOOKUP($A49,'Sheet1 - Table (1)'!$A$8:$AG$1186,COLUMN(P$7),FALSE)</f>
        <v>0</v>
      </c>
      <c r="Q49" s="80">
        <f>VLOOKUP($A49,'Sheet1 - Table (1)'!$A$8:$AG$1186,COLUMN(Q$7),FALSE)</f>
        <v>0</v>
      </c>
      <c r="R49" s="80">
        <f>VLOOKUP($A49,'Sheet1 - Table (1)'!$A$8:$AG$1186,COLUMN(R$7),FALSE)</f>
        <v>0</v>
      </c>
      <c r="S49" s="80">
        <f>VLOOKUP($A49,'Sheet1 - Table (1)'!$A$8:$AG$1186,COLUMN(S$7),FALSE)</f>
        <v>0</v>
      </c>
      <c r="T49" s="80" t="b">
        <f>VLOOKUP($A49,'Sheet1 - Table (1)'!$A$8:$AG$1186,COLUMN(T$7),FALSE)</f>
        <v>1</v>
      </c>
      <c r="U49" s="80" t="str">
        <f t="shared" si="7"/>
        <v>UK</v>
      </c>
      <c r="V49" s="80" t="str">
        <f>VLOOKUP($A49,'Sheet1 - Table (1)'!$A$8:$AG$1186,COLUMN(V$7)+3,FALSE)</f>
        <v>ICVC</v>
      </c>
      <c r="W49" s="80" t="str">
        <f>VLOOKUP(A49,'Sheet1 - Table (1)'!$A$8:$AF$10075,MATCH($W$8,'Sheet1 - Table (1)'!$10:$10,0),FALSE)</f>
        <v>Détermination des Prix Quotidien</v>
      </c>
      <c r="X49" s="80" t="str">
        <f>VLOOKUP(A49,'Sheet1 - Table (1)'!$A$8:$AAB$10075,MATCH($X$8,'Sheet1 - Table (1)'!$10:$10,0),FALSE)</f>
        <v>Optimized</v>
      </c>
      <c r="Y49" s="96" t="str">
        <f t="shared" si="5"/>
        <v>ETF</v>
      </c>
      <c r="AA49" s="96" t="s">
        <v>1823</v>
      </c>
      <c r="AB49" s="96" t="s">
        <v>2481</v>
      </c>
      <c r="AC49" s="214" t="s">
        <v>140</v>
      </c>
      <c r="AD49" s="214" t="s">
        <v>2481</v>
      </c>
      <c r="AE49" s="96" t="s">
        <v>2481</v>
      </c>
      <c r="AF49" s="246" t="s">
        <v>2481</v>
      </c>
      <c r="AG49" s="96" t="s">
        <v>2857</v>
      </c>
      <c r="AI49" s="96" t="s">
        <v>380</v>
      </c>
      <c r="AJ49" s="96" t="s">
        <v>140</v>
      </c>
      <c r="AK49" s="96" t="s">
        <v>140</v>
      </c>
      <c r="AL49" s="96" t="s">
        <v>2481</v>
      </c>
      <c r="AM49" s="96" t="str">
        <f t="shared" si="13"/>
        <v>Obligations étrangères hedged</v>
      </c>
      <c r="AO49" s="96" t="s">
        <v>2481</v>
      </c>
      <c r="AP49" s="96" t="s">
        <v>74</v>
      </c>
      <c r="AQ49" s="130">
        <f t="shared" si="14"/>
        <v>5.99</v>
      </c>
      <c r="AR49" s="138">
        <f t="shared" si="14"/>
        <v>3.6299999999999999E-2</v>
      </c>
      <c r="AS49" s="138">
        <f t="shared" si="14"/>
        <v>3.2099999999999997E-2</v>
      </c>
      <c r="AT49" s="138">
        <f t="shared" si="14"/>
        <v>6.5000000000000002E-2</v>
      </c>
      <c r="AU49" s="138">
        <f t="shared" si="14"/>
        <v>0.307</v>
      </c>
      <c r="AV49" s="138">
        <f t="shared" si="14"/>
        <v>0.53</v>
      </c>
      <c r="AW49" s="138">
        <f t="shared" si="14"/>
        <v>9.8000000000000004E-2</v>
      </c>
      <c r="AX49" s="101">
        <v>1</v>
      </c>
      <c r="BJ49" s="138">
        <f t="shared" si="15"/>
        <v>5.5999999999999999E-3</v>
      </c>
      <c r="BK49" s="138">
        <f t="shared" si="15"/>
        <v>0.25409999999999999</v>
      </c>
      <c r="BL49" s="138">
        <f t="shared" si="15"/>
        <v>0.1134</v>
      </c>
      <c r="BM49" s="138">
        <f t="shared" si="15"/>
        <v>3.9800000000000002E-2</v>
      </c>
      <c r="BN49" s="138">
        <f t="shared" si="15"/>
        <v>0.43</v>
      </c>
      <c r="BO49" s="138">
        <f t="shared" si="15"/>
        <v>8.8000000000000005E-3</v>
      </c>
      <c r="BP49" s="138">
        <f t="shared" si="15"/>
        <v>6.7999999999999996E-3</v>
      </c>
      <c r="BQ49" s="138">
        <f t="shared" si="15"/>
        <v>3.56E-2</v>
      </c>
      <c r="BR49" s="138">
        <f t="shared" si="15"/>
        <v>0.10589999999999999</v>
      </c>
      <c r="BT49" s="101"/>
      <c r="BU49" s="101"/>
      <c r="BY49" s="101" t="s">
        <v>3539</v>
      </c>
      <c r="BZ49" s="101" t="str">
        <f t="shared" si="12"/>
        <v>Courbe Monde Corporate MID</v>
      </c>
      <c r="CA49" s="101" t="s">
        <v>4050</v>
      </c>
      <c r="CB49" s="122" t="s">
        <v>3811</v>
      </c>
      <c r="CC49" s="101" t="s">
        <v>4012</v>
      </c>
      <c r="CD49" s="42" t="s">
        <v>4374</v>
      </c>
      <c r="CE49" s="42" t="s">
        <v>4374</v>
      </c>
      <c r="CF49" s="42" t="str">
        <f>IFERROR(VLOOKUP(Funds[[#This Row],[Code ISIN]],[1]GLOBAL!$C$1:$L$27,10,FALSE)," ")</f>
        <v xml:space="preserve"> </v>
      </c>
      <c r="CG49" s="42" t="s">
        <v>4374</v>
      </c>
      <c r="CH49" s="42" t="s">
        <v>4374</v>
      </c>
      <c r="CI49" s="42" t="s">
        <v>4374</v>
      </c>
      <c r="CJ49" s="136"/>
      <c r="CK49" s="96" t="s">
        <v>4374</v>
      </c>
      <c r="CL49" s="246" t="str">
        <f>VLOOKUP(Funds[[#This Row],[Code ISIN]],'Sheet1 - Table (1)'!$A$10:$AF$110017,MATCH("Funds Liquidity",'Sheet1 - Table (1)'!$10:$10,0),FALSE)</f>
        <v>Jour</v>
      </c>
    </row>
    <row r="50" spans="1:94">
      <c r="A50" s="100" t="s">
        <v>317</v>
      </c>
      <c r="B50" s="305">
        <f>IF(ISERROR(VALUE(VLOOKUP($A50,'Sheet1 - Table (1)'!$A$8:$AG$1186,COLUMN(B$7),FALSE))),VLOOKUP(A50,TK_MANQUANTS,2,FALSE),IF(VALUE(VLOOKUP($A50,'Sheet1 - Table (1)'!$A$8:$AG$1186,COLUMN(B$7),FALSE))=0,VLOOKUP(A50,TK_MANQUANTS,2,FALSE),VALUE(VLOOKUP($A50,'Sheet1 - Table (1)'!$A$8:$AG$1186,COLUMN(B$7),FALSE))))</f>
        <v>22257079</v>
      </c>
      <c r="C50" s="80" t="str">
        <f>VLOOKUP($A50,'Sheet1 - Table (1)'!$A$8:$AG$1186,COLUMN(C$7),FALSE)</f>
        <v>Swisscanto (LU) BF Resp Glbl Absolute Rtn GTH EUR</v>
      </c>
      <c r="D50" s="82">
        <f>VLOOKUP($A50,'Sheet1 - Table (1)'!$A$8:$AG$1186,COLUMN(D$7),FALSE)</f>
        <v>44196</v>
      </c>
      <c r="E50" s="124">
        <f>VLOOKUP($A50,'Sheet1 - Table (1)'!$A$8:$AG$1186,COLUMN(E$7),FALSE)</f>
        <v>0.5</v>
      </c>
      <c r="F50" s="80" t="b">
        <f>VLOOKUP($A50,'Sheet1 - Table (1)'!$A$8:$AG$1186,COLUMN(F$7),FALSE)</f>
        <v>1</v>
      </c>
      <c r="G50" s="80" t="str">
        <f>VLOOKUP($A50,'Sheet1 - Table (1)'!$A$8:$AG$1186,COLUMN(G$7),FALSE)</f>
        <v>Luxembourg</v>
      </c>
      <c r="H50" s="80" t="str">
        <f>VLOOKUP($A50,'Sheet1 - Table (1)'!$A$8:$AG$1186,COLUMN(H$7),FALSE)</f>
        <v>EUR</v>
      </c>
      <c r="I50" s="80" t="str">
        <f>VLOOKUP($A50,'Sheet1 - Table (1)'!$A$8:$AG$1186,COLUMN(I$7),FALSE)</f>
        <v>Fonds de placement</v>
      </c>
      <c r="J50" s="80" t="str">
        <f>VLOOKUP($A50,'Sheet1 - Table (1)'!$A$8:$AG$1186,COLUMN(J$7),FALSE)</f>
        <v>Obligation</v>
      </c>
      <c r="K50" s="82">
        <f>VLOOKUP($A50,'Sheet1 - Table (1)'!$A$8:$AG$1186,COLUMN(K$7),FALSE)</f>
        <v>44255</v>
      </c>
      <c r="L50" s="80">
        <f>VLOOKUP($A50,'Sheet1 - Table (1)'!$A$8:$AG$1186,COLUMN(L$7),FALSE)</f>
        <v>567.49773279999999</v>
      </c>
      <c r="M50" s="80" t="str">
        <f>VLOOKUP($A50,'Sheet1 - Table (1)'!$A$8:$AG$1186,COLUMN(M$7),FALSE)</f>
        <v>Retained</v>
      </c>
      <c r="N50" s="80">
        <f>VLOOKUP($A50,'Sheet1 - Table (1)'!$A$8:$AG$1186,COLUMN(N$7),FALSE)</f>
        <v>0</v>
      </c>
      <c r="O50" s="80" t="b">
        <f>VLOOKUP($A50,'Sheet1 - Table (1)'!$A$8:$AG$1186,COLUMN(O$7),FALSE)</f>
        <v>1</v>
      </c>
      <c r="P50" s="80" t="b">
        <f>VLOOKUP($A50,'Sheet1 - Table (1)'!$A$8:$AG$1186,COLUMN(P$7),FALSE)</f>
        <v>1</v>
      </c>
      <c r="Q50" s="80" t="b">
        <f>VLOOKUP($A50,'Sheet1 - Table (1)'!$A$8:$AG$1186,COLUMN(Q$7),FALSE)</f>
        <v>1</v>
      </c>
      <c r="R50" s="80" t="b">
        <f>VLOOKUP($A50,'Sheet1 - Table (1)'!$A$8:$AG$1186,COLUMN(R$7),FALSE)</f>
        <v>1</v>
      </c>
      <c r="S50" s="80" t="b">
        <f>VLOOKUP($A50,'Sheet1 - Table (1)'!$A$8:$AG$1186,COLUMN(S$7),FALSE)</f>
        <v>1</v>
      </c>
      <c r="T50" s="80" t="b">
        <f>VLOOKUP($A50,'Sheet1 - Table (1)'!$A$8:$AG$1186,COLUMN(T$7),FALSE)</f>
        <v>1</v>
      </c>
      <c r="U50" s="80" t="str">
        <f t="shared" si="7"/>
        <v>FR-IT-NE-SP-GE-UK</v>
      </c>
      <c r="V50" s="80" t="str">
        <f>VLOOKUP($A50,'Sheet1 - Table (1)'!$A$8:$AG$1186,COLUMN(V$7)+3,FALSE)</f>
        <v>LU - FCP - Parte 1</v>
      </c>
      <c r="W50" s="80" t="str">
        <f>VLOOKUP(A50,'Sheet1 - Table (1)'!$A$8:$AF$10075,MATCH($W$8,'Sheet1 - Table (1)'!$10:$10,0),FALSE)</f>
        <v>Détermination des Prix Quotidien</v>
      </c>
      <c r="X50" s="80">
        <f>VLOOKUP(A50,'Sheet1 - Table (1)'!$A$8:$AAB$10075,MATCH($X$8,'Sheet1 - Table (1)'!$10:$10,0),FALSE)</f>
        <v>0</v>
      </c>
      <c r="Y50" s="96" t="str">
        <f t="shared" si="5"/>
        <v>Fonds de placement</v>
      </c>
      <c r="AA50" s="96" t="s">
        <v>1823</v>
      </c>
      <c r="AB50" s="96" t="s">
        <v>2481</v>
      </c>
      <c r="AC50" s="214" t="s">
        <v>140</v>
      </c>
      <c r="AD50" s="214" t="s">
        <v>2064</v>
      </c>
      <c r="AE50" s="96" t="s">
        <v>2542</v>
      </c>
      <c r="AF50" s="246" t="s">
        <v>2546</v>
      </c>
      <c r="AG50" s="96" t="s">
        <v>2870</v>
      </c>
      <c r="AI50" s="96" t="s">
        <v>137</v>
      </c>
      <c r="AJ50" s="96" t="s">
        <v>793</v>
      </c>
      <c r="AK50" s="96" t="s">
        <v>140</v>
      </c>
      <c r="AL50" s="96" t="s">
        <v>2481</v>
      </c>
      <c r="AM50" s="96" t="str">
        <f t="shared" si="13"/>
        <v>Obligations étrangères</v>
      </c>
      <c r="AO50" s="96" t="s">
        <v>2481</v>
      </c>
      <c r="AP50" s="96" t="s">
        <v>74</v>
      </c>
      <c r="AQ50" s="130">
        <f>AQ49</f>
        <v>5.99</v>
      </c>
      <c r="AR50" s="138">
        <f>AR49</f>
        <v>3.6299999999999999E-2</v>
      </c>
      <c r="AS50" s="138">
        <f t="shared" ref="AS50:AS85" si="16">IF(AR50="","",AR50-E50%)</f>
        <v>3.1300000000000001E-2</v>
      </c>
      <c r="AT50" s="138">
        <f t="shared" ref="AT50:AW51" si="17">AT49</f>
        <v>6.5000000000000002E-2</v>
      </c>
      <c r="AU50" s="138">
        <f t="shared" si="17"/>
        <v>0.307</v>
      </c>
      <c r="AV50" s="138">
        <f t="shared" si="17"/>
        <v>0.53</v>
      </c>
      <c r="AW50" s="138">
        <f t="shared" si="17"/>
        <v>9.8000000000000004E-2</v>
      </c>
      <c r="AY50" s="101">
        <v>1</v>
      </c>
      <c r="BJ50" s="101">
        <v>8.3999999999999995E-3</v>
      </c>
      <c r="BK50" s="101">
        <v>0.41710000000000003</v>
      </c>
      <c r="BL50" s="101">
        <v>5.2499999999999998E-2</v>
      </c>
      <c r="BM50" s="101">
        <v>5.1400000000000001E-2</v>
      </c>
      <c r="BN50" s="101">
        <v>9.8699999999999996E-2</v>
      </c>
      <c r="BO50" s="101">
        <v>1.77E-2</v>
      </c>
      <c r="BP50" s="101">
        <v>8.5000000000000006E-3</v>
      </c>
      <c r="BQ50" s="101">
        <v>9.0899999999999995E-2</v>
      </c>
      <c r="BR50" s="101">
        <v>0.25480000000000003</v>
      </c>
      <c r="BT50" s="101" t="s">
        <v>1505</v>
      </c>
      <c r="BU50" s="101" t="s">
        <v>1505</v>
      </c>
      <c r="BW50" s="138">
        <f>BW49</f>
        <v>0</v>
      </c>
      <c r="BY50" s="101" t="s">
        <v>72</v>
      </c>
      <c r="BZ50" s="101" t="str">
        <f t="shared" si="12"/>
        <v/>
      </c>
      <c r="CA50" s="101" t="s">
        <v>4051</v>
      </c>
      <c r="CB50" s="122" t="s">
        <v>3796</v>
      </c>
      <c r="CC50" s="101" t="s">
        <v>4007</v>
      </c>
      <c r="CD50" s="42" t="s">
        <v>4374</v>
      </c>
      <c r="CE50" s="42" t="s">
        <v>4374</v>
      </c>
      <c r="CF50" s="42" t="str">
        <f>IFERROR(VLOOKUP(Funds[[#This Row],[Code ISIN]],[1]GLOBAL!$C$1:$L$27,10,FALSE)," ")</f>
        <v xml:space="preserve"> </v>
      </c>
      <c r="CG50" s="42" t="s">
        <v>4374</v>
      </c>
      <c r="CH50" s="42" t="s">
        <v>4374</v>
      </c>
      <c r="CI50" s="42" t="s">
        <v>4374</v>
      </c>
      <c r="CJ50" s="136">
        <f>CJ49</f>
        <v>0</v>
      </c>
      <c r="CK50" s="96" t="s">
        <v>4374</v>
      </c>
      <c r="CL50" s="246" t="str">
        <f>VLOOKUP(Funds[[#This Row],[Code ISIN]],'Sheet1 - Table (1)'!$A$10:$AF$110017,MATCH("Funds Liquidity",'Sheet1 - Table (1)'!$10:$10,0),FALSE)</f>
        <v>Jour</v>
      </c>
      <c r="CP50" s="246" t="s">
        <v>2870</v>
      </c>
    </row>
    <row r="51" spans="1:94">
      <c r="A51" s="80" t="s">
        <v>1279</v>
      </c>
      <c r="B51" s="305">
        <f>IF(ISERROR(VALUE(VLOOKUP($A51,'Sheet1 - Table (1)'!$A$8:$AG$1186,COLUMN(B$7),FALSE))),VLOOKUP(A51,TK_MANQUANTS,2,FALSE),IF(VALUE(VLOOKUP($A51,'Sheet1 - Table (1)'!$A$8:$AG$1186,COLUMN(B$7),FALSE))=0,VLOOKUP(A51,TK_MANQUANTS,2,FALSE),VALUE(VLOOKUP($A51,'Sheet1 - Table (1)'!$A$8:$AG$1186,COLUMN(B$7),FALSE))))</f>
        <v>22257229</v>
      </c>
      <c r="C51" s="80" t="str">
        <f>VLOOKUP($A51,'Sheet1 - Table (1)'!$A$8:$AG$1186,COLUMN(C$7),FALSE)</f>
        <v>Swisscanto (LU) BF Resp Glbl Absolute Rtn GT</v>
      </c>
      <c r="D51" s="82">
        <f>VLOOKUP($A51,'Sheet1 - Table (1)'!$A$8:$AG$1186,COLUMN(D$7),FALSE)</f>
        <v>44196</v>
      </c>
      <c r="E51" s="124">
        <f>VLOOKUP($A51,'Sheet1 - Table (1)'!$A$8:$AG$1186,COLUMN(E$7),FALSE)</f>
        <v>0.5</v>
      </c>
      <c r="F51" s="80" t="b">
        <f>VLOOKUP($A51,'Sheet1 - Table (1)'!$A$8:$AG$1186,COLUMN(F$7),FALSE)</f>
        <v>1</v>
      </c>
      <c r="G51" s="80" t="str">
        <f>VLOOKUP($A51,'Sheet1 - Table (1)'!$A$8:$AG$1186,COLUMN(G$7),FALSE)</f>
        <v>Luxembourg</v>
      </c>
      <c r="H51" s="80" t="str">
        <f>VLOOKUP($A51,'Sheet1 - Table (1)'!$A$8:$AG$1186,COLUMN(H$7),FALSE)</f>
        <v>USD</v>
      </c>
      <c r="I51" s="80" t="str">
        <f>VLOOKUP($A51,'Sheet1 - Table (1)'!$A$8:$AG$1186,COLUMN(I$7),FALSE)</f>
        <v>Fonds de placement</v>
      </c>
      <c r="J51" s="80" t="str">
        <f>VLOOKUP($A51,'Sheet1 - Table (1)'!$A$8:$AG$1186,COLUMN(J$7),FALSE)</f>
        <v>Obligation</v>
      </c>
      <c r="K51" s="82">
        <f>VLOOKUP($A51,'Sheet1 - Table (1)'!$A$8:$AG$1186,COLUMN(K$7),FALSE)</f>
        <v>44255</v>
      </c>
      <c r="L51" s="80">
        <f>VLOOKUP($A51,'Sheet1 - Table (1)'!$A$8:$AG$1186,COLUMN(L$7),FALSE)</f>
        <v>567.49773279999999</v>
      </c>
      <c r="M51" s="80" t="str">
        <f>VLOOKUP($A51,'Sheet1 - Table (1)'!$A$8:$AG$1186,COLUMN(M$7),FALSE)</f>
        <v>Retained</v>
      </c>
      <c r="N51" s="80">
        <f>VLOOKUP($A51,'Sheet1 - Table (1)'!$A$8:$AG$1186,COLUMN(N$7),FALSE)</f>
        <v>0</v>
      </c>
      <c r="O51" s="80" t="b">
        <f>VLOOKUP($A51,'Sheet1 - Table (1)'!$A$8:$AG$1186,COLUMN(O$7),FALSE)</f>
        <v>1</v>
      </c>
      <c r="P51" s="80" t="b">
        <f>VLOOKUP($A51,'Sheet1 - Table (1)'!$A$8:$AG$1186,COLUMN(P$7),FALSE)</f>
        <v>1</v>
      </c>
      <c r="Q51" s="80" t="b">
        <f>VLOOKUP($A51,'Sheet1 - Table (1)'!$A$8:$AG$1186,COLUMN(Q$7),FALSE)</f>
        <v>1</v>
      </c>
      <c r="R51" s="80" t="b">
        <f>VLOOKUP($A51,'Sheet1 - Table (1)'!$A$8:$AG$1186,COLUMN(R$7),FALSE)</f>
        <v>1</v>
      </c>
      <c r="S51" s="80" t="b">
        <f>VLOOKUP($A51,'Sheet1 - Table (1)'!$A$8:$AG$1186,COLUMN(S$7),FALSE)</f>
        <v>1</v>
      </c>
      <c r="T51" s="80" t="b">
        <f>VLOOKUP($A51,'Sheet1 - Table (1)'!$A$8:$AG$1186,COLUMN(T$7),FALSE)</f>
        <v>1</v>
      </c>
      <c r="U51" s="80" t="str">
        <f t="shared" si="7"/>
        <v>FR-IT-NE-SP-GE-UK</v>
      </c>
      <c r="V51" s="80" t="str">
        <f>VLOOKUP($A51,'Sheet1 - Table (1)'!$A$8:$AG$1186,COLUMN(V$7)+3,FALSE)</f>
        <v>LU - FCP - Parte 1</v>
      </c>
      <c r="W51" s="80" t="str">
        <f>VLOOKUP(A51,'Sheet1 - Table (1)'!$A$8:$AF$10075,MATCH($W$8,'Sheet1 - Table (1)'!$10:$10,0),FALSE)</f>
        <v>Détermination des Prix Quotidien</v>
      </c>
      <c r="X51" s="80">
        <f>VLOOKUP(A51,'Sheet1 - Table (1)'!$A$8:$AAB$10075,MATCH($X$8,'Sheet1 - Table (1)'!$10:$10,0),FALSE)</f>
        <v>0</v>
      </c>
      <c r="Y51" s="96" t="str">
        <f t="shared" si="5"/>
        <v>Fonds de placement</v>
      </c>
      <c r="AA51" s="96" t="s">
        <v>1823</v>
      </c>
      <c r="AB51" s="96" t="s">
        <v>2481</v>
      </c>
      <c r="AC51" s="214" t="s">
        <v>140</v>
      </c>
      <c r="AD51" s="214" t="s">
        <v>2064</v>
      </c>
      <c r="AE51" s="96" t="s">
        <v>2542</v>
      </c>
      <c r="AF51" s="246" t="s">
        <v>2546</v>
      </c>
      <c r="AG51" s="96" t="s">
        <v>2870</v>
      </c>
      <c r="AI51" s="96" t="s">
        <v>137</v>
      </c>
      <c r="AJ51" s="96" t="s">
        <v>793</v>
      </c>
      <c r="AK51" s="96" t="s">
        <v>140</v>
      </c>
      <c r="AL51" s="96" t="s">
        <v>2481</v>
      </c>
      <c r="AM51" s="96" t="str">
        <f t="shared" si="13"/>
        <v>Obligations étrangères</v>
      </c>
      <c r="AO51" s="96" t="s">
        <v>2481</v>
      </c>
      <c r="AP51" s="96" t="s">
        <v>74</v>
      </c>
      <c r="AQ51" s="130">
        <f>AQ50</f>
        <v>5.99</v>
      </c>
      <c r="AR51" s="138">
        <f>AR50</f>
        <v>3.6299999999999999E-2</v>
      </c>
      <c r="AS51" s="138">
        <f t="shared" si="16"/>
        <v>3.1300000000000001E-2</v>
      </c>
      <c r="AT51" s="138">
        <f t="shared" si="17"/>
        <v>6.5000000000000002E-2</v>
      </c>
      <c r="AU51" s="138">
        <f t="shared" si="17"/>
        <v>0.307</v>
      </c>
      <c r="AV51" s="138">
        <f t="shared" si="17"/>
        <v>0.53</v>
      </c>
      <c r="AW51" s="138">
        <f t="shared" si="17"/>
        <v>9.8000000000000004E-2</v>
      </c>
      <c r="BB51" s="101">
        <v>1</v>
      </c>
      <c r="BJ51" s="101">
        <v>8.3999999999999995E-3</v>
      </c>
      <c r="BK51" s="101">
        <v>0.27279999999999999</v>
      </c>
      <c r="BL51" s="101">
        <v>5.2499999999999998E-2</v>
      </c>
      <c r="BM51" s="101">
        <v>5.1400000000000001E-2</v>
      </c>
      <c r="BN51" s="101">
        <v>0.24299999999999999</v>
      </c>
      <c r="BO51" s="101">
        <v>1.77E-2</v>
      </c>
      <c r="BP51" s="101">
        <v>8.5000000000000006E-3</v>
      </c>
      <c r="BQ51" s="101">
        <v>9.0899999999999995E-2</v>
      </c>
      <c r="BR51" s="101">
        <v>0.25480000000000003</v>
      </c>
      <c r="BT51" s="101" t="s">
        <v>1505</v>
      </c>
      <c r="BU51" s="101" t="s">
        <v>1505</v>
      </c>
      <c r="BW51" s="138">
        <f>BW50</f>
        <v>0</v>
      </c>
      <c r="BY51" s="101" t="s">
        <v>73</v>
      </c>
      <c r="BZ51" s="101" t="str">
        <f t="shared" si="12"/>
        <v/>
      </c>
      <c r="CA51" s="101" t="s">
        <v>4051</v>
      </c>
      <c r="CB51" s="101" t="s">
        <v>3797</v>
      </c>
      <c r="CC51" s="101" t="s">
        <v>4008</v>
      </c>
      <c r="CD51" s="42" t="s">
        <v>4374</v>
      </c>
      <c r="CE51" s="42" t="s">
        <v>4374</v>
      </c>
      <c r="CF51" s="42" t="str">
        <f>IFERROR(VLOOKUP(Funds[[#This Row],[Code ISIN]],[1]GLOBAL!$C$1:$L$27,10,FALSE)," ")</f>
        <v xml:space="preserve"> </v>
      </c>
      <c r="CG51" s="42" t="s">
        <v>4374</v>
      </c>
      <c r="CH51" s="42" t="s">
        <v>4374</v>
      </c>
      <c r="CI51" s="42" t="s">
        <v>4374</v>
      </c>
      <c r="CJ51" s="136">
        <f>CJ50</f>
        <v>0</v>
      </c>
      <c r="CK51" s="96" t="s">
        <v>4374</v>
      </c>
      <c r="CL51" s="246" t="str">
        <f>VLOOKUP(Funds[[#This Row],[Code ISIN]],'Sheet1 - Table (1)'!$A$10:$AF$110017,MATCH("Funds Liquidity",'Sheet1 - Table (1)'!$10:$10,0),FALSE)</f>
        <v>Jour</v>
      </c>
    </row>
    <row r="52" spans="1:94">
      <c r="A52" s="132" t="s">
        <v>1263</v>
      </c>
      <c r="B52" s="305">
        <f>IF(ISERROR(VALUE(VLOOKUP($A52,'Sheet1 - Table (1)'!$A$8:$AG$1186,COLUMN(B$7),FALSE))),VLOOKUP(A52,TK_MANQUANTS,2,FALSE),IF(VALUE(VLOOKUP($A52,'Sheet1 - Table (1)'!$A$8:$AG$1186,COLUMN(B$7),FALSE))=0,VLOOKUP(A52,TK_MANQUANTS,2,FALSE),VALUE(VLOOKUP($A52,'Sheet1 - Table (1)'!$A$8:$AG$1186,COLUMN(B$7),FALSE))))</f>
        <v>30227064</v>
      </c>
      <c r="C52" s="80" t="s">
        <v>1270</v>
      </c>
      <c r="D52" s="82">
        <f>VLOOKUP($A52,'Sheet1 - Table (1)'!$A$8:$AG$1186,COLUMN(D$7),FALSE)</f>
        <v>44104</v>
      </c>
      <c r="E52" s="124">
        <f>VLOOKUP($A52,'Sheet1 - Table (1)'!$A$8:$AG$1186,COLUMN(E$7),FALSE)</f>
        <v>0.89</v>
      </c>
      <c r="F52" s="80" t="b">
        <f>VLOOKUP($A52,'Sheet1 - Table (1)'!$A$8:$AG$1186,COLUMN(F$7),FALSE)</f>
        <v>1</v>
      </c>
      <c r="G52" s="80" t="str">
        <f>VLOOKUP($A52,'Sheet1 - Table (1)'!$A$8:$AG$1186,COLUMN(G$7),FALSE)</f>
        <v>Luxembourg</v>
      </c>
      <c r="H52" s="80" t="str">
        <f>VLOOKUP($A52,'Sheet1 - Table (1)'!$A$8:$AG$1186,COLUMN(H$7),FALSE)</f>
        <v>CHF</v>
      </c>
      <c r="I52" s="80" t="str">
        <f>VLOOKUP($A52,'Sheet1 - Table (1)'!$A$8:$AG$1186,COLUMN(I$7),FALSE)</f>
        <v>Fonds de placement</v>
      </c>
      <c r="J52" s="80" t="str">
        <f>VLOOKUP($A52,'Sheet1 - Table (1)'!$A$8:$AG$1186,COLUMN(J$7),FALSE)</f>
        <v>Obligation</v>
      </c>
      <c r="K52" s="82">
        <f>VLOOKUP($A52,'Sheet1 - Table (1)'!$A$8:$AG$1186,COLUMN(K$7),FALSE)</f>
        <v>44255</v>
      </c>
      <c r="L52" s="80">
        <f>VLOOKUP($A52,'Sheet1 - Table (1)'!$A$8:$AG$1186,COLUMN(L$7),FALSE)</f>
        <v>86.914407199999999</v>
      </c>
      <c r="M52" s="80" t="str">
        <f>VLOOKUP($A52,'Sheet1 - Table (1)'!$A$8:$AG$1186,COLUMN(M$7),FALSE)</f>
        <v>Retained</v>
      </c>
      <c r="N52" s="80" t="b">
        <f>VLOOKUP($A52,'Sheet1 - Table (1)'!$A$8:$AG$1186,COLUMN(N$7),FALSE)</f>
        <v>1</v>
      </c>
      <c r="O52" s="80" t="b">
        <f>VLOOKUP($A52,'Sheet1 - Table (1)'!$A$8:$AG$1186,COLUMN(O$7),FALSE)</f>
        <v>1</v>
      </c>
      <c r="P52" s="80">
        <f>VLOOKUP($A52,'Sheet1 - Table (1)'!$A$8:$AG$1186,COLUMN(P$7),FALSE)</f>
        <v>0</v>
      </c>
      <c r="Q52" s="80" t="b">
        <f>VLOOKUP($A52,'Sheet1 - Table (1)'!$A$8:$AG$1186,COLUMN(Q$7),FALSE)</f>
        <v>1</v>
      </c>
      <c r="R52" s="80" t="b">
        <f>VLOOKUP($A52,'Sheet1 - Table (1)'!$A$8:$AG$1186,COLUMN(R$7),FALSE)</f>
        <v>1</v>
      </c>
      <c r="S52" s="80" t="b">
        <f>VLOOKUP($A52,'Sheet1 - Table (1)'!$A$8:$AG$1186,COLUMN(S$7),FALSE)</f>
        <v>1</v>
      </c>
      <c r="T52" s="80">
        <f>VLOOKUP($A52,'Sheet1 - Table (1)'!$A$8:$AG$1186,COLUMN(T$7),FALSE)</f>
        <v>0</v>
      </c>
      <c r="U52" s="80" t="str">
        <f t="shared" si="7"/>
        <v>BE-FR-NE-SP-GE</v>
      </c>
      <c r="V52" s="80" t="str">
        <f>VLOOKUP($A52,'Sheet1 - Table (1)'!$A$8:$AG$1186,COLUMN(V$7)+3,FALSE)</f>
        <v>LU - SICAV - Parte 1</v>
      </c>
      <c r="W52" s="80" t="str">
        <f>VLOOKUP(A52,'Sheet1 - Table (1)'!$A$8:$AF$10075,MATCH($W$8,'Sheet1 - Table (1)'!$10:$10,0),FALSE)</f>
        <v>Détermination des Prix Quotidien</v>
      </c>
      <c r="X52" s="80">
        <f>VLOOKUP(A52,'Sheet1 - Table (1)'!$A$8:$AAB$10075,MATCH($X$8,'Sheet1 - Table (1)'!$10:$10,0),FALSE)</f>
        <v>0</v>
      </c>
      <c r="Y52" s="96" t="str">
        <f t="shared" ref="Y52:Y83" si="18">IF(OR(I52="Actions",I52="Exchange Traded Funds"),"ETF","Fonds de placement")</f>
        <v>Fonds de placement</v>
      </c>
      <c r="AA52" s="96" t="s">
        <v>1823</v>
      </c>
      <c r="AB52" s="96" t="s">
        <v>2064</v>
      </c>
      <c r="AC52" s="214" t="s">
        <v>140</v>
      </c>
      <c r="AD52" s="214" t="s">
        <v>2064</v>
      </c>
      <c r="AE52" s="96" t="s">
        <v>2542</v>
      </c>
      <c r="AF52" s="246" t="s">
        <v>2546</v>
      </c>
      <c r="AG52" s="96" t="s">
        <v>2870</v>
      </c>
      <c r="AI52" s="96" t="s">
        <v>137</v>
      </c>
      <c r="AJ52" s="96" t="s">
        <v>793</v>
      </c>
      <c r="AK52" s="96" t="s">
        <v>140</v>
      </c>
      <c r="AL52" s="96" t="s">
        <v>2481</v>
      </c>
      <c r="AM52" s="96" t="str">
        <f t="shared" si="13"/>
        <v>Obligations étrangères hedged</v>
      </c>
      <c r="AO52" s="96" t="s">
        <v>2064</v>
      </c>
      <c r="AP52" s="96" t="s">
        <v>74</v>
      </c>
      <c r="AQ52" s="96">
        <v>0.63</v>
      </c>
      <c r="AR52" s="101">
        <v>2.1399999999999999E-2</v>
      </c>
      <c r="AS52" s="101">
        <f t="shared" si="16"/>
        <v>1.2499999999999999E-2</v>
      </c>
      <c r="AV52" s="101">
        <v>1</v>
      </c>
      <c r="AX52" s="101">
        <v>1</v>
      </c>
      <c r="BJ52" s="129">
        <v>1.0500000000000001E-2</v>
      </c>
      <c r="BK52" s="129">
        <v>0.2286</v>
      </c>
      <c r="BL52" s="129">
        <v>0.18820000000000001</v>
      </c>
      <c r="BM52" s="129">
        <v>3.0700000000000002E-2</v>
      </c>
      <c r="BN52" s="129">
        <v>0.44750000000000001</v>
      </c>
      <c r="BO52" s="129">
        <v>6.0000000000000001E-3</v>
      </c>
      <c r="BP52" s="129">
        <v>2.3E-3</v>
      </c>
      <c r="BQ52" s="129">
        <v>1.46E-2</v>
      </c>
      <c r="BR52" s="129">
        <v>7.1599999999999997E-2</v>
      </c>
      <c r="BT52" s="101" t="s">
        <v>1507</v>
      </c>
      <c r="BU52" s="101" t="s">
        <v>1507</v>
      </c>
      <c r="BV52" s="101">
        <v>0</v>
      </c>
      <c r="BW52" s="101">
        <v>1</v>
      </c>
      <c r="BY52" s="101" t="s">
        <v>71</v>
      </c>
      <c r="BZ52" s="101" t="str">
        <f>IF(AJ52="Obligations",AP52&amp;" "&amp;AI52&amp;" "&amp;IF(AI52="High Yield",IF(AQ52&lt;2.5,"SHORT",IF(AQ52&gt;4,"LONG","MID")),IF(AQ52&lt;3.5,"SHORT",IF(AQ52&gt;8,"LONG","MID"))),"")</f>
        <v/>
      </c>
      <c r="CA52" s="101" t="s">
        <v>4051</v>
      </c>
      <c r="CB52" s="122" t="s">
        <v>3666</v>
      </c>
      <c r="CC52" s="137" t="s">
        <v>4356</v>
      </c>
      <c r="CD52" s="42" t="s">
        <v>4374</v>
      </c>
      <c r="CE52" s="42" t="s">
        <v>4374</v>
      </c>
      <c r="CF52" s="42" t="str">
        <f>IFERROR(VLOOKUP(Funds[[#This Row],[Code ISIN]],[1]GLOBAL!$C$1:$L$27,10,FALSE)," ")</f>
        <v xml:space="preserve"> </v>
      </c>
      <c r="CG52" s="42" t="s">
        <v>4374</v>
      </c>
      <c r="CH52" s="42" t="s">
        <v>4374</v>
      </c>
      <c r="CI52" s="42" t="s">
        <v>4374</v>
      </c>
      <c r="CJ52" s="123">
        <v>43008</v>
      </c>
      <c r="CK52" s="96" t="s">
        <v>4374</v>
      </c>
      <c r="CL52" s="246" t="str">
        <f>VLOOKUP(Funds[[#This Row],[Code ISIN]],'Sheet1 - Table (1)'!$A$10:$AF$110017,MATCH("Funds Liquidity",'Sheet1 - Table (1)'!$10:$10,0),FALSE)</f>
        <v>Jour</v>
      </c>
      <c r="CP52" s="246" t="s">
        <v>2870</v>
      </c>
    </row>
    <row r="53" spans="1:94">
      <c r="A53" s="132" t="s">
        <v>1264</v>
      </c>
      <c r="B53" s="305">
        <f>IF(ISERROR(VALUE(VLOOKUP($A53,'Sheet1 - Table (1)'!$A$8:$AG$1186,COLUMN(B$7),FALSE))),VLOOKUP(A53,TK_MANQUANTS,2,FALSE),IF(VALUE(VLOOKUP($A53,'Sheet1 - Table (1)'!$A$8:$AG$1186,COLUMN(B$7),FALSE))=0,VLOOKUP(A53,TK_MANQUANTS,2,FALSE),VALUE(VLOOKUP($A53,'Sheet1 - Table (1)'!$A$8:$AG$1186,COLUMN(B$7),FALSE))))</f>
        <v>18987501</v>
      </c>
      <c r="C53" s="80" t="str">
        <f>VLOOKUP($A53,'Sheet1 - Table (1)'!$A$8:$AG$1186,COLUMN(C$7),FALSE)</f>
        <v>BSF Global Absolute Return Bond D2 EUR</v>
      </c>
      <c r="D53" s="82">
        <f>VLOOKUP($A53,'Sheet1 - Table (1)'!$A$8:$AG$1186,COLUMN(D$7),FALSE)</f>
        <v>43830</v>
      </c>
      <c r="E53" s="124">
        <f>VLOOKUP($A53,'Sheet1 - Table (1)'!$A$8:$AG$1186,COLUMN(E$7),FALSE)</f>
        <v>0.87</v>
      </c>
      <c r="F53" s="80" t="b">
        <f>VLOOKUP($A53,'Sheet1 - Table (1)'!$A$8:$AG$1186,COLUMN(F$7),FALSE)</f>
        <v>1</v>
      </c>
      <c r="G53" s="80" t="str">
        <f>VLOOKUP($A53,'Sheet1 - Table (1)'!$A$8:$AG$1186,COLUMN(G$7),FALSE)</f>
        <v>Luxembourg</v>
      </c>
      <c r="H53" s="80" t="str">
        <f>VLOOKUP($A53,'Sheet1 - Table (1)'!$A$8:$AG$1186,COLUMN(H$7),FALSE)</f>
        <v>EUR</v>
      </c>
      <c r="I53" s="80" t="str">
        <f>VLOOKUP($A53,'Sheet1 - Table (1)'!$A$8:$AG$1186,COLUMN(I$7),FALSE)</f>
        <v>Fonds de placement</v>
      </c>
      <c r="J53" s="80" t="str">
        <f>VLOOKUP($A53,'Sheet1 - Table (1)'!$A$8:$AG$1186,COLUMN(J$7),FALSE)</f>
        <v>Obligation</v>
      </c>
      <c r="K53" s="82">
        <f>VLOOKUP($A53,'Sheet1 - Table (1)'!$A$8:$AG$1186,COLUMN(K$7),FALSE)</f>
        <v>44255</v>
      </c>
      <c r="L53" s="80">
        <f>VLOOKUP($A53,'Sheet1 - Table (1)'!$A$8:$AG$1186,COLUMN(L$7),FALSE)</f>
        <v>86.914407199999999</v>
      </c>
      <c r="M53" s="80" t="str">
        <f>VLOOKUP($A53,'Sheet1 - Table (1)'!$A$8:$AG$1186,COLUMN(M$7),FALSE)</f>
        <v>Retained</v>
      </c>
      <c r="N53" s="80" t="b">
        <f>VLOOKUP($A53,'Sheet1 - Table (1)'!$A$8:$AG$1186,COLUMN(N$7),FALSE)</f>
        <v>1</v>
      </c>
      <c r="O53" s="80" t="b">
        <f>VLOOKUP($A53,'Sheet1 - Table (1)'!$A$8:$AG$1186,COLUMN(O$7),FALSE)</f>
        <v>1</v>
      </c>
      <c r="P53" s="80" t="b">
        <f>VLOOKUP($A53,'Sheet1 - Table (1)'!$A$8:$AG$1186,COLUMN(P$7),FALSE)</f>
        <v>1</v>
      </c>
      <c r="Q53" s="80" t="b">
        <f>VLOOKUP($A53,'Sheet1 - Table (1)'!$A$8:$AG$1186,COLUMN(Q$7),FALSE)</f>
        <v>1</v>
      </c>
      <c r="R53" s="80" t="b">
        <f>VLOOKUP($A53,'Sheet1 - Table (1)'!$A$8:$AG$1186,COLUMN(R$7),FALSE)</f>
        <v>1</v>
      </c>
      <c r="S53" s="80" t="b">
        <f>VLOOKUP($A53,'Sheet1 - Table (1)'!$A$8:$AG$1186,COLUMN(S$7),FALSE)</f>
        <v>1</v>
      </c>
      <c r="T53" s="80">
        <f>VLOOKUP($A53,'Sheet1 - Table (1)'!$A$8:$AG$1186,COLUMN(T$7),FALSE)</f>
        <v>0</v>
      </c>
      <c r="U53" s="80" t="str">
        <f t="shared" si="7"/>
        <v>BE-FR-IT-NE-SP-GE</v>
      </c>
      <c r="V53" s="80" t="str">
        <f>VLOOKUP($A53,'Sheet1 - Table (1)'!$A$8:$AG$1186,COLUMN(V$7)+3,FALSE)</f>
        <v>LU - SICAV - Parte 1</v>
      </c>
      <c r="W53" s="80" t="str">
        <f>VLOOKUP(A53,'Sheet1 - Table (1)'!$A$8:$AF$10075,MATCH($W$8,'Sheet1 - Table (1)'!$10:$10,0),FALSE)</f>
        <v>Détermination des Prix Quotidien</v>
      </c>
      <c r="X53" s="80">
        <f>VLOOKUP(A53,'Sheet1 - Table (1)'!$A$8:$AAB$10075,MATCH($X$8,'Sheet1 - Table (1)'!$10:$10,0),FALSE)</f>
        <v>0</v>
      </c>
      <c r="Y53" s="96" t="str">
        <f t="shared" si="18"/>
        <v>Fonds de placement</v>
      </c>
      <c r="AA53" s="96" t="s">
        <v>1823</v>
      </c>
      <c r="AB53" s="96" t="s">
        <v>2481</v>
      </c>
      <c r="AC53" s="214" t="s">
        <v>140</v>
      </c>
      <c r="AD53" s="214" t="s">
        <v>2064</v>
      </c>
      <c r="AE53" s="96" t="s">
        <v>2542</v>
      </c>
      <c r="AF53" s="246" t="s">
        <v>2546</v>
      </c>
      <c r="AG53" s="96" t="s">
        <v>2870</v>
      </c>
      <c r="AI53" s="96" t="s">
        <v>137</v>
      </c>
      <c r="AJ53" s="96" t="s">
        <v>793</v>
      </c>
      <c r="AK53" s="96" t="s">
        <v>140</v>
      </c>
      <c r="AL53" s="96" t="s">
        <v>2481</v>
      </c>
      <c r="AM53" s="96" t="str">
        <f t="shared" si="13"/>
        <v>Obligations étrangères</v>
      </c>
      <c r="AO53" s="96" t="s">
        <v>2481</v>
      </c>
      <c r="AP53" s="96" t="s">
        <v>74</v>
      </c>
      <c r="AQ53" s="130">
        <f>AQ52</f>
        <v>0.63</v>
      </c>
      <c r="AR53" s="131">
        <f>AR52</f>
        <v>2.1399999999999999E-2</v>
      </c>
      <c r="AS53" s="131">
        <f t="shared" si="16"/>
        <v>1.2699999999999999E-2</v>
      </c>
      <c r="AT53" s="131">
        <f>AT52</f>
        <v>0</v>
      </c>
      <c r="AU53" s="131">
        <f>AU52</f>
        <v>0</v>
      </c>
      <c r="AV53" s="131">
        <f>AV52</f>
        <v>1</v>
      </c>
      <c r="AW53" s="131">
        <f>AW52</f>
        <v>0</v>
      </c>
      <c r="AY53" s="101">
        <v>1</v>
      </c>
      <c r="BJ53" s="138">
        <f t="shared" ref="BJ53:BR53" si="19">BJ52</f>
        <v>1.0500000000000001E-2</v>
      </c>
      <c r="BK53" s="138">
        <f t="shared" si="19"/>
        <v>0.2286</v>
      </c>
      <c r="BL53" s="138">
        <f t="shared" si="19"/>
        <v>0.18820000000000001</v>
      </c>
      <c r="BM53" s="138">
        <f t="shared" si="19"/>
        <v>3.0700000000000002E-2</v>
      </c>
      <c r="BN53" s="138">
        <f t="shared" si="19"/>
        <v>0.44750000000000001</v>
      </c>
      <c r="BO53" s="138">
        <f t="shared" si="19"/>
        <v>6.0000000000000001E-3</v>
      </c>
      <c r="BP53" s="138">
        <f t="shared" si="19"/>
        <v>2.3E-3</v>
      </c>
      <c r="BQ53" s="138">
        <f t="shared" si="19"/>
        <v>1.46E-2</v>
      </c>
      <c r="BR53" s="138">
        <f t="shared" si="19"/>
        <v>7.1599999999999997E-2</v>
      </c>
      <c r="BT53" s="138" t="str">
        <f>BT52</f>
        <v>SSP Max 3%</v>
      </c>
      <c r="BU53" s="138" t="str">
        <f>BU52</f>
        <v>SSP Max 3%</v>
      </c>
      <c r="BV53" s="138">
        <f>BV52</f>
        <v>0</v>
      </c>
      <c r="BW53" s="138">
        <f>BW52</f>
        <v>1</v>
      </c>
      <c r="BY53" s="101" t="s">
        <v>72</v>
      </c>
      <c r="BZ53" s="101" t="str">
        <f t="shared" ref="BZ53:BZ58" si="20">IF(AJ53="Obligations",AP53&amp;" "&amp;AI53&amp;" "&amp;IF(AQ53&lt;3.5,"SHORT",IF(AQ53&gt;8,"LONG","MID")),"")</f>
        <v/>
      </c>
      <c r="CA53" s="101" t="s">
        <v>4051</v>
      </c>
      <c r="CB53" s="122" t="s">
        <v>3667</v>
      </c>
      <c r="CC53" s="137" t="s">
        <v>4357</v>
      </c>
      <c r="CD53" s="42" t="s">
        <v>4374</v>
      </c>
      <c r="CE53" s="42" t="s">
        <v>4374</v>
      </c>
      <c r="CF53" s="42" t="str">
        <f>IFERROR(VLOOKUP(Funds[[#This Row],[Code ISIN]],[1]GLOBAL!$C$1:$L$27,10,FALSE)," ")</f>
        <v xml:space="preserve"> </v>
      </c>
      <c r="CG53" s="42" t="s">
        <v>4374</v>
      </c>
      <c r="CH53" s="42" t="s">
        <v>4374</v>
      </c>
      <c r="CI53" s="42" t="s">
        <v>4374</v>
      </c>
      <c r="CJ53" s="136">
        <f>CJ52</f>
        <v>43008</v>
      </c>
      <c r="CK53" s="96" t="s">
        <v>4374</v>
      </c>
      <c r="CL53" s="246" t="str">
        <f>VLOOKUP(Funds[[#This Row],[Code ISIN]],'Sheet1 - Table (1)'!$A$10:$AF$110017,MATCH("Funds Liquidity",'Sheet1 - Table (1)'!$10:$10,0),FALSE)</f>
        <v>Jour</v>
      </c>
      <c r="CP53" s="246" t="s">
        <v>2870</v>
      </c>
    </row>
    <row r="54" spans="1:94">
      <c r="A54" s="221" t="s">
        <v>3289</v>
      </c>
      <c r="B54" s="305">
        <f>IF(ISERROR(VALUE(VLOOKUP($A54,'Sheet1 - Table (1)'!$A$8:$AG$1186,COLUMN(B$7),FALSE))),VLOOKUP(A54,TK_MANQUANTS,2,FALSE),IF(VALUE(VLOOKUP($A54,'Sheet1 - Table (1)'!$A$8:$AG$1186,COLUMN(B$7),FALSE))=0,VLOOKUP(A54,TK_MANQUANTS,2,FALSE),VALUE(VLOOKUP($A54,'Sheet1 - Table (1)'!$A$8:$AG$1186,COLUMN(B$7),FALSE))))</f>
        <v>25638632</v>
      </c>
      <c r="C54" s="80" t="str">
        <f>VLOOKUP($A54,'Sheet1 - Table (1)'!$A$8:$AG$1186,COLUMN(C$7),FALSE)</f>
        <v>SPDR Refinitiv Global Convertible Bond UCITS ETF</v>
      </c>
      <c r="D54" s="82">
        <f>VLOOKUP($A54,'Sheet1 - Table (1)'!$A$8:$AG$1186,COLUMN(D$7),FALSE)</f>
        <v>44196</v>
      </c>
      <c r="E54" s="124">
        <f>VLOOKUP($A54,'Sheet1 - Table (1)'!$A$8:$AG$1186,COLUMN(E$7),FALSE)</f>
        <v>0.5</v>
      </c>
      <c r="F54" s="80" t="b">
        <f>VLOOKUP($A54,'Sheet1 - Table (1)'!$A$8:$AG$1186,COLUMN(F$7),FALSE)</f>
        <v>1</v>
      </c>
      <c r="G54" s="80" t="str">
        <f>VLOOKUP($A54,'Sheet1 - Table (1)'!$A$8:$AG$1186,COLUMN(G$7),FALSE)</f>
        <v>Ireland</v>
      </c>
      <c r="H54" s="80" t="str">
        <f>VLOOKUP($A54,'Sheet1 - Table (1)'!$A$8:$AG$1186,COLUMN(H$7),FALSE)</f>
        <v>USD</v>
      </c>
      <c r="I54" s="80" t="str">
        <f>VLOOKUP($A54,'Sheet1 - Table (1)'!$A$8:$AG$1186,COLUMN(I$7),FALSE)</f>
        <v>Exchange Traded Funds</v>
      </c>
      <c r="J54" s="80" t="str">
        <f>VLOOKUP($A54,'Sheet1 - Table (1)'!$A$8:$AG$1186,COLUMN(J$7),FALSE)</f>
        <v>Obligation</v>
      </c>
      <c r="K54" s="82">
        <f>VLOOKUP($A54,'Sheet1 - Table (1)'!$A$8:$AG$1186,COLUMN(K$7),FALSE)</f>
        <v>44255</v>
      </c>
      <c r="L54" s="80">
        <f>VLOOKUP($A54,'Sheet1 - Table (1)'!$A$8:$AG$1186,COLUMN(L$7),FALSE)</f>
        <v>1530.3675126999999</v>
      </c>
      <c r="M54" s="80" t="str">
        <f>VLOOKUP($A54,'Sheet1 - Table (1)'!$A$8:$AG$1186,COLUMN(M$7),FALSE)</f>
        <v>Paid</v>
      </c>
      <c r="N54" s="80">
        <f>VLOOKUP($A54,'Sheet1 - Table (1)'!$A$8:$AG$1186,COLUMN(N$7),FALSE)</f>
        <v>0</v>
      </c>
      <c r="O54" s="80" t="b">
        <f>VLOOKUP($A54,'Sheet1 - Table (1)'!$A$8:$AG$1186,COLUMN(O$7),FALSE)</f>
        <v>1</v>
      </c>
      <c r="P54" s="80" t="b">
        <f>VLOOKUP($A54,'Sheet1 - Table (1)'!$A$8:$AG$1186,COLUMN(P$7),FALSE)</f>
        <v>1</v>
      </c>
      <c r="Q54" s="80" t="b">
        <f>VLOOKUP($A54,'Sheet1 - Table (1)'!$A$8:$AG$1186,COLUMN(Q$7),FALSE)</f>
        <v>1</v>
      </c>
      <c r="R54" s="80" t="b">
        <f>VLOOKUP($A54,'Sheet1 - Table (1)'!$A$8:$AG$1186,COLUMN(R$7),FALSE)</f>
        <v>1</v>
      </c>
      <c r="S54" s="80" t="b">
        <f>VLOOKUP($A54,'Sheet1 - Table (1)'!$A$8:$AG$1186,COLUMN(S$7),FALSE)</f>
        <v>1</v>
      </c>
      <c r="T54" s="80" t="b">
        <f>VLOOKUP($A54,'Sheet1 - Table (1)'!$A$8:$AG$1186,COLUMN(T$7),FALSE)</f>
        <v>1</v>
      </c>
      <c r="U54" s="80" t="str">
        <f t="shared" si="7"/>
        <v>FR-IT-NE-SP-GE-UK</v>
      </c>
      <c r="V54" s="80" t="str">
        <f>VLOOKUP($A54,'Sheet1 - Table (1)'!$A$8:$AG$1186,COLUMN(V$7)+3,FALSE)</f>
        <v>OEIC</v>
      </c>
      <c r="W54" s="80" t="str">
        <f>VLOOKUP(A54,'Sheet1 - Table (1)'!$A$8:$AF$10075,MATCH($W$8,'Sheet1 - Table (1)'!$10:$10,0),FALSE)</f>
        <v>Détermination des Prix Quotidien</v>
      </c>
      <c r="X54" s="80" t="str">
        <f>VLOOKUP(A54,'Sheet1 - Table (1)'!$A$8:$AAB$10075,MATCH($X$8,'Sheet1 - Table (1)'!$10:$10,0),FALSE)</f>
        <v>Optimized</v>
      </c>
      <c r="Y54" s="96" t="str">
        <f t="shared" si="18"/>
        <v>ETF</v>
      </c>
      <c r="AA54" s="96" t="s">
        <v>1823</v>
      </c>
      <c r="AB54" s="96" t="s">
        <v>2481</v>
      </c>
      <c r="AC54" s="214" t="s">
        <v>140</v>
      </c>
      <c r="AD54" s="214" t="s">
        <v>4950</v>
      </c>
      <c r="AE54" s="96" t="s">
        <v>4950</v>
      </c>
      <c r="AF54" s="246" t="s">
        <v>4950</v>
      </c>
      <c r="AG54" s="96" t="s">
        <v>989</v>
      </c>
      <c r="AI54" s="96" t="s">
        <v>989</v>
      </c>
      <c r="AJ54" s="96" t="s">
        <v>989</v>
      </c>
      <c r="AK54" s="96" t="s">
        <v>140</v>
      </c>
      <c r="AL54" s="96" t="s">
        <v>2481</v>
      </c>
      <c r="AM54" s="96" t="str">
        <f t="shared" si="13"/>
        <v>Obligations étrangères</v>
      </c>
      <c r="AO54" s="96" t="s">
        <v>2481</v>
      </c>
      <c r="AP54" s="96" t="s">
        <v>74</v>
      </c>
      <c r="AQ54" s="96">
        <v>3.87</v>
      </c>
      <c r="AR54" s="101">
        <v>6.3E-3</v>
      </c>
      <c r="AS54" s="101">
        <f>IF(AR54="","",AR54-E54%)</f>
        <v>1.2999999999999999E-3</v>
      </c>
      <c r="AT54" s="101">
        <v>2.1999999999999999E-2</v>
      </c>
      <c r="AU54" s="101">
        <v>0.19650000000000001</v>
      </c>
      <c r="AV54" s="101">
        <v>0.31090000000000001</v>
      </c>
      <c r="AW54" s="101">
        <v>0.47060000000000002</v>
      </c>
      <c r="AX54" s="101">
        <v>1.03E-2</v>
      </c>
      <c r="AY54" s="101">
        <v>0.2487</v>
      </c>
      <c r="AZ54" s="101">
        <v>1.3599999999999999E-2</v>
      </c>
      <c r="BB54" s="101">
        <v>0.64070000000000005</v>
      </c>
      <c r="BD54" s="101">
        <v>2.8E-3</v>
      </c>
      <c r="BE54" s="101">
        <v>5.04E-2</v>
      </c>
      <c r="BF54" s="101">
        <v>5.1000000000000004E-3</v>
      </c>
      <c r="BH54" s="101">
        <v>2.3800000000000002E-2</v>
      </c>
      <c r="BI54" s="101">
        <v>4.5999999999999999E-3</v>
      </c>
      <c r="BJ54" s="101">
        <v>1.03E-2</v>
      </c>
      <c r="BK54" s="101">
        <v>0.2487</v>
      </c>
      <c r="BL54" s="101">
        <v>1.3599999999999999E-2</v>
      </c>
      <c r="BN54" s="101">
        <v>0.64070000000000005</v>
      </c>
      <c r="BP54" s="101">
        <v>5.04E-2</v>
      </c>
      <c r="BQ54" s="101">
        <v>3.1699999999999999E-2</v>
      </c>
      <c r="BR54" s="101">
        <v>4.5999999999999999E-3</v>
      </c>
      <c r="BW54" s="101">
        <v>1</v>
      </c>
      <c r="BY54" s="101" t="s">
        <v>5364</v>
      </c>
      <c r="BZ54" s="101" t="str">
        <f t="shared" si="20"/>
        <v/>
      </c>
      <c r="CA54" s="101" t="s">
        <v>4050</v>
      </c>
      <c r="CB54" s="122" t="s">
        <v>3922</v>
      </c>
      <c r="CC54" s="101" t="s">
        <v>4040</v>
      </c>
      <c r="CD54" s="42" t="s">
        <v>4374</v>
      </c>
      <c r="CE54" s="42" t="s">
        <v>4374</v>
      </c>
      <c r="CF54" s="42" t="str">
        <f>IFERROR(VLOOKUP(Funds[[#This Row],[Code ISIN]],[1]GLOBAL!$C$1:$L$27,10,FALSE)," ")</f>
        <v xml:space="preserve"> </v>
      </c>
      <c r="CG54" s="42" t="s">
        <v>4374</v>
      </c>
      <c r="CH54" s="42" t="s">
        <v>1633</v>
      </c>
      <c r="CI54" s="42" t="s">
        <v>4374</v>
      </c>
      <c r="CJ54" s="123">
        <v>44316</v>
      </c>
      <c r="CK54" s="96" t="s">
        <v>4374</v>
      </c>
      <c r="CL54" s="246" t="str">
        <f>VLOOKUP(Funds[[#This Row],[Code ISIN]],'Sheet1 - Table (1)'!$A$10:$AF$110017,MATCH("Funds Liquidity",'Sheet1 - Table (1)'!$10:$10,0),FALSE)</f>
        <v>Jour</v>
      </c>
      <c r="CO54" s="246" t="s">
        <v>989</v>
      </c>
    </row>
    <row r="55" spans="1:94">
      <c r="A55" s="221" t="s">
        <v>5349</v>
      </c>
      <c r="B55" s="305">
        <f>IF(ISERROR(VALUE(VLOOKUP($A55,'Sheet1 - Table (1)'!$A$8:$AG$1186,COLUMN(B$7),FALSE))),VLOOKUP(A55,TK_MANQUANTS,2,FALSE),IF(VALUE(VLOOKUP($A55,'Sheet1 - Table (1)'!$A$8:$AG$1186,COLUMN(B$7),FALSE))=0,VLOOKUP(A55,TK_MANQUANTS,2,FALSE),VALUE(VLOOKUP($A55,'Sheet1 - Table (1)'!$A$8:$AG$1186,COLUMN(B$7),FALSE))))</f>
        <v>40806374</v>
      </c>
      <c r="C55" s="80" t="str">
        <f>VLOOKUP($A55,'Sheet1 - Table (1)'!$A$8:$AG$1186,COLUMN(C$7),FALSE)</f>
        <v>SPDR Refinitiv Gl Cnvtb Bd CHF Hgd UCITS ETF Acc</v>
      </c>
      <c r="D55" s="82">
        <f>VLOOKUP($A55,'Sheet1 - Table (1)'!$A$8:$AG$1186,COLUMN(D$7),FALSE)</f>
        <v>44196</v>
      </c>
      <c r="E55" s="124">
        <f>VLOOKUP($A55,'Sheet1 - Table (1)'!$A$8:$AG$1186,COLUMN(E$7),FALSE)</f>
        <v>0.55000000000000004</v>
      </c>
      <c r="F55" s="80" t="b">
        <f>VLOOKUP($A55,'Sheet1 - Table (1)'!$A$8:$AG$1186,COLUMN(F$7),FALSE)</f>
        <v>1</v>
      </c>
      <c r="G55" s="80" t="str">
        <f>VLOOKUP($A55,'Sheet1 - Table (1)'!$A$8:$AG$1186,COLUMN(G$7),FALSE)</f>
        <v>Ireland</v>
      </c>
      <c r="H55" s="80" t="str">
        <f>VLOOKUP($A55,'Sheet1 - Table (1)'!$A$8:$AG$1186,COLUMN(H$7),FALSE)</f>
        <v>CHF</v>
      </c>
      <c r="I55" s="80" t="str">
        <f>VLOOKUP($A55,'Sheet1 - Table (1)'!$A$8:$AG$1186,COLUMN(I$7),FALSE)</f>
        <v>Exchange Traded Funds</v>
      </c>
      <c r="J55" s="80" t="str">
        <f>VLOOKUP($A55,'Sheet1 - Table (1)'!$A$8:$AG$1186,COLUMN(J$7),FALSE)</f>
        <v>Obligation</v>
      </c>
      <c r="K55" s="82">
        <f>VLOOKUP($A55,'Sheet1 - Table (1)'!$A$8:$AG$1186,COLUMN(K$7),FALSE)</f>
        <v>44255</v>
      </c>
      <c r="L55" s="80">
        <f>VLOOKUP($A55,'Sheet1 - Table (1)'!$A$8:$AG$1186,COLUMN(L$7),FALSE)</f>
        <v>1530.3675126999999</v>
      </c>
      <c r="M55" s="80" t="str">
        <f>VLOOKUP($A55,'Sheet1 - Table (1)'!$A$8:$AG$1186,COLUMN(M$7),FALSE)</f>
        <v>Retained</v>
      </c>
      <c r="N55" s="80">
        <f>VLOOKUP($A55,'Sheet1 - Table (1)'!$A$8:$AG$1186,COLUMN(N$7),FALSE)</f>
        <v>0</v>
      </c>
      <c r="O55" s="80" t="b">
        <f>VLOOKUP($A55,'Sheet1 - Table (1)'!$A$8:$AG$1186,COLUMN(O$7),FALSE)</f>
        <v>1</v>
      </c>
      <c r="P55" s="80" t="b">
        <f>VLOOKUP($A55,'Sheet1 - Table (1)'!$A$8:$AG$1186,COLUMN(P$7),FALSE)</f>
        <v>1</v>
      </c>
      <c r="Q55" s="80" t="b">
        <f>VLOOKUP($A55,'Sheet1 - Table (1)'!$A$8:$AG$1186,COLUMN(Q$7),FALSE)</f>
        <v>1</v>
      </c>
      <c r="R55" s="80" t="b">
        <f>VLOOKUP($A55,'Sheet1 - Table (1)'!$A$8:$AG$1186,COLUMN(R$7),FALSE)</f>
        <v>1</v>
      </c>
      <c r="S55" s="80">
        <f>VLOOKUP($A55,'Sheet1 - Table (1)'!$A$8:$AG$1186,COLUMN(S$7),FALSE)</f>
        <v>0</v>
      </c>
      <c r="T55" s="80" t="b">
        <f>VLOOKUP($A55,'Sheet1 - Table (1)'!$A$8:$AG$1186,COLUMN(T$7),FALSE)</f>
        <v>1</v>
      </c>
      <c r="U55" s="80" t="str">
        <f t="shared" si="7"/>
        <v>FR-IT-NE-SP-UK</v>
      </c>
      <c r="V55" s="80" t="str">
        <f>VLOOKUP($A55,'Sheet1 - Table (1)'!$A$8:$AG$1186,COLUMN(V$7)+3,FALSE)</f>
        <v>OEIC</v>
      </c>
      <c r="W55" s="80" t="str">
        <f>VLOOKUP(A55,'Sheet1 - Table (1)'!$A$8:$AF$10075,MATCH($W$8,'Sheet1 - Table (1)'!$10:$10,0),FALSE)</f>
        <v>Détermination des Prix Quotidien</v>
      </c>
      <c r="X55" s="80" t="str">
        <f>VLOOKUP(A55,'Sheet1 - Table (1)'!$A$8:$AAB$10075,MATCH($X$8,'Sheet1 - Table (1)'!$10:$10,0),FALSE)</f>
        <v>Optimized</v>
      </c>
      <c r="Y55" s="96" t="str">
        <f t="shared" si="18"/>
        <v>ETF</v>
      </c>
      <c r="AA55" s="96" t="s">
        <v>1823</v>
      </c>
      <c r="AB55" s="96" t="s">
        <v>2481</v>
      </c>
      <c r="AC55" s="214" t="s">
        <v>140</v>
      </c>
      <c r="AD55" s="214" t="s">
        <v>4950</v>
      </c>
      <c r="AE55" s="96" t="s">
        <v>4950</v>
      </c>
      <c r="AF55" s="246" t="s">
        <v>4950</v>
      </c>
      <c r="AG55" s="96" t="s">
        <v>989</v>
      </c>
      <c r="AI55" s="96" t="s">
        <v>989</v>
      </c>
      <c r="AJ55" s="96" t="s">
        <v>989</v>
      </c>
      <c r="AK55" s="96" t="s">
        <v>140</v>
      </c>
      <c r="AL55" s="96" t="s">
        <v>2481</v>
      </c>
      <c r="AM55" s="96" t="str">
        <f t="shared" si="13"/>
        <v>Obligations étrangères hedged</v>
      </c>
      <c r="AO55" s="96" t="s">
        <v>2481</v>
      </c>
      <c r="AP55" s="96" t="s">
        <v>74</v>
      </c>
      <c r="AQ55" s="96">
        <v>3.87</v>
      </c>
      <c r="AR55" s="101">
        <v>6.3E-3</v>
      </c>
      <c r="AS55" s="101">
        <f t="shared" si="16"/>
        <v>7.999999999999995E-4</v>
      </c>
      <c r="AT55" s="101">
        <v>2.1999999999999999E-2</v>
      </c>
      <c r="AU55" s="101">
        <v>0.19650000000000001</v>
      </c>
      <c r="AV55" s="101">
        <v>0.31090000000000001</v>
      </c>
      <c r="AW55" s="101">
        <v>0.47060000000000002</v>
      </c>
      <c r="AX55" s="101">
        <v>1</v>
      </c>
      <c r="BJ55" s="101">
        <v>1.03E-2</v>
      </c>
      <c r="BK55" s="101">
        <v>0.2487</v>
      </c>
      <c r="BL55" s="101">
        <v>1.3599999999999999E-2</v>
      </c>
      <c r="BN55" s="101">
        <v>0.64070000000000005</v>
      </c>
      <c r="BP55" s="101">
        <v>5.04E-2</v>
      </c>
      <c r="BQ55" s="101">
        <v>3.1699999999999999E-2</v>
      </c>
      <c r="BR55" s="101">
        <v>4.5999999999999999E-3</v>
      </c>
      <c r="BW55" s="101">
        <v>1</v>
      </c>
      <c r="BY55" s="101" t="s">
        <v>5361</v>
      </c>
      <c r="BZ55" s="101" t="str">
        <f t="shared" si="20"/>
        <v/>
      </c>
      <c r="CA55" s="101" t="s">
        <v>4050</v>
      </c>
      <c r="CB55" s="122" t="s">
        <v>5362</v>
      </c>
      <c r="CC55" s="101" t="s">
        <v>5363</v>
      </c>
      <c r="CD55" s="42" t="s">
        <v>4374</v>
      </c>
      <c r="CE55" s="42" t="s">
        <v>4374</v>
      </c>
      <c r="CF55" s="42" t="str">
        <f>IFERROR(VLOOKUP(Funds[[#This Row],[Code ISIN]],[1]GLOBAL!$C$1:$L$27,10,FALSE)," ")</f>
        <v>X</v>
      </c>
      <c r="CG55" s="42" t="s">
        <v>4374</v>
      </c>
      <c r="CH55" s="42" t="s">
        <v>1633</v>
      </c>
      <c r="CI55" s="42" t="s">
        <v>4374</v>
      </c>
      <c r="CJ55" s="123">
        <v>44286</v>
      </c>
      <c r="CK55" s="96" t="s">
        <v>4374</v>
      </c>
      <c r="CL55" s="246" t="str">
        <f>VLOOKUP(Funds[[#This Row],[Code ISIN]],'Sheet1 - Table (1)'!$A$10:$AF$110017,MATCH("Funds Liquidity",'Sheet1 - Table (1)'!$10:$10,0),FALSE)</f>
        <v>Jour</v>
      </c>
      <c r="CO55" s="246" t="s">
        <v>79</v>
      </c>
    </row>
    <row r="56" spans="1:94">
      <c r="A56" s="80" t="s">
        <v>1273</v>
      </c>
      <c r="B56" s="305">
        <f>IF(ISERROR(VALUE(VLOOKUP($A56,'Sheet1 - Table (1)'!$A$8:$AG$1186,COLUMN(B$7),FALSE))),VLOOKUP(A56,TK_MANQUANTS,2,FALSE),IF(VALUE(VLOOKUP($A56,'Sheet1 - Table (1)'!$A$8:$AG$1186,COLUMN(B$7),FALSE))=0,VLOOKUP(A56,TK_MANQUANTS,2,FALSE),VALUE(VLOOKUP($A56,'Sheet1 - Table (1)'!$A$8:$AG$1186,COLUMN(B$7),FALSE))))</f>
        <v>29171262</v>
      </c>
      <c r="C56" s="80" t="str">
        <f>VLOOKUP($A56,'Sheet1 - Table (1)'!$A$8:$AG$1186,COLUMN(C$7),FALSE)</f>
        <v>Allianz Flexible Bond Strategy - PT - EUR</v>
      </c>
      <c r="D56" s="82">
        <f>VLOOKUP($A56,'Sheet1 - Table (1)'!$A$8:$AG$1186,COLUMN(D$7),FALSE)</f>
        <v>42643</v>
      </c>
      <c r="E56" s="124">
        <f>VLOOKUP($A56,'Sheet1 - Table (1)'!$A$8:$AG$1186,COLUMN(E$7),FALSE)</f>
        <v>0.76</v>
      </c>
      <c r="F56" s="80" t="b">
        <f>VLOOKUP($A56,'Sheet1 - Table (1)'!$A$8:$AG$1186,COLUMN(F$7),FALSE)</f>
        <v>1</v>
      </c>
      <c r="G56" s="80" t="str">
        <f>VLOOKUP($A56,'Sheet1 - Table (1)'!$A$8:$AG$1186,COLUMN(G$7),FALSE)</f>
        <v>Luxembourg</v>
      </c>
      <c r="H56" s="80" t="str">
        <f>VLOOKUP($A56,'Sheet1 - Table (1)'!$A$8:$AG$1186,COLUMN(H$7),FALSE)</f>
        <v>EUR</v>
      </c>
      <c r="I56" s="80" t="str">
        <f>VLOOKUP($A56,'Sheet1 - Table (1)'!$A$8:$AG$1186,COLUMN(I$7),FALSE)</f>
        <v>Fonds de placement</v>
      </c>
      <c r="J56" s="80" t="str">
        <f>VLOOKUP($A56,'Sheet1 - Table (1)'!$A$8:$AG$1186,COLUMN(J$7),FALSE)</f>
        <v>Obligation</v>
      </c>
      <c r="K56" s="82">
        <f>VLOOKUP($A56,'Sheet1 - Table (1)'!$A$8:$AG$1186,COLUMN(K$7),FALSE)</f>
        <v>0</v>
      </c>
      <c r="L56" s="80">
        <f>VLOOKUP($A56,'Sheet1 - Table (1)'!$A$8:$AG$1186,COLUMN(L$7),FALSE)</f>
        <v>0</v>
      </c>
      <c r="M56" s="80" t="str">
        <f>VLOOKUP($A56,'Sheet1 - Table (1)'!$A$8:$AG$1186,COLUMN(M$7),FALSE)</f>
        <v>Retained</v>
      </c>
      <c r="N56" s="80">
        <f>VLOOKUP($A56,'Sheet1 - Table (1)'!$A$8:$AG$1186,COLUMN(N$7),FALSE)</f>
        <v>0</v>
      </c>
      <c r="O56" s="80" t="b">
        <f>VLOOKUP($A56,'Sheet1 - Table (1)'!$A$8:$AG$1186,COLUMN(O$7),FALSE)</f>
        <v>1</v>
      </c>
      <c r="P56" s="80">
        <f>VLOOKUP($A56,'Sheet1 - Table (1)'!$A$8:$AG$1186,COLUMN(P$7),FALSE)</f>
        <v>0</v>
      </c>
      <c r="Q56" s="80" t="b">
        <f>VLOOKUP($A56,'Sheet1 - Table (1)'!$A$8:$AG$1186,COLUMN(Q$7),FALSE)</f>
        <v>1</v>
      </c>
      <c r="R56" s="80">
        <f>VLOOKUP($A56,'Sheet1 - Table (1)'!$A$8:$AG$1186,COLUMN(R$7),FALSE)</f>
        <v>0</v>
      </c>
      <c r="S56" s="80" t="b">
        <f>VLOOKUP($A56,'Sheet1 - Table (1)'!$A$8:$AG$1186,COLUMN(S$7),FALSE)</f>
        <v>1</v>
      </c>
      <c r="T56" s="80">
        <f>VLOOKUP($A56,'Sheet1 - Table (1)'!$A$8:$AG$1186,COLUMN(T$7),FALSE)</f>
        <v>0</v>
      </c>
      <c r="U56" s="80" t="str">
        <f t="shared" si="7"/>
        <v>FR-NE-GE</v>
      </c>
      <c r="V56" s="80" t="str">
        <f>VLOOKUP($A56,'Sheet1 - Table (1)'!$A$8:$AG$1186,COLUMN(V$7)+3,FALSE)</f>
        <v>LU - SICAV - Parte 1</v>
      </c>
      <c r="W56" s="80" t="str">
        <f>VLOOKUP(A56,'Sheet1 - Table (1)'!$A$8:$AF$10075,MATCH($W$8,'Sheet1 - Table (1)'!$10:$10,0),FALSE)</f>
        <v>Détermination des Prix Quotidien</v>
      </c>
      <c r="X56" s="80">
        <f>VLOOKUP(A56,'Sheet1 - Table (1)'!$A$8:$AAB$10075,MATCH($X$8,'Sheet1 - Table (1)'!$10:$10,0),FALSE)</f>
        <v>0</v>
      </c>
      <c r="Y56" s="96" t="str">
        <f t="shared" si="18"/>
        <v>Fonds de placement</v>
      </c>
      <c r="AA56" s="96" t="s">
        <v>1823</v>
      </c>
      <c r="AB56" s="96" t="s">
        <v>2481</v>
      </c>
      <c r="AC56" s="214" t="s">
        <v>140</v>
      </c>
      <c r="AD56" s="214" t="s">
        <v>2064</v>
      </c>
      <c r="AE56" s="96" t="s">
        <v>2542</v>
      </c>
      <c r="AF56" s="246" t="s">
        <v>2546</v>
      </c>
      <c r="AG56" s="96" t="s">
        <v>2687</v>
      </c>
      <c r="AI56" s="96" t="s">
        <v>381</v>
      </c>
      <c r="AJ56" s="96" t="s">
        <v>140</v>
      </c>
      <c r="AK56" s="96" t="s">
        <v>140</v>
      </c>
      <c r="AL56" s="96" t="s">
        <v>2481</v>
      </c>
      <c r="AM56" s="96" t="str">
        <f t="shared" si="13"/>
        <v>Obligations étrangères</v>
      </c>
      <c r="AO56" s="96" t="s">
        <v>2481</v>
      </c>
      <c r="AP56" s="96" t="s">
        <v>74</v>
      </c>
      <c r="AS56" s="101" t="str">
        <f t="shared" si="16"/>
        <v/>
      </c>
      <c r="AT56" s="101">
        <v>0.29099999999999998</v>
      </c>
      <c r="AU56" s="101">
        <v>0.27500000000000002</v>
      </c>
      <c r="AV56" s="101">
        <v>0.372</v>
      </c>
      <c r="AW56" s="101">
        <v>6.2E-2</v>
      </c>
      <c r="AY56" s="101">
        <v>1</v>
      </c>
      <c r="BJ56" s="129">
        <v>1.11E-2</v>
      </c>
      <c r="BK56" s="129">
        <v>0.72099999999999997</v>
      </c>
      <c r="BL56" s="129">
        <v>4.6899999999999997E-2</v>
      </c>
      <c r="BM56" s="129">
        <v>2.7E-2</v>
      </c>
      <c r="BN56" s="129">
        <v>0.1421</v>
      </c>
      <c r="BO56" s="129">
        <v>6.7000000000000002E-3</v>
      </c>
      <c r="BP56" s="129"/>
      <c r="BQ56" s="129">
        <v>8.6999999999999994E-3</v>
      </c>
      <c r="BR56" s="129">
        <v>3.6499999999999998E-2</v>
      </c>
      <c r="BT56" s="101" t="s">
        <v>1507</v>
      </c>
      <c r="BU56" s="101" t="s">
        <v>1507</v>
      </c>
      <c r="BV56" s="101">
        <v>0.58299999999999996</v>
      </c>
      <c r="BW56" s="101">
        <v>0.41699999999999998</v>
      </c>
      <c r="BZ56" s="101" t="str">
        <f t="shared" si="20"/>
        <v>Courbe Monde Aggregate SHORT</v>
      </c>
      <c r="CA56" s="101" t="s">
        <v>70</v>
      </c>
      <c r="CB56" s="101"/>
      <c r="CC56" s="101" t="s">
        <v>70</v>
      </c>
      <c r="CD56" s="42" t="s">
        <v>4374</v>
      </c>
      <c r="CE56" s="42" t="s">
        <v>4374</v>
      </c>
      <c r="CF56" s="42" t="str">
        <f>IFERROR(VLOOKUP(Funds[[#This Row],[Code ISIN]],[1]GLOBAL!$C$1:$L$27,10,FALSE)," ")</f>
        <v xml:space="preserve"> </v>
      </c>
      <c r="CG56" s="42" t="s">
        <v>4374</v>
      </c>
      <c r="CH56" s="42" t="s">
        <v>4374</v>
      </c>
      <c r="CI56" s="42" t="s">
        <v>4374</v>
      </c>
      <c r="CJ56" s="96" t="s">
        <v>1436</v>
      </c>
      <c r="CK56" s="96" t="s">
        <v>4374</v>
      </c>
      <c r="CL56" s="246" t="str">
        <f>VLOOKUP(Funds[[#This Row],[Code ISIN]],'Sheet1 - Table (1)'!$A$10:$AF$110017,MATCH("Funds Liquidity",'Sheet1 - Table (1)'!$10:$10,0),FALSE)</f>
        <v>Jour</v>
      </c>
    </row>
    <row r="57" spans="1:94">
      <c r="A57" s="96" t="s">
        <v>1275</v>
      </c>
      <c r="B57" s="305">
        <f>IF(ISERROR(VALUE(VLOOKUP($A57,'Sheet1 - Table (1)'!$A$8:$AG$1186,COLUMN(B$7),FALSE))),VLOOKUP(A57,TK_MANQUANTS,2,FALSE),IF(VALUE(VLOOKUP($A57,'Sheet1 - Table (1)'!$A$8:$AG$1186,COLUMN(B$7),FALSE))=0,VLOOKUP(A57,TK_MANQUANTS,2,FALSE),VALUE(VLOOKUP($A57,'Sheet1 - Table (1)'!$A$8:$AG$1186,COLUMN(B$7),FALSE))))</f>
        <v>29198376</v>
      </c>
      <c r="C57" s="80" t="str">
        <f>VLOOKUP($A57,'Sheet1 - Table (1)'!$A$8:$AG$1186,COLUMN(C$7),FALSE)</f>
        <v>Allianz Flexible Bond Strategy - PT - USD</v>
      </c>
      <c r="D57" s="82">
        <f>VLOOKUP($A57,'Sheet1 - Table (1)'!$A$8:$AG$1186,COLUMN(D$7),FALSE)</f>
        <v>42643</v>
      </c>
      <c r="E57" s="124">
        <f>VLOOKUP($A57,'Sheet1 - Table (1)'!$A$8:$AG$1186,COLUMN(E$7),FALSE)</f>
        <v>0.76</v>
      </c>
      <c r="F57" s="80" t="b">
        <f>VLOOKUP($A57,'Sheet1 - Table (1)'!$A$8:$AG$1186,COLUMN(F$7),FALSE)</f>
        <v>1</v>
      </c>
      <c r="G57" s="80" t="str">
        <f>VLOOKUP($A57,'Sheet1 - Table (1)'!$A$8:$AG$1186,COLUMN(G$7),FALSE)</f>
        <v>Luxembourg</v>
      </c>
      <c r="H57" s="80" t="str">
        <f>VLOOKUP($A57,'Sheet1 - Table (1)'!$A$8:$AG$1186,COLUMN(H$7),FALSE)</f>
        <v>USD</v>
      </c>
      <c r="I57" s="80" t="str">
        <f>VLOOKUP($A57,'Sheet1 - Table (1)'!$A$8:$AG$1186,COLUMN(I$7),FALSE)</f>
        <v>Fonds de placement</v>
      </c>
      <c r="J57" s="80" t="str">
        <f>VLOOKUP($A57,'Sheet1 - Table (1)'!$A$8:$AG$1186,COLUMN(J$7),FALSE)</f>
        <v>Obligation</v>
      </c>
      <c r="K57" s="82">
        <f>VLOOKUP($A57,'Sheet1 - Table (1)'!$A$8:$AG$1186,COLUMN(K$7),FALSE)</f>
        <v>0</v>
      </c>
      <c r="L57" s="80">
        <f>VLOOKUP($A57,'Sheet1 - Table (1)'!$A$8:$AG$1186,COLUMN(L$7),FALSE)</f>
        <v>0</v>
      </c>
      <c r="M57" s="80" t="str">
        <f>VLOOKUP($A57,'Sheet1 - Table (1)'!$A$8:$AG$1186,COLUMN(M$7),FALSE)</f>
        <v>Retained</v>
      </c>
      <c r="N57" s="80">
        <f>VLOOKUP($A57,'Sheet1 - Table (1)'!$A$8:$AG$1186,COLUMN(N$7),FALSE)</f>
        <v>0</v>
      </c>
      <c r="O57" s="80" t="b">
        <f>VLOOKUP($A57,'Sheet1 - Table (1)'!$A$8:$AG$1186,COLUMN(O$7),FALSE)</f>
        <v>1</v>
      </c>
      <c r="P57" s="80">
        <f>VLOOKUP($A57,'Sheet1 - Table (1)'!$A$8:$AG$1186,COLUMN(P$7),FALSE)</f>
        <v>0</v>
      </c>
      <c r="Q57" s="80" t="b">
        <f>VLOOKUP($A57,'Sheet1 - Table (1)'!$A$8:$AG$1186,COLUMN(Q$7),FALSE)</f>
        <v>1</v>
      </c>
      <c r="R57" s="80">
        <f>VLOOKUP($A57,'Sheet1 - Table (1)'!$A$8:$AG$1186,COLUMN(R$7),FALSE)</f>
        <v>0</v>
      </c>
      <c r="S57" s="80" t="b">
        <f>VLOOKUP($A57,'Sheet1 - Table (1)'!$A$8:$AG$1186,COLUMN(S$7),FALSE)</f>
        <v>1</v>
      </c>
      <c r="T57" s="80">
        <f>VLOOKUP($A57,'Sheet1 - Table (1)'!$A$8:$AG$1186,COLUMN(T$7),FALSE)</f>
        <v>0</v>
      </c>
      <c r="U57" s="80" t="str">
        <f t="shared" si="7"/>
        <v>FR-NE-GE</v>
      </c>
      <c r="V57" s="80" t="str">
        <f>VLOOKUP($A57,'Sheet1 - Table (1)'!$A$8:$AG$1186,COLUMN(V$7)+3,FALSE)</f>
        <v>LU - SICAV - Parte 1</v>
      </c>
      <c r="W57" s="80" t="str">
        <f>VLOOKUP(A57,'Sheet1 - Table (1)'!$A$8:$AF$10075,MATCH($W$8,'Sheet1 - Table (1)'!$10:$10,0),FALSE)</f>
        <v>Détermination des Prix Quotidien</v>
      </c>
      <c r="X57" s="80">
        <f>VLOOKUP(A57,'Sheet1 - Table (1)'!$A$8:$AAB$10075,MATCH($X$8,'Sheet1 - Table (1)'!$10:$10,0),FALSE)</f>
        <v>0</v>
      </c>
      <c r="Y57" s="96" t="str">
        <f t="shared" si="18"/>
        <v>Fonds de placement</v>
      </c>
      <c r="AA57" s="96" t="s">
        <v>1823</v>
      </c>
      <c r="AB57" s="96" t="s">
        <v>2481</v>
      </c>
      <c r="AC57" s="214" t="s">
        <v>140</v>
      </c>
      <c r="AD57" s="214" t="s">
        <v>2064</v>
      </c>
      <c r="AE57" s="96" t="s">
        <v>2542</v>
      </c>
      <c r="AF57" s="246" t="s">
        <v>2546</v>
      </c>
      <c r="AG57" s="96" t="s">
        <v>2687</v>
      </c>
      <c r="AI57" s="96" t="s">
        <v>381</v>
      </c>
      <c r="AJ57" s="96" t="s">
        <v>140</v>
      </c>
      <c r="AK57" s="96" t="s">
        <v>140</v>
      </c>
      <c r="AL57" s="96" t="s">
        <v>2481</v>
      </c>
      <c r="AM57" s="96" t="str">
        <f t="shared" si="13"/>
        <v>Obligations étrangères</v>
      </c>
      <c r="AO57" s="96" t="s">
        <v>2481</v>
      </c>
      <c r="AP57" s="96" t="s">
        <v>74</v>
      </c>
      <c r="AS57" s="101" t="str">
        <f t="shared" si="16"/>
        <v/>
      </c>
      <c r="AT57" s="101">
        <v>0.29099999999999998</v>
      </c>
      <c r="AU57" s="101">
        <v>0.27500000000000002</v>
      </c>
      <c r="AV57" s="101">
        <v>0.372</v>
      </c>
      <c r="AW57" s="101">
        <v>6.2E-2</v>
      </c>
      <c r="BB57" s="101">
        <v>1</v>
      </c>
      <c r="BJ57" s="129">
        <v>1.11E-2</v>
      </c>
      <c r="BK57" s="129">
        <v>0.72099999999999997</v>
      </c>
      <c r="BL57" s="129">
        <v>4.6899999999999997E-2</v>
      </c>
      <c r="BM57" s="129">
        <v>2.7E-2</v>
      </c>
      <c r="BN57" s="129">
        <v>0.1421</v>
      </c>
      <c r="BO57" s="129">
        <v>6.7000000000000002E-3</v>
      </c>
      <c r="BP57" s="129"/>
      <c r="BQ57" s="129">
        <v>8.6999999999999994E-3</v>
      </c>
      <c r="BR57" s="129">
        <v>3.6499999999999998E-2</v>
      </c>
      <c r="BT57" s="101" t="s">
        <v>1507</v>
      </c>
      <c r="BU57" s="101" t="s">
        <v>1507</v>
      </c>
      <c r="BV57" s="101">
        <v>0.58299999999999996</v>
      </c>
      <c r="BW57" s="101">
        <v>0.41699999999999998</v>
      </c>
      <c r="BZ57" s="101" t="str">
        <f t="shared" si="20"/>
        <v>Courbe Monde Aggregate SHORT</v>
      </c>
      <c r="CA57" s="101" t="s">
        <v>70</v>
      </c>
      <c r="CB57" s="101"/>
      <c r="CC57" s="101" t="s">
        <v>70</v>
      </c>
      <c r="CD57" s="42" t="s">
        <v>4374</v>
      </c>
      <c r="CE57" s="42" t="s">
        <v>4374</v>
      </c>
      <c r="CF57" s="42" t="str">
        <f>IFERROR(VLOOKUP(Funds[[#This Row],[Code ISIN]],[1]GLOBAL!$C$1:$L$27,10,FALSE)," ")</f>
        <v xml:space="preserve"> </v>
      </c>
      <c r="CG57" s="42" t="s">
        <v>4374</v>
      </c>
      <c r="CH57" s="42" t="s">
        <v>4374</v>
      </c>
      <c r="CI57" s="42" t="s">
        <v>4374</v>
      </c>
      <c r="CJ57" s="96" t="s">
        <v>1436</v>
      </c>
      <c r="CK57" s="96" t="s">
        <v>4374</v>
      </c>
      <c r="CL57" s="246" t="str">
        <f>VLOOKUP(Funds[[#This Row],[Code ISIN]],'Sheet1 - Table (1)'!$A$10:$AF$110017,MATCH("Funds Liquidity",'Sheet1 - Table (1)'!$10:$10,0),FALSE)</f>
        <v>Jour</v>
      </c>
    </row>
    <row r="58" spans="1:94">
      <c r="A58" s="80" t="s">
        <v>1255</v>
      </c>
      <c r="B58" s="305">
        <f>IF(ISERROR(VALUE(VLOOKUP($A58,'Sheet1 - Table (1)'!$A$8:$AG$1186,COLUMN(B$7),FALSE))),VLOOKUP(A58,TK_MANQUANTS,2,FALSE),IF(VALUE(VLOOKUP($A58,'Sheet1 - Table (1)'!$A$8:$AG$1186,COLUMN(B$7),FALSE))=0,VLOOKUP(A58,TK_MANQUANTS,2,FALSE),VALUE(VLOOKUP($A58,'Sheet1 - Table (1)'!$A$8:$AG$1186,COLUMN(B$7),FALSE))))</f>
        <v>29183823</v>
      </c>
      <c r="C58" s="80" t="str">
        <f>VLOOKUP($A58,'Sheet1 - Table (1)'!$A$8:$AG$1186,COLUMN(C$7),FALSE)</f>
        <v>Allianz Flexible Bond Strategy - PT (H2-CHF) - CHF</v>
      </c>
      <c r="D58" s="82">
        <f>VLOOKUP($A58,'Sheet1 - Table (1)'!$A$8:$AG$1186,COLUMN(D$7),FALSE)</f>
        <v>42643</v>
      </c>
      <c r="E58" s="124">
        <f>VLOOKUP($A58,'Sheet1 - Table (1)'!$A$8:$AG$1186,COLUMN(E$7),FALSE)</f>
        <v>0.76</v>
      </c>
      <c r="F58" s="80" t="b">
        <f>VLOOKUP($A58,'Sheet1 - Table (1)'!$A$8:$AG$1186,COLUMN(F$7),FALSE)</f>
        <v>1</v>
      </c>
      <c r="G58" s="80" t="str">
        <f>VLOOKUP($A58,'Sheet1 - Table (1)'!$A$8:$AG$1186,COLUMN(G$7),FALSE)</f>
        <v>Luxembourg</v>
      </c>
      <c r="H58" s="80" t="str">
        <f>VLOOKUP($A58,'Sheet1 - Table (1)'!$A$8:$AG$1186,COLUMN(H$7),FALSE)</f>
        <v>CHF</v>
      </c>
      <c r="I58" s="80" t="str">
        <f>VLOOKUP($A58,'Sheet1 - Table (1)'!$A$8:$AG$1186,COLUMN(I$7),FALSE)</f>
        <v>Fonds de placement</v>
      </c>
      <c r="J58" s="80" t="str">
        <f>VLOOKUP($A58,'Sheet1 - Table (1)'!$A$8:$AG$1186,COLUMN(J$7),FALSE)</f>
        <v>Obligation</v>
      </c>
      <c r="K58" s="82">
        <f>VLOOKUP($A58,'Sheet1 - Table (1)'!$A$8:$AG$1186,COLUMN(K$7),FALSE)</f>
        <v>0</v>
      </c>
      <c r="L58" s="80">
        <f>VLOOKUP($A58,'Sheet1 - Table (1)'!$A$8:$AG$1186,COLUMN(L$7),FALSE)</f>
        <v>0</v>
      </c>
      <c r="M58" s="80" t="str">
        <f>VLOOKUP($A58,'Sheet1 - Table (1)'!$A$8:$AG$1186,COLUMN(M$7),FALSE)</f>
        <v>Retained</v>
      </c>
      <c r="N58" s="80">
        <f>VLOOKUP($A58,'Sheet1 - Table (1)'!$A$8:$AG$1186,COLUMN(N$7),FALSE)</f>
        <v>0</v>
      </c>
      <c r="O58" s="80" t="b">
        <f>VLOOKUP($A58,'Sheet1 - Table (1)'!$A$8:$AG$1186,COLUMN(O$7),FALSE)</f>
        <v>1</v>
      </c>
      <c r="P58" s="80">
        <f>VLOOKUP($A58,'Sheet1 - Table (1)'!$A$8:$AG$1186,COLUMN(P$7),FALSE)</f>
        <v>0</v>
      </c>
      <c r="Q58" s="80" t="b">
        <f>VLOOKUP($A58,'Sheet1 - Table (1)'!$A$8:$AG$1186,COLUMN(Q$7),FALSE)</f>
        <v>1</v>
      </c>
      <c r="R58" s="80">
        <f>VLOOKUP($A58,'Sheet1 - Table (1)'!$A$8:$AG$1186,COLUMN(R$7),FALSE)</f>
        <v>0</v>
      </c>
      <c r="S58" s="80" t="b">
        <f>VLOOKUP($A58,'Sheet1 - Table (1)'!$A$8:$AG$1186,COLUMN(S$7),FALSE)</f>
        <v>1</v>
      </c>
      <c r="T58" s="80">
        <f>VLOOKUP($A58,'Sheet1 - Table (1)'!$A$8:$AG$1186,COLUMN(T$7),FALSE)</f>
        <v>0</v>
      </c>
      <c r="U58" s="80" t="str">
        <f t="shared" si="7"/>
        <v>FR-NE-GE</v>
      </c>
      <c r="V58" s="80" t="str">
        <f>VLOOKUP($A58,'Sheet1 - Table (1)'!$A$8:$AG$1186,COLUMN(V$7)+3,FALSE)</f>
        <v>LU - SICAV - Parte 1</v>
      </c>
      <c r="W58" s="80" t="str">
        <f>VLOOKUP(A58,'Sheet1 - Table (1)'!$A$8:$AF$10075,MATCH($W$8,'Sheet1 - Table (1)'!$10:$10,0),FALSE)</f>
        <v>Détermination des Prix Quotidien</v>
      </c>
      <c r="X58" s="80">
        <f>VLOOKUP(A58,'Sheet1 - Table (1)'!$A$8:$AAB$10075,MATCH($X$8,'Sheet1 - Table (1)'!$10:$10,0),FALSE)</f>
        <v>0</v>
      </c>
      <c r="Y58" s="96" t="str">
        <f t="shared" si="18"/>
        <v>Fonds de placement</v>
      </c>
      <c r="AA58" s="96" t="s">
        <v>1823</v>
      </c>
      <c r="AB58" s="96" t="s">
        <v>2481</v>
      </c>
      <c r="AC58" s="214" t="s">
        <v>140</v>
      </c>
      <c r="AD58" s="214" t="s">
        <v>2064</v>
      </c>
      <c r="AE58" s="96" t="s">
        <v>2542</v>
      </c>
      <c r="AF58" s="246" t="s">
        <v>2546</v>
      </c>
      <c r="AG58" s="96" t="s">
        <v>2687</v>
      </c>
      <c r="AI58" s="96" t="s">
        <v>381</v>
      </c>
      <c r="AJ58" s="96" t="s">
        <v>140</v>
      </c>
      <c r="AK58" s="96" t="s">
        <v>140</v>
      </c>
      <c r="AL58" s="96" t="s">
        <v>2481</v>
      </c>
      <c r="AM58" s="96" t="str">
        <f t="shared" si="13"/>
        <v>Obligations étrangères hedged</v>
      </c>
      <c r="AO58" s="96" t="s">
        <v>2481</v>
      </c>
      <c r="AP58" s="96" t="s">
        <v>74</v>
      </c>
      <c r="AQ58" s="96">
        <v>0.52</v>
      </c>
      <c r="AR58" s="101">
        <v>1.78E-2</v>
      </c>
      <c r="AS58" s="101">
        <f t="shared" si="16"/>
        <v>1.0200000000000001E-2</v>
      </c>
      <c r="AT58" s="101">
        <v>0.29099999999999998</v>
      </c>
      <c r="AU58" s="101">
        <v>0.27500000000000002</v>
      </c>
      <c r="AV58" s="101">
        <v>0.372</v>
      </c>
      <c r="AW58" s="101">
        <v>6.2E-2</v>
      </c>
      <c r="AX58" s="101">
        <v>1</v>
      </c>
      <c r="BJ58" s="129">
        <v>1.11E-2</v>
      </c>
      <c r="BK58" s="129">
        <v>0.72099999999999997</v>
      </c>
      <c r="BL58" s="129">
        <v>4.6899999999999997E-2</v>
      </c>
      <c r="BM58" s="129">
        <v>2.7E-2</v>
      </c>
      <c r="BN58" s="129">
        <v>0.1421</v>
      </c>
      <c r="BO58" s="129">
        <v>6.7000000000000002E-3</v>
      </c>
      <c r="BP58" s="129"/>
      <c r="BQ58" s="129">
        <v>8.6999999999999994E-3</v>
      </c>
      <c r="BR58" s="129">
        <v>3.6499999999999998E-2</v>
      </c>
      <c r="BT58" s="101" t="s">
        <v>1507</v>
      </c>
      <c r="BU58" s="101" t="s">
        <v>1507</v>
      </c>
      <c r="BZ58" s="101" t="str">
        <f t="shared" si="20"/>
        <v>Courbe Monde Aggregate SHORT</v>
      </c>
      <c r="CA58" s="101" t="s">
        <v>70</v>
      </c>
      <c r="CB58" s="101"/>
      <c r="CC58" s="101" t="s">
        <v>70</v>
      </c>
      <c r="CD58" s="42" t="s">
        <v>4374</v>
      </c>
      <c r="CE58" s="42" t="s">
        <v>4374</v>
      </c>
      <c r="CF58" s="42" t="str">
        <f>IFERROR(VLOOKUP(Funds[[#This Row],[Code ISIN]],[1]GLOBAL!$C$1:$L$27,10,FALSE)," ")</f>
        <v xml:space="preserve"> </v>
      </c>
      <c r="CG58" s="42" t="s">
        <v>4374</v>
      </c>
      <c r="CH58" s="42" t="s">
        <v>4374</v>
      </c>
      <c r="CI58" s="42" t="s">
        <v>4374</v>
      </c>
      <c r="CJ58" s="96" t="s">
        <v>1436</v>
      </c>
      <c r="CK58" s="96" t="s">
        <v>4374</v>
      </c>
      <c r="CL58" s="246" t="str">
        <f>VLOOKUP(Funds[[#This Row],[Code ISIN]],'Sheet1 - Table (1)'!$A$10:$AF$110017,MATCH("Funds Liquidity",'Sheet1 - Table (1)'!$10:$10,0),FALSE)</f>
        <v>Jour</v>
      </c>
    </row>
    <row r="59" spans="1:94">
      <c r="A59" s="128" t="s">
        <v>1541</v>
      </c>
      <c r="B59" s="305">
        <f>IF(ISERROR(VALUE(VLOOKUP($A59,'Sheet1 - Table (1)'!$A$8:$AG$1186,COLUMN(B$7),FALSE))),VLOOKUP(A59,TK_MANQUANTS,2,FALSE),IF(VALUE(VLOOKUP($A59,'Sheet1 - Table (1)'!$A$8:$AG$1186,COLUMN(B$7),FALSE))=0,VLOOKUP(A59,TK_MANQUANTS,2,FALSE),VALUE(VLOOKUP($A59,'Sheet1 - Table (1)'!$A$8:$AG$1186,COLUMN(B$7),FALSE))))</f>
        <v>20260325</v>
      </c>
      <c r="C59" s="80" t="str">
        <f>VLOOKUP($A59,'Sheet1 - Table (1)'!$A$8:$AG$1186,COLUMN(C$7),FALSE)</f>
        <v>CSIF (CH) Equity Europe ex CH Blue QB</v>
      </c>
      <c r="D59" s="82">
        <f>VLOOKUP($A59,'Sheet1 - Table (1)'!$A$8:$AG$1186,COLUMN(D$7),FALSE)</f>
        <v>43890</v>
      </c>
      <c r="E59" s="124">
        <f>VLOOKUP($A59,'Sheet1 - Table (1)'!$A$8:$AG$1186,COLUMN(E$7),FALSE)</f>
        <v>0.17019999999999999</v>
      </c>
      <c r="F59" s="80">
        <f>VLOOKUP($A59,'Sheet1 - Table (1)'!$A$8:$AG$1186,COLUMN(F$7),FALSE)</f>
        <v>0</v>
      </c>
      <c r="G59" s="80" t="str">
        <f>VLOOKUP($A59,'Sheet1 - Table (1)'!$A$8:$AG$1186,COLUMN(G$7),FALSE)</f>
        <v>Switzerland</v>
      </c>
      <c r="H59" s="80" t="str">
        <f>VLOOKUP($A59,'Sheet1 - Table (1)'!$A$8:$AG$1186,COLUMN(H$7),FALSE)</f>
        <v>CHF</v>
      </c>
      <c r="I59" s="80" t="str">
        <f>VLOOKUP($A59,'Sheet1 - Table (1)'!$A$8:$AG$1186,COLUMN(I$7),FALSE)</f>
        <v>Fonds de placement</v>
      </c>
      <c r="J59" s="80" t="str">
        <f>VLOOKUP($A59,'Sheet1 - Table (1)'!$A$8:$AG$1186,COLUMN(J$7),FALSE)</f>
        <v>Actions</v>
      </c>
      <c r="K59" s="82">
        <f>VLOOKUP($A59,'Sheet1 - Table (1)'!$A$8:$AG$1186,COLUMN(K$7),FALSE)</f>
        <v>44255</v>
      </c>
      <c r="L59" s="80">
        <f>VLOOKUP($A59,'Sheet1 - Table (1)'!$A$8:$AG$1186,COLUMN(L$7),FALSE)</f>
        <v>511.92309999999998</v>
      </c>
      <c r="M59" s="80" t="str">
        <f>VLOOKUP($A59,'Sheet1 - Table (1)'!$A$8:$AG$1186,COLUMN(M$7),FALSE)</f>
        <v>Retained</v>
      </c>
      <c r="N59" s="80">
        <f>VLOOKUP($A59,'Sheet1 - Table (1)'!$A$8:$AG$1186,COLUMN(N$7),FALSE)</f>
        <v>0</v>
      </c>
      <c r="O59" s="80">
        <f>VLOOKUP($A59,'Sheet1 - Table (1)'!$A$8:$AG$1186,COLUMN(O$7),FALSE)</f>
        <v>0</v>
      </c>
      <c r="P59" s="80">
        <f>VLOOKUP($A59,'Sheet1 - Table (1)'!$A$8:$AG$1186,COLUMN(P$7),FALSE)</f>
        <v>0</v>
      </c>
      <c r="Q59" s="80">
        <f>VLOOKUP($A59,'Sheet1 - Table (1)'!$A$8:$AG$1186,COLUMN(Q$7),FALSE)</f>
        <v>0</v>
      </c>
      <c r="R59" s="80">
        <f>VLOOKUP($A59,'Sheet1 - Table (1)'!$A$8:$AG$1186,COLUMN(R$7),FALSE)</f>
        <v>0</v>
      </c>
      <c r="S59" s="80">
        <f>VLOOKUP($A59,'Sheet1 - Table (1)'!$A$8:$AG$1186,COLUMN(S$7),FALSE)</f>
        <v>0</v>
      </c>
      <c r="T59" s="80">
        <f>VLOOKUP($A59,'Sheet1 - Table (1)'!$A$8:$AG$1186,COLUMN(T$7),FALSE)</f>
        <v>0</v>
      </c>
      <c r="U59" s="80" t="str">
        <f t="shared" si="7"/>
        <v/>
      </c>
      <c r="V59" s="80" t="str">
        <f>VLOOKUP($A59,'Sheet1 - Table (1)'!$A$8:$AG$1186,COLUMN(V$7)+3,FALSE)</f>
        <v>CH - Uebrige Fds tradit. Anl.</v>
      </c>
      <c r="W59" s="80" t="str">
        <f>VLOOKUP(A59,'Sheet1 - Table (1)'!$A$8:$AF$10075,MATCH($W$8,'Sheet1 - Table (1)'!$10:$10,0),FALSE)</f>
        <v>Détermination des Prix Quotidien</v>
      </c>
      <c r="X59" s="80" t="str">
        <f>VLOOKUP(A59,'Sheet1 - Table (1)'!$A$8:$AAB$10075,MATCH($X$8,'Sheet1 - Table (1)'!$10:$10,0),FALSE)</f>
        <v>Optimized</v>
      </c>
      <c r="Y59" s="96" t="str">
        <f t="shared" si="18"/>
        <v>Fonds de placement</v>
      </c>
      <c r="AA59" s="96" t="s">
        <v>1823</v>
      </c>
      <c r="AB59" s="96" t="s">
        <v>2858</v>
      </c>
      <c r="AC59" s="214" t="s">
        <v>155</v>
      </c>
      <c r="AD59" s="214" t="s">
        <v>2858</v>
      </c>
      <c r="AE59" s="96" t="s">
        <v>2858</v>
      </c>
      <c r="AF59" s="246" t="s">
        <v>2858</v>
      </c>
      <c r="AJ59" s="96" t="s">
        <v>155</v>
      </c>
      <c r="AK59" s="96" t="s">
        <v>155</v>
      </c>
      <c r="AL59" s="96" t="s">
        <v>2858</v>
      </c>
      <c r="AM59" s="96" t="str">
        <f t="shared" si="13"/>
        <v>Actions étrangères</v>
      </c>
      <c r="AO59" s="96" t="s">
        <v>2858</v>
      </c>
      <c r="AP59" s="96" t="s">
        <v>2486</v>
      </c>
      <c r="AS59" s="101" t="str">
        <f t="shared" si="16"/>
        <v/>
      </c>
      <c r="AX59" s="101">
        <v>1.11E-2</v>
      </c>
      <c r="AY59" s="101">
        <v>0.58089999999999997</v>
      </c>
      <c r="AZ59" s="101">
        <v>0.28999999999999998</v>
      </c>
      <c r="BA59" s="101">
        <v>9.6500000000000002E-2</v>
      </c>
      <c r="BB59" s="101">
        <v>0.01</v>
      </c>
      <c r="BD59" s="101">
        <v>5.1999999999999998E-3</v>
      </c>
      <c r="BI59" s="101">
        <v>6.3E-3</v>
      </c>
      <c r="BJ59" s="101">
        <v>1.11E-2</v>
      </c>
      <c r="BK59" s="101">
        <v>0.58089999999999997</v>
      </c>
      <c r="BL59" s="101">
        <v>0.28999999999999998</v>
      </c>
      <c r="BM59" s="101">
        <v>9.6500000000000002E-2</v>
      </c>
      <c r="BN59" s="101">
        <v>0.01</v>
      </c>
      <c r="BQ59" s="101">
        <v>5.1999999999999998E-3</v>
      </c>
      <c r="BR59" s="101">
        <v>6.3E-3</v>
      </c>
      <c r="BY59" s="101" t="s">
        <v>1565</v>
      </c>
      <c r="CA59" s="101" t="s">
        <v>70</v>
      </c>
      <c r="CB59" s="101"/>
      <c r="CC59" s="101" t="s">
        <v>70</v>
      </c>
      <c r="CD59" s="42" t="s">
        <v>4374</v>
      </c>
      <c r="CE59" s="42" t="s">
        <v>4374</v>
      </c>
      <c r="CF59" s="42" t="str">
        <f>IFERROR(VLOOKUP(Funds[[#This Row],[Code ISIN]],[1]GLOBAL!$C$1:$L$27,10,FALSE)," ")</f>
        <v xml:space="preserve"> </v>
      </c>
      <c r="CG59" s="42" t="s">
        <v>4374</v>
      </c>
      <c r="CH59" s="42" t="s">
        <v>4374</v>
      </c>
      <c r="CI59" s="42" t="s">
        <v>4374</v>
      </c>
      <c r="CJ59" s="123">
        <v>42580</v>
      </c>
      <c r="CK59" s="96" t="s">
        <v>4374</v>
      </c>
      <c r="CL59" s="246" t="str">
        <f>VLOOKUP(Funds[[#This Row],[Code ISIN]],'Sheet1 - Table (1)'!$A$10:$AF$110017,MATCH("Funds Liquidity",'Sheet1 - Table (1)'!$10:$10,0),FALSE)</f>
        <v>Jour</v>
      </c>
    </row>
    <row r="60" spans="1:94">
      <c r="A60" s="80" t="s">
        <v>1361</v>
      </c>
      <c r="B60" s="305">
        <f>IF(ISERROR(VALUE(VLOOKUP($A60,'Sheet1 - Table (1)'!$A$8:$AG$1186,COLUMN(B$7),FALSE))),VLOOKUP(A60,TK_MANQUANTS,2,FALSE),IF(VALUE(VLOOKUP($A60,'Sheet1 - Table (1)'!$A$8:$AG$1186,COLUMN(B$7),FALSE))=0,VLOOKUP(A60,TK_MANQUANTS,2,FALSE),VALUE(VLOOKUP($A60,'Sheet1 - Table (1)'!$A$8:$AG$1186,COLUMN(B$7),FALSE))))</f>
        <v>12236148</v>
      </c>
      <c r="C60" s="80" t="str">
        <f>VLOOKUP($A60,'Sheet1 - Table (1)'!$A$8:$AG$1186,COLUMN(C$7),FALSE)</f>
        <v>Vontobel Fund - High Yield Bond HI hdg CHF</v>
      </c>
      <c r="D60" s="82">
        <f>VLOOKUP($A60,'Sheet1 - Table (1)'!$A$8:$AG$1186,COLUMN(D$7),FALSE)</f>
        <v>43890</v>
      </c>
      <c r="E60" s="124">
        <f>VLOOKUP($A60,'Sheet1 - Table (1)'!$A$8:$AG$1186,COLUMN(E$7),FALSE)</f>
        <v>0.85</v>
      </c>
      <c r="F60" s="80" t="b">
        <f>VLOOKUP($A60,'Sheet1 - Table (1)'!$A$8:$AG$1186,COLUMN(F$7),FALSE)</f>
        <v>1</v>
      </c>
      <c r="G60" s="80" t="str">
        <f>VLOOKUP($A60,'Sheet1 - Table (1)'!$A$8:$AG$1186,COLUMN(G$7),FALSE)</f>
        <v>Luxembourg</v>
      </c>
      <c r="H60" s="80" t="str">
        <f>VLOOKUP($A60,'Sheet1 - Table (1)'!$A$8:$AG$1186,COLUMN(H$7),FALSE)</f>
        <v>CHF</v>
      </c>
      <c r="I60" s="80" t="str">
        <f>VLOOKUP($A60,'Sheet1 - Table (1)'!$A$8:$AG$1186,COLUMN(I$7),FALSE)</f>
        <v>Fonds de placement</v>
      </c>
      <c r="J60" s="80" t="str">
        <f>VLOOKUP($A60,'Sheet1 - Table (1)'!$A$8:$AG$1186,COLUMN(J$7),FALSE)</f>
        <v>Obligation</v>
      </c>
      <c r="K60" s="82">
        <f>VLOOKUP($A60,'Sheet1 - Table (1)'!$A$8:$AG$1186,COLUMN(K$7),FALSE)</f>
        <v>44255</v>
      </c>
      <c r="L60" s="80">
        <f>VLOOKUP($A60,'Sheet1 - Table (1)'!$A$8:$AG$1186,COLUMN(L$7),FALSE)</f>
        <v>160.21198079999999</v>
      </c>
      <c r="M60" s="80" t="str">
        <f>VLOOKUP($A60,'Sheet1 - Table (1)'!$A$8:$AG$1186,COLUMN(M$7),FALSE)</f>
        <v>Retained</v>
      </c>
      <c r="N60" s="80">
        <f>VLOOKUP($A60,'Sheet1 - Table (1)'!$A$8:$AG$1186,COLUMN(N$7),FALSE)</f>
        <v>0</v>
      </c>
      <c r="O60" s="80" t="b">
        <f>VLOOKUP($A60,'Sheet1 - Table (1)'!$A$8:$AG$1186,COLUMN(O$7),FALSE)</f>
        <v>1</v>
      </c>
      <c r="P60" s="80" t="b">
        <f>VLOOKUP($A60,'Sheet1 - Table (1)'!$A$8:$AG$1186,COLUMN(P$7),FALSE)</f>
        <v>1</v>
      </c>
      <c r="Q60" s="80">
        <f>VLOOKUP($A60,'Sheet1 - Table (1)'!$A$8:$AG$1186,COLUMN(Q$7),FALSE)</f>
        <v>0</v>
      </c>
      <c r="R60" s="80">
        <f>VLOOKUP($A60,'Sheet1 - Table (1)'!$A$8:$AG$1186,COLUMN(R$7),FALSE)</f>
        <v>0</v>
      </c>
      <c r="S60" s="80" t="b">
        <f>VLOOKUP($A60,'Sheet1 - Table (1)'!$A$8:$AG$1186,COLUMN(S$7),FALSE)</f>
        <v>1</v>
      </c>
      <c r="T60" s="80">
        <f>VLOOKUP($A60,'Sheet1 - Table (1)'!$A$8:$AG$1186,COLUMN(T$7),FALSE)</f>
        <v>0</v>
      </c>
      <c r="U60" s="80" t="str">
        <f t="shared" si="7"/>
        <v>FR-IT-GE</v>
      </c>
      <c r="V60" s="80" t="str">
        <f>VLOOKUP($A60,'Sheet1 - Table (1)'!$A$8:$AG$1186,COLUMN(V$7)+3,FALSE)</f>
        <v>LU - SICAV - Parte 1</v>
      </c>
      <c r="W60" s="80" t="str">
        <f>VLOOKUP(A60,'Sheet1 - Table (1)'!$A$8:$AF$10075,MATCH($W$8,'Sheet1 - Table (1)'!$10:$10,0),FALSE)</f>
        <v>Détermination des Prix Quotidien</v>
      </c>
      <c r="X60" s="80">
        <f>VLOOKUP(A60,'Sheet1 - Table (1)'!$A$8:$AAB$10075,MATCH($X$8,'Sheet1 - Table (1)'!$10:$10,0),FALSE)</f>
        <v>0</v>
      </c>
      <c r="Y60" s="96" t="str">
        <f t="shared" si="18"/>
        <v>Fonds de placement</v>
      </c>
      <c r="AA60" s="96" t="s">
        <v>1823</v>
      </c>
      <c r="AB60" s="96" t="s">
        <v>2852</v>
      </c>
      <c r="AC60" s="214" t="s">
        <v>140</v>
      </c>
      <c r="AD60" s="214" t="s">
        <v>5104</v>
      </c>
      <c r="AE60" s="96" t="s">
        <v>5104</v>
      </c>
      <c r="AF60" s="246" t="s">
        <v>5104</v>
      </c>
      <c r="AG60" s="96" t="s">
        <v>79</v>
      </c>
      <c r="AI60" s="96" t="s">
        <v>79</v>
      </c>
      <c r="AJ60" s="96" t="s">
        <v>140</v>
      </c>
      <c r="AK60" s="96" t="s">
        <v>140</v>
      </c>
      <c r="AL60" s="96" t="s">
        <v>2481</v>
      </c>
      <c r="AN60" s="139">
        <v>1</v>
      </c>
      <c r="AO60" s="96" t="s">
        <v>2852</v>
      </c>
      <c r="AP60" s="96" t="s">
        <v>74</v>
      </c>
      <c r="AQ60" s="96">
        <v>3.3</v>
      </c>
      <c r="AR60" s="101">
        <v>4.7E-2</v>
      </c>
      <c r="AS60" s="101">
        <f t="shared" si="16"/>
        <v>3.85E-2</v>
      </c>
      <c r="AT60" s="101">
        <v>4.19E-2</v>
      </c>
      <c r="AU60" s="101">
        <v>2.81E-2</v>
      </c>
      <c r="AV60" s="101">
        <v>9.3299999999999994E-2</v>
      </c>
      <c r="AW60" s="101">
        <v>0.8367</v>
      </c>
      <c r="AX60" s="101">
        <v>1</v>
      </c>
      <c r="BJ60" s="101">
        <v>1.26E-2</v>
      </c>
      <c r="BK60" s="101">
        <v>0.37709999999999999</v>
      </c>
      <c r="BL60" s="101">
        <v>0.14960000000000001</v>
      </c>
      <c r="BM60" s="101">
        <v>3.44E-2</v>
      </c>
      <c r="BN60" s="101">
        <v>0.40579999999999999</v>
      </c>
      <c r="BO60" s="101">
        <v>1.54E-2</v>
      </c>
      <c r="BR60" s="101">
        <v>5.1000000000000004E-3</v>
      </c>
      <c r="BW60" s="101">
        <v>1</v>
      </c>
      <c r="BX60" s="121" t="s">
        <v>1845</v>
      </c>
      <c r="BY60" s="101" t="s">
        <v>1364</v>
      </c>
      <c r="BZ60" s="101" t="str">
        <f>IF(AJ60="Obligations",AP60&amp;" "&amp;AI60&amp;" "&amp;IF(AI60="High Yield",IF(AQ60&lt;2.5,"SHORT",IF(AQ60&gt;4,"LONG","MID")),IF(AQ60&lt;3.5,"SHORT",IF(AQ60&gt;8,"LONG","MID"))),"")</f>
        <v>Courbe Monde High Yield MID</v>
      </c>
      <c r="CA60" s="101" t="s">
        <v>70</v>
      </c>
      <c r="CB60" s="101"/>
      <c r="CC60" s="101" t="s">
        <v>70</v>
      </c>
      <c r="CD60" s="42" t="s">
        <v>4374</v>
      </c>
      <c r="CE60" s="42" t="s">
        <v>4374</v>
      </c>
      <c r="CF60" s="42" t="str">
        <f>IFERROR(VLOOKUP(Funds[[#This Row],[Code ISIN]],[1]GLOBAL!$C$1:$L$27,10,FALSE)," ")</f>
        <v xml:space="preserve"> </v>
      </c>
      <c r="CG60" s="42" t="s">
        <v>4374</v>
      </c>
      <c r="CH60" s="42" t="s">
        <v>4374</v>
      </c>
      <c r="CI60" s="42" t="s">
        <v>4374</v>
      </c>
      <c r="CJ60" s="123">
        <v>42734</v>
      </c>
      <c r="CK60" s="96" t="s">
        <v>4374</v>
      </c>
      <c r="CL60" s="246" t="str">
        <f>VLOOKUP(Funds[[#This Row],[Code ISIN]],'Sheet1 - Table (1)'!$A$10:$AF$110017,MATCH("Funds Liquidity",'Sheet1 - Table (1)'!$10:$10,0),FALSE)</f>
        <v>Jour</v>
      </c>
      <c r="CM60" s="246" t="s">
        <v>140</v>
      </c>
      <c r="CO60" s="246" t="s">
        <v>79</v>
      </c>
    </row>
    <row r="61" spans="1:94">
      <c r="A61" s="80" t="s">
        <v>1446</v>
      </c>
      <c r="B61" s="305">
        <f>IF(ISERROR(VALUE(VLOOKUP($A61,'Sheet1 - Table (1)'!$A$8:$AG$1186,COLUMN(B$7),FALSE))),VLOOKUP(A61,TK_MANQUANTS,2,FALSE),IF(VALUE(VLOOKUP($A61,'Sheet1 - Table (1)'!$A$8:$AG$1186,COLUMN(B$7),FALSE))=0,VLOOKUP(A61,TK_MANQUANTS,2,FALSE),VALUE(VLOOKUP($A61,'Sheet1 - Table (1)'!$A$8:$AG$1186,COLUMN(B$7),FALSE))))</f>
        <v>12236151</v>
      </c>
      <c r="C61" s="80" t="str">
        <f>VLOOKUP($A61,'Sheet1 - Table (1)'!$A$8:$AG$1186,COLUMN(C$7),FALSE)</f>
        <v>Vontobel Fund - High Yield Bond I EUR</v>
      </c>
      <c r="D61" s="82">
        <f>VLOOKUP($A61,'Sheet1 - Table (1)'!$A$8:$AG$1186,COLUMN(D$7),FALSE)</f>
        <v>43890</v>
      </c>
      <c r="E61" s="124">
        <f>VLOOKUP($A61,'Sheet1 - Table (1)'!$A$8:$AG$1186,COLUMN(E$7),FALSE)</f>
        <v>0.79</v>
      </c>
      <c r="F61" s="80" t="b">
        <f>VLOOKUP($A61,'Sheet1 - Table (1)'!$A$8:$AG$1186,COLUMN(F$7),FALSE)</f>
        <v>1</v>
      </c>
      <c r="G61" s="80" t="str">
        <f>VLOOKUP($A61,'Sheet1 - Table (1)'!$A$8:$AG$1186,COLUMN(G$7),FALSE)</f>
        <v>Luxembourg</v>
      </c>
      <c r="H61" s="80" t="str">
        <f>VLOOKUP($A61,'Sheet1 - Table (1)'!$A$8:$AG$1186,COLUMN(H$7),FALSE)</f>
        <v>EUR</v>
      </c>
      <c r="I61" s="80" t="str">
        <f>VLOOKUP($A61,'Sheet1 - Table (1)'!$A$8:$AG$1186,COLUMN(I$7),FALSE)</f>
        <v>Fonds de placement</v>
      </c>
      <c r="J61" s="80" t="str">
        <f>VLOOKUP($A61,'Sheet1 - Table (1)'!$A$8:$AG$1186,COLUMN(J$7),FALSE)</f>
        <v>Obligation</v>
      </c>
      <c r="K61" s="82">
        <f>VLOOKUP($A61,'Sheet1 - Table (1)'!$A$8:$AG$1186,COLUMN(K$7),FALSE)</f>
        <v>44255</v>
      </c>
      <c r="L61" s="80">
        <f>VLOOKUP($A61,'Sheet1 - Table (1)'!$A$8:$AG$1186,COLUMN(L$7),FALSE)</f>
        <v>160.21198079999999</v>
      </c>
      <c r="M61" s="80" t="str">
        <f>VLOOKUP($A61,'Sheet1 - Table (1)'!$A$8:$AG$1186,COLUMN(M$7),FALSE)</f>
        <v>Retained</v>
      </c>
      <c r="N61" s="80">
        <f>VLOOKUP($A61,'Sheet1 - Table (1)'!$A$8:$AG$1186,COLUMN(N$7),FALSE)</f>
        <v>0</v>
      </c>
      <c r="O61" s="80" t="b">
        <f>VLOOKUP($A61,'Sheet1 - Table (1)'!$A$8:$AG$1186,COLUMN(O$7),FALSE)</f>
        <v>1</v>
      </c>
      <c r="P61" s="80" t="b">
        <f>VLOOKUP($A61,'Sheet1 - Table (1)'!$A$8:$AG$1186,COLUMN(P$7),FALSE)</f>
        <v>1</v>
      </c>
      <c r="Q61" s="80">
        <f>VLOOKUP($A61,'Sheet1 - Table (1)'!$A$8:$AG$1186,COLUMN(Q$7),FALSE)</f>
        <v>0</v>
      </c>
      <c r="R61" s="80">
        <f>VLOOKUP($A61,'Sheet1 - Table (1)'!$A$8:$AG$1186,COLUMN(R$7),FALSE)</f>
        <v>0</v>
      </c>
      <c r="S61" s="80" t="b">
        <f>VLOOKUP($A61,'Sheet1 - Table (1)'!$A$8:$AG$1186,COLUMN(S$7),FALSE)</f>
        <v>1</v>
      </c>
      <c r="T61" s="80" t="b">
        <f>VLOOKUP($A61,'Sheet1 - Table (1)'!$A$8:$AG$1186,COLUMN(T$7),FALSE)</f>
        <v>1</v>
      </c>
      <c r="U61" s="80" t="str">
        <f t="shared" si="7"/>
        <v>FR-IT-GE-UK</v>
      </c>
      <c r="V61" s="80" t="str">
        <f>VLOOKUP($A61,'Sheet1 - Table (1)'!$A$8:$AG$1186,COLUMN(V$7)+3,FALSE)</f>
        <v>LU - SICAV - Parte 1</v>
      </c>
      <c r="W61" s="80" t="str">
        <f>VLOOKUP(A61,'Sheet1 - Table (1)'!$A$8:$AF$10075,MATCH($W$8,'Sheet1 - Table (1)'!$10:$10,0),FALSE)</f>
        <v>Détermination des Prix Quotidien</v>
      </c>
      <c r="X61" s="80">
        <f>VLOOKUP(A61,'Sheet1 - Table (1)'!$A$8:$AAB$10075,MATCH($X$8,'Sheet1 - Table (1)'!$10:$10,0),FALSE)</f>
        <v>0</v>
      </c>
      <c r="Y61" s="96" t="str">
        <f t="shared" si="18"/>
        <v>Fonds de placement</v>
      </c>
      <c r="AA61" s="96" t="s">
        <v>1823</v>
      </c>
      <c r="AB61" s="96" t="s">
        <v>2481</v>
      </c>
      <c r="AC61" s="214" t="s">
        <v>140</v>
      </c>
      <c r="AD61" s="214" t="s">
        <v>5104</v>
      </c>
      <c r="AE61" s="96" t="s">
        <v>5104</v>
      </c>
      <c r="AF61" s="246" t="s">
        <v>5104</v>
      </c>
      <c r="AI61" s="96" t="s">
        <v>79</v>
      </c>
      <c r="AJ61" s="96" t="s">
        <v>140</v>
      </c>
      <c r="AK61" s="96" t="s">
        <v>140</v>
      </c>
      <c r="AL61" s="96" t="s">
        <v>2481</v>
      </c>
      <c r="AM61" s="96" t="str">
        <f t="shared" ref="AM61:AM85" si="21">IF(AND(AK61="Obligations",AP61="Courbe CHF"),"Obligations CHF",IF(AND(AX61=100%,BJ61=100%),AK61&amp;" CHF",IF(OR(AK61="Obligations",AK61="Actions",AK61="Liquidités"),AK61&amp;" étrangères" &amp; IF(AX61=100%," hedged",""),AK61&amp;" étrangers" &amp; IF(AX61=100%," hedged",""))))</f>
        <v>Obligations étrangères</v>
      </c>
      <c r="AO61" s="96" t="s">
        <v>2481</v>
      </c>
      <c r="AP61" s="96" t="s">
        <v>74</v>
      </c>
      <c r="AQ61" s="96">
        <v>3.3</v>
      </c>
      <c r="AR61" s="101">
        <v>4.7E-2</v>
      </c>
      <c r="AS61" s="101">
        <f t="shared" si="16"/>
        <v>3.9099999999999996E-2</v>
      </c>
      <c r="AT61" s="101">
        <v>1.0699999999999999E-2</v>
      </c>
      <c r="AU61" s="101">
        <v>1.43E-2</v>
      </c>
      <c r="AV61" s="101">
        <v>8.0600000000000005E-2</v>
      </c>
      <c r="AW61" s="101">
        <v>0.89439999999999997</v>
      </c>
      <c r="AX61" s="101">
        <v>1.26E-2</v>
      </c>
      <c r="AY61" s="101">
        <v>0.37140000000000001</v>
      </c>
      <c r="AZ61" s="101">
        <v>0.1469</v>
      </c>
      <c r="BA61" s="101">
        <v>4.2799999999999998E-2</v>
      </c>
      <c r="BB61" s="101">
        <v>0.40579999999999999</v>
      </c>
      <c r="BC61" s="101">
        <v>1.54E-2</v>
      </c>
      <c r="BI61" s="101">
        <v>5.1000000000000004E-3</v>
      </c>
      <c r="BJ61" s="101">
        <v>1.26E-2</v>
      </c>
      <c r="BK61" s="101">
        <v>0.37140000000000001</v>
      </c>
      <c r="BL61" s="101">
        <v>0.1469</v>
      </c>
      <c r="BM61" s="101">
        <v>4.2799999999999998E-2</v>
      </c>
      <c r="BN61" s="101">
        <v>0.40579999999999999</v>
      </c>
      <c r="BO61" s="101">
        <v>1.54E-2</v>
      </c>
      <c r="BR61" s="101">
        <v>5.1000000000000004E-3</v>
      </c>
      <c r="BV61" s="101">
        <v>0</v>
      </c>
      <c r="BW61" s="101">
        <v>1</v>
      </c>
      <c r="BY61" s="101" t="s">
        <v>1448</v>
      </c>
      <c r="BZ61" s="101" t="str">
        <f>IF(AJ61="Obligations",AP61&amp;" "&amp;AI61&amp;" "&amp;IF(AI61="High Yield",IF(AQ61&lt;2.5,"SHORT",IF(AQ61&gt;4,"LONG","MID")),IF(AQ61&lt;3.5,"SHORT",IF(AQ61&gt;8,"LONG","MID"))),"")</f>
        <v>Courbe Monde High Yield MID</v>
      </c>
      <c r="CA61" s="101" t="s">
        <v>70</v>
      </c>
      <c r="CB61" s="101"/>
      <c r="CC61" s="101" t="s">
        <v>70</v>
      </c>
      <c r="CD61" s="42" t="s">
        <v>4374</v>
      </c>
      <c r="CE61" s="42" t="s">
        <v>4374</v>
      </c>
      <c r="CF61" s="42" t="str">
        <f>IFERROR(VLOOKUP(Funds[[#This Row],[Code ISIN]],[1]GLOBAL!$C$1:$L$27,10,FALSE)," ")</f>
        <v xml:space="preserve"> </v>
      </c>
      <c r="CG61" s="42" t="s">
        <v>4374</v>
      </c>
      <c r="CH61" s="42" t="s">
        <v>4374</v>
      </c>
      <c r="CI61" s="42" t="s">
        <v>4374</v>
      </c>
      <c r="CJ61" s="123">
        <v>42734</v>
      </c>
      <c r="CK61" s="96" t="s">
        <v>4374</v>
      </c>
      <c r="CL61" s="246" t="str">
        <f>VLOOKUP(Funds[[#This Row],[Code ISIN]],'Sheet1 - Table (1)'!$A$10:$AF$110017,MATCH("Funds Liquidity",'Sheet1 - Table (1)'!$10:$10,0),FALSE)</f>
        <v>Jour</v>
      </c>
    </row>
    <row r="62" spans="1:94">
      <c r="A62" s="221" t="s">
        <v>4958</v>
      </c>
      <c r="B62" s="305">
        <f>IF(ISERROR(VALUE(VLOOKUP($A62,'Sheet1 - Table (1)'!$A$8:$AG$1186,COLUMN(B$7),FALSE))),VLOOKUP(A62,TK_MANQUANTS,2,FALSE),IF(VALUE(VLOOKUP($A62,'Sheet1 - Table (1)'!$A$8:$AG$1186,COLUMN(B$7),FALSE))=0,VLOOKUP(A62,TK_MANQUANTS,2,FALSE),VALUE(VLOOKUP($A62,'Sheet1 - Table (1)'!$A$8:$AG$1186,COLUMN(B$7),FALSE))))</f>
        <v>34782041</v>
      </c>
      <c r="C62" s="80" t="str">
        <f>VLOOKUP($A62,'Sheet1 - Table (1)'!$A$8:$AG$1186,COLUMN(C$7),FALSE)</f>
        <v>CSIF(CH) Bd Infl-Lnkd Glbl exJpn exIt exSpn Bl FB</v>
      </c>
      <c r="D62" s="82">
        <v>44081</v>
      </c>
      <c r="E62" s="124">
        <f>VLOOKUP($A62,'Sheet1 - Table (1)'!$A$8:$AG$1186,COLUMN(E$7),FALSE)</f>
        <v>0.21990000000000001</v>
      </c>
      <c r="F62" s="80">
        <f>VLOOKUP($A62,'Sheet1 - Table (1)'!$A$8:$AG$1186,COLUMN(F$7),FALSE)</f>
        <v>0</v>
      </c>
      <c r="G62" s="80" t="str">
        <f>VLOOKUP($A62,'Sheet1 - Table (1)'!$A$8:$AG$1186,COLUMN(G$7),FALSE)</f>
        <v>Switzerland</v>
      </c>
      <c r="H62" s="80" t="str">
        <f>VLOOKUP($A62,'Sheet1 - Table (1)'!$A$8:$AG$1186,COLUMN(H$7),FALSE)</f>
        <v>CHF</v>
      </c>
      <c r="I62" s="80" t="str">
        <f>VLOOKUP($A62,'Sheet1 - Table (1)'!$A$8:$AG$1186,COLUMN(I$7),FALSE)</f>
        <v>Fonds de placement</v>
      </c>
      <c r="J62" s="80" t="str">
        <f>VLOOKUP($A62,'Sheet1 - Table (1)'!$A$8:$AG$1186,COLUMN(J$7),FALSE)</f>
        <v>Obligation</v>
      </c>
      <c r="K62" s="82">
        <f>VLOOKUP($A62,'Sheet1 - Table (1)'!$A$8:$AG$1186,COLUMN(K$7),FALSE)</f>
        <v>44255</v>
      </c>
      <c r="L62" s="80">
        <f>VLOOKUP($A62,'Sheet1 - Table (1)'!$A$8:$AG$1186,COLUMN(L$7),FALSE)</f>
        <v>962.72609999999997</v>
      </c>
      <c r="M62" s="80" t="str">
        <f>VLOOKUP($A62,'Sheet1 - Table (1)'!$A$8:$AG$1186,COLUMN(M$7),FALSE)</f>
        <v>Retained</v>
      </c>
      <c r="N62" s="80">
        <f>VLOOKUP($A62,'Sheet1 - Table (1)'!$A$8:$AG$1186,COLUMN(N$7),FALSE)</f>
        <v>0</v>
      </c>
      <c r="O62" s="80">
        <f>VLOOKUP($A62,'Sheet1 - Table (1)'!$A$8:$AG$1186,COLUMN(O$7),FALSE)</f>
        <v>0</v>
      </c>
      <c r="P62" s="80">
        <f>VLOOKUP($A62,'Sheet1 - Table (1)'!$A$8:$AG$1186,COLUMN(P$7),FALSE)</f>
        <v>0</v>
      </c>
      <c r="Q62" s="80">
        <f>VLOOKUP($A62,'Sheet1 - Table (1)'!$A$8:$AG$1186,COLUMN(Q$7),FALSE)</f>
        <v>0</v>
      </c>
      <c r="R62" s="80">
        <f>VLOOKUP($A62,'Sheet1 - Table (1)'!$A$8:$AG$1186,COLUMN(R$7),FALSE)</f>
        <v>0</v>
      </c>
      <c r="S62" s="80">
        <f>VLOOKUP($A62,'Sheet1 - Table (1)'!$A$8:$AG$1186,COLUMN(S$7),FALSE)</f>
        <v>0</v>
      </c>
      <c r="T62" s="80">
        <f>VLOOKUP($A62,'Sheet1 - Table (1)'!$A$8:$AG$1186,COLUMN(T$7),FALSE)</f>
        <v>0</v>
      </c>
      <c r="U62" s="80" t="str">
        <f t="shared" si="7"/>
        <v/>
      </c>
      <c r="V62" s="80" t="str">
        <f>VLOOKUP($A62,'Sheet1 - Table (1)'!$A$8:$AG$1186,COLUMN(V$7)+3,FALSE)</f>
        <v>CH - Uebrige Fds tradit. Anl.</v>
      </c>
      <c r="W62" s="80" t="str">
        <f>VLOOKUP(A62,'Sheet1 - Table (1)'!$A$8:$AF$10075,MATCH($W$8,'Sheet1 - Table (1)'!$10:$10,0),FALSE)</f>
        <v>Détermination des Prix Quotidien</v>
      </c>
      <c r="X62" s="80" t="str">
        <f>VLOOKUP(A62,'Sheet1 - Table (1)'!$A$8:$AAB$10075,MATCH($X$8,'Sheet1 - Table (1)'!$10:$10,0),FALSE)</f>
        <v>Full</v>
      </c>
      <c r="Y62" s="96" t="str">
        <f t="shared" si="18"/>
        <v>Fonds de placement</v>
      </c>
      <c r="AA62" s="96" t="s">
        <v>1823</v>
      </c>
      <c r="AB62" s="96" t="s">
        <v>2481</v>
      </c>
      <c r="AC62" s="214" t="s">
        <v>140</v>
      </c>
      <c r="AD62" s="214" t="s">
        <v>2481</v>
      </c>
      <c r="AE62" s="96" t="s">
        <v>2481</v>
      </c>
      <c r="AF62" s="96" t="s">
        <v>2481</v>
      </c>
      <c r="AG62" s="96" t="s">
        <v>2869</v>
      </c>
      <c r="AI62" s="96" t="s">
        <v>785</v>
      </c>
      <c r="AJ62" s="96" t="s">
        <v>140</v>
      </c>
      <c r="AK62" s="96" t="s">
        <v>140</v>
      </c>
      <c r="AL62" s="96" t="s">
        <v>2481</v>
      </c>
      <c r="AM62" s="96" t="str">
        <f t="shared" si="21"/>
        <v>Obligations étrangères</v>
      </c>
      <c r="AO62" s="96" t="s">
        <v>2481</v>
      </c>
      <c r="AP62" s="96" t="s">
        <v>74</v>
      </c>
      <c r="AQ62" s="96">
        <v>12.91</v>
      </c>
      <c r="AR62" s="101">
        <v>1.03E-2</v>
      </c>
      <c r="AS62" s="101">
        <f t="shared" si="16"/>
        <v>8.1010000000000006E-3</v>
      </c>
      <c r="AT62" s="101">
        <v>1</v>
      </c>
      <c r="AY62" s="101">
        <v>0.1232</v>
      </c>
      <c r="AZ62" s="101">
        <v>0.32600000000000001</v>
      </c>
      <c r="BA62" s="101">
        <v>0.01</v>
      </c>
      <c r="BB62" s="101">
        <v>0.50609999999999999</v>
      </c>
      <c r="BC62" s="101">
        <v>1.9099999999999999E-2</v>
      </c>
      <c r="BD62" s="101">
        <v>0.01</v>
      </c>
      <c r="BG62" s="101">
        <v>5.5999999999999999E-3</v>
      </c>
      <c r="BK62" s="101">
        <v>0.1232</v>
      </c>
      <c r="BL62" s="101">
        <v>0.32600000000000001</v>
      </c>
      <c r="BM62" s="101">
        <v>0.01</v>
      </c>
      <c r="BN62" s="101">
        <v>0.50609999999999999</v>
      </c>
      <c r="BO62" s="101">
        <v>1.9099999999999999E-2</v>
      </c>
      <c r="BQ62" s="101">
        <v>1.5599999999999999E-2</v>
      </c>
      <c r="BT62" s="101">
        <v>1.1999999999999999E-3</v>
      </c>
      <c r="BU62" s="101">
        <v>1.1999999999999999E-3</v>
      </c>
      <c r="BV62" s="101">
        <v>1</v>
      </c>
      <c r="BW62" s="101">
        <v>0</v>
      </c>
      <c r="BY62" s="101" t="s">
        <v>4969</v>
      </c>
      <c r="BZ62" s="101" t="str">
        <f>IF(AJ62="Obligations",AP62&amp;" "&amp;AI62&amp;" "&amp;IF(AQ62&lt;3.5,"SHORT",IF(AQ62&gt;8,"LONG","MID")),"")</f>
        <v>Courbe Monde Gouvernements LONG</v>
      </c>
      <c r="CA62" s="101" t="s">
        <v>4050</v>
      </c>
      <c r="CB62" s="122" t="s">
        <v>4978</v>
      </c>
      <c r="CC62" s="137" t="s">
        <v>4979</v>
      </c>
      <c r="CD62" s="42" t="s">
        <v>4374</v>
      </c>
      <c r="CE62" s="42" t="s">
        <v>4374</v>
      </c>
      <c r="CF62" s="42" t="str">
        <f>IFERROR(VLOOKUP(Funds[[#This Row],[Code ISIN]],[1]GLOBAL!$C$1:$L$27,10,FALSE)," ")</f>
        <v xml:space="preserve"> </v>
      </c>
      <c r="CG62" s="42" t="s">
        <v>4374</v>
      </c>
      <c r="CH62" s="42" t="s">
        <v>1633</v>
      </c>
      <c r="CI62" s="42" t="s">
        <v>4374</v>
      </c>
      <c r="CJ62" s="141">
        <v>44286</v>
      </c>
      <c r="CK62" s="96" t="s">
        <v>4374</v>
      </c>
      <c r="CL62" s="246" t="str">
        <f>VLOOKUP(Funds[[#This Row],[Code ISIN]],'Sheet1 - Table (1)'!$A$10:$AF$110017,MATCH("Funds Liquidity",'Sheet1 - Table (1)'!$10:$10,0),FALSE)</f>
        <v>Jour</v>
      </c>
      <c r="CO62" s="246" t="s">
        <v>5378</v>
      </c>
    </row>
    <row r="63" spans="1:94">
      <c r="A63" s="221" t="s">
        <v>4961</v>
      </c>
      <c r="B63" s="305">
        <f>IF(ISERROR(VALUE(VLOOKUP($A63,'Sheet1 - Table (1)'!$A$8:$AG$1186,COLUMN(B$7),FALSE))),VLOOKUP(A63,TK_MANQUANTS,2,FALSE),IF(VALUE(VLOOKUP($A63,'Sheet1 - Table (1)'!$A$8:$AG$1186,COLUMN(B$7),FALSE))=0,VLOOKUP(A63,TK_MANQUANTS,2,FALSE),VALUE(VLOOKUP($A63,'Sheet1 - Table (1)'!$A$8:$AG$1186,COLUMN(B$7),FALSE))))</f>
        <v>13457672</v>
      </c>
      <c r="C63" s="80" t="str">
        <f>VLOOKUP($A63,'Sheet1 - Table (1)'!$A$8:$AG$1186,COLUMN(C$7),FALSE)</f>
        <v>CSIF(CH) Bd Infl-Lnkd Glbl exJpn exIt exSpn Bl QBH</v>
      </c>
      <c r="D63" s="82">
        <v>44081</v>
      </c>
      <c r="E63" s="124">
        <f>VLOOKUP($A63,'Sheet1 - Table (1)'!$A$8:$AG$1186,COLUMN(E$7),FALSE)</f>
        <v>0.2011</v>
      </c>
      <c r="F63" s="80">
        <f>VLOOKUP($A63,'Sheet1 - Table (1)'!$A$8:$AG$1186,COLUMN(F$7),FALSE)</f>
        <v>0</v>
      </c>
      <c r="G63" s="80" t="str">
        <f>VLOOKUP($A63,'Sheet1 - Table (1)'!$A$8:$AG$1186,COLUMN(G$7),FALSE)</f>
        <v>Switzerland</v>
      </c>
      <c r="H63" s="80" t="str">
        <f>VLOOKUP($A63,'Sheet1 - Table (1)'!$A$8:$AG$1186,COLUMN(H$7),FALSE)</f>
        <v>CHF</v>
      </c>
      <c r="I63" s="80" t="str">
        <f>VLOOKUP($A63,'Sheet1 - Table (1)'!$A$8:$AG$1186,COLUMN(I$7),FALSE)</f>
        <v>Fonds de placement</v>
      </c>
      <c r="J63" s="80" t="str">
        <f>VLOOKUP($A63,'Sheet1 - Table (1)'!$A$8:$AG$1186,COLUMN(J$7),FALSE)</f>
        <v>Obligation</v>
      </c>
      <c r="K63" s="82">
        <f>VLOOKUP($A63,'Sheet1 - Table (1)'!$A$8:$AG$1186,COLUMN(K$7),FALSE)</f>
        <v>44255</v>
      </c>
      <c r="L63" s="80">
        <f>VLOOKUP($A63,'Sheet1 - Table (1)'!$A$8:$AG$1186,COLUMN(L$7),FALSE)</f>
        <v>962.72609999999997</v>
      </c>
      <c r="M63" s="80" t="str">
        <f>VLOOKUP($A63,'Sheet1 - Table (1)'!$A$8:$AG$1186,COLUMN(M$7),FALSE)</f>
        <v>Retained</v>
      </c>
      <c r="N63" s="80">
        <f>VLOOKUP($A63,'Sheet1 - Table (1)'!$A$8:$AG$1186,COLUMN(N$7),FALSE)</f>
        <v>0</v>
      </c>
      <c r="O63" s="80">
        <f>VLOOKUP($A63,'Sheet1 - Table (1)'!$A$8:$AG$1186,COLUMN(O$7),FALSE)</f>
        <v>0</v>
      </c>
      <c r="P63" s="80">
        <f>VLOOKUP($A63,'Sheet1 - Table (1)'!$A$8:$AG$1186,COLUMN(P$7),FALSE)</f>
        <v>0</v>
      </c>
      <c r="Q63" s="80">
        <f>VLOOKUP($A63,'Sheet1 - Table (1)'!$A$8:$AG$1186,COLUMN(Q$7),FALSE)</f>
        <v>0</v>
      </c>
      <c r="R63" s="80">
        <f>VLOOKUP($A63,'Sheet1 - Table (1)'!$A$8:$AG$1186,COLUMN(R$7),FALSE)</f>
        <v>0</v>
      </c>
      <c r="S63" s="80">
        <f>VLOOKUP($A63,'Sheet1 - Table (1)'!$A$8:$AG$1186,COLUMN(S$7),FALSE)</f>
        <v>0</v>
      </c>
      <c r="T63" s="80">
        <f>VLOOKUP($A63,'Sheet1 - Table (1)'!$A$8:$AG$1186,COLUMN(T$7),FALSE)</f>
        <v>0</v>
      </c>
      <c r="U63" s="80" t="str">
        <f t="shared" si="7"/>
        <v/>
      </c>
      <c r="V63" s="80" t="str">
        <f>VLOOKUP($A63,'Sheet1 - Table (1)'!$A$8:$AG$1186,COLUMN(V$7)+3,FALSE)</f>
        <v>CH - Uebrige Fds tradit. Anl.</v>
      </c>
      <c r="W63" s="80" t="str">
        <f>VLOOKUP(A63,'Sheet1 - Table (1)'!$A$8:$AF$10075,MATCH($W$8,'Sheet1 - Table (1)'!$10:$10,0),FALSE)</f>
        <v>Détermination des Prix Quotidien</v>
      </c>
      <c r="X63" s="80" t="str">
        <f>VLOOKUP(A63,'Sheet1 - Table (1)'!$A$8:$AAB$10075,MATCH($X$8,'Sheet1 - Table (1)'!$10:$10,0),FALSE)</f>
        <v>Full</v>
      </c>
      <c r="Y63" s="96" t="str">
        <f t="shared" si="18"/>
        <v>Fonds de placement</v>
      </c>
      <c r="AA63" s="96" t="s">
        <v>1823</v>
      </c>
      <c r="AB63" s="96" t="s">
        <v>2481</v>
      </c>
      <c r="AC63" s="214" t="s">
        <v>140</v>
      </c>
      <c r="AD63" s="214" t="s">
        <v>2481</v>
      </c>
      <c r="AE63" s="96" t="s">
        <v>2481</v>
      </c>
      <c r="AF63" s="96" t="s">
        <v>2481</v>
      </c>
      <c r="AG63" s="96" t="s">
        <v>2869</v>
      </c>
      <c r="AI63" s="96" t="s">
        <v>785</v>
      </c>
      <c r="AJ63" s="96" t="s">
        <v>140</v>
      </c>
      <c r="AK63" s="96" t="s">
        <v>140</v>
      </c>
      <c r="AL63" s="96" t="s">
        <v>2481</v>
      </c>
      <c r="AM63" s="96" t="str">
        <f t="shared" si="21"/>
        <v>Obligations étrangères hedged</v>
      </c>
      <c r="AO63" s="96" t="s">
        <v>2481</v>
      </c>
      <c r="AP63" s="96" t="s">
        <v>74</v>
      </c>
      <c r="AQ63" s="96">
        <v>12.91</v>
      </c>
      <c r="AR63" s="101">
        <v>1.03E-2</v>
      </c>
      <c r="AS63" s="101">
        <f>IF(AR63="","",AR63-E63%)</f>
        <v>8.2889999999999995E-3</v>
      </c>
      <c r="AT63" s="101">
        <v>1</v>
      </c>
      <c r="AX63" s="101">
        <v>1</v>
      </c>
      <c r="BK63" s="101">
        <v>0.1232</v>
      </c>
      <c r="BL63" s="101">
        <v>0.32600000000000001</v>
      </c>
      <c r="BM63" s="101">
        <v>0.01</v>
      </c>
      <c r="BN63" s="101">
        <v>0.50609999999999999</v>
      </c>
      <c r="BO63" s="101">
        <v>1.9099999999999999E-2</v>
      </c>
      <c r="BQ63" s="101">
        <v>1.5599999999999999E-2</v>
      </c>
      <c r="BT63" s="101">
        <v>1.1999999999999999E-3</v>
      </c>
      <c r="BU63" s="101">
        <v>1.1999999999999999E-3</v>
      </c>
      <c r="BV63" s="101">
        <v>1</v>
      </c>
      <c r="BW63" s="101">
        <v>0</v>
      </c>
      <c r="BY63" s="101" t="s">
        <v>5167</v>
      </c>
      <c r="BZ63" s="101" t="str">
        <f>IF(AJ63="Obligations",AP63&amp;" "&amp;AI63&amp;" "&amp;IF(AQ63&lt;3.5,"SHORT",IF(AQ63&gt;8,"LONG","MID")),"")</f>
        <v>Courbe Monde Gouvernements LONG</v>
      </c>
      <c r="CA63" s="101" t="s">
        <v>4050</v>
      </c>
      <c r="CB63" s="122" t="s">
        <v>4970</v>
      </c>
      <c r="CC63" s="137" t="s">
        <v>4971</v>
      </c>
      <c r="CD63" s="42" t="s">
        <v>4374</v>
      </c>
      <c r="CE63" s="42" t="s">
        <v>4374</v>
      </c>
      <c r="CF63" s="42" t="str">
        <f>IFERROR(VLOOKUP(Funds[[#This Row],[Code ISIN]],[1]GLOBAL!$C$1:$L$27,10,FALSE)," ")</f>
        <v xml:space="preserve"> </v>
      </c>
      <c r="CG63" s="42" t="s">
        <v>4374</v>
      </c>
      <c r="CH63" s="42" t="s">
        <v>1633</v>
      </c>
      <c r="CI63" s="42" t="s">
        <v>4374</v>
      </c>
      <c r="CJ63" s="141">
        <v>44286</v>
      </c>
      <c r="CK63" s="96" t="s">
        <v>4374</v>
      </c>
      <c r="CL63" s="246" t="str">
        <f>VLOOKUP(Funds[[#This Row],[Code ISIN]],'Sheet1 - Table (1)'!$A$10:$AF$110017,MATCH("Funds Liquidity",'Sheet1 - Table (1)'!$10:$10,0),FALSE)</f>
        <v>Jour</v>
      </c>
      <c r="CO63" s="246" t="s">
        <v>5378</v>
      </c>
    </row>
    <row r="64" spans="1:94">
      <c r="A64" s="80" t="s">
        <v>1248</v>
      </c>
      <c r="B64" s="305">
        <f>IF(ISERROR(VALUE(VLOOKUP($A64,'Sheet1 - Table (1)'!$A$8:$AG$1186,COLUMN(B$7),FALSE))),VLOOKUP(A64,TK_MANQUANTS,2,FALSE),IF(VALUE(VLOOKUP($A64,'Sheet1 - Table (1)'!$A$8:$AG$1186,COLUMN(B$7),FALSE))=0,VLOOKUP(A64,TK_MANQUANTS,2,FALSE),VALUE(VLOOKUP($A64,'Sheet1 - Table (1)'!$A$8:$AG$1186,COLUMN(B$7),FALSE))))</f>
        <v>27008652</v>
      </c>
      <c r="C64" s="80" t="str">
        <f>VLOOKUP($A64,'Sheet1 - Table (1)'!$A$8:$AG$1186,COLUMN(C$7),FALSE)</f>
        <v>Candriam Bonds Credit Opportunities R CHF H C</v>
      </c>
      <c r="D64" s="82">
        <f>VLOOKUP($A64,'Sheet1 - Table (1)'!$A$8:$AG$1186,COLUMN(D$7),FALSE)</f>
        <v>43880</v>
      </c>
      <c r="E64" s="124">
        <f>VLOOKUP($A64,'Sheet1 - Table (1)'!$A$8:$AG$1186,COLUMN(E$7),FALSE)</f>
        <v>0.72</v>
      </c>
      <c r="F64" s="80" t="b">
        <f>VLOOKUP($A64,'Sheet1 - Table (1)'!$A$8:$AG$1186,COLUMN(F$7),FALSE)</f>
        <v>1</v>
      </c>
      <c r="G64" s="80" t="str">
        <f>VLOOKUP($A64,'Sheet1 - Table (1)'!$A$8:$AG$1186,COLUMN(G$7),FALSE)</f>
        <v>Luxembourg</v>
      </c>
      <c r="H64" s="80" t="str">
        <f>VLOOKUP($A64,'Sheet1 - Table (1)'!$A$8:$AG$1186,COLUMN(H$7),FALSE)</f>
        <v>CHF</v>
      </c>
      <c r="I64" s="80" t="str">
        <f>VLOOKUP($A64,'Sheet1 - Table (1)'!$A$8:$AG$1186,COLUMN(I$7),FALSE)</f>
        <v>Fonds de placement</v>
      </c>
      <c r="J64" s="80" t="str">
        <f>VLOOKUP($A64,'Sheet1 - Table (1)'!$A$8:$AG$1186,COLUMN(J$7),FALSE)</f>
        <v>Obligation</v>
      </c>
      <c r="K64" s="82">
        <f>VLOOKUP($A64,'Sheet1 - Table (1)'!$A$8:$AG$1186,COLUMN(K$7),FALSE)</f>
        <v>44255</v>
      </c>
      <c r="L64" s="80">
        <f>VLOOKUP($A64,'Sheet1 - Table (1)'!$A$8:$AG$1186,COLUMN(L$7),FALSE)</f>
        <v>2009.8708336</v>
      </c>
      <c r="M64" s="80" t="str">
        <f>VLOOKUP($A64,'Sheet1 - Table (1)'!$A$8:$AG$1186,COLUMN(M$7),FALSE)</f>
        <v>Retained</v>
      </c>
      <c r="N64" s="80">
        <f>VLOOKUP($A64,'Sheet1 - Table (1)'!$A$8:$AG$1186,COLUMN(N$7),FALSE)</f>
        <v>0</v>
      </c>
      <c r="O64" s="80">
        <f>VLOOKUP($A64,'Sheet1 - Table (1)'!$A$8:$AG$1186,COLUMN(O$7),FALSE)</f>
        <v>0</v>
      </c>
      <c r="P64" s="80">
        <f>VLOOKUP($A64,'Sheet1 - Table (1)'!$A$8:$AG$1186,COLUMN(P$7),FALSE)</f>
        <v>0</v>
      </c>
      <c r="Q64" s="80">
        <f>VLOOKUP($A64,'Sheet1 - Table (1)'!$A$8:$AG$1186,COLUMN(Q$7),FALSE)</f>
        <v>0</v>
      </c>
      <c r="R64" s="80">
        <f>VLOOKUP($A64,'Sheet1 - Table (1)'!$A$8:$AG$1186,COLUMN(R$7),FALSE)</f>
        <v>0</v>
      </c>
      <c r="S64" s="80">
        <f>VLOOKUP($A64,'Sheet1 - Table (1)'!$A$8:$AG$1186,COLUMN(S$7),FALSE)</f>
        <v>0</v>
      </c>
      <c r="T64" s="80">
        <f>VLOOKUP($A64,'Sheet1 - Table (1)'!$A$8:$AG$1186,COLUMN(T$7),FALSE)</f>
        <v>0</v>
      </c>
      <c r="U64" s="80" t="str">
        <f t="shared" si="7"/>
        <v/>
      </c>
      <c r="V64" s="80" t="str">
        <f>VLOOKUP($A64,'Sheet1 - Table (1)'!$A$8:$AG$1186,COLUMN(V$7)+3,FALSE)</f>
        <v>LU - SICAV - Parte 1</v>
      </c>
      <c r="W64" s="80" t="str">
        <f>VLOOKUP(A64,'Sheet1 - Table (1)'!$A$8:$AF$10075,MATCH($W$8,'Sheet1 - Table (1)'!$10:$10,0),FALSE)</f>
        <v>Détermination des Prix Quotidien</v>
      </c>
      <c r="X64" s="80">
        <f>VLOOKUP(A64,'Sheet1 - Table (1)'!$A$8:$AAB$10075,MATCH($X$8,'Sheet1 - Table (1)'!$10:$10,0),FALSE)</f>
        <v>0</v>
      </c>
      <c r="Y64" s="96" t="str">
        <f t="shared" si="18"/>
        <v>Fonds de placement</v>
      </c>
      <c r="AA64" s="96" t="s">
        <v>1823</v>
      </c>
      <c r="AB64" s="96" t="s">
        <v>2064</v>
      </c>
      <c r="AC64" s="214" t="s">
        <v>140</v>
      </c>
      <c r="AD64" s="214" t="s">
        <v>2064</v>
      </c>
      <c r="AE64" s="96" t="s">
        <v>2481</v>
      </c>
      <c r="AF64" s="246" t="s">
        <v>2481</v>
      </c>
      <c r="AG64" s="96" t="s">
        <v>2866</v>
      </c>
      <c r="AI64" s="96" t="s">
        <v>137</v>
      </c>
      <c r="AJ64" s="96" t="s">
        <v>793</v>
      </c>
      <c r="AK64" s="96" t="s">
        <v>140</v>
      </c>
      <c r="AL64" s="96" t="s">
        <v>2481</v>
      </c>
      <c r="AM64" s="96" t="str">
        <f t="shared" si="21"/>
        <v>Obligations étrangères hedged</v>
      </c>
      <c r="AO64" s="96" t="s">
        <v>2064</v>
      </c>
      <c r="AP64" s="96" t="s">
        <v>74</v>
      </c>
      <c r="AQ64" s="96">
        <v>0.3</v>
      </c>
      <c r="AS64" s="101" t="str">
        <f t="shared" si="16"/>
        <v/>
      </c>
      <c r="AW64" s="101">
        <v>1</v>
      </c>
      <c r="AX64" s="101">
        <v>1</v>
      </c>
      <c r="BJ64" s="129">
        <v>1.47E-2</v>
      </c>
      <c r="BK64" s="129">
        <v>0.55530000000000002</v>
      </c>
      <c r="BL64" s="129">
        <v>4.0800000000000003E-2</v>
      </c>
      <c r="BM64" s="129">
        <v>4.4299999999999999E-2</v>
      </c>
      <c r="BN64" s="129">
        <v>0.30909999999999999</v>
      </c>
      <c r="BO64" s="129">
        <v>3.15E-2</v>
      </c>
      <c r="BP64" s="129"/>
      <c r="BQ64" s="129"/>
      <c r="BR64" s="129">
        <v>4.3E-3</v>
      </c>
      <c r="BV64" s="101">
        <v>0</v>
      </c>
      <c r="BW64" s="101">
        <v>1</v>
      </c>
      <c r="BZ64" s="101" t="str">
        <f>IF(AJ64="Obligations",AP64&amp;" "&amp;AI64&amp;" "&amp;IF(AQ64&lt;3.5,"SHORT",IF(AQ64&gt;8,"LONG","MID")),"")</f>
        <v/>
      </c>
      <c r="CA64" s="101" t="s">
        <v>70</v>
      </c>
      <c r="CB64" s="101"/>
      <c r="CC64" s="101" t="s">
        <v>70</v>
      </c>
      <c r="CD64" s="42" t="s">
        <v>4374</v>
      </c>
      <c r="CE64" s="42" t="s">
        <v>4374</v>
      </c>
      <c r="CF64" s="42" t="str">
        <f>IFERROR(VLOOKUP(Funds[[#This Row],[Code ISIN]],[1]GLOBAL!$C$1:$L$27,10,FALSE)," ")</f>
        <v xml:space="preserve"> </v>
      </c>
      <c r="CG64" s="42" t="s">
        <v>4374</v>
      </c>
      <c r="CH64" s="42" t="s">
        <v>4374</v>
      </c>
      <c r="CI64" s="42" t="s">
        <v>4374</v>
      </c>
      <c r="CJ64" s="123">
        <v>42674</v>
      </c>
      <c r="CK64" s="96" t="s">
        <v>4374</v>
      </c>
      <c r="CL64" s="246" t="str">
        <f>VLOOKUP(Funds[[#This Row],[Code ISIN]],'Sheet1 - Table (1)'!$A$10:$AF$110017,MATCH("Funds Liquidity",'Sheet1 - Table (1)'!$10:$10,0),FALSE)</f>
        <v>Jour</v>
      </c>
    </row>
    <row r="65" spans="1:94">
      <c r="A65" s="80" t="s">
        <v>883</v>
      </c>
      <c r="B65" s="305">
        <f>IF(ISERROR(VALUE(VLOOKUP($A65,'Sheet1 - Table (1)'!$A$8:$AG$1186,COLUMN(B$7),FALSE))),VLOOKUP(A65,TK_MANQUANTS,2,FALSE),IF(VALUE(VLOOKUP($A65,'Sheet1 - Table (1)'!$A$8:$AG$1186,COLUMN(B$7),FALSE))=0,VLOOKUP(A65,TK_MANQUANTS,2,FALSE),VALUE(VLOOKUP($A65,'Sheet1 - Table (1)'!$A$8:$AG$1186,COLUMN(B$7),FALSE))))</f>
        <v>19224150</v>
      </c>
      <c r="C65" s="80" t="str">
        <f>VLOOKUP($A65,'Sheet1 - Table (1)'!$A$8:$AG$1186,COLUMN(C$7),FALSE)</f>
        <v>Swisscanto (CH) BF Resp Corporate hdg CHF GTH CHF</v>
      </c>
      <c r="D65" s="82">
        <f>VLOOKUP($A65,'Sheet1 - Table (1)'!$A$8:$AG$1186,COLUMN(D$7),FALSE)</f>
        <v>44196</v>
      </c>
      <c r="E65" s="124">
        <f>VLOOKUP($A65,'Sheet1 - Table (1)'!$A$8:$AG$1186,COLUMN(E$7),FALSE)</f>
        <v>0.4</v>
      </c>
      <c r="F65" s="80">
        <f>VLOOKUP($A65,'Sheet1 - Table (1)'!$A$8:$AG$1186,COLUMN(F$7),FALSE)</f>
        <v>0</v>
      </c>
      <c r="G65" s="80" t="str">
        <f>VLOOKUP($A65,'Sheet1 - Table (1)'!$A$8:$AG$1186,COLUMN(G$7),FALSE)</f>
        <v>Switzerland</v>
      </c>
      <c r="H65" s="80" t="str">
        <f>VLOOKUP($A65,'Sheet1 - Table (1)'!$A$8:$AG$1186,COLUMN(H$7),FALSE)</f>
        <v>CHF</v>
      </c>
      <c r="I65" s="80" t="str">
        <f>VLOOKUP($A65,'Sheet1 - Table (1)'!$A$8:$AG$1186,COLUMN(I$7),FALSE)</f>
        <v>Fonds de placement</v>
      </c>
      <c r="J65" s="80" t="str">
        <f>VLOOKUP($A65,'Sheet1 - Table (1)'!$A$8:$AG$1186,COLUMN(J$7),FALSE)</f>
        <v>Obligation</v>
      </c>
      <c r="K65" s="82">
        <f>VLOOKUP($A65,'Sheet1 - Table (1)'!$A$8:$AG$1186,COLUMN(K$7),FALSE)</f>
        <v>44255</v>
      </c>
      <c r="L65" s="80">
        <f>VLOOKUP($A65,'Sheet1 - Table (1)'!$A$8:$AG$1186,COLUMN(L$7),FALSE)</f>
        <v>1666.499104</v>
      </c>
      <c r="M65" s="80" t="str">
        <f>VLOOKUP($A65,'Sheet1 - Table (1)'!$A$8:$AG$1186,COLUMN(M$7),FALSE)</f>
        <v>Retained</v>
      </c>
      <c r="N65" s="80">
        <f>VLOOKUP($A65,'Sheet1 - Table (1)'!$A$8:$AG$1186,COLUMN(N$7),FALSE)</f>
        <v>0</v>
      </c>
      <c r="O65" s="80">
        <f>VLOOKUP($A65,'Sheet1 - Table (1)'!$A$8:$AG$1186,COLUMN(O$7),FALSE)</f>
        <v>0</v>
      </c>
      <c r="P65" s="80">
        <f>VLOOKUP($A65,'Sheet1 - Table (1)'!$A$8:$AG$1186,COLUMN(P$7),FALSE)</f>
        <v>0</v>
      </c>
      <c r="Q65" s="80">
        <f>VLOOKUP($A65,'Sheet1 - Table (1)'!$A$8:$AG$1186,COLUMN(Q$7),FALSE)</f>
        <v>0</v>
      </c>
      <c r="R65" s="80">
        <f>VLOOKUP($A65,'Sheet1 - Table (1)'!$A$8:$AG$1186,COLUMN(R$7),FALSE)</f>
        <v>0</v>
      </c>
      <c r="S65" s="80" t="b">
        <f>VLOOKUP($A65,'Sheet1 - Table (1)'!$A$8:$AG$1186,COLUMN(S$7),FALSE)</f>
        <v>1</v>
      </c>
      <c r="T65" s="80">
        <f>VLOOKUP($A65,'Sheet1 - Table (1)'!$A$8:$AG$1186,COLUMN(T$7),FALSE)</f>
        <v>0</v>
      </c>
      <c r="U65" s="80" t="str">
        <f t="shared" si="7"/>
        <v>GE</v>
      </c>
      <c r="V65" s="80" t="str">
        <f>VLOOKUP($A65,'Sheet1 - Table (1)'!$A$8:$AG$1186,COLUMN(V$7)+3,FALSE)</f>
        <v>CH - Effektenfonds</v>
      </c>
      <c r="W65" s="80" t="str">
        <f>VLOOKUP(A65,'Sheet1 - Table (1)'!$A$8:$AF$10075,MATCH($W$8,'Sheet1 - Table (1)'!$10:$10,0),FALSE)</f>
        <v>Détermination des Prix Quotidien</v>
      </c>
      <c r="X65" s="80">
        <f>VLOOKUP(A65,'Sheet1 - Table (1)'!$A$8:$AAB$10075,MATCH($X$8,'Sheet1 - Table (1)'!$10:$10,0),FALSE)</f>
        <v>0</v>
      </c>
      <c r="Y65" s="96" t="str">
        <f t="shared" si="18"/>
        <v>Fonds de placement</v>
      </c>
      <c r="AA65" s="96" t="s">
        <v>1823</v>
      </c>
      <c r="AB65" s="96" t="s">
        <v>2481</v>
      </c>
      <c r="AC65" s="214" t="s">
        <v>140</v>
      </c>
      <c r="AD65" s="214" t="s">
        <v>2481</v>
      </c>
      <c r="AE65" s="96" t="s">
        <v>2481</v>
      </c>
      <c r="AF65" s="246" t="s">
        <v>2481</v>
      </c>
      <c r="AI65" s="96" t="s">
        <v>380</v>
      </c>
      <c r="AJ65" s="96" t="s">
        <v>140</v>
      </c>
      <c r="AK65" s="96" t="s">
        <v>140</v>
      </c>
      <c r="AL65" s="96" t="s">
        <v>2481</v>
      </c>
      <c r="AM65" s="96" t="str">
        <f t="shared" si="21"/>
        <v>Obligations étrangères hedged</v>
      </c>
      <c r="AO65" s="96" t="s">
        <v>2481</v>
      </c>
      <c r="AP65" s="96" t="s">
        <v>74</v>
      </c>
      <c r="AQ65" s="96">
        <v>7.53</v>
      </c>
      <c r="AR65" s="101">
        <v>2.2700000000000001E-2</v>
      </c>
      <c r="AS65" s="101">
        <f t="shared" si="16"/>
        <v>1.8700000000000001E-2</v>
      </c>
      <c r="AT65" s="101">
        <v>0.10100000000000001</v>
      </c>
      <c r="AU65" s="101">
        <v>0.313</v>
      </c>
      <c r="AV65" s="101">
        <v>0.48480000000000001</v>
      </c>
      <c r="AW65" s="101">
        <v>0.1012</v>
      </c>
      <c r="AX65" s="101">
        <v>1</v>
      </c>
      <c r="BJ65" s="101">
        <v>1.5800000000000002E-2</v>
      </c>
      <c r="BK65" s="101">
        <v>0.26469999999999999</v>
      </c>
      <c r="BL65" s="101">
        <v>3.5400000000000001E-2</v>
      </c>
      <c r="BN65" s="101">
        <v>0.64019999999999999</v>
      </c>
      <c r="BO65" s="101">
        <v>2.4799999999999999E-2</v>
      </c>
      <c r="BP65" s="101">
        <v>1.12E-2</v>
      </c>
      <c r="BQ65" s="101">
        <v>7.9000000000000008E-3</v>
      </c>
      <c r="BW65" s="101">
        <v>1</v>
      </c>
      <c r="BY65" s="101" t="s">
        <v>3295</v>
      </c>
      <c r="BZ65" s="101" t="str">
        <f>IF(AJ65="Obligations",AP65&amp;" "&amp;AI65&amp;" "&amp;IF(AI65="High Yield",IF(AQ65&lt;2.5,"SHORT",IF(AQ65&gt;4,"LONG","MID")),IF(AQ65&lt;3.5,"SHORT",IF(AQ65&gt;8,"LONG","MID"))),"")</f>
        <v>Courbe Monde Corporate MID</v>
      </c>
      <c r="CA65" s="101" t="s">
        <v>4051</v>
      </c>
      <c r="CB65" s="122" t="s">
        <v>3780</v>
      </c>
      <c r="CC65" s="137" t="s">
        <v>4012</v>
      </c>
      <c r="CD65" s="42" t="s">
        <v>4374</v>
      </c>
      <c r="CE65" s="42" t="s">
        <v>4374</v>
      </c>
      <c r="CF65" s="42" t="str">
        <f>IFERROR(VLOOKUP(Funds[[#This Row],[Code ISIN]],[1]GLOBAL!$C$1:$L$27,10,FALSE)," ")</f>
        <v xml:space="preserve"> </v>
      </c>
      <c r="CG65" s="42" t="s">
        <v>4374</v>
      </c>
      <c r="CH65" s="42" t="s">
        <v>4374</v>
      </c>
      <c r="CI65" s="42" t="s">
        <v>4374</v>
      </c>
      <c r="CJ65" s="123">
        <v>43555</v>
      </c>
      <c r="CK65" s="96" t="s">
        <v>4374</v>
      </c>
      <c r="CL65" s="246" t="str">
        <f>VLOOKUP(Funds[[#This Row],[Code ISIN]],'Sheet1 - Table (1)'!$A$10:$AF$110017,MATCH("Funds Liquidity",'Sheet1 - Table (1)'!$10:$10,0),FALSE)</f>
        <v>Jour</v>
      </c>
    </row>
    <row r="66" spans="1:94">
      <c r="A66" s="80" t="s">
        <v>327</v>
      </c>
      <c r="B66" s="305">
        <f>IF(ISERROR(VALUE(VLOOKUP($A66,'Sheet1 - Table (1)'!$A$8:$AG$1186,COLUMN(B$7),FALSE))),VLOOKUP(A66,TK_MANQUANTS,2,FALSE),IF(VALUE(VLOOKUP($A66,'Sheet1 - Table (1)'!$A$8:$AG$1186,COLUMN(B$7),FALSE))=0,VLOOKUP(A66,TK_MANQUANTS,2,FALSE),VALUE(VLOOKUP($A66,'Sheet1 - Table (1)'!$A$8:$AG$1186,COLUMN(B$7),FALSE))))</f>
        <v>20253013</v>
      </c>
      <c r="C66" s="80" t="str">
        <f>VLOOKUP($A66,'Sheet1 - Table (1)'!$A$8:$AG$1186,COLUMN(C$7),FALSE)</f>
        <v>Swisscanto (LU) EF Syst Resp Slcn Intl GT</v>
      </c>
      <c r="D66" s="82">
        <f>VLOOKUP($A66,'Sheet1 - Table (1)'!$A$8:$AG$1186,COLUMN(D$7),FALSE)</f>
        <v>44196</v>
      </c>
      <c r="E66" s="124">
        <f>VLOOKUP($A66,'Sheet1 - Table (1)'!$A$8:$AG$1186,COLUMN(E$7),FALSE)</f>
        <v>0.74</v>
      </c>
      <c r="F66" s="80" t="b">
        <f>VLOOKUP($A66,'Sheet1 - Table (1)'!$A$8:$AG$1186,COLUMN(F$7),FALSE)</f>
        <v>1</v>
      </c>
      <c r="G66" s="80" t="str">
        <f>VLOOKUP($A66,'Sheet1 - Table (1)'!$A$8:$AG$1186,COLUMN(G$7),FALSE)</f>
        <v>Luxembourg</v>
      </c>
      <c r="H66" s="80" t="str">
        <f>VLOOKUP($A66,'Sheet1 - Table (1)'!$A$8:$AG$1186,COLUMN(H$7),FALSE)</f>
        <v>CHF</v>
      </c>
      <c r="I66" s="80" t="str">
        <f>VLOOKUP($A66,'Sheet1 - Table (1)'!$A$8:$AG$1186,COLUMN(I$7),FALSE)</f>
        <v>Fonds de placement</v>
      </c>
      <c r="J66" s="80" t="str">
        <f>VLOOKUP($A66,'Sheet1 - Table (1)'!$A$8:$AG$1186,COLUMN(J$7),FALSE)</f>
        <v>Actions</v>
      </c>
      <c r="K66" s="82">
        <f>VLOOKUP($A66,'Sheet1 - Table (1)'!$A$8:$AG$1186,COLUMN(K$7),FALSE)</f>
        <v>44255</v>
      </c>
      <c r="L66" s="80">
        <f>VLOOKUP($A66,'Sheet1 - Table (1)'!$A$8:$AG$1186,COLUMN(L$7),FALSE)</f>
        <v>92.008757000000003</v>
      </c>
      <c r="M66" s="80" t="str">
        <f>VLOOKUP($A66,'Sheet1 - Table (1)'!$A$8:$AG$1186,COLUMN(M$7),FALSE)</f>
        <v>Retained</v>
      </c>
      <c r="N66" s="80">
        <f>VLOOKUP($A66,'Sheet1 - Table (1)'!$A$8:$AG$1186,COLUMN(N$7),FALSE)</f>
        <v>0</v>
      </c>
      <c r="O66" s="80" t="b">
        <f>VLOOKUP($A66,'Sheet1 - Table (1)'!$A$8:$AG$1186,COLUMN(O$7),FALSE)</f>
        <v>1</v>
      </c>
      <c r="P66" s="80" t="b">
        <f>VLOOKUP($A66,'Sheet1 - Table (1)'!$A$8:$AG$1186,COLUMN(P$7),FALSE)</f>
        <v>1</v>
      </c>
      <c r="Q66" s="80" t="b">
        <f>VLOOKUP($A66,'Sheet1 - Table (1)'!$A$8:$AG$1186,COLUMN(Q$7),FALSE)</f>
        <v>1</v>
      </c>
      <c r="R66" s="80" t="b">
        <f>VLOOKUP($A66,'Sheet1 - Table (1)'!$A$8:$AG$1186,COLUMN(R$7),FALSE)</f>
        <v>1</v>
      </c>
      <c r="S66" s="80" t="b">
        <f>VLOOKUP($A66,'Sheet1 - Table (1)'!$A$8:$AG$1186,COLUMN(S$7),FALSE)</f>
        <v>1</v>
      </c>
      <c r="T66" s="80" t="b">
        <f>VLOOKUP($A66,'Sheet1 - Table (1)'!$A$8:$AG$1186,COLUMN(T$7),FALSE)</f>
        <v>1</v>
      </c>
      <c r="U66" s="80" t="str">
        <f t="shared" si="7"/>
        <v>FR-IT-NE-SP-GE-UK</v>
      </c>
      <c r="V66" s="80" t="str">
        <f>VLOOKUP($A66,'Sheet1 - Table (1)'!$A$8:$AG$1186,COLUMN(V$7)+3,FALSE)</f>
        <v>LU - FCP - Parte 1</v>
      </c>
      <c r="W66" s="80" t="str">
        <f>VLOOKUP(A66,'Sheet1 - Table (1)'!$A$8:$AF$10075,MATCH($W$8,'Sheet1 - Table (1)'!$10:$10,0),FALSE)</f>
        <v>Détermination des Prix Quotidien</v>
      </c>
      <c r="X66" s="80">
        <f>VLOOKUP(A66,'Sheet1 - Table (1)'!$A$8:$AAB$10075,MATCH($X$8,'Sheet1 - Table (1)'!$10:$10,0),FALSE)</f>
        <v>0</v>
      </c>
      <c r="Y66" s="96" t="str">
        <f t="shared" si="18"/>
        <v>Fonds de placement</v>
      </c>
      <c r="AA66" s="96" t="s">
        <v>1823</v>
      </c>
      <c r="AB66" s="96" t="s">
        <v>2858</v>
      </c>
      <c r="AC66" s="214" t="s">
        <v>155</v>
      </c>
      <c r="AD66" s="214" t="s">
        <v>2858</v>
      </c>
      <c r="AE66" s="96" t="s">
        <v>2858</v>
      </c>
      <c r="AF66" s="246" t="s">
        <v>2858</v>
      </c>
      <c r="AI66" s="96" t="s">
        <v>155</v>
      </c>
      <c r="AJ66" s="96" t="s">
        <v>155</v>
      </c>
      <c r="AK66" s="96" t="s">
        <v>155</v>
      </c>
      <c r="AL66" s="96" t="s">
        <v>2858</v>
      </c>
      <c r="AM66" s="96" t="str">
        <f t="shared" si="21"/>
        <v>Actions étrangères</v>
      </c>
      <c r="AO66" s="96" t="s">
        <v>2858</v>
      </c>
      <c r="AP66" s="96" t="s">
        <v>1804</v>
      </c>
      <c r="AS66" s="101" t="str">
        <f t="shared" si="16"/>
        <v/>
      </c>
      <c r="AX66" s="101">
        <v>1.8599999999999998E-2</v>
      </c>
      <c r="AY66" s="101">
        <v>0.1106</v>
      </c>
      <c r="AZ66" s="101">
        <v>3.5700000000000003E-2</v>
      </c>
      <c r="BA66" s="101">
        <v>1.7000000000000001E-2</v>
      </c>
      <c r="BB66" s="101">
        <v>0.56669999999999998</v>
      </c>
      <c r="BC66" s="101">
        <v>3.7999999999999999E-2</v>
      </c>
      <c r="BD66" s="101">
        <v>1.5900000000000001E-2</v>
      </c>
      <c r="BE66" s="101">
        <v>0.15060000000000001</v>
      </c>
      <c r="BI66" s="101">
        <v>4.6899999999999997E-2</v>
      </c>
      <c r="BJ66" s="101">
        <v>1.8599999999999998E-2</v>
      </c>
      <c r="BK66" s="101">
        <v>0.1106</v>
      </c>
      <c r="BL66" s="101">
        <v>3.5700000000000003E-2</v>
      </c>
      <c r="BM66" s="101">
        <v>1.7000000000000001E-2</v>
      </c>
      <c r="BN66" s="101">
        <v>0.56669999999999998</v>
      </c>
      <c r="BO66" s="101">
        <v>3.7999999999999999E-2</v>
      </c>
      <c r="BP66" s="101">
        <v>0.15060000000000001</v>
      </c>
      <c r="BQ66" s="101">
        <v>4.2099999999999999E-2</v>
      </c>
      <c r="BR66" s="101">
        <v>2.07E-2</v>
      </c>
      <c r="BZ66" s="101" t="str">
        <f>IF(AJ66="Obligations",AP66&amp;" "&amp;AI66&amp;" "&amp;IF(AQ66&lt;3.5,"SHORT",IF(AQ66&gt;8,"LONG","MID")),"")</f>
        <v/>
      </c>
      <c r="CA66" s="101" t="s">
        <v>70</v>
      </c>
      <c r="CB66" s="101"/>
      <c r="CC66" s="101" t="s">
        <v>70</v>
      </c>
      <c r="CD66" s="42" t="s">
        <v>4374</v>
      </c>
      <c r="CE66" s="42" t="s">
        <v>4374</v>
      </c>
      <c r="CF66" s="42" t="str">
        <f>IFERROR(VLOOKUP(Funds[[#This Row],[Code ISIN]],[1]GLOBAL!$C$1:$L$27,10,FALSE)," ")</f>
        <v xml:space="preserve"> </v>
      </c>
      <c r="CG66" s="42" t="s">
        <v>4374</v>
      </c>
      <c r="CH66" s="42" t="s">
        <v>4374</v>
      </c>
      <c r="CI66" s="42" t="s">
        <v>4374</v>
      </c>
      <c r="CK66" s="96" t="s">
        <v>4374</v>
      </c>
      <c r="CL66" s="246" t="str">
        <f>VLOOKUP(Funds[[#This Row],[Code ISIN]],'Sheet1 - Table (1)'!$A$10:$AF$110017,MATCH("Funds Liquidity",'Sheet1 - Table (1)'!$10:$10,0),FALSE)</f>
        <v>Jour</v>
      </c>
    </row>
    <row r="67" spans="1:94">
      <c r="A67" s="80" t="s">
        <v>1740</v>
      </c>
      <c r="B67" s="305">
        <f>IF(ISERROR(VALUE(VLOOKUP($A67,'Sheet1 - Table (1)'!$A$8:$AG$1186,COLUMN(B$7),FALSE))),VLOOKUP(A67,TK_MANQUANTS,2,FALSE),IF(VALUE(VLOOKUP($A67,'Sheet1 - Table (1)'!$A$8:$AG$1186,COLUMN(B$7),FALSE))=0,VLOOKUP(A67,TK_MANQUANTS,2,FALSE),VALUE(VLOOKUP($A67,'Sheet1 - Table (1)'!$A$8:$AG$1186,COLUMN(B$7),FALSE))))</f>
        <v>21498510</v>
      </c>
      <c r="C67" s="80" t="str">
        <f>VLOOKUP($A67,'Sheet1 - Table (1)'!$A$8:$AG$1186,COLUMN(C$7),FALSE)</f>
        <v>CSIF (CH) Bond Aggregate Global exCHF 1-5 Blue QBH</v>
      </c>
      <c r="D67" s="82">
        <f>VLOOKUP($A67,'Sheet1 - Table (1)'!$A$8:$AG$1186,COLUMN(D$7),FALSE)</f>
        <v>43890</v>
      </c>
      <c r="E67" s="124">
        <f>VLOOKUP($A67,'Sheet1 - Table (1)'!$A$8:$AG$1186,COLUMN(E$7),FALSE)</f>
        <v>0.2054</v>
      </c>
      <c r="F67" s="80">
        <f>VLOOKUP($A67,'Sheet1 - Table (1)'!$A$8:$AG$1186,COLUMN(F$7),FALSE)</f>
        <v>0</v>
      </c>
      <c r="G67" s="80" t="str">
        <f>VLOOKUP($A67,'Sheet1 - Table (1)'!$A$8:$AG$1186,COLUMN(G$7),FALSE)</f>
        <v>Switzerland</v>
      </c>
      <c r="H67" s="80" t="str">
        <f>VLOOKUP($A67,'Sheet1 - Table (1)'!$A$8:$AG$1186,COLUMN(H$7),FALSE)</f>
        <v>CHF</v>
      </c>
      <c r="I67" s="80" t="str">
        <f>VLOOKUP($A67,'Sheet1 - Table (1)'!$A$8:$AG$1186,COLUMN(I$7),FALSE)</f>
        <v>Fonds de placement</v>
      </c>
      <c r="J67" s="80" t="str">
        <f>VLOOKUP($A67,'Sheet1 - Table (1)'!$A$8:$AG$1186,COLUMN(J$7),FALSE)</f>
        <v>Obligation</v>
      </c>
      <c r="K67" s="82">
        <f>VLOOKUP($A67,'Sheet1 - Table (1)'!$A$8:$AG$1186,COLUMN(K$7),FALSE)</f>
        <v>44255</v>
      </c>
      <c r="L67" s="80">
        <f>VLOOKUP($A67,'Sheet1 - Table (1)'!$A$8:$AG$1186,COLUMN(L$7),FALSE)</f>
        <v>285.6139</v>
      </c>
      <c r="M67" s="80" t="str">
        <f>VLOOKUP($A67,'Sheet1 - Table (1)'!$A$8:$AG$1186,COLUMN(M$7),FALSE)</f>
        <v>Retained</v>
      </c>
      <c r="N67" s="80">
        <f>VLOOKUP($A67,'Sheet1 - Table (1)'!$A$8:$AG$1186,COLUMN(N$7),FALSE)</f>
        <v>0</v>
      </c>
      <c r="O67" s="80">
        <f>VLOOKUP($A67,'Sheet1 - Table (1)'!$A$8:$AG$1186,COLUMN(O$7),FALSE)</f>
        <v>0</v>
      </c>
      <c r="P67" s="80">
        <f>VLOOKUP($A67,'Sheet1 - Table (1)'!$A$8:$AG$1186,COLUMN(P$7),FALSE)</f>
        <v>0</v>
      </c>
      <c r="Q67" s="80">
        <f>VLOOKUP($A67,'Sheet1 - Table (1)'!$A$8:$AG$1186,COLUMN(Q$7),FALSE)</f>
        <v>0</v>
      </c>
      <c r="R67" s="80">
        <f>VLOOKUP($A67,'Sheet1 - Table (1)'!$A$8:$AG$1186,COLUMN(R$7),FALSE)</f>
        <v>0</v>
      </c>
      <c r="S67" s="80">
        <f>VLOOKUP($A67,'Sheet1 - Table (1)'!$A$8:$AG$1186,COLUMN(S$7),FALSE)</f>
        <v>0</v>
      </c>
      <c r="T67" s="80">
        <f>VLOOKUP($A67,'Sheet1 - Table (1)'!$A$8:$AG$1186,COLUMN(T$7),FALSE)</f>
        <v>0</v>
      </c>
      <c r="U67" s="80" t="str">
        <f t="shared" si="7"/>
        <v/>
      </c>
      <c r="V67" s="80" t="str">
        <f>VLOOKUP($A67,'Sheet1 - Table (1)'!$A$8:$AG$1186,COLUMN(V$7)+3,FALSE)</f>
        <v>CH - Uebrige Fds tradit. Anl.</v>
      </c>
      <c r="W67" s="80" t="str">
        <f>VLOOKUP(A67,'Sheet1 - Table (1)'!$A$8:$AF$10075,MATCH($W$8,'Sheet1 - Table (1)'!$10:$10,0),FALSE)</f>
        <v>Détermination des Prix Quotidien</v>
      </c>
      <c r="X67" s="80" t="str">
        <f>VLOOKUP(A67,'Sheet1 - Table (1)'!$A$8:$AAB$10075,MATCH($X$8,'Sheet1 - Table (1)'!$10:$10,0),FALSE)</f>
        <v>Optimized</v>
      </c>
      <c r="Y67" s="96" t="str">
        <f t="shared" si="18"/>
        <v>Fonds de placement</v>
      </c>
      <c r="AA67" s="96" t="s">
        <v>1823</v>
      </c>
      <c r="AB67" s="96" t="s">
        <v>2481</v>
      </c>
      <c r="AC67" s="214" t="s">
        <v>140</v>
      </c>
      <c r="AD67" s="214" t="s">
        <v>2481</v>
      </c>
      <c r="AE67" s="96" t="s">
        <v>2481</v>
      </c>
      <c r="AF67" s="246" t="s">
        <v>2481</v>
      </c>
      <c r="AG67" s="96" t="s">
        <v>2857</v>
      </c>
      <c r="AI67" s="96" t="s">
        <v>381</v>
      </c>
      <c r="AJ67" s="96" t="s">
        <v>140</v>
      </c>
      <c r="AK67" s="96" t="s">
        <v>140</v>
      </c>
      <c r="AL67" s="96" t="s">
        <v>2481</v>
      </c>
      <c r="AM67" s="96" t="str">
        <f t="shared" si="21"/>
        <v>Obligations étrangères hedged</v>
      </c>
      <c r="AO67" s="96" t="s">
        <v>2481</v>
      </c>
      <c r="AP67" s="96" t="s">
        <v>74</v>
      </c>
      <c r="AQ67" s="219">
        <f>VLOOKUP($CC67,indice!$A$1:$AV$3072,MATCH(AQ$8,indice!$A$1:$AV$1,0),FALSE)</f>
        <v>2.9</v>
      </c>
      <c r="AR67" s="220">
        <f>VLOOKUP($CC67,indice!$A$1:$AV$3072,MATCH(AR$8,indice!$A$1:$AV$1,0),FALSE)</f>
        <v>6.7999999999999996E-3</v>
      </c>
      <c r="AS67" s="101">
        <f>IF(AR67="","",AR67-E67%)</f>
        <v>4.7460000000000002E-3</v>
      </c>
      <c r="AT67" s="220">
        <f>VLOOKUP($CC67,indice!$A$1:$AV$3072,MATCH(AT$8,indice!$A$1:$AV$1,0),FALSE)</f>
        <v>0.55610000000000004</v>
      </c>
      <c r="AU67" s="220">
        <f>VLOOKUP($CC67,indice!$A$1:$AV$3072,MATCH(AU$8,indice!$A$1:$AV$1,0),FALSE)</f>
        <v>0.24479999999999999</v>
      </c>
      <c r="AV67" s="220">
        <f>VLOOKUP($CC67,indice!$A$1:$AV$3072,MATCH(AV$8,indice!$A$1:$AV$1,0),FALSE)</f>
        <v>0.1419</v>
      </c>
      <c r="AW67" s="220">
        <f>VLOOKUP($CC67,indice!$A$1:$AV$3072,MATCH(AW$8,indice!$A$1:$AV$1,0),FALSE)</f>
        <v>5.7200000000000001E-2</v>
      </c>
      <c r="AX67" s="220">
        <f>VLOOKUP($CC67,indice!$A$1:$AV$3072,MATCH(AX$8,indice!$A$1:$AV$1,0),FALSE)</f>
        <v>1</v>
      </c>
      <c r="BJ67" s="220">
        <f>VLOOKUP($CC67,indice!$A$1:$AV$3072,MATCH(BJ$8,indice!$A$1:$AV$1,0),FALSE)</f>
        <v>4.1999999999999997E-3</v>
      </c>
      <c r="BK67" s="220">
        <f>VLOOKUP($CC67,indice!$A$1:$AV$3072,MATCH(BK$8,indice!$A$1:$AV$1,0),FALSE)</f>
        <v>0.2215</v>
      </c>
      <c r="BL67" s="220">
        <f>VLOOKUP($CC67,indice!$A$1:$AV$3072,MATCH(BL$8,indice!$A$1:$AV$1,0),FALSE)</f>
        <v>3.1099999999999999E-2</v>
      </c>
      <c r="BM67" s="220">
        <f>VLOOKUP($CC67,indice!$A$1:$AV$3072,MATCH(BM$8,indice!$A$1:$AV$1,0),FALSE)</f>
        <v>1.72E-2</v>
      </c>
      <c r="BN67" s="220">
        <f>VLOOKUP($CC67,indice!$A$1:$AV$3072,MATCH(BN$8,indice!$A$1:$AV$1,0),FALSE)</f>
        <v>0.46150000000000002</v>
      </c>
      <c r="BO67" s="220">
        <f>VLOOKUP($CC67,indice!$A$1:$AV$3072,MATCH(BO$8,indice!$A$1:$AV$1,0),FALSE)</f>
        <v>2.8799999999999999E-2</v>
      </c>
      <c r="BP67" s="220">
        <f>VLOOKUP($CC67,indice!$A$1:$AV$3072,MATCH(BP$8,indice!$A$1:$AV$1,0),FALSE)</f>
        <v>0.1124</v>
      </c>
      <c r="BQ67" s="220">
        <f>VLOOKUP($CC67,indice!$A$1:$AV$3072,MATCH(BQ$8,indice!$A$1:$AV$1,0),FALSE)</f>
        <v>1.6E-2</v>
      </c>
      <c r="BR67" s="220">
        <f>VLOOKUP($CC67,indice!$A$1:$AV$3072,MATCH(BR$8,indice!$A$1:$AV$1,0),FALSE)</f>
        <v>0.10730000000000001</v>
      </c>
      <c r="BT67" s="101">
        <v>1.8E-3</v>
      </c>
      <c r="BU67" s="101">
        <v>2.0000000000000001E-4</v>
      </c>
      <c r="BV67" s="220">
        <f>VLOOKUP($CC67,indice!$A$1:$AV$3072,MATCH(BV$8,indice!$A$1:$AV$1,0),FALSE)</f>
        <v>0.64649999999999996</v>
      </c>
      <c r="BW67" s="220">
        <f>VLOOKUP($CC67,indice!$A$1:$AV$3072,MATCH(BW$8,indice!$A$1:$AV$1,0),FALSE)</f>
        <v>0.35349999999999998</v>
      </c>
      <c r="BX67" s="101">
        <v>0</v>
      </c>
      <c r="BY67" s="101" t="s">
        <v>1747</v>
      </c>
      <c r="BZ67" s="101" t="str">
        <f>IF(AJ67="Obligations",AP67&amp;" "&amp;AI67&amp;" "&amp;IF(AQ67&lt;3.5,"SHORT",IF(AQ67&gt;8,"LONG","MID")),"")</f>
        <v>Courbe Monde Aggregate SHORT</v>
      </c>
      <c r="CA67" s="101" t="s">
        <v>4050</v>
      </c>
      <c r="CB67" s="101" t="s">
        <v>3674</v>
      </c>
      <c r="CC67" s="101" t="s">
        <v>3951</v>
      </c>
      <c r="CD67" s="42" t="s">
        <v>4374</v>
      </c>
      <c r="CE67" s="42" t="s">
        <v>4374</v>
      </c>
      <c r="CF67" s="42" t="str">
        <f>IFERROR(VLOOKUP(Funds[[#This Row],[Code ISIN]],[1]GLOBAL!$C$1:$L$27,10,FALSE)," ")</f>
        <v xml:space="preserve"> </v>
      </c>
      <c r="CG67" s="42" t="s">
        <v>4374</v>
      </c>
      <c r="CH67" s="42" t="s">
        <v>1633</v>
      </c>
      <c r="CI67" s="42" t="s">
        <v>1633</v>
      </c>
      <c r="CJ67" s="123" t="s">
        <v>5131</v>
      </c>
      <c r="CK67" s="96" t="s">
        <v>4374</v>
      </c>
      <c r="CL67" s="246" t="str">
        <f>VLOOKUP(Funds[[#This Row],[Code ISIN]],'Sheet1 - Table (1)'!$A$10:$AF$110017,MATCH("Funds Liquidity",'Sheet1 - Table (1)'!$10:$10,0),FALSE)</f>
        <v>Jour</v>
      </c>
    </row>
    <row r="68" spans="1:94">
      <c r="A68" s="221" t="s">
        <v>4102</v>
      </c>
      <c r="B68" s="305">
        <f>IF(ISERROR(VALUE(VLOOKUP($A68,'Sheet1 - Table (1)'!$A$8:$AG$1186,COLUMN(B$7),FALSE))),VLOOKUP(A68,TK_MANQUANTS,2,FALSE),IF(VALUE(VLOOKUP($A68,'Sheet1 - Table (1)'!$A$8:$AG$1186,COLUMN(B$7),FALSE))=0,VLOOKUP(A68,TK_MANQUANTS,2,FALSE),VALUE(VLOOKUP($A68,'Sheet1 - Table (1)'!$A$8:$AG$1186,COLUMN(B$7),FALSE))))</f>
        <v>48507349</v>
      </c>
      <c r="C68" s="80" t="str">
        <f>VLOOKUP($A68,'Sheet1 - Table (1)'!$A$8:$AG$1186,COLUMN(C$7),FALSE)</f>
        <v>iShares Gl Aggrt 1-5 Year Bd Idx Inst CHF Hdg Dist</v>
      </c>
      <c r="D68" s="82">
        <f>VLOOKUP($A68,'Sheet1 - Table (1)'!$A$8:$AG$1186,COLUMN(D$7),FALSE)</f>
        <v>43861</v>
      </c>
      <c r="E68" s="124">
        <f>VLOOKUP($A68,'Sheet1 - Table (1)'!$A$8:$AG$1186,COLUMN(E$7),FALSE)</f>
        <v>0.24</v>
      </c>
      <c r="F68" s="80" t="b">
        <f>VLOOKUP($A68,'Sheet1 - Table (1)'!$A$8:$AG$1186,COLUMN(F$7),FALSE)</f>
        <v>1</v>
      </c>
      <c r="G68" s="80" t="str">
        <f>VLOOKUP($A68,'Sheet1 - Table (1)'!$A$8:$AG$1186,COLUMN(G$7),FALSE)</f>
        <v>Ireland</v>
      </c>
      <c r="H68" s="80" t="str">
        <f>VLOOKUP($A68,'Sheet1 - Table (1)'!$A$8:$AG$1186,COLUMN(H$7),FALSE)</f>
        <v>CHF</v>
      </c>
      <c r="I68" s="80" t="str">
        <f>VLOOKUP($A68,'Sheet1 - Table (1)'!$A$8:$AG$1186,COLUMN(I$7),FALSE)</f>
        <v>Fonds de placement</v>
      </c>
      <c r="J68" s="80" t="str">
        <f>VLOOKUP($A68,'Sheet1 - Table (1)'!$A$8:$AG$1186,COLUMN(J$7),FALSE)</f>
        <v>Obligation</v>
      </c>
      <c r="K68" s="82">
        <f>VLOOKUP($A68,'Sheet1 - Table (1)'!$A$8:$AG$1186,COLUMN(K$7),FALSE)</f>
        <v>44255</v>
      </c>
      <c r="L68" s="80">
        <f>VLOOKUP($A68,'Sheet1 - Table (1)'!$A$8:$AG$1186,COLUMN(L$7),FALSE)</f>
        <v>1307.3008072</v>
      </c>
      <c r="M68" s="80" t="str">
        <f>VLOOKUP($A68,'Sheet1 - Table (1)'!$A$8:$AG$1186,COLUMN(M$7),FALSE)</f>
        <v>Paid</v>
      </c>
      <c r="N68" s="80">
        <f>VLOOKUP($A68,'Sheet1 - Table (1)'!$A$8:$AG$1186,COLUMN(N$7),FALSE)</f>
        <v>0</v>
      </c>
      <c r="O68" s="80" t="b">
        <f>VLOOKUP($A68,'Sheet1 - Table (1)'!$A$8:$AG$1186,COLUMN(O$7),FALSE)</f>
        <v>1</v>
      </c>
      <c r="P68" s="80" t="b">
        <f>VLOOKUP($A68,'Sheet1 - Table (1)'!$A$8:$AG$1186,COLUMN(P$7),FALSE)</f>
        <v>1</v>
      </c>
      <c r="Q68" s="80" t="b">
        <f>VLOOKUP($A68,'Sheet1 - Table (1)'!$A$8:$AG$1186,COLUMN(Q$7),FALSE)</f>
        <v>1</v>
      </c>
      <c r="R68" s="80" t="b">
        <f>VLOOKUP($A68,'Sheet1 - Table (1)'!$A$8:$AG$1186,COLUMN(R$7),FALSE)</f>
        <v>1</v>
      </c>
      <c r="S68" s="80">
        <f>VLOOKUP($A68,'Sheet1 - Table (1)'!$A$8:$AG$1186,COLUMN(S$7),FALSE)</f>
        <v>0</v>
      </c>
      <c r="T68" s="80" t="b">
        <f>VLOOKUP($A68,'Sheet1 - Table (1)'!$A$8:$AG$1186,COLUMN(T$7),FALSE)</f>
        <v>1</v>
      </c>
      <c r="U68" s="80" t="str">
        <f t="shared" si="7"/>
        <v>FR-IT-NE-SP-UK</v>
      </c>
      <c r="V68" s="80" t="str">
        <f>VLOOKUP($A68,'Sheet1 - Table (1)'!$A$8:$AG$1186,COLUMN(V$7)+3,FALSE)</f>
        <v>ICVC</v>
      </c>
      <c r="W68" s="80" t="str">
        <f>VLOOKUP(A68,'Sheet1 - Table (1)'!$A$8:$AF$10075,MATCH($W$8,'Sheet1 - Table (1)'!$10:$10,0),FALSE)</f>
        <v>Détermination des Prix Quotidien</v>
      </c>
      <c r="X68" s="80" t="str">
        <f>VLOOKUP(A68,'Sheet1 - Table (1)'!$A$8:$AAB$10075,MATCH($X$8,'Sheet1 - Table (1)'!$10:$10,0),FALSE)</f>
        <v>Optimized</v>
      </c>
      <c r="Y68" s="96" t="str">
        <f t="shared" si="18"/>
        <v>Fonds de placement</v>
      </c>
      <c r="AA68" s="96" t="s">
        <v>1823</v>
      </c>
      <c r="AB68" s="96" t="s">
        <v>2481</v>
      </c>
      <c r="AC68" s="214" t="s">
        <v>140</v>
      </c>
      <c r="AD68" s="214" t="s">
        <v>2481</v>
      </c>
      <c r="AE68" s="96" t="s">
        <v>2481</v>
      </c>
      <c r="AF68" s="246" t="s">
        <v>2481</v>
      </c>
      <c r="AG68" s="96" t="s">
        <v>2857</v>
      </c>
      <c r="AI68" s="96" t="s">
        <v>381</v>
      </c>
      <c r="AJ68" s="96" t="s">
        <v>140</v>
      </c>
      <c r="AK68" s="96" t="s">
        <v>140</v>
      </c>
      <c r="AL68" s="96" t="s">
        <v>2481</v>
      </c>
      <c r="AM68" s="96" t="str">
        <f t="shared" si="21"/>
        <v>Obligations étrangères hedged</v>
      </c>
      <c r="AO68" s="96" t="s">
        <v>2481</v>
      </c>
      <c r="AP68" s="96" t="s">
        <v>74</v>
      </c>
      <c r="AQ68" s="219">
        <f>VLOOKUP($CC68,indice!$A$1:$AV$3072,MATCH(AQ$8,indice!$A$1:$AV$1,0),FALSE)</f>
        <v>2.9</v>
      </c>
      <c r="AR68" s="220">
        <f>VLOOKUP($CC68,indice!$A$1:$AV$3072,MATCH(AR$8,indice!$A$1:$AV$1,0),FALSE)</f>
        <v>6.7999999999999996E-3</v>
      </c>
      <c r="AS68" s="101">
        <f t="shared" si="16"/>
        <v>4.3999999999999994E-3</v>
      </c>
      <c r="AT68" s="220">
        <f>VLOOKUP($CC68,indice!$A$1:$AV$3072,MATCH(AT$8,indice!$A$1:$AV$1,0),FALSE)</f>
        <v>0.55610000000000004</v>
      </c>
      <c r="AU68" s="220">
        <f>VLOOKUP($CC68,indice!$A$1:$AV$3072,MATCH(AU$8,indice!$A$1:$AV$1,0),FALSE)</f>
        <v>0.24479999999999999</v>
      </c>
      <c r="AV68" s="220">
        <f>VLOOKUP($CC68,indice!$A$1:$AV$3072,MATCH(AV$8,indice!$A$1:$AV$1,0),FALSE)</f>
        <v>0.1419</v>
      </c>
      <c r="AW68" s="220">
        <f>VLOOKUP($CC68,indice!$A$1:$AV$3072,MATCH(AW$8,indice!$A$1:$AV$1,0),FALSE)</f>
        <v>5.7200000000000001E-2</v>
      </c>
      <c r="AX68" s="220">
        <f>VLOOKUP($CC68,indice!$A$1:$AV$3072,MATCH(AX$8,indice!$A$1:$AV$1,0),FALSE)</f>
        <v>1</v>
      </c>
      <c r="BJ68" s="220">
        <f>VLOOKUP($CC68,indice!$A$1:$AV$3072,MATCH(BJ$8,indice!$A$1:$AV$1,0),FALSE)</f>
        <v>4.1999999999999997E-3</v>
      </c>
      <c r="BK68" s="220">
        <f>VLOOKUP($CC68,indice!$A$1:$AV$3072,MATCH(BK$8,indice!$A$1:$AV$1,0),FALSE)</f>
        <v>0.2215</v>
      </c>
      <c r="BL68" s="220">
        <f>VLOOKUP($CC68,indice!$A$1:$AV$3072,MATCH(BL$8,indice!$A$1:$AV$1,0),FALSE)</f>
        <v>3.1099999999999999E-2</v>
      </c>
      <c r="BM68" s="220">
        <f>VLOOKUP($CC68,indice!$A$1:$AV$3072,MATCH(BM$8,indice!$A$1:$AV$1,0),FALSE)</f>
        <v>1.72E-2</v>
      </c>
      <c r="BN68" s="220">
        <f>VLOOKUP($CC68,indice!$A$1:$AV$3072,MATCH(BN$8,indice!$A$1:$AV$1,0),FALSE)</f>
        <v>0.46150000000000002</v>
      </c>
      <c r="BO68" s="220">
        <f>VLOOKUP($CC68,indice!$A$1:$AV$3072,MATCH(BO$8,indice!$A$1:$AV$1,0),FALSE)</f>
        <v>2.8799999999999999E-2</v>
      </c>
      <c r="BP68" s="220">
        <f>VLOOKUP($CC68,indice!$A$1:$AV$3072,MATCH(BP$8,indice!$A$1:$AV$1,0),FALSE)</f>
        <v>0.1124</v>
      </c>
      <c r="BQ68" s="220">
        <f>VLOOKUP($CC68,indice!$A$1:$AV$3072,MATCH(BQ$8,indice!$A$1:$AV$1,0),FALSE)</f>
        <v>1.6E-2</v>
      </c>
      <c r="BR68" s="220">
        <f>VLOOKUP($CC68,indice!$A$1:$AV$3072,MATCH(BR$8,indice!$A$1:$AV$1,0),FALSE)</f>
        <v>0.10730000000000001</v>
      </c>
      <c r="BT68" s="101"/>
      <c r="BU68" s="101"/>
      <c r="BV68" s="220">
        <f>VLOOKUP($CC68,indice!$A$1:$AV$3072,MATCH(BV$8,indice!$A$1:$AV$1,0),FALSE)</f>
        <v>0.64649999999999996</v>
      </c>
      <c r="BW68" s="220">
        <f>VLOOKUP($CC68,indice!$A$1:$AV$3072,MATCH(BW$8,indice!$A$1:$AV$1,0),FALSE)</f>
        <v>0.35349999999999998</v>
      </c>
      <c r="BX68" s="101">
        <v>0</v>
      </c>
      <c r="BY68" s="101" t="s">
        <v>4105</v>
      </c>
      <c r="BZ68" s="101" t="str">
        <f>IF(AJ68="Obligations",AP68&amp;" "&amp;AI68&amp;" "&amp;IF(AQ68&lt;3.5,"SHORT",IF(AQ68&gt;8,"LONG","MID")),"")</f>
        <v>Courbe Monde Aggregate SHORT</v>
      </c>
      <c r="CA68" s="101" t="s">
        <v>4050</v>
      </c>
      <c r="CB68" s="101" t="s">
        <v>4371</v>
      </c>
      <c r="CC68" s="101" t="s">
        <v>3951</v>
      </c>
      <c r="CD68" s="42" t="s">
        <v>4374</v>
      </c>
      <c r="CE68" s="42" t="s">
        <v>4374</v>
      </c>
      <c r="CF68" s="42" t="str">
        <f>IFERROR(VLOOKUP(Funds[[#This Row],[Code ISIN]],[1]GLOBAL!$C$1:$L$27,10,FALSE)," ")</f>
        <v xml:space="preserve"> </v>
      </c>
      <c r="CG68" s="42" t="s">
        <v>4374</v>
      </c>
      <c r="CH68" s="42" t="s">
        <v>1633</v>
      </c>
      <c r="CI68" s="42" t="s">
        <v>4374</v>
      </c>
      <c r="CJ68" s="123" t="s">
        <v>5131</v>
      </c>
      <c r="CK68" s="96" t="s">
        <v>4374</v>
      </c>
      <c r="CL68" s="246" t="str">
        <f>VLOOKUP(Funds[[#This Row],[Code ISIN]],'Sheet1 - Table (1)'!$A$10:$AF$110017,MATCH("Funds Liquidity",'Sheet1 - Table (1)'!$10:$10,0),FALSE)</f>
        <v>Jour</v>
      </c>
    </row>
    <row r="69" spans="1:94">
      <c r="A69" s="221" t="s">
        <v>4579</v>
      </c>
      <c r="B69" s="305">
        <f>IF(ISERROR(VALUE(VLOOKUP($A69,'Sheet1 - Table (1)'!$A$8:$AG$1186,COLUMN(B$7),FALSE))),VLOOKUP(A69,TK_MANQUANTS,2,FALSE),IF(VALUE(VLOOKUP($A69,'Sheet1 - Table (1)'!$A$8:$AG$1186,COLUMN(B$7),FALSE))=0,VLOOKUP(A69,TK_MANQUANTS,2,FALSE),VALUE(VLOOKUP($A69,'Sheet1 - Table (1)'!$A$8:$AG$1186,COLUMN(B$7),FALSE))))</f>
        <v>39594630</v>
      </c>
      <c r="C69" s="80" t="str">
        <f>VLOOKUP($A69,'Sheet1 - Table (1)'!$A$8:$AG$1186,COLUMN(C$7),FALSE)</f>
        <v>iShares Gl Aggrt 1-5Year Bd Idx(IE) D USD Dist</v>
      </c>
      <c r="D69" s="82">
        <f>VLOOKUP($A69,'Sheet1 - Table (1)'!$A$8:$AG$1186,COLUMN(D$7),FALSE)</f>
        <v>43861</v>
      </c>
      <c r="E69" s="124">
        <f>VLOOKUP($A69,'Sheet1 - Table (1)'!$A$8:$AG$1186,COLUMN(E$7),FALSE)</f>
        <v>0.15</v>
      </c>
      <c r="F69" s="80" t="b">
        <f>VLOOKUP($A69,'Sheet1 - Table (1)'!$A$8:$AG$1186,COLUMN(F$7),FALSE)</f>
        <v>1</v>
      </c>
      <c r="G69" s="80" t="str">
        <f>VLOOKUP($A69,'Sheet1 - Table (1)'!$A$8:$AG$1186,COLUMN(G$7),FALSE)</f>
        <v>Ireland</v>
      </c>
      <c r="H69" s="80" t="str">
        <f>VLOOKUP($A69,'Sheet1 - Table (1)'!$A$8:$AG$1186,COLUMN(H$7),FALSE)</f>
        <v>USD</v>
      </c>
      <c r="I69" s="80" t="str">
        <f>VLOOKUP($A69,'Sheet1 - Table (1)'!$A$8:$AG$1186,COLUMN(I$7),FALSE)</f>
        <v>Fonds de placement</v>
      </c>
      <c r="J69" s="80" t="str">
        <f>VLOOKUP($A69,'Sheet1 - Table (1)'!$A$8:$AG$1186,COLUMN(J$7),FALSE)</f>
        <v>Obligation</v>
      </c>
      <c r="K69" s="82">
        <f>VLOOKUP($A69,'Sheet1 - Table (1)'!$A$8:$AG$1186,COLUMN(K$7),FALSE)</f>
        <v>44255</v>
      </c>
      <c r="L69" s="80">
        <f>VLOOKUP($A69,'Sheet1 - Table (1)'!$A$8:$AG$1186,COLUMN(L$7),FALSE)</f>
        <v>1307.3008072</v>
      </c>
      <c r="M69" s="80" t="str">
        <f>VLOOKUP($A69,'Sheet1 - Table (1)'!$A$8:$AG$1186,COLUMN(M$7),FALSE)</f>
        <v>Paid</v>
      </c>
      <c r="N69" s="80">
        <f>VLOOKUP($A69,'Sheet1 - Table (1)'!$A$8:$AG$1186,COLUMN(N$7),FALSE)</f>
        <v>0</v>
      </c>
      <c r="O69" s="80" t="b">
        <f>VLOOKUP($A69,'Sheet1 - Table (1)'!$A$8:$AG$1186,COLUMN(O$7),FALSE)</f>
        <v>1</v>
      </c>
      <c r="P69" s="80" t="b">
        <f>VLOOKUP($A69,'Sheet1 - Table (1)'!$A$8:$AG$1186,COLUMN(P$7),FALSE)</f>
        <v>1</v>
      </c>
      <c r="Q69" s="80" t="b">
        <f>VLOOKUP($A69,'Sheet1 - Table (1)'!$A$8:$AG$1186,COLUMN(Q$7),FALSE)</f>
        <v>1</v>
      </c>
      <c r="R69" s="80" t="b">
        <f>VLOOKUP($A69,'Sheet1 - Table (1)'!$A$8:$AG$1186,COLUMN(R$7),FALSE)</f>
        <v>1</v>
      </c>
      <c r="S69" s="80">
        <f>VLOOKUP($A69,'Sheet1 - Table (1)'!$A$8:$AG$1186,COLUMN(S$7),FALSE)</f>
        <v>0</v>
      </c>
      <c r="T69" s="80" t="b">
        <f>VLOOKUP($A69,'Sheet1 - Table (1)'!$A$8:$AG$1186,COLUMN(T$7),FALSE)</f>
        <v>1</v>
      </c>
      <c r="U69" s="80" t="str">
        <f t="shared" si="7"/>
        <v>FR-IT-NE-SP-UK</v>
      </c>
      <c r="V69" s="80" t="str">
        <f>VLOOKUP($A69,'Sheet1 - Table (1)'!$A$8:$AG$1186,COLUMN(V$7)+3,FALSE)</f>
        <v>ICVC</v>
      </c>
      <c r="W69" s="80" t="str">
        <f>VLOOKUP(A69,'Sheet1 - Table (1)'!$A$8:$AF$10075,MATCH($W$8,'Sheet1 - Table (1)'!$10:$10,0),FALSE)</f>
        <v>Détermination des Prix Quotidien</v>
      </c>
      <c r="X69" s="80" t="str">
        <f>VLOOKUP(A69,'Sheet1 - Table (1)'!$A$8:$AAB$10075,MATCH($X$8,'Sheet1 - Table (1)'!$10:$10,0),FALSE)</f>
        <v>Optimized</v>
      </c>
      <c r="Y69" s="96" t="str">
        <f t="shared" si="18"/>
        <v>Fonds de placement</v>
      </c>
      <c r="AA69" s="96" t="s">
        <v>1823</v>
      </c>
      <c r="AB69" s="96" t="s">
        <v>2481</v>
      </c>
      <c r="AC69" s="214" t="s">
        <v>140</v>
      </c>
      <c r="AD69" s="214" t="s">
        <v>2481</v>
      </c>
      <c r="AE69" s="96" t="s">
        <v>2481</v>
      </c>
      <c r="AF69" s="246" t="s">
        <v>2481</v>
      </c>
      <c r="AG69" s="96" t="s">
        <v>2857</v>
      </c>
      <c r="AI69" s="96" t="s">
        <v>381</v>
      </c>
      <c r="AJ69" s="96" t="s">
        <v>140</v>
      </c>
      <c r="AK69" s="96" t="s">
        <v>140</v>
      </c>
      <c r="AL69" s="96" t="s">
        <v>2481</v>
      </c>
      <c r="AM69" s="96" t="str">
        <f t="shared" si="21"/>
        <v>Obligations étrangères</v>
      </c>
      <c r="AO69" s="96" t="s">
        <v>2481</v>
      </c>
      <c r="AP69" s="96" t="s">
        <v>74</v>
      </c>
      <c r="AQ69" s="96">
        <v>2.75</v>
      </c>
      <c r="AR69" s="101">
        <v>0.01</v>
      </c>
      <c r="AS69" s="101">
        <f t="shared" si="16"/>
        <v>8.5000000000000006E-3</v>
      </c>
      <c r="AT69" s="101">
        <v>0.62150000000000005</v>
      </c>
      <c r="AU69" s="101">
        <v>0.24149999999999999</v>
      </c>
      <c r="AV69" s="101">
        <v>0.13739999999999999</v>
      </c>
      <c r="AW69" s="101">
        <v>0</v>
      </c>
      <c r="AX69" s="101">
        <v>2.1700000000000001E-2</v>
      </c>
      <c r="AY69" s="101">
        <v>0.23910000000000001</v>
      </c>
      <c r="AZ69" s="101">
        <v>2.86E-2</v>
      </c>
      <c r="BA69" s="101">
        <v>1.6500000000000001E-2</v>
      </c>
      <c r="BB69" s="101">
        <v>0.48039999999999999</v>
      </c>
      <c r="BC69" s="101">
        <v>2.5100000000000001E-2</v>
      </c>
      <c r="BD69" s="101">
        <v>8.8000000000000005E-3</v>
      </c>
      <c r="BE69" s="101">
        <v>0.1356</v>
      </c>
      <c r="BF69" s="101">
        <v>3.5000000000000001E-3</v>
      </c>
      <c r="BG69" s="101">
        <v>1.1999999999999999E-3</v>
      </c>
      <c r="BH69" s="101">
        <v>1.6999999999999999E-3</v>
      </c>
      <c r="BI69" s="101">
        <v>3.78E-2</v>
      </c>
      <c r="BJ69" s="101">
        <v>2.1700000000000001E-2</v>
      </c>
      <c r="BK69" s="101">
        <v>0.23910000000000001</v>
      </c>
      <c r="BL69" s="101">
        <v>2.86E-2</v>
      </c>
      <c r="BM69" s="101">
        <v>1.6500000000000001E-2</v>
      </c>
      <c r="BN69" s="101">
        <v>0.48039999999999999</v>
      </c>
      <c r="BO69" s="101">
        <v>2.5100000000000001E-2</v>
      </c>
      <c r="BP69" s="101">
        <v>0.1356</v>
      </c>
      <c r="BQ69" s="101">
        <v>1.52E-2</v>
      </c>
      <c r="BR69" s="101">
        <v>3.78E-2</v>
      </c>
      <c r="BT69" s="101">
        <v>0</v>
      </c>
      <c r="BU69" s="101">
        <v>0</v>
      </c>
      <c r="BV69" s="101">
        <v>0.64649999999999996</v>
      </c>
      <c r="BW69" s="101">
        <v>0.35349999999999998</v>
      </c>
      <c r="BX69" s="101">
        <v>0</v>
      </c>
      <c r="BY69" s="101" t="s">
        <v>4105</v>
      </c>
      <c r="BZ69" s="101" t="str">
        <f>IF(AJ69="Obligations",AP69&amp;" "&amp;AI69&amp;" "&amp;IF(AQ69&lt;3.5,"SHORT",IF(AQ69&gt;8,"LONG","MID")),"")</f>
        <v>Courbe Monde Aggregate SHORT</v>
      </c>
      <c r="CA69" s="101" t="s">
        <v>4050</v>
      </c>
      <c r="CB69" s="101"/>
      <c r="CC69" s="101"/>
      <c r="CD69" s="42" t="s">
        <v>4374</v>
      </c>
      <c r="CE69" s="42" t="s">
        <v>4374</v>
      </c>
      <c r="CF69" s="42" t="str">
        <f>IFERROR(VLOOKUP(Funds[[#This Row],[Code ISIN]],[1]GLOBAL!$C$1:$L$27,10,FALSE)," ")</f>
        <v xml:space="preserve"> </v>
      </c>
      <c r="CG69" s="42" t="s">
        <v>4374</v>
      </c>
      <c r="CH69" s="42" t="s">
        <v>4374</v>
      </c>
      <c r="CI69" s="42" t="s">
        <v>4374</v>
      </c>
      <c r="CJ69" s="123"/>
      <c r="CK69" s="96" t="s">
        <v>4374</v>
      </c>
      <c r="CL69" s="246" t="str">
        <f>VLOOKUP(Funds[[#This Row],[Code ISIN]],'Sheet1 - Table (1)'!$A$10:$AF$110017,MATCH("Funds Liquidity",'Sheet1 - Table (1)'!$10:$10,0),FALSE)</f>
        <v>Jour</v>
      </c>
    </row>
    <row r="70" spans="1:94">
      <c r="A70" s="80" t="s">
        <v>293</v>
      </c>
      <c r="B70" s="305">
        <f>IF(ISERROR(VALUE(VLOOKUP($A70,'Sheet1 - Table (1)'!$A$8:$AG$1186,COLUMN(B$7),FALSE))),VLOOKUP(A70,TK_MANQUANTS,2,FALSE),IF(VALUE(VLOOKUP($A70,'Sheet1 - Table (1)'!$A$8:$AG$1186,COLUMN(B$7),FALSE))=0,VLOOKUP(A70,TK_MANQUANTS,2,FALSE),VALUE(VLOOKUP($A70,'Sheet1 - Table (1)'!$A$8:$AG$1186,COLUMN(B$7),FALSE))))</f>
        <v>2561682</v>
      </c>
      <c r="C70" s="80" t="str">
        <f>VLOOKUP($A70,'Sheet1 - Table (1)'!$A$8:$AG$1186,COLUMN(C$7),FALSE)</f>
        <v>Swisscanto (CH) BF Resp Corporate hdg CHF DAH CHF</v>
      </c>
      <c r="D70" s="82">
        <f>VLOOKUP($A70,'Sheet1 - Table (1)'!$A$8:$AG$1186,COLUMN(D$7),FALSE)</f>
        <v>44196</v>
      </c>
      <c r="E70" s="124">
        <f>VLOOKUP($A70,'Sheet1 - Table (1)'!$A$8:$AG$1186,COLUMN(E$7),FALSE)</f>
        <v>0.5</v>
      </c>
      <c r="F70" s="80">
        <f>VLOOKUP($A70,'Sheet1 - Table (1)'!$A$8:$AG$1186,COLUMN(F$7),FALSE)</f>
        <v>0</v>
      </c>
      <c r="G70" s="80" t="str">
        <f>VLOOKUP($A70,'Sheet1 - Table (1)'!$A$8:$AG$1186,COLUMN(G$7),FALSE)</f>
        <v>Switzerland</v>
      </c>
      <c r="H70" s="80" t="str">
        <f>VLOOKUP($A70,'Sheet1 - Table (1)'!$A$8:$AG$1186,COLUMN(H$7),FALSE)</f>
        <v>CHF</v>
      </c>
      <c r="I70" s="80" t="str">
        <f>VLOOKUP($A70,'Sheet1 - Table (1)'!$A$8:$AG$1186,COLUMN(I$7),FALSE)</f>
        <v>Fonds de placement</v>
      </c>
      <c r="J70" s="80" t="str">
        <f>VLOOKUP($A70,'Sheet1 - Table (1)'!$A$8:$AG$1186,COLUMN(J$7),FALSE)</f>
        <v>Obligation</v>
      </c>
      <c r="K70" s="82">
        <f>VLOOKUP($A70,'Sheet1 - Table (1)'!$A$8:$AG$1186,COLUMN(K$7),FALSE)</f>
        <v>44255</v>
      </c>
      <c r="L70" s="80">
        <f>VLOOKUP($A70,'Sheet1 - Table (1)'!$A$8:$AG$1186,COLUMN(L$7),FALSE)</f>
        <v>1666.499104</v>
      </c>
      <c r="M70" s="80" t="str">
        <f>VLOOKUP($A70,'Sheet1 - Table (1)'!$A$8:$AG$1186,COLUMN(M$7),FALSE)</f>
        <v>Paid</v>
      </c>
      <c r="N70" s="80">
        <f>VLOOKUP($A70,'Sheet1 - Table (1)'!$A$8:$AG$1186,COLUMN(N$7),FALSE)</f>
        <v>0</v>
      </c>
      <c r="O70" s="80">
        <f>VLOOKUP($A70,'Sheet1 - Table (1)'!$A$8:$AG$1186,COLUMN(O$7),FALSE)</f>
        <v>0</v>
      </c>
      <c r="P70" s="80">
        <f>VLOOKUP($A70,'Sheet1 - Table (1)'!$A$8:$AG$1186,COLUMN(P$7),FALSE)</f>
        <v>0</v>
      </c>
      <c r="Q70" s="80">
        <f>VLOOKUP($A70,'Sheet1 - Table (1)'!$A$8:$AG$1186,COLUMN(Q$7),FALSE)</f>
        <v>0</v>
      </c>
      <c r="R70" s="80">
        <f>VLOOKUP($A70,'Sheet1 - Table (1)'!$A$8:$AG$1186,COLUMN(R$7),FALSE)</f>
        <v>0</v>
      </c>
      <c r="S70" s="80" t="b">
        <f>VLOOKUP($A70,'Sheet1 - Table (1)'!$A$8:$AG$1186,COLUMN(S$7),FALSE)</f>
        <v>1</v>
      </c>
      <c r="T70" s="80">
        <f>VLOOKUP($A70,'Sheet1 - Table (1)'!$A$8:$AG$1186,COLUMN(T$7),FALSE)</f>
        <v>0</v>
      </c>
      <c r="U70" s="80" t="str">
        <f t="shared" si="7"/>
        <v>GE</v>
      </c>
      <c r="V70" s="80" t="str">
        <f>VLOOKUP($A70,'Sheet1 - Table (1)'!$A$8:$AG$1186,COLUMN(V$7)+3,FALSE)</f>
        <v>CH - Effektenfonds</v>
      </c>
      <c r="W70" s="80" t="str">
        <f>VLOOKUP(A70,'Sheet1 - Table (1)'!$A$8:$AF$10075,MATCH($W$8,'Sheet1 - Table (1)'!$10:$10,0),FALSE)</f>
        <v>Détermination des Prix Quotidien</v>
      </c>
      <c r="X70" s="80">
        <f>VLOOKUP(A70,'Sheet1 - Table (1)'!$A$8:$AAB$10075,MATCH($X$8,'Sheet1 - Table (1)'!$10:$10,0),FALSE)</f>
        <v>0</v>
      </c>
      <c r="Y70" s="96" t="str">
        <f t="shared" si="18"/>
        <v>Fonds de placement</v>
      </c>
      <c r="AA70" s="96" t="s">
        <v>1823</v>
      </c>
      <c r="AB70" s="96" t="s">
        <v>2481</v>
      </c>
      <c r="AC70" s="214" t="s">
        <v>140</v>
      </c>
      <c r="AD70" s="214" t="s">
        <v>2481</v>
      </c>
      <c r="AE70" s="96" t="s">
        <v>2481</v>
      </c>
      <c r="AF70" s="246" t="s">
        <v>2481</v>
      </c>
      <c r="AI70" s="96" t="s">
        <v>380</v>
      </c>
      <c r="AJ70" s="96" t="s">
        <v>140</v>
      </c>
      <c r="AK70" s="96" t="s">
        <v>140</v>
      </c>
      <c r="AL70" s="96" t="s">
        <v>2481</v>
      </c>
      <c r="AM70" s="96" t="str">
        <f t="shared" si="21"/>
        <v>Obligations étrangères hedged</v>
      </c>
      <c r="AO70" s="96" t="s">
        <v>2481</v>
      </c>
      <c r="AP70" s="96" t="s">
        <v>74</v>
      </c>
      <c r="AQ70" s="96">
        <v>5.71</v>
      </c>
      <c r="AR70" s="101">
        <v>3.9199999999999999E-2</v>
      </c>
      <c r="AS70" s="101">
        <f t="shared" si="16"/>
        <v>3.4200000000000001E-2</v>
      </c>
      <c r="AT70" s="101">
        <v>0.13289999999999999</v>
      </c>
      <c r="AU70" s="101">
        <v>0.3407</v>
      </c>
      <c r="AV70" s="101">
        <v>0.43140000000000001</v>
      </c>
      <c r="AW70" s="101">
        <v>9.5000000000000001E-2</v>
      </c>
      <c r="AX70" s="101">
        <v>1</v>
      </c>
      <c r="BJ70" s="101">
        <v>2.5700000000000001E-2</v>
      </c>
      <c r="BK70" s="101">
        <v>0.24610000000000001</v>
      </c>
      <c r="BL70" s="101">
        <v>4.0599999999999997E-2</v>
      </c>
      <c r="BN70" s="101">
        <v>0.64100000000000001</v>
      </c>
      <c r="BO70" s="101">
        <v>2.5600000000000001E-2</v>
      </c>
      <c r="BP70" s="101">
        <v>1.2500000000000001E-2</v>
      </c>
      <c r="BQ70" s="101">
        <v>8.5000000000000006E-3</v>
      </c>
      <c r="BW70" s="101">
        <v>1</v>
      </c>
      <c r="BY70" s="101" t="s">
        <v>3295</v>
      </c>
      <c r="BZ70" s="101" t="str">
        <f>IF(AJ70="Obligations",AP70&amp;" "&amp;AI70&amp;" "&amp;IF(AI70="High Yield",IF(AQ70&lt;2.5,"SHORT",IF(AQ70&gt;4,"LONG","MID")),IF(AQ70&lt;3.5,"SHORT",IF(AQ70&gt;8,"LONG","MID"))),"")</f>
        <v>Courbe Monde Corporate MID</v>
      </c>
      <c r="CA70" s="101" t="s">
        <v>70</v>
      </c>
      <c r="CB70" s="101"/>
      <c r="CC70" s="101" t="s">
        <v>70</v>
      </c>
      <c r="CD70" s="42" t="s">
        <v>4374</v>
      </c>
      <c r="CE70" s="42" t="s">
        <v>4374</v>
      </c>
      <c r="CF70" s="42" t="str">
        <f>IFERROR(VLOOKUP(Funds[[#This Row],[Code ISIN]],[1]GLOBAL!$C$1:$L$27,10,FALSE)," ")</f>
        <v xml:space="preserve"> </v>
      </c>
      <c r="CG70" s="42" t="s">
        <v>4374</v>
      </c>
      <c r="CH70" s="42" t="s">
        <v>4374</v>
      </c>
      <c r="CI70" s="42" t="s">
        <v>4374</v>
      </c>
      <c r="CJ70" s="123">
        <v>42734</v>
      </c>
      <c r="CK70" s="96" t="s">
        <v>4374</v>
      </c>
      <c r="CL70" s="246" t="str">
        <f>VLOOKUP(Funds[[#This Row],[Code ISIN]],'Sheet1 - Table (1)'!$A$10:$AF$110017,MATCH("Funds Liquidity",'Sheet1 - Table (1)'!$10:$10,0),FALSE)</f>
        <v>Jour</v>
      </c>
    </row>
    <row r="71" spans="1:94">
      <c r="A71" s="128" t="s">
        <v>1544</v>
      </c>
      <c r="B71" s="305">
        <f>IF(ISERROR(VALUE(VLOOKUP($A71,'Sheet1 - Table (1)'!$A$8:$AG$1186,COLUMN(B$7),FALSE))),VLOOKUP(A71,TK_MANQUANTS,2,FALSE),IF(VALUE(VLOOKUP($A71,'Sheet1 - Table (1)'!$A$8:$AG$1186,COLUMN(B$7),FALSE))=0,VLOOKUP(A71,TK_MANQUANTS,2,FALSE),VALUE(VLOOKUP($A71,'Sheet1 - Table (1)'!$A$8:$AG$1186,COLUMN(B$7),FALSE))))</f>
        <v>12930745</v>
      </c>
      <c r="C71" s="80" t="str">
        <f>VLOOKUP($A71,'Sheet1 - Table (1)'!$A$8:$AG$1186,COLUMN(C$7),FALSE)</f>
        <v>SPDR MSCI ACWI UCITS ETF</v>
      </c>
      <c r="D71" s="82">
        <f>VLOOKUP($A71,'Sheet1 - Table (1)'!$A$8:$AG$1186,COLUMN(D$7),FALSE)</f>
        <v>44196</v>
      </c>
      <c r="E71" s="124">
        <f>VLOOKUP($A71,'Sheet1 - Table (1)'!$A$8:$AG$1186,COLUMN(E$7),FALSE)</f>
        <v>0.4</v>
      </c>
      <c r="F71" s="80" t="b">
        <f>VLOOKUP($A71,'Sheet1 - Table (1)'!$A$8:$AG$1186,COLUMN(F$7),FALSE)</f>
        <v>1</v>
      </c>
      <c r="G71" s="80" t="str">
        <f>VLOOKUP($A71,'Sheet1 - Table (1)'!$A$8:$AG$1186,COLUMN(G$7),FALSE)</f>
        <v>Ireland</v>
      </c>
      <c r="H71" s="80" t="str">
        <f>VLOOKUP($A71,'Sheet1 - Table (1)'!$A$8:$AG$1186,COLUMN(H$7),FALSE)</f>
        <v>USD</v>
      </c>
      <c r="I71" s="80" t="str">
        <f>VLOOKUP($A71,'Sheet1 - Table (1)'!$A$8:$AG$1186,COLUMN(I$7),FALSE)</f>
        <v>Exchange Traded Funds</v>
      </c>
      <c r="J71" s="80" t="str">
        <f>VLOOKUP($A71,'Sheet1 - Table (1)'!$A$8:$AG$1186,COLUMN(J$7),FALSE)</f>
        <v>Actions</v>
      </c>
      <c r="K71" s="82">
        <f>VLOOKUP($A71,'Sheet1 - Table (1)'!$A$8:$AG$1186,COLUMN(K$7),FALSE)</f>
        <v>44255</v>
      </c>
      <c r="L71" s="80">
        <f>VLOOKUP($A71,'Sheet1 - Table (1)'!$A$8:$AG$1186,COLUMN(L$7),FALSE)</f>
        <v>2436.0074768999998</v>
      </c>
      <c r="M71" s="80" t="str">
        <f>VLOOKUP($A71,'Sheet1 - Table (1)'!$A$8:$AG$1186,COLUMN(M$7),FALSE)</f>
        <v>Retained</v>
      </c>
      <c r="N71" s="80">
        <f>VLOOKUP($A71,'Sheet1 - Table (1)'!$A$8:$AG$1186,COLUMN(N$7),FALSE)</f>
        <v>0</v>
      </c>
      <c r="O71" s="80" t="b">
        <f>VLOOKUP($A71,'Sheet1 - Table (1)'!$A$8:$AG$1186,COLUMN(O$7),FALSE)</f>
        <v>1</v>
      </c>
      <c r="P71" s="80" t="b">
        <f>VLOOKUP($A71,'Sheet1 - Table (1)'!$A$8:$AG$1186,COLUMN(P$7),FALSE)</f>
        <v>1</v>
      </c>
      <c r="Q71" s="80" t="b">
        <f>VLOOKUP($A71,'Sheet1 - Table (1)'!$A$8:$AG$1186,COLUMN(Q$7),FALSE)</f>
        <v>1</v>
      </c>
      <c r="R71" s="80" t="b">
        <f>VLOOKUP($A71,'Sheet1 - Table (1)'!$A$8:$AG$1186,COLUMN(R$7),FALSE)</f>
        <v>1</v>
      </c>
      <c r="S71" s="80" t="b">
        <f>VLOOKUP($A71,'Sheet1 - Table (1)'!$A$8:$AG$1186,COLUMN(S$7),FALSE)</f>
        <v>1</v>
      </c>
      <c r="T71" s="80" t="b">
        <f>VLOOKUP($A71,'Sheet1 - Table (1)'!$A$8:$AG$1186,COLUMN(T$7),FALSE)</f>
        <v>1</v>
      </c>
      <c r="U71" s="80" t="str">
        <f t="shared" si="7"/>
        <v>FR-IT-NE-SP-GE-UK</v>
      </c>
      <c r="V71" s="80" t="str">
        <f>VLOOKUP($A71,'Sheet1 - Table (1)'!$A$8:$AG$1186,COLUMN(V$7)+3,FALSE)</f>
        <v>OEIC</v>
      </c>
      <c r="W71" s="80" t="str">
        <f>VLOOKUP(A71,'Sheet1 - Table (1)'!$A$8:$AF$10075,MATCH($W$8,'Sheet1 - Table (1)'!$10:$10,0),FALSE)</f>
        <v>Détermination des Prix Quotidien</v>
      </c>
      <c r="X71" s="80" t="str">
        <f>VLOOKUP(A71,'Sheet1 - Table (1)'!$A$8:$AAB$10075,MATCH($X$8,'Sheet1 - Table (1)'!$10:$10,0),FALSE)</f>
        <v>Optimized</v>
      </c>
      <c r="Y71" s="96" t="str">
        <f t="shared" si="18"/>
        <v>ETF</v>
      </c>
      <c r="AA71" s="96" t="s">
        <v>1823</v>
      </c>
      <c r="AB71" s="96" t="s">
        <v>2858</v>
      </c>
      <c r="AC71" s="214" t="s">
        <v>155</v>
      </c>
      <c r="AD71" s="214" t="s">
        <v>2858</v>
      </c>
      <c r="AE71" s="96" t="s">
        <v>2858</v>
      </c>
      <c r="AF71" s="246" t="s">
        <v>2858</v>
      </c>
      <c r="AG71" s="96" t="s">
        <v>2864</v>
      </c>
      <c r="AI71" s="96" t="s">
        <v>155</v>
      </c>
      <c r="AJ71" s="96" t="s">
        <v>155</v>
      </c>
      <c r="AK71" s="96" t="s">
        <v>155</v>
      </c>
      <c r="AL71" s="96" t="s">
        <v>2858</v>
      </c>
      <c r="AM71" s="96" t="str">
        <f t="shared" si="21"/>
        <v>Actions étrangères</v>
      </c>
      <c r="AO71" s="96" t="s">
        <v>2858</v>
      </c>
      <c r="AP71" s="96" t="s">
        <v>1804</v>
      </c>
      <c r="AS71" s="101" t="str">
        <f t="shared" si="16"/>
        <v/>
      </c>
      <c r="AX71" s="220">
        <f>VLOOKUP($CC71,indice!$A$1:$AV$3072,MATCH(AX$8,indice!$A$1:$AV$1,0),FALSE)</f>
        <v>2.409420617005267E-2</v>
      </c>
      <c r="AY71" s="220">
        <f>VLOOKUP($CC71,indice!$A$1:$AV$3072,MATCH(AY$8,indice!$A$1:$AV$1,0),FALSE)</f>
        <v>8.6470135144532806E-2</v>
      </c>
      <c r="AZ71" s="220">
        <f>VLOOKUP($CC71,indice!$A$1:$AV$3072,MATCH(AZ$8,indice!$A$1:$AV$1,0),FALSE)</f>
        <v>3.7663506395786299E-2</v>
      </c>
      <c r="BA71" s="220">
        <f>VLOOKUP($CC71,indice!$A$1:$AV$3072,MATCH(BA$8,indice!$A$1:$AV$1,0),FALSE)</f>
        <v>1.87882618510158E-2</v>
      </c>
      <c r="BB71" s="220">
        <f>VLOOKUP($CC71,indice!$A$1:$AV$3072,MATCH(BB$8,indice!$A$1:$AV$1,0),FALSE)</f>
        <v>0.57799999999999996</v>
      </c>
      <c r="BC71" s="220">
        <f>VLOOKUP($CC71,indice!$A$1:$AV$3072,MATCH(BC$8,indice!$A$1:$AV$1,0),FALSE)</f>
        <v>2.8356358164033105E-2</v>
      </c>
      <c r="BD71" s="220">
        <f>VLOOKUP($CC71,indice!$A$1:$AV$3072,MATCH(BD$8,indice!$A$1:$AV$1,0),FALSE)</f>
        <v>1.854508231098162E-2</v>
      </c>
      <c r="BE71" s="220">
        <f>VLOOKUP($CC71,indice!$A$1:$AV$3072,MATCH(BE$8,indice!$A$1:$AV$1,0),FALSE)</f>
        <v>6.5410985703536498E-2</v>
      </c>
      <c r="BF71" s="220">
        <f>VLOOKUP($CC71,indice!$A$1:$AV$3072,MATCH(BF$8,indice!$A$1:$AV$1,0),FALSE)</f>
        <v>2.9220800521203485E-3</v>
      </c>
      <c r="BG71" s="220">
        <f>VLOOKUP($CC71,indice!$A$1:$AV$3072,MATCH(BG$8,indice!$A$1:$AV$1,0),FALSE)</f>
        <v>6.8471182739453717E-4</v>
      </c>
      <c r="BH71" s="220">
        <f>VLOOKUP($CC71,indice!$A$1:$AV$3072,MATCH(BH$8,indice!$A$1:$AV$1,0),FALSE)</f>
        <v>8.8916099275741303E-3</v>
      </c>
      <c r="BI71" s="220">
        <f>VLOOKUP($CC71,indice!$A$1:$AV$3072,MATCH(BI$8,indice!$A$1:$AV$1,0),FALSE)</f>
        <v>0.13017306245297219</v>
      </c>
      <c r="BJ71" s="220">
        <f>VLOOKUP($CC71,indice!$A$1:$AV$3072,MATCH(BJ$8,indice!$A$1:$AV$1,0),FALSE)</f>
        <v>2.409420617005267E-2</v>
      </c>
      <c r="BK71" s="220">
        <f>VLOOKUP($CC71,indice!$A$1:$AV$3072,MATCH(BK$8,indice!$A$1:$AV$1,0),FALSE)</f>
        <v>8.6470135144532806E-2</v>
      </c>
      <c r="BL71" s="220">
        <f>VLOOKUP($CC71,indice!$A$1:$AV$3072,MATCH(BL$8,indice!$A$1:$AV$1,0),FALSE)</f>
        <v>3.7663506395786299E-2</v>
      </c>
      <c r="BM71" s="220">
        <f>VLOOKUP($CC71,indice!$A$1:$AV$3072,MATCH(BM$8,indice!$A$1:$AV$1,0),FALSE)</f>
        <v>1.87882618510158E-2</v>
      </c>
      <c r="BN71" s="220">
        <f>VLOOKUP($CC71,indice!$A$1:$AV$3072,MATCH(BN$8,indice!$A$1:$AV$1,0),FALSE)</f>
        <v>0.57799999999999996</v>
      </c>
      <c r="BO71" s="220">
        <f>VLOOKUP($CC71,indice!$A$1:$AV$3072,MATCH(BO$8,indice!$A$1:$AV$1,0),FALSE)</f>
        <v>2.8356358164033105E-2</v>
      </c>
      <c r="BP71" s="220">
        <f>VLOOKUP($CC71,indice!$A$1:$AV$3072,MATCH(BP$8,indice!$A$1:$AV$1,0),FALSE)</f>
        <v>6.5410985703536498E-2</v>
      </c>
      <c r="BQ71" s="220">
        <f>VLOOKUP($CC71,indice!$A$1:$AV$3072,MATCH(BQ$8,indice!$A$1:$AV$1,0),FALSE)</f>
        <v>3.1043484118070636E-2</v>
      </c>
      <c r="BR71" s="220">
        <f>VLOOKUP($CC71,indice!$A$1:$AV$3072,MATCH(BR$8,indice!$A$1:$AV$1,0),FALSE)</f>
        <v>0.13017306245297219</v>
      </c>
      <c r="BX71" s="121" t="s">
        <v>1851</v>
      </c>
      <c r="BY71" s="101" t="s">
        <v>3611</v>
      </c>
      <c r="CA71" s="101" t="s">
        <v>4050</v>
      </c>
      <c r="CB71" s="122" t="s">
        <v>3649</v>
      </c>
      <c r="CC71" s="101" t="s">
        <v>3943</v>
      </c>
      <c r="CD71" s="42" t="s">
        <v>4374</v>
      </c>
      <c r="CE71" s="42" t="s">
        <v>4374</v>
      </c>
      <c r="CF71" s="42" t="str">
        <f>IFERROR(VLOOKUP(Funds[[#This Row],[Code ISIN]],[1]GLOBAL!$C$1:$L$27,10,FALSE)," ")</f>
        <v xml:space="preserve"> </v>
      </c>
      <c r="CG71" s="42" t="s">
        <v>4374</v>
      </c>
      <c r="CH71" s="42" t="s">
        <v>1633</v>
      </c>
      <c r="CI71" s="42" t="s">
        <v>4374</v>
      </c>
      <c r="CJ71" s="123"/>
      <c r="CK71" s="96" t="s">
        <v>4374</v>
      </c>
      <c r="CL71" s="246" t="str">
        <f>VLOOKUP(Funds[[#This Row],[Code ISIN]],'Sheet1 - Table (1)'!$A$10:$AF$110017,MATCH("Funds Liquidity",'Sheet1 - Table (1)'!$10:$10,0),FALSE)</f>
        <v>Jour</v>
      </c>
      <c r="CM71" s="246" t="s">
        <v>155</v>
      </c>
    </row>
    <row r="72" spans="1:94">
      <c r="A72" s="80" t="s">
        <v>1840</v>
      </c>
      <c r="B72" s="305">
        <f>IF(ISERROR(VALUE(VLOOKUP($A72,'Sheet1 - Table (1)'!$A$8:$AG$1186,COLUMN(B$7),FALSE))),VLOOKUP(A72,TK_MANQUANTS,2,FALSE),IF(VALUE(VLOOKUP($A72,'Sheet1 - Table (1)'!$A$8:$AG$1186,COLUMN(B$7),FALSE))=0,VLOOKUP(A72,TK_MANQUANTS,2,FALSE),VALUE(VLOOKUP($A72,'Sheet1 - Table (1)'!$A$8:$AG$1186,COLUMN(B$7),FALSE))))</f>
        <v>28650241</v>
      </c>
      <c r="C72" s="80" t="str">
        <f>VLOOKUP($A72,'Sheet1 - Table (1)'!$A$8:$AG$1186,COLUMN(C$7),FALSE)</f>
        <v>UBS(Irl)FdSltnsplc MSCI ACWI SF U ETF (HCHF)A-a</v>
      </c>
      <c r="D72" s="82">
        <f>VLOOKUP($A72,'Sheet1 - Table (1)'!$A$8:$AG$1186,COLUMN(D$7),FALSE)</f>
        <v>43880</v>
      </c>
      <c r="E72" s="124">
        <f>VLOOKUP($A72,'Sheet1 - Table (1)'!$A$8:$AG$1186,COLUMN(E$7),FALSE)</f>
        <v>0.21</v>
      </c>
      <c r="F72" s="80" t="b">
        <f>VLOOKUP($A72,'Sheet1 - Table (1)'!$A$8:$AG$1186,COLUMN(F$7),FALSE)</f>
        <v>1</v>
      </c>
      <c r="G72" s="80" t="str">
        <f>VLOOKUP($A72,'Sheet1 - Table (1)'!$A$8:$AG$1186,COLUMN(G$7),FALSE)</f>
        <v>Ireland</v>
      </c>
      <c r="H72" s="80" t="str">
        <f>VLOOKUP($A72,'Sheet1 - Table (1)'!$A$8:$AG$1186,COLUMN(H$7),FALSE)</f>
        <v>CHF</v>
      </c>
      <c r="I72" s="80" t="str">
        <f>VLOOKUP($A72,'Sheet1 - Table (1)'!$A$8:$AG$1186,COLUMN(I$7),FALSE)</f>
        <v>Exchange Traded Funds</v>
      </c>
      <c r="J72" s="80" t="str">
        <f>VLOOKUP($A72,'Sheet1 - Table (1)'!$A$8:$AG$1186,COLUMN(J$7),FALSE)</f>
        <v>Actions</v>
      </c>
      <c r="K72" s="82">
        <f>VLOOKUP($A72,'Sheet1 - Table (1)'!$A$8:$AG$1186,COLUMN(K$7),FALSE)</f>
        <v>44255</v>
      </c>
      <c r="L72" s="80">
        <f>VLOOKUP($A72,'Sheet1 - Table (1)'!$A$8:$AG$1186,COLUMN(L$7),FALSE)</f>
        <v>6051.2400373999999</v>
      </c>
      <c r="M72" s="80" t="str">
        <f>VLOOKUP($A72,'Sheet1 - Table (1)'!$A$8:$AG$1186,COLUMN(M$7),FALSE)</f>
        <v>Retained</v>
      </c>
      <c r="N72" s="80">
        <f>VLOOKUP($A72,'Sheet1 - Table (1)'!$A$8:$AG$1186,COLUMN(N$7),FALSE)</f>
        <v>0</v>
      </c>
      <c r="O72" s="80" t="b">
        <f>VLOOKUP($A72,'Sheet1 - Table (1)'!$A$8:$AG$1186,COLUMN(O$7),FALSE)</f>
        <v>1</v>
      </c>
      <c r="P72" s="80" t="b">
        <f>VLOOKUP($A72,'Sheet1 - Table (1)'!$A$8:$AG$1186,COLUMN(P$7),FALSE)</f>
        <v>1</v>
      </c>
      <c r="Q72" s="80">
        <f>VLOOKUP($A72,'Sheet1 - Table (1)'!$A$8:$AG$1186,COLUMN(Q$7),FALSE)</f>
        <v>0</v>
      </c>
      <c r="R72" s="80" t="b">
        <f>VLOOKUP($A72,'Sheet1 - Table (1)'!$A$8:$AG$1186,COLUMN(R$7),FALSE)</f>
        <v>1</v>
      </c>
      <c r="S72" s="80" t="b">
        <f>VLOOKUP($A72,'Sheet1 - Table (1)'!$A$8:$AG$1186,COLUMN(S$7),FALSE)</f>
        <v>1</v>
      </c>
      <c r="T72" s="80" t="b">
        <f>VLOOKUP($A72,'Sheet1 - Table (1)'!$A$8:$AG$1186,COLUMN(T$7),FALSE)</f>
        <v>1</v>
      </c>
      <c r="U72" s="80" t="str">
        <f t="shared" si="7"/>
        <v>FR-IT-SP-GE-UK</v>
      </c>
      <c r="V72" s="80" t="str">
        <f>VLOOKUP($A72,'Sheet1 - Table (1)'!$A$8:$AG$1186,COLUMN(V$7)+3,FALSE)</f>
        <v>OEIC</v>
      </c>
      <c r="W72" s="80" t="str">
        <f>VLOOKUP(A72,'Sheet1 - Table (1)'!$A$8:$AF$10075,MATCH($W$8,'Sheet1 - Table (1)'!$10:$10,0),FALSE)</f>
        <v>Détermination des Prix Quotidien</v>
      </c>
      <c r="X72" s="80" t="str">
        <f>VLOOKUP(A72,'Sheet1 - Table (1)'!$A$8:$AAB$10075,MATCH($X$8,'Sheet1 - Table (1)'!$10:$10,0),FALSE)</f>
        <v>Swap</v>
      </c>
      <c r="Y72" s="96" t="str">
        <f t="shared" si="18"/>
        <v>ETF</v>
      </c>
      <c r="AA72" s="96" t="s">
        <v>1823</v>
      </c>
      <c r="AB72" s="96" t="s">
        <v>2858</v>
      </c>
      <c r="AC72" s="214" t="s">
        <v>155</v>
      </c>
      <c r="AD72" s="214" t="s">
        <v>2858</v>
      </c>
      <c r="AE72" s="96" t="s">
        <v>2858</v>
      </c>
      <c r="AF72" s="246" t="s">
        <v>2858</v>
      </c>
      <c r="AG72" s="96" t="s">
        <v>2864</v>
      </c>
      <c r="AI72" s="96" t="s">
        <v>155</v>
      </c>
      <c r="AJ72" s="96" t="s">
        <v>155</v>
      </c>
      <c r="AK72" s="96" t="s">
        <v>155</v>
      </c>
      <c r="AL72" s="96" t="s">
        <v>2858</v>
      </c>
      <c r="AM72" s="96" t="str">
        <f t="shared" si="21"/>
        <v>Actions étrangères hedged</v>
      </c>
      <c r="AO72" s="96" t="s">
        <v>2858</v>
      </c>
      <c r="AP72" s="96" t="s">
        <v>1804</v>
      </c>
      <c r="AS72" s="101" t="str">
        <f t="shared" si="16"/>
        <v/>
      </c>
      <c r="AX72" s="101">
        <v>1</v>
      </c>
      <c r="BJ72" s="220">
        <f>VLOOKUP("NDUEACWF INDEX",indice!$A$1:$AV$3072,MATCH(BJ$8,indice!$A$1:$AV$1,0),FALSE)</f>
        <v>2.409420617005267E-2</v>
      </c>
      <c r="BK72" s="220">
        <f>VLOOKUP("NDUEACWF INDEX",indice!$A$1:$AV$3072,MATCH(BK$8,indice!$A$1:$AV$1,0),FALSE)</f>
        <v>8.6470135144532806E-2</v>
      </c>
      <c r="BL72" s="220">
        <f>VLOOKUP("NDUEACWF INDEX",indice!$A$1:$AV$3072,MATCH(BL$8,indice!$A$1:$AV$1,0),FALSE)</f>
        <v>3.7663506395786299E-2</v>
      </c>
      <c r="BM72" s="220">
        <f>VLOOKUP("NDUEACWF INDEX",indice!$A$1:$AV$3072,MATCH(BM$8,indice!$A$1:$AV$1,0),FALSE)</f>
        <v>1.87882618510158E-2</v>
      </c>
      <c r="BN72" s="220">
        <f>VLOOKUP("NDUEACWF INDEX",indice!$A$1:$AV$3072,MATCH(BN$8,indice!$A$1:$AV$1,0),FALSE)</f>
        <v>0.57799999999999996</v>
      </c>
      <c r="BO72" s="220">
        <f>VLOOKUP("NDUEACWF INDEX",indice!$A$1:$AV$3072,MATCH(BO$8,indice!$A$1:$AV$1,0),FALSE)</f>
        <v>2.8356358164033105E-2</v>
      </c>
      <c r="BP72" s="220">
        <f>VLOOKUP("NDUEACWF INDEX",indice!$A$1:$AV$3072,MATCH(BP$8,indice!$A$1:$AV$1,0),FALSE)</f>
        <v>6.5410985703536498E-2</v>
      </c>
      <c r="BQ72" s="220">
        <f>VLOOKUP("NDUEACWF INDEX",indice!$A$1:$AV$3072,MATCH(BQ$8,indice!$A$1:$AV$1,0),FALSE)</f>
        <v>3.1043484118070636E-2</v>
      </c>
      <c r="BR72" s="220">
        <f>VLOOKUP("NDUEACWF INDEX",indice!$A$1:$AV$3072,MATCH(BR$8,indice!$A$1:$AV$1,0),FALSE)</f>
        <v>0.13017306245297219</v>
      </c>
      <c r="BX72" s="121" t="s">
        <v>1851</v>
      </c>
      <c r="BY72" s="101" t="s">
        <v>1842</v>
      </c>
      <c r="BZ72" s="101" t="str">
        <f t="shared" ref="BZ72:BZ83" si="22">IF(AJ72="Obligations",AP72&amp;" "&amp;AI72&amp;" "&amp;IF(AQ72&lt;3.5,"SHORT",IF(AQ72&gt;8,"LONG","MID")),"")</f>
        <v/>
      </c>
      <c r="CA72" s="101" t="s">
        <v>4050</v>
      </c>
      <c r="CB72" s="122" t="s">
        <v>3708</v>
      </c>
      <c r="CC72" s="101" t="s">
        <v>3971</v>
      </c>
      <c r="CD72" s="42" t="s">
        <v>4374</v>
      </c>
      <c r="CE72" s="42" t="s">
        <v>4374</v>
      </c>
      <c r="CF72" s="42" t="str">
        <f>IFERROR(VLOOKUP(Funds[[#This Row],[Code ISIN]],[1]GLOBAL!$C$1:$L$27,10,FALSE)," ")</f>
        <v>X</v>
      </c>
      <c r="CG72" s="42" t="s">
        <v>4374</v>
      </c>
      <c r="CH72" s="42" t="s">
        <v>1633</v>
      </c>
      <c r="CI72" s="42" t="s">
        <v>4374</v>
      </c>
      <c r="CJ72" s="123" t="s">
        <v>5131</v>
      </c>
      <c r="CK72" s="96" t="s">
        <v>4374</v>
      </c>
      <c r="CL72" s="246" t="str">
        <f>VLOOKUP(Funds[[#This Row],[Code ISIN]],'Sheet1 - Table (1)'!$A$10:$AF$110017,MATCH("Funds Liquidity",'Sheet1 - Table (1)'!$10:$10,0),FALSE)</f>
        <v>Jour</v>
      </c>
      <c r="CM72" s="246" t="s">
        <v>155</v>
      </c>
    </row>
    <row r="73" spans="1:94">
      <c r="A73" s="80" t="s">
        <v>4263</v>
      </c>
      <c r="B73" s="305">
        <f>IF(ISERROR(VALUE(VLOOKUP($A73,'Sheet1 - Table (1)'!$A$8:$AG$1186,COLUMN(B$7),FALSE))),VLOOKUP(A73,TK_MANQUANTS,2,FALSE),IF(VALUE(VLOOKUP($A73,'Sheet1 - Table (1)'!$A$8:$AG$1186,COLUMN(B$7),FALSE))=0,VLOOKUP(A73,TK_MANQUANTS,2,FALSE),VALUE(VLOOKUP($A73,'Sheet1 - Table (1)'!$A$8:$AG$1186,COLUMN(B$7),FALSE))))</f>
        <v>28650240</v>
      </c>
      <c r="C73" s="80" t="str">
        <f>VLOOKUP($A73,'Sheet1 - Table (1)'!$A$8:$AG$1186,COLUMN(C$7),FALSE)</f>
        <v>UBS(Irl)FdSltnsplc MSCI ACWI SF U ETF (HEUR)A-a</v>
      </c>
      <c r="D73" s="82">
        <f>VLOOKUP($A73,'Sheet1 - Table (1)'!$A$8:$AG$1186,COLUMN(D$7),FALSE)</f>
        <v>43880</v>
      </c>
      <c r="E73" s="124">
        <f>VLOOKUP($A73,'Sheet1 - Table (1)'!$A$8:$AG$1186,COLUMN(E$7),FALSE)</f>
        <v>0.21</v>
      </c>
      <c r="F73" s="80" t="b">
        <f>VLOOKUP($A73,'Sheet1 - Table (1)'!$A$8:$AG$1186,COLUMN(F$7),FALSE)</f>
        <v>1</v>
      </c>
      <c r="G73" s="80" t="str">
        <f>VLOOKUP($A73,'Sheet1 - Table (1)'!$A$8:$AG$1186,COLUMN(G$7),FALSE)</f>
        <v>Ireland</v>
      </c>
      <c r="H73" s="80" t="str">
        <f>VLOOKUP($A73,'Sheet1 - Table (1)'!$A$8:$AG$1186,COLUMN(H$7),FALSE)</f>
        <v>EUR</v>
      </c>
      <c r="I73" s="80" t="str">
        <f>VLOOKUP($A73,'Sheet1 - Table (1)'!$A$8:$AG$1186,COLUMN(I$7),FALSE)</f>
        <v>Exchange Traded Funds</v>
      </c>
      <c r="J73" s="80" t="str">
        <f>VLOOKUP($A73,'Sheet1 - Table (1)'!$A$8:$AG$1186,COLUMN(J$7),FALSE)</f>
        <v>Actions</v>
      </c>
      <c r="K73" s="82">
        <f>VLOOKUP($A73,'Sheet1 - Table (1)'!$A$8:$AG$1186,COLUMN(K$7),FALSE)</f>
        <v>44255</v>
      </c>
      <c r="L73" s="80">
        <f>VLOOKUP($A73,'Sheet1 - Table (1)'!$A$8:$AG$1186,COLUMN(L$7),FALSE)</f>
        <v>6051.2400373999999</v>
      </c>
      <c r="M73" s="80" t="str">
        <f>VLOOKUP($A73,'Sheet1 - Table (1)'!$A$8:$AG$1186,COLUMN(M$7),FALSE)</f>
        <v>Retained</v>
      </c>
      <c r="N73" s="80">
        <f>VLOOKUP($A73,'Sheet1 - Table (1)'!$A$8:$AG$1186,COLUMN(N$7),FALSE)</f>
        <v>0</v>
      </c>
      <c r="O73" s="80" t="b">
        <f>VLOOKUP($A73,'Sheet1 - Table (1)'!$A$8:$AG$1186,COLUMN(O$7),FALSE)</f>
        <v>1</v>
      </c>
      <c r="P73" s="80" t="b">
        <f>VLOOKUP($A73,'Sheet1 - Table (1)'!$A$8:$AG$1186,COLUMN(P$7),FALSE)</f>
        <v>1</v>
      </c>
      <c r="Q73" s="80">
        <f>VLOOKUP($A73,'Sheet1 - Table (1)'!$A$8:$AG$1186,COLUMN(Q$7),FALSE)</f>
        <v>0</v>
      </c>
      <c r="R73" s="80" t="b">
        <f>VLOOKUP($A73,'Sheet1 - Table (1)'!$A$8:$AG$1186,COLUMN(R$7),FALSE)</f>
        <v>1</v>
      </c>
      <c r="S73" s="80" t="b">
        <f>VLOOKUP($A73,'Sheet1 - Table (1)'!$A$8:$AG$1186,COLUMN(S$7),FALSE)</f>
        <v>1</v>
      </c>
      <c r="T73" s="80" t="b">
        <f>VLOOKUP($A73,'Sheet1 - Table (1)'!$A$8:$AG$1186,COLUMN(T$7),FALSE)</f>
        <v>1</v>
      </c>
      <c r="U73" s="80" t="str">
        <f t="shared" si="7"/>
        <v>FR-IT-SP-GE-UK</v>
      </c>
      <c r="V73" s="80" t="str">
        <f>VLOOKUP($A73,'Sheet1 - Table (1)'!$A$8:$AG$1186,COLUMN(V$7)+3,FALSE)</f>
        <v>OEIC</v>
      </c>
      <c r="W73" s="80" t="str">
        <f>VLOOKUP(A73,'Sheet1 - Table (1)'!$A$8:$AF$10075,MATCH($W$8,'Sheet1 - Table (1)'!$10:$10,0),FALSE)</f>
        <v>Détermination des Prix Quotidien</v>
      </c>
      <c r="X73" s="80" t="str">
        <f>VLOOKUP(A73,'Sheet1 - Table (1)'!$A$8:$AAB$10075,MATCH($X$8,'Sheet1 - Table (1)'!$10:$10,0),FALSE)</f>
        <v>Swap</v>
      </c>
      <c r="Y73" s="96" t="str">
        <f t="shared" si="18"/>
        <v>ETF</v>
      </c>
      <c r="AA73" s="96" t="s">
        <v>1823</v>
      </c>
      <c r="AB73" s="96" t="s">
        <v>2858</v>
      </c>
      <c r="AC73" s="214" t="s">
        <v>155</v>
      </c>
      <c r="AD73" s="214" t="s">
        <v>2858</v>
      </c>
      <c r="AE73" s="96" t="s">
        <v>2858</v>
      </c>
      <c r="AF73" s="246" t="s">
        <v>2858</v>
      </c>
      <c r="AG73" s="96" t="s">
        <v>2864</v>
      </c>
      <c r="AI73" s="96" t="s">
        <v>155</v>
      </c>
      <c r="AJ73" s="96" t="s">
        <v>155</v>
      </c>
      <c r="AK73" s="96" t="s">
        <v>155</v>
      </c>
      <c r="AL73" s="96" t="s">
        <v>2858</v>
      </c>
      <c r="AM73" s="96" t="str">
        <f t="shared" si="21"/>
        <v>Actions étrangères</v>
      </c>
      <c r="AO73" s="96" t="s">
        <v>2858</v>
      </c>
      <c r="AP73" s="96" t="s">
        <v>1804</v>
      </c>
      <c r="AS73" s="101" t="str">
        <f t="shared" si="16"/>
        <v/>
      </c>
      <c r="AY73" s="101">
        <v>1</v>
      </c>
      <c r="BJ73" s="220">
        <f>VLOOKUP("NDUEACWF INDEX",indice!$A$1:$AV$3072,MATCH(BJ$8,indice!$A$1:$AV$1,0),FALSE)</f>
        <v>2.409420617005267E-2</v>
      </c>
      <c r="BK73" s="220">
        <f>VLOOKUP("NDUEACWF INDEX",indice!$A$1:$AV$3072,MATCH(BK$8,indice!$A$1:$AV$1,0),FALSE)</f>
        <v>8.6470135144532806E-2</v>
      </c>
      <c r="BL73" s="220">
        <f>VLOOKUP("NDUEACWF INDEX",indice!$A$1:$AV$3072,MATCH(BL$8,indice!$A$1:$AV$1,0),FALSE)</f>
        <v>3.7663506395786299E-2</v>
      </c>
      <c r="BM73" s="220">
        <f>VLOOKUP("NDUEACWF INDEX",indice!$A$1:$AV$3072,MATCH(BM$8,indice!$A$1:$AV$1,0),FALSE)</f>
        <v>1.87882618510158E-2</v>
      </c>
      <c r="BN73" s="220">
        <f>VLOOKUP("NDUEACWF INDEX",indice!$A$1:$AV$3072,MATCH(BN$8,indice!$A$1:$AV$1,0),FALSE)</f>
        <v>0.57799999999999996</v>
      </c>
      <c r="BO73" s="220">
        <f>VLOOKUP("NDUEACWF INDEX",indice!$A$1:$AV$3072,MATCH(BO$8,indice!$A$1:$AV$1,0),FALSE)</f>
        <v>2.8356358164033105E-2</v>
      </c>
      <c r="BP73" s="220">
        <f>VLOOKUP("NDUEACWF INDEX",indice!$A$1:$AV$3072,MATCH(BP$8,indice!$A$1:$AV$1,0),FALSE)</f>
        <v>6.5410985703536498E-2</v>
      </c>
      <c r="BQ73" s="220">
        <f>VLOOKUP("NDUEACWF INDEX",indice!$A$1:$AV$3072,MATCH(BQ$8,indice!$A$1:$AV$1,0),FALSE)</f>
        <v>3.1043484118070636E-2</v>
      </c>
      <c r="BR73" s="220">
        <f>VLOOKUP("NDUEACWF INDEX",indice!$A$1:$AV$3072,MATCH(BR$8,indice!$A$1:$AV$1,0),FALSE)</f>
        <v>0.13017306245297219</v>
      </c>
      <c r="BX73" s="121" t="s">
        <v>1851</v>
      </c>
      <c r="BY73" s="101" t="s">
        <v>4629</v>
      </c>
      <c r="BZ73" s="101" t="str">
        <f t="shared" si="22"/>
        <v/>
      </c>
      <c r="CA73" s="101" t="s">
        <v>4050</v>
      </c>
      <c r="CB73" s="122" t="s">
        <v>4329</v>
      </c>
      <c r="CC73" s="101" t="s">
        <v>4328</v>
      </c>
      <c r="CD73" s="42" t="s">
        <v>4374</v>
      </c>
      <c r="CE73" s="42" t="s">
        <v>1633</v>
      </c>
      <c r="CF73" s="42" t="str">
        <f>IFERROR(VLOOKUP(Funds[[#This Row],[Code ISIN]],[1]GLOBAL!$C$1:$L$27,10,FALSE)," ")</f>
        <v xml:space="preserve"> </v>
      </c>
      <c r="CG73" s="42" t="s">
        <v>4374</v>
      </c>
      <c r="CH73" s="42" t="s">
        <v>4374</v>
      </c>
      <c r="CI73" s="42" t="s">
        <v>4374</v>
      </c>
      <c r="CJ73" s="123" t="s">
        <v>5131</v>
      </c>
      <c r="CK73" s="96" t="s">
        <v>4374</v>
      </c>
      <c r="CL73" s="246" t="str">
        <f>VLOOKUP(Funds[[#This Row],[Code ISIN]],'Sheet1 - Table (1)'!$A$10:$AF$110017,MATCH("Funds Liquidity",'Sheet1 - Table (1)'!$10:$10,0),FALSE)</f>
        <v>Jour</v>
      </c>
    </row>
    <row r="74" spans="1:94">
      <c r="A74" s="80" t="s">
        <v>4265</v>
      </c>
      <c r="B74" s="305">
        <f>IF(ISERROR(VALUE(VLOOKUP($A74,'Sheet1 - Table (1)'!$A$8:$AG$1186,COLUMN(B$7),FALSE))),VLOOKUP(A74,TK_MANQUANTS,2,FALSE),IF(VALUE(VLOOKUP($A74,'Sheet1 - Table (1)'!$A$8:$AG$1186,COLUMN(B$7),FALSE))=0,VLOOKUP(A74,TK_MANQUANTS,2,FALSE),VALUE(VLOOKUP($A74,'Sheet1 - Table (1)'!$A$8:$AG$1186,COLUMN(B$7),FALSE))))</f>
        <v>28650238</v>
      </c>
      <c r="C74" s="80" t="str">
        <f>VLOOKUP($A74,'Sheet1 - Table (1)'!$A$8:$AG$1186,COLUMN(C$7),FALSE)</f>
        <v>UBS(Irl)FdSltnsplc MSCI ACWI SF U ETF (HUSD)A-a</v>
      </c>
      <c r="D74" s="82">
        <f>VLOOKUP($A74,'Sheet1 - Table (1)'!$A$8:$AG$1186,COLUMN(D$7),FALSE)</f>
        <v>43880</v>
      </c>
      <c r="E74" s="124">
        <f>VLOOKUP($A74,'Sheet1 - Table (1)'!$A$8:$AG$1186,COLUMN(E$7),FALSE)</f>
        <v>0.21</v>
      </c>
      <c r="F74" s="80" t="b">
        <f>VLOOKUP($A74,'Sheet1 - Table (1)'!$A$8:$AG$1186,COLUMN(F$7),FALSE)</f>
        <v>1</v>
      </c>
      <c r="G74" s="80" t="str">
        <f>VLOOKUP($A74,'Sheet1 - Table (1)'!$A$8:$AG$1186,COLUMN(G$7),FALSE)</f>
        <v>Ireland</v>
      </c>
      <c r="H74" s="80" t="str">
        <f>VLOOKUP($A74,'Sheet1 - Table (1)'!$A$8:$AG$1186,COLUMN(H$7),FALSE)</f>
        <v>USD</v>
      </c>
      <c r="I74" s="80" t="str">
        <f>VLOOKUP($A74,'Sheet1 - Table (1)'!$A$8:$AG$1186,COLUMN(I$7),FALSE)</f>
        <v>Exchange Traded Funds</v>
      </c>
      <c r="J74" s="80" t="str">
        <f>VLOOKUP($A74,'Sheet1 - Table (1)'!$A$8:$AG$1186,COLUMN(J$7),FALSE)</f>
        <v>Actions</v>
      </c>
      <c r="K74" s="82">
        <f>VLOOKUP($A74,'Sheet1 - Table (1)'!$A$8:$AG$1186,COLUMN(K$7),FALSE)</f>
        <v>44255</v>
      </c>
      <c r="L74" s="80">
        <f>VLOOKUP($A74,'Sheet1 - Table (1)'!$A$8:$AG$1186,COLUMN(L$7),FALSE)</f>
        <v>6051.2400373999999</v>
      </c>
      <c r="M74" s="80" t="str">
        <f>VLOOKUP($A74,'Sheet1 - Table (1)'!$A$8:$AG$1186,COLUMN(M$7),FALSE)</f>
        <v>Retained</v>
      </c>
      <c r="N74" s="80">
        <f>VLOOKUP($A74,'Sheet1 - Table (1)'!$A$8:$AG$1186,COLUMN(N$7),FALSE)</f>
        <v>0</v>
      </c>
      <c r="O74" s="80" t="b">
        <f>VLOOKUP($A74,'Sheet1 - Table (1)'!$A$8:$AG$1186,COLUMN(O$7),FALSE)</f>
        <v>1</v>
      </c>
      <c r="P74" s="80" t="b">
        <f>VLOOKUP($A74,'Sheet1 - Table (1)'!$A$8:$AG$1186,COLUMN(P$7),FALSE)</f>
        <v>1</v>
      </c>
      <c r="Q74" s="80">
        <f>VLOOKUP($A74,'Sheet1 - Table (1)'!$A$8:$AG$1186,COLUMN(Q$7),FALSE)</f>
        <v>0</v>
      </c>
      <c r="R74" s="80" t="b">
        <f>VLOOKUP($A74,'Sheet1 - Table (1)'!$A$8:$AG$1186,COLUMN(R$7),FALSE)</f>
        <v>1</v>
      </c>
      <c r="S74" s="80" t="b">
        <f>VLOOKUP($A74,'Sheet1 - Table (1)'!$A$8:$AG$1186,COLUMN(S$7),FALSE)</f>
        <v>1</v>
      </c>
      <c r="T74" s="80" t="b">
        <f>VLOOKUP($A74,'Sheet1 - Table (1)'!$A$8:$AG$1186,COLUMN(T$7),FALSE)</f>
        <v>1</v>
      </c>
      <c r="U74" s="80" t="str">
        <f t="shared" si="7"/>
        <v>FR-IT-SP-GE-UK</v>
      </c>
      <c r="V74" s="80" t="str">
        <f>VLOOKUP($A74,'Sheet1 - Table (1)'!$A$8:$AG$1186,COLUMN(V$7)+3,FALSE)</f>
        <v>OEIC</v>
      </c>
      <c r="W74" s="80" t="str">
        <f>VLOOKUP(A74,'Sheet1 - Table (1)'!$A$8:$AF$10075,MATCH($W$8,'Sheet1 - Table (1)'!$10:$10,0),FALSE)</f>
        <v>Détermination des Prix Quotidien</v>
      </c>
      <c r="X74" s="80" t="str">
        <f>VLOOKUP(A74,'Sheet1 - Table (1)'!$A$8:$AAB$10075,MATCH($X$8,'Sheet1 - Table (1)'!$10:$10,0),FALSE)</f>
        <v>Swap</v>
      </c>
      <c r="Y74" s="96" t="str">
        <f t="shared" si="18"/>
        <v>ETF</v>
      </c>
      <c r="AA74" s="96" t="s">
        <v>1823</v>
      </c>
      <c r="AB74" s="96" t="s">
        <v>2858</v>
      </c>
      <c r="AC74" s="214" t="s">
        <v>155</v>
      </c>
      <c r="AD74" s="214" t="s">
        <v>2858</v>
      </c>
      <c r="AE74" s="96" t="s">
        <v>2858</v>
      </c>
      <c r="AF74" s="246" t="s">
        <v>2858</v>
      </c>
      <c r="AG74" s="96" t="s">
        <v>2864</v>
      </c>
      <c r="AI74" s="96" t="s">
        <v>155</v>
      </c>
      <c r="AJ74" s="96" t="s">
        <v>155</v>
      </c>
      <c r="AK74" s="96" t="s">
        <v>155</v>
      </c>
      <c r="AL74" s="96" t="s">
        <v>2858</v>
      </c>
      <c r="AM74" s="96" t="str">
        <f t="shared" si="21"/>
        <v>Actions étrangères</v>
      </c>
      <c r="AO74" s="96" t="s">
        <v>2858</v>
      </c>
      <c r="AP74" s="96" t="s">
        <v>1804</v>
      </c>
      <c r="AS74" s="101" t="str">
        <f t="shared" si="16"/>
        <v/>
      </c>
      <c r="BB74" s="101">
        <v>1</v>
      </c>
      <c r="BJ74" s="220">
        <f>VLOOKUP("NDUEACWF INDEX",indice!$A$1:$AV$3072,MATCH(BJ$8,indice!$A$1:$AV$1,0),FALSE)</f>
        <v>2.409420617005267E-2</v>
      </c>
      <c r="BK74" s="220">
        <f>VLOOKUP("NDUEACWF INDEX",indice!$A$1:$AV$3072,MATCH(BK$8,indice!$A$1:$AV$1,0),FALSE)</f>
        <v>8.6470135144532806E-2</v>
      </c>
      <c r="BL74" s="220">
        <f>VLOOKUP("NDUEACWF INDEX",indice!$A$1:$AV$3072,MATCH(BL$8,indice!$A$1:$AV$1,0),FALSE)</f>
        <v>3.7663506395786299E-2</v>
      </c>
      <c r="BM74" s="220">
        <f>VLOOKUP("NDUEACWF INDEX",indice!$A$1:$AV$3072,MATCH(BM$8,indice!$A$1:$AV$1,0),FALSE)</f>
        <v>1.87882618510158E-2</v>
      </c>
      <c r="BN74" s="220">
        <f>VLOOKUP("NDUEACWF INDEX",indice!$A$1:$AV$3072,MATCH(BN$8,indice!$A$1:$AV$1,0),FALSE)</f>
        <v>0.57799999999999996</v>
      </c>
      <c r="BO74" s="220">
        <f>VLOOKUP("NDUEACWF INDEX",indice!$A$1:$AV$3072,MATCH(BO$8,indice!$A$1:$AV$1,0),FALSE)</f>
        <v>2.8356358164033105E-2</v>
      </c>
      <c r="BP74" s="220">
        <f>VLOOKUP("NDUEACWF INDEX",indice!$A$1:$AV$3072,MATCH(BP$8,indice!$A$1:$AV$1,0),FALSE)</f>
        <v>6.5410985703536498E-2</v>
      </c>
      <c r="BQ74" s="220">
        <f>VLOOKUP("NDUEACWF INDEX",indice!$A$1:$AV$3072,MATCH(BQ$8,indice!$A$1:$AV$1,0),FALSE)</f>
        <v>3.1043484118070636E-2</v>
      </c>
      <c r="BR74" s="220">
        <f>VLOOKUP("NDUEACWF INDEX",indice!$A$1:$AV$3072,MATCH(BR$8,indice!$A$1:$AV$1,0),FALSE)</f>
        <v>0.13017306245297219</v>
      </c>
      <c r="BX74" s="121" t="s">
        <v>1851</v>
      </c>
      <c r="BY74" s="101" t="s">
        <v>4628</v>
      </c>
      <c r="BZ74" s="101" t="str">
        <f t="shared" si="22"/>
        <v/>
      </c>
      <c r="CA74" s="101" t="s">
        <v>4050</v>
      </c>
      <c r="CB74" s="122" t="s">
        <v>4335</v>
      </c>
      <c r="CC74" s="101" t="s">
        <v>4336</v>
      </c>
      <c r="CD74" s="42" t="s">
        <v>4374</v>
      </c>
      <c r="CE74" s="42" t="s">
        <v>4374</v>
      </c>
      <c r="CF74" s="42" t="str">
        <f>IFERROR(VLOOKUP(Funds[[#This Row],[Code ISIN]],[1]GLOBAL!$C$1:$L$27,10,FALSE)," ")</f>
        <v xml:space="preserve"> </v>
      </c>
      <c r="CG74" s="42" t="s">
        <v>4374</v>
      </c>
      <c r="CH74" s="42" t="s">
        <v>4374</v>
      </c>
      <c r="CI74" s="42" t="s">
        <v>4374</v>
      </c>
      <c r="CJ74" s="123" t="s">
        <v>5131</v>
      </c>
      <c r="CK74" s="96" t="s">
        <v>4374</v>
      </c>
      <c r="CL74" s="246" t="str">
        <f>VLOOKUP(Funds[[#This Row],[Code ISIN]],'Sheet1 - Table (1)'!$A$10:$AF$110017,MATCH("Funds Liquidity",'Sheet1 - Table (1)'!$10:$10,0),FALSE)</f>
        <v>Jour</v>
      </c>
    </row>
    <row r="75" spans="1:94">
      <c r="A75" s="80" t="s">
        <v>4625</v>
      </c>
      <c r="B75" s="305">
        <f>IF(ISERROR(VALUE(VLOOKUP($A75,'Sheet1 - Table (1)'!$A$8:$AG$1186,COLUMN(B$7),FALSE))),VLOOKUP(A75,TK_MANQUANTS,2,FALSE),IF(VALUE(VLOOKUP($A75,'Sheet1 - Table (1)'!$A$8:$AG$1186,COLUMN(B$7),FALSE))=0,VLOOKUP(A75,TK_MANQUANTS,2,FALSE),VALUE(VLOOKUP($A75,'Sheet1 - Table (1)'!$A$8:$AG$1186,COLUMN(B$7),FALSE))))</f>
        <v>34176211</v>
      </c>
      <c r="C75" s="80" t="str">
        <f>VLOOKUP($A75,'Sheet1 - Table (1)'!$A$8:$AG$1186,COLUMN(C$7),FALSE)</f>
        <v>UBS(Irl)FdSltnsplc MSCI ACWI SF U ETF (HJPY)A-a</v>
      </c>
      <c r="D75" s="82">
        <f>VLOOKUP($A75,'Sheet1 - Table (1)'!$A$8:$AG$1186,COLUMN(D$7),FALSE)</f>
        <v>43880</v>
      </c>
      <c r="E75" s="124">
        <f>VLOOKUP($A75,'Sheet1 - Table (1)'!$A$8:$AG$1186,COLUMN(E$7),FALSE)</f>
        <v>0.21</v>
      </c>
      <c r="F75" s="80" t="b">
        <f>VLOOKUP($A75,'Sheet1 - Table (1)'!$A$8:$AG$1186,COLUMN(F$7),FALSE)</f>
        <v>1</v>
      </c>
      <c r="G75" s="80" t="str">
        <f>VLOOKUP($A75,'Sheet1 - Table (1)'!$A$8:$AG$1186,COLUMN(G$7),FALSE)</f>
        <v>Ireland</v>
      </c>
      <c r="H75" s="80" t="str">
        <f>VLOOKUP($A75,'Sheet1 - Table (1)'!$A$8:$AG$1186,COLUMN(H$7),FALSE)</f>
        <v>JPY</v>
      </c>
      <c r="I75" s="80" t="str">
        <f>VLOOKUP($A75,'Sheet1 - Table (1)'!$A$8:$AG$1186,COLUMN(I$7),FALSE)</f>
        <v>Exchange Traded Funds</v>
      </c>
      <c r="J75" s="80" t="str">
        <f>VLOOKUP($A75,'Sheet1 - Table (1)'!$A$8:$AG$1186,COLUMN(J$7),FALSE)</f>
        <v>Actions</v>
      </c>
      <c r="K75" s="82">
        <f>VLOOKUP($A75,'Sheet1 - Table (1)'!$A$8:$AG$1186,COLUMN(K$7),FALSE)</f>
        <v>44255</v>
      </c>
      <c r="L75" s="80">
        <f>VLOOKUP($A75,'Sheet1 - Table (1)'!$A$8:$AG$1186,COLUMN(L$7),FALSE)</f>
        <v>6051.2400373999999</v>
      </c>
      <c r="M75" s="80" t="str">
        <f>VLOOKUP($A75,'Sheet1 - Table (1)'!$A$8:$AG$1186,COLUMN(M$7),FALSE)</f>
        <v>Retained</v>
      </c>
      <c r="N75" s="80">
        <f>VLOOKUP($A75,'Sheet1 - Table (1)'!$A$8:$AG$1186,COLUMN(N$7),FALSE)</f>
        <v>0</v>
      </c>
      <c r="O75" s="80">
        <f>VLOOKUP($A75,'Sheet1 - Table (1)'!$A$8:$AG$1186,COLUMN(O$7),FALSE)</f>
        <v>0</v>
      </c>
      <c r="P75" s="80">
        <f>VLOOKUP($A75,'Sheet1 - Table (1)'!$A$8:$AG$1186,COLUMN(P$7),FALSE)</f>
        <v>0</v>
      </c>
      <c r="Q75" s="80">
        <f>VLOOKUP($A75,'Sheet1 - Table (1)'!$A$8:$AG$1186,COLUMN(Q$7),FALSE)</f>
        <v>0</v>
      </c>
      <c r="R75" s="80" t="b">
        <f>VLOOKUP($A75,'Sheet1 - Table (1)'!$A$8:$AG$1186,COLUMN(R$7),FALSE)</f>
        <v>1</v>
      </c>
      <c r="S75" s="80" t="b">
        <f>VLOOKUP($A75,'Sheet1 - Table (1)'!$A$8:$AG$1186,COLUMN(S$7),FALSE)</f>
        <v>1</v>
      </c>
      <c r="T75" s="80" t="b">
        <f>VLOOKUP($A75,'Sheet1 - Table (1)'!$A$8:$AG$1186,COLUMN(T$7),FALSE)</f>
        <v>1</v>
      </c>
      <c r="U75" s="80" t="str">
        <f t="shared" si="7"/>
        <v>SP-GE-UK</v>
      </c>
      <c r="V75" s="80" t="str">
        <f>VLOOKUP($A75,'Sheet1 - Table (1)'!$A$8:$AG$1186,COLUMN(V$7)+3,FALSE)</f>
        <v>OEIC</v>
      </c>
      <c r="W75" s="80" t="str">
        <f>VLOOKUP(A75,'Sheet1 - Table (1)'!$A$8:$AF$10075,MATCH($W$8,'Sheet1 - Table (1)'!$10:$10,0),FALSE)</f>
        <v>Détermination des Prix Quotidien</v>
      </c>
      <c r="X75" s="80" t="str">
        <f>VLOOKUP(A75,'Sheet1 - Table (1)'!$A$8:$AAB$10075,MATCH($X$8,'Sheet1 - Table (1)'!$10:$10,0),FALSE)</f>
        <v>Swap</v>
      </c>
      <c r="Y75" s="96" t="str">
        <f t="shared" si="18"/>
        <v>ETF</v>
      </c>
      <c r="AA75" s="96" t="s">
        <v>1823</v>
      </c>
      <c r="AB75" s="96" t="s">
        <v>2858</v>
      </c>
      <c r="AC75" s="214" t="s">
        <v>155</v>
      </c>
      <c r="AD75" s="214" t="s">
        <v>2858</v>
      </c>
      <c r="AE75" s="96" t="s">
        <v>2858</v>
      </c>
      <c r="AF75" s="246" t="s">
        <v>2858</v>
      </c>
      <c r="AG75" s="96" t="s">
        <v>2864</v>
      </c>
      <c r="AI75" s="96" t="s">
        <v>155</v>
      </c>
      <c r="AJ75" s="96" t="s">
        <v>155</v>
      </c>
      <c r="AK75" s="96" t="s">
        <v>155</v>
      </c>
      <c r="AL75" s="96" t="s">
        <v>2858</v>
      </c>
      <c r="AM75" s="96" t="str">
        <f t="shared" si="21"/>
        <v>Actions étrangères</v>
      </c>
      <c r="AO75" s="96" t="s">
        <v>2858</v>
      </c>
      <c r="AP75" s="96" t="s">
        <v>1804</v>
      </c>
      <c r="AS75" s="101" t="str">
        <f t="shared" si="16"/>
        <v/>
      </c>
      <c r="BE75" s="101">
        <v>1</v>
      </c>
      <c r="BJ75" s="220">
        <f>VLOOKUP("NDUEACWF INDEX",indice!$A$1:$AV$3072,MATCH(BJ$8,indice!$A$1:$AV$1,0),FALSE)</f>
        <v>2.409420617005267E-2</v>
      </c>
      <c r="BK75" s="220">
        <f>VLOOKUP("NDUEACWF INDEX",indice!$A$1:$AV$3072,MATCH(BK$8,indice!$A$1:$AV$1,0),FALSE)</f>
        <v>8.6470135144532806E-2</v>
      </c>
      <c r="BL75" s="220">
        <f>VLOOKUP("NDUEACWF INDEX",indice!$A$1:$AV$3072,MATCH(BL$8,indice!$A$1:$AV$1,0),FALSE)</f>
        <v>3.7663506395786299E-2</v>
      </c>
      <c r="BM75" s="220">
        <f>VLOOKUP("NDUEACWF INDEX",indice!$A$1:$AV$3072,MATCH(BM$8,indice!$A$1:$AV$1,0),FALSE)</f>
        <v>1.87882618510158E-2</v>
      </c>
      <c r="BN75" s="220">
        <f>VLOOKUP("NDUEACWF INDEX",indice!$A$1:$AV$3072,MATCH(BN$8,indice!$A$1:$AV$1,0),FALSE)</f>
        <v>0.57799999999999996</v>
      </c>
      <c r="BO75" s="220">
        <f>VLOOKUP("NDUEACWF INDEX",indice!$A$1:$AV$3072,MATCH(BO$8,indice!$A$1:$AV$1,0),FALSE)</f>
        <v>2.8356358164033105E-2</v>
      </c>
      <c r="BP75" s="220">
        <f>VLOOKUP("NDUEACWF INDEX",indice!$A$1:$AV$3072,MATCH(BP$8,indice!$A$1:$AV$1,0),FALSE)</f>
        <v>6.5410985703536498E-2</v>
      </c>
      <c r="BQ75" s="220">
        <f>VLOOKUP("NDUEACWF INDEX",indice!$A$1:$AV$3072,MATCH(BQ$8,indice!$A$1:$AV$1,0),FALSE)</f>
        <v>3.1043484118070636E-2</v>
      </c>
      <c r="BR75" s="220">
        <f>VLOOKUP("NDUEACWF INDEX",indice!$A$1:$AV$3072,MATCH(BR$8,indice!$A$1:$AV$1,0),FALSE)</f>
        <v>0.13017306245297219</v>
      </c>
      <c r="BX75" s="121" t="s">
        <v>1851</v>
      </c>
      <c r="BY75" s="101" t="s">
        <v>4627</v>
      </c>
      <c r="BZ75" s="101" t="str">
        <f t="shared" si="22"/>
        <v/>
      </c>
      <c r="CA75" s="101" t="s">
        <v>4050</v>
      </c>
      <c r="CB75" s="122" t="s">
        <v>4861</v>
      </c>
      <c r="CC75" s="101" t="s">
        <v>4862</v>
      </c>
      <c r="CD75" s="42" t="s">
        <v>4374</v>
      </c>
      <c r="CE75" s="42" t="s">
        <v>4374</v>
      </c>
      <c r="CF75" s="42" t="str">
        <f>IFERROR(VLOOKUP(Funds[[#This Row],[Code ISIN]],[1]GLOBAL!$C$1:$L$27,10,FALSE)," ")</f>
        <v xml:space="preserve"> </v>
      </c>
      <c r="CG75" s="42" t="s">
        <v>4374</v>
      </c>
      <c r="CH75" s="42" t="s">
        <v>4374</v>
      </c>
      <c r="CI75" s="42" t="s">
        <v>4374</v>
      </c>
      <c r="CJ75" s="123" t="s">
        <v>5131</v>
      </c>
      <c r="CK75" s="96" t="s">
        <v>4374</v>
      </c>
      <c r="CL75" s="246" t="str">
        <f>VLOOKUP(Funds[[#This Row],[Code ISIN]],'Sheet1 - Table (1)'!$A$10:$AF$110017,MATCH("Funds Liquidity",'Sheet1 - Table (1)'!$10:$10,0),FALSE)</f>
        <v>Jour</v>
      </c>
    </row>
    <row r="76" spans="1:94">
      <c r="A76" s="80" t="s">
        <v>4939</v>
      </c>
      <c r="B76" s="305">
        <f>IF(ISERROR(VALUE(VLOOKUP($A76,'Sheet1 - Table (1)'!$A$8:$AG$1186,COLUMN(B$7),FALSE))),VLOOKUP(A76,TK_MANQUANTS,2,FALSE),IF(VALUE(VLOOKUP($A76,'Sheet1 - Table (1)'!$A$8:$AG$1186,COLUMN(B$7),FALSE))=0,VLOOKUP(A76,TK_MANQUANTS,2,FALSE),VALUE(VLOOKUP($A76,'Sheet1 - Table (1)'!$A$8:$AG$1186,COLUMN(B$7),FALSE))))</f>
        <v>38547078</v>
      </c>
      <c r="C76" s="80" t="str">
        <f>VLOOKUP($A76,'Sheet1 - Table (1)'!$A$8:$AG$1186,COLUMN(C$7),FALSE)</f>
        <v>UBS(Irl)ETF plc-MSCI ACWI ESG Univ UCI ETF(CHFh)Ad</v>
      </c>
      <c r="D76" s="82">
        <f>VLOOKUP($A76,'Sheet1 - Table (1)'!$A$8:$AG$1186,COLUMN(D$7),FALSE)</f>
        <v>44137</v>
      </c>
      <c r="E76" s="124">
        <f>VLOOKUP($A76,'Sheet1 - Table (1)'!$A$8:$AG$1186,COLUMN(E$7),FALSE)</f>
        <v>0.33</v>
      </c>
      <c r="F76" s="80" t="b">
        <f>VLOOKUP($A76,'Sheet1 - Table (1)'!$A$8:$AG$1186,COLUMN(F$7),FALSE)</f>
        <v>1</v>
      </c>
      <c r="G76" s="80" t="str">
        <f>VLOOKUP($A76,'Sheet1 - Table (1)'!$A$8:$AG$1186,COLUMN(G$7),FALSE)</f>
        <v>Ireland</v>
      </c>
      <c r="H76" s="80" t="str">
        <f>VLOOKUP($A76,'Sheet1 - Table (1)'!$A$8:$AG$1186,COLUMN(H$7),FALSE)</f>
        <v>CHF</v>
      </c>
      <c r="I76" s="80" t="str">
        <f>VLOOKUP($A76,'Sheet1 - Table (1)'!$A$8:$AG$1186,COLUMN(I$7),FALSE)</f>
        <v>Exchange Traded Funds</v>
      </c>
      <c r="J76" s="80" t="str">
        <f>VLOOKUP($A76,'Sheet1 - Table (1)'!$A$8:$AG$1186,COLUMN(J$7),FALSE)</f>
        <v>Actions</v>
      </c>
      <c r="K76" s="82">
        <f>VLOOKUP($A76,'Sheet1 - Table (1)'!$A$8:$AG$1186,COLUMN(K$7),FALSE)</f>
        <v>44255</v>
      </c>
      <c r="L76" s="80">
        <f>VLOOKUP($A76,'Sheet1 - Table (1)'!$A$8:$AG$1186,COLUMN(L$7),FALSE)</f>
        <v>2251.2994100000001</v>
      </c>
      <c r="M76" s="80" t="str">
        <f>VLOOKUP($A76,'Sheet1 - Table (1)'!$A$8:$AG$1186,COLUMN(M$7),FALSE)</f>
        <v>Paid</v>
      </c>
      <c r="N76" s="80">
        <f>VLOOKUP($A76,'Sheet1 - Table (1)'!$A$8:$AG$1186,COLUMN(N$7),FALSE)</f>
        <v>0</v>
      </c>
      <c r="O76" s="80" t="b">
        <f>VLOOKUP($A76,'Sheet1 - Table (1)'!$A$8:$AG$1186,COLUMN(O$7),FALSE)</f>
        <v>1</v>
      </c>
      <c r="P76" s="80" t="b">
        <f>VLOOKUP($A76,'Sheet1 - Table (1)'!$A$8:$AG$1186,COLUMN(P$7),FALSE)</f>
        <v>1</v>
      </c>
      <c r="Q76" s="80" t="b">
        <f>VLOOKUP($A76,'Sheet1 - Table (1)'!$A$8:$AG$1186,COLUMN(Q$7),FALSE)</f>
        <v>1</v>
      </c>
      <c r="R76" s="80" t="b">
        <f>VLOOKUP($A76,'Sheet1 - Table (1)'!$A$8:$AG$1186,COLUMN(R$7),FALSE)</f>
        <v>1</v>
      </c>
      <c r="S76" s="80" t="b">
        <f>VLOOKUP($A76,'Sheet1 - Table (1)'!$A$8:$AG$1186,COLUMN(S$7),FALSE)</f>
        <v>1</v>
      </c>
      <c r="T76" s="80" t="b">
        <f>VLOOKUP($A76,'Sheet1 - Table (1)'!$A$8:$AG$1186,COLUMN(T$7),FALSE)</f>
        <v>1</v>
      </c>
      <c r="U76" s="80" t="str">
        <f t="shared" si="7"/>
        <v>FR-IT-NE-SP-GE-UK</v>
      </c>
      <c r="V76" s="80" t="str">
        <f>VLOOKUP($A76,'Sheet1 - Table (1)'!$A$8:$AG$1186,COLUMN(V$7)+3,FALSE)</f>
        <v>OEIC</v>
      </c>
      <c r="W76" s="80" t="str">
        <f>VLOOKUP(A76,'Sheet1 - Table (1)'!$A$8:$AF$10075,MATCH($W$8,'Sheet1 - Table (1)'!$10:$10,0),FALSE)</f>
        <v>Détermination des Prix Quotidien</v>
      </c>
      <c r="X76" s="80" t="str">
        <f>VLOOKUP(A76,'Sheet1 - Table (1)'!$A$8:$AAB$10075,MATCH($X$8,'Sheet1 - Table (1)'!$10:$10,0),FALSE)</f>
        <v>Optimized</v>
      </c>
      <c r="Y76" s="96" t="str">
        <f t="shared" si="18"/>
        <v>ETF</v>
      </c>
      <c r="AA76" s="96" t="s">
        <v>1823</v>
      </c>
      <c r="AB76" s="96" t="s">
        <v>2858</v>
      </c>
      <c r="AC76" s="214" t="s">
        <v>155</v>
      </c>
      <c r="AD76" s="214" t="s">
        <v>2858</v>
      </c>
      <c r="AE76" s="96" t="s">
        <v>2858</v>
      </c>
      <c r="AF76" s="246" t="s">
        <v>2858</v>
      </c>
      <c r="AG76" s="96" t="s">
        <v>2864</v>
      </c>
      <c r="AI76" s="96" t="s">
        <v>155</v>
      </c>
      <c r="AJ76" s="96" t="s">
        <v>155</v>
      </c>
      <c r="AK76" s="96" t="s">
        <v>155</v>
      </c>
      <c r="AL76" s="96" t="s">
        <v>2858</v>
      </c>
      <c r="AM76" s="96" t="str">
        <f t="shared" si="21"/>
        <v>Actions étrangères hedged</v>
      </c>
      <c r="AO76" s="96" t="s">
        <v>2858</v>
      </c>
      <c r="AP76" s="96" t="s">
        <v>1804</v>
      </c>
      <c r="AS76" s="101" t="str">
        <f t="shared" si="16"/>
        <v/>
      </c>
      <c r="AX76" s="101">
        <v>1</v>
      </c>
      <c r="BJ76" s="220">
        <f>VLOOKUP("NDUEACWF INDEX",indice!$A$1:$AV$3072,MATCH(BJ$8,indice!$A$1:$AV$1,0),FALSE)</f>
        <v>2.409420617005267E-2</v>
      </c>
      <c r="BK76" s="220">
        <f>VLOOKUP("NDUEACWF INDEX",indice!$A$1:$AV$3072,MATCH(BK$8,indice!$A$1:$AV$1,0),FALSE)</f>
        <v>8.6470135144532806E-2</v>
      </c>
      <c r="BL76" s="220">
        <f>VLOOKUP("NDUEACWF INDEX",indice!$A$1:$AV$3072,MATCH(BL$8,indice!$A$1:$AV$1,0),FALSE)</f>
        <v>3.7663506395786299E-2</v>
      </c>
      <c r="BM76" s="220">
        <f>VLOOKUP("NDUEACWF INDEX",indice!$A$1:$AV$3072,MATCH(BM$8,indice!$A$1:$AV$1,0),FALSE)</f>
        <v>1.87882618510158E-2</v>
      </c>
      <c r="BN76" s="220">
        <f>VLOOKUP("NDUEACWF INDEX",indice!$A$1:$AV$3072,MATCH(BN$8,indice!$A$1:$AV$1,0),FALSE)</f>
        <v>0.57799999999999996</v>
      </c>
      <c r="BO76" s="220">
        <f>VLOOKUP("NDUEACWF INDEX",indice!$A$1:$AV$3072,MATCH(BO$8,indice!$A$1:$AV$1,0),FALSE)</f>
        <v>2.8356358164033105E-2</v>
      </c>
      <c r="BP76" s="220">
        <f>VLOOKUP("NDUEACWF INDEX",indice!$A$1:$AV$3072,MATCH(BP$8,indice!$A$1:$AV$1,0),FALSE)</f>
        <v>6.5410985703536498E-2</v>
      </c>
      <c r="BQ76" s="220">
        <f>VLOOKUP("NDUEACWF INDEX",indice!$A$1:$AV$3072,MATCH(BQ$8,indice!$A$1:$AV$1,0),FALSE)</f>
        <v>3.1043484118070636E-2</v>
      </c>
      <c r="BR76" s="220">
        <f>VLOOKUP("NDUEACWF INDEX",indice!$A$1:$AV$3072,MATCH(BR$8,indice!$A$1:$AV$1,0),FALSE)</f>
        <v>0.13017306245297219</v>
      </c>
      <c r="BX76" s="121" t="s">
        <v>1851</v>
      </c>
      <c r="BY76" s="101" t="s">
        <v>1842</v>
      </c>
      <c r="BZ76" s="101" t="str">
        <f t="shared" si="22"/>
        <v/>
      </c>
      <c r="CA76" s="101" t="s">
        <v>4050</v>
      </c>
      <c r="CB76" s="122" t="s">
        <v>4945</v>
      </c>
      <c r="CC76" s="101" t="s">
        <v>4948</v>
      </c>
      <c r="CD76" s="42" t="s">
        <v>1633</v>
      </c>
      <c r="CE76" s="42" t="s">
        <v>4374</v>
      </c>
      <c r="CF76" s="42" t="str">
        <f>IFERROR(VLOOKUP(Funds[[#This Row],[Code ISIN]],[1]GLOBAL!$C$1:$L$27,10,FALSE)," ")</f>
        <v xml:space="preserve"> </v>
      </c>
      <c r="CG76" s="42" t="s">
        <v>4374</v>
      </c>
      <c r="CH76" s="42" t="s">
        <v>4374</v>
      </c>
      <c r="CI76" s="42" t="s">
        <v>4374</v>
      </c>
      <c r="CJ76" s="123" t="s">
        <v>5131</v>
      </c>
      <c r="CK76" s="96" t="s">
        <v>4374</v>
      </c>
      <c r="CL76" s="246" t="str">
        <f>VLOOKUP(Funds[[#This Row],[Code ISIN]],'Sheet1 - Table (1)'!$A$10:$AF$110017,MATCH("Funds Liquidity",'Sheet1 - Table (1)'!$10:$10,0),FALSE)</f>
        <v>Jour</v>
      </c>
      <c r="CM76" s="246" t="s">
        <v>155</v>
      </c>
      <c r="CN76" s="246" t="s">
        <v>155</v>
      </c>
    </row>
    <row r="77" spans="1:94">
      <c r="A77" s="80" t="s">
        <v>4942</v>
      </c>
      <c r="B77" s="305">
        <f>IF(ISERROR(VALUE(VLOOKUP($A77,'Sheet1 - Table (1)'!$A$8:$AG$1186,COLUMN(B$7),FALSE))),VLOOKUP(A77,TK_MANQUANTS,2,FALSE),IF(VALUE(VLOOKUP($A77,'Sheet1 - Table (1)'!$A$8:$AG$1186,COLUMN(B$7),FALSE))=0,VLOOKUP(A77,TK_MANQUANTS,2,FALSE),VALUE(VLOOKUP($A77,'Sheet1 - Table (1)'!$A$8:$AG$1186,COLUMN(B$7),FALSE))))</f>
        <v>38548095</v>
      </c>
      <c r="C77" s="80" t="str">
        <f>VLOOKUP($A77,'Sheet1 - Table (1)'!$A$8:$AG$1186,COLUMN(C$7),FALSE)</f>
        <v>UBS(Irl)ETF plc-MSCI ACWI ESG Univ UCI ETF(EURh)Aa</v>
      </c>
      <c r="D77" s="82">
        <f>VLOOKUP($A77,'Sheet1 - Table (1)'!$A$8:$AG$1186,COLUMN(D$7),FALSE)</f>
        <v>44137</v>
      </c>
      <c r="E77" s="124">
        <f>VLOOKUP($A77,'Sheet1 - Table (1)'!$A$8:$AG$1186,COLUMN(E$7),FALSE)</f>
        <v>0.33</v>
      </c>
      <c r="F77" s="80" t="b">
        <f>VLOOKUP($A77,'Sheet1 - Table (1)'!$A$8:$AG$1186,COLUMN(F$7),FALSE)</f>
        <v>1</v>
      </c>
      <c r="G77" s="80" t="str">
        <f>VLOOKUP($A77,'Sheet1 - Table (1)'!$A$8:$AG$1186,COLUMN(G$7),FALSE)</f>
        <v>Ireland</v>
      </c>
      <c r="H77" s="80" t="str">
        <f>VLOOKUP($A77,'Sheet1 - Table (1)'!$A$8:$AG$1186,COLUMN(H$7),FALSE)</f>
        <v>EUR</v>
      </c>
      <c r="I77" s="80" t="str">
        <f>VLOOKUP($A77,'Sheet1 - Table (1)'!$A$8:$AG$1186,COLUMN(I$7),FALSE)</f>
        <v>Exchange Traded Funds</v>
      </c>
      <c r="J77" s="80" t="str">
        <f>VLOOKUP($A77,'Sheet1 - Table (1)'!$A$8:$AG$1186,COLUMN(J$7),FALSE)</f>
        <v>Actions</v>
      </c>
      <c r="K77" s="82">
        <f>VLOOKUP($A77,'Sheet1 - Table (1)'!$A$8:$AG$1186,COLUMN(K$7),FALSE)</f>
        <v>44255</v>
      </c>
      <c r="L77" s="80">
        <f>VLOOKUP($A77,'Sheet1 - Table (1)'!$A$8:$AG$1186,COLUMN(L$7),FALSE)</f>
        <v>2251.2994100000001</v>
      </c>
      <c r="M77" s="80" t="str">
        <f>VLOOKUP($A77,'Sheet1 - Table (1)'!$A$8:$AG$1186,COLUMN(M$7),FALSE)</f>
        <v>Retained</v>
      </c>
      <c r="N77" s="80">
        <f>VLOOKUP($A77,'Sheet1 - Table (1)'!$A$8:$AG$1186,COLUMN(N$7),FALSE)</f>
        <v>0</v>
      </c>
      <c r="O77" s="80" t="b">
        <f>VLOOKUP($A77,'Sheet1 - Table (1)'!$A$8:$AG$1186,COLUMN(O$7),FALSE)</f>
        <v>1</v>
      </c>
      <c r="P77" s="80" t="b">
        <f>VLOOKUP($A77,'Sheet1 - Table (1)'!$A$8:$AG$1186,COLUMN(P$7),FALSE)</f>
        <v>1</v>
      </c>
      <c r="Q77" s="80" t="b">
        <f>VLOOKUP($A77,'Sheet1 - Table (1)'!$A$8:$AG$1186,COLUMN(Q$7),FALSE)</f>
        <v>1</v>
      </c>
      <c r="R77" s="80" t="b">
        <f>VLOOKUP($A77,'Sheet1 - Table (1)'!$A$8:$AG$1186,COLUMN(R$7),FALSE)</f>
        <v>1</v>
      </c>
      <c r="S77" s="80" t="b">
        <f>VLOOKUP($A77,'Sheet1 - Table (1)'!$A$8:$AG$1186,COLUMN(S$7),FALSE)</f>
        <v>1</v>
      </c>
      <c r="T77" s="80" t="b">
        <f>VLOOKUP($A77,'Sheet1 - Table (1)'!$A$8:$AG$1186,COLUMN(T$7),FALSE)</f>
        <v>1</v>
      </c>
      <c r="U77" s="80" t="str">
        <f t="shared" si="7"/>
        <v>FR-IT-NE-SP-GE-UK</v>
      </c>
      <c r="V77" s="80" t="str">
        <f>VLOOKUP($A77,'Sheet1 - Table (1)'!$A$8:$AG$1186,COLUMN(V$7)+3,FALSE)</f>
        <v>OEIC</v>
      </c>
      <c r="W77" s="80" t="str">
        <f>VLOOKUP(A77,'Sheet1 - Table (1)'!$A$8:$AF$10075,MATCH($W$8,'Sheet1 - Table (1)'!$10:$10,0),FALSE)</f>
        <v>Détermination des Prix Quotidien</v>
      </c>
      <c r="X77" s="80" t="str">
        <f>VLOOKUP(A77,'Sheet1 - Table (1)'!$A$8:$AAB$10075,MATCH($X$8,'Sheet1 - Table (1)'!$10:$10,0),FALSE)</f>
        <v>Optimized</v>
      </c>
      <c r="Y77" s="96" t="str">
        <f t="shared" si="18"/>
        <v>ETF</v>
      </c>
      <c r="AA77" s="96" t="s">
        <v>1823</v>
      </c>
      <c r="AB77" s="96" t="s">
        <v>2858</v>
      </c>
      <c r="AC77" s="214" t="s">
        <v>155</v>
      </c>
      <c r="AD77" s="214" t="s">
        <v>2858</v>
      </c>
      <c r="AE77" s="96" t="s">
        <v>2858</v>
      </c>
      <c r="AF77" s="246" t="s">
        <v>2858</v>
      </c>
      <c r="AG77" s="96" t="s">
        <v>2864</v>
      </c>
      <c r="AI77" s="96" t="s">
        <v>155</v>
      </c>
      <c r="AJ77" s="96" t="s">
        <v>155</v>
      </c>
      <c r="AK77" s="96" t="s">
        <v>155</v>
      </c>
      <c r="AL77" s="96" t="s">
        <v>2858</v>
      </c>
      <c r="AM77" s="96" t="str">
        <f t="shared" si="21"/>
        <v>Actions étrangères</v>
      </c>
      <c r="AO77" s="96" t="s">
        <v>2858</v>
      </c>
      <c r="AP77" s="96" t="s">
        <v>1804</v>
      </c>
      <c r="AS77" s="101" t="str">
        <f t="shared" si="16"/>
        <v/>
      </c>
      <c r="AY77" s="101">
        <v>1</v>
      </c>
      <c r="BJ77" s="220">
        <f>VLOOKUP("NDUEACWF INDEX",indice!$A$1:$AV$3072,MATCH(BJ$8,indice!$A$1:$AV$1,0),FALSE)</f>
        <v>2.409420617005267E-2</v>
      </c>
      <c r="BK77" s="220">
        <f>VLOOKUP("NDUEACWF INDEX",indice!$A$1:$AV$3072,MATCH(BK$8,indice!$A$1:$AV$1,0),FALSE)</f>
        <v>8.6470135144532806E-2</v>
      </c>
      <c r="BL77" s="220">
        <f>VLOOKUP("NDUEACWF INDEX",indice!$A$1:$AV$3072,MATCH(BL$8,indice!$A$1:$AV$1,0),FALSE)</f>
        <v>3.7663506395786299E-2</v>
      </c>
      <c r="BM77" s="220">
        <f>VLOOKUP("NDUEACWF INDEX",indice!$A$1:$AV$3072,MATCH(BM$8,indice!$A$1:$AV$1,0),FALSE)</f>
        <v>1.87882618510158E-2</v>
      </c>
      <c r="BN77" s="220">
        <f>VLOOKUP("NDUEACWF INDEX",indice!$A$1:$AV$3072,MATCH(BN$8,indice!$A$1:$AV$1,0),FALSE)</f>
        <v>0.57799999999999996</v>
      </c>
      <c r="BO77" s="220">
        <f>VLOOKUP("NDUEACWF INDEX",indice!$A$1:$AV$3072,MATCH(BO$8,indice!$A$1:$AV$1,0),FALSE)</f>
        <v>2.8356358164033105E-2</v>
      </c>
      <c r="BP77" s="220">
        <f>VLOOKUP("NDUEACWF INDEX",indice!$A$1:$AV$3072,MATCH(BP$8,indice!$A$1:$AV$1,0),FALSE)</f>
        <v>6.5410985703536498E-2</v>
      </c>
      <c r="BQ77" s="220">
        <f>VLOOKUP("NDUEACWF INDEX",indice!$A$1:$AV$3072,MATCH(BQ$8,indice!$A$1:$AV$1,0),FALSE)</f>
        <v>3.1043484118070636E-2</v>
      </c>
      <c r="BR77" s="220">
        <f>VLOOKUP("NDUEACWF INDEX",indice!$A$1:$AV$3072,MATCH(BR$8,indice!$A$1:$AV$1,0),FALSE)</f>
        <v>0.13017306245297219</v>
      </c>
      <c r="BX77" s="121" t="s">
        <v>1851</v>
      </c>
      <c r="BY77" s="101" t="s">
        <v>4629</v>
      </c>
      <c r="BZ77" s="101" t="str">
        <f t="shared" si="22"/>
        <v/>
      </c>
      <c r="CA77" s="101" t="s">
        <v>4050</v>
      </c>
      <c r="CB77" s="122" t="s">
        <v>4946</v>
      </c>
      <c r="CC77" s="101" t="s">
        <v>4947</v>
      </c>
      <c r="CD77" s="42" t="s">
        <v>1633</v>
      </c>
      <c r="CE77" s="42" t="s">
        <v>4374</v>
      </c>
      <c r="CF77" s="42" t="str">
        <f>IFERROR(VLOOKUP(Funds[[#This Row],[Code ISIN]],[1]GLOBAL!$C$1:$L$27,10,FALSE)," ")</f>
        <v xml:space="preserve"> </v>
      </c>
      <c r="CG77" s="42" t="s">
        <v>4374</v>
      </c>
      <c r="CH77" s="42" t="s">
        <v>4374</v>
      </c>
      <c r="CI77" s="42" t="s">
        <v>4374</v>
      </c>
      <c r="CJ77" s="123"/>
      <c r="CK77" s="96" t="s">
        <v>4374</v>
      </c>
      <c r="CL77" s="246" t="str">
        <f>VLOOKUP(Funds[[#This Row],[Code ISIN]],'Sheet1 - Table (1)'!$A$10:$AF$110017,MATCH("Funds Liquidity",'Sheet1 - Table (1)'!$10:$10,0),FALSE)</f>
        <v>Jour</v>
      </c>
      <c r="CN77" s="246" t="s">
        <v>155</v>
      </c>
    </row>
    <row r="78" spans="1:94">
      <c r="A78" s="96" t="s">
        <v>1327</v>
      </c>
      <c r="B78" s="305">
        <f>IF(ISERROR(VALUE(VLOOKUP($A78,'Sheet1 - Table (1)'!$A$8:$AG$1186,COLUMN(B$7),FALSE))),VLOOKUP(A78,TK_MANQUANTS,2,FALSE),IF(VALUE(VLOOKUP($A78,'Sheet1 - Table (1)'!$A$8:$AG$1186,COLUMN(B$7),FALSE))=0,VLOOKUP(A78,TK_MANQUANTS,2,FALSE),VALUE(VLOOKUP($A78,'Sheet1 - Table (1)'!$A$8:$AG$1186,COLUMN(B$7),FALSE))))</f>
        <v>31013676</v>
      </c>
      <c r="C78" s="80" t="str">
        <f>VLOOKUP($A78,'Sheet1 - Table (1)'!$A$8:$AG$1186,COLUMN(C$7),FALSE)</f>
        <v>BNY Mellon Absolute Return Bond T CHF Hdg</v>
      </c>
      <c r="D78" s="82">
        <f>VLOOKUP($A78,'Sheet1 - Table (1)'!$A$8:$AG$1186,COLUMN(D$7),FALSE)</f>
        <v>43875</v>
      </c>
      <c r="E78" s="124">
        <f>VLOOKUP($A78,'Sheet1 - Table (1)'!$A$8:$AG$1186,COLUMN(E$7),FALSE)</f>
        <v>0.63</v>
      </c>
      <c r="F78" s="80" t="b">
        <f>VLOOKUP($A78,'Sheet1 - Table (1)'!$A$8:$AG$1186,COLUMN(F$7),FALSE)</f>
        <v>1</v>
      </c>
      <c r="G78" s="80" t="str">
        <f>VLOOKUP($A78,'Sheet1 - Table (1)'!$A$8:$AG$1186,COLUMN(G$7),FALSE)</f>
        <v>Ireland</v>
      </c>
      <c r="H78" s="80" t="str">
        <f>VLOOKUP($A78,'Sheet1 - Table (1)'!$A$8:$AG$1186,COLUMN(H$7),FALSE)</f>
        <v>CHF</v>
      </c>
      <c r="I78" s="80" t="str">
        <f>VLOOKUP($A78,'Sheet1 - Table (1)'!$A$8:$AG$1186,COLUMN(I$7),FALSE)</f>
        <v>Fonds de placement</v>
      </c>
      <c r="J78" s="80" t="str">
        <f>VLOOKUP($A78,'Sheet1 - Table (1)'!$A$8:$AG$1186,COLUMN(J$7),FALSE)</f>
        <v>Obligation</v>
      </c>
      <c r="K78" s="82">
        <f>VLOOKUP($A78,'Sheet1 - Table (1)'!$A$8:$AG$1186,COLUMN(K$7),FALSE)</f>
        <v>0</v>
      </c>
      <c r="L78" s="80">
        <f>VLOOKUP($A78,'Sheet1 - Table (1)'!$A$8:$AG$1186,COLUMN(L$7),FALSE)</f>
        <v>0</v>
      </c>
      <c r="M78" s="80" t="str">
        <f>VLOOKUP($A78,'Sheet1 - Table (1)'!$A$8:$AG$1186,COLUMN(M$7),FALSE)</f>
        <v>Retained</v>
      </c>
      <c r="N78" s="80">
        <f>VLOOKUP($A78,'Sheet1 - Table (1)'!$A$8:$AG$1186,COLUMN(N$7),FALSE)</f>
        <v>0</v>
      </c>
      <c r="O78" s="80" t="b">
        <f>VLOOKUP($A78,'Sheet1 - Table (1)'!$A$8:$AG$1186,COLUMN(O$7),FALSE)</f>
        <v>1</v>
      </c>
      <c r="P78" s="80" t="b">
        <f>VLOOKUP($A78,'Sheet1 - Table (1)'!$A$8:$AG$1186,COLUMN(P$7),FALSE)</f>
        <v>1</v>
      </c>
      <c r="Q78" s="80" t="b">
        <f>VLOOKUP($A78,'Sheet1 - Table (1)'!$A$8:$AG$1186,COLUMN(Q$7),FALSE)</f>
        <v>1</v>
      </c>
      <c r="R78" s="80" t="b">
        <f>VLOOKUP($A78,'Sheet1 - Table (1)'!$A$8:$AG$1186,COLUMN(R$7),FALSE)</f>
        <v>1</v>
      </c>
      <c r="S78" s="80">
        <f>VLOOKUP($A78,'Sheet1 - Table (1)'!$A$8:$AG$1186,COLUMN(S$7),FALSE)</f>
        <v>0</v>
      </c>
      <c r="T78" s="80" t="b">
        <f>VLOOKUP($A78,'Sheet1 - Table (1)'!$A$8:$AG$1186,COLUMN(T$7),FALSE)</f>
        <v>1</v>
      </c>
      <c r="U78" s="80" t="str">
        <f t="shared" si="7"/>
        <v>FR-IT-NE-SP-UK</v>
      </c>
      <c r="V78" s="80" t="str">
        <f>VLOOKUP($A78,'Sheet1 - Table (1)'!$A$8:$AG$1186,COLUMN(V$7)+3,FALSE)</f>
        <v>ICVC</v>
      </c>
      <c r="W78" s="80" t="str">
        <f>VLOOKUP(A78,'Sheet1 - Table (1)'!$A$8:$AF$10075,MATCH($W$8,'Sheet1 - Table (1)'!$10:$10,0),FALSE)</f>
        <v>Détermination des Prix Quotidien</v>
      </c>
      <c r="X78" s="80">
        <f>VLOOKUP(A78,'Sheet1 - Table (1)'!$A$8:$AAB$10075,MATCH($X$8,'Sheet1 - Table (1)'!$10:$10,0),FALSE)</f>
        <v>0</v>
      </c>
      <c r="Y78" s="96" t="str">
        <f t="shared" si="18"/>
        <v>Fonds de placement</v>
      </c>
      <c r="AA78" s="96" t="s">
        <v>1823</v>
      </c>
      <c r="AB78" s="96" t="s">
        <v>2064</v>
      </c>
      <c r="AC78" s="214" t="s">
        <v>140</v>
      </c>
      <c r="AD78" s="214" t="s">
        <v>2064</v>
      </c>
      <c r="AE78" s="96" t="s">
        <v>2542</v>
      </c>
      <c r="AF78" s="246" t="s">
        <v>2546</v>
      </c>
      <c r="AG78" s="96" t="s">
        <v>2870</v>
      </c>
      <c r="AI78" s="96" t="s">
        <v>137</v>
      </c>
      <c r="AJ78" s="96" t="s">
        <v>793</v>
      </c>
      <c r="AK78" s="96" t="s">
        <v>140</v>
      </c>
      <c r="AL78" s="96" t="s">
        <v>2481</v>
      </c>
      <c r="AM78" s="96" t="str">
        <f t="shared" si="21"/>
        <v>Obligations étrangères hedged</v>
      </c>
      <c r="AO78" s="96" t="s">
        <v>2064</v>
      </c>
      <c r="AP78" s="96" t="s">
        <v>74</v>
      </c>
      <c r="AQ78" s="96">
        <v>1</v>
      </c>
      <c r="AR78" s="101">
        <v>6.7999999999999996E-3</v>
      </c>
      <c r="AS78" s="101">
        <f t="shared" si="16"/>
        <v>4.9999999999999958E-4</v>
      </c>
      <c r="AT78" s="101">
        <v>0</v>
      </c>
      <c r="AU78" s="101">
        <v>0</v>
      </c>
      <c r="AV78" s="101">
        <v>1</v>
      </c>
      <c r="AW78" s="101">
        <v>0</v>
      </c>
      <c r="AX78" s="101">
        <v>1</v>
      </c>
      <c r="BJ78" s="101">
        <v>2.9000000000000001E-2</v>
      </c>
      <c r="BK78" s="101">
        <f>1-BJ78-BL78-BN78-BO78-BP78-BQ78</f>
        <v>-0.92100000000000004</v>
      </c>
      <c r="BL78" s="101">
        <v>0.23</v>
      </c>
      <c r="BN78" s="101">
        <v>0.9</v>
      </c>
      <c r="BO78" s="101">
        <v>0.1</v>
      </c>
      <c r="BP78" s="101">
        <v>2.1999999999999999E-2</v>
      </c>
      <c r="BQ78" s="101">
        <v>0.64</v>
      </c>
      <c r="BT78" s="101" t="s">
        <v>1513</v>
      </c>
      <c r="BU78" s="101" t="s">
        <v>1513</v>
      </c>
      <c r="BV78" s="101">
        <v>0</v>
      </c>
      <c r="BW78" s="101">
        <v>1</v>
      </c>
      <c r="BY78" s="101" t="s">
        <v>73</v>
      </c>
      <c r="BZ78" s="101" t="str">
        <f t="shared" si="22"/>
        <v/>
      </c>
      <c r="CA78" s="101" t="s">
        <v>4051</v>
      </c>
      <c r="CB78" s="101" t="s">
        <v>3662</v>
      </c>
      <c r="CC78" s="101" t="s">
        <v>70</v>
      </c>
      <c r="CD78" s="42" t="s">
        <v>4374</v>
      </c>
      <c r="CE78" s="42" t="s">
        <v>4374</v>
      </c>
      <c r="CF78" s="42" t="str">
        <f>IFERROR(VLOOKUP(Funds[[#This Row],[Code ISIN]],[1]GLOBAL!$C$1:$L$27,10,FALSE)," ")</f>
        <v xml:space="preserve"> </v>
      </c>
      <c r="CG78" s="42" t="s">
        <v>4374</v>
      </c>
      <c r="CH78" s="42" t="s">
        <v>4374</v>
      </c>
      <c r="CI78" s="42" t="s">
        <v>4374</v>
      </c>
      <c r="CJ78" s="123">
        <v>43008</v>
      </c>
      <c r="CK78" s="96" t="s">
        <v>4374</v>
      </c>
      <c r="CL78" s="246" t="str">
        <f>VLOOKUP(Funds[[#This Row],[Code ISIN]],'Sheet1 - Table (1)'!$A$10:$AF$110017,MATCH("Funds Liquidity",'Sheet1 - Table (1)'!$10:$10,0),FALSE)</f>
        <v>Jour</v>
      </c>
      <c r="CP78" s="246" t="s">
        <v>2870</v>
      </c>
    </row>
    <row r="79" spans="1:94">
      <c r="A79" s="96" t="s">
        <v>1237</v>
      </c>
      <c r="B79" s="305">
        <f>IF(ISERROR(VALUE(VLOOKUP($A79,'Sheet1 - Table (1)'!$A$8:$AG$1186,COLUMN(B$7),FALSE))),VLOOKUP(A79,TK_MANQUANTS,2,FALSE),IF(VALUE(VLOOKUP($A79,'Sheet1 - Table (1)'!$A$8:$AG$1186,COLUMN(B$7),FALSE))=0,VLOOKUP(A79,TK_MANQUANTS,2,FALSE),VALUE(VLOOKUP($A79,'Sheet1 - Table (1)'!$A$8:$AG$1186,COLUMN(B$7),FALSE))))</f>
        <v>18680025</v>
      </c>
      <c r="C79" s="80" t="str">
        <f>VLOOKUP($A79,'Sheet1 - Table (1)'!$A$8:$AG$1186,COLUMN(C$7),FALSE)</f>
        <v>BNY Mellon Absolute Return Bond S EUR</v>
      </c>
      <c r="D79" s="82">
        <f>VLOOKUP($A79,'Sheet1 - Table (1)'!$A$8:$AG$1186,COLUMN(D$7),FALSE)</f>
        <v>43875</v>
      </c>
      <c r="E79" s="124">
        <f>VLOOKUP($A79,'Sheet1 - Table (1)'!$A$8:$AG$1186,COLUMN(E$7),FALSE)</f>
        <v>0.63</v>
      </c>
      <c r="F79" s="80" t="b">
        <f>VLOOKUP($A79,'Sheet1 - Table (1)'!$A$8:$AG$1186,COLUMN(F$7),FALSE)</f>
        <v>1</v>
      </c>
      <c r="G79" s="80" t="str">
        <f>VLOOKUP($A79,'Sheet1 - Table (1)'!$A$8:$AG$1186,COLUMN(G$7),FALSE)</f>
        <v>Ireland</v>
      </c>
      <c r="H79" s="80" t="str">
        <f>VLOOKUP($A79,'Sheet1 - Table (1)'!$A$8:$AG$1186,COLUMN(H$7),FALSE)</f>
        <v>EUR</v>
      </c>
      <c r="I79" s="80" t="str">
        <f>VLOOKUP($A79,'Sheet1 - Table (1)'!$A$8:$AG$1186,COLUMN(I$7),FALSE)</f>
        <v>Fonds de placement</v>
      </c>
      <c r="J79" s="80" t="str">
        <f>VLOOKUP($A79,'Sheet1 - Table (1)'!$A$8:$AG$1186,COLUMN(J$7),FALSE)</f>
        <v>Obligation</v>
      </c>
      <c r="K79" s="82">
        <f>VLOOKUP($A79,'Sheet1 - Table (1)'!$A$8:$AG$1186,COLUMN(K$7),FALSE)</f>
        <v>0</v>
      </c>
      <c r="L79" s="80">
        <v>1000</v>
      </c>
      <c r="M79" s="80" t="str">
        <f>VLOOKUP($A79,'Sheet1 - Table (1)'!$A$8:$AG$1186,COLUMN(M$7),FALSE)</f>
        <v>Retained</v>
      </c>
      <c r="N79" s="80" t="b">
        <f>VLOOKUP($A79,'Sheet1 - Table (1)'!$A$8:$AG$1186,COLUMN(N$7),FALSE)</f>
        <v>1</v>
      </c>
      <c r="O79" s="80" t="b">
        <f>VLOOKUP($A79,'Sheet1 - Table (1)'!$A$8:$AG$1186,COLUMN(O$7),FALSE)</f>
        <v>1</v>
      </c>
      <c r="P79" s="80" t="b">
        <f>VLOOKUP($A79,'Sheet1 - Table (1)'!$A$8:$AG$1186,COLUMN(P$7),FALSE)</f>
        <v>1</v>
      </c>
      <c r="Q79" s="80" t="b">
        <f>VLOOKUP($A79,'Sheet1 - Table (1)'!$A$8:$AG$1186,COLUMN(Q$7),FALSE)</f>
        <v>1</v>
      </c>
      <c r="R79" s="80" t="b">
        <f>VLOOKUP($A79,'Sheet1 - Table (1)'!$A$8:$AG$1186,COLUMN(R$7),FALSE)</f>
        <v>1</v>
      </c>
      <c r="S79" s="80" t="b">
        <f>VLOOKUP($A79,'Sheet1 - Table (1)'!$A$8:$AG$1186,COLUMN(S$7),FALSE)</f>
        <v>1</v>
      </c>
      <c r="T79" s="80">
        <f>VLOOKUP($A79,'Sheet1 - Table (1)'!$A$8:$AG$1186,COLUMN(T$7),FALSE)</f>
        <v>0</v>
      </c>
      <c r="U79" s="80" t="str">
        <f t="shared" si="7"/>
        <v>BE-FR-IT-NE-SP-GE</v>
      </c>
      <c r="V79" s="80" t="str">
        <f>VLOOKUP($A79,'Sheet1 - Table (1)'!$A$8:$AG$1186,COLUMN(V$7)+3,FALSE)</f>
        <v>ICVC</v>
      </c>
      <c r="W79" s="80" t="str">
        <f>VLOOKUP(A79,'Sheet1 - Table (1)'!$A$8:$AF$10075,MATCH($W$8,'Sheet1 - Table (1)'!$10:$10,0),FALSE)</f>
        <v>Détermination des Prix Quotidien</v>
      </c>
      <c r="X79" s="80">
        <f>VLOOKUP(A79,'Sheet1 - Table (1)'!$A$8:$AAB$10075,MATCH($X$8,'Sheet1 - Table (1)'!$10:$10,0),FALSE)</f>
        <v>0</v>
      </c>
      <c r="Y79" s="96" t="str">
        <f t="shared" si="18"/>
        <v>Fonds de placement</v>
      </c>
      <c r="AA79" s="96" t="s">
        <v>1823</v>
      </c>
      <c r="AB79" s="96" t="s">
        <v>2481</v>
      </c>
      <c r="AC79" s="214" t="s">
        <v>140</v>
      </c>
      <c r="AD79" s="214" t="s">
        <v>2064</v>
      </c>
      <c r="AE79" s="96" t="s">
        <v>2542</v>
      </c>
      <c r="AF79" s="246" t="s">
        <v>2546</v>
      </c>
      <c r="AG79" s="96" t="s">
        <v>2870</v>
      </c>
      <c r="AI79" s="96" t="s">
        <v>137</v>
      </c>
      <c r="AJ79" s="96" t="s">
        <v>793</v>
      </c>
      <c r="AK79" s="96" t="s">
        <v>140</v>
      </c>
      <c r="AL79" s="96" t="s">
        <v>2481</v>
      </c>
      <c r="AM79" s="96" t="str">
        <f t="shared" si="21"/>
        <v>Obligations étrangères</v>
      </c>
      <c r="AO79" s="96" t="s">
        <v>2481</v>
      </c>
      <c r="AP79" s="96" t="s">
        <v>74</v>
      </c>
      <c r="AQ79" s="130">
        <f>AQ78</f>
        <v>1</v>
      </c>
      <c r="AR79" s="131">
        <f>AR78</f>
        <v>6.7999999999999996E-3</v>
      </c>
      <c r="AS79" s="131">
        <f t="shared" si="16"/>
        <v>4.9999999999999958E-4</v>
      </c>
      <c r="AT79" s="131">
        <f>AT78</f>
        <v>0</v>
      </c>
      <c r="AU79" s="131">
        <f>AU78</f>
        <v>0</v>
      </c>
      <c r="AV79" s="131">
        <f>AV78</f>
        <v>1</v>
      </c>
      <c r="AW79" s="131">
        <f>AW78</f>
        <v>0</v>
      </c>
      <c r="AY79" s="101">
        <v>1</v>
      </c>
      <c r="BJ79" s="138">
        <f t="shared" ref="BJ79:BQ79" si="23">BJ78</f>
        <v>2.9000000000000001E-2</v>
      </c>
      <c r="BK79" s="138">
        <f t="shared" si="23"/>
        <v>-0.92100000000000004</v>
      </c>
      <c r="BL79" s="138">
        <f t="shared" si="23"/>
        <v>0.23</v>
      </c>
      <c r="BM79" s="138">
        <f t="shared" si="23"/>
        <v>0</v>
      </c>
      <c r="BN79" s="138">
        <f t="shared" si="23"/>
        <v>0.9</v>
      </c>
      <c r="BO79" s="138">
        <f t="shared" si="23"/>
        <v>0.1</v>
      </c>
      <c r="BP79" s="138">
        <f t="shared" si="23"/>
        <v>2.1999999999999999E-2</v>
      </c>
      <c r="BQ79" s="138">
        <f t="shared" si="23"/>
        <v>0.64</v>
      </c>
      <c r="BT79" s="138" t="str">
        <f>BT78</f>
        <v>Max 3%</v>
      </c>
      <c r="BU79" s="138" t="str">
        <f>BU78</f>
        <v>Max 3%</v>
      </c>
      <c r="BV79" s="138">
        <f>BV78</f>
        <v>0</v>
      </c>
      <c r="BW79" s="138">
        <f>BW78</f>
        <v>1</v>
      </c>
      <c r="BY79" s="101" t="s">
        <v>72</v>
      </c>
      <c r="BZ79" s="101" t="str">
        <f t="shared" si="22"/>
        <v/>
      </c>
      <c r="CA79" s="101" t="s">
        <v>4051</v>
      </c>
      <c r="CB79" s="122" t="s">
        <v>3663</v>
      </c>
      <c r="CC79" s="137" t="s">
        <v>4357</v>
      </c>
      <c r="CD79" s="42" t="s">
        <v>4374</v>
      </c>
      <c r="CE79" s="42" t="s">
        <v>4374</v>
      </c>
      <c r="CF79" s="42" t="str">
        <f>IFERROR(VLOOKUP(Funds[[#This Row],[Code ISIN]],[1]GLOBAL!$C$1:$L$27,10,FALSE)," ")</f>
        <v xml:space="preserve"> </v>
      </c>
      <c r="CG79" s="42" t="s">
        <v>4374</v>
      </c>
      <c r="CH79" s="42" t="s">
        <v>4374</v>
      </c>
      <c r="CI79" s="42" t="s">
        <v>4374</v>
      </c>
      <c r="CJ79" s="136">
        <f>CJ78</f>
        <v>43008</v>
      </c>
      <c r="CK79" s="96" t="s">
        <v>4622</v>
      </c>
      <c r="CL79" s="246" t="str">
        <f>VLOOKUP(Funds[[#This Row],[Code ISIN]],'Sheet1 - Table (1)'!$A$10:$AF$110017,MATCH("Funds Liquidity",'Sheet1 - Table (1)'!$10:$10,0),FALSE)</f>
        <v>Jour</v>
      </c>
      <c r="CP79" s="246" t="s">
        <v>2870</v>
      </c>
    </row>
    <row r="80" spans="1:94">
      <c r="A80" s="96" t="s">
        <v>1319</v>
      </c>
      <c r="B80" s="305">
        <f>IF(ISERROR(VALUE(VLOOKUP($A80,'Sheet1 - Table (1)'!$A$8:$AG$1186,COLUMN(B$7),FALSE))),VLOOKUP(A80,TK_MANQUANTS,2,FALSE),IF(VALUE(VLOOKUP($A80,'Sheet1 - Table (1)'!$A$8:$AG$1186,COLUMN(B$7),FALSE))=0,VLOOKUP(A80,TK_MANQUANTS,2,FALSE),VALUE(VLOOKUP($A80,'Sheet1 - Table (1)'!$A$8:$AG$1186,COLUMN(B$7),FALSE))))</f>
        <v>18872889</v>
      </c>
      <c r="C80" s="80" t="str">
        <f>VLOOKUP($A80,'Sheet1 - Table (1)'!$A$8:$AG$1186,COLUMN(C$7),FALSE)</f>
        <v>BNY Mellon Absolute Return Bond T USD Hdg</v>
      </c>
      <c r="D80" s="82">
        <f>VLOOKUP($A80,'Sheet1 - Table (1)'!$A$8:$AG$1186,COLUMN(D$7),FALSE)</f>
        <v>43875</v>
      </c>
      <c r="E80" s="124">
        <f>VLOOKUP($A80,'Sheet1 - Table (1)'!$A$8:$AG$1186,COLUMN(E$7),FALSE)</f>
        <v>0.63</v>
      </c>
      <c r="F80" s="80" t="b">
        <f>VLOOKUP($A80,'Sheet1 - Table (1)'!$A$8:$AG$1186,COLUMN(F$7),FALSE)</f>
        <v>1</v>
      </c>
      <c r="G80" s="80" t="str">
        <f>VLOOKUP($A80,'Sheet1 - Table (1)'!$A$8:$AG$1186,COLUMN(G$7),FALSE)</f>
        <v>Ireland</v>
      </c>
      <c r="H80" s="80" t="str">
        <f>VLOOKUP($A80,'Sheet1 - Table (1)'!$A$8:$AG$1186,COLUMN(H$7),FALSE)</f>
        <v>USD</v>
      </c>
      <c r="I80" s="80" t="str">
        <f>VLOOKUP($A80,'Sheet1 - Table (1)'!$A$8:$AG$1186,COLUMN(I$7),FALSE)</f>
        <v>Fonds de placement</v>
      </c>
      <c r="J80" s="80" t="str">
        <f>VLOOKUP($A80,'Sheet1 - Table (1)'!$A$8:$AG$1186,COLUMN(J$7),FALSE)</f>
        <v>Obligation</v>
      </c>
      <c r="K80" s="82">
        <f>VLOOKUP($A80,'Sheet1 - Table (1)'!$A$8:$AG$1186,COLUMN(K$7),FALSE)</f>
        <v>0</v>
      </c>
      <c r="L80" s="80">
        <v>1000</v>
      </c>
      <c r="M80" s="80" t="str">
        <f>VLOOKUP($A80,'Sheet1 - Table (1)'!$A$8:$AG$1186,COLUMN(M$7),FALSE)</f>
        <v>Retained</v>
      </c>
      <c r="N80" s="80" t="b">
        <f>VLOOKUP($A80,'Sheet1 - Table (1)'!$A$8:$AG$1186,COLUMN(N$7),FALSE)</f>
        <v>1</v>
      </c>
      <c r="O80" s="80" t="b">
        <f>VLOOKUP($A80,'Sheet1 - Table (1)'!$A$8:$AG$1186,COLUMN(O$7),FALSE)</f>
        <v>1</v>
      </c>
      <c r="P80" s="80" t="b">
        <f>VLOOKUP($A80,'Sheet1 - Table (1)'!$A$8:$AG$1186,COLUMN(P$7),FALSE)</f>
        <v>1</v>
      </c>
      <c r="Q80" s="80" t="b">
        <f>VLOOKUP($A80,'Sheet1 - Table (1)'!$A$8:$AG$1186,COLUMN(Q$7),FALSE)</f>
        <v>1</v>
      </c>
      <c r="R80" s="80" t="b">
        <f>VLOOKUP($A80,'Sheet1 - Table (1)'!$A$8:$AG$1186,COLUMN(R$7),FALSE)</f>
        <v>1</v>
      </c>
      <c r="S80" s="80">
        <f>VLOOKUP($A80,'Sheet1 - Table (1)'!$A$8:$AG$1186,COLUMN(S$7),FALSE)</f>
        <v>0</v>
      </c>
      <c r="T80" s="80" t="b">
        <f>VLOOKUP($A80,'Sheet1 - Table (1)'!$A$8:$AG$1186,COLUMN(T$7),FALSE)</f>
        <v>1</v>
      </c>
      <c r="U80" s="80" t="str">
        <f t="shared" si="7"/>
        <v>BE-FR-IT-NE-SP-UK</v>
      </c>
      <c r="V80" s="80" t="str">
        <f>VLOOKUP($A80,'Sheet1 - Table (1)'!$A$8:$AG$1186,COLUMN(V$7)+3,FALSE)</f>
        <v>ICVC</v>
      </c>
      <c r="W80" s="80" t="str">
        <f>VLOOKUP(A80,'Sheet1 - Table (1)'!$A$8:$AF$10075,MATCH($W$8,'Sheet1 - Table (1)'!$10:$10,0),FALSE)</f>
        <v>Détermination des Prix Quotidien</v>
      </c>
      <c r="X80" s="80">
        <f>VLOOKUP(A80,'Sheet1 - Table (1)'!$A$8:$AAB$10075,MATCH($X$8,'Sheet1 - Table (1)'!$10:$10,0),FALSE)</f>
        <v>0</v>
      </c>
      <c r="Y80" s="96" t="str">
        <f t="shared" si="18"/>
        <v>Fonds de placement</v>
      </c>
      <c r="AA80" s="96" t="s">
        <v>1823</v>
      </c>
      <c r="AB80" s="96" t="s">
        <v>2481</v>
      </c>
      <c r="AC80" s="214" t="s">
        <v>140</v>
      </c>
      <c r="AD80" s="214" t="s">
        <v>2064</v>
      </c>
      <c r="AE80" s="96" t="s">
        <v>2542</v>
      </c>
      <c r="AF80" s="246" t="s">
        <v>2546</v>
      </c>
      <c r="AG80" s="96" t="s">
        <v>2870</v>
      </c>
      <c r="AI80" s="96" t="s">
        <v>137</v>
      </c>
      <c r="AJ80" s="96" t="s">
        <v>793</v>
      </c>
      <c r="AK80" s="96" t="s">
        <v>140</v>
      </c>
      <c r="AL80" s="96" t="s">
        <v>2481</v>
      </c>
      <c r="AM80" s="96" t="str">
        <f t="shared" si="21"/>
        <v>Obligations étrangères</v>
      </c>
      <c r="AO80" s="96" t="s">
        <v>2481</v>
      </c>
      <c r="AP80" s="96" t="s">
        <v>74</v>
      </c>
      <c r="AQ80" s="130">
        <f>AQ78</f>
        <v>1</v>
      </c>
      <c r="AR80" s="131">
        <f>AR78</f>
        <v>6.7999999999999996E-3</v>
      </c>
      <c r="AS80" s="131">
        <f t="shared" si="16"/>
        <v>4.9999999999999958E-4</v>
      </c>
      <c r="AT80" s="131">
        <f>AT78</f>
        <v>0</v>
      </c>
      <c r="AU80" s="131">
        <f>AU78</f>
        <v>0</v>
      </c>
      <c r="AV80" s="131">
        <f>AV78</f>
        <v>1</v>
      </c>
      <c r="AW80" s="131">
        <f>AW78</f>
        <v>0</v>
      </c>
      <c r="BB80" s="101">
        <v>1</v>
      </c>
      <c r="BJ80" s="138">
        <f t="shared" ref="BJ80:BQ80" si="24">BJ78</f>
        <v>2.9000000000000001E-2</v>
      </c>
      <c r="BK80" s="138">
        <f t="shared" si="24"/>
        <v>-0.92100000000000004</v>
      </c>
      <c r="BL80" s="138">
        <f t="shared" si="24"/>
        <v>0.23</v>
      </c>
      <c r="BM80" s="138">
        <f t="shared" si="24"/>
        <v>0</v>
      </c>
      <c r="BN80" s="138">
        <f t="shared" si="24"/>
        <v>0.9</v>
      </c>
      <c r="BO80" s="138">
        <f t="shared" si="24"/>
        <v>0.1</v>
      </c>
      <c r="BP80" s="138">
        <f t="shared" si="24"/>
        <v>2.1999999999999999E-2</v>
      </c>
      <c r="BQ80" s="138">
        <f t="shared" si="24"/>
        <v>0.64</v>
      </c>
      <c r="BT80" s="101" t="s">
        <v>1513</v>
      </c>
      <c r="BU80" s="101" t="s">
        <v>1513</v>
      </c>
      <c r="BV80" s="101">
        <v>0</v>
      </c>
      <c r="BW80" s="101">
        <v>1</v>
      </c>
      <c r="BY80" s="101" t="s">
        <v>71</v>
      </c>
      <c r="BZ80" s="101" t="str">
        <f t="shared" si="22"/>
        <v/>
      </c>
      <c r="CA80" s="101" t="s">
        <v>4051</v>
      </c>
      <c r="CB80" s="101" t="s">
        <v>3664</v>
      </c>
      <c r="CC80" s="101" t="s">
        <v>70</v>
      </c>
      <c r="CD80" s="42" t="s">
        <v>4374</v>
      </c>
      <c r="CE80" s="42" t="s">
        <v>4374</v>
      </c>
      <c r="CF80" s="42" t="str">
        <f>IFERROR(VLOOKUP(Funds[[#This Row],[Code ISIN]],[1]GLOBAL!$C$1:$L$27,10,FALSE)," ")</f>
        <v xml:space="preserve"> </v>
      </c>
      <c r="CG80" s="42" t="s">
        <v>4374</v>
      </c>
      <c r="CH80" s="42" t="s">
        <v>4374</v>
      </c>
      <c r="CI80" s="42" t="s">
        <v>4374</v>
      </c>
      <c r="CJ80" s="136">
        <f>CJ78</f>
        <v>43008</v>
      </c>
      <c r="CK80" s="96" t="s">
        <v>4374</v>
      </c>
      <c r="CL80" s="246" t="str">
        <f>VLOOKUP(Funds[[#This Row],[Code ISIN]],'Sheet1 - Table (1)'!$A$10:$AF$110017,MATCH("Funds Liquidity",'Sheet1 - Table (1)'!$10:$10,0),FALSE)</f>
        <v>Jour</v>
      </c>
      <c r="CP80" s="246" t="s">
        <v>2870</v>
      </c>
    </row>
    <row r="81" spans="1:93">
      <c r="A81" s="80" t="s">
        <v>3179</v>
      </c>
      <c r="B81" s="305">
        <f>IF(ISERROR(VALUE(VLOOKUP($A81,'Sheet1 - Table (1)'!$A$8:$AG$1186,COLUMN(B$7),FALSE))),VLOOKUP(A81,TK_MANQUANTS,2,FALSE),IF(VALUE(VLOOKUP($A81,'Sheet1 - Table (1)'!$A$8:$AG$1186,COLUMN(B$7),FALSE))=0,VLOOKUP(A81,TK_MANQUANTS,2,FALSE),VALUE(VLOOKUP($A81,'Sheet1 - Table (1)'!$A$8:$AG$1186,COLUMN(B$7),FALSE))))</f>
        <v>23159384</v>
      </c>
      <c r="C81" s="80" t="str">
        <f>VLOOKUP($A81,'Sheet1 - Table (1)'!$A$8:$AG$1186,COLUMN(C$7),FALSE)</f>
        <v>Lyxor MSCI World UCITS ETF Monthly Hedged EUR Dist</v>
      </c>
      <c r="D81" s="82">
        <f>VLOOKUP($A81,'Sheet1 - Table (1)'!$A$8:$AG$1186,COLUMN(D$7),FALSE)</f>
        <v>44135</v>
      </c>
      <c r="E81" s="124">
        <f>VLOOKUP($A81,'Sheet1 - Table (1)'!$A$8:$AG$1186,COLUMN(E$7),FALSE)</f>
        <v>0.3</v>
      </c>
      <c r="F81" s="80" t="b">
        <f>VLOOKUP($A81,'Sheet1 - Table (1)'!$A$8:$AG$1186,COLUMN(F$7),FALSE)</f>
        <v>1</v>
      </c>
      <c r="G81" s="80" t="str">
        <f>VLOOKUP($A81,'Sheet1 - Table (1)'!$A$8:$AG$1186,COLUMN(G$7),FALSE)</f>
        <v>France</v>
      </c>
      <c r="H81" s="80" t="str">
        <f>VLOOKUP($A81,'Sheet1 - Table (1)'!$A$8:$AG$1186,COLUMN(H$7),FALSE)</f>
        <v>EUR</v>
      </c>
      <c r="I81" s="80" t="str">
        <f>VLOOKUP($A81,'Sheet1 - Table (1)'!$A$8:$AG$1186,COLUMN(I$7),FALSE)</f>
        <v>Exchange Traded Funds</v>
      </c>
      <c r="J81" s="80" t="str">
        <f>VLOOKUP($A81,'Sheet1 - Table (1)'!$A$8:$AG$1186,COLUMN(J$7),FALSE)</f>
        <v>Actions</v>
      </c>
      <c r="K81" s="82">
        <f>VLOOKUP($A81,'Sheet1 - Table (1)'!$A$8:$AG$1186,COLUMN(K$7),FALSE)</f>
        <v>44255</v>
      </c>
      <c r="L81" s="80">
        <f>VLOOKUP($A81,'Sheet1 - Table (1)'!$A$8:$AG$1186,COLUMN(L$7),FALSE)</f>
        <v>4709.2762751999999</v>
      </c>
      <c r="M81" s="80" t="str">
        <f>VLOOKUP($A81,'Sheet1 - Table (1)'!$A$8:$AG$1186,COLUMN(M$7),FALSE)</f>
        <v>Paid</v>
      </c>
      <c r="N81" s="80">
        <f>VLOOKUP($A81,'Sheet1 - Table (1)'!$A$8:$AG$1186,COLUMN(N$7),FALSE)</f>
        <v>0</v>
      </c>
      <c r="O81" s="80" t="b">
        <f>VLOOKUP($A81,'Sheet1 - Table (1)'!$A$8:$AG$1186,COLUMN(O$7),FALSE)</f>
        <v>1</v>
      </c>
      <c r="P81" s="80" t="b">
        <f>VLOOKUP($A81,'Sheet1 - Table (1)'!$A$8:$AG$1186,COLUMN(P$7),FALSE)</f>
        <v>1</v>
      </c>
      <c r="Q81" s="80" t="b">
        <f>VLOOKUP($A81,'Sheet1 - Table (1)'!$A$8:$AG$1186,COLUMN(Q$7),FALSE)</f>
        <v>1</v>
      </c>
      <c r="R81" s="80" t="b">
        <f>VLOOKUP($A81,'Sheet1 - Table (1)'!$A$8:$AG$1186,COLUMN(R$7),FALSE)</f>
        <v>1</v>
      </c>
      <c r="S81" s="80">
        <f>VLOOKUP($A81,'Sheet1 - Table (1)'!$A$8:$AG$1186,COLUMN(S$7),FALSE)</f>
        <v>0</v>
      </c>
      <c r="T81" s="80">
        <f>VLOOKUP($A81,'Sheet1 - Table (1)'!$A$8:$AG$1186,COLUMN(T$7),FALSE)</f>
        <v>0</v>
      </c>
      <c r="U81" s="80" t="str">
        <f t="shared" si="7"/>
        <v>FR-IT-NE-SP</v>
      </c>
      <c r="V81" s="80" t="str">
        <f>VLOOKUP($A81,'Sheet1 - Table (1)'!$A$8:$AG$1186,COLUMN(V$7)+3,FALSE)</f>
        <v>SICAV</v>
      </c>
      <c r="W81" s="80" t="str">
        <f>VLOOKUP(A81,'Sheet1 - Table (1)'!$A$8:$AF$10075,MATCH($W$8,'Sheet1 - Table (1)'!$10:$10,0),FALSE)</f>
        <v>Détermination des Prix Quotidien</v>
      </c>
      <c r="X81" s="80" t="str">
        <f>VLOOKUP(A81,'Sheet1 - Table (1)'!$A$8:$AAB$10075,MATCH($X$8,'Sheet1 - Table (1)'!$10:$10,0),FALSE)</f>
        <v>Swap</v>
      </c>
      <c r="Y81" s="96" t="str">
        <f t="shared" si="18"/>
        <v>ETF</v>
      </c>
      <c r="AA81" s="96" t="s">
        <v>1823</v>
      </c>
      <c r="AB81" s="96" t="s">
        <v>2858</v>
      </c>
      <c r="AC81" s="214" t="s">
        <v>155</v>
      </c>
      <c r="AD81" s="214" t="s">
        <v>2858</v>
      </c>
      <c r="AE81" s="96" t="s">
        <v>2858</v>
      </c>
      <c r="AF81" s="246" t="s">
        <v>2858</v>
      </c>
      <c r="AG81" s="96" t="s">
        <v>2864</v>
      </c>
      <c r="AI81" s="96" t="s">
        <v>155</v>
      </c>
      <c r="AJ81" s="96" t="s">
        <v>155</v>
      </c>
      <c r="AK81" s="96" t="s">
        <v>155</v>
      </c>
      <c r="AL81" s="96" t="s">
        <v>2858</v>
      </c>
      <c r="AM81" s="96" t="str">
        <f t="shared" ca="1" si="21"/>
        <v>Actions étrangères</v>
      </c>
      <c r="AO81" s="96" t="s">
        <v>2858</v>
      </c>
      <c r="AP81" s="96" t="s">
        <v>1804</v>
      </c>
      <c r="AS81" s="101" t="str">
        <f t="shared" si="16"/>
        <v/>
      </c>
      <c r="AY81" s="101">
        <v>1</v>
      </c>
      <c r="BJ81" s="120">
        <f t="shared" ref="BJ81:BR81" ca="1" si="25">BJ82</f>
        <v>2.7699999999999999E-2</v>
      </c>
      <c r="BK81" s="120">
        <f t="shared" ca="1" si="25"/>
        <v>9.9410734954225019E-2</v>
      </c>
      <c r="BL81" s="120">
        <f t="shared" ca="1" si="25"/>
        <v>4.3299999999999998E-2</v>
      </c>
      <c r="BM81" s="120">
        <f t="shared" ca="1" si="25"/>
        <v>2.1600000000000001E-2</v>
      </c>
      <c r="BN81" s="120">
        <f t="shared" ca="1" si="25"/>
        <v>0.66449999999999998</v>
      </c>
      <c r="BO81" s="120">
        <f t="shared" ca="1" si="25"/>
        <v>3.2599999999999997E-2</v>
      </c>
      <c r="BP81" s="120">
        <f t="shared" ca="1" si="25"/>
        <v>7.5200000000000003E-2</v>
      </c>
      <c r="BQ81" s="120">
        <f t="shared" ca="1" si="25"/>
        <v>3.5689265045774979E-2</v>
      </c>
      <c r="BR81" s="120">
        <f t="shared" ca="1" si="25"/>
        <v>0</v>
      </c>
      <c r="BX81" s="121" t="s">
        <v>1851</v>
      </c>
      <c r="BY81" s="101" t="s">
        <v>3473</v>
      </c>
      <c r="BZ81" s="101" t="str">
        <f t="shared" si="22"/>
        <v/>
      </c>
      <c r="CA81" s="101" t="s">
        <v>4050</v>
      </c>
      <c r="CB81" s="101" t="s">
        <v>3647</v>
      </c>
      <c r="CC81" s="101" t="s">
        <v>3941</v>
      </c>
      <c r="CD81" s="42" t="s">
        <v>4374</v>
      </c>
      <c r="CE81" s="42" t="s">
        <v>4374</v>
      </c>
      <c r="CF81" s="42" t="str">
        <f>IFERROR(VLOOKUP(Funds[[#This Row],[Code ISIN]],[1]GLOBAL!$C$1:$L$27,10,FALSE)," ")</f>
        <v xml:space="preserve"> </v>
      </c>
      <c r="CG81" s="42" t="s">
        <v>4374</v>
      </c>
      <c r="CH81" s="42" t="s">
        <v>4374</v>
      </c>
      <c r="CI81" s="42" t="s">
        <v>4374</v>
      </c>
      <c r="CJ81" s="123"/>
      <c r="CK81" s="96" t="s">
        <v>4374</v>
      </c>
      <c r="CL81" s="246" t="str">
        <f>VLOOKUP(Funds[[#This Row],[Code ISIN]],'Sheet1 - Table (1)'!$A$10:$AF$110017,MATCH("Funds Liquidity",'Sheet1 - Table (1)'!$10:$10,0),FALSE)</f>
        <v>Jour</v>
      </c>
      <c r="CN81" s="246" t="s">
        <v>155</v>
      </c>
    </row>
    <row r="82" spans="1:93">
      <c r="A82" s="80" t="s">
        <v>412</v>
      </c>
      <c r="B82" s="305">
        <f>IF(ISERROR(VALUE(VLOOKUP($A82,'Sheet1 - Table (1)'!$A$8:$AG$1186,COLUMN(B$7),FALSE))),VLOOKUP(A82,TK_MANQUANTS,2,FALSE),IF(VALUE(VLOOKUP($A82,'Sheet1 - Table (1)'!$A$8:$AG$1186,COLUMN(B$7),FALSE))=0,VLOOKUP(A82,TK_MANQUANTS,2,FALSE),VALUE(VLOOKUP($A82,'Sheet1 - Table (1)'!$A$8:$AG$1186,COLUMN(B$7),FALSE))))</f>
        <v>19328350</v>
      </c>
      <c r="C82" s="80" t="str">
        <f>VLOOKUP($A82,'Sheet1 - Table (1)'!$A$8:$AG$1186,COLUMN(C$7),FALSE)</f>
        <v>iShares MSCI World CHF Hedged UCITS ETF (Acc)</v>
      </c>
      <c r="D82" s="82">
        <f>VLOOKUP($A82,'Sheet1 - Table (1)'!$A$8:$AG$1186,COLUMN(D$7),FALSE)</f>
        <v>43878</v>
      </c>
      <c r="E82" s="124">
        <f>VLOOKUP($A82,'Sheet1 - Table (1)'!$A$8:$AG$1186,COLUMN(E$7),FALSE)</f>
        <v>0.55000000000000004</v>
      </c>
      <c r="F82" s="80" t="b">
        <f>VLOOKUP($A82,'Sheet1 - Table (1)'!$A$8:$AG$1186,COLUMN(F$7),FALSE)</f>
        <v>1</v>
      </c>
      <c r="G82" s="80" t="str">
        <f>VLOOKUP($A82,'Sheet1 - Table (1)'!$A$8:$AG$1186,COLUMN(G$7),FALSE)</f>
        <v>Ireland</v>
      </c>
      <c r="H82" s="80" t="str">
        <f>VLOOKUP($A82,'Sheet1 - Table (1)'!$A$8:$AG$1186,COLUMN(H$7),FALSE)</f>
        <v>CHF</v>
      </c>
      <c r="I82" s="80" t="str">
        <f>VLOOKUP($A82,'Sheet1 - Table (1)'!$A$8:$AG$1186,COLUMN(I$7),FALSE)</f>
        <v>Exchange Traded Funds</v>
      </c>
      <c r="J82" s="80" t="str">
        <f>VLOOKUP($A82,'Sheet1 - Table (1)'!$A$8:$AG$1186,COLUMN(J$7),FALSE)</f>
        <v>Actions</v>
      </c>
      <c r="K82" s="82">
        <f>VLOOKUP($A82,'Sheet1 - Table (1)'!$A$8:$AG$1186,COLUMN(K$7),FALSE)</f>
        <v>44255</v>
      </c>
      <c r="L82" s="80">
        <f>VLOOKUP($A82,'Sheet1 - Table (1)'!$A$8:$AG$1186,COLUMN(L$7),FALSE)</f>
        <v>459.64170369999999</v>
      </c>
      <c r="M82" s="80" t="str">
        <f>VLOOKUP($A82,'Sheet1 - Table (1)'!$A$8:$AG$1186,COLUMN(M$7),FALSE)</f>
        <v>Retained</v>
      </c>
      <c r="N82" s="80">
        <f>VLOOKUP($A82,'Sheet1 - Table (1)'!$A$8:$AG$1186,COLUMN(N$7),FALSE)</f>
        <v>0</v>
      </c>
      <c r="O82" s="80">
        <f>VLOOKUP($A82,'Sheet1 - Table (1)'!$A$8:$AG$1186,COLUMN(O$7),FALSE)</f>
        <v>0</v>
      </c>
      <c r="P82" s="80">
        <f>VLOOKUP($A82,'Sheet1 - Table (1)'!$A$8:$AG$1186,COLUMN(P$7),FALSE)</f>
        <v>0</v>
      </c>
      <c r="Q82" s="80">
        <f>VLOOKUP($A82,'Sheet1 - Table (1)'!$A$8:$AG$1186,COLUMN(Q$7),FALSE)</f>
        <v>0</v>
      </c>
      <c r="R82" s="80">
        <f>VLOOKUP($A82,'Sheet1 - Table (1)'!$A$8:$AG$1186,COLUMN(R$7),FALSE)</f>
        <v>0</v>
      </c>
      <c r="S82" s="80" t="b">
        <f>VLOOKUP($A82,'Sheet1 - Table (1)'!$A$8:$AG$1186,COLUMN(S$7),FALSE)</f>
        <v>1</v>
      </c>
      <c r="T82" s="80" t="b">
        <f>VLOOKUP($A82,'Sheet1 - Table (1)'!$A$8:$AG$1186,COLUMN(T$7),FALSE)</f>
        <v>1</v>
      </c>
      <c r="U82" s="80" t="str">
        <f t="shared" si="7"/>
        <v>GE-UK</v>
      </c>
      <c r="V82" s="80" t="str">
        <f>VLOOKUP($A82,'Sheet1 - Table (1)'!$A$8:$AG$1186,COLUMN(V$7)+3,FALSE)</f>
        <v>ICVC</v>
      </c>
      <c r="W82" s="80" t="str">
        <f>VLOOKUP(A82,'Sheet1 - Table (1)'!$A$8:$AF$10075,MATCH($W$8,'Sheet1 - Table (1)'!$10:$10,0),FALSE)</f>
        <v>Détermination des Prix Quotidien</v>
      </c>
      <c r="X82" s="80" t="str">
        <f>VLOOKUP(A82,'Sheet1 - Table (1)'!$A$8:$AAB$10075,MATCH($X$8,'Sheet1 - Table (1)'!$10:$10,0),FALSE)</f>
        <v>Optimized</v>
      </c>
      <c r="Y82" s="96" t="str">
        <f t="shared" si="18"/>
        <v>ETF</v>
      </c>
      <c r="AA82" s="96" t="s">
        <v>1823</v>
      </c>
      <c r="AB82" s="96" t="s">
        <v>2858</v>
      </c>
      <c r="AC82" s="214" t="s">
        <v>155</v>
      </c>
      <c r="AD82" s="214" t="s">
        <v>2858</v>
      </c>
      <c r="AE82" s="96" t="s">
        <v>2858</v>
      </c>
      <c r="AF82" s="246" t="s">
        <v>2858</v>
      </c>
      <c r="AG82" s="96" t="s">
        <v>2864</v>
      </c>
      <c r="AI82" s="96" t="s">
        <v>155</v>
      </c>
      <c r="AJ82" s="96" t="s">
        <v>155</v>
      </c>
      <c r="AK82" s="96" t="s">
        <v>155</v>
      </c>
      <c r="AL82" s="96" t="s">
        <v>2858</v>
      </c>
      <c r="AM82" s="96" t="str">
        <f t="shared" ca="1" si="21"/>
        <v>Actions étrangères hedged</v>
      </c>
      <c r="AO82" s="96" t="s">
        <v>2858</v>
      </c>
      <c r="AP82" s="96" t="s">
        <v>1804</v>
      </c>
      <c r="AS82" s="101" t="str">
        <f t="shared" si="16"/>
        <v/>
      </c>
      <c r="AX82" s="101">
        <v>1</v>
      </c>
      <c r="BJ82" s="120">
        <f ca="1">VLOOKUP($BY82,indice!$C$1:$AS$3072,MATCH(BJ$8,indice!$C$1:$AV$1,0),FALSE)</f>
        <v>2.7699999999999999E-2</v>
      </c>
      <c r="BK82" s="120">
        <f ca="1">VLOOKUP($BY82,indice!$C$1:$AS$3072,MATCH(BK$8,indice!$C$1:$AV$1,0),FALSE)</f>
        <v>9.9410734954225019E-2</v>
      </c>
      <c r="BL82" s="120">
        <f ca="1">VLOOKUP($BY82,indice!$C$1:$AS$3072,MATCH(BL$8,indice!$C$1:$AV$1,0),FALSE)</f>
        <v>4.3299999999999998E-2</v>
      </c>
      <c r="BM82" s="120">
        <f ca="1">VLOOKUP($BY82,indice!$C$1:$AS$3072,MATCH(BM$8,indice!$C$1:$AV$1,0),FALSE)</f>
        <v>2.1600000000000001E-2</v>
      </c>
      <c r="BN82" s="120">
        <f ca="1">VLOOKUP($BY82,indice!$C$1:$AS$3072,MATCH(BN$8,indice!$C$1:$AV$1,0),FALSE)</f>
        <v>0.66449999999999998</v>
      </c>
      <c r="BO82" s="120">
        <f ca="1">VLOOKUP($BY82,indice!$C$1:$AS$3072,MATCH(BO$8,indice!$C$1:$AV$1,0),FALSE)</f>
        <v>3.2599999999999997E-2</v>
      </c>
      <c r="BP82" s="120">
        <f ca="1">VLOOKUP($BY82,indice!$C$1:$AS$3072,MATCH(BP$8,indice!$C$1:$AV$1,0),FALSE)</f>
        <v>7.5200000000000003E-2</v>
      </c>
      <c r="BQ82" s="120">
        <f ca="1">VLOOKUP($BY82,indice!$C$1:$AS$3072,MATCH(BQ$8,indice!$C$1:$AV$1,0),FALSE)</f>
        <v>3.5689265045774979E-2</v>
      </c>
      <c r="BR82" s="120">
        <f ca="1">VLOOKUP($BY82,indice!$C$1:$AS$3072,MATCH(BR$8,indice!$C$1:$AV$1,0),FALSE)</f>
        <v>0</v>
      </c>
      <c r="BX82" s="121" t="s">
        <v>1851</v>
      </c>
      <c r="BY82" s="101" t="s">
        <v>3469</v>
      </c>
      <c r="BZ82" s="101" t="str">
        <f t="shared" si="22"/>
        <v/>
      </c>
      <c r="CA82" s="101" t="s">
        <v>4050</v>
      </c>
      <c r="CB82" s="101" t="s">
        <v>3648</v>
      </c>
      <c r="CC82" s="101" t="s">
        <v>3942</v>
      </c>
      <c r="CD82" s="42" t="s">
        <v>4374</v>
      </c>
      <c r="CE82" s="42" t="s">
        <v>4374</v>
      </c>
      <c r="CF82" s="42" t="str">
        <f>IFERROR(VLOOKUP(Funds[[#This Row],[Code ISIN]],[1]GLOBAL!$C$1:$L$27,10,FALSE)," ")</f>
        <v xml:space="preserve"> </v>
      </c>
      <c r="CG82" s="42" t="s">
        <v>4374</v>
      </c>
      <c r="CH82" s="42" t="s">
        <v>4374</v>
      </c>
      <c r="CI82" s="42" t="s">
        <v>4374</v>
      </c>
      <c r="CK82" s="96" t="s">
        <v>4374</v>
      </c>
      <c r="CL82" s="246" t="str">
        <f>VLOOKUP(Funds[[#This Row],[Code ISIN]],'Sheet1 - Table (1)'!$A$10:$AF$110017,MATCH("Funds Liquidity",'Sheet1 - Table (1)'!$10:$10,0),FALSE)</f>
        <v>Jour</v>
      </c>
      <c r="CN82" s="246" t="s">
        <v>155</v>
      </c>
    </row>
    <row r="83" spans="1:93">
      <c r="A83" s="80" t="s">
        <v>1357</v>
      </c>
      <c r="B83" s="305">
        <f>IF(ISERROR(VALUE(VLOOKUP($A83,'Sheet1 - Table (1)'!$A$8:$AG$1186,COLUMN(B$7),FALSE))),VLOOKUP(A83,TK_MANQUANTS,2,FALSE),IF(VALUE(VLOOKUP($A83,'Sheet1 - Table (1)'!$A$8:$AG$1186,COLUMN(B$7),FALSE))=0,VLOOKUP(A83,TK_MANQUANTS,2,FALSE),VALUE(VLOOKUP($A83,'Sheet1 - Table (1)'!$A$8:$AG$1186,COLUMN(B$7),FALSE))))</f>
        <v>20023018</v>
      </c>
      <c r="C83" s="80" t="str">
        <f>VLOOKUP($A83,'Sheet1 - Table (1)'!$A$8:$AG$1186,COLUMN(C$7),FALSE)</f>
        <v>iShares Edge MSCI Wld Min Vol UCITS ETF USD A</v>
      </c>
      <c r="D83" s="82">
        <f>VLOOKUP($A83,'Sheet1 - Table (1)'!$A$8:$AG$1186,COLUMN(D$7),FALSE)</f>
        <v>43878</v>
      </c>
      <c r="E83" s="124">
        <f>VLOOKUP($A83,'Sheet1 - Table (1)'!$A$8:$AG$1186,COLUMN(E$7),FALSE)</f>
        <v>0.3</v>
      </c>
      <c r="F83" s="80" t="b">
        <f>VLOOKUP($A83,'Sheet1 - Table (1)'!$A$8:$AG$1186,COLUMN(F$7),FALSE)</f>
        <v>1</v>
      </c>
      <c r="G83" s="80" t="str">
        <f>VLOOKUP($A83,'Sheet1 - Table (1)'!$A$8:$AG$1186,COLUMN(G$7),FALSE)</f>
        <v>Ireland</v>
      </c>
      <c r="H83" s="80" t="str">
        <f>VLOOKUP($A83,'Sheet1 - Table (1)'!$A$8:$AG$1186,COLUMN(H$7),FALSE)</f>
        <v>USD</v>
      </c>
      <c r="I83" s="80" t="str">
        <f>VLOOKUP($A83,'Sheet1 - Table (1)'!$A$8:$AG$1186,COLUMN(I$7),FALSE)</f>
        <v>Exchange Traded Funds</v>
      </c>
      <c r="J83" s="80" t="str">
        <f>VLOOKUP($A83,'Sheet1 - Table (1)'!$A$8:$AG$1186,COLUMN(J$7),FALSE)</f>
        <v>Actions</v>
      </c>
      <c r="K83" s="82">
        <f>VLOOKUP($A83,'Sheet1 - Table (1)'!$A$8:$AG$1186,COLUMN(K$7),FALSE)</f>
        <v>44255</v>
      </c>
      <c r="L83" s="80">
        <f>VLOOKUP($A83,'Sheet1 - Table (1)'!$A$8:$AG$1186,COLUMN(L$7),FALSE)</f>
        <v>3302.2821755999998</v>
      </c>
      <c r="M83" s="80" t="str">
        <f>VLOOKUP($A83,'Sheet1 - Table (1)'!$A$8:$AG$1186,COLUMN(M$7),FALSE)</f>
        <v>Retained</v>
      </c>
      <c r="N83" s="80">
        <f>VLOOKUP($A83,'Sheet1 - Table (1)'!$A$8:$AG$1186,COLUMN(N$7),FALSE)</f>
        <v>0</v>
      </c>
      <c r="O83" s="80" t="b">
        <f>VLOOKUP($A83,'Sheet1 - Table (1)'!$A$8:$AG$1186,COLUMN(O$7),FALSE)</f>
        <v>1</v>
      </c>
      <c r="P83" s="80" t="b">
        <f>VLOOKUP($A83,'Sheet1 - Table (1)'!$A$8:$AG$1186,COLUMN(P$7),FALSE)</f>
        <v>1</v>
      </c>
      <c r="Q83" s="80" t="b">
        <f>VLOOKUP($A83,'Sheet1 - Table (1)'!$A$8:$AG$1186,COLUMN(Q$7),FALSE)</f>
        <v>1</v>
      </c>
      <c r="R83" s="80" t="b">
        <f>VLOOKUP($A83,'Sheet1 - Table (1)'!$A$8:$AG$1186,COLUMN(R$7),FALSE)</f>
        <v>1</v>
      </c>
      <c r="S83" s="80" t="b">
        <f>VLOOKUP($A83,'Sheet1 - Table (1)'!$A$8:$AG$1186,COLUMN(S$7),FALSE)</f>
        <v>1</v>
      </c>
      <c r="T83" s="80" t="b">
        <f>VLOOKUP($A83,'Sheet1 - Table (1)'!$A$8:$AG$1186,COLUMN(T$7),FALSE)</f>
        <v>1</v>
      </c>
      <c r="U83" s="80" t="str">
        <f t="shared" si="7"/>
        <v>FR-IT-NE-SP-GE-UK</v>
      </c>
      <c r="V83" s="80" t="str">
        <f>VLOOKUP($A83,'Sheet1 - Table (1)'!$A$8:$AG$1186,COLUMN(V$7)+3,FALSE)</f>
        <v>ICVC</v>
      </c>
      <c r="W83" s="80" t="str">
        <f>VLOOKUP(A83,'Sheet1 - Table (1)'!$A$8:$AF$10075,MATCH($W$8,'Sheet1 - Table (1)'!$10:$10,0),FALSE)</f>
        <v>Détermination des Prix Quotidien</v>
      </c>
      <c r="X83" s="80" t="str">
        <f>VLOOKUP(A83,'Sheet1 - Table (1)'!$A$8:$AAB$10075,MATCH($X$8,'Sheet1 - Table (1)'!$10:$10,0),FALSE)</f>
        <v>Optimized</v>
      </c>
      <c r="Y83" s="96" t="str">
        <f t="shared" si="18"/>
        <v>ETF</v>
      </c>
      <c r="AA83" s="96" t="s">
        <v>1823</v>
      </c>
      <c r="AB83" s="96" t="s">
        <v>2858</v>
      </c>
      <c r="AC83" s="214" t="s">
        <v>155</v>
      </c>
      <c r="AD83" s="214" t="s">
        <v>2858</v>
      </c>
      <c r="AE83" s="96" t="s">
        <v>2858</v>
      </c>
      <c r="AF83" s="246" t="s">
        <v>2858</v>
      </c>
      <c r="AG83" s="96" t="s">
        <v>2864</v>
      </c>
      <c r="AI83" s="96" t="s">
        <v>155</v>
      </c>
      <c r="AJ83" s="96" t="s">
        <v>155</v>
      </c>
      <c r="AK83" s="96" t="s">
        <v>155</v>
      </c>
      <c r="AL83" s="96" t="s">
        <v>2858</v>
      </c>
      <c r="AM83" s="96" t="str">
        <f t="shared" ca="1" si="21"/>
        <v>Actions étrangères</v>
      </c>
      <c r="AO83" s="96" t="s">
        <v>2858</v>
      </c>
      <c r="AP83" s="96" t="s">
        <v>1804</v>
      </c>
      <c r="AS83" s="101" t="str">
        <f t="shared" si="16"/>
        <v/>
      </c>
      <c r="BB83" s="101">
        <v>1</v>
      </c>
      <c r="BJ83" s="120">
        <f ca="1">VLOOKUP($BY83,indice!$C$1:$AS$3072,MATCH(BJ$8,indice!$C$1:$AV$1,0),FALSE)</f>
        <v>2.7699999999999999E-2</v>
      </c>
      <c r="BK83" s="120">
        <f ca="1">VLOOKUP($BY83,indice!$C$1:$AS$3072,MATCH(BK$8,indice!$C$1:$AV$1,0),FALSE)</f>
        <v>9.9410734954225019E-2</v>
      </c>
      <c r="BL83" s="120">
        <f ca="1">VLOOKUP($BY83,indice!$C$1:$AS$3072,MATCH(BL$8,indice!$C$1:$AV$1,0),FALSE)</f>
        <v>4.3299999999999998E-2</v>
      </c>
      <c r="BM83" s="120">
        <f ca="1">VLOOKUP($BY83,indice!$C$1:$AS$3072,MATCH(BM$8,indice!$C$1:$AV$1,0),FALSE)</f>
        <v>2.1600000000000001E-2</v>
      </c>
      <c r="BN83" s="120">
        <f ca="1">VLOOKUP($BY83,indice!$C$1:$AS$3072,MATCH(BN$8,indice!$C$1:$AV$1,0),FALSE)</f>
        <v>0.66449999999999998</v>
      </c>
      <c r="BO83" s="120">
        <f ca="1">VLOOKUP($BY83,indice!$C$1:$AS$3072,MATCH(BO$8,indice!$C$1:$AV$1,0),FALSE)</f>
        <v>3.2599999999999997E-2</v>
      </c>
      <c r="BP83" s="120">
        <f ca="1">VLOOKUP($BY83,indice!$C$1:$AS$3072,MATCH(BP$8,indice!$C$1:$AV$1,0),FALSE)</f>
        <v>7.5200000000000003E-2</v>
      </c>
      <c r="BQ83" s="120">
        <f ca="1">VLOOKUP($BY83,indice!$C$1:$AS$3072,MATCH(BQ$8,indice!$C$1:$AV$1,0),FALSE)</f>
        <v>3.5689265045774979E-2</v>
      </c>
      <c r="BR83" s="120">
        <f ca="1">VLOOKUP($BY83,indice!$C$1:$AS$3072,MATCH(BR$8,indice!$C$1:$AV$1,0),FALSE)</f>
        <v>0</v>
      </c>
      <c r="BY83" s="101" t="s">
        <v>3469</v>
      </c>
      <c r="BZ83" s="101" t="str">
        <f t="shared" si="22"/>
        <v/>
      </c>
      <c r="CA83" s="101" t="s">
        <v>70</v>
      </c>
      <c r="CB83" s="101"/>
      <c r="CC83" s="101" t="s">
        <v>70</v>
      </c>
      <c r="CD83" s="42" t="s">
        <v>4374</v>
      </c>
      <c r="CE83" s="42" t="s">
        <v>4374</v>
      </c>
      <c r="CF83" s="42" t="str">
        <f>IFERROR(VLOOKUP(Funds[[#This Row],[Code ISIN]],[1]GLOBAL!$C$1:$L$27,10,FALSE)," ")</f>
        <v xml:space="preserve"> </v>
      </c>
      <c r="CG83" s="42" t="s">
        <v>4374</v>
      </c>
      <c r="CH83" s="42" t="s">
        <v>4374</v>
      </c>
      <c r="CI83" s="42" t="s">
        <v>4374</v>
      </c>
      <c r="CJ83" s="123">
        <v>42400</v>
      </c>
      <c r="CK83" s="96" t="s">
        <v>4374</v>
      </c>
      <c r="CL83" s="246" t="str">
        <f>VLOOKUP(Funds[[#This Row],[Code ISIN]],'Sheet1 - Table (1)'!$A$10:$AF$110017,MATCH("Funds Liquidity",'Sheet1 - Table (1)'!$10:$10,0),FALSE)</f>
        <v>Jour</v>
      </c>
      <c r="CN83" s="246" t="s">
        <v>155</v>
      </c>
    </row>
    <row r="84" spans="1:93">
      <c r="A84" s="128" t="s">
        <v>1549</v>
      </c>
      <c r="B84" s="305">
        <f>IF(ISERROR(VALUE(VLOOKUP($A84,'Sheet1 - Table (1)'!$A$8:$AG$1186,COLUMN(B$7),FALSE))),VLOOKUP(A84,TK_MANQUANTS,2,FALSE),IF(VALUE(VLOOKUP($A84,'Sheet1 - Table (1)'!$A$8:$AG$1186,COLUMN(B$7),FALSE))=0,VLOOKUP(A84,TK_MANQUANTS,2,FALSE),VALUE(VLOOKUP($A84,'Sheet1 - Table (1)'!$A$8:$AG$1186,COLUMN(B$7),FALSE))))</f>
        <v>2747772</v>
      </c>
      <c r="C84" s="80" t="str">
        <f>VLOOKUP($A84,'Sheet1 - Table (1)'!$A$8:$AG$1186,COLUMN(C$7),FALSE)</f>
        <v>Lyxor MSCI World UCITS ETF D-USD</v>
      </c>
      <c r="D84" s="82">
        <f>VLOOKUP($A84,'Sheet1 - Table (1)'!$A$8:$AG$1186,COLUMN(D$7),FALSE)</f>
        <v>42825</v>
      </c>
      <c r="E84" s="124">
        <f>VLOOKUP($A84,'Sheet1 - Table (1)'!$A$8:$AG$1186,COLUMN(E$7),FALSE)</f>
        <v>0.3</v>
      </c>
      <c r="F84" s="80" t="b">
        <f>VLOOKUP($A84,'Sheet1 - Table (1)'!$A$8:$AG$1186,COLUMN(F$7),FALSE)</f>
        <v>1</v>
      </c>
      <c r="G84" s="80" t="str">
        <f>VLOOKUP($A84,'Sheet1 - Table (1)'!$A$8:$AG$1186,COLUMN(G$7),FALSE)</f>
        <v>France</v>
      </c>
      <c r="H84" s="80" t="str">
        <f>VLOOKUP($A84,'Sheet1 - Table (1)'!$A$8:$AG$1186,COLUMN(H$7),FALSE)</f>
        <v>USD</v>
      </c>
      <c r="I84" s="80" t="str">
        <f>VLOOKUP($A84,'Sheet1 - Table (1)'!$A$8:$AG$1186,COLUMN(I$7),FALSE)</f>
        <v>Exchange Traded Funds</v>
      </c>
      <c r="J84" s="80" t="str">
        <f>VLOOKUP($A84,'Sheet1 - Table (1)'!$A$8:$AG$1186,COLUMN(J$7),FALSE)</f>
        <v>Actions</v>
      </c>
      <c r="K84" s="82">
        <f>VLOOKUP($A84,'Sheet1 - Table (1)'!$A$8:$AG$1186,COLUMN(K$7),FALSE)</f>
        <v>0</v>
      </c>
      <c r="L84" s="80">
        <f>VLOOKUP($A84,'Sheet1 - Table (1)'!$A$8:$AG$1186,COLUMN(L$7),FALSE)</f>
        <v>0</v>
      </c>
      <c r="M84" s="80" t="str">
        <f>VLOOKUP($A84,'Sheet1 - Table (1)'!$A$8:$AG$1186,COLUMN(M$7),FALSE)</f>
        <v>Paid</v>
      </c>
      <c r="N84" s="80">
        <f>VLOOKUP($A84,'Sheet1 - Table (1)'!$A$8:$AG$1186,COLUMN(N$7),FALSE)</f>
        <v>0</v>
      </c>
      <c r="O84" s="80" t="b">
        <f>VLOOKUP($A84,'Sheet1 - Table (1)'!$A$8:$AG$1186,COLUMN(O$7),FALSE)</f>
        <v>1</v>
      </c>
      <c r="P84" s="80">
        <f>VLOOKUP($A84,'Sheet1 - Table (1)'!$A$8:$AG$1186,COLUMN(P$7),FALSE)</f>
        <v>0</v>
      </c>
      <c r="Q84" s="80">
        <f>VLOOKUP($A84,'Sheet1 - Table (1)'!$A$8:$AG$1186,COLUMN(Q$7),FALSE)</f>
        <v>0</v>
      </c>
      <c r="R84" s="80">
        <f>VLOOKUP($A84,'Sheet1 - Table (1)'!$A$8:$AG$1186,COLUMN(R$7),FALSE)</f>
        <v>0</v>
      </c>
      <c r="S84" s="80" t="b">
        <f>VLOOKUP($A84,'Sheet1 - Table (1)'!$A$8:$AG$1186,COLUMN(S$7),FALSE)</f>
        <v>1</v>
      </c>
      <c r="T84" s="80" t="b">
        <f>VLOOKUP($A84,'Sheet1 - Table (1)'!$A$8:$AG$1186,COLUMN(T$7),FALSE)</f>
        <v>1</v>
      </c>
      <c r="U84" s="80" t="str">
        <f t="shared" si="7"/>
        <v>FR-GE-UK</v>
      </c>
      <c r="V84" s="80" t="str">
        <f>VLOOKUP($A84,'Sheet1 - Table (1)'!$A$8:$AG$1186,COLUMN(V$7)+3,FALSE)</f>
        <v>FR - FCP</v>
      </c>
      <c r="W84" s="80" t="str">
        <f>VLOOKUP(A84,'Sheet1 - Table (1)'!$A$8:$AF$10075,MATCH($W$8,'Sheet1 - Table (1)'!$10:$10,0),FALSE)</f>
        <v>Détermination des Prix Quotidien</v>
      </c>
      <c r="X84" s="80" t="str">
        <f>VLOOKUP(A84,'Sheet1 - Table (1)'!$A$8:$AAB$10075,MATCH($X$8,'Sheet1 - Table (1)'!$10:$10,0),FALSE)</f>
        <v>Swap</v>
      </c>
      <c r="Y84" s="96" t="str">
        <f t="shared" ref="Y84:Y115" si="26">IF(OR(I84="Actions",I84="Exchange Traded Funds"),"ETF","Fonds de placement")</f>
        <v>ETF</v>
      </c>
      <c r="AA84" s="96" t="s">
        <v>1823</v>
      </c>
      <c r="AB84" s="96" t="s">
        <v>2858</v>
      </c>
      <c r="AC84" s="214" t="s">
        <v>155</v>
      </c>
      <c r="AD84" s="214" t="s">
        <v>2858</v>
      </c>
      <c r="AE84" s="96" t="s">
        <v>2858</v>
      </c>
      <c r="AF84" s="246" t="s">
        <v>2858</v>
      </c>
      <c r="AI84" s="96" t="s">
        <v>155</v>
      </c>
      <c r="AJ84" s="96" t="s">
        <v>155</v>
      </c>
      <c r="AK84" s="96" t="s">
        <v>155</v>
      </c>
      <c r="AL84" s="96" t="s">
        <v>2858</v>
      </c>
      <c r="AM84" s="96" t="str">
        <f t="shared" ca="1" si="21"/>
        <v>Actions étrangères</v>
      </c>
      <c r="AO84" s="96" t="s">
        <v>2858</v>
      </c>
      <c r="AP84" s="96" t="s">
        <v>1804</v>
      </c>
      <c r="AS84" s="101" t="str">
        <f t="shared" si="16"/>
        <v/>
      </c>
      <c r="AX84" s="120">
        <f ca="1">VLOOKUP($BY84,indice!$C$1:$AS$3072,MATCH(AX$8,indice!$C$1:$AV$1,0),FALSE)</f>
        <v>2.7699999999999999E-2</v>
      </c>
      <c r="AY84" s="120">
        <f ca="1">VLOOKUP($BY84,indice!$C$1:$AS$3072,MATCH(AY$8,indice!$C$1:$AV$1,0),FALSE)</f>
        <v>9.9410734954225019E-2</v>
      </c>
      <c r="AZ84" s="120">
        <f ca="1">VLOOKUP($BY84,indice!$C$1:$AS$3072,MATCH(AZ$8,indice!$C$1:$AV$1,0),FALSE)</f>
        <v>4.3299999999999998E-2</v>
      </c>
      <c r="BA84" s="120">
        <f ca="1">VLOOKUP($BY84,indice!$C$1:$AS$3072,MATCH(BA$8,indice!$C$1:$AV$1,0),FALSE)</f>
        <v>2.1600000000000001E-2</v>
      </c>
      <c r="BB84" s="120">
        <f ca="1">VLOOKUP($BY84,indice!$C$1:$AS$3072,MATCH(BB$8,indice!$C$1:$AV$1,0),FALSE)</f>
        <v>0.66449999999999998</v>
      </c>
      <c r="BC84" s="120">
        <f ca="1">VLOOKUP($BY84,indice!$C$1:$AS$3072,MATCH(BC$8,indice!$C$1:$AV$1,0),FALSE)</f>
        <v>3.2599999999999997E-2</v>
      </c>
      <c r="BD84" s="120">
        <f ca="1">VLOOKUP($BY84,indice!$C$1:$AS$3072,MATCH(BD$8,indice!$C$1:$AV$1,0),FALSE)</f>
        <v>2.1320427674130255E-2</v>
      </c>
      <c r="BE84" s="120">
        <f ca="1">VLOOKUP($BY84,indice!$C$1:$AS$3072,MATCH(BE$8,indice!$C$1:$AV$1,0),FALSE)</f>
        <v>7.5200000000000003E-2</v>
      </c>
      <c r="BF84" s="120">
        <f ca="1">VLOOKUP($BY84,indice!$C$1:$AS$3072,MATCH(BF$8,indice!$C$1:$AV$1,0),FALSE)</f>
        <v>3.3593809595743457E-3</v>
      </c>
      <c r="BG84" s="120">
        <f ca="1">VLOOKUP($BY84,indice!$C$1:$AS$3072,MATCH(BG$8,indice!$C$1:$AV$1,0),FALSE)</f>
        <v>7.871816769959688E-4</v>
      </c>
      <c r="BH84" s="120">
        <f ca="1">VLOOKUP($BY84,indice!$C$1:$AS$3072,MATCH(BH$8,indice!$C$1:$AV$1,0),FALSE)</f>
        <v>1.0222274735074413E-2</v>
      </c>
      <c r="BI84" s="120">
        <f ca="1">VLOOKUP($BY84,indice!$C$1:$AS$3072,MATCH(BI$8,indice!$C$1:$AV$1,0),FALSE)</f>
        <v>0</v>
      </c>
      <c r="BJ84" s="120">
        <f ca="1">VLOOKUP($BY84,indice!$C$1:$AS$3072,MATCH(BJ$8,indice!$C$1:$AV$1,0),FALSE)</f>
        <v>2.7699999999999999E-2</v>
      </c>
      <c r="BK84" s="120">
        <f ca="1">VLOOKUP($BY84,indice!$C$1:$AS$3072,MATCH(BK$8,indice!$C$1:$AV$1,0),FALSE)</f>
        <v>9.9410734954225019E-2</v>
      </c>
      <c r="BL84" s="120">
        <f ca="1">VLOOKUP($BY84,indice!$C$1:$AS$3072,MATCH(BL$8,indice!$C$1:$AV$1,0),FALSE)</f>
        <v>4.3299999999999998E-2</v>
      </c>
      <c r="BM84" s="120">
        <f ca="1">VLOOKUP($BY84,indice!$C$1:$AS$3072,MATCH(BM$8,indice!$C$1:$AV$1,0),FALSE)</f>
        <v>2.1600000000000001E-2</v>
      </c>
      <c r="BN84" s="120">
        <f ca="1">VLOOKUP($BY84,indice!$C$1:$AS$3072,MATCH(BN$8,indice!$C$1:$AV$1,0),FALSE)</f>
        <v>0.66449999999999998</v>
      </c>
      <c r="BO84" s="120">
        <f ca="1">VLOOKUP($BY84,indice!$C$1:$AS$3072,MATCH(BO$8,indice!$C$1:$AV$1,0),FALSE)</f>
        <v>3.2599999999999997E-2</v>
      </c>
      <c r="BP84" s="120">
        <f ca="1">VLOOKUP($BY84,indice!$C$1:$AS$3072,MATCH(BP$8,indice!$C$1:$AV$1,0),FALSE)</f>
        <v>7.5200000000000003E-2</v>
      </c>
      <c r="BQ84" s="120">
        <f ca="1">VLOOKUP($BY84,indice!$C$1:$AS$3072,MATCH(BQ$8,indice!$C$1:$AV$1,0),FALSE)</f>
        <v>3.5689265045774979E-2</v>
      </c>
      <c r="BR84" s="120">
        <f ca="1">VLOOKUP($BY84,indice!$C$1:$AS$3072,MATCH(BR$8,indice!$C$1:$AV$1,0),FALSE)</f>
        <v>0</v>
      </c>
      <c r="BY84" s="128" t="s">
        <v>3469</v>
      </c>
      <c r="CA84" s="101" t="s">
        <v>70</v>
      </c>
      <c r="CB84" s="101"/>
      <c r="CC84" s="101" t="s">
        <v>70</v>
      </c>
      <c r="CD84" s="42" t="s">
        <v>4374</v>
      </c>
      <c r="CE84" s="42" t="s">
        <v>4374</v>
      </c>
      <c r="CF84" s="42" t="str">
        <f>IFERROR(VLOOKUP(Funds[[#This Row],[Code ISIN]],[1]GLOBAL!$C$1:$L$27,10,FALSE)," ")</f>
        <v xml:space="preserve"> </v>
      </c>
      <c r="CG84" s="42" t="s">
        <v>4374</v>
      </c>
      <c r="CH84" s="42" t="s">
        <v>4374</v>
      </c>
      <c r="CI84" s="42" t="s">
        <v>4374</v>
      </c>
      <c r="CJ84" s="123">
        <v>42580</v>
      </c>
      <c r="CK84" s="96" t="s">
        <v>4374</v>
      </c>
      <c r="CL84" s="246" t="str">
        <f>VLOOKUP(Funds[[#This Row],[Code ISIN]],'Sheet1 - Table (1)'!$A$10:$AF$110017,MATCH("Funds Liquidity",'Sheet1 - Table (1)'!$10:$10,0),FALSE)</f>
        <v>Jour</v>
      </c>
    </row>
    <row r="85" spans="1:93">
      <c r="A85" s="80" t="s">
        <v>427</v>
      </c>
      <c r="B85" s="305">
        <f>IF(ISERROR(VALUE(VLOOKUP($A85,'Sheet1 - Table (1)'!$A$8:$AG$1186,COLUMN(B$7),FALSE))),VLOOKUP(A85,TK_MANQUANTS,2,FALSE),IF(VALUE(VLOOKUP($A85,'Sheet1 - Table (1)'!$A$8:$AG$1186,COLUMN(B$7),FALSE))=0,VLOOKUP(A85,TK_MANQUANTS,2,FALSE),VALUE(VLOOKUP($A85,'Sheet1 - Table (1)'!$A$8:$AG$1186,COLUMN(B$7),FALSE))))</f>
        <v>2218611</v>
      </c>
      <c r="C85" s="80" t="str">
        <f>VLOOKUP($A85,'Sheet1 - Table (1)'!$A$8:$AG$1186,COLUMN(C$7),FALSE)</f>
        <v>Pictet CH-Global Equities-J dy USD</v>
      </c>
      <c r="D85" s="82">
        <f>VLOOKUP($A85,'Sheet1 - Table (1)'!$A$8:$AG$1186,COLUMN(D$7),FALSE)</f>
        <v>43830</v>
      </c>
      <c r="E85" s="124">
        <f>VLOOKUP($A85,'Sheet1 - Table (1)'!$A$8:$AG$1186,COLUMN(E$7),FALSE)</f>
        <v>0.33</v>
      </c>
      <c r="F85" s="80">
        <f>VLOOKUP($A85,'Sheet1 - Table (1)'!$A$8:$AG$1186,COLUMN(F$7),FALSE)</f>
        <v>0</v>
      </c>
      <c r="G85" s="80" t="str">
        <f>VLOOKUP($A85,'Sheet1 - Table (1)'!$A$8:$AG$1186,COLUMN(G$7),FALSE)</f>
        <v>Switzerland</v>
      </c>
      <c r="H85" s="80" t="str">
        <f>VLOOKUP($A85,'Sheet1 - Table (1)'!$A$8:$AG$1186,COLUMN(H$7),FALSE)</f>
        <v>USD</v>
      </c>
      <c r="I85" s="80" t="str">
        <f>VLOOKUP($A85,'Sheet1 - Table (1)'!$A$8:$AG$1186,COLUMN(I$7),FALSE)</f>
        <v>Fonds de placement</v>
      </c>
      <c r="J85" s="80" t="str">
        <f>VLOOKUP($A85,'Sheet1 - Table (1)'!$A$8:$AG$1186,COLUMN(J$7),FALSE)</f>
        <v>Actions</v>
      </c>
      <c r="K85" s="82">
        <f>VLOOKUP($A85,'Sheet1 - Table (1)'!$A$8:$AG$1186,COLUMN(K$7),FALSE)</f>
        <v>44255</v>
      </c>
      <c r="L85" s="80">
        <f>VLOOKUP($A85,'Sheet1 - Table (1)'!$A$8:$AG$1186,COLUMN(L$7),FALSE)</f>
        <v>513.01176069999997</v>
      </c>
      <c r="M85" s="80" t="str">
        <f>VLOOKUP($A85,'Sheet1 - Table (1)'!$A$8:$AG$1186,COLUMN(M$7),FALSE)</f>
        <v>Paid</v>
      </c>
      <c r="N85" s="80">
        <f>VLOOKUP($A85,'Sheet1 - Table (1)'!$A$8:$AG$1186,COLUMN(N$7),FALSE)</f>
        <v>0</v>
      </c>
      <c r="O85" s="80">
        <f>VLOOKUP($A85,'Sheet1 - Table (1)'!$A$8:$AG$1186,COLUMN(O$7),FALSE)</f>
        <v>0</v>
      </c>
      <c r="P85" s="80">
        <f>VLOOKUP($A85,'Sheet1 - Table (1)'!$A$8:$AG$1186,COLUMN(P$7),FALSE)</f>
        <v>0</v>
      </c>
      <c r="Q85" s="80">
        <f>VLOOKUP($A85,'Sheet1 - Table (1)'!$A$8:$AG$1186,COLUMN(Q$7),FALSE)</f>
        <v>0</v>
      </c>
      <c r="R85" s="80">
        <f>VLOOKUP($A85,'Sheet1 - Table (1)'!$A$8:$AG$1186,COLUMN(R$7),FALSE)</f>
        <v>0</v>
      </c>
      <c r="S85" s="80">
        <f>VLOOKUP($A85,'Sheet1 - Table (1)'!$A$8:$AG$1186,COLUMN(S$7),FALSE)</f>
        <v>0</v>
      </c>
      <c r="T85" s="80">
        <f>VLOOKUP($A85,'Sheet1 - Table (1)'!$A$8:$AG$1186,COLUMN(T$7),FALSE)</f>
        <v>0</v>
      </c>
      <c r="U85" s="80" t="str">
        <f t="shared" si="7"/>
        <v/>
      </c>
      <c r="V85" s="80" t="str">
        <f>VLOOKUP($A85,'Sheet1 - Table (1)'!$A$8:$AG$1186,COLUMN(V$7)+3,FALSE)</f>
        <v>CH - Effektenfonds</v>
      </c>
      <c r="W85" s="80" t="str">
        <f>VLOOKUP(A85,'Sheet1 - Table (1)'!$A$8:$AF$10075,MATCH($W$8,'Sheet1 - Table (1)'!$10:$10,0),FALSE)</f>
        <v>Détermination des Prix Quotidien</v>
      </c>
      <c r="X85" s="80" t="str">
        <f>VLOOKUP(A85,'Sheet1 - Table (1)'!$A$8:$AAB$10075,MATCH($X$8,'Sheet1 - Table (1)'!$10:$10,0),FALSE)</f>
        <v>Optimized</v>
      </c>
      <c r="Y85" s="96" t="str">
        <f t="shared" si="26"/>
        <v>Fonds de placement</v>
      </c>
      <c r="AA85" s="96" t="s">
        <v>1823</v>
      </c>
      <c r="AB85" s="96" t="s">
        <v>2858</v>
      </c>
      <c r="AC85" s="214" t="s">
        <v>155</v>
      </c>
      <c r="AD85" s="214" t="s">
        <v>2858</v>
      </c>
      <c r="AE85" s="96" t="s">
        <v>2858</v>
      </c>
      <c r="AF85" s="246" t="s">
        <v>2858</v>
      </c>
      <c r="AI85" s="96" t="s">
        <v>155</v>
      </c>
      <c r="AJ85" s="96" t="s">
        <v>155</v>
      </c>
      <c r="AK85" s="96" t="s">
        <v>155</v>
      </c>
      <c r="AL85" s="96" t="s">
        <v>2858</v>
      </c>
      <c r="AM85" s="96" t="str">
        <f t="shared" si="21"/>
        <v>Actions étrangères</v>
      </c>
      <c r="AO85" s="96" t="s">
        <v>2858</v>
      </c>
      <c r="AP85" s="96" t="s">
        <v>1804</v>
      </c>
      <c r="AS85" s="101" t="str">
        <f t="shared" si="16"/>
        <v/>
      </c>
      <c r="AX85" s="220">
        <f>VLOOKUP($CC85,indice!$A$1:$AV$3072,MATCH(AX$8,indice!$A$1:$AV$1,0),FALSE)</f>
        <v>2.7699999999999999E-2</v>
      </c>
      <c r="AY85" s="220">
        <f>VLOOKUP($CC85,indice!$A$1:$AV$3072,MATCH(AY$8,indice!$A$1:$AV$1,0),FALSE)</f>
        <v>9.9410734954225019E-2</v>
      </c>
      <c r="AZ85" s="220">
        <f>VLOOKUP($CC85,indice!$A$1:$AV$3072,MATCH(AZ$8,indice!$A$1:$AV$1,0),FALSE)</f>
        <v>4.3299999999999998E-2</v>
      </c>
      <c r="BA85" s="220">
        <f>VLOOKUP($CC85,indice!$A$1:$AV$3072,MATCH(BA$8,indice!$A$1:$AV$1,0),FALSE)</f>
        <v>2.1600000000000001E-2</v>
      </c>
      <c r="BB85" s="220">
        <f>VLOOKUP($CC85,indice!$A$1:$AV$3072,MATCH(BB$8,indice!$A$1:$AV$1,0),FALSE)</f>
        <v>0.66449999999999998</v>
      </c>
      <c r="BC85" s="220">
        <f>VLOOKUP($CC85,indice!$A$1:$AV$3072,MATCH(BC$8,indice!$A$1:$AV$1,0),FALSE)</f>
        <v>3.2599999999999997E-2</v>
      </c>
      <c r="BD85" s="220">
        <f>VLOOKUP($CC85,indice!$A$1:$AV$3072,MATCH(BD$8,indice!$A$1:$AV$1,0),FALSE)</f>
        <v>2.1320427674130255E-2</v>
      </c>
      <c r="BE85" s="220">
        <f>VLOOKUP($CC85,indice!$A$1:$AV$3072,MATCH(BE$8,indice!$A$1:$AV$1,0),FALSE)</f>
        <v>7.5200000000000003E-2</v>
      </c>
      <c r="BF85" s="220">
        <f>VLOOKUP($CC85,indice!$A$1:$AV$3072,MATCH(BF$8,indice!$A$1:$AV$1,0),FALSE)</f>
        <v>3.3593809595743457E-3</v>
      </c>
      <c r="BG85" s="220">
        <f>VLOOKUP($CC85,indice!$A$1:$AV$3072,MATCH(BG$8,indice!$A$1:$AV$1,0),FALSE)</f>
        <v>7.871816769959688E-4</v>
      </c>
      <c r="BH85" s="220">
        <f>VLOOKUP($CC85,indice!$A$1:$AV$3072,MATCH(BH$8,indice!$A$1:$AV$1,0),FALSE)</f>
        <v>1.0222274735074413E-2</v>
      </c>
      <c r="BI85" s="220">
        <f>VLOOKUP($CC85,indice!$A$1:$AV$3072,MATCH(BI$8,indice!$A$1:$AV$1,0),FALSE)</f>
        <v>0</v>
      </c>
      <c r="BJ85" s="220">
        <f>VLOOKUP($CC85,indice!$A$1:$AV$3072,MATCH(BJ$8,indice!$A$1:$AV$1,0),FALSE)</f>
        <v>2.7699999999999999E-2</v>
      </c>
      <c r="BK85" s="220">
        <f>VLOOKUP($CC85,indice!$A$1:$AV$3072,MATCH(BK$8,indice!$A$1:$AV$1,0),FALSE)</f>
        <v>9.9410734954225019E-2</v>
      </c>
      <c r="BL85" s="220">
        <f>VLOOKUP($CC85,indice!$A$1:$AV$3072,MATCH(BL$8,indice!$A$1:$AV$1,0),FALSE)</f>
        <v>4.3299999999999998E-2</v>
      </c>
      <c r="BM85" s="220">
        <f>VLOOKUP($CC85,indice!$A$1:$AV$3072,MATCH(BM$8,indice!$A$1:$AV$1,0),FALSE)</f>
        <v>2.1600000000000001E-2</v>
      </c>
      <c r="BN85" s="220">
        <f>VLOOKUP($CC85,indice!$A$1:$AV$3072,MATCH(BN$8,indice!$A$1:$AV$1,0),FALSE)</f>
        <v>0.66449999999999998</v>
      </c>
      <c r="BO85" s="220">
        <f>VLOOKUP($CC85,indice!$A$1:$AV$3072,MATCH(BO$8,indice!$A$1:$AV$1,0),FALSE)</f>
        <v>3.2599999999999997E-2</v>
      </c>
      <c r="BP85" s="220">
        <f>VLOOKUP($CC85,indice!$A$1:$AV$3072,MATCH(BP$8,indice!$A$1:$AV$1,0),FALSE)</f>
        <v>7.5200000000000003E-2</v>
      </c>
      <c r="BQ85" s="220">
        <f>VLOOKUP($CC85,indice!$A$1:$AV$3072,MATCH(BQ$8,indice!$A$1:$AV$1,0),FALSE)</f>
        <v>3.5689265045774979E-2</v>
      </c>
      <c r="BR85" s="220">
        <f>VLOOKUP($CC85,indice!$A$1:$AV$3072,MATCH(BR$8,indice!$A$1:$AV$1,0),FALSE)</f>
        <v>0</v>
      </c>
      <c r="BS85" s="101"/>
      <c r="BT85" s="101"/>
      <c r="BY85" s="96" t="s">
        <v>3591</v>
      </c>
      <c r="BZ85" s="101" t="str">
        <f>IF(AJ85="Obligations",AP85&amp;" "&amp;AI85&amp;" "&amp;IF(AI85="High Yield",IF(AQ85&lt;2.5,"SHORT",IF(AQ85&gt;4,"LONG","MID")),IF(AQ85&lt;3.5,"SHORT",IF(AQ85&gt;8,"LONG","MID"))),"")</f>
        <v/>
      </c>
      <c r="CA85" s="101" t="s">
        <v>4050</v>
      </c>
      <c r="CB85" s="122" t="s">
        <v>3659</v>
      </c>
      <c r="CC85" s="101" t="s">
        <v>3945</v>
      </c>
      <c r="CD85" s="42" t="s">
        <v>4374</v>
      </c>
      <c r="CE85" s="42" t="s">
        <v>4374</v>
      </c>
      <c r="CF85" s="42" t="str">
        <f>IFERROR(VLOOKUP(Funds[[#This Row],[Code ISIN]],[1]GLOBAL!$C$1:$L$27,10,FALSE)," ")</f>
        <v xml:space="preserve"> </v>
      </c>
      <c r="CG85" s="42" t="s">
        <v>4374</v>
      </c>
      <c r="CH85" s="42" t="s">
        <v>1633</v>
      </c>
      <c r="CI85" s="42" t="s">
        <v>4374</v>
      </c>
      <c r="CK85" s="96" t="s">
        <v>4374</v>
      </c>
      <c r="CL85" s="246" t="str">
        <f>VLOOKUP(Funds[[#This Row],[Code ISIN]],'Sheet1 - Table (1)'!$A$10:$AF$110017,MATCH("Funds Liquidity",'Sheet1 - Table (1)'!$10:$10,0),FALSE)</f>
        <v>Jour</v>
      </c>
    </row>
    <row r="86" spans="1:93">
      <c r="A86" s="248" t="s">
        <v>413</v>
      </c>
      <c r="B86" s="305">
        <f>IF(ISERROR(VALUE(VLOOKUP($A86,'Sheet1 - Table (1)'!$A$8:$AG$1186,COLUMN(B$7),FALSE))),VLOOKUP(A86,TK_MANQUANTS,2,FALSE),IF(VALUE(VLOOKUP($A86,'Sheet1 - Table (1)'!$A$8:$AG$1186,COLUMN(B$7),FALSE))=0,VLOOKUP(A86,TK_MANQUANTS,2,FALSE),VALUE(VLOOKUP($A86,'Sheet1 - Table (1)'!$A$8:$AG$1186,COLUMN(B$7),FALSE))))</f>
        <v>2308773</v>
      </c>
      <c r="C86" s="80" t="str">
        <f>VLOOKUP($A86,'Sheet1 - Table (1)'!$A$8:$AG$1186,COLUMN(C$7),FALSE)</f>
        <v>iShares MSCI World UCITS ETF USD (Dist)</v>
      </c>
      <c r="D86" s="82"/>
      <c r="E86" s="124">
        <f>VLOOKUP($A86,'Sheet1 - Table (1)'!$A$8:$AG$1186,COLUMN(E$7),FALSE)</f>
        <v>0</v>
      </c>
      <c r="F86" s="80">
        <f>VLOOKUP($A86,'Sheet1 - Table (1)'!$A$8:$AG$1186,COLUMN(F$7),FALSE)</f>
        <v>0</v>
      </c>
      <c r="G86" s="80">
        <f>VLOOKUP($A86,'Sheet1 - Table (1)'!$A$8:$AG$1186,COLUMN(G$7),FALSE)</f>
        <v>0</v>
      </c>
      <c r="H86" s="80" t="str">
        <f>VLOOKUP($A86,'Sheet1 - Table (1)'!$A$8:$AG$1186,COLUMN(H$7),FALSE)</f>
        <v>USD</v>
      </c>
      <c r="I86" s="80">
        <f>VLOOKUP($A86,'Sheet1 - Table (1)'!$A$8:$AG$1186,COLUMN(I$7),FALSE)</f>
        <v>0</v>
      </c>
      <c r="J86" s="80">
        <f>VLOOKUP($A86,'Sheet1 - Table (1)'!$A$8:$AG$1186,COLUMN(J$7),FALSE)</f>
        <v>0</v>
      </c>
      <c r="K86" s="82">
        <f>VLOOKUP($A86,'Sheet1 - Table (1)'!$A$8:$AG$1186,COLUMN(K$7),FALSE)</f>
        <v>0</v>
      </c>
      <c r="L86" s="80">
        <f>VLOOKUP($A86,'Sheet1 - Table (1)'!$A$8:$AG$1186,COLUMN(L$7),FALSE)</f>
        <v>0</v>
      </c>
      <c r="M86" s="80">
        <f>VLOOKUP($A86,'Sheet1 - Table (1)'!$A$8:$AG$1186,COLUMN(M$7),FALSE)</f>
        <v>0</v>
      </c>
      <c r="N86" s="80">
        <f>VLOOKUP($A86,'Sheet1 - Table (1)'!$A$8:$AG$1186,COLUMN(N$7),FALSE)</f>
        <v>0</v>
      </c>
      <c r="O86" s="80">
        <f>VLOOKUP($A86,'Sheet1 - Table (1)'!$A$8:$AG$1186,COLUMN(O$7),FALSE)</f>
        <v>0</v>
      </c>
      <c r="P86" s="80">
        <f>VLOOKUP($A86,'Sheet1 - Table (1)'!$A$8:$AG$1186,COLUMN(P$7),FALSE)</f>
        <v>0</v>
      </c>
      <c r="Q86" s="80">
        <f>VLOOKUP($A86,'Sheet1 - Table (1)'!$A$8:$AG$1186,COLUMN(Q$7),FALSE)</f>
        <v>0</v>
      </c>
      <c r="R86" s="80">
        <f>VLOOKUP($A86,'Sheet1 - Table (1)'!$A$8:$AG$1186,COLUMN(R$7),FALSE)</f>
        <v>0</v>
      </c>
      <c r="S86" s="80">
        <f>VLOOKUP($A86,'Sheet1 - Table (1)'!$A$8:$AG$1186,COLUMN(S$7),FALSE)</f>
        <v>0</v>
      </c>
      <c r="T86" s="80">
        <f>VLOOKUP($A86,'Sheet1 - Table (1)'!$A$8:$AG$1186,COLUMN(T$7),FALSE)</f>
        <v>0</v>
      </c>
      <c r="U86" s="80" t="str">
        <f t="shared" si="7"/>
        <v/>
      </c>
      <c r="V86" s="80">
        <f>VLOOKUP($A86,'Sheet1 - Table (1)'!$A$8:$AG$1186,COLUMN(V$7)+3,FALSE)</f>
        <v>0</v>
      </c>
      <c r="W86" s="80">
        <f>VLOOKUP(A86,'Sheet1 - Table (1)'!$A$8:$AF$10075,MATCH($W$8,'Sheet1 - Table (1)'!$10:$10,0),FALSE)</f>
        <v>0</v>
      </c>
      <c r="X86" s="80">
        <f>VLOOKUP(A86,'Sheet1 - Table (1)'!$A$8:$AAB$10075,MATCH($X$8,'Sheet1 - Table (1)'!$10:$10,0),FALSE)</f>
        <v>0</v>
      </c>
      <c r="Y86" s="96" t="str">
        <f t="shared" si="26"/>
        <v>Fonds de placement</v>
      </c>
      <c r="AA86" s="96" t="s">
        <v>1823</v>
      </c>
      <c r="AB86" s="96" t="s">
        <v>2858</v>
      </c>
      <c r="AC86" s="214" t="s">
        <v>155</v>
      </c>
      <c r="AD86" s="214" t="s">
        <v>2858</v>
      </c>
      <c r="AE86" s="96" t="s">
        <v>2858</v>
      </c>
      <c r="AF86" s="246" t="s">
        <v>2858</v>
      </c>
      <c r="AG86" s="96" t="s">
        <v>2864</v>
      </c>
      <c r="AI86" s="96" t="s">
        <v>155</v>
      </c>
      <c r="AJ86" s="96" t="s">
        <v>155</v>
      </c>
      <c r="AK86" s="96" t="s">
        <v>155</v>
      </c>
      <c r="AL86" s="96" t="s">
        <v>2858</v>
      </c>
      <c r="AM86" s="96" t="s">
        <v>3195</v>
      </c>
      <c r="AO86" s="96" t="s">
        <v>2858</v>
      </c>
      <c r="AP86" s="96" t="s">
        <v>1804</v>
      </c>
      <c r="AX86" s="120">
        <f ca="1">VLOOKUP($BY86,indice!$C$1:$AV$3072,MATCH(AX$8,indice!$C$1:$AV$1,0),FALSE)</f>
        <v>2.7699999999999999E-2</v>
      </c>
      <c r="AY86" s="120">
        <f ca="1">VLOOKUP($BY86,indice!$C$1:$AV$3072,MATCH(AY$8,indice!$C$1:$AV$1,0),FALSE)</f>
        <v>9.9410734954225019E-2</v>
      </c>
      <c r="AZ86" s="120">
        <f ca="1">VLOOKUP($BY86,indice!$C$1:$AV$3072,MATCH(AZ$8,indice!$C$1:$AV$1,0),FALSE)</f>
        <v>4.3299999999999998E-2</v>
      </c>
      <c r="BA86" s="120">
        <f ca="1">VLOOKUP($BY86,indice!$C$1:$AV$3072,MATCH(BA$8,indice!$C$1:$AV$1,0),FALSE)</f>
        <v>2.1600000000000001E-2</v>
      </c>
      <c r="BB86" s="120">
        <f ca="1">VLOOKUP($BY86,indice!$C$1:$AV$3072,MATCH(BB$8,indice!$C$1:$AV$1,0),FALSE)</f>
        <v>0.66449999999999998</v>
      </c>
      <c r="BC86" s="120">
        <f ca="1">VLOOKUP($BY86,indice!$C$1:$AV$3072,MATCH(BC$8,indice!$C$1:$AV$1,0),FALSE)</f>
        <v>3.2599999999999997E-2</v>
      </c>
      <c r="BD86" s="120">
        <f ca="1">VLOOKUP($BY86,indice!$C$1:$AV$3072,MATCH(BD$8,indice!$C$1:$AV$1,0),FALSE)</f>
        <v>2.1320427674130255E-2</v>
      </c>
      <c r="BE86" s="120">
        <f ca="1">VLOOKUP($BY86,indice!$C$1:$AV$3072,MATCH(BE$8,indice!$C$1:$AV$1,0),FALSE)</f>
        <v>7.5200000000000003E-2</v>
      </c>
      <c r="BF86" s="120">
        <f ca="1">VLOOKUP($BY86,indice!$C$1:$AV$3072,MATCH(BF$8,indice!$C$1:$AV$1,0),FALSE)</f>
        <v>3.3593809595743457E-3</v>
      </c>
      <c r="BG86" s="120">
        <f ca="1">VLOOKUP($BY86,indice!$C$1:$AV$3072,MATCH(BG$8,indice!$C$1:$AV$1,0),FALSE)</f>
        <v>7.871816769959688E-4</v>
      </c>
      <c r="BH86" s="120">
        <f ca="1">VLOOKUP($BY86,indice!$C$1:$AV$3072,MATCH(BH$8,indice!$C$1:$AV$1,0),FALSE)</f>
        <v>1.0222274735074413E-2</v>
      </c>
      <c r="BI86" s="120">
        <f ca="1">VLOOKUP($BY86,indice!$C$1:$AV$3072,MATCH(BI$8,indice!$C$1:$AV$1,0),FALSE)</f>
        <v>0</v>
      </c>
      <c r="BJ86" s="120">
        <f ca="1">VLOOKUP($BY86,indice!$C$1:$AV$3072,MATCH(BJ$8,indice!$C$1:$AV$1,0),FALSE)</f>
        <v>2.7699999999999999E-2</v>
      </c>
      <c r="BK86" s="120">
        <f ca="1">VLOOKUP($BY86,indice!$C$1:$AV$3072,MATCH(BK$8,indice!$C$1:$AV$1,0),FALSE)</f>
        <v>9.9410734954225019E-2</v>
      </c>
      <c r="BL86" s="120">
        <f ca="1">VLOOKUP($BY86,indice!$C$1:$AV$3072,MATCH(BL$8,indice!$C$1:$AV$1,0),FALSE)</f>
        <v>4.3299999999999998E-2</v>
      </c>
      <c r="BM86" s="120">
        <f ca="1">VLOOKUP($BY86,indice!$C$1:$AV$3072,MATCH(BM$8,indice!$C$1:$AV$1,0),FALSE)</f>
        <v>2.1600000000000001E-2</v>
      </c>
      <c r="BN86" s="120">
        <f ca="1">VLOOKUP($BY86,indice!$C$1:$AV$3072,MATCH(BN$8,indice!$C$1:$AV$1,0),FALSE)</f>
        <v>0.66449999999999998</v>
      </c>
      <c r="BO86" s="120">
        <f ca="1">VLOOKUP($BY86,indice!$C$1:$AV$3072,MATCH(BO$8,indice!$C$1:$AV$1,0),FALSE)</f>
        <v>3.2599999999999997E-2</v>
      </c>
      <c r="BP86" s="120">
        <f ca="1">VLOOKUP($BY86,indice!$C$1:$AV$3072,MATCH(BP$8,indice!$C$1:$AV$1,0),FALSE)</f>
        <v>7.5200000000000003E-2</v>
      </c>
      <c r="BQ86" s="120">
        <f ca="1">VLOOKUP($BY86,indice!$C$1:$AV$3072,MATCH(BQ$8,indice!$C$1:$AV$1,0),FALSE)</f>
        <v>3.5689265045774979E-2</v>
      </c>
      <c r="BR86" s="120">
        <f ca="1">VLOOKUP($BY86,indice!$C$1:$AV$3072,MATCH(BR$8,indice!$C$1:$AV$1,0),FALSE)</f>
        <v>0</v>
      </c>
      <c r="BY86" s="101" t="s">
        <v>3469</v>
      </c>
      <c r="CA86" s="101" t="s">
        <v>4050</v>
      </c>
      <c r="CB86" s="122" t="s">
        <v>3930</v>
      </c>
      <c r="CC86" s="101" t="s">
        <v>3945</v>
      </c>
      <c r="CD86" s="42" t="s">
        <v>4374</v>
      </c>
      <c r="CE86" s="42" t="s">
        <v>4374</v>
      </c>
      <c r="CF86" s="42" t="str">
        <f>IFERROR(VLOOKUP(Funds[[#This Row],[Code ISIN]],[1]GLOBAL!$C$1:$L$27,10,FALSE)," ")</f>
        <v>X</v>
      </c>
      <c r="CG86" s="42" t="s">
        <v>4374</v>
      </c>
      <c r="CH86" s="42" t="s">
        <v>4374</v>
      </c>
      <c r="CI86" s="42" t="s">
        <v>4374</v>
      </c>
      <c r="CK86" s="96" t="s">
        <v>4374</v>
      </c>
      <c r="CL86" s="246" t="str">
        <f>VLOOKUP(Funds[[#This Row],[Code ISIN]],'Sheet1 - Table (1)'!$A$10:$AF$110017,MATCH("Funds Liquidity",'Sheet1 - Table (1)'!$10:$10,0),FALSE)</f>
        <v>&gt;=Mois</v>
      </c>
      <c r="CM86" s="246" t="s">
        <v>155</v>
      </c>
      <c r="CN86" s="246" t="s">
        <v>155</v>
      </c>
    </row>
    <row r="87" spans="1:93">
      <c r="A87" s="80" t="s">
        <v>467</v>
      </c>
      <c r="B87" s="305">
        <f>IF(ISERROR(VALUE(VLOOKUP($A87,'Sheet1 - Table (1)'!$A$8:$AG$1186,COLUMN(B$7),FALSE))),VLOOKUP(A87,TK_MANQUANTS,2,FALSE),IF(VALUE(VLOOKUP($A87,'Sheet1 - Table (1)'!$A$8:$AG$1186,COLUMN(B$7),FALSE))=0,VLOOKUP(A87,TK_MANQUANTS,2,FALSE),VALUE(VLOOKUP($A87,'Sheet1 - Table (1)'!$A$8:$AG$1186,COLUMN(B$7),FALSE))))</f>
        <v>988450</v>
      </c>
      <c r="C87" s="80" t="str">
        <f>VLOOKUP($A87,'Sheet1 - Table (1)'!$A$8:$AG$1186,COLUMN(C$7),FALSE)</f>
        <v>Vanguard Global Stock Index Inv USD</v>
      </c>
      <c r="D87" s="82">
        <f>VLOOKUP($A87,'Sheet1 - Table (1)'!$A$8:$AG$1186,COLUMN(D$7),FALSE)</f>
        <v>43879</v>
      </c>
      <c r="E87" s="124">
        <f>VLOOKUP($A87,'Sheet1 - Table (1)'!$A$8:$AG$1186,COLUMN(E$7),FALSE)</f>
        <v>0.18</v>
      </c>
      <c r="F87" s="80" t="b">
        <f>VLOOKUP($A87,'Sheet1 - Table (1)'!$A$8:$AG$1186,COLUMN(F$7),FALSE)</f>
        <v>1</v>
      </c>
      <c r="G87" s="80" t="str">
        <f>VLOOKUP($A87,'Sheet1 - Table (1)'!$A$8:$AG$1186,COLUMN(G$7),FALSE)</f>
        <v>Ireland</v>
      </c>
      <c r="H87" s="80" t="str">
        <f>VLOOKUP($A87,'Sheet1 - Table (1)'!$A$8:$AG$1186,COLUMN(H$7),FALSE)</f>
        <v>USD</v>
      </c>
      <c r="I87" s="80" t="str">
        <f>VLOOKUP($A87,'Sheet1 - Table (1)'!$A$8:$AG$1186,COLUMN(I$7),FALSE)</f>
        <v>Fonds de placement</v>
      </c>
      <c r="J87" s="80" t="str">
        <f>VLOOKUP($A87,'Sheet1 - Table (1)'!$A$8:$AG$1186,COLUMN(J$7),FALSE)</f>
        <v>Actions</v>
      </c>
      <c r="K87" s="82">
        <f>VLOOKUP($A87,'Sheet1 - Table (1)'!$A$8:$AG$1186,COLUMN(K$7),FALSE)</f>
        <v>44255</v>
      </c>
      <c r="L87" s="80">
        <f>VLOOKUP($A87,'Sheet1 - Table (1)'!$A$8:$AG$1186,COLUMN(L$7),FALSE)</f>
        <v>10820.977225799999</v>
      </c>
      <c r="M87" s="80" t="str">
        <f>VLOOKUP($A87,'Sheet1 - Table (1)'!$A$8:$AG$1186,COLUMN(M$7),FALSE)</f>
        <v>Retained</v>
      </c>
      <c r="N87" s="80">
        <f>VLOOKUP($A87,'Sheet1 - Table (1)'!$A$8:$AG$1186,COLUMN(N$7),FALSE)</f>
        <v>0</v>
      </c>
      <c r="O87" s="80" t="b">
        <f>VLOOKUP($A87,'Sheet1 - Table (1)'!$A$8:$AG$1186,COLUMN(O$7),FALSE)</f>
        <v>1</v>
      </c>
      <c r="P87" s="80" t="b">
        <f>VLOOKUP($A87,'Sheet1 - Table (1)'!$A$8:$AG$1186,COLUMN(P$7),FALSE)</f>
        <v>1</v>
      </c>
      <c r="Q87" s="80" t="b">
        <f>VLOOKUP($A87,'Sheet1 - Table (1)'!$A$8:$AG$1186,COLUMN(Q$7),FALSE)</f>
        <v>1</v>
      </c>
      <c r="R87" s="80" t="b">
        <f>VLOOKUP($A87,'Sheet1 - Table (1)'!$A$8:$AG$1186,COLUMN(R$7),FALSE)</f>
        <v>1</v>
      </c>
      <c r="S87" s="80" t="b">
        <f>VLOOKUP($A87,'Sheet1 - Table (1)'!$A$8:$AG$1186,COLUMN(S$7),FALSE)</f>
        <v>1</v>
      </c>
      <c r="T87" s="80">
        <f>VLOOKUP($A87,'Sheet1 - Table (1)'!$A$8:$AG$1186,COLUMN(T$7),FALSE)</f>
        <v>0</v>
      </c>
      <c r="U87" s="80" t="str">
        <f t="shared" si="7"/>
        <v>FR-IT-NE-SP-GE</v>
      </c>
      <c r="V87" s="80" t="str">
        <f>VLOOKUP($A87,'Sheet1 - Table (1)'!$A$8:$AG$1186,COLUMN(V$7)+3,FALSE)</f>
        <v>ICVC</v>
      </c>
      <c r="W87" s="80" t="str">
        <f>VLOOKUP(A87,'Sheet1 - Table (1)'!$A$8:$AF$10075,MATCH($W$8,'Sheet1 - Table (1)'!$10:$10,0),FALSE)</f>
        <v>Détermination des Prix Quotidien</v>
      </c>
      <c r="X87" s="80" t="str">
        <f>VLOOKUP(A87,'Sheet1 - Table (1)'!$A$8:$AAB$10075,MATCH($X$8,'Sheet1 - Table (1)'!$10:$10,0),FALSE)</f>
        <v>Full</v>
      </c>
      <c r="Y87" s="96" t="str">
        <f t="shared" si="26"/>
        <v>Fonds de placement</v>
      </c>
      <c r="AA87" s="96" t="s">
        <v>1823</v>
      </c>
      <c r="AB87" s="96" t="s">
        <v>2858</v>
      </c>
      <c r="AC87" s="214" t="s">
        <v>155</v>
      </c>
      <c r="AD87" s="214" t="s">
        <v>2858</v>
      </c>
      <c r="AE87" s="96" t="s">
        <v>2858</v>
      </c>
      <c r="AF87" s="246" t="s">
        <v>2858</v>
      </c>
      <c r="AI87" s="96" t="s">
        <v>155</v>
      </c>
      <c r="AJ87" s="96" t="s">
        <v>155</v>
      </c>
      <c r="AK87" s="96" t="s">
        <v>155</v>
      </c>
      <c r="AL87" s="96" t="s">
        <v>2858</v>
      </c>
      <c r="AM87" s="96" t="str">
        <f>IF(AND(AK87="Obligations",AP87="Courbe CHF"),"Obligations CHF",IF(AND(AX87=100%,BJ87=100%),AK87&amp;" CHF",IF(OR(AK87="Obligations",AK87="Actions",AK87="Liquidités"),AK87&amp;" étrangères" &amp; IF(AX87=100%," hedged",""),AK87&amp;" étrangers" &amp; IF(AX87=100%," hedged",""))))</f>
        <v>Actions étrangères</v>
      </c>
      <c r="AO87" s="96" t="s">
        <v>2858</v>
      </c>
      <c r="AP87" s="96" t="s">
        <v>1804</v>
      </c>
      <c r="AS87" s="101" t="str">
        <f t="shared" ref="AS87:AS92" si="27">IF(AR87="","",AR87-E87%)</f>
        <v/>
      </c>
      <c r="AX87" s="101">
        <v>3.1E-2</v>
      </c>
      <c r="AY87" s="101">
        <v>8.3000000000000004E-2</v>
      </c>
      <c r="AZ87" s="101">
        <v>6.6000000000000003E-2</v>
      </c>
      <c r="BA87" s="101">
        <v>0</v>
      </c>
      <c r="BB87" s="101">
        <v>0.60099999999999998</v>
      </c>
      <c r="BC87" s="101">
        <v>3.6999999999999998E-2</v>
      </c>
      <c r="BD87" s="101">
        <v>2.7E-2</v>
      </c>
      <c r="BE87" s="101">
        <v>8.6999999999999994E-2</v>
      </c>
      <c r="BI87" s="101">
        <v>6.8000000000000005E-2</v>
      </c>
      <c r="BJ87" s="101">
        <v>3.1E-2</v>
      </c>
      <c r="BK87" s="101">
        <v>8.3000000000000004E-2</v>
      </c>
      <c r="BL87" s="101">
        <v>6.6000000000000003E-2</v>
      </c>
      <c r="BN87" s="101">
        <v>0.60099999999999998</v>
      </c>
      <c r="BO87" s="101">
        <v>3.6999999999999998E-2</v>
      </c>
      <c r="BP87" s="101">
        <v>8.6999999999999994E-2</v>
      </c>
      <c r="BQ87" s="101">
        <v>2.7E-2</v>
      </c>
      <c r="BR87" s="101">
        <v>6.8000000000000005E-2</v>
      </c>
      <c r="BZ87" s="101" t="str">
        <f>IF(AJ87="Obligations",AP87&amp;" "&amp;AI87&amp;" "&amp;IF(AI87="High Yield",IF(AQ87&lt;2.5,"SHORT",IF(AQ87&gt;4,"LONG","MID")),IF(AQ87&lt;3.5,"SHORT",IF(AQ87&gt;8,"LONG","MID"))),"")</f>
        <v/>
      </c>
      <c r="CA87" s="101" t="s">
        <v>70</v>
      </c>
      <c r="CB87" s="101"/>
      <c r="CC87" s="101" t="s">
        <v>70</v>
      </c>
      <c r="CD87" s="42" t="s">
        <v>4374</v>
      </c>
      <c r="CE87" s="42" t="s">
        <v>4374</v>
      </c>
      <c r="CF87" s="42" t="str">
        <f>IFERROR(VLOOKUP(Funds[[#This Row],[Code ISIN]],[1]GLOBAL!$C$1:$L$27,10,FALSE)," ")</f>
        <v xml:space="preserve"> </v>
      </c>
      <c r="CG87" s="42" t="s">
        <v>4374</v>
      </c>
      <c r="CH87" s="42" t="s">
        <v>4374</v>
      </c>
      <c r="CI87" s="42" t="s">
        <v>4374</v>
      </c>
      <c r="CJ87" s="123">
        <v>42124</v>
      </c>
      <c r="CK87" s="96" t="s">
        <v>4374</v>
      </c>
      <c r="CL87" s="246" t="str">
        <f>VLOOKUP(Funds[[#This Row],[Code ISIN]],'Sheet1 - Table (1)'!$A$10:$AF$110017,MATCH("Funds Liquidity",'Sheet1 - Table (1)'!$10:$10,0),FALSE)</f>
        <v>Jour</v>
      </c>
    </row>
    <row r="88" spans="1:93">
      <c r="A88" s="80" t="s">
        <v>1519</v>
      </c>
      <c r="B88" s="305">
        <f>IF(ISERROR(VALUE(VLOOKUP($A88,'Sheet1 - Table (1)'!$A$8:$AG$1186,COLUMN(B$7),FALSE))),VLOOKUP(A88,TK_MANQUANTS,2,FALSE),IF(VALUE(VLOOKUP($A88,'Sheet1 - Table (1)'!$A$8:$AG$1186,COLUMN(B$7),FALSE))=0,VLOOKUP(A88,TK_MANQUANTS,2,FALSE),VALUE(VLOOKUP($A88,'Sheet1 - Table (1)'!$A$8:$AG$1186,COLUMN(B$7),FALSE))))</f>
        <v>23957399</v>
      </c>
      <c r="C88" s="80" t="str">
        <f>VLOOKUP($A88,'Sheet1 - Table (1)'!$A$8:$AG$1186,COLUMN(C$7),FALSE)</f>
        <v>Nomura Funds Ireland-US High Yield Bond I CHFH</v>
      </c>
      <c r="D88" s="82">
        <f>VLOOKUP($A88,'Sheet1 - Table (1)'!$A$8:$AG$1186,COLUMN(D$7),FALSE)</f>
        <v>43830</v>
      </c>
      <c r="E88" s="124">
        <f>VLOOKUP($A88,'Sheet1 - Table (1)'!$A$8:$AG$1186,COLUMN(E$7),FALSE)</f>
        <v>0.61</v>
      </c>
      <c r="F88" s="80" t="b">
        <f>VLOOKUP($A88,'Sheet1 - Table (1)'!$A$8:$AG$1186,COLUMN(F$7),FALSE)</f>
        <v>1</v>
      </c>
      <c r="G88" s="80" t="str">
        <f>VLOOKUP($A88,'Sheet1 - Table (1)'!$A$8:$AG$1186,COLUMN(G$7),FALSE)</f>
        <v>Ireland</v>
      </c>
      <c r="H88" s="80" t="str">
        <f>VLOOKUP($A88,'Sheet1 - Table (1)'!$A$8:$AG$1186,COLUMN(H$7),FALSE)</f>
        <v>CHF</v>
      </c>
      <c r="I88" s="80" t="str">
        <f>VLOOKUP($A88,'Sheet1 - Table (1)'!$A$8:$AG$1186,COLUMN(I$7),FALSE)</f>
        <v>Fonds de placement</v>
      </c>
      <c r="J88" s="80" t="str">
        <f>VLOOKUP($A88,'Sheet1 - Table (1)'!$A$8:$AG$1186,COLUMN(J$7),FALSE)</f>
        <v>Obligation</v>
      </c>
      <c r="K88" s="82">
        <f>VLOOKUP($A88,'Sheet1 - Table (1)'!$A$8:$AG$1186,COLUMN(K$7),FALSE)</f>
        <v>44255</v>
      </c>
      <c r="L88" s="80">
        <f>VLOOKUP($A88,'Sheet1 - Table (1)'!$A$8:$AG$1186,COLUMN(L$7),FALSE)</f>
        <v>3249.7591096000001</v>
      </c>
      <c r="M88" s="80" t="str">
        <f>VLOOKUP($A88,'Sheet1 - Table (1)'!$A$8:$AG$1186,COLUMN(M$7),FALSE)</f>
        <v>Retained</v>
      </c>
      <c r="N88" s="80" t="b">
        <f>VLOOKUP($A88,'Sheet1 - Table (1)'!$A$8:$AG$1186,COLUMN(N$7),FALSE)</f>
        <v>1</v>
      </c>
      <c r="O88" s="80" t="b">
        <f>VLOOKUP($A88,'Sheet1 - Table (1)'!$A$8:$AG$1186,COLUMN(O$7),FALSE)</f>
        <v>1</v>
      </c>
      <c r="P88" s="80" t="b">
        <f>VLOOKUP($A88,'Sheet1 - Table (1)'!$A$8:$AG$1186,COLUMN(P$7),FALSE)</f>
        <v>1</v>
      </c>
      <c r="Q88" s="80" t="b">
        <f>VLOOKUP($A88,'Sheet1 - Table (1)'!$A$8:$AG$1186,COLUMN(Q$7),FALSE)</f>
        <v>1</v>
      </c>
      <c r="R88" s="80" t="b">
        <f>VLOOKUP($A88,'Sheet1 - Table (1)'!$A$8:$AG$1186,COLUMN(R$7),FALSE)</f>
        <v>1</v>
      </c>
      <c r="S88" s="80" t="b">
        <f>VLOOKUP($A88,'Sheet1 - Table (1)'!$A$8:$AG$1186,COLUMN(S$7),FALSE)</f>
        <v>1</v>
      </c>
      <c r="T88" s="80" t="b">
        <f>VLOOKUP($A88,'Sheet1 - Table (1)'!$A$8:$AG$1186,COLUMN(T$7),FALSE)</f>
        <v>1</v>
      </c>
      <c r="U88" s="80" t="str">
        <f t="shared" si="7"/>
        <v>BE-FR-IT-NE-SP-GE-UK</v>
      </c>
      <c r="V88" s="80" t="str">
        <f>VLOOKUP($A88,'Sheet1 - Table (1)'!$A$8:$AG$1186,COLUMN(V$7)+3,FALSE)</f>
        <v>ICVC</v>
      </c>
      <c r="W88" s="80" t="str">
        <f>VLOOKUP(A88,'Sheet1 - Table (1)'!$A$8:$AF$10075,MATCH($W$8,'Sheet1 - Table (1)'!$10:$10,0),FALSE)</f>
        <v>Détermination des Prix Quotidien</v>
      </c>
      <c r="X88" s="80">
        <f>VLOOKUP(A88,'Sheet1 - Table (1)'!$A$8:$AAB$10075,MATCH($X$8,'Sheet1 - Table (1)'!$10:$10,0),FALSE)</f>
        <v>0</v>
      </c>
      <c r="Y88" s="96" t="str">
        <f t="shared" si="26"/>
        <v>Fonds de placement</v>
      </c>
      <c r="AA88" s="96" t="s">
        <v>1823</v>
      </c>
      <c r="AB88" s="96" t="s">
        <v>2852</v>
      </c>
      <c r="AC88" s="214" t="s">
        <v>140</v>
      </c>
      <c r="AD88" s="214" t="s">
        <v>5104</v>
      </c>
      <c r="AE88" s="96" t="s">
        <v>5104</v>
      </c>
      <c r="AF88" s="246" t="s">
        <v>5104</v>
      </c>
      <c r="AG88" s="96" t="s">
        <v>79</v>
      </c>
      <c r="AI88" s="96" t="s">
        <v>79</v>
      </c>
      <c r="AJ88" s="96" t="s">
        <v>140</v>
      </c>
      <c r="AK88" s="96" t="s">
        <v>140</v>
      </c>
      <c r="AL88" s="96" t="s">
        <v>2481</v>
      </c>
      <c r="AM88" s="96" t="str">
        <f>IF(AND(AK88="Obligations",AP88="Courbe CHF"),"Obligations CHF",IF(AND(AX88=100%,BJ88=100%),AK88&amp;" CHF",IF(OR(AK88="Obligations",AK88="Actions",AK88="Liquidités"),AK88&amp;" étrangères" &amp; IF(AX88=100%," hedged",""),AK88&amp;" étrangers" &amp; IF(AX88=100%," hedged",""))))</f>
        <v>Obligations étrangères hedged</v>
      </c>
      <c r="AO88" s="96" t="s">
        <v>2852</v>
      </c>
      <c r="AP88" s="96" t="s">
        <v>74</v>
      </c>
      <c r="AQ88" s="96">
        <v>3.6</v>
      </c>
      <c r="AR88" s="101">
        <v>5.0999999999999997E-2</v>
      </c>
      <c r="AS88" s="101">
        <f t="shared" si="27"/>
        <v>4.4899999999999995E-2</v>
      </c>
      <c r="AV88" s="101">
        <v>4.6600000000000003E-2</v>
      </c>
      <c r="AW88" s="101">
        <v>0.95340000000000003</v>
      </c>
      <c r="AX88" s="101">
        <v>1</v>
      </c>
      <c r="BJ88" s="101">
        <v>3.1600000000000003E-2</v>
      </c>
      <c r="BK88" s="101">
        <v>8.3599999999999994E-2</v>
      </c>
      <c r="BL88" s="101">
        <v>1.8100000000000002E-2</v>
      </c>
      <c r="BM88" s="101">
        <v>1.1999999999999999E-3</v>
      </c>
      <c r="BN88" s="101">
        <v>0.8095</v>
      </c>
      <c r="BO88" s="101">
        <v>3.4200000000000001E-2</v>
      </c>
      <c r="BP88" s="101">
        <v>4.0000000000000002E-4</v>
      </c>
      <c r="BQ88" s="101">
        <v>2.7000000000000001E-3</v>
      </c>
      <c r="BR88" s="101">
        <v>1.8700000000000001E-2</v>
      </c>
      <c r="BW88" s="101">
        <v>1</v>
      </c>
      <c r="BY88" s="101" t="s">
        <v>1448</v>
      </c>
      <c r="BZ88" s="101" t="str">
        <f>IF(AJ88="Obligations",AP88&amp;" "&amp;AI88&amp;" "&amp;IF(AI88="High Yield",IF(AQ88&lt;2.5,"SHORT",IF(AQ88&gt;4,"LONG","MID")),IF(AQ88&lt;3.5,"SHORT",IF(AQ88&gt;8,"LONG","MID"))),"")</f>
        <v>Courbe Monde High Yield MID</v>
      </c>
      <c r="CA88" s="101" t="s">
        <v>70</v>
      </c>
      <c r="CB88" s="101"/>
      <c r="CC88" s="101" t="s">
        <v>70</v>
      </c>
      <c r="CD88" s="42" t="s">
        <v>4374</v>
      </c>
      <c r="CE88" s="42" t="s">
        <v>4374</v>
      </c>
      <c r="CF88" s="42" t="str">
        <f>IFERROR(VLOOKUP(Funds[[#This Row],[Code ISIN]],[1]GLOBAL!$C$1:$L$27,10,FALSE)," ")</f>
        <v xml:space="preserve"> </v>
      </c>
      <c r="CG88" s="42" t="s">
        <v>4374</v>
      </c>
      <c r="CH88" s="42" t="s">
        <v>4374</v>
      </c>
      <c r="CI88" s="42" t="s">
        <v>4374</v>
      </c>
      <c r="CJ88" s="123">
        <v>42551</v>
      </c>
      <c r="CK88" s="96" t="s">
        <v>4374</v>
      </c>
      <c r="CL88" s="246" t="str">
        <f>VLOOKUP(Funds[[#This Row],[Code ISIN]],'Sheet1 - Table (1)'!$A$10:$AF$110017,MATCH("Funds Liquidity",'Sheet1 - Table (1)'!$10:$10,0),FALSE)</f>
        <v>Jour</v>
      </c>
      <c r="CO88" s="246" t="s">
        <v>79</v>
      </c>
    </row>
    <row r="89" spans="1:93">
      <c r="A89" s="80" t="s">
        <v>3177</v>
      </c>
      <c r="B89" s="305">
        <f>IF(ISERROR(VALUE(VLOOKUP($A89,'Sheet1 - Table (1)'!$A$8:$AG$1186,COLUMN(B$7),FALSE))),VLOOKUP(A89,TK_MANQUANTS,2,FALSE),IF(VALUE(VLOOKUP($A89,'Sheet1 - Table (1)'!$A$8:$AG$1186,COLUMN(B$7),FALSE))=0,VLOOKUP(A89,TK_MANQUANTS,2,FALSE),VALUE(VLOOKUP($A89,'Sheet1 - Table (1)'!$A$8:$AG$1186,COLUMN(B$7),FALSE))))</f>
        <v>34297816</v>
      </c>
      <c r="C89" s="80" t="str">
        <f>VLOOKUP($A89,'Sheet1 - Table (1)'!$A$8:$AG$1186,COLUMN(C$7),FALSE)</f>
        <v>Lyxor MSCI World Ex EMU UCITS ETF - Acc</v>
      </c>
      <c r="D89" s="82">
        <f>VLOOKUP($A89,'Sheet1 - Table (1)'!$A$8:$AG$1186,COLUMN(D$7),FALSE)</f>
        <v>44135</v>
      </c>
      <c r="E89" s="124">
        <f>VLOOKUP($A89,'Sheet1 - Table (1)'!$A$8:$AG$1186,COLUMN(E$7),FALSE)</f>
        <v>0.35</v>
      </c>
      <c r="F89" s="80" t="b">
        <f>VLOOKUP($A89,'Sheet1 - Table (1)'!$A$8:$AG$1186,COLUMN(F$7),FALSE)</f>
        <v>1</v>
      </c>
      <c r="G89" s="80" t="str">
        <f>VLOOKUP($A89,'Sheet1 - Table (1)'!$A$8:$AG$1186,COLUMN(G$7),FALSE)</f>
        <v>France</v>
      </c>
      <c r="H89" s="80" t="str">
        <f>VLOOKUP($A89,'Sheet1 - Table (1)'!$A$8:$AG$1186,COLUMN(H$7),FALSE)</f>
        <v>USD</v>
      </c>
      <c r="I89" s="80" t="str">
        <f>VLOOKUP($A89,'Sheet1 - Table (1)'!$A$8:$AG$1186,COLUMN(I$7),FALSE)</f>
        <v>Exchange Traded Funds</v>
      </c>
      <c r="J89" s="80" t="str">
        <f>VLOOKUP($A89,'Sheet1 - Table (1)'!$A$8:$AG$1186,COLUMN(J$7),FALSE)</f>
        <v>Actions</v>
      </c>
      <c r="K89" s="82">
        <f>VLOOKUP($A89,'Sheet1 - Table (1)'!$A$8:$AG$1186,COLUMN(K$7),FALSE)</f>
        <v>44255</v>
      </c>
      <c r="L89" s="80">
        <f>VLOOKUP($A89,'Sheet1 - Table (1)'!$A$8:$AG$1186,COLUMN(L$7),FALSE)</f>
        <v>105.0563545</v>
      </c>
      <c r="M89" s="80" t="str">
        <f>VLOOKUP($A89,'Sheet1 - Table (1)'!$A$8:$AG$1186,COLUMN(M$7),FALSE)</f>
        <v>Retained</v>
      </c>
      <c r="N89" s="80">
        <f>VLOOKUP($A89,'Sheet1 - Table (1)'!$A$8:$AG$1186,COLUMN(N$7),FALSE)</f>
        <v>0</v>
      </c>
      <c r="O89" s="80" t="b">
        <f>VLOOKUP($A89,'Sheet1 - Table (1)'!$A$8:$AG$1186,COLUMN(O$7),FALSE)</f>
        <v>1</v>
      </c>
      <c r="P89" s="80" t="b">
        <f>VLOOKUP($A89,'Sheet1 - Table (1)'!$A$8:$AG$1186,COLUMN(P$7),FALSE)</f>
        <v>1</v>
      </c>
      <c r="Q89" s="80">
        <f>VLOOKUP($A89,'Sheet1 - Table (1)'!$A$8:$AG$1186,COLUMN(Q$7),FALSE)</f>
        <v>0</v>
      </c>
      <c r="R89" s="80">
        <f>VLOOKUP($A89,'Sheet1 - Table (1)'!$A$8:$AG$1186,COLUMN(R$7),FALSE)</f>
        <v>0</v>
      </c>
      <c r="S89" s="80">
        <f>VLOOKUP($A89,'Sheet1 - Table (1)'!$A$8:$AG$1186,COLUMN(S$7),FALSE)</f>
        <v>0</v>
      </c>
      <c r="T89" s="80" t="b">
        <f>VLOOKUP($A89,'Sheet1 - Table (1)'!$A$8:$AG$1186,COLUMN(T$7),FALSE)</f>
        <v>1</v>
      </c>
      <c r="U89" s="80" t="str">
        <f t="shared" si="7"/>
        <v>FR-IT-UK</v>
      </c>
      <c r="V89" s="80" t="str">
        <f>VLOOKUP($A89,'Sheet1 - Table (1)'!$A$8:$AG$1186,COLUMN(V$7)+3,FALSE)</f>
        <v>SICAV</v>
      </c>
      <c r="W89" s="80" t="str">
        <f>VLOOKUP(A89,'Sheet1 - Table (1)'!$A$8:$AF$10075,MATCH($W$8,'Sheet1 - Table (1)'!$10:$10,0),FALSE)</f>
        <v>Détermination des Prix Quotidien</v>
      </c>
      <c r="X89" s="80" t="str">
        <f>VLOOKUP(A89,'Sheet1 - Table (1)'!$A$8:$AAB$10075,MATCH($X$8,'Sheet1 - Table (1)'!$10:$10,0),FALSE)</f>
        <v>Swap</v>
      </c>
      <c r="Y89" s="96" t="str">
        <f t="shared" si="26"/>
        <v>ETF</v>
      </c>
      <c r="AA89" s="96" t="s">
        <v>1823</v>
      </c>
      <c r="AB89" s="96" t="s">
        <v>2858</v>
      </c>
      <c r="AC89" s="214" t="s">
        <v>155</v>
      </c>
      <c r="AD89" s="214" t="s">
        <v>2858</v>
      </c>
      <c r="AE89" s="96" t="s">
        <v>2858</v>
      </c>
      <c r="AF89" s="246" t="s">
        <v>2858</v>
      </c>
      <c r="AG89" s="96" t="s">
        <v>2864</v>
      </c>
      <c r="AI89" s="96" t="s">
        <v>155</v>
      </c>
      <c r="AJ89" s="96" t="s">
        <v>155</v>
      </c>
      <c r="AK89" s="96" t="s">
        <v>155</v>
      </c>
      <c r="AL89" s="96" t="s">
        <v>2858</v>
      </c>
      <c r="AM89" s="96" t="str">
        <f ca="1">IF(AND(AK89="Obligations",AP89="Courbe CHF"),"Obligations CHF",IF(AND(AX89=100%,BJ89=100%),AK89&amp;" CHF",IF(OR(AK89="Obligations",AK89="Actions",AK89="Liquidités"),AK89&amp;" étrangères" &amp; IF(AX89=100%," hedged",""),AK89&amp;" étrangers" &amp; IF(AX89=100%," hedged",""))))</f>
        <v>Actions étrangères</v>
      </c>
      <c r="AO89" s="96" t="s">
        <v>2858</v>
      </c>
      <c r="AP89" s="96" t="s">
        <v>1804</v>
      </c>
      <c r="AS89" s="101" t="str">
        <f t="shared" si="27"/>
        <v/>
      </c>
      <c r="AX89" s="220">
        <f ca="1">VLOOKUP("M1WOM INDEX",indice!$A$1:$AV$3072,MATCH(AX$8,indice!$A$1:$AV$1,0),FALSE)</f>
        <v>3.0757639553467327E-2</v>
      </c>
      <c r="AY89" s="220">
        <f ca="1">VLOOKUP("M1WOM INDEX",indice!$A$1:$AV$3072,MATCH(AY$8,indice!$A$1:$AV$1,0),FALSE)</f>
        <v>0</v>
      </c>
      <c r="AZ89" s="220">
        <f ca="1">VLOOKUP("M1WOM INDEX",indice!$A$1:$AV$3072,MATCH(AZ$8,indice!$A$1:$AV$1,0),FALSE)</f>
        <v>4.8079631504156506E-2</v>
      </c>
      <c r="BA89" s="220">
        <f ca="1">VLOOKUP("M1WOM INDEX",indice!$A$1:$AV$3072,MATCH(BA$8,indice!$A$1:$AV$1,0),FALSE)</f>
        <v>2.3984296547108101E-2</v>
      </c>
      <c r="BB89" s="220">
        <f ca="1">VLOOKUP("M1WOM INDEX",indice!$A$1:$AV$3072,MATCH(BB$8,indice!$A$1:$AV$1,0),FALSE)</f>
        <v>0.73785023405339489</v>
      </c>
      <c r="BC89" s="220">
        <f ca="1">VLOOKUP("M1WOM INDEX",indice!$A$1:$AV$3072,MATCH(BC$8,indice!$A$1:$AV$1,0),FALSE)</f>
        <v>3.6198521640542776E-2</v>
      </c>
      <c r="BD89" s="220">
        <f ca="1">VLOOKUP("M1WOM INDEX",indice!$A$1:$AV$3072,MATCH(BD$8,indice!$A$1:$AV$1,0),FALSE)</f>
        <v>2.3673863881829176E-2</v>
      </c>
      <c r="BE89" s="220">
        <f ca="1">VLOOKUP("M1WOM INDEX",indice!$A$1:$AV$3072,MATCH(BE$8,indice!$A$1:$AV$1,0),FALSE)</f>
        <v>8.3500884275117079E-2</v>
      </c>
      <c r="BF89" s="220">
        <f ca="1">VLOOKUP("M1WOM INDEX",indice!$A$1:$AV$3072,MATCH(BF$8,indice!$A$1:$AV$1,0),FALSE)</f>
        <v>3.7302032013490586E-3</v>
      </c>
      <c r="BG89" s="220">
        <f ca="1">VLOOKUP("M1WOM INDEX",indice!$A$1:$AV$3072,MATCH(BG$8,indice!$A$1:$AV$1,0),FALSE)</f>
        <v>8.7407401747783219E-4</v>
      </c>
      <c r="BH89" s="220">
        <f ca="1">VLOOKUP("M1WOM INDEX",indice!$A$1:$AV$3072,MATCH(BH$8,indice!$A$1:$AV$1,0),FALSE)</f>
        <v>1.1350651325557203E-2</v>
      </c>
      <c r="BI89" s="220">
        <f ca="1">VLOOKUP("M1WOM INDEX",indice!$A$1:$AV$3072,MATCH(BI$8,indice!$A$1:$AV$1,0),FALSE)</f>
        <v>0</v>
      </c>
      <c r="BJ89" s="220">
        <f ca="1">VLOOKUP("M1WOM INDEX",indice!$A$1:$AV$3072,MATCH(BJ$8,indice!$A$1:$AV$1,0),FALSE)</f>
        <v>3.0757639553467327E-2</v>
      </c>
      <c r="BK89" s="220">
        <f ca="1">VLOOKUP("M1WOM INDEX",indice!$A$1:$AV$3072,MATCH(BK$8,indice!$A$1:$AV$1,0),FALSE)</f>
        <v>0</v>
      </c>
      <c r="BL89" s="220">
        <f ca="1">VLOOKUP("M1WOM INDEX",indice!$A$1:$AV$3072,MATCH(BL$8,indice!$A$1:$AV$1,0),FALSE)</f>
        <v>4.8079631504156506E-2</v>
      </c>
      <c r="BM89" s="220">
        <f ca="1">VLOOKUP("M1WOM INDEX",indice!$A$1:$AV$3072,MATCH(BM$8,indice!$A$1:$AV$1,0),FALSE)</f>
        <v>2.3984296547108101E-2</v>
      </c>
      <c r="BN89" s="220">
        <f ca="1">VLOOKUP("M1WOM INDEX",indice!$A$1:$AV$3072,MATCH(BN$8,indice!$A$1:$AV$1,0),FALSE)</f>
        <v>0.73785023405339489</v>
      </c>
      <c r="BO89" s="220">
        <f ca="1">VLOOKUP("M1WOM INDEX",indice!$A$1:$AV$3072,MATCH(BO$8,indice!$A$1:$AV$1,0),FALSE)</f>
        <v>3.6198521640542776E-2</v>
      </c>
      <c r="BP89" s="220">
        <f ca="1">VLOOKUP("M1WOM INDEX",indice!$A$1:$AV$3072,MATCH(BP$8,indice!$A$1:$AV$1,0),FALSE)</f>
        <v>8.3500884275117079E-2</v>
      </c>
      <c r="BQ89" s="220">
        <f ca="1">VLOOKUP("M1WOM INDEX",indice!$A$1:$AV$3072,MATCH(BQ$8,indice!$A$1:$AV$1,0),FALSE)</f>
        <v>3.9628792426213269E-2</v>
      </c>
      <c r="BR89" s="220">
        <f ca="1">VLOOKUP("M1WOM INDEX",indice!$A$1:$AV$3072,MATCH(BR$8,indice!$A$1:$AV$1,0),FALSE)</f>
        <v>0</v>
      </c>
      <c r="BX89" s="121" t="s">
        <v>1851</v>
      </c>
      <c r="BY89" s="101" t="s">
        <v>3619</v>
      </c>
      <c r="BZ89" s="101" t="str">
        <f>IF(AJ89="Obligations",AP89&amp;" "&amp;AI89&amp;" "&amp;IF(AQ89&lt;3.5,"SHORT",IF(AQ89&gt;8,"LONG","MID")),"")</f>
        <v/>
      </c>
      <c r="CA89" s="101" t="s">
        <v>4050</v>
      </c>
      <c r="CB89" s="122" t="s">
        <v>3646</v>
      </c>
      <c r="CC89" s="101" t="s">
        <v>4623</v>
      </c>
      <c r="CD89" s="42" t="s">
        <v>4374</v>
      </c>
      <c r="CE89" s="42" t="s">
        <v>4374</v>
      </c>
      <c r="CF89" s="42" t="str">
        <f>IFERROR(VLOOKUP(Funds[[#This Row],[Code ISIN]],[1]GLOBAL!$C$1:$L$27,10,FALSE)," ")</f>
        <v>X</v>
      </c>
      <c r="CG89" s="42" t="s">
        <v>4374</v>
      </c>
      <c r="CH89" s="42" t="s">
        <v>4374</v>
      </c>
      <c r="CI89" s="42" t="s">
        <v>4374</v>
      </c>
      <c r="CJ89" s="96" t="s">
        <v>5131</v>
      </c>
      <c r="CK89" s="96" t="s">
        <v>4374</v>
      </c>
      <c r="CL89" s="246" t="str">
        <f>VLOOKUP(Funds[[#This Row],[Code ISIN]],'Sheet1 - Table (1)'!$A$10:$AF$110017,MATCH("Funds Liquidity",'Sheet1 - Table (1)'!$10:$10,0),FALSE)</f>
        <v>Jour</v>
      </c>
    </row>
    <row r="90" spans="1:93">
      <c r="A90" s="128" t="s">
        <v>1547</v>
      </c>
      <c r="B90" s="305">
        <f>IF(ISERROR(VALUE(VLOOKUP($A90,'Sheet1 - Table (1)'!$A$8:$AG$1186,COLUMN(B$7),FALSE))),VLOOKUP(A90,TK_MANQUANTS,2,FALSE),IF(VALUE(VLOOKUP($A90,'Sheet1 - Table (1)'!$A$8:$AG$1186,COLUMN(B$7),FALSE))=0,VLOOKUP(A90,TK_MANQUANTS,2,FALSE),VALUE(VLOOKUP($A90,'Sheet1 - Table (1)'!$A$8:$AG$1186,COLUMN(B$7),FALSE))))</f>
        <v>25018296</v>
      </c>
      <c r="C90" s="80" t="str">
        <f>VLOOKUP($A90,'Sheet1 - Table (1)'!$A$8:$AG$1186,COLUMN(C$7),FALSE)</f>
        <v>Nordea 1 - Stable Return HBI CHF</v>
      </c>
      <c r="D90" s="82">
        <f>VLOOKUP($A90,'Sheet1 - Table (1)'!$A$8:$AG$1186,COLUMN(D$7),FALSE)</f>
        <v>43830</v>
      </c>
      <c r="E90" s="124">
        <f>VLOOKUP($A90,'Sheet1 - Table (1)'!$A$8:$AG$1186,COLUMN(E$7),FALSE)</f>
        <v>1.05</v>
      </c>
      <c r="F90" s="80" t="b">
        <f>VLOOKUP($A90,'Sheet1 - Table (1)'!$A$8:$AG$1186,COLUMN(F$7),FALSE)</f>
        <v>1</v>
      </c>
      <c r="G90" s="80" t="str">
        <f>VLOOKUP($A90,'Sheet1 - Table (1)'!$A$8:$AG$1186,COLUMN(G$7),FALSE)</f>
        <v>Luxembourg</v>
      </c>
      <c r="H90" s="80" t="str">
        <f>VLOOKUP($A90,'Sheet1 - Table (1)'!$A$8:$AG$1186,COLUMN(H$7),FALSE)</f>
        <v>CHF</v>
      </c>
      <c r="I90" s="80" t="str">
        <f>VLOOKUP($A90,'Sheet1 - Table (1)'!$A$8:$AG$1186,COLUMN(I$7),FALSE)</f>
        <v>Fonds de placement</v>
      </c>
      <c r="J90" s="80" t="str">
        <f>VLOOKUP($A90,'Sheet1 - Table (1)'!$A$8:$AG$1186,COLUMN(J$7),FALSE)</f>
        <v>Actifs Mixtes</v>
      </c>
      <c r="K90" s="82">
        <f>VLOOKUP($A90,'Sheet1 - Table (1)'!$A$8:$AG$1186,COLUMN(K$7),FALSE)</f>
        <v>44255</v>
      </c>
      <c r="L90" s="80">
        <f>VLOOKUP($A90,'Sheet1 - Table (1)'!$A$8:$AG$1186,COLUMN(L$7),FALSE)</f>
        <v>7843.7904693</v>
      </c>
      <c r="M90" s="80" t="str">
        <f>VLOOKUP($A90,'Sheet1 - Table (1)'!$A$8:$AG$1186,COLUMN(M$7),FALSE)</f>
        <v>Retained</v>
      </c>
      <c r="N90" s="80" t="b">
        <f>VLOOKUP($A90,'Sheet1 - Table (1)'!$A$8:$AG$1186,COLUMN(N$7),FALSE)</f>
        <v>1</v>
      </c>
      <c r="O90" s="80" t="b">
        <f>VLOOKUP($A90,'Sheet1 - Table (1)'!$A$8:$AG$1186,COLUMN(O$7),FALSE)</f>
        <v>1</v>
      </c>
      <c r="P90" s="80" t="b">
        <f>VLOOKUP($A90,'Sheet1 - Table (1)'!$A$8:$AG$1186,COLUMN(P$7),FALSE)</f>
        <v>1</v>
      </c>
      <c r="Q90" s="80">
        <f>VLOOKUP($A90,'Sheet1 - Table (1)'!$A$8:$AG$1186,COLUMN(Q$7),FALSE)</f>
        <v>0</v>
      </c>
      <c r="R90" s="80" t="b">
        <f>VLOOKUP($A90,'Sheet1 - Table (1)'!$A$8:$AG$1186,COLUMN(R$7),FALSE)</f>
        <v>1</v>
      </c>
      <c r="S90" s="80" t="b">
        <f>VLOOKUP($A90,'Sheet1 - Table (1)'!$A$8:$AG$1186,COLUMN(S$7),FALSE)</f>
        <v>1</v>
      </c>
      <c r="T90" s="80">
        <f>VLOOKUP($A90,'Sheet1 - Table (1)'!$A$8:$AG$1186,COLUMN(T$7),FALSE)</f>
        <v>0</v>
      </c>
      <c r="U90" s="80" t="str">
        <f t="shared" si="7"/>
        <v>BE-FR-IT-SP-GE</v>
      </c>
      <c r="V90" s="80" t="str">
        <f>VLOOKUP($A90,'Sheet1 - Table (1)'!$A$8:$AG$1186,COLUMN(V$7)+3,FALSE)</f>
        <v>LU - SICAV - Parte 1</v>
      </c>
      <c r="W90" s="80" t="str">
        <f>VLOOKUP(A90,'Sheet1 - Table (1)'!$A$8:$AF$10075,MATCH($W$8,'Sheet1 - Table (1)'!$10:$10,0),FALSE)</f>
        <v>Détermination des Prix Quotidien</v>
      </c>
      <c r="X90" s="80">
        <f>VLOOKUP(A90,'Sheet1 - Table (1)'!$A$8:$AAB$10075,MATCH($X$8,'Sheet1 - Table (1)'!$10:$10,0),FALSE)</f>
        <v>0</v>
      </c>
      <c r="Y90" s="96" t="str">
        <f t="shared" si="26"/>
        <v>Fonds de placement</v>
      </c>
      <c r="AA90" s="96" t="s">
        <v>1823</v>
      </c>
      <c r="AB90" s="96" t="s">
        <v>21985</v>
      </c>
      <c r="AC90" s="214" t="s">
        <v>21985</v>
      </c>
      <c r="AD90" s="214" t="s">
        <v>21985</v>
      </c>
      <c r="AE90" s="96" t="s">
        <v>21985</v>
      </c>
      <c r="AF90" s="246" t="s">
        <v>21985</v>
      </c>
      <c r="AI90" s="96" t="s">
        <v>21985</v>
      </c>
      <c r="AJ90" s="96" t="s">
        <v>21985</v>
      </c>
      <c r="AK90" s="96" t="s">
        <v>21985</v>
      </c>
      <c r="AL90" s="96" t="s">
        <v>21985</v>
      </c>
      <c r="AM90" s="152" t="s">
        <v>2002</v>
      </c>
      <c r="AO90" s="96" t="s">
        <v>2087</v>
      </c>
      <c r="AP90" s="96" t="s">
        <v>1804</v>
      </c>
      <c r="AS90" s="101" t="str">
        <f t="shared" si="27"/>
        <v/>
      </c>
      <c r="AX90" s="101">
        <v>1</v>
      </c>
      <c r="BJ90" s="101">
        <v>3.4099999999999998E-2</v>
      </c>
      <c r="BK90" s="101">
        <v>0.1172</v>
      </c>
      <c r="BL90" s="101">
        <v>3.73E-2</v>
      </c>
      <c r="BM90" s="101">
        <v>0.16719999999999999</v>
      </c>
      <c r="BN90" s="101">
        <v>0.44890000000000002</v>
      </c>
      <c r="BO90" s="101">
        <v>3.5099999999999999E-2</v>
      </c>
      <c r="BP90" s="101">
        <v>3.6499999999999998E-2</v>
      </c>
      <c r="BQ90" s="101">
        <v>7.46E-2</v>
      </c>
      <c r="BR90" s="101">
        <v>4.9099999999999998E-2</v>
      </c>
      <c r="CA90" s="101" t="s">
        <v>4051</v>
      </c>
      <c r="CB90" s="122" t="s">
        <v>3804</v>
      </c>
      <c r="CC90" s="137" t="s">
        <v>4366</v>
      </c>
      <c r="CD90" s="42" t="s">
        <v>4374</v>
      </c>
      <c r="CE90" s="42" t="s">
        <v>4374</v>
      </c>
      <c r="CF90" s="42" t="str">
        <f>IFERROR(VLOOKUP(Funds[[#This Row],[Code ISIN]],[1]GLOBAL!$C$1:$L$27,10,FALSE)," ")</f>
        <v xml:space="preserve"> </v>
      </c>
      <c r="CG90" s="42" t="s">
        <v>4374</v>
      </c>
      <c r="CH90" s="42" t="s">
        <v>1633</v>
      </c>
      <c r="CI90" s="42" t="s">
        <v>4374</v>
      </c>
      <c r="CJ90" s="123"/>
      <c r="CK90" s="96" t="s">
        <v>4622</v>
      </c>
      <c r="CL90" s="246" t="str">
        <f>VLOOKUP(Funds[[#This Row],[Code ISIN]],'Sheet1 - Table (1)'!$A$10:$AF$110017,MATCH("Funds Liquidity",'Sheet1 - Table (1)'!$10:$10,0),FALSE)</f>
        <v>Jour</v>
      </c>
    </row>
    <row r="91" spans="1:93">
      <c r="A91" s="128" t="s">
        <v>1550</v>
      </c>
      <c r="B91" s="305">
        <f>IF(ISERROR(VALUE(VLOOKUP($A91,'Sheet1 - Table (1)'!$A$8:$AG$1186,COLUMN(B$7),FALSE))),VLOOKUP(A91,TK_MANQUANTS,2,FALSE),IF(VALUE(VLOOKUP($A91,'Sheet1 - Table (1)'!$A$8:$AG$1186,COLUMN(B$7),FALSE))=0,VLOOKUP(A91,TK_MANQUANTS,2,FALSE),VALUE(VLOOKUP($A91,'Sheet1 - Table (1)'!$A$8:$AG$1186,COLUMN(B$7),FALSE))))</f>
        <v>22763382</v>
      </c>
      <c r="C91" s="80" t="str">
        <f>VLOOKUP($A91,'Sheet1 - Table (1)'!$A$8:$AG$1186,COLUMN(C$7),FALSE)</f>
        <v>Carmignac Pfl Patrimoine F CHF acc Hdg</v>
      </c>
      <c r="D91" s="82">
        <f>VLOOKUP($A91,'Sheet1 - Table (1)'!$A$8:$AG$1186,COLUMN(D$7),FALSE)</f>
        <v>43830</v>
      </c>
      <c r="E91" s="124">
        <f>VLOOKUP($A91,'Sheet1 - Table (1)'!$A$8:$AG$1186,COLUMN(E$7),FALSE)</f>
        <v>1.1499999999999999</v>
      </c>
      <c r="F91" s="80" t="b">
        <f>VLOOKUP($A91,'Sheet1 - Table (1)'!$A$8:$AG$1186,COLUMN(F$7),FALSE)</f>
        <v>1</v>
      </c>
      <c r="G91" s="80" t="str">
        <f>VLOOKUP($A91,'Sheet1 - Table (1)'!$A$8:$AG$1186,COLUMN(G$7),FALSE)</f>
        <v>Luxembourg</v>
      </c>
      <c r="H91" s="80" t="str">
        <f>VLOOKUP($A91,'Sheet1 - Table (1)'!$A$8:$AG$1186,COLUMN(H$7),FALSE)</f>
        <v>CHF</v>
      </c>
      <c r="I91" s="80" t="str">
        <f>VLOOKUP($A91,'Sheet1 - Table (1)'!$A$8:$AG$1186,COLUMN(I$7),FALSE)</f>
        <v>Fonds de placement</v>
      </c>
      <c r="J91" s="80" t="str">
        <f>VLOOKUP($A91,'Sheet1 - Table (1)'!$A$8:$AG$1186,COLUMN(J$7),FALSE)</f>
        <v>Actifs Mixtes</v>
      </c>
      <c r="K91" s="82">
        <f>VLOOKUP($A91,'Sheet1 - Table (1)'!$A$8:$AG$1186,COLUMN(K$7),FALSE)</f>
        <v>44255</v>
      </c>
      <c r="L91" s="80">
        <f>VLOOKUP($A91,'Sheet1 - Table (1)'!$A$8:$AG$1186,COLUMN(L$7),FALSE)</f>
        <v>1803.9131785</v>
      </c>
      <c r="M91" s="80" t="str">
        <f>VLOOKUP($A91,'Sheet1 - Table (1)'!$A$8:$AG$1186,COLUMN(M$7),FALSE)</f>
        <v>Retained</v>
      </c>
      <c r="N91" s="80">
        <f>VLOOKUP($A91,'Sheet1 - Table (1)'!$A$8:$AG$1186,COLUMN(N$7),FALSE)</f>
        <v>0</v>
      </c>
      <c r="O91" s="80" t="b">
        <f>VLOOKUP($A91,'Sheet1 - Table (1)'!$A$8:$AG$1186,COLUMN(O$7),FALSE)</f>
        <v>1</v>
      </c>
      <c r="P91" s="80">
        <f>VLOOKUP($A91,'Sheet1 - Table (1)'!$A$8:$AG$1186,COLUMN(P$7),FALSE)</f>
        <v>0</v>
      </c>
      <c r="Q91" s="80" t="b">
        <f>VLOOKUP($A91,'Sheet1 - Table (1)'!$A$8:$AG$1186,COLUMN(Q$7),FALSE)</f>
        <v>1</v>
      </c>
      <c r="R91" s="80">
        <f>VLOOKUP($A91,'Sheet1 - Table (1)'!$A$8:$AG$1186,COLUMN(R$7),FALSE)</f>
        <v>0</v>
      </c>
      <c r="S91" s="80" t="b">
        <f>VLOOKUP($A91,'Sheet1 - Table (1)'!$A$8:$AG$1186,COLUMN(S$7),FALSE)</f>
        <v>1</v>
      </c>
      <c r="T91" s="80">
        <f>VLOOKUP($A91,'Sheet1 - Table (1)'!$A$8:$AG$1186,COLUMN(T$7),FALSE)</f>
        <v>0</v>
      </c>
      <c r="U91" s="80" t="str">
        <f t="shared" si="7"/>
        <v>FR-NE-GE</v>
      </c>
      <c r="V91" s="80" t="str">
        <f>VLOOKUP($A91,'Sheet1 - Table (1)'!$A$8:$AG$1186,COLUMN(V$7)+3,FALSE)</f>
        <v>LU - SICAV - Parte 1</v>
      </c>
      <c r="W91" s="80" t="str">
        <f>VLOOKUP(A91,'Sheet1 - Table (1)'!$A$8:$AF$10075,MATCH($W$8,'Sheet1 - Table (1)'!$10:$10,0),FALSE)</f>
        <v>Détermination des Prix Quotidien</v>
      </c>
      <c r="X91" s="80">
        <f>VLOOKUP(A91,'Sheet1 - Table (1)'!$A$8:$AAB$10075,MATCH($X$8,'Sheet1 - Table (1)'!$10:$10,0),FALSE)</f>
        <v>0</v>
      </c>
      <c r="Y91" s="96" t="str">
        <f t="shared" si="26"/>
        <v>Fonds de placement</v>
      </c>
      <c r="AA91" s="96" t="s">
        <v>1823</v>
      </c>
      <c r="AB91" s="96" t="s">
        <v>21985</v>
      </c>
      <c r="AC91" s="214" t="s">
        <v>21985</v>
      </c>
      <c r="AD91" s="214" t="s">
        <v>21985</v>
      </c>
      <c r="AE91" s="96" t="s">
        <v>21985</v>
      </c>
      <c r="AF91" s="246" t="s">
        <v>21985</v>
      </c>
      <c r="AI91" s="96" t="s">
        <v>21985</v>
      </c>
      <c r="AJ91" s="96" t="s">
        <v>21985</v>
      </c>
      <c r="AK91" s="96" t="s">
        <v>21985</v>
      </c>
      <c r="AL91" s="96" t="s">
        <v>21985</v>
      </c>
      <c r="AM91" s="152" t="s">
        <v>2002</v>
      </c>
      <c r="AO91" s="96" t="s">
        <v>2087</v>
      </c>
      <c r="AP91" s="96" t="s">
        <v>1804</v>
      </c>
      <c r="AS91" s="101" t="str">
        <f t="shared" si="27"/>
        <v/>
      </c>
      <c r="AX91" s="101">
        <v>1</v>
      </c>
      <c r="BJ91" s="101">
        <v>3.4799999999999998E-2</v>
      </c>
      <c r="BK91" s="101">
        <v>0.34339999999999998</v>
      </c>
      <c r="BL91" s="101">
        <v>3.6400000000000002E-2</v>
      </c>
      <c r="BM91" s="101">
        <v>5.16E-2</v>
      </c>
      <c r="BN91" s="101">
        <v>0.37259999999999999</v>
      </c>
      <c r="BO91" s="101">
        <v>3.1300000000000001E-2</v>
      </c>
      <c r="BP91" s="101">
        <v>5.4999999999999997E-3</v>
      </c>
      <c r="BQ91" s="101">
        <v>3.0300000000000001E-2</v>
      </c>
      <c r="BR91" s="101">
        <v>9.4100000000000003E-2</v>
      </c>
      <c r="BY91" s="128"/>
      <c r="CA91" s="101" t="s">
        <v>4051</v>
      </c>
      <c r="CB91" s="122" t="s">
        <v>3805</v>
      </c>
      <c r="CC91" s="137" t="s">
        <v>4366</v>
      </c>
      <c r="CD91" s="42" t="s">
        <v>4374</v>
      </c>
      <c r="CE91" s="42" t="s">
        <v>4374</v>
      </c>
      <c r="CF91" s="42" t="str">
        <f>IFERROR(VLOOKUP(Funds[[#This Row],[Code ISIN]],[1]GLOBAL!$C$1:$L$27,10,FALSE)," ")</f>
        <v xml:space="preserve"> </v>
      </c>
      <c r="CG91" s="42" t="s">
        <v>4374</v>
      </c>
      <c r="CH91" s="42" t="s">
        <v>1633</v>
      </c>
      <c r="CI91" s="42" t="s">
        <v>4374</v>
      </c>
      <c r="CJ91" s="123">
        <v>42551</v>
      </c>
      <c r="CK91" s="96" t="s">
        <v>4374</v>
      </c>
      <c r="CL91" s="246" t="str">
        <f>VLOOKUP(Funds[[#This Row],[Code ISIN]],'Sheet1 - Table (1)'!$A$10:$AF$110017,MATCH("Funds Liquidity",'Sheet1 - Table (1)'!$10:$10,0),FALSE)</f>
        <v>Jour</v>
      </c>
    </row>
    <row r="92" spans="1:93">
      <c r="A92" s="80" t="s">
        <v>451</v>
      </c>
      <c r="B92" s="305">
        <f>IF(ISERROR(VALUE(VLOOKUP($A92,'Sheet1 - Table (1)'!$A$8:$AG$1186,COLUMN(B$7),FALSE))),VLOOKUP(A92,TK_MANQUANTS,2,FALSE),IF(VALUE(VLOOKUP($A92,'Sheet1 - Table (1)'!$A$8:$AG$1186,COLUMN(B$7),FALSE))=0,VLOOKUP(A92,TK_MANQUANTS,2,FALSE),VALUE(VLOOKUP($A92,'Sheet1 - Table (1)'!$A$8:$AG$1186,COLUMN(B$7),FALSE))))</f>
        <v>2190561</v>
      </c>
      <c r="C92" s="80" t="str">
        <f>VLOOKUP($A92,'Sheet1 - Table (1)'!$A$8:$AG$1186,COLUMN(C$7),FALSE)</f>
        <v>SSgA World Index Equity Fund I USD</v>
      </c>
      <c r="D92" s="82">
        <f>VLOOKUP($A92,'Sheet1 - Table (1)'!$A$8:$AG$1186,COLUMN(D$7),FALSE)</f>
        <v>42004</v>
      </c>
      <c r="E92" s="124">
        <f>VLOOKUP($A92,'Sheet1 - Table (1)'!$A$8:$AG$1186,COLUMN(E$7),FALSE)</f>
        <v>0.3</v>
      </c>
      <c r="F92" s="80" t="b">
        <f>VLOOKUP($A92,'Sheet1 - Table (1)'!$A$8:$AG$1186,COLUMN(F$7),FALSE)</f>
        <v>1</v>
      </c>
      <c r="G92" s="80" t="str">
        <f>VLOOKUP($A92,'Sheet1 - Table (1)'!$A$8:$AG$1186,COLUMN(G$7),FALSE)</f>
        <v>France</v>
      </c>
      <c r="H92" s="80" t="str">
        <f>VLOOKUP($A92,'Sheet1 - Table (1)'!$A$8:$AG$1186,COLUMN(H$7),FALSE)</f>
        <v>USD</v>
      </c>
      <c r="I92" s="80" t="str">
        <f>VLOOKUP($A92,'Sheet1 - Table (1)'!$A$8:$AG$1186,COLUMN(I$7),FALSE)</f>
        <v>Fonds de placement</v>
      </c>
      <c r="J92" s="80" t="str">
        <f>VLOOKUP($A92,'Sheet1 - Table (1)'!$A$8:$AG$1186,COLUMN(J$7),FALSE)</f>
        <v>Actions</v>
      </c>
      <c r="K92" s="82">
        <f>VLOOKUP($A92,'Sheet1 - Table (1)'!$A$8:$AG$1186,COLUMN(K$7),FALSE)</f>
        <v>0</v>
      </c>
      <c r="L92" s="80">
        <f>VLOOKUP($A92,'Sheet1 - Table (1)'!$A$8:$AG$1186,COLUMN(L$7),FALSE)</f>
        <v>0</v>
      </c>
      <c r="M92" s="80" t="str">
        <f>VLOOKUP($A92,'Sheet1 - Table (1)'!$A$8:$AG$1186,COLUMN(M$7),FALSE)</f>
        <v>Retained</v>
      </c>
      <c r="N92" s="80">
        <f>VLOOKUP($A92,'Sheet1 - Table (1)'!$A$8:$AG$1186,COLUMN(N$7),FALSE)</f>
        <v>0</v>
      </c>
      <c r="O92" s="80" t="b">
        <f>VLOOKUP($A92,'Sheet1 - Table (1)'!$A$8:$AG$1186,COLUMN(O$7),FALSE)</f>
        <v>1</v>
      </c>
      <c r="P92" s="80" t="b">
        <f>VLOOKUP($A92,'Sheet1 - Table (1)'!$A$8:$AG$1186,COLUMN(P$7),FALSE)</f>
        <v>1</v>
      </c>
      <c r="Q92" s="80" t="b">
        <f>VLOOKUP($A92,'Sheet1 - Table (1)'!$A$8:$AG$1186,COLUMN(Q$7),FALSE)</f>
        <v>1</v>
      </c>
      <c r="R92" s="80" t="b">
        <f>VLOOKUP($A92,'Sheet1 - Table (1)'!$A$8:$AG$1186,COLUMN(R$7),FALSE)</f>
        <v>1</v>
      </c>
      <c r="S92" s="80" t="b">
        <f>VLOOKUP($A92,'Sheet1 - Table (1)'!$A$8:$AG$1186,COLUMN(S$7),FALSE)</f>
        <v>1</v>
      </c>
      <c r="T92" s="80">
        <f>VLOOKUP($A92,'Sheet1 - Table (1)'!$A$8:$AG$1186,COLUMN(T$7),FALSE)</f>
        <v>0</v>
      </c>
      <c r="U92" s="80" t="str">
        <f t="shared" si="7"/>
        <v>FR-IT-NE-SP-GE</v>
      </c>
      <c r="V92" s="80" t="str">
        <f>VLOOKUP($A92,'Sheet1 - Table (1)'!$A$8:$AG$1186,COLUMN(V$7)+3,FALSE)</f>
        <v>SICAV</v>
      </c>
      <c r="W92" s="80" t="str">
        <f>VLOOKUP(A92,'Sheet1 - Table (1)'!$A$8:$AF$10075,MATCH($W$8,'Sheet1 - Table (1)'!$10:$10,0),FALSE)</f>
        <v>Détermination des Prix Quotidien</v>
      </c>
      <c r="X92" s="80" t="str">
        <f>VLOOKUP(A92,'Sheet1 - Table (1)'!$A$8:$AAB$10075,MATCH($X$8,'Sheet1 - Table (1)'!$10:$10,0),FALSE)</f>
        <v>Full</v>
      </c>
      <c r="Y92" s="96" t="str">
        <f t="shared" si="26"/>
        <v>Fonds de placement</v>
      </c>
      <c r="AA92" s="96" t="s">
        <v>1823</v>
      </c>
      <c r="AB92" s="96" t="s">
        <v>2858</v>
      </c>
      <c r="AC92" s="214" t="s">
        <v>155</v>
      </c>
      <c r="AD92" s="214" t="s">
        <v>2858</v>
      </c>
      <c r="AE92" s="96" t="s">
        <v>2858</v>
      </c>
      <c r="AF92" s="246" t="s">
        <v>2858</v>
      </c>
      <c r="AI92" s="96" t="s">
        <v>155</v>
      </c>
      <c r="AJ92" s="96" t="s">
        <v>155</v>
      </c>
      <c r="AK92" s="96" t="s">
        <v>155</v>
      </c>
      <c r="AL92" s="96" t="s">
        <v>2858</v>
      </c>
      <c r="AM92" s="96" t="str">
        <f>IF(AND(AK92="Obligations",AP92="Courbe CHF"),"Obligations CHF",IF(AND(AX92=100%,BJ92=100%),AK92&amp;" CHF",IF(OR(AK92="Obligations",AK92="Actions",AK92="Liquidités"),AK92&amp;" étrangères" &amp; IF(AX92=100%," hedged",""),AK92&amp;" étrangers" &amp; IF(AX92=100%," hedged",""))))</f>
        <v>Actions étrangères</v>
      </c>
      <c r="AO92" s="96" t="s">
        <v>2858</v>
      </c>
      <c r="AP92" s="96" t="s">
        <v>1804</v>
      </c>
      <c r="AS92" s="101" t="str">
        <f t="shared" si="27"/>
        <v/>
      </c>
      <c r="AX92" s="101">
        <v>3.6999999999999998E-2</v>
      </c>
      <c r="AY92" s="101">
        <v>0.1406</v>
      </c>
      <c r="AZ92" s="101">
        <v>7.9000000000000001E-2</v>
      </c>
      <c r="BB92" s="101">
        <v>0.57399999999999995</v>
      </c>
      <c r="BC92" s="101">
        <v>3.5999999999999997E-2</v>
      </c>
      <c r="BD92" s="101">
        <v>2.7E-2</v>
      </c>
      <c r="BE92" s="101">
        <v>8.7999999999999995E-2</v>
      </c>
      <c r="BI92" s="101">
        <v>1.84E-2</v>
      </c>
      <c r="BJ92" s="101">
        <v>3.6999999999999998E-2</v>
      </c>
      <c r="BK92" s="101">
        <v>0.1406</v>
      </c>
      <c r="BL92" s="101">
        <v>7.9000000000000001E-2</v>
      </c>
      <c r="BM92" s="101">
        <v>1.47E-2</v>
      </c>
      <c r="BN92" s="101">
        <v>0.57399999999999995</v>
      </c>
      <c r="BO92" s="101">
        <v>3.5999999999999997E-2</v>
      </c>
      <c r="BP92" s="101">
        <v>8.7999999999999995E-2</v>
      </c>
      <c r="BQ92" s="101">
        <v>2.7E-2</v>
      </c>
      <c r="BR92" s="101">
        <v>3.7000000000000002E-3</v>
      </c>
      <c r="BZ92" s="101" t="str">
        <f>IF(AJ92="Obligations",AP92&amp;" "&amp;AI92&amp;" "&amp;IF(AI92="High Yield",IF(AQ92&lt;2.5,"SHORT",IF(AQ92&gt;4,"LONG","MID")),IF(AQ92&lt;3.5,"SHORT",IF(AQ92&gt;8,"LONG","MID"))),"")</f>
        <v/>
      </c>
      <c r="CA92" s="101" t="s">
        <v>70</v>
      </c>
      <c r="CB92" s="101"/>
      <c r="CC92" s="101" t="s">
        <v>70</v>
      </c>
      <c r="CD92" s="42" t="s">
        <v>4374</v>
      </c>
      <c r="CE92" s="42" t="s">
        <v>4374</v>
      </c>
      <c r="CF92" s="42" t="str">
        <f>IFERROR(VLOOKUP(Funds[[#This Row],[Code ISIN]],[1]GLOBAL!$C$1:$L$27,10,FALSE)," ")</f>
        <v xml:space="preserve"> </v>
      </c>
      <c r="CG92" s="42" t="s">
        <v>4374</v>
      </c>
      <c r="CH92" s="42" t="s">
        <v>4374</v>
      </c>
      <c r="CI92" s="42" t="s">
        <v>4374</v>
      </c>
      <c r="CK92" s="96" t="s">
        <v>4374</v>
      </c>
      <c r="CL92" s="246" t="str">
        <f>VLOOKUP(Funds[[#This Row],[Code ISIN]],'Sheet1 - Table (1)'!$A$10:$AF$110017,MATCH("Funds Liquidity",'Sheet1 - Table (1)'!$10:$10,0),FALSE)</f>
        <v>Jour</v>
      </c>
    </row>
    <row r="93" spans="1:93">
      <c r="A93" s="158" t="s">
        <v>4744</v>
      </c>
      <c r="B93" s="305">
        <f>IF(ISERROR(VALUE(VLOOKUP($A93,'Sheet1 - Table (1)'!$A$8:$AG$1186,COLUMN(B$7),FALSE))),VLOOKUP(A93,TK_MANQUANTS,2,FALSE),IF(VALUE(VLOOKUP($A93,'Sheet1 - Table (1)'!$A$8:$AG$1186,COLUMN(B$7),FALSE))=0,VLOOKUP(A93,TK_MANQUANTS,2,FALSE),VALUE(VLOOKUP($A93,'Sheet1 - Table (1)'!$A$8:$AG$1186,COLUMN(B$7),FALSE))))</f>
        <v>20855091</v>
      </c>
      <c r="C93" s="80" t="str">
        <f>VLOOKUP($A93,'Sheet1 - Table (1)'!$A$8:$AG$1186,COLUMN(C$7),FALSE)</f>
        <v>Swisscanto (LU) BF Resp Glbl Conv GTH CHF</v>
      </c>
      <c r="D93" s="82">
        <f>VLOOKUP($A93,'Sheet1 - Table (1)'!$A$8:$AG$1186,COLUMN(D$7),FALSE)</f>
        <v>44196</v>
      </c>
      <c r="E93" s="124">
        <f>VLOOKUP($A93,'Sheet1 - Table (1)'!$A$8:$AG$1186,COLUMN(E$7),FALSE)</f>
        <v>0.56999999999999995</v>
      </c>
      <c r="F93" s="80" t="b">
        <f>VLOOKUP($A93,'Sheet1 - Table (1)'!$A$8:$AG$1186,COLUMN(F$7),FALSE)</f>
        <v>1</v>
      </c>
      <c r="G93" s="80" t="str">
        <f>VLOOKUP($A93,'Sheet1 - Table (1)'!$A$8:$AG$1186,COLUMN(G$7),FALSE)</f>
        <v>Luxembourg</v>
      </c>
      <c r="H93" s="80" t="str">
        <f>VLOOKUP($A93,'Sheet1 - Table (1)'!$A$8:$AG$1186,COLUMN(H$7),FALSE)</f>
        <v>CHF</v>
      </c>
      <c r="I93" s="80" t="str">
        <f>VLOOKUP($A93,'Sheet1 - Table (1)'!$A$8:$AG$1186,COLUMN(I$7),FALSE)</f>
        <v>Fonds de placement</v>
      </c>
      <c r="J93" s="80" t="str">
        <f>VLOOKUP($A93,'Sheet1 - Table (1)'!$A$8:$AG$1186,COLUMN(J$7),FALSE)</f>
        <v>Obligation</v>
      </c>
      <c r="K93" s="82">
        <f>VLOOKUP($A93,'Sheet1 - Table (1)'!$A$8:$AG$1186,COLUMN(K$7),FALSE)</f>
        <v>44255</v>
      </c>
      <c r="L93" s="80">
        <f>VLOOKUP($A93,'Sheet1 - Table (1)'!$A$8:$AG$1186,COLUMN(L$7),FALSE)</f>
        <v>251.60464150000001</v>
      </c>
      <c r="M93" s="80" t="str">
        <f>VLOOKUP($A93,'Sheet1 - Table (1)'!$A$8:$AG$1186,COLUMN(M$7),FALSE)</f>
        <v>Retained</v>
      </c>
      <c r="N93" s="80">
        <f>VLOOKUP($A93,'Sheet1 - Table (1)'!$A$8:$AG$1186,COLUMN(N$7),FALSE)</f>
        <v>0</v>
      </c>
      <c r="O93" s="80" t="b">
        <f>VLOOKUP($A93,'Sheet1 - Table (1)'!$A$8:$AG$1186,COLUMN(O$7),FALSE)</f>
        <v>1</v>
      </c>
      <c r="P93" s="80" t="b">
        <f>VLOOKUP($A93,'Sheet1 - Table (1)'!$A$8:$AG$1186,COLUMN(P$7),FALSE)</f>
        <v>1</v>
      </c>
      <c r="Q93" s="80" t="b">
        <f>VLOOKUP($A93,'Sheet1 - Table (1)'!$A$8:$AG$1186,COLUMN(Q$7),FALSE)</f>
        <v>1</v>
      </c>
      <c r="R93" s="80" t="b">
        <f>VLOOKUP($A93,'Sheet1 - Table (1)'!$A$8:$AG$1186,COLUMN(R$7),FALSE)</f>
        <v>1</v>
      </c>
      <c r="S93" s="80" t="b">
        <f>VLOOKUP($A93,'Sheet1 - Table (1)'!$A$8:$AG$1186,COLUMN(S$7),FALSE)</f>
        <v>1</v>
      </c>
      <c r="T93" s="80" t="b">
        <f>VLOOKUP($A93,'Sheet1 - Table (1)'!$A$8:$AG$1186,COLUMN(T$7),FALSE)</f>
        <v>1</v>
      </c>
      <c r="U93" s="80" t="str">
        <f t="shared" si="7"/>
        <v>FR-IT-NE-SP-GE-UK</v>
      </c>
      <c r="V93" s="80" t="str">
        <f>VLOOKUP($A93,'Sheet1 - Table (1)'!$A$8:$AG$1186,COLUMN(V$7)+3,FALSE)</f>
        <v>LU - FCP - Parte 1</v>
      </c>
      <c r="W93" s="80" t="str">
        <f>VLOOKUP(A93,'Sheet1 - Table (1)'!$A$8:$AF$10075,MATCH($W$8,'Sheet1 - Table (1)'!$10:$10,0),FALSE)</f>
        <v>Détermination des Prix Quotidien</v>
      </c>
      <c r="X93" s="80">
        <f>VLOOKUP(A93,'Sheet1 - Table (1)'!$A$8:$AAB$10075,MATCH($X$8,'Sheet1 - Table (1)'!$10:$10,0),FALSE)</f>
        <v>0</v>
      </c>
      <c r="Y93" s="96" t="str">
        <f t="shared" si="26"/>
        <v>Fonds de placement</v>
      </c>
      <c r="AA93" s="96" t="s">
        <v>1823</v>
      </c>
      <c r="AB93" s="96" t="s">
        <v>2064</v>
      </c>
      <c r="AC93" s="214" t="s">
        <v>140</v>
      </c>
      <c r="AD93" s="214" t="s">
        <v>4950</v>
      </c>
      <c r="AE93" s="96" t="s">
        <v>4950</v>
      </c>
      <c r="AF93" s="246" t="s">
        <v>4950</v>
      </c>
      <c r="AG93" s="96" t="s">
        <v>989</v>
      </c>
      <c r="AI93" s="96" t="s">
        <v>989</v>
      </c>
      <c r="AJ93" s="96" t="s">
        <v>140</v>
      </c>
      <c r="AK93" s="96" t="s">
        <v>140</v>
      </c>
      <c r="AL93" s="96" t="s">
        <v>2481</v>
      </c>
      <c r="AM93" s="96" t="s">
        <v>2003</v>
      </c>
      <c r="AO93" s="96" t="s">
        <v>4950</v>
      </c>
      <c r="AP93" s="96" t="s">
        <v>74</v>
      </c>
      <c r="AQ93" s="96">
        <v>1.44</v>
      </c>
      <c r="AR93" s="101">
        <v>9.9000000000000008E-3</v>
      </c>
      <c r="AS93" s="101">
        <f t="shared" ref="AS93:AS109" si="28">IF(AR93="","",AR93-E93%)</f>
        <v>4.2000000000000015E-3</v>
      </c>
      <c r="AU93" s="101">
        <v>5.5500000000000001E-2</v>
      </c>
      <c r="AV93" s="101">
        <v>9.1999999999999998E-2</v>
      </c>
      <c r="AW93" s="101">
        <v>0.85250000000000004</v>
      </c>
      <c r="AX93" s="101">
        <v>1</v>
      </c>
      <c r="BJ93" s="101">
        <v>2.8E-3</v>
      </c>
      <c r="BK93" s="101">
        <v>0.27279999999999999</v>
      </c>
      <c r="BL93" s="101">
        <v>1.17E-2</v>
      </c>
      <c r="BN93" s="101">
        <v>0.61199999999999999</v>
      </c>
      <c r="BO93" s="101">
        <v>1.8E-3</v>
      </c>
      <c r="BP93" s="101">
        <v>5.5E-2</v>
      </c>
      <c r="BQ93" s="101">
        <v>3.7199999999999997E-2</v>
      </c>
      <c r="BR93" s="101">
        <v>6.7000000000000002E-3</v>
      </c>
      <c r="BW93" s="101">
        <v>1</v>
      </c>
      <c r="BY93" s="101" t="s">
        <v>22057</v>
      </c>
      <c r="CA93" s="96" t="s">
        <v>4051</v>
      </c>
      <c r="CB93" s="96" t="s">
        <v>4770</v>
      </c>
      <c r="CC93" s="96" t="s">
        <v>4764</v>
      </c>
      <c r="CD93" s="42" t="s">
        <v>4374</v>
      </c>
      <c r="CE93" s="42" t="s">
        <v>1633</v>
      </c>
      <c r="CF93" s="42" t="str">
        <f>IFERROR(VLOOKUP(Funds[[#This Row],[Code ISIN]],[1]GLOBAL!$C$1:$L$27,10,FALSE)," ")</f>
        <v xml:space="preserve"> </v>
      </c>
      <c r="CG93" s="42" t="s">
        <v>1633</v>
      </c>
      <c r="CH93" s="42" t="s">
        <v>1633</v>
      </c>
      <c r="CI93" s="42" t="s">
        <v>1633</v>
      </c>
      <c r="CJ93" s="123">
        <v>44286</v>
      </c>
      <c r="CK93" s="96" t="s">
        <v>4374</v>
      </c>
      <c r="CL93" s="246" t="str">
        <f>VLOOKUP(Funds[[#This Row],[Code ISIN]],'Sheet1 - Table (1)'!$A$10:$AF$110017,MATCH("Funds Liquidity",'Sheet1 - Table (1)'!$10:$10,0),FALSE)</f>
        <v>Jour</v>
      </c>
      <c r="CM93" s="246" t="s">
        <v>140</v>
      </c>
      <c r="CN93" s="246" t="s">
        <v>140</v>
      </c>
      <c r="CO93" s="246" t="s">
        <v>989</v>
      </c>
    </row>
    <row r="94" spans="1:93">
      <c r="A94" s="158" t="s">
        <v>4745</v>
      </c>
      <c r="B94" s="305">
        <f>IF(ISERROR(VALUE(VLOOKUP($A94,'Sheet1 - Table (1)'!$A$8:$AG$1186,COLUMN(B$7),FALSE))),VLOOKUP(A94,TK_MANQUANTS,2,FALSE),IF(VALUE(VLOOKUP($A94,'Sheet1 - Table (1)'!$A$8:$AG$1186,COLUMN(B$7),FALSE))=0,VLOOKUP(A94,TK_MANQUANTS,2,FALSE),VALUE(VLOOKUP($A94,'Sheet1 - Table (1)'!$A$8:$AG$1186,COLUMN(B$7),FALSE))))</f>
        <v>20855098</v>
      </c>
      <c r="C94" s="80" t="str">
        <f>VLOOKUP($A94,'Sheet1 - Table (1)'!$A$8:$AG$1186,COLUMN(C$7),FALSE)</f>
        <v>Swisscanto (LU) BF Resp Glbl Conv GTH EUR</v>
      </c>
      <c r="D94" s="82">
        <f>VLOOKUP($A94,'Sheet1 - Table (1)'!$A$8:$AG$1186,COLUMN(D$7),FALSE)</f>
        <v>44196</v>
      </c>
      <c r="E94" s="124">
        <f>VLOOKUP($A94,'Sheet1 - Table (1)'!$A$8:$AG$1186,COLUMN(E$7),FALSE)</f>
        <v>0.56999999999999995</v>
      </c>
      <c r="F94" s="80" t="b">
        <f>VLOOKUP($A94,'Sheet1 - Table (1)'!$A$8:$AG$1186,COLUMN(F$7),FALSE)</f>
        <v>1</v>
      </c>
      <c r="G94" s="80" t="str">
        <f>VLOOKUP($A94,'Sheet1 - Table (1)'!$A$8:$AG$1186,COLUMN(G$7),FALSE)</f>
        <v>Luxembourg</v>
      </c>
      <c r="H94" s="80" t="str">
        <f>VLOOKUP($A94,'Sheet1 - Table (1)'!$A$8:$AG$1186,COLUMN(H$7),FALSE)</f>
        <v>EUR</v>
      </c>
      <c r="I94" s="80" t="str">
        <f>VLOOKUP($A94,'Sheet1 - Table (1)'!$A$8:$AG$1186,COLUMN(I$7),FALSE)</f>
        <v>Fonds de placement</v>
      </c>
      <c r="J94" s="80" t="str">
        <f>VLOOKUP($A94,'Sheet1 - Table (1)'!$A$8:$AG$1186,COLUMN(J$7),FALSE)</f>
        <v>Obligation</v>
      </c>
      <c r="K94" s="82">
        <f>VLOOKUP($A94,'Sheet1 - Table (1)'!$A$8:$AG$1186,COLUMN(K$7),FALSE)</f>
        <v>44255</v>
      </c>
      <c r="L94" s="80">
        <f>VLOOKUP($A94,'Sheet1 - Table (1)'!$A$8:$AG$1186,COLUMN(L$7),FALSE)</f>
        <v>251.60464150000001</v>
      </c>
      <c r="M94" s="80" t="str">
        <f>VLOOKUP($A94,'Sheet1 - Table (1)'!$A$8:$AG$1186,COLUMN(M$7),FALSE)</f>
        <v>Retained</v>
      </c>
      <c r="N94" s="80">
        <f>VLOOKUP($A94,'Sheet1 - Table (1)'!$A$8:$AG$1186,COLUMN(N$7),FALSE)</f>
        <v>0</v>
      </c>
      <c r="O94" s="80" t="b">
        <f>VLOOKUP($A94,'Sheet1 - Table (1)'!$A$8:$AG$1186,COLUMN(O$7),FALSE)</f>
        <v>1</v>
      </c>
      <c r="P94" s="80" t="b">
        <f>VLOOKUP($A94,'Sheet1 - Table (1)'!$A$8:$AG$1186,COLUMN(P$7),FALSE)</f>
        <v>1</v>
      </c>
      <c r="Q94" s="80" t="b">
        <f>VLOOKUP($A94,'Sheet1 - Table (1)'!$A$8:$AG$1186,COLUMN(Q$7),FALSE)</f>
        <v>1</v>
      </c>
      <c r="R94" s="80" t="b">
        <f>VLOOKUP($A94,'Sheet1 - Table (1)'!$A$8:$AG$1186,COLUMN(R$7),FALSE)</f>
        <v>1</v>
      </c>
      <c r="S94" s="80" t="b">
        <f>VLOOKUP($A94,'Sheet1 - Table (1)'!$A$8:$AG$1186,COLUMN(S$7),FALSE)</f>
        <v>1</v>
      </c>
      <c r="T94" s="80" t="b">
        <f>VLOOKUP($A94,'Sheet1 - Table (1)'!$A$8:$AG$1186,COLUMN(T$7),FALSE)</f>
        <v>1</v>
      </c>
      <c r="U94" s="80" t="str">
        <f t="shared" si="7"/>
        <v>FR-IT-NE-SP-GE-UK</v>
      </c>
      <c r="V94" s="80" t="str">
        <f>VLOOKUP($A94,'Sheet1 - Table (1)'!$A$8:$AG$1186,COLUMN(V$7)+3,FALSE)</f>
        <v>LU - FCP - Parte 1</v>
      </c>
      <c r="W94" s="80" t="str">
        <f>VLOOKUP(A94,'Sheet1 - Table (1)'!$A$8:$AF$10075,MATCH($W$8,'Sheet1 - Table (1)'!$10:$10,0),FALSE)</f>
        <v>Détermination des Prix Quotidien</v>
      </c>
      <c r="X94" s="80">
        <f>VLOOKUP(A94,'Sheet1 - Table (1)'!$A$8:$AAB$10075,MATCH($X$8,'Sheet1 - Table (1)'!$10:$10,0),FALSE)</f>
        <v>0</v>
      </c>
      <c r="Y94" s="96" t="str">
        <f t="shared" si="26"/>
        <v>Fonds de placement</v>
      </c>
      <c r="AA94" s="96" t="s">
        <v>1823</v>
      </c>
      <c r="AB94" s="96" t="s">
        <v>2481</v>
      </c>
      <c r="AC94" s="214" t="s">
        <v>140</v>
      </c>
      <c r="AD94" s="214" t="s">
        <v>4950</v>
      </c>
      <c r="AE94" s="96" t="s">
        <v>4950</v>
      </c>
      <c r="AF94" s="246" t="s">
        <v>4950</v>
      </c>
      <c r="AG94" s="96" t="s">
        <v>989</v>
      </c>
      <c r="AI94" s="96" t="s">
        <v>989</v>
      </c>
      <c r="AJ94" s="96" t="s">
        <v>140</v>
      </c>
      <c r="AK94" s="96" t="s">
        <v>140</v>
      </c>
      <c r="AL94" s="96" t="s">
        <v>2481</v>
      </c>
      <c r="AM94" s="96" t="s">
        <v>2003</v>
      </c>
      <c r="AO94" s="96" t="s">
        <v>4950</v>
      </c>
      <c r="AP94" s="96" t="s">
        <v>74</v>
      </c>
      <c r="AQ94" s="96">
        <v>1.44</v>
      </c>
      <c r="AR94" s="101">
        <v>9.9000000000000008E-3</v>
      </c>
      <c r="AS94" s="101">
        <f t="shared" si="28"/>
        <v>4.2000000000000015E-3</v>
      </c>
      <c r="AU94" s="101">
        <v>5.5500000000000001E-2</v>
      </c>
      <c r="AV94" s="101">
        <v>9.1999999999999998E-2</v>
      </c>
      <c r="AW94" s="101">
        <v>0.85250000000000004</v>
      </c>
      <c r="AY94" s="101">
        <v>1</v>
      </c>
      <c r="BJ94" s="101">
        <v>2.8E-3</v>
      </c>
      <c r="BK94" s="101">
        <v>0.27279999999999999</v>
      </c>
      <c r="BL94" s="101">
        <v>1.17E-2</v>
      </c>
      <c r="BN94" s="101">
        <v>0.61199999999999999</v>
      </c>
      <c r="BO94" s="101">
        <v>1.8E-3</v>
      </c>
      <c r="BP94" s="101">
        <v>5.5E-2</v>
      </c>
      <c r="BQ94" s="101">
        <v>3.7199999999999997E-2</v>
      </c>
      <c r="BR94" s="101">
        <v>6.7000000000000002E-3</v>
      </c>
      <c r="BW94" s="101">
        <v>1</v>
      </c>
      <c r="BY94" s="101" t="s">
        <v>22058</v>
      </c>
      <c r="CA94" s="96" t="s">
        <v>4051</v>
      </c>
      <c r="CB94" s="96" t="s">
        <v>4769</v>
      </c>
      <c r="CC94" s="96" t="s">
        <v>4763</v>
      </c>
      <c r="CD94" s="42" t="s">
        <v>4374</v>
      </c>
      <c r="CE94" s="42" t="s">
        <v>1633</v>
      </c>
      <c r="CF94" s="42" t="str">
        <f>IFERROR(VLOOKUP(Funds[[#This Row],[Code ISIN]],[1]GLOBAL!$C$1:$L$27,10,FALSE)," ")</f>
        <v xml:space="preserve"> </v>
      </c>
      <c r="CG94" s="42" t="s">
        <v>1633</v>
      </c>
      <c r="CH94" s="42" t="s">
        <v>4374</v>
      </c>
      <c r="CI94" s="42" t="s">
        <v>4374</v>
      </c>
      <c r="CJ94" s="123">
        <v>44286</v>
      </c>
      <c r="CK94" s="96" t="s">
        <v>4374</v>
      </c>
      <c r="CL94" s="246" t="str">
        <f>VLOOKUP(Funds[[#This Row],[Code ISIN]],'Sheet1 - Table (1)'!$A$10:$AF$110017,MATCH("Funds Liquidity",'Sheet1 - Table (1)'!$10:$10,0),FALSE)</f>
        <v>Jour</v>
      </c>
      <c r="CM94" s="246" t="s">
        <v>140</v>
      </c>
      <c r="CN94" s="246" t="s">
        <v>140</v>
      </c>
      <c r="CO94" s="246" t="s">
        <v>989</v>
      </c>
    </row>
    <row r="95" spans="1:93">
      <c r="A95" s="80" t="s">
        <v>297</v>
      </c>
      <c r="B95" s="305">
        <f>IF(ISERROR(VALUE(VLOOKUP($A95,'Sheet1 - Table (1)'!$A$8:$AG$1186,COLUMN(B$7),FALSE))),VLOOKUP(A95,TK_MANQUANTS,2,FALSE),IF(VALUE(VLOOKUP($A95,'Sheet1 - Table (1)'!$A$8:$AG$1186,COLUMN(B$7),FALSE))=0,VLOOKUP(A95,TK_MANQUANTS,2,FALSE),VALUE(VLOOKUP($A95,'Sheet1 - Table (1)'!$A$8:$AG$1186,COLUMN(B$7),FALSE))))</f>
        <v>3095586</v>
      </c>
      <c r="C95" s="80" t="str">
        <f>VLOOKUP($A95,'Sheet1 - Table (1)'!$A$8:$AG$1186,COLUMN(C$7),FALSE)</f>
        <v>Swisscanto (CH) PBF Responsible Global HY DT CHF</v>
      </c>
      <c r="D95" s="82">
        <f>VLOOKUP($A95,'Sheet1 - Table (1)'!$A$8:$AG$1186,COLUMN(D$7),FALSE)</f>
        <v>44196</v>
      </c>
      <c r="E95" s="124">
        <f>VLOOKUP($A95,'Sheet1 - Table (1)'!$A$8:$AG$1186,COLUMN(E$7),FALSE)</f>
        <v>0.72</v>
      </c>
      <c r="F95" s="80">
        <f>VLOOKUP($A95,'Sheet1 - Table (1)'!$A$8:$AG$1186,COLUMN(F$7),FALSE)</f>
        <v>0</v>
      </c>
      <c r="G95" s="80" t="str">
        <f>VLOOKUP($A95,'Sheet1 - Table (1)'!$A$8:$AG$1186,COLUMN(G$7),FALSE)</f>
        <v>Switzerland</v>
      </c>
      <c r="H95" s="80" t="str">
        <f>VLOOKUP($A95,'Sheet1 - Table (1)'!$A$8:$AG$1186,COLUMN(H$7),FALSE)</f>
        <v>CHF</v>
      </c>
      <c r="I95" s="80" t="str">
        <f>VLOOKUP($A95,'Sheet1 - Table (1)'!$A$8:$AG$1186,COLUMN(I$7),FALSE)</f>
        <v>Fonds de placement</v>
      </c>
      <c r="J95" s="80" t="str">
        <f>VLOOKUP($A95,'Sheet1 - Table (1)'!$A$8:$AG$1186,COLUMN(J$7),FALSE)</f>
        <v>Obligation</v>
      </c>
      <c r="K95" s="82">
        <f>VLOOKUP($A95,'Sheet1 - Table (1)'!$A$8:$AG$1186,COLUMN(K$7),FALSE)</f>
        <v>44255</v>
      </c>
      <c r="L95" s="80">
        <f>VLOOKUP($A95,'Sheet1 - Table (1)'!$A$8:$AG$1186,COLUMN(L$7),FALSE)</f>
        <v>590.29897200000005</v>
      </c>
      <c r="M95" s="80" t="str">
        <f>VLOOKUP($A95,'Sheet1 - Table (1)'!$A$8:$AG$1186,COLUMN(M$7),FALSE)</f>
        <v>Paid</v>
      </c>
      <c r="N95" s="80">
        <f>VLOOKUP($A95,'Sheet1 - Table (1)'!$A$8:$AG$1186,COLUMN(N$7),FALSE)</f>
        <v>0</v>
      </c>
      <c r="O95" s="80">
        <f>VLOOKUP($A95,'Sheet1 - Table (1)'!$A$8:$AG$1186,COLUMN(O$7),FALSE)</f>
        <v>0</v>
      </c>
      <c r="P95" s="80">
        <f>VLOOKUP($A95,'Sheet1 - Table (1)'!$A$8:$AG$1186,COLUMN(P$7),FALSE)</f>
        <v>0</v>
      </c>
      <c r="Q95" s="80">
        <f>VLOOKUP($A95,'Sheet1 - Table (1)'!$A$8:$AG$1186,COLUMN(Q$7),FALSE)</f>
        <v>0</v>
      </c>
      <c r="R95" s="80">
        <f>VLOOKUP($A95,'Sheet1 - Table (1)'!$A$8:$AG$1186,COLUMN(R$7),FALSE)</f>
        <v>0</v>
      </c>
      <c r="S95" s="80">
        <f>VLOOKUP($A95,'Sheet1 - Table (1)'!$A$8:$AG$1186,COLUMN(S$7),FALSE)</f>
        <v>0</v>
      </c>
      <c r="T95" s="80">
        <f>VLOOKUP($A95,'Sheet1 - Table (1)'!$A$8:$AG$1186,COLUMN(T$7),FALSE)</f>
        <v>0</v>
      </c>
      <c r="U95" s="80" t="str">
        <f t="shared" si="7"/>
        <v/>
      </c>
      <c r="V95" s="80" t="str">
        <f>VLOOKUP($A95,'Sheet1 - Table (1)'!$A$8:$AG$1186,COLUMN(V$7)+3,FALSE)</f>
        <v>CH - Uebrige Fds tradit. Anl.</v>
      </c>
      <c r="W95" s="80" t="str">
        <f>VLOOKUP(A95,'Sheet1 - Table (1)'!$A$8:$AF$10075,MATCH($W$8,'Sheet1 - Table (1)'!$10:$10,0),FALSE)</f>
        <v>Détermination des Prix Quotidien</v>
      </c>
      <c r="X95" s="80">
        <f>VLOOKUP(A95,'Sheet1 - Table (1)'!$A$8:$AAB$10075,MATCH($X$8,'Sheet1 - Table (1)'!$10:$10,0),FALSE)</f>
        <v>0</v>
      </c>
      <c r="Y95" s="96" t="str">
        <f t="shared" si="26"/>
        <v>Fonds de placement</v>
      </c>
      <c r="AA95" s="96" t="s">
        <v>1823</v>
      </c>
      <c r="AB95" s="96" t="s">
        <v>2481</v>
      </c>
      <c r="AC95" s="214" t="s">
        <v>140</v>
      </c>
      <c r="AD95" s="214" t="s">
        <v>5104</v>
      </c>
      <c r="AE95" s="96" t="s">
        <v>5104</v>
      </c>
      <c r="AF95" s="246" t="s">
        <v>5104</v>
      </c>
      <c r="AI95" s="96" t="s">
        <v>79</v>
      </c>
      <c r="AJ95" s="96" t="s">
        <v>140</v>
      </c>
      <c r="AK95" s="96" t="s">
        <v>140</v>
      </c>
      <c r="AL95" s="96" t="s">
        <v>2481</v>
      </c>
      <c r="AM95" s="96" t="str">
        <f>IF(AND(AK95="Obligations",AP95="Courbe CHF"),"Obligations CHF",IF(AND(AX95=100%,BJ95=100%),AK95&amp;" CHF",IF(OR(AK95="Obligations",AK95="Actions",AK95="Liquidités"),AK95&amp;" étrangères" &amp; IF(AX95=100%," hedged",""),AK95&amp;" étrangers" &amp; IF(AX95=100%," hedged",""))))</f>
        <v>Obligations étrangères hedged</v>
      </c>
      <c r="AO95" s="96" t="s">
        <v>2481</v>
      </c>
      <c r="AP95" s="96" t="s">
        <v>74</v>
      </c>
      <c r="AQ95" s="96">
        <v>3.26</v>
      </c>
      <c r="AR95" s="101">
        <v>5.8400000000000001E-2</v>
      </c>
      <c r="AS95" s="101">
        <f t="shared" si="28"/>
        <v>5.1200000000000002E-2</v>
      </c>
      <c r="AT95" s="101">
        <v>6.0000000000000001E-3</v>
      </c>
      <c r="AV95" s="101">
        <v>3.5999999999999997E-2</v>
      </c>
      <c r="AW95" s="101">
        <v>0.95799999999999996</v>
      </c>
      <c r="AX95" s="101">
        <v>1</v>
      </c>
      <c r="BJ95" s="101">
        <v>3.9800000000000002E-2</v>
      </c>
      <c r="BK95" s="101">
        <v>0.46860000000000002</v>
      </c>
      <c r="BL95" s="101">
        <v>0.1022</v>
      </c>
      <c r="BN95" s="101">
        <v>0.31709999999999999</v>
      </c>
      <c r="BO95" s="101">
        <v>2.9600000000000001E-2</v>
      </c>
      <c r="BR95" s="101">
        <v>4.2700000000000002E-2</v>
      </c>
      <c r="BZ95" s="101" t="str">
        <f>IF(AJ95="Obligations",AP95&amp;" "&amp;AI95&amp;" "&amp;IF(AI95="High Yield",IF(AQ95&lt;2.5,"SHORT",IF(AQ95&gt;4,"LONG","MID")),IF(AQ95&lt;3.5,"SHORT",IF(AQ95&gt;8,"LONG","MID"))),"")</f>
        <v>Courbe Monde High Yield MID</v>
      </c>
      <c r="CA95" s="101" t="s">
        <v>70</v>
      </c>
      <c r="CB95" s="101"/>
      <c r="CC95" s="101" t="s">
        <v>70</v>
      </c>
      <c r="CD95" s="42" t="s">
        <v>4374</v>
      </c>
      <c r="CE95" s="42" t="s">
        <v>4374</v>
      </c>
      <c r="CF95" s="42" t="str">
        <f>IFERROR(VLOOKUP(Funds[[#This Row],[Code ISIN]],[1]GLOBAL!$C$1:$L$27,10,FALSE)," ")</f>
        <v xml:space="preserve"> </v>
      </c>
      <c r="CG95" s="42" t="s">
        <v>4374</v>
      </c>
      <c r="CH95" s="42" t="s">
        <v>4374</v>
      </c>
      <c r="CI95" s="42" t="s">
        <v>4374</v>
      </c>
      <c r="CJ95" s="123">
        <v>42734</v>
      </c>
      <c r="CK95" s="96" t="s">
        <v>4374</v>
      </c>
      <c r="CL95" s="246" t="str">
        <f>VLOOKUP(Funds[[#This Row],[Code ISIN]],'Sheet1 - Table (1)'!$A$10:$AF$110017,MATCH("Funds Liquidity",'Sheet1 - Table (1)'!$10:$10,0),FALSE)</f>
        <v>Jour</v>
      </c>
    </row>
    <row r="96" spans="1:93">
      <c r="A96" s="80" t="s">
        <v>1790</v>
      </c>
      <c r="B96" s="305">
        <f>IF(ISERROR(VALUE(VLOOKUP($A96,'Sheet1 - Table (1)'!$A$8:$AG$1186,COLUMN(B$7),FALSE))),VLOOKUP(A96,TK_MANQUANTS,2,FALSE),IF(VALUE(VLOOKUP($A96,'Sheet1 - Table (1)'!$A$8:$AG$1186,COLUMN(B$7),FALSE))=0,VLOOKUP(A96,TK_MANQUANTS,2,FALSE),VALUE(VLOOKUP($A96,'Sheet1 - Table (1)'!$A$8:$AG$1186,COLUMN(B$7),FALSE))))</f>
        <v>19225187</v>
      </c>
      <c r="C96" s="80" t="str">
        <f>VLOOKUP($A96,'Sheet1 - Table (1)'!$A$8:$AG$1186,COLUMN(C$7),FALSE)</f>
        <v>Swisscanto (CH) PBF Responsible Global HY NT CHF</v>
      </c>
      <c r="D96" s="82">
        <f>VLOOKUP($A96,'Sheet1 - Table (1)'!$A$8:$AG$1186,COLUMN(D$7),FALSE)</f>
        <v>44196</v>
      </c>
      <c r="E96" s="124">
        <f>VLOOKUP($A96,'Sheet1 - Table (1)'!$A$8:$AG$1186,COLUMN(E$7),FALSE)</f>
        <v>7.0000000000000007E-2</v>
      </c>
      <c r="F96" s="80">
        <f>VLOOKUP($A96,'Sheet1 - Table (1)'!$A$8:$AG$1186,COLUMN(F$7),FALSE)</f>
        <v>0</v>
      </c>
      <c r="G96" s="80" t="str">
        <f>VLOOKUP($A96,'Sheet1 - Table (1)'!$A$8:$AG$1186,COLUMN(G$7),FALSE)</f>
        <v>Switzerland</v>
      </c>
      <c r="H96" s="80" t="str">
        <f>VLOOKUP($A96,'Sheet1 - Table (1)'!$A$8:$AG$1186,COLUMN(H$7),FALSE)</f>
        <v>CHF</v>
      </c>
      <c r="I96" s="80" t="str">
        <f>VLOOKUP($A96,'Sheet1 - Table (1)'!$A$8:$AG$1186,COLUMN(I$7),FALSE)</f>
        <v>Fonds de placement</v>
      </c>
      <c r="J96" s="80" t="str">
        <f>VLOOKUP($A96,'Sheet1 - Table (1)'!$A$8:$AG$1186,COLUMN(J$7),FALSE)</f>
        <v>Obligation</v>
      </c>
      <c r="K96" s="82">
        <f>VLOOKUP($A96,'Sheet1 - Table (1)'!$A$8:$AG$1186,COLUMN(K$7),FALSE)</f>
        <v>44255</v>
      </c>
      <c r="L96" s="80">
        <f>VLOOKUP($A96,'Sheet1 - Table (1)'!$A$8:$AG$1186,COLUMN(L$7),FALSE)</f>
        <v>590.29897200000005</v>
      </c>
      <c r="M96" s="80" t="str">
        <f>VLOOKUP($A96,'Sheet1 - Table (1)'!$A$8:$AG$1186,COLUMN(M$7),FALSE)</f>
        <v>Paid</v>
      </c>
      <c r="N96" s="80">
        <f>VLOOKUP($A96,'Sheet1 - Table (1)'!$A$8:$AG$1186,COLUMN(N$7),FALSE)</f>
        <v>0</v>
      </c>
      <c r="O96" s="80">
        <f>VLOOKUP($A96,'Sheet1 - Table (1)'!$A$8:$AG$1186,COLUMN(O$7),FALSE)</f>
        <v>0</v>
      </c>
      <c r="P96" s="80">
        <f>VLOOKUP($A96,'Sheet1 - Table (1)'!$A$8:$AG$1186,COLUMN(P$7),FALSE)</f>
        <v>0</v>
      </c>
      <c r="Q96" s="80">
        <f>VLOOKUP($A96,'Sheet1 - Table (1)'!$A$8:$AG$1186,COLUMN(Q$7),FALSE)</f>
        <v>0</v>
      </c>
      <c r="R96" s="80">
        <f>VLOOKUP($A96,'Sheet1 - Table (1)'!$A$8:$AG$1186,COLUMN(R$7),FALSE)</f>
        <v>0</v>
      </c>
      <c r="S96" s="80">
        <f>VLOOKUP($A96,'Sheet1 - Table (1)'!$A$8:$AG$1186,COLUMN(S$7),FALSE)</f>
        <v>0</v>
      </c>
      <c r="T96" s="80">
        <f>VLOOKUP($A96,'Sheet1 - Table (1)'!$A$8:$AG$1186,COLUMN(T$7),FALSE)</f>
        <v>0</v>
      </c>
      <c r="U96" s="80" t="str">
        <f t="shared" si="7"/>
        <v/>
      </c>
      <c r="V96" s="80" t="str">
        <f>VLOOKUP($A96,'Sheet1 - Table (1)'!$A$8:$AG$1186,COLUMN(V$7)+3,FALSE)</f>
        <v>CH - Uebrige Fds tradit. Anl.</v>
      </c>
      <c r="W96" s="80" t="str">
        <f>VLOOKUP(A96,'Sheet1 - Table (1)'!$A$8:$AF$10075,MATCH($W$8,'Sheet1 - Table (1)'!$10:$10,0),FALSE)</f>
        <v>Détermination des Prix Quotidien</v>
      </c>
      <c r="X96" s="80">
        <f>VLOOKUP(A96,'Sheet1 - Table (1)'!$A$8:$AAB$10075,MATCH($X$8,'Sheet1 - Table (1)'!$10:$10,0),FALSE)</f>
        <v>0</v>
      </c>
      <c r="Y96" s="96" t="str">
        <f t="shared" si="26"/>
        <v>Fonds de placement</v>
      </c>
      <c r="AA96" s="96" t="s">
        <v>1823</v>
      </c>
      <c r="AB96" s="96" t="s">
        <v>2481</v>
      </c>
      <c r="AC96" s="214" t="s">
        <v>140</v>
      </c>
      <c r="AD96" s="214" t="s">
        <v>5104</v>
      </c>
      <c r="AE96" s="96" t="s">
        <v>5104</v>
      </c>
      <c r="AF96" s="246" t="s">
        <v>5104</v>
      </c>
      <c r="AI96" s="96" t="s">
        <v>79</v>
      </c>
      <c r="AJ96" s="96" t="s">
        <v>140</v>
      </c>
      <c r="AK96" s="96" t="s">
        <v>140</v>
      </c>
      <c r="AL96" s="96" t="s">
        <v>2481</v>
      </c>
      <c r="AM96" s="96" t="s">
        <v>2003</v>
      </c>
      <c r="AN96" s="139">
        <v>0.3</v>
      </c>
      <c r="AO96" s="96" t="s">
        <v>2481</v>
      </c>
      <c r="AP96" s="96" t="s">
        <v>74</v>
      </c>
      <c r="AQ96" s="96">
        <v>3.26</v>
      </c>
      <c r="AR96" s="101">
        <v>5.8400000000000001E-2</v>
      </c>
      <c r="AS96" s="101">
        <f t="shared" si="28"/>
        <v>5.7700000000000001E-2</v>
      </c>
      <c r="AT96" s="101">
        <v>6.0000000000000001E-3</v>
      </c>
      <c r="AV96" s="101">
        <v>3.5999999999999997E-2</v>
      </c>
      <c r="AW96" s="101">
        <v>0.95799999999999996</v>
      </c>
      <c r="AX96" s="101">
        <v>1</v>
      </c>
      <c r="BJ96" s="101">
        <v>0.04</v>
      </c>
      <c r="BK96" s="101">
        <v>0.46860000000000002</v>
      </c>
      <c r="BL96" s="101">
        <v>0.1022</v>
      </c>
      <c r="BN96" s="101">
        <v>0.31630000000000003</v>
      </c>
      <c r="BO96" s="101">
        <v>2.9499999999999998E-2</v>
      </c>
      <c r="BR96" s="101">
        <v>4.3400000000000001E-2</v>
      </c>
      <c r="BW96" s="101">
        <v>1</v>
      </c>
      <c r="BX96" s="121" t="s">
        <v>1851</v>
      </c>
      <c r="BY96" s="101" t="s">
        <v>1799</v>
      </c>
      <c r="BZ96" s="101" t="str">
        <f>IF(AJ96="Obligations",AP96&amp;" "&amp;AI96&amp;" "&amp;IF(AI96="High Yield",IF(AQ96&lt;2.5,"SHORT",IF(AQ96&gt;4,"LONG","MID")),IF(AQ96&lt;3.5,"SHORT",IF(AQ96&gt;8,"LONG","MID"))),"")</f>
        <v>Courbe Monde High Yield MID</v>
      </c>
      <c r="CA96" s="101" t="s">
        <v>70</v>
      </c>
      <c r="CB96" s="101"/>
      <c r="CC96" s="101" t="s">
        <v>70</v>
      </c>
      <c r="CD96" s="42" t="s">
        <v>4374</v>
      </c>
      <c r="CE96" s="42" t="s">
        <v>4374</v>
      </c>
      <c r="CF96" s="42" t="str">
        <f>IFERROR(VLOOKUP(Funds[[#This Row],[Code ISIN]],[1]GLOBAL!$C$1:$L$27,10,FALSE)," ")</f>
        <v xml:space="preserve"> </v>
      </c>
      <c r="CG96" s="42" t="s">
        <v>4374</v>
      </c>
      <c r="CH96" s="42" t="s">
        <v>4374</v>
      </c>
      <c r="CI96" s="42" t="s">
        <v>4374</v>
      </c>
      <c r="CJ96" s="123">
        <v>42734</v>
      </c>
      <c r="CK96" s="96" t="s">
        <v>4374</v>
      </c>
      <c r="CL96" s="246" t="str">
        <f>VLOOKUP(Funds[[#This Row],[Code ISIN]],'Sheet1 - Table (1)'!$A$10:$AF$110017,MATCH("Funds Liquidity",'Sheet1 - Table (1)'!$10:$10,0),FALSE)</f>
        <v>Jour</v>
      </c>
    </row>
    <row r="97" spans="1:94">
      <c r="A97" s="80" t="s">
        <v>294</v>
      </c>
      <c r="B97" s="305">
        <f>IF(ISERROR(VALUE(VLOOKUP($A97,'Sheet1 - Table (1)'!$A$8:$AG$1186,COLUMN(B$7),FALSE))),VLOOKUP(A97,TK_MANQUANTS,2,FALSE),IF(VALUE(VLOOKUP($A97,'Sheet1 - Table (1)'!$A$8:$AG$1186,COLUMN(B$7),FALSE))=0,VLOOKUP(A97,TK_MANQUANTS,2,FALSE),VALUE(VLOOKUP($A97,'Sheet1 - Table (1)'!$A$8:$AG$1186,COLUMN(B$7),FALSE))))</f>
        <v>277967</v>
      </c>
      <c r="C97" s="80" t="str">
        <f>VLOOKUP($A97,'Sheet1 - Table (1)'!$A$8:$AG$1186,COLUMN(C$7),FALSE)</f>
        <v>Swisscanto (CH) BF Responsible Glbl Aggrt AA CHF</v>
      </c>
      <c r="D97" s="82">
        <f>VLOOKUP($A97,'Sheet1 - Table (1)'!$A$8:$AG$1186,COLUMN(D$7),FALSE)</f>
        <v>44196</v>
      </c>
      <c r="E97" s="124">
        <f>VLOOKUP($A97,'Sheet1 - Table (1)'!$A$8:$AG$1186,COLUMN(E$7),FALSE)</f>
        <v>0.97</v>
      </c>
      <c r="F97" s="80">
        <f>VLOOKUP($A97,'Sheet1 - Table (1)'!$A$8:$AG$1186,COLUMN(F$7),FALSE)</f>
        <v>0</v>
      </c>
      <c r="G97" s="80" t="str">
        <f>VLOOKUP($A97,'Sheet1 - Table (1)'!$A$8:$AG$1186,COLUMN(G$7),FALSE)</f>
        <v>Switzerland</v>
      </c>
      <c r="H97" s="80" t="str">
        <f>VLOOKUP($A97,'Sheet1 - Table (1)'!$A$8:$AG$1186,COLUMN(H$7),FALSE)</f>
        <v>CHF</v>
      </c>
      <c r="I97" s="80" t="str">
        <f>VLOOKUP($A97,'Sheet1 - Table (1)'!$A$8:$AG$1186,COLUMN(I$7),FALSE)</f>
        <v>Fonds de placement</v>
      </c>
      <c r="J97" s="80" t="str">
        <f>VLOOKUP($A97,'Sheet1 - Table (1)'!$A$8:$AG$1186,COLUMN(J$7),FALSE)</f>
        <v>Obligation</v>
      </c>
      <c r="K97" s="82">
        <f>VLOOKUP($A97,'Sheet1 - Table (1)'!$A$8:$AG$1186,COLUMN(K$7),FALSE)</f>
        <v>44255</v>
      </c>
      <c r="L97" s="80">
        <f>VLOOKUP($A97,'Sheet1 - Table (1)'!$A$8:$AG$1186,COLUMN(L$7),FALSE)</f>
        <v>901.557457</v>
      </c>
      <c r="M97" s="80" t="str">
        <f>VLOOKUP($A97,'Sheet1 - Table (1)'!$A$8:$AG$1186,COLUMN(M$7),FALSE)</f>
        <v>Paid</v>
      </c>
      <c r="N97" s="80">
        <f>VLOOKUP($A97,'Sheet1 - Table (1)'!$A$8:$AG$1186,COLUMN(N$7),FALSE)</f>
        <v>0</v>
      </c>
      <c r="O97" s="80">
        <f>VLOOKUP($A97,'Sheet1 - Table (1)'!$A$8:$AG$1186,COLUMN(O$7),FALSE)</f>
        <v>0</v>
      </c>
      <c r="P97" s="80">
        <f>VLOOKUP($A97,'Sheet1 - Table (1)'!$A$8:$AG$1186,COLUMN(P$7),FALSE)</f>
        <v>0</v>
      </c>
      <c r="Q97" s="80">
        <f>VLOOKUP($A97,'Sheet1 - Table (1)'!$A$8:$AG$1186,COLUMN(Q$7),FALSE)</f>
        <v>0</v>
      </c>
      <c r="R97" s="80">
        <f>VLOOKUP($A97,'Sheet1 - Table (1)'!$A$8:$AG$1186,COLUMN(R$7),FALSE)</f>
        <v>0</v>
      </c>
      <c r="S97" s="80" t="b">
        <f>VLOOKUP($A97,'Sheet1 - Table (1)'!$A$8:$AG$1186,COLUMN(S$7),FALSE)</f>
        <v>1</v>
      </c>
      <c r="T97" s="80">
        <f>VLOOKUP($A97,'Sheet1 - Table (1)'!$A$8:$AG$1186,COLUMN(T$7),FALSE)</f>
        <v>0</v>
      </c>
      <c r="U97" s="80" t="str">
        <f t="shared" si="7"/>
        <v>GE</v>
      </c>
      <c r="V97" s="80" t="str">
        <f>VLOOKUP($A97,'Sheet1 - Table (1)'!$A$8:$AG$1186,COLUMN(V$7)+3,FALSE)</f>
        <v>CH - Effektenfonds</v>
      </c>
      <c r="W97" s="80" t="str">
        <f>VLOOKUP(A97,'Sheet1 - Table (1)'!$A$8:$AF$10075,MATCH($W$8,'Sheet1 - Table (1)'!$10:$10,0),FALSE)</f>
        <v>Détermination des Prix Quotidien</v>
      </c>
      <c r="X97" s="80">
        <f>VLOOKUP(A97,'Sheet1 - Table (1)'!$A$8:$AAB$10075,MATCH($X$8,'Sheet1 - Table (1)'!$10:$10,0),FALSE)</f>
        <v>0</v>
      </c>
      <c r="Y97" s="96" t="str">
        <f t="shared" si="26"/>
        <v>Fonds de placement</v>
      </c>
      <c r="AA97" s="96" t="s">
        <v>1823</v>
      </c>
      <c r="AB97" s="96" t="s">
        <v>2481</v>
      </c>
      <c r="AC97" s="214" t="s">
        <v>140</v>
      </c>
      <c r="AD97" s="214" t="s">
        <v>2481</v>
      </c>
      <c r="AE97" s="96" t="s">
        <v>2481</v>
      </c>
      <c r="AF97" s="246" t="s">
        <v>2481</v>
      </c>
      <c r="AJ97" s="96" t="s">
        <v>140</v>
      </c>
      <c r="AK97" s="96" t="s">
        <v>140</v>
      </c>
      <c r="AL97" s="96" t="s">
        <v>2481</v>
      </c>
      <c r="AM97" s="96" t="str">
        <f>IF(AND(AK97="Obligations",AP97="Courbe CHF"),"Obligations CHF",IF(AND(AX97=100%,BJ97=100%),AK97&amp;" CHF",IF(OR(AK97="Obligations",AK97="Actions",AK97="Liquidités"),AK97&amp;" étrangères" &amp; IF(AX97=100%," hedged",""),AK97&amp;" étrangers" &amp; IF(AX97=100%," hedged",""))))</f>
        <v>Obligations étrangères</v>
      </c>
      <c r="AO97" s="96" t="s">
        <v>2481</v>
      </c>
      <c r="AP97" s="96" t="s">
        <v>74</v>
      </c>
      <c r="AQ97" s="96">
        <v>5.65</v>
      </c>
      <c r="AR97" s="101">
        <v>1.84E-2</v>
      </c>
      <c r="AS97" s="101">
        <f t="shared" si="28"/>
        <v>8.6999999999999994E-3</v>
      </c>
      <c r="AT97" s="101">
        <v>0.51400000000000001</v>
      </c>
      <c r="AU97" s="101">
        <v>0.26700000000000002</v>
      </c>
      <c r="AV97" s="101">
        <v>0.219</v>
      </c>
      <c r="AX97" s="101">
        <v>4.6899999999999997E-2</v>
      </c>
      <c r="AY97" s="101">
        <v>0.3548</v>
      </c>
      <c r="AZ97" s="101">
        <v>6.4100000000000004E-2</v>
      </c>
      <c r="BA97" s="101">
        <v>4.0899999999999999E-2</v>
      </c>
      <c r="BB97" s="101">
        <v>0.29210000000000003</v>
      </c>
      <c r="BC97" s="101">
        <v>5.2200000000000003E-2</v>
      </c>
      <c r="BD97" s="101">
        <v>1.29E-2</v>
      </c>
      <c r="BE97" s="101">
        <v>4.1099999999999998E-2</v>
      </c>
      <c r="BI97" s="101">
        <v>9.5000000000000001E-2</v>
      </c>
      <c r="BJ97" s="101">
        <v>4.6899999999999997E-2</v>
      </c>
      <c r="BK97" s="101">
        <v>0.3548</v>
      </c>
      <c r="BL97" s="101">
        <v>6.4100000000000004E-2</v>
      </c>
      <c r="BM97" s="101">
        <v>4.0899999999999999E-2</v>
      </c>
      <c r="BN97" s="101">
        <v>0.29210000000000003</v>
      </c>
      <c r="BO97" s="101">
        <v>5.2200000000000003E-2</v>
      </c>
      <c r="BP97" s="101">
        <v>4.1099999999999998E-2</v>
      </c>
      <c r="BQ97" s="101">
        <v>3.9899999999999998E-2</v>
      </c>
      <c r="BR97" s="101">
        <v>6.8000000000000005E-2</v>
      </c>
      <c r="BY97" s="101" t="s">
        <v>117</v>
      </c>
      <c r="BZ97" s="101" t="str">
        <f>IF(AJ97="Obligations",AP97&amp;" "&amp;AI97&amp;" "&amp;IF(AI97="High Yield",IF(AQ97&lt;2.5,"SHORT",IF(AQ97&gt;4,"LONG","MID")),IF(AQ97&lt;3.5,"SHORT",IF(AQ97&gt;8,"LONG","MID"))),"")</f>
        <v>Courbe Monde  MID</v>
      </c>
      <c r="CA97" s="101" t="s">
        <v>70</v>
      </c>
      <c r="CB97" s="101"/>
      <c r="CC97" s="101" t="s">
        <v>70</v>
      </c>
      <c r="CD97" s="42" t="s">
        <v>4374</v>
      </c>
      <c r="CE97" s="42" t="s">
        <v>4374</v>
      </c>
      <c r="CF97" s="42" t="str">
        <f>IFERROR(VLOOKUP(Funds[[#This Row],[Code ISIN]],[1]GLOBAL!$C$1:$L$27,10,FALSE)," ")</f>
        <v xml:space="preserve"> </v>
      </c>
      <c r="CG97" s="42" t="s">
        <v>4374</v>
      </c>
      <c r="CH97" s="42" t="s">
        <v>4374</v>
      </c>
      <c r="CI97" s="42" t="s">
        <v>4374</v>
      </c>
      <c r="CJ97" s="123">
        <v>42734</v>
      </c>
      <c r="CK97" s="96" t="s">
        <v>4374</v>
      </c>
      <c r="CL97" s="246" t="str">
        <f>VLOOKUP(Funds[[#This Row],[Code ISIN]],'Sheet1 - Table (1)'!$A$10:$AF$110017,MATCH("Funds Liquidity",'Sheet1 - Table (1)'!$10:$10,0),FALSE)</f>
        <v>Jour</v>
      </c>
    </row>
    <row r="98" spans="1:94">
      <c r="A98" s="80" t="s">
        <v>295</v>
      </c>
      <c r="B98" s="305">
        <f>IF(ISERROR(VALUE(VLOOKUP($A98,'Sheet1 - Table (1)'!$A$8:$AG$1186,COLUMN(B$7),FALSE))),VLOOKUP(A98,TK_MANQUANTS,2,FALSE),IF(VALUE(VLOOKUP($A98,'Sheet1 - Table (1)'!$A$8:$AG$1186,COLUMN(B$7),FALSE))=0,VLOOKUP(A98,TK_MANQUANTS,2,FALSE),VALUE(VLOOKUP($A98,'Sheet1 - Table (1)'!$A$8:$AG$1186,COLUMN(B$7),FALSE))))</f>
        <v>2561683</v>
      </c>
      <c r="C98" s="80" t="str">
        <f>VLOOKUP($A98,'Sheet1 - Table (1)'!$A$8:$AG$1186,COLUMN(C$7),FALSE)</f>
        <v>Swisscanto (CH) BF Responsible Glbl Aggrt DA CHF</v>
      </c>
      <c r="D98" s="82">
        <f>VLOOKUP($A98,'Sheet1 - Table (1)'!$A$8:$AG$1186,COLUMN(D$7),FALSE)</f>
        <v>44196</v>
      </c>
      <c r="E98" s="124">
        <f>VLOOKUP($A98,'Sheet1 - Table (1)'!$A$8:$AG$1186,COLUMN(E$7),FALSE)</f>
        <v>0.47</v>
      </c>
      <c r="F98" s="80">
        <f>VLOOKUP($A98,'Sheet1 - Table (1)'!$A$8:$AG$1186,COLUMN(F$7),FALSE)</f>
        <v>0</v>
      </c>
      <c r="G98" s="80" t="str">
        <f>VLOOKUP($A98,'Sheet1 - Table (1)'!$A$8:$AG$1186,COLUMN(G$7),FALSE)</f>
        <v>Switzerland</v>
      </c>
      <c r="H98" s="80" t="str">
        <f>VLOOKUP($A98,'Sheet1 - Table (1)'!$A$8:$AG$1186,COLUMN(H$7),FALSE)</f>
        <v>CHF</v>
      </c>
      <c r="I98" s="80" t="str">
        <f>VLOOKUP($A98,'Sheet1 - Table (1)'!$A$8:$AG$1186,COLUMN(I$7),FALSE)</f>
        <v>Fonds de placement</v>
      </c>
      <c r="J98" s="80" t="str">
        <f>VLOOKUP($A98,'Sheet1 - Table (1)'!$A$8:$AG$1186,COLUMN(J$7),FALSE)</f>
        <v>Obligation</v>
      </c>
      <c r="K98" s="82">
        <f>VLOOKUP($A98,'Sheet1 - Table (1)'!$A$8:$AG$1186,COLUMN(K$7),FALSE)</f>
        <v>44255</v>
      </c>
      <c r="L98" s="80">
        <f>VLOOKUP($A98,'Sheet1 - Table (1)'!$A$8:$AG$1186,COLUMN(L$7),FALSE)</f>
        <v>901.557457</v>
      </c>
      <c r="M98" s="80" t="str">
        <f>VLOOKUP($A98,'Sheet1 - Table (1)'!$A$8:$AG$1186,COLUMN(M$7),FALSE)</f>
        <v>Paid</v>
      </c>
      <c r="N98" s="80">
        <f>VLOOKUP($A98,'Sheet1 - Table (1)'!$A$8:$AG$1186,COLUMN(N$7),FALSE)</f>
        <v>0</v>
      </c>
      <c r="O98" s="80">
        <f>VLOOKUP($A98,'Sheet1 - Table (1)'!$A$8:$AG$1186,COLUMN(O$7),FALSE)</f>
        <v>0</v>
      </c>
      <c r="P98" s="80">
        <f>VLOOKUP($A98,'Sheet1 - Table (1)'!$A$8:$AG$1186,COLUMN(P$7),FALSE)</f>
        <v>0</v>
      </c>
      <c r="Q98" s="80">
        <f>VLOOKUP($A98,'Sheet1 - Table (1)'!$A$8:$AG$1186,COLUMN(Q$7),FALSE)</f>
        <v>0</v>
      </c>
      <c r="R98" s="80">
        <f>VLOOKUP($A98,'Sheet1 - Table (1)'!$A$8:$AG$1186,COLUMN(R$7),FALSE)</f>
        <v>0</v>
      </c>
      <c r="S98" s="80" t="b">
        <f>VLOOKUP($A98,'Sheet1 - Table (1)'!$A$8:$AG$1186,COLUMN(S$7),FALSE)</f>
        <v>1</v>
      </c>
      <c r="T98" s="80">
        <f>VLOOKUP($A98,'Sheet1 - Table (1)'!$A$8:$AG$1186,COLUMN(T$7),FALSE)</f>
        <v>0</v>
      </c>
      <c r="U98" s="80" t="str">
        <f t="shared" si="7"/>
        <v>GE</v>
      </c>
      <c r="V98" s="80" t="str">
        <f>VLOOKUP($A98,'Sheet1 - Table (1)'!$A$8:$AG$1186,COLUMN(V$7)+3,FALSE)</f>
        <v>CH - Effektenfonds</v>
      </c>
      <c r="W98" s="80" t="str">
        <f>VLOOKUP(A98,'Sheet1 - Table (1)'!$A$8:$AF$10075,MATCH($W$8,'Sheet1 - Table (1)'!$10:$10,0),FALSE)</f>
        <v>Détermination des Prix Quotidien</v>
      </c>
      <c r="X98" s="80">
        <f>VLOOKUP(A98,'Sheet1 - Table (1)'!$A$8:$AAB$10075,MATCH($X$8,'Sheet1 - Table (1)'!$10:$10,0),FALSE)</f>
        <v>0</v>
      </c>
      <c r="Y98" s="96" t="str">
        <f t="shared" si="26"/>
        <v>Fonds de placement</v>
      </c>
      <c r="AA98" s="96" t="s">
        <v>1823</v>
      </c>
      <c r="AB98" s="96" t="s">
        <v>2481</v>
      </c>
      <c r="AC98" s="214" t="s">
        <v>140</v>
      </c>
      <c r="AD98" s="214" t="s">
        <v>2481</v>
      </c>
      <c r="AE98" s="96" t="s">
        <v>2481</v>
      </c>
      <c r="AF98" s="246" t="s">
        <v>2481</v>
      </c>
      <c r="AJ98" s="96" t="s">
        <v>140</v>
      </c>
      <c r="AK98" s="96" t="s">
        <v>140</v>
      </c>
      <c r="AL98" s="96" t="s">
        <v>2481</v>
      </c>
      <c r="AM98" s="96" t="str">
        <f>IF(AND(AK98="Obligations",AP98="Courbe CHF"),"Obligations CHF",IF(AND(AX98=100%,BJ98=100%),AK98&amp;" CHF",IF(OR(AK98="Obligations",AK98="Actions",AK98="Liquidités"),AK98&amp;" étrangères" &amp; IF(AX98=100%," hedged",""),AK98&amp;" étrangers" &amp; IF(AX98=100%," hedged",""))))</f>
        <v>Obligations étrangères</v>
      </c>
      <c r="AO98" s="96" t="s">
        <v>2481</v>
      </c>
      <c r="AP98" s="96" t="s">
        <v>74</v>
      </c>
      <c r="AQ98" s="96">
        <v>5.65</v>
      </c>
      <c r="AR98" s="101">
        <v>1.84E-2</v>
      </c>
      <c r="AS98" s="101">
        <f t="shared" si="28"/>
        <v>1.37E-2</v>
      </c>
      <c r="AT98" s="101">
        <v>0.51400000000000001</v>
      </c>
      <c r="AU98" s="101">
        <v>0.26700000000000002</v>
      </c>
      <c r="AV98" s="101">
        <v>0.219</v>
      </c>
      <c r="AX98" s="101">
        <v>3.2000000000000001E-2</v>
      </c>
      <c r="AY98" s="101">
        <v>8.7999999999999995E-2</v>
      </c>
      <c r="AZ98" s="101">
        <v>5.8999999999999997E-2</v>
      </c>
      <c r="BB98" s="101">
        <v>0.59399999999999997</v>
      </c>
      <c r="BC98" s="101">
        <v>3.5999999999999997E-2</v>
      </c>
      <c r="BD98" s="101">
        <v>2.7E-2</v>
      </c>
      <c r="BE98" s="101">
        <v>8.6999999999999994E-2</v>
      </c>
      <c r="BI98" s="101">
        <v>7.6999999999999999E-2</v>
      </c>
      <c r="BJ98" s="101">
        <v>4.6899999999999997E-2</v>
      </c>
      <c r="BK98" s="101">
        <v>0.3548</v>
      </c>
      <c r="BL98" s="101">
        <v>6.4100000000000004E-2</v>
      </c>
      <c r="BM98" s="101">
        <v>4.0899999999999999E-2</v>
      </c>
      <c r="BN98" s="101">
        <v>0.29210000000000003</v>
      </c>
      <c r="BO98" s="101">
        <v>5.2200000000000003E-2</v>
      </c>
      <c r="BP98" s="101">
        <v>4.1099999999999998E-2</v>
      </c>
      <c r="BQ98" s="101">
        <v>3.9899999999999998E-2</v>
      </c>
      <c r="BR98" s="101">
        <v>6.8000000000000005E-2</v>
      </c>
      <c r="BZ98" s="101" t="str">
        <f>IF(AJ98="Obligations",AP98&amp;" "&amp;AI98&amp;" "&amp;IF(AI98="High Yield",IF(AQ98&lt;2.5,"SHORT",IF(AQ98&gt;4,"LONG","MID")),IF(AQ98&lt;3.5,"SHORT",IF(AQ98&gt;8,"LONG","MID"))),"")</f>
        <v>Courbe Monde  MID</v>
      </c>
      <c r="CA98" s="101" t="s">
        <v>70</v>
      </c>
      <c r="CB98" s="101"/>
      <c r="CC98" s="101" t="s">
        <v>70</v>
      </c>
      <c r="CD98" s="42" t="s">
        <v>4374</v>
      </c>
      <c r="CE98" s="42" t="s">
        <v>4374</v>
      </c>
      <c r="CF98" s="42" t="str">
        <f>IFERROR(VLOOKUP(Funds[[#This Row],[Code ISIN]],[1]GLOBAL!$C$1:$L$27,10,FALSE)," ")</f>
        <v xml:space="preserve"> </v>
      </c>
      <c r="CG98" s="42" t="s">
        <v>4374</v>
      </c>
      <c r="CH98" s="42" t="s">
        <v>4374</v>
      </c>
      <c r="CI98" s="42" t="s">
        <v>4374</v>
      </c>
      <c r="CJ98" s="123">
        <v>42734</v>
      </c>
      <c r="CK98" s="96" t="s">
        <v>4374</v>
      </c>
      <c r="CL98" s="246" t="str">
        <f>VLOOKUP(Funds[[#This Row],[Code ISIN]],'Sheet1 - Table (1)'!$A$10:$AF$110017,MATCH("Funds Liquidity",'Sheet1 - Table (1)'!$10:$10,0),FALSE)</f>
        <v>Jour</v>
      </c>
    </row>
    <row r="99" spans="1:94">
      <c r="A99" s="80" t="s">
        <v>5311</v>
      </c>
      <c r="B99" s="305">
        <f>IF(ISERROR(VALUE(VLOOKUP($A99,'Sheet1 - Table (1)'!$A$8:$AG$1186,COLUMN(B$7),FALSE))),VLOOKUP(A99,TK_MANQUANTS,2,FALSE),IF(VALUE(VLOOKUP($A99,'Sheet1 - Table (1)'!$A$8:$AG$1186,COLUMN(B$7),FALSE))=0,VLOOKUP(A99,TK_MANQUANTS,2,FALSE),VALUE(VLOOKUP($A99,'Sheet1 - Table (1)'!$A$8:$AG$1186,COLUMN(B$7),FALSE))))</f>
        <v>29864961</v>
      </c>
      <c r="C99" s="80" t="str">
        <f>VLOOKUP($A99,'Sheet1 - Table (1)'!$A$8:$AG$1186,COLUMN(C$7),FALSE)</f>
        <v>Long Run Equity Fund USD</v>
      </c>
      <c r="D99" s="82">
        <f>VLOOKUP($A99,'Sheet1 - Table (1)'!$A$8:$AG$1186,COLUMN(D$7),FALSE)</f>
        <v>44134</v>
      </c>
      <c r="E99" s="124">
        <f>VLOOKUP($A99,'Sheet1 - Table (1)'!$A$8:$AG$1186,COLUMN(E$7),FALSE)</f>
        <v>0.75</v>
      </c>
      <c r="F99" s="80" t="b">
        <f>VLOOKUP($A99,'Sheet1 - Table (1)'!$A$8:$AG$1186,COLUMN(F$7),FALSE)</f>
        <v>1</v>
      </c>
      <c r="G99" s="80" t="str">
        <f>VLOOKUP($A99,'Sheet1 - Table (1)'!$A$8:$AG$1186,COLUMN(G$7),FALSE)</f>
        <v>Luxembourg</v>
      </c>
      <c r="H99" s="288" t="s">
        <v>68</v>
      </c>
      <c r="I99" s="80" t="str">
        <f>VLOOKUP($A99,'Sheet1 - Table (1)'!$A$8:$AG$1186,COLUMN(I$7),FALSE)</f>
        <v>Fonds de placement</v>
      </c>
      <c r="J99" s="80" t="str">
        <f>VLOOKUP($A99,'Sheet1 - Table (1)'!$A$8:$AG$1186,COLUMN(J$7),FALSE)</f>
        <v>Actions</v>
      </c>
      <c r="K99" s="82">
        <f>VLOOKUP($A99,'Sheet1 - Table (1)'!$A$8:$AG$1186,COLUMN(K$7),FALSE)</f>
        <v>44134</v>
      </c>
      <c r="L99" s="80">
        <f>VLOOKUP($A99,'Sheet1 - Table (1)'!$A$8:$AG$1186,COLUMN(L$7),FALSE)</f>
        <v>970</v>
      </c>
      <c r="M99" s="80" t="str">
        <f>VLOOKUP($A99,'Sheet1 - Table (1)'!$A$8:$AG$1186,COLUMN(M$7),FALSE)</f>
        <v>Retained</v>
      </c>
      <c r="N99" s="80">
        <f>VLOOKUP($A99,'Sheet1 - Table (1)'!$A$8:$AG$1186,COLUMN(N$7),FALSE)</f>
        <v>0</v>
      </c>
      <c r="O99" s="80">
        <f>VLOOKUP($A99,'Sheet1 - Table (1)'!$A$8:$AG$1186,COLUMN(O$7),FALSE)</f>
        <v>0</v>
      </c>
      <c r="P99" s="80">
        <f>VLOOKUP($A99,'Sheet1 - Table (1)'!$A$8:$AG$1186,COLUMN(P$7),FALSE)</f>
        <v>0</v>
      </c>
      <c r="Q99" s="80">
        <f>VLOOKUP($A99,'Sheet1 - Table (1)'!$A$8:$AG$1186,COLUMN(Q$7),FALSE)</f>
        <v>0</v>
      </c>
      <c r="R99" s="80">
        <f>VLOOKUP($A99,'Sheet1 - Table (1)'!$A$8:$AG$1186,COLUMN(R$7),FALSE)</f>
        <v>0</v>
      </c>
      <c r="S99" s="80">
        <f>VLOOKUP($A99,'Sheet1 - Table (1)'!$A$8:$AG$1186,COLUMN(S$7),FALSE)</f>
        <v>0</v>
      </c>
      <c r="T99" s="80">
        <f>VLOOKUP($A99,'Sheet1 - Table (1)'!$A$8:$AG$1186,COLUMN(T$7),FALSE)</f>
        <v>0</v>
      </c>
      <c r="U99" s="80" t="str">
        <f t="shared" si="7"/>
        <v/>
      </c>
      <c r="V99" s="80" t="str">
        <f>VLOOKUP($A99,'Sheet1 - Table (1)'!$A$8:$AG$1186,COLUMN(V$7)+3,FALSE)</f>
        <v>LU - SICAV - Parte 5</v>
      </c>
      <c r="W99" s="80" t="str">
        <f>VLOOKUP(A99,'Sheet1 - Table (1)'!$A$8:$AF$10075,MATCH($W$8,'Sheet1 - Table (1)'!$10:$10,0),FALSE)</f>
        <v>Détermination des Prix Quotidien</v>
      </c>
      <c r="X99" s="80" t="str">
        <f>VLOOKUP(A99,'Sheet1 - Table (1)'!$A$8:$AAB$10075,MATCH($X$8,'Sheet1 - Table (1)'!$10:$10,0),FALSE)</f>
        <v>Full</v>
      </c>
      <c r="Y99" s="96" t="str">
        <f t="shared" si="26"/>
        <v>Fonds de placement</v>
      </c>
      <c r="AA99" s="96" t="s">
        <v>1823</v>
      </c>
      <c r="AB99" s="96" t="s">
        <v>2858</v>
      </c>
      <c r="AC99" s="214" t="s">
        <v>155</v>
      </c>
      <c r="AD99" s="214" t="s">
        <v>2858</v>
      </c>
      <c r="AE99" s="96" t="s">
        <v>2858</v>
      </c>
      <c r="AF99" s="246" t="s">
        <v>2858</v>
      </c>
      <c r="AG99" s="96" t="s">
        <v>2864</v>
      </c>
      <c r="AI99" s="96" t="s">
        <v>155</v>
      </c>
      <c r="AJ99" s="96" t="s">
        <v>155</v>
      </c>
      <c r="AK99" s="96" t="s">
        <v>155</v>
      </c>
      <c r="AL99" s="96" t="s">
        <v>2858</v>
      </c>
      <c r="AM99" s="96" t="str">
        <f>IF(AND(AK99="Obligations",AP99="Courbe CHF"),"Obligations CHF",IF(AND(AX99=100%,BJ99=100%),AK99&amp;" CHF",IF(OR(AK99="Obligations",AK99="Actions",AK99="Liquidités"),AK99&amp;" étrangères" &amp; IF(AX99=100%," hedged",""),AK99&amp;" étrangers" &amp; IF(AX99=100%," hedged",""))))</f>
        <v>Actions étrangères</v>
      </c>
      <c r="AO99" s="96" t="s">
        <v>2858</v>
      </c>
      <c r="AP99" s="96" t="s">
        <v>3636</v>
      </c>
      <c r="AS99" s="101" t="str">
        <f t="shared" si="28"/>
        <v/>
      </c>
      <c r="AX99" s="126">
        <v>4.20875E-2</v>
      </c>
      <c r="AY99" s="126">
        <v>0.15099583333333336</v>
      </c>
      <c r="AZ99" s="126">
        <v>6.5770833333333334E-2</v>
      </c>
      <c r="BA99" s="126">
        <v>3.2812500000000001E-2</v>
      </c>
      <c r="BB99" s="243">
        <v>0.61560833333333342</v>
      </c>
      <c r="BC99" s="126">
        <v>3.0225000000000005E-2</v>
      </c>
      <c r="BD99" s="126"/>
      <c r="BE99" s="126"/>
      <c r="BF99" s="126"/>
      <c r="BG99" s="126"/>
      <c r="BH99" s="126"/>
      <c r="BI99" s="126">
        <v>6.25E-2</v>
      </c>
      <c r="BJ99" s="126">
        <v>4.20875E-2</v>
      </c>
      <c r="BK99" s="126">
        <v>0.15099583333333336</v>
      </c>
      <c r="BL99" s="126">
        <v>6.5770833333333334E-2</v>
      </c>
      <c r="BM99" s="126">
        <v>3.2812500000000001E-2</v>
      </c>
      <c r="BN99" s="243">
        <v>0.61560833333333342</v>
      </c>
      <c r="BO99" s="126">
        <v>3.0225000000000005E-2</v>
      </c>
      <c r="BP99" s="126"/>
      <c r="BQ99" s="126"/>
      <c r="BR99" s="126">
        <v>6.25E-2</v>
      </c>
      <c r="BX99" s="121"/>
      <c r="BY99" s="101" t="s">
        <v>3611</v>
      </c>
      <c r="BZ99" s="101" t="str">
        <f>IF(AJ99="Obligations",AP99&amp;" "&amp;AI99&amp;" "&amp;IF(AQ99&lt;3.5,"SHORT",IF(AQ99&gt;8,"LONG","MID")),"")</f>
        <v/>
      </c>
      <c r="CA99" s="101" t="s">
        <v>4051</v>
      </c>
      <c r="CB99" s="122" t="s">
        <v>5318</v>
      </c>
      <c r="CC99" s="101" t="s">
        <v>2513</v>
      </c>
      <c r="CD99" s="42" t="s">
        <v>4374</v>
      </c>
      <c r="CE99" s="42" t="s">
        <v>1633</v>
      </c>
      <c r="CF99" s="42" t="str">
        <f>IFERROR(VLOOKUP(Funds[[#This Row],[Code ISIN]],[1]GLOBAL!$C$1:$L$27,10,FALSE)," ")</f>
        <v xml:space="preserve"> </v>
      </c>
      <c r="CG99" s="42" t="s">
        <v>4374</v>
      </c>
      <c r="CH99" s="42" t="s">
        <v>4374</v>
      </c>
      <c r="CI99" s="42" t="s">
        <v>1633</v>
      </c>
      <c r="CJ99" s="123">
        <v>44286</v>
      </c>
      <c r="CL99" s="246" t="str">
        <f>VLOOKUP(Funds[[#This Row],[Code ISIN]],'Sheet1 - Table (1)'!$A$10:$AF$110017,MATCH("Funds Liquidity",'Sheet1 - Table (1)'!$10:$10,0),FALSE)</f>
        <v>Jour</v>
      </c>
    </row>
    <row r="100" spans="1:94">
      <c r="A100" s="80" t="s">
        <v>5312</v>
      </c>
      <c r="B100" s="305">
        <f>IF(ISERROR(VALUE(VLOOKUP($A100,'Sheet1 - Table (1)'!$A$8:$AG$1186,COLUMN(B$7),FALSE))),VLOOKUP(A100,TK_MANQUANTS,2,FALSE),IF(VALUE(VLOOKUP($A100,'Sheet1 - Table (1)'!$A$8:$AG$1186,COLUMN(B$7),FALSE))=0,VLOOKUP(A100,TK_MANQUANTS,2,FALSE),VALUE(VLOOKUP($A100,'Sheet1 - Table (1)'!$A$8:$AG$1186,COLUMN(B$7),FALSE))))</f>
        <v>29864936</v>
      </c>
      <c r="C100" s="80" t="str">
        <f>VLOOKUP($A100,'Sheet1 - Table (1)'!$A$8:$AG$1186,COLUMN(C$7),FALSE)</f>
        <v>Long Run Equity Fund EUR</v>
      </c>
      <c r="D100" s="82">
        <f>VLOOKUP($A100,'Sheet1 - Table (1)'!$A$8:$AG$1186,COLUMN(D$7),FALSE)</f>
        <v>44134</v>
      </c>
      <c r="E100" s="124">
        <f>VLOOKUP($A100,'Sheet1 - Table (1)'!$A$8:$AG$1186,COLUMN(E$7),FALSE)</f>
        <v>0.75</v>
      </c>
      <c r="F100" s="80" t="b">
        <f>VLOOKUP($A100,'Sheet1 - Table (1)'!$A$8:$AG$1186,COLUMN(F$7),FALSE)</f>
        <v>1</v>
      </c>
      <c r="G100" s="80" t="str">
        <f>VLOOKUP($A100,'Sheet1 - Table (1)'!$A$8:$AG$1186,COLUMN(G$7),FALSE)</f>
        <v>Luxembourg</v>
      </c>
      <c r="H100" s="80" t="str">
        <f>VLOOKUP($A100,'Sheet1 - Table (1)'!$A$8:$AG$1186,COLUMN(H$7),FALSE)</f>
        <v>EUR</v>
      </c>
      <c r="I100" s="80" t="str">
        <f>VLOOKUP($A100,'Sheet1 - Table (1)'!$A$8:$AG$1186,COLUMN(I$7),FALSE)</f>
        <v>Fonds de placement</v>
      </c>
      <c r="J100" s="80" t="str">
        <f>VLOOKUP($A100,'Sheet1 - Table (1)'!$A$8:$AG$1186,COLUMN(J$7),FALSE)</f>
        <v>Actions</v>
      </c>
      <c r="K100" s="82">
        <f>VLOOKUP($A100,'Sheet1 - Table (1)'!$A$8:$AG$1186,COLUMN(K$7),FALSE)</f>
        <v>44134</v>
      </c>
      <c r="L100" s="80">
        <f>VLOOKUP($A100,'Sheet1 - Table (1)'!$A$8:$AG$1186,COLUMN(L$7),FALSE)</f>
        <v>970</v>
      </c>
      <c r="M100" s="80" t="str">
        <f>VLOOKUP($A100,'Sheet1 - Table (1)'!$A$8:$AG$1186,COLUMN(M$7),FALSE)</f>
        <v>Retained</v>
      </c>
      <c r="N100" s="80">
        <f>VLOOKUP($A100,'Sheet1 - Table (1)'!$A$8:$AG$1186,COLUMN(N$7),FALSE)</f>
        <v>0</v>
      </c>
      <c r="O100" s="80">
        <f>VLOOKUP($A100,'Sheet1 - Table (1)'!$A$8:$AG$1186,COLUMN(O$7),FALSE)</f>
        <v>0</v>
      </c>
      <c r="P100" s="80">
        <f>VLOOKUP($A100,'Sheet1 - Table (1)'!$A$8:$AG$1186,COLUMN(P$7),FALSE)</f>
        <v>0</v>
      </c>
      <c r="Q100" s="80">
        <f>VLOOKUP($A100,'Sheet1 - Table (1)'!$A$8:$AG$1186,COLUMN(Q$7),FALSE)</f>
        <v>0</v>
      </c>
      <c r="R100" s="80">
        <f>VLOOKUP($A100,'Sheet1 - Table (1)'!$A$8:$AG$1186,COLUMN(R$7),FALSE)</f>
        <v>0</v>
      </c>
      <c r="S100" s="80">
        <f>VLOOKUP($A100,'Sheet1 - Table (1)'!$A$8:$AG$1186,COLUMN(S$7),FALSE)</f>
        <v>0</v>
      </c>
      <c r="T100" s="80">
        <f>VLOOKUP($A100,'Sheet1 - Table (1)'!$A$8:$AG$1186,COLUMN(T$7),FALSE)</f>
        <v>0</v>
      </c>
      <c r="U100" s="80" t="str">
        <f t="shared" si="7"/>
        <v/>
      </c>
      <c r="V100" s="80" t="str">
        <f>VLOOKUP($A100,'Sheet1 - Table (1)'!$A$8:$AG$1186,COLUMN(V$7)+3,FALSE)</f>
        <v>LU - SICAV - Parte 5</v>
      </c>
      <c r="W100" s="80" t="str">
        <f>VLOOKUP(A100,'Sheet1 - Table (1)'!$A$8:$AF$10075,MATCH($W$8,'Sheet1 - Table (1)'!$10:$10,0),FALSE)</f>
        <v>Détermination des Prix Quotidien</v>
      </c>
      <c r="X100" s="80" t="str">
        <f>VLOOKUP(A100,'Sheet1 - Table (1)'!$A$8:$AAB$10075,MATCH($X$8,'Sheet1 - Table (1)'!$10:$10,0),FALSE)</f>
        <v>Full</v>
      </c>
      <c r="Y100" s="96" t="str">
        <f t="shared" si="26"/>
        <v>Fonds de placement</v>
      </c>
      <c r="AA100" s="96" t="s">
        <v>1823</v>
      </c>
      <c r="AB100" s="96" t="s">
        <v>2858</v>
      </c>
      <c r="AC100" s="214" t="s">
        <v>155</v>
      </c>
      <c r="AD100" s="214" t="s">
        <v>2858</v>
      </c>
      <c r="AE100" s="96" t="s">
        <v>2858</v>
      </c>
      <c r="AF100" s="246" t="s">
        <v>2858</v>
      </c>
      <c r="AG100" s="96" t="s">
        <v>2864</v>
      </c>
      <c r="AI100" s="96" t="s">
        <v>155</v>
      </c>
      <c r="AJ100" s="96" t="s">
        <v>155</v>
      </c>
      <c r="AK100" s="96" t="s">
        <v>155</v>
      </c>
      <c r="AL100" s="96" t="s">
        <v>2858</v>
      </c>
      <c r="AM100" s="96" t="str">
        <f>IF(AND(AK100="Obligations",AP100="Courbe CHF"),"Obligations CHF",IF(AND(AX100=100%,BJ100=100%),AK100&amp;" CHF",IF(OR(AK100="Obligations",AK100="Actions",AK100="Liquidités"),AK100&amp;" étrangères" &amp; IF(AX100=100%," hedged",""),AK100&amp;" étrangers" &amp; IF(AX100=100%," hedged",""))))</f>
        <v>Actions étrangères</v>
      </c>
      <c r="AO100" s="96" t="s">
        <v>2858</v>
      </c>
      <c r="AP100" s="96" t="s">
        <v>3636</v>
      </c>
      <c r="AS100" s="101" t="str">
        <f t="shared" si="28"/>
        <v/>
      </c>
      <c r="AX100" s="122">
        <f t="shared" ref="AX100:BG100" si="29">AX99</f>
        <v>4.20875E-2</v>
      </c>
      <c r="AY100" s="122">
        <f t="shared" si="29"/>
        <v>0.15099583333333336</v>
      </c>
      <c r="AZ100" s="122">
        <f t="shared" si="29"/>
        <v>6.5770833333333334E-2</v>
      </c>
      <c r="BA100" s="122">
        <f t="shared" si="29"/>
        <v>3.2812500000000001E-2</v>
      </c>
      <c r="BB100" s="122">
        <f t="shared" si="29"/>
        <v>0.61560833333333342</v>
      </c>
      <c r="BC100" s="122">
        <f t="shared" si="29"/>
        <v>3.0225000000000005E-2</v>
      </c>
      <c r="BD100" s="122">
        <f t="shared" si="29"/>
        <v>0</v>
      </c>
      <c r="BE100" s="122">
        <f t="shared" si="29"/>
        <v>0</v>
      </c>
      <c r="BF100" s="122">
        <f t="shared" si="29"/>
        <v>0</v>
      </c>
      <c r="BG100" s="122">
        <f t="shared" si="29"/>
        <v>0</v>
      </c>
      <c r="BH100" s="122">
        <f t="shared" ref="BH100:BQ101" si="30">BH99</f>
        <v>0</v>
      </c>
      <c r="BI100" s="122">
        <f t="shared" si="30"/>
        <v>6.25E-2</v>
      </c>
      <c r="BJ100" s="122">
        <f t="shared" si="30"/>
        <v>4.20875E-2</v>
      </c>
      <c r="BK100" s="122">
        <f t="shared" si="30"/>
        <v>0.15099583333333336</v>
      </c>
      <c r="BL100" s="122">
        <f t="shared" si="30"/>
        <v>6.5770833333333334E-2</v>
      </c>
      <c r="BM100" s="122">
        <f t="shared" si="30"/>
        <v>3.2812500000000001E-2</v>
      </c>
      <c r="BN100" s="122">
        <f t="shared" si="30"/>
        <v>0.61560833333333342</v>
      </c>
      <c r="BO100" s="122">
        <f t="shared" si="30"/>
        <v>3.0225000000000005E-2</v>
      </c>
      <c r="BP100" s="122">
        <f t="shared" si="30"/>
        <v>0</v>
      </c>
      <c r="BQ100" s="122">
        <f t="shared" si="30"/>
        <v>0</v>
      </c>
      <c r="BR100" s="122">
        <f t="shared" ref="BR100:BR101" si="31">BR99</f>
        <v>6.25E-2</v>
      </c>
      <c r="BX100" s="121"/>
      <c r="BY100" s="101"/>
      <c r="BZ100" s="101" t="str">
        <f>IF(AJ100="Obligations",AP100&amp;" "&amp;AI100&amp;" "&amp;IF(AQ100&lt;3.5,"SHORT",IF(AQ100&gt;8,"LONG","MID")),"")</f>
        <v/>
      </c>
      <c r="CA100" s="101"/>
      <c r="CB100" s="122"/>
      <c r="CC100" s="101"/>
      <c r="CD100" s="42" t="s">
        <v>4374</v>
      </c>
      <c r="CE100" s="42" t="s">
        <v>4374</v>
      </c>
      <c r="CF100" s="42" t="str">
        <f>IFERROR(VLOOKUP(Funds[[#This Row],[Code ISIN]],[1]GLOBAL!$C$1:$L$27,10,FALSE)," ")</f>
        <v xml:space="preserve"> </v>
      </c>
      <c r="CG100" s="42" t="s">
        <v>4374</v>
      </c>
      <c r="CH100" s="42" t="s">
        <v>4374</v>
      </c>
      <c r="CI100" s="42" t="s">
        <v>4374</v>
      </c>
      <c r="CJ100" s="123">
        <v>44134</v>
      </c>
      <c r="CL100" s="246" t="str">
        <f>VLOOKUP(Funds[[#This Row],[Code ISIN]],'Sheet1 - Table (1)'!$A$10:$AF$110017,MATCH("Funds Liquidity",'Sheet1 - Table (1)'!$10:$10,0),FALSE)</f>
        <v>Jour</v>
      </c>
    </row>
    <row r="101" spans="1:94">
      <c r="A101" s="80" t="s">
        <v>5313</v>
      </c>
      <c r="B101" s="305">
        <f>IF(ISERROR(VALUE(VLOOKUP($A101,'Sheet1 - Table (1)'!$A$8:$AG$1186,COLUMN(B$7),FALSE))),VLOOKUP(A101,TK_MANQUANTS,2,FALSE),IF(VALUE(VLOOKUP($A101,'Sheet1 - Table (1)'!$A$8:$AG$1186,COLUMN(B$7),FALSE))=0,VLOOKUP(A101,TK_MANQUANTS,2,FALSE),VALUE(VLOOKUP($A101,'Sheet1 - Table (1)'!$A$8:$AG$1186,COLUMN(B$7),FALSE))))</f>
        <v>29865359</v>
      </c>
      <c r="C101" s="80" t="str">
        <f>VLOOKUP($A101,'Sheet1 - Table (1)'!$A$8:$AG$1186,COLUMN(C$7),FALSE)</f>
        <v>Long Run Equity Fund CHF</v>
      </c>
      <c r="D101" s="82">
        <f>VLOOKUP($A101,'Sheet1 - Table (1)'!$A$8:$AG$1186,COLUMN(D$7),FALSE)</f>
        <v>44134</v>
      </c>
      <c r="E101" s="124">
        <f>VLOOKUP($A101,'Sheet1 - Table (1)'!$A$8:$AG$1186,COLUMN(E$7),FALSE)</f>
        <v>0.75</v>
      </c>
      <c r="F101" s="80" t="b">
        <f>VLOOKUP($A101,'Sheet1 - Table (1)'!$A$8:$AG$1186,COLUMN(F$7),FALSE)</f>
        <v>1</v>
      </c>
      <c r="G101" s="80" t="str">
        <f>VLOOKUP($A101,'Sheet1 - Table (1)'!$A$8:$AG$1186,COLUMN(G$7),FALSE)</f>
        <v>Luxembourg</v>
      </c>
      <c r="H101" s="288" t="s">
        <v>62</v>
      </c>
      <c r="I101" s="80" t="str">
        <f>VLOOKUP($A101,'Sheet1 - Table (1)'!$A$8:$AG$1186,COLUMN(I$7),FALSE)</f>
        <v>Fonds de placement</v>
      </c>
      <c r="J101" s="80" t="str">
        <f>VLOOKUP($A101,'Sheet1 - Table (1)'!$A$8:$AG$1186,COLUMN(J$7),FALSE)</f>
        <v>Actions</v>
      </c>
      <c r="K101" s="82">
        <f>VLOOKUP($A101,'Sheet1 - Table (1)'!$A$8:$AG$1186,COLUMN(K$7),FALSE)</f>
        <v>44134</v>
      </c>
      <c r="L101" s="80">
        <f>VLOOKUP($A101,'Sheet1 - Table (1)'!$A$8:$AG$1186,COLUMN(L$7),FALSE)</f>
        <v>970</v>
      </c>
      <c r="M101" s="80" t="str">
        <f>VLOOKUP($A101,'Sheet1 - Table (1)'!$A$8:$AG$1186,COLUMN(M$7),FALSE)</f>
        <v>Retained</v>
      </c>
      <c r="N101" s="80">
        <f>VLOOKUP($A101,'Sheet1 - Table (1)'!$A$8:$AG$1186,COLUMN(N$7),FALSE)</f>
        <v>0</v>
      </c>
      <c r="O101" s="80">
        <f>VLOOKUP($A101,'Sheet1 - Table (1)'!$A$8:$AG$1186,COLUMN(O$7),FALSE)</f>
        <v>0</v>
      </c>
      <c r="P101" s="80">
        <f>VLOOKUP($A101,'Sheet1 - Table (1)'!$A$8:$AG$1186,COLUMN(P$7),FALSE)</f>
        <v>0</v>
      </c>
      <c r="Q101" s="80">
        <f>VLOOKUP($A101,'Sheet1 - Table (1)'!$A$8:$AG$1186,COLUMN(Q$7),FALSE)</f>
        <v>0</v>
      </c>
      <c r="R101" s="80">
        <f>VLOOKUP($A101,'Sheet1 - Table (1)'!$A$8:$AG$1186,COLUMN(R$7),FALSE)</f>
        <v>0</v>
      </c>
      <c r="S101" s="80">
        <f>VLOOKUP($A101,'Sheet1 - Table (1)'!$A$8:$AG$1186,COLUMN(S$7),FALSE)</f>
        <v>0</v>
      </c>
      <c r="T101" s="80">
        <f>VLOOKUP($A101,'Sheet1 - Table (1)'!$A$8:$AG$1186,COLUMN(T$7),FALSE)</f>
        <v>0</v>
      </c>
      <c r="U101" s="80" t="str">
        <f t="shared" si="7"/>
        <v/>
      </c>
      <c r="V101" s="80" t="str">
        <f>VLOOKUP($A101,'Sheet1 - Table (1)'!$A$8:$AG$1186,COLUMN(V$7)+3,FALSE)</f>
        <v>LU - SICAV - Parte 5</v>
      </c>
      <c r="W101" s="80" t="str">
        <f>VLOOKUP(A101,'Sheet1 - Table (1)'!$A$8:$AF$10075,MATCH($W$8,'Sheet1 - Table (1)'!$10:$10,0),FALSE)</f>
        <v>Détermination des Prix Quotidien</v>
      </c>
      <c r="X101" s="80" t="str">
        <f>VLOOKUP(A101,'Sheet1 - Table (1)'!$A$8:$AAB$10075,MATCH($X$8,'Sheet1 - Table (1)'!$10:$10,0),FALSE)</f>
        <v>Full</v>
      </c>
      <c r="Y101" s="96" t="str">
        <f t="shared" si="26"/>
        <v>Fonds de placement</v>
      </c>
      <c r="AA101" s="96" t="s">
        <v>1823</v>
      </c>
      <c r="AB101" s="96" t="s">
        <v>2858</v>
      </c>
      <c r="AC101" s="214" t="s">
        <v>155</v>
      </c>
      <c r="AD101" s="214" t="s">
        <v>2858</v>
      </c>
      <c r="AE101" s="96" t="s">
        <v>2858</v>
      </c>
      <c r="AF101" s="246" t="s">
        <v>2858</v>
      </c>
      <c r="AG101" s="96" t="s">
        <v>2864</v>
      </c>
      <c r="AI101" s="96" t="s">
        <v>155</v>
      </c>
      <c r="AJ101" s="96" t="s">
        <v>155</v>
      </c>
      <c r="AK101" s="96" t="s">
        <v>155</v>
      </c>
      <c r="AL101" s="96" t="s">
        <v>2858</v>
      </c>
      <c r="AM101" s="96" t="str">
        <f>IF(AND(AK101="Obligations",AP101="Courbe CHF"),"Obligations CHF",IF(AND(AX101=100%,BJ101=100%),AK101&amp;" CHF",IF(OR(AK101="Obligations",AK101="Actions",AK101="Liquidités"),AK101&amp;" étrangères" &amp; IF(AX101=100%," hedged",""),AK101&amp;" étrangers" &amp; IF(AX101=100%," hedged",""))))</f>
        <v>Actions étrangères</v>
      </c>
      <c r="AO101" s="96" t="s">
        <v>2858</v>
      </c>
      <c r="AP101" s="96" t="s">
        <v>3636</v>
      </c>
      <c r="AS101" s="101" t="str">
        <f t="shared" si="28"/>
        <v/>
      </c>
      <c r="AX101" s="126">
        <v>0.05</v>
      </c>
      <c r="AY101" s="126">
        <f>27%-Funds[[#This Row],[CHF]]</f>
        <v>0.22000000000000003</v>
      </c>
      <c r="AZ101" s="126"/>
      <c r="BA101" s="126"/>
      <c r="BB101" s="243">
        <f>0.59*95%+3%</f>
        <v>0.59050000000000002</v>
      </c>
      <c r="BC101" s="126">
        <f>0.59*5%</f>
        <v>2.9499999999999998E-2</v>
      </c>
      <c r="BD101" s="126"/>
      <c r="BE101" s="126"/>
      <c r="BF101" s="126"/>
      <c r="BG101" s="126"/>
      <c r="BH101" s="126"/>
      <c r="BI101" s="126">
        <v>0.11</v>
      </c>
      <c r="BJ101" s="122">
        <f t="shared" si="30"/>
        <v>4.20875E-2</v>
      </c>
      <c r="BK101" s="122">
        <f t="shared" si="30"/>
        <v>0.15099583333333336</v>
      </c>
      <c r="BL101" s="122">
        <f t="shared" si="30"/>
        <v>6.5770833333333334E-2</v>
      </c>
      <c r="BM101" s="122">
        <f t="shared" si="30"/>
        <v>3.2812500000000001E-2</v>
      </c>
      <c r="BN101" s="122">
        <f t="shared" si="30"/>
        <v>0.61560833333333342</v>
      </c>
      <c r="BO101" s="122">
        <f t="shared" si="30"/>
        <v>3.0225000000000005E-2</v>
      </c>
      <c r="BP101" s="122">
        <f t="shared" si="30"/>
        <v>0</v>
      </c>
      <c r="BQ101" s="122">
        <f t="shared" si="30"/>
        <v>0</v>
      </c>
      <c r="BR101" s="122">
        <f t="shared" si="31"/>
        <v>6.25E-2</v>
      </c>
      <c r="BX101" s="121"/>
      <c r="BY101" s="101"/>
      <c r="BZ101" s="101" t="str">
        <f>IF(AJ101="Obligations",AP101&amp;" "&amp;AI101&amp;" "&amp;IF(AQ101&lt;3.5,"SHORT",IF(AQ101&gt;8,"LONG","MID")),"")</f>
        <v/>
      </c>
      <c r="CA101" s="101"/>
      <c r="CB101" s="122"/>
      <c r="CC101" s="101"/>
      <c r="CD101" s="42" t="s">
        <v>4374</v>
      </c>
      <c r="CE101" s="42" t="s">
        <v>4374</v>
      </c>
      <c r="CF101" s="42" t="str">
        <f>IFERROR(VLOOKUP(Funds[[#This Row],[Code ISIN]],[1]GLOBAL!$C$1:$L$27,10,FALSE)," ")</f>
        <v xml:space="preserve"> </v>
      </c>
      <c r="CG101" s="42" t="s">
        <v>4374</v>
      </c>
      <c r="CH101" s="42" t="s">
        <v>4374</v>
      </c>
      <c r="CI101" s="42" t="s">
        <v>4374</v>
      </c>
      <c r="CJ101" s="123">
        <v>44134</v>
      </c>
      <c r="CL101" s="246" t="str">
        <f>VLOOKUP(Funds[[#This Row],[Code ISIN]],'Sheet1 - Table (1)'!$A$10:$AF$110017,MATCH("Funds Liquidity",'Sheet1 - Table (1)'!$10:$10,0),FALSE)</f>
        <v>Jour</v>
      </c>
    </row>
    <row r="102" spans="1:94">
      <c r="A102" s="80" t="s">
        <v>2609</v>
      </c>
      <c r="B102" s="305">
        <f>IF(ISERROR(VALUE(VLOOKUP($A102,'Sheet1 - Table (1)'!$A$8:$AG$1186,COLUMN(B$7),FALSE))),VLOOKUP(A102,TK_MANQUANTS,2,FALSE),IF(VALUE(VLOOKUP($A102,'Sheet1 - Table (1)'!$A$8:$AG$1186,COLUMN(B$7),FALSE))=0,VLOOKUP(A102,TK_MANQUANTS,2,FALSE),VALUE(VLOOKUP($A102,'Sheet1 - Table (1)'!$A$8:$AG$1186,COLUMN(B$7),FALSE))))</f>
        <v>19225188</v>
      </c>
      <c r="C102" s="80" t="str">
        <f>VLOOKUP($A102,'Sheet1 - Table (1)'!$A$8:$AG$1186,COLUMN(C$7),FALSE)</f>
        <v>Swisscanto (CH) PBF Responsible Global HY GT CHF</v>
      </c>
      <c r="D102" s="82">
        <f>VLOOKUP($A102,'Sheet1 - Table (1)'!$A$8:$AG$1186,COLUMN(D$7),FALSE)</f>
        <v>44196</v>
      </c>
      <c r="E102" s="124">
        <f>VLOOKUP($A102,'Sheet1 - Table (1)'!$A$8:$AG$1186,COLUMN(E$7),FALSE)</f>
        <v>0.62</v>
      </c>
      <c r="F102" s="80">
        <f>VLOOKUP($A102,'Sheet1 - Table (1)'!$A$8:$AG$1186,COLUMN(F$7),FALSE)</f>
        <v>0</v>
      </c>
      <c r="G102" s="80" t="str">
        <f>VLOOKUP($A102,'Sheet1 - Table (1)'!$A$8:$AG$1186,COLUMN(G$7),FALSE)</f>
        <v>Switzerland</v>
      </c>
      <c r="H102" s="80" t="str">
        <f>VLOOKUP($A102,'Sheet1 - Table (1)'!$A$8:$AG$1186,COLUMN(H$7),FALSE)</f>
        <v>CHF</v>
      </c>
      <c r="I102" s="80" t="str">
        <f>VLOOKUP($A102,'Sheet1 - Table (1)'!$A$8:$AG$1186,COLUMN(I$7),FALSE)</f>
        <v>Fonds de placement</v>
      </c>
      <c r="J102" s="80" t="str">
        <f>VLOOKUP($A102,'Sheet1 - Table (1)'!$A$8:$AG$1186,COLUMN(J$7),FALSE)</f>
        <v>Obligation</v>
      </c>
      <c r="K102" s="82">
        <f>VLOOKUP($A102,'Sheet1 - Table (1)'!$A$8:$AG$1186,COLUMN(K$7),FALSE)</f>
        <v>44255</v>
      </c>
      <c r="L102" s="80">
        <f>VLOOKUP($A102,'Sheet1 - Table (1)'!$A$8:$AG$1186,COLUMN(L$7),FALSE)</f>
        <v>590.29897200000005</v>
      </c>
      <c r="M102" s="80" t="str">
        <f>VLOOKUP($A102,'Sheet1 - Table (1)'!$A$8:$AG$1186,COLUMN(M$7),FALSE)</f>
        <v>Paid</v>
      </c>
      <c r="N102" s="80">
        <f>VLOOKUP($A102,'Sheet1 - Table (1)'!$A$8:$AG$1186,COLUMN(N$7),FALSE)</f>
        <v>0</v>
      </c>
      <c r="O102" s="80">
        <f>VLOOKUP($A102,'Sheet1 - Table (1)'!$A$8:$AG$1186,COLUMN(O$7),FALSE)</f>
        <v>0</v>
      </c>
      <c r="P102" s="80">
        <f>VLOOKUP($A102,'Sheet1 - Table (1)'!$A$8:$AG$1186,COLUMN(P$7),FALSE)</f>
        <v>0</v>
      </c>
      <c r="Q102" s="80">
        <f>VLOOKUP($A102,'Sheet1 - Table (1)'!$A$8:$AG$1186,COLUMN(Q$7),FALSE)</f>
        <v>0</v>
      </c>
      <c r="R102" s="80">
        <f>VLOOKUP($A102,'Sheet1 - Table (1)'!$A$8:$AG$1186,COLUMN(R$7),FALSE)</f>
        <v>0</v>
      </c>
      <c r="S102" s="80">
        <f>VLOOKUP($A102,'Sheet1 - Table (1)'!$A$8:$AG$1186,COLUMN(S$7),FALSE)</f>
        <v>0</v>
      </c>
      <c r="T102" s="80">
        <f>VLOOKUP($A102,'Sheet1 - Table (1)'!$A$8:$AG$1186,COLUMN(T$7),FALSE)</f>
        <v>0</v>
      </c>
      <c r="U102" s="80" t="str">
        <f t="shared" si="7"/>
        <v/>
      </c>
      <c r="V102" s="80" t="str">
        <f>VLOOKUP($A102,'Sheet1 - Table (1)'!$A$8:$AG$1186,COLUMN(V$7)+3,FALSE)</f>
        <v>CH - Uebrige Fds tradit. Anl.</v>
      </c>
      <c r="W102" s="80" t="str">
        <f>VLOOKUP(A102,'Sheet1 - Table (1)'!$A$8:$AF$10075,MATCH($W$8,'Sheet1 - Table (1)'!$10:$10,0),FALSE)</f>
        <v>Détermination des Prix Quotidien</v>
      </c>
      <c r="X102" s="80">
        <f>VLOOKUP(A102,'Sheet1 - Table (1)'!$A$8:$AAB$10075,MATCH($X$8,'Sheet1 - Table (1)'!$10:$10,0),FALSE)</f>
        <v>0</v>
      </c>
      <c r="Y102" s="96" t="str">
        <f t="shared" si="26"/>
        <v>Fonds de placement</v>
      </c>
      <c r="AA102" s="96" t="s">
        <v>1823</v>
      </c>
      <c r="AB102" s="96" t="s">
        <v>2852</v>
      </c>
      <c r="AC102" s="214" t="s">
        <v>140</v>
      </c>
      <c r="AD102" s="214" t="s">
        <v>5104</v>
      </c>
      <c r="AE102" s="96" t="s">
        <v>5104</v>
      </c>
      <c r="AF102" s="246" t="s">
        <v>5104</v>
      </c>
      <c r="AG102" s="96" t="s">
        <v>79</v>
      </c>
      <c r="AI102" s="96" t="s">
        <v>79</v>
      </c>
      <c r="AJ102" s="96" t="s">
        <v>140</v>
      </c>
      <c r="AK102" s="96" t="s">
        <v>140</v>
      </c>
      <c r="AL102" s="96" t="s">
        <v>2481</v>
      </c>
      <c r="AM102" s="96" t="s">
        <v>2003</v>
      </c>
      <c r="AN102" s="139">
        <v>0.3</v>
      </c>
      <c r="AO102" s="96" t="s">
        <v>2852</v>
      </c>
      <c r="AP102" s="96" t="s">
        <v>74</v>
      </c>
      <c r="AQ102" s="96">
        <v>3.66</v>
      </c>
      <c r="AR102" s="101">
        <v>4.3200000000000002E-2</v>
      </c>
      <c r="AS102" s="101">
        <f t="shared" si="28"/>
        <v>3.7000000000000005E-2</v>
      </c>
      <c r="AU102" s="101">
        <v>0</v>
      </c>
      <c r="AV102" s="101">
        <v>2.5999999999999999E-2</v>
      </c>
      <c r="AW102" s="101">
        <v>0.97399999999999998</v>
      </c>
      <c r="AX102" s="101">
        <v>1</v>
      </c>
      <c r="BJ102" s="101">
        <v>3.2500000000000001E-2</v>
      </c>
      <c r="BK102" s="101">
        <v>0.53259999999999996</v>
      </c>
      <c r="BL102" s="101">
        <v>5.8500000000000003E-2</v>
      </c>
      <c r="BN102" s="101">
        <v>0.37640000000000001</v>
      </c>
      <c r="BW102" s="101">
        <v>1</v>
      </c>
      <c r="BX102" s="121" t="s">
        <v>1851</v>
      </c>
      <c r="BY102" s="101" t="s">
        <v>1799</v>
      </c>
      <c r="BZ102" s="101" t="str">
        <f>IF(AJ102="Obligations",AP102&amp;" "&amp;AI102&amp;" "&amp;IF(AI102="High Yield",IF(AQ102&lt;2.5,"SHORT",IF(AQ102&gt;4,"LONG","MID")),IF(AQ102&lt;3.5,"SHORT",IF(AQ102&gt;8,"LONG","MID"))),"")</f>
        <v>Courbe Monde High Yield MID</v>
      </c>
      <c r="CA102" s="101" t="s">
        <v>4051</v>
      </c>
      <c r="CB102" s="101" t="s">
        <v>3787</v>
      </c>
      <c r="CC102" s="137" t="s">
        <v>4054</v>
      </c>
      <c r="CD102" s="42" t="s">
        <v>1633</v>
      </c>
      <c r="CE102" s="42" t="s">
        <v>4374</v>
      </c>
      <c r="CF102" s="42" t="str">
        <f>IFERROR(VLOOKUP(Funds[[#This Row],[Code ISIN]],[1]GLOBAL!$C$1:$L$27,10,FALSE)," ")</f>
        <v xml:space="preserve"> </v>
      </c>
      <c r="CG102" s="42" t="s">
        <v>4374</v>
      </c>
      <c r="CH102" s="42" t="s">
        <v>1633</v>
      </c>
      <c r="CI102" s="42" t="s">
        <v>1633</v>
      </c>
      <c r="CJ102" s="123">
        <v>44286</v>
      </c>
      <c r="CK102" s="96" t="s">
        <v>4374</v>
      </c>
      <c r="CL102" s="246" t="str">
        <f>VLOOKUP(Funds[[#This Row],[Code ISIN]],'Sheet1 - Table (1)'!$A$10:$AF$110017,MATCH("Funds Liquidity",'Sheet1 - Table (1)'!$10:$10,0),FALSE)</f>
        <v>Jour</v>
      </c>
      <c r="CM102" s="246" t="s">
        <v>140</v>
      </c>
      <c r="CO102" s="246" t="s">
        <v>79</v>
      </c>
    </row>
    <row r="103" spans="1:94">
      <c r="A103" s="80" t="s">
        <v>441</v>
      </c>
      <c r="B103" s="305">
        <f>IF(ISERROR(VALUE(VLOOKUP($A103,'Sheet1 - Table (1)'!$A$8:$AG$1186,COLUMN(B$7),FALSE))),VLOOKUP(A103,TK_MANQUANTS,2,FALSE),IF(VALUE(VLOOKUP($A103,'Sheet1 - Table (1)'!$A$8:$AG$1186,COLUMN(B$7),FALSE))=0,VLOOKUP(A103,TK_MANQUANTS,2,FALSE),VALUE(VLOOKUP($A103,'Sheet1 - Table (1)'!$A$8:$AG$1186,COLUMN(B$7),FALSE))))</f>
        <v>4367085</v>
      </c>
      <c r="C103" s="80" t="str">
        <f>VLOOKUP($A103,'Sheet1 - Table (1)'!$A$8:$AG$1186,COLUMN(C$7),FALSE)</f>
        <v>RAM (Lux) SF-European Equities I EUR Cap</v>
      </c>
      <c r="D103" s="82">
        <f>VLOOKUP($A103,'Sheet1 - Table (1)'!$A$8:$AG$1186,COLUMN(D$7),FALSE)</f>
        <v>44196</v>
      </c>
      <c r="E103" s="124">
        <f>VLOOKUP($A103,'Sheet1 - Table (1)'!$A$8:$AG$1186,COLUMN(E$7),FALSE)</f>
        <v>1.38</v>
      </c>
      <c r="F103" s="80" t="b">
        <f>VLOOKUP($A103,'Sheet1 - Table (1)'!$A$8:$AG$1186,COLUMN(F$7),FALSE)</f>
        <v>1</v>
      </c>
      <c r="G103" s="80" t="str">
        <f>VLOOKUP($A103,'Sheet1 - Table (1)'!$A$8:$AG$1186,COLUMN(G$7),FALSE)</f>
        <v>Luxembourg</v>
      </c>
      <c r="H103" s="80" t="str">
        <f>VLOOKUP($A103,'Sheet1 - Table (1)'!$A$8:$AG$1186,COLUMN(H$7),FALSE)</f>
        <v>EUR</v>
      </c>
      <c r="I103" s="80" t="str">
        <f>VLOOKUP($A103,'Sheet1 - Table (1)'!$A$8:$AG$1186,COLUMN(I$7),FALSE)</f>
        <v>Fonds de placement</v>
      </c>
      <c r="J103" s="80" t="str">
        <f>VLOOKUP($A103,'Sheet1 - Table (1)'!$A$8:$AG$1186,COLUMN(J$7),FALSE)</f>
        <v>Actions</v>
      </c>
      <c r="K103" s="82">
        <f>VLOOKUP($A103,'Sheet1 - Table (1)'!$A$8:$AG$1186,COLUMN(K$7),FALSE)</f>
        <v>44255</v>
      </c>
      <c r="L103" s="80">
        <f>VLOOKUP($A103,'Sheet1 - Table (1)'!$A$8:$AG$1186,COLUMN(L$7),FALSE)</f>
        <v>232.69934789999999</v>
      </c>
      <c r="M103" s="80" t="str">
        <f>VLOOKUP($A103,'Sheet1 - Table (1)'!$A$8:$AG$1186,COLUMN(M$7),FALSE)</f>
        <v>Retained</v>
      </c>
      <c r="N103" s="80">
        <f>VLOOKUP($A103,'Sheet1 - Table (1)'!$A$8:$AG$1186,COLUMN(N$7),FALSE)</f>
        <v>0</v>
      </c>
      <c r="O103" s="80" t="b">
        <f>VLOOKUP($A103,'Sheet1 - Table (1)'!$A$8:$AG$1186,COLUMN(O$7),FALSE)</f>
        <v>1</v>
      </c>
      <c r="P103" s="80" t="b">
        <f>VLOOKUP($A103,'Sheet1 - Table (1)'!$A$8:$AG$1186,COLUMN(P$7),FALSE)</f>
        <v>1</v>
      </c>
      <c r="Q103" s="80" t="b">
        <f>VLOOKUP($A103,'Sheet1 - Table (1)'!$A$8:$AG$1186,COLUMN(Q$7),FALSE)</f>
        <v>1</v>
      </c>
      <c r="R103" s="80" t="b">
        <f>VLOOKUP($A103,'Sheet1 - Table (1)'!$A$8:$AG$1186,COLUMN(R$7),FALSE)</f>
        <v>1</v>
      </c>
      <c r="S103" s="80">
        <f>VLOOKUP($A103,'Sheet1 - Table (1)'!$A$8:$AG$1186,COLUMN(S$7),FALSE)</f>
        <v>0</v>
      </c>
      <c r="T103" s="80" t="b">
        <f>VLOOKUP($A103,'Sheet1 - Table (1)'!$A$8:$AG$1186,COLUMN(T$7),FALSE)</f>
        <v>1</v>
      </c>
      <c r="U103" s="80" t="str">
        <f t="shared" si="7"/>
        <v>FR-IT-NE-SP-UK</v>
      </c>
      <c r="V103" s="80" t="str">
        <f>VLOOKUP($A103,'Sheet1 - Table (1)'!$A$8:$AG$1186,COLUMN(V$7)+3,FALSE)</f>
        <v>LU - SICAV - Parte 1</v>
      </c>
      <c r="W103" s="80" t="str">
        <f>VLOOKUP(A103,'Sheet1 - Table (1)'!$A$8:$AF$10075,MATCH($W$8,'Sheet1 - Table (1)'!$10:$10,0),FALSE)</f>
        <v>Détermination des Prix Quotidien</v>
      </c>
      <c r="X103" s="80">
        <f>VLOOKUP(A103,'Sheet1 - Table (1)'!$A$8:$AAB$10075,MATCH($X$8,'Sheet1 - Table (1)'!$10:$10,0),FALSE)</f>
        <v>0</v>
      </c>
      <c r="Y103" s="96" t="str">
        <f t="shared" si="26"/>
        <v>Fonds de placement</v>
      </c>
      <c r="AA103" s="96" t="s">
        <v>1823</v>
      </c>
      <c r="AB103" s="96" t="s">
        <v>2858</v>
      </c>
      <c r="AC103" s="214" t="s">
        <v>155</v>
      </c>
      <c r="AD103" s="214" t="s">
        <v>2858</v>
      </c>
      <c r="AE103" s="96" t="s">
        <v>2858</v>
      </c>
      <c r="AF103" s="246" t="s">
        <v>2858</v>
      </c>
      <c r="AG103" s="96" t="s">
        <v>2864</v>
      </c>
      <c r="AI103" s="96" t="s">
        <v>155</v>
      </c>
      <c r="AJ103" s="96" t="s">
        <v>155</v>
      </c>
      <c r="AK103" s="96" t="s">
        <v>155</v>
      </c>
      <c r="AL103" s="96" t="s">
        <v>2858</v>
      </c>
      <c r="AM103" s="96" t="str">
        <f t="shared" ref="AM103:AM129" si="32">IF(AND(AK103="Obligations",AP103="Courbe CHF"),"Obligations CHF",IF(AND(AX103=100%,BJ103=100%),AK103&amp;" CHF",IF(OR(AK103="Obligations",AK103="Actions",AK103="Liquidités"),AK103&amp;" étrangères" &amp; IF(AX103=100%," hedged",""),AK103&amp;" étrangers" &amp; IF(AX103=100%," hedged",""))))</f>
        <v>Actions étrangères</v>
      </c>
      <c r="AO103" s="96" t="s">
        <v>2858</v>
      </c>
      <c r="AP103" s="96" t="s">
        <v>2486</v>
      </c>
      <c r="AS103" s="101" t="str">
        <f t="shared" si="28"/>
        <v/>
      </c>
      <c r="AX103" s="101">
        <v>6.2E-2</v>
      </c>
      <c r="AY103" s="101">
        <v>0.59199999999999997</v>
      </c>
      <c r="AZ103" s="101">
        <v>0.124</v>
      </c>
      <c r="BA103" s="101">
        <v>0.20599999999999999</v>
      </c>
      <c r="BB103" s="101">
        <v>1.6E-2</v>
      </c>
      <c r="BJ103" s="101">
        <v>6.2E-2</v>
      </c>
      <c r="BK103" s="101">
        <v>0.59199999999999997</v>
      </c>
      <c r="BL103" s="101">
        <v>0.124</v>
      </c>
      <c r="BM103" s="101">
        <v>0.20599999999999999</v>
      </c>
      <c r="BN103" s="101">
        <v>1.6E-2</v>
      </c>
      <c r="BS103" s="123"/>
      <c r="BT103" s="101" t="s">
        <v>1507</v>
      </c>
      <c r="BU103" s="101" t="s">
        <v>1507</v>
      </c>
      <c r="BZ103" s="101" t="str">
        <f>IF(AJ103="Obligations",AP103&amp;" "&amp;AI103&amp;" "&amp;IF(AQ103&lt;3.5,"SHORT",IF(AQ103&gt;8,"LONG","MID")),"")</f>
        <v/>
      </c>
      <c r="CA103" s="101" t="s">
        <v>70</v>
      </c>
      <c r="CB103" s="101"/>
      <c r="CC103" s="101" t="s">
        <v>70</v>
      </c>
      <c r="CD103" s="42" t="s">
        <v>4374</v>
      </c>
      <c r="CE103" s="42" t="s">
        <v>4374</v>
      </c>
      <c r="CF103" s="42" t="str">
        <f>IFERROR(VLOOKUP(Funds[[#This Row],[Code ISIN]],[1]GLOBAL!$C$1:$L$27,10,FALSE)," ")</f>
        <v xml:space="preserve"> </v>
      </c>
      <c r="CG103" s="42" t="s">
        <v>4374</v>
      </c>
      <c r="CH103" s="42" t="s">
        <v>4374</v>
      </c>
      <c r="CI103" s="42" t="s">
        <v>4374</v>
      </c>
      <c r="CJ103" s="123">
        <v>42155</v>
      </c>
      <c r="CK103" s="96" t="s">
        <v>4374</v>
      </c>
      <c r="CL103" s="246" t="str">
        <f>VLOOKUP(Funds[[#This Row],[Code ISIN]],'Sheet1 - Table (1)'!$A$10:$AF$110017,MATCH("Funds Liquidity",'Sheet1 - Table (1)'!$10:$10,0),FALSE)</f>
        <v>Jour</v>
      </c>
    </row>
    <row r="104" spans="1:94">
      <c r="A104" s="80" t="s">
        <v>2742</v>
      </c>
      <c r="B104" s="305">
        <f>IF(ISERROR(VALUE(VLOOKUP($A104,'Sheet1 - Table (1)'!$A$8:$AG$1186,COLUMN(B$7),FALSE))),VLOOKUP(A104,TK_MANQUANTS,2,FALSE),IF(VALUE(VLOOKUP($A104,'Sheet1 - Table (1)'!$A$8:$AG$1186,COLUMN(B$7),FALSE))=0,VLOOKUP(A104,TK_MANQUANTS,2,FALSE),VALUE(VLOOKUP($A104,'Sheet1 - Table (1)'!$A$8:$AG$1186,COLUMN(B$7),FALSE))))</f>
        <v>21472344</v>
      </c>
      <c r="C104" s="80" t="str">
        <f>VLOOKUP($A104,'Sheet1 - Table (1)'!$A$8:$AG$1186,COLUMN(C$7),FALSE)</f>
        <v>RAM (Lux) SF-European Equities U EUR Cap</v>
      </c>
      <c r="D104" s="82">
        <f>VLOOKUP($A104,'Sheet1 - Table (1)'!$A$8:$AG$1186,COLUMN(D$7),FALSE)</f>
        <v>44196</v>
      </c>
      <c r="E104" s="124">
        <f>VLOOKUP($A104,'Sheet1 - Table (1)'!$A$8:$AG$1186,COLUMN(E$7),FALSE)</f>
        <v>1.52</v>
      </c>
      <c r="F104" s="80" t="b">
        <f>VLOOKUP($A104,'Sheet1 - Table (1)'!$A$8:$AG$1186,COLUMN(F$7),FALSE)</f>
        <v>1</v>
      </c>
      <c r="G104" s="80" t="str">
        <f>VLOOKUP($A104,'Sheet1 - Table (1)'!$A$8:$AG$1186,COLUMN(G$7),FALSE)</f>
        <v>Luxembourg</v>
      </c>
      <c r="H104" s="80" t="str">
        <f>VLOOKUP($A104,'Sheet1 - Table (1)'!$A$8:$AG$1186,COLUMN(H$7),FALSE)</f>
        <v>EUR</v>
      </c>
      <c r="I104" s="80" t="str">
        <f>VLOOKUP($A104,'Sheet1 - Table (1)'!$A$8:$AG$1186,COLUMN(I$7),FALSE)</f>
        <v>Fonds de placement</v>
      </c>
      <c r="J104" s="80" t="str">
        <f>VLOOKUP($A104,'Sheet1 - Table (1)'!$A$8:$AG$1186,COLUMN(J$7),FALSE)</f>
        <v>Actions</v>
      </c>
      <c r="K104" s="82">
        <f>VLOOKUP($A104,'Sheet1 - Table (1)'!$A$8:$AG$1186,COLUMN(K$7),FALSE)</f>
        <v>44255</v>
      </c>
      <c r="L104" s="80">
        <f>VLOOKUP($A104,'Sheet1 - Table (1)'!$A$8:$AG$1186,COLUMN(L$7),FALSE)</f>
        <v>232.69934789999999</v>
      </c>
      <c r="M104" s="80" t="str">
        <f>VLOOKUP($A104,'Sheet1 - Table (1)'!$A$8:$AG$1186,COLUMN(M$7),FALSE)</f>
        <v>Retained</v>
      </c>
      <c r="N104" s="80">
        <f>VLOOKUP($A104,'Sheet1 - Table (1)'!$A$8:$AG$1186,COLUMN(N$7),FALSE)</f>
        <v>0</v>
      </c>
      <c r="O104" s="80" t="b">
        <f>VLOOKUP($A104,'Sheet1 - Table (1)'!$A$8:$AG$1186,COLUMN(O$7),FALSE)</f>
        <v>1</v>
      </c>
      <c r="P104" s="80">
        <f>VLOOKUP($A104,'Sheet1 - Table (1)'!$A$8:$AG$1186,COLUMN(P$7),FALSE)</f>
        <v>0</v>
      </c>
      <c r="Q104" s="80">
        <f>VLOOKUP($A104,'Sheet1 - Table (1)'!$A$8:$AG$1186,COLUMN(Q$7),FALSE)</f>
        <v>0</v>
      </c>
      <c r="R104" s="80">
        <f>VLOOKUP($A104,'Sheet1 - Table (1)'!$A$8:$AG$1186,COLUMN(R$7),FALSE)</f>
        <v>0</v>
      </c>
      <c r="S104" s="80">
        <f>VLOOKUP($A104,'Sheet1 - Table (1)'!$A$8:$AG$1186,COLUMN(S$7),FALSE)</f>
        <v>0</v>
      </c>
      <c r="T104" s="80">
        <f>VLOOKUP($A104,'Sheet1 - Table (1)'!$A$8:$AG$1186,COLUMN(T$7),FALSE)</f>
        <v>0</v>
      </c>
      <c r="U104" s="80" t="str">
        <f t="shared" si="7"/>
        <v>FR</v>
      </c>
      <c r="V104" s="80" t="str">
        <f>VLOOKUP($A104,'Sheet1 - Table (1)'!$A$8:$AG$1186,COLUMN(V$7)+3,FALSE)</f>
        <v>LU - SICAV - Parte 1</v>
      </c>
      <c r="W104" s="80" t="str">
        <f>VLOOKUP(A104,'Sheet1 - Table (1)'!$A$8:$AF$10075,MATCH($W$8,'Sheet1 - Table (1)'!$10:$10,0),FALSE)</f>
        <v>Détermination des Prix Quotidien</v>
      </c>
      <c r="X104" s="80">
        <f>VLOOKUP(A104,'Sheet1 - Table (1)'!$A$8:$AAB$10075,MATCH($X$8,'Sheet1 - Table (1)'!$10:$10,0),FALSE)</f>
        <v>0</v>
      </c>
      <c r="Y104" s="96" t="str">
        <f t="shared" si="26"/>
        <v>Fonds de placement</v>
      </c>
      <c r="AA104" s="96" t="s">
        <v>1823</v>
      </c>
      <c r="AB104" s="96" t="s">
        <v>2858</v>
      </c>
      <c r="AC104" s="214" t="s">
        <v>155</v>
      </c>
      <c r="AD104" s="214" t="s">
        <v>2858</v>
      </c>
      <c r="AE104" s="96" t="s">
        <v>2858</v>
      </c>
      <c r="AF104" s="246" t="s">
        <v>2858</v>
      </c>
      <c r="AG104" s="96" t="s">
        <v>2864</v>
      </c>
      <c r="AI104" s="96" t="s">
        <v>155</v>
      </c>
      <c r="AJ104" s="96" t="s">
        <v>155</v>
      </c>
      <c r="AK104" s="96" t="s">
        <v>155</v>
      </c>
      <c r="AL104" s="96" t="s">
        <v>2858</v>
      </c>
      <c r="AM104" s="96" t="str">
        <f t="shared" si="32"/>
        <v>Actions étrangères</v>
      </c>
      <c r="AO104" s="96" t="s">
        <v>2858</v>
      </c>
      <c r="AP104" s="96" t="s">
        <v>2486</v>
      </c>
      <c r="AS104" s="101" t="str">
        <f t="shared" si="28"/>
        <v/>
      </c>
      <c r="AX104" s="122">
        <f>AX103</f>
        <v>6.2E-2</v>
      </c>
      <c r="AY104" s="122">
        <f>AY103</f>
        <v>0.59199999999999997</v>
      </c>
      <c r="AZ104" s="122">
        <f>AZ103</f>
        <v>0.124</v>
      </c>
      <c r="BA104" s="122">
        <f>BA103</f>
        <v>0.20599999999999999</v>
      </c>
      <c r="BB104" s="122">
        <f>BB103</f>
        <v>1.6E-2</v>
      </c>
      <c r="BI104" s="122">
        <f t="shared" ref="BI104:BN104" si="33">BI103</f>
        <v>0</v>
      </c>
      <c r="BJ104" s="122">
        <f t="shared" si="33"/>
        <v>6.2E-2</v>
      </c>
      <c r="BK104" s="122">
        <f t="shared" si="33"/>
        <v>0.59199999999999997</v>
      </c>
      <c r="BL104" s="122">
        <f t="shared" si="33"/>
        <v>0.124</v>
      </c>
      <c r="BM104" s="122">
        <f t="shared" si="33"/>
        <v>0.20599999999999999</v>
      </c>
      <c r="BN104" s="122">
        <f t="shared" si="33"/>
        <v>1.6E-2</v>
      </c>
      <c r="BO104" s="122"/>
      <c r="BP104" s="122"/>
      <c r="BQ104" s="122"/>
      <c r="BR104" s="122">
        <f>BR103</f>
        <v>0</v>
      </c>
      <c r="BS104" s="123"/>
      <c r="BT104" s="101" t="s">
        <v>1507</v>
      </c>
      <c r="BU104" s="101" t="s">
        <v>1507</v>
      </c>
      <c r="BZ104" s="101" t="str">
        <f>IF(AJ104="Obligations",AP104&amp;" "&amp;AI104&amp;" "&amp;IF(AQ104&lt;3.5,"SHORT",IF(AQ104&gt;8,"LONG","MID")),"")</f>
        <v/>
      </c>
      <c r="CA104" s="101" t="s">
        <v>70</v>
      </c>
      <c r="CB104" s="101"/>
      <c r="CC104" s="101" t="s">
        <v>70</v>
      </c>
      <c r="CD104" s="42" t="s">
        <v>4374</v>
      </c>
      <c r="CE104" s="42" t="s">
        <v>4374</v>
      </c>
      <c r="CF104" s="42" t="str">
        <f>IFERROR(VLOOKUP(Funds[[#This Row],[Code ISIN]],[1]GLOBAL!$C$1:$L$27,10,FALSE)," ")</f>
        <v xml:space="preserve"> </v>
      </c>
      <c r="CG104" s="42" t="s">
        <v>4374</v>
      </c>
      <c r="CH104" s="42" t="s">
        <v>4374</v>
      </c>
      <c r="CI104" s="42" t="s">
        <v>4374</v>
      </c>
      <c r="CJ104" s="123">
        <v>42155</v>
      </c>
      <c r="CK104" s="96" t="s">
        <v>4374</v>
      </c>
      <c r="CL104" s="246" t="str">
        <f>VLOOKUP(Funds[[#This Row],[Code ISIN]],'Sheet1 - Table (1)'!$A$10:$AF$110017,MATCH("Funds Liquidity",'Sheet1 - Table (1)'!$10:$10,0),FALSE)</f>
        <v>Jour</v>
      </c>
    </row>
    <row r="105" spans="1:94">
      <c r="A105" s="96" t="s">
        <v>2149</v>
      </c>
      <c r="B105" s="305">
        <f>IF(ISERROR(VALUE(VLOOKUP($A105,'Sheet1 - Table (1)'!$A$8:$AG$1186,COLUMN(B$7),FALSE))),VLOOKUP(A105,TK_MANQUANTS,2,FALSE),IF(VALUE(VLOOKUP($A105,'Sheet1 - Table (1)'!$A$8:$AG$1186,COLUMN(B$7),FALSE))=0,VLOOKUP(A105,TK_MANQUANTS,2,FALSE),VALUE(VLOOKUP($A105,'Sheet1 - Table (1)'!$A$8:$AG$1186,COLUMN(B$7),FALSE))))</f>
        <v>32193843</v>
      </c>
      <c r="C105" s="80" t="str">
        <f>VLOOKUP($A105,'Sheet1 - Table (1)'!$A$8:$AG$1186,COLUMN(C$7),FALSE)</f>
        <v>BCV Total Return Bonds (CHF) B</v>
      </c>
      <c r="D105" s="82">
        <f>VLOOKUP($A105,'Sheet1 - Table (1)'!$A$8:$AG$1186,COLUMN(D$7),FALSE)</f>
        <v>43921</v>
      </c>
      <c r="E105" s="124">
        <f>VLOOKUP($A105,'Sheet1 - Table (1)'!$A$8:$AG$1186,COLUMN(E$7),FALSE)</f>
        <v>0.51</v>
      </c>
      <c r="F105" s="80">
        <f>VLOOKUP($A105,'Sheet1 - Table (1)'!$A$8:$AG$1186,COLUMN(F$7),FALSE)</f>
        <v>0</v>
      </c>
      <c r="G105" s="80" t="str">
        <f>VLOOKUP($A105,'Sheet1 - Table (1)'!$A$8:$AG$1186,COLUMN(G$7),FALSE)</f>
        <v>Switzerland</v>
      </c>
      <c r="H105" s="80" t="str">
        <f>VLOOKUP($A105,'Sheet1 - Table (1)'!$A$8:$AG$1186,COLUMN(H$7),FALSE)</f>
        <v>CHF</v>
      </c>
      <c r="I105" s="80" t="str">
        <f>VLOOKUP($A105,'Sheet1 - Table (1)'!$A$8:$AG$1186,COLUMN(I$7),FALSE)</f>
        <v>Fonds de placement</v>
      </c>
      <c r="J105" s="80" t="str">
        <f>VLOOKUP($A105,'Sheet1 - Table (1)'!$A$8:$AG$1186,COLUMN(J$7),FALSE)</f>
        <v>Obligation</v>
      </c>
      <c r="K105" s="82">
        <f>VLOOKUP($A105,'Sheet1 - Table (1)'!$A$8:$AG$1186,COLUMN(K$7),FALSE)</f>
        <v>44255</v>
      </c>
      <c r="L105" s="80">
        <f>VLOOKUP($A105,'Sheet1 - Table (1)'!$A$8:$AG$1186,COLUMN(L$7),FALSE)</f>
        <v>212.20114530000001</v>
      </c>
      <c r="M105" s="80" t="str">
        <f>VLOOKUP($A105,'Sheet1 - Table (1)'!$A$8:$AG$1186,COLUMN(M$7),FALSE)</f>
        <v>Retained</v>
      </c>
      <c r="N105" s="80">
        <f>VLOOKUP($A105,'Sheet1 - Table (1)'!$A$8:$AG$1186,COLUMN(N$7),FALSE)</f>
        <v>0</v>
      </c>
      <c r="O105" s="80">
        <f>VLOOKUP($A105,'Sheet1 - Table (1)'!$A$8:$AG$1186,COLUMN(O$7),FALSE)</f>
        <v>0</v>
      </c>
      <c r="P105" s="80">
        <f>VLOOKUP($A105,'Sheet1 - Table (1)'!$A$8:$AG$1186,COLUMN(P$7),FALSE)</f>
        <v>0</v>
      </c>
      <c r="Q105" s="80">
        <f>VLOOKUP($A105,'Sheet1 - Table (1)'!$A$8:$AG$1186,COLUMN(Q$7),FALSE)</f>
        <v>0</v>
      </c>
      <c r="R105" s="80">
        <f>VLOOKUP($A105,'Sheet1 - Table (1)'!$A$8:$AG$1186,COLUMN(R$7),FALSE)</f>
        <v>0</v>
      </c>
      <c r="S105" s="80">
        <f>VLOOKUP($A105,'Sheet1 - Table (1)'!$A$8:$AG$1186,COLUMN(S$7),FALSE)</f>
        <v>0</v>
      </c>
      <c r="T105" s="80">
        <f>VLOOKUP($A105,'Sheet1 - Table (1)'!$A$8:$AG$1186,COLUMN(T$7),FALSE)</f>
        <v>0</v>
      </c>
      <c r="U105" s="80" t="str">
        <f t="shared" ref="U105:U172" si="34">IF(N105=TRUE,UPPER(LEFT($N$8,2)),"")&amp;IF(O105=TRUE,IF(N105=TRUE,"-","")&amp;UPPER(LEFT($O$8,2)),"")&amp;IF(P105=TRUE,IF(OR(N105=TRUE,O105=TRUE),"-","")&amp;UPPER(LEFT($P$8,2)),"")&amp;IF(Q105=TRUE,IF(OR(N105=TRUE,O105=TRUE,P105=TRUE),"-","")&amp;UPPER(LEFT($Q$8,2)),"")&amp;IF(R105=TRUE,IF(OR(N105=TRUE,O105=TRUE,P105=TRUE,Q105=TRUE),"-","")&amp;UPPER(LEFT($R$8,2)),"")&amp;IF(S105=TRUE,IF(OR(N105=TRUE,O105=TRUE,P105=TRUE,Q105=TRUE,R105=TRUE),"-","")&amp;UPPER(LEFT($S$8,2)),"")&amp;IF(T105=TRUE,IF(OR(N105=TRUE,O105=TRUE,P105=TRUE,Q105=TRUE,R105=TRUE,S105=TRUE),"-","")&amp;UPPER(LEFT($T$8,2)),"")</f>
        <v/>
      </c>
      <c r="V105" s="80" t="str">
        <f>VLOOKUP($A105,'Sheet1 - Table (1)'!$A$8:$AG$1186,COLUMN(V$7)+3,FALSE)</f>
        <v>CH - Uebrige Fds tradit. Anl.</v>
      </c>
      <c r="W105" s="80" t="str">
        <f>VLOOKUP(A105,'Sheet1 - Table (1)'!$A$8:$AF$10075,MATCH($W$8,'Sheet1 - Table (1)'!$10:$10,0),FALSE)</f>
        <v>Détermination des Prix Quotidien</v>
      </c>
      <c r="X105" s="80">
        <f>VLOOKUP(A105,'Sheet1 - Table (1)'!$A$8:$AAB$10075,MATCH($X$8,'Sheet1 - Table (1)'!$10:$10,0),FALSE)</f>
        <v>0</v>
      </c>
      <c r="Y105" s="96" t="str">
        <f t="shared" si="26"/>
        <v>Fonds de placement</v>
      </c>
      <c r="AA105" s="96" t="s">
        <v>1823</v>
      </c>
      <c r="AB105" s="96" t="s">
        <v>2064</v>
      </c>
      <c r="AC105" s="214" t="s">
        <v>140</v>
      </c>
      <c r="AD105" s="214" t="s">
        <v>2064</v>
      </c>
      <c r="AE105" s="96" t="s">
        <v>2542</v>
      </c>
      <c r="AF105" s="246" t="s">
        <v>2546</v>
      </c>
      <c r="AG105" s="96" t="s">
        <v>2687</v>
      </c>
      <c r="AI105" s="96" t="s">
        <v>137</v>
      </c>
      <c r="AJ105" s="96" t="s">
        <v>793</v>
      </c>
      <c r="AK105" s="96" t="s">
        <v>140</v>
      </c>
      <c r="AL105" s="96" t="s">
        <v>2481</v>
      </c>
      <c r="AM105" s="96" t="str">
        <f t="shared" si="32"/>
        <v>Obligations étrangères hedged</v>
      </c>
      <c r="AO105" s="96" t="s">
        <v>2064</v>
      </c>
      <c r="AP105" s="96" t="s">
        <v>74</v>
      </c>
      <c r="AQ105" s="96">
        <v>1.22</v>
      </c>
      <c r="AR105" s="101">
        <v>3.8E-3</v>
      </c>
      <c r="AS105" s="101">
        <f t="shared" si="28"/>
        <v>-1.3000000000000004E-3</v>
      </c>
      <c r="AT105" s="101">
        <v>0.23200000000000001</v>
      </c>
      <c r="AU105" s="101">
        <v>0.26200000000000001</v>
      </c>
      <c r="AV105" s="101">
        <v>0.308</v>
      </c>
      <c r="AW105" s="101">
        <v>0.20100000000000001</v>
      </c>
      <c r="AX105" s="101">
        <v>1</v>
      </c>
      <c r="BJ105" s="101">
        <v>6.9000000000000006E-2</v>
      </c>
      <c r="BK105" s="101">
        <v>0.495</v>
      </c>
      <c r="BN105" s="101">
        <v>0.436</v>
      </c>
      <c r="BV105" s="101">
        <v>0.3</v>
      </c>
      <c r="BW105" s="101">
        <v>0.7</v>
      </c>
      <c r="BZ105" s="101" t="str">
        <f>IF(AJ105="Obligations",AP105&amp;" "&amp;AI105&amp;" "&amp;IF(AI105="High Yield",IF(AQ105&lt;2.5,"SHORT",IF(AQ105&gt;4,"LONG","MID")),IF(AQ105&lt;3.5,"SHORT",IF(AQ105&gt;8,"LONG","MID"))),"")</f>
        <v/>
      </c>
      <c r="CA105" s="101" t="s">
        <v>4051</v>
      </c>
      <c r="CB105" s="101" t="s">
        <v>3660</v>
      </c>
      <c r="CC105" s="101" t="s">
        <v>70</v>
      </c>
      <c r="CD105" s="42" t="s">
        <v>4374</v>
      </c>
      <c r="CE105" s="42" t="s">
        <v>4374</v>
      </c>
      <c r="CF105" s="42" t="str">
        <f>IFERROR(VLOOKUP(Funds[[#This Row],[Code ISIN]],[1]GLOBAL!$C$1:$L$27,10,FALSE)," ")</f>
        <v xml:space="preserve"> </v>
      </c>
      <c r="CG105" s="42" t="s">
        <v>4374</v>
      </c>
      <c r="CH105" s="42" t="s">
        <v>4374</v>
      </c>
      <c r="CI105" s="42" t="s">
        <v>4374</v>
      </c>
      <c r="CJ105" s="123">
        <v>43059</v>
      </c>
      <c r="CK105" s="96" t="s">
        <v>4374</v>
      </c>
      <c r="CL105" s="246" t="str">
        <f>VLOOKUP(Funds[[#This Row],[Code ISIN]],'Sheet1 - Table (1)'!$A$10:$AF$110017,MATCH("Funds Liquidity",'Sheet1 - Table (1)'!$10:$10,0),FALSE)</f>
        <v>Jour</v>
      </c>
      <c r="CP105" s="246" t="s">
        <v>2687</v>
      </c>
    </row>
    <row r="106" spans="1:94">
      <c r="A106" s="80" t="s">
        <v>1458</v>
      </c>
      <c r="B106" s="305">
        <f>IF(ISERROR(VALUE(VLOOKUP($A106,'Sheet1 - Table (1)'!$A$8:$AG$1186,COLUMN(B$7),FALSE))),VLOOKUP(A106,TK_MANQUANTS,2,FALSE),IF(VALUE(VLOOKUP($A106,'Sheet1 - Table (1)'!$A$8:$AG$1186,COLUMN(B$7),FALSE))=0,VLOOKUP(A106,TK_MANQUANTS,2,FALSE),VALUE(VLOOKUP($A106,'Sheet1 - Table (1)'!$A$8:$AG$1186,COLUMN(B$7),FALSE))))</f>
        <v>25639445</v>
      </c>
      <c r="C106" s="80" t="str">
        <f>VLOOKUP($A106,'Sheet1 - Table (1)'!$A$8:$AG$1186,COLUMN(C$7),FALSE)</f>
        <v>THEAM Quant SICAV - Equity Europe Income Defensive</v>
      </c>
      <c r="D106" s="82"/>
      <c r="E106" s="119">
        <v>0</v>
      </c>
      <c r="F106" s="80" t="b">
        <f>VLOOKUP($A106,'Sheet1 - Table (1)'!$A$8:$AG$1186,COLUMN(F$7),FALSE)</f>
        <v>0</v>
      </c>
      <c r="G106" s="80" t="str">
        <f>VLOOKUP($A106,'Sheet1 - Table (1)'!$A$8:$AG$1186,COLUMN(G$7),FALSE)</f>
        <v>Luxembourg</v>
      </c>
      <c r="H106" s="80" t="str">
        <f>VLOOKUP($A106,'Sheet1 - Table (1)'!$A$8:$AG$1186,COLUMN(H$7),FALSE)</f>
        <v>EUR</v>
      </c>
      <c r="I106" s="80" t="str">
        <f>VLOOKUP($A106,'Sheet1 - Table (1)'!$A$8:$AG$1186,COLUMN(I$7),FALSE)</f>
        <v>Fonds de placement</v>
      </c>
      <c r="J106" s="80" t="str">
        <f>VLOOKUP($A106,'Sheet1 - Table (1)'!$A$8:$AG$1186,COLUMN(J$7),FALSE)</f>
        <v>Actions</v>
      </c>
      <c r="K106" s="82" t="str">
        <f>VLOOKUP($A106,'Sheet1 - Table (1)'!$A$8:$AG$1186,COLUMN(K$7),FALSE)</f>
        <v>Inactif</v>
      </c>
      <c r="L106" s="80">
        <f>VLOOKUP($A106,'Sheet1 - Table (1)'!$A$8:$AG$1186,COLUMN(L$7),FALSE)</f>
        <v>0</v>
      </c>
      <c r="M106" s="80">
        <f>VLOOKUP($A106,'Sheet1 - Table (1)'!$A$8:$AG$1186,COLUMN(M$7),FALSE)</f>
        <v>0</v>
      </c>
      <c r="N106" s="80">
        <f>VLOOKUP($A106,'Sheet1 - Table (1)'!$A$8:$AG$1186,COLUMN(N$7),FALSE)</f>
        <v>0</v>
      </c>
      <c r="O106" s="80">
        <f>VLOOKUP($A106,'Sheet1 - Table (1)'!$A$8:$AG$1186,COLUMN(O$7),FALSE)</f>
        <v>0</v>
      </c>
      <c r="P106" s="80">
        <f>VLOOKUP($A106,'Sheet1 - Table (1)'!$A$8:$AG$1186,COLUMN(P$7),FALSE)</f>
        <v>0</v>
      </c>
      <c r="Q106" s="80">
        <f>VLOOKUP($A106,'Sheet1 - Table (1)'!$A$8:$AG$1186,COLUMN(Q$7),FALSE)</f>
        <v>0</v>
      </c>
      <c r="R106" s="80">
        <f>VLOOKUP($A106,'Sheet1 - Table (1)'!$A$8:$AG$1186,COLUMN(R$7),FALSE)</f>
        <v>0</v>
      </c>
      <c r="S106" s="80">
        <f>VLOOKUP($A106,'Sheet1 - Table (1)'!$A$8:$AG$1186,COLUMN(S$7),FALSE)</f>
        <v>0</v>
      </c>
      <c r="T106" s="80">
        <f>VLOOKUP($A106,'Sheet1 - Table (1)'!$A$8:$AG$1186,COLUMN(T$7),FALSE)</f>
        <v>0</v>
      </c>
      <c r="U106" s="80" t="str">
        <f t="shared" si="34"/>
        <v/>
      </c>
      <c r="V106" s="80">
        <f>VLOOKUP($A106,'Sheet1 - Table (1)'!$A$8:$AG$1186,COLUMN(V$7)+3,FALSE)</f>
        <v>0</v>
      </c>
      <c r="W106" s="80">
        <f>VLOOKUP(A106,'Sheet1 - Table (1)'!$A$8:$AF$10075,MATCH($W$8,'Sheet1 - Table (1)'!$10:$10,0),FALSE)</f>
        <v>0</v>
      </c>
      <c r="X106" s="80">
        <f>VLOOKUP(A106,'Sheet1 - Table (1)'!$A$8:$AAB$10075,MATCH($X$8,'Sheet1 - Table (1)'!$10:$10,0),FALSE)</f>
        <v>0</v>
      </c>
      <c r="Y106" s="96" t="str">
        <f t="shared" si="26"/>
        <v>Fonds de placement</v>
      </c>
      <c r="AA106" s="96" t="s">
        <v>1823</v>
      </c>
      <c r="AB106" s="96" t="s">
        <v>2858</v>
      </c>
      <c r="AC106" s="214" t="s">
        <v>155</v>
      </c>
      <c r="AD106" s="214" t="s">
        <v>2858</v>
      </c>
      <c r="AE106" s="96" t="s">
        <v>2858</v>
      </c>
      <c r="AF106" s="246" t="s">
        <v>2858</v>
      </c>
      <c r="AG106" s="96" t="s">
        <v>2864</v>
      </c>
      <c r="AI106" s="96" t="s">
        <v>155</v>
      </c>
      <c r="AJ106" s="96" t="s">
        <v>155</v>
      </c>
      <c r="AK106" s="96" t="s">
        <v>155</v>
      </c>
      <c r="AL106" s="96" t="s">
        <v>2858</v>
      </c>
      <c r="AM106" s="96" t="str">
        <f t="shared" si="32"/>
        <v>Actions étrangères</v>
      </c>
      <c r="AO106" s="96" t="s">
        <v>2858</v>
      </c>
      <c r="AP106" s="96" t="s">
        <v>2486</v>
      </c>
      <c r="AS106" s="101" t="str">
        <f t="shared" si="28"/>
        <v/>
      </c>
      <c r="AX106" s="101">
        <v>0.03</v>
      </c>
      <c r="AY106" s="101">
        <v>0.6</v>
      </c>
      <c r="AZ106" s="101">
        <v>0.32</v>
      </c>
      <c r="BA106" s="101">
        <v>0.05</v>
      </c>
      <c r="BJ106" s="101">
        <v>7.6899999999999996E-2</v>
      </c>
      <c r="BK106" s="101">
        <v>0.61539999999999995</v>
      </c>
      <c r="BL106" s="101">
        <v>0.30769999999999997</v>
      </c>
      <c r="CA106" s="101" t="s">
        <v>70</v>
      </c>
      <c r="CB106" s="101"/>
      <c r="CC106" s="150" t="s">
        <v>70</v>
      </c>
      <c r="CD106" s="42" t="s">
        <v>4374</v>
      </c>
      <c r="CE106" s="42" t="s">
        <v>4374</v>
      </c>
      <c r="CF106" s="42" t="str">
        <f>IFERROR(VLOOKUP(Funds[[#This Row],[Code ISIN]],[1]GLOBAL!$C$1:$L$27,10,FALSE)," ")</f>
        <v xml:space="preserve"> </v>
      </c>
      <c r="CG106" s="42" t="s">
        <v>4374</v>
      </c>
      <c r="CH106" s="42" t="s">
        <v>4374</v>
      </c>
      <c r="CI106" s="42" t="s">
        <v>4374</v>
      </c>
      <c r="CJ106" s="123">
        <v>42531</v>
      </c>
      <c r="CK106" s="96" t="s">
        <v>4374</v>
      </c>
      <c r="CL106" s="246" t="str">
        <f>VLOOKUP(Funds[[#This Row],[Code ISIN]],'Sheet1 - Table (1)'!$A$10:$AF$110017,MATCH("Funds Liquidity",'Sheet1 - Table (1)'!$10:$10,0),FALSE)</f>
        <v>&gt;=Mois</v>
      </c>
    </row>
    <row r="107" spans="1:94">
      <c r="A107" s="80" t="s">
        <v>1331</v>
      </c>
      <c r="B107" s="305">
        <f>IF(ISERROR(VALUE(VLOOKUP($A107,'Sheet1 - Table (1)'!$A$8:$AG$1186,COLUMN(B$7),FALSE))),VLOOKUP(A107,TK_MANQUANTS,2,FALSE),IF(VALUE(VLOOKUP($A107,'Sheet1 - Table (1)'!$A$8:$AG$1186,COLUMN(B$7),FALSE))=0,VLOOKUP(A107,TK_MANQUANTS,2,FALSE),VALUE(VLOOKUP($A107,'Sheet1 - Table (1)'!$A$8:$AG$1186,COLUMN(B$7),FALSE))))</f>
        <v>24745395</v>
      </c>
      <c r="C107" s="80" t="str">
        <f>VLOOKUP($A107,'Sheet1 - Table (1)'!$A$8:$AG$1186,COLUMN(C$7),FALSE)</f>
        <v>H2O Adagio Fund I CHF 4D</v>
      </c>
      <c r="D107" s="82">
        <f>VLOOKUP($A107,'Sheet1 - Table (1)'!$A$8:$AG$1186,COLUMN(D$7),FALSE)</f>
        <v>42004</v>
      </c>
      <c r="E107" s="119">
        <v>0</v>
      </c>
      <c r="F107" s="80" t="b">
        <f>VLOOKUP($A107,'Sheet1 - Table (1)'!$A$8:$AG$1186,COLUMN(F$7),FALSE)</f>
        <v>1</v>
      </c>
      <c r="G107" s="80" t="str">
        <f>VLOOKUP($A107,'Sheet1 - Table (1)'!$A$8:$AG$1186,COLUMN(G$7),FALSE)</f>
        <v>France</v>
      </c>
      <c r="H107" s="80" t="str">
        <f>VLOOKUP($A107,'Sheet1 - Table (1)'!$A$8:$AG$1186,COLUMN(H$7),FALSE)</f>
        <v>CHF</v>
      </c>
      <c r="I107" s="80" t="str">
        <f>VLOOKUP($A107,'Sheet1 - Table (1)'!$A$8:$AG$1186,COLUMN(I$7),FALSE)</f>
        <v>Fonds de placement</v>
      </c>
      <c r="J107" s="80" t="str">
        <f>VLOOKUP($A107,'Sheet1 - Table (1)'!$A$8:$AG$1186,COLUMN(J$7),FALSE)</f>
        <v>Obligations</v>
      </c>
      <c r="K107" s="82">
        <f>VLOOKUP($A107,'Sheet1 - Table (1)'!$A$8:$AG$1186,COLUMN(K$7),FALSE)</f>
        <v>42004</v>
      </c>
      <c r="L107" s="81">
        <v>1200</v>
      </c>
      <c r="M107" s="80" t="str">
        <f>VLOOKUP($A107,'Sheet1 - Table (1)'!$A$8:$AG$1186,COLUMN(M$7),FALSE)</f>
        <v>Retained</v>
      </c>
      <c r="N107" s="80">
        <f>VLOOKUP($A107,'Sheet1 - Table (1)'!$A$8:$AG$1186,COLUMN(N$7),FALSE)</f>
        <v>0</v>
      </c>
      <c r="O107" s="80">
        <f>VLOOKUP($A107,'Sheet1 - Table (1)'!$A$8:$AG$1186,COLUMN(O$7),FALSE)</f>
        <v>0</v>
      </c>
      <c r="P107" s="80">
        <f>VLOOKUP($A107,'Sheet1 - Table (1)'!$A$8:$AG$1186,COLUMN(P$7),FALSE)</f>
        <v>0</v>
      </c>
      <c r="Q107" s="80">
        <f>VLOOKUP($A107,'Sheet1 - Table (1)'!$A$8:$AG$1186,COLUMN(Q$7),FALSE)</f>
        <v>0</v>
      </c>
      <c r="R107" s="80">
        <f>VLOOKUP($A107,'Sheet1 - Table (1)'!$A$8:$AG$1186,COLUMN(R$7),FALSE)</f>
        <v>0</v>
      </c>
      <c r="S107" s="80">
        <f>VLOOKUP($A107,'Sheet1 - Table (1)'!$A$8:$AG$1186,COLUMN(S$7),FALSE)</f>
        <v>0</v>
      </c>
      <c r="T107" s="80">
        <f>VLOOKUP($A107,'Sheet1 - Table (1)'!$A$8:$AG$1186,COLUMN(T$7),FALSE)</f>
        <v>0</v>
      </c>
      <c r="U107" s="80" t="str">
        <f t="shared" si="34"/>
        <v/>
      </c>
      <c r="V107" s="80" t="str">
        <f>VLOOKUP($A107,'Sheet1 - Table (1)'!$A$8:$AG$1186,COLUMN(V$7)+3,FALSE)</f>
        <v>FR - SICAV</v>
      </c>
      <c r="W107" s="80" t="str">
        <f>VLOOKUP(A107,'Sheet1 - Table (1)'!$A$8:$AF$10075,MATCH($W$8,'Sheet1 - Table (1)'!$10:$10,0),FALSE)</f>
        <v>Détermination des Prix Quotidien</v>
      </c>
      <c r="X107" s="80">
        <f>VLOOKUP(A107,'Sheet1 - Table (1)'!$A$8:$AAB$10075,MATCH($X$8,'Sheet1 - Table (1)'!$10:$10,0),FALSE)</f>
        <v>0</v>
      </c>
      <c r="Y107" s="96" t="str">
        <f t="shared" si="26"/>
        <v>Fonds de placement</v>
      </c>
      <c r="AA107" s="96" t="s">
        <v>1823</v>
      </c>
      <c r="AB107" s="96" t="s">
        <v>2064</v>
      </c>
      <c r="AC107" s="214" t="s">
        <v>140</v>
      </c>
      <c r="AD107" s="214" t="s">
        <v>2064</v>
      </c>
      <c r="AE107" s="96" t="s">
        <v>2542</v>
      </c>
      <c r="AF107" s="246" t="s">
        <v>2546</v>
      </c>
      <c r="AG107" s="96" t="s">
        <v>2687</v>
      </c>
      <c r="AI107" s="96" t="s">
        <v>2683</v>
      </c>
      <c r="AJ107" s="96" t="s">
        <v>793</v>
      </c>
      <c r="AK107" s="96" t="s">
        <v>1803</v>
      </c>
      <c r="AL107" s="96" t="s">
        <v>5093</v>
      </c>
      <c r="AM107" s="96" t="str">
        <f t="shared" si="32"/>
        <v>Placements alternatifs étrangers hedged</v>
      </c>
      <c r="AN107" s="139">
        <v>1</v>
      </c>
      <c r="AO107" s="96" t="s">
        <v>2064</v>
      </c>
      <c r="AP107" s="96" t="s">
        <v>74</v>
      </c>
      <c r="AQ107" s="96">
        <v>1</v>
      </c>
      <c r="AR107" s="101">
        <v>0</v>
      </c>
      <c r="AS107" s="101">
        <f t="shared" si="28"/>
        <v>0</v>
      </c>
      <c r="AT107" s="101">
        <v>0.3</v>
      </c>
      <c r="AU107" s="101">
        <v>0.2</v>
      </c>
      <c r="AV107" s="101">
        <v>0.4</v>
      </c>
      <c r="AW107" s="101">
        <v>0.1</v>
      </c>
      <c r="AX107" s="101">
        <v>1</v>
      </c>
      <c r="BJ107" s="101">
        <v>8.5500000000000007E-2</v>
      </c>
      <c r="BK107" s="101">
        <v>0.81179999999999997</v>
      </c>
      <c r="BL107" s="101">
        <v>1.34E-2</v>
      </c>
      <c r="BM107" s="101">
        <v>1.14E-2</v>
      </c>
      <c r="BN107" s="101">
        <v>6.4999999999999997E-3</v>
      </c>
      <c r="BR107" s="101">
        <v>7.1400000000000005E-2</v>
      </c>
      <c r="BV107" s="101">
        <v>0.5</v>
      </c>
      <c r="BW107" s="101">
        <v>0.5</v>
      </c>
      <c r="BZ107" s="101" t="str">
        <f>IF(AJ107="Obligations",AP107&amp;" "&amp;AI107&amp;" "&amp;IF(AI107="High Yield",IF(AQ107&lt;2.5,"SHORT",IF(AQ107&gt;4,"LONG","MID")),IF(AQ107&lt;3.5,"SHORT",IF(AQ107&gt;8,"LONG","MID"))),"")</f>
        <v/>
      </c>
      <c r="CA107" s="101" t="s">
        <v>4051</v>
      </c>
      <c r="CB107" s="101" t="s">
        <v>3698</v>
      </c>
      <c r="CC107" s="101" t="s">
        <v>3951</v>
      </c>
      <c r="CD107" s="42" t="s">
        <v>4374</v>
      </c>
      <c r="CE107" s="42" t="s">
        <v>4374</v>
      </c>
      <c r="CF107" s="42" t="str">
        <f>IFERROR(VLOOKUP(Funds[[#This Row],[Code ISIN]],[1]GLOBAL!$C$1:$L$27,10,FALSE)," ")</f>
        <v xml:space="preserve"> </v>
      </c>
      <c r="CG107" s="42" t="s">
        <v>4374</v>
      </c>
      <c r="CH107" s="42" t="s">
        <v>4374</v>
      </c>
      <c r="CI107" s="42" t="s">
        <v>4374</v>
      </c>
      <c r="CJ107" s="123">
        <v>42389</v>
      </c>
      <c r="CK107" s="96" t="s">
        <v>4622</v>
      </c>
      <c r="CL107" s="246" t="str">
        <f>VLOOKUP(Funds[[#This Row],[Code ISIN]],'Sheet1 - Table (1)'!$A$10:$AF$110017,MATCH("Funds Liquidity",'Sheet1 - Table (1)'!$10:$10,0),FALSE)</f>
        <v>Jour</v>
      </c>
      <c r="CN107" s="246" t="s">
        <v>140</v>
      </c>
      <c r="CP107" s="246" t="s">
        <v>2687</v>
      </c>
    </row>
    <row r="108" spans="1:94">
      <c r="A108" s="221" t="s">
        <v>5138</v>
      </c>
      <c r="B108" s="305">
        <f>IF(ISERROR(VALUE(VLOOKUP($A108,'Sheet1 - Table (1)'!$A$8:$AG$1186,COLUMN(B$7),FALSE))),VLOOKUP(A108,TK_MANQUANTS,2,FALSE),IF(VALUE(VLOOKUP($A108,'Sheet1 - Table (1)'!$A$8:$AG$1186,COLUMN(B$7),FALSE))=0,VLOOKUP(A108,TK_MANQUANTS,2,FALSE),VALUE(VLOOKUP($A108,'Sheet1 - Table (1)'!$A$8:$AG$1186,COLUMN(B$7),FALSE))))</f>
        <v>57110767</v>
      </c>
      <c r="C108" s="80" t="str">
        <f>VLOOKUP($A108,'Sheet1 - Table (1)'!$A$8:$AG$1186,COLUMN(C$7),FALSE)</f>
        <v>H2O Adagio SP HCHF</v>
      </c>
      <c r="D108" s="82"/>
      <c r="E108" s="124">
        <v>0</v>
      </c>
      <c r="F108" s="80">
        <f>VLOOKUP($A108,'Sheet1 - Table (1)'!$A$8:$AG$1186,COLUMN(F$7),FALSE)</f>
        <v>0</v>
      </c>
      <c r="G108" s="80" t="str">
        <f>VLOOKUP($A108,'Sheet1 - Table (1)'!$A$8:$AG$1186,COLUMN(G$7),FALSE)</f>
        <v>France</v>
      </c>
      <c r="H108" s="80" t="str">
        <f>VLOOKUP($A108,'Sheet1 - Table (1)'!$A$8:$AG$1186,COLUMN(H$7),FALSE)</f>
        <v>CHF</v>
      </c>
      <c r="I108" s="80" t="str">
        <f>VLOOKUP($A108,'Sheet1 - Table (1)'!$A$8:$AG$1186,COLUMN(I$7),FALSE)</f>
        <v>Fonds de placement</v>
      </c>
      <c r="J108" s="80" t="str">
        <f>VLOOKUP($A108,'Sheet1 - Table (1)'!$A$8:$AG$1186,COLUMN(J$7),FALSE)</f>
        <v>Obligations</v>
      </c>
      <c r="K108" s="82">
        <f>VLOOKUP($A108,'Sheet1 - Table (1)'!$A$8:$AG$1186,COLUMN(K$7),FALSE)</f>
        <v>42004</v>
      </c>
      <c r="L108" s="80">
        <f>VLOOKUP($A108,'Sheet1 - Table (1)'!$A$8:$AG$1186,COLUMN(L$7),FALSE)</f>
        <v>200</v>
      </c>
      <c r="M108" s="80" t="str">
        <f>VLOOKUP($A108,'Sheet1 - Table (1)'!$A$8:$AG$1186,COLUMN(M$7),FALSE)</f>
        <v>Retained</v>
      </c>
      <c r="N108" s="80">
        <f>VLOOKUP($A108,'Sheet1 - Table (1)'!$A$8:$AG$1186,COLUMN(N$7),FALSE)</f>
        <v>0</v>
      </c>
      <c r="O108" s="80">
        <f>VLOOKUP($A108,'Sheet1 - Table (1)'!$A$8:$AG$1186,COLUMN(O$7),FALSE)</f>
        <v>0</v>
      </c>
      <c r="P108" s="80">
        <f>VLOOKUP($A108,'Sheet1 - Table (1)'!$A$8:$AG$1186,COLUMN(P$7),FALSE)</f>
        <v>0</v>
      </c>
      <c r="Q108" s="80">
        <f>VLOOKUP($A108,'Sheet1 - Table (1)'!$A$8:$AG$1186,COLUMN(Q$7),FALSE)</f>
        <v>0</v>
      </c>
      <c r="R108" s="80">
        <f>VLOOKUP($A108,'Sheet1 - Table (1)'!$A$8:$AG$1186,COLUMN(R$7),FALSE)</f>
        <v>0</v>
      </c>
      <c r="S108" s="80">
        <f>VLOOKUP($A108,'Sheet1 - Table (1)'!$A$8:$AG$1186,COLUMN(S$7),FALSE)</f>
        <v>0</v>
      </c>
      <c r="T108" s="80">
        <f>VLOOKUP($A108,'Sheet1 - Table (1)'!$A$8:$AG$1186,COLUMN(T$7),FALSE)</f>
        <v>0</v>
      </c>
      <c r="U108" s="80" t="str">
        <f t="shared" si="34"/>
        <v/>
      </c>
      <c r="V108" s="80" t="str">
        <f>VLOOKUP($A108,'Sheet1 - Table (1)'!$A$8:$AG$1186,COLUMN(V$7)+3,FALSE)</f>
        <v>FR - SICAV</v>
      </c>
      <c r="W108" s="80" t="str">
        <f>VLOOKUP(A108,'Sheet1 - Table (1)'!$A$8:$AF$10075,MATCH($W$8,'Sheet1 - Table (1)'!$10:$10,0),FALSE)</f>
        <v>Détermination des Prix Quotidien</v>
      </c>
      <c r="X108" s="80">
        <f>VLOOKUP(A108,'Sheet1 - Table (1)'!$A$8:$AAB$10075,MATCH($X$8,'Sheet1 - Table (1)'!$10:$10,0),FALSE)</f>
        <v>0</v>
      </c>
      <c r="Y108" s="96" t="str">
        <f t="shared" si="26"/>
        <v>Fonds de placement</v>
      </c>
      <c r="AA108" s="96" t="s">
        <v>1823</v>
      </c>
      <c r="AB108" s="96" t="s">
        <v>2064</v>
      </c>
      <c r="AC108" s="214" t="s">
        <v>140</v>
      </c>
      <c r="AD108" s="214" t="s">
        <v>2064</v>
      </c>
      <c r="AE108" s="96" t="s">
        <v>2542</v>
      </c>
      <c r="AF108" s="246" t="s">
        <v>2546</v>
      </c>
      <c r="AG108" s="96" t="s">
        <v>2687</v>
      </c>
      <c r="AI108" s="96" t="s">
        <v>2683</v>
      </c>
      <c r="AJ108" s="96" t="s">
        <v>793</v>
      </c>
      <c r="AK108" s="96" t="s">
        <v>1803</v>
      </c>
      <c r="AL108" s="96" t="s">
        <v>5093</v>
      </c>
      <c r="AM108" s="96" t="str">
        <f t="shared" si="32"/>
        <v>Placements alternatifs étrangers hedged</v>
      </c>
      <c r="AN108" s="139">
        <v>1</v>
      </c>
      <c r="AO108" s="96" t="s">
        <v>2064</v>
      </c>
      <c r="AP108" s="96" t="s">
        <v>74</v>
      </c>
      <c r="AQ108" s="96">
        <v>1</v>
      </c>
      <c r="AR108" s="101">
        <v>0</v>
      </c>
      <c r="AS108" s="101">
        <f t="shared" si="28"/>
        <v>0</v>
      </c>
      <c r="AT108" s="101">
        <v>0.3</v>
      </c>
      <c r="AU108" s="101">
        <v>0.2</v>
      </c>
      <c r="AV108" s="101">
        <v>0.4</v>
      </c>
      <c r="AW108" s="101">
        <v>0.1</v>
      </c>
      <c r="AX108" s="101">
        <v>1</v>
      </c>
      <c r="BJ108" s="101">
        <v>8.5500000000000007E-2</v>
      </c>
      <c r="BK108" s="101">
        <v>0.81179999999999997</v>
      </c>
      <c r="BL108" s="101">
        <v>1.34E-2</v>
      </c>
      <c r="BM108" s="101">
        <v>1.14E-2</v>
      </c>
      <c r="BN108" s="101">
        <v>6.4999999999999997E-3</v>
      </c>
      <c r="BR108" s="101">
        <v>7.1400000000000005E-2</v>
      </c>
      <c r="BV108" s="101">
        <v>0.5</v>
      </c>
      <c r="BW108" s="101">
        <v>0.5</v>
      </c>
      <c r="BY108" s="101"/>
      <c r="BZ108" s="101" t="str">
        <f>IF(AJ108="Obligations",AP108&amp;" "&amp;AI108&amp;" "&amp;IF(AI108="High Yield",IF(AQ108&lt;2.5,"SHORT",IF(AQ108&gt;4,"LONG","MID")),IF(AQ108&lt;3.5,"SHORT",IF(AQ108&gt;8,"LONG","MID"))),"")</f>
        <v/>
      </c>
      <c r="CA108" s="101" t="s">
        <v>4051</v>
      </c>
      <c r="CB108" s="101" t="s">
        <v>3698</v>
      </c>
      <c r="CC108" s="101" t="s">
        <v>3951</v>
      </c>
      <c r="CD108" s="42" t="s">
        <v>1633</v>
      </c>
      <c r="CE108" s="42" t="s">
        <v>4374</v>
      </c>
      <c r="CF108" s="42" t="str">
        <f>IFERROR(VLOOKUP(Funds[[#This Row],[Code ISIN]],[1]GLOBAL!$C$1:$L$27,10,FALSE)," ")</f>
        <v xml:space="preserve"> </v>
      </c>
      <c r="CG108" s="42" t="s">
        <v>4374</v>
      </c>
      <c r="CH108" s="42" t="s">
        <v>4374</v>
      </c>
      <c r="CI108" s="42" t="s">
        <v>4374</v>
      </c>
      <c r="CJ108" s="123">
        <v>42389</v>
      </c>
      <c r="CK108" s="96" t="s">
        <v>4622</v>
      </c>
      <c r="CL108" s="246" t="str">
        <f>VLOOKUP(Funds[[#This Row],[Code ISIN]],'Sheet1 - Table (1)'!$A$10:$AF$110017,MATCH("Funds Liquidity",'Sheet1 - Table (1)'!$10:$10,0),FALSE)</f>
        <v>Jour</v>
      </c>
      <c r="CN108" s="246" t="s">
        <v>140</v>
      </c>
      <c r="CP108" s="246" t="s">
        <v>2687</v>
      </c>
    </row>
    <row r="109" spans="1:94">
      <c r="A109" s="80" t="s">
        <v>4079</v>
      </c>
      <c r="B109" s="305">
        <f>IF(ISERROR(VALUE(VLOOKUP($A109,'Sheet1 - Table (1)'!$A$8:$AG$1186,COLUMN(B$7),FALSE))),VLOOKUP(A109,TK_MANQUANTS,2,FALSE),IF(VALUE(VLOOKUP($A109,'Sheet1 - Table (1)'!$A$8:$AG$1186,COLUMN(B$7),FALSE))=0,VLOOKUP(A109,TK_MANQUANTS,2,FALSE),VALUE(VLOOKUP($A109,'Sheet1 - Table (1)'!$A$8:$AG$1186,COLUMN(B$7),FALSE))))</f>
        <v>31660585</v>
      </c>
      <c r="C109" s="80" t="str">
        <f>VLOOKUP($A109,'Sheet1 - Table (1)'!$A$8:$AG$1186,COLUMN(C$7),FALSE)</f>
        <v>Xtrackers MSCI World Health Care UCITS ETF 1C</v>
      </c>
      <c r="D109" s="82">
        <f>VLOOKUP($A109,'Sheet1 - Table (1)'!$A$8:$AG$1186,COLUMN(D$7),FALSE)</f>
        <v>43830</v>
      </c>
      <c r="E109" s="124">
        <f>VLOOKUP($A109,'Sheet1 - Table (1)'!$A$8:$AG$1186,COLUMN(E$7),FALSE)</f>
        <v>0.3</v>
      </c>
      <c r="F109" s="80" t="b">
        <f>VLOOKUP($A109,'Sheet1 - Table (1)'!$A$8:$AG$1186,COLUMN(F$7),FALSE)</f>
        <v>1</v>
      </c>
      <c r="G109" s="80" t="str">
        <f>VLOOKUP($A109,'Sheet1 - Table (1)'!$A$8:$AG$1186,COLUMN(G$7),FALSE)</f>
        <v>Ireland</v>
      </c>
      <c r="H109" s="80" t="str">
        <f>VLOOKUP($A109,'Sheet1 - Table (1)'!$A$8:$AG$1186,COLUMN(H$7),FALSE)</f>
        <v>USD</v>
      </c>
      <c r="I109" s="80" t="str">
        <f>VLOOKUP($A109,'Sheet1 - Table (1)'!$A$8:$AG$1186,COLUMN(I$7),FALSE)</f>
        <v>Exchange Traded Funds</v>
      </c>
      <c r="J109" s="80" t="str">
        <f>VLOOKUP($A109,'Sheet1 - Table (1)'!$A$8:$AG$1186,COLUMN(J$7),FALSE)</f>
        <v>Actions</v>
      </c>
      <c r="K109" s="82">
        <f>VLOOKUP($A109,'Sheet1 - Table (1)'!$A$8:$AG$1186,COLUMN(K$7),FALSE)</f>
        <v>44255</v>
      </c>
      <c r="L109" s="80">
        <f>VLOOKUP($A109,'Sheet1 - Table (1)'!$A$8:$AG$1186,COLUMN(L$7),FALSE)</f>
        <v>999.94678109999995</v>
      </c>
      <c r="M109" s="80" t="str">
        <f>VLOOKUP($A109,'Sheet1 - Table (1)'!$A$8:$AG$1186,COLUMN(M$7),FALSE)</f>
        <v>Retained</v>
      </c>
      <c r="N109" s="80">
        <f>VLOOKUP($A109,'Sheet1 - Table (1)'!$A$8:$AG$1186,COLUMN(N$7),FALSE)</f>
        <v>0</v>
      </c>
      <c r="O109" s="80" t="b">
        <f>VLOOKUP($A109,'Sheet1 - Table (1)'!$A$8:$AG$1186,COLUMN(O$7),FALSE)</f>
        <v>1</v>
      </c>
      <c r="P109" s="80" t="b">
        <f>VLOOKUP($A109,'Sheet1 - Table (1)'!$A$8:$AG$1186,COLUMN(P$7),FALSE)</f>
        <v>1</v>
      </c>
      <c r="Q109" s="80" t="b">
        <f>VLOOKUP($A109,'Sheet1 - Table (1)'!$A$8:$AG$1186,COLUMN(Q$7),FALSE)</f>
        <v>1</v>
      </c>
      <c r="R109" s="80" t="b">
        <f>VLOOKUP($A109,'Sheet1 - Table (1)'!$A$8:$AG$1186,COLUMN(R$7),FALSE)</f>
        <v>1</v>
      </c>
      <c r="S109" s="80" t="b">
        <f>VLOOKUP($A109,'Sheet1 - Table (1)'!$A$8:$AG$1186,COLUMN(S$7),FALSE)</f>
        <v>1</v>
      </c>
      <c r="T109" s="80" t="b">
        <f>VLOOKUP($A109,'Sheet1 - Table (1)'!$A$8:$AG$1186,COLUMN(T$7),FALSE)</f>
        <v>1</v>
      </c>
      <c r="U109" s="80" t="str">
        <f t="shared" si="34"/>
        <v>FR-IT-NE-SP-GE-UK</v>
      </c>
      <c r="V109" s="80" t="str">
        <f>VLOOKUP($A109,'Sheet1 - Table (1)'!$A$8:$AG$1186,COLUMN(V$7)+3,FALSE)</f>
        <v>OEIC</v>
      </c>
      <c r="W109" s="80" t="str">
        <f>VLOOKUP(A109,'Sheet1 - Table (1)'!$A$8:$AF$10075,MATCH($W$8,'Sheet1 - Table (1)'!$10:$10,0),FALSE)</f>
        <v>Détermination des Prix Quotidien</v>
      </c>
      <c r="X109" s="80" t="str">
        <f>VLOOKUP(A109,'Sheet1 - Table (1)'!$A$8:$AAB$10075,MATCH($X$8,'Sheet1 - Table (1)'!$10:$10,0),FALSE)</f>
        <v>Optimized</v>
      </c>
      <c r="Y109" s="96" t="str">
        <f t="shared" si="26"/>
        <v>ETF</v>
      </c>
      <c r="AA109" s="96" t="s">
        <v>1823</v>
      </c>
      <c r="AB109" s="96" t="s">
        <v>2858</v>
      </c>
      <c r="AC109" s="214" t="s">
        <v>155</v>
      </c>
      <c r="AD109" s="214" t="s">
        <v>2858</v>
      </c>
      <c r="AE109" s="96" t="s">
        <v>2858</v>
      </c>
      <c r="AF109" s="246" t="s">
        <v>2858</v>
      </c>
      <c r="AG109" s="96" t="s">
        <v>2864</v>
      </c>
      <c r="AI109" s="96" t="s">
        <v>155</v>
      </c>
      <c r="AJ109" s="96" t="s">
        <v>155</v>
      </c>
      <c r="AK109" s="96" t="s">
        <v>155</v>
      </c>
      <c r="AL109" s="96" t="s">
        <v>2858</v>
      </c>
      <c r="AM109" s="96" t="str">
        <f t="shared" si="32"/>
        <v>Actions étrangères</v>
      </c>
      <c r="AO109" s="96" t="s">
        <v>2858</v>
      </c>
      <c r="AP109" s="96" t="s">
        <v>1804</v>
      </c>
      <c r="AS109" s="101" t="str">
        <f t="shared" si="28"/>
        <v/>
      </c>
      <c r="AX109" s="101">
        <v>9.06E-2</v>
      </c>
      <c r="AY109" s="101">
        <v>8.6999999999999994E-2</v>
      </c>
      <c r="AZ109" s="101">
        <v>4.9599999999999998E-2</v>
      </c>
      <c r="BA109" s="101">
        <v>2.4400000000000002E-2</v>
      </c>
      <c r="BB109" s="101">
        <v>0.68289999999999995</v>
      </c>
      <c r="BC109" s="101">
        <v>3.3999999999999998E-3</v>
      </c>
      <c r="BD109" s="101">
        <v>2.5000000000000001E-3</v>
      </c>
      <c r="BE109" s="101">
        <v>5.96E-2</v>
      </c>
      <c r="BG109" s="101">
        <v>0</v>
      </c>
      <c r="BJ109" s="101">
        <v>9.06E-2</v>
      </c>
      <c r="BK109" s="101">
        <v>8.6999999999999994E-2</v>
      </c>
      <c r="BL109" s="101">
        <v>4.9599999999999998E-2</v>
      </c>
      <c r="BM109" s="101">
        <v>2.4400000000000002E-2</v>
      </c>
      <c r="BN109" s="101">
        <v>0.68289999999999995</v>
      </c>
      <c r="BO109" s="101">
        <v>3.3999999999999998E-3</v>
      </c>
      <c r="BP109" s="101">
        <v>5.96E-2</v>
      </c>
      <c r="BQ109" s="101">
        <v>2.5000000000000001E-3</v>
      </c>
      <c r="BR109" s="101">
        <v>0</v>
      </c>
      <c r="BY109" s="96" t="s">
        <v>4085</v>
      </c>
      <c r="BZ109" s="101" t="str">
        <f>IF(AJ109="Obligations",AP109&amp;" "&amp;AI109&amp;" "&amp;IF(AQ109&lt;3.5,"SHORT",IF(AQ109&gt;8,"LONG","MID")),"")</f>
        <v/>
      </c>
      <c r="CA109" s="101" t="s">
        <v>4050</v>
      </c>
      <c r="CB109" s="101" t="s">
        <v>4775</v>
      </c>
      <c r="CC109" s="101" t="s">
        <v>4089</v>
      </c>
      <c r="CD109" s="42" t="s">
        <v>4374</v>
      </c>
      <c r="CE109" s="42" t="s">
        <v>4374</v>
      </c>
      <c r="CF109" s="42" t="str">
        <f>IFERROR(VLOOKUP(Funds[[#This Row],[Code ISIN]],[1]GLOBAL!$C$1:$L$27,10,FALSE)," ")</f>
        <v xml:space="preserve"> </v>
      </c>
      <c r="CG109" s="42" t="s">
        <v>4374</v>
      </c>
      <c r="CH109" s="42" t="s">
        <v>4374</v>
      </c>
      <c r="CI109" s="42" t="s">
        <v>4374</v>
      </c>
      <c r="CJ109" s="123"/>
      <c r="CK109" s="96" t="s">
        <v>4374</v>
      </c>
      <c r="CL109" s="246" t="str">
        <f>VLOOKUP(Funds[[#This Row],[Code ISIN]],'Sheet1 - Table (1)'!$A$10:$AF$110017,MATCH("Funds Liquidity",'Sheet1 - Table (1)'!$10:$10,0),FALSE)</f>
        <v>Jour</v>
      </c>
    </row>
    <row r="110" spans="1:94">
      <c r="A110" s="248" t="s">
        <v>4189</v>
      </c>
      <c r="B110" s="305">
        <f>IF(ISERROR(VALUE(VLOOKUP($A110,'Sheet1 - Table (1)'!$A$8:$AG$1186,COLUMN(B$7),FALSE))),VLOOKUP(A110,TK_MANQUANTS,2,FALSE),IF(VALUE(VLOOKUP($A110,'Sheet1 - Table (1)'!$A$8:$AG$1186,COLUMN(B$7),FALSE))=0,VLOOKUP(A110,TK_MANQUANTS,2,FALSE),VALUE(VLOOKUP($A110,'Sheet1 - Table (1)'!$A$8:$AG$1186,COLUMN(B$7),FALSE))))</f>
        <v>30782222</v>
      </c>
      <c r="C110" s="80" t="str">
        <f>VLOOKUP($A110,'Sheet1 - Table (1)'!$A$8:$AG$1186,COLUMN(C$7),FALSE)</f>
        <v>SPDR MSCI World Health Care UCITS ETF</v>
      </c>
      <c r="D110" s="82">
        <f>VLOOKUP($A110,'Sheet1 - Table (1)'!$A$8:$AG$1186,COLUMN(D$7),FALSE)</f>
        <v>44196</v>
      </c>
      <c r="E110" s="124">
        <f>VLOOKUP($A110,'Sheet1 - Table (1)'!$A$8:$AG$1186,COLUMN(E$7),FALSE)</f>
        <v>0.3</v>
      </c>
      <c r="F110" s="80" t="b">
        <f>VLOOKUP($A110,'Sheet1 - Table (1)'!$A$8:$AG$1186,COLUMN(F$7),FALSE)</f>
        <v>1</v>
      </c>
      <c r="G110" s="80" t="str">
        <f>VLOOKUP($A110,'Sheet1 - Table (1)'!$A$8:$AG$1186,COLUMN(G$7),FALSE)</f>
        <v>Ireland</v>
      </c>
      <c r="H110" s="80" t="str">
        <f>VLOOKUP($A110,'Sheet1 - Table (1)'!$A$8:$AG$1186,COLUMN(H$7),FALSE)</f>
        <v>USD</v>
      </c>
      <c r="I110" s="80" t="str">
        <f>VLOOKUP($A110,'Sheet1 - Table (1)'!$A$8:$AG$1186,COLUMN(I$7),FALSE)</f>
        <v>Exchange Traded Funds</v>
      </c>
      <c r="J110" s="80" t="str">
        <f>VLOOKUP($A110,'Sheet1 - Table (1)'!$A$8:$AG$1186,COLUMN(J$7),FALSE)</f>
        <v>Actions</v>
      </c>
      <c r="K110" s="82">
        <f>VLOOKUP($A110,'Sheet1 - Table (1)'!$A$8:$AG$1186,COLUMN(K$7),FALSE)</f>
        <v>44255</v>
      </c>
      <c r="L110" s="80">
        <f>VLOOKUP($A110,'Sheet1 - Table (1)'!$A$8:$AG$1186,COLUMN(L$7),FALSE)</f>
        <v>278.7896101</v>
      </c>
      <c r="M110" s="80" t="str">
        <f>VLOOKUP($A110,'Sheet1 - Table (1)'!$A$8:$AG$1186,COLUMN(M$7),FALSE)</f>
        <v>Retained</v>
      </c>
      <c r="N110" s="80">
        <f>VLOOKUP($A110,'Sheet1 - Table (1)'!$A$8:$AG$1186,COLUMN(N$7),FALSE)</f>
        <v>0</v>
      </c>
      <c r="O110" s="80" t="b">
        <f>VLOOKUP($A110,'Sheet1 - Table (1)'!$A$8:$AG$1186,COLUMN(O$7),FALSE)</f>
        <v>1</v>
      </c>
      <c r="P110" s="80" t="b">
        <f>VLOOKUP($A110,'Sheet1 - Table (1)'!$A$8:$AG$1186,COLUMN(P$7),FALSE)</f>
        <v>1</v>
      </c>
      <c r="Q110" s="80" t="b">
        <f>VLOOKUP($A110,'Sheet1 - Table (1)'!$A$8:$AG$1186,COLUMN(Q$7),FALSE)</f>
        <v>1</v>
      </c>
      <c r="R110" s="80" t="b">
        <f>VLOOKUP($A110,'Sheet1 - Table (1)'!$A$8:$AG$1186,COLUMN(R$7),FALSE)</f>
        <v>1</v>
      </c>
      <c r="S110" s="80" t="b">
        <f>VLOOKUP($A110,'Sheet1 - Table (1)'!$A$8:$AG$1186,COLUMN(S$7),FALSE)</f>
        <v>1</v>
      </c>
      <c r="T110" s="80" t="b">
        <f>VLOOKUP($A110,'Sheet1 - Table (1)'!$A$8:$AG$1186,COLUMN(T$7),FALSE)</f>
        <v>1</v>
      </c>
      <c r="U110" s="80" t="str">
        <f t="shared" si="34"/>
        <v>FR-IT-NE-SP-GE-UK</v>
      </c>
      <c r="V110" s="80" t="str">
        <f>VLOOKUP($A110,'Sheet1 - Table (1)'!$A$8:$AG$1186,COLUMN(V$7)+3,FALSE)</f>
        <v>OEIC</v>
      </c>
      <c r="W110" s="80" t="str">
        <f>VLOOKUP(A110,'Sheet1 - Table (1)'!$A$8:$AF$10075,MATCH($W$8,'Sheet1 - Table (1)'!$10:$10,0),FALSE)</f>
        <v>Détermination des Prix Quotidien</v>
      </c>
      <c r="X110" s="80" t="str">
        <f>VLOOKUP(A110,'Sheet1 - Table (1)'!$A$8:$AAB$10075,MATCH($X$8,'Sheet1 - Table (1)'!$10:$10,0),FALSE)</f>
        <v>Full</v>
      </c>
      <c r="Y110" s="96" t="str">
        <f t="shared" si="26"/>
        <v>ETF</v>
      </c>
      <c r="AA110" s="96" t="s">
        <v>1823</v>
      </c>
      <c r="AB110" s="96" t="s">
        <v>2858</v>
      </c>
      <c r="AC110" s="214" t="s">
        <v>155</v>
      </c>
      <c r="AD110" s="214" t="s">
        <v>2858</v>
      </c>
      <c r="AE110" s="96" t="s">
        <v>2858</v>
      </c>
      <c r="AF110" s="246" t="s">
        <v>2858</v>
      </c>
      <c r="AG110" s="96" t="s">
        <v>2864</v>
      </c>
      <c r="AI110" s="96" t="s">
        <v>155</v>
      </c>
      <c r="AJ110" s="96" t="s">
        <v>155</v>
      </c>
      <c r="AK110" s="96" t="s">
        <v>155</v>
      </c>
      <c r="AL110" s="96" t="s">
        <v>2858</v>
      </c>
      <c r="AM110" s="96" t="str">
        <f t="shared" si="32"/>
        <v>Actions étrangères</v>
      </c>
      <c r="AO110" s="96" t="s">
        <v>2858</v>
      </c>
      <c r="AP110" s="96" t="s">
        <v>5106</v>
      </c>
      <c r="AX110" s="101">
        <v>9.4200000000000006E-2</v>
      </c>
      <c r="AY110" s="101">
        <v>6.2600000000000003E-2</v>
      </c>
      <c r="AZ110" s="101">
        <v>4.3999999999999997E-2</v>
      </c>
      <c r="BA110" s="101">
        <v>3.2500000000000001E-2</v>
      </c>
      <c r="BB110" s="101">
        <v>0.67669999999999997</v>
      </c>
      <c r="BC110" s="101">
        <v>1.8E-3</v>
      </c>
      <c r="BD110" s="101">
        <v>1.9699999999999999E-2</v>
      </c>
      <c r="BE110" s="101">
        <v>6.5199999999999994E-2</v>
      </c>
      <c r="BG110" s="101">
        <v>2.3999999999999998E-3</v>
      </c>
      <c r="BH110" s="101">
        <v>8.9999999999999998E-4</v>
      </c>
      <c r="BJ110" s="101">
        <v>9.4200000000000006E-2</v>
      </c>
      <c r="BK110" s="101">
        <v>6.2600000000000003E-2</v>
      </c>
      <c r="BL110" s="101">
        <v>4.3999999999999997E-2</v>
      </c>
      <c r="BM110" s="101">
        <v>3.2500000000000001E-2</v>
      </c>
      <c r="BN110" s="101">
        <v>0.67669999999999997</v>
      </c>
      <c r="BO110" s="101">
        <v>1.8E-3</v>
      </c>
      <c r="BP110" s="101">
        <v>6.5199999999999994E-2</v>
      </c>
      <c r="BQ110" s="101">
        <v>2.3E-2</v>
      </c>
      <c r="BS110" s="101"/>
      <c r="BT110" s="101"/>
      <c r="BU110" s="101"/>
      <c r="BX110" s="121"/>
      <c r="BY110" s="101" t="s">
        <v>4085</v>
      </c>
      <c r="BZ110" s="126" t="str">
        <f>IF(AJ110="Obligations",AP110&amp;" "&amp;AI110&amp;" "&amp;IF(AQ110&lt;3.5,"SHORT",IF(AQ110&gt;8,"LONG","MID")),"")</f>
        <v/>
      </c>
      <c r="CA110" s="101" t="s">
        <v>4050</v>
      </c>
      <c r="CB110" s="122" t="s">
        <v>4221</v>
      </c>
      <c r="CC110" s="101" t="s">
        <v>4089</v>
      </c>
      <c r="CD110" s="42" t="s">
        <v>4374</v>
      </c>
      <c r="CE110" s="42" t="s">
        <v>4374</v>
      </c>
      <c r="CF110" s="42" t="str">
        <f>IFERROR(VLOOKUP(Funds[[#This Row],[Code ISIN]],[1]GLOBAL!$C$1:$L$27,10,FALSE)," ")</f>
        <v xml:space="preserve"> </v>
      </c>
      <c r="CG110" s="42" t="s">
        <v>4374</v>
      </c>
      <c r="CH110" s="42" t="s">
        <v>4374</v>
      </c>
      <c r="CI110" s="42" t="s">
        <v>4374</v>
      </c>
      <c r="CJ110" s="123"/>
      <c r="CK110" s="96" t="s">
        <v>4374</v>
      </c>
      <c r="CL110" s="246" t="str">
        <f>VLOOKUP(Funds[[#This Row],[Code ISIN]],'Sheet1 - Table (1)'!$A$10:$AF$110017,MATCH("Funds Liquidity",'Sheet1 - Table (1)'!$10:$10,0),FALSE)</f>
        <v>Jour</v>
      </c>
      <c r="CM110" s="246" t="s">
        <v>155</v>
      </c>
      <c r="CN110" s="246" t="s">
        <v>155</v>
      </c>
    </row>
    <row r="111" spans="1:94">
      <c r="A111" s="80" t="s">
        <v>4062</v>
      </c>
      <c r="B111" s="305">
        <f>IF(ISERROR(VALUE(VLOOKUP($A111,'Sheet1 - Table (1)'!$A$8:$AG$1186,COLUMN(B$7),FALSE))),VLOOKUP(A111,TK_MANQUANTS,2,FALSE),IF(VALUE(VLOOKUP($A111,'Sheet1 - Table (1)'!$A$8:$AG$1186,COLUMN(B$7),FALSE))=0,VLOOKUP(A111,TK_MANQUANTS,2,FALSE),VALUE(VLOOKUP($A111,'Sheet1 - Table (1)'!$A$8:$AG$1186,COLUMN(B$7),FALSE))))</f>
        <v>42764087</v>
      </c>
      <c r="C111" s="80" t="str">
        <f>VLOOKUP($A111,'Sheet1 - Table (1)'!$A$8:$AG$1186,COLUMN(C$7),FALSE)</f>
        <v>Lyxor STOXX Europe 600 Banks UCITS ETF - Acc</v>
      </c>
      <c r="D111" s="82">
        <f>VLOOKUP($A111,'Sheet1 - Table (1)'!$A$8:$AG$1186,COLUMN(D$7),FALSE)</f>
        <v>44135</v>
      </c>
      <c r="E111" s="124">
        <f>VLOOKUP($A111,'Sheet1 - Table (1)'!$A$8:$AG$1186,COLUMN(E$7),FALSE)</f>
        <v>0.3</v>
      </c>
      <c r="F111" s="80" t="b">
        <f>VLOOKUP($A111,'Sheet1 - Table (1)'!$A$8:$AG$1186,COLUMN(F$7),FALSE)</f>
        <v>1</v>
      </c>
      <c r="G111" s="80" t="str">
        <f>VLOOKUP($A111,'Sheet1 - Table (1)'!$A$8:$AG$1186,COLUMN(G$7),FALSE)</f>
        <v>Luxembourg</v>
      </c>
      <c r="H111" s="80" t="str">
        <f>VLOOKUP($A111,'Sheet1 - Table (1)'!$A$8:$AG$1186,COLUMN(H$7),FALSE)</f>
        <v>EUR</v>
      </c>
      <c r="I111" s="80" t="str">
        <f>VLOOKUP($A111,'Sheet1 - Table (1)'!$A$8:$AG$1186,COLUMN(I$7),FALSE)</f>
        <v>Exchange Traded Funds</v>
      </c>
      <c r="J111" s="80" t="str">
        <f>VLOOKUP($A111,'Sheet1 - Table (1)'!$A$8:$AG$1186,COLUMN(J$7),FALSE)</f>
        <v>Actions</v>
      </c>
      <c r="K111" s="82">
        <f>VLOOKUP($A111,'Sheet1 - Table (1)'!$A$8:$AG$1186,COLUMN(K$7),FALSE)</f>
        <v>44255</v>
      </c>
      <c r="L111" s="80">
        <f>VLOOKUP($A111,'Sheet1 - Table (1)'!$A$8:$AG$1186,COLUMN(L$7),FALSE)</f>
        <v>688.54532970000002</v>
      </c>
      <c r="M111" s="80" t="str">
        <f>VLOOKUP($A111,'Sheet1 - Table (1)'!$A$8:$AG$1186,COLUMN(M$7),FALSE)</f>
        <v>Retained</v>
      </c>
      <c r="N111" s="80">
        <f>VLOOKUP($A111,'Sheet1 - Table (1)'!$A$8:$AG$1186,COLUMN(N$7),FALSE)</f>
        <v>0</v>
      </c>
      <c r="O111" s="80" t="b">
        <f>VLOOKUP($A111,'Sheet1 - Table (1)'!$A$8:$AG$1186,COLUMN(O$7),FALSE)</f>
        <v>1</v>
      </c>
      <c r="P111" s="80" t="b">
        <f>VLOOKUP($A111,'Sheet1 - Table (1)'!$A$8:$AG$1186,COLUMN(P$7),FALSE)</f>
        <v>1</v>
      </c>
      <c r="Q111" s="80" t="b">
        <f>VLOOKUP($A111,'Sheet1 - Table (1)'!$A$8:$AG$1186,COLUMN(Q$7),FALSE)</f>
        <v>1</v>
      </c>
      <c r="R111" s="80" t="b">
        <f>VLOOKUP($A111,'Sheet1 - Table (1)'!$A$8:$AG$1186,COLUMN(R$7),FALSE)</f>
        <v>1</v>
      </c>
      <c r="S111" s="80">
        <f>VLOOKUP($A111,'Sheet1 - Table (1)'!$A$8:$AG$1186,COLUMN(S$7),FALSE)</f>
        <v>0</v>
      </c>
      <c r="T111" s="80" t="b">
        <f>VLOOKUP($A111,'Sheet1 - Table (1)'!$A$8:$AG$1186,COLUMN(T$7),FALSE)</f>
        <v>1</v>
      </c>
      <c r="U111" s="80" t="str">
        <f t="shared" si="34"/>
        <v>FR-IT-NE-SP-UK</v>
      </c>
      <c r="V111" s="80" t="str">
        <f>VLOOKUP($A111,'Sheet1 - Table (1)'!$A$8:$AG$1186,COLUMN(V$7)+3,FALSE)</f>
        <v>LU - SICAV - Parte 1</v>
      </c>
      <c r="W111" s="80" t="str">
        <f>VLOOKUP(A111,'Sheet1 - Table (1)'!$A$8:$AF$10075,MATCH($W$8,'Sheet1 - Table (1)'!$10:$10,0),FALSE)</f>
        <v>Détermination des Prix Quotidien</v>
      </c>
      <c r="X111" s="80" t="str">
        <f>VLOOKUP(A111,'Sheet1 - Table (1)'!$A$8:$AAB$10075,MATCH($X$8,'Sheet1 - Table (1)'!$10:$10,0),FALSE)</f>
        <v>Swap</v>
      </c>
      <c r="Y111" s="96" t="str">
        <f t="shared" si="26"/>
        <v>ETF</v>
      </c>
      <c r="AA111" s="96" t="s">
        <v>1823</v>
      </c>
      <c r="AB111" s="96" t="s">
        <v>2858</v>
      </c>
      <c r="AC111" s="214" t="s">
        <v>155</v>
      </c>
      <c r="AD111" s="214" t="s">
        <v>2858</v>
      </c>
      <c r="AE111" s="96" t="s">
        <v>2858</v>
      </c>
      <c r="AF111" s="246" t="s">
        <v>2858</v>
      </c>
      <c r="AG111" s="96" t="s">
        <v>2864</v>
      </c>
      <c r="AI111" s="96" t="s">
        <v>155</v>
      </c>
      <c r="AJ111" s="96" t="s">
        <v>155</v>
      </c>
      <c r="AK111" s="96" t="s">
        <v>155</v>
      </c>
      <c r="AL111" s="96" t="s">
        <v>2858</v>
      </c>
      <c r="AM111" s="96" t="str">
        <f t="shared" si="32"/>
        <v>Actions étrangères</v>
      </c>
      <c r="AO111" s="96" t="s">
        <v>2858</v>
      </c>
      <c r="AP111" s="96" t="s">
        <v>1804</v>
      </c>
      <c r="AS111" s="101" t="str">
        <f t="shared" ref="AS111:AS129" si="35">IF(AR111="","",AR111-E111%)</f>
        <v/>
      </c>
      <c r="AX111" s="101">
        <v>9.6000000000000002E-2</v>
      </c>
      <c r="AY111" s="101">
        <f>1-AZ111-AX111</f>
        <v>0.58599999999999997</v>
      </c>
      <c r="AZ111" s="101">
        <v>0.318</v>
      </c>
      <c r="BJ111" s="101">
        <v>9.6000000000000002E-2</v>
      </c>
      <c r="BK111" s="101">
        <f>1-BL111-BJ111</f>
        <v>0.58599999999999997</v>
      </c>
      <c r="BL111" s="101">
        <v>0.318</v>
      </c>
      <c r="BT111" s="101"/>
      <c r="BY111" s="96" t="s">
        <v>4074</v>
      </c>
      <c r="BZ111" s="101" t="str">
        <f>IF(AJ111="Obligations",AP111&amp;" "&amp;AI111&amp;" "&amp;IF(AI111="High Yield",IF(AQ111&lt;2.5,"SHORT",IF(AQ111&gt;4,"LONG","MID")),IF(AQ111&lt;3.5,"SHORT",IF(AQ111&gt;8,"LONG","MID"))),"")</f>
        <v/>
      </c>
      <c r="CA111" s="101" t="s">
        <v>4050</v>
      </c>
      <c r="CB111" s="101" t="s">
        <v>4811</v>
      </c>
      <c r="CC111" s="101" t="s">
        <v>4075</v>
      </c>
      <c r="CD111" s="42" t="s">
        <v>4374</v>
      </c>
      <c r="CE111" s="42" t="s">
        <v>4374</v>
      </c>
      <c r="CF111" s="42" t="str">
        <f>IFERROR(VLOOKUP(Funds[[#This Row],[Code ISIN]],[1]GLOBAL!$C$1:$L$27,10,FALSE)," ")</f>
        <v xml:space="preserve"> </v>
      </c>
      <c r="CG111" s="42" t="s">
        <v>4374</v>
      </c>
      <c r="CH111" s="42" t="s">
        <v>4374</v>
      </c>
      <c r="CI111" s="42" t="s">
        <v>4374</v>
      </c>
      <c r="CJ111" s="123"/>
      <c r="CK111" s="96" t="s">
        <v>4374</v>
      </c>
      <c r="CL111" s="246" t="str">
        <f>VLOOKUP(Funds[[#This Row],[Code ISIN]],'Sheet1 - Table (1)'!$A$10:$AF$110017,MATCH("Funds Liquidity",'Sheet1 - Table (1)'!$10:$10,0),FALSE)</f>
        <v>Jour</v>
      </c>
    </row>
    <row r="112" spans="1:94">
      <c r="A112" s="80" t="s">
        <v>3002</v>
      </c>
      <c r="B112" s="305">
        <f>IF(ISERROR(VALUE(VLOOKUP($A112,'Sheet1 - Table (1)'!$A$8:$AG$1186,COLUMN(B$7),FALSE))),VLOOKUP(A112,TK_MANQUANTS,2,FALSE),IF(VALUE(VLOOKUP($A112,'Sheet1 - Table (1)'!$A$8:$AG$1186,COLUMN(B$7),FALSE))=0,VLOOKUP(A112,TK_MANQUANTS,2,FALSE),VALUE(VLOOKUP($A112,'Sheet1 - Table (1)'!$A$8:$AG$1186,COLUMN(B$7),FALSE))))</f>
        <v>23151120</v>
      </c>
      <c r="C112" s="80" t="str">
        <f>VLOOKUP($A112,'Sheet1 - Table (1)'!$A$8:$AG$1186,COLUMN(C$7),FALSE)</f>
        <v>CSIF (Lux) Equities Europe EB EUR</v>
      </c>
      <c r="D112" s="82">
        <f>VLOOKUP($A112,'Sheet1 - Table (1)'!$A$8:$AG$1186,COLUMN(D$7),FALSE)</f>
        <v>42500</v>
      </c>
      <c r="E112" s="124">
        <f>VLOOKUP($A112,'Sheet1 - Table (1)'!$A$8:$AG$1186,COLUMN(E$7),FALSE)</f>
        <v>0.14000000000000001</v>
      </c>
      <c r="F112" s="80" t="b">
        <f>VLOOKUP($A112,'Sheet1 - Table (1)'!$A$8:$AG$1186,COLUMN(F$7),FALSE)</f>
        <v>1</v>
      </c>
      <c r="G112" s="80" t="str">
        <f>VLOOKUP($A112,'Sheet1 - Table (1)'!$A$8:$AG$1186,COLUMN(G$7),FALSE)</f>
        <v>Luxembourg</v>
      </c>
      <c r="H112" s="80" t="str">
        <f>VLOOKUP($A112,'Sheet1 - Table (1)'!$A$8:$AG$1186,COLUMN(H$7),FALSE)</f>
        <v>EUR</v>
      </c>
      <c r="I112" s="80" t="str">
        <f>VLOOKUP($A112,'Sheet1 - Table (1)'!$A$8:$AG$1186,COLUMN(I$7),FALSE)</f>
        <v>Fonds de placement</v>
      </c>
      <c r="J112" s="80" t="str">
        <f>VLOOKUP($A112,'Sheet1 - Table (1)'!$A$8:$AG$1186,COLUMN(J$7),FALSE)</f>
        <v>Actions</v>
      </c>
      <c r="K112" s="82">
        <f>VLOOKUP($A112,'Sheet1 - Table (1)'!$A$8:$AG$1186,COLUMN(K$7),FALSE)</f>
        <v>0</v>
      </c>
      <c r="L112" s="80">
        <f>VLOOKUP($A112,'Sheet1 - Table (1)'!$A$8:$AG$1186,COLUMN(L$7),FALSE)</f>
        <v>0</v>
      </c>
      <c r="M112" s="80" t="str">
        <f>VLOOKUP($A112,'Sheet1 - Table (1)'!$A$8:$AG$1186,COLUMN(M$7),FALSE)</f>
        <v>Retained</v>
      </c>
      <c r="N112" s="80">
        <f>VLOOKUP($A112,'Sheet1 - Table (1)'!$A$8:$AG$1186,COLUMN(N$7),FALSE)</f>
        <v>0</v>
      </c>
      <c r="O112" s="80" t="b">
        <f>VLOOKUP($A112,'Sheet1 - Table (1)'!$A$8:$AG$1186,COLUMN(O$7),FALSE)</f>
        <v>1</v>
      </c>
      <c r="P112" s="80">
        <f>VLOOKUP($A112,'Sheet1 - Table (1)'!$A$8:$AG$1186,COLUMN(P$7),FALSE)</f>
        <v>0</v>
      </c>
      <c r="Q112" s="80">
        <f>VLOOKUP($A112,'Sheet1 - Table (1)'!$A$8:$AG$1186,COLUMN(Q$7),FALSE)</f>
        <v>0</v>
      </c>
      <c r="R112" s="80" t="b">
        <f>VLOOKUP($A112,'Sheet1 - Table (1)'!$A$8:$AG$1186,COLUMN(R$7),FALSE)</f>
        <v>1</v>
      </c>
      <c r="S112" s="80">
        <f>VLOOKUP($A112,'Sheet1 - Table (1)'!$A$8:$AG$1186,COLUMN(S$7),FALSE)</f>
        <v>0</v>
      </c>
      <c r="T112" s="80" t="b">
        <f>VLOOKUP($A112,'Sheet1 - Table (1)'!$A$8:$AG$1186,COLUMN(T$7),FALSE)</f>
        <v>1</v>
      </c>
      <c r="U112" s="80" t="str">
        <f t="shared" si="34"/>
        <v>FR-SP-UK</v>
      </c>
      <c r="V112" s="80" t="str">
        <f>VLOOKUP($A112,'Sheet1 - Table (1)'!$A$8:$AG$1186,COLUMN(V$7)+3,FALSE)</f>
        <v>LU - SICAV - Parte 1</v>
      </c>
      <c r="W112" s="80" t="str">
        <f>VLOOKUP(A112,'Sheet1 - Table (1)'!$A$8:$AF$10075,MATCH($W$8,'Sheet1 - Table (1)'!$10:$10,0),FALSE)</f>
        <v>Détermination des Prix Quotidien</v>
      </c>
      <c r="X112" s="80">
        <f>VLOOKUP(A112,'Sheet1 - Table (1)'!$A$8:$AAB$10075,MATCH($X$8,'Sheet1 - Table (1)'!$10:$10,0),FALSE)</f>
        <v>0</v>
      </c>
      <c r="Y112" s="96" t="str">
        <f t="shared" si="26"/>
        <v>Fonds de placement</v>
      </c>
      <c r="AA112" s="96" t="s">
        <v>1823</v>
      </c>
      <c r="AB112" s="96" t="s">
        <v>2858</v>
      </c>
      <c r="AC112" s="214" t="s">
        <v>155</v>
      </c>
      <c r="AD112" s="214" t="s">
        <v>2858</v>
      </c>
      <c r="AE112" s="96" t="s">
        <v>2858</v>
      </c>
      <c r="AF112" s="246" t="s">
        <v>2858</v>
      </c>
      <c r="AG112" s="96" t="s">
        <v>2864</v>
      </c>
      <c r="AI112" s="96" t="s">
        <v>155</v>
      </c>
      <c r="AJ112" s="96" t="s">
        <v>155</v>
      </c>
      <c r="AK112" s="96" t="s">
        <v>155</v>
      </c>
      <c r="AL112" s="96" t="s">
        <v>2858</v>
      </c>
      <c r="AM112" s="96" t="str">
        <f t="shared" si="32"/>
        <v>Actions étrangères</v>
      </c>
      <c r="AO112" s="96" t="s">
        <v>2858</v>
      </c>
      <c r="AP112" s="96" t="s">
        <v>2486</v>
      </c>
      <c r="AS112" s="101" t="str">
        <f t="shared" si="35"/>
        <v/>
      </c>
      <c r="AX112" s="101">
        <v>0.12280000000000001</v>
      </c>
      <c r="AY112" s="101">
        <v>0.50919999999999999</v>
      </c>
      <c r="AZ112" s="101">
        <v>0.28360000000000002</v>
      </c>
      <c r="BA112" s="101">
        <v>8.4400000000000003E-2</v>
      </c>
      <c r="BJ112" s="101">
        <v>0.12280000000000001</v>
      </c>
      <c r="BK112" s="101">
        <v>0.50919999999999999</v>
      </c>
      <c r="BL112" s="101">
        <v>0.28360000000000002</v>
      </c>
      <c r="BM112" s="101">
        <v>8.4400000000000003E-2</v>
      </c>
      <c r="BT112" s="101"/>
      <c r="BU112" s="101"/>
      <c r="BY112" s="101" t="s">
        <v>1909</v>
      </c>
      <c r="BZ112" s="101" t="s">
        <v>1805</v>
      </c>
      <c r="CA112" s="101" t="s">
        <v>70</v>
      </c>
      <c r="CB112" s="101"/>
      <c r="CC112" s="101" t="s">
        <v>70</v>
      </c>
      <c r="CD112" s="42" t="s">
        <v>4374</v>
      </c>
      <c r="CE112" s="42" t="s">
        <v>4374</v>
      </c>
      <c r="CF112" s="42" t="str">
        <f>IFERROR(VLOOKUP(Funds[[#This Row],[Code ISIN]],[1]GLOBAL!$C$1:$L$27,10,FALSE)," ")</f>
        <v xml:space="preserve"> </v>
      </c>
      <c r="CG112" s="42" t="s">
        <v>4374</v>
      </c>
      <c r="CH112" s="42" t="s">
        <v>4374</v>
      </c>
      <c r="CI112" s="42" t="s">
        <v>4374</v>
      </c>
      <c r="CJ112" s="123">
        <v>43281</v>
      </c>
      <c r="CK112" s="96" t="s">
        <v>4374</v>
      </c>
      <c r="CL112" s="246" t="str">
        <f>VLOOKUP(Funds[[#This Row],[Code ISIN]],'Sheet1 - Table (1)'!$A$10:$AF$110017,MATCH("Funds Liquidity",'Sheet1 - Table (1)'!$10:$10,0),FALSE)</f>
        <v>Jour</v>
      </c>
    </row>
    <row r="113" spans="1:90">
      <c r="A113" s="128" t="s">
        <v>2932</v>
      </c>
      <c r="B113" s="305">
        <f>IF(ISERROR(VALUE(VLOOKUP($A113,'Sheet1 - Table (1)'!$A$8:$AG$1186,COLUMN(B$7),FALSE))),VLOOKUP(A113,TK_MANQUANTS,2,FALSE),IF(VALUE(VLOOKUP($A113,'Sheet1 - Table (1)'!$A$8:$AG$1186,COLUMN(B$7),FALSE))=0,VLOOKUP(A113,TK_MANQUANTS,2,FALSE),VALUE(VLOOKUP($A113,'Sheet1 - Table (1)'!$A$8:$AG$1186,COLUMN(B$7),FALSE))))</f>
        <v>12592862</v>
      </c>
      <c r="C113" s="80" t="str">
        <f>VLOOKUP($A113,'Sheet1 - Table (1)'!$A$8:$AG$1186,COLUMN(C$7),FALSE)</f>
        <v>iShares MSCI Europe SRI UCITS ETF EUR (Acc)</v>
      </c>
      <c r="D113" s="82">
        <f>VLOOKUP($A113,'Sheet1 - Table (1)'!$A$8:$AG$1186,COLUMN(D$7),FALSE)</f>
        <v>43857</v>
      </c>
      <c r="E113" s="124">
        <f>VLOOKUP($A113,'Sheet1 - Table (1)'!$A$8:$AG$1186,COLUMN(E$7),FALSE)</f>
        <v>0.2</v>
      </c>
      <c r="F113" s="80" t="b">
        <f>VLOOKUP($A113,'Sheet1 - Table (1)'!$A$8:$AG$1186,COLUMN(F$7),FALSE)</f>
        <v>1</v>
      </c>
      <c r="G113" s="80" t="str">
        <f>VLOOKUP($A113,'Sheet1 - Table (1)'!$A$8:$AG$1186,COLUMN(G$7),FALSE)</f>
        <v>Ireland</v>
      </c>
      <c r="H113" s="80" t="str">
        <f>VLOOKUP($A113,'Sheet1 - Table (1)'!$A$8:$AG$1186,COLUMN(H$7),FALSE)</f>
        <v>EUR</v>
      </c>
      <c r="I113" s="80" t="str">
        <f>VLOOKUP($A113,'Sheet1 - Table (1)'!$A$8:$AG$1186,COLUMN(I$7),FALSE)</f>
        <v>Exchange Traded Funds</v>
      </c>
      <c r="J113" s="80" t="str">
        <f>VLOOKUP($A113,'Sheet1 - Table (1)'!$A$8:$AG$1186,COLUMN(J$7),FALSE)</f>
        <v>Actions</v>
      </c>
      <c r="K113" s="82">
        <f>VLOOKUP($A113,'Sheet1 - Table (1)'!$A$8:$AG$1186,COLUMN(K$7),FALSE)</f>
        <v>44255</v>
      </c>
      <c r="L113" s="80">
        <f>VLOOKUP($A113,'Sheet1 - Table (1)'!$A$8:$AG$1186,COLUMN(L$7),FALSE)</f>
        <v>3349.3411863000001</v>
      </c>
      <c r="M113" s="80" t="str">
        <f>VLOOKUP($A113,'Sheet1 - Table (1)'!$A$8:$AG$1186,COLUMN(M$7),FALSE)</f>
        <v>Retained</v>
      </c>
      <c r="N113" s="80">
        <f>VLOOKUP($A113,'Sheet1 - Table (1)'!$A$8:$AG$1186,COLUMN(N$7),FALSE)</f>
        <v>0</v>
      </c>
      <c r="O113" s="80" t="b">
        <f>VLOOKUP($A113,'Sheet1 - Table (1)'!$A$8:$AG$1186,COLUMN(O$7),FALSE)</f>
        <v>1</v>
      </c>
      <c r="P113" s="80" t="b">
        <f>VLOOKUP($A113,'Sheet1 - Table (1)'!$A$8:$AG$1186,COLUMN(P$7),FALSE)</f>
        <v>1</v>
      </c>
      <c r="Q113" s="80" t="b">
        <f>VLOOKUP($A113,'Sheet1 - Table (1)'!$A$8:$AG$1186,COLUMN(Q$7),FALSE)</f>
        <v>1</v>
      </c>
      <c r="R113" s="80" t="b">
        <f>VLOOKUP($A113,'Sheet1 - Table (1)'!$A$8:$AG$1186,COLUMN(R$7),FALSE)</f>
        <v>1</v>
      </c>
      <c r="S113" s="80" t="b">
        <f>VLOOKUP($A113,'Sheet1 - Table (1)'!$A$8:$AG$1186,COLUMN(S$7),FALSE)</f>
        <v>1</v>
      </c>
      <c r="T113" s="80" t="b">
        <f>VLOOKUP($A113,'Sheet1 - Table (1)'!$A$8:$AG$1186,COLUMN(T$7),FALSE)</f>
        <v>1</v>
      </c>
      <c r="U113" s="80" t="str">
        <f t="shared" si="34"/>
        <v>FR-IT-NE-SP-GE-UK</v>
      </c>
      <c r="V113" s="80" t="str">
        <f>VLOOKUP($A113,'Sheet1 - Table (1)'!$A$8:$AG$1186,COLUMN(V$7)+3,FALSE)</f>
        <v>ICVC</v>
      </c>
      <c r="W113" s="80" t="str">
        <f>VLOOKUP(A113,'Sheet1 - Table (1)'!$A$8:$AF$10075,MATCH($W$8,'Sheet1 - Table (1)'!$10:$10,0),FALSE)</f>
        <v>Détermination des Prix Quotidien</v>
      </c>
      <c r="X113" s="80" t="str">
        <f>VLOOKUP(A113,'Sheet1 - Table (1)'!$A$8:$AAB$10075,MATCH($X$8,'Sheet1 - Table (1)'!$10:$10,0),FALSE)</f>
        <v>Optimized</v>
      </c>
      <c r="Y113" s="96" t="str">
        <f t="shared" si="26"/>
        <v>ETF</v>
      </c>
      <c r="AA113" s="96" t="s">
        <v>1823</v>
      </c>
      <c r="AB113" s="96" t="s">
        <v>2858</v>
      </c>
      <c r="AC113" s="214" t="s">
        <v>155</v>
      </c>
      <c r="AD113" s="214" t="s">
        <v>2858</v>
      </c>
      <c r="AE113" s="96" t="s">
        <v>2858</v>
      </c>
      <c r="AF113" s="246" t="s">
        <v>2858</v>
      </c>
      <c r="AI113" s="96" t="s">
        <v>155</v>
      </c>
      <c r="AJ113" s="96" t="s">
        <v>155</v>
      </c>
      <c r="AK113" s="96" t="s">
        <v>155</v>
      </c>
      <c r="AL113" s="96" t="s">
        <v>2858</v>
      </c>
      <c r="AM113" s="96" t="str">
        <f t="shared" si="32"/>
        <v>Actions étrangères</v>
      </c>
      <c r="AO113" s="96" t="s">
        <v>2858</v>
      </c>
      <c r="AP113" s="96" t="s">
        <v>2486</v>
      </c>
      <c r="AS113" s="101" t="str">
        <f t="shared" si="35"/>
        <v/>
      </c>
      <c r="AX113" s="101">
        <v>0.11799999999999999</v>
      </c>
      <c r="AY113" s="101">
        <v>0.59460000000000002</v>
      </c>
      <c r="AZ113" s="101">
        <v>0.13569999999999999</v>
      </c>
      <c r="BA113" s="101">
        <v>0.1517</v>
      </c>
      <c r="BJ113" s="101">
        <v>0.11799999999999999</v>
      </c>
      <c r="BK113" s="101">
        <v>0.59460000000000002</v>
      </c>
      <c r="BL113" s="101">
        <v>0.13569999999999999</v>
      </c>
      <c r="BM113" s="101">
        <v>0.1517</v>
      </c>
      <c r="BT113" s="101"/>
      <c r="BU113" s="101"/>
      <c r="BY113" s="101" t="s">
        <v>4686</v>
      </c>
      <c r="BZ113" s="101" t="s">
        <v>1805</v>
      </c>
      <c r="CA113" s="101" t="s">
        <v>4050</v>
      </c>
      <c r="CB113" s="122" t="s">
        <v>3861</v>
      </c>
      <c r="CC113" s="101" t="s">
        <v>4685</v>
      </c>
      <c r="CD113" s="42" t="s">
        <v>4374</v>
      </c>
      <c r="CE113" s="42" t="s">
        <v>4374</v>
      </c>
      <c r="CF113" s="42" t="str">
        <f>IFERROR(VLOOKUP(Funds[[#This Row],[Code ISIN]],[1]GLOBAL!$C$1:$L$27,10,FALSE)," ")</f>
        <v xml:space="preserve"> </v>
      </c>
      <c r="CG113" s="42" t="s">
        <v>4374</v>
      </c>
      <c r="CH113" s="42" t="s">
        <v>1633</v>
      </c>
      <c r="CI113" s="42" t="s">
        <v>4374</v>
      </c>
      <c r="CJ113" s="123"/>
      <c r="CK113" s="96" t="s">
        <v>4374</v>
      </c>
      <c r="CL113" s="246" t="str">
        <f>VLOOKUP(Funds[[#This Row],[Code ISIN]],'Sheet1 - Table (1)'!$A$10:$AF$110017,MATCH("Funds Liquidity",'Sheet1 - Table (1)'!$10:$10,0),FALSE)</f>
        <v>Jour</v>
      </c>
    </row>
    <row r="114" spans="1:90">
      <c r="A114" s="80" t="s">
        <v>1903</v>
      </c>
      <c r="B114" s="305">
        <f>IF(ISERROR(VALUE(VLOOKUP($A114,'Sheet1 - Table (1)'!$A$8:$AG$1186,COLUMN(B$7),FALSE))),VLOOKUP(A114,TK_MANQUANTS,2,FALSE),IF(VALUE(VLOOKUP($A114,'Sheet1 - Table (1)'!$A$8:$AG$1186,COLUMN(B$7),FALSE))=0,VLOOKUP(A114,TK_MANQUANTS,2,FALSE),VALUE(VLOOKUP($A114,'Sheet1 - Table (1)'!$A$8:$AG$1186,COLUMN(B$7),FALSE))))</f>
        <v>19230599</v>
      </c>
      <c r="C114" s="80" t="str">
        <f>VLOOKUP($A114,'Sheet1 - Table (1)'!$A$8:$AG$1186,COLUMN(C$7),FALSE)</f>
        <v>SWC (CH) Index EF MSCI EMU+UK NT EUR</v>
      </c>
      <c r="D114" s="82">
        <f>VLOOKUP($A114,'Sheet1 - Table (1)'!$A$8:$AG$1186,COLUMN(D$7),FALSE)</f>
        <v>43371</v>
      </c>
      <c r="E114" s="124">
        <f>VLOOKUP($A114,'Sheet1 - Table (1)'!$A$8:$AG$1186,COLUMN(E$7),FALSE)</f>
        <v>0.02</v>
      </c>
      <c r="F114" s="80">
        <f>VLOOKUP($A114,'Sheet1 - Table (1)'!$A$8:$AG$1186,COLUMN(F$7),FALSE)</f>
        <v>0</v>
      </c>
      <c r="G114" s="80" t="str">
        <f>VLOOKUP($A114,'Sheet1 - Table (1)'!$A$8:$AG$1186,COLUMN(G$7),FALSE)</f>
        <v>Switzerland</v>
      </c>
      <c r="H114" s="80" t="str">
        <f>VLOOKUP($A114,'Sheet1 - Table (1)'!$A$8:$AG$1186,COLUMN(H$7),FALSE)</f>
        <v>EUR</v>
      </c>
      <c r="I114" s="80" t="str">
        <f>VLOOKUP($A114,'Sheet1 - Table (1)'!$A$8:$AG$1186,COLUMN(I$7),FALSE)</f>
        <v>Fonds de placement</v>
      </c>
      <c r="J114" s="80" t="str">
        <f>VLOOKUP($A114,'Sheet1 - Table (1)'!$A$8:$AG$1186,COLUMN(J$7),FALSE)</f>
        <v>Actions</v>
      </c>
      <c r="K114" s="82">
        <f>VLOOKUP($A114,'Sheet1 - Table (1)'!$A$8:$AG$1186,COLUMN(K$7),FALSE)</f>
        <v>0</v>
      </c>
      <c r="L114" s="80">
        <f>VLOOKUP($A114,'Sheet1 - Table (1)'!$A$8:$AG$1186,COLUMN(L$7),FALSE)</f>
        <v>0</v>
      </c>
      <c r="M114" s="80" t="str">
        <f>VLOOKUP($A114,'Sheet1 - Table (1)'!$A$8:$AG$1186,COLUMN(M$7),FALSE)</f>
        <v>Retained</v>
      </c>
      <c r="N114" s="80">
        <f>VLOOKUP($A114,'Sheet1 - Table (1)'!$A$8:$AG$1186,COLUMN(N$7),FALSE)</f>
        <v>0</v>
      </c>
      <c r="O114" s="80">
        <f>VLOOKUP($A114,'Sheet1 - Table (1)'!$A$8:$AG$1186,COLUMN(O$7),FALSE)</f>
        <v>0</v>
      </c>
      <c r="P114" s="80">
        <f>VLOOKUP($A114,'Sheet1 - Table (1)'!$A$8:$AG$1186,COLUMN(P$7),FALSE)</f>
        <v>0</v>
      </c>
      <c r="Q114" s="80">
        <f>VLOOKUP($A114,'Sheet1 - Table (1)'!$A$8:$AG$1186,COLUMN(Q$7),FALSE)</f>
        <v>0</v>
      </c>
      <c r="R114" s="80">
        <f>VLOOKUP($A114,'Sheet1 - Table (1)'!$A$8:$AG$1186,COLUMN(R$7),FALSE)</f>
        <v>0</v>
      </c>
      <c r="S114" s="80">
        <f>VLOOKUP($A114,'Sheet1 - Table (1)'!$A$8:$AG$1186,COLUMN(S$7),FALSE)</f>
        <v>0</v>
      </c>
      <c r="T114" s="80">
        <f>VLOOKUP($A114,'Sheet1 - Table (1)'!$A$8:$AG$1186,COLUMN(T$7),FALSE)</f>
        <v>0</v>
      </c>
      <c r="U114" s="80" t="str">
        <f t="shared" si="34"/>
        <v/>
      </c>
      <c r="V114" s="80" t="str">
        <f>VLOOKUP($A114,'Sheet1 - Table (1)'!$A$8:$AG$1186,COLUMN(V$7)+3,FALSE)</f>
        <v>CH - Uebrige Fds tradit. Anl.</v>
      </c>
      <c r="W114" s="80" t="str">
        <f>VLOOKUP(A114,'Sheet1 - Table (1)'!$A$8:$AF$10075,MATCH($W$8,'Sheet1 - Table (1)'!$10:$10,0),FALSE)</f>
        <v>Détermination des Prix Quotidien</v>
      </c>
      <c r="X114" s="80" t="str">
        <f>VLOOKUP(A114,'Sheet1 - Table (1)'!$A$8:$AAB$10075,MATCH($X$8,'Sheet1 - Table (1)'!$10:$10,0),FALSE)</f>
        <v>Optimized</v>
      </c>
      <c r="Y114" s="96" t="str">
        <f t="shared" si="26"/>
        <v>Fonds de placement</v>
      </c>
      <c r="AA114" s="96" t="s">
        <v>1823</v>
      </c>
      <c r="AB114" s="96" t="s">
        <v>2858</v>
      </c>
      <c r="AC114" s="214" t="s">
        <v>155</v>
      </c>
      <c r="AD114" s="214" t="s">
        <v>2858</v>
      </c>
      <c r="AE114" s="96" t="s">
        <v>2858</v>
      </c>
      <c r="AF114" s="246" t="s">
        <v>2858</v>
      </c>
      <c r="AI114" s="96" t="s">
        <v>155</v>
      </c>
      <c r="AJ114" s="96" t="s">
        <v>155</v>
      </c>
      <c r="AK114" s="96" t="s">
        <v>155</v>
      </c>
      <c r="AL114" s="96" t="s">
        <v>2858</v>
      </c>
      <c r="AM114" s="96" t="str">
        <f t="shared" si="32"/>
        <v>Actions étrangères</v>
      </c>
      <c r="AO114" s="96" t="s">
        <v>2858</v>
      </c>
      <c r="AP114" s="96" t="s">
        <v>2486</v>
      </c>
      <c r="AS114" s="101" t="str">
        <f t="shared" si="35"/>
        <v/>
      </c>
      <c r="AX114" s="101">
        <v>0.13150000000000001</v>
      </c>
      <c r="AY114" s="101">
        <v>0.51129999999999998</v>
      </c>
      <c r="AZ114" s="101">
        <v>0.27100000000000002</v>
      </c>
      <c r="BA114" s="101">
        <v>8.6199999999999999E-2</v>
      </c>
      <c r="BJ114" s="101">
        <v>0.13150000000000001</v>
      </c>
      <c r="BK114" s="101">
        <v>0.51129999999999998</v>
      </c>
      <c r="BL114" s="101">
        <v>0.27100000000000002</v>
      </c>
      <c r="BM114" s="101">
        <v>8.6199999999999999E-2</v>
      </c>
      <c r="BY114" s="101" t="s">
        <v>1909</v>
      </c>
      <c r="BZ114" s="101" t="s">
        <v>1805</v>
      </c>
      <c r="CA114" s="101" t="s">
        <v>70</v>
      </c>
      <c r="CB114" s="101"/>
      <c r="CC114" s="101" t="s">
        <v>70</v>
      </c>
      <c r="CD114" s="42" t="s">
        <v>4374</v>
      </c>
      <c r="CE114" s="42" t="s">
        <v>4374</v>
      </c>
      <c r="CF114" s="42" t="str">
        <f>IFERROR(VLOOKUP(Funds[[#This Row],[Code ISIN]],[1]GLOBAL!$C$1:$L$27,10,FALSE)," ")</f>
        <v xml:space="preserve"> </v>
      </c>
      <c r="CG114" s="42" t="s">
        <v>4374</v>
      </c>
      <c r="CH114" s="42" t="s">
        <v>4374</v>
      </c>
      <c r="CI114" s="42" t="s">
        <v>4374</v>
      </c>
      <c r="CJ114" s="123">
        <v>43343</v>
      </c>
      <c r="CK114" s="96" t="s">
        <v>4374</v>
      </c>
      <c r="CL114" s="246" t="str">
        <f>VLOOKUP(Funds[[#This Row],[Code ISIN]],'Sheet1 - Table (1)'!$A$10:$AF$110017,MATCH("Funds Liquidity",'Sheet1 - Table (1)'!$10:$10,0),FALSE)</f>
        <v>Jour</v>
      </c>
    </row>
    <row r="115" spans="1:90">
      <c r="A115" s="80" t="s">
        <v>453</v>
      </c>
      <c r="B115" s="305">
        <f>IF(ISERROR(VALUE(VLOOKUP($A115,'Sheet1 - Table (1)'!$A$8:$AG$1186,COLUMN(B$7),FALSE))),VLOOKUP(A115,TK_MANQUANTS,2,FALSE),IF(VALUE(VLOOKUP($A115,'Sheet1 - Table (1)'!$A$8:$AG$1186,COLUMN(B$7),FALSE))=0,VLOOKUP(A115,TK_MANQUANTS,2,FALSE),VALUE(VLOOKUP($A115,'Sheet1 - Table (1)'!$A$8:$AG$1186,COLUMN(B$7),FALSE))))</f>
        <v>19230601</v>
      </c>
      <c r="C115" s="80" t="str">
        <f>VLOOKUP($A115,'Sheet1 - Table (1)'!$A$8:$AG$1186,COLUMN(C$7),FALSE)</f>
        <v>SWC (CH) Index EF MSCI EMU+UK GT EUR</v>
      </c>
      <c r="D115" s="82">
        <f>VLOOKUP($A115,'Sheet1 - Table (1)'!$A$8:$AG$1186,COLUMN(D$7),FALSE)</f>
        <v>43371</v>
      </c>
      <c r="E115" s="124">
        <f>VLOOKUP($A115,'Sheet1 - Table (1)'!$A$8:$AG$1186,COLUMN(E$7),FALSE)</f>
        <v>0.16</v>
      </c>
      <c r="F115" s="80">
        <f>VLOOKUP($A115,'Sheet1 - Table (1)'!$A$8:$AG$1186,COLUMN(F$7),FALSE)</f>
        <v>0</v>
      </c>
      <c r="G115" s="80" t="str">
        <f>VLOOKUP($A115,'Sheet1 - Table (1)'!$A$8:$AG$1186,COLUMN(G$7),FALSE)</f>
        <v>Switzerland</v>
      </c>
      <c r="H115" s="80" t="str">
        <f>VLOOKUP($A115,'Sheet1 - Table (1)'!$A$8:$AG$1186,COLUMN(H$7),FALSE)</f>
        <v>EUR</v>
      </c>
      <c r="I115" s="80" t="str">
        <f>VLOOKUP($A115,'Sheet1 - Table (1)'!$A$8:$AG$1186,COLUMN(I$7),FALSE)</f>
        <v>Fonds de placement</v>
      </c>
      <c r="J115" s="80" t="str">
        <f>VLOOKUP($A115,'Sheet1 - Table (1)'!$A$8:$AG$1186,COLUMN(J$7),FALSE)</f>
        <v>Actions</v>
      </c>
      <c r="K115" s="82">
        <f>VLOOKUP($A115,'Sheet1 - Table (1)'!$A$8:$AG$1186,COLUMN(K$7),FALSE)</f>
        <v>0</v>
      </c>
      <c r="L115" s="80">
        <f>VLOOKUP($A115,'Sheet1 - Table (1)'!$A$8:$AG$1186,COLUMN(L$7),FALSE)</f>
        <v>0</v>
      </c>
      <c r="M115" s="80" t="str">
        <f>VLOOKUP($A115,'Sheet1 - Table (1)'!$A$8:$AG$1186,COLUMN(M$7),FALSE)</f>
        <v>Retained</v>
      </c>
      <c r="N115" s="80">
        <f>VLOOKUP($A115,'Sheet1 - Table (1)'!$A$8:$AG$1186,COLUMN(N$7),FALSE)</f>
        <v>0</v>
      </c>
      <c r="O115" s="80">
        <f>VLOOKUP($A115,'Sheet1 - Table (1)'!$A$8:$AG$1186,COLUMN(O$7),FALSE)</f>
        <v>0</v>
      </c>
      <c r="P115" s="80">
        <f>VLOOKUP($A115,'Sheet1 - Table (1)'!$A$8:$AG$1186,COLUMN(P$7),FALSE)</f>
        <v>0</v>
      </c>
      <c r="Q115" s="80">
        <f>VLOOKUP($A115,'Sheet1 - Table (1)'!$A$8:$AG$1186,COLUMN(Q$7),FALSE)</f>
        <v>0</v>
      </c>
      <c r="R115" s="80">
        <f>VLOOKUP($A115,'Sheet1 - Table (1)'!$A$8:$AG$1186,COLUMN(R$7),FALSE)</f>
        <v>0</v>
      </c>
      <c r="S115" s="80" t="b">
        <f>VLOOKUP($A115,'Sheet1 - Table (1)'!$A$8:$AG$1186,COLUMN(S$7),FALSE)</f>
        <v>1</v>
      </c>
      <c r="T115" s="80">
        <f>VLOOKUP($A115,'Sheet1 - Table (1)'!$A$8:$AG$1186,COLUMN(T$7),FALSE)</f>
        <v>0</v>
      </c>
      <c r="U115" s="80" t="str">
        <f t="shared" si="34"/>
        <v>GE</v>
      </c>
      <c r="V115" s="80" t="str">
        <f>VLOOKUP($A115,'Sheet1 - Table (1)'!$A$8:$AG$1186,COLUMN(V$7)+3,FALSE)</f>
        <v>CH - Uebrige Fds tradit. Anl.</v>
      </c>
      <c r="W115" s="80" t="str">
        <f>VLOOKUP(A115,'Sheet1 - Table (1)'!$A$8:$AF$10075,MATCH($W$8,'Sheet1 - Table (1)'!$10:$10,0),FALSE)</f>
        <v>Détermination des Prix Quotidien</v>
      </c>
      <c r="X115" s="80" t="str">
        <f>VLOOKUP(A115,'Sheet1 - Table (1)'!$A$8:$AAB$10075,MATCH($X$8,'Sheet1 - Table (1)'!$10:$10,0),FALSE)</f>
        <v>Optimized</v>
      </c>
      <c r="Y115" s="96" t="str">
        <f t="shared" si="26"/>
        <v>Fonds de placement</v>
      </c>
      <c r="AA115" s="96" t="s">
        <v>1823</v>
      </c>
      <c r="AB115" s="96" t="s">
        <v>2858</v>
      </c>
      <c r="AC115" s="214" t="s">
        <v>155</v>
      </c>
      <c r="AD115" s="214" t="s">
        <v>2858</v>
      </c>
      <c r="AE115" s="96" t="s">
        <v>2858</v>
      </c>
      <c r="AF115" s="246" t="s">
        <v>2858</v>
      </c>
      <c r="AI115" s="96" t="s">
        <v>155</v>
      </c>
      <c r="AJ115" s="96" t="s">
        <v>155</v>
      </c>
      <c r="AK115" s="96" t="s">
        <v>155</v>
      </c>
      <c r="AL115" s="96" t="s">
        <v>2858</v>
      </c>
      <c r="AM115" s="96" t="str">
        <f t="shared" si="32"/>
        <v>Actions étrangères</v>
      </c>
      <c r="AO115" s="96" t="s">
        <v>2858</v>
      </c>
      <c r="AP115" s="96" t="s">
        <v>1804</v>
      </c>
      <c r="AS115" s="101" t="str">
        <f t="shared" si="35"/>
        <v/>
      </c>
      <c r="AX115" s="101">
        <v>0.13900000000000001</v>
      </c>
      <c r="AY115" s="101">
        <v>0.439</v>
      </c>
      <c r="AZ115" s="101">
        <v>0.248</v>
      </c>
      <c r="BA115" s="101">
        <v>4.4999999999999998E-2</v>
      </c>
      <c r="BI115" s="101">
        <v>0.129</v>
      </c>
      <c r="BJ115" s="101">
        <v>0.13900000000000001</v>
      </c>
      <c r="BK115" s="101">
        <v>0.439</v>
      </c>
      <c r="BL115" s="101">
        <v>0.248</v>
      </c>
      <c r="BM115" s="101">
        <v>4.4999999999999998E-2</v>
      </c>
      <c r="BR115" s="101">
        <v>0.129</v>
      </c>
      <c r="BS115" s="123"/>
      <c r="BT115" s="123"/>
      <c r="BU115" s="123"/>
      <c r="BX115" s="123"/>
      <c r="BZ115" s="101" t="str">
        <f>IF(AJ115="Obligations",AP115&amp;" "&amp;AI115&amp;" "&amp;IF(AI115="High Yield",IF(AQ115&lt;2.5,"SHORT",IF(AQ115&gt;4,"LONG","MID")),IF(AQ115&lt;3.5,"SHORT",IF(AQ115&gt;8,"LONG","MID"))),"")</f>
        <v/>
      </c>
      <c r="CA115" s="101" t="s">
        <v>70</v>
      </c>
      <c r="CB115" s="101"/>
      <c r="CC115" s="101" t="s">
        <v>70</v>
      </c>
      <c r="CD115" s="42" t="s">
        <v>4374</v>
      </c>
      <c r="CE115" s="42" t="s">
        <v>4374</v>
      </c>
      <c r="CF115" s="42" t="str">
        <f>IFERROR(VLOOKUP(Funds[[#This Row],[Code ISIN]],[1]GLOBAL!$C$1:$L$27,10,FALSE)," ")</f>
        <v xml:space="preserve"> </v>
      </c>
      <c r="CG115" s="42" t="s">
        <v>4374</v>
      </c>
      <c r="CH115" s="42" t="s">
        <v>4374</v>
      </c>
      <c r="CI115" s="42" t="s">
        <v>4374</v>
      </c>
      <c r="CJ115" s="123">
        <v>42155</v>
      </c>
      <c r="CK115" s="96" t="s">
        <v>4374</v>
      </c>
      <c r="CL115" s="246" t="str">
        <f>VLOOKUP(Funds[[#This Row],[Code ISIN]],'Sheet1 - Table (1)'!$A$10:$AF$110017,MATCH("Funds Liquidity",'Sheet1 - Table (1)'!$10:$10,0),FALSE)</f>
        <v>Jour</v>
      </c>
    </row>
    <row r="116" spans="1:90">
      <c r="A116" s="80" t="s">
        <v>188</v>
      </c>
      <c r="B116" s="305">
        <f>IF(ISERROR(VALUE(VLOOKUP($A116,'Sheet1 - Table (1)'!$A$8:$AG$1186,COLUMN(B$7),FALSE))),VLOOKUP(A116,TK_MANQUANTS,2,FALSE),IF(VALUE(VLOOKUP($A116,'Sheet1 - Table (1)'!$A$8:$AG$1186,COLUMN(B$7),FALSE))=0,VLOOKUP(A116,TK_MANQUANTS,2,FALSE),VALUE(VLOOKUP($A116,'Sheet1 - Table (1)'!$A$8:$AG$1186,COLUMN(B$7),FALSE))))</f>
        <v>1498946</v>
      </c>
      <c r="C116" s="80" t="str">
        <f>VLOOKUP($A116,'Sheet1 - Table (1)'!$A$8:$AG$1186,COLUMN(C$7),FALSE)</f>
        <v>CS (Lux) Corporate Short Duration CHF Bd Fd B</v>
      </c>
      <c r="D116" s="82">
        <f>VLOOKUP($A116,'Sheet1 - Table (1)'!$A$8:$AG$1186,COLUMN(D$7),FALSE)</f>
        <v>43921</v>
      </c>
      <c r="E116" s="124">
        <f>VLOOKUP($A116,'Sheet1 - Table (1)'!$A$8:$AG$1186,COLUMN(E$7),FALSE)</f>
        <v>0.71</v>
      </c>
      <c r="F116" s="80" t="b">
        <f>VLOOKUP($A116,'Sheet1 - Table (1)'!$A$8:$AG$1186,COLUMN(F$7),FALSE)</f>
        <v>1</v>
      </c>
      <c r="G116" s="80" t="str">
        <f>VLOOKUP($A116,'Sheet1 - Table (1)'!$A$8:$AG$1186,COLUMN(G$7),FALSE)</f>
        <v>Luxembourg</v>
      </c>
      <c r="H116" s="80" t="str">
        <f>VLOOKUP($A116,'Sheet1 - Table (1)'!$A$8:$AG$1186,COLUMN(H$7),FALSE)</f>
        <v>CHF</v>
      </c>
      <c r="I116" s="80" t="str">
        <f>VLOOKUP($A116,'Sheet1 - Table (1)'!$A$8:$AG$1186,COLUMN(I$7),FALSE)</f>
        <v>Fonds de placement</v>
      </c>
      <c r="J116" s="80" t="str">
        <f>VLOOKUP($A116,'Sheet1 - Table (1)'!$A$8:$AG$1186,COLUMN(J$7),FALSE)</f>
        <v>Obligation</v>
      </c>
      <c r="K116" s="82">
        <f>VLOOKUP($A116,'Sheet1 - Table (1)'!$A$8:$AG$1186,COLUMN(K$7),FALSE)</f>
        <v>44255</v>
      </c>
      <c r="L116" s="80">
        <f>VLOOKUP($A116,'Sheet1 - Table (1)'!$A$8:$AG$1186,COLUMN(L$7),FALSE)</f>
        <v>390.4409</v>
      </c>
      <c r="M116" s="80" t="str">
        <f>VLOOKUP($A116,'Sheet1 - Table (1)'!$A$8:$AG$1186,COLUMN(M$7),FALSE)</f>
        <v>Retained</v>
      </c>
      <c r="N116" s="80">
        <f>VLOOKUP($A116,'Sheet1 - Table (1)'!$A$8:$AG$1186,COLUMN(N$7),FALSE)</f>
        <v>0</v>
      </c>
      <c r="O116" s="80" t="b">
        <f>VLOOKUP($A116,'Sheet1 - Table (1)'!$A$8:$AG$1186,COLUMN(O$7),FALSE)</f>
        <v>1</v>
      </c>
      <c r="P116" s="80" t="b">
        <f>VLOOKUP($A116,'Sheet1 - Table (1)'!$A$8:$AG$1186,COLUMN(P$7),FALSE)</f>
        <v>1</v>
      </c>
      <c r="Q116" s="80" t="b">
        <f>VLOOKUP($A116,'Sheet1 - Table (1)'!$A$8:$AG$1186,COLUMN(Q$7),FALSE)</f>
        <v>1</v>
      </c>
      <c r="R116" s="80" t="b">
        <f>VLOOKUP($A116,'Sheet1 - Table (1)'!$A$8:$AG$1186,COLUMN(R$7),FALSE)</f>
        <v>1</v>
      </c>
      <c r="S116" s="80" t="b">
        <f>VLOOKUP($A116,'Sheet1 - Table (1)'!$A$8:$AG$1186,COLUMN(S$7),FALSE)</f>
        <v>1</v>
      </c>
      <c r="T116" s="80">
        <f>VLOOKUP($A116,'Sheet1 - Table (1)'!$A$8:$AG$1186,COLUMN(T$7),FALSE)</f>
        <v>0</v>
      </c>
      <c r="U116" s="80" t="str">
        <f t="shared" si="34"/>
        <v>FR-IT-NE-SP-GE</v>
      </c>
      <c r="V116" s="80" t="str">
        <f>VLOOKUP($A116,'Sheet1 - Table (1)'!$A$8:$AG$1186,COLUMN(V$7)+3,FALSE)</f>
        <v>LU - FCP - Parte 1</v>
      </c>
      <c r="W116" s="80" t="str">
        <f>VLOOKUP(A116,'Sheet1 - Table (1)'!$A$8:$AF$10075,MATCH($W$8,'Sheet1 - Table (1)'!$10:$10,0),FALSE)</f>
        <v>Détermination des Prix Quotidien</v>
      </c>
      <c r="X116" s="80">
        <f>VLOOKUP(A116,'Sheet1 - Table (1)'!$A$8:$AAB$10075,MATCH($X$8,'Sheet1 - Table (1)'!$10:$10,0),FALSE)</f>
        <v>0</v>
      </c>
      <c r="Y116" s="96" t="str">
        <f t="shared" ref="Y116:Y132" si="36">IF(OR(I116="Actions",I116="Exchange Traded Funds"),"ETF","Fonds de placement")</f>
        <v>Fonds de placement</v>
      </c>
      <c r="AA116" s="96" t="s">
        <v>1823</v>
      </c>
      <c r="AB116" s="96" t="s">
        <v>2481</v>
      </c>
      <c r="AC116" s="214" t="s">
        <v>140</v>
      </c>
      <c r="AD116" s="214" t="s">
        <v>2481</v>
      </c>
      <c r="AE116" s="96" t="s">
        <v>2481</v>
      </c>
      <c r="AF116" s="246" t="s">
        <v>2481</v>
      </c>
      <c r="AI116" s="96" t="s">
        <v>380</v>
      </c>
      <c r="AJ116" s="96" t="s">
        <v>140</v>
      </c>
      <c r="AK116" s="96" t="s">
        <v>140</v>
      </c>
      <c r="AL116" s="96" t="s">
        <v>2481</v>
      </c>
      <c r="AM116" s="96" t="str">
        <f t="shared" si="32"/>
        <v>Obligations étrangères hedged</v>
      </c>
      <c r="AO116" s="96" t="s">
        <v>2481</v>
      </c>
      <c r="AP116" s="96" t="s">
        <v>74</v>
      </c>
      <c r="AQ116" s="96">
        <v>1.88</v>
      </c>
      <c r="AR116" s="101">
        <v>2.5000000000000001E-3</v>
      </c>
      <c r="AS116" s="101">
        <f t="shared" si="35"/>
        <v>-4.5999999999999999E-3</v>
      </c>
      <c r="AT116" s="101">
        <v>0.14860000000000001</v>
      </c>
      <c r="AU116" s="101">
        <v>0.37409999999999999</v>
      </c>
      <c r="AV116" s="101">
        <v>0.4773</v>
      </c>
      <c r="AX116" s="101">
        <v>1</v>
      </c>
      <c r="BJ116" s="101">
        <v>0.14000000000000001</v>
      </c>
      <c r="BK116" s="101">
        <v>0.27189999999999998</v>
      </c>
      <c r="BL116" s="101">
        <v>9.1399999999999995E-2</v>
      </c>
      <c r="BM116" s="101">
        <v>6.6400000000000001E-2</v>
      </c>
      <c r="BN116" s="101">
        <v>0.218</v>
      </c>
      <c r="BO116" s="101">
        <v>1.1599999999999999E-2</v>
      </c>
      <c r="BP116" s="101">
        <v>1.6500000000000001E-2</v>
      </c>
      <c r="BQ116" s="101">
        <v>8.7400000000000005E-2</v>
      </c>
      <c r="BR116" s="101">
        <v>9.6799999999999997E-2</v>
      </c>
      <c r="BW116" s="101">
        <v>1</v>
      </c>
      <c r="BY116" s="101" t="s">
        <v>71</v>
      </c>
      <c r="BZ116" s="101" t="str">
        <f>IF(AJ116="Obligations",AP116&amp;" "&amp;AI116&amp;" "&amp;IF(AQ116&lt;3.5,"SHORT",IF(AQ116&gt;8,"LONG","MID")),"")</f>
        <v>Courbe Monde Corporate SHORT</v>
      </c>
      <c r="CA116" s="101" t="s">
        <v>70</v>
      </c>
      <c r="CB116" s="101"/>
      <c r="CC116" s="101" t="s">
        <v>70</v>
      </c>
      <c r="CD116" s="42" t="s">
        <v>4374</v>
      </c>
      <c r="CE116" s="42" t="s">
        <v>4374</v>
      </c>
      <c r="CF116" s="42" t="str">
        <f>IFERROR(VLOOKUP(Funds[[#This Row],[Code ISIN]],[1]GLOBAL!$C$1:$L$27,10,FALSE)," ")</f>
        <v xml:space="preserve"> </v>
      </c>
      <c r="CG116" s="42" t="s">
        <v>4374</v>
      </c>
      <c r="CH116" s="42" t="s">
        <v>4374</v>
      </c>
      <c r="CI116" s="42" t="s">
        <v>4374</v>
      </c>
      <c r="CJ116" s="123">
        <v>42734</v>
      </c>
      <c r="CK116" s="96" t="s">
        <v>4374</v>
      </c>
      <c r="CL116" s="246" t="str">
        <f>VLOOKUP(Funds[[#This Row],[Code ISIN]],'Sheet1 - Table (1)'!$A$10:$AF$110017,MATCH("Funds Liquidity",'Sheet1 - Table (1)'!$10:$10,0),FALSE)</f>
        <v>Jour</v>
      </c>
    </row>
    <row r="117" spans="1:90">
      <c r="A117" s="96" t="s">
        <v>863</v>
      </c>
      <c r="B117" s="305">
        <f>IF(ISERROR(VALUE(VLOOKUP($A117,'Sheet1 - Table (1)'!$A$8:$AG$1186,COLUMN(B$7),FALSE))),VLOOKUP(A117,TK_MANQUANTS,2,FALSE),IF(VALUE(VLOOKUP($A117,'Sheet1 - Table (1)'!$A$8:$AG$1186,COLUMN(B$7),FALSE))=0,VLOOKUP(A117,TK_MANQUANTS,2,FALSE),VALUE(VLOOKUP($A117,'Sheet1 - Table (1)'!$A$8:$AG$1186,COLUMN(B$7),FALSE))))</f>
        <v>11660395</v>
      </c>
      <c r="C117" s="80" t="str">
        <f>VLOOKUP($A117,'Sheet1 - Table (1)'!$A$8:$AG$1186,COLUMN(C$7),FALSE)</f>
        <v>CS (Lux) Corporate Short Duration CHF Bd Fd EB</v>
      </c>
      <c r="D117" s="82">
        <f>VLOOKUP($A117,'Sheet1 - Table (1)'!$A$8:$AG$1186,COLUMN(D$7),FALSE)</f>
        <v>43921</v>
      </c>
      <c r="E117" s="124">
        <f>VLOOKUP($A117,'Sheet1 - Table (1)'!$A$8:$AG$1186,COLUMN(E$7),FALSE)</f>
        <v>0.37</v>
      </c>
      <c r="F117" s="80" t="b">
        <f>VLOOKUP($A117,'Sheet1 - Table (1)'!$A$8:$AG$1186,COLUMN(F$7),FALSE)</f>
        <v>1</v>
      </c>
      <c r="G117" s="80" t="str">
        <f>VLOOKUP($A117,'Sheet1 - Table (1)'!$A$8:$AG$1186,COLUMN(G$7),FALSE)</f>
        <v>Luxembourg</v>
      </c>
      <c r="H117" s="80" t="str">
        <f>VLOOKUP($A117,'Sheet1 - Table (1)'!$A$8:$AG$1186,COLUMN(H$7),FALSE)</f>
        <v>CHF</v>
      </c>
      <c r="I117" s="80" t="str">
        <f>VLOOKUP($A117,'Sheet1 - Table (1)'!$A$8:$AG$1186,COLUMN(I$7),FALSE)</f>
        <v>Fonds de placement</v>
      </c>
      <c r="J117" s="80" t="str">
        <f>VLOOKUP($A117,'Sheet1 - Table (1)'!$A$8:$AG$1186,COLUMN(J$7),FALSE)</f>
        <v>Obligation</v>
      </c>
      <c r="K117" s="82">
        <f>VLOOKUP($A117,'Sheet1 - Table (1)'!$A$8:$AG$1186,COLUMN(K$7),FALSE)</f>
        <v>44255</v>
      </c>
      <c r="L117" s="80">
        <f>VLOOKUP($A117,'Sheet1 - Table (1)'!$A$8:$AG$1186,COLUMN(L$7),FALSE)</f>
        <v>390.4409</v>
      </c>
      <c r="M117" s="80" t="str">
        <f>VLOOKUP($A117,'Sheet1 - Table (1)'!$A$8:$AG$1186,COLUMN(M$7),FALSE)</f>
        <v>Retained</v>
      </c>
      <c r="N117" s="80">
        <f>VLOOKUP($A117,'Sheet1 - Table (1)'!$A$8:$AG$1186,COLUMN(N$7),FALSE)</f>
        <v>0</v>
      </c>
      <c r="O117" s="80" t="b">
        <f>VLOOKUP($A117,'Sheet1 - Table (1)'!$A$8:$AG$1186,COLUMN(O$7),FALSE)</f>
        <v>1</v>
      </c>
      <c r="P117" s="80" t="b">
        <f>VLOOKUP($A117,'Sheet1 - Table (1)'!$A$8:$AG$1186,COLUMN(P$7),FALSE)</f>
        <v>1</v>
      </c>
      <c r="Q117" s="80">
        <f>VLOOKUP($A117,'Sheet1 - Table (1)'!$A$8:$AG$1186,COLUMN(Q$7),FALSE)</f>
        <v>0</v>
      </c>
      <c r="R117" s="80" t="b">
        <f>VLOOKUP($A117,'Sheet1 - Table (1)'!$A$8:$AG$1186,COLUMN(R$7),FALSE)</f>
        <v>1</v>
      </c>
      <c r="S117" s="80" t="b">
        <f>VLOOKUP($A117,'Sheet1 - Table (1)'!$A$8:$AG$1186,COLUMN(S$7),FALSE)</f>
        <v>1</v>
      </c>
      <c r="T117" s="80">
        <f>VLOOKUP($A117,'Sheet1 - Table (1)'!$A$8:$AG$1186,COLUMN(T$7),FALSE)</f>
        <v>0</v>
      </c>
      <c r="U117" s="80" t="str">
        <f t="shared" si="34"/>
        <v>FR-IT-SP-GE</v>
      </c>
      <c r="V117" s="80" t="str">
        <f>VLOOKUP($A117,'Sheet1 - Table (1)'!$A$8:$AG$1186,COLUMN(V$7)+3,FALSE)</f>
        <v>LU - FCP - Parte 1</v>
      </c>
      <c r="W117" s="80" t="str">
        <f>VLOOKUP(A117,'Sheet1 - Table (1)'!$A$8:$AF$10075,MATCH($W$8,'Sheet1 - Table (1)'!$10:$10,0),FALSE)</f>
        <v>Détermination des Prix Quotidien</v>
      </c>
      <c r="X117" s="80">
        <f>VLOOKUP(A117,'Sheet1 - Table (1)'!$A$8:$AAB$10075,MATCH($X$8,'Sheet1 - Table (1)'!$10:$10,0),FALSE)</f>
        <v>0</v>
      </c>
      <c r="Y117" s="96" t="str">
        <f t="shared" si="36"/>
        <v>Fonds de placement</v>
      </c>
      <c r="AA117" s="96" t="s">
        <v>1823</v>
      </c>
      <c r="AB117" s="96" t="s">
        <v>2481</v>
      </c>
      <c r="AC117" s="214" t="s">
        <v>140</v>
      </c>
      <c r="AD117" s="214" t="s">
        <v>2481</v>
      </c>
      <c r="AE117" s="96" t="s">
        <v>2481</v>
      </c>
      <c r="AF117" s="246" t="s">
        <v>2481</v>
      </c>
      <c r="AI117" s="96" t="s">
        <v>380</v>
      </c>
      <c r="AJ117" s="96" t="s">
        <v>140</v>
      </c>
      <c r="AK117" s="96" t="s">
        <v>140</v>
      </c>
      <c r="AL117" s="96" t="s">
        <v>2481</v>
      </c>
      <c r="AM117" s="96" t="str">
        <f t="shared" si="32"/>
        <v>Obligations étrangères hedged</v>
      </c>
      <c r="AO117" s="96" t="s">
        <v>2481</v>
      </c>
      <c r="AP117" s="96" t="s">
        <v>74</v>
      </c>
      <c r="AQ117" s="96">
        <v>1.88</v>
      </c>
      <c r="AR117" s="101">
        <v>2.5000000000000001E-3</v>
      </c>
      <c r="AS117" s="101">
        <f t="shared" si="35"/>
        <v>-1.2000000000000001E-3</v>
      </c>
      <c r="AT117" s="101">
        <v>0.14860000000000001</v>
      </c>
      <c r="AU117" s="101">
        <v>0.37409999999999999</v>
      </c>
      <c r="AV117" s="101">
        <v>0.45140000000000002</v>
      </c>
      <c r="AW117" s="101">
        <v>2.5899999999999999E-2</v>
      </c>
      <c r="AX117" s="101">
        <v>1</v>
      </c>
      <c r="BJ117" s="101">
        <v>0.14000000000000001</v>
      </c>
      <c r="BK117" s="101">
        <v>0.27189999999999998</v>
      </c>
      <c r="BL117" s="101">
        <v>9.1399999999999995E-2</v>
      </c>
      <c r="BM117" s="101">
        <v>6.6400000000000001E-2</v>
      </c>
      <c r="BN117" s="101">
        <v>0.218</v>
      </c>
      <c r="BO117" s="101">
        <v>1.1599999999999999E-2</v>
      </c>
      <c r="BP117" s="101">
        <v>1.6500000000000001E-2</v>
      </c>
      <c r="BQ117" s="101">
        <v>8.7400000000000005E-2</v>
      </c>
      <c r="BR117" s="101">
        <v>9.6799999999999997E-2</v>
      </c>
      <c r="BW117" s="101">
        <v>1</v>
      </c>
      <c r="BY117" s="101" t="s">
        <v>71</v>
      </c>
      <c r="BZ117" s="101" t="str">
        <f>IF(AJ117="Obligations",AP117&amp;" "&amp;AI117&amp;" "&amp;IF(AQ117&lt;3.5,"SHORT",IF(AQ117&gt;8,"LONG","MID")),"")</f>
        <v>Courbe Monde Corporate SHORT</v>
      </c>
      <c r="CA117" s="101" t="s">
        <v>70</v>
      </c>
      <c r="CB117" s="101"/>
      <c r="CC117" s="101" t="s">
        <v>70</v>
      </c>
      <c r="CD117" s="42" t="s">
        <v>4374</v>
      </c>
      <c r="CE117" s="42" t="s">
        <v>4374</v>
      </c>
      <c r="CF117" s="42" t="str">
        <f>IFERROR(VLOOKUP(Funds[[#This Row],[Code ISIN]],[1]GLOBAL!$C$1:$L$27,10,FALSE)," ")</f>
        <v xml:space="preserve"> </v>
      </c>
      <c r="CG117" s="42" t="s">
        <v>4374</v>
      </c>
      <c r="CH117" s="42" t="s">
        <v>4374</v>
      </c>
      <c r="CI117" s="42" t="s">
        <v>4374</v>
      </c>
      <c r="CJ117" s="123">
        <v>42734</v>
      </c>
      <c r="CK117" s="96" t="s">
        <v>4374</v>
      </c>
      <c r="CL117" s="246" t="str">
        <f>VLOOKUP(Funds[[#This Row],[Code ISIN]],'Sheet1 - Table (1)'!$A$10:$AF$110017,MATCH("Funds Liquidity",'Sheet1 - Table (1)'!$10:$10,0),FALSE)</f>
        <v>Jour</v>
      </c>
    </row>
    <row r="118" spans="1:90">
      <c r="A118" s="80" t="s">
        <v>4693</v>
      </c>
      <c r="B118" s="305">
        <f>IF(ISERROR(VALUE(VLOOKUP($A118,'Sheet1 - Table (1)'!$A$8:$AG$1186,COLUMN(B$7),FALSE))),VLOOKUP(A118,TK_MANQUANTS,2,FALSE),IF(VALUE(VLOOKUP($A118,'Sheet1 - Table (1)'!$A$8:$AG$1186,COLUMN(B$7),FALSE))=0,VLOOKUP(A118,TK_MANQUANTS,2,FALSE),VALUE(VLOOKUP($A118,'Sheet1 - Table (1)'!$A$8:$AG$1186,COLUMN(B$7),FALSE))))</f>
        <v>14685995</v>
      </c>
      <c r="C118" s="80" t="str">
        <f>VLOOKUP($A118,'Sheet1 - Table (1)'!$A$8:$AG$1186,COLUMN(C$7),FALSE)</f>
        <v>Exane Funds 2 - Exane Equity Select Europe A EUR Cap</v>
      </c>
      <c r="D118" s="82">
        <f>VLOOKUP($A118,'Sheet1 - Table (1)'!$A$8:$AG$1186,COLUMN(D$7),FALSE)</f>
        <v>43873</v>
      </c>
      <c r="E118" s="124">
        <f>VLOOKUP($A118,'Sheet1 - Table (1)'!$A$8:$AG$1186,COLUMN(E$7),FALSE)</f>
        <v>0.99</v>
      </c>
      <c r="F118" s="80" t="b">
        <f>VLOOKUP($A118,'Sheet1 - Table (1)'!$A$8:$AG$1186,COLUMN(F$7),FALSE)</f>
        <v>1</v>
      </c>
      <c r="G118" s="80" t="str">
        <f>VLOOKUP($A118,'Sheet1 - Table (1)'!$A$8:$AG$1186,COLUMN(G$7),FALSE)</f>
        <v>Luxembourg</v>
      </c>
      <c r="H118" s="80" t="str">
        <f>VLOOKUP($A118,'Sheet1 - Table (1)'!$A$8:$AG$1186,COLUMN(H$7),FALSE)</f>
        <v>EUR</v>
      </c>
      <c r="I118" s="80" t="str">
        <f>VLOOKUP($A118,'Sheet1 - Table (1)'!$A$8:$AG$1186,COLUMN(I$7),FALSE)</f>
        <v>Fonds de placement</v>
      </c>
      <c r="J118" s="80" t="str">
        <f>VLOOKUP($A118,'Sheet1 - Table (1)'!$A$8:$AG$1186,COLUMN(J$7),FALSE)</f>
        <v>Actions</v>
      </c>
      <c r="K118" s="82">
        <f>VLOOKUP($A118,'Sheet1 - Table (1)'!$A$8:$AG$1186,COLUMN(K$7),FALSE)</f>
        <v>44255</v>
      </c>
      <c r="L118" s="80">
        <f>VLOOKUP($A118,'Sheet1 - Table (1)'!$A$8:$AG$1186,COLUMN(L$7),FALSE)</f>
        <v>1056.3401584999999</v>
      </c>
      <c r="M118" s="80" t="str">
        <f>VLOOKUP($A118,'Sheet1 - Table (1)'!$A$8:$AG$1186,COLUMN(M$7),FALSE)</f>
        <v>Retained</v>
      </c>
      <c r="N118" s="80" t="b">
        <f>VLOOKUP($A118,'Sheet1 - Table (1)'!$A$8:$AG$1186,COLUMN(N$7),FALSE)</f>
        <v>1</v>
      </c>
      <c r="O118" s="80" t="b">
        <f>VLOOKUP($A118,'Sheet1 - Table (1)'!$A$8:$AG$1186,COLUMN(O$7),FALSE)</f>
        <v>1</v>
      </c>
      <c r="P118" s="80" t="b">
        <f>VLOOKUP($A118,'Sheet1 - Table (1)'!$A$8:$AG$1186,COLUMN(P$7),FALSE)</f>
        <v>1</v>
      </c>
      <c r="Q118" s="80">
        <f>VLOOKUP($A118,'Sheet1 - Table (1)'!$A$8:$AG$1186,COLUMN(Q$7),FALSE)</f>
        <v>0</v>
      </c>
      <c r="R118" s="80">
        <f>VLOOKUP($A118,'Sheet1 - Table (1)'!$A$8:$AG$1186,COLUMN(R$7),FALSE)</f>
        <v>0</v>
      </c>
      <c r="S118" s="80">
        <f>VLOOKUP($A118,'Sheet1 - Table (1)'!$A$8:$AG$1186,COLUMN(S$7),FALSE)</f>
        <v>0</v>
      </c>
      <c r="T118" s="80">
        <f>VLOOKUP($A118,'Sheet1 - Table (1)'!$A$8:$AG$1186,COLUMN(T$7),FALSE)</f>
        <v>0</v>
      </c>
      <c r="U118" s="80" t="str">
        <f t="shared" si="34"/>
        <v>BE-FR-IT</v>
      </c>
      <c r="V118" s="80" t="str">
        <f>VLOOKUP($A118,'Sheet1 - Table (1)'!$A$8:$AG$1186,COLUMN(V$7)+3,FALSE)</f>
        <v>LU - SICAV - Parte 2</v>
      </c>
      <c r="W118" s="80" t="str">
        <f>VLOOKUP(A118,'Sheet1 - Table (1)'!$A$8:$AF$10075,MATCH($W$8,'Sheet1 - Table (1)'!$10:$10,0),FALSE)</f>
        <v>Détermination des Prix Quotidien</v>
      </c>
      <c r="X118" s="80">
        <f>VLOOKUP(A118,'Sheet1 - Table (1)'!$A$8:$AAB$10075,MATCH($X$8,'Sheet1 - Table (1)'!$10:$10,0),FALSE)</f>
        <v>0</v>
      </c>
      <c r="Y118" s="96" t="str">
        <f t="shared" si="36"/>
        <v>Fonds de placement</v>
      </c>
      <c r="AA118" s="96" t="s">
        <v>1823</v>
      </c>
      <c r="AB118" s="96" t="s">
        <v>2858</v>
      </c>
      <c r="AC118" s="214" t="s">
        <v>155</v>
      </c>
      <c r="AD118" s="214" t="s">
        <v>2858</v>
      </c>
      <c r="AE118" s="96" t="s">
        <v>2553</v>
      </c>
      <c r="AF118" s="246" t="s">
        <v>2858</v>
      </c>
      <c r="AG118" s="96" t="s">
        <v>2864</v>
      </c>
      <c r="AI118" s="96" t="s">
        <v>155</v>
      </c>
      <c r="AJ118" s="96" t="s">
        <v>155</v>
      </c>
      <c r="AK118" s="96" t="s">
        <v>155</v>
      </c>
      <c r="AL118" s="96" t="s">
        <v>2858</v>
      </c>
      <c r="AM118" s="96" t="str">
        <f t="shared" si="32"/>
        <v>Actions étrangères</v>
      </c>
      <c r="AO118" s="96" t="s">
        <v>2858</v>
      </c>
      <c r="AP118" s="96" t="s">
        <v>2486</v>
      </c>
      <c r="AS118" s="101" t="str">
        <f t="shared" si="35"/>
        <v/>
      </c>
      <c r="AX118" s="101">
        <v>0.127</v>
      </c>
      <c r="AY118" s="101">
        <f>1-AX118-AZ118</f>
        <v>0.71599999999999997</v>
      </c>
      <c r="AZ118" s="101">
        <v>0.157</v>
      </c>
      <c r="BJ118" s="101">
        <v>0.127</v>
      </c>
      <c r="BK118" s="101">
        <f>1-BJ118-BL118</f>
        <v>0.71599999999999997</v>
      </c>
      <c r="BL118" s="101">
        <v>0.157</v>
      </c>
      <c r="BT118" s="101"/>
      <c r="BY118" s="96" t="s">
        <v>22056</v>
      </c>
      <c r="BZ118" s="101" t="str">
        <f>IF(AJ118="Obligations",AP118&amp;" "&amp;AI118&amp;" "&amp;IF(AI118="High Yield",IF(AQ118&lt;2.5,"SHORT",IF(AQ118&gt;4,"LONG","MID")),IF(AQ118&lt;3.5,"SHORT",IF(AQ118&gt;8,"LONG","MID"))),"")</f>
        <v/>
      </c>
      <c r="CA118" s="101" t="s">
        <v>4051</v>
      </c>
      <c r="CB118" s="122" t="s">
        <v>4734</v>
      </c>
      <c r="CC118" s="101" t="s">
        <v>4018</v>
      </c>
      <c r="CD118" s="42" t="s">
        <v>4374</v>
      </c>
      <c r="CE118" s="42" t="s">
        <v>1633</v>
      </c>
      <c r="CF118" s="42" t="str">
        <f>IFERROR(VLOOKUP(Funds[[#This Row],[Code ISIN]],[1]GLOBAL!$C$1:$L$27,10,FALSE)," ")</f>
        <v xml:space="preserve"> </v>
      </c>
      <c r="CG118" s="42" t="s">
        <v>4374</v>
      </c>
      <c r="CH118" s="42" t="s">
        <v>4374</v>
      </c>
      <c r="CI118" s="42" t="s">
        <v>4374</v>
      </c>
      <c r="CJ118" s="123">
        <v>43008</v>
      </c>
      <c r="CK118" s="96" t="s">
        <v>4374</v>
      </c>
      <c r="CL118" s="246" t="str">
        <f>VLOOKUP(Funds[[#This Row],[Code ISIN]],'Sheet1 - Table (1)'!$A$10:$AF$110017,MATCH("Funds Liquidity",'Sheet1 - Table (1)'!$10:$10,0),FALSE)</f>
        <v>Jour</v>
      </c>
    </row>
    <row r="119" spans="1:90">
      <c r="A119" s="80" t="s">
        <v>4694</v>
      </c>
      <c r="B119" s="305">
        <f>IF(ISERROR(VALUE(VLOOKUP($A119,'Sheet1 - Table (1)'!$A$8:$AG$1186,COLUMN(B$7),FALSE))),VLOOKUP(A119,TK_MANQUANTS,2,FALSE),IF(VALUE(VLOOKUP($A119,'Sheet1 - Table (1)'!$A$8:$AG$1186,COLUMN(B$7),FALSE))=0,VLOOKUP(A119,TK_MANQUANTS,2,FALSE),VALUE(VLOOKUP($A119,'Sheet1 - Table (1)'!$A$8:$AG$1186,COLUMN(B$7),FALSE))))</f>
        <v>14685997</v>
      </c>
      <c r="C119" s="80" t="str">
        <f>VLOOKUP($A119,'Sheet1 - Table (1)'!$A$8:$AG$1186,COLUMN(C$7),FALSE)</f>
        <v>Exane Funds 2 - Exane Equity Select Europe B EUR Cap</v>
      </c>
      <c r="D119" s="82">
        <f>VLOOKUP($A119,'Sheet1 - Table (1)'!$A$8:$AG$1186,COLUMN(D$7),FALSE)</f>
        <v>43873</v>
      </c>
      <c r="E119" s="124">
        <f>VLOOKUP($A119,'Sheet1 - Table (1)'!$A$8:$AG$1186,COLUMN(E$7),FALSE)</f>
        <v>1.91</v>
      </c>
      <c r="F119" s="80" t="b">
        <f>VLOOKUP($A119,'Sheet1 - Table (1)'!$A$8:$AG$1186,COLUMN(F$7),FALSE)</f>
        <v>1</v>
      </c>
      <c r="G119" s="80" t="str">
        <f>VLOOKUP($A119,'Sheet1 - Table (1)'!$A$8:$AG$1186,COLUMN(G$7),FALSE)</f>
        <v>Luxembourg</v>
      </c>
      <c r="H119" s="80" t="str">
        <f>VLOOKUP($A119,'Sheet1 - Table (1)'!$A$8:$AG$1186,COLUMN(H$7),FALSE)</f>
        <v>EUR</v>
      </c>
      <c r="I119" s="80" t="str">
        <f>VLOOKUP($A119,'Sheet1 - Table (1)'!$A$8:$AG$1186,COLUMN(I$7),FALSE)</f>
        <v>Fonds de placement</v>
      </c>
      <c r="J119" s="80" t="str">
        <f>VLOOKUP($A119,'Sheet1 - Table (1)'!$A$8:$AG$1186,COLUMN(J$7),FALSE)</f>
        <v>Actions</v>
      </c>
      <c r="K119" s="82">
        <f>VLOOKUP($A119,'Sheet1 - Table (1)'!$A$8:$AG$1186,COLUMN(K$7),FALSE)</f>
        <v>44255</v>
      </c>
      <c r="L119" s="80">
        <f>VLOOKUP($A119,'Sheet1 - Table (1)'!$A$8:$AG$1186,COLUMN(L$7),FALSE)</f>
        <v>1056.3401584999999</v>
      </c>
      <c r="M119" s="80" t="str">
        <f>VLOOKUP($A119,'Sheet1 - Table (1)'!$A$8:$AG$1186,COLUMN(M$7),FALSE)</f>
        <v>Retained</v>
      </c>
      <c r="N119" s="80" t="b">
        <f>VLOOKUP($A119,'Sheet1 - Table (1)'!$A$8:$AG$1186,COLUMN(N$7),FALSE)</f>
        <v>1</v>
      </c>
      <c r="O119" s="80" t="b">
        <f>VLOOKUP($A119,'Sheet1 - Table (1)'!$A$8:$AG$1186,COLUMN(O$7),FALSE)</f>
        <v>1</v>
      </c>
      <c r="P119" s="80" t="b">
        <f>VLOOKUP($A119,'Sheet1 - Table (1)'!$A$8:$AG$1186,COLUMN(P$7),FALSE)</f>
        <v>1</v>
      </c>
      <c r="Q119" s="80">
        <f>VLOOKUP($A119,'Sheet1 - Table (1)'!$A$8:$AG$1186,COLUMN(Q$7),FALSE)</f>
        <v>0</v>
      </c>
      <c r="R119" s="80">
        <f>VLOOKUP($A119,'Sheet1 - Table (1)'!$A$8:$AG$1186,COLUMN(R$7),FALSE)</f>
        <v>0</v>
      </c>
      <c r="S119" s="80">
        <f>VLOOKUP($A119,'Sheet1 - Table (1)'!$A$8:$AG$1186,COLUMN(S$7),FALSE)</f>
        <v>0</v>
      </c>
      <c r="T119" s="80">
        <f>VLOOKUP($A119,'Sheet1 - Table (1)'!$A$8:$AG$1186,COLUMN(T$7),FALSE)</f>
        <v>0</v>
      </c>
      <c r="U119" s="80" t="str">
        <f t="shared" si="34"/>
        <v>BE-FR-IT</v>
      </c>
      <c r="V119" s="80" t="str">
        <f>VLOOKUP($A119,'Sheet1 - Table (1)'!$A$8:$AG$1186,COLUMN(V$7)+3,FALSE)</f>
        <v>LU - SICAV - Parte 2</v>
      </c>
      <c r="W119" s="80" t="str">
        <f>VLOOKUP(A119,'Sheet1 - Table (1)'!$A$8:$AF$10075,MATCH($W$8,'Sheet1 - Table (1)'!$10:$10,0),FALSE)</f>
        <v>Détermination des Prix Quotidien</v>
      </c>
      <c r="X119" s="80">
        <f>VLOOKUP(A119,'Sheet1 - Table (1)'!$A$8:$AAB$10075,MATCH($X$8,'Sheet1 - Table (1)'!$10:$10,0),FALSE)</f>
        <v>0</v>
      </c>
      <c r="Y119" s="96" t="str">
        <f t="shared" si="36"/>
        <v>Fonds de placement</v>
      </c>
      <c r="AA119" s="96" t="s">
        <v>1823</v>
      </c>
      <c r="AB119" s="96" t="s">
        <v>2858</v>
      </c>
      <c r="AC119" s="214" t="s">
        <v>155</v>
      </c>
      <c r="AD119" s="214" t="s">
        <v>2858</v>
      </c>
      <c r="AE119" s="96" t="s">
        <v>2858</v>
      </c>
      <c r="AF119" s="246" t="s">
        <v>2858</v>
      </c>
      <c r="AG119" s="96" t="s">
        <v>2864</v>
      </c>
      <c r="AI119" s="96" t="s">
        <v>155</v>
      </c>
      <c r="AJ119" s="96" t="s">
        <v>155</v>
      </c>
      <c r="AK119" s="96" t="s">
        <v>155</v>
      </c>
      <c r="AL119" s="96" t="s">
        <v>2858</v>
      </c>
      <c r="AM119" s="96" t="str">
        <f t="shared" si="32"/>
        <v>Actions étrangères</v>
      </c>
      <c r="AO119" s="96" t="s">
        <v>2858</v>
      </c>
      <c r="AP119" s="96" t="s">
        <v>2486</v>
      </c>
      <c r="AS119" s="101" t="str">
        <f t="shared" si="35"/>
        <v/>
      </c>
      <c r="AX119" s="101">
        <v>0.14000000000000001</v>
      </c>
      <c r="AY119" s="101">
        <f>1-AX119-AZ119</f>
        <v>0.70599999999999996</v>
      </c>
      <c r="AZ119" s="101">
        <v>0.154</v>
      </c>
      <c r="BJ119" s="101">
        <v>0.14000000000000001</v>
      </c>
      <c r="BK119" s="101">
        <f>1-BJ119-BL119</f>
        <v>0.70599999999999996</v>
      </c>
      <c r="BL119" s="101">
        <v>0.154</v>
      </c>
      <c r="BT119" s="101"/>
      <c r="BZ119" s="101" t="str">
        <f>IF(AJ119="Obligations",AP119&amp;" "&amp;AI119&amp;" "&amp;IF(AI119="High Yield",IF(AQ119&lt;2.5,"SHORT",IF(AQ119&gt;4,"LONG","MID")),IF(AQ119&lt;3.5,"SHORT",IF(AQ119&gt;8,"LONG","MID"))),"")</f>
        <v/>
      </c>
      <c r="CA119" s="101" t="s">
        <v>4051</v>
      </c>
      <c r="CB119" s="122"/>
      <c r="CC119" s="101" t="s">
        <v>3964</v>
      </c>
      <c r="CD119" s="42" t="s">
        <v>4374</v>
      </c>
      <c r="CE119" s="42" t="s">
        <v>4374</v>
      </c>
      <c r="CF119" s="42" t="str">
        <f>IFERROR(VLOOKUP(Funds[[#This Row],[Code ISIN]],[1]GLOBAL!$C$1:$L$27,10,FALSE)," ")</f>
        <v xml:space="preserve"> </v>
      </c>
      <c r="CG119" s="42" t="s">
        <v>4374</v>
      </c>
      <c r="CH119" s="42" t="s">
        <v>4374</v>
      </c>
      <c r="CI119" s="42" t="s">
        <v>4374</v>
      </c>
      <c r="CJ119" s="123">
        <v>43008</v>
      </c>
      <c r="CK119" s="96" t="s">
        <v>4374</v>
      </c>
      <c r="CL119" s="246" t="str">
        <f>VLOOKUP(Funds[[#This Row],[Code ISIN]],'Sheet1 - Table (1)'!$A$10:$AF$110017,MATCH("Funds Liquidity",'Sheet1 - Table (1)'!$10:$10,0),FALSE)</f>
        <v>Jour</v>
      </c>
    </row>
    <row r="120" spans="1:90">
      <c r="A120" s="80" t="s">
        <v>4695</v>
      </c>
      <c r="B120" s="305">
        <f>IF(ISERROR(VALUE(VLOOKUP($A120,'Sheet1 - Table (1)'!$A$8:$AG$1186,COLUMN(B$7),FALSE))),VLOOKUP(A120,TK_MANQUANTS,2,FALSE),IF(VALUE(VLOOKUP($A120,'Sheet1 - Table (1)'!$A$8:$AG$1186,COLUMN(B$7),FALSE))=0,VLOOKUP(A120,TK_MANQUANTS,2,FALSE),VALUE(VLOOKUP($A120,'Sheet1 - Table (1)'!$A$8:$AG$1186,COLUMN(B$7),FALSE))))</f>
        <v>21744581</v>
      </c>
      <c r="C120" s="80" t="str">
        <f>VLOOKUP($A120,'Sheet1 - Table (1)'!$A$8:$AG$1186,COLUMN(C$7),FALSE)</f>
        <v>Exane Funds 2 - Exane Equity Select Europe D EUR Dis</v>
      </c>
      <c r="D120" s="82">
        <f>VLOOKUP($A120,'Sheet1 - Table (1)'!$A$8:$AG$1186,COLUMN(D$7),FALSE)</f>
        <v>43873</v>
      </c>
      <c r="E120" s="124">
        <f>VLOOKUP($A120,'Sheet1 - Table (1)'!$A$8:$AG$1186,COLUMN(E$7),FALSE)</f>
        <v>0.99</v>
      </c>
      <c r="F120" s="80" t="b">
        <f>VLOOKUP($A120,'Sheet1 - Table (1)'!$A$8:$AG$1186,COLUMN(F$7),FALSE)</f>
        <v>1</v>
      </c>
      <c r="G120" s="80" t="str">
        <f>VLOOKUP($A120,'Sheet1 - Table (1)'!$A$8:$AG$1186,COLUMN(G$7),FALSE)</f>
        <v>Luxembourg</v>
      </c>
      <c r="H120" s="80" t="str">
        <f>VLOOKUP($A120,'Sheet1 - Table (1)'!$A$8:$AG$1186,COLUMN(H$7),FALSE)</f>
        <v>EUR</v>
      </c>
      <c r="I120" s="80" t="str">
        <f>VLOOKUP($A120,'Sheet1 - Table (1)'!$A$8:$AG$1186,COLUMN(I$7),FALSE)</f>
        <v>Fonds de placement</v>
      </c>
      <c r="J120" s="80" t="str">
        <f>VLOOKUP($A120,'Sheet1 - Table (1)'!$A$8:$AG$1186,COLUMN(J$7),FALSE)</f>
        <v>Actions</v>
      </c>
      <c r="K120" s="82">
        <f>VLOOKUP($A120,'Sheet1 - Table (1)'!$A$8:$AG$1186,COLUMN(K$7),FALSE)</f>
        <v>44255</v>
      </c>
      <c r="L120" s="80">
        <f>VLOOKUP($A120,'Sheet1 - Table (1)'!$A$8:$AG$1186,COLUMN(L$7),FALSE)</f>
        <v>1056.3401584999999</v>
      </c>
      <c r="M120" s="80" t="str">
        <f>VLOOKUP($A120,'Sheet1 - Table (1)'!$A$8:$AG$1186,COLUMN(M$7),FALSE)</f>
        <v>Paid</v>
      </c>
      <c r="N120" s="80" t="b">
        <f>VLOOKUP($A120,'Sheet1 - Table (1)'!$A$8:$AG$1186,COLUMN(N$7),FALSE)</f>
        <v>1</v>
      </c>
      <c r="O120" s="80" t="b">
        <f>VLOOKUP($A120,'Sheet1 - Table (1)'!$A$8:$AG$1186,COLUMN(O$7),FALSE)</f>
        <v>1</v>
      </c>
      <c r="P120" s="80" t="b">
        <f>VLOOKUP($A120,'Sheet1 - Table (1)'!$A$8:$AG$1186,COLUMN(P$7),FALSE)</f>
        <v>1</v>
      </c>
      <c r="Q120" s="80">
        <f>VLOOKUP($A120,'Sheet1 - Table (1)'!$A$8:$AG$1186,COLUMN(Q$7),FALSE)</f>
        <v>0</v>
      </c>
      <c r="R120" s="80">
        <f>VLOOKUP($A120,'Sheet1 - Table (1)'!$A$8:$AG$1186,COLUMN(R$7),FALSE)</f>
        <v>0</v>
      </c>
      <c r="S120" s="80">
        <f>VLOOKUP($A120,'Sheet1 - Table (1)'!$A$8:$AG$1186,COLUMN(S$7),FALSE)</f>
        <v>0</v>
      </c>
      <c r="T120" s="80">
        <f>VLOOKUP($A120,'Sheet1 - Table (1)'!$A$8:$AG$1186,COLUMN(T$7),FALSE)</f>
        <v>0</v>
      </c>
      <c r="U120" s="80" t="str">
        <f t="shared" si="34"/>
        <v>BE-FR-IT</v>
      </c>
      <c r="V120" s="80" t="str">
        <f>VLOOKUP($A120,'Sheet1 - Table (1)'!$A$8:$AG$1186,COLUMN(V$7)+3,FALSE)</f>
        <v>LU - SICAV - Parte 2</v>
      </c>
      <c r="W120" s="80" t="str">
        <f>VLOOKUP(A120,'Sheet1 - Table (1)'!$A$8:$AF$10075,MATCH($W$8,'Sheet1 - Table (1)'!$10:$10,0),FALSE)</f>
        <v>Détermination des Prix Quotidien</v>
      </c>
      <c r="X120" s="80">
        <f>VLOOKUP(A120,'Sheet1 - Table (1)'!$A$8:$AAB$10075,MATCH($X$8,'Sheet1 - Table (1)'!$10:$10,0),FALSE)</f>
        <v>0</v>
      </c>
      <c r="Y120" s="96" t="str">
        <f t="shared" si="36"/>
        <v>Fonds de placement</v>
      </c>
      <c r="AA120" s="96" t="s">
        <v>1823</v>
      </c>
      <c r="AB120" s="96" t="s">
        <v>2858</v>
      </c>
      <c r="AC120" s="214" t="s">
        <v>155</v>
      </c>
      <c r="AD120" s="214" t="s">
        <v>2858</v>
      </c>
      <c r="AE120" s="96" t="s">
        <v>2858</v>
      </c>
      <c r="AF120" s="246" t="s">
        <v>2858</v>
      </c>
      <c r="AG120" s="96" t="s">
        <v>2864</v>
      </c>
      <c r="AI120" s="96" t="s">
        <v>155</v>
      </c>
      <c r="AJ120" s="96" t="s">
        <v>155</v>
      </c>
      <c r="AK120" s="96" t="s">
        <v>155</v>
      </c>
      <c r="AL120" s="96" t="s">
        <v>2858</v>
      </c>
      <c r="AM120" s="96" t="str">
        <f t="shared" si="32"/>
        <v>Actions étrangères</v>
      </c>
      <c r="AO120" s="96" t="s">
        <v>2858</v>
      </c>
      <c r="AP120" s="96" t="s">
        <v>2486</v>
      </c>
      <c r="AS120" s="101" t="str">
        <f t="shared" si="35"/>
        <v/>
      </c>
      <c r="AX120" s="101">
        <v>0.14000000000000001</v>
      </c>
      <c r="AY120" s="101">
        <f>1-AX120-AZ120</f>
        <v>0.70599999999999996</v>
      </c>
      <c r="AZ120" s="101">
        <v>0.154</v>
      </c>
      <c r="BJ120" s="101">
        <v>0.14000000000000001</v>
      </c>
      <c r="BK120" s="101">
        <f>1-BJ120-BL120</f>
        <v>0.70599999999999996</v>
      </c>
      <c r="BL120" s="101">
        <v>0.154</v>
      </c>
      <c r="BT120" s="101"/>
      <c r="BZ120" s="101" t="str">
        <f>IF(AJ120="Obligations",AP120&amp;" "&amp;AI120&amp;" "&amp;IF(AI120="High Yield",IF(AQ120&lt;2.5,"SHORT",IF(AQ120&gt;4,"LONG","MID")),IF(AQ120&lt;3.5,"SHORT",IF(AQ120&gt;8,"LONG","MID"))),"")</f>
        <v/>
      </c>
      <c r="CA120" s="101" t="s">
        <v>4051</v>
      </c>
      <c r="CB120" s="122"/>
      <c r="CC120" s="101" t="s">
        <v>3964</v>
      </c>
      <c r="CD120" s="42" t="s">
        <v>4374</v>
      </c>
      <c r="CE120" s="42" t="s">
        <v>4374</v>
      </c>
      <c r="CF120" s="42" t="str">
        <f>IFERROR(VLOOKUP(Funds[[#This Row],[Code ISIN]],[1]GLOBAL!$C$1:$L$27,10,FALSE)," ")</f>
        <v xml:space="preserve"> </v>
      </c>
      <c r="CG120" s="42" t="s">
        <v>4374</v>
      </c>
      <c r="CH120" s="42" t="s">
        <v>4374</v>
      </c>
      <c r="CI120" s="42" t="s">
        <v>4374</v>
      </c>
      <c r="CJ120" s="123">
        <v>43008</v>
      </c>
      <c r="CK120" s="96" t="s">
        <v>4374</v>
      </c>
      <c r="CL120" s="246" t="str">
        <f>VLOOKUP(Funds[[#This Row],[Code ISIN]],'Sheet1 - Table (1)'!$A$10:$AF$110017,MATCH("Funds Liquidity",'Sheet1 - Table (1)'!$10:$10,0),FALSE)</f>
        <v>Jour</v>
      </c>
    </row>
    <row r="121" spans="1:90">
      <c r="A121" s="80" t="s">
        <v>4696</v>
      </c>
      <c r="B121" s="305">
        <f>IF(ISERROR(VALUE(VLOOKUP($A121,'Sheet1 - Table (1)'!$A$8:$AG$1186,COLUMN(B$7),FALSE))),VLOOKUP(A121,TK_MANQUANTS,2,FALSE),IF(VALUE(VLOOKUP($A121,'Sheet1 - Table (1)'!$A$8:$AG$1186,COLUMN(B$7),FALSE))=0,VLOOKUP(A121,TK_MANQUANTS,2,FALSE),VALUE(VLOOKUP($A121,'Sheet1 - Table (1)'!$A$8:$AG$1186,COLUMN(B$7),FALSE))))</f>
        <v>34081848</v>
      </c>
      <c r="C121" s="80" t="str">
        <f>VLOOKUP($A121,'Sheet1 - Table (1)'!$A$8:$AG$1186,COLUMN(C$7),FALSE)</f>
        <v>Exane Funds 2 - Exane Equity Select Europe S EUR Cap</v>
      </c>
      <c r="D121" s="82">
        <f>VLOOKUP($A121,'Sheet1 - Table (1)'!$A$8:$AG$1186,COLUMN(D$7),FALSE)</f>
        <v>43873</v>
      </c>
      <c r="E121" s="124">
        <f>VLOOKUP($A121,'Sheet1 - Table (1)'!$A$8:$AG$1186,COLUMN(E$7),FALSE)</f>
        <v>1.91</v>
      </c>
      <c r="F121" s="80" t="b">
        <f>VLOOKUP($A121,'Sheet1 - Table (1)'!$A$8:$AG$1186,COLUMN(F$7),FALSE)</f>
        <v>1</v>
      </c>
      <c r="G121" s="80" t="str">
        <f>VLOOKUP($A121,'Sheet1 - Table (1)'!$A$8:$AG$1186,COLUMN(G$7),FALSE)</f>
        <v>Luxembourg</v>
      </c>
      <c r="H121" s="80" t="str">
        <f>VLOOKUP($A121,'Sheet1 - Table (1)'!$A$8:$AG$1186,COLUMN(H$7),FALSE)</f>
        <v>EUR</v>
      </c>
      <c r="I121" s="80" t="str">
        <f>VLOOKUP($A121,'Sheet1 - Table (1)'!$A$8:$AG$1186,COLUMN(I$7),FALSE)</f>
        <v>Fonds de placement</v>
      </c>
      <c r="J121" s="80" t="str">
        <f>VLOOKUP($A121,'Sheet1 - Table (1)'!$A$8:$AG$1186,COLUMN(J$7),FALSE)</f>
        <v>Actions</v>
      </c>
      <c r="K121" s="82">
        <f>VLOOKUP($A121,'Sheet1 - Table (1)'!$A$8:$AG$1186,COLUMN(K$7),FALSE)</f>
        <v>44255</v>
      </c>
      <c r="L121" s="80">
        <f>VLOOKUP($A121,'Sheet1 - Table (1)'!$A$8:$AG$1186,COLUMN(L$7),FALSE)</f>
        <v>1056.3401584999999</v>
      </c>
      <c r="M121" s="80" t="str">
        <f>VLOOKUP($A121,'Sheet1 - Table (1)'!$A$8:$AG$1186,COLUMN(M$7),FALSE)</f>
        <v>Retained</v>
      </c>
      <c r="N121" s="80" t="b">
        <f>VLOOKUP($A121,'Sheet1 - Table (1)'!$A$8:$AG$1186,COLUMN(N$7),FALSE)</f>
        <v>1</v>
      </c>
      <c r="O121" s="80" t="b">
        <f>VLOOKUP($A121,'Sheet1 - Table (1)'!$A$8:$AG$1186,COLUMN(O$7),FALSE)</f>
        <v>1</v>
      </c>
      <c r="P121" s="80" t="b">
        <f>VLOOKUP($A121,'Sheet1 - Table (1)'!$A$8:$AG$1186,COLUMN(P$7),FALSE)</f>
        <v>1</v>
      </c>
      <c r="Q121" s="80">
        <f>VLOOKUP($A121,'Sheet1 - Table (1)'!$A$8:$AG$1186,COLUMN(Q$7),FALSE)</f>
        <v>0</v>
      </c>
      <c r="R121" s="80">
        <f>VLOOKUP($A121,'Sheet1 - Table (1)'!$A$8:$AG$1186,COLUMN(R$7),FALSE)</f>
        <v>0</v>
      </c>
      <c r="S121" s="80">
        <f>VLOOKUP($A121,'Sheet1 - Table (1)'!$A$8:$AG$1186,COLUMN(S$7),FALSE)</f>
        <v>0</v>
      </c>
      <c r="T121" s="80">
        <f>VLOOKUP($A121,'Sheet1 - Table (1)'!$A$8:$AG$1186,COLUMN(T$7),FALSE)</f>
        <v>0</v>
      </c>
      <c r="U121" s="80" t="str">
        <f t="shared" si="34"/>
        <v>BE-FR-IT</v>
      </c>
      <c r="V121" s="80" t="str">
        <f>VLOOKUP($A121,'Sheet1 - Table (1)'!$A$8:$AG$1186,COLUMN(V$7)+3,FALSE)</f>
        <v>LU - SICAV - Parte 2</v>
      </c>
      <c r="W121" s="80" t="str">
        <f>VLOOKUP(A121,'Sheet1 - Table (1)'!$A$8:$AF$10075,MATCH($W$8,'Sheet1 - Table (1)'!$10:$10,0),FALSE)</f>
        <v>Détermination des Prix Quotidien</v>
      </c>
      <c r="X121" s="80">
        <f>VLOOKUP(A121,'Sheet1 - Table (1)'!$A$8:$AAB$10075,MATCH($X$8,'Sheet1 - Table (1)'!$10:$10,0),FALSE)</f>
        <v>0</v>
      </c>
      <c r="Y121" s="96" t="str">
        <f t="shared" si="36"/>
        <v>Fonds de placement</v>
      </c>
      <c r="AA121" s="96" t="s">
        <v>1823</v>
      </c>
      <c r="AB121" s="96" t="s">
        <v>2858</v>
      </c>
      <c r="AC121" s="214" t="s">
        <v>155</v>
      </c>
      <c r="AD121" s="214" t="s">
        <v>2858</v>
      </c>
      <c r="AE121" s="96" t="s">
        <v>2858</v>
      </c>
      <c r="AF121" s="246" t="s">
        <v>2858</v>
      </c>
      <c r="AG121" s="96" t="s">
        <v>2864</v>
      </c>
      <c r="AI121" s="96" t="s">
        <v>155</v>
      </c>
      <c r="AJ121" s="96" t="s">
        <v>155</v>
      </c>
      <c r="AK121" s="96" t="s">
        <v>155</v>
      </c>
      <c r="AL121" s="96" t="s">
        <v>2858</v>
      </c>
      <c r="AM121" s="96" t="str">
        <f t="shared" si="32"/>
        <v>Actions étrangères</v>
      </c>
      <c r="AO121" s="96" t="s">
        <v>2858</v>
      </c>
      <c r="AP121" s="96" t="s">
        <v>2486</v>
      </c>
      <c r="AS121" s="101" t="str">
        <f t="shared" si="35"/>
        <v/>
      </c>
      <c r="AX121" s="101">
        <v>0.14000000000000001</v>
      </c>
      <c r="AY121" s="101">
        <f>1-AX121-AZ121</f>
        <v>0.70599999999999996</v>
      </c>
      <c r="AZ121" s="101">
        <v>0.154</v>
      </c>
      <c r="BJ121" s="101">
        <v>0.14000000000000001</v>
      </c>
      <c r="BK121" s="101">
        <f>1-BJ121-BL121</f>
        <v>0.70599999999999996</v>
      </c>
      <c r="BL121" s="101">
        <v>0.154</v>
      </c>
      <c r="BT121" s="101"/>
      <c r="BZ121" s="101" t="str">
        <f>IF(AJ121="Obligations",AP121&amp;" "&amp;AI121&amp;" "&amp;IF(AI121="High Yield",IF(AQ121&lt;2.5,"SHORT",IF(AQ121&gt;4,"LONG","MID")),IF(AQ121&lt;3.5,"SHORT",IF(AQ121&gt;8,"LONG","MID"))),"")</f>
        <v/>
      </c>
      <c r="CA121" s="101" t="s">
        <v>4051</v>
      </c>
      <c r="CB121" s="122"/>
      <c r="CC121" s="101" t="s">
        <v>3964</v>
      </c>
      <c r="CD121" s="42" t="s">
        <v>4374</v>
      </c>
      <c r="CE121" s="42" t="s">
        <v>4374</v>
      </c>
      <c r="CF121" s="42" t="str">
        <f>IFERROR(VLOOKUP(Funds[[#This Row],[Code ISIN]],[1]GLOBAL!$C$1:$L$27,10,FALSE)," ")</f>
        <v xml:space="preserve"> </v>
      </c>
      <c r="CG121" s="42" t="s">
        <v>4374</v>
      </c>
      <c r="CH121" s="42" t="s">
        <v>4374</v>
      </c>
      <c r="CI121" s="42" t="s">
        <v>4374</v>
      </c>
      <c r="CJ121" s="123">
        <v>43008</v>
      </c>
      <c r="CK121" s="96" t="s">
        <v>4374</v>
      </c>
      <c r="CL121" s="246" t="str">
        <f>VLOOKUP(Funds[[#This Row],[Code ISIN]],'Sheet1 - Table (1)'!$A$10:$AF$110017,MATCH("Funds Liquidity",'Sheet1 - Table (1)'!$10:$10,0),FALSE)</f>
        <v>Jour</v>
      </c>
    </row>
    <row r="122" spans="1:90">
      <c r="A122" s="80" t="s">
        <v>445</v>
      </c>
      <c r="B122" s="305">
        <f>IF(ISERROR(VALUE(VLOOKUP($A122,'Sheet1 - Table (1)'!$A$8:$AG$1186,COLUMN(B$7),FALSE))),VLOOKUP(A122,TK_MANQUANTS,2,FALSE),IF(VALUE(VLOOKUP($A122,'Sheet1 - Table (1)'!$A$8:$AG$1186,COLUMN(B$7),FALSE))=0,VLOOKUP(A122,TK_MANQUANTS,2,FALSE),VALUE(VLOOKUP($A122,'Sheet1 - Table (1)'!$A$8:$AG$1186,COLUMN(B$7),FALSE))))</f>
        <v>2174009</v>
      </c>
      <c r="C122" s="80" t="str">
        <f>VLOOKUP($A122,'Sheet1 - Table (1)'!$A$8:$AG$1186,COLUMN(C$7),FALSE)</f>
        <v>SSgA Europe Index Equity Fund I</v>
      </c>
      <c r="D122" s="82">
        <f>VLOOKUP($A122,'Sheet1 - Table (1)'!$A$8:$AG$1186,COLUMN(D$7),FALSE)</f>
        <v>42004</v>
      </c>
      <c r="E122" s="124">
        <f>VLOOKUP($A122,'Sheet1 - Table (1)'!$A$8:$AG$1186,COLUMN(E$7),FALSE)</f>
        <v>0.3</v>
      </c>
      <c r="F122" s="80" t="b">
        <f>VLOOKUP($A122,'Sheet1 - Table (1)'!$A$8:$AG$1186,COLUMN(F$7),FALSE)</f>
        <v>1</v>
      </c>
      <c r="G122" s="80" t="str">
        <f>VLOOKUP($A122,'Sheet1 - Table (1)'!$A$8:$AG$1186,COLUMN(G$7),FALSE)</f>
        <v>France</v>
      </c>
      <c r="H122" s="80" t="str">
        <f>VLOOKUP($A122,'Sheet1 - Table (1)'!$A$8:$AG$1186,COLUMN(H$7),FALSE)</f>
        <v>EUR</v>
      </c>
      <c r="I122" s="80" t="str">
        <f>VLOOKUP($A122,'Sheet1 - Table (1)'!$A$8:$AG$1186,COLUMN(I$7),FALSE)</f>
        <v>Fonds de placement</v>
      </c>
      <c r="J122" s="80" t="str">
        <f>VLOOKUP($A122,'Sheet1 - Table (1)'!$A$8:$AG$1186,COLUMN(J$7),FALSE)</f>
        <v>Actions</v>
      </c>
      <c r="K122" s="82">
        <f>VLOOKUP($A122,'Sheet1 - Table (1)'!$A$8:$AG$1186,COLUMN(K$7),FALSE)</f>
        <v>0</v>
      </c>
      <c r="L122" s="80">
        <f>VLOOKUP($A122,'Sheet1 - Table (1)'!$A$8:$AG$1186,COLUMN(L$7),FALSE)</f>
        <v>0</v>
      </c>
      <c r="M122" s="80" t="str">
        <f>VLOOKUP($A122,'Sheet1 - Table (1)'!$A$8:$AG$1186,COLUMN(M$7),FALSE)</f>
        <v>Retained</v>
      </c>
      <c r="N122" s="80">
        <f>VLOOKUP($A122,'Sheet1 - Table (1)'!$A$8:$AG$1186,COLUMN(N$7),FALSE)</f>
        <v>0</v>
      </c>
      <c r="O122" s="80" t="b">
        <f>VLOOKUP($A122,'Sheet1 - Table (1)'!$A$8:$AG$1186,COLUMN(O$7),FALSE)</f>
        <v>1</v>
      </c>
      <c r="P122" s="80" t="b">
        <f>VLOOKUP($A122,'Sheet1 - Table (1)'!$A$8:$AG$1186,COLUMN(P$7),FALSE)</f>
        <v>1</v>
      </c>
      <c r="Q122" s="80" t="b">
        <f>VLOOKUP($A122,'Sheet1 - Table (1)'!$A$8:$AG$1186,COLUMN(Q$7),FALSE)</f>
        <v>1</v>
      </c>
      <c r="R122" s="80" t="b">
        <f>VLOOKUP($A122,'Sheet1 - Table (1)'!$A$8:$AG$1186,COLUMN(R$7),FALSE)</f>
        <v>1</v>
      </c>
      <c r="S122" s="80" t="b">
        <f>VLOOKUP($A122,'Sheet1 - Table (1)'!$A$8:$AG$1186,COLUMN(S$7),FALSE)</f>
        <v>1</v>
      </c>
      <c r="T122" s="80">
        <f>VLOOKUP($A122,'Sheet1 - Table (1)'!$A$8:$AG$1186,COLUMN(T$7),FALSE)</f>
        <v>0</v>
      </c>
      <c r="U122" s="80" t="str">
        <f t="shared" si="34"/>
        <v>FR-IT-NE-SP-GE</v>
      </c>
      <c r="V122" s="80" t="str">
        <f>VLOOKUP($A122,'Sheet1 - Table (1)'!$A$8:$AG$1186,COLUMN(V$7)+3,FALSE)</f>
        <v>SICAV</v>
      </c>
      <c r="W122" s="80" t="str">
        <f>VLOOKUP(A122,'Sheet1 - Table (1)'!$A$8:$AF$10075,MATCH($W$8,'Sheet1 - Table (1)'!$10:$10,0),FALSE)</f>
        <v>Détermination des Prix Quotidien</v>
      </c>
      <c r="X122" s="80" t="str">
        <f>VLOOKUP(A122,'Sheet1 - Table (1)'!$A$8:$AAB$10075,MATCH($X$8,'Sheet1 - Table (1)'!$10:$10,0),FALSE)</f>
        <v>Full</v>
      </c>
      <c r="Y122" s="96" t="str">
        <f t="shared" si="36"/>
        <v>Fonds de placement</v>
      </c>
      <c r="AA122" s="96" t="s">
        <v>1823</v>
      </c>
      <c r="AB122" s="96" t="s">
        <v>2858</v>
      </c>
      <c r="AC122" s="214" t="s">
        <v>155</v>
      </c>
      <c r="AD122" s="214" t="s">
        <v>2858</v>
      </c>
      <c r="AE122" s="96" t="s">
        <v>2858</v>
      </c>
      <c r="AF122" s="246" t="s">
        <v>2858</v>
      </c>
      <c r="AI122" s="96" t="s">
        <v>155</v>
      </c>
      <c r="AJ122" s="96" t="s">
        <v>155</v>
      </c>
      <c r="AK122" s="96" t="s">
        <v>155</v>
      </c>
      <c r="AL122" s="96" t="s">
        <v>2858</v>
      </c>
      <c r="AM122" s="96" t="str">
        <f t="shared" si="32"/>
        <v>Actions étrangères</v>
      </c>
      <c r="AO122" s="96" t="s">
        <v>2858</v>
      </c>
      <c r="AP122" s="96" t="s">
        <v>2486</v>
      </c>
      <c r="AS122" s="101" t="str">
        <f t="shared" si="35"/>
        <v/>
      </c>
      <c r="AX122" s="101">
        <v>0.1409</v>
      </c>
      <c r="AY122" s="101">
        <v>0.46920000000000001</v>
      </c>
      <c r="AZ122" s="101">
        <v>0.32019999999999998</v>
      </c>
      <c r="BA122" s="101">
        <v>6.9699999999999998E-2</v>
      </c>
      <c r="BJ122" s="101">
        <v>0.1409</v>
      </c>
      <c r="BK122" s="101">
        <v>0.46920000000000001</v>
      </c>
      <c r="BL122" s="101">
        <v>0.32019999999999998</v>
      </c>
      <c r="BM122" s="101">
        <v>6.9699999999999998E-2</v>
      </c>
      <c r="BS122" s="123"/>
      <c r="BT122" s="123"/>
      <c r="BU122" s="123"/>
      <c r="BX122" s="123"/>
      <c r="BZ122" s="101" t="str">
        <f>IF(AJ122="Obligations",AP122&amp;" "&amp;AI122&amp;" "&amp;IF(AI122="High Yield",IF(AQ122&lt;2.5,"SHORT",IF(AQ122&gt;4,"LONG","MID")),IF(AQ122&lt;3.5,"SHORT",IF(AQ122&gt;8,"LONG","MID"))),"")</f>
        <v/>
      </c>
      <c r="CA122" s="101" t="s">
        <v>70</v>
      </c>
      <c r="CB122" s="101"/>
      <c r="CC122" s="101" t="s">
        <v>70</v>
      </c>
      <c r="CD122" s="42" t="s">
        <v>4374</v>
      </c>
      <c r="CE122" s="42" t="s">
        <v>4374</v>
      </c>
      <c r="CF122" s="42" t="str">
        <f>IFERROR(VLOOKUP(Funds[[#This Row],[Code ISIN]],[1]GLOBAL!$C$1:$L$27,10,FALSE)," ")</f>
        <v xml:space="preserve"> </v>
      </c>
      <c r="CG122" s="42" t="s">
        <v>4374</v>
      </c>
      <c r="CH122" s="42" t="s">
        <v>4374</v>
      </c>
      <c r="CI122" s="42" t="s">
        <v>4374</v>
      </c>
      <c r="CJ122" s="123">
        <v>42155</v>
      </c>
      <c r="CK122" s="96" t="s">
        <v>4374</v>
      </c>
      <c r="CL122" s="246" t="str">
        <f>VLOOKUP(Funds[[#This Row],[Code ISIN]],'Sheet1 - Table (1)'!$A$10:$AF$110017,MATCH("Funds Liquidity",'Sheet1 - Table (1)'!$10:$10,0),FALSE)</f>
        <v>Jour</v>
      </c>
    </row>
    <row r="123" spans="1:90">
      <c r="A123" s="80" t="s">
        <v>434</v>
      </c>
      <c r="B123" s="305">
        <f>IF(ISERROR(VALUE(VLOOKUP($A123,'Sheet1 - Table (1)'!$A$8:$AG$1186,COLUMN(B$7),FALSE))),VLOOKUP(A123,TK_MANQUANTS,2,FALSE),IF(VALUE(VLOOKUP($A123,'Sheet1 - Table (1)'!$A$8:$AG$1186,COLUMN(B$7),FALSE))=0,VLOOKUP(A123,TK_MANQUANTS,2,FALSE),VALUE(VLOOKUP($A123,'Sheet1 - Table (1)'!$A$8:$AG$1186,COLUMN(B$7),FALSE))))</f>
        <v>1815501</v>
      </c>
      <c r="C123" s="80" t="str">
        <f>VLOOKUP($A123,'Sheet1 - Table (1)'!$A$8:$AG$1186,COLUMN(C$7),FALSE)</f>
        <v>Pictet-Europe Index-I EUR</v>
      </c>
      <c r="D123" s="82">
        <f>VLOOKUP($A123,'Sheet1 - Table (1)'!$A$8:$AG$1186,COLUMN(D$7),FALSE)</f>
        <v>44104</v>
      </c>
      <c r="E123" s="124">
        <f>VLOOKUP($A123,'Sheet1 - Table (1)'!$A$8:$AG$1186,COLUMN(E$7),FALSE)</f>
        <v>0.28999999999999998</v>
      </c>
      <c r="F123" s="80" t="b">
        <f>VLOOKUP($A123,'Sheet1 - Table (1)'!$A$8:$AG$1186,COLUMN(F$7),FALSE)</f>
        <v>1</v>
      </c>
      <c r="G123" s="80" t="str">
        <f>VLOOKUP($A123,'Sheet1 - Table (1)'!$A$8:$AG$1186,COLUMN(G$7),FALSE)</f>
        <v>Luxembourg</v>
      </c>
      <c r="H123" s="80" t="str">
        <f>VLOOKUP($A123,'Sheet1 - Table (1)'!$A$8:$AG$1186,COLUMN(H$7),FALSE)</f>
        <v>EUR</v>
      </c>
      <c r="I123" s="80" t="str">
        <f>VLOOKUP($A123,'Sheet1 - Table (1)'!$A$8:$AG$1186,COLUMN(I$7),FALSE)</f>
        <v>Fonds de placement</v>
      </c>
      <c r="J123" s="80" t="str">
        <f>VLOOKUP($A123,'Sheet1 - Table (1)'!$A$8:$AG$1186,COLUMN(J$7),FALSE)</f>
        <v>Actions</v>
      </c>
      <c r="K123" s="82">
        <f>VLOOKUP($A123,'Sheet1 - Table (1)'!$A$8:$AG$1186,COLUMN(K$7),FALSE)</f>
        <v>44255</v>
      </c>
      <c r="L123" s="80">
        <f>VLOOKUP($A123,'Sheet1 - Table (1)'!$A$8:$AG$1186,COLUMN(L$7),FALSE)</f>
        <v>1190.7743426</v>
      </c>
      <c r="M123" s="80" t="str">
        <f>VLOOKUP($A123,'Sheet1 - Table (1)'!$A$8:$AG$1186,COLUMN(M$7),FALSE)</f>
        <v>Retained</v>
      </c>
      <c r="N123" s="80" t="b">
        <f>VLOOKUP($A123,'Sheet1 - Table (1)'!$A$8:$AG$1186,COLUMN(N$7),FALSE)</f>
        <v>1</v>
      </c>
      <c r="O123" s="80" t="b">
        <f>VLOOKUP($A123,'Sheet1 - Table (1)'!$A$8:$AG$1186,COLUMN(O$7),FALSE)</f>
        <v>1</v>
      </c>
      <c r="P123" s="80" t="b">
        <f>VLOOKUP($A123,'Sheet1 - Table (1)'!$A$8:$AG$1186,COLUMN(P$7),FALSE)</f>
        <v>1</v>
      </c>
      <c r="Q123" s="80" t="b">
        <f>VLOOKUP($A123,'Sheet1 - Table (1)'!$A$8:$AG$1186,COLUMN(Q$7),FALSE)</f>
        <v>1</v>
      </c>
      <c r="R123" s="80" t="b">
        <f>VLOOKUP($A123,'Sheet1 - Table (1)'!$A$8:$AG$1186,COLUMN(R$7),FALSE)</f>
        <v>1</v>
      </c>
      <c r="S123" s="80" t="b">
        <f>VLOOKUP($A123,'Sheet1 - Table (1)'!$A$8:$AG$1186,COLUMN(S$7),FALSE)</f>
        <v>1</v>
      </c>
      <c r="T123" s="80" t="b">
        <f>VLOOKUP($A123,'Sheet1 - Table (1)'!$A$8:$AG$1186,COLUMN(T$7),FALSE)</f>
        <v>1</v>
      </c>
      <c r="U123" s="80" t="str">
        <f t="shared" si="34"/>
        <v>BE-FR-IT-NE-SP-GE-UK</v>
      </c>
      <c r="V123" s="80" t="str">
        <f>VLOOKUP($A123,'Sheet1 - Table (1)'!$A$8:$AG$1186,COLUMN(V$7)+3,FALSE)</f>
        <v>LU - SICAV - Parte 1</v>
      </c>
      <c r="W123" s="80" t="str">
        <f>VLOOKUP(A123,'Sheet1 - Table (1)'!$A$8:$AF$10075,MATCH($W$8,'Sheet1 - Table (1)'!$10:$10,0),FALSE)</f>
        <v>Détermination des Prix Quotidien</v>
      </c>
      <c r="X123" s="80" t="str">
        <f>VLOOKUP(A123,'Sheet1 - Table (1)'!$A$8:$AAB$10075,MATCH($X$8,'Sheet1 - Table (1)'!$10:$10,0),FALSE)</f>
        <v>Full</v>
      </c>
      <c r="Y123" s="96" t="str">
        <f t="shared" si="36"/>
        <v>Fonds de placement</v>
      </c>
      <c r="AA123" s="96" t="s">
        <v>1823</v>
      </c>
      <c r="AB123" s="96" t="s">
        <v>2858</v>
      </c>
      <c r="AC123" s="214" t="s">
        <v>155</v>
      </c>
      <c r="AD123" s="214" t="s">
        <v>2858</v>
      </c>
      <c r="AE123" s="96" t="s">
        <v>2858</v>
      </c>
      <c r="AF123" s="246" t="s">
        <v>2858</v>
      </c>
      <c r="AI123" s="96" t="s">
        <v>155</v>
      </c>
      <c r="AJ123" s="96" t="s">
        <v>155</v>
      </c>
      <c r="AK123" s="96" t="s">
        <v>155</v>
      </c>
      <c r="AL123" s="96" t="s">
        <v>2858</v>
      </c>
      <c r="AM123" s="96" t="str">
        <f t="shared" si="32"/>
        <v>Actions étrangères</v>
      </c>
      <c r="AO123" s="96" t="s">
        <v>2858</v>
      </c>
      <c r="AP123" s="96" t="s">
        <v>2486</v>
      </c>
      <c r="AS123" s="101" t="str">
        <f t="shared" si="35"/>
        <v/>
      </c>
      <c r="AX123" s="101">
        <v>0.14399999999999999</v>
      </c>
      <c r="AY123" s="101">
        <v>0.49199999999999999</v>
      </c>
      <c r="AZ123" s="101">
        <v>0.28299999999999997</v>
      </c>
      <c r="BA123" s="101">
        <v>8.1000000000000003E-2</v>
      </c>
      <c r="BJ123" s="101">
        <v>0.14399999999999999</v>
      </c>
      <c r="BK123" s="101">
        <v>0.49199999999999999</v>
      </c>
      <c r="BL123" s="101">
        <v>0.28299999999999997</v>
      </c>
      <c r="BM123" s="101">
        <v>8.1000000000000003E-2</v>
      </c>
      <c r="BS123" s="123"/>
      <c r="BT123" s="123"/>
      <c r="BU123" s="123"/>
      <c r="BX123" s="123"/>
      <c r="BZ123" s="101" t="str">
        <f>IF(AJ123="Obligations",AP123&amp;" "&amp;AI123&amp;" "&amp;IF(AQ123&lt;3.5,"SHORT",IF(AQ123&gt;8,"LONG","MID")),"")</f>
        <v/>
      </c>
      <c r="CA123" s="101" t="s">
        <v>70</v>
      </c>
      <c r="CB123" s="101"/>
      <c r="CC123" s="101" t="s">
        <v>70</v>
      </c>
      <c r="CD123" s="42" t="s">
        <v>4374</v>
      </c>
      <c r="CE123" s="42" t="s">
        <v>4374</v>
      </c>
      <c r="CF123" s="42" t="str">
        <f>IFERROR(VLOOKUP(Funds[[#This Row],[Code ISIN]],[1]GLOBAL!$C$1:$L$27,10,FALSE)," ")</f>
        <v xml:space="preserve"> </v>
      </c>
      <c r="CG123" s="42" t="s">
        <v>4374</v>
      </c>
      <c r="CH123" s="42" t="s">
        <v>4374</v>
      </c>
      <c r="CI123" s="42" t="s">
        <v>4374</v>
      </c>
      <c r="CJ123" s="123">
        <v>42155</v>
      </c>
      <c r="CK123" s="96" t="s">
        <v>4374</v>
      </c>
      <c r="CL123" s="246" t="str">
        <f>VLOOKUP(Funds[[#This Row],[Code ISIN]],'Sheet1 - Table (1)'!$A$10:$AF$110017,MATCH("Funds Liquidity",'Sheet1 - Table (1)'!$10:$10,0),FALSE)</f>
        <v>Jour</v>
      </c>
    </row>
    <row r="124" spans="1:90">
      <c r="A124" s="80" t="s">
        <v>463</v>
      </c>
      <c r="B124" s="305">
        <f>IF(ISERROR(VALUE(VLOOKUP($A124,'Sheet1 - Table (1)'!$A$8:$AG$1186,COLUMN(B$7),FALSE))),VLOOKUP(A124,TK_MANQUANTS,2,FALSE),IF(VALUE(VLOOKUP($A124,'Sheet1 - Table (1)'!$A$8:$AG$1186,COLUMN(B$7),FALSE))=0,VLOOKUP(A124,TK_MANQUANTS,2,FALSE),VALUE(VLOOKUP($A124,'Sheet1 - Table (1)'!$A$8:$AG$1186,COLUMN(B$7),FALSE))))</f>
        <v>10461006</v>
      </c>
      <c r="C124" s="80" t="str">
        <f>VLOOKUP($A124,'Sheet1 - Table (1)'!$A$8:$AG$1186,COLUMN(C$7),FALSE)</f>
        <v>UBS ETF MSCI Europe UCITS ETF (EUR) Adis</v>
      </c>
      <c r="D124" s="82">
        <f>VLOOKUP($A124,'Sheet1 - Table (1)'!$A$8:$AG$1186,COLUMN(D$7),FALSE)</f>
        <v>43830</v>
      </c>
      <c r="E124" s="124">
        <f>VLOOKUP($A124,'Sheet1 - Table (1)'!$A$8:$AG$1186,COLUMN(E$7),FALSE)</f>
        <v>0.2</v>
      </c>
      <c r="F124" s="80" t="b">
        <f>VLOOKUP($A124,'Sheet1 - Table (1)'!$A$8:$AG$1186,COLUMN(F$7),FALSE)</f>
        <v>1</v>
      </c>
      <c r="G124" s="80" t="str">
        <f>VLOOKUP($A124,'Sheet1 - Table (1)'!$A$8:$AG$1186,COLUMN(G$7),FALSE)</f>
        <v>Luxembourg</v>
      </c>
      <c r="H124" s="80" t="str">
        <f>VLOOKUP($A124,'Sheet1 - Table (1)'!$A$8:$AG$1186,COLUMN(H$7),FALSE)</f>
        <v>EUR</v>
      </c>
      <c r="I124" s="80" t="str">
        <f>VLOOKUP($A124,'Sheet1 - Table (1)'!$A$8:$AG$1186,COLUMN(I$7),FALSE)</f>
        <v>Exchange Traded Funds</v>
      </c>
      <c r="J124" s="80" t="str">
        <f>VLOOKUP($A124,'Sheet1 - Table (1)'!$A$8:$AG$1186,COLUMN(J$7),FALSE)</f>
        <v>Actions</v>
      </c>
      <c r="K124" s="82">
        <f>VLOOKUP($A124,'Sheet1 - Table (1)'!$A$8:$AG$1186,COLUMN(K$7),FALSE)</f>
        <v>44255</v>
      </c>
      <c r="L124" s="80">
        <f>VLOOKUP($A124,'Sheet1 - Table (1)'!$A$8:$AG$1186,COLUMN(L$7),FALSE)</f>
        <v>464.71328060000002</v>
      </c>
      <c r="M124" s="80" t="str">
        <f>VLOOKUP($A124,'Sheet1 - Table (1)'!$A$8:$AG$1186,COLUMN(M$7),FALSE)</f>
        <v>Paid</v>
      </c>
      <c r="N124" s="80">
        <f>VLOOKUP($A124,'Sheet1 - Table (1)'!$A$8:$AG$1186,COLUMN(N$7),FALSE)</f>
        <v>0</v>
      </c>
      <c r="O124" s="80" t="b">
        <f>VLOOKUP($A124,'Sheet1 - Table (1)'!$A$8:$AG$1186,COLUMN(O$7),FALSE)</f>
        <v>1</v>
      </c>
      <c r="P124" s="80" t="b">
        <f>VLOOKUP($A124,'Sheet1 - Table (1)'!$A$8:$AG$1186,COLUMN(P$7),FALSE)</f>
        <v>1</v>
      </c>
      <c r="Q124" s="80" t="b">
        <f>VLOOKUP($A124,'Sheet1 - Table (1)'!$A$8:$AG$1186,COLUMN(Q$7),FALSE)</f>
        <v>1</v>
      </c>
      <c r="R124" s="80" t="b">
        <f>VLOOKUP($A124,'Sheet1 - Table (1)'!$A$8:$AG$1186,COLUMN(R$7),FALSE)</f>
        <v>1</v>
      </c>
      <c r="S124" s="80" t="b">
        <f>VLOOKUP($A124,'Sheet1 - Table (1)'!$A$8:$AG$1186,COLUMN(S$7),FALSE)</f>
        <v>1</v>
      </c>
      <c r="T124" s="80" t="b">
        <f>VLOOKUP($A124,'Sheet1 - Table (1)'!$A$8:$AG$1186,COLUMN(T$7),FALSE)</f>
        <v>1</v>
      </c>
      <c r="U124" s="80" t="str">
        <f t="shared" si="34"/>
        <v>FR-IT-NE-SP-GE-UK</v>
      </c>
      <c r="V124" s="80" t="str">
        <f>VLOOKUP($A124,'Sheet1 - Table (1)'!$A$8:$AG$1186,COLUMN(V$7)+3,FALSE)</f>
        <v>LU - SICAV - Parte 1</v>
      </c>
      <c r="W124" s="80" t="str">
        <f>VLOOKUP(A124,'Sheet1 - Table (1)'!$A$8:$AF$10075,MATCH($W$8,'Sheet1 - Table (1)'!$10:$10,0),FALSE)</f>
        <v>Détermination des Prix Quotidien</v>
      </c>
      <c r="X124" s="80" t="str">
        <f>VLOOKUP(A124,'Sheet1 - Table (1)'!$A$8:$AAB$10075,MATCH($X$8,'Sheet1 - Table (1)'!$10:$10,0),FALSE)</f>
        <v>Full</v>
      </c>
      <c r="Y124" s="96" t="str">
        <f t="shared" si="36"/>
        <v>ETF</v>
      </c>
      <c r="AA124" s="96" t="s">
        <v>1823</v>
      </c>
      <c r="AB124" s="96" t="s">
        <v>2858</v>
      </c>
      <c r="AC124" s="214" t="s">
        <v>155</v>
      </c>
      <c r="AD124" s="214" t="s">
        <v>2858</v>
      </c>
      <c r="AE124" s="96" t="s">
        <v>2858</v>
      </c>
      <c r="AF124" s="246" t="s">
        <v>2858</v>
      </c>
      <c r="AI124" s="96" t="s">
        <v>155</v>
      </c>
      <c r="AJ124" s="96" t="s">
        <v>155</v>
      </c>
      <c r="AK124" s="96" t="s">
        <v>155</v>
      </c>
      <c r="AL124" s="96" t="s">
        <v>2858</v>
      </c>
      <c r="AM124" s="96" t="str">
        <f t="shared" si="32"/>
        <v>Actions étrangères</v>
      </c>
      <c r="AO124" s="96" t="s">
        <v>2858</v>
      </c>
      <c r="AP124" s="96" t="s">
        <v>2486</v>
      </c>
      <c r="AS124" s="101" t="str">
        <f t="shared" si="35"/>
        <v/>
      </c>
      <c r="AX124" s="101">
        <v>0.15129999999999999</v>
      </c>
      <c r="AY124" s="101">
        <v>0.50049999999999994</v>
      </c>
      <c r="AZ124" s="101">
        <v>0.24679999999999999</v>
      </c>
      <c r="BA124" s="101">
        <v>8.3900000000000002E-2</v>
      </c>
      <c r="BB124" s="101">
        <v>8.6E-3</v>
      </c>
      <c r="BD124" s="101">
        <v>4.7000000000000002E-3</v>
      </c>
      <c r="BI124" s="101">
        <v>4.1999999999999997E-3</v>
      </c>
      <c r="BJ124" s="101">
        <v>0.15129999999999999</v>
      </c>
      <c r="BK124" s="101">
        <v>0.50519999999999998</v>
      </c>
      <c r="BL124" s="101">
        <v>0.24679999999999999</v>
      </c>
      <c r="BM124" s="101">
        <v>8.3900000000000002E-2</v>
      </c>
      <c r="BN124" s="101">
        <v>8.6E-3</v>
      </c>
      <c r="BR124" s="101">
        <v>4.1999999999999997E-3</v>
      </c>
      <c r="BS124" s="123"/>
      <c r="BT124" s="123"/>
      <c r="BU124" s="123"/>
      <c r="BX124" s="123"/>
      <c r="BZ124" s="101" t="str">
        <f>IF(AJ124="Obligations",AP124&amp;" "&amp;AI124&amp;" "&amp;IF(AQ124&lt;3.5,"SHORT",IF(AQ124&gt;8,"LONG","MID")),"")</f>
        <v/>
      </c>
      <c r="CA124" s="101" t="s">
        <v>70</v>
      </c>
      <c r="CB124" s="101"/>
      <c r="CC124" s="101" t="s">
        <v>70</v>
      </c>
      <c r="CD124" s="42" t="s">
        <v>4374</v>
      </c>
      <c r="CE124" s="42" t="s">
        <v>4374</v>
      </c>
      <c r="CF124" s="42" t="str">
        <f>IFERROR(VLOOKUP(Funds[[#This Row],[Code ISIN]],[1]GLOBAL!$C$1:$L$27,10,FALSE)," ")</f>
        <v xml:space="preserve"> </v>
      </c>
      <c r="CG124" s="42" t="s">
        <v>4374</v>
      </c>
      <c r="CH124" s="42" t="s">
        <v>4374</v>
      </c>
      <c r="CI124" s="42" t="s">
        <v>4374</v>
      </c>
      <c r="CJ124" s="123">
        <v>42155</v>
      </c>
      <c r="CK124" s="96" t="s">
        <v>4374</v>
      </c>
      <c r="CL124" s="246" t="str">
        <f>VLOOKUP(Funds[[#This Row],[Code ISIN]],'Sheet1 - Table (1)'!$A$10:$AF$110017,MATCH("Funds Liquidity",'Sheet1 - Table (1)'!$10:$10,0),FALSE)</f>
        <v>Jour</v>
      </c>
    </row>
    <row r="125" spans="1:90">
      <c r="A125" s="128" t="s">
        <v>2942</v>
      </c>
      <c r="B125" s="305">
        <f>IF(ISERROR(VALUE(VLOOKUP($A125,'Sheet1 - Table (1)'!$A$8:$AG$1186,COLUMN(B$7),FALSE))),VLOOKUP(A125,TK_MANQUANTS,2,FALSE),IF(VALUE(VLOOKUP($A125,'Sheet1 - Table (1)'!$A$8:$AG$1186,COLUMN(B$7),FALSE))=0,VLOOKUP(A125,TK_MANQUANTS,2,FALSE),VALUE(VLOOKUP($A125,'Sheet1 - Table (1)'!$A$8:$AG$1186,COLUMN(B$7),FALSE))))</f>
        <v>41579345</v>
      </c>
      <c r="C125" s="80" t="str">
        <f>VLOOKUP($A125,'Sheet1 - Table (1)'!$A$8:$AG$1186,COLUMN(C$7),FALSE)</f>
        <v>Xtrackers MSCI Europe ESG UCITS ETF 1C</v>
      </c>
      <c r="D125" s="82">
        <f>VLOOKUP($A125,'Sheet1 - Table (1)'!$A$8:$AG$1186,COLUMN(D$7),FALSE)</f>
        <v>43830</v>
      </c>
      <c r="E125" s="124">
        <f>VLOOKUP($A125,'Sheet1 - Table (1)'!$A$8:$AG$1186,COLUMN(E$7),FALSE)</f>
        <v>0.2</v>
      </c>
      <c r="F125" s="80" t="b">
        <f>VLOOKUP($A125,'Sheet1 - Table (1)'!$A$8:$AG$1186,COLUMN(F$7),FALSE)</f>
        <v>1</v>
      </c>
      <c r="G125" s="80" t="str">
        <f>VLOOKUP($A125,'Sheet1 - Table (1)'!$A$8:$AG$1186,COLUMN(G$7),FALSE)</f>
        <v>Ireland</v>
      </c>
      <c r="H125" s="80" t="str">
        <f>VLOOKUP($A125,'Sheet1 - Table (1)'!$A$8:$AG$1186,COLUMN(H$7),FALSE)</f>
        <v>EUR</v>
      </c>
      <c r="I125" s="80" t="str">
        <f>VLOOKUP($A125,'Sheet1 - Table (1)'!$A$8:$AG$1186,COLUMN(I$7),FALSE)</f>
        <v>Exchange Traded Funds</v>
      </c>
      <c r="J125" s="80" t="str">
        <f>VLOOKUP($A125,'Sheet1 - Table (1)'!$A$8:$AG$1186,COLUMN(J$7),FALSE)</f>
        <v>Actions</v>
      </c>
      <c r="K125" s="82">
        <f>VLOOKUP($A125,'Sheet1 - Table (1)'!$A$8:$AG$1186,COLUMN(K$7),FALSE)</f>
        <v>44255</v>
      </c>
      <c r="L125" s="80">
        <f>VLOOKUP($A125,'Sheet1 - Table (1)'!$A$8:$AG$1186,COLUMN(L$7),FALSE)</f>
        <v>198.7401193</v>
      </c>
      <c r="M125" s="80" t="str">
        <f>VLOOKUP($A125,'Sheet1 - Table (1)'!$A$8:$AG$1186,COLUMN(M$7),FALSE)</f>
        <v>Retained</v>
      </c>
      <c r="N125" s="80">
        <f>VLOOKUP($A125,'Sheet1 - Table (1)'!$A$8:$AG$1186,COLUMN(N$7),FALSE)</f>
        <v>0</v>
      </c>
      <c r="O125" s="80" t="b">
        <f>VLOOKUP($A125,'Sheet1 - Table (1)'!$A$8:$AG$1186,COLUMN(O$7),FALSE)</f>
        <v>1</v>
      </c>
      <c r="P125" s="80" t="b">
        <f>VLOOKUP($A125,'Sheet1 - Table (1)'!$A$8:$AG$1186,COLUMN(P$7),FALSE)</f>
        <v>1</v>
      </c>
      <c r="Q125" s="80" t="b">
        <f>VLOOKUP($A125,'Sheet1 - Table (1)'!$A$8:$AG$1186,COLUMN(Q$7),FALSE)</f>
        <v>1</v>
      </c>
      <c r="R125" s="80" t="b">
        <f>VLOOKUP($A125,'Sheet1 - Table (1)'!$A$8:$AG$1186,COLUMN(R$7),FALSE)</f>
        <v>1</v>
      </c>
      <c r="S125" s="80">
        <f>VLOOKUP($A125,'Sheet1 - Table (1)'!$A$8:$AG$1186,COLUMN(S$7),FALSE)</f>
        <v>0</v>
      </c>
      <c r="T125" s="80" t="b">
        <f>VLOOKUP($A125,'Sheet1 - Table (1)'!$A$8:$AG$1186,COLUMN(T$7),FALSE)</f>
        <v>1</v>
      </c>
      <c r="U125" s="80" t="str">
        <f t="shared" si="34"/>
        <v>FR-IT-NE-SP-UK</v>
      </c>
      <c r="V125" s="80" t="str">
        <f>VLOOKUP($A125,'Sheet1 - Table (1)'!$A$8:$AG$1186,COLUMN(V$7)+3,FALSE)</f>
        <v>OEIC</v>
      </c>
      <c r="W125" s="80" t="str">
        <f>VLOOKUP(A125,'Sheet1 - Table (1)'!$A$8:$AF$10075,MATCH($W$8,'Sheet1 - Table (1)'!$10:$10,0),FALSE)</f>
        <v>Détermination des Prix Quotidien</v>
      </c>
      <c r="X125" s="80" t="str">
        <f>VLOOKUP(A125,'Sheet1 - Table (1)'!$A$8:$AAB$10075,MATCH($X$8,'Sheet1 - Table (1)'!$10:$10,0),FALSE)</f>
        <v>Full</v>
      </c>
      <c r="Y125" s="96" t="str">
        <f t="shared" si="36"/>
        <v>ETF</v>
      </c>
      <c r="AA125" s="96" t="s">
        <v>1823</v>
      </c>
      <c r="AB125" s="96" t="s">
        <v>2858</v>
      </c>
      <c r="AC125" s="214" t="s">
        <v>155</v>
      </c>
      <c r="AD125" s="214" t="s">
        <v>2858</v>
      </c>
      <c r="AE125" s="96" t="s">
        <v>2858</v>
      </c>
      <c r="AF125" s="246" t="s">
        <v>2858</v>
      </c>
      <c r="AI125" s="96" t="s">
        <v>155</v>
      </c>
      <c r="AJ125" s="96" t="s">
        <v>155</v>
      </c>
      <c r="AK125" s="96" t="s">
        <v>155</v>
      </c>
      <c r="AL125" s="96" t="s">
        <v>2858</v>
      </c>
      <c r="AM125" s="96" t="str">
        <f t="shared" si="32"/>
        <v>Actions étrangères</v>
      </c>
      <c r="AO125" s="96" t="s">
        <v>2858</v>
      </c>
      <c r="AP125" s="96" t="s">
        <v>2486</v>
      </c>
      <c r="AS125" s="101" t="str">
        <f t="shared" si="35"/>
        <v/>
      </c>
      <c r="AX125" s="101">
        <v>0.1409</v>
      </c>
      <c r="AY125" s="101">
        <v>0.51160000000000005</v>
      </c>
      <c r="AZ125" s="101">
        <v>0.2132</v>
      </c>
      <c r="BA125" s="101">
        <v>0.1343</v>
      </c>
      <c r="BJ125" s="101">
        <v>0.1409</v>
      </c>
      <c r="BK125" s="101">
        <v>0.51160000000000005</v>
      </c>
      <c r="BL125" s="101">
        <v>0.2132</v>
      </c>
      <c r="BM125" s="101">
        <v>0.1343</v>
      </c>
      <c r="BT125" s="101"/>
      <c r="BU125" s="101"/>
      <c r="BY125" s="101" t="s">
        <v>22022</v>
      </c>
      <c r="BZ125" s="101" t="s">
        <v>1805</v>
      </c>
      <c r="CA125" s="101" t="s">
        <v>4050</v>
      </c>
      <c r="CB125" s="122" t="s">
        <v>3863</v>
      </c>
      <c r="CC125" s="101" t="s">
        <v>4027</v>
      </c>
      <c r="CD125" s="42" t="s">
        <v>4374</v>
      </c>
      <c r="CE125" s="42" t="s">
        <v>4374</v>
      </c>
      <c r="CF125" s="42" t="str">
        <f>IFERROR(VLOOKUP(Funds[[#This Row],[Code ISIN]],[1]GLOBAL!$C$1:$L$27,10,FALSE)," ")</f>
        <v xml:space="preserve"> </v>
      </c>
      <c r="CG125" s="42" t="s">
        <v>4374</v>
      </c>
      <c r="CH125" s="42" t="s">
        <v>1633</v>
      </c>
      <c r="CI125" s="42" t="s">
        <v>4374</v>
      </c>
      <c r="CJ125" s="123">
        <v>44286</v>
      </c>
      <c r="CK125" s="96" t="s">
        <v>4374</v>
      </c>
      <c r="CL125" s="246" t="str">
        <f>VLOOKUP(Funds[[#This Row],[Code ISIN]],'Sheet1 - Table (1)'!$A$10:$AF$110017,MATCH("Funds Liquidity",'Sheet1 - Table (1)'!$10:$10,0),FALSE)</f>
        <v>Jour</v>
      </c>
    </row>
    <row r="126" spans="1:90">
      <c r="A126" s="80" t="s">
        <v>2574</v>
      </c>
      <c r="B126" s="305">
        <f>IF(ISERROR(VALUE(VLOOKUP($A126,'Sheet1 - Table (1)'!$A$8:$AG$1186,COLUMN(B$7),FALSE))),VLOOKUP(A126,TK_MANQUANTS,2,FALSE),IF(VALUE(VLOOKUP($A126,'Sheet1 - Table (1)'!$A$8:$AG$1186,COLUMN(B$7),FALSE))=0,VLOOKUP(A126,TK_MANQUANTS,2,FALSE),VALUE(VLOOKUP($A126,'Sheet1 - Table (1)'!$A$8:$AG$1186,COLUMN(B$7),FALSE))))</f>
        <v>34333464</v>
      </c>
      <c r="C126" s="80" t="str">
        <f>VLOOKUP($A126,'Sheet1 - Table (1)'!$A$8:$AG$1186,COLUMN(C$7),FALSE)</f>
        <v>Amundi Index MSCI Europe UCITS ETF DR - (C)</v>
      </c>
      <c r="D126" s="82">
        <f>VLOOKUP($A126,'Sheet1 - Table (1)'!$A$8:$AG$1186,COLUMN(D$7),FALSE)</f>
        <v>43858</v>
      </c>
      <c r="E126" s="124">
        <f>VLOOKUP($A126,'Sheet1 - Table (1)'!$A$8:$AG$1186,COLUMN(E$7),FALSE)</f>
        <v>0.15</v>
      </c>
      <c r="F126" s="80" t="b">
        <f>VLOOKUP($A126,'Sheet1 - Table (1)'!$A$8:$AG$1186,COLUMN(F$7),FALSE)</f>
        <v>1</v>
      </c>
      <c r="G126" s="80" t="str">
        <f>VLOOKUP($A126,'Sheet1 - Table (1)'!$A$8:$AG$1186,COLUMN(G$7),FALSE)</f>
        <v>Luxembourg</v>
      </c>
      <c r="H126" s="80" t="str">
        <f>VLOOKUP($A126,'Sheet1 - Table (1)'!$A$8:$AG$1186,COLUMN(H$7),FALSE)</f>
        <v>EUR</v>
      </c>
      <c r="I126" s="80" t="str">
        <f>VLOOKUP($A126,'Sheet1 - Table (1)'!$A$8:$AG$1186,COLUMN(I$7),FALSE)</f>
        <v>Exchange Traded Funds</v>
      </c>
      <c r="J126" s="80" t="str">
        <f>VLOOKUP($A126,'Sheet1 - Table (1)'!$A$8:$AG$1186,COLUMN(J$7),FALSE)</f>
        <v>Actions</v>
      </c>
      <c r="K126" s="82">
        <f>VLOOKUP($A126,'Sheet1 - Table (1)'!$A$8:$AG$1186,COLUMN(K$7),FALSE)</f>
        <v>44255</v>
      </c>
      <c r="L126" s="80">
        <f>VLOOKUP($A126,'Sheet1 - Table (1)'!$A$8:$AG$1186,COLUMN(L$7),FALSE)</f>
        <v>2346.6342718000001</v>
      </c>
      <c r="M126" s="80" t="str">
        <f>VLOOKUP($A126,'Sheet1 - Table (1)'!$A$8:$AG$1186,COLUMN(M$7),FALSE)</f>
        <v>Retained</v>
      </c>
      <c r="N126" s="80">
        <f>VLOOKUP($A126,'Sheet1 - Table (1)'!$A$8:$AG$1186,COLUMN(N$7),FALSE)</f>
        <v>0</v>
      </c>
      <c r="O126" s="80" t="b">
        <f>VLOOKUP($A126,'Sheet1 - Table (1)'!$A$8:$AG$1186,COLUMN(O$7),FALSE)</f>
        <v>1</v>
      </c>
      <c r="P126" s="80" t="b">
        <f>VLOOKUP($A126,'Sheet1 - Table (1)'!$A$8:$AG$1186,COLUMN(P$7),FALSE)</f>
        <v>1</v>
      </c>
      <c r="Q126" s="80" t="b">
        <f>VLOOKUP($A126,'Sheet1 - Table (1)'!$A$8:$AG$1186,COLUMN(Q$7),FALSE)</f>
        <v>1</v>
      </c>
      <c r="R126" s="80" t="b">
        <f>VLOOKUP($A126,'Sheet1 - Table (1)'!$A$8:$AG$1186,COLUMN(R$7),FALSE)</f>
        <v>1</v>
      </c>
      <c r="S126" s="80" t="b">
        <f>VLOOKUP($A126,'Sheet1 - Table (1)'!$A$8:$AG$1186,COLUMN(S$7),FALSE)</f>
        <v>1</v>
      </c>
      <c r="T126" s="80" t="b">
        <f>VLOOKUP($A126,'Sheet1 - Table (1)'!$A$8:$AG$1186,COLUMN(T$7),FALSE)</f>
        <v>1</v>
      </c>
      <c r="U126" s="80" t="str">
        <f t="shared" si="34"/>
        <v>FR-IT-NE-SP-GE-UK</v>
      </c>
      <c r="V126" s="80" t="str">
        <f>VLOOKUP($A126,'Sheet1 - Table (1)'!$A$8:$AG$1186,COLUMN(V$7)+3,FALSE)</f>
        <v>LU - SICAV - Parte 1</v>
      </c>
      <c r="W126" s="80" t="str">
        <f>VLOOKUP(A126,'Sheet1 - Table (1)'!$A$8:$AF$10075,MATCH($W$8,'Sheet1 - Table (1)'!$10:$10,0),FALSE)</f>
        <v>Détermination des Prix Quotidien</v>
      </c>
      <c r="X126" s="80" t="str">
        <f>VLOOKUP(A126,'Sheet1 - Table (1)'!$A$8:$AAB$10075,MATCH($X$8,'Sheet1 - Table (1)'!$10:$10,0),FALSE)</f>
        <v>Full</v>
      </c>
      <c r="Y126" s="96" t="str">
        <f t="shared" si="36"/>
        <v>ETF</v>
      </c>
      <c r="AA126" s="96" t="s">
        <v>1823</v>
      </c>
      <c r="AB126" s="96" t="s">
        <v>2858</v>
      </c>
      <c r="AC126" s="214" t="s">
        <v>155</v>
      </c>
      <c r="AD126" s="214" t="s">
        <v>2858</v>
      </c>
      <c r="AE126" s="96" t="s">
        <v>2858</v>
      </c>
      <c r="AF126" s="246" t="s">
        <v>2858</v>
      </c>
      <c r="AG126" s="96" t="s">
        <v>2864</v>
      </c>
      <c r="AI126" s="96" t="s">
        <v>155</v>
      </c>
      <c r="AJ126" s="96" t="s">
        <v>155</v>
      </c>
      <c r="AK126" s="96" t="s">
        <v>155</v>
      </c>
      <c r="AL126" s="96" t="s">
        <v>2858</v>
      </c>
      <c r="AM126" s="96" t="str">
        <f t="shared" ca="1" si="32"/>
        <v>Actions étrangères</v>
      </c>
      <c r="AO126" s="96" t="s">
        <v>2858</v>
      </c>
      <c r="AP126" s="96" t="s">
        <v>2486</v>
      </c>
      <c r="AS126" s="101" t="str">
        <f t="shared" si="35"/>
        <v/>
      </c>
      <c r="AX126" s="220">
        <f ca="1">VLOOKUP($CC126,indice!$A$1:$AV$3072,MATCH(AX$8,indice!$A$1:$AV$1,0),FALSE)</f>
        <v>0.14426276742601721</v>
      </c>
      <c r="AY126" s="220">
        <f ca="1">VLOOKUP($CC126,indice!$A$1:$AV$3072,MATCH(AY$8,indice!$A$1:$AV$1,0),FALSE)</f>
        <v>0.51773529734118429</v>
      </c>
      <c r="AZ126" s="220">
        <f ca="1">VLOOKUP($CC126,indice!$A$1:$AV$3072,MATCH(AZ$8,indice!$A$1:$AV$1,0),FALSE)</f>
        <v>0.2255082248933771</v>
      </c>
      <c r="BA126" s="220">
        <f ca="1">VLOOKUP($CC126,indice!$A$1:$AV$3072,MATCH(BA$8,indice!$A$1:$AV$1,0),FALSE)</f>
        <v>0.11249371033942138</v>
      </c>
      <c r="BJ126" s="220">
        <f ca="1">VLOOKUP($CC126,indice!$A$1:$AV$3072,MATCH(BJ$8,indice!$A$1:$AV$1,0),FALSE)</f>
        <v>0.14426276742601721</v>
      </c>
      <c r="BK126" s="220">
        <f ca="1">VLOOKUP($CC126,indice!$A$1:$AV$3072,MATCH(BK$8,indice!$A$1:$AV$1,0),FALSE)</f>
        <v>0.51773529734118429</v>
      </c>
      <c r="BL126" s="220">
        <f ca="1">VLOOKUP($CC126,indice!$A$1:$AV$3072,MATCH(BL$8,indice!$A$1:$AV$1,0),FALSE)</f>
        <v>0.2255082248933771</v>
      </c>
      <c r="BM126" s="220">
        <f ca="1">VLOOKUP($CC126,indice!$A$1:$AV$3072,MATCH(BM$8,indice!$A$1:$AV$1,0),FALSE)</f>
        <v>0.11249371033942138</v>
      </c>
      <c r="BY126" s="101" t="s">
        <v>1909</v>
      </c>
      <c r="BZ126" s="101" t="s">
        <v>1805</v>
      </c>
      <c r="CA126" s="101" t="s">
        <v>4050</v>
      </c>
      <c r="CB126" s="122" t="s">
        <v>3819</v>
      </c>
      <c r="CC126" s="101" t="s">
        <v>4018</v>
      </c>
      <c r="CD126" s="42" t="s">
        <v>4374</v>
      </c>
      <c r="CE126" s="42" t="s">
        <v>1633</v>
      </c>
      <c r="CF126" s="42" t="str">
        <f>IFERROR(VLOOKUP(Funds[[#This Row],[Code ISIN]],[1]GLOBAL!$C$1:$L$27,10,FALSE)," ")</f>
        <v xml:space="preserve"> </v>
      </c>
      <c r="CG126" s="42" t="s">
        <v>4374</v>
      </c>
      <c r="CH126" s="42" t="s">
        <v>1633</v>
      </c>
      <c r="CI126" s="42" t="s">
        <v>4374</v>
      </c>
      <c r="CJ126" s="123" t="s">
        <v>5131</v>
      </c>
      <c r="CK126" s="96" t="s">
        <v>4374</v>
      </c>
      <c r="CL126" s="246" t="str">
        <f>VLOOKUP(Funds[[#This Row],[Code ISIN]],'Sheet1 - Table (1)'!$A$10:$AF$110017,MATCH("Funds Liquidity",'Sheet1 - Table (1)'!$10:$10,0),FALSE)</f>
        <v>Jour</v>
      </c>
    </row>
    <row r="127" spans="1:90">
      <c r="A127" s="80" t="s">
        <v>1354</v>
      </c>
      <c r="B127" s="305">
        <f>IF(ISERROR(VALUE(VLOOKUP($A127,'Sheet1 - Table (1)'!$A$8:$AG$1186,COLUMN(B$7),FALSE))),VLOOKUP(A127,TK_MANQUANTS,2,FALSE),IF(VALUE(VLOOKUP($A127,'Sheet1 - Table (1)'!$A$8:$AG$1186,COLUMN(B$7),FALSE))=0,VLOOKUP(A127,TK_MANQUANTS,2,FALSE),VALUE(VLOOKUP($A127,'Sheet1 - Table (1)'!$A$8:$AG$1186,COLUMN(B$7),FALSE))))</f>
        <v>20023257</v>
      </c>
      <c r="C127" s="80" t="str">
        <f>VLOOKUP($A127,'Sheet1 - Table (1)'!$A$8:$AG$1186,COLUMN(C$7),FALSE)</f>
        <v>iShares Edge MSCI Europe Min Vol UCITS ETF EUR Acc</v>
      </c>
      <c r="D127" s="82">
        <f>VLOOKUP($A127,'Sheet1 - Table (1)'!$A$8:$AG$1186,COLUMN(D$7),FALSE)</f>
        <v>43878</v>
      </c>
      <c r="E127" s="124">
        <f>VLOOKUP($A127,'Sheet1 - Table (1)'!$A$8:$AG$1186,COLUMN(E$7),FALSE)</f>
        <v>0.25</v>
      </c>
      <c r="F127" s="80" t="b">
        <f>VLOOKUP($A127,'Sheet1 - Table (1)'!$A$8:$AG$1186,COLUMN(F$7),FALSE)</f>
        <v>1</v>
      </c>
      <c r="G127" s="80" t="str">
        <f>VLOOKUP($A127,'Sheet1 - Table (1)'!$A$8:$AG$1186,COLUMN(G$7),FALSE)</f>
        <v>Ireland</v>
      </c>
      <c r="H127" s="80" t="str">
        <f>VLOOKUP($A127,'Sheet1 - Table (1)'!$A$8:$AG$1186,COLUMN(H$7),FALSE)</f>
        <v>EUR</v>
      </c>
      <c r="I127" s="80" t="str">
        <f>VLOOKUP($A127,'Sheet1 - Table (1)'!$A$8:$AG$1186,COLUMN(I$7),FALSE)</f>
        <v>Exchange Traded Funds</v>
      </c>
      <c r="J127" s="80" t="str">
        <f>VLOOKUP($A127,'Sheet1 - Table (1)'!$A$8:$AG$1186,COLUMN(J$7),FALSE)</f>
        <v>Actions</v>
      </c>
      <c r="K127" s="82">
        <f>VLOOKUP($A127,'Sheet1 - Table (1)'!$A$8:$AG$1186,COLUMN(K$7),FALSE)</f>
        <v>44255</v>
      </c>
      <c r="L127" s="80">
        <f>VLOOKUP($A127,'Sheet1 - Table (1)'!$A$8:$AG$1186,COLUMN(L$7),FALSE)</f>
        <v>1074.1714812</v>
      </c>
      <c r="M127" s="80" t="str">
        <f>VLOOKUP($A127,'Sheet1 - Table (1)'!$A$8:$AG$1186,COLUMN(M$7),FALSE)</f>
        <v>Retained</v>
      </c>
      <c r="N127" s="80">
        <f>VLOOKUP($A127,'Sheet1 - Table (1)'!$A$8:$AG$1186,COLUMN(N$7),FALSE)</f>
        <v>0</v>
      </c>
      <c r="O127" s="80" t="b">
        <f>VLOOKUP($A127,'Sheet1 - Table (1)'!$A$8:$AG$1186,COLUMN(O$7),FALSE)</f>
        <v>1</v>
      </c>
      <c r="P127" s="80" t="b">
        <f>VLOOKUP($A127,'Sheet1 - Table (1)'!$A$8:$AG$1186,COLUMN(P$7),FALSE)</f>
        <v>1</v>
      </c>
      <c r="Q127" s="80" t="b">
        <f>VLOOKUP($A127,'Sheet1 - Table (1)'!$A$8:$AG$1186,COLUMN(Q$7),FALSE)</f>
        <v>1</v>
      </c>
      <c r="R127" s="80" t="b">
        <f>VLOOKUP($A127,'Sheet1 - Table (1)'!$A$8:$AG$1186,COLUMN(R$7),FALSE)</f>
        <v>1</v>
      </c>
      <c r="S127" s="80" t="b">
        <f>VLOOKUP($A127,'Sheet1 - Table (1)'!$A$8:$AG$1186,COLUMN(S$7),FALSE)</f>
        <v>1</v>
      </c>
      <c r="T127" s="80" t="b">
        <f>VLOOKUP($A127,'Sheet1 - Table (1)'!$A$8:$AG$1186,COLUMN(T$7),FALSE)</f>
        <v>1</v>
      </c>
      <c r="U127" s="80" t="str">
        <f t="shared" si="34"/>
        <v>FR-IT-NE-SP-GE-UK</v>
      </c>
      <c r="V127" s="80" t="str">
        <f>VLOOKUP($A127,'Sheet1 - Table (1)'!$A$8:$AG$1186,COLUMN(V$7)+3,FALSE)</f>
        <v>ICVC</v>
      </c>
      <c r="W127" s="80" t="str">
        <f>VLOOKUP(A127,'Sheet1 - Table (1)'!$A$8:$AF$10075,MATCH($W$8,'Sheet1 - Table (1)'!$10:$10,0),FALSE)</f>
        <v>Détermination des Prix Quotidien</v>
      </c>
      <c r="X127" s="80" t="str">
        <f>VLOOKUP(A127,'Sheet1 - Table (1)'!$A$8:$AAB$10075,MATCH($X$8,'Sheet1 - Table (1)'!$10:$10,0),FALSE)</f>
        <v>Optimized</v>
      </c>
      <c r="Y127" s="96" t="str">
        <f t="shared" si="36"/>
        <v>ETF</v>
      </c>
      <c r="AA127" s="96" t="s">
        <v>1823</v>
      </c>
      <c r="AB127" s="96" t="s">
        <v>2858</v>
      </c>
      <c r="AC127" s="214" t="s">
        <v>155</v>
      </c>
      <c r="AD127" s="214" t="s">
        <v>2858</v>
      </c>
      <c r="AE127" s="96" t="s">
        <v>2858</v>
      </c>
      <c r="AF127" s="246" t="s">
        <v>2858</v>
      </c>
      <c r="AI127" s="96" t="s">
        <v>155</v>
      </c>
      <c r="AJ127" s="96" t="s">
        <v>155</v>
      </c>
      <c r="AK127" s="96" t="s">
        <v>155</v>
      </c>
      <c r="AL127" s="96" t="s">
        <v>2858</v>
      </c>
      <c r="AM127" s="96" t="str">
        <f t="shared" si="32"/>
        <v>Actions étrangères</v>
      </c>
      <c r="AO127" s="96" t="s">
        <v>2858</v>
      </c>
      <c r="AP127" s="96" t="s">
        <v>2486</v>
      </c>
      <c r="AS127" s="101" t="str">
        <f t="shared" si="35"/>
        <v/>
      </c>
      <c r="AY127" s="101">
        <v>1</v>
      </c>
      <c r="BJ127" s="101">
        <v>0.19</v>
      </c>
      <c r="BK127" s="101">
        <v>0.44</v>
      </c>
      <c r="BL127" s="101">
        <v>0.22</v>
      </c>
      <c r="BM127" s="101">
        <v>0.14000000000000001</v>
      </c>
      <c r="BR127" s="101">
        <v>0.01</v>
      </c>
      <c r="BY127" s="101" t="s">
        <v>1358</v>
      </c>
      <c r="BZ127" s="101" t="str">
        <f>IF(AJ127="Obligations",AP127&amp;" "&amp;AI127&amp;" "&amp;IF(AQ127&lt;3.5,"SHORT",IF(AQ127&gt;8,"LONG","MID")),"")</f>
        <v/>
      </c>
      <c r="CA127" s="101" t="s">
        <v>70</v>
      </c>
      <c r="CB127" s="101"/>
      <c r="CC127" s="101" t="s">
        <v>70</v>
      </c>
      <c r="CD127" s="42" t="s">
        <v>4374</v>
      </c>
      <c r="CE127" s="42" t="s">
        <v>4374</v>
      </c>
      <c r="CF127" s="42" t="str">
        <f>IFERROR(VLOOKUP(Funds[[#This Row],[Code ISIN]],[1]GLOBAL!$C$1:$L$27,10,FALSE)," ")</f>
        <v xml:space="preserve"> </v>
      </c>
      <c r="CG127" s="42" t="s">
        <v>4374</v>
      </c>
      <c r="CH127" s="42" t="s">
        <v>4374</v>
      </c>
      <c r="CI127" s="42" t="s">
        <v>4374</v>
      </c>
      <c r="CJ127" s="123">
        <v>42400</v>
      </c>
      <c r="CK127" s="96" t="s">
        <v>4374</v>
      </c>
      <c r="CL127" s="246" t="str">
        <f>VLOOKUP(Funds[[#This Row],[Code ISIN]],'Sheet1 - Table (1)'!$A$10:$AF$110017,MATCH("Funds Liquidity",'Sheet1 - Table (1)'!$10:$10,0),FALSE)</f>
        <v>Jour</v>
      </c>
    </row>
    <row r="128" spans="1:90">
      <c r="A128" s="96" t="s">
        <v>899</v>
      </c>
      <c r="B128" s="305">
        <f>IF(ISERROR(VALUE(VLOOKUP($A128,'Sheet1 - Table (1)'!$A$8:$AG$1186,COLUMN(B$7),FALSE))),VLOOKUP(A128,TK_MANQUANTS,2,FALSE),IF(VALUE(VLOOKUP($A128,'Sheet1 - Table (1)'!$A$8:$AG$1186,COLUMN(B$7),FALSE))=0,VLOOKUP(A128,TK_MANQUANTS,2,FALSE),VALUE(VLOOKUP($A128,'Sheet1 - Table (1)'!$A$8:$AG$1186,COLUMN(B$7),FALSE))))</f>
        <v>25237250</v>
      </c>
      <c r="C128" s="80" t="str">
        <f>VLOOKUP($A128,'Sheet1 - Table (1)'!$A$8:$AG$1186,COLUMN(C$7),FALSE)</f>
        <v>MFM Funds Global Convertible Defensive I CHF</v>
      </c>
      <c r="D128" s="82">
        <f>VLOOKUP($A128,'Sheet1 - Table (1)'!$A$8:$AG$1186,COLUMN(D$7),FALSE)</f>
        <v>43830</v>
      </c>
      <c r="E128" s="124">
        <f>VLOOKUP($A128,'Sheet1 - Table (1)'!$A$8:$AG$1186,COLUMN(E$7),FALSE)</f>
        <v>1.05</v>
      </c>
      <c r="F128" s="80" t="b">
        <f>VLOOKUP($A128,'Sheet1 - Table (1)'!$A$8:$AG$1186,COLUMN(F$7),FALSE)</f>
        <v>1</v>
      </c>
      <c r="G128" s="80" t="str">
        <f>VLOOKUP($A128,'Sheet1 - Table (1)'!$A$8:$AG$1186,COLUMN(G$7),FALSE)</f>
        <v>Luxembourg</v>
      </c>
      <c r="H128" s="80" t="str">
        <f>VLOOKUP($A128,'Sheet1 - Table (1)'!$A$8:$AG$1186,COLUMN(H$7),FALSE)</f>
        <v>CHF</v>
      </c>
      <c r="I128" s="80" t="str">
        <f>VLOOKUP($A128,'Sheet1 - Table (1)'!$A$8:$AG$1186,COLUMN(I$7),FALSE)</f>
        <v>Fonds de placement</v>
      </c>
      <c r="J128" s="80" t="str">
        <f>VLOOKUP($A128,'Sheet1 - Table (1)'!$A$8:$AG$1186,COLUMN(J$7),FALSE)</f>
        <v>Obligation</v>
      </c>
      <c r="K128" s="82">
        <f>VLOOKUP($A128,'Sheet1 - Table (1)'!$A$8:$AG$1186,COLUMN(K$7),FALSE)</f>
        <v>44255</v>
      </c>
      <c r="L128" s="80">
        <f>VLOOKUP($A128,'Sheet1 - Table (1)'!$A$8:$AG$1186,COLUMN(L$7),FALSE)</f>
        <v>281.6969173</v>
      </c>
      <c r="M128" s="80" t="str">
        <f>VLOOKUP($A128,'Sheet1 - Table (1)'!$A$8:$AG$1186,COLUMN(M$7),FALSE)</f>
        <v>Paid</v>
      </c>
      <c r="N128" s="80">
        <f>VLOOKUP($A128,'Sheet1 - Table (1)'!$A$8:$AG$1186,COLUMN(N$7),FALSE)</f>
        <v>0</v>
      </c>
      <c r="O128" s="80" t="b">
        <f>VLOOKUP($A128,'Sheet1 - Table (1)'!$A$8:$AG$1186,COLUMN(O$7),FALSE)</f>
        <v>1</v>
      </c>
      <c r="P128" s="80">
        <f>VLOOKUP($A128,'Sheet1 - Table (1)'!$A$8:$AG$1186,COLUMN(P$7),FALSE)</f>
        <v>0</v>
      </c>
      <c r="Q128" s="80">
        <f>VLOOKUP($A128,'Sheet1 - Table (1)'!$A$8:$AG$1186,COLUMN(Q$7),FALSE)</f>
        <v>0</v>
      </c>
      <c r="R128" s="80">
        <f>VLOOKUP($A128,'Sheet1 - Table (1)'!$A$8:$AG$1186,COLUMN(R$7),FALSE)</f>
        <v>0</v>
      </c>
      <c r="S128" s="80">
        <f>VLOOKUP($A128,'Sheet1 - Table (1)'!$A$8:$AG$1186,COLUMN(S$7),FALSE)</f>
        <v>0</v>
      </c>
      <c r="T128" s="80" t="b">
        <f>VLOOKUP($A128,'Sheet1 - Table (1)'!$A$8:$AG$1186,COLUMN(T$7),FALSE)</f>
        <v>1</v>
      </c>
      <c r="U128" s="80" t="str">
        <f t="shared" si="34"/>
        <v>FR-UK</v>
      </c>
      <c r="V128" s="80" t="str">
        <f>VLOOKUP($A128,'Sheet1 - Table (1)'!$A$8:$AG$1186,COLUMN(V$7)+3,FALSE)</f>
        <v>LU - SICAV - Parte 1</v>
      </c>
      <c r="W128" s="80" t="str">
        <f>VLOOKUP(A128,'Sheet1 - Table (1)'!$A$8:$AF$10075,MATCH($W$8,'Sheet1 - Table (1)'!$10:$10,0),FALSE)</f>
        <v>Détermination des Prix Quotidien</v>
      </c>
      <c r="X128" s="80">
        <f>VLOOKUP(A128,'Sheet1 - Table (1)'!$A$8:$AAB$10075,MATCH($X$8,'Sheet1 - Table (1)'!$10:$10,0),FALSE)</f>
        <v>0</v>
      </c>
      <c r="Y128" s="96" t="str">
        <f t="shared" si="36"/>
        <v>Fonds de placement</v>
      </c>
      <c r="AA128" s="96" t="s">
        <v>1823</v>
      </c>
      <c r="AB128" s="96" t="s">
        <v>2481</v>
      </c>
      <c r="AC128" s="214" t="s">
        <v>140</v>
      </c>
      <c r="AD128" s="214" t="s">
        <v>4950</v>
      </c>
      <c r="AE128" s="96" t="s">
        <v>4950</v>
      </c>
      <c r="AF128" s="246" t="s">
        <v>4950</v>
      </c>
      <c r="AI128" s="96" t="s">
        <v>989</v>
      </c>
      <c r="AJ128" s="96" t="s">
        <v>793</v>
      </c>
      <c r="AK128" s="96" t="s">
        <v>140</v>
      </c>
      <c r="AL128" s="96" t="s">
        <v>2481</v>
      </c>
      <c r="AM128" s="96" t="str">
        <f t="shared" si="32"/>
        <v>Obligations étrangères hedged</v>
      </c>
      <c r="AO128" s="96" t="s">
        <v>2481</v>
      </c>
      <c r="AP128" s="96" t="s">
        <v>74</v>
      </c>
      <c r="AQ128" s="96">
        <v>3.4</v>
      </c>
      <c r="AR128" s="101">
        <v>6.1000000000000004E-3</v>
      </c>
      <c r="AS128" s="101">
        <f t="shared" si="35"/>
        <v>-4.4000000000000003E-3</v>
      </c>
      <c r="AT128" s="101">
        <v>0.157</v>
      </c>
      <c r="AU128" s="101">
        <v>0.29099999999999998</v>
      </c>
      <c r="AV128" s="101">
        <v>0.433</v>
      </c>
      <c r="AW128" s="101">
        <v>0.11899999999999999</v>
      </c>
      <c r="AX128" s="101">
        <v>1</v>
      </c>
      <c r="BJ128" s="101">
        <v>0.24349999999999999</v>
      </c>
      <c r="BK128" s="101">
        <v>0.28060000000000002</v>
      </c>
      <c r="BL128" s="101">
        <v>0.1016</v>
      </c>
      <c r="BM128" s="101">
        <v>3.44E-2</v>
      </c>
      <c r="BN128" s="101">
        <v>0.17399999999999999</v>
      </c>
      <c r="BP128" s="101">
        <v>0.15570000000000001</v>
      </c>
      <c r="BR128" s="101">
        <v>1.0200000000000001E-2</v>
      </c>
      <c r="BY128" s="101" t="s">
        <v>990</v>
      </c>
      <c r="BZ128" s="101" t="str">
        <f>IF(AJ128="Obligations",AP128&amp;" "&amp;AI128&amp;" "&amp;IF(AQ128&lt;3.5,"SHORT",IF(AQ128&gt;8,"LONG","MID")),"")</f>
        <v/>
      </c>
      <c r="CA128" s="101" t="s">
        <v>70</v>
      </c>
      <c r="CB128" s="101"/>
      <c r="CC128" s="101" t="s">
        <v>70</v>
      </c>
      <c r="CD128" s="42" t="s">
        <v>4374</v>
      </c>
      <c r="CE128" s="42" t="s">
        <v>4374</v>
      </c>
      <c r="CF128" s="42" t="str">
        <f>IFERROR(VLOOKUP(Funds[[#This Row],[Code ISIN]],[1]GLOBAL!$C$1:$L$27,10,FALSE)," ")</f>
        <v xml:space="preserve"> </v>
      </c>
      <c r="CG128" s="42" t="s">
        <v>4374</v>
      </c>
      <c r="CH128" s="42" t="s">
        <v>4374</v>
      </c>
      <c r="CI128" s="42" t="s">
        <v>4374</v>
      </c>
      <c r="CJ128" s="123">
        <v>42369</v>
      </c>
      <c r="CK128" s="96" t="s">
        <v>4374</v>
      </c>
      <c r="CL128" s="246" t="str">
        <f>VLOOKUP(Funds[[#This Row],[Code ISIN]],'Sheet1 - Table (1)'!$A$10:$AF$110017,MATCH("Funds Liquidity",'Sheet1 - Table (1)'!$10:$10,0),FALSE)</f>
        <v>Jour</v>
      </c>
    </row>
    <row r="129" spans="1:94">
      <c r="A129" s="80" t="s">
        <v>183</v>
      </c>
      <c r="B129" s="305">
        <f>IF(ISERROR(VALUE(VLOOKUP($A129,'Sheet1 - Table (1)'!$A$8:$AG$1186,COLUMN(B$7),FALSE))),VLOOKUP(A129,TK_MANQUANTS,2,FALSE),IF(VALUE(VLOOKUP($A129,'Sheet1 - Table (1)'!$A$8:$AG$1186,COLUMN(B$7),FALSE))=0,VLOOKUP(A129,TK_MANQUANTS,2,FALSE),VALUE(VLOOKUP($A129,'Sheet1 - Table (1)'!$A$8:$AG$1186,COLUMN(B$7),FALSE))))</f>
        <v>2017445</v>
      </c>
      <c r="C129" s="80" t="str">
        <f>VLOOKUP($A129,'Sheet1 - Table (1)'!$A$8:$AG$1186,COLUMN(C$7),FALSE)</f>
        <v>BCV DYNAGEST World Expoequity REP A (CHF)</v>
      </c>
      <c r="D129" s="82">
        <f>VLOOKUP($A129,'Sheet1 - Table (1)'!$A$8:$AG$1186,COLUMN(D$7),FALSE)</f>
        <v>43880</v>
      </c>
      <c r="E129" s="124">
        <f>VLOOKUP($A129,'Sheet1 - Table (1)'!$A$8:$AG$1186,COLUMN(E$7),FALSE)</f>
        <v>1.54</v>
      </c>
      <c r="F129" s="80" t="b">
        <f>VLOOKUP($A129,'Sheet1 - Table (1)'!$A$8:$AG$1186,COLUMN(F$7),FALSE)</f>
        <v>1</v>
      </c>
      <c r="G129" s="80" t="str">
        <f>VLOOKUP($A129,'Sheet1 - Table (1)'!$A$8:$AG$1186,COLUMN(G$7),FALSE)</f>
        <v>Luxembourg</v>
      </c>
      <c r="H129" s="80" t="str">
        <f>VLOOKUP($A129,'Sheet1 - Table (1)'!$A$8:$AG$1186,COLUMN(H$7),FALSE)</f>
        <v>CHF</v>
      </c>
      <c r="I129" s="80" t="str">
        <f>VLOOKUP($A129,'Sheet1 - Table (1)'!$A$8:$AG$1186,COLUMN(I$7),FALSE)</f>
        <v>Fonds de placement</v>
      </c>
      <c r="J129" s="80" t="str">
        <f>VLOOKUP($A129,'Sheet1 - Table (1)'!$A$8:$AG$1186,COLUMN(J$7),FALSE)</f>
        <v>Actions</v>
      </c>
      <c r="K129" s="82">
        <f>VLOOKUP($A129,'Sheet1 - Table (1)'!$A$8:$AG$1186,COLUMN(K$7),FALSE)</f>
        <v>44255</v>
      </c>
      <c r="L129" s="80">
        <f>VLOOKUP($A129,'Sheet1 - Table (1)'!$A$8:$AG$1186,COLUMN(L$7),FALSE)</f>
        <v>44.440114000000001</v>
      </c>
      <c r="M129" s="80" t="str">
        <f>VLOOKUP($A129,'Sheet1 - Table (1)'!$A$8:$AG$1186,COLUMN(M$7),FALSE)</f>
        <v>Retained</v>
      </c>
      <c r="N129" s="80">
        <f>VLOOKUP($A129,'Sheet1 - Table (1)'!$A$8:$AG$1186,COLUMN(N$7),FALSE)</f>
        <v>0</v>
      </c>
      <c r="O129" s="80" t="b">
        <f>VLOOKUP($A129,'Sheet1 - Table (1)'!$A$8:$AG$1186,COLUMN(O$7),FALSE)</f>
        <v>1</v>
      </c>
      <c r="P129" s="80">
        <f>VLOOKUP($A129,'Sheet1 - Table (1)'!$A$8:$AG$1186,COLUMN(P$7),FALSE)</f>
        <v>0</v>
      </c>
      <c r="Q129" s="80">
        <f>VLOOKUP($A129,'Sheet1 - Table (1)'!$A$8:$AG$1186,COLUMN(Q$7),FALSE)</f>
        <v>0</v>
      </c>
      <c r="R129" s="80">
        <f>VLOOKUP($A129,'Sheet1 - Table (1)'!$A$8:$AG$1186,COLUMN(R$7),FALSE)</f>
        <v>0</v>
      </c>
      <c r="S129" s="80">
        <f>VLOOKUP($A129,'Sheet1 - Table (1)'!$A$8:$AG$1186,COLUMN(S$7),FALSE)</f>
        <v>0</v>
      </c>
      <c r="T129" s="80">
        <f>VLOOKUP($A129,'Sheet1 - Table (1)'!$A$8:$AG$1186,COLUMN(T$7),FALSE)</f>
        <v>0</v>
      </c>
      <c r="U129" s="80" t="str">
        <f t="shared" si="34"/>
        <v>FR</v>
      </c>
      <c r="V129" s="80" t="str">
        <f>VLOOKUP($A129,'Sheet1 - Table (1)'!$A$8:$AG$1186,COLUMN(V$7)+3,FALSE)</f>
        <v>LU - SICAV - Parte 1</v>
      </c>
      <c r="W129" s="80" t="str">
        <f>VLOOKUP(A129,'Sheet1 - Table (1)'!$A$8:$AF$10075,MATCH($W$8,'Sheet1 - Table (1)'!$10:$10,0),FALSE)</f>
        <v>Détermination Hebomadaire des Prix le Mardi</v>
      </c>
      <c r="X129" s="80">
        <f>VLOOKUP(A129,'Sheet1 - Table (1)'!$A$8:$AAB$10075,MATCH($X$8,'Sheet1 - Table (1)'!$10:$10,0),FALSE)</f>
        <v>0</v>
      </c>
      <c r="Y129" s="96" t="str">
        <f t="shared" si="36"/>
        <v>Fonds de placement</v>
      </c>
      <c r="AA129" s="96" t="s">
        <v>1823</v>
      </c>
      <c r="AB129" s="96" t="s">
        <v>2858</v>
      </c>
      <c r="AC129" s="214" t="s">
        <v>155</v>
      </c>
      <c r="AD129" s="214" t="s">
        <v>2858</v>
      </c>
      <c r="AE129" s="96" t="s">
        <v>2858</v>
      </c>
      <c r="AF129" s="246" t="s">
        <v>2858</v>
      </c>
      <c r="AG129" s="96" t="s">
        <v>3182</v>
      </c>
      <c r="AI129" s="96" t="s">
        <v>383</v>
      </c>
      <c r="AJ129" s="96" t="s">
        <v>474</v>
      </c>
      <c r="AK129" s="96" t="s">
        <v>155</v>
      </c>
      <c r="AL129" s="96" t="s">
        <v>2858</v>
      </c>
      <c r="AM129" s="96" t="str">
        <f t="shared" si="32"/>
        <v>Actions étrangères hedged</v>
      </c>
      <c r="AO129" s="96" t="s">
        <v>2858</v>
      </c>
      <c r="AP129" s="96" t="s">
        <v>1804</v>
      </c>
      <c r="AS129" s="101" t="str">
        <f t="shared" si="35"/>
        <v/>
      </c>
      <c r="AX129" s="101">
        <v>1</v>
      </c>
      <c r="BJ129" s="101">
        <v>0.25900000000000001</v>
      </c>
      <c r="BK129" s="101">
        <v>0.33200000000000002</v>
      </c>
      <c r="BL129" s="101">
        <v>9.7000000000000003E-2</v>
      </c>
      <c r="BN129" s="101">
        <v>0.218</v>
      </c>
      <c r="BP129" s="101">
        <v>9.4E-2</v>
      </c>
      <c r="BT129" s="101" t="s">
        <v>1503</v>
      </c>
      <c r="BU129" s="101" t="s">
        <v>1503</v>
      </c>
      <c r="BZ129" s="101" t="str">
        <f>IF(AJ129="Obligations",AP129&amp;" "&amp;AI129&amp;" "&amp;IF(AQ129&lt;3.5,"SHORT",IF(AQ129&gt;8,"LONG","MID")),"")</f>
        <v/>
      </c>
      <c r="CA129" s="101" t="s">
        <v>4051</v>
      </c>
      <c r="CB129" s="101" t="s">
        <v>2392</v>
      </c>
      <c r="CC129" s="101" t="s">
        <v>4004</v>
      </c>
      <c r="CD129" s="42" t="s">
        <v>4374</v>
      </c>
      <c r="CE129" s="42" t="s">
        <v>4374</v>
      </c>
      <c r="CF129" s="42" t="str">
        <f>IFERROR(VLOOKUP(Funds[[#This Row],[Code ISIN]],[1]GLOBAL!$C$1:$L$27,10,FALSE)," ")</f>
        <v xml:space="preserve"> </v>
      </c>
      <c r="CG129" s="42" t="s">
        <v>4374</v>
      </c>
      <c r="CH129" s="42" t="s">
        <v>4374</v>
      </c>
      <c r="CI129" s="42" t="s">
        <v>4374</v>
      </c>
      <c r="CJ129" s="123">
        <v>43008</v>
      </c>
      <c r="CK129" s="96" t="s">
        <v>4406</v>
      </c>
      <c r="CL129" s="246" t="str">
        <f>VLOOKUP(Funds[[#This Row],[Code ISIN]],'Sheet1 - Table (1)'!$A$10:$AF$110017,MATCH("Funds Liquidity",'Sheet1 - Table (1)'!$10:$10,0),FALSE)</f>
        <v>&gt;=Mois</v>
      </c>
    </row>
    <row r="130" spans="1:94">
      <c r="A130" s="248" t="s">
        <v>726</v>
      </c>
      <c r="B130" s="305">
        <f>IF(ISERROR(VALUE(VLOOKUP($A130,'Sheet1 - Table (1)'!$A$8:$AG$1186,COLUMN(B$7),FALSE))),VLOOKUP(A130,TK_MANQUANTS,2,FALSE),IF(VALUE(VLOOKUP($A130,'Sheet1 - Table (1)'!$A$8:$AG$1186,COLUMN(B$7),FALSE))=0,VLOOKUP(A130,TK_MANQUANTS,2,FALSE),VALUE(VLOOKUP($A130,'Sheet1 - Table (1)'!$A$8:$AG$1186,COLUMN(B$7),FALSE))))</f>
        <v>20858339</v>
      </c>
      <c r="C130" s="80" t="str">
        <f>VLOOKUP($A130,'Sheet1 - Table (1)'!$A$8:$AG$1186,COLUMN(C$7),FALSE)</f>
        <v>Swisscanto (LU) PF Resp Focus (CHF) DT</v>
      </c>
      <c r="D130" s="82">
        <f>VLOOKUP($A130,'Sheet1 - Table (1)'!$A$8:$AG$1186,COLUMN(D$7),FALSE)</f>
        <v>44196</v>
      </c>
      <c r="E130" s="124">
        <f>VLOOKUP($A130,'Sheet1 - Table (1)'!$A$8:$AG$1186,COLUMN(E$7),FALSE)</f>
        <v>0.86</v>
      </c>
      <c r="F130" s="80" t="b">
        <f>VLOOKUP($A130,'Sheet1 - Table (1)'!$A$8:$AG$1186,COLUMN(F$7),FALSE)</f>
        <v>1</v>
      </c>
      <c r="G130" s="80" t="str">
        <f>VLOOKUP($A130,'Sheet1 - Table (1)'!$A$8:$AG$1186,COLUMN(G$7),FALSE)</f>
        <v>Luxembourg</v>
      </c>
      <c r="H130" s="80" t="str">
        <f>VLOOKUP($A130,'Sheet1 - Table (1)'!$A$8:$AG$1186,COLUMN(H$7),FALSE)</f>
        <v>CHF</v>
      </c>
      <c r="I130" s="80" t="str">
        <f>VLOOKUP($A130,'Sheet1 - Table (1)'!$A$8:$AG$1186,COLUMN(I$7),FALSE)</f>
        <v>Fonds de placement</v>
      </c>
      <c r="J130" s="80" t="str">
        <f>VLOOKUP($A130,'Sheet1 - Table (1)'!$A$8:$AG$1186,COLUMN(J$7),FALSE)</f>
        <v>Actifs Mixtes</v>
      </c>
      <c r="K130" s="82">
        <f>VLOOKUP($A130,'Sheet1 - Table (1)'!$A$8:$AG$1186,COLUMN(K$7),FALSE)</f>
        <v>44255</v>
      </c>
      <c r="L130" s="80">
        <f>VLOOKUP($A130,'Sheet1 - Table (1)'!$A$8:$AG$1186,COLUMN(L$7),FALSE)</f>
        <v>183.1104765</v>
      </c>
      <c r="M130" s="80" t="str">
        <f>VLOOKUP($A130,'Sheet1 - Table (1)'!$A$8:$AG$1186,COLUMN(M$7),FALSE)</f>
        <v>Retained</v>
      </c>
      <c r="N130" s="80">
        <f>VLOOKUP($A130,'Sheet1 - Table (1)'!$A$8:$AG$1186,COLUMN(N$7),FALSE)</f>
        <v>0</v>
      </c>
      <c r="O130" s="80" t="b">
        <f>VLOOKUP($A130,'Sheet1 - Table (1)'!$A$8:$AG$1186,COLUMN(O$7),FALSE)</f>
        <v>1</v>
      </c>
      <c r="P130" s="80" t="b">
        <f>VLOOKUP($A130,'Sheet1 - Table (1)'!$A$8:$AG$1186,COLUMN(P$7),FALSE)</f>
        <v>1</v>
      </c>
      <c r="Q130" s="80" t="b">
        <f>VLOOKUP($A130,'Sheet1 - Table (1)'!$A$8:$AG$1186,COLUMN(Q$7),FALSE)</f>
        <v>1</v>
      </c>
      <c r="R130" s="80" t="b">
        <f>VLOOKUP($A130,'Sheet1 - Table (1)'!$A$8:$AG$1186,COLUMN(R$7),FALSE)</f>
        <v>1</v>
      </c>
      <c r="S130" s="80" t="b">
        <f>VLOOKUP($A130,'Sheet1 - Table (1)'!$A$8:$AG$1186,COLUMN(S$7),FALSE)</f>
        <v>1</v>
      </c>
      <c r="T130" s="80" t="b">
        <f>VLOOKUP($A130,'Sheet1 - Table (1)'!$A$8:$AG$1186,COLUMN(T$7),FALSE)</f>
        <v>1</v>
      </c>
      <c r="U130" s="80" t="str">
        <f t="shared" si="34"/>
        <v>FR-IT-NE-SP-GE-UK</v>
      </c>
      <c r="V130" s="80" t="str">
        <f>VLOOKUP($A130,'Sheet1 - Table (1)'!$A$8:$AG$1186,COLUMN(V$7)+3,FALSE)</f>
        <v>LU - FCP - Parte 1</v>
      </c>
      <c r="W130" s="80" t="str">
        <f>VLOOKUP(A130,'Sheet1 - Table (1)'!$A$8:$AF$10075,MATCH($W$8,'Sheet1 - Table (1)'!$10:$10,0),FALSE)</f>
        <v>Détermination des Prix Quotidien</v>
      </c>
      <c r="X130" s="80">
        <f>VLOOKUP(A130,'Sheet1 - Table (1)'!$A$8:$AAB$10075,MATCH($X$8,'Sheet1 - Table (1)'!$10:$10,0),FALSE)</f>
        <v>0</v>
      </c>
      <c r="Y130" s="96" t="str">
        <f t="shared" si="36"/>
        <v>Fonds de placement</v>
      </c>
      <c r="AA130" s="96" t="s">
        <v>1823</v>
      </c>
      <c r="AB130" s="96" t="s">
        <v>21985</v>
      </c>
      <c r="AC130" s="214" t="s">
        <v>21985</v>
      </c>
      <c r="AD130" s="214" t="s">
        <v>21985</v>
      </c>
      <c r="AE130" s="96" t="s">
        <v>21985</v>
      </c>
      <c r="AF130" s="246" t="s">
        <v>21985</v>
      </c>
      <c r="AI130" s="96" t="s">
        <v>21985</v>
      </c>
      <c r="AJ130" s="96" t="s">
        <v>21985</v>
      </c>
      <c r="AK130" s="96" t="s">
        <v>21985</v>
      </c>
      <c r="AL130" s="96" t="s">
        <v>21985</v>
      </c>
      <c r="AM130" s="132" t="s">
        <v>2002</v>
      </c>
      <c r="AO130" s="96" t="s">
        <v>3090</v>
      </c>
      <c r="AP130" s="96" t="s">
        <v>1804</v>
      </c>
      <c r="AX130" s="101">
        <v>0.43</v>
      </c>
      <c r="AY130" s="101">
        <v>5.0999999999999997E-2</v>
      </c>
      <c r="AZ130" s="101">
        <v>3.7499999999999999E-2</v>
      </c>
      <c r="BA130" s="101">
        <v>5.0000000000000001E-3</v>
      </c>
      <c r="BB130" s="101">
        <v>0.3075</v>
      </c>
      <c r="BI130" s="101">
        <v>0.16900000000000001</v>
      </c>
      <c r="BJ130" s="101">
        <v>0.35599999999999998</v>
      </c>
      <c r="BK130" s="101">
        <v>0.151</v>
      </c>
      <c r="BN130" s="101">
        <v>0.24</v>
      </c>
      <c r="BQ130" s="101">
        <v>0.253</v>
      </c>
      <c r="BT130" s="101"/>
      <c r="BU130" s="101"/>
      <c r="BX130" s="121"/>
      <c r="BY130" s="101"/>
      <c r="BZ130" s="101"/>
      <c r="CA130" s="101" t="s">
        <v>70</v>
      </c>
      <c r="CB130" s="101"/>
      <c r="CC130" s="101" t="s">
        <v>70</v>
      </c>
      <c r="CD130" s="42" t="s">
        <v>4374</v>
      </c>
      <c r="CE130" s="42" t="s">
        <v>4374</v>
      </c>
      <c r="CF130" s="42" t="str">
        <f>IFERROR(VLOOKUP(Funds[[#This Row],[Code ISIN]],[1]GLOBAL!$C$1:$L$27,10,FALSE)," ")</f>
        <v xml:space="preserve"> </v>
      </c>
      <c r="CG130" s="42" t="s">
        <v>4374</v>
      </c>
      <c r="CH130" s="42" t="s">
        <v>4374</v>
      </c>
      <c r="CI130" s="42" t="s">
        <v>4374</v>
      </c>
      <c r="CJ130" s="123">
        <v>43373</v>
      </c>
      <c r="CK130" s="96" t="s">
        <v>4374</v>
      </c>
      <c r="CL130" s="246" t="str">
        <f>VLOOKUP(Funds[[#This Row],[Code ISIN]],'Sheet1 - Table (1)'!$A$10:$AF$110017,MATCH("Funds Liquidity",'Sheet1 - Table (1)'!$10:$10,0),FALSE)</f>
        <v>Jour</v>
      </c>
    </row>
    <row r="131" spans="1:94">
      <c r="A131" s="80" t="s">
        <v>258</v>
      </c>
      <c r="B131" s="305">
        <f>IF(ISERROR(VALUE(VLOOKUP($A131,'Sheet1 - Table (1)'!$A$8:$AG$1186,COLUMN(B$7),FALSE))),VLOOKUP(A131,TK_MANQUANTS,2,FALSE),IF(VALUE(VLOOKUP($A131,'Sheet1 - Table (1)'!$A$8:$AG$1186,COLUMN(B$7),FALSE))=0,VLOOKUP(A131,TK_MANQUANTS,2,FALSE),VALUE(VLOOKUP($A131,'Sheet1 - Table (1)'!$A$8:$AG$1186,COLUMN(B$7),FALSE))))</f>
        <v>11559475</v>
      </c>
      <c r="C131" s="80" t="str">
        <f>VLOOKUP($A131,'Sheet1 - Table (1)'!$A$8:$AG$1186,COLUMN(C$7),FALSE)</f>
        <v>Pictet-Short-Term Emerging Local Curr Debt-P CHF</v>
      </c>
      <c r="D131" s="82">
        <f>VLOOKUP($A131,'Sheet1 - Table (1)'!$A$8:$AG$1186,COLUMN(D$7),FALSE)</f>
        <v>43830</v>
      </c>
      <c r="E131" s="124">
        <f>VLOOKUP($A131,'Sheet1 - Table (1)'!$A$8:$AG$1186,COLUMN(E$7),FALSE)</f>
        <v>1.27</v>
      </c>
      <c r="F131" s="80" t="b">
        <f>VLOOKUP($A131,'Sheet1 - Table (1)'!$A$8:$AG$1186,COLUMN(F$7),FALSE)</f>
        <v>1</v>
      </c>
      <c r="G131" s="80" t="str">
        <f>VLOOKUP($A131,'Sheet1 - Table (1)'!$A$8:$AG$1186,COLUMN(G$7),FALSE)</f>
        <v>Luxembourg</v>
      </c>
      <c r="H131" s="80" t="str">
        <f>VLOOKUP($A131,'Sheet1 - Table (1)'!$A$8:$AG$1186,COLUMN(H$7),FALSE)</f>
        <v>CHF</v>
      </c>
      <c r="I131" s="80" t="str">
        <f>VLOOKUP($A131,'Sheet1 - Table (1)'!$A$8:$AG$1186,COLUMN(I$7),FALSE)</f>
        <v>Fonds de placement</v>
      </c>
      <c r="J131" s="80" t="str">
        <f>VLOOKUP($A131,'Sheet1 - Table (1)'!$A$8:$AG$1186,COLUMN(J$7),FALSE)</f>
        <v>Obligation</v>
      </c>
      <c r="K131" s="82">
        <f>VLOOKUP($A131,'Sheet1 - Table (1)'!$A$8:$AG$1186,COLUMN(K$7),FALSE)</f>
        <v>44255</v>
      </c>
      <c r="L131" s="80">
        <f>VLOOKUP($A131,'Sheet1 - Table (1)'!$A$8:$AG$1186,COLUMN(L$7),FALSE)</f>
        <v>35.002153399999997</v>
      </c>
      <c r="M131" s="80" t="str">
        <f>VLOOKUP($A131,'Sheet1 - Table (1)'!$A$8:$AG$1186,COLUMN(M$7),FALSE)</f>
        <v>Retained</v>
      </c>
      <c r="N131" s="80">
        <f>VLOOKUP($A131,'Sheet1 - Table (1)'!$A$8:$AG$1186,COLUMN(N$7),FALSE)</f>
        <v>0</v>
      </c>
      <c r="O131" s="80" t="b">
        <f>VLOOKUP($A131,'Sheet1 - Table (1)'!$A$8:$AG$1186,COLUMN(O$7),FALSE)</f>
        <v>1</v>
      </c>
      <c r="P131" s="80">
        <f>VLOOKUP($A131,'Sheet1 - Table (1)'!$A$8:$AG$1186,COLUMN(P$7),FALSE)</f>
        <v>0</v>
      </c>
      <c r="Q131" s="80" t="b">
        <f>VLOOKUP($A131,'Sheet1 - Table (1)'!$A$8:$AG$1186,COLUMN(Q$7),FALSE)</f>
        <v>1</v>
      </c>
      <c r="R131" s="80">
        <f>VLOOKUP($A131,'Sheet1 - Table (1)'!$A$8:$AG$1186,COLUMN(R$7),FALSE)</f>
        <v>0</v>
      </c>
      <c r="S131" s="80" t="b">
        <f>VLOOKUP($A131,'Sheet1 - Table (1)'!$A$8:$AG$1186,COLUMN(S$7),FALSE)</f>
        <v>1</v>
      </c>
      <c r="T131" s="80">
        <f>VLOOKUP($A131,'Sheet1 - Table (1)'!$A$8:$AG$1186,COLUMN(T$7),FALSE)</f>
        <v>0</v>
      </c>
      <c r="U131" s="80" t="str">
        <f t="shared" si="34"/>
        <v>FR-NE-GE</v>
      </c>
      <c r="V131" s="80" t="str">
        <f>VLOOKUP($A131,'Sheet1 - Table (1)'!$A$8:$AG$1186,COLUMN(V$7)+3,FALSE)</f>
        <v>LU - SICAV - Parte 1</v>
      </c>
      <c r="W131" s="80" t="str">
        <f>VLOOKUP(A131,'Sheet1 - Table (1)'!$A$8:$AF$10075,MATCH($W$8,'Sheet1 - Table (1)'!$10:$10,0),FALSE)</f>
        <v>Détermination des Prix Quotidien</v>
      </c>
      <c r="X131" s="80">
        <f>VLOOKUP(A131,'Sheet1 - Table (1)'!$A$8:$AAB$10075,MATCH($X$8,'Sheet1 - Table (1)'!$10:$10,0),FALSE)</f>
        <v>0</v>
      </c>
      <c r="Y131" s="96" t="str">
        <f t="shared" si="36"/>
        <v>Fonds de placement</v>
      </c>
      <c r="AA131" s="96" t="s">
        <v>1823</v>
      </c>
      <c r="AB131" s="96" t="s">
        <v>2481</v>
      </c>
      <c r="AC131" s="214" t="s">
        <v>140</v>
      </c>
      <c r="AD131" s="214" t="s">
        <v>5105</v>
      </c>
      <c r="AE131" s="214" t="s">
        <v>5105</v>
      </c>
      <c r="AF131" s="214" t="s">
        <v>5105</v>
      </c>
      <c r="AJ131" s="96" t="s">
        <v>140</v>
      </c>
      <c r="AK131" s="96" t="s">
        <v>140</v>
      </c>
      <c r="AL131" s="96" t="s">
        <v>2481</v>
      </c>
      <c r="AM131" s="96" t="str">
        <f>IF(AND(AK131="Obligations",AP131="Courbe CHF"),"Obligations CHF",IF(AND(AX131=100%,BJ131=100%),AK131&amp;" CHF",IF(OR(AK131="Obligations",AK131="Actions",AK131="Liquidités"),AK131&amp;" étrangères" &amp; IF(AX131=100%," hedged",""),AK131&amp;" étrangers" &amp; IF(AX131=100%," hedged",""))))</f>
        <v>Obligations étrangères hedged</v>
      </c>
      <c r="AO131" s="96" t="s">
        <v>2481</v>
      </c>
      <c r="AP131" s="96" t="s">
        <v>1479</v>
      </c>
      <c r="AS131" s="101" t="str">
        <f>IF(AR131="","",AR131-E131%)</f>
        <v/>
      </c>
      <c r="AX131" s="101">
        <v>1</v>
      </c>
      <c r="BR131" s="101">
        <v>1</v>
      </c>
      <c r="BZ131" s="101" t="str">
        <f>IF(AJ131="Obligations",AP131&amp;" "&amp;AI131&amp;" "&amp;IF(AQ131&lt;3.5,"SHORT",IF(AQ131&gt;8,"LONG","MID")),"")</f>
        <v>Courbe EM LC  SHORT</v>
      </c>
      <c r="CA131" s="101" t="s">
        <v>70</v>
      </c>
      <c r="CB131" s="101"/>
      <c r="CC131" s="101" t="s">
        <v>70</v>
      </c>
      <c r="CD131" s="42" t="s">
        <v>4374</v>
      </c>
      <c r="CE131" s="42" t="s">
        <v>4374</v>
      </c>
      <c r="CF131" s="42" t="str">
        <f>IFERROR(VLOOKUP(Funds[[#This Row],[Code ISIN]],[1]GLOBAL!$C$1:$L$27,10,FALSE)," ")</f>
        <v xml:space="preserve"> </v>
      </c>
      <c r="CG131" s="42" t="s">
        <v>4374</v>
      </c>
      <c r="CH131" s="42" t="s">
        <v>4374</v>
      </c>
      <c r="CI131" s="42" t="s">
        <v>4374</v>
      </c>
      <c r="CJ131" s="123">
        <v>42734</v>
      </c>
      <c r="CK131" s="96" t="s">
        <v>4374</v>
      </c>
      <c r="CL131" s="246" t="str">
        <f>VLOOKUP(Funds[[#This Row],[Code ISIN]],'Sheet1 - Table (1)'!$A$10:$AF$110017,MATCH("Funds Liquidity",'Sheet1 - Table (1)'!$10:$10,0),FALSE)</f>
        <v>Jour</v>
      </c>
    </row>
    <row r="132" spans="1:94">
      <c r="A132" s="80" t="s">
        <v>216</v>
      </c>
      <c r="B132" s="305">
        <f>IF(ISERROR(VALUE(VLOOKUP($A132,'Sheet1 - Table (1)'!$A$8:$AG$1186,COLUMN(B$7),FALSE))),VLOOKUP(A132,TK_MANQUANTS,2,FALSE),IF(VALUE(VLOOKUP($A132,'Sheet1 - Table (1)'!$A$8:$AG$1186,COLUMN(B$7),FALSE))=0,VLOOKUP(A132,TK_MANQUANTS,2,FALSE),VALUE(VLOOKUP($A132,'Sheet1 - Table (1)'!$A$8:$AG$1186,COLUMN(B$7),FALSE))))</f>
        <v>3249587</v>
      </c>
      <c r="C132" s="80" t="str">
        <f>VLOOKUP($A132,'Sheet1 - Table (1)'!$A$8:$AG$1186,COLUMN(C$7),FALSE)</f>
        <v>Julius Baer II BF Absolute Return-EUR B</v>
      </c>
      <c r="D132" s="82">
        <f>VLOOKUP($A132,'Sheet1 - Table (1)'!$A$8:$AG$1186,COLUMN(D$7),FALSE)</f>
        <v>41820</v>
      </c>
      <c r="E132" s="124">
        <f>VLOOKUP($A132,'Sheet1 - Table (1)'!$A$8:$AG$1186,COLUMN(E$7),FALSE)</f>
        <v>1.83</v>
      </c>
      <c r="F132" s="80">
        <f>VLOOKUP($A132,'Sheet1 - Table (1)'!$A$8:$AG$1186,COLUMN(F$7),FALSE)</f>
        <v>0</v>
      </c>
      <c r="G132" s="80" t="str">
        <f>VLOOKUP($A132,'Sheet1 - Table (1)'!$A$8:$AG$1186,COLUMN(G$7),FALSE)</f>
        <v>Luxembourg</v>
      </c>
      <c r="H132" s="80" t="str">
        <f>VLOOKUP($A132,'Sheet1 - Table (1)'!$A$8:$AG$1186,COLUMN(H$7),FALSE)</f>
        <v>EUR</v>
      </c>
      <c r="I132" s="80" t="str">
        <f>VLOOKUP($A132,'Sheet1 - Table (1)'!$A$8:$AG$1186,COLUMN(I$7),FALSE)</f>
        <v>Fonds de placement</v>
      </c>
      <c r="J132" s="80" t="str">
        <f>VLOOKUP($A132,'Sheet1 - Table (1)'!$A$8:$AG$1186,COLUMN(J$7),FALSE)</f>
        <v>Obligation</v>
      </c>
      <c r="K132" s="82">
        <f>VLOOKUP($A132,'Sheet1 - Table (1)'!$A$8:$AG$1186,COLUMN(K$7),FALSE)</f>
        <v>0</v>
      </c>
      <c r="L132" s="80">
        <f>VLOOKUP($A132,'Sheet1 - Table (1)'!$A$8:$AG$1186,COLUMN(L$7),FALSE)</f>
        <v>0</v>
      </c>
      <c r="M132" s="80" t="str">
        <f>VLOOKUP($A132,'Sheet1 - Table (1)'!$A$8:$AG$1186,COLUMN(M$7),FALSE)</f>
        <v>Retained</v>
      </c>
      <c r="N132" s="80">
        <f>VLOOKUP($A132,'Sheet1 - Table (1)'!$A$8:$AG$1186,COLUMN(N$7),FALSE)</f>
        <v>0</v>
      </c>
      <c r="O132" s="80">
        <f>VLOOKUP($A132,'Sheet1 - Table (1)'!$A$8:$AG$1186,COLUMN(O$7),FALSE)</f>
        <v>0</v>
      </c>
      <c r="P132" s="80">
        <f>VLOOKUP($A132,'Sheet1 - Table (1)'!$A$8:$AG$1186,COLUMN(P$7),FALSE)</f>
        <v>0</v>
      </c>
      <c r="Q132" s="80">
        <f>VLOOKUP($A132,'Sheet1 - Table (1)'!$A$8:$AG$1186,COLUMN(Q$7),FALSE)</f>
        <v>0</v>
      </c>
      <c r="R132" s="80">
        <f>VLOOKUP($A132,'Sheet1 - Table (1)'!$A$8:$AG$1186,COLUMN(R$7),FALSE)</f>
        <v>0</v>
      </c>
      <c r="S132" s="80" t="b">
        <f>VLOOKUP($A132,'Sheet1 - Table (1)'!$A$8:$AG$1186,COLUMN(S$7),FALSE)</f>
        <v>1</v>
      </c>
      <c r="T132" s="80">
        <f>VLOOKUP($A132,'Sheet1 - Table (1)'!$A$8:$AG$1186,COLUMN(T$7),FALSE)</f>
        <v>0</v>
      </c>
      <c r="U132" s="80" t="str">
        <f t="shared" si="34"/>
        <v>GE</v>
      </c>
      <c r="V132" s="80" t="str">
        <f>VLOOKUP($A132,'Sheet1 - Table (1)'!$A$8:$AG$1186,COLUMN(V$7)+3,FALSE)</f>
        <v>LU - SICAV - Parte 2</v>
      </c>
      <c r="W132" s="80" t="str">
        <f>VLOOKUP(A132,'Sheet1 - Table (1)'!$A$8:$AF$10075,MATCH($W$8,'Sheet1 - Table (1)'!$10:$10,0),FALSE)</f>
        <v>Détermination des Prix Quotidien</v>
      </c>
      <c r="X132" s="80">
        <f>VLOOKUP(A132,'Sheet1 - Table (1)'!$A$8:$AAB$10075,MATCH($X$8,'Sheet1 - Table (1)'!$10:$10,0),FALSE)</f>
        <v>0</v>
      </c>
      <c r="Y132" s="96" t="str">
        <f t="shared" si="36"/>
        <v>Fonds de placement</v>
      </c>
      <c r="AA132" s="96" t="s">
        <v>1823</v>
      </c>
      <c r="AB132" s="96" t="s">
        <v>2481</v>
      </c>
      <c r="AC132" s="214" t="s">
        <v>140</v>
      </c>
      <c r="AD132" s="214" t="s">
        <v>2481</v>
      </c>
      <c r="AE132" s="96" t="s">
        <v>2542</v>
      </c>
      <c r="AF132" s="246" t="s">
        <v>2481</v>
      </c>
      <c r="AI132" s="96" t="s">
        <v>137</v>
      </c>
      <c r="AJ132" s="96" t="s">
        <v>793</v>
      </c>
      <c r="AK132" s="96" t="s">
        <v>140</v>
      </c>
      <c r="AL132" s="96" t="s">
        <v>2481</v>
      </c>
      <c r="AM132" s="96" t="str">
        <f>IF(AND(AK132="Obligations",AP132="Courbe CHF"),"Obligations CHF",IF(AND(AX132=100%,BJ132=100%),AK132&amp;" CHF",IF(OR(AK132="Obligations",AK132="Actions",AK132="Liquidités"),AK132&amp;" étrangères" &amp; IF(AX132=100%," hedged",""),AK132&amp;" étrangers" &amp; IF(AX132=100%," hedged",""))))</f>
        <v>Obligations étrangères</v>
      </c>
      <c r="AO132" s="96" t="s">
        <v>2481</v>
      </c>
      <c r="AP132" s="96" t="s">
        <v>74</v>
      </c>
      <c r="AQ132" s="96">
        <v>-0.78</v>
      </c>
      <c r="AR132" s="101">
        <v>2.2200000000000001E-2</v>
      </c>
      <c r="AS132" s="101">
        <f>IF(AR132="","",AR132-E132%)</f>
        <v>3.9000000000000007E-3</v>
      </c>
      <c r="AT132" s="101">
        <v>0.63500000000000001</v>
      </c>
      <c r="AU132" s="101">
        <v>3.1E-2</v>
      </c>
      <c r="AV132" s="101">
        <v>0.115</v>
      </c>
      <c r="AW132" s="101">
        <v>0.219</v>
      </c>
      <c r="AY132" s="101">
        <v>1</v>
      </c>
      <c r="BJ132" s="101">
        <v>0.99670000000000003</v>
      </c>
      <c r="BN132" s="101">
        <v>3.3E-3</v>
      </c>
      <c r="BZ132" s="101" t="str">
        <f>IF(AJ132="Obligations",AP132&amp;" "&amp;AI132&amp;" "&amp;IF(AQ132&lt;3.5,"SHORT",IF(AQ132&gt;8,"LONG","MID")),"")</f>
        <v/>
      </c>
      <c r="CA132" s="101" t="s">
        <v>70</v>
      </c>
      <c r="CB132" s="101"/>
      <c r="CC132" s="101" t="s">
        <v>70</v>
      </c>
      <c r="CD132" s="42" t="s">
        <v>4374</v>
      </c>
      <c r="CE132" s="42" t="s">
        <v>4374</v>
      </c>
      <c r="CF132" s="42" t="str">
        <f>IFERROR(VLOOKUP(Funds[[#This Row],[Code ISIN]],[1]GLOBAL!$C$1:$L$27,10,FALSE)," ")</f>
        <v xml:space="preserve"> </v>
      </c>
      <c r="CG132" s="42" t="s">
        <v>4374</v>
      </c>
      <c r="CH132" s="42" t="s">
        <v>4374</v>
      </c>
      <c r="CI132" s="42" t="s">
        <v>4374</v>
      </c>
      <c r="CK132" s="96" t="s">
        <v>4374</v>
      </c>
      <c r="CL132" s="246" t="str">
        <f>VLOOKUP(Funds[[#This Row],[Code ISIN]],'Sheet1 - Table (1)'!$A$10:$AF$110017,MATCH("Funds Liquidity",'Sheet1 - Table (1)'!$10:$10,0),FALSE)</f>
        <v>Jour</v>
      </c>
    </row>
    <row r="133" spans="1:94">
      <c r="A133" s="80" t="s">
        <v>5097</v>
      </c>
      <c r="B133" s="305"/>
      <c r="C133" s="80" t="str">
        <f>VLOOKUP($A133,'Sheet1 - Table (1)'!$A$8:$AG$1186,COLUMN(C$7),FALSE)</f>
        <v>Liquidités CHF</v>
      </c>
      <c r="D133" s="82"/>
      <c r="E133" s="124">
        <f>VLOOKUP($A133,'Sheet1 - Table (1)'!$A$8:$AG$1186,COLUMN(E$7),FALSE)</f>
        <v>0</v>
      </c>
      <c r="F133" s="80">
        <f>VLOOKUP($A133,'Sheet1 - Table (1)'!$A$8:$AG$1186,COLUMN(F$7),FALSE)</f>
        <v>0</v>
      </c>
      <c r="G133" s="80" t="str">
        <f>VLOOKUP($A133,'Sheet1 - Table (1)'!$A$8:$AG$1186,COLUMN(G$7),FALSE)</f>
        <v>Switzerland</v>
      </c>
      <c r="H133" s="80" t="str">
        <f>VLOOKUP($A133,'Sheet1 - Table (1)'!$A$8:$AG$1186,COLUMN(H$7),FALSE)</f>
        <v>CHF</v>
      </c>
      <c r="I133" s="80" t="str">
        <f>VLOOKUP($A133,'Sheet1 - Table (1)'!$A$8:$AG$1186,COLUMN(I$7),FALSE)</f>
        <v>Cash</v>
      </c>
      <c r="J133" s="80" t="str">
        <f>VLOOKUP($A133,'Sheet1 - Table (1)'!$A$8:$AG$1186,COLUMN(J$7),FALSE)</f>
        <v>Cash</v>
      </c>
      <c r="K133" s="82">
        <f>VLOOKUP($A133,'Sheet1 - Table (1)'!$A$8:$AG$1186,COLUMN(K$7),FALSE)</f>
        <v>0</v>
      </c>
      <c r="L133" s="80">
        <f>VLOOKUP($A133,'Sheet1 - Table (1)'!$A$8:$AG$1186,COLUMN(L$7),FALSE)</f>
        <v>0</v>
      </c>
      <c r="M133" s="80">
        <f>VLOOKUP($A133,'Sheet1 - Table (1)'!$A$8:$AG$1186,COLUMN(M$7),FALSE)</f>
        <v>0</v>
      </c>
      <c r="N133" s="80">
        <f>VLOOKUP($A133,'Sheet1 - Table (1)'!$A$8:$AG$1186,COLUMN(N$7),FALSE)</f>
        <v>0</v>
      </c>
      <c r="O133" s="80">
        <f>VLOOKUP($A133,'Sheet1 - Table (1)'!$A$8:$AG$1186,COLUMN(O$7),FALSE)</f>
        <v>0</v>
      </c>
      <c r="P133" s="80">
        <f>VLOOKUP($A133,'Sheet1 - Table (1)'!$A$8:$AG$1186,COLUMN(P$7),FALSE)</f>
        <v>0</v>
      </c>
      <c r="Q133" s="80">
        <f>VLOOKUP($A133,'Sheet1 - Table (1)'!$A$8:$AG$1186,COLUMN(Q$7),FALSE)</f>
        <v>0</v>
      </c>
      <c r="R133" s="80">
        <f>VLOOKUP($A133,'Sheet1 - Table (1)'!$A$8:$AG$1186,COLUMN(R$7),FALSE)</f>
        <v>0</v>
      </c>
      <c r="S133" s="80">
        <f>VLOOKUP($A133,'Sheet1 - Table (1)'!$A$8:$AG$1186,COLUMN(S$7),FALSE)</f>
        <v>0</v>
      </c>
      <c r="T133" s="80">
        <f>VLOOKUP($A133,'Sheet1 - Table (1)'!$A$8:$AG$1186,COLUMN(T$7),FALSE)</f>
        <v>0</v>
      </c>
      <c r="U133" s="80" t="str">
        <f t="shared" si="34"/>
        <v/>
      </c>
      <c r="V133" s="80">
        <f>VLOOKUP($A133,'Sheet1 - Table (1)'!$A$8:$AG$1186,COLUMN(V$7)+3,FALSE)</f>
        <v>0</v>
      </c>
      <c r="W133" s="80">
        <f>VLOOKUP(A133,'Sheet1 - Table (1)'!$A$8:$AF$10075,MATCH($W$8,'Sheet1 - Table (1)'!$10:$10,0),FALSE)</f>
        <v>0</v>
      </c>
      <c r="X133" s="80">
        <f>VLOOKUP(A133,'Sheet1 - Table (1)'!$A$8:$AAB$10075,MATCH($X$8,'Sheet1 - Table (1)'!$10:$10,0),FALSE)</f>
        <v>0</v>
      </c>
      <c r="Y133" s="96" t="s">
        <v>5381</v>
      </c>
      <c r="AA133" s="96" t="s">
        <v>1823</v>
      </c>
      <c r="AB133" s="96" t="s">
        <v>472</v>
      </c>
      <c r="AC133" s="214" t="s">
        <v>472</v>
      </c>
      <c r="AD133" s="214" t="s">
        <v>2537</v>
      </c>
      <c r="AE133" s="96" t="s">
        <v>5088</v>
      </c>
      <c r="AF133" s="245" t="s">
        <v>5088</v>
      </c>
      <c r="AG133" s="96" t="s">
        <v>472</v>
      </c>
      <c r="AH133" s="96" t="s">
        <v>472</v>
      </c>
      <c r="AI133" s="96" t="s">
        <v>472</v>
      </c>
      <c r="AJ133" s="96" t="s">
        <v>472</v>
      </c>
      <c r="AK133" s="96" t="s">
        <v>472</v>
      </c>
      <c r="AL133" s="96" t="s">
        <v>2537</v>
      </c>
      <c r="AM133" s="96" t="s">
        <v>472</v>
      </c>
      <c r="AO133" s="96" t="s">
        <v>472</v>
      </c>
      <c r="AP133" s="96" t="s">
        <v>2485</v>
      </c>
      <c r="AX133" s="101">
        <v>1</v>
      </c>
      <c r="BJ133" s="126">
        <v>1</v>
      </c>
      <c r="BK133" s="126"/>
      <c r="BL133" s="126"/>
      <c r="BM133" s="126"/>
      <c r="BN133" s="126"/>
      <c r="BO133" s="126"/>
      <c r="BP133" s="126"/>
      <c r="BQ133" s="126"/>
      <c r="BR133" s="126"/>
      <c r="BS133" s="132"/>
      <c r="BT133" s="132"/>
      <c r="BU133" s="132"/>
      <c r="BV133" s="126"/>
      <c r="BW133" s="126"/>
      <c r="BX133" s="135"/>
      <c r="BY133" s="126"/>
      <c r="BZ133" s="126"/>
      <c r="CA133" s="126"/>
      <c r="CB133" s="126"/>
      <c r="CC133" s="126"/>
      <c r="CD133" s="297" t="s">
        <v>4374</v>
      </c>
      <c r="CE133" s="297" t="s">
        <v>4374</v>
      </c>
      <c r="CF133" s="297" t="str">
        <f>IFERROR(VLOOKUP(Funds[[#This Row],[Code ISIN]],[1]GLOBAL!$C$1:$L$27,10,FALSE)," ")</f>
        <v xml:space="preserve"> </v>
      </c>
      <c r="CG133" s="297" t="s">
        <v>4374</v>
      </c>
      <c r="CH133" s="297" t="s">
        <v>4374</v>
      </c>
      <c r="CI133" s="297" t="s">
        <v>4374</v>
      </c>
      <c r="CK133" s="126" t="s">
        <v>4374</v>
      </c>
      <c r="CL133" s="245" t="str">
        <f>VLOOKUP(Funds[[#This Row],[Code ISIN]],'Sheet1 - Table (1)'!$A$10:$AF$110017,MATCH("Funds Liquidity",'Sheet1 - Table (1)'!$10:$10,0),FALSE)</f>
        <v>Jour</v>
      </c>
      <c r="CM133" s="245" t="s">
        <v>472</v>
      </c>
      <c r="CN133" s="245" t="s">
        <v>472</v>
      </c>
      <c r="CO133" s="245"/>
      <c r="CP133" s="245"/>
    </row>
    <row r="134" spans="1:94">
      <c r="A134" s="80" t="s">
        <v>4805</v>
      </c>
      <c r="B134" s="305">
        <f>IF(ISERROR(VALUE(VLOOKUP($A134,'Sheet1 - Table (1)'!$A$8:$AG$1186,COLUMN(B$7),FALSE))),VLOOKUP(A134,TK_MANQUANTS,2,FALSE),IF(VALUE(VLOOKUP($A134,'Sheet1 - Table (1)'!$A$8:$AG$1186,COLUMN(B$7),FALSE))=0,VLOOKUP(A134,TK_MANQUANTS,2,FALSE),VALUE(VLOOKUP($A134,'Sheet1 - Table (1)'!$A$8:$AG$1186,COLUMN(B$7),FALSE))))</f>
        <v>22491986</v>
      </c>
      <c r="C134" s="80" t="str">
        <f>VLOOKUP($A134,'Sheet1 - Table (1)'!$A$8:$AG$1186,COLUMN(C$7),FALSE)</f>
        <v>UBS ETF MSCI Switzerland 20/35 h toUSD (USD)Aa</v>
      </c>
      <c r="D134" s="82">
        <f>VLOOKUP($A134,'Sheet1 - Table (1)'!$A$8:$AG$1186,COLUMN(D$7),FALSE)</f>
        <v>43830</v>
      </c>
      <c r="E134" s="124">
        <f>VLOOKUP($A134,'Sheet1 - Table (1)'!$A$8:$AG$1186,COLUMN(E$7),FALSE)</f>
        <v>0.3</v>
      </c>
      <c r="F134" s="80" t="b">
        <f>VLOOKUP($A134,'Sheet1 - Table (1)'!$A$8:$AG$1186,COLUMN(F$7),FALSE)</f>
        <v>1</v>
      </c>
      <c r="G134" s="80" t="str">
        <f>VLOOKUP($A134,'Sheet1 - Table (1)'!$A$8:$AG$1186,COLUMN(G$7),FALSE)</f>
        <v>Luxembourg</v>
      </c>
      <c r="H134" s="80" t="str">
        <f>VLOOKUP($A134,'Sheet1 - Table (1)'!$A$8:$AG$1186,COLUMN(H$7),FALSE)</f>
        <v>USD</v>
      </c>
      <c r="I134" s="80" t="str">
        <f>VLOOKUP($A134,'Sheet1 - Table (1)'!$A$8:$AG$1186,COLUMN(I$7),FALSE)</f>
        <v>Exchange Traded Funds</v>
      </c>
      <c r="J134" s="80" t="str">
        <f>VLOOKUP($A134,'Sheet1 - Table (1)'!$A$8:$AG$1186,COLUMN(J$7),FALSE)</f>
        <v>Actions</v>
      </c>
      <c r="K134" s="82">
        <f>VLOOKUP($A134,'Sheet1 - Table (1)'!$A$8:$AG$1186,COLUMN(K$7),FALSE)</f>
        <v>44074</v>
      </c>
      <c r="L134" s="80">
        <f>VLOOKUP($A134,'Sheet1 - Table (1)'!$A$8:$AG$1186,COLUMN(L$7),FALSE)</f>
        <v>73.187563800000007</v>
      </c>
      <c r="M134" s="80" t="str">
        <f>VLOOKUP($A134,'Sheet1 - Table (1)'!$A$8:$AG$1186,COLUMN(M$7),FALSE)</f>
        <v>Retained</v>
      </c>
      <c r="N134" s="80">
        <f>VLOOKUP($A134,'Sheet1 - Table (1)'!$A$8:$AG$1186,COLUMN(N$7),FALSE)</f>
        <v>0</v>
      </c>
      <c r="O134" s="80" t="b">
        <f>VLOOKUP($A134,'Sheet1 - Table (1)'!$A$8:$AG$1186,COLUMN(O$7),FALSE)</f>
        <v>1</v>
      </c>
      <c r="P134" s="80" t="b">
        <f>VLOOKUP($A134,'Sheet1 - Table (1)'!$A$8:$AG$1186,COLUMN(P$7),FALSE)</f>
        <v>1</v>
      </c>
      <c r="Q134" s="80" t="b">
        <f>VLOOKUP($A134,'Sheet1 - Table (1)'!$A$8:$AG$1186,COLUMN(Q$7),FALSE)</f>
        <v>1</v>
      </c>
      <c r="R134" s="80" t="b">
        <f>VLOOKUP($A134,'Sheet1 - Table (1)'!$A$8:$AG$1186,COLUMN(R$7),FALSE)</f>
        <v>1</v>
      </c>
      <c r="S134" s="80" t="b">
        <f>VLOOKUP($A134,'Sheet1 - Table (1)'!$A$8:$AG$1186,COLUMN(S$7),FALSE)</f>
        <v>1</v>
      </c>
      <c r="T134" s="80" t="b">
        <f>VLOOKUP($A134,'Sheet1 - Table (1)'!$A$8:$AG$1186,COLUMN(T$7),FALSE)</f>
        <v>1</v>
      </c>
      <c r="U134" s="80" t="str">
        <f t="shared" si="34"/>
        <v>FR-IT-NE-SP-GE-UK</v>
      </c>
      <c r="V134" s="80" t="str">
        <f>VLOOKUP($A134,'Sheet1 - Table (1)'!$A$8:$AG$1186,COLUMN(V$7)+3,FALSE)</f>
        <v>LU - SICAV - Parte 1</v>
      </c>
      <c r="W134" s="80" t="str">
        <f>VLOOKUP(A134,'Sheet1 - Table (1)'!$A$8:$AF$10075,MATCH($W$8,'Sheet1 - Table (1)'!$10:$10,0),FALSE)</f>
        <v>Détermination des Prix Quotidien</v>
      </c>
      <c r="X134" s="80" t="str">
        <f>VLOOKUP(A134,'Sheet1 - Table (1)'!$A$8:$AAB$10075,MATCH($X$8,'Sheet1 - Table (1)'!$10:$10,0),FALSE)</f>
        <v>Full</v>
      </c>
      <c r="Y134" s="96" t="str">
        <f t="shared" ref="Y134:Y169" si="37">IF(OR(I134="Actions",I134="Exchange Traded Funds"),"ETF","Fonds de placement")</f>
        <v>ETF</v>
      </c>
      <c r="AA134" s="96" t="s">
        <v>1823</v>
      </c>
      <c r="AB134" s="96" t="s">
        <v>1960</v>
      </c>
      <c r="AC134" s="214" t="s">
        <v>155</v>
      </c>
      <c r="AD134" s="214" t="s">
        <v>1960</v>
      </c>
      <c r="AE134" s="96" t="s">
        <v>2858</v>
      </c>
      <c r="AF134" s="246" t="s">
        <v>2858</v>
      </c>
      <c r="AG134" s="96" t="s">
        <v>2864</v>
      </c>
      <c r="AI134" s="96" t="s">
        <v>155</v>
      </c>
      <c r="AJ134" s="96" t="s">
        <v>155</v>
      </c>
      <c r="AK134" s="96" t="s">
        <v>155</v>
      </c>
      <c r="AL134" s="26" t="s">
        <v>1960</v>
      </c>
      <c r="AM134" s="96" t="s">
        <v>1960</v>
      </c>
      <c r="AO134" s="96" t="s">
        <v>1960</v>
      </c>
      <c r="AP134" s="96" t="s">
        <v>2485</v>
      </c>
      <c r="AS134" s="101" t="str">
        <f t="shared" ref="AS134:AS177" si="38">IF(AR134="","",AR134-E134%)</f>
        <v/>
      </c>
      <c r="BB134" s="101">
        <v>1</v>
      </c>
      <c r="BJ134" s="120">
        <v>1</v>
      </c>
      <c r="BK134" s="120"/>
      <c r="BL134" s="120"/>
      <c r="BM134" s="120"/>
      <c r="BN134" s="120"/>
      <c r="BO134" s="120"/>
      <c r="BP134" s="120"/>
      <c r="BQ134" s="120"/>
      <c r="BR134" s="120"/>
      <c r="BX134" s="121" t="s">
        <v>1851</v>
      </c>
      <c r="BY134" s="101" t="s">
        <v>2598</v>
      </c>
      <c r="BZ134" s="101" t="str">
        <f>IF(AJ134="Obligations",AP134&amp;" "&amp;AI134&amp;" "&amp;IF(AQ134&lt;3.5,"SHORT",IF(AQ134&gt;8,"LONG","MID")),"")</f>
        <v/>
      </c>
      <c r="CA134" s="101" t="s">
        <v>4050</v>
      </c>
      <c r="CB134" s="122" t="s">
        <v>21999</v>
      </c>
      <c r="CC134" s="101" t="s">
        <v>4867</v>
      </c>
      <c r="CD134" s="42" t="s">
        <v>4374</v>
      </c>
      <c r="CE134" s="42" t="s">
        <v>4374</v>
      </c>
      <c r="CF134" s="42" t="str">
        <f>IFERROR(VLOOKUP(Funds[[#This Row],[Code ISIN]],[1]GLOBAL!$C$1:$L$27,10,FALSE)," ")</f>
        <v xml:space="preserve"> </v>
      </c>
      <c r="CG134" s="42" t="s">
        <v>4374</v>
      </c>
      <c r="CH134" s="42" t="s">
        <v>4374</v>
      </c>
      <c r="CI134" s="42" t="s">
        <v>4374</v>
      </c>
      <c r="CJ134" s="123"/>
      <c r="CK134" s="96" t="s">
        <v>4374</v>
      </c>
      <c r="CL134" s="246" t="str">
        <f>VLOOKUP(Funds[[#This Row],[Code ISIN]],'Sheet1 - Table (1)'!$A$10:$AF$110017,MATCH("Funds Liquidity",'Sheet1 - Table (1)'!$10:$10,0),FALSE)</f>
        <v>Jour</v>
      </c>
    </row>
    <row r="135" spans="1:94">
      <c r="A135" s="80" t="s">
        <v>5281</v>
      </c>
      <c r="B135" s="305">
        <f>IF(ISERROR(VALUE(VLOOKUP($A135,'Sheet1 - Table (1)'!$A$8:$AG$1186,COLUMN(B$7),FALSE))),VLOOKUP(A135,TK_MANQUANTS,2,FALSE),IF(VALUE(VLOOKUP($A135,'Sheet1 - Table (1)'!$A$8:$AG$1186,COLUMN(B$7),FALSE))=0,VLOOKUP(A135,TK_MANQUANTS,2,FALSE),VALUE(VLOOKUP($A135,'Sheet1 - Table (1)'!$A$8:$AG$1186,COLUMN(B$7),FALSE))))</f>
        <v>26688077</v>
      </c>
      <c r="C135" s="80" t="str">
        <f>VLOOKUP($A135,'Sheet1 - Table (1)'!$A$8:$AG$1186,COLUMN(C$7),FALSE)</f>
        <v>UBS ETF MSCI Switzerland 20/35 UCITS ETF hEUR Aacc</v>
      </c>
      <c r="D135" s="82"/>
      <c r="E135" s="124">
        <f>VLOOKUP($A135,'Sheet1 - Table (1)'!$A$8:$AG$1186,COLUMN(E$7),FALSE)</f>
        <v>0</v>
      </c>
      <c r="F135" s="80" t="b">
        <f>VLOOKUP($A135,'Sheet1 - Table (1)'!$A$8:$AG$1186,COLUMN(F$7),FALSE)</f>
        <v>1</v>
      </c>
      <c r="G135" s="80" t="str">
        <f>VLOOKUP($A135,'Sheet1 - Table (1)'!$A$8:$AG$1186,COLUMN(G$7),FALSE)</f>
        <v>Luxembourg</v>
      </c>
      <c r="H135" s="80" t="str">
        <f>VLOOKUP($A135,'Sheet1 - Table (1)'!$A$8:$AG$1186,COLUMN(H$7),FALSE)</f>
        <v>EUR</v>
      </c>
      <c r="I135" s="80" t="str">
        <f>VLOOKUP($A135,'Sheet1 - Table (1)'!$A$8:$AG$1186,COLUMN(I$7),FALSE)</f>
        <v>Exchange Traded Funds</v>
      </c>
      <c r="J135" s="80" t="str">
        <f>VLOOKUP($A135,'Sheet1 - Table (1)'!$A$8:$AG$1186,COLUMN(J$7),FALSE)</f>
        <v>Actions</v>
      </c>
      <c r="K135" s="82">
        <f>VLOOKUP($A135,'Sheet1 - Table (1)'!$A$8:$AG$1186,COLUMN(K$7),FALSE)</f>
        <v>44255</v>
      </c>
      <c r="L135" s="80">
        <f>VLOOKUP($A135,'Sheet1 - Table (1)'!$A$8:$AG$1186,COLUMN(L$7),FALSE)</f>
        <v>1658.6360523999999</v>
      </c>
      <c r="M135" s="80" t="str">
        <f>VLOOKUP($A135,'Sheet1 - Table (1)'!$A$8:$AG$1186,COLUMN(M$7),FALSE)</f>
        <v>Retained</v>
      </c>
      <c r="N135" s="80">
        <f>VLOOKUP($A135,'Sheet1 - Table (1)'!$A$8:$AG$1186,COLUMN(N$7),FALSE)</f>
        <v>0</v>
      </c>
      <c r="O135" s="80">
        <f>VLOOKUP($A135,'Sheet1 - Table (1)'!$A$8:$AG$1186,COLUMN(O$7),FALSE)</f>
        <v>0</v>
      </c>
      <c r="P135" s="80">
        <f>VLOOKUP($A135,'Sheet1 - Table (1)'!$A$8:$AG$1186,COLUMN(P$7),FALSE)</f>
        <v>0</v>
      </c>
      <c r="Q135" s="80">
        <f>VLOOKUP($A135,'Sheet1 - Table (1)'!$A$8:$AG$1186,COLUMN(Q$7),FALSE)</f>
        <v>0</v>
      </c>
      <c r="R135" s="80">
        <f>VLOOKUP($A135,'Sheet1 - Table (1)'!$A$8:$AG$1186,COLUMN(R$7),FALSE)</f>
        <v>0</v>
      </c>
      <c r="S135" s="80">
        <f>VLOOKUP($A135,'Sheet1 - Table (1)'!$A$8:$AG$1186,COLUMN(S$7),FALSE)</f>
        <v>0</v>
      </c>
      <c r="T135" s="80">
        <f>VLOOKUP($A135,'Sheet1 - Table (1)'!$A$8:$AG$1186,COLUMN(T$7),FALSE)</f>
        <v>0</v>
      </c>
      <c r="U135" s="80" t="str">
        <f t="shared" si="34"/>
        <v/>
      </c>
      <c r="V135" s="80" t="str">
        <f>VLOOKUP($A135,'Sheet1 - Table (1)'!$A$8:$AG$1186,COLUMN(V$7)+3,FALSE)</f>
        <v>LU - SICAV - Parte 1</v>
      </c>
      <c r="W135" s="80" t="str">
        <f>VLOOKUP(A135,'Sheet1 - Table (1)'!$A$8:$AF$10075,MATCH($W$8,'Sheet1 - Table (1)'!$10:$10,0),FALSE)</f>
        <v>Détermination des Prix Quotidien</v>
      </c>
      <c r="X135" s="80" t="str">
        <f>VLOOKUP(A135,'Sheet1 - Table (1)'!$A$8:$AAB$10075,MATCH($X$8,'Sheet1 - Table (1)'!$10:$10,0),FALSE)</f>
        <v>Full</v>
      </c>
      <c r="Y135" s="96" t="str">
        <f t="shared" si="37"/>
        <v>ETF</v>
      </c>
      <c r="AA135" s="96" t="s">
        <v>1823</v>
      </c>
      <c r="AB135" s="96" t="s">
        <v>1960</v>
      </c>
      <c r="AC135" s="214" t="s">
        <v>155</v>
      </c>
      <c r="AD135" s="214" t="s">
        <v>1960</v>
      </c>
      <c r="AE135" s="96" t="s">
        <v>2858</v>
      </c>
      <c r="AF135" s="246" t="s">
        <v>2858</v>
      </c>
      <c r="AG135" s="96" t="s">
        <v>2864</v>
      </c>
      <c r="AI135" s="96" t="s">
        <v>155</v>
      </c>
      <c r="AJ135" s="96" t="s">
        <v>155</v>
      </c>
      <c r="AK135" s="96" t="s">
        <v>155</v>
      </c>
      <c r="AL135" s="26" t="s">
        <v>1960</v>
      </c>
      <c r="AM135" s="96" t="s">
        <v>1960</v>
      </c>
      <c r="AO135" s="96" t="s">
        <v>1960</v>
      </c>
      <c r="AP135" s="96" t="s">
        <v>2485</v>
      </c>
      <c r="AS135" s="101" t="str">
        <f t="shared" si="38"/>
        <v/>
      </c>
      <c r="AY135" s="101">
        <v>1</v>
      </c>
      <c r="BJ135" s="126">
        <v>1</v>
      </c>
      <c r="BK135" s="126"/>
      <c r="BL135" s="126"/>
      <c r="BM135" s="126"/>
      <c r="BN135" s="126"/>
      <c r="BO135" s="126"/>
      <c r="BP135" s="126"/>
      <c r="BQ135" s="126"/>
      <c r="BR135" s="126"/>
      <c r="BX135" s="121" t="s">
        <v>1851</v>
      </c>
      <c r="BY135" s="101" t="s">
        <v>22032</v>
      </c>
      <c r="BZ135" s="101" t="str">
        <f>IF(AJ135="Obligations",AP135&amp;" "&amp;AI135&amp;" "&amp;IF(AQ135&lt;3.5,"SHORT",IF(AQ135&gt;8,"LONG","MID")),"")</f>
        <v/>
      </c>
      <c r="CA135" s="101" t="s">
        <v>4050</v>
      </c>
      <c r="CB135" s="122" t="s">
        <v>21998</v>
      </c>
      <c r="CC135" s="101" t="s">
        <v>4332</v>
      </c>
      <c r="CD135" s="42" t="s">
        <v>4374</v>
      </c>
      <c r="CE135" s="42" t="s">
        <v>4374</v>
      </c>
      <c r="CF135" s="42" t="str">
        <f>IFERROR(VLOOKUP(Funds[[#This Row],[Code ISIN]],[1]GLOBAL!$C$1:$L$27,10,FALSE)," ")</f>
        <v xml:space="preserve"> </v>
      </c>
      <c r="CG135" s="42" t="s">
        <v>1633</v>
      </c>
      <c r="CH135" s="42" t="s">
        <v>4374</v>
      </c>
      <c r="CI135" s="42" t="s">
        <v>4374</v>
      </c>
      <c r="CJ135" s="123"/>
      <c r="CK135" s="96" t="s">
        <v>4374</v>
      </c>
      <c r="CL135" s="246" t="str">
        <f>VLOOKUP(Funds[[#This Row],[Code ISIN]],'Sheet1 - Table (1)'!$A$10:$AF$110017,MATCH("Funds Liquidity",'Sheet1 - Table (1)'!$10:$10,0),FALSE)</f>
        <v>Jour</v>
      </c>
    </row>
    <row r="136" spans="1:94">
      <c r="A136" s="80" t="s">
        <v>220</v>
      </c>
      <c r="B136" s="305">
        <f>IF(ISERROR(VALUE(VLOOKUP($A136,'Sheet1 - Table (1)'!$A$8:$AG$1186,COLUMN(B$7),FALSE))),VLOOKUP(A136,TK_MANQUANTS,2,FALSE),IF(VALUE(VLOOKUP($A136,'Sheet1 - Table (1)'!$A$8:$AG$1186,COLUMN(B$7),FALSE))=0,VLOOKUP(A136,TK_MANQUANTS,2,FALSE),VALUE(VLOOKUP($A136,'Sheet1 - Table (1)'!$A$8:$AG$1186,COLUMN(B$7),FALSE))))</f>
        <v>278226</v>
      </c>
      <c r="C136" s="80" t="str">
        <f>VLOOKUP($A136,'Sheet1 - Table (1)'!$A$8:$AG$1186,COLUMN(C$7),FALSE)</f>
        <v>LA FONCIERE</v>
      </c>
      <c r="D136" s="82">
        <f>VLOOKUP($A136,'Sheet1 - Table (1)'!$A$8:$AG$1186,COLUMN(D$7),FALSE)</f>
        <v>43738</v>
      </c>
      <c r="E136" s="124">
        <f>VLOOKUP($A136,'Sheet1 - Table (1)'!$A$8:$AG$1186,COLUMN(E$7),FALSE)</f>
        <v>0.78</v>
      </c>
      <c r="F136" s="80">
        <f>VLOOKUP($A136,'Sheet1 - Table (1)'!$A$8:$AG$1186,COLUMN(F$7),FALSE)</f>
        <v>0</v>
      </c>
      <c r="G136" s="80" t="str">
        <f>VLOOKUP($A136,'Sheet1 - Table (1)'!$A$8:$AG$1186,COLUMN(G$7),FALSE)</f>
        <v>Switzerland</v>
      </c>
      <c r="H136" s="80" t="str">
        <f>VLOOKUP($A136,'Sheet1 - Table (1)'!$A$8:$AG$1186,COLUMN(H$7),FALSE)</f>
        <v>CHF</v>
      </c>
      <c r="I136" s="80" t="str">
        <f>VLOOKUP($A136,'Sheet1 - Table (1)'!$A$8:$AG$1186,COLUMN(I$7),FALSE)</f>
        <v>Fonds de placement</v>
      </c>
      <c r="J136" s="80" t="str">
        <f>VLOOKUP($A136,'Sheet1 - Table (1)'!$A$8:$AG$1186,COLUMN(J$7),FALSE)</f>
        <v>Fonds Immobiliers</v>
      </c>
      <c r="K136" s="82">
        <f>VLOOKUP($A136,'Sheet1 - Table (1)'!$A$8:$AG$1186,COLUMN(K$7),FALSE)</f>
        <v>0</v>
      </c>
      <c r="L136" s="80">
        <f>VLOOKUP($A136,'Sheet1 - Table (1)'!$A$8:$AG$1186,COLUMN(L$7),FALSE)</f>
        <v>0</v>
      </c>
      <c r="M136" s="80" t="str">
        <f>VLOOKUP($A136,'Sheet1 - Table (1)'!$A$8:$AG$1186,COLUMN(M$7),FALSE)</f>
        <v>Paid</v>
      </c>
      <c r="N136" s="80">
        <f>VLOOKUP($A136,'Sheet1 - Table (1)'!$A$8:$AG$1186,COLUMN(N$7),FALSE)</f>
        <v>0</v>
      </c>
      <c r="O136" s="80">
        <f>VLOOKUP($A136,'Sheet1 - Table (1)'!$A$8:$AG$1186,COLUMN(O$7),FALSE)</f>
        <v>0</v>
      </c>
      <c r="P136" s="80">
        <f>VLOOKUP($A136,'Sheet1 - Table (1)'!$A$8:$AG$1186,COLUMN(P$7),FALSE)</f>
        <v>0</v>
      </c>
      <c r="Q136" s="80">
        <f>VLOOKUP($A136,'Sheet1 - Table (1)'!$A$8:$AG$1186,COLUMN(Q$7),FALSE)</f>
        <v>0</v>
      </c>
      <c r="R136" s="80">
        <f>VLOOKUP($A136,'Sheet1 - Table (1)'!$A$8:$AG$1186,COLUMN(R$7),FALSE)</f>
        <v>0</v>
      </c>
      <c r="S136" s="80">
        <f>VLOOKUP($A136,'Sheet1 - Table (1)'!$A$8:$AG$1186,COLUMN(S$7),FALSE)</f>
        <v>0</v>
      </c>
      <c r="T136" s="80">
        <f>VLOOKUP($A136,'Sheet1 - Table (1)'!$A$8:$AG$1186,COLUMN(T$7),FALSE)</f>
        <v>0</v>
      </c>
      <c r="U136" s="80" t="str">
        <f t="shared" si="34"/>
        <v/>
      </c>
      <c r="V136" s="80" t="str">
        <f>VLOOKUP($A136,'Sheet1 - Table (1)'!$A$8:$AG$1186,COLUMN(V$7)+3,FALSE)</f>
        <v>CH - Immobilienfonds</v>
      </c>
      <c r="W136" s="80" t="str">
        <f>VLOOKUP(A136,'Sheet1 - Table (1)'!$A$8:$AF$10075,MATCH($W$8,'Sheet1 - Table (1)'!$10:$10,0),FALSE)</f>
        <v>Détermination des Prix Quotidien</v>
      </c>
      <c r="X136" s="80">
        <f>VLOOKUP(A136,'Sheet1 - Table (1)'!$A$8:$AAB$10075,MATCH($X$8,'Sheet1 - Table (1)'!$10:$10,0),FALSE)</f>
        <v>0</v>
      </c>
      <c r="Y136" s="96" t="str">
        <f t="shared" si="37"/>
        <v>Fonds de placement</v>
      </c>
      <c r="AA136" s="96" t="s">
        <v>1823</v>
      </c>
      <c r="AB136" s="96" t="s">
        <v>2874</v>
      </c>
      <c r="AC136" s="214" t="s">
        <v>2874</v>
      </c>
      <c r="AG136" s="96" t="s">
        <v>476</v>
      </c>
      <c r="AI136" s="96" t="s">
        <v>476</v>
      </c>
      <c r="AJ136" s="96" t="s">
        <v>476</v>
      </c>
      <c r="AK136" s="96" t="s">
        <v>476</v>
      </c>
      <c r="AL136" s="96" t="s">
        <v>5089</v>
      </c>
      <c r="AM136" s="96" t="s">
        <v>1920</v>
      </c>
      <c r="AO136" s="96" t="s">
        <v>2874</v>
      </c>
      <c r="AP136" s="96" t="s">
        <v>2485</v>
      </c>
      <c r="AR136" s="101">
        <v>0.04</v>
      </c>
      <c r="AS136" s="101">
        <f t="shared" si="38"/>
        <v>3.2199999999999999E-2</v>
      </c>
      <c r="AX136" s="101">
        <v>1</v>
      </c>
      <c r="BJ136" s="101">
        <v>1</v>
      </c>
      <c r="BZ136" s="101" t="str">
        <f t="shared" ref="BZ136:BZ145" si="39">IF(AJ136="Obligations",AP136&amp;" "&amp;AI136&amp;" "&amp;IF(AI136="High Yield",IF(AQ136&lt;2.5,"SHORT",IF(AQ136&gt;4,"LONG","MID")),IF(AQ136&lt;3.5,"SHORT",IF(AQ136&gt;8,"LONG","MID"))),"")</f>
        <v/>
      </c>
      <c r="CA136" s="101" t="s">
        <v>70</v>
      </c>
      <c r="CB136" s="101"/>
      <c r="CC136" s="101" t="s">
        <v>70</v>
      </c>
      <c r="CD136" s="42" t="s">
        <v>4374</v>
      </c>
      <c r="CE136" s="42" t="s">
        <v>4374</v>
      </c>
      <c r="CF136" s="42" t="str">
        <f>IFERROR(VLOOKUP(Funds[[#This Row],[Code ISIN]],[1]GLOBAL!$C$1:$L$27,10,FALSE)," ")</f>
        <v xml:space="preserve"> </v>
      </c>
      <c r="CG136" s="42" t="s">
        <v>4374</v>
      </c>
      <c r="CH136" s="42" t="s">
        <v>4374</v>
      </c>
      <c r="CI136" s="42" t="s">
        <v>4374</v>
      </c>
      <c r="CK136" s="96" t="s">
        <v>4374</v>
      </c>
      <c r="CL136" s="246" t="str">
        <f>VLOOKUP(Funds[[#This Row],[Code ISIN]],'Sheet1 - Table (1)'!$A$10:$AF$110017,MATCH("Funds Liquidity",'Sheet1 - Table (1)'!$10:$10,0),FALSE)</f>
        <v>Jour</v>
      </c>
    </row>
    <row r="137" spans="1:94">
      <c r="A137" s="80" t="s">
        <v>3037</v>
      </c>
      <c r="B137" s="305">
        <f>IF(ISERROR(VALUE(VLOOKUP($A137,'Sheet1 - Table (1)'!$A$8:$AG$1186,COLUMN(B$7),FALSE))),VLOOKUP(A137,TK_MANQUANTS,2,FALSE),IF(VALUE(VLOOKUP($A137,'Sheet1 - Table (1)'!$A$8:$AG$1186,COLUMN(B$7),FALSE))=0,VLOOKUP(A137,TK_MANQUANTS,2,FALSE),VALUE(VLOOKUP($A137,'Sheet1 - Table (1)'!$A$8:$AG$1186,COLUMN(B$7),FALSE))))</f>
        <v>4534164</v>
      </c>
      <c r="C137" s="80" t="str">
        <f>VLOOKUP($A137,'Sheet1 - Table (1)'!$A$8:$AG$1186,COLUMN(C$7),FALSE)</f>
        <v>zCapital Swiss Small &amp; Mid Cap Fund - A</v>
      </c>
      <c r="D137" s="82">
        <f>VLOOKUP($A137,'Sheet1 - Table (1)'!$A$8:$AG$1186,COLUMN(D$7),FALSE)</f>
        <v>43798</v>
      </c>
      <c r="E137" s="124">
        <f>VLOOKUP($A137,'Sheet1 - Table (1)'!$A$8:$AG$1186,COLUMN(E$7),FALSE)</f>
        <v>1.5</v>
      </c>
      <c r="F137" s="80">
        <f>VLOOKUP($A137,'Sheet1 - Table (1)'!$A$8:$AG$1186,COLUMN(F$7),FALSE)</f>
        <v>0</v>
      </c>
      <c r="G137" s="80" t="str">
        <f>VLOOKUP($A137,'Sheet1 - Table (1)'!$A$8:$AG$1186,COLUMN(G$7),FALSE)</f>
        <v>Switzerland</v>
      </c>
      <c r="H137" s="80" t="str">
        <f>VLOOKUP($A137,'Sheet1 - Table (1)'!$A$8:$AG$1186,COLUMN(H$7),FALSE)</f>
        <v>CHF</v>
      </c>
      <c r="I137" s="80" t="str">
        <f>VLOOKUP($A137,'Sheet1 - Table (1)'!$A$8:$AG$1186,COLUMN(I$7),FALSE)</f>
        <v>Fonds de placement</v>
      </c>
      <c r="J137" s="80" t="str">
        <f>VLOOKUP($A137,'Sheet1 - Table (1)'!$A$8:$AG$1186,COLUMN(J$7),FALSE)</f>
        <v>Actions</v>
      </c>
      <c r="K137" s="82">
        <f>VLOOKUP($A137,'Sheet1 - Table (1)'!$A$8:$AG$1186,COLUMN(K$7),FALSE)</f>
        <v>44255</v>
      </c>
      <c r="L137" s="80">
        <f>VLOOKUP($A137,'Sheet1 - Table (1)'!$A$8:$AG$1186,COLUMN(L$7),FALSE)</f>
        <v>1138.1853000000001</v>
      </c>
      <c r="M137" s="80" t="str">
        <f>VLOOKUP($A137,'Sheet1 - Table (1)'!$A$8:$AG$1186,COLUMN(M$7),FALSE)</f>
        <v>Paid</v>
      </c>
      <c r="N137" s="80">
        <f>VLOOKUP($A137,'Sheet1 - Table (1)'!$A$8:$AG$1186,COLUMN(N$7),FALSE)</f>
        <v>0</v>
      </c>
      <c r="O137" s="80">
        <f>VLOOKUP($A137,'Sheet1 - Table (1)'!$A$8:$AG$1186,COLUMN(O$7),FALSE)</f>
        <v>0</v>
      </c>
      <c r="P137" s="80">
        <f>VLOOKUP($A137,'Sheet1 - Table (1)'!$A$8:$AG$1186,COLUMN(P$7),FALSE)</f>
        <v>0</v>
      </c>
      <c r="Q137" s="80">
        <f>VLOOKUP($A137,'Sheet1 - Table (1)'!$A$8:$AG$1186,COLUMN(Q$7),FALSE)</f>
        <v>0</v>
      </c>
      <c r="R137" s="80">
        <f>VLOOKUP($A137,'Sheet1 - Table (1)'!$A$8:$AG$1186,COLUMN(R$7),FALSE)</f>
        <v>0</v>
      </c>
      <c r="S137" s="80" t="b">
        <f>VLOOKUP($A137,'Sheet1 - Table (1)'!$A$8:$AG$1186,COLUMN(S$7),FALSE)</f>
        <v>1</v>
      </c>
      <c r="T137" s="80">
        <f>VLOOKUP($A137,'Sheet1 - Table (1)'!$A$8:$AG$1186,COLUMN(T$7),FALSE)</f>
        <v>0</v>
      </c>
      <c r="U137" s="80" t="str">
        <f t="shared" si="34"/>
        <v>GE</v>
      </c>
      <c r="V137" s="80" t="str">
        <f>VLOOKUP($A137,'Sheet1 - Table (1)'!$A$8:$AG$1186,COLUMN(V$7)+3,FALSE)</f>
        <v>CH - Effektenfonds</v>
      </c>
      <c r="W137" s="80" t="str">
        <f>VLOOKUP(A137,'Sheet1 - Table (1)'!$A$8:$AF$10075,MATCH($W$8,'Sheet1 - Table (1)'!$10:$10,0),FALSE)</f>
        <v>Détermination des Prix Quotidien</v>
      </c>
      <c r="X137" s="80">
        <f>VLOOKUP(A137,'Sheet1 - Table (1)'!$A$8:$AAB$10075,MATCH($X$8,'Sheet1 - Table (1)'!$10:$10,0),FALSE)</f>
        <v>0</v>
      </c>
      <c r="Y137" s="96" t="str">
        <f t="shared" si="37"/>
        <v>Fonds de placement</v>
      </c>
      <c r="AA137" s="96" t="s">
        <v>1823</v>
      </c>
      <c r="AB137" s="96" t="s">
        <v>1960</v>
      </c>
      <c r="AC137" s="214" t="s">
        <v>155</v>
      </c>
      <c r="AD137" s="214" t="s">
        <v>1960</v>
      </c>
      <c r="AE137" s="96" t="s">
        <v>2858</v>
      </c>
      <c r="AF137" s="246" t="s">
        <v>2858</v>
      </c>
      <c r="AG137" s="96" t="s">
        <v>3043</v>
      </c>
      <c r="AI137" s="96" t="s">
        <v>155</v>
      </c>
      <c r="AJ137" s="96" t="s">
        <v>155</v>
      </c>
      <c r="AK137" s="96" t="s">
        <v>155</v>
      </c>
      <c r="AL137" s="26" t="s">
        <v>1960</v>
      </c>
      <c r="AM137" s="96" t="s">
        <v>1960</v>
      </c>
      <c r="AO137" s="96" t="s">
        <v>1960</v>
      </c>
      <c r="AP137" s="96" t="s">
        <v>2485</v>
      </c>
      <c r="AQ137" s="132"/>
      <c r="AR137" s="133"/>
      <c r="AS137" s="133" t="str">
        <f t="shared" si="38"/>
        <v/>
      </c>
      <c r="AT137" s="133"/>
      <c r="AU137" s="133"/>
      <c r="AV137" s="133"/>
      <c r="AW137" s="133"/>
      <c r="AX137" s="101">
        <v>1</v>
      </c>
      <c r="BJ137" s="101">
        <v>1</v>
      </c>
      <c r="BT137" s="101"/>
      <c r="BU137" s="96" t="s">
        <v>3044</v>
      </c>
      <c r="BZ137" s="101" t="str">
        <f t="shared" si="39"/>
        <v/>
      </c>
      <c r="CA137" s="101" t="s">
        <v>70</v>
      </c>
      <c r="CB137" s="101"/>
      <c r="CC137" s="101" t="s">
        <v>70</v>
      </c>
      <c r="CD137" s="42" t="s">
        <v>4374</v>
      </c>
      <c r="CE137" s="42" t="s">
        <v>4374</v>
      </c>
      <c r="CF137" s="42" t="str">
        <f>IFERROR(VLOOKUP(Funds[[#This Row],[Code ISIN]],[1]GLOBAL!$C$1:$L$27,10,FALSE)," ")</f>
        <v xml:space="preserve"> </v>
      </c>
      <c r="CG137" s="42" t="s">
        <v>4374</v>
      </c>
      <c r="CH137" s="42" t="s">
        <v>4374</v>
      </c>
      <c r="CI137" s="42" t="s">
        <v>4374</v>
      </c>
      <c r="CK137" s="96" t="s">
        <v>4374</v>
      </c>
      <c r="CL137" s="246" t="str">
        <f>VLOOKUP(Funds[[#This Row],[Code ISIN]],'Sheet1 - Table (1)'!$A$10:$AF$110017,MATCH("Funds Liquidity",'Sheet1 - Table (1)'!$10:$10,0),FALSE)</f>
        <v>Jour</v>
      </c>
      <c r="CO137" s="246" t="s">
        <v>3043</v>
      </c>
    </row>
    <row r="138" spans="1:94">
      <c r="A138" s="80" t="s">
        <v>3040</v>
      </c>
      <c r="B138" s="305">
        <f>IF(ISERROR(VALUE(VLOOKUP($A138,'Sheet1 - Table (1)'!$A$8:$AG$1186,COLUMN(B$7),FALSE))),VLOOKUP(A138,TK_MANQUANTS,2,FALSE),IF(VALUE(VLOOKUP($A138,'Sheet1 - Table (1)'!$A$8:$AG$1186,COLUMN(B$7),FALSE))=0,VLOOKUP(A138,TK_MANQUANTS,2,FALSE),VALUE(VLOOKUP($A138,'Sheet1 - Table (1)'!$A$8:$AG$1186,COLUMN(B$7),FALSE))))</f>
        <v>22475680</v>
      </c>
      <c r="C138" s="80" t="str">
        <f>VLOOKUP($A138,'Sheet1 - Table (1)'!$A$8:$AG$1186,COLUMN(C$7),FALSE)</f>
        <v>zCapital Swiss Small &amp; Mid Cap Fund - ZA</v>
      </c>
      <c r="D138" s="82">
        <f>VLOOKUP($A138,'Sheet1 - Table (1)'!$A$8:$AG$1186,COLUMN(D$7),FALSE)</f>
        <v>43798</v>
      </c>
      <c r="E138" s="124">
        <f>VLOOKUP($A138,'Sheet1 - Table (1)'!$A$8:$AG$1186,COLUMN(E$7),FALSE)</f>
        <v>1</v>
      </c>
      <c r="F138" s="80">
        <f>VLOOKUP($A138,'Sheet1 - Table (1)'!$A$8:$AG$1186,COLUMN(F$7),FALSE)</f>
        <v>0</v>
      </c>
      <c r="G138" s="80" t="str">
        <f>VLOOKUP($A138,'Sheet1 - Table (1)'!$A$8:$AG$1186,COLUMN(G$7),FALSE)</f>
        <v>Switzerland</v>
      </c>
      <c r="H138" s="80" t="str">
        <f>VLOOKUP($A138,'Sheet1 - Table (1)'!$A$8:$AG$1186,COLUMN(H$7),FALSE)</f>
        <v>CHF</v>
      </c>
      <c r="I138" s="80" t="str">
        <f>VLOOKUP($A138,'Sheet1 - Table (1)'!$A$8:$AG$1186,COLUMN(I$7),FALSE)</f>
        <v>Fonds de placement</v>
      </c>
      <c r="J138" s="80" t="str">
        <f>VLOOKUP($A138,'Sheet1 - Table (1)'!$A$8:$AG$1186,COLUMN(J$7),FALSE)</f>
        <v>Actions</v>
      </c>
      <c r="K138" s="82">
        <f>VLOOKUP($A138,'Sheet1 - Table (1)'!$A$8:$AG$1186,COLUMN(K$7),FALSE)</f>
        <v>44255</v>
      </c>
      <c r="L138" s="80">
        <f>VLOOKUP($A138,'Sheet1 - Table (1)'!$A$8:$AG$1186,COLUMN(L$7),FALSE)</f>
        <v>1138.1853000000001</v>
      </c>
      <c r="M138" s="80" t="str">
        <f>VLOOKUP($A138,'Sheet1 - Table (1)'!$A$8:$AG$1186,COLUMN(M$7),FALSE)</f>
        <v>Retained</v>
      </c>
      <c r="N138" s="80">
        <f>VLOOKUP($A138,'Sheet1 - Table (1)'!$A$8:$AG$1186,COLUMN(N$7),FALSE)</f>
        <v>0</v>
      </c>
      <c r="O138" s="80">
        <f>VLOOKUP($A138,'Sheet1 - Table (1)'!$A$8:$AG$1186,COLUMN(O$7),FALSE)</f>
        <v>0</v>
      </c>
      <c r="P138" s="80">
        <f>VLOOKUP($A138,'Sheet1 - Table (1)'!$A$8:$AG$1186,COLUMN(P$7),FALSE)</f>
        <v>0</v>
      </c>
      <c r="Q138" s="80">
        <f>VLOOKUP($A138,'Sheet1 - Table (1)'!$A$8:$AG$1186,COLUMN(Q$7),FALSE)</f>
        <v>0</v>
      </c>
      <c r="R138" s="80">
        <f>VLOOKUP($A138,'Sheet1 - Table (1)'!$A$8:$AG$1186,COLUMN(R$7),FALSE)</f>
        <v>0</v>
      </c>
      <c r="S138" s="80">
        <f>VLOOKUP($A138,'Sheet1 - Table (1)'!$A$8:$AG$1186,COLUMN(S$7),FALSE)</f>
        <v>0</v>
      </c>
      <c r="T138" s="80">
        <f>VLOOKUP($A138,'Sheet1 - Table (1)'!$A$8:$AG$1186,COLUMN(T$7),FALSE)</f>
        <v>0</v>
      </c>
      <c r="U138" s="80" t="str">
        <f t="shared" si="34"/>
        <v/>
      </c>
      <c r="V138" s="80" t="str">
        <f>VLOOKUP($A138,'Sheet1 - Table (1)'!$A$8:$AG$1186,COLUMN(V$7)+3,FALSE)</f>
        <v>CH - Effektenfonds</v>
      </c>
      <c r="W138" s="80" t="str">
        <f>VLOOKUP(A138,'Sheet1 - Table (1)'!$A$8:$AF$10075,MATCH($W$8,'Sheet1 - Table (1)'!$10:$10,0),FALSE)</f>
        <v>Détermination des Prix Quotidien</v>
      </c>
      <c r="X138" s="80">
        <f>VLOOKUP(A138,'Sheet1 - Table (1)'!$A$8:$AAB$10075,MATCH($X$8,'Sheet1 - Table (1)'!$10:$10,0),FALSE)</f>
        <v>0</v>
      </c>
      <c r="Y138" s="96" t="str">
        <f t="shared" si="37"/>
        <v>Fonds de placement</v>
      </c>
      <c r="AA138" s="96" t="s">
        <v>1823</v>
      </c>
      <c r="AB138" s="96" t="s">
        <v>1960</v>
      </c>
      <c r="AC138" s="214" t="s">
        <v>155</v>
      </c>
      <c r="AD138" s="214" t="s">
        <v>1960</v>
      </c>
      <c r="AE138" s="96" t="s">
        <v>2858</v>
      </c>
      <c r="AF138" s="246" t="s">
        <v>2858</v>
      </c>
      <c r="AG138" s="96" t="s">
        <v>3043</v>
      </c>
      <c r="AI138" s="96" t="s">
        <v>155</v>
      </c>
      <c r="AJ138" s="96" t="s">
        <v>155</v>
      </c>
      <c r="AK138" s="96" t="s">
        <v>155</v>
      </c>
      <c r="AL138" s="26" t="s">
        <v>1960</v>
      </c>
      <c r="AM138" s="96" t="s">
        <v>1960</v>
      </c>
      <c r="AO138" s="96" t="s">
        <v>1960</v>
      </c>
      <c r="AP138" s="96" t="s">
        <v>2485</v>
      </c>
      <c r="AQ138" s="132"/>
      <c r="AR138" s="133"/>
      <c r="AS138" s="133" t="str">
        <f t="shared" si="38"/>
        <v/>
      </c>
      <c r="AT138" s="133"/>
      <c r="AU138" s="133"/>
      <c r="AV138" s="133"/>
      <c r="AW138" s="133"/>
      <c r="AX138" s="101">
        <v>1</v>
      </c>
      <c r="BJ138" s="101">
        <v>1</v>
      </c>
      <c r="BT138" s="101"/>
      <c r="BU138" s="96" t="s">
        <v>3044</v>
      </c>
      <c r="BZ138" s="101" t="str">
        <f t="shared" si="39"/>
        <v/>
      </c>
      <c r="CA138" s="101" t="s">
        <v>70</v>
      </c>
      <c r="CB138" s="101"/>
      <c r="CC138" s="101" t="s">
        <v>70</v>
      </c>
      <c r="CD138" s="42" t="s">
        <v>4374</v>
      </c>
      <c r="CE138" s="42" t="s">
        <v>4374</v>
      </c>
      <c r="CF138" s="42" t="str">
        <f>IFERROR(VLOOKUP(Funds[[#This Row],[Code ISIN]],[1]GLOBAL!$C$1:$L$27,10,FALSE)," ")</f>
        <v xml:space="preserve"> </v>
      </c>
      <c r="CG138" s="42" t="s">
        <v>4374</v>
      </c>
      <c r="CH138" s="42" t="s">
        <v>4374</v>
      </c>
      <c r="CI138" s="42" t="s">
        <v>4374</v>
      </c>
      <c r="CK138" s="96" t="s">
        <v>4374</v>
      </c>
      <c r="CL138" s="246" t="str">
        <f>VLOOKUP(Funds[[#This Row],[Code ISIN]],'Sheet1 - Table (1)'!$A$10:$AF$110017,MATCH("Funds Liquidity",'Sheet1 - Table (1)'!$10:$10,0),FALSE)</f>
        <v>Jour</v>
      </c>
      <c r="CO138" s="246" t="s">
        <v>3043</v>
      </c>
    </row>
    <row r="139" spans="1:94">
      <c r="A139" s="80" t="s">
        <v>3031</v>
      </c>
      <c r="B139" s="305">
        <f>IF(ISERROR(VALUE(VLOOKUP($A139,'Sheet1 - Table (1)'!$A$8:$AG$1186,COLUMN(B$7),FALSE))),VLOOKUP(A139,TK_MANQUANTS,2,FALSE),IF(VALUE(VLOOKUP($A139,'Sheet1 - Table (1)'!$A$8:$AG$1186,COLUMN(B$7),FALSE))=0,VLOOKUP(A139,TK_MANQUANTS,2,FALSE),VALUE(VLOOKUP($A139,'Sheet1 - Table (1)'!$A$8:$AG$1186,COLUMN(B$7),FALSE))))</f>
        <v>34718597</v>
      </c>
      <c r="C139" s="80" t="str">
        <f>VLOOKUP($A139,'Sheet1 - Table (1)'!$A$8:$AG$1186,COLUMN(C$7),FALSE)</f>
        <v>BCV Swiss Small &amp; Mid Caps Equity B</v>
      </c>
      <c r="D139" s="82">
        <f>VLOOKUP($A139,'Sheet1 - Table (1)'!$A$8:$AG$1186,COLUMN(D$7),FALSE)</f>
        <v>43921</v>
      </c>
      <c r="E139" s="124">
        <f>VLOOKUP($A139,'Sheet1 - Table (1)'!$A$8:$AG$1186,COLUMN(E$7),FALSE)</f>
        <v>0.62</v>
      </c>
      <c r="F139" s="80">
        <f>VLOOKUP($A139,'Sheet1 - Table (1)'!$A$8:$AG$1186,COLUMN(F$7),FALSE)</f>
        <v>0</v>
      </c>
      <c r="G139" s="80" t="str">
        <f>VLOOKUP($A139,'Sheet1 - Table (1)'!$A$8:$AG$1186,COLUMN(G$7),FALSE)</f>
        <v>Switzerland</v>
      </c>
      <c r="H139" s="80" t="str">
        <f>VLOOKUP($A139,'Sheet1 - Table (1)'!$A$8:$AG$1186,COLUMN(H$7),FALSE)</f>
        <v>CHF</v>
      </c>
      <c r="I139" s="80" t="str">
        <f>VLOOKUP($A139,'Sheet1 - Table (1)'!$A$8:$AG$1186,COLUMN(I$7),FALSE)</f>
        <v>Fonds de placement</v>
      </c>
      <c r="J139" s="80" t="str">
        <f>VLOOKUP($A139,'Sheet1 - Table (1)'!$A$8:$AG$1186,COLUMN(J$7),FALSE)</f>
        <v>Actions</v>
      </c>
      <c r="K139" s="82">
        <f>VLOOKUP($A139,'Sheet1 - Table (1)'!$A$8:$AG$1186,COLUMN(K$7),FALSE)</f>
        <v>44255</v>
      </c>
      <c r="L139" s="80">
        <f>VLOOKUP($A139,'Sheet1 - Table (1)'!$A$8:$AG$1186,COLUMN(L$7),FALSE)</f>
        <v>212.9904477</v>
      </c>
      <c r="M139" s="80" t="str">
        <f>VLOOKUP($A139,'Sheet1 - Table (1)'!$A$8:$AG$1186,COLUMN(M$7),FALSE)</f>
        <v>Paid</v>
      </c>
      <c r="N139" s="80">
        <f>VLOOKUP($A139,'Sheet1 - Table (1)'!$A$8:$AG$1186,COLUMN(N$7),FALSE)</f>
        <v>0</v>
      </c>
      <c r="O139" s="80">
        <f>VLOOKUP($A139,'Sheet1 - Table (1)'!$A$8:$AG$1186,COLUMN(O$7),FALSE)</f>
        <v>0</v>
      </c>
      <c r="P139" s="80">
        <f>VLOOKUP($A139,'Sheet1 - Table (1)'!$A$8:$AG$1186,COLUMN(P$7),FALSE)</f>
        <v>0</v>
      </c>
      <c r="Q139" s="80">
        <f>VLOOKUP($A139,'Sheet1 - Table (1)'!$A$8:$AG$1186,COLUMN(Q$7),FALSE)</f>
        <v>0</v>
      </c>
      <c r="R139" s="80">
        <f>VLOOKUP($A139,'Sheet1 - Table (1)'!$A$8:$AG$1186,COLUMN(R$7),FALSE)</f>
        <v>0</v>
      </c>
      <c r="S139" s="80">
        <f>VLOOKUP($A139,'Sheet1 - Table (1)'!$A$8:$AG$1186,COLUMN(S$7),FALSE)</f>
        <v>0</v>
      </c>
      <c r="T139" s="80">
        <f>VLOOKUP($A139,'Sheet1 - Table (1)'!$A$8:$AG$1186,COLUMN(T$7),FALSE)</f>
        <v>0</v>
      </c>
      <c r="U139" s="80" t="str">
        <f t="shared" si="34"/>
        <v/>
      </c>
      <c r="V139" s="80" t="str">
        <f>VLOOKUP($A139,'Sheet1 - Table (1)'!$A$8:$AG$1186,COLUMN(V$7)+3,FALSE)</f>
        <v>CH - Uebrige Fds tradit. Anl.</v>
      </c>
      <c r="W139" s="80" t="str">
        <f>VLOOKUP(A139,'Sheet1 - Table (1)'!$A$8:$AF$10075,MATCH($W$8,'Sheet1 - Table (1)'!$10:$10,0),FALSE)</f>
        <v>Détermination des Prix Quotidien</v>
      </c>
      <c r="X139" s="80">
        <f>VLOOKUP(A139,'Sheet1 - Table (1)'!$A$8:$AAB$10075,MATCH($X$8,'Sheet1 - Table (1)'!$10:$10,0),FALSE)</f>
        <v>0</v>
      </c>
      <c r="Y139" s="96" t="str">
        <f t="shared" si="37"/>
        <v>Fonds de placement</v>
      </c>
      <c r="AA139" s="96" t="s">
        <v>1823</v>
      </c>
      <c r="AB139" s="96" t="s">
        <v>1960</v>
      </c>
      <c r="AC139" s="214" t="s">
        <v>155</v>
      </c>
      <c r="AD139" s="214" t="s">
        <v>1960</v>
      </c>
      <c r="AE139" s="96" t="s">
        <v>2858</v>
      </c>
      <c r="AF139" s="246" t="s">
        <v>2858</v>
      </c>
      <c r="AG139" s="96" t="s">
        <v>3043</v>
      </c>
      <c r="AI139" s="96" t="s">
        <v>155</v>
      </c>
      <c r="AJ139" s="96" t="s">
        <v>155</v>
      </c>
      <c r="AK139" s="96" t="s">
        <v>155</v>
      </c>
      <c r="AL139" s="26" t="s">
        <v>1960</v>
      </c>
      <c r="AM139" s="96" t="s">
        <v>1960</v>
      </c>
      <c r="AO139" s="96" t="s">
        <v>1960</v>
      </c>
      <c r="AP139" s="96" t="s">
        <v>2485</v>
      </c>
      <c r="AQ139" s="132"/>
      <c r="AR139" s="133"/>
      <c r="AS139" s="133" t="str">
        <f t="shared" si="38"/>
        <v/>
      </c>
      <c r="AT139" s="133"/>
      <c r="AU139" s="133"/>
      <c r="AV139" s="133"/>
      <c r="AW139" s="133"/>
      <c r="AX139" s="101">
        <v>1</v>
      </c>
      <c r="BJ139" s="101">
        <v>1</v>
      </c>
      <c r="BT139" s="101"/>
      <c r="BZ139" s="101" t="str">
        <f t="shared" si="39"/>
        <v/>
      </c>
      <c r="CA139" s="101" t="s">
        <v>70</v>
      </c>
      <c r="CB139" s="101"/>
      <c r="CC139" s="101" t="s">
        <v>70</v>
      </c>
      <c r="CD139" s="42" t="s">
        <v>4374</v>
      </c>
      <c r="CE139" s="42" t="s">
        <v>4374</v>
      </c>
      <c r="CF139" s="42" t="str">
        <f>IFERROR(VLOOKUP(Funds[[#This Row],[Code ISIN]],[1]GLOBAL!$C$1:$L$27,10,FALSE)," ")</f>
        <v xml:space="preserve"> </v>
      </c>
      <c r="CG139" s="42" t="s">
        <v>4374</v>
      </c>
      <c r="CH139" s="42" t="s">
        <v>4374</v>
      </c>
      <c r="CI139" s="42" t="s">
        <v>4374</v>
      </c>
      <c r="CK139" s="96" t="s">
        <v>4374</v>
      </c>
      <c r="CL139" s="246" t="str">
        <f>VLOOKUP(Funds[[#This Row],[Code ISIN]],'Sheet1 - Table (1)'!$A$10:$AF$110017,MATCH("Funds Liquidity",'Sheet1 - Table (1)'!$10:$10,0),FALSE)</f>
        <v>Jour</v>
      </c>
      <c r="CO139" s="246" t="s">
        <v>3043</v>
      </c>
    </row>
    <row r="140" spans="1:94">
      <c r="A140" s="80" t="s">
        <v>414</v>
      </c>
      <c r="B140" s="305">
        <f>IF(ISERROR(VALUE(VLOOKUP($A140,'Sheet1 - Table (1)'!$A$8:$AG$1186,COLUMN(B$7),FALSE))),VLOOKUP(A140,TK_MANQUANTS,2,FALSE),IF(VALUE(VLOOKUP($A140,'Sheet1 - Table (1)'!$A$8:$AG$1186,COLUMN(B$7),FALSE))=0,VLOOKUP(A140,TK_MANQUANTS,2,FALSE),VALUE(VLOOKUP($A140,'Sheet1 - Table (1)'!$A$8:$AG$1186,COLUMN(B$7),FALSE))))</f>
        <v>889976</v>
      </c>
      <c r="C140" s="80" t="str">
        <f>VLOOKUP($A140,'Sheet1 - Table (1)'!$A$8:$AG$1186,COLUMN(C$7),FALSE)</f>
        <v>iShares SMI® ETF (CH)</v>
      </c>
      <c r="D140" s="82">
        <f>VLOOKUP($A140,'Sheet1 - Table (1)'!$A$8:$AG$1186,COLUMN(D$7),FALSE)</f>
        <v>43861</v>
      </c>
      <c r="E140" s="124">
        <f>VLOOKUP($A140,'Sheet1 - Table (1)'!$A$8:$AG$1186,COLUMN(E$7),FALSE)</f>
        <v>0.35</v>
      </c>
      <c r="F140" s="80">
        <f>VLOOKUP($A140,'Sheet1 - Table (1)'!$A$8:$AG$1186,COLUMN(F$7),FALSE)</f>
        <v>0</v>
      </c>
      <c r="G140" s="80" t="str">
        <f>VLOOKUP($A140,'Sheet1 - Table (1)'!$A$8:$AG$1186,COLUMN(G$7),FALSE)</f>
        <v>Switzerland</v>
      </c>
      <c r="H140" s="80" t="str">
        <f>VLOOKUP($A140,'Sheet1 - Table (1)'!$A$8:$AG$1186,COLUMN(H$7),FALSE)</f>
        <v>CHF</v>
      </c>
      <c r="I140" s="80" t="str">
        <f>VLOOKUP($A140,'Sheet1 - Table (1)'!$A$8:$AG$1186,COLUMN(I$7),FALSE)</f>
        <v>Exchange Traded Funds</v>
      </c>
      <c r="J140" s="80" t="str">
        <f>VLOOKUP($A140,'Sheet1 - Table (1)'!$A$8:$AG$1186,COLUMN(J$7),FALSE)</f>
        <v>Actions</v>
      </c>
      <c r="K140" s="82">
        <f>VLOOKUP($A140,'Sheet1 - Table (1)'!$A$8:$AG$1186,COLUMN(K$7),FALSE)</f>
        <v>44255</v>
      </c>
      <c r="L140" s="80">
        <f>VLOOKUP($A140,'Sheet1 - Table (1)'!$A$8:$AG$1186,COLUMN(L$7),FALSE)</f>
        <v>1920.9195397000001</v>
      </c>
      <c r="M140" s="80" t="str">
        <f>VLOOKUP($A140,'Sheet1 - Table (1)'!$A$8:$AG$1186,COLUMN(M$7),FALSE)</f>
        <v>Paid</v>
      </c>
      <c r="N140" s="80">
        <f>VLOOKUP($A140,'Sheet1 - Table (1)'!$A$8:$AG$1186,COLUMN(N$7),FALSE)</f>
        <v>0</v>
      </c>
      <c r="O140" s="80">
        <f>VLOOKUP($A140,'Sheet1 - Table (1)'!$A$8:$AG$1186,COLUMN(O$7),FALSE)</f>
        <v>0</v>
      </c>
      <c r="P140" s="80">
        <f>VLOOKUP($A140,'Sheet1 - Table (1)'!$A$8:$AG$1186,COLUMN(P$7),FALSE)</f>
        <v>0</v>
      </c>
      <c r="Q140" s="80">
        <f>VLOOKUP($A140,'Sheet1 - Table (1)'!$A$8:$AG$1186,COLUMN(Q$7),FALSE)</f>
        <v>0</v>
      </c>
      <c r="R140" s="80">
        <f>VLOOKUP($A140,'Sheet1 - Table (1)'!$A$8:$AG$1186,COLUMN(R$7),FALSE)</f>
        <v>0</v>
      </c>
      <c r="S140" s="80" t="b">
        <f>VLOOKUP($A140,'Sheet1 - Table (1)'!$A$8:$AG$1186,COLUMN(S$7),FALSE)</f>
        <v>1</v>
      </c>
      <c r="T140" s="80" t="b">
        <f>VLOOKUP($A140,'Sheet1 - Table (1)'!$A$8:$AG$1186,COLUMN(T$7),FALSE)</f>
        <v>1</v>
      </c>
      <c r="U140" s="80" t="str">
        <f t="shared" si="34"/>
        <v>GE-UK</v>
      </c>
      <c r="V140" s="80" t="str">
        <f>VLOOKUP($A140,'Sheet1 - Table (1)'!$A$8:$AG$1186,COLUMN(V$7)+3,FALSE)</f>
        <v>CH - Uebrige Fds tradit. Anl.</v>
      </c>
      <c r="W140" s="80" t="str">
        <f>VLOOKUP(A140,'Sheet1 - Table (1)'!$A$8:$AF$10075,MATCH($W$8,'Sheet1 - Table (1)'!$10:$10,0),FALSE)</f>
        <v>Détermination des Prix Quotidien</v>
      </c>
      <c r="X140" s="80" t="str">
        <f>VLOOKUP(A140,'Sheet1 - Table (1)'!$A$8:$AAB$10075,MATCH($X$8,'Sheet1 - Table (1)'!$10:$10,0),FALSE)</f>
        <v>Full</v>
      </c>
      <c r="Y140" s="96" t="str">
        <f t="shared" si="37"/>
        <v>ETF</v>
      </c>
      <c r="AA140" s="96" t="s">
        <v>1823</v>
      </c>
      <c r="AB140" s="96" t="s">
        <v>1960</v>
      </c>
      <c r="AC140" s="214" t="s">
        <v>155</v>
      </c>
      <c r="AD140" s="214" t="s">
        <v>1960</v>
      </c>
      <c r="AE140" s="96" t="s">
        <v>2858</v>
      </c>
      <c r="AF140" s="246" t="s">
        <v>2858</v>
      </c>
      <c r="AG140" s="96" t="s">
        <v>2864</v>
      </c>
      <c r="AI140" s="96" t="s">
        <v>155</v>
      </c>
      <c r="AJ140" s="96" t="s">
        <v>155</v>
      </c>
      <c r="AK140" s="96" t="s">
        <v>155</v>
      </c>
      <c r="AL140" s="26" t="s">
        <v>1960</v>
      </c>
      <c r="AM140" s="96" t="s">
        <v>1960</v>
      </c>
      <c r="AO140" s="96" t="s">
        <v>1960</v>
      </c>
      <c r="AP140" s="96" t="s">
        <v>2485</v>
      </c>
      <c r="AQ140" s="130"/>
      <c r="AR140" s="131"/>
      <c r="AS140" s="131" t="str">
        <f t="shared" si="38"/>
        <v/>
      </c>
      <c r="AT140" s="131"/>
      <c r="AU140" s="131"/>
      <c r="AV140" s="131"/>
      <c r="AW140" s="131"/>
      <c r="AX140" s="101">
        <v>1</v>
      </c>
      <c r="BJ140" s="101">
        <v>1</v>
      </c>
      <c r="BT140" s="101" t="s">
        <v>1634</v>
      </c>
      <c r="BZ140" s="101" t="str">
        <f t="shared" si="39"/>
        <v/>
      </c>
      <c r="CA140" s="101" t="s">
        <v>70</v>
      </c>
      <c r="CB140" s="101"/>
      <c r="CC140" s="101" t="s">
        <v>70</v>
      </c>
      <c r="CD140" s="42" t="s">
        <v>4374</v>
      </c>
      <c r="CE140" s="42" t="s">
        <v>4374</v>
      </c>
      <c r="CF140" s="42" t="str">
        <f>IFERROR(VLOOKUP(Funds[[#This Row],[Code ISIN]],[1]GLOBAL!$C$1:$L$27,10,FALSE)," ")</f>
        <v xml:space="preserve"> </v>
      </c>
      <c r="CG140" s="42" t="s">
        <v>4374</v>
      </c>
      <c r="CH140" s="42" t="s">
        <v>4374</v>
      </c>
      <c r="CI140" s="42" t="s">
        <v>4374</v>
      </c>
      <c r="CK140" s="96" t="s">
        <v>4374</v>
      </c>
      <c r="CL140" s="246" t="str">
        <f>VLOOKUP(Funds[[#This Row],[Code ISIN]],'Sheet1 - Table (1)'!$A$10:$AF$110017,MATCH("Funds Liquidity",'Sheet1 - Table (1)'!$10:$10,0),FALSE)</f>
        <v>Jour</v>
      </c>
      <c r="CN140" s="246" t="s">
        <v>155</v>
      </c>
    </row>
    <row r="141" spans="1:94">
      <c r="A141" s="80" t="s">
        <v>429</v>
      </c>
      <c r="B141" s="305">
        <f>IF(ISERROR(VALUE(VLOOKUP($A141,'Sheet1 - Table (1)'!$A$8:$AG$1186,COLUMN(B$7),FALSE))),VLOOKUP(A141,TK_MANQUANTS,2,FALSE),IF(VALUE(VLOOKUP($A141,'Sheet1 - Table (1)'!$A$8:$AG$1186,COLUMN(B$7),FALSE))=0,VLOOKUP(A141,TK_MANQUANTS,2,FALSE),VALUE(VLOOKUP($A141,'Sheet1 - Table (1)'!$A$8:$AG$1186,COLUMN(B$7),FALSE))))</f>
        <v>1908710</v>
      </c>
      <c r="C141" s="80" t="str">
        <f>VLOOKUP($A141,'Sheet1 - Table (1)'!$A$8:$AG$1186,COLUMN(C$7),FALSE)</f>
        <v>Pictet CH-Swiss Equities-I dy CHF</v>
      </c>
      <c r="D141" s="82">
        <f>VLOOKUP($A141,'Sheet1 - Table (1)'!$A$8:$AG$1186,COLUMN(D$7),FALSE)</f>
        <v>44196</v>
      </c>
      <c r="E141" s="124">
        <f>VLOOKUP($A141,'Sheet1 - Table (1)'!$A$8:$AG$1186,COLUMN(E$7),FALSE)</f>
        <v>0.77</v>
      </c>
      <c r="F141" s="80">
        <f>VLOOKUP($A141,'Sheet1 - Table (1)'!$A$8:$AG$1186,COLUMN(F$7),FALSE)</f>
        <v>0</v>
      </c>
      <c r="G141" s="80" t="str">
        <f>VLOOKUP($A141,'Sheet1 - Table (1)'!$A$8:$AG$1186,COLUMN(G$7),FALSE)</f>
        <v>Switzerland</v>
      </c>
      <c r="H141" s="80" t="str">
        <f>VLOOKUP($A141,'Sheet1 - Table (1)'!$A$8:$AG$1186,COLUMN(H$7),FALSE)</f>
        <v>CHF</v>
      </c>
      <c r="I141" s="80" t="str">
        <f>VLOOKUP($A141,'Sheet1 - Table (1)'!$A$8:$AG$1186,COLUMN(I$7),FALSE)</f>
        <v>Fonds de placement</v>
      </c>
      <c r="J141" s="80" t="str">
        <f>VLOOKUP($A141,'Sheet1 - Table (1)'!$A$8:$AG$1186,COLUMN(J$7),FALSE)</f>
        <v>Actions</v>
      </c>
      <c r="K141" s="82">
        <f>VLOOKUP($A141,'Sheet1 - Table (1)'!$A$8:$AG$1186,COLUMN(K$7),FALSE)</f>
        <v>44255</v>
      </c>
      <c r="L141" s="80">
        <f>VLOOKUP($A141,'Sheet1 - Table (1)'!$A$8:$AG$1186,COLUMN(L$7),FALSE)</f>
        <v>425.94290000000001</v>
      </c>
      <c r="M141" s="80" t="str">
        <f>VLOOKUP($A141,'Sheet1 - Table (1)'!$A$8:$AG$1186,COLUMN(M$7),FALSE)</f>
        <v>Paid</v>
      </c>
      <c r="N141" s="80">
        <f>VLOOKUP($A141,'Sheet1 - Table (1)'!$A$8:$AG$1186,COLUMN(N$7),FALSE)</f>
        <v>0</v>
      </c>
      <c r="O141" s="80">
        <f>VLOOKUP($A141,'Sheet1 - Table (1)'!$A$8:$AG$1186,COLUMN(O$7),FALSE)</f>
        <v>0</v>
      </c>
      <c r="P141" s="80">
        <f>VLOOKUP($A141,'Sheet1 - Table (1)'!$A$8:$AG$1186,COLUMN(P$7),FALSE)</f>
        <v>0</v>
      </c>
      <c r="Q141" s="80">
        <f>VLOOKUP($A141,'Sheet1 - Table (1)'!$A$8:$AG$1186,COLUMN(Q$7),FALSE)</f>
        <v>0</v>
      </c>
      <c r="R141" s="80">
        <f>VLOOKUP($A141,'Sheet1 - Table (1)'!$A$8:$AG$1186,COLUMN(R$7),FALSE)</f>
        <v>0</v>
      </c>
      <c r="S141" s="80">
        <f>VLOOKUP($A141,'Sheet1 - Table (1)'!$A$8:$AG$1186,COLUMN(S$7),FALSE)</f>
        <v>0</v>
      </c>
      <c r="T141" s="80" t="b">
        <f>VLOOKUP($A141,'Sheet1 - Table (1)'!$A$8:$AG$1186,COLUMN(T$7),FALSE)</f>
        <v>1</v>
      </c>
      <c r="U141" s="80" t="str">
        <f t="shared" si="34"/>
        <v>UK</v>
      </c>
      <c r="V141" s="80" t="str">
        <f>VLOOKUP($A141,'Sheet1 - Table (1)'!$A$8:$AG$1186,COLUMN(V$7)+3,FALSE)</f>
        <v>CH - Uebrige Fds tradit. Anl.</v>
      </c>
      <c r="W141" s="80" t="str">
        <f>VLOOKUP(A141,'Sheet1 - Table (1)'!$A$8:$AF$10075,MATCH($W$8,'Sheet1 - Table (1)'!$10:$10,0),FALSE)</f>
        <v>Détermination des Prix Quotidien</v>
      </c>
      <c r="X141" s="80">
        <f>VLOOKUP(A141,'Sheet1 - Table (1)'!$A$8:$AAB$10075,MATCH($X$8,'Sheet1 - Table (1)'!$10:$10,0),FALSE)</f>
        <v>0</v>
      </c>
      <c r="Y141" s="96" t="str">
        <f t="shared" si="37"/>
        <v>Fonds de placement</v>
      </c>
      <c r="AA141" s="96" t="s">
        <v>1823</v>
      </c>
      <c r="AB141" s="96" t="s">
        <v>1960</v>
      </c>
      <c r="AC141" s="214" t="s">
        <v>155</v>
      </c>
      <c r="AD141" s="214" t="s">
        <v>1960</v>
      </c>
      <c r="AE141" s="96" t="s">
        <v>2858</v>
      </c>
      <c r="AF141" s="246" t="s">
        <v>2858</v>
      </c>
      <c r="AG141" s="96" t="s">
        <v>2864</v>
      </c>
      <c r="AI141" s="96" t="s">
        <v>155</v>
      </c>
      <c r="AJ141" s="96" t="s">
        <v>155</v>
      </c>
      <c r="AK141" s="96" t="s">
        <v>155</v>
      </c>
      <c r="AL141" s="26" t="s">
        <v>1960</v>
      </c>
      <c r="AM141" s="96" t="s">
        <v>1960</v>
      </c>
      <c r="AO141" s="96" t="s">
        <v>1960</v>
      </c>
      <c r="AP141" s="96" t="s">
        <v>2485</v>
      </c>
      <c r="AS141" s="101" t="str">
        <f t="shared" si="38"/>
        <v/>
      </c>
      <c r="AX141" s="101">
        <v>1</v>
      </c>
      <c r="BJ141" s="101">
        <v>1</v>
      </c>
      <c r="BT141" s="101" t="s">
        <v>1505</v>
      </c>
      <c r="BZ141" s="101" t="str">
        <f t="shared" si="39"/>
        <v/>
      </c>
      <c r="CA141" s="101" t="s">
        <v>4051</v>
      </c>
      <c r="CB141" s="122" t="s">
        <v>3654</v>
      </c>
      <c r="CC141" s="101" t="s">
        <v>3944</v>
      </c>
      <c r="CD141" s="42" t="s">
        <v>4374</v>
      </c>
      <c r="CE141" s="42" t="s">
        <v>4374</v>
      </c>
      <c r="CF141" s="42" t="str">
        <f>IFERROR(VLOOKUP(Funds[[#This Row],[Code ISIN]],[1]GLOBAL!$C$1:$L$27,10,FALSE)," ")</f>
        <v xml:space="preserve"> </v>
      </c>
      <c r="CG141" s="42" t="s">
        <v>4374</v>
      </c>
      <c r="CH141" s="42" t="s">
        <v>4374</v>
      </c>
      <c r="CI141" s="42" t="s">
        <v>4374</v>
      </c>
      <c r="CK141" s="96" t="s">
        <v>4374</v>
      </c>
      <c r="CL141" s="246" t="str">
        <f>VLOOKUP(Funds[[#This Row],[Code ISIN]],'Sheet1 - Table (1)'!$A$10:$AF$110017,MATCH("Funds Liquidity",'Sheet1 - Table (1)'!$10:$10,0),FALSE)</f>
        <v>Jour</v>
      </c>
    </row>
    <row r="142" spans="1:94">
      <c r="A142" s="80" t="s">
        <v>430</v>
      </c>
      <c r="B142" s="305">
        <f>IF(ISERROR(VALUE(VLOOKUP($A142,'Sheet1 - Table (1)'!$A$8:$AG$1186,COLUMN(B$7),FALSE))),VLOOKUP(A142,TK_MANQUANTS,2,FALSE),IF(VALUE(VLOOKUP($A142,'Sheet1 - Table (1)'!$A$8:$AG$1186,COLUMN(B$7),FALSE))=0,VLOOKUP(A142,TK_MANQUANTS,2,FALSE),VALUE(VLOOKUP($A142,'Sheet1 - Table (1)'!$A$8:$AG$1186,COLUMN(B$7),FALSE))))</f>
        <v>1959197</v>
      </c>
      <c r="C142" s="80" t="str">
        <f>VLOOKUP($A142,'Sheet1 - Table (1)'!$A$8:$AG$1186,COLUMN(C$7),FALSE)</f>
        <v>Pictet CH-Swiss Market Tracker-J dy CHF</v>
      </c>
      <c r="D142" s="82">
        <f>VLOOKUP($A142,'Sheet1 - Table (1)'!$A$8:$AG$1186,COLUMN(D$7),FALSE)</f>
        <v>43830</v>
      </c>
      <c r="E142" s="124">
        <f>VLOOKUP($A142,'Sheet1 - Table (1)'!$A$8:$AG$1186,COLUMN(E$7),FALSE)</f>
        <v>0.17</v>
      </c>
      <c r="F142" s="80">
        <f>VLOOKUP($A142,'Sheet1 - Table (1)'!$A$8:$AG$1186,COLUMN(F$7),FALSE)</f>
        <v>0</v>
      </c>
      <c r="G142" s="80" t="str">
        <f>VLOOKUP($A142,'Sheet1 - Table (1)'!$A$8:$AG$1186,COLUMN(G$7),FALSE)</f>
        <v>Switzerland</v>
      </c>
      <c r="H142" s="80" t="str">
        <f>VLOOKUP($A142,'Sheet1 - Table (1)'!$A$8:$AG$1186,COLUMN(H$7),FALSE)</f>
        <v>CHF</v>
      </c>
      <c r="I142" s="80" t="str">
        <f>VLOOKUP($A142,'Sheet1 - Table (1)'!$A$8:$AG$1186,COLUMN(I$7),FALSE)</f>
        <v>Fonds de placement</v>
      </c>
      <c r="J142" s="80" t="str">
        <f>VLOOKUP($A142,'Sheet1 - Table (1)'!$A$8:$AG$1186,COLUMN(J$7),FALSE)</f>
        <v>Actions</v>
      </c>
      <c r="K142" s="82">
        <f>VLOOKUP($A142,'Sheet1 - Table (1)'!$A$8:$AG$1186,COLUMN(K$7),FALSE)</f>
        <v>44255</v>
      </c>
      <c r="L142" s="80">
        <f>VLOOKUP($A142,'Sheet1 - Table (1)'!$A$8:$AG$1186,COLUMN(L$7),FALSE)</f>
        <v>549.64059999999995</v>
      </c>
      <c r="M142" s="80" t="str">
        <f>VLOOKUP($A142,'Sheet1 - Table (1)'!$A$8:$AG$1186,COLUMN(M$7),FALSE)</f>
        <v>Paid</v>
      </c>
      <c r="N142" s="80">
        <f>VLOOKUP($A142,'Sheet1 - Table (1)'!$A$8:$AG$1186,COLUMN(N$7),FALSE)</f>
        <v>0</v>
      </c>
      <c r="O142" s="80">
        <f>VLOOKUP($A142,'Sheet1 - Table (1)'!$A$8:$AG$1186,COLUMN(O$7),FALSE)</f>
        <v>0</v>
      </c>
      <c r="P142" s="80">
        <f>VLOOKUP($A142,'Sheet1 - Table (1)'!$A$8:$AG$1186,COLUMN(P$7),FALSE)</f>
        <v>0</v>
      </c>
      <c r="Q142" s="80">
        <f>VLOOKUP($A142,'Sheet1 - Table (1)'!$A$8:$AG$1186,COLUMN(Q$7),FALSE)</f>
        <v>0</v>
      </c>
      <c r="R142" s="80">
        <f>VLOOKUP($A142,'Sheet1 - Table (1)'!$A$8:$AG$1186,COLUMN(R$7),FALSE)</f>
        <v>0</v>
      </c>
      <c r="S142" s="80">
        <f>VLOOKUP($A142,'Sheet1 - Table (1)'!$A$8:$AG$1186,COLUMN(S$7),FALSE)</f>
        <v>0</v>
      </c>
      <c r="T142" s="80">
        <f>VLOOKUP($A142,'Sheet1 - Table (1)'!$A$8:$AG$1186,COLUMN(T$7),FALSE)</f>
        <v>0</v>
      </c>
      <c r="U142" s="80" t="str">
        <f t="shared" si="34"/>
        <v/>
      </c>
      <c r="V142" s="80" t="str">
        <f>VLOOKUP($A142,'Sheet1 - Table (1)'!$A$8:$AG$1186,COLUMN(V$7)+3,FALSE)</f>
        <v>CH - Effektenfonds</v>
      </c>
      <c r="W142" s="80" t="str">
        <f>VLOOKUP(A142,'Sheet1 - Table (1)'!$A$8:$AF$10075,MATCH($W$8,'Sheet1 - Table (1)'!$10:$10,0),FALSE)</f>
        <v>Détermination des Prix Quotidien</v>
      </c>
      <c r="X142" s="80" t="str">
        <f>VLOOKUP(A142,'Sheet1 - Table (1)'!$A$8:$AAB$10075,MATCH($X$8,'Sheet1 - Table (1)'!$10:$10,0),FALSE)</f>
        <v>Optimized</v>
      </c>
      <c r="Y142" s="96" t="str">
        <f t="shared" si="37"/>
        <v>Fonds de placement</v>
      </c>
      <c r="AA142" s="96" t="s">
        <v>1823</v>
      </c>
      <c r="AB142" s="96" t="s">
        <v>1960</v>
      </c>
      <c r="AC142" s="214" t="s">
        <v>155</v>
      </c>
      <c r="AD142" s="214" t="s">
        <v>1960</v>
      </c>
      <c r="AE142" s="96" t="s">
        <v>2858</v>
      </c>
      <c r="AF142" s="246" t="s">
        <v>2858</v>
      </c>
      <c r="AG142" s="96" t="s">
        <v>2864</v>
      </c>
      <c r="AI142" s="96" t="s">
        <v>155</v>
      </c>
      <c r="AJ142" s="96" t="s">
        <v>155</v>
      </c>
      <c r="AK142" s="96" t="s">
        <v>155</v>
      </c>
      <c r="AL142" s="26" t="s">
        <v>1960</v>
      </c>
      <c r="AM142" s="96" t="s">
        <v>1960</v>
      </c>
      <c r="AO142" s="96" t="s">
        <v>1960</v>
      </c>
      <c r="AP142" s="96" t="s">
        <v>2485</v>
      </c>
      <c r="AS142" s="101" t="str">
        <f t="shared" si="38"/>
        <v/>
      </c>
      <c r="AX142" s="101">
        <v>1</v>
      </c>
      <c r="BJ142" s="101">
        <v>1</v>
      </c>
      <c r="BT142" s="101" t="s">
        <v>1506</v>
      </c>
      <c r="BZ142" s="101" t="str">
        <f t="shared" si="39"/>
        <v/>
      </c>
      <c r="CA142" s="101" t="s">
        <v>4050</v>
      </c>
      <c r="CB142" s="101" t="s">
        <v>4226</v>
      </c>
      <c r="CC142" s="101" t="s">
        <v>3944</v>
      </c>
      <c r="CD142" s="42" t="s">
        <v>4374</v>
      </c>
      <c r="CE142" s="42" t="s">
        <v>4374</v>
      </c>
      <c r="CF142" s="42" t="str">
        <f>IFERROR(VLOOKUP(Funds[[#This Row],[Code ISIN]],[1]GLOBAL!$C$1:$L$27,10,FALSE)," ")</f>
        <v xml:space="preserve"> </v>
      </c>
      <c r="CG142" s="42" t="s">
        <v>4374</v>
      </c>
      <c r="CH142" s="42" t="s">
        <v>4374</v>
      </c>
      <c r="CI142" s="42" t="s">
        <v>4374</v>
      </c>
      <c r="CK142" s="96" t="s">
        <v>4374</v>
      </c>
      <c r="CL142" s="246" t="str">
        <f>VLOOKUP(Funds[[#This Row],[Code ISIN]],'Sheet1 - Table (1)'!$A$10:$AF$110017,MATCH("Funds Liquidity",'Sheet1 - Table (1)'!$10:$10,0),FALSE)</f>
        <v>Jour</v>
      </c>
      <c r="CN142" s="246" t="s">
        <v>155</v>
      </c>
    </row>
    <row r="143" spans="1:94">
      <c r="A143" s="80" t="s">
        <v>415</v>
      </c>
      <c r="B143" s="305">
        <f>IF(ISERROR(VALUE(VLOOKUP($A143,'Sheet1 - Table (1)'!$A$8:$AG$1186,COLUMN(B$7),FALSE))),VLOOKUP(A143,TK_MANQUANTS,2,FALSE),IF(VALUE(VLOOKUP($A143,'Sheet1 - Table (1)'!$A$8:$AG$1186,COLUMN(B$7),FALSE))=0,VLOOKUP(A143,TK_MANQUANTS,2,FALSE),VALUE(VLOOKUP($A143,'Sheet1 - Table (1)'!$A$8:$AG$1186,COLUMN(B$7),FALSE))))</f>
        <v>1985280</v>
      </c>
      <c r="C143" s="80" t="str">
        <f>VLOOKUP($A143,'Sheet1 - Table (1)'!$A$8:$AG$1186,COLUMN(C$7),FALSE)</f>
        <v>iShares SMIM® ETF (CH)</v>
      </c>
      <c r="D143" s="82">
        <f>VLOOKUP($A143,'Sheet1 - Table (1)'!$A$8:$AG$1186,COLUMN(D$7),FALSE)</f>
        <v>43861</v>
      </c>
      <c r="E143" s="124">
        <f>VLOOKUP($A143,'Sheet1 - Table (1)'!$A$8:$AG$1186,COLUMN(E$7),FALSE)</f>
        <v>0.45</v>
      </c>
      <c r="F143" s="80">
        <f>VLOOKUP($A143,'Sheet1 - Table (1)'!$A$8:$AG$1186,COLUMN(F$7),FALSE)</f>
        <v>0</v>
      </c>
      <c r="G143" s="80" t="str">
        <f>VLOOKUP($A143,'Sheet1 - Table (1)'!$A$8:$AG$1186,COLUMN(G$7),FALSE)</f>
        <v>Switzerland</v>
      </c>
      <c r="H143" s="80" t="str">
        <f>VLOOKUP($A143,'Sheet1 - Table (1)'!$A$8:$AG$1186,COLUMN(H$7),FALSE)</f>
        <v>CHF</v>
      </c>
      <c r="I143" s="80" t="str">
        <f>VLOOKUP($A143,'Sheet1 - Table (1)'!$A$8:$AG$1186,COLUMN(I$7),FALSE)</f>
        <v>Exchange Traded Funds</v>
      </c>
      <c r="J143" s="80" t="str">
        <f>VLOOKUP($A143,'Sheet1 - Table (1)'!$A$8:$AG$1186,COLUMN(J$7),FALSE)</f>
        <v>Actions</v>
      </c>
      <c r="K143" s="82">
        <f>VLOOKUP($A143,'Sheet1 - Table (1)'!$A$8:$AG$1186,COLUMN(K$7),FALSE)</f>
        <v>44255</v>
      </c>
      <c r="L143" s="80">
        <f>VLOOKUP($A143,'Sheet1 - Table (1)'!$A$8:$AG$1186,COLUMN(L$7),FALSE)</f>
        <v>1231.3435675999999</v>
      </c>
      <c r="M143" s="80" t="str">
        <f>VLOOKUP($A143,'Sheet1 - Table (1)'!$A$8:$AG$1186,COLUMN(M$7),FALSE)</f>
        <v>Paid</v>
      </c>
      <c r="N143" s="80">
        <f>VLOOKUP($A143,'Sheet1 - Table (1)'!$A$8:$AG$1186,COLUMN(N$7),FALSE)</f>
        <v>0</v>
      </c>
      <c r="O143" s="80">
        <f>VLOOKUP($A143,'Sheet1 - Table (1)'!$A$8:$AG$1186,COLUMN(O$7),FALSE)</f>
        <v>0</v>
      </c>
      <c r="P143" s="80">
        <f>VLOOKUP($A143,'Sheet1 - Table (1)'!$A$8:$AG$1186,COLUMN(P$7),FALSE)</f>
        <v>0</v>
      </c>
      <c r="Q143" s="80">
        <f>VLOOKUP($A143,'Sheet1 - Table (1)'!$A$8:$AG$1186,COLUMN(Q$7),FALSE)</f>
        <v>0</v>
      </c>
      <c r="R143" s="80">
        <f>VLOOKUP($A143,'Sheet1 - Table (1)'!$A$8:$AG$1186,COLUMN(R$7),FALSE)</f>
        <v>0</v>
      </c>
      <c r="S143" s="80" t="b">
        <f>VLOOKUP($A143,'Sheet1 - Table (1)'!$A$8:$AG$1186,COLUMN(S$7),FALSE)</f>
        <v>1</v>
      </c>
      <c r="T143" s="80" t="b">
        <f>VLOOKUP($A143,'Sheet1 - Table (1)'!$A$8:$AG$1186,COLUMN(T$7),FALSE)</f>
        <v>1</v>
      </c>
      <c r="U143" s="80" t="str">
        <f t="shared" si="34"/>
        <v>GE-UK</v>
      </c>
      <c r="V143" s="80" t="str">
        <f>VLOOKUP($A143,'Sheet1 - Table (1)'!$A$8:$AG$1186,COLUMN(V$7)+3,FALSE)</f>
        <v>CH - Uebrige Fds tradit. Anl.</v>
      </c>
      <c r="W143" s="80" t="str">
        <f>VLOOKUP(A143,'Sheet1 - Table (1)'!$A$8:$AF$10075,MATCH($W$8,'Sheet1 - Table (1)'!$10:$10,0),FALSE)</f>
        <v>Détermination des Prix Quotidien</v>
      </c>
      <c r="X143" s="80" t="str">
        <f>VLOOKUP(A143,'Sheet1 - Table (1)'!$A$8:$AAB$10075,MATCH($X$8,'Sheet1 - Table (1)'!$10:$10,0),FALSE)</f>
        <v>Full</v>
      </c>
      <c r="Y143" s="96" t="str">
        <f t="shared" si="37"/>
        <v>ETF</v>
      </c>
      <c r="AA143" s="96" t="s">
        <v>1823</v>
      </c>
      <c r="AB143" s="96" t="s">
        <v>1960</v>
      </c>
      <c r="AC143" s="214" t="s">
        <v>155</v>
      </c>
      <c r="AD143" s="214" t="s">
        <v>1960</v>
      </c>
      <c r="AE143" s="96" t="s">
        <v>2858</v>
      </c>
      <c r="AF143" s="246" t="s">
        <v>2858</v>
      </c>
      <c r="AG143" s="96" t="s">
        <v>3043</v>
      </c>
      <c r="AI143" s="96" t="s">
        <v>155</v>
      </c>
      <c r="AJ143" s="96" t="s">
        <v>155</v>
      </c>
      <c r="AK143" s="96" t="s">
        <v>155</v>
      </c>
      <c r="AL143" s="26" t="s">
        <v>1960</v>
      </c>
      <c r="AM143" s="96" t="s">
        <v>1960</v>
      </c>
      <c r="AO143" s="96" t="s">
        <v>1960</v>
      </c>
      <c r="AP143" s="96" t="s">
        <v>2485</v>
      </c>
      <c r="AS143" s="101" t="str">
        <f t="shared" si="38"/>
        <v/>
      </c>
      <c r="AX143" s="101">
        <v>1</v>
      </c>
      <c r="BJ143" s="101">
        <v>1</v>
      </c>
      <c r="BZ143" s="101" t="str">
        <f t="shared" si="39"/>
        <v/>
      </c>
      <c r="CA143" s="101" t="s">
        <v>70</v>
      </c>
      <c r="CB143" s="101"/>
      <c r="CC143" s="101" t="s">
        <v>70</v>
      </c>
      <c r="CD143" s="42" t="s">
        <v>4374</v>
      </c>
      <c r="CE143" s="42" t="s">
        <v>4374</v>
      </c>
      <c r="CF143" s="42" t="str">
        <f>IFERROR(VLOOKUP(Funds[[#This Row],[Code ISIN]],[1]GLOBAL!$C$1:$L$27,10,FALSE)," ")</f>
        <v xml:space="preserve"> </v>
      </c>
      <c r="CG143" s="42" t="s">
        <v>4374</v>
      </c>
      <c r="CH143" s="42" t="s">
        <v>4374</v>
      </c>
      <c r="CI143" s="42" t="s">
        <v>4374</v>
      </c>
      <c r="CK143" s="96" t="s">
        <v>4374</v>
      </c>
      <c r="CL143" s="246" t="str">
        <f>VLOOKUP(Funds[[#This Row],[Code ISIN]],'Sheet1 - Table (1)'!$A$10:$AF$110017,MATCH("Funds Liquidity",'Sheet1 - Table (1)'!$10:$10,0),FALSE)</f>
        <v>Jour</v>
      </c>
      <c r="CN143" s="246" t="s">
        <v>155</v>
      </c>
      <c r="CO143" s="246" t="s">
        <v>3043</v>
      </c>
    </row>
    <row r="144" spans="1:94">
      <c r="A144" s="80" t="s">
        <v>816</v>
      </c>
      <c r="B144" s="305">
        <f>IF(ISERROR(VALUE(VLOOKUP($A144,'Sheet1 - Table (1)'!$A$8:$AG$1186,COLUMN(B$7),FALSE))),VLOOKUP(A144,TK_MANQUANTS,2,FALSE),IF(VALUE(VLOOKUP($A144,'Sheet1 - Table (1)'!$A$8:$AG$1186,COLUMN(B$7),FALSE))=0,VLOOKUP(A144,TK_MANQUANTS,2,FALSE),VALUE(VLOOKUP($A144,'Sheet1 - Table (1)'!$A$8:$AG$1186,COLUMN(B$7),FALSE))))</f>
        <v>2298796</v>
      </c>
      <c r="C144" s="80" t="str">
        <f>VLOOKUP($A144,'Sheet1 - Table (1)'!$A$8:$AG$1186,COLUMN(C$7),FALSE)</f>
        <v>BCV Swiss Equity B</v>
      </c>
      <c r="D144" s="82">
        <f>VLOOKUP($A144,'Sheet1 - Table (1)'!$A$8:$AG$1186,COLUMN(D$7),FALSE)</f>
        <v>43921</v>
      </c>
      <c r="E144" s="124">
        <f>VLOOKUP($A144,'Sheet1 - Table (1)'!$A$8:$AG$1186,COLUMN(E$7),FALSE)</f>
        <v>0.56000000000000005</v>
      </c>
      <c r="F144" s="80">
        <f>VLOOKUP($A144,'Sheet1 - Table (1)'!$A$8:$AG$1186,COLUMN(F$7),FALSE)</f>
        <v>0</v>
      </c>
      <c r="G144" s="80" t="str">
        <f>VLOOKUP($A144,'Sheet1 - Table (1)'!$A$8:$AG$1186,COLUMN(G$7),FALSE)</f>
        <v>Switzerland</v>
      </c>
      <c r="H144" s="80" t="str">
        <f>VLOOKUP($A144,'Sheet1 - Table (1)'!$A$8:$AG$1186,COLUMN(H$7),FALSE)</f>
        <v>CHF</v>
      </c>
      <c r="I144" s="80" t="str">
        <f>VLOOKUP($A144,'Sheet1 - Table (1)'!$A$8:$AG$1186,COLUMN(I$7),FALSE)</f>
        <v>Fonds de placement</v>
      </c>
      <c r="J144" s="80" t="str">
        <f>VLOOKUP($A144,'Sheet1 - Table (1)'!$A$8:$AG$1186,COLUMN(J$7),FALSE)</f>
        <v>Actions</v>
      </c>
      <c r="K144" s="82">
        <f>VLOOKUP($A144,'Sheet1 - Table (1)'!$A$8:$AG$1186,COLUMN(K$7),FALSE)</f>
        <v>44255</v>
      </c>
      <c r="L144" s="80">
        <f>VLOOKUP($A144,'Sheet1 - Table (1)'!$A$8:$AG$1186,COLUMN(L$7),FALSE)</f>
        <v>411.78783879999997</v>
      </c>
      <c r="M144" s="80" t="str">
        <f>VLOOKUP($A144,'Sheet1 - Table (1)'!$A$8:$AG$1186,COLUMN(M$7),FALSE)</f>
        <v>Paid</v>
      </c>
      <c r="N144" s="80">
        <f>VLOOKUP($A144,'Sheet1 - Table (1)'!$A$8:$AG$1186,COLUMN(N$7),FALSE)</f>
        <v>0</v>
      </c>
      <c r="O144" s="80">
        <f>VLOOKUP($A144,'Sheet1 - Table (1)'!$A$8:$AG$1186,COLUMN(O$7),FALSE)</f>
        <v>0</v>
      </c>
      <c r="P144" s="80">
        <f>VLOOKUP($A144,'Sheet1 - Table (1)'!$A$8:$AG$1186,COLUMN(P$7),FALSE)</f>
        <v>0</v>
      </c>
      <c r="Q144" s="80">
        <f>VLOOKUP($A144,'Sheet1 - Table (1)'!$A$8:$AG$1186,COLUMN(Q$7),FALSE)</f>
        <v>0</v>
      </c>
      <c r="R144" s="80">
        <f>VLOOKUP($A144,'Sheet1 - Table (1)'!$A$8:$AG$1186,COLUMN(R$7),FALSE)</f>
        <v>0</v>
      </c>
      <c r="S144" s="80">
        <f>VLOOKUP($A144,'Sheet1 - Table (1)'!$A$8:$AG$1186,COLUMN(S$7),FALSE)</f>
        <v>0</v>
      </c>
      <c r="T144" s="80">
        <f>VLOOKUP($A144,'Sheet1 - Table (1)'!$A$8:$AG$1186,COLUMN(T$7),FALSE)</f>
        <v>0</v>
      </c>
      <c r="U144" s="80" t="str">
        <f t="shared" si="34"/>
        <v/>
      </c>
      <c r="V144" s="80" t="str">
        <f>VLOOKUP($A144,'Sheet1 - Table (1)'!$A$8:$AG$1186,COLUMN(V$7)+3,FALSE)</f>
        <v>CH - Uebrige Fds tradit. Anl.</v>
      </c>
      <c r="W144" s="80" t="str">
        <f>VLOOKUP(A144,'Sheet1 - Table (1)'!$A$8:$AF$10075,MATCH($W$8,'Sheet1 - Table (1)'!$10:$10,0),FALSE)</f>
        <v>Détermination des Prix Quotidien</v>
      </c>
      <c r="X144" s="80">
        <f>VLOOKUP(A144,'Sheet1 - Table (1)'!$A$8:$AAB$10075,MATCH($X$8,'Sheet1 - Table (1)'!$10:$10,0),FALSE)</f>
        <v>0</v>
      </c>
      <c r="Y144" s="96" t="str">
        <f t="shared" si="37"/>
        <v>Fonds de placement</v>
      </c>
      <c r="AA144" s="96" t="s">
        <v>1823</v>
      </c>
      <c r="AB144" s="96" t="s">
        <v>1960</v>
      </c>
      <c r="AC144" s="214" t="s">
        <v>155</v>
      </c>
      <c r="AD144" s="214" t="s">
        <v>1960</v>
      </c>
      <c r="AE144" s="96" t="s">
        <v>2858</v>
      </c>
      <c r="AF144" s="246" t="s">
        <v>2858</v>
      </c>
      <c r="AG144" s="96" t="s">
        <v>2864</v>
      </c>
      <c r="AI144" s="96" t="s">
        <v>155</v>
      </c>
      <c r="AJ144" s="96" t="s">
        <v>155</v>
      </c>
      <c r="AK144" s="96" t="s">
        <v>155</v>
      </c>
      <c r="AL144" s="26" t="s">
        <v>1960</v>
      </c>
      <c r="AM144" s="96" t="s">
        <v>1960</v>
      </c>
      <c r="AO144" s="96" t="s">
        <v>1960</v>
      </c>
      <c r="AP144" s="96" t="s">
        <v>2485</v>
      </c>
      <c r="AS144" s="101" t="str">
        <f t="shared" si="38"/>
        <v/>
      </c>
      <c r="AX144" s="101">
        <v>1</v>
      </c>
      <c r="BJ144" s="101">
        <v>1</v>
      </c>
      <c r="BZ144" s="101" t="str">
        <f t="shared" si="39"/>
        <v/>
      </c>
      <c r="CA144" s="101" t="s">
        <v>70</v>
      </c>
      <c r="CB144" s="101"/>
      <c r="CC144" s="101" t="s">
        <v>70</v>
      </c>
      <c r="CD144" s="42" t="s">
        <v>4374</v>
      </c>
      <c r="CE144" s="42" t="s">
        <v>4374</v>
      </c>
      <c r="CF144" s="42" t="str">
        <f>IFERROR(VLOOKUP(Funds[[#This Row],[Code ISIN]],[1]GLOBAL!$C$1:$L$27,10,FALSE)," ")</f>
        <v xml:space="preserve"> </v>
      </c>
      <c r="CG144" s="42" t="s">
        <v>4374</v>
      </c>
      <c r="CH144" s="42" t="s">
        <v>4374</v>
      </c>
      <c r="CI144" s="42" t="s">
        <v>4374</v>
      </c>
      <c r="CK144" s="96" t="s">
        <v>4374</v>
      </c>
      <c r="CL144" s="246" t="str">
        <f>VLOOKUP(Funds[[#This Row],[Code ISIN]],'Sheet1 - Table (1)'!$A$10:$AF$110017,MATCH("Funds Liquidity",'Sheet1 - Table (1)'!$10:$10,0),FALSE)</f>
        <v>Jour</v>
      </c>
    </row>
    <row r="145" spans="1:92">
      <c r="A145" s="96" t="s">
        <v>1100</v>
      </c>
      <c r="B145" s="305">
        <f>IF(ISERROR(VALUE(VLOOKUP($A145,'Sheet1 - Table (1)'!$A$8:$AG$1186,COLUMN(B$7),FALSE))),VLOOKUP(A145,TK_MANQUANTS,2,FALSE),IF(VALUE(VLOOKUP($A145,'Sheet1 - Table (1)'!$A$8:$AG$1186,COLUMN(B$7),FALSE))=0,VLOOKUP(A145,TK_MANQUANTS,2,FALSE),VALUE(VLOOKUP($A145,'Sheet1 - Table (1)'!$A$8:$AG$1186,COLUMN(B$7),FALSE))))</f>
        <v>20099212</v>
      </c>
      <c r="C145" s="80" t="str">
        <f>VLOOKUP($A145,'Sheet1 - Table (1)'!$A$8:$AG$1186,COLUMN(C$7),FALSE)</f>
        <v>BCV CHF Domestic Corporate Bonds A</v>
      </c>
      <c r="D145" s="82">
        <f>VLOOKUP($A145,'Sheet1 - Table (1)'!$A$8:$AG$1186,COLUMN(D$7),FALSE)</f>
        <v>43921</v>
      </c>
      <c r="E145" s="124">
        <f>VLOOKUP($A145,'Sheet1 - Table (1)'!$A$8:$AG$1186,COLUMN(E$7),FALSE)</f>
        <v>0.65</v>
      </c>
      <c r="F145" s="80">
        <f>VLOOKUP($A145,'Sheet1 - Table (1)'!$A$8:$AG$1186,COLUMN(F$7),FALSE)</f>
        <v>0</v>
      </c>
      <c r="G145" s="80" t="str">
        <f>VLOOKUP($A145,'Sheet1 - Table (1)'!$A$8:$AG$1186,COLUMN(G$7),FALSE)</f>
        <v>Switzerland</v>
      </c>
      <c r="H145" s="80" t="str">
        <f>VLOOKUP($A145,'Sheet1 - Table (1)'!$A$8:$AG$1186,COLUMN(H$7),FALSE)</f>
        <v>CHF</v>
      </c>
      <c r="I145" s="80" t="str">
        <f>VLOOKUP($A145,'Sheet1 - Table (1)'!$A$8:$AG$1186,COLUMN(I$7),FALSE)</f>
        <v>Fonds de placement</v>
      </c>
      <c r="J145" s="80" t="str">
        <f>VLOOKUP($A145,'Sheet1 - Table (1)'!$A$8:$AG$1186,COLUMN(J$7),FALSE)</f>
        <v>Obligation</v>
      </c>
      <c r="K145" s="82">
        <f>VLOOKUP($A145,'Sheet1 - Table (1)'!$A$8:$AG$1186,COLUMN(K$7),FALSE)</f>
        <v>44255</v>
      </c>
      <c r="L145" s="80">
        <f>VLOOKUP($A145,'Sheet1 - Table (1)'!$A$8:$AG$1186,COLUMN(L$7),FALSE)</f>
        <v>588.99409160000005</v>
      </c>
      <c r="M145" s="80" t="str">
        <f>VLOOKUP($A145,'Sheet1 - Table (1)'!$A$8:$AG$1186,COLUMN(M$7),FALSE)</f>
        <v>Paid</v>
      </c>
      <c r="N145" s="80">
        <f>VLOOKUP($A145,'Sheet1 - Table (1)'!$A$8:$AG$1186,COLUMN(N$7),FALSE)</f>
        <v>0</v>
      </c>
      <c r="O145" s="80">
        <f>VLOOKUP($A145,'Sheet1 - Table (1)'!$A$8:$AG$1186,COLUMN(O$7),FALSE)</f>
        <v>0</v>
      </c>
      <c r="P145" s="80">
        <f>VLOOKUP($A145,'Sheet1 - Table (1)'!$A$8:$AG$1186,COLUMN(P$7),FALSE)</f>
        <v>0</v>
      </c>
      <c r="Q145" s="80">
        <f>VLOOKUP($A145,'Sheet1 - Table (1)'!$A$8:$AG$1186,COLUMN(Q$7),FALSE)</f>
        <v>0</v>
      </c>
      <c r="R145" s="80">
        <f>VLOOKUP($A145,'Sheet1 - Table (1)'!$A$8:$AG$1186,COLUMN(R$7),FALSE)</f>
        <v>0</v>
      </c>
      <c r="S145" s="80">
        <f>VLOOKUP($A145,'Sheet1 - Table (1)'!$A$8:$AG$1186,COLUMN(S$7),FALSE)</f>
        <v>0</v>
      </c>
      <c r="T145" s="80">
        <f>VLOOKUP($A145,'Sheet1 - Table (1)'!$A$8:$AG$1186,COLUMN(T$7),FALSE)</f>
        <v>0</v>
      </c>
      <c r="U145" s="80" t="str">
        <f t="shared" si="34"/>
        <v/>
      </c>
      <c r="V145" s="80" t="str">
        <f>VLOOKUP($A145,'Sheet1 - Table (1)'!$A$8:$AG$1186,COLUMN(V$7)+3,FALSE)</f>
        <v>CH - Uebrige Fds tradit. Anl.</v>
      </c>
      <c r="W145" s="80" t="str">
        <f>VLOOKUP(A145,'Sheet1 - Table (1)'!$A$8:$AF$10075,MATCH($W$8,'Sheet1 - Table (1)'!$10:$10,0),FALSE)</f>
        <v>Détermination des Prix Quotidien</v>
      </c>
      <c r="X145" s="80" t="str">
        <f>VLOOKUP(A145,'Sheet1 - Table (1)'!$A$8:$AAB$10075,MATCH($X$8,'Sheet1 - Table (1)'!$10:$10,0),FALSE)</f>
        <v>Optimized</v>
      </c>
      <c r="Y145" s="96" t="str">
        <f t="shared" si="37"/>
        <v>Fonds de placement</v>
      </c>
      <c r="AA145" s="96" t="s">
        <v>1823</v>
      </c>
      <c r="AB145" s="96" t="s">
        <v>2064</v>
      </c>
      <c r="AC145" s="214" t="s">
        <v>140</v>
      </c>
      <c r="AD145" s="214" t="s">
        <v>2064</v>
      </c>
      <c r="AE145" s="96" t="s">
        <v>2481</v>
      </c>
      <c r="AF145" s="246" t="s">
        <v>2481</v>
      </c>
      <c r="AI145" s="96" t="s">
        <v>380</v>
      </c>
      <c r="AJ145" s="96" t="s">
        <v>140</v>
      </c>
      <c r="AK145" s="96" t="s">
        <v>140</v>
      </c>
      <c r="AL145" s="96" t="s">
        <v>2064</v>
      </c>
      <c r="AM145" s="96" t="str">
        <f>IF(AND(AK145="Obligations",AP145="Courbe CHF"),"Obligations CHF",IF(AND(AX145=100%,BJ145=100%),AK145&amp;" CHF",IF(OR(AK145="Obligations",AK145="Actions",AK145="Liquidités"),AK145&amp;" étrangères" &amp; IF(AX145=100%," hedged",""),AK145&amp;" étrangers" &amp; IF(AX145=100%," hedged",""))))</f>
        <v>Obligations CHF</v>
      </c>
      <c r="AO145" s="96" t="s">
        <v>2064</v>
      </c>
      <c r="AP145" s="96" t="s">
        <v>786</v>
      </c>
      <c r="AQ145" s="96">
        <v>5.51</v>
      </c>
      <c r="AR145" s="101">
        <v>6.3E-3</v>
      </c>
      <c r="AS145" s="101">
        <f t="shared" si="38"/>
        <v>-2.0000000000000052E-4</v>
      </c>
      <c r="AT145" s="101">
        <v>5.8999999999999997E-2</v>
      </c>
      <c r="AU145" s="101">
        <v>0.53600000000000003</v>
      </c>
      <c r="AV145" s="101">
        <v>0.40500000000000003</v>
      </c>
      <c r="AX145" s="101">
        <v>1</v>
      </c>
      <c r="BJ145" s="101">
        <v>1</v>
      </c>
      <c r="BW145" s="101">
        <v>1</v>
      </c>
      <c r="BY145" s="96" t="s">
        <v>1205</v>
      </c>
      <c r="BZ145" s="101" t="str">
        <f t="shared" si="39"/>
        <v>Courbe CHF Corporate MID</v>
      </c>
      <c r="CA145" s="101" t="s">
        <v>70</v>
      </c>
      <c r="CB145" s="101"/>
      <c r="CC145" s="101" t="s">
        <v>70</v>
      </c>
      <c r="CD145" s="42" t="s">
        <v>4374</v>
      </c>
      <c r="CE145" s="42" t="s">
        <v>4374</v>
      </c>
      <c r="CF145" s="42" t="str">
        <f>IFERROR(VLOOKUP(Funds[[#This Row],[Code ISIN]],[1]GLOBAL!$C$1:$L$27,10,FALSE)," ")</f>
        <v xml:space="preserve"> </v>
      </c>
      <c r="CG145" s="42" t="s">
        <v>4374</v>
      </c>
      <c r="CH145" s="42" t="s">
        <v>4374</v>
      </c>
      <c r="CI145" s="42" t="s">
        <v>4374</v>
      </c>
      <c r="CJ145" s="123">
        <v>42734</v>
      </c>
      <c r="CK145" s="96" t="s">
        <v>4374</v>
      </c>
      <c r="CL145" s="246" t="str">
        <f>VLOOKUP(Funds[[#This Row],[Code ISIN]],'Sheet1 - Table (1)'!$A$10:$AF$110017,MATCH("Funds Liquidity",'Sheet1 - Table (1)'!$10:$10,0),FALSE)</f>
        <v>Jour</v>
      </c>
    </row>
    <row r="146" spans="1:92">
      <c r="A146" s="157" t="s">
        <v>2063</v>
      </c>
      <c r="B146" s="305">
        <f>IF(ISERROR(VALUE(VLOOKUP($A146,'Sheet1 - Table (1)'!$A$8:$AG$1186,COLUMN(B$7),FALSE))),VLOOKUP(A146,TK_MANQUANTS,2,FALSE),IF(VALUE(VLOOKUP($A146,'Sheet1 - Table (1)'!$A$8:$AG$1186,COLUMN(B$7),FALSE))=0,VLOOKUP(A146,TK_MANQUANTS,2,FALSE),VALUE(VLOOKUP($A146,'Sheet1 - Table (1)'!$A$8:$AG$1186,COLUMN(B$7),FALSE))))</f>
        <v>34218193</v>
      </c>
      <c r="C146" s="80" t="str">
        <f>VLOOKUP($A146,'Sheet1 - Table (1)'!$A$8:$AG$1186,COLUMN(C$7),FALSE)</f>
        <v>iShares SBI AAA-BBB Bond Index (CH) I</v>
      </c>
      <c r="D146" s="82">
        <f>VLOOKUP($A146,'Sheet1 - Table (1)'!$A$8:$AG$1186,COLUMN(D$7),FALSE)</f>
        <v>44227</v>
      </c>
      <c r="E146" s="124">
        <v>0.12</v>
      </c>
      <c r="F146" s="80">
        <f>VLOOKUP($A146,'Sheet1 - Table (1)'!$A$8:$AG$1186,COLUMN(F$7),FALSE)</f>
        <v>0</v>
      </c>
      <c r="G146" s="80" t="str">
        <f>VLOOKUP($A146,'Sheet1 - Table (1)'!$A$8:$AG$1186,COLUMN(G$7),FALSE)</f>
        <v>Switzerland</v>
      </c>
      <c r="H146" s="80" t="str">
        <f>VLOOKUP($A146,'Sheet1 - Table (1)'!$A$8:$AG$1186,COLUMN(H$7),FALSE)</f>
        <v>CHF</v>
      </c>
      <c r="I146" s="80" t="str">
        <f>VLOOKUP($A146,'Sheet1 - Table (1)'!$A$8:$AG$1186,COLUMN(I$7),FALSE)</f>
        <v>Fonds de placement</v>
      </c>
      <c r="J146" s="80" t="str">
        <f>VLOOKUP($A146,'Sheet1 - Table (1)'!$A$8:$AG$1186,COLUMN(J$7),FALSE)</f>
        <v>Obligation</v>
      </c>
      <c r="K146" s="82">
        <f>VLOOKUP($A146,'Sheet1 - Table (1)'!$A$8:$AG$1186,COLUMN(K$7),FALSE)</f>
        <v>44255</v>
      </c>
      <c r="L146" s="80">
        <f>VLOOKUP($A146,'Sheet1 - Table (1)'!$A$8:$AG$1186,COLUMN(L$7),FALSE)</f>
        <v>223.38104949999999</v>
      </c>
      <c r="M146" s="80" t="str">
        <f>VLOOKUP($A146,'Sheet1 - Table (1)'!$A$8:$AG$1186,COLUMN(M$7),FALSE)</f>
        <v>Retained</v>
      </c>
      <c r="N146" s="80">
        <f>VLOOKUP($A146,'Sheet1 - Table (1)'!$A$8:$AG$1186,COLUMN(N$7),FALSE)</f>
        <v>0</v>
      </c>
      <c r="O146" s="80">
        <f>VLOOKUP($A146,'Sheet1 - Table (1)'!$A$8:$AG$1186,COLUMN(O$7),FALSE)</f>
        <v>0</v>
      </c>
      <c r="P146" s="80">
        <f>VLOOKUP($A146,'Sheet1 - Table (1)'!$A$8:$AG$1186,COLUMN(P$7),FALSE)</f>
        <v>0</v>
      </c>
      <c r="Q146" s="80">
        <f>VLOOKUP($A146,'Sheet1 - Table (1)'!$A$8:$AG$1186,COLUMN(Q$7),FALSE)</f>
        <v>0</v>
      </c>
      <c r="R146" s="80">
        <f>VLOOKUP($A146,'Sheet1 - Table (1)'!$A$8:$AG$1186,COLUMN(R$7),FALSE)</f>
        <v>0</v>
      </c>
      <c r="S146" s="80">
        <f>VLOOKUP($A146,'Sheet1 - Table (1)'!$A$8:$AG$1186,COLUMN(S$7),FALSE)</f>
        <v>0</v>
      </c>
      <c r="T146" s="80">
        <f>VLOOKUP($A146,'Sheet1 - Table (1)'!$A$8:$AG$1186,COLUMN(T$7),FALSE)</f>
        <v>0</v>
      </c>
      <c r="U146" s="80" t="str">
        <f t="shared" si="34"/>
        <v/>
      </c>
      <c r="V146" s="80" t="str">
        <f>VLOOKUP($A146,'Sheet1 - Table (1)'!$A$8:$AG$1186,COLUMN(V$7)+3,FALSE)</f>
        <v>CH - Uebrige Fds tradit. Anl.</v>
      </c>
      <c r="W146" s="80" t="str">
        <f>VLOOKUP(A146,'Sheet1 - Table (1)'!$A$8:$AF$10075,MATCH($W$8,'Sheet1 - Table (1)'!$10:$10,0),FALSE)</f>
        <v>Détermination des Prix Quotidien</v>
      </c>
      <c r="X146" s="80" t="str">
        <f>VLOOKUP(A146,'Sheet1 - Table (1)'!$A$8:$AAB$10075,MATCH($X$8,'Sheet1 - Table (1)'!$10:$10,0),FALSE)</f>
        <v>Full</v>
      </c>
      <c r="Y146" s="96" t="str">
        <f t="shared" si="37"/>
        <v>Fonds de placement</v>
      </c>
      <c r="AA146" s="96" t="s">
        <v>1823</v>
      </c>
      <c r="AB146" s="96" t="s">
        <v>2064</v>
      </c>
      <c r="AC146" s="214" t="s">
        <v>140</v>
      </c>
      <c r="AD146" s="214" t="s">
        <v>2064</v>
      </c>
      <c r="AE146" s="96" t="s">
        <v>2481</v>
      </c>
      <c r="AF146" s="246" t="s">
        <v>2481</v>
      </c>
      <c r="AI146" s="96" t="s">
        <v>381</v>
      </c>
      <c r="AJ146" s="96" t="s">
        <v>140</v>
      </c>
      <c r="AK146" s="96" t="s">
        <v>140</v>
      </c>
      <c r="AL146" s="96" t="s">
        <v>2064</v>
      </c>
      <c r="AM146" s="96" t="s">
        <v>2064</v>
      </c>
      <c r="AO146" s="96" t="s">
        <v>2064</v>
      </c>
      <c r="AP146" s="96" t="s">
        <v>786</v>
      </c>
      <c r="AQ146" s="96">
        <v>7.51</v>
      </c>
      <c r="AR146" s="101">
        <v>2.7000000000000001E-3</v>
      </c>
      <c r="AS146" s="101">
        <f t="shared" si="38"/>
        <v>1.5000000000000002E-3</v>
      </c>
      <c r="AX146" s="101">
        <v>1</v>
      </c>
      <c r="BJ146" s="101">
        <v>1</v>
      </c>
      <c r="BT146" s="101">
        <v>3.5000000000000001E-3</v>
      </c>
      <c r="BU146" s="101">
        <v>1E-3</v>
      </c>
      <c r="BV146" s="101">
        <v>0.57589999999999997</v>
      </c>
      <c r="BW146" s="101">
        <v>0.42409999999999998</v>
      </c>
      <c r="BY146" s="101" t="s">
        <v>2065</v>
      </c>
      <c r="BZ146" s="101" t="s">
        <v>1805</v>
      </c>
      <c r="CA146" s="101" t="s">
        <v>70</v>
      </c>
      <c r="CB146" s="101"/>
      <c r="CC146" s="101" t="s">
        <v>70</v>
      </c>
      <c r="CD146" s="42" t="s">
        <v>4374</v>
      </c>
      <c r="CE146" s="42" t="s">
        <v>4374</v>
      </c>
      <c r="CF146" s="42" t="str">
        <f>IFERROR(VLOOKUP(Funds[[#This Row],[Code ISIN]],[1]GLOBAL!$C$1:$L$27,10,FALSE)," ")</f>
        <v xml:space="preserve"> </v>
      </c>
      <c r="CG146" s="42" t="s">
        <v>4374</v>
      </c>
      <c r="CH146" s="42" t="s">
        <v>4374</v>
      </c>
      <c r="CI146" s="42" t="s">
        <v>4374</v>
      </c>
      <c r="CJ146" s="123"/>
      <c r="CK146" s="96" t="s">
        <v>4374</v>
      </c>
      <c r="CL146" s="246" t="str">
        <f>VLOOKUP(Funds[[#This Row],[Code ISIN]],'Sheet1 - Table (1)'!$A$10:$AF$110017,MATCH("Funds Liquidity",'Sheet1 - Table (1)'!$10:$10,0),FALSE)</f>
        <v>Jour</v>
      </c>
    </row>
    <row r="147" spans="1:92">
      <c r="A147" s="96" t="s">
        <v>1266</v>
      </c>
      <c r="B147" s="305">
        <f>IF(ISERROR(VALUE(VLOOKUP($A147,'Sheet1 - Table (1)'!$A$8:$AG$1186,COLUMN(B$7),FALSE))),VLOOKUP(A147,TK_MANQUANTS,2,FALSE),IF(VALUE(VLOOKUP($A147,'Sheet1 - Table (1)'!$A$8:$AG$1186,COLUMN(B$7),FALSE))=0,VLOOKUP(A147,TK_MANQUANTS,2,FALSE),VALUE(VLOOKUP($A147,'Sheet1 - Table (1)'!$A$8:$AG$1186,COLUMN(B$7),FALSE))))</f>
        <v>19898440</v>
      </c>
      <c r="C147" s="80" t="str">
        <f>VLOOKUP($A147,'Sheet1 - Table (1)'!$A$8:$AG$1186,COLUMN(C$7),FALSE)</f>
        <v>CIC CH - Bond CHF "Primus" I</v>
      </c>
      <c r="D147" s="82">
        <f>VLOOKUP($A147,'Sheet1 - Table (1)'!$A$8:$AG$1186,COLUMN(D$7),FALSE)</f>
        <v>43830</v>
      </c>
      <c r="E147" s="124">
        <f>VLOOKUP($A147,'Sheet1 - Table (1)'!$A$8:$AG$1186,COLUMN(E$7),FALSE)</f>
        <v>0.74</v>
      </c>
      <c r="F147" s="80" t="b">
        <f>VLOOKUP($A147,'Sheet1 - Table (1)'!$A$8:$AG$1186,COLUMN(F$7),FALSE)</f>
        <v>1</v>
      </c>
      <c r="G147" s="80" t="str">
        <f>VLOOKUP($A147,'Sheet1 - Table (1)'!$A$8:$AG$1186,COLUMN(G$7),FALSE)</f>
        <v>Luxembourg</v>
      </c>
      <c r="H147" s="80" t="str">
        <f>VLOOKUP($A147,'Sheet1 - Table (1)'!$A$8:$AG$1186,COLUMN(H$7),FALSE)</f>
        <v>CHF</v>
      </c>
      <c r="I147" s="80" t="str">
        <f>VLOOKUP($A147,'Sheet1 - Table (1)'!$A$8:$AG$1186,COLUMN(I$7),FALSE)</f>
        <v>Fonds de placement</v>
      </c>
      <c r="J147" s="80" t="str">
        <f>VLOOKUP($A147,'Sheet1 - Table (1)'!$A$8:$AG$1186,COLUMN(J$7),FALSE)</f>
        <v>Obligation</v>
      </c>
      <c r="K147" s="82">
        <f>VLOOKUP($A147,'Sheet1 - Table (1)'!$A$8:$AG$1186,COLUMN(K$7),FALSE)</f>
        <v>44255</v>
      </c>
      <c r="L147" s="80">
        <f>VLOOKUP($A147,'Sheet1 - Table (1)'!$A$8:$AG$1186,COLUMN(L$7),FALSE)</f>
        <v>104.571652</v>
      </c>
      <c r="M147" s="80" t="str">
        <f>VLOOKUP($A147,'Sheet1 - Table (1)'!$A$8:$AG$1186,COLUMN(M$7),FALSE)</f>
        <v>Retained</v>
      </c>
      <c r="N147" s="80">
        <f>VLOOKUP($A147,'Sheet1 - Table (1)'!$A$8:$AG$1186,COLUMN(N$7),FALSE)</f>
        <v>0</v>
      </c>
      <c r="O147" s="80" t="b">
        <f>VLOOKUP($A147,'Sheet1 - Table (1)'!$A$8:$AG$1186,COLUMN(O$7),FALSE)</f>
        <v>1</v>
      </c>
      <c r="P147" s="80">
        <f>VLOOKUP($A147,'Sheet1 - Table (1)'!$A$8:$AG$1186,COLUMN(P$7),FALSE)</f>
        <v>0</v>
      </c>
      <c r="Q147" s="80">
        <f>VLOOKUP($A147,'Sheet1 - Table (1)'!$A$8:$AG$1186,COLUMN(Q$7),FALSE)</f>
        <v>0</v>
      </c>
      <c r="R147" s="80">
        <f>VLOOKUP($A147,'Sheet1 - Table (1)'!$A$8:$AG$1186,COLUMN(R$7),FALSE)</f>
        <v>0</v>
      </c>
      <c r="S147" s="80" t="b">
        <f>VLOOKUP($A147,'Sheet1 - Table (1)'!$A$8:$AG$1186,COLUMN(S$7),FALSE)</f>
        <v>1</v>
      </c>
      <c r="T147" s="80">
        <f>VLOOKUP($A147,'Sheet1 - Table (1)'!$A$8:$AG$1186,COLUMN(T$7),FALSE)</f>
        <v>0</v>
      </c>
      <c r="U147" s="80" t="str">
        <f t="shared" si="34"/>
        <v>FR-GE</v>
      </c>
      <c r="V147" s="80" t="str">
        <f>VLOOKUP($A147,'Sheet1 - Table (1)'!$A$8:$AG$1186,COLUMN(V$7)+3,FALSE)</f>
        <v>LU - SICAV - Parte 1</v>
      </c>
      <c r="W147" s="80" t="str">
        <f>VLOOKUP(A147,'Sheet1 - Table (1)'!$A$8:$AF$10075,MATCH($W$8,'Sheet1 - Table (1)'!$10:$10,0),FALSE)</f>
        <v>Détermination des Prix Quotidien</v>
      </c>
      <c r="X147" s="80">
        <f>VLOOKUP(A147,'Sheet1 - Table (1)'!$A$8:$AAB$10075,MATCH($X$8,'Sheet1 - Table (1)'!$10:$10,0),FALSE)</f>
        <v>0</v>
      </c>
      <c r="Y147" s="96" t="str">
        <f t="shared" si="37"/>
        <v>Fonds de placement</v>
      </c>
      <c r="AA147" s="96" t="s">
        <v>1823</v>
      </c>
      <c r="AB147" s="96" t="s">
        <v>2064</v>
      </c>
      <c r="AC147" s="214" t="s">
        <v>140</v>
      </c>
      <c r="AD147" s="214" t="s">
        <v>2064</v>
      </c>
      <c r="AE147" s="96" t="s">
        <v>2481</v>
      </c>
      <c r="AF147" s="246" t="s">
        <v>2481</v>
      </c>
      <c r="AI147" s="96" t="s">
        <v>79</v>
      </c>
      <c r="AJ147" s="96" t="s">
        <v>140</v>
      </c>
      <c r="AK147" s="96" t="s">
        <v>140</v>
      </c>
      <c r="AL147" s="96" t="s">
        <v>2064</v>
      </c>
      <c r="AM147" s="96" t="str">
        <f>IF(AND(AK147="Obligations",AP147="Courbe CHF"),"Obligations CHF",IF(AND(AX147=100%,BJ147=100%),AK147&amp;" CHF",IF(OR(AK147="Obligations",AK147="Actions",AK147="Liquidités"),AK147&amp;" étrangères" &amp; IF(AX147=100%," hedged",""),AK147&amp;" étrangers" &amp; IF(AX147=100%," hedged",""))))</f>
        <v>Obligations CHF</v>
      </c>
      <c r="AO147" s="96" t="s">
        <v>2064</v>
      </c>
      <c r="AP147" s="96" t="s">
        <v>786</v>
      </c>
      <c r="AQ147" s="96">
        <v>2.66</v>
      </c>
      <c r="AR147" s="101">
        <v>1.84E-2</v>
      </c>
      <c r="AS147" s="101">
        <f t="shared" si="38"/>
        <v>1.0999999999999999E-2</v>
      </c>
      <c r="AU147" s="101">
        <v>0.08</v>
      </c>
      <c r="AV147" s="101">
        <v>0.47</v>
      </c>
      <c r="AW147" s="129">
        <v>0.45</v>
      </c>
      <c r="AX147" s="101">
        <v>1</v>
      </c>
      <c r="BJ147" s="101">
        <v>1</v>
      </c>
      <c r="BW147" s="101">
        <v>1</v>
      </c>
      <c r="BY147" s="96" t="s">
        <v>1209</v>
      </c>
      <c r="BZ147" s="101" t="str">
        <f>IF(AJ147="Obligations",AP147&amp;" "&amp;AI147&amp;" "&amp;IF(AI147="High Yield",IF(AQ147&lt;2.5,"SHORT",IF(AQ147&gt;4,"LONG","MID")),IF(AQ147&lt;3.5,"SHORT",IF(AQ147&gt;8,"LONG","MID"))),"")</f>
        <v>Courbe CHF High Yield MID</v>
      </c>
      <c r="CA147" s="101" t="s">
        <v>70</v>
      </c>
      <c r="CB147" s="101"/>
      <c r="CC147" s="101" t="s">
        <v>70</v>
      </c>
      <c r="CD147" s="42" t="s">
        <v>4374</v>
      </c>
      <c r="CE147" s="42" t="s">
        <v>4374</v>
      </c>
      <c r="CF147" s="42" t="str">
        <f>IFERROR(VLOOKUP(Funds[[#This Row],[Code ISIN]],[1]GLOBAL!$C$1:$L$27,10,FALSE)," ")</f>
        <v xml:space="preserve"> </v>
      </c>
      <c r="CG147" s="42" t="s">
        <v>4374</v>
      </c>
      <c r="CH147" s="42" t="s">
        <v>4374</v>
      </c>
      <c r="CI147" s="42" t="s">
        <v>4374</v>
      </c>
      <c r="CJ147" s="123">
        <v>43039</v>
      </c>
      <c r="CK147" s="96" t="s">
        <v>4374</v>
      </c>
      <c r="CL147" s="246" t="str">
        <f>VLOOKUP(Funds[[#This Row],[Code ISIN]],'Sheet1 - Table (1)'!$A$10:$AF$110017,MATCH("Funds Liquidity",'Sheet1 - Table (1)'!$10:$10,0),FALSE)</f>
        <v>Jour</v>
      </c>
    </row>
    <row r="148" spans="1:92">
      <c r="A148" s="96" t="s">
        <v>1119</v>
      </c>
      <c r="B148" s="305">
        <f>IF(ISERROR(VALUE(VLOOKUP($A148,'Sheet1 - Table (1)'!$A$8:$AG$1186,COLUMN(B$7),FALSE))),VLOOKUP(A148,TK_MANQUANTS,2,FALSE),IF(VALUE(VLOOKUP($A148,'Sheet1 - Table (1)'!$A$8:$AG$1186,COLUMN(B$7),FALSE))=0,VLOOKUP(A148,TK_MANQUANTS,2,FALSE),VALUE(VLOOKUP($A148,'Sheet1 - Table (1)'!$A$8:$AG$1186,COLUMN(B$7),FALSE))))</f>
        <v>277020</v>
      </c>
      <c r="C148" s="80" t="str">
        <f>VLOOKUP($A148,'Sheet1 - Table (1)'!$A$8:$AG$1186,COLUMN(C$7),FALSE)</f>
        <v>CS Fund 2 - Corporate CHF Bond Fd A</v>
      </c>
      <c r="D148" s="82">
        <f>VLOOKUP($A148,'Sheet1 - Table (1)'!$A$8:$AG$1186,COLUMN(D$7),FALSE)</f>
        <v>44104</v>
      </c>
      <c r="E148" s="124">
        <f>VLOOKUP($A148,'Sheet1 - Table (1)'!$A$8:$AG$1186,COLUMN(E$7),FALSE)</f>
        <v>1.03</v>
      </c>
      <c r="F148" s="80">
        <f>VLOOKUP($A148,'Sheet1 - Table (1)'!$A$8:$AG$1186,COLUMN(F$7),FALSE)</f>
        <v>0</v>
      </c>
      <c r="G148" s="80" t="str">
        <f>VLOOKUP($A148,'Sheet1 - Table (1)'!$A$8:$AG$1186,COLUMN(G$7),FALSE)</f>
        <v>Switzerland</v>
      </c>
      <c r="H148" s="80" t="str">
        <f>VLOOKUP($A148,'Sheet1 - Table (1)'!$A$8:$AG$1186,COLUMN(H$7),FALSE)</f>
        <v>CHF</v>
      </c>
      <c r="I148" s="80" t="str">
        <f>VLOOKUP($A148,'Sheet1 - Table (1)'!$A$8:$AG$1186,COLUMN(I$7),FALSE)</f>
        <v>Fonds de placement</v>
      </c>
      <c r="J148" s="80" t="str">
        <f>VLOOKUP($A148,'Sheet1 - Table (1)'!$A$8:$AG$1186,COLUMN(J$7),FALSE)</f>
        <v>Obligation</v>
      </c>
      <c r="K148" s="82">
        <f>VLOOKUP($A148,'Sheet1 - Table (1)'!$A$8:$AG$1186,COLUMN(K$7),FALSE)</f>
        <v>44255</v>
      </c>
      <c r="L148" s="80">
        <f>VLOOKUP($A148,'Sheet1 - Table (1)'!$A$8:$AG$1186,COLUMN(L$7),FALSE)</f>
        <v>162.7518</v>
      </c>
      <c r="M148" s="80" t="str">
        <f>VLOOKUP($A148,'Sheet1 - Table (1)'!$A$8:$AG$1186,COLUMN(M$7),FALSE)</f>
        <v>Paid</v>
      </c>
      <c r="N148" s="80">
        <f>VLOOKUP($A148,'Sheet1 - Table (1)'!$A$8:$AG$1186,COLUMN(N$7),FALSE)</f>
        <v>0</v>
      </c>
      <c r="O148" s="80">
        <f>VLOOKUP($A148,'Sheet1 - Table (1)'!$A$8:$AG$1186,COLUMN(O$7),FALSE)</f>
        <v>0</v>
      </c>
      <c r="P148" s="80">
        <f>VLOOKUP($A148,'Sheet1 - Table (1)'!$A$8:$AG$1186,COLUMN(P$7),FALSE)</f>
        <v>0</v>
      </c>
      <c r="Q148" s="80">
        <f>VLOOKUP($A148,'Sheet1 - Table (1)'!$A$8:$AG$1186,COLUMN(Q$7),FALSE)</f>
        <v>0</v>
      </c>
      <c r="R148" s="80">
        <f>VLOOKUP($A148,'Sheet1 - Table (1)'!$A$8:$AG$1186,COLUMN(R$7),FALSE)</f>
        <v>0</v>
      </c>
      <c r="S148" s="80" t="b">
        <f>VLOOKUP($A148,'Sheet1 - Table (1)'!$A$8:$AG$1186,COLUMN(S$7),FALSE)</f>
        <v>1</v>
      </c>
      <c r="T148" s="80">
        <f>VLOOKUP($A148,'Sheet1 - Table (1)'!$A$8:$AG$1186,COLUMN(T$7),FALSE)</f>
        <v>0</v>
      </c>
      <c r="U148" s="80" t="str">
        <f t="shared" si="34"/>
        <v>GE</v>
      </c>
      <c r="V148" s="80" t="str">
        <f>VLOOKUP($A148,'Sheet1 - Table (1)'!$A$8:$AG$1186,COLUMN(V$7)+3,FALSE)</f>
        <v>CH - Uebrige Fds tradit. Anl.</v>
      </c>
      <c r="W148" s="80" t="str">
        <f>VLOOKUP(A148,'Sheet1 - Table (1)'!$A$8:$AF$10075,MATCH($W$8,'Sheet1 - Table (1)'!$10:$10,0),FALSE)</f>
        <v>Détermination des Prix Quotidien</v>
      </c>
      <c r="X148" s="80">
        <f>VLOOKUP(A148,'Sheet1 - Table (1)'!$A$8:$AAB$10075,MATCH($X$8,'Sheet1 - Table (1)'!$10:$10,0),FALSE)</f>
        <v>0</v>
      </c>
      <c r="Y148" s="96" t="str">
        <f t="shared" si="37"/>
        <v>Fonds de placement</v>
      </c>
      <c r="AA148" s="96" t="s">
        <v>1823</v>
      </c>
      <c r="AB148" s="96" t="s">
        <v>2064</v>
      </c>
      <c r="AC148" s="214" t="s">
        <v>140</v>
      </c>
      <c r="AD148" s="214" t="s">
        <v>2064</v>
      </c>
      <c r="AE148" s="96" t="s">
        <v>2481</v>
      </c>
      <c r="AF148" s="246" t="s">
        <v>2481</v>
      </c>
      <c r="AI148" s="96" t="s">
        <v>381</v>
      </c>
      <c r="AJ148" s="96" t="s">
        <v>140</v>
      </c>
      <c r="AK148" s="96" t="s">
        <v>140</v>
      </c>
      <c r="AL148" s="96" t="s">
        <v>2064</v>
      </c>
      <c r="AM148" s="96" t="str">
        <f>IF(AND(AK148="Obligations",AP148="Courbe CHF"),"Obligations CHF",IF(AND(AX148=100%,BJ148=100%),AK148&amp;" CHF",IF(OR(AK148="Obligations",AK148="Actions",AK148="Liquidités"),AK148&amp;" étrangères" &amp; IF(AX148=100%," hedged",""),AK148&amp;" étrangers" &amp; IF(AX148=100%," hedged",""))))</f>
        <v>Obligations CHF</v>
      </c>
      <c r="AO148" s="96" t="s">
        <v>2064</v>
      </c>
      <c r="AP148" s="96" t="s">
        <v>786</v>
      </c>
      <c r="AQ148" s="96">
        <v>5.54</v>
      </c>
      <c r="AR148" s="101">
        <v>1.2999999999999999E-2</v>
      </c>
      <c r="AS148" s="101">
        <f t="shared" si="38"/>
        <v>2.6999999999999993E-3</v>
      </c>
      <c r="AT148" s="101">
        <v>7.0000000000000007E-2</v>
      </c>
      <c r="AU148" s="101">
        <v>0.37380000000000002</v>
      </c>
      <c r="AV148" s="101">
        <v>0.55620000000000003</v>
      </c>
      <c r="AX148" s="101">
        <v>1</v>
      </c>
      <c r="BJ148" s="101">
        <v>1</v>
      </c>
      <c r="BV148" s="101">
        <v>0.2621</v>
      </c>
      <c r="BW148" s="101">
        <v>0.7379</v>
      </c>
      <c r="BY148" s="132" t="s">
        <v>1204</v>
      </c>
      <c r="BZ148" s="101" t="str">
        <f>IF(AJ148="Obligations",AP148&amp;" "&amp;AI148&amp;" "&amp;IF(AQ148&lt;3.5,"SHORT",IF(AQ148&gt;8,"LONG","MID")),"")</f>
        <v>Courbe CHF Aggregate MID</v>
      </c>
      <c r="CA148" s="101" t="s">
        <v>70</v>
      </c>
      <c r="CB148" s="101"/>
      <c r="CC148" s="101" t="s">
        <v>70</v>
      </c>
      <c r="CD148" s="42" t="s">
        <v>4374</v>
      </c>
      <c r="CE148" s="42" t="s">
        <v>4374</v>
      </c>
      <c r="CF148" s="42" t="str">
        <f>IFERROR(VLOOKUP(Funds[[#This Row],[Code ISIN]],[1]GLOBAL!$C$1:$L$27,10,FALSE)," ")</f>
        <v xml:space="preserve"> </v>
      </c>
      <c r="CG148" s="42" t="s">
        <v>4374</v>
      </c>
      <c r="CH148" s="42" t="s">
        <v>4374</v>
      </c>
      <c r="CI148" s="42" t="s">
        <v>4374</v>
      </c>
      <c r="CJ148" s="123">
        <v>42734</v>
      </c>
      <c r="CK148" s="96" t="s">
        <v>4374</v>
      </c>
      <c r="CL148" s="246" t="str">
        <f>VLOOKUP(Funds[[#This Row],[Code ISIN]],'Sheet1 - Table (1)'!$A$10:$AF$110017,MATCH("Funds Liquidity",'Sheet1 - Table (1)'!$10:$10,0),FALSE)</f>
        <v>Jour</v>
      </c>
    </row>
    <row r="149" spans="1:92">
      <c r="A149" s="80" t="s">
        <v>393</v>
      </c>
      <c r="B149" s="305">
        <f>IF(ISERROR(VALUE(VLOOKUP($A149,'Sheet1 - Table (1)'!$A$8:$AG$1186,COLUMN(B$7),FALSE))),VLOOKUP(A149,TK_MANQUANTS,2,FALSE),IF(VALUE(VLOOKUP($A149,'Sheet1 - Table (1)'!$A$8:$AG$1186,COLUMN(B$7),FALSE))=0,VLOOKUP(A149,TK_MANQUANTS,2,FALSE),VALUE(VLOOKUP($A149,'Sheet1 - Table (1)'!$A$8:$AG$1186,COLUMN(B$7),FALSE))))</f>
        <v>23723966</v>
      </c>
      <c r="C149" s="80" t="str">
        <f>VLOOKUP($A149,'Sheet1 - Table (1)'!$A$8:$AG$1186,COLUMN(C$7),FALSE)</f>
        <v>CS Fund 2 - Corporate CHF Bond Fd EA</v>
      </c>
      <c r="D149" s="82">
        <f>VLOOKUP($A149,'Sheet1 - Table (1)'!$A$8:$AG$1186,COLUMN(D$7),FALSE)</f>
        <v>44104</v>
      </c>
      <c r="E149" s="124">
        <f>VLOOKUP($A149,'Sheet1 - Table (1)'!$A$8:$AG$1186,COLUMN(E$7),FALSE)</f>
        <v>0.43</v>
      </c>
      <c r="F149" s="80">
        <f>VLOOKUP($A149,'Sheet1 - Table (1)'!$A$8:$AG$1186,COLUMN(F$7),FALSE)</f>
        <v>0</v>
      </c>
      <c r="G149" s="80" t="str">
        <f>VLOOKUP($A149,'Sheet1 - Table (1)'!$A$8:$AG$1186,COLUMN(G$7),FALSE)</f>
        <v>Switzerland</v>
      </c>
      <c r="H149" s="80" t="str">
        <f>VLOOKUP($A149,'Sheet1 - Table (1)'!$A$8:$AG$1186,COLUMN(H$7),FALSE)</f>
        <v>CHF</v>
      </c>
      <c r="I149" s="80" t="str">
        <f>VLOOKUP($A149,'Sheet1 - Table (1)'!$A$8:$AG$1186,COLUMN(I$7),FALSE)</f>
        <v>Fonds de placement</v>
      </c>
      <c r="J149" s="80" t="str">
        <f>VLOOKUP($A149,'Sheet1 - Table (1)'!$A$8:$AG$1186,COLUMN(J$7),FALSE)</f>
        <v>Obligation</v>
      </c>
      <c r="K149" s="82">
        <f>VLOOKUP($A149,'Sheet1 - Table (1)'!$A$8:$AG$1186,COLUMN(K$7),FALSE)</f>
        <v>44255</v>
      </c>
      <c r="L149" s="80">
        <f>VLOOKUP($A149,'Sheet1 - Table (1)'!$A$8:$AG$1186,COLUMN(L$7),FALSE)</f>
        <v>162.7518</v>
      </c>
      <c r="M149" s="80" t="str">
        <f>VLOOKUP($A149,'Sheet1 - Table (1)'!$A$8:$AG$1186,COLUMN(M$7),FALSE)</f>
        <v>Paid</v>
      </c>
      <c r="N149" s="80">
        <f>VLOOKUP($A149,'Sheet1 - Table (1)'!$A$8:$AG$1186,COLUMN(N$7),FALSE)</f>
        <v>0</v>
      </c>
      <c r="O149" s="80">
        <f>VLOOKUP($A149,'Sheet1 - Table (1)'!$A$8:$AG$1186,COLUMN(O$7),FALSE)</f>
        <v>0</v>
      </c>
      <c r="P149" s="80">
        <f>VLOOKUP($A149,'Sheet1 - Table (1)'!$A$8:$AG$1186,COLUMN(P$7),FALSE)</f>
        <v>0</v>
      </c>
      <c r="Q149" s="80">
        <f>VLOOKUP($A149,'Sheet1 - Table (1)'!$A$8:$AG$1186,COLUMN(Q$7),FALSE)</f>
        <v>0</v>
      </c>
      <c r="R149" s="80">
        <f>VLOOKUP($A149,'Sheet1 - Table (1)'!$A$8:$AG$1186,COLUMN(R$7),FALSE)</f>
        <v>0</v>
      </c>
      <c r="S149" s="80">
        <f>VLOOKUP($A149,'Sheet1 - Table (1)'!$A$8:$AG$1186,COLUMN(S$7),FALSE)</f>
        <v>0</v>
      </c>
      <c r="T149" s="80">
        <f>VLOOKUP($A149,'Sheet1 - Table (1)'!$A$8:$AG$1186,COLUMN(T$7),FALSE)</f>
        <v>0</v>
      </c>
      <c r="U149" s="80" t="str">
        <f t="shared" si="34"/>
        <v/>
      </c>
      <c r="V149" s="80" t="str">
        <f>VLOOKUP($A149,'Sheet1 - Table (1)'!$A$8:$AG$1186,COLUMN(V$7)+3,FALSE)</f>
        <v>CH - Uebrige Fds tradit. Anl.</v>
      </c>
      <c r="W149" s="80" t="str">
        <f>VLOOKUP(A149,'Sheet1 - Table (1)'!$A$8:$AF$10075,MATCH($W$8,'Sheet1 - Table (1)'!$10:$10,0),FALSE)</f>
        <v>Détermination des Prix Quotidien</v>
      </c>
      <c r="X149" s="80">
        <f>VLOOKUP(A149,'Sheet1 - Table (1)'!$A$8:$AAB$10075,MATCH($X$8,'Sheet1 - Table (1)'!$10:$10,0),FALSE)</f>
        <v>0</v>
      </c>
      <c r="Y149" s="96" t="str">
        <f t="shared" si="37"/>
        <v>Fonds de placement</v>
      </c>
      <c r="AA149" s="96" t="s">
        <v>1823</v>
      </c>
      <c r="AB149" s="96" t="s">
        <v>2064</v>
      </c>
      <c r="AC149" s="214" t="s">
        <v>140</v>
      </c>
      <c r="AD149" s="214" t="s">
        <v>2064</v>
      </c>
      <c r="AE149" s="96" t="s">
        <v>2481</v>
      </c>
      <c r="AF149" s="246" t="s">
        <v>2481</v>
      </c>
      <c r="AI149" s="96" t="s">
        <v>380</v>
      </c>
      <c r="AJ149" s="96" t="s">
        <v>140</v>
      </c>
      <c r="AK149" s="96" t="s">
        <v>140</v>
      </c>
      <c r="AL149" s="96" t="s">
        <v>2064</v>
      </c>
      <c r="AM149" s="96" t="str">
        <f>IF(AND(AK149="Obligations",AP149="Courbe CHF"),"Obligations CHF",IF(AND(AX149=100%,BJ149=100%),AK149&amp;" CHF",IF(OR(AK149="Obligations",AK149="Actions",AK149="Liquidités"),AK149&amp;" étrangères" &amp; IF(AX149=100%," hedged",""),AK149&amp;" étrangers" &amp; IF(AX149=100%," hedged",""))))</f>
        <v>Obligations CHF</v>
      </c>
      <c r="AO149" s="96" t="s">
        <v>2064</v>
      </c>
      <c r="AP149" s="96" t="s">
        <v>786</v>
      </c>
      <c r="AQ149" s="96">
        <v>5.54</v>
      </c>
      <c r="AR149" s="101">
        <v>1.04E-2</v>
      </c>
      <c r="AS149" s="101">
        <f t="shared" si="38"/>
        <v>6.0999999999999995E-3</v>
      </c>
      <c r="AT149" s="101">
        <v>7.0000000000000007E-2</v>
      </c>
      <c r="AU149" s="101">
        <v>0.37380000000000002</v>
      </c>
      <c r="AV149" s="101">
        <v>0.55120000000000002</v>
      </c>
      <c r="AW149" s="101">
        <v>5.0000000000000001E-3</v>
      </c>
      <c r="AX149" s="101">
        <v>1</v>
      </c>
      <c r="BJ149" s="101">
        <v>1</v>
      </c>
      <c r="BV149" s="101">
        <v>0.2621</v>
      </c>
      <c r="BW149" s="101">
        <v>0.7379</v>
      </c>
      <c r="BY149" s="126" t="s">
        <v>91</v>
      </c>
      <c r="BZ149" s="101" t="str">
        <f>IF(AJ149="Obligations",AP149&amp;" "&amp;AI149&amp;" "&amp;IF(AQ149&lt;3.5,"SHORT",IF(AQ149&gt;8,"LONG","MID")),"")</f>
        <v>Courbe CHF Corporate MID</v>
      </c>
      <c r="CA149" s="101" t="s">
        <v>70</v>
      </c>
      <c r="CB149" s="101"/>
      <c r="CC149" s="101" t="s">
        <v>70</v>
      </c>
      <c r="CD149" s="42" t="s">
        <v>4374</v>
      </c>
      <c r="CE149" s="42" t="s">
        <v>4374</v>
      </c>
      <c r="CF149" s="42" t="str">
        <f>IFERROR(VLOOKUP(Funds[[#This Row],[Code ISIN]],[1]GLOBAL!$C$1:$L$27,10,FALSE)," ")</f>
        <v xml:space="preserve"> </v>
      </c>
      <c r="CG149" s="42" t="s">
        <v>4374</v>
      </c>
      <c r="CH149" s="42" t="s">
        <v>4374</v>
      </c>
      <c r="CI149" s="42" t="s">
        <v>4374</v>
      </c>
      <c r="CJ149" s="123">
        <v>42734</v>
      </c>
      <c r="CK149" s="96" t="s">
        <v>4374</v>
      </c>
      <c r="CL149" s="246" t="str">
        <f>VLOOKUP(Funds[[#This Row],[Code ISIN]],'Sheet1 - Table (1)'!$A$10:$AF$110017,MATCH("Funds Liquidity",'Sheet1 - Table (1)'!$10:$10,0),FALSE)</f>
        <v>Jour</v>
      </c>
    </row>
    <row r="150" spans="1:92">
      <c r="A150" s="80" t="s">
        <v>1874</v>
      </c>
      <c r="B150" s="305">
        <f>IF(ISERROR(VALUE(VLOOKUP($A150,'Sheet1 - Table (1)'!$A$8:$AG$1186,COLUMN(B$7),FALSE))),VLOOKUP(A150,TK_MANQUANTS,2,FALSE),IF(VALUE(VLOOKUP($A150,'Sheet1 - Table (1)'!$A$8:$AG$1186,COLUMN(B$7),FALSE))=0,VLOOKUP(A150,TK_MANQUANTS,2,FALSE),VALUE(VLOOKUP($A150,'Sheet1 - Table (1)'!$A$8:$AG$1186,COLUMN(B$7),FALSE))))</f>
        <v>11704370</v>
      </c>
      <c r="C150" s="80" t="str">
        <f>VLOOKUP($A150,'Sheet1 - Table (1)'!$A$8:$AG$1186,COLUMN(C$7),FALSE)</f>
        <v>Swisscanto (CH) IEF Switzerland Ttl (I) NT CHF</v>
      </c>
      <c r="D150" s="82">
        <f>VLOOKUP($A150,'Sheet1 - Table (1)'!$A$8:$AG$1186,COLUMN(D$7),FALSE)</f>
        <v>44196</v>
      </c>
      <c r="E150" s="124">
        <f>VLOOKUP($A150,'Sheet1 - Table (1)'!$A$8:$AG$1186,COLUMN(E$7),FALSE)</f>
        <v>0</v>
      </c>
      <c r="F150" s="80">
        <f>VLOOKUP($A150,'Sheet1 - Table (1)'!$A$8:$AG$1186,COLUMN(F$7),FALSE)</f>
        <v>0</v>
      </c>
      <c r="G150" s="80" t="str">
        <f>VLOOKUP($A150,'Sheet1 - Table (1)'!$A$8:$AG$1186,COLUMN(G$7),FALSE)</f>
        <v>Switzerland</v>
      </c>
      <c r="H150" s="80" t="str">
        <f>VLOOKUP($A150,'Sheet1 - Table (1)'!$A$8:$AG$1186,COLUMN(H$7),FALSE)</f>
        <v>CHF</v>
      </c>
      <c r="I150" s="80" t="str">
        <f>VLOOKUP($A150,'Sheet1 - Table (1)'!$A$8:$AG$1186,COLUMN(I$7),FALSE)</f>
        <v>Fonds de placement</v>
      </c>
      <c r="J150" s="80" t="str">
        <f>VLOOKUP($A150,'Sheet1 - Table (1)'!$A$8:$AG$1186,COLUMN(J$7),FALSE)</f>
        <v>Actions</v>
      </c>
      <c r="K150" s="82">
        <f>VLOOKUP($A150,'Sheet1 - Table (1)'!$A$8:$AG$1186,COLUMN(K$7),FALSE)</f>
        <v>44255</v>
      </c>
      <c r="L150" s="80">
        <f>VLOOKUP($A150,'Sheet1 - Table (1)'!$A$8:$AG$1186,COLUMN(L$7),FALSE)</f>
        <v>3692.2248260000001</v>
      </c>
      <c r="M150" s="80" t="str">
        <f>VLOOKUP($A150,'Sheet1 - Table (1)'!$A$8:$AG$1186,COLUMN(M$7),FALSE)</f>
        <v>Retained</v>
      </c>
      <c r="N150" s="80">
        <f>VLOOKUP($A150,'Sheet1 - Table (1)'!$A$8:$AG$1186,COLUMN(N$7),FALSE)</f>
        <v>0</v>
      </c>
      <c r="O150" s="80">
        <f>VLOOKUP($A150,'Sheet1 - Table (1)'!$A$8:$AG$1186,COLUMN(O$7),FALSE)</f>
        <v>0</v>
      </c>
      <c r="P150" s="80">
        <f>VLOOKUP($A150,'Sheet1 - Table (1)'!$A$8:$AG$1186,COLUMN(P$7),FALSE)</f>
        <v>0</v>
      </c>
      <c r="Q150" s="80">
        <f>VLOOKUP($A150,'Sheet1 - Table (1)'!$A$8:$AG$1186,COLUMN(Q$7),FALSE)</f>
        <v>0</v>
      </c>
      <c r="R150" s="80">
        <f>VLOOKUP($A150,'Sheet1 - Table (1)'!$A$8:$AG$1186,COLUMN(R$7),FALSE)</f>
        <v>0</v>
      </c>
      <c r="S150" s="80" t="b">
        <f>VLOOKUP($A150,'Sheet1 - Table (1)'!$A$8:$AG$1186,COLUMN(S$7),FALSE)</f>
        <v>1</v>
      </c>
      <c r="T150" s="80">
        <f>VLOOKUP($A150,'Sheet1 - Table (1)'!$A$8:$AG$1186,COLUMN(T$7),FALSE)</f>
        <v>0</v>
      </c>
      <c r="U150" s="80" t="str">
        <f t="shared" si="34"/>
        <v>GE</v>
      </c>
      <c r="V150" s="80" t="str">
        <f>VLOOKUP($A150,'Sheet1 - Table (1)'!$A$8:$AG$1186,COLUMN(V$7)+3,FALSE)</f>
        <v>CH - Uebrige Fds tradit. Anl.</v>
      </c>
      <c r="W150" s="80" t="str">
        <f>VLOOKUP(A150,'Sheet1 - Table (1)'!$A$8:$AF$10075,MATCH($W$8,'Sheet1 - Table (1)'!$10:$10,0),FALSE)</f>
        <v>Détermination des Prix Quotidien</v>
      </c>
      <c r="X150" s="80" t="str">
        <f>VLOOKUP(A150,'Sheet1 - Table (1)'!$A$8:$AAB$10075,MATCH($X$8,'Sheet1 - Table (1)'!$10:$10,0),FALSE)</f>
        <v>Full</v>
      </c>
      <c r="Y150" s="96" t="str">
        <f t="shared" si="37"/>
        <v>Fonds de placement</v>
      </c>
      <c r="AA150" s="96" t="s">
        <v>1823</v>
      </c>
      <c r="AB150" s="96" t="s">
        <v>1960</v>
      </c>
      <c r="AC150" s="214" t="s">
        <v>155</v>
      </c>
      <c r="AD150" s="214" t="s">
        <v>1960</v>
      </c>
      <c r="AE150" s="96" t="s">
        <v>2858</v>
      </c>
      <c r="AF150" s="246" t="s">
        <v>2858</v>
      </c>
      <c r="AG150" s="96" t="s">
        <v>2864</v>
      </c>
      <c r="AI150" s="96" t="s">
        <v>155</v>
      </c>
      <c r="AJ150" s="96" t="s">
        <v>155</v>
      </c>
      <c r="AK150" s="96" t="s">
        <v>155</v>
      </c>
      <c r="AL150" s="26" t="s">
        <v>1960</v>
      </c>
      <c r="AM150" s="96" t="s">
        <v>1960</v>
      </c>
      <c r="AO150" s="96" t="s">
        <v>1960</v>
      </c>
      <c r="AP150" s="96" t="s">
        <v>2485</v>
      </c>
      <c r="AS150" s="101" t="str">
        <f t="shared" si="38"/>
        <v/>
      </c>
      <c r="AX150" s="101">
        <v>1</v>
      </c>
      <c r="BJ150" s="101">
        <v>1</v>
      </c>
      <c r="BX150" s="121" t="s">
        <v>1851</v>
      </c>
      <c r="BY150" s="101" t="s">
        <v>1262</v>
      </c>
      <c r="BZ150" s="101" t="str">
        <f t="shared" ref="BZ150:BZ158" si="40">IF(AJ150="Obligations",AP150&amp;" "&amp;AI150&amp;" "&amp;IF(AI150="High Yield",IF(AQ150&lt;2.5,"SHORT",IF(AQ150&gt;4,"LONG","MID")),IF(AQ150&lt;3.5,"SHORT",IF(AQ150&gt;8,"LONG","MID"))),"")</f>
        <v/>
      </c>
      <c r="CA150" s="101" t="s">
        <v>4050</v>
      </c>
      <c r="CB150" s="101" t="s">
        <v>3670</v>
      </c>
      <c r="CC150" s="101" t="s">
        <v>3944</v>
      </c>
      <c r="CD150" s="42" t="s">
        <v>4374</v>
      </c>
      <c r="CE150" s="42" t="s">
        <v>4374</v>
      </c>
      <c r="CF150" s="42" t="str">
        <f>IFERROR(VLOOKUP(Funds[[#This Row],[Code ISIN]],[1]GLOBAL!$C$1:$L$27,10,FALSE)," ")</f>
        <v xml:space="preserve"> </v>
      </c>
      <c r="CG150" s="42" t="s">
        <v>4374</v>
      </c>
      <c r="CH150" s="42" t="s">
        <v>1633</v>
      </c>
      <c r="CI150" s="42" t="s">
        <v>4374</v>
      </c>
      <c r="CJ150" s="123"/>
      <c r="CK150" s="96" t="s">
        <v>4374</v>
      </c>
      <c r="CL150" s="246" t="str">
        <f>VLOOKUP(Funds[[#This Row],[Code ISIN]],'Sheet1 - Table (1)'!$A$10:$AF$110017,MATCH("Funds Liquidity",'Sheet1 - Table (1)'!$10:$10,0),FALSE)</f>
        <v>Jour</v>
      </c>
      <c r="CM150" s="246" t="s">
        <v>155</v>
      </c>
    </row>
    <row r="151" spans="1:92">
      <c r="A151" s="80" t="s">
        <v>685</v>
      </c>
      <c r="B151" s="305">
        <f>IF(ISERROR(VALUE(VLOOKUP($A151,'Sheet1 - Table (1)'!$A$8:$AG$1186,COLUMN(B$7),FALSE))),VLOOKUP(A151,TK_MANQUANTS,2,FALSE),IF(VALUE(VLOOKUP($A151,'Sheet1 - Table (1)'!$A$8:$AG$1186,COLUMN(B$7),FALSE))=0,VLOOKUP(A151,TK_MANQUANTS,2,FALSE),VALUE(VLOOKUP($A151,'Sheet1 - Table (1)'!$A$8:$AG$1186,COLUMN(B$7),FALSE))))</f>
        <v>14054918</v>
      </c>
      <c r="C151" s="80" t="str">
        <f>VLOOKUP($A151,'Sheet1 - Table (1)'!$A$8:$AG$1186,COLUMN(C$7),FALSE)</f>
        <v>SWC (CH) Index EF Switzerland Total (II) NV</v>
      </c>
      <c r="D151" s="82">
        <f>VLOOKUP($A151,'Sheet1 - Table (1)'!$A$8:$AG$1186,COLUMN(D$7),FALSE)</f>
        <v>42643</v>
      </c>
      <c r="E151" s="124">
        <f>VLOOKUP($A151,'Sheet1 - Table (1)'!$A$8:$AG$1186,COLUMN(E$7),FALSE)</f>
        <v>0</v>
      </c>
      <c r="F151" s="80">
        <f>VLOOKUP($A151,'Sheet1 - Table (1)'!$A$8:$AG$1186,COLUMN(F$7),FALSE)</f>
        <v>0</v>
      </c>
      <c r="G151" s="80" t="str">
        <f>VLOOKUP($A151,'Sheet1 - Table (1)'!$A$8:$AG$1186,COLUMN(G$7),FALSE)</f>
        <v>Switzerland</v>
      </c>
      <c r="H151" s="80" t="str">
        <f>VLOOKUP($A151,'Sheet1 - Table (1)'!$A$8:$AG$1186,COLUMN(H$7),FALSE)</f>
        <v>CHF</v>
      </c>
      <c r="I151" s="80" t="str">
        <f>VLOOKUP($A151,'Sheet1 - Table (1)'!$A$8:$AG$1186,COLUMN(I$7),FALSE)</f>
        <v>Fonds de placement</v>
      </c>
      <c r="J151" s="80" t="str">
        <f>VLOOKUP($A151,'Sheet1 - Table (1)'!$A$8:$AG$1186,COLUMN(J$7),FALSE)</f>
        <v>Actions</v>
      </c>
      <c r="K151" s="82">
        <f>VLOOKUP($A151,'Sheet1 - Table (1)'!$A$8:$AG$1186,COLUMN(K$7),FALSE)</f>
        <v>44255</v>
      </c>
      <c r="L151" s="80">
        <f>VLOOKUP($A151,'Sheet1 - Table (1)'!$A$8:$AG$1186,COLUMN(L$7),FALSE)</f>
        <v>3357.2492769999999</v>
      </c>
      <c r="M151" s="80" t="str">
        <f>VLOOKUP($A151,'Sheet1 - Table (1)'!$A$8:$AG$1186,COLUMN(M$7),FALSE)</f>
        <v>Retained</v>
      </c>
      <c r="N151" s="80">
        <f>VLOOKUP($A151,'Sheet1 - Table (1)'!$A$8:$AG$1186,COLUMN(N$7),FALSE)</f>
        <v>0</v>
      </c>
      <c r="O151" s="80">
        <f>VLOOKUP($A151,'Sheet1 - Table (1)'!$A$8:$AG$1186,COLUMN(O$7),FALSE)</f>
        <v>0</v>
      </c>
      <c r="P151" s="80">
        <f>VLOOKUP($A151,'Sheet1 - Table (1)'!$A$8:$AG$1186,COLUMN(P$7),FALSE)</f>
        <v>0</v>
      </c>
      <c r="Q151" s="80">
        <f>VLOOKUP($A151,'Sheet1 - Table (1)'!$A$8:$AG$1186,COLUMN(Q$7),FALSE)</f>
        <v>0</v>
      </c>
      <c r="R151" s="80">
        <f>VLOOKUP($A151,'Sheet1 - Table (1)'!$A$8:$AG$1186,COLUMN(R$7),FALSE)</f>
        <v>0</v>
      </c>
      <c r="S151" s="80">
        <f>VLOOKUP($A151,'Sheet1 - Table (1)'!$A$8:$AG$1186,COLUMN(S$7),FALSE)</f>
        <v>0</v>
      </c>
      <c r="T151" s="80">
        <f>VLOOKUP($A151,'Sheet1 - Table (1)'!$A$8:$AG$1186,COLUMN(T$7),FALSE)</f>
        <v>0</v>
      </c>
      <c r="U151" s="80" t="str">
        <f t="shared" si="34"/>
        <v/>
      </c>
      <c r="V151" s="80" t="str">
        <f>VLOOKUP($A151,'Sheet1 - Table (1)'!$A$8:$AG$1186,COLUMN(V$7)+3,FALSE)</f>
        <v>CH - Uebrige Fds tradit. Anl.</v>
      </c>
      <c r="W151" s="80" t="str">
        <f>VLOOKUP(A151,'Sheet1 - Table (1)'!$A$8:$AF$10075,MATCH($W$8,'Sheet1 - Table (1)'!$10:$10,0),FALSE)</f>
        <v>Détermination des Prix Quotidien</v>
      </c>
      <c r="X151" s="80" t="str">
        <f>VLOOKUP(A151,'Sheet1 - Table (1)'!$A$8:$AAB$10075,MATCH($X$8,'Sheet1 - Table (1)'!$10:$10,0),FALSE)</f>
        <v>Full</v>
      </c>
      <c r="Y151" s="96" t="str">
        <f t="shared" si="37"/>
        <v>Fonds de placement</v>
      </c>
      <c r="AA151" s="96" t="s">
        <v>1823</v>
      </c>
      <c r="AB151" s="96" t="s">
        <v>1960</v>
      </c>
      <c r="AC151" s="214" t="s">
        <v>155</v>
      </c>
      <c r="AD151" s="214" t="s">
        <v>1960</v>
      </c>
      <c r="AE151" s="96" t="s">
        <v>2858</v>
      </c>
      <c r="AF151" s="246" t="s">
        <v>2858</v>
      </c>
      <c r="AG151" s="96" t="s">
        <v>2864</v>
      </c>
      <c r="AI151" s="96" t="s">
        <v>155</v>
      </c>
      <c r="AJ151" s="96" t="s">
        <v>155</v>
      </c>
      <c r="AK151" s="96" t="s">
        <v>155</v>
      </c>
      <c r="AL151" s="26" t="s">
        <v>1960</v>
      </c>
      <c r="AM151" s="96" t="s">
        <v>1960</v>
      </c>
      <c r="AO151" s="96" t="s">
        <v>1960</v>
      </c>
      <c r="AP151" s="96" t="s">
        <v>2485</v>
      </c>
      <c r="AS151" s="101" t="str">
        <f t="shared" si="38"/>
        <v/>
      </c>
      <c r="AX151" s="101">
        <v>1</v>
      </c>
      <c r="BJ151" s="101">
        <v>1</v>
      </c>
      <c r="BZ151" s="101" t="str">
        <f t="shared" si="40"/>
        <v/>
      </c>
      <c r="CA151" s="101" t="s">
        <v>70</v>
      </c>
      <c r="CB151" s="101"/>
      <c r="CC151" s="101" t="s">
        <v>70</v>
      </c>
      <c r="CD151" s="42" t="s">
        <v>4374</v>
      </c>
      <c r="CE151" s="42" t="s">
        <v>4374</v>
      </c>
      <c r="CF151" s="42" t="str">
        <f>IFERROR(VLOOKUP(Funds[[#This Row],[Code ISIN]],[1]GLOBAL!$C$1:$L$27,10,FALSE)," ")</f>
        <v xml:space="preserve"> </v>
      </c>
      <c r="CG151" s="42" t="s">
        <v>4374</v>
      </c>
      <c r="CH151" s="42" t="s">
        <v>4374</v>
      </c>
      <c r="CI151" s="42" t="s">
        <v>4374</v>
      </c>
      <c r="CJ151" s="123">
        <v>43373</v>
      </c>
      <c r="CK151" s="96" t="s">
        <v>4374</v>
      </c>
      <c r="CL151" s="246" t="str">
        <f>VLOOKUP(Funds[[#This Row],[Code ISIN]],'Sheet1 - Table (1)'!$A$10:$AF$110017,MATCH("Funds Liquidity",'Sheet1 - Table (1)'!$10:$10,0),FALSE)</f>
        <v>Jour</v>
      </c>
    </row>
    <row r="152" spans="1:92">
      <c r="A152" s="80" t="s">
        <v>3081</v>
      </c>
      <c r="B152" s="305">
        <f>IF(ISERROR(VALUE(VLOOKUP($A152,'Sheet1 - Table (1)'!$A$8:$AG$1186,COLUMN(B$7),FALSE))),VLOOKUP(A152,TK_MANQUANTS,2,FALSE),IF(VALUE(VLOOKUP($A152,'Sheet1 - Table (1)'!$A$8:$AG$1186,COLUMN(B$7),FALSE))=0,VLOOKUP(A152,TK_MANQUANTS,2,FALSE),VALUE(VLOOKUP($A152,'Sheet1 - Table (1)'!$A$8:$AG$1186,COLUMN(B$7),FALSE))))</f>
        <v>21580471</v>
      </c>
      <c r="C152" s="80" t="str">
        <f>VLOOKUP($A152,'Sheet1 - Table (1)'!$A$8:$AG$1186,COLUMN(C$7),FALSE)</f>
        <v>Swisscanto (CH) IEF Large Caps Switzerland NT CHF</v>
      </c>
      <c r="D152" s="82">
        <f>VLOOKUP($A152,'Sheet1 - Table (1)'!$A$8:$AG$1186,COLUMN(D$7),FALSE)</f>
        <v>44196</v>
      </c>
      <c r="E152" s="124">
        <f>VLOOKUP($A152,'Sheet1 - Table (1)'!$A$8:$AG$1186,COLUMN(E$7),FALSE)</f>
        <v>0</v>
      </c>
      <c r="F152" s="80">
        <f>VLOOKUP($A152,'Sheet1 - Table (1)'!$A$8:$AG$1186,COLUMN(F$7),FALSE)</f>
        <v>0</v>
      </c>
      <c r="G152" s="80" t="str">
        <f>VLOOKUP($A152,'Sheet1 - Table (1)'!$A$8:$AG$1186,COLUMN(G$7),FALSE)</f>
        <v>Switzerland</v>
      </c>
      <c r="H152" s="80" t="str">
        <f>VLOOKUP($A152,'Sheet1 - Table (1)'!$A$8:$AG$1186,COLUMN(H$7),FALSE)</f>
        <v>CHF</v>
      </c>
      <c r="I152" s="80" t="str">
        <f>VLOOKUP($A152,'Sheet1 - Table (1)'!$A$8:$AG$1186,COLUMN(I$7),FALSE)</f>
        <v>Fonds de placement</v>
      </c>
      <c r="J152" s="80" t="str">
        <f>VLOOKUP($A152,'Sheet1 - Table (1)'!$A$8:$AG$1186,COLUMN(J$7),FALSE)</f>
        <v>Actions</v>
      </c>
      <c r="K152" s="82">
        <f>VLOOKUP($A152,'Sheet1 - Table (1)'!$A$8:$AG$1186,COLUMN(K$7),FALSE)</f>
        <v>44255</v>
      </c>
      <c r="L152" s="80">
        <f>VLOOKUP($A152,'Sheet1 - Table (1)'!$A$8:$AG$1186,COLUMN(L$7),FALSE)</f>
        <v>1404.903063</v>
      </c>
      <c r="M152" s="80" t="str">
        <f>VLOOKUP($A152,'Sheet1 - Table (1)'!$A$8:$AG$1186,COLUMN(M$7),FALSE)</f>
        <v>Retained</v>
      </c>
      <c r="N152" s="80">
        <f>VLOOKUP($A152,'Sheet1 - Table (1)'!$A$8:$AG$1186,COLUMN(N$7),FALSE)</f>
        <v>0</v>
      </c>
      <c r="O152" s="80">
        <f>VLOOKUP($A152,'Sheet1 - Table (1)'!$A$8:$AG$1186,COLUMN(O$7),FALSE)</f>
        <v>0</v>
      </c>
      <c r="P152" s="80">
        <f>VLOOKUP($A152,'Sheet1 - Table (1)'!$A$8:$AG$1186,COLUMN(P$7),FALSE)</f>
        <v>0</v>
      </c>
      <c r="Q152" s="80">
        <f>VLOOKUP($A152,'Sheet1 - Table (1)'!$A$8:$AG$1186,COLUMN(Q$7),FALSE)</f>
        <v>0</v>
      </c>
      <c r="R152" s="80">
        <f>VLOOKUP($A152,'Sheet1 - Table (1)'!$A$8:$AG$1186,COLUMN(R$7),FALSE)</f>
        <v>0</v>
      </c>
      <c r="S152" s="80" t="b">
        <f>VLOOKUP($A152,'Sheet1 - Table (1)'!$A$8:$AG$1186,COLUMN(S$7),FALSE)</f>
        <v>1</v>
      </c>
      <c r="T152" s="80">
        <f>VLOOKUP($A152,'Sheet1 - Table (1)'!$A$8:$AG$1186,COLUMN(T$7),FALSE)</f>
        <v>0</v>
      </c>
      <c r="U152" s="80" t="str">
        <f t="shared" si="34"/>
        <v>GE</v>
      </c>
      <c r="V152" s="80" t="str">
        <f>VLOOKUP($A152,'Sheet1 - Table (1)'!$A$8:$AG$1186,COLUMN(V$7)+3,FALSE)</f>
        <v>CH - Uebrige Fds tradit. Anl.</v>
      </c>
      <c r="W152" s="80" t="str">
        <f>VLOOKUP(A152,'Sheet1 - Table (1)'!$A$8:$AF$10075,MATCH($W$8,'Sheet1 - Table (1)'!$10:$10,0),FALSE)</f>
        <v>Détermination des Prix Quotidien</v>
      </c>
      <c r="X152" s="80" t="str">
        <f>VLOOKUP(A152,'Sheet1 - Table (1)'!$A$8:$AAB$10075,MATCH($X$8,'Sheet1 - Table (1)'!$10:$10,0),FALSE)</f>
        <v>Full</v>
      </c>
      <c r="Y152" s="96" t="str">
        <f t="shared" si="37"/>
        <v>Fonds de placement</v>
      </c>
      <c r="AA152" s="96" t="s">
        <v>1823</v>
      </c>
      <c r="AB152" s="96" t="s">
        <v>1960</v>
      </c>
      <c r="AC152" s="214" t="s">
        <v>155</v>
      </c>
      <c r="AD152" s="214" t="s">
        <v>1960</v>
      </c>
      <c r="AE152" s="96" t="s">
        <v>2858</v>
      </c>
      <c r="AF152" s="246" t="s">
        <v>2858</v>
      </c>
      <c r="AG152" s="96" t="s">
        <v>2864</v>
      </c>
      <c r="AI152" s="96" t="s">
        <v>155</v>
      </c>
      <c r="AJ152" s="96" t="s">
        <v>155</v>
      </c>
      <c r="AK152" s="96" t="s">
        <v>155</v>
      </c>
      <c r="AL152" s="26" t="s">
        <v>1960</v>
      </c>
      <c r="AM152" s="96" t="s">
        <v>1960</v>
      </c>
      <c r="AO152" s="96" t="s">
        <v>1960</v>
      </c>
      <c r="AP152" s="96" t="s">
        <v>2485</v>
      </c>
      <c r="AS152" s="101" t="str">
        <f t="shared" si="38"/>
        <v/>
      </c>
      <c r="AX152" s="101">
        <v>1</v>
      </c>
      <c r="BJ152" s="101">
        <v>1</v>
      </c>
      <c r="BZ152" s="101" t="str">
        <f t="shared" si="40"/>
        <v/>
      </c>
      <c r="CA152" s="101" t="s">
        <v>70</v>
      </c>
      <c r="CB152" s="101"/>
      <c r="CC152" s="101" t="s">
        <v>70</v>
      </c>
      <c r="CD152" s="42" t="s">
        <v>4374</v>
      </c>
      <c r="CE152" s="42" t="s">
        <v>4374</v>
      </c>
      <c r="CF152" s="42" t="str">
        <f>IFERROR(VLOOKUP(Funds[[#This Row],[Code ISIN]],[1]GLOBAL!$C$1:$L$27,10,FALSE)," ")</f>
        <v xml:space="preserve"> </v>
      </c>
      <c r="CG152" s="42" t="s">
        <v>4374</v>
      </c>
      <c r="CH152" s="42" t="s">
        <v>4374</v>
      </c>
      <c r="CI152" s="42" t="s">
        <v>4374</v>
      </c>
      <c r="CJ152" s="123">
        <v>43373</v>
      </c>
      <c r="CK152" s="96" t="s">
        <v>4374</v>
      </c>
      <c r="CL152" s="246" t="str">
        <f>VLOOKUP(Funds[[#This Row],[Code ISIN]],'Sheet1 - Table (1)'!$A$10:$AF$110017,MATCH("Funds Liquidity",'Sheet1 - Table (1)'!$10:$10,0),FALSE)</f>
        <v>Jour</v>
      </c>
    </row>
    <row r="153" spans="1:92">
      <c r="A153" s="80" t="s">
        <v>910</v>
      </c>
      <c r="B153" s="305">
        <f>IF(ISERROR(VALUE(VLOOKUP($A153,'Sheet1 - Table (1)'!$A$8:$AG$1186,COLUMN(B$7),FALSE))),VLOOKUP(A153,TK_MANQUANTS,2,FALSE),IF(VALUE(VLOOKUP($A153,'Sheet1 - Table (1)'!$A$8:$AG$1186,COLUMN(B$7),FALSE))=0,VLOOKUP(A153,TK_MANQUANTS,2,FALSE),VALUE(VLOOKUP($A153,'Sheet1 - Table (1)'!$A$8:$AG$1186,COLUMN(B$7),FALSE))))</f>
        <v>24868059</v>
      </c>
      <c r="C153" s="80" t="str">
        <f>VLOOKUP($A153,'Sheet1 - Table (1)'!$A$8:$AG$1186,COLUMN(C$7),FALSE)</f>
        <v>Synchrony Optimised SPI® I</v>
      </c>
      <c r="D153" s="82">
        <f>VLOOKUP($A153,'Sheet1 - Table (1)'!$A$8:$AG$1186,COLUMN(D$7),FALSE)</f>
        <v>43905</v>
      </c>
      <c r="E153" s="124">
        <f>VLOOKUP($A153,'Sheet1 - Table (1)'!$A$8:$AG$1186,COLUMN(E$7),FALSE)</f>
        <v>0.08</v>
      </c>
      <c r="F153" s="80">
        <f>VLOOKUP($A153,'Sheet1 - Table (1)'!$A$8:$AG$1186,COLUMN(F$7),FALSE)</f>
        <v>0</v>
      </c>
      <c r="G153" s="80" t="str">
        <f>VLOOKUP($A153,'Sheet1 - Table (1)'!$A$8:$AG$1186,COLUMN(G$7),FALSE)</f>
        <v>Switzerland</v>
      </c>
      <c r="H153" s="80" t="str">
        <f>VLOOKUP($A153,'Sheet1 - Table (1)'!$A$8:$AG$1186,COLUMN(H$7),FALSE)</f>
        <v>CHF</v>
      </c>
      <c r="I153" s="80" t="str">
        <f>VLOOKUP($A153,'Sheet1 - Table (1)'!$A$8:$AG$1186,COLUMN(I$7),FALSE)</f>
        <v>Fonds de placement</v>
      </c>
      <c r="J153" s="80" t="str">
        <f>VLOOKUP($A153,'Sheet1 - Table (1)'!$A$8:$AG$1186,COLUMN(J$7),FALSE)</f>
        <v>Actions</v>
      </c>
      <c r="K153" s="82">
        <f>VLOOKUP($A153,'Sheet1 - Table (1)'!$A$8:$AG$1186,COLUMN(K$7),FALSE)</f>
        <v>44255</v>
      </c>
      <c r="L153" s="80">
        <f>VLOOKUP($A153,'Sheet1 - Table (1)'!$A$8:$AG$1186,COLUMN(L$7),FALSE)</f>
        <v>304.90335779999998</v>
      </c>
      <c r="M153" s="80" t="str">
        <f>VLOOKUP($A153,'Sheet1 - Table (1)'!$A$8:$AG$1186,COLUMN(M$7),FALSE)</f>
        <v>Paid</v>
      </c>
      <c r="N153" s="80">
        <f>VLOOKUP($A153,'Sheet1 - Table (1)'!$A$8:$AG$1186,COLUMN(N$7),FALSE)</f>
        <v>0</v>
      </c>
      <c r="O153" s="80">
        <f>VLOOKUP($A153,'Sheet1 - Table (1)'!$A$8:$AG$1186,COLUMN(O$7),FALSE)</f>
        <v>0</v>
      </c>
      <c r="P153" s="80">
        <f>VLOOKUP($A153,'Sheet1 - Table (1)'!$A$8:$AG$1186,COLUMN(P$7),FALSE)</f>
        <v>0</v>
      </c>
      <c r="Q153" s="80">
        <f>VLOOKUP($A153,'Sheet1 - Table (1)'!$A$8:$AG$1186,COLUMN(Q$7),FALSE)</f>
        <v>0</v>
      </c>
      <c r="R153" s="80">
        <f>VLOOKUP($A153,'Sheet1 - Table (1)'!$A$8:$AG$1186,COLUMN(R$7),FALSE)</f>
        <v>0</v>
      </c>
      <c r="S153" s="80">
        <f>VLOOKUP($A153,'Sheet1 - Table (1)'!$A$8:$AG$1186,COLUMN(S$7),FALSE)</f>
        <v>0</v>
      </c>
      <c r="T153" s="80">
        <f>VLOOKUP($A153,'Sheet1 - Table (1)'!$A$8:$AG$1186,COLUMN(T$7),FALSE)</f>
        <v>0</v>
      </c>
      <c r="U153" s="80" t="str">
        <f t="shared" si="34"/>
        <v/>
      </c>
      <c r="V153" s="80" t="str">
        <f>VLOOKUP($A153,'Sheet1 - Table (1)'!$A$8:$AG$1186,COLUMN(V$7)+3,FALSE)</f>
        <v>CH - Uebrige Fds tradit. Anl.</v>
      </c>
      <c r="W153" s="80" t="str">
        <f>VLOOKUP(A153,'Sheet1 - Table (1)'!$A$8:$AF$10075,MATCH($W$8,'Sheet1 - Table (1)'!$10:$10,0),FALSE)</f>
        <v>Détermination des Prix Quotidien</v>
      </c>
      <c r="X153" s="80" t="str">
        <f>VLOOKUP(A153,'Sheet1 - Table (1)'!$A$8:$AAB$10075,MATCH($X$8,'Sheet1 - Table (1)'!$10:$10,0),FALSE)</f>
        <v>Optimized</v>
      </c>
      <c r="Y153" s="96" t="str">
        <f t="shared" si="37"/>
        <v>Fonds de placement</v>
      </c>
      <c r="AA153" s="96" t="s">
        <v>1823</v>
      </c>
      <c r="AB153" s="96" t="s">
        <v>1960</v>
      </c>
      <c r="AC153" s="214" t="s">
        <v>155</v>
      </c>
      <c r="AD153" s="214" t="s">
        <v>1960</v>
      </c>
      <c r="AE153" s="96" t="s">
        <v>2858</v>
      </c>
      <c r="AF153" s="246" t="s">
        <v>2858</v>
      </c>
      <c r="AG153" s="96" t="s">
        <v>2864</v>
      </c>
      <c r="AI153" s="96" t="s">
        <v>155</v>
      </c>
      <c r="AJ153" s="96" t="s">
        <v>155</v>
      </c>
      <c r="AK153" s="96" t="s">
        <v>155</v>
      </c>
      <c r="AL153" s="26" t="s">
        <v>1960</v>
      </c>
      <c r="AM153" s="96" t="s">
        <v>1960</v>
      </c>
      <c r="AO153" s="96" t="s">
        <v>1960</v>
      </c>
      <c r="AP153" s="96" t="s">
        <v>2485</v>
      </c>
      <c r="AS153" s="101" t="str">
        <f t="shared" si="38"/>
        <v/>
      </c>
      <c r="AX153" s="101">
        <v>1</v>
      </c>
      <c r="BJ153" s="101">
        <v>1</v>
      </c>
      <c r="BT153" s="101">
        <v>5.0000000000000001E-4</v>
      </c>
      <c r="BU153" s="101">
        <v>5.0000000000000001E-4</v>
      </c>
      <c r="BY153" s="101" t="s">
        <v>1262</v>
      </c>
      <c r="BZ153" s="101" t="str">
        <f t="shared" si="40"/>
        <v/>
      </c>
      <c r="CA153" s="101" t="s">
        <v>4050</v>
      </c>
      <c r="CB153" s="122" t="s">
        <v>3680</v>
      </c>
      <c r="CC153" s="101" t="s">
        <v>3944</v>
      </c>
      <c r="CD153" s="42" t="s">
        <v>1633</v>
      </c>
      <c r="CE153" s="42" t="s">
        <v>1633</v>
      </c>
      <c r="CF153" s="42" t="str">
        <f>IFERROR(VLOOKUP(Funds[[#This Row],[Code ISIN]],[1]GLOBAL!$C$1:$L$27,10,FALSE)," ")</f>
        <v>X</v>
      </c>
      <c r="CG153" s="42" t="s">
        <v>1633</v>
      </c>
      <c r="CH153" s="42" t="s">
        <v>1633</v>
      </c>
      <c r="CI153" s="42" t="s">
        <v>4374</v>
      </c>
      <c r="CJ153" s="123"/>
      <c r="CK153" s="96" t="s">
        <v>4374</v>
      </c>
      <c r="CL153" s="246" t="str">
        <f>VLOOKUP(Funds[[#This Row],[Code ISIN]],'Sheet1 - Table (1)'!$A$10:$AF$110017,MATCH("Funds Liquidity",'Sheet1 - Table (1)'!$10:$10,0),FALSE)</f>
        <v>Jour</v>
      </c>
      <c r="CN153" s="246" t="s">
        <v>155</v>
      </c>
    </row>
    <row r="154" spans="1:92">
      <c r="A154" s="96" t="s">
        <v>1921</v>
      </c>
      <c r="B154" s="305">
        <f>IF(ISERROR(VALUE(VLOOKUP($A154,'Sheet1 - Table (1)'!$A$8:$AG$1186,COLUMN(B$7),FALSE))),VLOOKUP(A154,TK_MANQUANTS,2,FALSE),IF(VALUE(VLOOKUP($A154,'Sheet1 - Table (1)'!$A$8:$AG$1186,COLUMN(B$7),FALSE))=0,VLOOKUP(A154,TK_MANQUANTS,2,FALSE),VALUE(VLOOKUP($A154,'Sheet1 - Table (1)'!$A$8:$AG$1186,COLUMN(B$7),FALSE))))</f>
        <v>28186034</v>
      </c>
      <c r="C154" s="80" t="str">
        <f>VLOOKUP($A154,'Sheet1 - Table (1)'!$A$8:$AG$1186,COLUMN(C$7),FALSE)</f>
        <v>CSIF (CH) Bond Switzerland Corporate Blue FB</v>
      </c>
      <c r="D154" s="82">
        <f>VLOOKUP($A154,'Sheet1 - Table (1)'!$A$8:$AG$1186,COLUMN(D$7),FALSE)</f>
        <v>43890</v>
      </c>
      <c r="E154" s="124">
        <f>VLOOKUP($A154,'Sheet1 - Table (1)'!$A$8:$AG$1186,COLUMN(E$7),FALSE)</f>
        <v>0.16300000000000001</v>
      </c>
      <c r="F154" s="80">
        <f>VLOOKUP($A154,'Sheet1 - Table (1)'!$A$8:$AG$1186,COLUMN(F$7),FALSE)</f>
        <v>0</v>
      </c>
      <c r="G154" s="80" t="str">
        <f>VLOOKUP($A154,'Sheet1 - Table (1)'!$A$8:$AG$1186,COLUMN(G$7),FALSE)</f>
        <v>Switzerland</v>
      </c>
      <c r="H154" s="80" t="str">
        <f>VLOOKUP($A154,'Sheet1 - Table (1)'!$A$8:$AG$1186,COLUMN(H$7),FALSE)</f>
        <v>CHF</v>
      </c>
      <c r="I154" s="80" t="str">
        <f>VLOOKUP($A154,'Sheet1 - Table (1)'!$A$8:$AG$1186,COLUMN(I$7),FALSE)</f>
        <v>Fonds de placement</v>
      </c>
      <c r="J154" s="80" t="str">
        <f>VLOOKUP($A154,'Sheet1 - Table (1)'!$A$8:$AG$1186,COLUMN(J$7),FALSE)</f>
        <v>Obligation</v>
      </c>
      <c r="K154" s="82">
        <f>VLOOKUP($A154,'Sheet1 - Table (1)'!$A$8:$AG$1186,COLUMN(K$7),FALSE)</f>
        <v>44255</v>
      </c>
      <c r="L154" s="80">
        <f>VLOOKUP($A154,'Sheet1 - Table (1)'!$A$8:$AG$1186,COLUMN(L$7),FALSE)</f>
        <v>796.88710000000003</v>
      </c>
      <c r="M154" s="80" t="str">
        <f>VLOOKUP($A154,'Sheet1 - Table (1)'!$A$8:$AG$1186,COLUMN(M$7),FALSE)</f>
        <v>Retained</v>
      </c>
      <c r="N154" s="80">
        <f>VLOOKUP($A154,'Sheet1 - Table (1)'!$A$8:$AG$1186,COLUMN(N$7),FALSE)</f>
        <v>0</v>
      </c>
      <c r="O154" s="80">
        <f>VLOOKUP($A154,'Sheet1 - Table (1)'!$A$8:$AG$1186,COLUMN(O$7),FALSE)</f>
        <v>0</v>
      </c>
      <c r="P154" s="80">
        <f>VLOOKUP($A154,'Sheet1 - Table (1)'!$A$8:$AG$1186,COLUMN(P$7),FALSE)</f>
        <v>0</v>
      </c>
      <c r="Q154" s="80">
        <f>VLOOKUP($A154,'Sheet1 - Table (1)'!$A$8:$AG$1186,COLUMN(Q$7),FALSE)</f>
        <v>0</v>
      </c>
      <c r="R154" s="80">
        <f>VLOOKUP($A154,'Sheet1 - Table (1)'!$A$8:$AG$1186,COLUMN(R$7),FALSE)</f>
        <v>0</v>
      </c>
      <c r="S154" s="80">
        <f>VLOOKUP($A154,'Sheet1 - Table (1)'!$A$8:$AG$1186,COLUMN(S$7),FALSE)</f>
        <v>0</v>
      </c>
      <c r="T154" s="80">
        <f>VLOOKUP($A154,'Sheet1 - Table (1)'!$A$8:$AG$1186,COLUMN(T$7),FALSE)</f>
        <v>0</v>
      </c>
      <c r="U154" s="80" t="str">
        <f t="shared" si="34"/>
        <v/>
      </c>
      <c r="V154" s="80" t="str">
        <f>VLOOKUP($A154,'Sheet1 - Table (1)'!$A$8:$AG$1186,COLUMN(V$7)+3,FALSE)</f>
        <v>CH - Uebrige Fds tradit. Anl.</v>
      </c>
      <c r="W154" s="80" t="str">
        <f>VLOOKUP(A154,'Sheet1 - Table (1)'!$A$8:$AF$10075,MATCH($W$8,'Sheet1 - Table (1)'!$10:$10,0),FALSE)</f>
        <v>Détermination des Prix Quotidien</v>
      </c>
      <c r="X154" s="80" t="str">
        <f>VLOOKUP(A154,'Sheet1 - Table (1)'!$A$8:$AAB$10075,MATCH($X$8,'Sheet1 - Table (1)'!$10:$10,0),FALSE)</f>
        <v>Optimized</v>
      </c>
      <c r="Y154" s="96" t="str">
        <f t="shared" si="37"/>
        <v>Fonds de placement</v>
      </c>
      <c r="AA154" s="96" t="s">
        <v>1823</v>
      </c>
      <c r="AB154" s="96" t="s">
        <v>2064</v>
      </c>
      <c r="AC154" s="214" t="s">
        <v>140</v>
      </c>
      <c r="AD154" s="214" t="s">
        <v>2064</v>
      </c>
      <c r="AE154" s="96" t="s">
        <v>2481</v>
      </c>
      <c r="AF154" s="246" t="s">
        <v>2481</v>
      </c>
      <c r="AG154" s="96" t="s">
        <v>2857</v>
      </c>
      <c r="AI154" s="96" t="s">
        <v>380</v>
      </c>
      <c r="AJ154" s="96" t="s">
        <v>140</v>
      </c>
      <c r="AK154" s="96" t="s">
        <v>140</v>
      </c>
      <c r="AL154" s="96" t="s">
        <v>2064</v>
      </c>
      <c r="AM154" s="96" t="str">
        <f>IF(AND(AK154="Obligations",AP154="Courbe CHF"),"Obligations CHF",IF(AND(AX154=100%,BJ154=100%),AK154&amp;" CHF",IF(OR(AK154="Obligations",AK154="Actions",AK154="Liquidités"),AK154&amp;" étrangères" &amp; IF(AX154=100%," hedged",""),AK154&amp;" étrangers" &amp; IF(AX154=100%," hedged",""))))</f>
        <v>Obligations CHF</v>
      </c>
      <c r="AO154" s="96" t="s">
        <v>2064</v>
      </c>
      <c r="AP154" s="96" t="s">
        <v>786</v>
      </c>
      <c r="AQ154" s="96">
        <v>5.12</v>
      </c>
      <c r="AR154" s="101">
        <v>2.8E-3</v>
      </c>
      <c r="AS154" s="101">
        <f t="shared" si="38"/>
        <v>1.1699999999999998E-3</v>
      </c>
      <c r="AT154" s="101">
        <v>0.24010000000000001</v>
      </c>
      <c r="AU154" s="101">
        <v>0.42259999999999998</v>
      </c>
      <c r="AV154" s="101">
        <v>0.33729999999999999</v>
      </c>
      <c r="AX154" s="101">
        <v>1</v>
      </c>
      <c r="BJ154" s="101">
        <v>1</v>
      </c>
      <c r="BW154" s="101">
        <v>1</v>
      </c>
      <c r="BY154" s="96" t="s">
        <v>1206</v>
      </c>
      <c r="BZ154" s="101" t="str">
        <f t="shared" si="40"/>
        <v>Courbe CHF Corporate MID</v>
      </c>
      <c r="CA154" s="101" t="s">
        <v>70</v>
      </c>
      <c r="CB154" s="101"/>
      <c r="CC154" s="101" t="s">
        <v>70</v>
      </c>
      <c r="CD154" s="42" t="s">
        <v>4374</v>
      </c>
      <c r="CE154" s="42" t="s">
        <v>4374</v>
      </c>
      <c r="CF154" s="42" t="str">
        <f>IFERROR(VLOOKUP(Funds[[#This Row],[Code ISIN]],[1]GLOBAL!$C$1:$L$27,10,FALSE)," ")</f>
        <v xml:space="preserve"> </v>
      </c>
      <c r="CG154" s="42" t="s">
        <v>4374</v>
      </c>
      <c r="CH154" s="42" t="s">
        <v>4374</v>
      </c>
      <c r="CI154" s="42" t="s">
        <v>4374</v>
      </c>
      <c r="CJ154" s="123">
        <v>42734</v>
      </c>
      <c r="CK154" s="96" t="s">
        <v>4374</v>
      </c>
      <c r="CL154" s="246" t="str">
        <f>VLOOKUP(Funds[[#This Row],[Code ISIN]],'Sheet1 - Table (1)'!$A$10:$AF$110017,MATCH("Funds Liquidity",'Sheet1 - Table (1)'!$10:$10,0),FALSE)</f>
        <v>Jour</v>
      </c>
    </row>
    <row r="155" spans="1:92">
      <c r="A155" s="80" t="s">
        <v>1259</v>
      </c>
      <c r="B155" s="305">
        <f>IF(ISERROR(VALUE(VLOOKUP($A155,'Sheet1 - Table (1)'!$A$8:$AG$1186,COLUMN(B$7),FALSE))),VLOOKUP(A155,TK_MANQUANTS,2,FALSE),IF(VALUE(VLOOKUP($A155,'Sheet1 - Table (1)'!$A$8:$AG$1186,COLUMN(B$7),FALSE))=0,VLOOKUP(A155,TK_MANQUANTS,2,FALSE),VALUE(VLOOKUP($A155,'Sheet1 - Table (1)'!$A$8:$AG$1186,COLUMN(B$7),FALSE))))</f>
        <v>26378266</v>
      </c>
      <c r="C155" s="80" t="str">
        <f>VLOOKUP($A155,'Sheet1 - Table (1)'!$A$8:$AG$1186,COLUMN(C$7),FALSE)</f>
        <v>BCVs / WKB (CH) Equity Switzerland M</v>
      </c>
      <c r="D155" s="82">
        <f>VLOOKUP($A155,'Sheet1 - Table (1)'!$A$8:$AG$1186,COLUMN(D$7),FALSE)</f>
        <v>43890</v>
      </c>
      <c r="E155" s="124">
        <f>VLOOKUP($A155,'Sheet1 - Table (1)'!$A$8:$AG$1186,COLUMN(E$7),FALSE)</f>
        <v>0.16</v>
      </c>
      <c r="F155" s="80">
        <f>VLOOKUP($A155,'Sheet1 - Table (1)'!$A$8:$AG$1186,COLUMN(F$7),FALSE)</f>
        <v>0</v>
      </c>
      <c r="G155" s="80" t="str">
        <f>VLOOKUP($A155,'Sheet1 - Table (1)'!$A$8:$AG$1186,COLUMN(G$7),FALSE)</f>
        <v>Switzerland</v>
      </c>
      <c r="H155" s="80" t="str">
        <f>VLOOKUP($A155,'Sheet1 - Table (1)'!$A$8:$AG$1186,COLUMN(H$7),FALSE)</f>
        <v>CHF</v>
      </c>
      <c r="I155" s="80" t="str">
        <f>VLOOKUP($A155,'Sheet1 - Table (1)'!$A$8:$AG$1186,COLUMN(I$7),FALSE)</f>
        <v>Fonds de placement</v>
      </c>
      <c r="J155" s="80" t="str">
        <f>VLOOKUP($A155,'Sheet1 - Table (1)'!$A$8:$AG$1186,COLUMN(J$7),FALSE)</f>
        <v>Actions</v>
      </c>
      <c r="K155" s="82">
        <f>VLOOKUP($A155,'Sheet1 - Table (1)'!$A$8:$AG$1186,COLUMN(K$7),FALSE)</f>
        <v>44255</v>
      </c>
      <c r="L155" s="80">
        <f>VLOOKUP($A155,'Sheet1 - Table (1)'!$A$8:$AG$1186,COLUMN(L$7),FALSE)</f>
        <v>310.71861869999998</v>
      </c>
      <c r="M155" s="80" t="str">
        <f>VLOOKUP($A155,'Sheet1 - Table (1)'!$A$8:$AG$1186,COLUMN(M$7),FALSE)</f>
        <v>Paid</v>
      </c>
      <c r="N155" s="80">
        <f>VLOOKUP($A155,'Sheet1 - Table (1)'!$A$8:$AG$1186,COLUMN(N$7),FALSE)</f>
        <v>0</v>
      </c>
      <c r="O155" s="80">
        <f>VLOOKUP($A155,'Sheet1 - Table (1)'!$A$8:$AG$1186,COLUMN(O$7),FALSE)</f>
        <v>0</v>
      </c>
      <c r="P155" s="80">
        <f>VLOOKUP($A155,'Sheet1 - Table (1)'!$A$8:$AG$1186,COLUMN(P$7),FALSE)</f>
        <v>0</v>
      </c>
      <c r="Q155" s="80">
        <f>VLOOKUP($A155,'Sheet1 - Table (1)'!$A$8:$AG$1186,COLUMN(Q$7),FALSE)</f>
        <v>0</v>
      </c>
      <c r="R155" s="80">
        <f>VLOOKUP($A155,'Sheet1 - Table (1)'!$A$8:$AG$1186,COLUMN(R$7),FALSE)</f>
        <v>0</v>
      </c>
      <c r="S155" s="80">
        <f>VLOOKUP($A155,'Sheet1 - Table (1)'!$A$8:$AG$1186,COLUMN(S$7),FALSE)</f>
        <v>0</v>
      </c>
      <c r="T155" s="80">
        <f>VLOOKUP($A155,'Sheet1 - Table (1)'!$A$8:$AG$1186,COLUMN(T$7),FALSE)</f>
        <v>0</v>
      </c>
      <c r="U155" s="80" t="str">
        <f t="shared" si="34"/>
        <v/>
      </c>
      <c r="V155" s="80" t="str">
        <f>VLOOKUP($A155,'Sheet1 - Table (1)'!$A$8:$AG$1186,COLUMN(V$7)+3,FALSE)</f>
        <v>CH - Uebrige Fds tradit. Anl.</v>
      </c>
      <c r="W155" s="80" t="str">
        <f>VLOOKUP(A155,'Sheet1 - Table (1)'!$A$8:$AF$10075,MATCH($W$8,'Sheet1 - Table (1)'!$10:$10,0),FALSE)</f>
        <v>Détermination des Prix Quotidien</v>
      </c>
      <c r="X155" s="80">
        <f>VLOOKUP(A155,'Sheet1 - Table (1)'!$A$8:$AAB$10075,MATCH($X$8,'Sheet1 - Table (1)'!$10:$10,0),FALSE)</f>
        <v>0</v>
      </c>
      <c r="Y155" s="96" t="str">
        <f t="shared" si="37"/>
        <v>Fonds de placement</v>
      </c>
      <c r="AA155" s="96" t="s">
        <v>1823</v>
      </c>
      <c r="AB155" s="96" t="s">
        <v>1960</v>
      </c>
      <c r="AC155" s="214" t="s">
        <v>155</v>
      </c>
      <c r="AD155" s="214" t="s">
        <v>1960</v>
      </c>
      <c r="AE155" s="96" t="s">
        <v>2858</v>
      </c>
      <c r="AF155" s="246" t="s">
        <v>2858</v>
      </c>
      <c r="AG155" s="96" t="s">
        <v>2864</v>
      </c>
      <c r="AI155" s="96" t="s">
        <v>155</v>
      </c>
      <c r="AJ155" s="96" t="s">
        <v>155</v>
      </c>
      <c r="AK155" s="96" t="s">
        <v>155</v>
      </c>
      <c r="AL155" s="26" t="s">
        <v>1960</v>
      </c>
      <c r="AM155" s="96" t="s">
        <v>1960</v>
      </c>
      <c r="AO155" s="96" t="s">
        <v>1960</v>
      </c>
      <c r="AP155" s="96" t="s">
        <v>2485</v>
      </c>
      <c r="AS155" s="101" t="str">
        <f t="shared" si="38"/>
        <v/>
      </c>
      <c r="AX155" s="101">
        <v>1</v>
      </c>
      <c r="BJ155" s="101">
        <v>1</v>
      </c>
      <c r="BT155" s="101">
        <v>1E-3</v>
      </c>
      <c r="BU155" s="101">
        <v>1E-3</v>
      </c>
      <c r="BX155" s="134" t="s">
        <v>1857</v>
      </c>
      <c r="BY155" s="96" t="s">
        <v>1262</v>
      </c>
      <c r="BZ155" s="101" t="str">
        <f t="shared" si="40"/>
        <v/>
      </c>
      <c r="CA155" s="101" t="s">
        <v>4051</v>
      </c>
      <c r="CB155" s="122" t="s">
        <v>3681</v>
      </c>
      <c r="CC155" s="101" t="s">
        <v>3944</v>
      </c>
      <c r="CD155" s="42" t="s">
        <v>1633</v>
      </c>
      <c r="CE155" s="42" t="s">
        <v>1633</v>
      </c>
      <c r="CF155" s="42" t="str">
        <f>IFERROR(VLOOKUP(Funds[[#This Row],[Code ISIN]],[1]GLOBAL!$C$1:$L$27,10,FALSE)," ")</f>
        <v xml:space="preserve"> </v>
      </c>
      <c r="CG155" s="42" t="s">
        <v>1633</v>
      </c>
      <c r="CH155" s="42" t="s">
        <v>1633</v>
      </c>
      <c r="CI155" s="42" t="s">
        <v>1633</v>
      </c>
      <c r="CJ155" s="123">
        <v>42313</v>
      </c>
      <c r="CK155" s="96" t="s">
        <v>4374</v>
      </c>
      <c r="CL155" s="246" t="str">
        <f>VLOOKUP(Funds[[#This Row],[Code ISIN]],'Sheet1 - Table (1)'!$A$10:$AF$110017,MATCH("Funds Liquidity",'Sheet1 - Table (1)'!$10:$10,0),FALSE)</f>
        <v>Jour</v>
      </c>
      <c r="CM155" s="246" t="s">
        <v>155</v>
      </c>
    </row>
    <row r="156" spans="1:92">
      <c r="A156" s="96" t="s">
        <v>1121</v>
      </c>
      <c r="B156" s="305">
        <f>IF(ISERROR(VALUE(VLOOKUP($A156,'Sheet1 - Table (1)'!$A$8:$AG$1186,COLUMN(B$7),FALSE))),VLOOKUP(A156,TK_MANQUANTS,2,FALSE),IF(VALUE(VLOOKUP($A156,'Sheet1 - Table (1)'!$A$8:$AG$1186,COLUMN(B$7),FALSE))=0,VLOOKUP(A156,TK_MANQUANTS,2,FALSE),VALUE(VLOOKUP($A156,'Sheet1 - Table (1)'!$A$8:$AG$1186,COLUMN(B$7),FALSE))))</f>
        <v>1540866</v>
      </c>
      <c r="C156" s="80" t="str">
        <f>VLOOKUP($A156,'Sheet1 - Table (1)'!$A$8:$AG$1186,COLUMN(C$7),FALSE)</f>
        <v>CSIF (CH) Bond Switzerland AAA-AA Blue DB</v>
      </c>
      <c r="D156" s="82">
        <f>VLOOKUP($A156,'Sheet1 - Table (1)'!$A$8:$AG$1186,COLUMN(D$7),FALSE)</f>
        <v>43890</v>
      </c>
      <c r="E156" s="124">
        <f>VLOOKUP($A156,'Sheet1 - Table (1)'!$A$8:$AG$1186,COLUMN(E$7),FALSE)</f>
        <v>8.6499999999999994E-2</v>
      </c>
      <c r="F156" s="80">
        <f>VLOOKUP($A156,'Sheet1 - Table (1)'!$A$8:$AG$1186,COLUMN(F$7),FALSE)</f>
        <v>0</v>
      </c>
      <c r="G156" s="80" t="str">
        <f>VLOOKUP($A156,'Sheet1 - Table (1)'!$A$8:$AG$1186,COLUMN(G$7),FALSE)</f>
        <v>Switzerland</v>
      </c>
      <c r="H156" s="80" t="str">
        <f>VLOOKUP($A156,'Sheet1 - Table (1)'!$A$8:$AG$1186,COLUMN(H$7),FALSE)</f>
        <v>CHF</v>
      </c>
      <c r="I156" s="80" t="str">
        <f>VLOOKUP($A156,'Sheet1 - Table (1)'!$A$8:$AG$1186,COLUMN(I$7),FALSE)</f>
        <v>Fonds de placement</v>
      </c>
      <c r="J156" s="80" t="str">
        <f>VLOOKUP($A156,'Sheet1 - Table (1)'!$A$8:$AG$1186,COLUMN(J$7),FALSE)</f>
        <v>Obligation</v>
      </c>
      <c r="K156" s="82">
        <f>VLOOKUP($A156,'Sheet1 - Table (1)'!$A$8:$AG$1186,COLUMN(K$7),FALSE)</f>
        <v>44255</v>
      </c>
      <c r="L156" s="80">
        <f>VLOOKUP($A156,'Sheet1 - Table (1)'!$A$8:$AG$1186,COLUMN(L$7),FALSE)</f>
        <v>2035.8532</v>
      </c>
      <c r="M156" s="80" t="str">
        <f>VLOOKUP($A156,'Sheet1 - Table (1)'!$A$8:$AG$1186,COLUMN(M$7),FALSE)</f>
        <v>Retained</v>
      </c>
      <c r="N156" s="80">
        <f>VLOOKUP($A156,'Sheet1 - Table (1)'!$A$8:$AG$1186,COLUMN(N$7),FALSE)</f>
        <v>0</v>
      </c>
      <c r="O156" s="80">
        <f>VLOOKUP($A156,'Sheet1 - Table (1)'!$A$8:$AG$1186,COLUMN(O$7),FALSE)</f>
        <v>0</v>
      </c>
      <c r="P156" s="80">
        <f>VLOOKUP($A156,'Sheet1 - Table (1)'!$A$8:$AG$1186,COLUMN(P$7),FALSE)</f>
        <v>0</v>
      </c>
      <c r="Q156" s="80">
        <f>VLOOKUP($A156,'Sheet1 - Table (1)'!$A$8:$AG$1186,COLUMN(Q$7),FALSE)</f>
        <v>0</v>
      </c>
      <c r="R156" s="80">
        <f>VLOOKUP($A156,'Sheet1 - Table (1)'!$A$8:$AG$1186,COLUMN(R$7),FALSE)</f>
        <v>0</v>
      </c>
      <c r="S156" s="80">
        <f>VLOOKUP($A156,'Sheet1 - Table (1)'!$A$8:$AG$1186,COLUMN(S$7),FALSE)</f>
        <v>0</v>
      </c>
      <c r="T156" s="80">
        <f>VLOOKUP($A156,'Sheet1 - Table (1)'!$A$8:$AG$1186,COLUMN(T$7),FALSE)</f>
        <v>0</v>
      </c>
      <c r="U156" s="80" t="str">
        <f t="shared" si="34"/>
        <v/>
      </c>
      <c r="V156" s="80" t="str">
        <f>VLOOKUP($A156,'Sheet1 - Table (1)'!$A$8:$AG$1186,COLUMN(V$7)+3,FALSE)</f>
        <v>CH - Uebrige Fds tradit. Anl.</v>
      </c>
      <c r="W156" s="80" t="str">
        <f>VLOOKUP(A156,'Sheet1 - Table (1)'!$A$8:$AF$10075,MATCH($W$8,'Sheet1 - Table (1)'!$10:$10,0),FALSE)</f>
        <v>Détermination des Prix Quotidien</v>
      </c>
      <c r="X156" s="80" t="str">
        <f>VLOOKUP(A156,'Sheet1 - Table (1)'!$A$8:$AAB$10075,MATCH($X$8,'Sheet1 - Table (1)'!$10:$10,0),FALSE)</f>
        <v>Optimized</v>
      </c>
      <c r="Y156" s="96" t="str">
        <f t="shared" si="37"/>
        <v>Fonds de placement</v>
      </c>
      <c r="AA156" s="96" t="s">
        <v>1823</v>
      </c>
      <c r="AB156" s="96" t="s">
        <v>2064</v>
      </c>
      <c r="AC156" s="214" t="s">
        <v>140</v>
      </c>
      <c r="AD156" s="214" t="s">
        <v>2064</v>
      </c>
      <c r="AE156" s="96" t="s">
        <v>2481</v>
      </c>
      <c r="AF156" s="246" t="s">
        <v>2481</v>
      </c>
      <c r="AG156" s="96" t="s">
        <v>2857</v>
      </c>
      <c r="AI156" s="96" t="s">
        <v>785</v>
      </c>
      <c r="AJ156" s="96" t="s">
        <v>140</v>
      </c>
      <c r="AK156" s="96" t="s">
        <v>140</v>
      </c>
      <c r="AL156" s="96" t="s">
        <v>2064</v>
      </c>
      <c r="AM156" s="96" t="str">
        <f>IF(AND(AK156="Obligations",AP156="Courbe CHF"),"Obligations CHF",IF(AND(AX156=100%,BJ156=100%),AK156&amp;" CHF",IF(OR(AK156="Obligations",AK156="Actions",AK156="Liquidités"),AK156&amp;" étrangères" &amp; IF(AX156=100%," hedged",""),AK156&amp;" étrangers" &amp; IF(AX156=100%," hedged",""))))</f>
        <v>Obligations CHF</v>
      </c>
      <c r="AO156" s="96" t="s">
        <v>2064</v>
      </c>
      <c r="AP156" s="96" t="s">
        <v>786</v>
      </c>
      <c r="AQ156" s="96">
        <v>8.5</v>
      </c>
      <c r="AR156" s="101">
        <v>-6.9999999999999999E-4</v>
      </c>
      <c r="AS156" s="101">
        <f t="shared" si="38"/>
        <v>-1.565E-3</v>
      </c>
      <c r="AT156" s="101">
        <v>1</v>
      </c>
      <c r="AX156" s="101">
        <v>1</v>
      </c>
      <c r="BJ156" s="101">
        <v>1</v>
      </c>
      <c r="BV156" s="101">
        <v>1</v>
      </c>
      <c r="BY156" s="96" t="s">
        <v>1200</v>
      </c>
      <c r="BZ156" s="101" t="str">
        <f t="shared" si="40"/>
        <v>Courbe CHF Gouvernements LONG</v>
      </c>
      <c r="CA156" s="101" t="s">
        <v>70</v>
      </c>
      <c r="CB156" s="101"/>
      <c r="CC156" s="101" t="s">
        <v>70</v>
      </c>
      <c r="CD156" s="42" t="s">
        <v>4374</v>
      </c>
      <c r="CE156" s="42" t="s">
        <v>4374</v>
      </c>
      <c r="CF156" s="42" t="str">
        <f>IFERROR(VLOOKUP(Funds[[#This Row],[Code ISIN]],[1]GLOBAL!$C$1:$L$27,10,FALSE)," ")</f>
        <v xml:space="preserve"> </v>
      </c>
      <c r="CG156" s="42" t="s">
        <v>4374</v>
      </c>
      <c r="CH156" s="42" t="s">
        <v>4374</v>
      </c>
      <c r="CI156" s="42" t="s">
        <v>4374</v>
      </c>
      <c r="CJ156" s="123">
        <v>42734</v>
      </c>
      <c r="CK156" s="96" t="s">
        <v>4374</v>
      </c>
      <c r="CL156" s="246" t="str">
        <f>VLOOKUP(Funds[[#This Row],[Code ISIN]],'Sheet1 - Table (1)'!$A$10:$AF$110017,MATCH("Funds Liquidity",'Sheet1 - Table (1)'!$10:$10,0),FALSE)</f>
        <v>Jour</v>
      </c>
    </row>
    <row r="157" spans="1:92">
      <c r="A157" s="80" t="s">
        <v>1859</v>
      </c>
      <c r="B157" s="305">
        <f>IF(ISERROR(VALUE(VLOOKUP($A157,'Sheet1 - Table (1)'!$A$8:$AG$1186,COLUMN(B$7),FALSE))),VLOOKUP(A157,TK_MANQUANTS,2,FALSE),IF(VALUE(VLOOKUP($A157,'Sheet1 - Table (1)'!$A$8:$AG$1186,COLUMN(B$7),FALSE))=0,VLOOKUP(A157,TK_MANQUANTS,2,FALSE),VALUE(VLOOKUP($A157,'Sheet1 - Table (1)'!$A$8:$AG$1186,COLUMN(B$7),FALSE))))</f>
        <v>10175434</v>
      </c>
      <c r="C157" s="80" t="str">
        <f>VLOOKUP($A157,'Sheet1 - Table (1)'!$A$8:$AG$1186,COLUMN(C$7),FALSE)</f>
        <v>CSIF (CH) Bond Switzerland AAA-AA Blue FB</v>
      </c>
      <c r="D157" s="82">
        <f>VLOOKUP($A157,'Sheet1 - Table (1)'!$A$8:$AG$1186,COLUMN(D$7),FALSE)</f>
        <v>43890</v>
      </c>
      <c r="E157" s="124">
        <f>VLOOKUP($A157,'Sheet1 - Table (1)'!$A$8:$AG$1186,COLUMN(E$7),FALSE)</f>
        <v>0.16139999999999999</v>
      </c>
      <c r="F157" s="80">
        <f>VLOOKUP($A157,'Sheet1 - Table (1)'!$A$8:$AG$1186,COLUMN(F$7),FALSE)</f>
        <v>0</v>
      </c>
      <c r="G157" s="80" t="str">
        <f>VLOOKUP($A157,'Sheet1 - Table (1)'!$A$8:$AG$1186,COLUMN(G$7),FALSE)</f>
        <v>Switzerland</v>
      </c>
      <c r="H157" s="80" t="str">
        <f>VLOOKUP($A157,'Sheet1 - Table (1)'!$A$8:$AG$1186,COLUMN(H$7),FALSE)</f>
        <v>CHF</v>
      </c>
      <c r="I157" s="80" t="str">
        <f>VLOOKUP($A157,'Sheet1 - Table (1)'!$A$8:$AG$1186,COLUMN(I$7),FALSE)</f>
        <v>Fonds de placement</v>
      </c>
      <c r="J157" s="80" t="str">
        <f>VLOOKUP($A157,'Sheet1 - Table (1)'!$A$8:$AG$1186,COLUMN(J$7),FALSE)</f>
        <v>Obligation</v>
      </c>
      <c r="K157" s="82">
        <f>VLOOKUP($A157,'Sheet1 - Table (1)'!$A$8:$AG$1186,COLUMN(K$7),FALSE)</f>
        <v>44255</v>
      </c>
      <c r="L157" s="80">
        <f>VLOOKUP($A157,'Sheet1 - Table (1)'!$A$8:$AG$1186,COLUMN(L$7),FALSE)</f>
        <v>2035.8532</v>
      </c>
      <c r="M157" s="80" t="str">
        <f>VLOOKUP($A157,'Sheet1 - Table (1)'!$A$8:$AG$1186,COLUMN(M$7),FALSE)</f>
        <v>Retained</v>
      </c>
      <c r="N157" s="80">
        <f>VLOOKUP($A157,'Sheet1 - Table (1)'!$A$8:$AG$1186,COLUMN(N$7),FALSE)</f>
        <v>0</v>
      </c>
      <c r="O157" s="80">
        <f>VLOOKUP($A157,'Sheet1 - Table (1)'!$A$8:$AG$1186,COLUMN(O$7),FALSE)</f>
        <v>0</v>
      </c>
      <c r="P157" s="80">
        <f>VLOOKUP($A157,'Sheet1 - Table (1)'!$A$8:$AG$1186,COLUMN(P$7),FALSE)</f>
        <v>0</v>
      </c>
      <c r="Q157" s="80">
        <f>VLOOKUP($A157,'Sheet1 - Table (1)'!$A$8:$AG$1186,COLUMN(Q$7),FALSE)</f>
        <v>0</v>
      </c>
      <c r="R157" s="80">
        <f>VLOOKUP($A157,'Sheet1 - Table (1)'!$A$8:$AG$1186,COLUMN(R$7),FALSE)</f>
        <v>0</v>
      </c>
      <c r="S157" s="80">
        <f>VLOOKUP($A157,'Sheet1 - Table (1)'!$A$8:$AG$1186,COLUMN(S$7),FALSE)</f>
        <v>0</v>
      </c>
      <c r="T157" s="80">
        <f>VLOOKUP($A157,'Sheet1 - Table (1)'!$A$8:$AG$1186,COLUMN(T$7),FALSE)</f>
        <v>0</v>
      </c>
      <c r="U157" s="80" t="str">
        <f t="shared" si="34"/>
        <v/>
      </c>
      <c r="V157" s="80" t="str">
        <f>VLOOKUP($A157,'Sheet1 - Table (1)'!$A$8:$AG$1186,COLUMN(V$7)+3,FALSE)</f>
        <v>CH - Uebrige Fds tradit. Anl.</v>
      </c>
      <c r="W157" s="80" t="str">
        <f>VLOOKUP(A157,'Sheet1 - Table (1)'!$A$8:$AF$10075,MATCH($W$8,'Sheet1 - Table (1)'!$10:$10,0),FALSE)</f>
        <v>Détermination des Prix Quotidien</v>
      </c>
      <c r="X157" s="80" t="str">
        <f>VLOOKUP(A157,'Sheet1 - Table (1)'!$A$8:$AAB$10075,MATCH($X$8,'Sheet1 - Table (1)'!$10:$10,0),FALSE)</f>
        <v>Optimized</v>
      </c>
      <c r="Y157" s="96" t="str">
        <f t="shared" si="37"/>
        <v>Fonds de placement</v>
      </c>
      <c r="AA157" s="96" t="s">
        <v>1823</v>
      </c>
      <c r="AB157" s="96" t="s">
        <v>2064</v>
      </c>
      <c r="AC157" s="214" t="s">
        <v>140</v>
      </c>
      <c r="AD157" s="214" t="s">
        <v>2064</v>
      </c>
      <c r="AE157" s="96" t="s">
        <v>2481</v>
      </c>
      <c r="AF157" s="246" t="s">
        <v>2481</v>
      </c>
      <c r="AG157" s="96" t="s">
        <v>2857</v>
      </c>
      <c r="AI157" s="96" t="s">
        <v>785</v>
      </c>
      <c r="AJ157" s="96" t="s">
        <v>140</v>
      </c>
      <c r="AK157" s="96" t="s">
        <v>140</v>
      </c>
      <c r="AL157" s="96" t="s">
        <v>2064</v>
      </c>
      <c r="AM157" s="96" t="str">
        <f>IF(AND(AK157="Obligations",AP157="Courbe CHF"),"Obligations CHF",IF(AND(AX157=100%,BJ157=100%),AK157&amp;" CHF",IF(OR(AK157="Obligations",AK157="Actions",AK157="Liquidités"),AK157&amp;" étrangères" &amp; IF(AX157=100%," hedged",""),AK157&amp;" étrangers" &amp; IF(AX157=100%," hedged",""))))</f>
        <v>Obligations CHF</v>
      </c>
      <c r="AO157" s="96" t="s">
        <v>2064</v>
      </c>
      <c r="AP157" s="96" t="s">
        <v>786</v>
      </c>
      <c r="AQ157" s="96">
        <v>8.5</v>
      </c>
      <c r="AR157" s="101">
        <v>-6.9999999999999999E-4</v>
      </c>
      <c r="AS157" s="101">
        <f t="shared" si="38"/>
        <v>-2.3140000000000001E-3</v>
      </c>
      <c r="AT157" s="101">
        <v>1</v>
      </c>
      <c r="AX157" s="101">
        <v>1</v>
      </c>
      <c r="BJ157" s="101">
        <v>1</v>
      </c>
      <c r="BT157" s="101">
        <v>4.4999999999999997E-3</v>
      </c>
      <c r="BV157" s="101">
        <v>1</v>
      </c>
      <c r="BY157" s="101" t="s">
        <v>1870</v>
      </c>
      <c r="BZ157" s="101" t="str">
        <f t="shared" si="40"/>
        <v>Courbe CHF Gouvernements LONG</v>
      </c>
      <c r="CA157" s="101" t="s">
        <v>70</v>
      </c>
      <c r="CB157" s="101"/>
      <c r="CC157" s="101" t="s">
        <v>70</v>
      </c>
      <c r="CD157" s="42" t="s">
        <v>4374</v>
      </c>
      <c r="CE157" s="42" t="s">
        <v>4374</v>
      </c>
      <c r="CF157" s="42" t="str">
        <f>IFERROR(VLOOKUP(Funds[[#This Row],[Code ISIN]],[1]GLOBAL!$C$1:$L$27,10,FALSE)," ")</f>
        <v xml:space="preserve"> </v>
      </c>
      <c r="CG157" s="42" t="s">
        <v>4374</v>
      </c>
      <c r="CH157" s="42" t="s">
        <v>4374</v>
      </c>
      <c r="CI157" s="42" t="s">
        <v>4374</v>
      </c>
      <c r="CJ157" s="123">
        <v>42734</v>
      </c>
      <c r="CK157" s="96" t="s">
        <v>4374</v>
      </c>
      <c r="CL157" s="246" t="str">
        <f>VLOOKUP(Funds[[#This Row],[Code ISIN]],'Sheet1 - Table (1)'!$A$10:$AF$110017,MATCH("Funds Liquidity",'Sheet1 - Table (1)'!$10:$10,0),FALSE)</f>
        <v>Jour</v>
      </c>
    </row>
    <row r="158" spans="1:92">
      <c r="A158" s="96" t="s">
        <v>1123</v>
      </c>
      <c r="B158" s="305">
        <f>IF(ISERROR(VALUE(VLOOKUP($A158,'Sheet1 - Table (1)'!$A$8:$AG$1186,COLUMN(B$7),FALSE))),VLOOKUP(A158,TK_MANQUANTS,2,FALSE),IF(VALUE(VLOOKUP($A158,'Sheet1 - Table (1)'!$A$8:$AG$1186,COLUMN(B$7),FALSE))=0,VLOOKUP(A158,TK_MANQUANTS,2,FALSE),VALUE(VLOOKUP($A158,'Sheet1 - Table (1)'!$A$8:$AG$1186,COLUMN(B$7),FALSE))))</f>
        <v>3894352</v>
      </c>
      <c r="C158" s="80" t="str">
        <f>VLOOKUP($A158,'Sheet1 - Table (1)'!$A$8:$AG$1186,COLUMN(C$7),FALSE)</f>
        <v>CSIF (CH) Bond Switzerland AAA-BBB Blue DB</v>
      </c>
      <c r="D158" s="82">
        <f>VLOOKUP($A158,'Sheet1 - Table (1)'!$A$8:$AG$1186,COLUMN(D$7),FALSE)</f>
        <v>43890</v>
      </c>
      <c r="E158" s="124">
        <f>VLOOKUP($A158,'Sheet1 - Table (1)'!$A$8:$AG$1186,COLUMN(E$7),FALSE)</f>
        <v>8.5999999999999993E-2</v>
      </c>
      <c r="F158" s="80">
        <f>VLOOKUP($A158,'Sheet1 - Table (1)'!$A$8:$AG$1186,COLUMN(F$7),FALSE)</f>
        <v>0</v>
      </c>
      <c r="G158" s="80" t="str">
        <f>VLOOKUP($A158,'Sheet1 - Table (1)'!$A$8:$AG$1186,COLUMN(G$7),FALSE)</f>
        <v>Switzerland</v>
      </c>
      <c r="H158" s="80" t="str">
        <f>VLOOKUP($A158,'Sheet1 - Table (1)'!$A$8:$AG$1186,COLUMN(H$7),FALSE)</f>
        <v>CHF</v>
      </c>
      <c r="I158" s="80" t="str">
        <f>VLOOKUP($A158,'Sheet1 - Table (1)'!$A$8:$AG$1186,COLUMN(I$7),FALSE)</f>
        <v>Fonds de placement</v>
      </c>
      <c r="J158" s="80" t="str">
        <f>VLOOKUP($A158,'Sheet1 - Table (1)'!$A$8:$AG$1186,COLUMN(J$7),FALSE)</f>
        <v>Obligation</v>
      </c>
      <c r="K158" s="82">
        <f>VLOOKUP($A158,'Sheet1 - Table (1)'!$A$8:$AG$1186,COLUMN(K$7),FALSE)</f>
        <v>44255</v>
      </c>
      <c r="L158" s="80">
        <f>VLOOKUP($A158,'Sheet1 - Table (1)'!$A$8:$AG$1186,COLUMN(L$7),FALSE)</f>
        <v>11106.463599999999</v>
      </c>
      <c r="M158" s="80" t="str">
        <f>VLOOKUP($A158,'Sheet1 - Table (1)'!$A$8:$AG$1186,COLUMN(M$7),FALSE)</f>
        <v>Retained</v>
      </c>
      <c r="N158" s="80">
        <f>VLOOKUP($A158,'Sheet1 - Table (1)'!$A$8:$AG$1186,COLUMN(N$7),FALSE)</f>
        <v>0</v>
      </c>
      <c r="O158" s="80">
        <f>VLOOKUP($A158,'Sheet1 - Table (1)'!$A$8:$AG$1186,COLUMN(O$7),FALSE)</f>
        <v>0</v>
      </c>
      <c r="P158" s="80">
        <f>VLOOKUP($A158,'Sheet1 - Table (1)'!$A$8:$AG$1186,COLUMN(P$7),FALSE)</f>
        <v>0</v>
      </c>
      <c r="Q158" s="80">
        <f>VLOOKUP($A158,'Sheet1 - Table (1)'!$A$8:$AG$1186,COLUMN(Q$7),FALSE)</f>
        <v>0</v>
      </c>
      <c r="R158" s="80">
        <f>VLOOKUP($A158,'Sheet1 - Table (1)'!$A$8:$AG$1186,COLUMN(R$7),FALSE)</f>
        <v>0</v>
      </c>
      <c r="S158" s="80">
        <f>VLOOKUP($A158,'Sheet1 - Table (1)'!$A$8:$AG$1186,COLUMN(S$7),FALSE)</f>
        <v>0</v>
      </c>
      <c r="T158" s="80">
        <f>VLOOKUP($A158,'Sheet1 - Table (1)'!$A$8:$AG$1186,COLUMN(T$7),FALSE)</f>
        <v>0</v>
      </c>
      <c r="U158" s="80" t="str">
        <f t="shared" si="34"/>
        <v/>
      </c>
      <c r="V158" s="80" t="str">
        <f>VLOOKUP($A158,'Sheet1 - Table (1)'!$A$8:$AG$1186,COLUMN(V$7)+3,FALSE)</f>
        <v>CH - Uebrige Fds tradit. Anl.</v>
      </c>
      <c r="W158" s="80" t="str">
        <f>VLOOKUP(A158,'Sheet1 - Table (1)'!$A$8:$AF$10075,MATCH($W$8,'Sheet1 - Table (1)'!$10:$10,0),FALSE)</f>
        <v>Détermination des Prix Quotidien</v>
      </c>
      <c r="X158" s="80" t="str">
        <f>VLOOKUP(A158,'Sheet1 - Table (1)'!$A$8:$AAB$10075,MATCH($X$8,'Sheet1 - Table (1)'!$10:$10,0),FALSE)</f>
        <v>Optimized</v>
      </c>
      <c r="Y158" s="96" t="str">
        <f t="shared" si="37"/>
        <v>Fonds de placement</v>
      </c>
      <c r="AA158" s="96" t="s">
        <v>1823</v>
      </c>
      <c r="AB158" s="96" t="s">
        <v>2064</v>
      </c>
      <c r="AC158" s="214" t="s">
        <v>140</v>
      </c>
      <c r="AD158" s="214" t="s">
        <v>2064</v>
      </c>
      <c r="AE158" s="96" t="s">
        <v>2481</v>
      </c>
      <c r="AF158" s="246" t="s">
        <v>2481</v>
      </c>
      <c r="AG158" s="96" t="s">
        <v>2857</v>
      </c>
      <c r="AI158" s="96" t="s">
        <v>381</v>
      </c>
      <c r="AJ158" s="96" t="s">
        <v>140</v>
      </c>
      <c r="AK158" s="96" t="s">
        <v>140</v>
      </c>
      <c r="AL158" s="96" t="s">
        <v>2064</v>
      </c>
      <c r="AM158" s="96" t="str">
        <f>IF(AND(AK158="Obligations",AP158="Courbe CHF"),"Obligations CHF",IF(AND(AX158=100%,BJ158=100%),AK158&amp;" CHF",IF(OR(AK158="Obligations",AK158="Actions",AK158="Liquidités"),AK158&amp;" étrangères" &amp; IF(AX158=100%," hedged",""),AK158&amp;" étrangers" &amp; IF(AX158=100%," hedged",""))))</f>
        <v>Obligations CHF</v>
      </c>
      <c r="AO158" s="96" t="s">
        <v>2064</v>
      </c>
      <c r="AP158" s="96" t="s">
        <v>786</v>
      </c>
      <c r="AQ158" s="96">
        <v>7.56</v>
      </c>
      <c r="AR158" s="101">
        <v>0</v>
      </c>
      <c r="AS158" s="101">
        <f t="shared" si="38"/>
        <v>-8.5999999999999998E-4</v>
      </c>
      <c r="AT158" s="101">
        <v>0.79</v>
      </c>
      <c r="AU158" s="101">
        <v>0.1201</v>
      </c>
      <c r="AV158" s="101">
        <v>8.9899999999999994E-2</v>
      </c>
      <c r="AX158" s="101">
        <v>1</v>
      </c>
      <c r="BJ158" s="101">
        <v>1</v>
      </c>
      <c r="BV158" s="101">
        <v>0.57589999999999997</v>
      </c>
      <c r="BW158" s="101">
        <v>0.42409999999999998</v>
      </c>
      <c r="BX158" s="134" t="s">
        <v>1857</v>
      </c>
      <c r="BY158" s="96" t="s">
        <v>1207</v>
      </c>
      <c r="BZ158" s="101" t="str">
        <f t="shared" si="40"/>
        <v>Courbe CHF Aggregate MID</v>
      </c>
      <c r="CA158" s="101" t="s">
        <v>4050</v>
      </c>
      <c r="CB158" s="101" t="s">
        <v>22108</v>
      </c>
      <c r="CC158" s="101" t="s">
        <v>4052</v>
      </c>
      <c r="CD158" s="42" t="s">
        <v>1633</v>
      </c>
      <c r="CE158" s="42" t="s">
        <v>4374</v>
      </c>
      <c r="CF158" s="42" t="str">
        <f>IFERROR(VLOOKUP(Funds[[#This Row],[Code ISIN]],[1]GLOBAL!$C$1:$L$27,10,FALSE)," ")</f>
        <v xml:space="preserve"> </v>
      </c>
      <c r="CG158" s="42" t="s">
        <v>4374</v>
      </c>
      <c r="CH158" s="42" t="s">
        <v>4374</v>
      </c>
      <c r="CI158" s="42" t="s">
        <v>4374</v>
      </c>
      <c r="CJ158" s="123">
        <v>42734</v>
      </c>
      <c r="CK158" s="96" t="s">
        <v>4374</v>
      </c>
      <c r="CL158" s="246" t="str">
        <f>VLOOKUP(Funds[[#This Row],[Code ISIN]],'Sheet1 - Table (1)'!$A$10:$AF$110017,MATCH("Funds Liquidity",'Sheet1 - Table (1)'!$10:$10,0),FALSE)</f>
        <v>Jour</v>
      </c>
      <c r="CM158" s="246" t="s">
        <v>140</v>
      </c>
    </row>
    <row r="159" spans="1:92">
      <c r="A159" s="80" t="s">
        <v>394</v>
      </c>
      <c r="B159" s="305">
        <f>IF(ISERROR(VALUE(VLOOKUP($A159,'Sheet1 - Table (1)'!$A$8:$AG$1186,COLUMN(B$7),FALSE))),VLOOKUP(A159,TK_MANQUANTS,2,FALSE),IF(VALUE(VLOOKUP($A159,'Sheet1 - Table (1)'!$A$8:$AG$1186,COLUMN(B$7),FALSE))=0,VLOOKUP(A159,TK_MANQUANTS,2,FALSE),VALUE(VLOOKUP($A159,'Sheet1 - Table (1)'!$A$8:$AG$1186,COLUMN(B$7),FALSE))))</f>
        <v>10175438</v>
      </c>
      <c r="C159" s="80" t="str">
        <f>VLOOKUP($A159,'Sheet1 - Table (1)'!$A$8:$AG$1186,COLUMN(C$7),FALSE)</f>
        <v>CSIF (CH) Bond Switzerland AAA-BBB Blue FB</v>
      </c>
      <c r="D159" s="82">
        <f>VLOOKUP($A159,'Sheet1 - Table (1)'!$A$8:$AG$1186,COLUMN(D$7),FALSE)</f>
        <v>43890</v>
      </c>
      <c r="E159" s="124">
        <f>VLOOKUP($A159,'Sheet1 - Table (1)'!$A$8:$AG$1186,COLUMN(E$7),FALSE)</f>
        <v>0.1608</v>
      </c>
      <c r="F159" s="80">
        <f>VLOOKUP($A159,'Sheet1 - Table (1)'!$A$8:$AG$1186,COLUMN(F$7),FALSE)</f>
        <v>0</v>
      </c>
      <c r="G159" s="80" t="str">
        <f>VLOOKUP($A159,'Sheet1 - Table (1)'!$A$8:$AG$1186,COLUMN(G$7),FALSE)</f>
        <v>Switzerland</v>
      </c>
      <c r="H159" s="80" t="str">
        <f>VLOOKUP($A159,'Sheet1 - Table (1)'!$A$8:$AG$1186,COLUMN(H$7),FALSE)</f>
        <v>CHF</v>
      </c>
      <c r="I159" s="80" t="str">
        <f>VLOOKUP($A159,'Sheet1 - Table (1)'!$A$8:$AG$1186,COLUMN(I$7),FALSE)</f>
        <v>Fonds de placement</v>
      </c>
      <c r="J159" s="80" t="str">
        <f>VLOOKUP($A159,'Sheet1 - Table (1)'!$A$8:$AG$1186,COLUMN(J$7),FALSE)</f>
        <v>Obligation</v>
      </c>
      <c r="K159" s="82">
        <f>VLOOKUP($A159,'Sheet1 - Table (1)'!$A$8:$AG$1186,COLUMN(K$7),FALSE)</f>
        <v>44255</v>
      </c>
      <c r="L159" s="80">
        <f>VLOOKUP($A159,'Sheet1 - Table (1)'!$A$8:$AG$1186,COLUMN(L$7),FALSE)</f>
        <v>11106.463599999999</v>
      </c>
      <c r="M159" s="80" t="str">
        <f>VLOOKUP($A159,'Sheet1 - Table (1)'!$A$8:$AG$1186,COLUMN(M$7),FALSE)</f>
        <v>Retained</v>
      </c>
      <c r="N159" s="80">
        <f>VLOOKUP($A159,'Sheet1 - Table (1)'!$A$8:$AG$1186,COLUMN(N$7),FALSE)</f>
        <v>0</v>
      </c>
      <c r="O159" s="80">
        <f>VLOOKUP($A159,'Sheet1 - Table (1)'!$A$8:$AG$1186,COLUMN(O$7),FALSE)</f>
        <v>0</v>
      </c>
      <c r="P159" s="80">
        <f>VLOOKUP($A159,'Sheet1 - Table (1)'!$A$8:$AG$1186,COLUMN(P$7),FALSE)</f>
        <v>0</v>
      </c>
      <c r="Q159" s="80">
        <f>VLOOKUP($A159,'Sheet1 - Table (1)'!$A$8:$AG$1186,COLUMN(Q$7),FALSE)</f>
        <v>0</v>
      </c>
      <c r="R159" s="80">
        <f>VLOOKUP($A159,'Sheet1 - Table (1)'!$A$8:$AG$1186,COLUMN(R$7),FALSE)</f>
        <v>0</v>
      </c>
      <c r="S159" s="80">
        <f>VLOOKUP($A159,'Sheet1 - Table (1)'!$A$8:$AG$1186,COLUMN(S$7),FALSE)</f>
        <v>0</v>
      </c>
      <c r="T159" s="80">
        <f>VLOOKUP($A159,'Sheet1 - Table (1)'!$A$8:$AG$1186,COLUMN(T$7),FALSE)</f>
        <v>0</v>
      </c>
      <c r="U159" s="80" t="str">
        <f t="shared" si="34"/>
        <v/>
      </c>
      <c r="V159" s="80" t="str">
        <f>VLOOKUP($A159,'Sheet1 - Table (1)'!$A$8:$AG$1186,COLUMN(V$7)+3,FALSE)</f>
        <v>CH - Uebrige Fds tradit. Anl.</v>
      </c>
      <c r="W159" s="80" t="str">
        <f>VLOOKUP(A159,'Sheet1 - Table (1)'!$A$8:$AF$10075,MATCH($W$8,'Sheet1 - Table (1)'!$10:$10,0),FALSE)</f>
        <v>Détermination des Prix Quotidien</v>
      </c>
      <c r="X159" s="80" t="str">
        <f>VLOOKUP(A159,'Sheet1 - Table (1)'!$A$8:$AAB$10075,MATCH($X$8,'Sheet1 - Table (1)'!$10:$10,0),FALSE)</f>
        <v>Optimized</v>
      </c>
      <c r="Y159" s="96" t="str">
        <f t="shared" si="37"/>
        <v>Fonds de placement</v>
      </c>
      <c r="AA159" s="96" t="s">
        <v>1823</v>
      </c>
      <c r="AB159" s="96" t="s">
        <v>2064</v>
      </c>
      <c r="AC159" s="214" t="s">
        <v>140</v>
      </c>
      <c r="AD159" s="214" t="s">
        <v>2064</v>
      </c>
      <c r="AE159" s="96" t="s">
        <v>2481</v>
      </c>
      <c r="AF159" s="246" t="s">
        <v>2481</v>
      </c>
      <c r="AG159" s="96" t="s">
        <v>2857</v>
      </c>
      <c r="AI159" s="96" t="s">
        <v>381</v>
      </c>
      <c r="AJ159" s="96" t="s">
        <v>140</v>
      </c>
      <c r="AK159" s="96" t="s">
        <v>140</v>
      </c>
      <c r="AL159" s="96" t="s">
        <v>2064</v>
      </c>
      <c r="AM159" s="96" t="str">
        <f>IF(AND(AK159="Obligations",AP159="Courbe CHF"),"Obligations CHF",IF(AND(AX159=100%,BJ159=100%),AK159&amp;" CHF",IF(OR(AK159="Obligations",AK159="Actions",AK159="Liquidités"),AK159&amp;" étrangères" &amp; IF(AX159=100%," hedged",""),AK159&amp;" étrangers" &amp; IF(AX159=100%," hedged",""))))</f>
        <v>Obligations CHF</v>
      </c>
      <c r="AO159" s="96" t="s">
        <v>2064</v>
      </c>
      <c r="AP159" s="96" t="s">
        <v>786</v>
      </c>
      <c r="AQ159" s="219">
        <f>VLOOKUP($CC159,indice!$A$1:$AV$3072,MATCH(AQ$8,indice!$A$1:$AV$1,0),FALSE)</f>
        <v>7.49</v>
      </c>
      <c r="AR159" s="220">
        <f>VLOOKUP($CC159,indice!$A$1:$AV$3072,MATCH(AR$8,indice!$A$1:$AV$1,0),FALSE)</f>
        <v>-2.0000000000000001E-4</v>
      </c>
      <c r="AS159" s="101">
        <f t="shared" si="38"/>
        <v>-1.8080000000000001E-3</v>
      </c>
      <c r="AT159" s="220">
        <f>VLOOKUP($CC159,indice!$A$1:$AV$3072,MATCH(AT$8,indice!$A$1:$AV$1,0),FALSE)</f>
        <v>0.76929999999999998</v>
      </c>
      <c r="AU159" s="220">
        <f>VLOOKUP($CC159,indice!$A$1:$AV$3072,MATCH(AU$8,indice!$A$1:$AV$1,0),FALSE)</f>
        <v>0.1275</v>
      </c>
      <c r="AV159" s="220">
        <f>VLOOKUP($CC159,indice!$A$1:$AV$3072,MATCH(AV$8,indice!$A$1:$AV$1,0),FALSE)</f>
        <v>0.1032</v>
      </c>
      <c r="AX159" s="220">
        <f>VLOOKUP($CC159,indice!$A$1:$AV$3072,MATCH(AX$8,indice!$A$1:$AV$1,0),FALSE)</f>
        <v>1</v>
      </c>
      <c r="BJ159" s="220">
        <f>VLOOKUP($CC159,indice!$A$1:$AV$3072,MATCH(BJ$8,indice!$A$1:$AV$1,0),FALSE)</f>
        <v>1</v>
      </c>
      <c r="BT159" s="101">
        <v>3.5000000000000001E-3</v>
      </c>
      <c r="BU159" s="101">
        <v>0</v>
      </c>
      <c r="BV159" s="220">
        <f>VLOOKUP($CC159,indice!$A$1:$AV$3072,MATCH(BV$8,indice!$A$1:$AV$1,0),FALSE)</f>
        <v>0.59660000000000002</v>
      </c>
      <c r="BW159" s="220">
        <f>VLOOKUP($CC159,indice!$A$1:$AV$3072,MATCH(BW$8,indice!$A$1:$AV$1,0),FALSE)</f>
        <v>0.40339999999999998</v>
      </c>
      <c r="BX159" s="134" t="s">
        <v>1857</v>
      </c>
      <c r="BY159" s="101" t="s">
        <v>89</v>
      </c>
      <c r="BZ159" s="101" t="str">
        <f>IF(AJ159="Obligations",AP159&amp;" "&amp;AI159&amp;" "&amp;IF(AQ159&lt;3.5,"SHORT",IF(AQ159&gt;8,"LONG","MID")),"")</f>
        <v>Courbe CHF Aggregate MID</v>
      </c>
      <c r="CA159" s="101" t="s">
        <v>4050</v>
      </c>
      <c r="CB159" s="122" t="s">
        <v>3682</v>
      </c>
      <c r="CC159" s="101" t="s">
        <v>4052</v>
      </c>
      <c r="CD159" s="42" t="s">
        <v>4374</v>
      </c>
      <c r="CE159" s="42" t="s">
        <v>4374</v>
      </c>
      <c r="CF159" s="42" t="str">
        <f>IFERROR(VLOOKUP(Funds[[#This Row],[Code ISIN]],[1]GLOBAL!$C$1:$L$27,10,FALSE)," ")</f>
        <v xml:space="preserve"> </v>
      </c>
      <c r="CG159" s="42" t="s">
        <v>4374</v>
      </c>
      <c r="CH159" s="42" t="s">
        <v>1633</v>
      </c>
      <c r="CI159" s="42" t="s">
        <v>4374</v>
      </c>
      <c r="CJ159" s="123" t="s">
        <v>5131</v>
      </c>
      <c r="CK159" s="96" t="s">
        <v>4374</v>
      </c>
      <c r="CL159" s="246" t="str">
        <f>VLOOKUP(Funds[[#This Row],[Code ISIN]],'Sheet1 - Table (1)'!$A$10:$AF$110017,MATCH("Funds Liquidity",'Sheet1 - Table (1)'!$10:$10,0),FALSE)</f>
        <v>Jour</v>
      </c>
    </row>
    <row r="160" spans="1:92">
      <c r="A160" s="96" t="s">
        <v>4063</v>
      </c>
      <c r="B160" s="305">
        <f>IF(ISERROR(VALUE(VLOOKUP($A160,'Sheet1 - Table (1)'!$A$8:$AG$1186,COLUMN(B$7),FALSE))),VLOOKUP(A160,TK_MANQUANTS,2,FALSE),IF(VALUE(VLOOKUP($A160,'Sheet1 - Table (1)'!$A$8:$AG$1186,COLUMN(B$7),FALSE))=0,VLOOKUP(A160,TK_MANQUANTS,2,FALSE),VALUE(VLOOKUP($A160,'Sheet1 - Table (1)'!$A$8:$AG$1186,COLUMN(B$7),FALSE))))</f>
        <v>3291273</v>
      </c>
      <c r="C160" s="80" t="str">
        <f>VLOOKUP($A160,'Sheet1 - Table (1)'!$A$8:$AG$1186,COLUMN(C$7),FALSE)</f>
        <v>UBS ETF (CH) - SLI® (CHF) A-dis</v>
      </c>
      <c r="D160" s="82">
        <f>VLOOKUP($A160,'Sheet1 - Table (1)'!$A$8:$AG$1186,COLUMN(D$7),FALSE)</f>
        <v>43861</v>
      </c>
      <c r="E160" s="124">
        <f>VLOOKUP($A160,'Sheet1 - Table (1)'!$A$8:$AG$1186,COLUMN(E$7),FALSE)</f>
        <v>0.21</v>
      </c>
      <c r="F160" s="80">
        <f>VLOOKUP($A160,'Sheet1 - Table (1)'!$A$8:$AG$1186,COLUMN(F$7),FALSE)</f>
        <v>0</v>
      </c>
      <c r="G160" s="80" t="str">
        <f>VLOOKUP($A160,'Sheet1 - Table (1)'!$A$8:$AG$1186,COLUMN(G$7),FALSE)</f>
        <v>Switzerland</v>
      </c>
      <c r="H160" s="80" t="str">
        <f>VLOOKUP($A160,'Sheet1 - Table (1)'!$A$8:$AG$1186,COLUMN(H$7),FALSE)</f>
        <v>CHF</v>
      </c>
      <c r="I160" s="80" t="str">
        <f>VLOOKUP($A160,'Sheet1 - Table (1)'!$A$8:$AG$1186,COLUMN(I$7),FALSE)</f>
        <v>Exchange Traded Funds</v>
      </c>
      <c r="J160" s="80" t="str">
        <f>VLOOKUP($A160,'Sheet1 - Table (1)'!$A$8:$AG$1186,COLUMN(J$7),FALSE)</f>
        <v>Actions</v>
      </c>
      <c r="K160" s="82">
        <f>VLOOKUP($A160,'Sheet1 - Table (1)'!$A$8:$AG$1186,COLUMN(K$7),FALSE)</f>
        <v>44255</v>
      </c>
      <c r="L160" s="80">
        <f>VLOOKUP($A160,'Sheet1 - Table (1)'!$A$8:$AG$1186,COLUMN(L$7),FALSE)</f>
        <v>610.50299600000005</v>
      </c>
      <c r="M160" s="80" t="str">
        <f>VLOOKUP($A160,'Sheet1 - Table (1)'!$A$8:$AG$1186,COLUMN(M$7),FALSE)</f>
        <v>Paid</v>
      </c>
      <c r="N160" s="80">
        <f>VLOOKUP($A160,'Sheet1 - Table (1)'!$A$8:$AG$1186,COLUMN(N$7),FALSE)</f>
        <v>0</v>
      </c>
      <c r="O160" s="80">
        <f>VLOOKUP($A160,'Sheet1 - Table (1)'!$A$8:$AG$1186,COLUMN(O$7),FALSE)</f>
        <v>0</v>
      </c>
      <c r="P160" s="80">
        <f>VLOOKUP($A160,'Sheet1 - Table (1)'!$A$8:$AG$1186,COLUMN(P$7),FALSE)</f>
        <v>0</v>
      </c>
      <c r="Q160" s="80">
        <f>VLOOKUP($A160,'Sheet1 - Table (1)'!$A$8:$AG$1186,COLUMN(Q$7),FALSE)</f>
        <v>0</v>
      </c>
      <c r="R160" s="80">
        <f>VLOOKUP($A160,'Sheet1 - Table (1)'!$A$8:$AG$1186,COLUMN(R$7),FALSE)</f>
        <v>0</v>
      </c>
      <c r="S160" s="80" t="b">
        <f>VLOOKUP($A160,'Sheet1 - Table (1)'!$A$8:$AG$1186,COLUMN(S$7),FALSE)</f>
        <v>1</v>
      </c>
      <c r="T160" s="80">
        <f>VLOOKUP($A160,'Sheet1 - Table (1)'!$A$8:$AG$1186,COLUMN(T$7),FALSE)</f>
        <v>0</v>
      </c>
      <c r="U160" s="80" t="str">
        <f t="shared" si="34"/>
        <v>GE</v>
      </c>
      <c r="V160" s="80" t="str">
        <f>VLOOKUP($A160,'Sheet1 - Table (1)'!$A$8:$AG$1186,COLUMN(V$7)+3,FALSE)</f>
        <v>CH - Uebrige Fds tradit. Anl.</v>
      </c>
      <c r="W160" s="80" t="str">
        <f>VLOOKUP(A160,'Sheet1 - Table (1)'!$A$8:$AF$10075,MATCH($W$8,'Sheet1 - Table (1)'!$10:$10,0),FALSE)</f>
        <v>Détermination des Prix Quotidien</v>
      </c>
      <c r="X160" s="80" t="str">
        <f>VLOOKUP(A160,'Sheet1 - Table (1)'!$A$8:$AAB$10075,MATCH($X$8,'Sheet1 - Table (1)'!$10:$10,0),FALSE)</f>
        <v>Full</v>
      </c>
      <c r="Y160" s="96" t="str">
        <f t="shared" si="37"/>
        <v>ETF</v>
      </c>
      <c r="AA160" s="96" t="s">
        <v>1823</v>
      </c>
      <c r="AB160" s="96" t="s">
        <v>1960</v>
      </c>
      <c r="AC160" s="214" t="s">
        <v>155</v>
      </c>
      <c r="AD160" s="214" t="s">
        <v>1960</v>
      </c>
      <c r="AE160" s="96" t="s">
        <v>2858</v>
      </c>
      <c r="AF160" s="246" t="s">
        <v>2858</v>
      </c>
      <c r="AG160" s="96" t="s">
        <v>2864</v>
      </c>
      <c r="AI160" s="96" t="s">
        <v>155</v>
      </c>
      <c r="AJ160" s="96" t="s">
        <v>155</v>
      </c>
      <c r="AK160" s="96" t="s">
        <v>155</v>
      </c>
      <c r="AL160" s="26" t="s">
        <v>1960</v>
      </c>
      <c r="AM160" s="96" t="s">
        <v>1960</v>
      </c>
      <c r="AO160" s="96" t="s">
        <v>1960</v>
      </c>
      <c r="AP160" s="96" t="s">
        <v>2485</v>
      </c>
      <c r="AS160" s="101" t="str">
        <f t="shared" si="38"/>
        <v/>
      </c>
      <c r="AX160" s="101">
        <v>1</v>
      </c>
      <c r="BJ160" s="101">
        <v>1</v>
      </c>
      <c r="BY160" s="96" t="s">
        <v>4076</v>
      </c>
      <c r="BZ160" s="101" t="str">
        <f>IF(AJ160="Obligations",AP160&amp;" "&amp;AI160&amp;" "&amp;IF(AQ160&lt;3.5,"SHORT",IF(AQ160&gt;8,"LONG","MID")),"")</f>
        <v/>
      </c>
      <c r="CA160" s="101" t="s">
        <v>4050</v>
      </c>
      <c r="CB160" s="101" t="s">
        <v>4409</v>
      </c>
      <c r="CC160" s="101" t="s">
        <v>4088</v>
      </c>
      <c r="CD160" s="42" t="s">
        <v>4374</v>
      </c>
      <c r="CE160" s="42" t="s">
        <v>1633</v>
      </c>
      <c r="CF160" s="42" t="str">
        <f>IFERROR(VLOOKUP(Funds[[#This Row],[Code ISIN]],[1]GLOBAL!$C$1:$L$27,10,FALSE)," ")</f>
        <v xml:space="preserve"> </v>
      </c>
      <c r="CG160" s="42" t="s">
        <v>4374</v>
      </c>
      <c r="CH160" s="42" t="s">
        <v>4374</v>
      </c>
      <c r="CI160" s="42" t="s">
        <v>1633</v>
      </c>
      <c r="CJ160" s="123"/>
      <c r="CK160" s="96" t="s">
        <v>4374</v>
      </c>
      <c r="CL160" s="246" t="str">
        <f>VLOOKUP(Funds[[#This Row],[Code ISIN]],'Sheet1 - Table (1)'!$A$10:$AF$110017,MATCH("Funds Liquidity",'Sheet1 - Table (1)'!$10:$10,0),FALSE)</f>
        <v>Jour</v>
      </c>
    </row>
    <row r="161" spans="1:93">
      <c r="A161" s="96" t="s">
        <v>1234</v>
      </c>
      <c r="B161" s="305">
        <f>IF(ISERROR(VALUE(VLOOKUP($A161,'Sheet1 - Table (1)'!$A$8:$AG$1186,COLUMN(B$7),FALSE))),VLOOKUP(A161,TK_MANQUANTS,2,FALSE),IF(VALUE(VLOOKUP($A161,'Sheet1 - Table (1)'!$A$8:$AG$1186,COLUMN(B$7),FALSE))=0,VLOOKUP(A161,TK_MANQUANTS,2,FALSE),VALUE(VLOOKUP($A161,'Sheet1 - Table (1)'!$A$8:$AG$1186,COLUMN(B$7),FALSE))))</f>
        <v>1034646</v>
      </c>
      <c r="C161" s="80" t="str">
        <f>VLOOKUP($A161,'Sheet1 - Table (1)'!$A$8:$AG$1186,COLUMN(C$7),FALSE)</f>
        <v>Schroder ISF Swiss Equity C Acc</v>
      </c>
      <c r="D161" s="82">
        <f>VLOOKUP($A161,'Sheet1 - Table (1)'!$A$8:$AG$1186,COLUMN(D$7),FALSE)</f>
        <v>43910</v>
      </c>
      <c r="E161" s="124">
        <f>VLOOKUP($A161,'Sheet1 - Table (1)'!$A$8:$AG$1186,COLUMN(E$7),FALSE)</f>
        <v>1.04</v>
      </c>
      <c r="F161" s="80" t="b">
        <f>VLOOKUP($A161,'Sheet1 - Table (1)'!$A$8:$AG$1186,COLUMN(F$7),FALSE)</f>
        <v>1</v>
      </c>
      <c r="G161" s="80" t="str">
        <f>VLOOKUP($A161,'Sheet1 - Table (1)'!$A$8:$AG$1186,COLUMN(G$7),FALSE)</f>
        <v>Luxembourg</v>
      </c>
      <c r="H161" s="80" t="str">
        <f>VLOOKUP($A161,'Sheet1 - Table (1)'!$A$8:$AG$1186,COLUMN(H$7),FALSE)</f>
        <v>CHF</v>
      </c>
      <c r="I161" s="80" t="str">
        <f>VLOOKUP($A161,'Sheet1 - Table (1)'!$A$8:$AG$1186,COLUMN(I$7),FALSE)</f>
        <v>Fonds de placement</v>
      </c>
      <c r="J161" s="80" t="str">
        <f>VLOOKUP($A161,'Sheet1 - Table (1)'!$A$8:$AG$1186,COLUMN(J$7),FALSE)</f>
        <v>Actions</v>
      </c>
      <c r="K161" s="82">
        <f>VLOOKUP($A161,'Sheet1 - Table (1)'!$A$8:$AG$1186,COLUMN(K$7),FALSE)</f>
        <v>44255</v>
      </c>
      <c r="L161" s="80">
        <f>VLOOKUP($A161,'Sheet1 - Table (1)'!$A$8:$AG$1186,COLUMN(L$7),FALSE)</f>
        <v>226.41145399999999</v>
      </c>
      <c r="M161" s="80" t="str">
        <f>VLOOKUP($A161,'Sheet1 - Table (1)'!$A$8:$AG$1186,COLUMN(M$7),FALSE)</f>
        <v>Retained</v>
      </c>
      <c r="N161" s="80">
        <f>VLOOKUP($A161,'Sheet1 - Table (1)'!$A$8:$AG$1186,COLUMN(N$7),FALSE)</f>
        <v>0</v>
      </c>
      <c r="O161" s="80" t="b">
        <f>VLOOKUP($A161,'Sheet1 - Table (1)'!$A$8:$AG$1186,COLUMN(O$7),FALSE)</f>
        <v>1</v>
      </c>
      <c r="P161" s="80" t="b">
        <f>VLOOKUP($A161,'Sheet1 - Table (1)'!$A$8:$AG$1186,COLUMN(P$7),FALSE)</f>
        <v>1</v>
      </c>
      <c r="Q161" s="80" t="b">
        <f>VLOOKUP($A161,'Sheet1 - Table (1)'!$A$8:$AG$1186,COLUMN(Q$7),FALSE)</f>
        <v>1</v>
      </c>
      <c r="R161" s="80" t="b">
        <f>VLOOKUP($A161,'Sheet1 - Table (1)'!$A$8:$AG$1186,COLUMN(R$7),FALSE)</f>
        <v>1</v>
      </c>
      <c r="S161" s="80" t="b">
        <f>VLOOKUP($A161,'Sheet1 - Table (1)'!$A$8:$AG$1186,COLUMN(S$7),FALSE)</f>
        <v>1</v>
      </c>
      <c r="T161" s="80" t="b">
        <f>VLOOKUP($A161,'Sheet1 - Table (1)'!$A$8:$AG$1186,COLUMN(T$7),FALSE)</f>
        <v>1</v>
      </c>
      <c r="U161" s="80" t="str">
        <f t="shared" si="34"/>
        <v>FR-IT-NE-SP-GE-UK</v>
      </c>
      <c r="V161" s="80" t="str">
        <f>VLOOKUP($A161,'Sheet1 - Table (1)'!$A$8:$AG$1186,COLUMN(V$7)+3,FALSE)</f>
        <v>LU - SICAV - Parte 1</v>
      </c>
      <c r="W161" s="80" t="str">
        <f>VLOOKUP(A161,'Sheet1 - Table (1)'!$A$8:$AF$10075,MATCH($W$8,'Sheet1 - Table (1)'!$10:$10,0),FALSE)</f>
        <v>Détermination des Prix Quotidien</v>
      </c>
      <c r="X161" s="80">
        <f>VLOOKUP(A161,'Sheet1 - Table (1)'!$A$8:$AAB$10075,MATCH($X$8,'Sheet1 - Table (1)'!$10:$10,0),FALSE)</f>
        <v>0</v>
      </c>
      <c r="Y161" s="96" t="str">
        <f t="shared" si="37"/>
        <v>Fonds de placement</v>
      </c>
      <c r="AA161" s="96" t="s">
        <v>1823</v>
      </c>
      <c r="AB161" s="96" t="s">
        <v>1960</v>
      </c>
      <c r="AC161" s="214" t="s">
        <v>155</v>
      </c>
      <c r="AD161" s="214" t="s">
        <v>1960</v>
      </c>
      <c r="AE161" s="96" t="s">
        <v>2858</v>
      </c>
      <c r="AF161" s="246" t="s">
        <v>2858</v>
      </c>
      <c r="AG161" s="96" t="s">
        <v>2864</v>
      </c>
      <c r="AI161" s="96" t="s">
        <v>155</v>
      </c>
      <c r="AJ161" s="96" t="s">
        <v>155</v>
      </c>
      <c r="AK161" s="96" t="s">
        <v>155</v>
      </c>
      <c r="AL161" s="26" t="s">
        <v>1960</v>
      </c>
      <c r="AM161" s="96" t="s">
        <v>1960</v>
      </c>
      <c r="AO161" s="96" t="s">
        <v>1960</v>
      </c>
      <c r="AP161" s="96" t="s">
        <v>2485</v>
      </c>
      <c r="AS161" s="101" t="str">
        <f t="shared" si="38"/>
        <v/>
      </c>
      <c r="AX161" s="101">
        <v>1</v>
      </c>
      <c r="BJ161" s="101">
        <v>1</v>
      </c>
      <c r="BZ161" s="101" t="str">
        <f>IF(AJ161="Obligations",AP161&amp;" "&amp;AI161&amp;" "&amp;IF(AQ161&lt;3.5,"SHORT",IF(AQ161&gt;8,"LONG","MID")),"")</f>
        <v/>
      </c>
      <c r="CA161" s="101" t="s">
        <v>70</v>
      </c>
      <c r="CB161" s="101"/>
      <c r="CC161" s="101" t="s">
        <v>70</v>
      </c>
      <c r="CD161" s="42" t="s">
        <v>4374</v>
      </c>
      <c r="CE161" s="42" t="s">
        <v>4374</v>
      </c>
      <c r="CF161" s="42" t="str">
        <f>IFERROR(VLOOKUP(Funds[[#This Row],[Code ISIN]],[1]GLOBAL!$C$1:$L$27,10,FALSE)," ")</f>
        <v xml:space="preserve"> </v>
      </c>
      <c r="CG161" s="42" t="s">
        <v>4374</v>
      </c>
      <c r="CH161" s="42" t="s">
        <v>4374</v>
      </c>
      <c r="CI161" s="42" t="s">
        <v>4374</v>
      </c>
      <c r="CJ161" s="123">
        <v>42277</v>
      </c>
      <c r="CK161" s="96" t="s">
        <v>4374</v>
      </c>
      <c r="CL161" s="246" t="str">
        <f>VLOOKUP(Funds[[#This Row],[Code ISIN]],'Sheet1 - Table (1)'!$A$10:$AF$110017,MATCH("Funds Liquidity",'Sheet1 - Table (1)'!$10:$10,0),FALSE)</f>
        <v>Jour</v>
      </c>
    </row>
    <row r="162" spans="1:93">
      <c r="A162" s="96" t="s">
        <v>1149</v>
      </c>
      <c r="B162" s="305">
        <f>IF(ISERROR(VALUE(VLOOKUP($A162,'Sheet1 - Table (1)'!$A$8:$AG$1186,COLUMN(B$7),FALSE))),VLOOKUP(A162,TK_MANQUANTS,2,FALSE),IF(VALUE(VLOOKUP($A162,'Sheet1 - Table (1)'!$A$8:$AG$1186,COLUMN(B$7),FALSE))=0,VLOOKUP(A162,TK_MANQUANTS,2,FALSE),VALUE(VLOOKUP($A162,'Sheet1 - Table (1)'!$A$8:$AG$1186,COLUMN(B$7),FALSE))))</f>
        <v>10253078</v>
      </c>
      <c r="C162" s="80" t="str">
        <f>VLOOKUP($A162,'Sheet1 - Table (1)'!$A$8:$AG$1186,COLUMN(C$7),FALSE)</f>
        <v>iShares Swiss Domestic Government Bond 1-3 (CH)</v>
      </c>
      <c r="D162" s="82">
        <f>VLOOKUP($A162,'Sheet1 - Table (1)'!$A$8:$AG$1186,COLUMN(D$7),FALSE)</f>
        <v>43861</v>
      </c>
      <c r="E162" s="124">
        <f>VLOOKUP($A162,'Sheet1 - Table (1)'!$A$8:$AG$1186,COLUMN(E$7),FALSE)</f>
        <v>0.15</v>
      </c>
      <c r="F162" s="80">
        <f>VLOOKUP($A162,'Sheet1 - Table (1)'!$A$8:$AG$1186,COLUMN(F$7),FALSE)</f>
        <v>0</v>
      </c>
      <c r="G162" s="80" t="str">
        <f>VLOOKUP($A162,'Sheet1 - Table (1)'!$A$8:$AG$1186,COLUMN(G$7),FALSE)</f>
        <v>Switzerland</v>
      </c>
      <c r="H162" s="80" t="str">
        <f>VLOOKUP($A162,'Sheet1 - Table (1)'!$A$8:$AG$1186,COLUMN(H$7),FALSE)</f>
        <v>CHF</v>
      </c>
      <c r="I162" s="80" t="str">
        <f>VLOOKUP($A162,'Sheet1 - Table (1)'!$A$8:$AG$1186,COLUMN(I$7),FALSE)</f>
        <v>Exchange Traded Funds</v>
      </c>
      <c r="J162" s="80" t="str">
        <f>VLOOKUP($A162,'Sheet1 - Table (1)'!$A$8:$AG$1186,COLUMN(J$7),FALSE)</f>
        <v>Obligation</v>
      </c>
      <c r="K162" s="82">
        <f>VLOOKUP($A162,'Sheet1 - Table (1)'!$A$8:$AG$1186,COLUMN(K$7),FALSE)</f>
        <v>44255</v>
      </c>
      <c r="L162" s="80">
        <f>VLOOKUP($A162,'Sheet1 - Table (1)'!$A$8:$AG$1186,COLUMN(L$7),FALSE)</f>
        <v>63.419708300000003</v>
      </c>
      <c r="M162" s="80" t="str">
        <f>VLOOKUP($A162,'Sheet1 - Table (1)'!$A$8:$AG$1186,COLUMN(M$7),FALSE)</f>
        <v>Paid</v>
      </c>
      <c r="N162" s="80">
        <f>VLOOKUP($A162,'Sheet1 - Table (1)'!$A$8:$AG$1186,COLUMN(N$7),FALSE)</f>
        <v>0</v>
      </c>
      <c r="O162" s="80">
        <f>VLOOKUP($A162,'Sheet1 - Table (1)'!$A$8:$AG$1186,COLUMN(O$7),FALSE)</f>
        <v>0</v>
      </c>
      <c r="P162" s="80">
        <f>VLOOKUP($A162,'Sheet1 - Table (1)'!$A$8:$AG$1186,COLUMN(P$7),FALSE)</f>
        <v>0</v>
      </c>
      <c r="Q162" s="80">
        <f>VLOOKUP($A162,'Sheet1 - Table (1)'!$A$8:$AG$1186,COLUMN(Q$7),FALSE)</f>
        <v>0</v>
      </c>
      <c r="R162" s="80">
        <f>VLOOKUP($A162,'Sheet1 - Table (1)'!$A$8:$AG$1186,COLUMN(R$7),FALSE)</f>
        <v>0</v>
      </c>
      <c r="S162" s="80" t="b">
        <f>VLOOKUP($A162,'Sheet1 - Table (1)'!$A$8:$AG$1186,COLUMN(S$7),FALSE)</f>
        <v>1</v>
      </c>
      <c r="T162" s="80" t="b">
        <f>VLOOKUP($A162,'Sheet1 - Table (1)'!$A$8:$AG$1186,COLUMN(T$7),FALSE)</f>
        <v>1</v>
      </c>
      <c r="U162" s="80" t="str">
        <f t="shared" si="34"/>
        <v>GE-UK</v>
      </c>
      <c r="V162" s="80" t="str">
        <f>VLOOKUP($A162,'Sheet1 - Table (1)'!$A$8:$AG$1186,COLUMN(V$7)+3,FALSE)</f>
        <v>CH - Uebrige Fds tradit. Anl.</v>
      </c>
      <c r="W162" s="80" t="str">
        <f>VLOOKUP(A162,'Sheet1 - Table (1)'!$A$8:$AF$10075,MATCH($W$8,'Sheet1 - Table (1)'!$10:$10,0),FALSE)</f>
        <v>Détermination des Prix Quotidien</v>
      </c>
      <c r="X162" s="80" t="str">
        <f>VLOOKUP(A162,'Sheet1 - Table (1)'!$A$8:$AAB$10075,MATCH($X$8,'Sheet1 - Table (1)'!$10:$10,0),FALSE)</f>
        <v>Full</v>
      </c>
      <c r="Y162" s="96" t="str">
        <f t="shared" si="37"/>
        <v>ETF</v>
      </c>
      <c r="AA162" s="96" t="s">
        <v>1823</v>
      </c>
      <c r="AB162" s="96" t="s">
        <v>2064</v>
      </c>
      <c r="AC162" s="214" t="s">
        <v>140</v>
      </c>
      <c r="AD162" s="214" t="s">
        <v>2064</v>
      </c>
      <c r="AE162" s="96" t="s">
        <v>2481</v>
      </c>
      <c r="AF162" s="246" t="s">
        <v>2481</v>
      </c>
      <c r="AG162" s="96" t="s">
        <v>2857</v>
      </c>
      <c r="AI162" s="96" t="s">
        <v>785</v>
      </c>
      <c r="AJ162" s="96" t="s">
        <v>140</v>
      </c>
      <c r="AK162" s="96" t="s">
        <v>140</v>
      </c>
      <c r="AL162" s="96" t="s">
        <v>2064</v>
      </c>
      <c r="AM162" s="96" t="str">
        <f t="shared" ref="AM162:AM172" si="41">IF(AND(AK162="Obligations",AP162="Courbe CHF"),"Obligations CHF",IF(AND(AX162=100%,BJ162=100%),AK162&amp;" CHF",IF(OR(AK162="Obligations",AK162="Actions",AK162="Liquidités"),AK162&amp;" étrangères" &amp; IF(AX162=100%," hedged",""),AK162&amp;" étrangers" &amp; IF(AX162=100%," hedged",""))))</f>
        <v>Obligations CHF</v>
      </c>
      <c r="AO162" s="96" t="s">
        <v>2064</v>
      </c>
      <c r="AP162" s="96" t="s">
        <v>786</v>
      </c>
      <c r="AQ162" s="219">
        <f>VLOOKUP($CC162,indice!$A$1:$AV$3072,MATCH(AQ$8,indice!$A$1:$AV$1,0),FALSE)</f>
        <v>1.52</v>
      </c>
      <c r="AR162" s="220">
        <f>VLOOKUP($CC162,indice!$A$1:$AV$3072,MATCH(AR$8,indice!$A$1:$AV$1,0),FALSE)</f>
        <v>-7.7999999999999996E-3</v>
      </c>
      <c r="AS162" s="101">
        <f t="shared" si="38"/>
        <v>-9.2999999999999992E-3</v>
      </c>
      <c r="AT162" s="220">
        <f>VLOOKUP($CC162,indice!$A$1:$AV$3072,MATCH(AT$8,indice!$A$1:$AV$1,0),FALSE)</f>
        <v>1</v>
      </c>
      <c r="AX162" s="220">
        <f>VLOOKUP($CC162,indice!$A$1:$AV$3072,MATCH(AX$8,indice!$A$1:$AV$1,0),FALSE)</f>
        <v>1</v>
      </c>
      <c r="BJ162" s="220">
        <f>VLOOKUP($CC162,indice!$A$1:$AV$3072,MATCH(BJ$8,indice!$A$1:$AV$1,0),FALSE)</f>
        <v>1</v>
      </c>
      <c r="BV162" s="220">
        <f>VLOOKUP($CC162,indice!$A$1:$AV$3072,MATCH(BV$8,indice!$A$1:$AV$1,0),FALSE)</f>
        <v>1</v>
      </c>
      <c r="BX162" s="147" t="s">
        <v>1853</v>
      </c>
      <c r="BY162" s="96" t="s">
        <v>5128</v>
      </c>
      <c r="BZ162" s="101" t="str">
        <f>IF(AJ162="Obligations",AP162&amp;" "&amp;AI162&amp;" "&amp;IF(AI162="High Yield",IF(AQ162&lt;2.5,"SHORT",IF(AQ162&gt;4,"LONG","MID")),IF(AQ162&lt;3.5,"SHORT",IF(AQ162&gt;8,"LONG","MID"))),"")</f>
        <v>Courbe CHF Gouvernements SHORT</v>
      </c>
      <c r="CA162" s="101" t="s">
        <v>4050</v>
      </c>
      <c r="CB162" s="101" t="s">
        <v>5129</v>
      </c>
      <c r="CC162" s="101" t="s">
        <v>4345</v>
      </c>
      <c r="CD162" s="42" t="s">
        <v>4374</v>
      </c>
      <c r="CE162" s="42" t="s">
        <v>4374</v>
      </c>
      <c r="CF162" s="42" t="str">
        <f>IFERROR(VLOOKUP(Funds[[#This Row],[Code ISIN]],[1]GLOBAL!$C$1:$L$27,10,FALSE)," ")</f>
        <v xml:space="preserve"> </v>
      </c>
      <c r="CG162" s="42" t="s">
        <v>4374</v>
      </c>
      <c r="CH162" s="42" t="s">
        <v>1633</v>
      </c>
      <c r="CI162" s="42" t="s">
        <v>4374</v>
      </c>
      <c r="CJ162" s="123" t="s">
        <v>5131</v>
      </c>
      <c r="CK162" s="96" t="s">
        <v>4374</v>
      </c>
      <c r="CL162" s="246" t="str">
        <f>VLOOKUP(Funds[[#This Row],[Code ISIN]],'Sheet1 - Table (1)'!$A$10:$AF$110017,MATCH("Funds Liquidity",'Sheet1 - Table (1)'!$10:$10,0),FALSE)</f>
        <v>Jour</v>
      </c>
      <c r="CM162" s="246" t="s">
        <v>140</v>
      </c>
    </row>
    <row r="163" spans="1:93">
      <c r="A163" s="96" t="s">
        <v>2772</v>
      </c>
      <c r="B163" s="305">
        <f>IF(ISERROR(VALUE(VLOOKUP($A163,'Sheet1 - Table (1)'!$A$8:$AG$1186,COLUMN(B$7),FALSE))),VLOOKUP(A163,TK_MANQUANTS,2,FALSE),IF(VALUE(VLOOKUP($A163,'Sheet1 - Table (1)'!$A$8:$AG$1186,COLUMN(B$7),FALSE))=0,VLOOKUP(A163,TK_MANQUANTS,2,FALSE),VALUE(VLOOKUP($A163,'Sheet1 - Table (1)'!$A$8:$AG$1186,COLUMN(B$7),FALSE))))</f>
        <v>1699984</v>
      </c>
      <c r="C163" s="80" t="str">
        <f>VLOOKUP($A163,'Sheet1 - Table (1)'!$A$8:$AG$1186,COLUMN(C$7),FALSE)</f>
        <v>iShares Swiss Domestic Government Bond 3-7 (CH)</v>
      </c>
      <c r="D163" s="82">
        <f>VLOOKUP($A163,'Sheet1 - Table (1)'!$A$8:$AG$1186,COLUMN(D$7),FALSE)</f>
        <v>43979</v>
      </c>
      <c r="E163" s="124">
        <f>VLOOKUP($A163,'Sheet1 - Table (1)'!$A$8:$AG$1186,COLUMN(E$7),FALSE)</f>
        <v>0.15</v>
      </c>
      <c r="F163" s="80">
        <f>VLOOKUP($A163,'Sheet1 - Table (1)'!$A$8:$AG$1186,COLUMN(F$7),FALSE)</f>
        <v>0</v>
      </c>
      <c r="G163" s="80" t="str">
        <f>VLOOKUP($A163,'Sheet1 - Table (1)'!$A$8:$AG$1186,COLUMN(G$7),FALSE)</f>
        <v>Switzerland</v>
      </c>
      <c r="H163" s="80" t="str">
        <f>VLOOKUP($A163,'Sheet1 - Table (1)'!$A$8:$AG$1186,COLUMN(H$7),FALSE)</f>
        <v>CHF</v>
      </c>
      <c r="I163" s="80" t="str">
        <f>VLOOKUP($A163,'Sheet1 - Table (1)'!$A$8:$AG$1186,COLUMN(I$7),FALSE)</f>
        <v>Exchange Traded Funds</v>
      </c>
      <c r="J163" s="80" t="str">
        <f>VLOOKUP($A163,'Sheet1 - Table (1)'!$A$8:$AG$1186,COLUMN(J$7),FALSE)</f>
        <v>Obligation</v>
      </c>
      <c r="K163" s="82">
        <f>VLOOKUP($A163,'Sheet1 - Table (1)'!$A$8:$AG$1186,COLUMN(K$7),FALSE)</f>
        <v>44255</v>
      </c>
      <c r="L163" s="80">
        <f>VLOOKUP($A163,'Sheet1 - Table (1)'!$A$8:$AG$1186,COLUMN(L$7),FALSE)</f>
        <v>111.99593900000001</v>
      </c>
      <c r="M163" s="80" t="str">
        <f>VLOOKUP($A163,'Sheet1 - Table (1)'!$A$8:$AG$1186,COLUMN(M$7),FALSE)</f>
        <v>Paid</v>
      </c>
      <c r="N163" s="80">
        <f>VLOOKUP($A163,'Sheet1 - Table (1)'!$A$8:$AG$1186,COLUMN(N$7),FALSE)</f>
        <v>0</v>
      </c>
      <c r="O163" s="80">
        <f>VLOOKUP($A163,'Sheet1 - Table (1)'!$A$8:$AG$1186,COLUMN(O$7),FALSE)</f>
        <v>0</v>
      </c>
      <c r="P163" s="80">
        <f>VLOOKUP($A163,'Sheet1 - Table (1)'!$A$8:$AG$1186,COLUMN(P$7),FALSE)</f>
        <v>0</v>
      </c>
      <c r="Q163" s="80">
        <f>VLOOKUP($A163,'Sheet1 - Table (1)'!$A$8:$AG$1186,COLUMN(Q$7),FALSE)</f>
        <v>0</v>
      </c>
      <c r="R163" s="80">
        <f>VLOOKUP($A163,'Sheet1 - Table (1)'!$A$8:$AG$1186,COLUMN(R$7),FALSE)</f>
        <v>0</v>
      </c>
      <c r="S163" s="80" t="b">
        <f>VLOOKUP($A163,'Sheet1 - Table (1)'!$A$8:$AG$1186,COLUMN(S$7),FALSE)</f>
        <v>1</v>
      </c>
      <c r="T163" s="80" t="b">
        <f>VLOOKUP($A163,'Sheet1 - Table (1)'!$A$8:$AG$1186,COLUMN(T$7),FALSE)</f>
        <v>1</v>
      </c>
      <c r="U163" s="80" t="str">
        <f t="shared" si="34"/>
        <v>GE-UK</v>
      </c>
      <c r="V163" s="80" t="str">
        <f>VLOOKUP($A163,'Sheet1 - Table (1)'!$A$8:$AG$1186,COLUMN(V$7)+3,FALSE)</f>
        <v>CH - Uebrige Fds tradit. Anl.</v>
      </c>
      <c r="W163" s="80" t="str">
        <f>VLOOKUP(A163,'Sheet1 - Table (1)'!$A$8:$AF$10075,MATCH($W$8,'Sheet1 - Table (1)'!$10:$10,0),FALSE)</f>
        <v>Détermination des Prix Quotidien</v>
      </c>
      <c r="X163" s="80" t="str">
        <f>VLOOKUP(A163,'Sheet1 - Table (1)'!$A$8:$AAB$10075,MATCH($X$8,'Sheet1 - Table (1)'!$10:$10,0),FALSE)</f>
        <v>Full</v>
      </c>
      <c r="Y163" s="96" t="str">
        <f t="shared" si="37"/>
        <v>ETF</v>
      </c>
      <c r="AA163" s="96" t="s">
        <v>1823</v>
      </c>
      <c r="AB163" s="96" t="s">
        <v>2064</v>
      </c>
      <c r="AC163" s="214" t="s">
        <v>140</v>
      </c>
      <c r="AD163" s="214" t="s">
        <v>2064</v>
      </c>
      <c r="AE163" s="96" t="s">
        <v>2481</v>
      </c>
      <c r="AF163" s="246" t="s">
        <v>2481</v>
      </c>
      <c r="AG163" s="96" t="s">
        <v>2857</v>
      </c>
      <c r="AI163" s="96" t="s">
        <v>785</v>
      </c>
      <c r="AJ163" s="96" t="s">
        <v>140</v>
      </c>
      <c r="AK163" s="96" t="s">
        <v>140</v>
      </c>
      <c r="AL163" s="96" t="s">
        <v>2064</v>
      </c>
      <c r="AM163" s="96" t="str">
        <f t="shared" si="41"/>
        <v>Obligations CHF</v>
      </c>
      <c r="AO163" s="96" t="s">
        <v>2064</v>
      </c>
      <c r="AP163" s="96" t="s">
        <v>786</v>
      </c>
      <c r="AQ163" s="219">
        <f>VLOOKUP($CC163,indice!$A$1:$AV$3072,MATCH(AQ$8,indice!$A$1:$AV$1,0),FALSE)</f>
        <v>4.47</v>
      </c>
      <c r="AR163" s="220">
        <f>VLOOKUP($CC163,indice!$A$1:$AV$3072,MATCH(AR$8,indice!$A$1:$AV$1,0),FALSE)</f>
        <v>-6.1999999999999998E-3</v>
      </c>
      <c r="AS163" s="101">
        <f t="shared" si="38"/>
        <v>-7.7000000000000002E-3</v>
      </c>
      <c r="AT163" s="220">
        <f>VLOOKUP($CC163,indice!$A$1:$AV$3072,MATCH(AT$8,indice!$A$1:$AV$1,0),FALSE)</f>
        <v>1</v>
      </c>
      <c r="AX163" s="220">
        <f>VLOOKUP($CC163,indice!$A$1:$AV$3072,MATCH(AX$8,indice!$A$1:$AV$1,0),FALSE)</f>
        <v>1</v>
      </c>
      <c r="BJ163" s="220">
        <f>VLOOKUP($CC163,indice!$A$1:$AV$3072,MATCH(BJ$8,indice!$A$1:$AV$1,0),FALSE)</f>
        <v>1</v>
      </c>
      <c r="BV163" s="220">
        <f>VLOOKUP($CC163,indice!$A$1:$AV$3072,MATCH(BV$8,indice!$A$1:$AV$1,0),FALSE)</f>
        <v>1</v>
      </c>
      <c r="BX163" s="147" t="s">
        <v>1853</v>
      </c>
      <c r="BY163" s="96" t="s">
        <v>5146</v>
      </c>
      <c r="BZ163" s="101" t="str">
        <f>IF(AJ163="Obligations",AP163&amp;" "&amp;AI163&amp;" "&amp;IF(AI163="High Yield",IF(AQ163&lt;2.5,"SHORT",IF(AQ163&gt;4,"LONG","MID")),IF(AQ163&lt;3.5,"SHORT",IF(AQ163&gt;8,"LONG","MID"))),"")</f>
        <v>Courbe CHF Gouvernements MID</v>
      </c>
      <c r="CA163" s="101" t="s">
        <v>4050</v>
      </c>
      <c r="CB163" s="101" t="s">
        <v>5147</v>
      </c>
      <c r="CC163" s="101" t="s">
        <v>5148</v>
      </c>
      <c r="CD163" s="42" t="s">
        <v>4374</v>
      </c>
      <c r="CE163" s="42" t="s">
        <v>4374</v>
      </c>
      <c r="CF163" s="42" t="str">
        <f>IFERROR(VLOOKUP(Funds[[#This Row],[Code ISIN]],[1]GLOBAL!$C$1:$L$27,10,FALSE)," ")</f>
        <v xml:space="preserve"> </v>
      </c>
      <c r="CG163" s="42" t="s">
        <v>4374</v>
      </c>
      <c r="CH163" s="42" t="s">
        <v>1633</v>
      </c>
      <c r="CI163" s="42" t="s">
        <v>4374</v>
      </c>
      <c r="CJ163" s="123" t="s">
        <v>5131</v>
      </c>
      <c r="CK163" s="96" t="s">
        <v>4374</v>
      </c>
      <c r="CL163" s="246" t="str">
        <f>VLOOKUP(Funds[[#This Row],[Code ISIN]],'Sheet1 - Table (1)'!$A$10:$AF$110017,MATCH("Funds Liquidity",'Sheet1 - Table (1)'!$10:$10,0),FALSE)</f>
        <v>Jour</v>
      </c>
      <c r="CM163" s="246" t="s">
        <v>140</v>
      </c>
    </row>
    <row r="164" spans="1:93">
      <c r="A164" s="248" t="s">
        <v>22071</v>
      </c>
      <c r="B164" s="306">
        <v>41125207</v>
      </c>
      <c r="C164" s="230" t="str">
        <f>VLOOKUP($A164,'Sheet1 - Table (1)'!$A$8:$AG$1186,COLUMN(C$7),FALSE)</f>
        <v>VaneEck Global Mining UCITS ETF</v>
      </c>
      <c r="D164" s="231"/>
      <c r="E164" s="232">
        <f>VLOOKUP($A164,'Sheet1 - Table (1)'!$A$8:$AG$1186,COLUMN(E$7),FALSE)</f>
        <v>0</v>
      </c>
      <c r="F164" s="230" t="b">
        <f>VLOOKUP($A164,'Sheet1 - Table (1)'!$A$8:$AG$1186,COLUMN(F$7),FALSE)</f>
        <v>1</v>
      </c>
      <c r="G164" s="230" t="str">
        <f>VLOOKUP($A164,'Sheet1 - Table (1)'!$A$8:$AG$1186,COLUMN(G$7),FALSE)</f>
        <v>Luxembourg</v>
      </c>
      <c r="H164" s="230" t="str">
        <f>VLOOKUP($A164,'Sheet1 - Table (1)'!$A$8:$AG$1186,COLUMN(H$7),FALSE)</f>
        <v>USD</v>
      </c>
      <c r="I164" s="230" t="str">
        <f>VLOOKUP($A164,'Sheet1 - Table (1)'!$A$8:$AG$1186,COLUMN(I$7),FALSE)</f>
        <v>Exchange Traded Funds</v>
      </c>
      <c r="J164" s="230" t="str">
        <f>VLOOKUP($A164,'Sheet1 - Table (1)'!$A$8:$AG$1186,COLUMN(J$7),FALSE)</f>
        <v>Actions</v>
      </c>
      <c r="K164" s="231">
        <f>VLOOKUP($A164,'Sheet1 - Table (1)'!$A$8:$AG$1186,COLUMN(K$7),FALSE)</f>
        <v>44286</v>
      </c>
      <c r="L164" s="230">
        <v>110</v>
      </c>
      <c r="M164" s="230" t="str">
        <f>VLOOKUP($A164,'Sheet1 - Table (1)'!$A$8:$AG$1186,COLUMN(M$7),FALSE)</f>
        <v>Retained</v>
      </c>
      <c r="N164" s="230">
        <f>VLOOKUP($A164,'Sheet1 - Table (1)'!$A$8:$AG$1186,COLUMN(N$7),FALSE)</f>
        <v>0</v>
      </c>
      <c r="O164" s="230">
        <f>VLOOKUP($A164,'Sheet1 - Table (1)'!$A$8:$AG$1186,COLUMN(O$7),FALSE)</f>
        <v>0</v>
      </c>
      <c r="P164" s="230">
        <f>VLOOKUP($A164,'Sheet1 - Table (1)'!$A$8:$AG$1186,COLUMN(P$7),FALSE)</f>
        <v>0</v>
      </c>
      <c r="Q164" s="230">
        <f>VLOOKUP($A164,'Sheet1 - Table (1)'!$A$8:$AG$1186,COLUMN(Q$7),FALSE)</f>
        <v>0</v>
      </c>
      <c r="R164" s="230">
        <f>VLOOKUP($A164,'Sheet1 - Table (1)'!$A$8:$AG$1186,COLUMN(R$7),FALSE)</f>
        <v>0</v>
      </c>
      <c r="S164" s="230">
        <f>VLOOKUP($A164,'Sheet1 - Table (1)'!$A$8:$AG$1186,COLUMN(S$7),FALSE)</f>
        <v>0</v>
      </c>
      <c r="T164" s="230">
        <f>VLOOKUP($A164,'Sheet1 - Table (1)'!$A$8:$AG$1186,COLUMN(T$7),FALSE)</f>
        <v>0</v>
      </c>
      <c r="U164" s="230" t="str">
        <f>IF(N164=TRUE,UPPER(LEFT($N$8,2)),"")&amp;IF(O164=TRUE,IF(N164=TRUE,"-","")&amp;UPPER(LEFT($O$8,2)),"")&amp;IF(P164=TRUE,IF(OR(N164=TRUE,O164=TRUE),"-","")&amp;UPPER(LEFT($P$8,2)),"")&amp;IF(Q164=TRUE,IF(OR(N164=TRUE,O164=TRUE,P164=TRUE),"-","")&amp;UPPER(LEFT($Q$8,2)),"")&amp;IF(R164=TRUE,IF(OR(N164=TRUE,O164=TRUE,P164=TRUE,Q164=TRUE),"-","")&amp;UPPER(LEFT($R$8,2)),"")&amp;IF(S164=TRUE,IF(OR(N164=TRUE,O164=TRUE,P164=TRUE,Q164=TRUE,R164=TRUE),"-","")&amp;UPPER(LEFT($S$8,2)),"")&amp;IF(T164=TRUE,IF(OR(N164=TRUE,O164=TRUE,P164=TRUE,Q164=TRUE,R164=TRUE,S164=TRUE),"-","")&amp;UPPER(LEFT($T$8,2)),"")</f>
        <v/>
      </c>
      <c r="V164" s="230" t="str">
        <f>VLOOKUP($A164,'Sheet1 - Table (1)'!$A$8:$AG$1186,COLUMN(V$7)+3,FALSE)</f>
        <v>LU - SICAV - Parte 1</v>
      </c>
      <c r="W164" s="230" t="str">
        <f>VLOOKUP(A164,'Sheet1 - Table (1)'!$A$8:$AF$10075,MATCH($W$8,'Sheet1 - Table (1)'!$10:$10,0),FALSE)</f>
        <v>Détermination des Prix Quotidien</v>
      </c>
      <c r="X164" s="230">
        <f>VLOOKUP(A164,'Sheet1 - Table (1)'!$A$8:$AAB$10075,MATCH($X$8,'Sheet1 - Table (1)'!$10:$10,0),FALSE)</f>
        <v>0</v>
      </c>
      <c r="Y164" s="96" t="str">
        <f>IF(OR(I164="Actions",I164="Exchange Traded Funds"),"ETF","Fonds de placement")</f>
        <v>ETF</v>
      </c>
      <c r="AA164" s="96" t="s">
        <v>1823</v>
      </c>
      <c r="AB164" s="96" t="s">
        <v>2858</v>
      </c>
      <c r="AC164" s="214" t="s">
        <v>155</v>
      </c>
      <c r="AD164" s="214" t="s">
        <v>2858</v>
      </c>
      <c r="AE164" s="96" t="s">
        <v>2858</v>
      </c>
      <c r="AF164" s="246" t="s">
        <v>2858</v>
      </c>
      <c r="AG164" s="96" t="s">
        <v>2864</v>
      </c>
      <c r="AI164" s="96" t="s">
        <v>155</v>
      </c>
      <c r="AJ164" s="96" t="s">
        <v>155</v>
      </c>
      <c r="AK164" s="96" t="s">
        <v>155</v>
      </c>
      <c r="AL164" s="96" t="s">
        <v>2858</v>
      </c>
      <c r="AM164" s="96" t="str">
        <f t="shared" ref="AM164:AM167" si="42">IF(AND(AK164="Obligations",AP164="Courbe CHF"),"Obligations CHF",IF(AND(AX164=100%,BJ164=100%),AK164&amp;" CHF",IF(OR(AK164="Obligations",AK164="Actions",AK164="Liquidités"),AK164&amp;" étrangères" &amp; IF(AX164=100%," hedged",""),AK164&amp;" étrangers" &amp; IF(AX164=100%," hedged",""))))</f>
        <v>Actions étrangères</v>
      </c>
      <c r="AO164" s="96" t="s">
        <v>2858</v>
      </c>
      <c r="AP164" s="96" t="s">
        <v>1804</v>
      </c>
      <c r="AS164" s="101" t="str">
        <f>IF(AR164="","",AR164-E164%)</f>
        <v/>
      </c>
      <c r="AX164" s="25">
        <v>4.2000000000000003E-2</v>
      </c>
      <c r="AY164" s="25">
        <v>1E-3</v>
      </c>
      <c r="AZ164" s="25">
        <v>6.5000000000000002E-2</v>
      </c>
      <c r="BA164" s="25">
        <v>2.5000000000000001E-2</v>
      </c>
      <c r="BB164" s="25">
        <v>0.128</v>
      </c>
      <c r="BC164" s="25">
        <v>0.19500000000000001</v>
      </c>
      <c r="BD164" s="25">
        <v>0.215</v>
      </c>
      <c r="BE164" s="25">
        <v>1.0999999999999999E-2</v>
      </c>
      <c r="BF164" s="25"/>
      <c r="BG164" s="25"/>
      <c r="BH164" s="25">
        <v>1E-3</v>
      </c>
      <c r="BI164" s="25">
        <v>0.317</v>
      </c>
      <c r="BJ164" s="25">
        <v>4.2000000000000003E-2</v>
      </c>
      <c r="BK164" s="25">
        <v>1E-3</v>
      </c>
      <c r="BL164" s="25">
        <v>6.5000000000000002E-2</v>
      </c>
      <c r="BM164" s="25">
        <v>2.5000000000000001E-2</v>
      </c>
      <c r="BN164" s="25">
        <v>0.128</v>
      </c>
      <c r="BO164" s="25">
        <v>0.19500000000000001</v>
      </c>
      <c r="BP164" s="25">
        <v>1.0999999999999999E-2</v>
      </c>
      <c r="BQ164" s="25">
        <v>0.216</v>
      </c>
      <c r="BR164" s="25">
        <v>0.317</v>
      </c>
      <c r="BX164" s="121" t="s">
        <v>1851</v>
      </c>
      <c r="BY164" s="101"/>
      <c r="CA164" s="96" t="s">
        <v>4050</v>
      </c>
      <c r="CB164" s="96" t="s">
        <v>22093</v>
      </c>
      <c r="CC164" s="96" t="s">
        <v>22094</v>
      </c>
      <c r="CD164" s="42" t="s">
        <v>1633</v>
      </c>
      <c r="CE164" s="42" t="s">
        <v>1633</v>
      </c>
      <c r="CF164" s="42" t="str">
        <f>IFERROR(VLOOKUP(Funds[[#This Row],[Code ISIN]],[1]GLOBAL!$C$1:$L$27,10,FALSE)," ")</f>
        <v xml:space="preserve"> </v>
      </c>
      <c r="CG164" s="42" t="s">
        <v>1633</v>
      </c>
      <c r="CH164" s="42" t="s">
        <v>4374</v>
      </c>
      <c r="CI164" s="42" t="s">
        <v>1633</v>
      </c>
      <c r="CL164" s="246" t="str">
        <f>VLOOKUP(Funds[[#This Row],[Code ISIN]],'Sheet1 - Table (1)'!$A$10:$AF$110017,MATCH("Funds Liquidity",'Sheet1 - Table (1)'!$10:$10,0),FALSE)</f>
        <v>Jour</v>
      </c>
      <c r="CM164" s="246" t="s">
        <v>155</v>
      </c>
      <c r="CN164" s="246" t="s">
        <v>155</v>
      </c>
    </row>
    <row r="165" spans="1:93">
      <c r="A165" s="90" t="s">
        <v>22077</v>
      </c>
      <c r="B165" s="307">
        <v>30034512</v>
      </c>
      <c r="C165" s="230" t="str">
        <f>VLOOKUP($A165,'Sheet1 - Table (1)'!$A$8:$AG$1186,COLUMN(C$7),FALSE)</f>
        <v>UBS ETF CMCI ex-agriculture UCITS HUSD</v>
      </c>
      <c r="D165" s="231"/>
      <c r="E165" s="232">
        <f>VLOOKUP($A165,'Sheet1 - Table (1)'!$A$8:$AG$1186,COLUMN(E$7),FALSE)</f>
        <v>0</v>
      </c>
      <c r="F165" s="230" t="b">
        <f>VLOOKUP($A165,'Sheet1 - Table (1)'!$A$8:$AG$1186,COLUMN(F$7),FALSE)</f>
        <v>1</v>
      </c>
      <c r="G165" s="230" t="str">
        <f>VLOOKUP($A165,'Sheet1 - Table (1)'!$A$8:$AG$1186,COLUMN(G$7),FALSE)</f>
        <v>Ireland</v>
      </c>
      <c r="H165" s="230" t="str">
        <f>VLOOKUP($A165,'Sheet1 - Table (1)'!$A$8:$AG$1186,COLUMN(H$7),FALSE)</f>
        <v>USD</v>
      </c>
      <c r="I165" s="230" t="str">
        <f>VLOOKUP($A165,'Sheet1 - Table (1)'!$A$8:$AG$1186,COLUMN(I$7),FALSE)</f>
        <v>Exchange Traded Funds</v>
      </c>
      <c r="J165" s="230" t="str">
        <f>VLOOKUP($A165,'Sheet1 - Table (1)'!$A$8:$AG$1186,COLUMN(J$7),FALSE)</f>
        <v>Commodity</v>
      </c>
      <c r="K165" s="231">
        <f>VLOOKUP($A165,'Sheet1 - Table (1)'!$A$8:$AG$1186,COLUMN(K$7),FALSE)</f>
        <v>44286</v>
      </c>
      <c r="L165" s="230">
        <f>VLOOKUP($A165,'Sheet1 - Table (1)'!$A$8:$AG$1186,COLUMN(L$7),FALSE)</f>
        <v>72</v>
      </c>
      <c r="M165" s="230" t="str">
        <f>VLOOKUP($A165,'Sheet1 - Table (1)'!$A$8:$AG$1186,COLUMN(M$7),FALSE)</f>
        <v>Retained</v>
      </c>
      <c r="N165" s="230">
        <f>VLOOKUP($A165,'Sheet1 - Table (1)'!$A$8:$AG$1186,COLUMN(N$7),FALSE)</f>
        <v>0</v>
      </c>
      <c r="O165" s="230">
        <f>VLOOKUP($A165,'Sheet1 - Table (1)'!$A$8:$AG$1186,COLUMN(O$7),FALSE)</f>
        <v>0</v>
      </c>
      <c r="P165" s="230">
        <f>VLOOKUP($A165,'Sheet1 - Table (1)'!$A$8:$AG$1186,COLUMN(P$7),FALSE)</f>
        <v>0</v>
      </c>
      <c r="Q165" s="230">
        <f>VLOOKUP($A165,'Sheet1 - Table (1)'!$A$8:$AG$1186,COLUMN(Q$7),FALSE)</f>
        <v>0</v>
      </c>
      <c r="R165" s="230">
        <f>VLOOKUP($A165,'Sheet1 - Table (1)'!$A$8:$AG$1186,COLUMN(R$7),FALSE)</f>
        <v>0</v>
      </c>
      <c r="S165" s="230">
        <f>VLOOKUP($A165,'Sheet1 - Table (1)'!$A$8:$AG$1186,COLUMN(S$7),FALSE)</f>
        <v>0</v>
      </c>
      <c r="T165" s="230">
        <f>VLOOKUP($A165,'Sheet1 - Table (1)'!$A$8:$AG$1186,COLUMN(T$7),FALSE)</f>
        <v>0</v>
      </c>
      <c r="U165" s="230" t="str">
        <f>IF(N165=TRUE,UPPER(LEFT($N$8,2)),"")&amp;IF(O165=TRUE,IF(N165=TRUE,"-","")&amp;UPPER(LEFT($O$8,2)),"")&amp;IF(P165=TRUE,IF(OR(N165=TRUE,O165=TRUE),"-","")&amp;UPPER(LEFT($P$8,2)),"")&amp;IF(Q165=TRUE,IF(OR(N165=TRUE,O165=TRUE,P165=TRUE),"-","")&amp;UPPER(LEFT($Q$8,2)),"")&amp;IF(R165=TRUE,IF(OR(N165=TRUE,O165=TRUE,P165=TRUE,Q165=TRUE),"-","")&amp;UPPER(LEFT($R$8,2)),"")&amp;IF(S165=TRUE,IF(OR(N165=TRUE,O165=TRUE,P165=TRUE,Q165=TRUE,R165=TRUE),"-","")&amp;UPPER(LEFT($S$8,2)),"")&amp;IF(T165=TRUE,IF(OR(N165=TRUE,O165=TRUE,P165=TRUE,Q165=TRUE,R165=TRUE,S165=TRUE),"-","")&amp;UPPER(LEFT($T$8,2)),"")</f>
        <v/>
      </c>
      <c r="V165" s="230" t="str">
        <f>VLOOKUP($A165,'Sheet1 - Table (1)'!$A$8:$AG$1186,COLUMN(V$7)+3,FALSE)</f>
        <v>ICVC</v>
      </c>
      <c r="W165" s="230" t="str">
        <f>VLOOKUP(A165,'Sheet1 - Table (1)'!$A$8:$AF$10075,MATCH($W$8,'Sheet1 - Table (1)'!$10:$10,0),FALSE)</f>
        <v>Détermination des Prix Quotidien</v>
      </c>
      <c r="X165" s="230">
        <f>VLOOKUP(A165,'Sheet1 - Table (1)'!$A$8:$AAB$10075,MATCH($X$8,'Sheet1 - Table (1)'!$10:$10,0),FALSE)</f>
        <v>0</v>
      </c>
      <c r="Y165" s="96" t="str">
        <f>IF(OR(I165="Actions",I165="Exchange Traded Funds"),"ETF","Fonds de placement")</f>
        <v>ETF</v>
      </c>
      <c r="AA165" s="96" t="s">
        <v>1823</v>
      </c>
      <c r="AB165" s="96" t="s">
        <v>2874</v>
      </c>
      <c r="AC165" s="214" t="s">
        <v>2874</v>
      </c>
      <c r="AG165" s="96" t="s">
        <v>475</v>
      </c>
      <c r="AI165" s="96" t="s">
        <v>475</v>
      </c>
      <c r="AJ165" s="96" t="s">
        <v>475</v>
      </c>
      <c r="AK165" s="96" t="s">
        <v>1803</v>
      </c>
      <c r="AL165" s="96" t="s">
        <v>5091</v>
      </c>
      <c r="AM165" s="96" t="str">
        <f t="shared" si="42"/>
        <v>Placements alternatifs étrangers</v>
      </c>
      <c r="AS165" s="101" t="str">
        <f>IF(AR165="","",AR165-E165%)</f>
        <v/>
      </c>
      <c r="BB165" s="101">
        <v>1</v>
      </c>
      <c r="BX165" s="121" t="s">
        <v>1851</v>
      </c>
      <c r="BY165" s="101"/>
      <c r="CA165" s="96" t="s">
        <v>4050</v>
      </c>
      <c r="CB165" s="96" t="s">
        <v>22105</v>
      </c>
      <c r="CC165" s="96" t="s">
        <v>22106</v>
      </c>
      <c r="CD165" s="42" t="s">
        <v>4374</v>
      </c>
      <c r="CE165" s="42" t="s">
        <v>1633</v>
      </c>
      <c r="CF165" s="42" t="str">
        <f>IFERROR(VLOOKUP(Funds[[#This Row],[Code ISIN]],[1]GLOBAL!$C$1:$L$27,10,FALSE)," ")</f>
        <v xml:space="preserve"> </v>
      </c>
      <c r="CG165" s="42" t="s">
        <v>4374</v>
      </c>
      <c r="CH165" s="42" t="s">
        <v>4374</v>
      </c>
      <c r="CI165" s="42" t="s">
        <v>1633</v>
      </c>
      <c r="CL165" s="246" t="str">
        <f>VLOOKUP(Funds[[#This Row],[Code ISIN]],'Sheet1 - Table (1)'!$A$10:$AF$110017,MATCH("Funds Liquidity",'Sheet1 - Table (1)'!$10:$10,0),FALSE)</f>
        <v>Jour</v>
      </c>
      <c r="CN165" s="246" t="e">
        <f>VLOOKUP(A165,'FLEX LUX ELIGIBLES'!$A$2:$E$106,5,FALSE)</f>
        <v>#N/A</v>
      </c>
    </row>
    <row r="166" spans="1:93">
      <c r="A166" s="296" t="s">
        <v>22075</v>
      </c>
      <c r="B166" s="307">
        <v>32132319</v>
      </c>
      <c r="C166" s="230" t="str">
        <f>VLOOKUP($A166,'Sheet1 - Table (1)'!$A$8:$AG$1186,COLUMN(C$7),FALSE)</f>
        <v>UBS ETF CMCI ex-agriculture UCITS HEUR</v>
      </c>
      <c r="D166" s="231"/>
      <c r="E166" s="232">
        <f>VLOOKUP($A166,'Sheet1 - Table (1)'!$A$8:$AG$1186,COLUMN(E$7),FALSE)</f>
        <v>0</v>
      </c>
      <c r="F166" s="230" t="b">
        <f>VLOOKUP($A166,'Sheet1 - Table (1)'!$A$8:$AG$1186,COLUMN(F$7),FALSE)</f>
        <v>1</v>
      </c>
      <c r="G166" s="230" t="str">
        <f>VLOOKUP($A166,'Sheet1 - Table (1)'!$A$8:$AG$1186,COLUMN(G$7),FALSE)</f>
        <v>Ireland</v>
      </c>
      <c r="H166" s="230" t="str">
        <f>VLOOKUP($A166,'Sheet1 - Table (1)'!$A$8:$AG$1186,COLUMN(H$7),FALSE)</f>
        <v>EUR</v>
      </c>
      <c r="I166" s="230" t="str">
        <f>VLOOKUP($A166,'Sheet1 - Table (1)'!$A$8:$AG$1186,COLUMN(I$7),FALSE)</f>
        <v>Exchange Traded Funds</v>
      </c>
      <c r="J166" s="230" t="str">
        <f>VLOOKUP($A166,'Sheet1 - Table (1)'!$A$8:$AG$1186,COLUMN(J$7),FALSE)</f>
        <v>Commodity</v>
      </c>
      <c r="K166" s="231">
        <f>VLOOKUP($A166,'Sheet1 - Table (1)'!$A$8:$AG$1186,COLUMN(K$7),FALSE)</f>
        <v>44286</v>
      </c>
      <c r="L166" s="230">
        <f>VLOOKUP($A166,'Sheet1 - Table (1)'!$A$8:$AG$1186,COLUMN(L$7),FALSE)</f>
        <v>72</v>
      </c>
      <c r="M166" s="230" t="str">
        <f>VLOOKUP($A166,'Sheet1 - Table (1)'!$A$8:$AG$1186,COLUMN(M$7),FALSE)</f>
        <v>Retained</v>
      </c>
      <c r="N166" s="230">
        <f>VLOOKUP($A166,'Sheet1 - Table (1)'!$A$8:$AG$1186,COLUMN(N$7),FALSE)</f>
        <v>0</v>
      </c>
      <c r="O166" s="230">
        <f>VLOOKUP($A166,'Sheet1 - Table (1)'!$A$8:$AG$1186,COLUMN(O$7),FALSE)</f>
        <v>0</v>
      </c>
      <c r="P166" s="230">
        <f>VLOOKUP($A166,'Sheet1 - Table (1)'!$A$8:$AG$1186,COLUMN(P$7),FALSE)</f>
        <v>0</v>
      </c>
      <c r="Q166" s="230">
        <f>VLOOKUP($A166,'Sheet1 - Table (1)'!$A$8:$AG$1186,COLUMN(Q$7),FALSE)</f>
        <v>0</v>
      </c>
      <c r="R166" s="230">
        <f>VLOOKUP($A166,'Sheet1 - Table (1)'!$A$8:$AG$1186,COLUMN(R$7),FALSE)</f>
        <v>0</v>
      </c>
      <c r="S166" s="230">
        <f>VLOOKUP($A166,'Sheet1 - Table (1)'!$A$8:$AG$1186,COLUMN(S$7),FALSE)</f>
        <v>0</v>
      </c>
      <c r="T166" s="230">
        <f>VLOOKUP($A166,'Sheet1 - Table (1)'!$A$8:$AG$1186,COLUMN(T$7),FALSE)</f>
        <v>0</v>
      </c>
      <c r="U166" s="230" t="str">
        <f>IF(N166=TRUE,UPPER(LEFT($N$8,2)),"")&amp;IF(O166=TRUE,IF(N166=TRUE,"-","")&amp;UPPER(LEFT($O$8,2)),"")&amp;IF(P166=TRUE,IF(OR(N166=TRUE,O166=TRUE),"-","")&amp;UPPER(LEFT($P$8,2)),"")&amp;IF(Q166=TRUE,IF(OR(N166=TRUE,O166=TRUE,P166=TRUE),"-","")&amp;UPPER(LEFT($Q$8,2)),"")&amp;IF(R166=TRUE,IF(OR(N166=TRUE,O166=TRUE,P166=TRUE,Q166=TRUE),"-","")&amp;UPPER(LEFT($R$8,2)),"")&amp;IF(S166=TRUE,IF(OR(N166=TRUE,O166=TRUE,P166=TRUE,Q166=TRUE,R166=TRUE),"-","")&amp;UPPER(LEFT($S$8,2)),"")&amp;IF(T166=TRUE,IF(OR(N166=TRUE,O166=TRUE,P166=TRUE,Q166=TRUE,R166=TRUE,S166=TRUE),"-","")&amp;UPPER(LEFT($T$8,2)),"")</f>
        <v/>
      </c>
      <c r="V166" s="230" t="str">
        <f>VLOOKUP($A166,'Sheet1 - Table (1)'!$A$8:$AG$1186,COLUMN(V$7)+3,FALSE)</f>
        <v>ICVC</v>
      </c>
      <c r="W166" s="230" t="str">
        <f>VLOOKUP(A166,'Sheet1 - Table (1)'!$A$8:$AF$10075,MATCH($W$8,'Sheet1 - Table (1)'!$10:$10,0),FALSE)</f>
        <v>Détermination des Prix Quotidien</v>
      </c>
      <c r="X166" s="230">
        <f>VLOOKUP(A166,'Sheet1 - Table (1)'!$A$8:$AAB$10075,MATCH($X$8,'Sheet1 - Table (1)'!$10:$10,0),FALSE)</f>
        <v>0</v>
      </c>
      <c r="Y166" s="96" t="str">
        <f>IF(OR(I166="Actions",I166="Exchange Traded Funds"),"ETF","Fonds de placement")</f>
        <v>ETF</v>
      </c>
      <c r="AA166" s="96" t="s">
        <v>1823</v>
      </c>
      <c r="AB166" s="96" t="s">
        <v>2874</v>
      </c>
      <c r="AC166" s="214" t="s">
        <v>2874</v>
      </c>
      <c r="AG166" s="96" t="s">
        <v>475</v>
      </c>
      <c r="AI166" s="96" t="s">
        <v>475</v>
      </c>
      <c r="AJ166" s="96" t="s">
        <v>475</v>
      </c>
      <c r="AK166" s="96" t="s">
        <v>1803</v>
      </c>
      <c r="AL166" s="96" t="s">
        <v>5091</v>
      </c>
      <c r="AM166" s="96" t="str">
        <f t="shared" ref="AM166" si="43">IF(AND(AK166="Obligations",AP166="Courbe CHF"),"Obligations CHF",IF(AND(AX166=100%,BJ166=100%),AK166&amp;" CHF",IF(OR(AK166="Obligations",AK166="Actions",AK166="Liquidités"),AK166&amp;" étrangères" &amp; IF(AX166=100%," hedged",""),AK166&amp;" étrangers" &amp; IF(AX166=100%," hedged",""))))</f>
        <v>Placements alternatifs étrangers</v>
      </c>
      <c r="AS166" s="101" t="str">
        <f>IF(AR166="","",AR166-E166%)</f>
        <v/>
      </c>
      <c r="AY166" s="101">
        <v>1</v>
      </c>
      <c r="BX166" s="121" t="s">
        <v>1851</v>
      </c>
      <c r="BY166" s="101"/>
      <c r="CA166" s="96" t="s">
        <v>4050</v>
      </c>
      <c r="CB166" s="96" t="s">
        <v>22095</v>
      </c>
      <c r="CC166" s="96" t="s">
        <v>22096</v>
      </c>
      <c r="CD166" s="42" t="s">
        <v>1633</v>
      </c>
      <c r="CE166" s="42" t="s">
        <v>1633</v>
      </c>
      <c r="CF166" s="42" t="str">
        <f>IFERROR(VLOOKUP(Funds[[#This Row],[Code ISIN]],[1]GLOBAL!$C$1:$L$27,10,FALSE)," ")</f>
        <v xml:space="preserve"> </v>
      </c>
      <c r="CG166" s="42" t="s">
        <v>1633</v>
      </c>
      <c r="CH166" s="42" t="s">
        <v>4374</v>
      </c>
      <c r="CI166" s="42" t="s">
        <v>4374</v>
      </c>
      <c r="CL166" s="246" t="str">
        <f>VLOOKUP(Funds[[#This Row],[Code ISIN]],'Sheet1 - Table (1)'!$A$10:$AF$110017,MATCH("Funds Liquidity",'Sheet1 - Table (1)'!$10:$10,0),FALSE)</f>
        <v>Jour</v>
      </c>
      <c r="CN166" s="246" t="e">
        <f>VLOOKUP(A166,'FLEX LUX ELIGIBLES'!$A$2:$E$106,5,FALSE)</f>
        <v>#N/A</v>
      </c>
    </row>
    <row r="167" spans="1:93">
      <c r="A167" s="248" t="s">
        <v>22073</v>
      </c>
      <c r="B167" s="305">
        <v>32132316</v>
      </c>
      <c r="C167" s="230" t="str">
        <f>VLOOKUP($A167,'Sheet1 - Table (1)'!$A$8:$AG$1186,COLUMN(C$7),FALSE)</f>
        <v>UBS ETF CMCI ex-agriculture UCITS HCHF</v>
      </c>
      <c r="D167" s="231"/>
      <c r="E167" s="232">
        <f>VLOOKUP($A167,'Sheet1 - Table (1)'!$A$8:$AG$1186,COLUMN(E$7),FALSE)</f>
        <v>0</v>
      </c>
      <c r="F167" s="230" t="b">
        <f>VLOOKUP($A167,'Sheet1 - Table (1)'!$A$8:$AG$1186,COLUMN(F$7),FALSE)</f>
        <v>1</v>
      </c>
      <c r="G167" s="230" t="str">
        <f>VLOOKUP($A167,'Sheet1 - Table (1)'!$A$8:$AG$1186,COLUMN(G$7),FALSE)</f>
        <v>Ireland</v>
      </c>
      <c r="H167" s="230" t="str">
        <f>VLOOKUP($A167,'Sheet1 - Table (1)'!$A$8:$AG$1186,COLUMN(H$7),FALSE)</f>
        <v>CHF</v>
      </c>
      <c r="I167" s="230" t="str">
        <f>VLOOKUP($A167,'Sheet1 - Table (1)'!$A$8:$AG$1186,COLUMN(I$7),FALSE)</f>
        <v>Exchange Traded Funds</v>
      </c>
      <c r="J167" s="230" t="str">
        <f>VLOOKUP($A167,'Sheet1 - Table (1)'!$A$8:$AG$1186,COLUMN(J$7),FALSE)</f>
        <v>Commodity</v>
      </c>
      <c r="K167" s="231">
        <f>VLOOKUP($A167,'Sheet1 - Table (1)'!$A$8:$AG$1186,COLUMN(K$7),FALSE)</f>
        <v>44286</v>
      </c>
      <c r="L167" s="230">
        <f>VLOOKUP($A167,'Sheet1 - Table (1)'!$A$8:$AG$1186,COLUMN(L$7),FALSE)</f>
        <v>72</v>
      </c>
      <c r="M167" s="230" t="str">
        <f>VLOOKUP($A167,'Sheet1 - Table (1)'!$A$8:$AG$1186,COLUMN(M$7),FALSE)</f>
        <v>Retained</v>
      </c>
      <c r="N167" s="230">
        <f>VLOOKUP($A167,'Sheet1 - Table (1)'!$A$8:$AG$1186,COLUMN(N$7),FALSE)</f>
        <v>0</v>
      </c>
      <c r="O167" s="230">
        <f>VLOOKUP($A167,'Sheet1 - Table (1)'!$A$8:$AG$1186,COLUMN(O$7),FALSE)</f>
        <v>0</v>
      </c>
      <c r="P167" s="230">
        <f>VLOOKUP($A167,'Sheet1 - Table (1)'!$A$8:$AG$1186,COLUMN(P$7),FALSE)</f>
        <v>0</v>
      </c>
      <c r="Q167" s="230">
        <f>VLOOKUP($A167,'Sheet1 - Table (1)'!$A$8:$AG$1186,COLUMN(Q$7),FALSE)</f>
        <v>0</v>
      </c>
      <c r="R167" s="230">
        <f>VLOOKUP($A167,'Sheet1 - Table (1)'!$A$8:$AG$1186,COLUMN(R$7),FALSE)</f>
        <v>0</v>
      </c>
      <c r="S167" s="230">
        <f>VLOOKUP($A167,'Sheet1 - Table (1)'!$A$8:$AG$1186,COLUMN(S$7),FALSE)</f>
        <v>0</v>
      </c>
      <c r="T167" s="230">
        <f>VLOOKUP($A167,'Sheet1 - Table (1)'!$A$8:$AG$1186,COLUMN(T$7),FALSE)</f>
        <v>0</v>
      </c>
      <c r="U167" s="230" t="str">
        <f>IF(N167=TRUE,UPPER(LEFT($N$8,2)),"")&amp;IF(O167=TRUE,IF(N167=TRUE,"-","")&amp;UPPER(LEFT($O$8,2)),"")&amp;IF(P167=TRUE,IF(OR(N167=TRUE,O167=TRUE),"-","")&amp;UPPER(LEFT($P$8,2)),"")&amp;IF(Q167=TRUE,IF(OR(N167=TRUE,O167=TRUE,P167=TRUE),"-","")&amp;UPPER(LEFT($Q$8,2)),"")&amp;IF(R167=TRUE,IF(OR(N167=TRUE,O167=TRUE,P167=TRUE,Q167=TRUE),"-","")&amp;UPPER(LEFT($R$8,2)),"")&amp;IF(S167=TRUE,IF(OR(N167=TRUE,O167=TRUE,P167=TRUE,Q167=TRUE,R167=TRUE),"-","")&amp;UPPER(LEFT($S$8,2)),"")&amp;IF(T167=TRUE,IF(OR(N167=TRUE,O167=TRUE,P167=TRUE,Q167=TRUE,R167=TRUE,S167=TRUE),"-","")&amp;UPPER(LEFT($T$8,2)),"")</f>
        <v/>
      </c>
      <c r="V167" s="230" t="str">
        <f>VLOOKUP($A167,'Sheet1 - Table (1)'!$A$8:$AG$1186,COLUMN(V$7)+3,FALSE)</f>
        <v>ICVC</v>
      </c>
      <c r="W167" s="230" t="str">
        <f>VLOOKUP(A167,'Sheet1 - Table (1)'!$A$8:$AF$10075,MATCH($W$8,'Sheet1 - Table (1)'!$10:$10,0),FALSE)</f>
        <v>Détermination des Prix Quotidien</v>
      </c>
      <c r="X167" s="230">
        <f>VLOOKUP(A167,'Sheet1 - Table (1)'!$A$8:$AAB$10075,MATCH($X$8,'Sheet1 - Table (1)'!$10:$10,0),FALSE)</f>
        <v>0</v>
      </c>
      <c r="Y167" s="96" t="str">
        <f>IF(OR(I167="Actions",I167="Exchange Traded Funds"),"ETF","Fonds de placement")</f>
        <v>ETF</v>
      </c>
      <c r="AA167" s="96" t="s">
        <v>1823</v>
      </c>
      <c r="AB167" s="96" t="s">
        <v>2874</v>
      </c>
      <c r="AC167" s="214" t="s">
        <v>2874</v>
      </c>
      <c r="AG167" s="96" t="s">
        <v>475</v>
      </c>
      <c r="AI167" s="96" t="s">
        <v>475</v>
      </c>
      <c r="AJ167" s="96" t="s">
        <v>475</v>
      </c>
      <c r="AK167" s="96" t="s">
        <v>1803</v>
      </c>
      <c r="AL167" s="96" t="s">
        <v>5091</v>
      </c>
      <c r="AM167" s="96" t="str">
        <f t="shared" si="42"/>
        <v>Placements alternatifs étrangers hedged</v>
      </c>
      <c r="AS167" s="101" t="str">
        <f>IF(AR167="","",AR167-E167%)</f>
        <v/>
      </c>
      <c r="AX167" s="101">
        <v>1</v>
      </c>
      <c r="BX167" s="121" t="s">
        <v>1851</v>
      </c>
      <c r="BY167" s="101"/>
      <c r="CA167" s="96" t="s">
        <v>4050</v>
      </c>
      <c r="CB167" s="96" t="s">
        <v>22097</v>
      </c>
      <c r="CC167" s="96" t="s">
        <v>22098</v>
      </c>
      <c r="CD167" s="42" t="s">
        <v>1633</v>
      </c>
      <c r="CE167" s="42" t="s">
        <v>1633</v>
      </c>
      <c r="CF167" s="42" t="str">
        <f>IFERROR(VLOOKUP(Funds[[#This Row],[Code ISIN]],[1]GLOBAL!$C$1:$L$27,10,FALSE)," ")</f>
        <v xml:space="preserve"> </v>
      </c>
      <c r="CG167" s="42" t="s">
        <v>1633</v>
      </c>
      <c r="CH167" s="42" t="s">
        <v>4374</v>
      </c>
      <c r="CI167" s="42" t="s">
        <v>4374</v>
      </c>
      <c r="CL167" s="246" t="str">
        <f>VLOOKUP(Funds[[#This Row],[Code ISIN]],'Sheet1 - Table (1)'!$A$10:$AF$110017,MATCH("Funds Liquidity",'Sheet1 - Table (1)'!$10:$10,0),FALSE)</f>
        <v>Jour</v>
      </c>
      <c r="CM167" s="246" t="s">
        <v>2874</v>
      </c>
      <c r="CN167" s="246" t="e">
        <f>VLOOKUP(A167,'FLEX LUX ELIGIBLES'!$A$2:$E$106,5,FALSE)</f>
        <v>#N/A</v>
      </c>
    </row>
    <row r="168" spans="1:93">
      <c r="A168" s="80" t="s">
        <v>867</v>
      </c>
      <c r="B168" s="305">
        <f>IF(ISERROR(VALUE(VLOOKUP($A168,'Sheet1 - Table (1)'!$A$8:$AG$1186,COLUMN(B$7),FALSE))),VLOOKUP(A168,TK_MANQUANTS,2,FALSE),IF(VALUE(VLOOKUP($A168,'Sheet1 - Table (1)'!$A$8:$AG$1186,COLUMN(B$7),FALSE))=0,VLOOKUP(A168,TK_MANQUANTS,2,FALSE),VALUE(VLOOKUP($A168,'Sheet1 - Table (1)'!$A$8:$AG$1186,COLUMN(B$7),FALSE))))</f>
        <v>1699986</v>
      </c>
      <c r="C168" s="80" t="str">
        <f>VLOOKUP($A168,'Sheet1 - Table (1)'!$A$8:$AG$1186,COLUMN(C$7),FALSE)</f>
        <v>iShares Swiss Domestic Government Bond 7-15 (CH)</v>
      </c>
      <c r="D168" s="82">
        <f>VLOOKUP($A168,'Sheet1 - Table (1)'!$A$8:$AG$1186,COLUMN(D$7),FALSE)</f>
        <v>43861</v>
      </c>
      <c r="E168" s="124">
        <f>VLOOKUP($A168,'Sheet1 - Table (1)'!$A$8:$AG$1186,COLUMN(E$7),FALSE)</f>
        <v>0.15</v>
      </c>
      <c r="F168" s="80">
        <f>VLOOKUP($A168,'Sheet1 - Table (1)'!$A$8:$AG$1186,COLUMN(F$7),FALSE)</f>
        <v>0</v>
      </c>
      <c r="G168" s="80" t="str">
        <f>VLOOKUP($A168,'Sheet1 - Table (1)'!$A$8:$AG$1186,COLUMN(G$7),FALSE)</f>
        <v>Switzerland</v>
      </c>
      <c r="H168" s="80" t="str">
        <f>VLOOKUP($A168,'Sheet1 - Table (1)'!$A$8:$AG$1186,COLUMN(H$7),FALSE)</f>
        <v>CHF</v>
      </c>
      <c r="I168" s="80" t="str">
        <f>VLOOKUP($A168,'Sheet1 - Table (1)'!$A$8:$AG$1186,COLUMN(I$7),FALSE)</f>
        <v>Exchange Traded Funds</v>
      </c>
      <c r="J168" s="80" t="str">
        <f>VLOOKUP($A168,'Sheet1 - Table (1)'!$A$8:$AG$1186,COLUMN(J$7),FALSE)</f>
        <v>Obligation</v>
      </c>
      <c r="K168" s="82">
        <f>VLOOKUP($A168,'Sheet1 - Table (1)'!$A$8:$AG$1186,COLUMN(K$7),FALSE)</f>
        <v>44255</v>
      </c>
      <c r="L168" s="80">
        <f>VLOOKUP($A168,'Sheet1 - Table (1)'!$A$8:$AG$1186,COLUMN(L$7),FALSE)</f>
        <v>182.92825669999999</v>
      </c>
      <c r="M168" s="80" t="str">
        <f>VLOOKUP($A168,'Sheet1 - Table (1)'!$A$8:$AG$1186,COLUMN(M$7),FALSE)</f>
        <v>Paid</v>
      </c>
      <c r="N168" s="80">
        <f>VLOOKUP($A168,'Sheet1 - Table (1)'!$A$8:$AG$1186,COLUMN(N$7),FALSE)</f>
        <v>0</v>
      </c>
      <c r="O168" s="80">
        <f>VLOOKUP($A168,'Sheet1 - Table (1)'!$A$8:$AG$1186,COLUMN(O$7),FALSE)</f>
        <v>0</v>
      </c>
      <c r="P168" s="80">
        <f>VLOOKUP($A168,'Sheet1 - Table (1)'!$A$8:$AG$1186,COLUMN(P$7),FALSE)</f>
        <v>0</v>
      </c>
      <c r="Q168" s="80">
        <f>VLOOKUP($A168,'Sheet1 - Table (1)'!$A$8:$AG$1186,COLUMN(Q$7),FALSE)</f>
        <v>0</v>
      </c>
      <c r="R168" s="80">
        <f>VLOOKUP($A168,'Sheet1 - Table (1)'!$A$8:$AG$1186,COLUMN(R$7),FALSE)</f>
        <v>0</v>
      </c>
      <c r="S168" s="80" t="b">
        <f>VLOOKUP($A168,'Sheet1 - Table (1)'!$A$8:$AG$1186,COLUMN(S$7),FALSE)</f>
        <v>1</v>
      </c>
      <c r="T168" s="80" t="b">
        <f>VLOOKUP($A168,'Sheet1 - Table (1)'!$A$8:$AG$1186,COLUMN(T$7),FALSE)</f>
        <v>1</v>
      </c>
      <c r="U168" s="80" t="str">
        <f t="shared" si="34"/>
        <v>GE-UK</v>
      </c>
      <c r="V168" s="80" t="str">
        <f>VLOOKUP($A168,'Sheet1 - Table (1)'!$A$8:$AG$1186,COLUMN(V$7)+3,FALSE)</f>
        <v>CH - Uebrige Fds tradit. Anl.</v>
      </c>
      <c r="W168" s="80" t="str">
        <f>VLOOKUP(A168,'Sheet1 - Table (1)'!$A$8:$AF$10075,MATCH($W$8,'Sheet1 - Table (1)'!$10:$10,0),FALSE)</f>
        <v>Détermination des Prix Quotidien</v>
      </c>
      <c r="X168" s="80" t="str">
        <f>VLOOKUP(A168,'Sheet1 - Table (1)'!$A$8:$AAB$10075,MATCH($X$8,'Sheet1 - Table (1)'!$10:$10,0),FALSE)</f>
        <v>Full</v>
      </c>
      <c r="Y168" s="96" t="str">
        <f t="shared" si="37"/>
        <v>ETF</v>
      </c>
      <c r="AA168" s="96" t="s">
        <v>1823</v>
      </c>
      <c r="AB168" s="96" t="s">
        <v>2064</v>
      </c>
      <c r="AC168" s="214" t="s">
        <v>140</v>
      </c>
      <c r="AD168" s="214" t="s">
        <v>2064</v>
      </c>
      <c r="AE168" s="96" t="s">
        <v>2481</v>
      </c>
      <c r="AF168" s="246" t="s">
        <v>2481</v>
      </c>
      <c r="AG168" s="96" t="s">
        <v>2857</v>
      </c>
      <c r="AI168" s="96" t="s">
        <v>785</v>
      </c>
      <c r="AJ168" s="96" t="s">
        <v>140</v>
      </c>
      <c r="AK168" s="96" t="s">
        <v>140</v>
      </c>
      <c r="AL168" s="96" t="s">
        <v>2064</v>
      </c>
      <c r="AM168" s="96" t="str">
        <f t="shared" si="41"/>
        <v>Obligations CHF</v>
      </c>
      <c r="AO168" s="96" t="s">
        <v>2064</v>
      </c>
      <c r="AP168" s="96" t="s">
        <v>786</v>
      </c>
      <c r="AQ168" s="219">
        <f>VLOOKUP($CC168,indice!$A$1:$AV$3072,MATCH(AQ$8,indice!$A$1:$AV$1,0),FALSE)</f>
        <v>9.36</v>
      </c>
      <c r="AR168" s="220">
        <f>VLOOKUP($CC168,indice!$A$1:$AV$3072,MATCH(AR$8,indice!$A$1:$AV$1,0),FALSE)</f>
        <v>-2.0999999999999999E-3</v>
      </c>
      <c r="AS168" s="101">
        <f t="shared" si="38"/>
        <v>-3.5999999999999999E-3</v>
      </c>
      <c r="AT168" s="220">
        <f>VLOOKUP($CC168,indice!$A$1:$AV$3072,MATCH(AT$8,indice!$A$1:$AV$1,0),FALSE)</f>
        <v>1</v>
      </c>
      <c r="AX168" s="220">
        <f>VLOOKUP($CC168,indice!$A$1:$AV$3072,MATCH(AX$8,indice!$A$1:$AV$1,0),FALSE)</f>
        <v>1</v>
      </c>
      <c r="BJ168" s="220">
        <f>VLOOKUP($CC168,indice!$A$1:$AV$3072,MATCH(BJ$8,indice!$A$1:$AV$1,0),FALSE)</f>
        <v>1</v>
      </c>
      <c r="BV168" s="220">
        <f>VLOOKUP($CC168,indice!$A$1:$AV$3072,MATCH(BV$8,indice!$A$1:$AV$1,0),FALSE)</f>
        <v>1</v>
      </c>
      <c r="BX168" s="121" t="s">
        <v>1853</v>
      </c>
      <c r="BY168" s="96" t="s">
        <v>5149</v>
      </c>
      <c r="BZ168" s="101" t="str">
        <f>IF(AJ168="Obligations",AP168&amp;" "&amp;AI168&amp;" "&amp;IF(AQ168&lt;3.5,"SHORT",IF(AQ168&gt;8,"LONG","MID")),"")</f>
        <v>Courbe CHF Gouvernements LONG</v>
      </c>
      <c r="CA168" s="101" t="s">
        <v>4050</v>
      </c>
      <c r="CB168" s="101" t="s">
        <v>5151</v>
      </c>
      <c r="CC168" s="101" t="s">
        <v>5150</v>
      </c>
      <c r="CD168" s="42" t="s">
        <v>4374</v>
      </c>
      <c r="CE168" s="42" t="s">
        <v>4374</v>
      </c>
      <c r="CF168" s="42" t="str">
        <f>IFERROR(VLOOKUP(Funds[[#This Row],[Code ISIN]],[1]GLOBAL!$C$1:$L$27,10,FALSE)," ")</f>
        <v xml:space="preserve"> </v>
      </c>
      <c r="CG168" s="42" t="s">
        <v>4374</v>
      </c>
      <c r="CH168" s="42" t="s">
        <v>1633</v>
      </c>
      <c r="CI168" s="42" t="s">
        <v>4374</v>
      </c>
      <c r="CJ168" s="123" t="s">
        <v>5131</v>
      </c>
      <c r="CK168" s="96" t="s">
        <v>4374</v>
      </c>
      <c r="CL168" s="246" t="str">
        <f>VLOOKUP(Funds[[#This Row],[Code ISIN]],'Sheet1 - Table (1)'!$A$10:$AF$110017,MATCH("Funds Liquidity",'Sheet1 - Table (1)'!$10:$10,0),FALSE)</f>
        <v>Jour</v>
      </c>
      <c r="CM168" s="246" t="s">
        <v>140</v>
      </c>
    </row>
    <row r="169" spans="1:93">
      <c r="A169" s="80" t="s">
        <v>1890</v>
      </c>
      <c r="B169" s="305">
        <f>IF(ISERROR(VALUE(VLOOKUP($A169,'Sheet1 - Table (1)'!$A$8:$AG$1186,COLUMN(B$7),FALSE))),VLOOKUP(A169,TK_MANQUANTS,2,FALSE),IF(VALUE(VLOOKUP($A169,'Sheet1 - Table (1)'!$A$8:$AG$1186,COLUMN(B$7),FALSE))=0,VLOOKUP(A169,TK_MANQUANTS,2,FALSE),VALUE(VLOOKUP($A169,'Sheet1 - Table (1)'!$A$8:$AG$1186,COLUMN(B$7),FALSE))))</f>
        <v>14905911</v>
      </c>
      <c r="C169" s="80" t="str">
        <f>VLOOKUP($A169,'Sheet1 - Table (1)'!$A$8:$AG$1186,COLUMN(C$7),FALSE)</f>
        <v>JSS Cat Bond I CHF acc</v>
      </c>
      <c r="D169" s="82">
        <f>VLOOKUP($A169,'Sheet1 - Table (1)'!$A$8:$AG$1186,COLUMN(D$7),FALSE)</f>
        <v>43880</v>
      </c>
      <c r="E169" s="124">
        <f>VLOOKUP($A169,'Sheet1 - Table (1)'!$A$8:$AG$1186,COLUMN(E$7),FALSE)</f>
        <v>1.34</v>
      </c>
      <c r="F169" s="80">
        <f>VLOOKUP($A169,'Sheet1 - Table (1)'!$A$8:$AG$1186,COLUMN(F$7),FALSE)</f>
        <v>0</v>
      </c>
      <c r="G169" s="80" t="str">
        <f>VLOOKUP($A169,'Sheet1 - Table (1)'!$A$8:$AG$1186,COLUMN(G$7),FALSE)</f>
        <v>Luxembourg</v>
      </c>
      <c r="H169" s="80" t="str">
        <f>VLOOKUP($A169,'Sheet1 - Table (1)'!$A$8:$AG$1186,COLUMN(H$7),FALSE)</f>
        <v>CHF</v>
      </c>
      <c r="I169" s="80" t="str">
        <f>VLOOKUP($A169,'Sheet1 - Table (1)'!$A$8:$AG$1186,COLUMN(I$7),FALSE)</f>
        <v>Fonds de placement</v>
      </c>
      <c r="J169" s="80" t="str">
        <f>VLOOKUP($A169,'Sheet1 - Table (1)'!$A$8:$AG$1186,COLUMN(J$7),FALSE)</f>
        <v>Alternatives</v>
      </c>
      <c r="K169" s="82">
        <f>VLOOKUP($A169,'Sheet1 - Table (1)'!$A$8:$AG$1186,COLUMN(K$7),FALSE)</f>
        <v>44255</v>
      </c>
      <c r="L169" s="80">
        <f>VLOOKUP($A169,'Sheet1 - Table (1)'!$A$8:$AG$1186,COLUMN(L$7),FALSE)</f>
        <v>54.806370000000001</v>
      </c>
      <c r="M169" s="80" t="str">
        <f>VLOOKUP($A169,'Sheet1 - Table (1)'!$A$8:$AG$1186,COLUMN(M$7),FALSE)</f>
        <v>Retained</v>
      </c>
      <c r="N169" s="80">
        <f>VLOOKUP($A169,'Sheet1 - Table (1)'!$A$8:$AG$1186,COLUMN(N$7),FALSE)</f>
        <v>0</v>
      </c>
      <c r="O169" s="80">
        <f>VLOOKUP($A169,'Sheet1 - Table (1)'!$A$8:$AG$1186,COLUMN(O$7),FALSE)</f>
        <v>0</v>
      </c>
      <c r="P169" s="80">
        <f>VLOOKUP($A169,'Sheet1 - Table (1)'!$A$8:$AG$1186,COLUMN(P$7),FALSE)</f>
        <v>0</v>
      </c>
      <c r="Q169" s="80">
        <f>VLOOKUP($A169,'Sheet1 - Table (1)'!$A$8:$AG$1186,COLUMN(Q$7),FALSE)</f>
        <v>0</v>
      </c>
      <c r="R169" s="80">
        <f>VLOOKUP($A169,'Sheet1 - Table (1)'!$A$8:$AG$1186,COLUMN(R$7),FALSE)</f>
        <v>0</v>
      </c>
      <c r="S169" s="80">
        <f>VLOOKUP($A169,'Sheet1 - Table (1)'!$A$8:$AG$1186,COLUMN(S$7),FALSE)</f>
        <v>0</v>
      </c>
      <c r="T169" s="80">
        <f>VLOOKUP($A169,'Sheet1 - Table (1)'!$A$8:$AG$1186,COLUMN(T$7),FALSE)</f>
        <v>0</v>
      </c>
      <c r="U169" s="80" t="str">
        <f t="shared" si="34"/>
        <v/>
      </c>
      <c r="V169" s="80" t="str">
        <f>VLOOKUP($A169,'Sheet1 - Table (1)'!$A$8:$AG$1186,COLUMN(V$7)+3,FALSE)</f>
        <v>LU - SIF - FCP</v>
      </c>
      <c r="W169" s="80" t="str">
        <f>VLOOKUP(A169,'Sheet1 - Table (1)'!$A$8:$AF$10075,MATCH($W$8,'Sheet1 - Table (1)'!$10:$10,0),FALSE)</f>
        <v>Détermination Hebomadaire des Prix le Vendredi</v>
      </c>
      <c r="X169" s="80">
        <f>VLOOKUP(A169,'Sheet1 - Table (1)'!$A$8:$AAB$10075,MATCH($X$8,'Sheet1 - Table (1)'!$10:$10,0),FALSE)</f>
        <v>0</v>
      </c>
      <c r="Y169" s="96" t="str">
        <f t="shared" si="37"/>
        <v>Fonds de placement</v>
      </c>
      <c r="AA169" s="96" t="s">
        <v>1823</v>
      </c>
      <c r="AB169" s="96" t="s">
        <v>2874</v>
      </c>
      <c r="AC169" s="214" t="s">
        <v>2874</v>
      </c>
      <c r="AG169" s="96" t="s">
        <v>2803</v>
      </c>
      <c r="AH169" s="96" t="s">
        <v>2803</v>
      </c>
      <c r="AI169" s="96" t="s">
        <v>382</v>
      </c>
      <c r="AJ169" s="96" t="s">
        <v>382</v>
      </c>
      <c r="AK169" s="96" t="s">
        <v>1803</v>
      </c>
      <c r="AL169" s="96" t="s">
        <v>382</v>
      </c>
      <c r="AM169" s="96" t="str">
        <f t="shared" si="41"/>
        <v>Placements alternatifs CHF</v>
      </c>
      <c r="AN169" s="139">
        <v>1</v>
      </c>
      <c r="AO169" s="96" t="s">
        <v>2874</v>
      </c>
      <c r="AP169" s="96" t="s">
        <v>1804</v>
      </c>
      <c r="AQ169" s="96">
        <v>0.5</v>
      </c>
      <c r="AR169" s="101">
        <v>0.03</v>
      </c>
      <c r="AS169" s="101">
        <f t="shared" si="38"/>
        <v>1.6599999999999997E-2</v>
      </c>
      <c r="AT169" s="101">
        <v>0.68310000000000004</v>
      </c>
      <c r="AU169" s="101">
        <v>0.16639999999999999</v>
      </c>
      <c r="AV169" s="101">
        <v>0.15049999999999999</v>
      </c>
      <c r="AX169" s="101">
        <v>1</v>
      </c>
      <c r="BJ169" s="101">
        <v>1</v>
      </c>
      <c r="BT169" s="101" t="s">
        <v>1505</v>
      </c>
      <c r="BU169" s="101" t="s">
        <v>1505</v>
      </c>
      <c r="BX169" s="121" t="s">
        <v>1851</v>
      </c>
      <c r="BZ169" s="101" t="str">
        <f>IF(AJ169="Obligations",AP169&amp;" "&amp;AI169&amp;" "&amp;IF(AQ169&lt;3.5,"SHORT",IF(AQ169&gt;8,"LONG","MID")),"")</f>
        <v/>
      </c>
      <c r="CA169" s="101" t="s">
        <v>70</v>
      </c>
      <c r="CB169" s="101"/>
      <c r="CC169" s="101" t="s">
        <v>70</v>
      </c>
      <c r="CD169" s="42" t="s">
        <v>4374</v>
      </c>
      <c r="CE169" s="42" t="s">
        <v>4374</v>
      </c>
      <c r="CF169" s="42" t="str">
        <f>IFERROR(VLOOKUP(Funds[[#This Row],[Code ISIN]],[1]GLOBAL!$C$1:$L$27,10,FALSE)," ")</f>
        <v xml:space="preserve"> </v>
      </c>
      <c r="CG169" s="42" t="s">
        <v>4374</v>
      </c>
      <c r="CH169" s="42" t="s">
        <v>4374</v>
      </c>
      <c r="CI169" s="42" t="s">
        <v>4374</v>
      </c>
      <c r="CK169" s="96" t="s">
        <v>4374</v>
      </c>
      <c r="CL169" s="246" t="str">
        <f>VLOOKUP(Funds[[#This Row],[Code ISIN]],'Sheet1 - Table (1)'!$A$10:$AF$110017,MATCH("Funds Liquidity",'Sheet1 - Table (1)'!$10:$10,0),FALSE)</f>
        <v>&gt;=Mois</v>
      </c>
      <c r="CO169" s="246" t="s">
        <v>2803</v>
      </c>
    </row>
    <row r="170" spans="1:93">
      <c r="A170" s="80" t="s">
        <v>1949</v>
      </c>
      <c r="B170" s="305">
        <f>IF(ISERROR(VALUE(VLOOKUP($A170,'Sheet1 - Table (1)'!$A$8:$AG$1186,COLUMN(B$7),FALSE))),VLOOKUP(A170,TK_MANQUANTS,2,FALSE),IF(VALUE(VLOOKUP($A170,'Sheet1 - Table (1)'!$A$8:$AG$1186,COLUMN(B$7),FALSE))=0,VLOOKUP(A170,TK_MANQUANTS,2,FALSE),VALUE(VLOOKUP($A170,'Sheet1 - Table (1)'!$A$8:$AG$1186,COLUMN(B$7),FALSE))))</f>
        <v>31069397</v>
      </c>
      <c r="C170" s="80" t="str">
        <f>VLOOKUP($A170,'Sheet1 - Table (1)'!$A$8:$AG$1186,COLUMN(C$7),FALSE)</f>
        <v> Lombard Odier Funds SICAV - CAT Bonds</v>
      </c>
      <c r="D170" s="82"/>
      <c r="E170" s="124">
        <f>VLOOKUP($A170,'Sheet1 - Table (1)'!$A$8:$AG$1186,COLUMN(E$7),FALSE)</f>
        <v>0</v>
      </c>
      <c r="F170" s="80" t="b">
        <f>VLOOKUP($A170,'Sheet1 - Table (1)'!$A$8:$AG$1186,COLUMN(F$7),FALSE)</f>
        <v>1</v>
      </c>
      <c r="G170" s="80" t="str">
        <f>VLOOKUP($A170,'Sheet1 - Table (1)'!$A$8:$AG$1186,COLUMN(G$7),FALSE)</f>
        <v>Luxembourg</v>
      </c>
      <c r="H170" s="80" t="str">
        <f>VLOOKUP($A170,'Sheet1 - Table (1)'!$A$8:$AG$1186,COLUMN(H$7),FALSE)</f>
        <v>CHF</v>
      </c>
      <c r="I170" s="80" t="str">
        <f>VLOOKUP($A170,'Sheet1 - Table (1)'!$A$8:$AG$1186,COLUMN(I$7),FALSE)</f>
        <v>Fonds de placement</v>
      </c>
      <c r="J170" s="80" t="str">
        <f>VLOOKUP($A170,'Sheet1 - Table (1)'!$A$8:$AG$1186,COLUMN(J$7),FALSE)</f>
        <v>Obligation</v>
      </c>
      <c r="K170" s="82">
        <f>VLOOKUP($A170,'Sheet1 - Table (1)'!$A$8:$AG$1186,COLUMN(K$7),FALSE)</f>
        <v>0</v>
      </c>
      <c r="L170" s="80">
        <f>VLOOKUP($A170,'Sheet1 - Table (1)'!$A$8:$AG$1186,COLUMN(L$7),FALSE)</f>
        <v>140</v>
      </c>
      <c r="M170" s="80">
        <f>VLOOKUP($A170,'Sheet1 - Table (1)'!$A$8:$AG$1186,COLUMN(M$7),FALSE)</f>
        <v>0</v>
      </c>
      <c r="N170" s="80">
        <f>VLOOKUP($A170,'Sheet1 - Table (1)'!$A$8:$AG$1186,COLUMN(N$7),FALSE)</f>
        <v>0</v>
      </c>
      <c r="O170" s="80">
        <f>VLOOKUP($A170,'Sheet1 - Table (1)'!$A$8:$AG$1186,COLUMN(O$7),FALSE)</f>
        <v>0</v>
      </c>
      <c r="P170" s="80">
        <f>VLOOKUP($A170,'Sheet1 - Table (1)'!$A$8:$AG$1186,COLUMN(P$7),FALSE)</f>
        <v>0</v>
      </c>
      <c r="Q170" s="80">
        <f>VLOOKUP($A170,'Sheet1 - Table (1)'!$A$8:$AG$1186,COLUMN(Q$7),FALSE)</f>
        <v>0</v>
      </c>
      <c r="R170" s="80">
        <f>VLOOKUP($A170,'Sheet1 - Table (1)'!$A$8:$AG$1186,COLUMN(R$7),FALSE)</f>
        <v>0</v>
      </c>
      <c r="S170" s="80">
        <f>VLOOKUP($A170,'Sheet1 - Table (1)'!$A$8:$AG$1186,COLUMN(S$7),FALSE)</f>
        <v>0</v>
      </c>
      <c r="T170" s="80">
        <f>VLOOKUP($A170,'Sheet1 - Table (1)'!$A$8:$AG$1186,COLUMN(T$7),FALSE)</f>
        <v>0</v>
      </c>
      <c r="U170" s="80" t="str">
        <f t="shared" si="34"/>
        <v/>
      </c>
      <c r="V170" s="80">
        <f>VLOOKUP($A170,'Sheet1 - Table (1)'!$A$8:$AG$1186,COLUMN(V$7)+3,FALSE)</f>
        <v>0</v>
      </c>
      <c r="W170" s="80" t="str">
        <f>VLOOKUP(A170,'Sheet1 - Table (1)'!$A$8:$AF$10075,MATCH($W$8,'Sheet1 - Table (1)'!$10:$10,0),FALSE)</f>
        <v>Détermination Hebdomadaire des Prix</v>
      </c>
      <c r="X170" s="80">
        <f>VLOOKUP(A170,'Sheet1 - Table (1)'!$A$8:$AAB$10075,MATCH($X$8,'Sheet1 - Table (1)'!$10:$10,0),FALSE)</f>
        <v>0</v>
      </c>
      <c r="Y170" s="96" t="str">
        <f t="shared" ref="Y170:Y201" si="44">IF(OR(I170="Actions",I170="Exchange Traded Funds"),"ETF","Fonds de placement")</f>
        <v>Fonds de placement</v>
      </c>
      <c r="AA170" s="96" t="s">
        <v>1823</v>
      </c>
      <c r="AB170" s="96" t="s">
        <v>2874</v>
      </c>
      <c r="AC170" s="214" t="s">
        <v>2874</v>
      </c>
      <c r="AG170" s="96" t="s">
        <v>2803</v>
      </c>
      <c r="AH170" s="96" t="s">
        <v>2803</v>
      </c>
      <c r="AI170" s="96" t="s">
        <v>382</v>
      </c>
      <c r="AJ170" s="96" t="s">
        <v>382</v>
      </c>
      <c r="AK170" s="96" t="s">
        <v>1803</v>
      </c>
      <c r="AL170" s="96" t="s">
        <v>382</v>
      </c>
      <c r="AM170" s="96" t="str">
        <f t="shared" si="41"/>
        <v>Placements alternatifs CHF</v>
      </c>
      <c r="AN170" s="139">
        <v>1</v>
      </c>
      <c r="AO170" s="96" t="s">
        <v>2874</v>
      </c>
      <c r="AP170" s="96" t="s">
        <v>1804</v>
      </c>
      <c r="AQ170" s="96">
        <v>0.5</v>
      </c>
      <c r="AR170" s="101">
        <v>0.03</v>
      </c>
      <c r="AS170" s="101">
        <f t="shared" si="38"/>
        <v>0.03</v>
      </c>
      <c r="AT170" s="101">
        <v>0.73440000000000005</v>
      </c>
      <c r="AU170" s="101">
        <v>0.13020000000000001</v>
      </c>
      <c r="AV170" s="101">
        <v>0.13539999999999999</v>
      </c>
      <c r="AX170" s="101">
        <v>1</v>
      </c>
      <c r="BJ170" s="101">
        <v>1</v>
      </c>
      <c r="BT170" s="101" t="s">
        <v>1505</v>
      </c>
      <c r="BU170" s="101" t="s">
        <v>1505</v>
      </c>
      <c r="BX170" s="121" t="s">
        <v>1851</v>
      </c>
      <c r="BZ170" s="101" t="s">
        <v>2677</v>
      </c>
      <c r="CA170" s="101" t="s">
        <v>4051</v>
      </c>
      <c r="CB170" s="101" t="s">
        <v>3732</v>
      </c>
      <c r="CC170" s="101" t="s">
        <v>4004</v>
      </c>
      <c r="CD170" s="42" t="s">
        <v>4374</v>
      </c>
      <c r="CE170" s="42" t="s">
        <v>4374</v>
      </c>
      <c r="CF170" s="42" t="str">
        <f>IFERROR(VLOOKUP(Funds[[#This Row],[Code ISIN]],[1]GLOBAL!$C$1:$L$27,10,FALSE)," ")</f>
        <v xml:space="preserve"> </v>
      </c>
      <c r="CG170" s="42" t="s">
        <v>4374</v>
      </c>
      <c r="CH170" s="42" t="s">
        <v>4374</v>
      </c>
      <c r="CI170" s="42" t="s">
        <v>4374</v>
      </c>
      <c r="CJ170" s="123">
        <v>42734</v>
      </c>
      <c r="CK170" s="96" t="s">
        <v>4406</v>
      </c>
      <c r="CL170" s="246" t="str">
        <f>VLOOKUP(Funds[[#This Row],[Code ISIN]],'Sheet1 - Table (1)'!$A$10:$AF$110017,MATCH("Funds Liquidity",'Sheet1 - Table (1)'!$10:$10,0),FALSE)</f>
        <v>Semaine</v>
      </c>
      <c r="CM170" s="246" t="s">
        <v>2874</v>
      </c>
      <c r="CO170" s="246" t="s">
        <v>2803</v>
      </c>
    </row>
    <row r="171" spans="1:93">
      <c r="A171" s="96" t="s">
        <v>228</v>
      </c>
      <c r="B171" s="305">
        <f>IF(ISERROR(VALUE(VLOOKUP($A171,'Sheet1 - Table (1)'!$A$8:$AG$1186,COLUMN(B$7),FALSE))),VLOOKUP(A171,TK_MANQUANTS,2,FALSE),IF(VALUE(VLOOKUP($A171,'Sheet1 - Table (1)'!$A$8:$AG$1186,COLUMN(B$7),FALSE))=0,VLOOKUP(A171,TK_MANQUANTS,2,FALSE),VALUE(VLOOKUP($A171,'Sheet1 - Table (1)'!$A$8:$AG$1186,COLUMN(B$7),FALSE))))</f>
        <v>2038213</v>
      </c>
      <c r="C171" s="80" t="str">
        <f>VLOOKUP($A171,'Sheet1 - Table (1)'!$A$8:$AG$1186,COLUMN(C$7),FALSE)</f>
        <v>LO Funds - Swiss Franc Credit Bond (Fgn) (CHF) NA</v>
      </c>
      <c r="D171" s="82">
        <f>VLOOKUP($A171,'Sheet1 - Table (1)'!$A$8:$AG$1186,COLUMN(D$7),FALSE)</f>
        <v>44135</v>
      </c>
      <c r="E171" s="124">
        <f>VLOOKUP($A171,'Sheet1 - Table (1)'!$A$8:$AG$1186,COLUMN(E$7),FALSE)</f>
        <v>0.56999999999999995</v>
      </c>
      <c r="F171" s="80" t="b">
        <f>VLOOKUP($A171,'Sheet1 - Table (1)'!$A$8:$AG$1186,COLUMN(F$7),FALSE)</f>
        <v>1</v>
      </c>
      <c r="G171" s="80" t="str">
        <f>VLOOKUP($A171,'Sheet1 - Table (1)'!$A$8:$AG$1186,COLUMN(G$7),FALSE)</f>
        <v>Luxembourg</v>
      </c>
      <c r="H171" s="80" t="str">
        <f>VLOOKUP($A171,'Sheet1 - Table (1)'!$A$8:$AG$1186,COLUMN(H$7),FALSE)</f>
        <v>CHF</v>
      </c>
      <c r="I171" s="80" t="str">
        <f>VLOOKUP($A171,'Sheet1 - Table (1)'!$A$8:$AG$1186,COLUMN(I$7),FALSE)</f>
        <v>Fonds de placement</v>
      </c>
      <c r="J171" s="80" t="str">
        <f>VLOOKUP($A171,'Sheet1 - Table (1)'!$A$8:$AG$1186,COLUMN(J$7),FALSE)</f>
        <v>Obligation</v>
      </c>
      <c r="K171" s="82">
        <f>VLOOKUP($A171,'Sheet1 - Table (1)'!$A$8:$AG$1186,COLUMN(K$7),FALSE)</f>
        <v>44255</v>
      </c>
      <c r="L171" s="80">
        <f>VLOOKUP($A171,'Sheet1 - Table (1)'!$A$8:$AG$1186,COLUMN(L$7),FALSE)</f>
        <v>214.25366199999999</v>
      </c>
      <c r="M171" s="80" t="str">
        <f>VLOOKUP($A171,'Sheet1 - Table (1)'!$A$8:$AG$1186,COLUMN(M$7),FALSE)</f>
        <v>Retained</v>
      </c>
      <c r="N171" s="80">
        <f>VLOOKUP($A171,'Sheet1 - Table (1)'!$A$8:$AG$1186,COLUMN(N$7),FALSE)</f>
        <v>0</v>
      </c>
      <c r="O171" s="80" t="b">
        <f>VLOOKUP($A171,'Sheet1 - Table (1)'!$A$8:$AG$1186,COLUMN(O$7),FALSE)</f>
        <v>1</v>
      </c>
      <c r="P171" s="80" t="b">
        <f>VLOOKUP($A171,'Sheet1 - Table (1)'!$A$8:$AG$1186,COLUMN(P$7),FALSE)</f>
        <v>1</v>
      </c>
      <c r="Q171" s="80" t="b">
        <f>VLOOKUP($A171,'Sheet1 - Table (1)'!$A$8:$AG$1186,COLUMN(Q$7),FALSE)</f>
        <v>1</v>
      </c>
      <c r="R171" s="80" t="b">
        <f>VLOOKUP($A171,'Sheet1 - Table (1)'!$A$8:$AG$1186,COLUMN(R$7),FALSE)</f>
        <v>1</v>
      </c>
      <c r="S171" s="80" t="b">
        <f>VLOOKUP($A171,'Sheet1 - Table (1)'!$A$8:$AG$1186,COLUMN(S$7),FALSE)</f>
        <v>1</v>
      </c>
      <c r="T171" s="80">
        <f>VLOOKUP($A171,'Sheet1 - Table (1)'!$A$8:$AG$1186,COLUMN(T$7),FALSE)</f>
        <v>0</v>
      </c>
      <c r="U171" s="80" t="str">
        <f t="shared" si="34"/>
        <v>FR-IT-NE-SP-GE</v>
      </c>
      <c r="V171" s="80" t="str">
        <f>VLOOKUP($A171,'Sheet1 - Table (1)'!$A$8:$AG$1186,COLUMN(V$7)+3,FALSE)</f>
        <v>LU - SICAV - Parte 1</v>
      </c>
      <c r="W171" s="80" t="str">
        <f>VLOOKUP(A171,'Sheet1 - Table (1)'!$A$8:$AF$10075,MATCH($W$8,'Sheet1 - Table (1)'!$10:$10,0),FALSE)</f>
        <v>Détermination des Prix Quotidien</v>
      </c>
      <c r="X171" s="80">
        <f>VLOOKUP(A171,'Sheet1 - Table (1)'!$A$8:$AAB$10075,MATCH($X$8,'Sheet1 - Table (1)'!$10:$10,0),FALSE)</f>
        <v>0</v>
      </c>
      <c r="Y171" s="96" t="str">
        <f t="shared" si="44"/>
        <v>Fonds de placement</v>
      </c>
      <c r="AA171" s="96" t="s">
        <v>1823</v>
      </c>
      <c r="AB171" s="96" t="s">
        <v>2064</v>
      </c>
      <c r="AC171" s="214" t="s">
        <v>140</v>
      </c>
      <c r="AD171" s="214" t="s">
        <v>2064</v>
      </c>
      <c r="AE171" s="96" t="s">
        <v>2481</v>
      </c>
      <c r="AF171" s="246" t="s">
        <v>2481</v>
      </c>
      <c r="AG171" s="96" t="s">
        <v>2857</v>
      </c>
      <c r="AI171" s="96" t="s">
        <v>380</v>
      </c>
      <c r="AJ171" s="96" t="s">
        <v>140</v>
      </c>
      <c r="AK171" s="96" t="s">
        <v>140</v>
      </c>
      <c r="AL171" s="96" t="s">
        <v>2064</v>
      </c>
      <c r="AM171" s="96" t="str">
        <f t="shared" si="41"/>
        <v>Obligations CHF</v>
      </c>
      <c r="AN171" s="139">
        <v>0.1</v>
      </c>
      <c r="AO171" s="96" t="s">
        <v>2064</v>
      </c>
      <c r="AP171" s="96" t="s">
        <v>786</v>
      </c>
      <c r="AQ171" s="96">
        <v>4.09</v>
      </c>
      <c r="AR171" s="101">
        <v>5.1999999999999998E-3</v>
      </c>
      <c r="AS171" s="101">
        <f>IF(AR171="","",AR171-E171%)</f>
        <v>-4.9999999999999958E-4</v>
      </c>
      <c r="AU171" s="101">
        <v>0.32900000000000001</v>
      </c>
      <c r="AV171" s="101">
        <v>0.56100000000000005</v>
      </c>
      <c r="AW171" s="101">
        <v>0.11</v>
      </c>
      <c r="AX171" s="101">
        <v>1</v>
      </c>
      <c r="BJ171" s="101">
        <v>1</v>
      </c>
      <c r="BT171" s="101" t="s">
        <v>1506</v>
      </c>
      <c r="BU171" s="101" t="s">
        <v>1506</v>
      </c>
      <c r="BW171" s="101">
        <v>1</v>
      </c>
      <c r="BX171" s="121" t="s">
        <v>1851</v>
      </c>
      <c r="BY171" s="96" t="s">
        <v>1203</v>
      </c>
      <c r="BZ171" s="101" t="str">
        <f>IF(AJ171="Obligations",AP171&amp;" "&amp;AI171&amp;" "&amp;IF(AQ171&lt;3.5,"SHORT",IF(AQ171&gt;8,"LONG","MID")),"")</f>
        <v>Courbe CHF Corporate MID</v>
      </c>
      <c r="CA171" s="101" t="s">
        <v>4051</v>
      </c>
      <c r="CB171" s="101" t="s">
        <v>3736</v>
      </c>
      <c r="CC171" s="101" t="s">
        <v>3982</v>
      </c>
      <c r="CD171" s="42" t="s">
        <v>1633</v>
      </c>
      <c r="CE171" s="42" t="s">
        <v>1633</v>
      </c>
      <c r="CF171" s="42" t="str">
        <f>IFERROR(VLOOKUP(Funds[[#This Row],[Code ISIN]],[1]GLOBAL!$C$1:$L$27,10,FALSE)," ")</f>
        <v xml:space="preserve"> </v>
      </c>
      <c r="CG171" s="42" t="s">
        <v>1633</v>
      </c>
      <c r="CH171" s="42" t="s">
        <v>4374</v>
      </c>
      <c r="CI171" s="42" t="s">
        <v>1633</v>
      </c>
      <c r="CJ171" s="123">
        <v>44286</v>
      </c>
      <c r="CK171" s="96" t="s">
        <v>4374</v>
      </c>
      <c r="CL171" s="246" t="str">
        <f>VLOOKUP(Funds[[#This Row],[Code ISIN]],'Sheet1 - Table (1)'!$A$10:$AF$110017,MATCH("Funds Liquidity",'Sheet1 - Table (1)'!$10:$10,0),FALSE)</f>
        <v>Jour</v>
      </c>
      <c r="CM171" s="246" t="s">
        <v>140</v>
      </c>
      <c r="CN171" s="246" t="s">
        <v>140</v>
      </c>
    </row>
    <row r="172" spans="1:93">
      <c r="A172" s="96" t="s">
        <v>1152</v>
      </c>
      <c r="B172" s="305">
        <f>IF(ISERROR(VALUE(VLOOKUP($A172,'Sheet1 - Table (1)'!$A$8:$AG$1186,COLUMN(B$7),FALSE))),VLOOKUP(A172,TK_MANQUANTS,2,FALSE),IF(VALUE(VLOOKUP($A172,'Sheet1 - Table (1)'!$A$8:$AG$1186,COLUMN(B$7),FALSE))=0,VLOOKUP(A172,TK_MANQUANTS,2,FALSE),VALUE(VLOOKUP($A172,'Sheet1 - Table (1)'!$A$8:$AG$1186,COLUMN(B$7),FALSE))))</f>
        <v>3628294</v>
      </c>
      <c r="C172" s="80" t="str">
        <f>VLOOKUP($A172,'Sheet1 - Table (1)'!$A$8:$AG$1186,COLUMN(C$7),FALSE)</f>
        <v>LO Funds (CH) - Swiss Franc Credit Bond I D</v>
      </c>
      <c r="D172" s="82">
        <f>VLOOKUP($A172,'Sheet1 - Table (1)'!$A$8:$AG$1186,COLUMN(D$7),FALSE)</f>
        <v>44043</v>
      </c>
      <c r="E172" s="124">
        <f>VLOOKUP($A172,'Sheet1 - Table (1)'!$A$8:$AG$1186,COLUMN(E$7),FALSE)</f>
        <v>0.4577483</v>
      </c>
      <c r="F172" s="80">
        <f>VLOOKUP($A172,'Sheet1 - Table (1)'!$A$8:$AG$1186,COLUMN(F$7),FALSE)</f>
        <v>0</v>
      </c>
      <c r="G172" s="80" t="str">
        <f>VLOOKUP($A172,'Sheet1 - Table (1)'!$A$8:$AG$1186,COLUMN(G$7),FALSE)</f>
        <v>Switzerland</v>
      </c>
      <c r="H172" s="80" t="str">
        <f>VLOOKUP($A172,'Sheet1 - Table (1)'!$A$8:$AG$1186,COLUMN(H$7),FALSE)</f>
        <v>CHF</v>
      </c>
      <c r="I172" s="80" t="str">
        <f>VLOOKUP($A172,'Sheet1 - Table (1)'!$A$8:$AG$1186,COLUMN(I$7),FALSE)</f>
        <v>Fonds de placement</v>
      </c>
      <c r="J172" s="80" t="str">
        <f>VLOOKUP($A172,'Sheet1 - Table (1)'!$A$8:$AG$1186,COLUMN(J$7),FALSE)</f>
        <v>Obligation</v>
      </c>
      <c r="K172" s="82">
        <f>VLOOKUP($A172,'Sheet1 - Table (1)'!$A$8:$AG$1186,COLUMN(K$7),FALSE)</f>
        <v>44255</v>
      </c>
      <c r="L172" s="80">
        <f>VLOOKUP($A172,'Sheet1 - Table (1)'!$A$8:$AG$1186,COLUMN(L$7),FALSE)</f>
        <v>1689.0610481000001</v>
      </c>
      <c r="M172" s="80" t="str">
        <f>VLOOKUP($A172,'Sheet1 - Table (1)'!$A$8:$AG$1186,COLUMN(M$7),FALSE)</f>
        <v>Paid</v>
      </c>
      <c r="N172" s="80">
        <f>VLOOKUP($A172,'Sheet1 - Table (1)'!$A$8:$AG$1186,COLUMN(N$7),FALSE)</f>
        <v>0</v>
      </c>
      <c r="O172" s="80">
        <f>VLOOKUP($A172,'Sheet1 - Table (1)'!$A$8:$AG$1186,COLUMN(O$7),FALSE)</f>
        <v>0</v>
      </c>
      <c r="P172" s="80">
        <f>VLOOKUP($A172,'Sheet1 - Table (1)'!$A$8:$AG$1186,COLUMN(P$7),FALSE)</f>
        <v>0</v>
      </c>
      <c r="Q172" s="80">
        <f>VLOOKUP($A172,'Sheet1 - Table (1)'!$A$8:$AG$1186,COLUMN(Q$7),FALSE)</f>
        <v>0</v>
      </c>
      <c r="R172" s="80">
        <f>VLOOKUP($A172,'Sheet1 - Table (1)'!$A$8:$AG$1186,COLUMN(R$7),FALSE)</f>
        <v>0</v>
      </c>
      <c r="S172" s="80" t="b">
        <f>VLOOKUP($A172,'Sheet1 - Table (1)'!$A$8:$AG$1186,COLUMN(S$7),FALSE)</f>
        <v>1</v>
      </c>
      <c r="T172" s="80">
        <f>VLOOKUP($A172,'Sheet1 - Table (1)'!$A$8:$AG$1186,COLUMN(T$7),FALSE)</f>
        <v>0</v>
      </c>
      <c r="U172" s="80" t="str">
        <f t="shared" si="34"/>
        <v>GE</v>
      </c>
      <c r="V172" s="80" t="str">
        <f>VLOOKUP($A172,'Sheet1 - Table (1)'!$A$8:$AG$1186,COLUMN(V$7)+3,FALSE)</f>
        <v>CH - Uebrige Fds tradit. Anl.</v>
      </c>
      <c r="W172" s="80" t="str">
        <f>VLOOKUP(A172,'Sheet1 - Table (1)'!$A$8:$AF$10075,MATCH($W$8,'Sheet1 - Table (1)'!$10:$10,0),FALSE)</f>
        <v>Détermination des Prix Quotidien</v>
      </c>
      <c r="X172" s="80" t="str">
        <f>VLOOKUP(A172,'Sheet1 - Table (1)'!$A$8:$AAB$10075,MATCH($X$8,'Sheet1 - Table (1)'!$10:$10,0),FALSE)</f>
        <v>Optimized</v>
      </c>
      <c r="Y172" s="96" t="str">
        <f t="shared" si="44"/>
        <v>Fonds de placement</v>
      </c>
      <c r="AA172" s="96" t="s">
        <v>1823</v>
      </c>
      <c r="AB172" s="96" t="s">
        <v>2064</v>
      </c>
      <c r="AC172" s="214" t="s">
        <v>140</v>
      </c>
      <c r="AD172" s="214" t="s">
        <v>2064</v>
      </c>
      <c r="AE172" s="96" t="s">
        <v>2481</v>
      </c>
      <c r="AF172" s="246" t="s">
        <v>2481</v>
      </c>
      <c r="AI172" s="96" t="s">
        <v>380</v>
      </c>
      <c r="AJ172" s="96" t="s">
        <v>140</v>
      </c>
      <c r="AK172" s="96" t="s">
        <v>140</v>
      </c>
      <c r="AL172" s="96" t="s">
        <v>2064</v>
      </c>
      <c r="AM172" s="96" t="str">
        <f t="shared" si="41"/>
        <v>Obligations CHF</v>
      </c>
      <c r="AO172" s="96" t="s">
        <v>2064</v>
      </c>
      <c r="AP172" s="96" t="s">
        <v>786</v>
      </c>
      <c r="AQ172" s="96">
        <v>4.88</v>
      </c>
      <c r="AR172" s="101">
        <v>9.1999999999999998E-3</v>
      </c>
      <c r="AS172" s="101">
        <f t="shared" si="38"/>
        <v>4.6225169999999996E-3</v>
      </c>
      <c r="AT172" s="129">
        <v>4.0000000000000001E-3</v>
      </c>
      <c r="AU172" s="101">
        <v>0.26900000000000002</v>
      </c>
      <c r="AV172" s="101">
        <v>0.54900000000000004</v>
      </c>
      <c r="AW172" s="129">
        <v>0.17799999999999999</v>
      </c>
      <c r="AX172" s="101">
        <v>1</v>
      </c>
      <c r="BJ172" s="101">
        <v>1</v>
      </c>
      <c r="BW172" s="101">
        <v>1</v>
      </c>
      <c r="BY172" s="96" t="s">
        <v>1208</v>
      </c>
      <c r="BZ172" s="101" t="str">
        <f>IF(AJ172="Obligations",AP172&amp;" "&amp;AI172&amp;" "&amp;IF(AI172="High Yield",IF(AQ172&lt;2.5,"SHORT",IF(AQ172&gt;4,"LONG","MID")),IF(AQ172&lt;3.5,"SHORT",IF(AQ172&gt;8,"LONG","MID"))),"")</f>
        <v>Courbe CHF Corporate MID</v>
      </c>
      <c r="CA172" s="101" t="s">
        <v>70</v>
      </c>
      <c r="CB172" s="101"/>
      <c r="CC172" s="101" t="s">
        <v>70</v>
      </c>
      <c r="CD172" s="42" t="s">
        <v>4374</v>
      </c>
      <c r="CE172" s="42" t="s">
        <v>4374</v>
      </c>
      <c r="CF172" s="42" t="str">
        <f>IFERROR(VLOOKUP(Funds[[#This Row],[Code ISIN]],[1]GLOBAL!$C$1:$L$27,10,FALSE)," ")</f>
        <v xml:space="preserve"> </v>
      </c>
      <c r="CG172" s="42" t="s">
        <v>4374</v>
      </c>
      <c r="CH172" s="42" t="s">
        <v>4374</v>
      </c>
      <c r="CI172" s="42" t="s">
        <v>4374</v>
      </c>
      <c r="CJ172" s="123">
        <v>42734</v>
      </c>
      <c r="CK172" s="96" t="s">
        <v>4374</v>
      </c>
      <c r="CL172" s="246" t="str">
        <f>VLOOKUP(Funds[[#This Row],[Code ISIN]],'Sheet1 - Table (1)'!$A$10:$AF$110017,MATCH("Funds Liquidity",'Sheet1 - Table (1)'!$10:$10,0),FALSE)</f>
        <v>Jour</v>
      </c>
    </row>
    <row r="173" spans="1:93">
      <c r="A173" s="80" t="s">
        <v>4081</v>
      </c>
      <c r="B173" s="305">
        <f>IF(ISERROR(VALUE(VLOOKUP($A173,'Sheet1 - Table (1)'!$A$8:$AG$1186,COLUMN(B$7),FALSE))),VLOOKUP(A173,TK_MANQUANTS,2,FALSE),IF(VALUE(VLOOKUP($A173,'Sheet1 - Table (1)'!$A$8:$AG$1186,COLUMN(B$7),FALSE))=0,VLOOKUP(A173,TK_MANQUANTS,2,FALSE),VALUE(VLOOKUP($A173,'Sheet1 - Table (1)'!$A$8:$AG$1186,COLUMN(B$7),FALSE))))</f>
        <v>3613620</v>
      </c>
      <c r="C173" s="80" t="str">
        <f>VLOOKUP($A173,'Sheet1 - Table (1)'!$A$8:$AG$1186,COLUMN(C$7),FALSE)</f>
        <v>Xtrackers SLI UCITS ETF 1D</v>
      </c>
      <c r="D173" s="82">
        <f>VLOOKUP($A173,'Sheet1 - Table (1)'!$A$8:$AG$1186,COLUMN(D$7),FALSE)</f>
        <v>43873</v>
      </c>
      <c r="E173" s="124">
        <f>VLOOKUP($A173,'Sheet1 - Table (1)'!$A$8:$AG$1186,COLUMN(E$7),FALSE)</f>
        <v>0.25</v>
      </c>
      <c r="F173" s="80" t="b">
        <f>VLOOKUP($A173,'Sheet1 - Table (1)'!$A$8:$AG$1186,COLUMN(F$7),FALSE)</f>
        <v>1</v>
      </c>
      <c r="G173" s="80" t="str">
        <f>VLOOKUP($A173,'Sheet1 - Table (1)'!$A$8:$AG$1186,COLUMN(G$7),FALSE)</f>
        <v>Luxembourg</v>
      </c>
      <c r="H173" s="80" t="str">
        <f>VLOOKUP($A173,'Sheet1 - Table (1)'!$A$8:$AG$1186,COLUMN(H$7),FALSE)</f>
        <v>CHF</v>
      </c>
      <c r="I173" s="80" t="str">
        <f>VLOOKUP($A173,'Sheet1 - Table (1)'!$A$8:$AG$1186,COLUMN(I$7),FALSE)</f>
        <v>Exchange Traded Funds</v>
      </c>
      <c r="J173" s="80" t="str">
        <f>VLOOKUP($A173,'Sheet1 - Table (1)'!$A$8:$AG$1186,COLUMN(J$7),FALSE)</f>
        <v>Actions</v>
      </c>
      <c r="K173" s="82">
        <f>VLOOKUP($A173,'Sheet1 - Table (1)'!$A$8:$AG$1186,COLUMN(K$7),FALSE)</f>
        <v>44255</v>
      </c>
      <c r="L173" s="80">
        <f>VLOOKUP($A173,'Sheet1 - Table (1)'!$A$8:$AG$1186,COLUMN(L$7),FALSE)</f>
        <v>94.540999999999997</v>
      </c>
      <c r="M173" s="80" t="str">
        <f>VLOOKUP($A173,'Sheet1 - Table (1)'!$A$8:$AG$1186,COLUMN(M$7),FALSE)</f>
        <v>Paid</v>
      </c>
      <c r="N173" s="80">
        <f>VLOOKUP($A173,'Sheet1 - Table (1)'!$A$8:$AG$1186,COLUMN(N$7),FALSE)</f>
        <v>0</v>
      </c>
      <c r="O173" s="80" t="b">
        <f>VLOOKUP($A173,'Sheet1 - Table (1)'!$A$8:$AG$1186,COLUMN(O$7),FALSE)</f>
        <v>1</v>
      </c>
      <c r="P173" s="80" t="b">
        <f>VLOOKUP($A173,'Sheet1 - Table (1)'!$A$8:$AG$1186,COLUMN(P$7),FALSE)</f>
        <v>1</v>
      </c>
      <c r="Q173" s="80" t="b">
        <f>VLOOKUP($A173,'Sheet1 - Table (1)'!$A$8:$AG$1186,COLUMN(Q$7),FALSE)</f>
        <v>1</v>
      </c>
      <c r="R173" s="80" t="b">
        <f>VLOOKUP($A173,'Sheet1 - Table (1)'!$A$8:$AG$1186,COLUMN(R$7),FALSE)</f>
        <v>1</v>
      </c>
      <c r="S173" s="80" t="b">
        <f>VLOOKUP($A173,'Sheet1 - Table (1)'!$A$8:$AG$1186,COLUMN(S$7),FALSE)</f>
        <v>1</v>
      </c>
      <c r="T173" s="80" t="b">
        <f>VLOOKUP($A173,'Sheet1 - Table (1)'!$A$8:$AG$1186,COLUMN(T$7),FALSE)</f>
        <v>1</v>
      </c>
      <c r="U173" s="80" t="str">
        <f t="shared" ref="U173:U237" si="45">IF(N173=TRUE,UPPER(LEFT($N$8,2)),"")&amp;IF(O173=TRUE,IF(N173=TRUE,"-","")&amp;UPPER(LEFT($O$8,2)),"")&amp;IF(P173=TRUE,IF(OR(N173=TRUE,O173=TRUE),"-","")&amp;UPPER(LEFT($P$8,2)),"")&amp;IF(Q173=TRUE,IF(OR(N173=TRUE,O173=TRUE,P173=TRUE),"-","")&amp;UPPER(LEFT($Q$8,2)),"")&amp;IF(R173=TRUE,IF(OR(N173=TRUE,O173=TRUE,P173=TRUE,Q173=TRUE),"-","")&amp;UPPER(LEFT($R$8,2)),"")&amp;IF(S173=TRUE,IF(OR(N173=TRUE,O173=TRUE,P173=TRUE,Q173=TRUE,R173=TRUE),"-","")&amp;UPPER(LEFT($S$8,2)),"")&amp;IF(T173=TRUE,IF(OR(N173=TRUE,O173=TRUE,P173=TRUE,Q173=TRUE,R173=TRUE,S173=TRUE),"-","")&amp;UPPER(LEFT($T$8,2)),"")</f>
        <v>FR-IT-NE-SP-GE-UK</v>
      </c>
      <c r="V173" s="80" t="str">
        <f>VLOOKUP($A173,'Sheet1 - Table (1)'!$A$8:$AG$1186,COLUMN(V$7)+3,FALSE)</f>
        <v>LU - SICAV - Parte 1</v>
      </c>
      <c r="W173" s="80" t="str">
        <f>VLOOKUP(A173,'Sheet1 - Table (1)'!$A$8:$AF$10075,MATCH($W$8,'Sheet1 - Table (1)'!$10:$10,0),FALSE)</f>
        <v>Détermination des Prix Quotidien</v>
      </c>
      <c r="X173" s="80" t="str">
        <f>VLOOKUP(A173,'Sheet1 - Table (1)'!$A$8:$AAB$10075,MATCH($X$8,'Sheet1 - Table (1)'!$10:$10,0),FALSE)</f>
        <v>Full</v>
      </c>
      <c r="Y173" s="96" t="str">
        <f t="shared" si="44"/>
        <v>ETF</v>
      </c>
      <c r="AA173" s="96" t="s">
        <v>1823</v>
      </c>
      <c r="AB173" s="96" t="s">
        <v>1960</v>
      </c>
      <c r="AC173" s="214" t="s">
        <v>155</v>
      </c>
      <c r="AD173" s="214" t="s">
        <v>1960</v>
      </c>
      <c r="AE173" s="96" t="s">
        <v>2858</v>
      </c>
      <c r="AF173" s="246" t="s">
        <v>2858</v>
      </c>
      <c r="AG173" s="96" t="s">
        <v>2864</v>
      </c>
      <c r="AI173" s="96" t="s">
        <v>155</v>
      </c>
      <c r="AJ173" s="96" t="s">
        <v>155</v>
      </c>
      <c r="AK173" s="96" t="s">
        <v>155</v>
      </c>
      <c r="AL173" s="26" t="s">
        <v>1960</v>
      </c>
      <c r="AM173" s="96" t="s">
        <v>1960</v>
      </c>
      <c r="AO173" s="96" t="s">
        <v>1960</v>
      </c>
      <c r="AP173" s="96" t="s">
        <v>2485</v>
      </c>
      <c r="AS173" s="101" t="str">
        <f t="shared" si="38"/>
        <v/>
      </c>
      <c r="AX173" s="101">
        <v>1</v>
      </c>
      <c r="BJ173" s="101">
        <v>1</v>
      </c>
      <c r="BY173" s="101" t="s">
        <v>4086</v>
      </c>
      <c r="CA173" s="101" t="s">
        <v>4050</v>
      </c>
      <c r="CB173" s="122" t="s">
        <v>4410</v>
      </c>
      <c r="CC173" s="101" t="s">
        <v>4088</v>
      </c>
      <c r="CD173" s="42" t="s">
        <v>4374</v>
      </c>
      <c r="CE173" s="42" t="s">
        <v>1633</v>
      </c>
      <c r="CF173" s="42" t="str">
        <f>IFERROR(VLOOKUP(Funds[[#This Row],[Code ISIN]],[1]GLOBAL!$C$1:$L$27,10,FALSE)," ")</f>
        <v xml:space="preserve"> </v>
      </c>
      <c r="CG173" s="42" t="s">
        <v>4374</v>
      </c>
      <c r="CH173" s="42" t="s">
        <v>4374</v>
      </c>
      <c r="CI173" s="42" t="s">
        <v>4374</v>
      </c>
      <c r="CJ173" s="123"/>
      <c r="CK173" s="96" t="s">
        <v>4374</v>
      </c>
      <c r="CL173" s="246" t="str">
        <f>VLOOKUP(Funds[[#This Row],[Code ISIN]],'Sheet1 - Table (1)'!$A$10:$AF$110017,MATCH("Funds Liquidity",'Sheet1 - Table (1)'!$10:$10,0),FALSE)</f>
        <v>Jour</v>
      </c>
    </row>
    <row r="174" spans="1:93">
      <c r="A174" s="80" t="s">
        <v>154</v>
      </c>
      <c r="B174" s="305">
        <f>IF(ISERROR(VALUE(VLOOKUP($A174,'Sheet1 - Table (1)'!$A$8:$AG$1186,COLUMN(B$7),FALSE))),VLOOKUP(A174,TK_MANQUANTS,2,FALSE),IF(VALUE(VLOOKUP($A174,'Sheet1 - Table (1)'!$A$8:$AG$1186,COLUMN(B$7),FALSE))=0,VLOOKUP(A174,TK_MANQUANTS,2,FALSE),VALUE(VLOOKUP($A174,'Sheet1 - Table (1)'!$A$8:$AG$1186,COLUMN(B$7),FALSE))))</f>
        <v>2825604</v>
      </c>
      <c r="C174" s="80" t="str">
        <f>VLOOKUP($A174,'Sheet1 - Table (1)'!$A$8:$AG$1186,COLUMN(C$7),FALSE)</f>
        <v>Xtrackers Switzerland UCITS ETF 1D</v>
      </c>
      <c r="D174" s="82">
        <f>VLOOKUP($A174,'Sheet1 - Table (1)'!$A$8:$AG$1186,COLUMN(D$7),FALSE)</f>
        <v>43830</v>
      </c>
      <c r="E174" s="124">
        <f>VLOOKUP($A174,'Sheet1 - Table (1)'!$A$8:$AG$1186,COLUMN(E$7),FALSE)</f>
        <v>0.3</v>
      </c>
      <c r="F174" s="80" t="b">
        <f>VLOOKUP($A174,'Sheet1 - Table (1)'!$A$8:$AG$1186,COLUMN(F$7),FALSE)</f>
        <v>1</v>
      </c>
      <c r="G174" s="80" t="str">
        <f>VLOOKUP($A174,'Sheet1 - Table (1)'!$A$8:$AG$1186,COLUMN(G$7),FALSE)</f>
        <v>Luxembourg</v>
      </c>
      <c r="H174" s="80" t="str">
        <f>VLOOKUP($A174,'Sheet1 - Table (1)'!$A$8:$AG$1186,COLUMN(H$7),FALSE)</f>
        <v>CHF</v>
      </c>
      <c r="I174" s="80" t="str">
        <f>VLOOKUP($A174,'Sheet1 - Table (1)'!$A$8:$AG$1186,COLUMN(I$7),FALSE)</f>
        <v>Exchange Traded Funds</v>
      </c>
      <c r="J174" s="80" t="str">
        <f>VLOOKUP($A174,'Sheet1 - Table (1)'!$A$8:$AG$1186,COLUMN(J$7),FALSE)</f>
        <v>Actions</v>
      </c>
      <c r="K174" s="82">
        <f>VLOOKUP($A174,'Sheet1 - Table (1)'!$A$8:$AG$1186,COLUMN(K$7),FALSE)</f>
        <v>44255</v>
      </c>
      <c r="L174" s="80">
        <f>VLOOKUP($A174,'Sheet1 - Table (1)'!$A$8:$AG$1186,COLUMN(L$7),FALSE)</f>
        <v>1208.2116000000001</v>
      </c>
      <c r="M174" s="80" t="str">
        <f>VLOOKUP($A174,'Sheet1 - Table (1)'!$A$8:$AG$1186,COLUMN(M$7),FALSE)</f>
        <v>Paid</v>
      </c>
      <c r="N174" s="80" t="b">
        <f>VLOOKUP($A174,'Sheet1 - Table (1)'!$A$8:$AG$1186,COLUMN(N$7),FALSE)</f>
        <v>1</v>
      </c>
      <c r="O174" s="80" t="b">
        <f>VLOOKUP($A174,'Sheet1 - Table (1)'!$A$8:$AG$1186,COLUMN(O$7),FALSE)</f>
        <v>1</v>
      </c>
      <c r="P174" s="80" t="b">
        <f>VLOOKUP($A174,'Sheet1 - Table (1)'!$A$8:$AG$1186,COLUMN(P$7),FALSE)</f>
        <v>1</v>
      </c>
      <c r="Q174" s="80" t="b">
        <f>VLOOKUP($A174,'Sheet1 - Table (1)'!$A$8:$AG$1186,COLUMN(Q$7),FALSE)</f>
        <v>1</v>
      </c>
      <c r="R174" s="80" t="b">
        <f>VLOOKUP($A174,'Sheet1 - Table (1)'!$A$8:$AG$1186,COLUMN(R$7),FALSE)</f>
        <v>1</v>
      </c>
      <c r="S174" s="80" t="b">
        <f>VLOOKUP($A174,'Sheet1 - Table (1)'!$A$8:$AG$1186,COLUMN(S$7),FALSE)</f>
        <v>1</v>
      </c>
      <c r="T174" s="80" t="b">
        <f>VLOOKUP($A174,'Sheet1 - Table (1)'!$A$8:$AG$1186,COLUMN(T$7),FALSE)</f>
        <v>1</v>
      </c>
      <c r="U174" s="80" t="str">
        <f t="shared" si="45"/>
        <v>BE-FR-IT-NE-SP-GE-UK</v>
      </c>
      <c r="V174" s="80" t="str">
        <f>VLOOKUP($A174,'Sheet1 - Table (1)'!$A$8:$AG$1186,COLUMN(V$7)+3,FALSE)</f>
        <v>LU - SICAV - Parte 1</v>
      </c>
      <c r="W174" s="80" t="str">
        <f>VLOOKUP(A174,'Sheet1 - Table (1)'!$A$8:$AF$10075,MATCH($W$8,'Sheet1 - Table (1)'!$10:$10,0),FALSE)</f>
        <v>Détermination des Prix Quotidien</v>
      </c>
      <c r="X174" s="80" t="str">
        <f>VLOOKUP(A174,'Sheet1 - Table (1)'!$A$8:$AAB$10075,MATCH($X$8,'Sheet1 - Table (1)'!$10:$10,0),FALSE)</f>
        <v>Full</v>
      </c>
      <c r="Y174" s="96" t="str">
        <f t="shared" si="44"/>
        <v>ETF</v>
      </c>
      <c r="AA174" s="96" t="s">
        <v>1823</v>
      </c>
      <c r="AB174" s="96" t="s">
        <v>1960</v>
      </c>
      <c r="AC174" s="214" t="s">
        <v>155</v>
      </c>
      <c r="AD174" s="214" t="s">
        <v>1960</v>
      </c>
      <c r="AE174" s="96" t="s">
        <v>2858</v>
      </c>
      <c r="AF174" s="246" t="s">
        <v>2858</v>
      </c>
      <c r="AG174" s="96" t="s">
        <v>2864</v>
      </c>
      <c r="AI174" s="96" t="s">
        <v>155</v>
      </c>
      <c r="AJ174" s="96" t="s">
        <v>155</v>
      </c>
      <c r="AK174" s="96" t="s">
        <v>155</v>
      </c>
      <c r="AL174" s="26" t="s">
        <v>1960</v>
      </c>
      <c r="AM174" s="96" t="s">
        <v>1960</v>
      </c>
      <c r="AO174" s="96" t="s">
        <v>1960</v>
      </c>
      <c r="AP174" s="96" t="s">
        <v>2485</v>
      </c>
      <c r="AS174" s="101" t="str">
        <f t="shared" si="38"/>
        <v/>
      </c>
      <c r="AX174" s="101">
        <v>1</v>
      </c>
      <c r="BJ174" s="101">
        <v>1</v>
      </c>
      <c r="BZ174" s="101" t="str">
        <f>IF(AJ174="Obligations",AP174&amp;" "&amp;AI174&amp;" "&amp;IF(AQ174&lt;3.5,"SHORT",IF(AQ174&gt;8,"LONG","MID")),"")</f>
        <v/>
      </c>
      <c r="CA174" s="101" t="s">
        <v>70</v>
      </c>
      <c r="CB174" s="101"/>
      <c r="CC174" s="101" t="s">
        <v>70</v>
      </c>
      <c r="CD174" s="42" t="s">
        <v>4374</v>
      </c>
      <c r="CE174" s="42" t="s">
        <v>4374</v>
      </c>
      <c r="CF174" s="42" t="str">
        <f>IFERROR(VLOOKUP(Funds[[#This Row],[Code ISIN]],[1]GLOBAL!$C$1:$L$27,10,FALSE)," ")</f>
        <v xml:space="preserve"> </v>
      </c>
      <c r="CG174" s="42" t="s">
        <v>4374</v>
      </c>
      <c r="CH174" s="42" t="s">
        <v>4374</v>
      </c>
      <c r="CI174" s="42" t="s">
        <v>4374</v>
      </c>
      <c r="CK174" s="96" t="s">
        <v>4374</v>
      </c>
      <c r="CL174" s="246" t="str">
        <f>VLOOKUP(Funds[[#This Row],[Code ISIN]],'Sheet1 - Table (1)'!$A$10:$AF$110017,MATCH("Funds Liquidity",'Sheet1 - Table (1)'!$10:$10,0),FALSE)</f>
        <v>Jour</v>
      </c>
    </row>
    <row r="175" spans="1:93">
      <c r="A175" s="96" t="s">
        <v>872</v>
      </c>
      <c r="B175" s="305">
        <f>IF(ISERROR(VALUE(VLOOKUP($A175,'Sheet1 - Table (1)'!$A$8:$AG$1186,COLUMN(B$7),FALSE))),VLOOKUP(A175,TK_MANQUANTS,2,FALSE),IF(VALUE(VLOOKUP($A175,'Sheet1 - Table (1)'!$A$8:$AG$1186,COLUMN(B$7),FALSE))=0,VLOOKUP(A175,TK_MANQUANTS,2,FALSE),VALUE(VLOOKUP($A175,'Sheet1 - Table (1)'!$A$8:$AG$1186,COLUMN(B$7),FALSE))))</f>
        <v>1642688</v>
      </c>
      <c r="C175" s="80" t="str">
        <f>VLOOKUP($A175,'Sheet1 - Table (1)'!$A$8:$AG$1186,COLUMN(C$7),FALSE)</f>
        <v>Pictet CH-CHF Short Mid Term Bonds-I dy</v>
      </c>
      <c r="D175" s="82">
        <f>VLOOKUP($A175,'Sheet1 - Table (1)'!$A$8:$AG$1186,COLUMN(D$7),FALSE)</f>
        <v>43830</v>
      </c>
      <c r="E175" s="124">
        <f>VLOOKUP($A175,'Sheet1 - Table (1)'!$A$8:$AG$1186,COLUMN(E$7),FALSE)</f>
        <v>0.17</v>
      </c>
      <c r="F175" s="80">
        <f>VLOOKUP($A175,'Sheet1 - Table (1)'!$A$8:$AG$1186,COLUMN(F$7),FALSE)</f>
        <v>0</v>
      </c>
      <c r="G175" s="80" t="str">
        <f>VLOOKUP($A175,'Sheet1 - Table (1)'!$A$8:$AG$1186,COLUMN(G$7),FALSE)</f>
        <v>Switzerland</v>
      </c>
      <c r="H175" s="80" t="str">
        <f>VLOOKUP($A175,'Sheet1 - Table (1)'!$A$8:$AG$1186,COLUMN(H$7),FALSE)</f>
        <v>CHF</v>
      </c>
      <c r="I175" s="80" t="str">
        <f>VLOOKUP($A175,'Sheet1 - Table (1)'!$A$8:$AG$1186,COLUMN(I$7),FALSE)</f>
        <v>Fonds de placement</v>
      </c>
      <c r="J175" s="80" t="str">
        <f>VLOOKUP($A175,'Sheet1 - Table (1)'!$A$8:$AG$1186,COLUMN(J$7),FALSE)</f>
        <v>Obligation</v>
      </c>
      <c r="K175" s="82">
        <f>VLOOKUP($A175,'Sheet1 - Table (1)'!$A$8:$AG$1186,COLUMN(K$7),FALSE)</f>
        <v>44255</v>
      </c>
      <c r="L175" s="80">
        <f>VLOOKUP($A175,'Sheet1 - Table (1)'!$A$8:$AG$1186,COLUMN(L$7),FALSE)</f>
        <v>630.90459999999996</v>
      </c>
      <c r="M175" s="80" t="str">
        <f>VLOOKUP($A175,'Sheet1 - Table (1)'!$A$8:$AG$1186,COLUMN(M$7),FALSE)</f>
        <v>Paid</v>
      </c>
      <c r="N175" s="80">
        <f>VLOOKUP($A175,'Sheet1 - Table (1)'!$A$8:$AG$1186,COLUMN(N$7),FALSE)</f>
        <v>0</v>
      </c>
      <c r="O175" s="80">
        <f>VLOOKUP($A175,'Sheet1 - Table (1)'!$A$8:$AG$1186,COLUMN(O$7),FALSE)</f>
        <v>0</v>
      </c>
      <c r="P175" s="80">
        <f>VLOOKUP($A175,'Sheet1 - Table (1)'!$A$8:$AG$1186,COLUMN(P$7),FALSE)</f>
        <v>0</v>
      </c>
      <c r="Q175" s="80">
        <f>VLOOKUP($A175,'Sheet1 - Table (1)'!$A$8:$AG$1186,COLUMN(Q$7),FALSE)</f>
        <v>0</v>
      </c>
      <c r="R175" s="80">
        <f>VLOOKUP($A175,'Sheet1 - Table (1)'!$A$8:$AG$1186,COLUMN(R$7),FALSE)</f>
        <v>0</v>
      </c>
      <c r="S175" s="80">
        <f>VLOOKUP($A175,'Sheet1 - Table (1)'!$A$8:$AG$1186,COLUMN(S$7),FALSE)</f>
        <v>0</v>
      </c>
      <c r="T175" s="80">
        <f>VLOOKUP($A175,'Sheet1 - Table (1)'!$A$8:$AG$1186,COLUMN(T$7),FALSE)</f>
        <v>0</v>
      </c>
      <c r="U175" s="80" t="str">
        <f t="shared" si="45"/>
        <v/>
      </c>
      <c r="V175" s="80" t="str">
        <f>VLOOKUP($A175,'Sheet1 - Table (1)'!$A$8:$AG$1186,COLUMN(V$7)+3,FALSE)</f>
        <v>CH - Effektenfonds</v>
      </c>
      <c r="W175" s="80" t="str">
        <f>VLOOKUP(A175,'Sheet1 - Table (1)'!$A$8:$AF$10075,MATCH($W$8,'Sheet1 - Table (1)'!$10:$10,0),FALSE)</f>
        <v>Détermination des Prix Quotidien</v>
      </c>
      <c r="X175" s="80">
        <f>VLOOKUP(A175,'Sheet1 - Table (1)'!$A$8:$AAB$10075,MATCH($X$8,'Sheet1 - Table (1)'!$10:$10,0),FALSE)</f>
        <v>0</v>
      </c>
      <c r="Y175" s="96" t="str">
        <f t="shared" si="44"/>
        <v>Fonds de placement</v>
      </c>
      <c r="AA175" s="96" t="s">
        <v>1823</v>
      </c>
      <c r="AB175" s="96" t="s">
        <v>2064</v>
      </c>
      <c r="AC175" s="214" t="s">
        <v>140</v>
      </c>
      <c r="AD175" s="214" t="s">
        <v>2064</v>
      </c>
      <c r="AE175" s="96" t="s">
        <v>2481</v>
      </c>
      <c r="AF175" s="246" t="s">
        <v>2481</v>
      </c>
      <c r="AG175" s="96" t="s">
        <v>2857</v>
      </c>
      <c r="AI175" s="96" t="s">
        <v>381</v>
      </c>
      <c r="AJ175" s="96" t="s">
        <v>140</v>
      </c>
      <c r="AK175" s="96" t="s">
        <v>140</v>
      </c>
      <c r="AL175" s="96" t="s">
        <v>2064</v>
      </c>
      <c r="AM175" s="96" t="str">
        <f>IF(AND(AK175="Obligations",AP175="Courbe CHF"),"Obligations CHF",IF(AND(AX175=100%,BJ175=100%),AK175&amp;" CHF",IF(OR(AK175="Obligations",AK175="Actions",AK175="Liquidités"),AK175&amp;" étrangères" &amp; IF(AX175=100%," hedged",""),AK175&amp;" étrangers" &amp; IF(AX175=100%," hedged",""))))</f>
        <v>Obligations CHF</v>
      </c>
      <c r="AO175" s="96" t="s">
        <v>2064</v>
      </c>
      <c r="AP175" s="96" t="s">
        <v>786</v>
      </c>
      <c r="AQ175" s="96">
        <v>1.83</v>
      </c>
      <c r="AR175" s="101">
        <v>-2.5000000000000001E-3</v>
      </c>
      <c r="AS175" s="101">
        <f t="shared" si="38"/>
        <v>-4.2000000000000006E-3</v>
      </c>
      <c r="AT175" s="101">
        <v>0.46</v>
      </c>
      <c r="AU175" s="101">
        <v>0.27800000000000002</v>
      </c>
      <c r="AV175" s="101">
        <v>0.26200000000000001</v>
      </c>
      <c r="AX175" s="101">
        <v>1</v>
      </c>
      <c r="BJ175" s="101">
        <v>1</v>
      </c>
      <c r="BV175" s="101">
        <v>0.57589999999999997</v>
      </c>
      <c r="BW175" s="101">
        <v>0.42409999999999998</v>
      </c>
      <c r="BX175" s="134" t="s">
        <v>1852</v>
      </c>
      <c r="BY175" s="96" t="s">
        <v>1202</v>
      </c>
      <c r="BZ175" s="101" t="str">
        <f>IF(AJ175="Obligations",AP175&amp;" "&amp;AI175&amp;" "&amp;IF(AI175="High Yield",IF(AQ175&lt;2.5,"SHORT",IF(AQ175&gt;4,"LONG","MID")),IF(AQ175&lt;3.5,"SHORT",IF(AQ175&gt;8,"LONG","MID"))),"")</f>
        <v>Courbe CHF Aggregate SHORT</v>
      </c>
      <c r="CA175" s="101" t="s">
        <v>70</v>
      </c>
      <c r="CB175" s="101"/>
      <c r="CC175" s="101" t="s">
        <v>70</v>
      </c>
      <c r="CD175" s="42" t="s">
        <v>4374</v>
      </c>
      <c r="CE175" s="42" t="s">
        <v>4374</v>
      </c>
      <c r="CF175" s="42" t="str">
        <f>IFERROR(VLOOKUP(Funds[[#This Row],[Code ISIN]],[1]GLOBAL!$C$1:$L$27,10,FALSE)," ")</f>
        <v xml:space="preserve"> </v>
      </c>
      <c r="CG175" s="42" t="s">
        <v>4374</v>
      </c>
      <c r="CH175" s="42" t="s">
        <v>4374</v>
      </c>
      <c r="CI175" s="42" t="s">
        <v>4374</v>
      </c>
      <c r="CJ175" s="123">
        <v>42734</v>
      </c>
      <c r="CK175" s="96" t="s">
        <v>4374</v>
      </c>
      <c r="CL175" s="246" t="str">
        <f>VLOOKUP(Funds[[#This Row],[Code ISIN]],'Sheet1 - Table (1)'!$A$10:$AF$110017,MATCH("Funds Liquidity",'Sheet1 - Table (1)'!$10:$10,0),FALSE)</f>
        <v>Jour</v>
      </c>
    </row>
    <row r="176" spans="1:93">
      <c r="A176" s="80" t="s">
        <v>1736</v>
      </c>
      <c r="B176" s="305">
        <f>IF(ISERROR(VALUE(VLOOKUP($A176,'Sheet1 - Table (1)'!$A$8:$AG$1186,COLUMN(B$7),FALSE))),VLOOKUP(A176,TK_MANQUANTS,2,FALSE),IF(VALUE(VLOOKUP($A176,'Sheet1 - Table (1)'!$A$8:$AG$1186,COLUMN(B$7),FALSE))=0,VLOOKUP(A176,TK_MANQUANTS,2,FALSE),VALUE(VLOOKUP($A176,'Sheet1 - Table (1)'!$A$8:$AG$1186,COLUMN(B$7),FALSE))))</f>
        <v>4354685</v>
      </c>
      <c r="C176" s="80" t="str">
        <f>VLOOKUP($A176,'Sheet1 - Table (1)'!$A$8:$AG$1186,COLUMN(C$7),FALSE)</f>
        <v>Pictet CH-CHF Short Mid Term Bonds-J dy</v>
      </c>
      <c r="D176" s="82">
        <f>VLOOKUP($A176,'Sheet1 - Table (1)'!$A$8:$AG$1186,COLUMN(D$7),FALSE)</f>
        <v>43830</v>
      </c>
      <c r="E176" s="124">
        <f>VLOOKUP($A176,'Sheet1 - Table (1)'!$A$8:$AG$1186,COLUMN(E$7),FALSE)</f>
        <v>0.15</v>
      </c>
      <c r="F176" s="80">
        <f>VLOOKUP($A176,'Sheet1 - Table (1)'!$A$8:$AG$1186,COLUMN(F$7),FALSE)</f>
        <v>0</v>
      </c>
      <c r="G176" s="80" t="str">
        <f>VLOOKUP($A176,'Sheet1 - Table (1)'!$A$8:$AG$1186,COLUMN(G$7),FALSE)</f>
        <v>Switzerland</v>
      </c>
      <c r="H176" s="80" t="str">
        <f>VLOOKUP($A176,'Sheet1 - Table (1)'!$A$8:$AG$1186,COLUMN(H$7),FALSE)</f>
        <v>CHF</v>
      </c>
      <c r="I176" s="80" t="str">
        <f>VLOOKUP($A176,'Sheet1 - Table (1)'!$A$8:$AG$1186,COLUMN(I$7),FALSE)</f>
        <v>Fonds de placement</v>
      </c>
      <c r="J176" s="80" t="str">
        <f>VLOOKUP($A176,'Sheet1 - Table (1)'!$A$8:$AG$1186,COLUMN(J$7),FALSE)</f>
        <v>Obligation</v>
      </c>
      <c r="K176" s="82">
        <f>VLOOKUP($A176,'Sheet1 - Table (1)'!$A$8:$AG$1186,COLUMN(K$7),FALSE)</f>
        <v>44255</v>
      </c>
      <c r="L176" s="80">
        <f>VLOOKUP($A176,'Sheet1 - Table (1)'!$A$8:$AG$1186,COLUMN(L$7),FALSE)</f>
        <v>630.90459999999996</v>
      </c>
      <c r="M176" s="80" t="str">
        <f>VLOOKUP($A176,'Sheet1 - Table (1)'!$A$8:$AG$1186,COLUMN(M$7),FALSE)</f>
        <v>Paid</v>
      </c>
      <c r="N176" s="80">
        <f>VLOOKUP($A176,'Sheet1 - Table (1)'!$A$8:$AG$1186,COLUMN(N$7),FALSE)</f>
        <v>0</v>
      </c>
      <c r="O176" s="80">
        <f>VLOOKUP($A176,'Sheet1 - Table (1)'!$A$8:$AG$1186,COLUMN(O$7),FALSE)</f>
        <v>0</v>
      </c>
      <c r="P176" s="80">
        <f>VLOOKUP($A176,'Sheet1 - Table (1)'!$A$8:$AG$1186,COLUMN(P$7),FALSE)</f>
        <v>0</v>
      </c>
      <c r="Q176" s="80">
        <f>VLOOKUP($A176,'Sheet1 - Table (1)'!$A$8:$AG$1186,COLUMN(Q$7),FALSE)</f>
        <v>0</v>
      </c>
      <c r="R176" s="80">
        <f>VLOOKUP($A176,'Sheet1 - Table (1)'!$A$8:$AG$1186,COLUMN(R$7),FALSE)</f>
        <v>0</v>
      </c>
      <c r="S176" s="80">
        <f>VLOOKUP($A176,'Sheet1 - Table (1)'!$A$8:$AG$1186,COLUMN(S$7),FALSE)</f>
        <v>0</v>
      </c>
      <c r="T176" s="80">
        <f>VLOOKUP($A176,'Sheet1 - Table (1)'!$A$8:$AG$1186,COLUMN(T$7),FALSE)</f>
        <v>0</v>
      </c>
      <c r="U176" s="80" t="str">
        <f t="shared" si="45"/>
        <v/>
      </c>
      <c r="V176" s="80" t="str">
        <f>VLOOKUP($A176,'Sheet1 - Table (1)'!$A$8:$AG$1186,COLUMN(V$7)+3,FALSE)</f>
        <v>CH - Effektenfonds</v>
      </c>
      <c r="W176" s="80" t="str">
        <f>VLOOKUP(A176,'Sheet1 - Table (1)'!$A$8:$AF$10075,MATCH($W$8,'Sheet1 - Table (1)'!$10:$10,0),FALSE)</f>
        <v>Détermination des Prix Quotidien</v>
      </c>
      <c r="X176" s="80">
        <f>VLOOKUP(A176,'Sheet1 - Table (1)'!$A$8:$AAB$10075,MATCH($X$8,'Sheet1 - Table (1)'!$10:$10,0),FALSE)</f>
        <v>0</v>
      </c>
      <c r="Y176" s="96" t="str">
        <f t="shared" si="44"/>
        <v>Fonds de placement</v>
      </c>
      <c r="AA176" s="96" t="s">
        <v>1823</v>
      </c>
      <c r="AB176" s="96" t="s">
        <v>2064</v>
      </c>
      <c r="AC176" s="214" t="s">
        <v>140</v>
      </c>
      <c r="AD176" s="214" t="s">
        <v>2064</v>
      </c>
      <c r="AE176" s="96" t="s">
        <v>2481</v>
      </c>
      <c r="AF176" s="246" t="s">
        <v>2481</v>
      </c>
      <c r="AG176" s="96" t="s">
        <v>2857</v>
      </c>
      <c r="AI176" s="96" t="s">
        <v>381</v>
      </c>
      <c r="AJ176" s="96" t="s">
        <v>140</v>
      </c>
      <c r="AK176" s="96" t="s">
        <v>140</v>
      </c>
      <c r="AL176" s="96" t="s">
        <v>2064</v>
      </c>
      <c r="AM176" s="96" t="str">
        <f>IF(AND(AK176="Obligations",AP176="Courbe CHF"),"Obligations CHF",IF(AND(AX176=100%,BJ176=100%),AK176&amp;" CHF",IF(OR(AK176="Obligations",AK176="Actions",AK176="Liquidités"),AK176&amp;" étrangères" &amp; IF(AX176=100%," hedged",""),AK176&amp;" étrangers" &amp; IF(AX176=100%," hedged",""))))</f>
        <v>Obligations CHF</v>
      </c>
      <c r="AN176" s="139">
        <v>0.2</v>
      </c>
      <c r="AO176" s="96" t="s">
        <v>2064</v>
      </c>
      <c r="AP176" s="96" t="s">
        <v>786</v>
      </c>
      <c r="AQ176" s="96">
        <v>1.91</v>
      </c>
      <c r="AR176" s="101">
        <v>1.1999999999999999E-3</v>
      </c>
      <c r="AS176" s="101">
        <f>IF(AR176="","",AR176-E176%)</f>
        <v>-3.0000000000000014E-4</v>
      </c>
      <c r="AT176" s="101">
        <v>0.29780000000000001</v>
      </c>
      <c r="AU176" s="101">
        <v>0.16950000000000001</v>
      </c>
      <c r="AV176" s="101">
        <v>0.51859999999999995</v>
      </c>
      <c r="AW176" s="101">
        <v>1.41E-2</v>
      </c>
      <c r="AX176" s="101">
        <v>1</v>
      </c>
      <c r="BJ176" s="101">
        <v>1</v>
      </c>
      <c r="BT176" s="101"/>
      <c r="BU176" s="101"/>
      <c r="BV176" s="101">
        <v>0.2056</v>
      </c>
      <c r="BW176" s="101">
        <v>0.7944</v>
      </c>
      <c r="BX176" s="121" t="s">
        <v>1851</v>
      </c>
      <c r="BY176" s="101" t="s">
        <v>1739</v>
      </c>
      <c r="BZ176" s="101" t="str">
        <f>IF(AJ176="Obligations",AP176&amp;" "&amp;AI176&amp;" "&amp;IF(AQ176&lt;3.5,"SHORT",IF(AQ176&gt;8,"LONG","MID")),"")</f>
        <v>Courbe CHF Aggregate SHORT</v>
      </c>
      <c r="CA176" s="101" t="s">
        <v>4051</v>
      </c>
      <c r="CB176" s="101" t="s">
        <v>3741</v>
      </c>
      <c r="CC176" s="101" t="s">
        <v>3985</v>
      </c>
      <c r="CD176" s="42" t="s">
        <v>4374</v>
      </c>
      <c r="CE176" s="42" t="s">
        <v>4374</v>
      </c>
      <c r="CF176" s="42" t="str">
        <f>IFERROR(VLOOKUP(Funds[[#This Row],[Code ISIN]],[1]GLOBAL!$C$1:$L$27,10,FALSE)," ")</f>
        <v xml:space="preserve"> </v>
      </c>
      <c r="CG176" s="42" t="s">
        <v>4374</v>
      </c>
      <c r="CH176" s="42" t="s">
        <v>1633</v>
      </c>
      <c r="CI176" s="42" t="s">
        <v>4374</v>
      </c>
      <c r="CJ176" s="123">
        <v>42734</v>
      </c>
      <c r="CK176" s="96" t="s">
        <v>4374</v>
      </c>
      <c r="CL176" s="246" t="str">
        <f>VLOOKUP(Funds[[#This Row],[Code ISIN]],'Sheet1 - Table (1)'!$A$10:$AF$110017,MATCH("Funds Liquidity",'Sheet1 - Table (1)'!$10:$10,0),FALSE)</f>
        <v>Jour</v>
      </c>
      <c r="CM176" s="246" t="s">
        <v>140</v>
      </c>
    </row>
    <row r="177" spans="1:93">
      <c r="A177" s="96" t="s">
        <v>143</v>
      </c>
      <c r="B177" s="305">
        <f>IF(ISERROR(VALUE(VLOOKUP($A177,'Sheet1 - Table (1)'!$A$8:$AG$1186,COLUMN(B$7),FALSE))),VLOOKUP(A177,TK_MANQUANTS,2,FALSE),IF(VALUE(VLOOKUP($A177,'Sheet1 - Table (1)'!$A$8:$AG$1186,COLUMN(B$7),FALSE))=0,VLOOKUP(A177,TK_MANQUANTS,2,FALSE),VALUE(VLOOKUP($A177,'Sheet1 - Table (1)'!$A$8:$AG$1186,COLUMN(B$7),FALSE))))</f>
        <v>1297651</v>
      </c>
      <c r="C177" s="80" t="str">
        <f>VLOOKUP($A177,'Sheet1 - Table (1)'!$A$8:$AG$1186,COLUMN(C$7),FALSE)</f>
        <v>Pictet-CHF Bonds-I</v>
      </c>
      <c r="D177" s="82">
        <f>VLOOKUP($A177,'Sheet1 - Table (1)'!$A$8:$AG$1186,COLUMN(D$7),FALSE)</f>
        <v>44104</v>
      </c>
      <c r="E177" s="124">
        <f>VLOOKUP($A177,'Sheet1 - Table (1)'!$A$8:$AG$1186,COLUMN(E$7),FALSE)</f>
        <v>0.41</v>
      </c>
      <c r="F177" s="80" t="b">
        <f>VLOOKUP($A177,'Sheet1 - Table (1)'!$A$8:$AG$1186,COLUMN(F$7),FALSE)</f>
        <v>1</v>
      </c>
      <c r="G177" s="80" t="str">
        <f>VLOOKUP($A177,'Sheet1 - Table (1)'!$A$8:$AG$1186,COLUMN(G$7),FALSE)</f>
        <v>Luxembourg</v>
      </c>
      <c r="H177" s="80" t="str">
        <f>VLOOKUP($A177,'Sheet1 - Table (1)'!$A$8:$AG$1186,COLUMN(H$7),FALSE)</f>
        <v>CHF</v>
      </c>
      <c r="I177" s="80" t="str">
        <f>VLOOKUP($A177,'Sheet1 - Table (1)'!$A$8:$AG$1186,COLUMN(I$7),FALSE)</f>
        <v>Fonds de placement</v>
      </c>
      <c r="J177" s="80" t="str">
        <f>VLOOKUP($A177,'Sheet1 - Table (1)'!$A$8:$AG$1186,COLUMN(J$7),FALSE)</f>
        <v>Obligation</v>
      </c>
      <c r="K177" s="82">
        <f>VLOOKUP($A177,'Sheet1 - Table (1)'!$A$8:$AG$1186,COLUMN(K$7),FALSE)</f>
        <v>44255</v>
      </c>
      <c r="L177" s="80">
        <f>VLOOKUP($A177,'Sheet1 - Table (1)'!$A$8:$AG$1186,COLUMN(L$7),FALSE)</f>
        <v>599.16420000000005</v>
      </c>
      <c r="M177" s="80" t="str">
        <f>VLOOKUP($A177,'Sheet1 - Table (1)'!$A$8:$AG$1186,COLUMN(M$7),FALSE)</f>
        <v>Retained</v>
      </c>
      <c r="N177" s="80" t="b">
        <f>VLOOKUP($A177,'Sheet1 - Table (1)'!$A$8:$AG$1186,COLUMN(N$7),FALSE)</f>
        <v>1</v>
      </c>
      <c r="O177" s="80" t="b">
        <f>VLOOKUP($A177,'Sheet1 - Table (1)'!$A$8:$AG$1186,COLUMN(O$7),FALSE)</f>
        <v>1</v>
      </c>
      <c r="P177" s="80" t="b">
        <f>VLOOKUP($A177,'Sheet1 - Table (1)'!$A$8:$AG$1186,COLUMN(P$7),FALSE)</f>
        <v>1</v>
      </c>
      <c r="Q177" s="80" t="b">
        <f>VLOOKUP($A177,'Sheet1 - Table (1)'!$A$8:$AG$1186,COLUMN(Q$7),FALSE)</f>
        <v>1</v>
      </c>
      <c r="R177" s="80" t="b">
        <f>VLOOKUP($A177,'Sheet1 - Table (1)'!$A$8:$AG$1186,COLUMN(R$7),FALSE)</f>
        <v>1</v>
      </c>
      <c r="S177" s="80" t="b">
        <f>VLOOKUP($A177,'Sheet1 - Table (1)'!$A$8:$AG$1186,COLUMN(S$7),FALSE)</f>
        <v>1</v>
      </c>
      <c r="T177" s="80" t="b">
        <f>VLOOKUP($A177,'Sheet1 - Table (1)'!$A$8:$AG$1186,COLUMN(T$7),FALSE)</f>
        <v>1</v>
      </c>
      <c r="U177" s="80" t="str">
        <f t="shared" si="45"/>
        <v>BE-FR-IT-NE-SP-GE-UK</v>
      </c>
      <c r="V177" s="80" t="str">
        <f>VLOOKUP($A177,'Sheet1 - Table (1)'!$A$8:$AG$1186,COLUMN(V$7)+3,FALSE)</f>
        <v>LU - SICAV - Parte 1</v>
      </c>
      <c r="W177" s="80" t="str">
        <f>VLOOKUP(A177,'Sheet1 - Table (1)'!$A$8:$AF$10075,MATCH($W$8,'Sheet1 - Table (1)'!$10:$10,0),FALSE)</f>
        <v>Détermination des Prix Quotidien</v>
      </c>
      <c r="X177" s="80">
        <f>VLOOKUP(A177,'Sheet1 - Table (1)'!$A$8:$AAB$10075,MATCH($X$8,'Sheet1 - Table (1)'!$10:$10,0),FALSE)</f>
        <v>0</v>
      </c>
      <c r="Y177" s="96" t="str">
        <f t="shared" si="44"/>
        <v>Fonds de placement</v>
      </c>
      <c r="AA177" s="96" t="s">
        <v>1823</v>
      </c>
      <c r="AB177" s="96" t="s">
        <v>2064</v>
      </c>
      <c r="AC177" s="214" t="s">
        <v>140</v>
      </c>
      <c r="AD177" s="214" t="s">
        <v>2064</v>
      </c>
      <c r="AE177" s="96" t="s">
        <v>2481</v>
      </c>
      <c r="AF177" s="246" t="s">
        <v>2481</v>
      </c>
      <c r="AG177" s="96" t="s">
        <v>2857</v>
      </c>
      <c r="AI177" s="96" t="s">
        <v>381</v>
      </c>
      <c r="AJ177" s="96" t="s">
        <v>140</v>
      </c>
      <c r="AK177" s="96" t="s">
        <v>140</v>
      </c>
      <c r="AL177" s="96" t="s">
        <v>2064</v>
      </c>
      <c r="AM177" s="96" t="str">
        <f>IF(AND(AK177="Obligations",AP177="Courbe CHF"),"Obligations CHF",IF(AND(AX177=100%,BJ177=100%),AK177&amp;" CHF",IF(OR(AK177="Obligations",AK177="Actions",AK177="Liquidités"),AK177&amp;" étrangères" &amp; IF(AX177=100%," hedged",""),AK177&amp;" étrangers" &amp; IF(AX177=100%," hedged",""))))</f>
        <v>Obligations CHF</v>
      </c>
      <c r="AO177" s="96" t="s">
        <v>2064</v>
      </c>
      <c r="AP177" s="96" t="s">
        <v>786</v>
      </c>
      <c r="AQ177" s="96">
        <v>4.79</v>
      </c>
      <c r="AR177" s="101">
        <v>2.7000000000000001E-3</v>
      </c>
      <c r="AS177" s="101">
        <f t="shared" si="38"/>
        <v>-1.3999999999999993E-3</v>
      </c>
      <c r="AT177" s="101">
        <v>0.52900000000000003</v>
      </c>
      <c r="AU177" s="101">
        <v>0.25800000000000001</v>
      </c>
      <c r="AV177" s="101">
        <v>0.21299999999999999</v>
      </c>
      <c r="AX177" s="101">
        <v>1</v>
      </c>
      <c r="BJ177" s="101">
        <v>1</v>
      </c>
      <c r="BT177" s="101" t="s">
        <v>1505</v>
      </c>
      <c r="BV177" s="101">
        <v>0.2621</v>
      </c>
      <c r="BW177" s="101">
        <v>0.7379</v>
      </c>
      <c r="BY177" s="126" t="s">
        <v>91</v>
      </c>
      <c r="BZ177" s="101" t="str">
        <f>IF(AJ177="Obligations",AP177&amp;" "&amp;AI177&amp;" "&amp;IF(AQ177&lt;3.5,"SHORT",IF(AQ177&gt;8,"LONG","MID")),"")</f>
        <v>Courbe CHF Aggregate MID</v>
      </c>
      <c r="CA177" s="101" t="s">
        <v>70</v>
      </c>
      <c r="CB177" s="101"/>
      <c r="CC177" s="101" t="s">
        <v>70</v>
      </c>
      <c r="CD177" s="42" t="s">
        <v>4374</v>
      </c>
      <c r="CE177" s="42" t="s">
        <v>4374</v>
      </c>
      <c r="CF177" s="42" t="str">
        <f>IFERROR(VLOOKUP(Funds[[#This Row],[Code ISIN]],[1]GLOBAL!$C$1:$L$27,10,FALSE)," ")</f>
        <v xml:space="preserve"> </v>
      </c>
      <c r="CG177" s="42" t="s">
        <v>4374</v>
      </c>
      <c r="CH177" s="42" t="s">
        <v>4374</v>
      </c>
      <c r="CI177" s="42" t="s">
        <v>4374</v>
      </c>
      <c r="CJ177" s="123">
        <v>43039</v>
      </c>
      <c r="CK177" s="96" t="s">
        <v>4374</v>
      </c>
      <c r="CL177" s="246" t="str">
        <f>VLOOKUP(Funds[[#This Row],[Code ISIN]],'Sheet1 - Table (1)'!$A$10:$AF$110017,MATCH("Funds Liquidity",'Sheet1 - Table (1)'!$10:$10,0),FALSE)</f>
        <v>Jour</v>
      </c>
      <c r="CN177" s="246" t="s">
        <v>140</v>
      </c>
    </row>
    <row r="178" spans="1:93">
      <c r="A178" s="96" t="s">
        <v>2737</v>
      </c>
      <c r="B178" s="305">
        <f>IF(ISERROR(VALUE(VLOOKUP($A178,'Sheet1 - Table (1)'!$A$8:$AG$1186,COLUMN(B$7),FALSE))),VLOOKUP(A178,TK_MANQUANTS,2,FALSE),IF(VALUE(VLOOKUP($A178,'Sheet1 - Table (1)'!$A$8:$AG$1186,COLUMN(B$7),FALSE))=0,VLOOKUP(A178,TK_MANQUANTS,2,FALSE),VALUE(VLOOKUP($A178,'Sheet1 - Table (1)'!$A$8:$AG$1186,COLUMN(B$7),FALSE))))</f>
        <v>31169097</v>
      </c>
      <c r="C178" s="80" t="str">
        <f>VLOOKUP($A178,'Sheet1 - Table (1)'!$A$8:$AG$1186,COLUMN(C$7),FALSE)</f>
        <v>Pictet-CHF Bonds-J</v>
      </c>
      <c r="D178" s="82">
        <f>VLOOKUP($A178,'Sheet1 - Table (1)'!$A$8:$AG$1186,COLUMN(D$7),FALSE)</f>
        <v>44074</v>
      </c>
      <c r="E178" s="124">
        <f>VLOOKUP($A178,'Sheet1 - Table (1)'!$A$8:$AG$1186,COLUMN(E$7),FALSE)</f>
        <v>0.31</v>
      </c>
      <c r="F178" s="80" t="b">
        <f>VLOOKUP($A178,'Sheet1 - Table (1)'!$A$8:$AG$1186,COLUMN(F$7),FALSE)</f>
        <v>1</v>
      </c>
      <c r="G178" s="80" t="str">
        <f>VLOOKUP($A178,'Sheet1 - Table (1)'!$A$8:$AG$1186,COLUMN(G$7),FALSE)</f>
        <v>Luxembourg</v>
      </c>
      <c r="H178" s="80" t="str">
        <f>VLOOKUP($A178,'Sheet1 - Table (1)'!$A$8:$AG$1186,COLUMN(H$7),FALSE)</f>
        <v>CHF</v>
      </c>
      <c r="I178" s="80" t="str">
        <f>VLOOKUP($A178,'Sheet1 - Table (1)'!$A$8:$AG$1186,COLUMN(I$7),FALSE)</f>
        <v>Fonds de placement</v>
      </c>
      <c r="J178" s="80" t="str">
        <f>VLOOKUP($A178,'Sheet1 - Table (1)'!$A$8:$AG$1186,COLUMN(J$7),FALSE)</f>
        <v>Obligation</v>
      </c>
      <c r="K178" s="82">
        <f>VLOOKUP($A178,'Sheet1 - Table (1)'!$A$8:$AG$1186,COLUMN(K$7),FALSE)</f>
        <v>44255</v>
      </c>
      <c r="L178" s="80">
        <f>VLOOKUP($A178,'Sheet1 - Table (1)'!$A$8:$AG$1186,COLUMN(L$7),FALSE)</f>
        <v>599.16420000000005</v>
      </c>
      <c r="M178" s="80" t="str">
        <f>VLOOKUP($A178,'Sheet1 - Table (1)'!$A$8:$AG$1186,COLUMN(M$7),FALSE)</f>
        <v>Retained</v>
      </c>
      <c r="N178" s="80">
        <f>VLOOKUP($A178,'Sheet1 - Table (1)'!$A$8:$AG$1186,COLUMN(N$7),FALSE)</f>
        <v>0</v>
      </c>
      <c r="O178" s="80" t="b">
        <f>VLOOKUP($A178,'Sheet1 - Table (1)'!$A$8:$AG$1186,COLUMN(O$7),FALSE)</f>
        <v>1</v>
      </c>
      <c r="P178" s="80" t="b">
        <f>VLOOKUP($A178,'Sheet1 - Table (1)'!$A$8:$AG$1186,COLUMN(P$7),FALSE)</f>
        <v>1</v>
      </c>
      <c r="Q178" s="80" t="b">
        <f>VLOOKUP($A178,'Sheet1 - Table (1)'!$A$8:$AG$1186,COLUMN(Q$7),FALSE)</f>
        <v>1</v>
      </c>
      <c r="R178" s="80" t="b">
        <f>VLOOKUP($A178,'Sheet1 - Table (1)'!$A$8:$AG$1186,COLUMN(R$7),FALSE)</f>
        <v>1</v>
      </c>
      <c r="S178" s="80" t="b">
        <f>VLOOKUP($A178,'Sheet1 - Table (1)'!$A$8:$AG$1186,COLUMN(S$7),FALSE)</f>
        <v>1</v>
      </c>
      <c r="T178" s="80" t="b">
        <f>VLOOKUP($A178,'Sheet1 - Table (1)'!$A$8:$AG$1186,COLUMN(T$7),FALSE)</f>
        <v>1</v>
      </c>
      <c r="U178" s="80" t="str">
        <f t="shared" si="45"/>
        <v>FR-IT-NE-SP-GE-UK</v>
      </c>
      <c r="V178" s="80" t="str">
        <f>VLOOKUP($A178,'Sheet1 - Table (1)'!$A$8:$AG$1186,COLUMN(V$7)+3,FALSE)</f>
        <v>LU - SICAV - Parte 1</v>
      </c>
      <c r="W178" s="80" t="str">
        <f>VLOOKUP(A178,'Sheet1 - Table (1)'!$A$8:$AF$10075,MATCH($W$8,'Sheet1 - Table (1)'!$10:$10,0),FALSE)</f>
        <v>Détermination des Prix Quotidien</v>
      </c>
      <c r="X178" s="80">
        <f>VLOOKUP(A178,'Sheet1 - Table (1)'!$A$8:$AAB$10075,MATCH($X$8,'Sheet1 - Table (1)'!$10:$10,0),FALSE)</f>
        <v>0</v>
      </c>
      <c r="Y178" s="96" t="str">
        <f t="shared" si="44"/>
        <v>Fonds de placement</v>
      </c>
      <c r="AA178" s="96" t="s">
        <v>1823</v>
      </c>
      <c r="AB178" s="96" t="s">
        <v>2064</v>
      </c>
      <c r="AC178" s="214" t="s">
        <v>140</v>
      </c>
      <c r="AD178" s="214" t="s">
        <v>2064</v>
      </c>
      <c r="AE178" s="96" t="s">
        <v>2481</v>
      </c>
      <c r="AF178" s="246" t="s">
        <v>2481</v>
      </c>
      <c r="AG178" s="96" t="s">
        <v>2857</v>
      </c>
      <c r="AI178" s="96" t="s">
        <v>381</v>
      </c>
      <c r="AJ178" s="96" t="s">
        <v>140</v>
      </c>
      <c r="AK178" s="96" t="s">
        <v>140</v>
      </c>
      <c r="AL178" s="96" t="s">
        <v>2064</v>
      </c>
      <c r="AM178" s="96" t="str">
        <f>IF(AND(AK178="Obligations",AP178="Courbe CHF"),"Obligations CHF",IF(AND(AX178=100%,BJ178=100%),AK178&amp;" CHF",IF(OR(AK178="Obligations",AK178="Actions",AK178="Liquidités"),AK178&amp;" étrangères" &amp; IF(AX178=100%," hedged",""),AK178&amp;" étrangers" &amp; IF(AX178=100%," hedged",""))))</f>
        <v>Obligations CHF</v>
      </c>
      <c r="AO178" s="96" t="s">
        <v>2064</v>
      </c>
      <c r="AP178" s="96" t="s">
        <v>786</v>
      </c>
      <c r="AQ178" s="130">
        <f t="shared" ref="AQ178:BE178" si="46">AQ177</f>
        <v>4.79</v>
      </c>
      <c r="AR178" s="131">
        <f t="shared" si="46"/>
        <v>2.7000000000000001E-3</v>
      </c>
      <c r="AS178" s="131">
        <f t="shared" si="46"/>
        <v>-1.3999999999999993E-3</v>
      </c>
      <c r="AT178" s="131">
        <f t="shared" si="46"/>
        <v>0.52900000000000003</v>
      </c>
      <c r="AU178" s="131">
        <f t="shared" si="46"/>
        <v>0.25800000000000001</v>
      </c>
      <c r="AV178" s="131">
        <f t="shared" si="46"/>
        <v>0.21299999999999999</v>
      </c>
      <c r="AW178" s="131">
        <f t="shared" si="46"/>
        <v>0</v>
      </c>
      <c r="AX178" s="131">
        <f t="shared" si="46"/>
        <v>1</v>
      </c>
      <c r="AY178" s="131">
        <f t="shared" si="46"/>
        <v>0</v>
      </c>
      <c r="AZ178" s="131">
        <f t="shared" si="46"/>
        <v>0</v>
      </c>
      <c r="BA178" s="131">
        <f t="shared" si="46"/>
        <v>0</v>
      </c>
      <c r="BB178" s="131">
        <f t="shared" si="46"/>
        <v>0</v>
      </c>
      <c r="BC178" s="131">
        <f t="shared" si="46"/>
        <v>0</v>
      </c>
      <c r="BD178" s="131">
        <f t="shared" si="46"/>
        <v>0</v>
      </c>
      <c r="BE178" s="131">
        <f t="shared" si="46"/>
        <v>0</v>
      </c>
      <c r="BF178" s="131"/>
      <c r="BG178" s="131"/>
      <c r="BH178" s="131"/>
      <c r="BI178" s="131">
        <f>BI177</f>
        <v>0</v>
      </c>
      <c r="BJ178" s="131">
        <f>BJ177</f>
        <v>1</v>
      </c>
      <c r="BT178" s="101" t="s">
        <v>1505</v>
      </c>
      <c r="BV178" s="101">
        <v>0.2621</v>
      </c>
      <c r="BW178" s="101">
        <v>0.7379</v>
      </c>
      <c r="BY178" s="126" t="s">
        <v>91</v>
      </c>
      <c r="BZ178" s="101" t="str">
        <f>IF(AJ178="Obligations",AP178&amp;" "&amp;AI178&amp;" "&amp;IF(AQ178&lt;3.5,"SHORT",IF(AQ178&gt;8,"LONG","MID")),"")</f>
        <v>Courbe CHF Aggregate MID</v>
      </c>
      <c r="CA178" s="101" t="s">
        <v>70</v>
      </c>
      <c r="CB178" s="101"/>
      <c r="CC178" s="101" t="s">
        <v>70</v>
      </c>
      <c r="CD178" s="42" t="s">
        <v>4374</v>
      </c>
      <c r="CE178" s="42" t="s">
        <v>4374</v>
      </c>
      <c r="CF178" s="42" t="str">
        <f>IFERROR(VLOOKUP(Funds[[#This Row],[Code ISIN]],[1]GLOBAL!$C$1:$L$27,10,FALSE)," ")</f>
        <v xml:space="preserve"> </v>
      </c>
      <c r="CG178" s="42" t="s">
        <v>4374</v>
      </c>
      <c r="CH178" s="42" t="s">
        <v>4374</v>
      </c>
      <c r="CI178" s="42" t="s">
        <v>4374</v>
      </c>
      <c r="CJ178" s="123">
        <v>43039</v>
      </c>
      <c r="CK178" s="96" t="s">
        <v>4374</v>
      </c>
      <c r="CL178" s="246" t="str">
        <f>VLOOKUP(Funds[[#This Row],[Code ISIN]],'Sheet1 - Table (1)'!$A$10:$AF$110017,MATCH("Funds Liquidity",'Sheet1 - Table (1)'!$10:$10,0),FALSE)</f>
        <v>Jour</v>
      </c>
    </row>
    <row r="179" spans="1:93">
      <c r="A179" s="80" t="s">
        <v>282</v>
      </c>
      <c r="B179" s="305">
        <f>IF(ISERROR(VALUE(VLOOKUP($A179,'Sheet1 - Table (1)'!$A$8:$AG$1186,COLUMN(B$7),FALSE))),VLOOKUP(A179,TK_MANQUANTS,2,FALSE),IF(VALUE(VLOOKUP($A179,'Sheet1 - Table (1)'!$A$8:$AG$1186,COLUMN(B$7),FALSE))=0,VLOOKUP(A179,TK_MANQUANTS,2,FALSE),VALUE(VLOOKUP($A179,'Sheet1 - Table (1)'!$A$8:$AG$1186,COLUMN(B$7),FALSE))))</f>
        <v>22067252</v>
      </c>
      <c r="C179" s="80" t="str">
        <f>VLOOKUP($A179,'Sheet1 - Table (1)'!$A$8:$AG$1186,COLUMN(C$7),FALSE)</f>
        <v>Schroder GAIA Cat Bond CHF Hedged IF Acc</v>
      </c>
      <c r="D179" s="82">
        <f>VLOOKUP($A179,'Sheet1 - Table (1)'!$A$8:$AG$1186,COLUMN(D$7),FALSE)</f>
        <v>44084</v>
      </c>
      <c r="E179" s="124">
        <f>VLOOKUP($A179,'Sheet1 - Table (1)'!$A$8:$AG$1186,COLUMN(E$7),FALSE)</f>
        <v>1.33</v>
      </c>
      <c r="F179" s="80" t="b">
        <f>VLOOKUP($A179,'Sheet1 - Table (1)'!$A$8:$AG$1186,COLUMN(F$7),FALSE)</f>
        <v>1</v>
      </c>
      <c r="G179" s="80" t="str">
        <f>VLOOKUP($A179,'Sheet1 - Table (1)'!$A$8:$AG$1186,COLUMN(G$7),FALSE)</f>
        <v>Luxembourg</v>
      </c>
      <c r="H179" s="80" t="str">
        <f>VLOOKUP($A179,'Sheet1 - Table (1)'!$A$8:$AG$1186,COLUMN(H$7),FALSE)</f>
        <v>CHF</v>
      </c>
      <c r="I179" s="80" t="str">
        <f>VLOOKUP($A179,'Sheet1 - Table (1)'!$A$8:$AG$1186,COLUMN(I$7),FALSE)</f>
        <v>Fonds de placement</v>
      </c>
      <c r="J179" s="80" t="str">
        <f>VLOOKUP($A179,'Sheet1 - Table (1)'!$A$8:$AG$1186,COLUMN(J$7),FALSE)</f>
        <v>Alternatives</v>
      </c>
      <c r="K179" s="82">
        <f>VLOOKUP($A179,'Sheet1 - Table (1)'!$A$8:$AG$1186,COLUMN(K$7),FALSE)</f>
        <v>44255</v>
      </c>
      <c r="L179" s="81">
        <v>1190</v>
      </c>
      <c r="M179" s="80" t="str">
        <f>VLOOKUP($A179,'Sheet1 - Table (1)'!$A$8:$AG$1186,COLUMN(M$7),FALSE)</f>
        <v>Retained</v>
      </c>
      <c r="N179" s="80">
        <f>VLOOKUP($A179,'Sheet1 - Table (1)'!$A$8:$AG$1186,COLUMN(N$7),FALSE)</f>
        <v>0</v>
      </c>
      <c r="O179" s="80" t="b">
        <f>VLOOKUP($A179,'Sheet1 - Table (1)'!$A$8:$AG$1186,COLUMN(O$7),FALSE)</f>
        <v>1</v>
      </c>
      <c r="P179" s="80">
        <f>VLOOKUP($A179,'Sheet1 - Table (1)'!$A$8:$AG$1186,COLUMN(P$7),FALSE)</f>
        <v>0</v>
      </c>
      <c r="Q179" s="80" t="b">
        <f>VLOOKUP($A179,'Sheet1 - Table (1)'!$A$8:$AG$1186,COLUMN(Q$7),FALSE)</f>
        <v>1</v>
      </c>
      <c r="R179" s="80" t="b">
        <f>VLOOKUP($A179,'Sheet1 - Table (1)'!$A$8:$AG$1186,COLUMN(R$7),FALSE)</f>
        <v>1</v>
      </c>
      <c r="S179" s="80" t="b">
        <f>VLOOKUP($A179,'Sheet1 - Table (1)'!$A$8:$AG$1186,COLUMN(S$7),FALSE)</f>
        <v>1</v>
      </c>
      <c r="T179" s="80" t="b">
        <f>VLOOKUP($A179,'Sheet1 - Table (1)'!$A$8:$AG$1186,COLUMN(T$7),FALSE)</f>
        <v>1</v>
      </c>
      <c r="U179" s="80" t="str">
        <f t="shared" si="45"/>
        <v>FR-NE-SP-GE-UK</v>
      </c>
      <c r="V179" s="80" t="str">
        <f>VLOOKUP($A179,'Sheet1 - Table (1)'!$A$8:$AG$1186,COLUMN(V$7)+3,FALSE)</f>
        <v>LU - SICAV - Parte 1</v>
      </c>
      <c r="W179" s="80" t="str">
        <f>VLOOKUP(A179,'Sheet1 - Table (1)'!$A$8:$AF$10075,MATCH($W$8,'Sheet1 - Table (1)'!$10:$10,0),FALSE)</f>
        <v>Détermination Hebomadaire des Prix le Vendredi</v>
      </c>
      <c r="X179" s="80">
        <f>VLOOKUP(A179,'Sheet1 - Table (1)'!$A$8:$AAB$10075,MATCH($X$8,'Sheet1 - Table (1)'!$10:$10,0),FALSE)</f>
        <v>0</v>
      </c>
      <c r="Y179" s="96" t="str">
        <f t="shared" si="44"/>
        <v>Fonds de placement</v>
      </c>
      <c r="AA179" s="96" t="s">
        <v>1823</v>
      </c>
      <c r="AB179" s="96" t="s">
        <v>2874</v>
      </c>
      <c r="AC179" s="214" t="s">
        <v>2874</v>
      </c>
      <c r="AG179" s="96" t="s">
        <v>2803</v>
      </c>
      <c r="AH179" s="96" t="s">
        <v>2803</v>
      </c>
      <c r="AI179" s="96" t="s">
        <v>382</v>
      </c>
      <c r="AJ179" s="96" t="s">
        <v>382</v>
      </c>
      <c r="AK179" s="96" t="s">
        <v>1803</v>
      </c>
      <c r="AL179" s="96" t="s">
        <v>382</v>
      </c>
      <c r="AM179" s="96" t="str">
        <f>IF(AND(AK179="Obligations",AP179="Courbe CHF"),"Obligations CHF",IF(AND(AX179=100%,BJ179=100%),AK179&amp;" CHF",IF(OR(AK179="Obligations",AK179="Actions",AK179="Liquidités"),AK179&amp;" étrangères" &amp; IF(AX179=100%," hedged",""),AK179&amp;" étrangers" &amp; IF(AX179=100%," hedged",""))))</f>
        <v>Placements alternatifs CHF</v>
      </c>
      <c r="AN179" s="139">
        <v>1</v>
      </c>
      <c r="AO179" s="96" t="s">
        <v>2874</v>
      </c>
      <c r="AP179" s="96" t="s">
        <v>74</v>
      </c>
      <c r="AQ179" s="96">
        <v>0.5</v>
      </c>
      <c r="AR179" s="101">
        <v>0.03</v>
      </c>
      <c r="AS179" s="101">
        <f t="shared" ref="AS179:AS206" si="47">IF(AR179="","",AR179-E179%)</f>
        <v>1.67E-2</v>
      </c>
      <c r="AT179" s="101">
        <v>0.54220000000000002</v>
      </c>
      <c r="AU179" s="101">
        <v>0.11600000000000001</v>
      </c>
      <c r="AV179" s="101">
        <v>0.3241</v>
      </c>
      <c r="AW179" s="101">
        <v>1.77E-2</v>
      </c>
      <c r="AX179" s="101">
        <v>1</v>
      </c>
      <c r="BJ179" s="101">
        <v>1</v>
      </c>
      <c r="BT179" s="101" t="s">
        <v>1505</v>
      </c>
      <c r="BU179" s="101" t="s">
        <v>1505</v>
      </c>
      <c r="BV179" s="101">
        <v>0</v>
      </c>
      <c r="BW179" s="101">
        <v>1</v>
      </c>
      <c r="BX179" s="121" t="s">
        <v>1851</v>
      </c>
      <c r="BZ179" s="101" t="s">
        <v>2677</v>
      </c>
      <c r="CA179" s="101" t="s">
        <v>4051</v>
      </c>
      <c r="CB179" s="122" t="s">
        <v>3752</v>
      </c>
      <c r="CC179" s="137" t="s">
        <v>4004</v>
      </c>
      <c r="CD179" s="42" t="s">
        <v>1633</v>
      </c>
      <c r="CE179" s="42" t="s">
        <v>1633</v>
      </c>
      <c r="CF179" s="42" t="str">
        <f>IFERROR(VLOOKUP(Funds[[#This Row],[Code ISIN]],[1]GLOBAL!$C$1:$L$27,10,FALSE)," ")</f>
        <v xml:space="preserve"> </v>
      </c>
      <c r="CG179" s="42" t="s">
        <v>1633</v>
      </c>
      <c r="CH179" s="42" t="s">
        <v>1633</v>
      </c>
      <c r="CI179" s="42" t="s">
        <v>1633</v>
      </c>
      <c r="CJ179" s="123">
        <v>43008</v>
      </c>
      <c r="CK179" s="96" t="s">
        <v>4406</v>
      </c>
      <c r="CL179" s="246" t="str">
        <f>VLOOKUP(Funds[[#This Row],[Code ISIN]],'Sheet1 - Table (1)'!$A$10:$AF$110017,MATCH("Funds Liquidity",'Sheet1 - Table (1)'!$10:$10,0),FALSE)</f>
        <v>&gt;=Mois</v>
      </c>
      <c r="CM179" s="246" t="s">
        <v>2874</v>
      </c>
      <c r="CO179" s="246" t="s">
        <v>2803</v>
      </c>
    </row>
    <row r="180" spans="1:93">
      <c r="A180" s="80" t="s">
        <v>3059</v>
      </c>
      <c r="B180" s="305">
        <f>IF(ISERROR(VALUE(VLOOKUP($A180,'Sheet1 - Table (1)'!$A$8:$AG$1186,COLUMN(B$7),FALSE))),VLOOKUP(A180,TK_MANQUANTS,2,FALSE),IF(VALUE(VLOOKUP($A180,'Sheet1 - Table (1)'!$A$8:$AG$1186,COLUMN(B$7),FALSE))=0,VLOOKUP(A180,TK_MANQUANTS,2,FALSE),VALUE(VLOOKUP($A180,'Sheet1 - Table (1)'!$A$8:$AG$1186,COLUMN(B$7),FALSE))))</f>
        <v>1908717</v>
      </c>
      <c r="C180" s="80" t="str">
        <f>VLOOKUP($A180,'Sheet1 - Table (1)'!$A$8:$AG$1186,COLUMN(C$7),FALSE)</f>
        <v>Pictet CH-Swiss Mid Small Cap-I dy CHF</v>
      </c>
      <c r="D180" s="82">
        <f>VLOOKUP($A180,'Sheet1 - Table (1)'!$A$8:$AG$1186,COLUMN(D$7),FALSE)</f>
        <v>43830</v>
      </c>
      <c r="E180" s="124">
        <f>VLOOKUP($A180,'Sheet1 - Table (1)'!$A$8:$AG$1186,COLUMN(E$7),FALSE)</f>
        <v>0.76</v>
      </c>
      <c r="F180" s="80">
        <f>VLOOKUP($A180,'Sheet1 - Table (1)'!$A$8:$AG$1186,COLUMN(F$7),FALSE)</f>
        <v>0</v>
      </c>
      <c r="G180" s="80" t="str">
        <f>VLOOKUP($A180,'Sheet1 - Table (1)'!$A$8:$AG$1186,COLUMN(G$7),FALSE)</f>
        <v>Switzerland</v>
      </c>
      <c r="H180" s="80" t="str">
        <f>VLOOKUP($A180,'Sheet1 - Table (1)'!$A$8:$AG$1186,COLUMN(H$7),FALSE)</f>
        <v>CHF</v>
      </c>
      <c r="I180" s="80" t="str">
        <f>VLOOKUP($A180,'Sheet1 - Table (1)'!$A$8:$AG$1186,COLUMN(I$7),FALSE)</f>
        <v>Fonds de placement</v>
      </c>
      <c r="J180" s="80" t="str">
        <f>VLOOKUP($A180,'Sheet1 - Table (1)'!$A$8:$AG$1186,COLUMN(J$7),FALSE)</f>
        <v>Actions</v>
      </c>
      <c r="K180" s="82">
        <f>VLOOKUP($A180,'Sheet1 - Table (1)'!$A$8:$AG$1186,COLUMN(K$7),FALSE)</f>
        <v>44255</v>
      </c>
      <c r="L180" s="80">
        <f>VLOOKUP($A180,'Sheet1 - Table (1)'!$A$8:$AG$1186,COLUMN(L$7),FALSE)</f>
        <v>1524.6185</v>
      </c>
      <c r="M180" s="80" t="str">
        <f>VLOOKUP($A180,'Sheet1 - Table (1)'!$A$8:$AG$1186,COLUMN(M$7),FALSE)</f>
        <v>Paid</v>
      </c>
      <c r="N180" s="80">
        <f>VLOOKUP($A180,'Sheet1 - Table (1)'!$A$8:$AG$1186,COLUMN(N$7),FALSE)</f>
        <v>0</v>
      </c>
      <c r="O180" s="80">
        <f>VLOOKUP($A180,'Sheet1 - Table (1)'!$A$8:$AG$1186,COLUMN(O$7),FALSE)</f>
        <v>0</v>
      </c>
      <c r="P180" s="80">
        <f>VLOOKUP($A180,'Sheet1 - Table (1)'!$A$8:$AG$1186,COLUMN(P$7),FALSE)</f>
        <v>0</v>
      </c>
      <c r="Q180" s="80">
        <f>VLOOKUP($A180,'Sheet1 - Table (1)'!$A$8:$AG$1186,COLUMN(Q$7),FALSE)</f>
        <v>0</v>
      </c>
      <c r="R180" s="80">
        <f>VLOOKUP($A180,'Sheet1 - Table (1)'!$A$8:$AG$1186,COLUMN(R$7),FALSE)</f>
        <v>0</v>
      </c>
      <c r="S180" s="80">
        <f>VLOOKUP($A180,'Sheet1 - Table (1)'!$A$8:$AG$1186,COLUMN(S$7),FALSE)</f>
        <v>0</v>
      </c>
      <c r="T180" s="80" t="b">
        <f>VLOOKUP($A180,'Sheet1 - Table (1)'!$A$8:$AG$1186,COLUMN(T$7),FALSE)</f>
        <v>1</v>
      </c>
      <c r="U180" s="80" t="str">
        <f t="shared" si="45"/>
        <v>UK</v>
      </c>
      <c r="V180" s="80" t="str">
        <f>VLOOKUP($A180,'Sheet1 - Table (1)'!$A$8:$AG$1186,COLUMN(V$7)+3,FALSE)</f>
        <v>CH - Effektenfonds</v>
      </c>
      <c r="W180" s="80" t="str">
        <f>VLOOKUP(A180,'Sheet1 - Table (1)'!$A$8:$AF$10075,MATCH($W$8,'Sheet1 - Table (1)'!$10:$10,0),FALSE)</f>
        <v>Détermination des Prix Quotidien</v>
      </c>
      <c r="X180" s="80">
        <f>VLOOKUP(A180,'Sheet1 - Table (1)'!$A$8:$AAB$10075,MATCH($X$8,'Sheet1 - Table (1)'!$10:$10,0),FALSE)</f>
        <v>0</v>
      </c>
      <c r="Y180" s="96" t="str">
        <f t="shared" si="44"/>
        <v>Fonds de placement</v>
      </c>
      <c r="AA180" s="96" t="s">
        <v>1823</v>
      </c>
      <c r="AB180" s="96" t="s">
        <v>1960</v>
      </c>
      <c r="AC180" s="214" t="s">
        <v>155</v>
      </c>
      <c r="AD180" s="214" t="s">
        <v>1960</v>
      </c>
      <c r="AE180" s="96" t="s">
        <v>2858</v>
      </c>
      <c r="AF180" s="246" t="s">
        <v>2858</v>
      </c>
      <c r="AG180" s="96" t="s">
        <v>3043</v>
      </c>
      <c r="AI180" s="96" t="s">
        <v>155</v>
      </c>
      <c r="AJ180" s="96" t="s">
        <v>155</v>
      </c>
      <c r="AK180" s="96" t="s">
        <v>155</v>
      </c>
      <c r="AL180" s="26" t="s">
        <v>1960</v>
      </c>
      <c r="AM180" s="96" t="s">
        <v>1960</v>
      </c>
      <c r="AO180" s="96" t="s">
        <v>1960</v>
      </c>
      <c r="AP180" s="96" t="s">
        <v>2485</v>
      </c>
      <c r="AS180" s="101" t="str">
        <f t="shared" si="47"/>
        <v/>
      </c>
      <c r="AX180" s="101">
        <v>1</v>
      </c>
      <c r="BJ180" s="101">
        <v>1</v>
      </c>
      <c r="BY180" s="96" t="s">
        <v>1962</v>
      </c>
      <c r="BZ180" s="101" t="str">
        <f>IF(AJ180="Obligations",AP180&amp;" "&amp;AI180&amp;" "&amp;IF(AQ180&lt;3.5,"SHORT",IF(AQ180&gt;8,"LONG","MID")),"")</f>
        <v/>
      </c>
      <c r="CA180" s="101" t="s">
        <v>4051</v>
      </c>
      <c r="CB180" s="122" t="s">
        <v>3755</v>
      </c>
      <c r="CC180" s="101" t="s">
        <v>3990</v>
      </c>
      <c r="CD180" s="42" t="s">
        <v>4374</v>
      </c>
      <c r="CE180" s="42" t="s">
        <v>4374</v>
      </c>
      <c r="CF180" s="42" t="str">
        <f>IFERROR(VLOOKUP(Funds[[#This Row],[Code ISIN]],[1]GLOBAL!$C$1:$L$27,10,FALSE)," ")</f>
        <v xml:space="preserve"> </v>
      </c>
      <c r="CG180" s="42" t="s">
        <v>4374</v>
      </c>
      <c r="CH180" s="42" t="s">
        <v>4374</v>
      </c>
      <c r="CI180" s="42" t="s">
        <v>4374</v>
      </c>
      <c r="CK180" s="96" t="s">
        <v>4374</v>
      </c>
      <c r="CL180" s="246" t="str">
        <f>VLOOKUP(Funds[[#This Row],[Code ISIN]],'Sheet1 - Table (1)'!$A$10:$AF$110017,MATCH("Funds Liquidity",'Sheet1 - Table (1)'!$10:$10,0),FALSE)</f>
        <v>Jour</v>
      </c>
      <c r="CO180" s="246" t="s">
        <v>3043</v>
      </c>
    </row>
    <row r="181" spans="1:93">
      <c r="A181" s="80" t="s">
        <v>585</v>
      </c>
      <c r="B181" s="305">
        <f>IF(ISERROR(VALUE(VLOOKUP($A181,'Sheet1 - Table (1)'!$A$8:$AG$1186,COLUMN(B$7),FALSE))),VLOOKUP(A181,TK_MANQUANTS,2,FALSE),IF(VALUE(VLOOKUP($A181,'Sheet1 - Table (1)'!$A$8:$AG$1186,COLUMN(B$7),FALSE))=0,VLOOKUP(A181,TK_MANQUANTS,2,FALSE),VALUE(VLOOKUP($A181,'Sheet1 - Table (1)'!$A$8:$AG$1186,COLUMN(B$7),FALSE))))</f>
        <v>13134667</v>
      </c>
      <c r="C181" s="80" t="str">
        <f>VLOOKUP($A181,'Sheet1 - Table (1)'!$A$8:$AG$1186,COLUMN(C$7),FALSE)</f>
        <v>Mirabaud - Equities Swiss Small and Mid-I Cap-CHF</v>
      </c>
      <c r="D181" s="82">
        <f>VLOOKUP($A181,'Sheet1 - Table (1)'!$A$8:$AG$1186,COLUMN(D$7),FALSE)</f>
        <v>43830</v>
      </c>
      <c r="E181" s="124">
        <f>VLOOKUP($A181,'Sheet1 - Table (1)'!$A$8:$AG$1186,COLUMN(E$7),FALSE)</f>
        <v>1</v>
      </c>
      <c r="F181" s="80" t="b">
        <f>VLOOKUP($A181,'Sheet1 - Table (1)'!$A$8:$AG$1186,COLUMN(F$7),FALSE)</f>
        <v>1</v>
      </c>
      <c r="G181" s="80" t="str">
        <f>VLOOKUP($A181,'Sheet1 - Table (1)'!$A$8:$AG$1186,COLUMN(G$7),FALSE)</f>
        <v>Luxembourg</v>
      </c>
      <c r="H181" s="80" t="str">
        <f>VLOOKUP($A181,'Sheet1 - Table (1)'!$A$8:$AG$1186,COLUMN(H$7),FALSE)</f>
        <v>CHF</v>
      </c>
      <c r="I181" s="80" t="str">
        <f>VLOOKUP($A181,'Sheet1 - Table (1)'!$A$8:$AG$1186,COLUMN(I$7),FALSE)</f>
        <v>Fonds de placement</v>
      </c>
      <c r="J181" s="80" t="str">
        <f>VLOOKUP($A181,'Sheet1 - Table (1)'!$A$8:$AG$1186,COLUMN(J$7),FALSE)</f>
        <v>Actions</v>
      </c>
      <c r="K181" s="82">
        <f>VLOOKUP($A181,'Sheet1 - Table (1)'!$A$8:$AG$1186,COLUMN(K$7),FALSE)</f>
        <v>44255</v>
      </c>
      <c r="L181" s="80">
        <f>VLOOKUP($A181,'Sheet1 - Table (1)'!$A$8:$AG$1186,COLUMN(L$7),FALSE)</f>
        <v>1129.2434628999999</v>
      </c>
      <c r="M181" s="80" t="str">
        <f>VLOOKUP($A181,'Sheet1 - Table (1)'!$A$8:$AG$1186,COLUMN(M$7),FALSE)</f>
        <v>Retained</v>
      </c>
      <c r="N181" s="80">
        <f>VLOOKUP($A181,'Sheet1 - Table (1)'!$A$8:$AG$1186,COLUMN(N$7),FALSE)</f>
        <v>0</v>
      </c>
      <c r="O181" s="80" t="b">
        <f>VLOOKUP($A181,'Sheet1 - Table (1)'!$A$8:$AG$1186,COLUMN(O$7),FALSE)</f>
        <v>1</v>
      </c>
      <c r="P181" s="80" t="b">
        <f>VLOOKUP($A181,'Sheet1 - Table (1)'!$A$8:$AG$1186,COLUMN(P$7),FALSE)</f>
        <v>1</v>
      </c>
      <c r="Q181" s="80" t="b">
        <f>VLOOKUP($A181,'Sheet1 - Table (1)'!$A$8:$AG$1186,COLUMN(Q$7),FALSE)</f>
        <v>1</v>
      </c>
      <c r="R181" s="80" t="b">
        <f>VLOOKUP($A181,'Sheet1 - Table (1)'!$A$8:$AG$1186,COLUMN(R$7),FALSE)</f>
        <v>1</v>
      </c>
      <c r="S181" s="80" t="b">
        <f>VLOOKUP($A181,'Sheet1 - Table (1)'!$A$8:$AG$1186,COLUMN(S$7),FALSE)</f>
        <v>1</v>
      </c>
      <c r="T181" s="80" t="b">
        <f>VLOOKUP($A181,'Sheet1 - Table (1)'!$A$8:$AG$1186,COLUMN(T$7),FALSE)</f>
        <v>1</v>
      </c>
      <c r="U181" s="80" t="str">
        <f t="shared" si="45"/>
        <v>FR-IT-NE-SP-GE-UK</v>
      </c>
      <c r="V181" s="80" t="str">
        <f>VLOOKUP($A181,'Sheet1 - Table (1)'!$A$8:$AG$1186,COLUMN(V$7)+3,FALSE)</f>
        <v>LU - SICAV - Parte 1</v>
      </c>
      <c r="W181" s="80" t="str">
        <f>VLOOKUP(A181,'Sheet1 - Table (1)'!$A$8:$AF$10075,MATCH($W$8,'Sheet1 - Table (1)'!$10:$10,0),FALSE)</f>
        <v>Détermination des Prix Quotidien</v>
      </c>
      <c r="X181" s="80">
        <f>VLOOKUP(A181,'Sheet1 - Table (1)'!$A$8:$AAB$10075,MATCH($X$8,'Sheet1 - Table (1)'!$10:$10,0),FALSE)</f>
        <v>0</v>
      </c>
      <c r="Y181" s="96" t="str">
        <f t="shared" si="44"/>
        <v>Fonds de placement</v>
      </c>
      <c r="AA181" s="96" t="s">
        <v>1823</v>
      </c>
      <c r="AB181" s="96" t="s">
        <v>1960</v>
      </c>
      <c r="AC181" s="214" t="s">
        <v>155</v>
      </c>
      <c r="AD181" s="214" t="s">
        <v>1960</v>
      </c>
      <c r="AE181" s="96" t="s">
        <v>2858</v>
      </c>
      <c r="AF181" s="246" t="s">
        <v>2858</v>
      </c>
      <c r="AG181" s="96" t="s">
        <v>3043</v>
      </c>
      <c r="AI181" s="96" t="s">
        <v>155</v>
      </c>
      <c r="AJ181" s="96" t="s">
        <v>155</v>
      </c>
      <c r="AK181" s="96" t="s">
        <v>155</v>
      </c>
      <c r="AL181" s="26" t="s">
        <v>1960</v>
      </c>
      <c r="AM181" s="96" t="s">
        <v>1960</v>
      </c>
      <c r="AO181" s="96" t="s">
        <v>1960</v>
      </c>
      <c r="AP181" s="96" t="s">
        <v>2485</v>
      </c>
      <c r="AS181" s="101" t="str">
        <f t="shared" si="47"/>
        <v/>
      </c>
      <c r="AX181" s="101">
        <v>1</v>
      </c>
      <c r="BJ181" s="101">
        <v>1</v>
      </c>
      <c r="BY181" s="96" t="s">
        <v>1962</v>
      </c>
      <c r="BZ181" s="101" t="str">
        <f>IF(AJ181="Obligations",AP181&amp;" "&amp;AI181&amp;" "&amp;IF(AQ181&lt;3.5,"SHORT",IF(AQ181&gt;8,"LONG","MID")),"")</f>
        <v/>
      </c>
      <c r="CA181" s="101" t="s">
        <v>4051</v>
      </c>
      <c r="CB181" s="122" t="s">
        <v>3756</v>
      </c>
      <c r="CC181" s="101" t="s">
        <v>3991</v>
      </c>
      <c r="CD181" s="42" t="s">
        <v>1633</v>
      </c>
      <c r="CE181" s="42" t="s">
        <v>4374</v>
      </c>
      <c r="CF181" s="42" t="str">
        <f>IFERROR(VLOOKUP(Funds[[#This Row],[Code ISIN]],[1]GLOBAL!$C$1:$L$27,10,FALSE)," ")</f>
        <v xml:space="preserve"> </v>
      </c>
      <c r="CG181" s="42" t="s">
        <v>4374</v>
      </c>
      <c r="CH181" s="42" t="s">
        <v>4374</v>
      </c>
      <c r="CI181" s="42" t="s">
        <v>4374</v>
      </c>
      <c r="CK181" s="96" t="s">
        <v>4374</v>
      </c>
      <c r="CL181" s="246" t="str">
        <f>VLOOKUP(Funds[[#This Row],[Code ISIN]],'Sheet1 - Table (1)'!$A$10:$AF$110017,MATCH("Funds Liquidity",'Sheet1 - Table (1)'!$10:$10,0),FALSE)</f>
        <v>Jour</v>
      </c>
      <c r="CN181" s="246" t="s">
        <v>155</v>
      </c>
      <c r="CO181" s="246" t="s">
        <v>3043</v>
      </c>
    </row>
    <row r="182" spans="1:93">
      <c r="A182" s="80" t="s">
        <v>1947</v>
      </c>
      <c r="B182" s="305">
        <f>IF(ISERROR(VALUE(VLOOKUP($A182,'Sheet1 - Table (1)'!$A$8:$AG$1186,COLUMN(B$7),FALSE))),VLOOKUP(A182,TK_MANQUANTS,2,FALSE),IF(VALUE(VLOOKUP($A182,'Sheet1 - Table (1)'!$A$8:$AG$1186,COLUMN(B$7),FALSE))=0,VLOOKUP(A182,TK_MANQUANTS,2,FALSE),VALUE(VLOOKUP($A182,'Sheet1 - Table (1)'!$A$8:$AG$1186,COLUMN(B$7),FALSE))))</f>
        <v>32919334</v>
      </c>
      <c r="C182" s="80" t="str">
        <f>VLOOKUP($A182,'Sheet1 - Table (1)'!$A$8:$AG$1186,COLUMN(C$7),FALSE)</f>
        <v>Schroder Flexible Cat Bond CHF Hedged IF Acc</v>
      </c>
      <c r="D182" s="82">
        <f>VLOOKUP($A182,'Sheet1 - Table (1)'!$A$8:$AG$1186,COLUMN(D$7),FALSE)</f>
        <v>44084</v>
      </c>
      <c r="E182" s="124">
        <f>VLOOKUP($A182,'Sheet1 - Table (1)'!$A$8:$AG$1186,COLUMN(E$7),FALSE)</f>
        <v>1.33</v>
      </c>
      <c r="F182" s="80" t="b">
        <f>VLOOKUP($A182,'Sheet1 - Table (1)'!$A$8:$AG$1186,COLUMN(F$7),FALSE)</f>
        <v>1</v>
      </c>
      <c r="G182" s="80" t="str">
        <f>VLOOKUP($A182,'Sheet1 - Table (1)'!$A$8:$AG$1186,COLUMN(G$7),FALSE)</f>
        <v>Luxembourg</v>
      </c>
      <c r="H182" s="80" t="str">
        <f>VLOOKUP($A182,'Sheet1 - Table (1)'!$A$8:$AG$1186,COLUMN(H$7),FALSE)</f>
        <v>CHF</v>
      </c>
      <c r="I182" s="80" t="str">
        <f>VLOOKUP($A182,'Sheet1 - Table (1)'!$A$8:$AG$1186,COLUMN(I$7),FALSE)</f>
        <v>Fonds de placement</v>
      </c>
      <c r="J182" s="80" t="str">
        <f>VLOOKUP($A182,'Sheet1 - Table (1)'!$A$8:$AG$1186,COLUMN(J$7),FALSE)</f>
        <v>Alternatives</v>
      </c>
      <c r="K182" s="82">
        <f>VLOOKUP($A182,'Sheet1 - Table (1)'!$A$8:$AG$1186,COLUMN(K$7),FALSE)</f>
        <v>44227</v>
      </c>
      <c r="L182" s="81">
        <v>255</v>
      </c>
      <c r="M182" s="80" t="str">
        <f>VLOOKUP($A182,'Sheet1 - Table (1)'!$A$8:$AG$1186,COLUMN(M$7),FALSE)</f>
        <v>Retained</v>
      </c>
      <c r="N182" s="80">
        <f>VLOOKUP($A182,'Sheet1 - Table (1)'!$A$8:$AG$1186,COLUMN(N$7),FALSE)</f>
        <v>0</v>
      </c>
      <c r="O182" s="80" t="b">
        <f>VLOOKUP($A182,'Sheet1 - Table (1)'!$A$8:$AG$1186,COLUMN(O$7),FALSE)</f>
        <v>1</v>
      </c>
      <c r="P182" s="80">
        <f>VLOOKUP($A182,'Sheet1 - Table (1)'!$A$8:$AG$1186,COLUMN(P$7),FALSE)</f>
        <v>0</v>
      </c>
      <c r="Q182" s="80" t="b">
        <f>VLOOKUP($A182,'Sheet1 - Table (1)'!$A$8:$AG$1186,COLUMN(Q$7),FALSE)</f>
        <v>1</v>
      </c>
      <c r="R182" s="80" t="b">
        <f>VLOOKUP($A182,'Sheet1 - Table (1)'!$A$8:$AG$1186,COLUMN(R$7),FALSE)</f>
        <v>1</v>
      </c>
      <c r="S182" s="80" t="b">
        <f>VLOOKUP($A182,'Sheet1 - Table (1)'!$A$8:$AG$1186,COLUMN(S$7),FALSE)</f>
        <v>1</v>
      </c>
      <c r="T182" s="80" t="b">
        <f>VLOOKUP($A182,'Sheet1 - Table (1)'!$A$8:$AG$1186,COLUMN(T$7),FALSE)</f>
        <v>1</v>
      </c>
      <c r="U182" s="80" t="str">
        <f t="shared" si="45"/>
        <v>FR-NE-SP-GE-UK</v>
      </c>
      <c r="V182" s="80" t="str">
        <f>VLOOKUP($A182,'Sheet1 - Table (1)'!$A$8:$AG$1186,COLUMN(V$7)+3,FALSE)</f>
        <v>LU - SICAV - Parte 1</v>
      </c>
      <c r="W182" s="80" t="str">
        <f>VLOOKUP(A182,'Sheet1 - Table (1)'!$A$8:$AF$10075,MATCH($W$8,'Sheet1 - Table (1)'!$10:$10,0),FALSE)</f>
        <v>Détermination Hebomadaire des Prix le Vendredi</v>
      </c>
      <c r="X182" s="80">
        <f>VLOOKUP(A182,'Sheet1 - Table (1)'!$A$8:$AAB$10075,MATCH($X$8,'Sheet1 - Table (1)'!$10:$10,0),FALSE)</f>
        <v>0</v>
      </c>
      <c r="Y182" s="96" t="str">
        <f t="shared" si="44"/>
        <v>Fonds de placement</v>
      </c>
      <c r="AA182" s="96" t="s">
        <v>1823</v>
      </c>
      <c r="AB182" s="96" t="s">
        <v>2874</v>
      </c>
      <c r="AC182" s="214" t="s">
        <v>2874</v>
      </c>
      <c r="AG182" s="96" t="s">
        <v>2803</v>
      </c>
      <c r="AH182" s="96" t="s">
        <v>2803</v>
      </c>
      <c r="AI182" s="96" t="s">
        <v>382</v>
      </c>
      <c r="AJ182" s="96" t="s">
        <v>382</v>
      </c>
      <c r="AK182" s="96" t="s">
        <v>1803</v>
      </c>
      <c r="AL182" s="96" t="s">
        <v>382</v>
      </c>
      <c r="AM182" s="96" t="s">
        <v>1937</v>
      </c>
      <c r="AN182" s="139">
        <v>1</v>
      </c>
      <c r="AO182" s="96" t="s">
        <v>2874</v>
      </c>
      <c r="AP182" s="96" t="s">
        <v>1804</v>
      </c>
      <c r="AQ182" s="96">
        <v>0.5</v>
      </c>
      <c r="AR182" s="101">
        <v>0.03</v>
      </c>
      <c r="AS182" s="101">
        <f t="shared" si="47"/>
        <v>1.67E-2</v>
      </c>
      <c r="AT182" s="101">
        <v>0.73440000000000005</v>
      </c>
      <c r="AU182" s="101">
        <v>0.13020000000000001</v>
      </c>
      <c r="AV182" s="101">
        <v>0.13539999999999999</v>
      </c>
      <c r="AX182" s="101">
        <v>1</v>
      </c>
      <c r="BJ182" s="101">
        <v>1</v>
      </c>
      <c r="BT182" s="101" t="s">
        <v>1505</v>
      </c>
      <c r="BU182" s="101" t="s">
        <v>1505</v>
      </c>
      <c r="BX182" s="121" t="s">
        <v>1851</v>
      </c>
      <c r="BZ182" s="101" t="s">
        <v>2677</v>
      </c>
      <c r="CA182" s="101" t="s">
        <v>4051</v>
      </c>
      <c r="CB182" s="101" t="s">
        <v>3757</v>
      </c>
      <c r="CC182" s="101" t="s">
        <v>4004</v>
      </c>
      <c r="CD182" s="42" t="s">
        <v>1633</v>
      </c>
      <c r="CE182" s="42" t="s">
        <v>4374</v>
      </c>
      <c r="CF182" s="42" t="str">
        <f>IFERROR(VLOOKUP(Funds[[#This Row],[Code ISIN]],[1]GLOBAL!$C$1:$L$27,10,FALSE)," ")</f>
        <v xml:space="preserve"> </v>
      </c>
      <c r="CG182" s="42" t="s">
        <v>4374</v>
      </c>
      <c r="CH182" s="42" t="s">
        <v>1633</v>
      </c>
      <c r="CI182" s="42" t="s">
        <v>4374</v>
      </c>
      <c r="CJ182" s="123">
        <v>42734</v>
      </c>
      <c r="CK182" s="96" t="s">
        <v>4406</v>
      </c>
      <c r="CL182" s="246" t="str">
        <f>VLOOKUP(Funds[[#This Row],[Code ISIN]],'Sheet1 - Table (1)'!$A$10:$AF$110017,MATCH("Funds Liquidity",'Sheet1 - Table (1)'!$10:$10,0),FALSE)</f>
        <v>&gt;=Mois</v>
      </c>
      <c r="CM182" s="246" t="s">
        <v>2874</v>
      </c>
      <c r="CO182" s="246" t="s">
        <v>2803</v>
      </c>
    </row>
    <row r="183" spans="1:93">
      <c r="A183" s="96" t="s">
        <v>1169</v>
      </c>
      <c r="B183" s="305">
        <f>IF(ISERROR(VALUE(VLOOKUP($A183,'Sheet1 - Table (1)'!$A$8:$AG$1186,COLUMN(B$7),FALSE))),VLOOKUP(A183,TK_MANQUANTS,2,FALSE),IF(VALUE(VLOOKUP($A183,'Sheet1 - Table (1)'!$A$8:$AG$1186,COLUMN(B$7),FALSE))=0,VLOOKUP(A183,TK_MANQUANTS,2,FALSE),VALUE(VLOOKUP($A183,'Sheet1 - Table (1)'!$A$8:$AG$1186,COLUMN(B$7),FALSE))))</f>
        <v>2700759</v>
      </c>
      <c r="C183" s="80" t="str">
        <f>VLOOKUP($A183,'Sheet1 - Table (1)'!$A$8:$AG$1186,COLUMN(C$7),FALSE)</f>
        <v>Swisscanto (CH) BF Vision Responsible CHF AA CHF</v>
      </c>
      <c r="D183" s="82">
        <f>VLOOKUP($A183,'Sheet1 - Table (1)'!$A$8:$AG$1186,COLUMN(D$7),FALSE)</f>
        <v>44196</v>
      </c>
      <c r="E183" s="124">
        <f>VLOOKUP($A183,'Sheet1 - Table (1)'!$A$8:$AG$1186,COLUMN(E$7),FALSE)</f>
        <v>0.95</v>
      </c>
      <c r="F183" s="80">
        <f>VLOOKUP($A183,'Sheet1 - Table (1)'!$A$8:$AG$1186,COLUMN(F$7),FALSE)</f>
        <v>0</v>
      </c>
      <c r="G183" s="80" t="str">
        <f>VLOOKUP($A183,'Sheet1 - Table (1)'!$A$8:$AG$1186,COLUMN(G$7),FALSE)</f>
        <v>Switzerland</v>
      </c>
      <c r="H183" s="80" t="str">
        <f>VLOOKUP($A183,'Sheet1 - Table (1)'!$A$8:$AG$1186,COLUMN(H$7),FALSE)</f>
        <v>CHF</v>
      </c>
      <c r="I183" s="80" t="str">
        <f>VLOOKUP($A183,'Sheet1 - Table (1)'!$A$8:$AG$1186,COLUMN(I$7),FALSE)</f>
        <v>Fonds de placement</v>
      </c>
      <c r="J183" s="80" t="str">
        <f>VLOOKUP($A183,'Sheet1 - Table (1)'!$A$8:$AG$1186,COLUMN(J$7),FALSE)</f>
        <v>Obligation</v>
      </c>
      <c r="K183" s="82">
        <f>VLOOKUP($A183,'Sheet1 - Table (1)'!$A$8:$AG$1186,COLUMN(K$7),FALSE)</f>
        <v>44255</v>
      </c>
      <c r="L183" s="80">
        <f>VLOOKUP($A183,'Sheet1 - Table (1)'!$A$8:$AG$1186,COLUMN(L$7),FALSE)</f>
        <v>172.40958900000001</v>
      </c>
      <c r="M183" s="80" t="str">
        <f>VLOOKUP($A183,'Sheet1 - Table (1)'!$A$8:$AG$1186,COLUMN(M$7),FALSE)</f>
        <v>Paid</v>
      </c>
      <c r="N183" s="80">
        <f>VLOOKUP($A183,'Sheet1 - Table (1)'!$A$8:$AG$1186,COLUMN(N$7),FALSE)</f>
        <v>0</v>
      </c>
      <c r="O183" s="80">
        <f>VLOOKUP($A183,'Sheet1 - Table (1)'!$A$8:$AG$1186,COLUMN(O$7),FALSE)</f>
        <v>0</v>
      </c>
      <c r="P183" s="80">
        <f>VLOOKUP($A183,'Sheet1 - Table (1)'!$A$8:$AG$1186,COLUMN(P$7),FALSE)</f>
        <v>0</v>
      </c>
      <c r="Q183" s="80">
        <f>VLOOKUP($A183,'Sheet1 - Table (1)'!$A$8:$AG$1186,COLUMN(Q$7),FALSE)</f>
        <v>0</v>
      </c>
      <c r="R183" s="80">
        <f>VLOOKUP($A183,'Sheet1 - Table (1)'!$A$8:$AG$1186,COLUMN(R$7),FALSE)</f>
        <v>0</v>
      </c>
      <c r="S183" s="80" t="b">
        <f>VLOOKUP($A183,'Sheet1 - Table (1)'!$A$8:$AG$1186,COLUMN(S$7),FALSE)</f>
        <v>1</v>
      </c>
      <c r="T183" s="80">
        <f>VLOOKUP($A183,'Sheet1 - Table (1)'!$A$8:$AG$1186,COLUMN(T$7),FALSE)</f>
        <v>0</v>
      </c>
      <c r="U183" s="80" t="str">
        <f t="shared" si="45"/>
        <v>GE</v>
      </c>
      <c r="V183" s="80" t="str">
        <f>VLOOKUP($A183,'Sheet1 - Table (1)'!$A$8:$AG$1186,COLUMN(V$7)+3,FALSE)</f>
        <v>CH - Uebrige Fds tradit. Anl.</v>
      </c>
      <c r="W183" s="80" t="str">
        <f>VLOOKUP(A183,'Sheet1 - Table (1)'!$A$8:$AF$10075,MATCH($W$8,'Sheet1 - Table (1)'!$10:$10,0),FALSE)</f>
        <v>Détermination des Prix Quotidien</v>
      </c>
      <c r="X183" s="80">
        <f>VLOOKUP(A183,'Sheet1 - Table (1)'!$A$8:$AAB$10075,MATCH($X$8,'Sheet1 - Table (1)'!$10:$10,0),FALSE)</f>
        <v>0</v>
      </c>
      <c r="Y183" s="96" t="str">
        <f t="shared" si="44"/>
        <v>Fonds de placement</v>
      </c>
      <c r="AA183" s="96" t="s">
        <v>1823</v>
      </c>
      <c r="AB183" s="96" t="s">
        <v>2064</v>
      </c>
      <c r="AC183" s="214" t="s">
        <v>140</v>
      </c>
      <c r="AD183" s="214" t="s">
        <v>2064</v>
      </c>
      <c r="AE183" s="96" t="s">
        <v>2481</v>
      </c>
      <c r="AF183" s="246" t="s">
        <v>2481</v>
      </c>
      <c r="AI183" s="96" t="s">
        <v>381</v>
      </c>
      <c r="AJ183" s="96" t="s">
        <v>140</v>
      </c>
      <c r="AK183" s="96" t="s">
        <v>140</v>
      </c>
      <c r="AL183" s="96" t="s">
        <v>2064</v>
      </c>
      <c r="AM183" s="96" t="str">
        <f t="shared" ref="AM183:AM195" si="48">IF(AND(AK183="Obligations",AP183="Courbe CHF"),"Obligations CHF",IF(AND(AX183=100%,BJ183=100%),AK183&amp;" CHF",IF(OR(AK183="Obligations",AK183="Actions",AK183="Liquidités"),AK183&amp;" étrangères" &amp; IF(AX183=100%," hedged",""),AK183&amp;" étrangers" &amp; IF(AX183=100%," hedged",""))))</f>
        <v>Obligations CHF</v>
      </c>
      <c r="AO183" s="96" t="s">
        <v>2064</v>
      </c>
      <c r="AP183" s="96" t="s">
        <v>786</v>
      </c>
      <c r="AR183" s="101">
        <v>4.8999999999999998E-3</v>
      </c>
      <c r="AS183" s="101">
        <f t="shared" si="47"/>
        <v>-4.5999999999999999E-3</v>
      </c>
      <c r="AT183" s="101">
        <v>0.5111</v>
      </c>
      <c r="AU183" s="101">
        <v>0.27800000000000002</v>
      </c>
      <c r="AV183" s="101">
        <v>0.1981</v>
      </c>
      <c r="AW183" s="129">
        <v>1.2800000000000001E-2</v>
      </c>
      <c r="AX183" s="101">
        <v>1</v>
      </c>
      <c r="BJ183" s="101">
        <v>1</v>
      </c>
      <c r="BV183" s="101">
        <v>0.2621</v>
      </c>
      <c r="BW183" s="101">
        <v>0.7379</v>
      </c>
      <c r="BY183" s="132" t="s">
        <v>1204</v>
      </c>
      <c r="BZ183" s="101" t="str">
        <f>IF(AJ183="Obligations",AP183&amp;" "&amp;AI183&amp;" "&amp;IF(AQ183&lt;3.5,"SHORT",IF(AQ183&gt;8,"LONG","MID")),"")</f>
        <v>Courbe CHF Aggregate SHORT</v>
      </c>
      <c r="CA183" s="101" t="s">
        <v>70</v>
      </c>
      <c r="CB183" s="101"/>
      <c r="CC183" s="101" t="s">
        <v>70</v>
      </c>
      <c r="CD183" s="42" t="s">
        <v>4374</v>
      </c>
      <c r="CE183" s="42" t="s">
        <v>4374</v>
      </c>
      <c r="CF183" s="42" t="str">
        <f>IFERROR(VLOOKUP(Funds[[#This Row],[Code ISIN]],[1]GLOBAL!$C$1:$L$27,10,FALSE)," ")</f>
        <v xml:space="preserve"> </v>
      </c>
      <c r="CG183" s="42" t="s">
        <v>4374</v>
      </c>
      <c r="CH183" s="42" t="s">
        <v>4374</v>
      </c>
      <c r="CI183" s="42" t="s">
        <v>4374</v>
      </c>
      <c r="CJ183" s="123">
        <v>42247</v>
      </c>
      <c r="CK183" s="96" t="s">
        <v>4374</v>
      </c>
      <c r="CL183" s="246" t="str">
        <f>VLOOKUP(Funds[[#This Row],[Code ISIN]],'Sheet1 - Table (1)'!$A$10:$AF$110017,MATCH("Funds Liquidity",'Sheet1 - Table (1)'!$10:$10,0),FALSE)</f>
        <v>Jour</v>
      </c>
    </row>
    <row r="184" spans="1:93">
      <c r="A184" s="80" t="s">
        <v>2093</v>
      </c>
      <c r="B184" s="305">
        <f>IF(ISERROR(VALUE(VLOOKUP($A184,'Sheet1 - Table (1)'!$A$8:$AG$1186,COLUMN(B$7),FALSE))),VLOOKUP(A184,TK_MANQUANTS,2,FALSE),IF(VALUE(VLOOKUP($A184,'Sheet1 - Table (1)'!$A$8:$AG$1186,COLUMN(B$7),FALSE))=0,VLOOKUP(A184,TK_MANQUANTS,2,FALSE),VALUE(VLOOKUP($A184,'Sheet1 - Table (1)'!$A$8:$AG$1186,COLUMN(B$7),FALSE))))</f>
        <v>33099984</v>
      </c>
      <c r="C184" s="80" t="str">
        <f>VLOOKUP($A184,'Sheet1 - Table (1)'!$A$8:$AG$1186,COLUMN(C$7),FALSE)</f>
        <v>Swisscanto (CH) IBF TM AAA-BBB Dom CHF GT CHF</v>
      </c>
      <c r="D184" s="82">
        <f>VLOOKUP($A184,'Sheet1 - Table (1)'!$A$8:$AG$1186,COLUMN(D$7),FALSE)</f>
        <v>44196</v>
      </c>
      <c r="E184" s="124">
        <f>VLOOKUP($A184,'Sheet1 - Table (1)'!$A$8:$AG$1186,COLUMN(E$7),FALSE)</f>
        <v>0.14000000000000001</v>
      </c>
      <c r="F184" s="80">
        <f>VLOOKUP($A184,'Sheet1 - Table (1)'!$A$8:$AG$1186,COLUMN(F$7),FALSE)</f>
        <v>0</v>
      </c>
      <c r="G184" s="80" t="str">
        <f>VLOOKUP($A184,'Sheet1 - Table (1)'!$A$8:$AG$1186,COLUMN(G$7),FALSE)</f>
        <v>Switzerland</v>
      </c>
      <c r="H184" s="80" t="str">
        <f>VLOOKUP($A184,'Sheet1 - Table (1)'!$A$8:$AG$1186,COLUMN(H$7),FALSE)</f>
        <v>CHF</v>
      </c>
      <c r="I184" s="80" t="str">
        <f>VLOOKUP($A184,'Sheet1 - Table (1)'!$A$8:$AG$1186,COLUMN(I$7),FALSE)</f>
        <v>Fonds de placement</v>
      </c>
      <c r="J184" s="80" t="str">
        <f>VLOOKUP($A184,'Sheet1 - Table (1)'!$A$8:$AG$1186,COLUMN(J$7),FALSE)</f>
        <v>Obligation</v>
      </c>
      <c r="K184" s="82">
        <f>VLOOKUP($A184,'Sheet1 - Table (1)'!$A$8:$AG$1186,COLUMN(K$7),FALSE)</f>
        <v>44255</v>
      </c>
      <c r="L184" s="80">
        <f>VLOOKUP($A184,'Sheet1 - Table (1)'!$A$8:$AG$1186,COLUMN(L$7),FALSE)</f>
        <v>3662.6860710000001</v>
      </c>
      <c r="M184" s="80" t="str">
        <f>VLOOKUP($A184,'Sheet1 - Table (1)'!$A$8:$AG$1186,COLUMN(M$7),FALSE)</f>
        <v>Retained</v>
      </c>
      <c r="N184" s="80">
        <f>VLOOKUP($A184,'Sheet1 - Table (1)'!$A$8:$AG$1186,COLUMN(N$7),FALSE)</f>
        <v>0</v>
      </c>
      <c r="O184" s="80">
        <f>VLOOKUP($A184,'Sheet1 - Table (1)'!$A$8:$AG$1186,COLUMN(O$7),FALSE)</f>
        <v>0</v>
      </c>
      <c r="P184" s="80">
        <f>VLOOKUP($A184,'Sheet1 - Table (1)'!$A$8:$AG$1186,COLUMN(P$7),FALSE)</f>
        <v>0</v>
      </c>
      <c r="Q184" s="80">
        <f>VLOOKUP($A184,'Sheet1 - Table (1)'!$A$8:$AG$1186,COLUMN(Q$7),FALSE)</f>
        <v>0</v>
      </c>
      <c r="R184" s="80">
        <f>VLOOKUP($A184,'Sheet1 - Table (1)'!$A$8:$AG$1186,COLUMN(R$7),FALSE)</f>
        <v>0</v>
      </c>
      <c r="S184" s="80">
        <f>VLOOKUP($A184,'Sheet1 - Table (1)'!$A$8:$AG$1186,COLUMN(S$7),FALSE)</f>
        <v>0</v>
      </c>
      <c r="T184" s="80">
        <f>VLOOKUP($A184,'Sheet1 - Table (1)'!$A$8:$AG$1186,COLUMN(T$7),FALSE)</f>
        <v>0</v>
      </c>
      <c r="U184" s="80" t="str">
        <f t="shared" si="45"/>
        <v/>
      </c>
      <c r="V184" s="80" t="str">
        <f>VLOOKUP($A184,'Sheet1 - Table (1)'!$A$8:$AG$1186,COLUMN(V$7)+3,FALSE)</f>
        <v>CH - Uebrige Fds tradit. Anl.</v>
      </c>
      <c r="W184" s="80" t="str">
        <f>VLOOKUP(A184,'Sheet1 - Table (1)'!$A$8:$AF$10075,MATCH($W$8,'Sheet1 - Table (1)'!$10:$10,0),FALSE)</f>
        <v>Détermination des Prix Quotidien</v>
      </c>
      <c r="X184" s="80" t="str">
        <f>VLOOKUP(A184,'Sheet1 - Table (1)'!$A$8:$AAB$10075,MATCH($X$8,'Sheet1 - Table (1)'!$10:$10,0),FALSE)</f>
        <v>Optimized</v>
      </c>
      <c r="Y184" s="96" t="str">
        <f t="shared" si="44"/>
        <v>Fonds de placement</v>
      </c>
      <c r="AA184" s="96" t="s">
        <v>1823</v>
      </c>
      <c r="AB184" s="96" t="s">
        <v>2064</v>
      </c>
      <c r="AC184" s="214" t="s">
        <v>140</v>
      </c>
      <c r="AD184" s="214" t="s">
        <v>2064</v>
      </c>
      <c r="AE184" s="96" t="s">
        <v>2481</v>
      </c>
      <c r="AF184" s="246" t="s">
        <v>2481</v>
      </c>
      <c r="AI184" s="96" t="s">
        <v>381</v>
      </c>
      <c r="AJ184" s="96" t="s">
        <v>140</v>
      </c>
      <c r="AK184" s="96" t="s">
        <v>140</v>
      </c>
      <c r="AL184" s="96" t="s">
        <v>2064</v>
      </c>
      <c r="AM184" s="96" t="str">
        <f t="shared" si="48"/>
        <v>Obligations CHF</v>
      </c>
      <c r="AO184" s="96" t="s">
        <v>2064</v>
      </c>
      <c r="AP184" s="96" t="s">
        <v>786</v>
      </c>
      <c r="AQ184" s="219">
        <f>VLOOKUP($CC184,indice!$A$1:$AV$3072,MATCH(AQ$8,indice!$A$1:$AV$1,0),FALSE)</f>
        <v>8.33</v>
      </c>
      <c r="AR184" s="220">
        <f>VLOOKUP($CC184,indice!$A$1:$AV$3072,MATCH(AR$8,indice!$A$1:$AV$1,0),FALSE)</f>
        <v>-2.0000000000000001E-4</v>
      </c>
      <c r="AS184" s="101">
        <f t="shared" si="47"/>
        <v>-1.6000000000000003E-3</v>
      </c>
      <c r="AT184" s="220">
        <f>VLOOKUP($CC184,indice!$A$1:$AV$3072,MATCH(AT$8,indice!$A$1:$AV$1,0),FALSE)</f>
        <v>0.83069999999999999</v>
      </c>
      <c r="AU184" s="220">
        <f>VLOOKUP($CC184,indice!$A$1:$AV$3072,MATCH(AU$8,indice!$A$1:$AV$1,0),FALSE)</f>
        <v>9.3200000000000005E-2</v>
      </c>
      <c r="AV184" s="220">
        <f>VLOOKUP($CC184,indice!$A$1:$AV$3072,MATCH(AV$8,indice!$A$1:$AV$1,0),FALSE)</f>
        <v>7.6100000000000001E-2</v>
      </c>
      <c r="AX184" s="220">
        <f>VLOOKUP($CC184,indice!$A$1:$AV$3072,MATCH(AX$8,indice!$A$1:$AV$1,0),FALSE)</f>
        <v>1</v>
      </c>
      <c r="BJ184" s="220">
        <f>VLOOKUP($CC184,indice!$A$1:$AV$3072,MATCH(BJ$8,indice!$A$1:$AV$1,0),FALSE)</f>
        <v>1</v>
      </c>
      <c r="BT184" s="101">
        <v>4.0000000000000001E-3</v>
      </c>
      <c r="BU184" s="101">
        <v>0</v>
      </c>
      <c r="BV184" s="220">
        <f>VLOOKUP($CC184,indice!$A$1:$AV$3072,MATCH(BV$8,indice!$A$1:$AV$1,0),FALSE)</f>
        <v>0.69940000000000002</v>
      </c>
      <c r="BW184" s="220">
        <f>VLOOKUP($CC184,indice!$A$1:$AV$3072,MATCH(BW$8,indice!$A$1:$AV$1,0),FALSE)</f>
        <v>0.30059999999999998</v>
      </c>
      <c r="BX184" s="121" t="s">
        <v>1851</v>
      </c>
      <c r="BY184" s="101" t="s">
        <v>1873</v>
      </c>
      <c r="BZ184" s="101" t="str">
        <f>IF(AJ184="Obligations",AP184&amp;" "&amp;AI184&amp;" "&amp;IF(AI184="High Yield",IF(AQ184&lt;2.5,"SHORT",IF(AQ184&gt;4,"LONG","MID")),IF(AQ184&lt;3.5,"SHORT",IF(AQ184&gt;8,"LONG","MID"))),"")</f>
        <v>Courbe CHF Aggregate LONG</v>
      </c>
      <c r="CA184" s="101" t="s">
        <v>4050</v>
      </c>
      <c r="CB184" s="101" t="s">
        <v>21937</v>
      </c>
      <c r="CC184" s="101" t="s">
        <v>3995</v>
      </c>
      <c r="CD184" s="42" t="s">
        <v>4374</v>
      </c>
      <c r="CE184" s="42" t="s">
        <v>4374</v>
      </c>
      <c r="CF184" s="42" t="str">
        <f>IFERROR(VLOOKUP(Funds[[#This Row],[Code ISIN]],[1]GLOBAL!$C$1:$L$27,10,FALSE)," ")</f>
        <v xml:space="preserve"> </v>
      </c>
      <c r="CG184" s="42" t="s">
        <v>4374</v>
      </c>
      <c r="CH184" s="42" t="s">
        <v>4374</v>
      </c>
      <c r="CI184" s="42" t="s">
        <v>4374</v>
      </c>
      <c r="CJ184" s="123">
        <v>42734</v>
      </c>
      <c r="CK184" s="96" t="s">
        <v>4374</v>
      </c>
      <c r="CL184" s="246" t="str">
        <f>VLOOKUP(Funds[[#This Row],[Code ISIN]],'Sheet1 - Table (1)'!$A$10:$AF$110017,MATCH("Funds Liquidity",'Sheet1 - Table (1)'!$10:$10,0),FALSE)</f>
        <v>Jour</v>
      </c>
    </row>
    <row r="185" spans="1:93">
      <c r="A185" s="80" t="s">
        <v>1871</v>
      </c>
      <c r="B185" s="305">
        <f>IF(ISERROR(VALUE(VLOOKUP($A185,'Sheet1 - Table (1)'!$A$8:$AG$1186,COLUMN(B$7),FALSE))),VLOOKUP(A185,TK_MANQUANTS,2,FALSE),IF(VALUE(VLOOKUP($A185,'Sheet1 - Table (1)'!$A$8:$AG$1186,COLUMN(B$7),FALSE))=0,VLOOKUP(A185,TK_MANQUANTS,2,FALSE),VALUE(VLOOKUP($A185,'Sheet1 - Table (1)'!$A$8:$AG$1186,COLUMN(B$7),FALSE))))</f>
        <v>11704507</v>
      </c>
      <c r="C185" s="80" t="str">
        <f>VLOOKUP($A185,'Sheet1 - Table (1)'!$A$8:$AG$1186,COLUMN(C$7),FALSE)</f>
        <v>Swisscanto (CH) IBF TM AAA-BBB Dom CHF NT CHF</v>
      </c>
      <c r="D185" s="82">
        <f>VLOOKUP($A185,'Sheet1 - Table (1)'!$A$8:$AG$1186,COLUMN(D$7),FALSE)</f>
        <v>44196</v>
      </c>
      <c r="E185" s="124">
        <f>VLOOKUP($A185,'Sheet1 - Table (1)'!$A$8:$AG$1186,COLUMN(E$7),FALSE)</f>
        <v>0</v>
      </c>
      <c r="F185" s="80">
        <f>VLOOKUP($A185,'Sheet1 - Table (1)'!$A$8:$AG$1186,COLUMN(F$7),FALSE)</f>
        <v>0</v>
      </c>
      <c r="G185" s="80" t="str">
        <f>VLOOKUP($A185,'Sheet1 - Table (1)'!$A$8:$AG$1186,COLUMN(G$7),FALSE)</f>
        <v>Switzerland</v>
      </c>
      <c r="H185" s="80" t="str">
        <f>VLOOKUP($A185,'Sheet1 - Table (1)'!$A$8:$AG$1186,COLUMN(H$7),FALSE)</f>
        <v>CHF</v>
      </c>
      <c r="I185" s="80" t="str">
        <f>VLOOKUP($A185,'Sheet1 - Table (1)'!$A$8:$AG$1186,COLUMN(I$7),FALSE)</f>
        <v>Fonds de placement</v>
      </c>
      <c r="J185" s="80" t="str">
        <f>VLOOKUP($A185,'Sheet1 - Table (1)'!$A$8:$AG$1186,COLUMN(J$7),FALSE)</f>
        <v>Obligation</v>
      </c>
      <c r="K185" s="82">
        <f>VLOOKUP($A185,'Sheet1 - Table (1)'!$A$8:$AG$1186,COLUMN(K$7),FALSE)</f>
        <v>44255</v>
      </c>
      <c r="L185" s="80">
        <f>VLOOKUP($A185,'Sheet1 - Table (1)'!$A$8:$AG$1186,COLUMN(L$7),FALSE)</f>
        <v>3662.6860710000001</v>
      </c>
      <c r="M185" s="80" t="str">
        <f>VLOOKUP($A185,'Sheet1 - Table (1)'!$A$8:$AG$1186,COLUMN(M$7),FALSE)</f>
        <v>Retained</v>
      </c>
      <c r="N185" s="80">
        <f>VLOOKUP($A185,'Sheet1 - Table (1)'!$A$8:$AG$1186,COLUMN(N$7),FALSE)</f>
        <v>0</v>
      </c>
      <c r="O185" s="80">
        <f>VLOOKUP($A185,'Sheet1 - Table (1)'!$A$8:$AG$1186,COLUMN(O$7),FALSE)</f>
        <v>0</v>
      </c>
      <c r="P185" s="80">
        <f>VLOOKUP($A185,'Sheet1 - Table (1)'!$A$8:$AG$1186,COLUMN(P$7),FALSE)</f>
        <v>0</v>
      </c>
      <c r="Q185" s="80">
        <f>VLOOKUP($A185,'Sheet1 - Table (1)'!$A$8:$AG$1186,COLUMN(Q$7),FALSE)</f>
        <v>0</v>
      </c>
      <c r="R185" s="80">
        <f>VLOOKUP($A185,'Sheet1 - Table (1)'!$A$8:$AG$1186,COLUMN(R$7),FALSE)</f>
        <v>0</v>
      </c>
      <c r="S185" s="80">
        <f>VLOOKUP($A185,'Sheet1 - Table (1)'!$A$8:$AG$1186,COLUMN(S$7),FALSE)</f>
        <v>0</v>
      </c>
      <c r="T185" s="80">
        <f>VLOOKUP($A185,'Sheet1 - Table (1)'!$A$8:$AG$1186,COLUMN(T$7),FALSE)</f>
        <v>0</v>
      </c>
      <c r="U185" s="80" t="str">
        <f t="shared" si="45"/>
        <v/>
      </c>
      <c r="V185" s="80" t="str">
        <f>VLOOKUP($A185,'Sheet1 - Table (1)'!$A$8:$AG$1186,COLUMN(V$7)+3,FALSE)</f>
        <v>CH - Uebrige Fds tradit. Anl.</v>
      </c>
      <c r="W185" s="80" t="str">
        <f>VLOOKUP(A185,'Sheet1 - Table (1)'!$A$8:$AF$10075,MATCH($W$8,'Sheet1 - Table (1)'!$10:$10,0),FALSE)</f>
        <v>Détermination des Prix Quotidien</v>
      </c>
      <c r="X185" s="80" t="str">
        <f>VLOOKUP(A185,'Sheet1 - Table (1)'!$A$8:$AAB$10075,MATCH($X$8,'Sheet1 - Table (1)'!$10:$10,0),FALSE)</f>
        <v>Optimized</v>
      </c>
      <c r="Y185" s="96" t="str">
        <f t="shared" si="44"/>
        <v>Fonds de placement</v>
      </c>
      <c r="AA185" s="96" t="s">
        <v>1823</v>
      </c>
      <c r="AB185" s="96" t="s">
        <v>2064</v>
      </c>
      <c r="AC185" s="214" t="s">
        <v>140</v>
      </c>
      <c r="AD185" s="214" t="s">
        <v>2064</v>
      </c>
      <c r="AE185" s="96" t="s">
        <v>2481</v>
      </c>
      <c r="AF185" s="246" t="s">
        <v>2481</v>
      </c>
      <c r="AG185" s="96" t="s">
        <v>2857</v>
      </c>
      <c r="AI185" s="96" t="s">
        <v>381</v>
      </c>
      <c r="AJ185" s="96" t="s">
        <v>140</v>
      </c>
      <c r="AK185" s="96" t="s">
        <v>140</v>
      </c>
      <c r="AL185" s="96" t="s">
        <v>2064</v>
      </c>
      <c r="AM185" s="96" t="str">
        <f t="shared" si="48"/>
        <v>Obligations CHF</v>
      </c>
      <c r="AO185" s="96" t="s">
        <v>2064</v>
      </c>
      <c r="AP185" s="96" t="s">
        <v>786</v>
      </c>
      <c r="AQ185" s="219">
        <f>VLOOKUP($CC185,indice!$A$1:$AV$3072,MATCH(AQ$8,indice!$A$1:$AV$1,0),FALSE)</f>
        <v>8.33</v>
      </c>
      <c r="AR185" s="220">
        <f>VLOOKUP($CC185,indice!$A$1:$AV$3072,MATCH(AR$8,indice!$A$1:$AV$1,0),FALSE)</f>
        <v>-2.0000000000000001E-4</v>
      </c>
      <c r="AS185" s="101">
        <f t="shared" si="47"/>
        <v>-2.0000000000000001E-4</v>
      </c>
      <c r="AT185" s="220">
        <f>VLOOKUP($CC185,indice!$A$1:$AV$3072,MATCH(AT$8,indice!$A$1:$AV$1,0),FALSE)</f>
        <v>0.83069999999999999</v>
      </c>
      <c r="AU185" s="220">
        <f>VLOOKUP($CC185,indice!$A$1:$AV$3072,MATCH(AU$8,indice!$A$1:$AV$1,0),FALSE)</f>
        <v>9.3200000000000005E-2</v>
      </c>
      <c r="AV185" s="220">
        <f>VLOOKUP($CC185,indice!$A$1:$AV$3072,MATCH(AV$8,indice!$A$1:$AV$1,0),FALSE)</f>
        <v>7.6100000000000001E-2</v>
      </c>
      <c r="AX185" s="220">
        <f>VLOOKUP($CC185,indice!$A$1:$AV$3072,MATCH(AX$8,indice!$A$1:$AV$1,0),FALSE)</f>
        <v>1</v>
      </c>
      <c r="BJ185" s="220">
        <f>VLOOKUP($CC185,indice!$A$1:$AV$3072,MATCH(BJ$8,indice!$A$1:$AV$1,0),FALSE)</f>
        <v>1</v>
      </c>
      <c r="BT185" s="101">
        <v>4.0000000000000001E-3</v>
      </c>
      <c r="BU185" s="101">
        <v>0</v>
      </c>
      <c r="BV185" s="220">
        <f>VLOOKUP($CC185,indice!$A$1:$AV$3072,MATCH(BV$8,indice!$A$1:$AV$1,0),FALSE)</f>
        <v>0.69940000000000002</v>
      </c>
      <c r="BW185" s="220">
        <f>VLOOKUP($CC185,indice!$A$1:$AV$3072,MATCH(BW$8,indice!$A$1:$AV$1,0),FALSE)</f>
        <v>0.30059999999999998</v>
      </c>
      <c r="BX185" s="121" t="s">
        <v>1851</v>
      </c>
      <c r="BY185" s="101" t="s">
        <v>1873</v>
      </c>
      <c r="BZ185" s="101" t="str">
        <f>IF(AJ185="Obligations",AP185&amp;" "&amp;AI185&amp;" "&amp;IF(AI185="High Yield",IF(AQ185&lt;2.5,"SHORT",IF(AQ185&gt;4,"LONG","MID")),IF(AQ185&lt;3.5,"SHORT",IF(AQ185&gt;8,"LONG","MID"))),"")</f>
        <v>Courbe CHF Aggregate LONG</v>
      </c>
      <c r="CA185" s="101" t="s">
        <v>4050</v>
      </c>
      <c r="CB185" s="122" t="s">
        <v>3770</v>
      </c>
      <c r="CC185" s="101" t="s">
        <v>3995</v>
      </c>
      <c r="CD185" s="42" t="s">
        <v>4374</v>
      </c>
      <c r="CE185" s="42" t="s">
        <v>4374</v>
      </c>
      <c r="CF185" s="42" t="str">
        <f>IFERROR(VLOOKUP(Funds[[#This Row],[Code ISIN]],[1]GLOBAL!$C$1:$L$27,10,FALSE)," ")</f>
        <v xml:space="preserve"> </v>
      </c>
      <c r="CG185" s="42" t="s">
        <v>4374</v>
      </c>
      <c r="CH185" s="42" t="s">
        <v>1633</v>
      </c>
      <c r="CI185" s="42" t="s">
        <v>4374</v>
      </c>
      <c r="CJ185" s="123" t="s">
        <v>5131</v>
      </c>
      <c r="CK185" s="96" t="s">
        <v>4374</v>
      </c>
      <c r="CL185" s="246" t="str">
        <f>VLOOKUP(Funds[[#This Row],[Code ISIN]],'Sheet1 - Table (1)'!$A$10:$AF$110017,MATCH("Funds Liquidity",'Sheet1 - Table (1)'!$10:$10,0),FALSE)</f>
        <v>Jour</v>
      </c>
    </row>
    <row r="186" spans="1:93">
      <c r="A186" s="80" t="s">
        <v>1863</v>
      </c>
      <c r="B186" s="305">
        <f>IF(ISERROR(VALUE(VLOOKUP($A186,'Sheet1 - Table (1)'!$A$8:$AG$1186,COLUMN(B$7),FALSE))),VLOOKUP(A186,TK_MANQUANTS,2,FALSE),IF(VALUE(VLOOKUP($A186,'Sheet1 - Table (1)'!$A$8:$AG$1186,COLUMN(B$7),FALSE))=0,VLOOKUP(A186,TK_MANQUANTS,2,FALSE),VALUE(VLOOKUP($A186,'Sheet1 - Table (1)'!$A$8:$AG$1186,COLUMN(B$7),FALSE))))</f>
        <v>11704512</v>
      </c>
      <c r="C186" s="80" t="str">
        <f>VLOOKUP($A186,'Sheet1 - Table (1)'!$A$8:$AG$1186,COLUMN(C$7),FALSE)</f>
        <v>Swisscanto (CH) IBF TM AAA-BBB Frn CHF NT CHF</v>
      </c>
      <c r="D186" s="82">
        <f>VLOOKUP($A186,'Sheet1 - Table (1)'!$A$8:$AG$1186,COLUMN(D$7),FALSE)</f>
        <v>44196</v>
      </c>
      <c r="E186" s="124">
        <f>VLOOKUP($A186,'Sheet1 - Table (1)'!$A$8:$AG$1186,COLUMN(E$7),FALSE)</f>
        <v>0</v>
      </c>
      <c r="F186" s="80">
        <f>VLOOKUP($A186,'Sheet1 - Table (1)'!$A$8:$AG$1186,COLUMN(F$7),FALSE)</f>
        <v>0</v>
      </c>
      <c r="G186" s="80" t="str">
        <f>VLOOKUP($A186,'Sheet1 - Table (1)'!$A$8:$AG$1186,COLUMN(G$7),FALSE)</f>
        <v>Switzerland</v>
      </c>
      <c r="H186" s="80" t="str">
        <f>VLOOKUP($A186,'Sheet1 - Table (1)'!$A$8:$AG$1186,COLUMN(H$7),FALSE)</f>
        <v>CHF</v>
      </c>
      <c r="I186" s="80" t="str">
        <f>VLOOKUP($A186,'Sheet1 - Table (1)'!$A$8:$AG$1186,COLUMN(I$7),FALSE)</f>
        <v>Fonds de placement</v>
      </c>
      <c r="J186" s="80" t="str">
        <f>VLOOKUP($A186,'Sheet1 - Table (1)'!$A$8:$AG$1186,COLUMN(J$7),FALSE)</f>
        <v>Obligation</v>
      </c>
      <c r="K186" s="82">
        <f>VLOOKUP($A186,'Sheet1 - Table (1)'!$A$8:$AG$1186,COLUMN(K$7),FALSE)</f>
        <v>44255</v>
      </c>
      <c r="L186" s="80">
        <f>VLOOKUP($A186,'Sheet1 - Table (1)'!$A$8:$AG$1186,COLUMN(L$7),FALSE)</f>
        <v>1355.262152</v>
      </c>
      <c r="M186" s="80" t="str">
        <f>VLOOKUP($A186,'Sheet1 - Table (1)'!$A$8:$AG$1186,COLUMN(M$7),FALSE)</f>
        <v>Retained</v>
      </c>
      <c r="N186" s="80">
        <f>VLOOKUP($A186,'Sheet1 - Table (1)'!$A$8:$AG$1186,COLUMN(N$7),FALSE)</f>
        <v>0</v>
      </c>
      <c r="O186" s="80">
        <f>VLOOKUP($A186,'Sheet1 - Table (1)'!$A$8:$AG$1186,COLUMN(O$7),FALSE)</f>
        <v>0</v>
      </c>
      <c r="P186" s="80">
        <f>VLOOKUP($A186,'Sheet1 - Table (1)'!$A$8:$AG$1186,COLUMN(P$7),FALSE)</f>
        <v>0</v>
      </c>
      <c r="Q186" s="80">
        <f>VLOOKUP($A186,'Sheet1 - Table (1)'!$A$8:$AG$1186,COLUMN(Q$7),FALSE)</f>
        <v>0</v>
      </c>
      <c r="R186" s="80">
        <f>VLOOKUP($A186,'Sheet1 - Table (1)'!$A$8:$AG$1186,COLUMN(R$7),FALSE)</f>
        <v>0</v>
      </c>
      <c r="S186" s="80">
        <f>VLOOKUP($A186,'Sheet1 - Table (1)'!$A$8:$AG$1186,COLUMN(S$7),FALSE)</f>
        <v>0</v>
      </c>
      <c r="T186" s="80">
        <f>VLOOKUP($A186,'Sheet1 - Table (1)'!$A$8:$AG$1186,COLUMN(T$7),FALSE)</f>
        <v>0</v>
      </c>
      <c r="U186" s="80" t="str">
        <f t="shared" si="45"/>
        <v/>
      </c>
      <c r="V186" s="80" t="str">
        <f>VLOOKUP($A186,'Sheet1 - Table (1)'!$A$8:$AG$1186,COLUMN(V$7)+3,FALSE)</f>
        <v>CH - Uebrige Fds tradit. Anl.</v>
      </c>
      <c r="W186" s="80" t="str">
        <f>VLOOKUP(A186,'Sheet1 - Table (1)'!$A$8:$AF$10075,MATCH($W$8,'Sheet1 - Table (1)'!$10:$10,0),FALSE)</f>
        <v>Détermination des Prix Quotidien</v>
      </c>
      <c r="X186" s="80" t="str">
        <f>VLOOKUP(A186,'Sheet1 - Table (1)'!$A$8:$AAB$10075,MATCH($X$8,'Sheet1 - Table (1)'!$10:$10,0),FALSE)</f>
        <v>Optimized</v>
      </c>
      <c r="Y186" s="96" t="str">
        <f t="shared" si="44"/>
        <v>Fonds de placement</v>
      </c>
      <c r="AA186" s="96" t="s">
        <v>1823</v>
      </c>
      <c r="AB186" s="96" t="s">
        <v>2064</v>
      </c>
      <c r="AC186" s="214" t="s">
        <v>140</v>
      </c>
      <c r="AD186" s="214" t="s">
        <v>2064</v>
      </c>
      <c r="AE186" s="96" t="s">
        <v>2481</v>
      </c>
      <c r="AF186" s="246" t="s">
        <v>2481</v>
      </c>
      <c r="AG186" s="96" t="s">
        <v>2857</v>
      </c>
      <c r="AI186" s="96" t="s">
        <v>381</v>
      </c>
      <c r="AJ186" s="96" t="s">
        <v>140</v>
      </c>
      <c r="AK186" s="96" t="s">
        <v>140</v>
      </c>
      <c r="AL186" s="96" t="s">
        <v>2064</v>
      </c>
      <c r="AM186" s="96" t="str">
        <f t="shared" si="48"/>
        <v>Obligations CHF</v>
      </c>
      <c r="AO186" s="96" t="s">
        <v>2064</v>
      </c>
      <c r="AP186" s="96" t="s">
        <v>786</v>
      </c>
      <c r="AQ186" s="219">
        <f>VLOOKUP($CC186,indice!$A$1:$AV$3072,MATCH(AQ$8,indice!$A$1:$AV$1,0),FALSE)</f>
        <v>4.6900000000000004</v>
      </c>
      <c r="AR186" s="220">
        <f>VLOOKUP($CC186,indice!$A$1:$AV$3072,MATCH(AR$8,indice!$A$1:$AV$1,0),FALSE)</f>
        <v>-5.9999999999999995E-4</v>
      </c>
      <c r="AS186" s="101">
        <f t="shared" si="47"/>
        <v>-5.9999999999999995E-4</v>
      </c>
      <c r="AT186" s="220">
        <f>VLOOKUP($CC186,indice!$A$1:$AV$3072,MATCH(AT$8,indice!$A$1:$AV$1,0),FALSE)</f>
        <v>0.56459999999999999</v>
      </c>
      <c r="AU186" s="220">
        <f>VLOOKUP($CC186,indice!$A$1:$AV$3072,MATCH(AU$8,indice!$A$1:$AV$1,0),FALSE)</f>
        <v>0.24179999999999999</v>
      </c>
      <c r="AV186" s="220">
        <f>VLOOKUP($CC186,indice!$A$1:$AV$3072,MATCH(AV$8,indice!$A$1:$AV$1,0),FALSE)</f>
        <v>0.19359999999999999</v>
      </c>
      <c r="AX186" s="220">
        <f>VLOOKUP($CC186,indice!$A$1:$AV$3072,MATCH(AX$8,indice!$A$1:$AV$1,0),FALSE)</f>
        <v>1</v>
      </c>
      <c r="BJ186" s="220">
        <f>VLOOKUP($CC186,indice!$A$1:$AV$3072,MATCH(BJ$8,indice!$A$1:$AV$1,0),FALSE)</f>
        <v>1</v>
      </c>
      <c r="BT186" s="101">
        <v>4.0000000000000001E-3</v>
      </c>
      <c r="BU186" s="101">
        <v>0</v>
      </c>
      <c r="BV186" s="220">
        <f>VLOOKUP($CC186,indice!$A$1:$AV$3072,MATCH(BV$8,indice!$A$1:$AV$1,0),FALSE)</f>
        <v>0.2853</v>
      </c>
      <c r="BW186" s="220">
        <f>VLOOKUP($CC186,indice!$A$1:$AV$3072,MATCH(BW$8,indice!$A$1:$AV$1,0),FALSE)</f>
        <v>0.7147</v>
      </c>
      <c r="BX186" s="121" t="s">
        <v>1851</v>
      </c>
      <c r="BY186" s="101" t="s">
        <v>1869</v>
      </c>
      <c r="BZ186" s="101" t="str">
        <f>IF(AJ186="Obligations",AP186&amp;" "&amp;AI186&amp;" "&amp;IF(AI186="High Yield",IF(AQ186&lt;2.5,"SHORT",IF(AQ186&gt;4,"LONG","MID")),IF(AQ186&lt;3.5,"SHORT",IF(AQ186&gt;8,"LONG","MID"))),"")</f>
        <v>Courbe CHF Aggregate MID</v>
      </c>
      <c r="CA186" s="101" t="s">
        <v>4050</v>
      </c>
      <c r="CB186" s="101" t="s">
        <v>3771</v>
      </c>
      <c r="CC186" s="101" t="s">
        <v>3996</v>
      </c>
      <c r="CD186" s="42" t="s">
        <v>1633</v>
      </c>
      <c r="CE186" s="42" t="s">
        <v>4374</v>
      </c>
      <c r="CF186" s="42" t="str">
        <f>IFERROR(VLOOKUP(Funds[[#This Row],[Code ISIN]],[1]GLOBAL!$C$1:$L$27,10,FALSE)," ")</f>
        <v xml:space="preserve"> </v>
      </c>
      <c r="CG186" s="42" t="s">
        <v>4374</v>
      </c>
      <c r="CH186" s="42" t="s">
        <v>1633</v>
      </c>
      <c r="CI186" s="42" t="s">
        <v>4374</v>
      </c>
      <c r="CJ186" s="123" t="s">
        <v>5131</v>
      </c>
      <c r="CK186" s="96" t="s">
        <v>4374</v>
      </c>
      <c r="CL186" s="246" t="str">
        <f>VLOOKUP(Funds[[#This Row],[Code ISIN]],'Sheet1 - Table (1)'!$A$10:$AF$110017,MATCH("Funds Liquidity",'Sheet1 - Table (1)'!$10:$10,0),FALSE)</f>
        <v>Jour</v>
      </c>
      <c r="CM186" s="246" t="s">
        <v>140</v>
      </c>
    </row>
    <row r="187" spans="1:93">
      <c r="A187" s="80" t="s">
        <v>1786</v>
      </c>
      <c r="B187" s="305">
        <f>IF(ISERROR(VALUE(VLOOKUP($A187,'Sheet1 - Table (1)'!$A$8:$AG$1186,COLUMN(B$7),FALSE))),VLOOKUP(A187,TK_MANQUANTS,2,FALSE),IF(VALUE(VLOOKUP($A187,'Sheet1 - Table (1)'!$A$8:$AG$1186,COLUMN(B$7),FALSE))=0,VLOOKUP(A187,TK_MANQUANTS,2,FALSE),VALUE(VLOOKUP($A187,'Sheet1 - Table (1)'!$A$8:$AG$1186,COLUMN(B$7),FALSE))))</f>
        <v>21580466</v>
      </c>
      <c r="C187" s="80" t="str">
        <f>VLOOKUP($A187,'Sheet1 - Table (1)'!$A$8:$AG$1186,COLUMN(C$7),FALSE)</f>
        <v>Swisscanto (CH) IBF TM AAA-BBB CHF NT CHF</v>
      </c>
      <c r="D187" s="82">
        <f>VLOOKUP($A187,'Sheet1 - Table (1)'!$A$8:$AG$1186,COLUMN(D$7),FALSE)</f>
        <v>44196</v>
      </c>
      <c r="E187" s="124">
        <f>VLOOKUP($A187,'Sheet1 - Table (1)'!$A$8:$AG$1186,COLUMN(E$7),FALSE)</f>
        <v>0</v>
      </c>
      <c r="F187" s="80">
        <f>VLOOKUP($A187,'Sheet1 - Table (1)'!$A$8:$AG$1186,COLUMN(F$7),FALSE)</f>
        <v>0</v>
      </c>
      <c r="G187" s="80" t="str">
        <f>VLOOKUP($A187,'Sheet1 - Table (1)'!$A$8:$AG$1186,COLUMN(G$7),FALSE)</f>
        <v>Switzerland</v>
      </c>
      <c r="H187" s="80" t="str">
        <f>VLOOKUP($A187,'Sheet1 - Table (1)'!$A$8:$AG$1186,COLUMN(H$7),FALSE)</f>
        <v>CHF</v>
      </c>
      <c r="I187" s="80" t="str">
        <f>VLOOKUP($A187,'Sheet1 - Table (1)'!$A$8:$AG$1186,COLUMN(I$7),FALSE)</f>
        <v>Fonds de placement</v>
      </c>
      <c r="J187" s="80" t="str">
        <f>VLOOKUP($A187,'Sheet1 - Table (1)'!$A$8:$AG$1186,COLUMN(J$7),FALSE)</f>
        <v>Obligation</v>
      </c>
      <c r="K187" s="82">
        <f>VLOOKUP($A187,'Sheet1 - Table (1)'!$A$8:$AG$1186,COLUMN(K$7),FALSE)</f>
        <v>44255</v>
      </c>
      <c r="L187" s="80">
        <f>VLOOKUP($A187,'Sheet1 - Table (1)'!$A$8:$AG$1186,COLUMN(L$7),FALSE)</f>
        <v>6056.4993450000002</v>
      </c>
      <c r="M187" s="80" t="str">
        <f>VLOOKUP($A187,'Sheet1 - Table (1)'!$A$8:$AG$1186,COLUMN(M$7),FALSE)</f>
        <v>Retained</v>
      </c>
      <c r="N187" s="80">
        <f>VLOOKUP($A187,'Sheet1 - Table (1)'!$A$8:$AG$1186,COLUMN(N$7),FALSE)</f>
        <v>0</v>
      </c>
      <c r="O187" s="80">
        <f>VLOOKUP($A187,'Sheet1 - Table (1)'!$A$8:$AG$1186,COLUMN(O$7),FALSE)</f>
        <v>0</v>
      </c>
      <c r="P187" s="80">
        <f>VLOOKUP($A187,'Sheet1 - Table (1)'!$A$8:$AG$1186,COLUMN(P$7),FALSE)</f>
        <v>0</v>
      </c>
      <c r="Q187" s="80">
        <f>VLOOKUP($A187,'Sheet1 - Table (1)'!$A$8:$AG$1186,COLUMN(Q$7),FALSE)</f>
        <v>0</v>
      </c>
      <c r="R187" s="80">
        <f>VLOOKUP($A187,'Sheet1 - Table (1)'!$A$8:$AG$1186,COLUMN(R$7),FALSE)</f>
        <v>0</v>
      </c>
      <c r="S187" s="80">
        <f>VLOOKUP($A187,'Sheet1 - Table (1)'!$A$8:$AG$1186,COLUMN(S$7),FALSE)</f>
        <v>0</v>
      </c>
      <c r="T187" s="80">
        <f>VLOOKUP($A187,'Sheet1 - Table (1)'!$A$8:$AG$1186,COLUMN(T$7),FALSE)</f>
        <v>0</v>
      </c>
      <c r="U187" s="80" t="str">
        <f t="shared" si="45"/>
        <v/>
      </c>
      <c r="V187" s="80" t="str">
        <f>VLOOKUP($A187,'Sheet1 - Table (1)'!$A$8:$AG$1186,COLUMN(V$7)+3,FALSE)</f>
        <v>CH - Uebrige Fds tradit. Anl.</v>
      </c>
      <c r="W187" s="80" t="str">
        <f>VLOOKUP(A187,'Sheet1 - Table (1)'!$A$8:$AF$10075,MATCH($W$8,'Sheet1 - Table (1)'!$10:$10,0),FALSE)</f>
        <v>Détermination des Prix Quotidien</v>
      </c>
      <c r="X187" s="80" t="str">
        <f>VLOOKUP(A187,'Sheet1 - Table (1)'!$A$8:$AAB$10075,MATCH($X$8,'Sheet1 - Table (1)'!$10:$10,0),FALSE)</f>
        <v>Optimized</v>
      </c>
      <c r="Y187" s="96" t="str">
        <f t="shared" si="44"/>
        <v>Fonds de placement</v>
      </c>
      <c r="AA187" s="96" t="s">
        <v>1823</v>
      </c>
      <c r="AB187" s="96" t="s">
        <v>2064</v>
      </c>
      <c r="AC187" s="214" t="s">
        <v>140</v>
      </c>
      <c r="AD187" s="214" t="s">
        <v>2064</v>
      </c>
      <c r="AE187" s="96" t="s">
        <v>2481</v>
      </c>
      <c r="AF187" s="246" t="s">
        <v>2481</v>
      </c>
      <c r="AG187" s="96" t="s">
        <v>2857</v>
      </c>
      <c r="AI187" s="96" t="s">
        <v>381</v>
      </c>
      <c r="AJ187" s="96" t="s">
        <v>140</v>
      </c>
      <c r="AK187" s="96" t="s">
        <v>140</v>
      </c>
      <c r="AL187" s="96" t="s">
        <v>2064</v>
      </c>
      <c r="AM187" s="96" t="str">
        <f t="shared" si="48"/>
        <v>Obligations CHF</v>
      </c>
      <c r="AO187" s="96" t="s">
        <v>2064</v>
      </c>
      <c r="AP187" s="96" t="s">
        <v>786</v>
      </c>
      <c r="AQ187" s="219">
        <f>VLOOKUP($CC187,indice!$A$1:$AV$3072,MATCH(AQ$8,indice!$A$1:$AV$1,0),FALSE)</f>
        <v>7.49</v>
      </c>
      <c r="AR187" s="220">
        <f>VLOOKUP($CC187,indice!$A$1:$AV$3072,MATCH(AR$8,indice!$A$1:$AV$1,0),FALSE)</f>
        <v>-2.0000000000000001E-4</v>
      </c>
      <c r="AS187" s="101">
        <f t="shared" si="47"/>
        <v>-2.0000000000000001E-4</v>
      </c>
      <c r="AT187" s="220">
        <f>VLOOKUP($CC187,indice!$A$1:$AV$3072,MATCH(AT$8,indice!$A$1:$AV$1,0),FALSE)</f>
        <v>0.76929999999999998</v>
      </c>
      <c r="AU187" s="220">
        <f>VLOOKUP($CC187,indice!$A$1:$AV$3072,MATCH(AU$8,indice!$A$1:$AV$1,0),FALSE)</f>
        <v>0.1275</v>
      </c>
      <c r="AV187" s="220">
        <f>VLOOKUP($CC187,indice!$A$1:$AV$3072,MATCH(AV$8,indice!$A$1:$AV$1,0),FALSE)</f>
        <v>0.1032</v>
      </c>
      <c r="AX187" s="220">
        <f>VLOOKUP($CC187,indice!$A$1:$AV$3072,MATCH(AX$8,indice!$A$1:$AV$1,0),FALSE)</f>
        <v>1</v>
      </c>
      <c r="BJ187" s="220">
        <f>VLOOKUP($CC187,indice!$A$1:$AV$3072,MATCH(BJ$8,indice!$A$1:$AV$1,0),FALSE)</f>
        <v>1</v>
      </c>
      <c r="BT187" s="101">
        <v>4.0000000000000001E-3</v>
      </c>
      <c r="BU187" s="101">
        <v>0</v>
      </c>
      <c r="BV187" s="220">
        <f>VLOOKUP($CC187,indice!$A$1:$AV$3072,MATCH(BV$8,indice!$A$1:$AV$1,0),FALSE)</f>
        <v>0.59660000000000002</v>
      </c>
      <c r="BW187" s="220">
        <f>VLOOKUP($CC187,indice!$A$1:$AV$3072,MATCH(BW$8,indice!$A$1:$AV$1,0),FALSE)</f>
        <v>0.40339999999999998</v>
      </c>
      <c r="BX187" s="121" t="s">
        <v>1845</v>
      </c>
      <c r="BY187" s="101" t="s">
        <v>1798</v>
      </c>
      <c r="BZ187" s="101" t="str">
        <f>IF(AJ187="Obligations",AP187&amp;" "&amp;AI187&amp;" "&amp;IF(AI187="High Yield",IF(AQ187&lt;2.5,"SHORT",IF(AQ187&gt;4,"LONG","MID")),IF(AQ187&lt;3.5,"SHORT",IF(AQ187&gt;8,"LONG","MID"))),"")</f>
        <v>Courbe CHF Aggregate MID</v>
      </c>
      <c r="CA187" s="101" t="s">
        <v>4050</v>
      </c>
      <c r="CB187" s="101" t="s">
        <v>3772</v>
      </c>
      <c r="CC187" s="101" t="s">
        <v>4052</v>
      </c>
      <c r="CD187" s="42" t="s">
        <v>1633</v>
      </c>
      <c r="CE187" s="42" t="s">
        <v>4374</v>
      </c>
      <c r="CF187" s="42" t="str">
        <f>IFERROR(VLOOKUP(Funds[[#This Row],[Code ISIN]],[1]GLOBAL!$C$1:$L$27,10,FALSE)," ")</f>
        <v xml:space="preserve"> </v>
      </c>
      <c r="CG187" s="42" t="s">
        <v>4374</v>
      </c>
      <c r="CH187" s="42" t="s">
        <v>1633</v>
      </c>
      <c r="CI187" s="42" t="s">
        <v>4374</v>
      </c>
      <c r="CJ187" s="123" t="s">
        <v>5131</v>
      </c>
      <c r="CK187" s="96" t="s">
        <v>4374</v>
      </c>
      <c r="CL187" s="246" t="str">
        <f>VLOOKUP(Funds[[#This Row],[Code ISIN]],'Sheet1 - Table (1)'!$A$10:$AF$110017,MATCH("Funds Liquidity",'Sheet1 - Table (1)'!$10:$10,0),FALSE)</f>
        <v>Jour</v>
      </c>
      <c r="CM187" s="246" t="s">
        <v>140</v>
      </c>
    </row>
    <row r="188" spans="1:93">
      <c r="A188" s="80" t="s">
        <v>290</v>
      </c>
      <c r="B188" s="305">
        <f>IF(ISERROR(VALUE(VLOOKUP($A188,'Sheet1 - Table (1)'!$A$8:$AG$1186,COLUMN(B$7),FALSE))),VLOOKUP(A188,TK_MANQUANTS,2,FALSE),IF(VALUE(VLOOKUP($A188,'Sheet1 - Table (1)'!$A$8:$AG$1186,COLUMN(B$7),FALSE))=0,VLOOKUP(A188,TK_MANQUANTS,2,FALSE),VALUE(VLOOKUP($A188,'Sheet1 - Table (1)'!$A$8:$AG$1186,COLUMN(B$7),FALSE))))</f>
        <v>19230927</v>
      </c>
      <c r="C188" s="80" t="str">
        <f>VLOOKUP($A188,'Sheet1 - Table (1)'!$A$8:$AG$1186,COLUMN(C$7),FALSE)</f>
        <v>SWC (CH) IBF CHF (I) P</v>
      </c>
      <c r="D188" s="82">
        <f>VLOOKUP($A188,'Sheet1 - Table (1)'!$A$8:$AG$1186,COLUMN(D$7),FALSE)</f>
        <v>42643</v>
      </c>
      <c r="E188" s="124">
        <f>VLOOKUP($A188,'Sheet1 - Table (1)'!$A$8:$AG$1186,COLUMN(E$7),FALSE)</f>
        <v>0.15</v>
      </c>
      <c r="F188" s="80">
        <f>VLOOKUP($A188,'Sheet1 - Table (1)'!$A$8:$AG$1186,COLUMN(F$7),FALSE)</f>
        <v>0</v>
      </c>
      <c r="G188" s="80" t="str">
        <f>VLOOKUP($A188,'Sheet1 - Table (1)'!$A$8:$AG$1186,COLUMN(G$7),FALSE)</f>
        <v>Switzerland</v>
      </c>
      <c r="H188" s="80" t="str">
        <f>VLOOKUP($A188,'Sheet1 - Table (1)'!$A$8:$AG$1186,COLUMN(H$7),FALSE)</f>
        <v>CHF</v>
      </c>
      <c r="I188" s="80" t="str">
        <f>VLOOKUP($A188,'Sheet1 - Table (1)'!$A$8:$AG$1186,COLUMN(I$7),FALSE)</f>
        <v>Fonds de placement</v>
      </c>
      <c r="J188" s="80" t="str">
        <f>VLOOKUP($A188,'Sheet1 - Table (1)'!$A$8:$AG$1186,COLUMN(J$7),FALSE)</f>
        <v>Obligation</v>
      </c>
      <c r="K188" s="82">
        <f>VLOOKUP($A188,'Sheet1 - Table (1)'!$A$8:$AG$1186,COLUMN(K$7),FALSE)</f>
        <v>0</v>
      </c>
      <c r="L188" s="80">
        <f>VLOOKUP($A188,'Sheet1 - Table (1)'!$A$8:$AG$1186,COLUMN(L$7),FALSE)</f>
        <v>0</v>
      </c>
      <c r="M188" s="80" t="str">
        <f>VLOOKUP($A188,'Sheet1 - Table (1)'!$A$8:$AG$1186,COLUMN(M$7),FALSE)</f>
        <v>Retained</v>
      </c>
      <c r="N188" s="80">
        <f>VLOOKUP($A188,'Sheet1 - Table (1)'!$A$8:$AG$1186,COLUMN(N$7),FALSE)</f>
        <v>0</v>
      </c>
      <c r="O188" s="80">
        <f>VLOOKUP($A188,'Sheet1 - Table (1)'!$A$8:$AG$1186,COLUMN(O$7),FALSE)</f>
        <v>0</v>
      </c>
      <c r="P188" s="80">
        <f>VLOOKUP($A188,'Sheet1 - Table (1)'!$A$8:$AG$1186,COLUMN(P$7),FALSE)</f>
        <v>0</v>
      </c>
      <c r="Q188" s="80">
        <f>VLOOKUP($A188,'Sheet1 - Table (1)'!$A$8:$AG$1186,COLUMN(Q$7),FALSE)</f>
        <v>0</v>
      </c>
      <c r="R188" s="80">
        <f>VLOOKUP($A188,'Sheet1 - Table (1)'!$A$8:$AG$1186,COLUMN(R$7),FALSE)</f>
        <v>0</v>
      </c>
      <c r="S188" s="80" t="b">
        <f>VLOOKUP($A188,'Sheet1 - Table (1)'!$A$8:$AG$1186,COLUMN(S$7),FALSE)</f>
        <v>1</v>
      </c>
      <c r="T188" s="80">
        <f>VLOOKUP($A188,'Sheet1 - Table (1)'!$A$8:$AG$1186,COLUMN(T$7),FALSE)</f>
        <v>0</v>
      </c>
      <c r="U188" s="80" t="str">
        <f t="shared" si="45"/>
        <v>GE</v>
      </c>
      <c r="V188" s="80" t="str">
        <f>VLOOKUP($A188,'Sheet1 - Table (1)'!$A$8:$AG$1186,COLUMN(V$7)+3,FALSE)</f>
        <v>CH - Uebrige Fds tradit. Anl.</v>
      </c>
      <c r="W188" s="80" t="str">
        <f>VLOOKUP(A188,'Sheet1 - Table (1)'!$A$8:$AF$10075,MATCH($W$8,'Sheet1 - Table (1)'!$10:$10,0),FALSE)</f>
        <v>Détermination des Prix Quotidien</v>
      </c>
      <c r="X188" s="80" t="str">
        <f>VLOOKUP(A188,'Sheet1 - Table (1)'!$A$8:$AAB$10075,MATCH($X$8,'Sheet1 - Table (1)'!$10:$10,0),FALSE)</f>
        <v>Optimized</v>
      </c>
      <c r="Y188" s="96" t="str">
        <f t="shared" si="44"/>
        <v>Fonds de placement</v>
      </c>
      <c r="AA188" s="96" t="s">
        <v>1823</v>
      </c>
      <c r="AB188" s="132" t="s">
        <v>2481</v>
      </c>
      <c r="AC188" s="216" t="s">
        <v>140</v>
      </c>
      <c r="AD188" s="216" t="s">
        <v>2064</v>
      </c>
      <c r="AE188" s="132" t="s">
        <v>2481</v>
      </c>
      <c r="AF188" s="246" t="s">
        <v>2481</v>
      </c>
      <c r="AG188" s="96" t="s">
        <v>2857</v>
      </c>
      <c r="AI188" s="96" t="s">
        <v>381</v>
      </c>
      <c r="AJ188" s="96" t="s">
        <v>140</v>
      </c>
      <c r="AK188" s="96" t="s">
        <v>140</v>
      </c>
      <c r="AL188" s="96" t="s">
        <v>2064</v>
      </c>
      <c r="AM188" s="96" t="str">
        <f t="shared" si="48"/>
        <v>Obligations CHF</v>
      </c>
      <c r="AO188" s="96" t="s">
        <v>2481</v>
      </c>
      <c r="AP188" s="96" t="s">
        <v>786</v>
      </c>
      <c r="AQ188" s="96">
        <v>7.34</v>
      </c>
      <c r="AR188" s="101">
        <v>-2.9999999999999997E-4</v>
      </c>
      <c r="AS188" s="101">
        <f t="shared" si="47"/>
        <v>-1.8E-3</v>
      </c>
      <c r="AT188" s="101">
        <v>0.75129999999999997</v>
      </c>
      <c r="AU188" s="101">
        <v>0.1545</v>
      </c>
      <c r="AV188" s="101">
        <v>9.4200000000000006E-2</v>
      </c>
      <c r="AX188" s="101">
        <v>1</v>
      </c>
      <c r="BJ188" s="101">
        <v>1</v>
      </c>
      <c r="BT188" s="101">
        <v>5.0000000000000001E-3</v>
      </c>
      <c r="BV188" s="101">
        <v>0.57589999999999997</v>
      </c>
      <c r="BW188" s="101">
        <v>0.42409999999999998</v>
      </c>
      <c r="BX188" s="121" t="s">
        <v>1845</v>
      </c>
      <c r="BY188" s="101" t="s">
        <v>1798</v>
      </c>
      <c r="BZ188" s="101" t="str">
        <f>IF(AJ188="Obligations",AP188&amp;" "&amp;AI188&amp;" "&amp;IF(AI188="High Yield",IF(AQ188&lt;2.5,"SHORT",IF(AQ188&gt;4,"LONG","MID")),IF(AQ188&lt;3.5,"SHORT",IF(AQ188&gt;8,"LONG","MID"))),"")</f>
        <v>Courbe CHF Aggregate MID</v>
      </c>
      <c r="CA188" s="101" t="s">
        <v>70</v>
      </c>
      <c r="CB188" s="101"/>
      <c r="CC188" s="101" t="s">
        <v>70</v>
      </c>
      <c r="CD188" s="42" t="s">
        <v>4374</v>
      </c>
      <c r="CE188" s="42" t="s">
        <v>4374</v>
      </c>
      <c r="CF188" s="42" t="str">
        <f>IFERROR(VLOOKUP(Funds[[#This Row],[Code ISIN]],[1]GLOBAL!$C$1:$L$27,10,FALSE)," ")</f>
        <v xml:space="preserve"> </v>
      </c>
      <c r="CG188" s="42" t="s">
        <v>4374</v>
      </c>
      <c r="CH188" s="42" t="s">
        <v>4374</v>
      </c>
      <c r="CI188" s="42" t="s">
        <v>4374</v>
      </c>
      <c r="CJ188" s="123">
        <v>42734</v>
      </c>
      <c r="CK188" s="96" t="s">
        <v>4374</v>
      </c>
      <c r="CL188" s="246" t="str">
        <f>VLOOKUP(Funds[[#This Row],[Code ISIN]],'Sheet1 - Table (1)'!$A$10:$AF$110017,MATCH("Funds Liquidity",'Sheet1 - Table (1)'!$10:$10,0),FALSE)</f>
        <v>Jour</v>
      </c>
    </row>
    <row r="189" spans="1:93">
      <c r="A189" s="80" t="s">
        <v>787</v>
      </c>
      <c r="B189" s="305">
        <f>IF(ISERROR(VALUE(VLOOKUP($A189,'Sheet1 - Table (1)'!$A$8:$AG$1186,COLUMN(B$7),FALSE))),VLOOKUP(A189,TK_MANQUANTS,2,FALSE),IF(VALUE(VLOOKUP($A189,'Sheet1 - Table (1)'!$A$8:$AG$1186,COLUMN(B$7),FALSE))=0,VLOOKUP(A189,TK_MANQUANTS,2,FALSE),VALUE(VLOOKUP($A189,'Sheet1 - Table (1)'!$A$8:$AG$1186,COLUMN(B$7),FALSE))))</f>
        <v>20857974</v>
      </c>
      <c r="C189" s="80" t="str">
        <f>VLOOKUP($A189,'Sheet1 - Table (1)'!$A$8:$AG$1186,COLUMN(C$7),FALSE)</f>
        <v>Swisscanto (LU) MMF Responsible CHF GT</v>
      </c>
      <c r="D189" s="82">
        <f>VLOOKUP($A189,'Sheet1 - Table (1)'!$A$8:$AG$1186,COLUMN(D$7),FALSE)</f>
        <v>44196</v>
      </c>
      <c r="E189" s="124">
        <f>VLOOKUP($A189,'Sheet1 - Table (1)'!$A$8:$AG$1186,COLUMN(E$7),FALSE)</f>
        <v>0.09</v>
      </c>
      <c r="F189" s="80" t="b">
        <f>VLOOKUP($A189,'Sheet1 - Table (1)'!$A$8:$AG$1186,COLUMN(F$7),FALSE)</f>
        <v>1</v>
      </c>
      <c r="G189" s="80" t="str">
        <f>VLOOKUP($A189,'Sheet1 - Table (1)'!$A$8:$AG$1186,COLUMN(G$7),FALSE)</f>
        <v>Luxembourg</v>
      </c>
      <c r="H189" s="80" t="str">
        <f>VLOOKUP($A189,'Sheet1 - Table (1)'!$A$8:$AG$1186,COLUMN(H$7),FALSE)</f>
        <v>CHF</v>
      </c>
      <c r="I189" s="80" t="str">
        <f>VLOOKUP($A189,'Sheet1 - Table (1)'!$A$8:$AG$1186,COLUMN(I$7),FALSE)</f>
        <v>Fonds de placement</v>
      </c>
      <c r="J189" s="80" t="str">
        <f>VLOOKUP($A189,'Sheet1 - Table (1)'!$A$8:$AG$1186,COLUMN(J$7),FALSE)</f>
        <v>Fond de Marché Monétaire</v>
      </c>
      <c r="K189" s="82">
        <f>VLOOKUP($A189,'Sheet1 - Table (1)'!$A$8:$AG$1186,COLUMN(K$7),FALSE)</f>
        <v>44255</v>
      </c>
      <c r="L189" s="80">
        <f>VLOOKUP($A189,'Sheet1 - Table (1)'!$A$8:$AG$1186,COLUMN(L$7),FALSE)</f>
        <v>269.34018839999999</v>
      </c>
      <c r="M189" s="80" t="str">
        <f>VLOOKUP($A189,'Sheet1 - Table (1)'!$A$8:$AG$1186,COLUMN(M$7),FALSE)</f>
        <v>Retained</v>
      </c>
      <c r="N189" s="80">
        <f>VLOOKUP($A189,'Sheet1 - Table (1)'!$A$8:$AG$1186,COLUMN(N$7),FALSE)</f>
        <v>0</v>
      </c>
      <c r="O189" s="80">
        <f>VLOOKUP($A189,'Sheet1 - Table (1)'!$A$8:$AG$1186,COLUMN(O$7),FALSE)</f>
        <v>0</v>
      </c>
      <c r="P189" s="80">
        <f>VLOOKUP($A189,'Sheet1 - Table (1)'!$A$8:$AG$1186,COLUMN(P$7),FALSE)</f>
        <v>0</v>
      </c>
      <c r="Q189" s="80">
        <f>VLOOKUP($A189,'Sheet1 - Table (1)'!$A$8:$AG$1186,COLUMN(Q$7),FALSE)</f>
        <v>0</v>
      </c>
      <c r="R189" s="80">
        <f>VLOOKUP($A189,'Sheet1 - Table (1)'!$A$8:$AG$1186,COLUMN(R$7),FALSE)</f>
        <v>0</v>
      </c>
      <c r="S189" s="80" t="b">
        <f>VLOOKUP($A189,'Sheet1 - Table (1)'!$A$8:$AG$1186,COLUMN(S$7),FALSE)</f>
        <v>1</v>
      </c>
      <c r="T189" s="80">
        <f>VLOOKUP($A189,'Sheet1 - Table (1)'!$A$8:$AG$1186,COLUMN(T$7),FALSE)</f>
        <v>0</v>
      </c>
      <c r="U189" s="80" t="str">
        <f t="shared" si="45"/>
        <v>GE</v>
      </c>
      <c r="V189" s="80" t="str">
        <f>VLOOKUP($A189,'Sheet1 - Table (1)'!$A$8:$AG$1186,COLUMN(V$7)+3,FALSE)</f>
        <v>LU - FCP - Parte 1</v>
      </c>
      <c r="W189" s="80" t="str">
        <f>VLOOKUP(A189,'Sheet1 - Table (1)'!$A$8:$AF$10075,MATCH($W$8,'Sheet1 - Table (1)'!$10:$10,0),FALSE)</f>
        <v>Détermination des Prix Quotidien</v>
      </c>
      <c r="X189" s="80">
        <f>VLOOKUP(A189,'Sheet1 - Table (1)'!$A$8:$AAB$10075,MATCH($X$8,'Sheet1 - Table (1)'!$10:$10,0),FALSE)</f>
        <v>0</v>
      </c>
      <c r="Y189" s="96" t="str">
        <f t="shared" si="44"/>
        <v>Fonds de placement</v>
      </c>
      <c r="AA189" s="96" t="s">
        <v>1823</v>
      </c>
      <c r="AB189" s="96" t="s">
        <v>472</v>
      </c>
      <c r="AC189" s="214" t="s">
        <v>472</v>
      </c>
      <c r="AD189" s="214" t="s">
        <v>2537</v>
      </c>
      <c r="AE189" s="96" t="s">
        <v>5088</v>
      </c>
      <c r="AF189" s="245" t="s">
        <v>5088</v>
      </c>
      <c r="AJ189" s="96" t="s">
        <v>472</v>
      </c>
      <c r="AK189" s="96" t="s">
        <v>472</v>
      </c>
      <c r="AL189" s="96" t="s">
        <v>2537</v>
      </c>
      <c r="AM189" s="96" t="str">
        <f t="shared" si="48"/>
        <v>Liquidités CHF</v>
      </c>
      <c r="AO189" s="96" t="s">
        <v>472</v>
      </c>
      <c r="AP189" s="96" t="s">
        <v>2485</v>
      </c>
      <c r="AQ189" s="96">
        <v>0.4</v>
      </c>
      <c r="AR189" s="101">
        <v>-8.0999999999999996E-3</v>
      </c>
      <c r="AS189" s="101">
        <f t="shared" si="47"/>
        <v>-8.9999999999999993E-3</v>
      </c>
      <c r="AT189" s="101">
        <v>0.66500000000000004</v>
      </c>
      <c r="AU189" s="101">
        <v>0.33500000000000002</v>
      </c>
      <c r="AX189" s="101">
        <v>1</v>
      </c>
      <c r="BJ189" s="101">
        <v>1</v>
      </c>
      <c r="BT189" s="101" t="s">
        <v>1511</v>
      </c>
      <c r="BZ189" s="101" t="str">
        <f>IF(AJ189="Obligations",AP189&amp;" "&amp;AI189&amp;" "&amp;IF(AQ189&lt;3.5,"SHORT",IF(AQ189&gt;8,"LONG","MID")),"")</f>
        <v/>
      </c>
      <c r="CA189" s="101" t="s">
        <v>70</v>
      </c>
      <c r="CB189" s="101"/>
      <c r="CC189" s="101" t="s">
        <v>70</v>
      </c>
      <c r="CD189" s="42" t="s">
        <v>4374</v>
      </c>
      <c r="CE189" s="42" t="s">
        <v>4374</v>
      </c>
      <c r="CF189" s="42" t="str">
        <f>IFERROR(VLOOKUP(Funds[[#This Row],[Code ISIN]],[1]GLOBAL!$C$1:$L$27,10,FALSE)," ")</f>
        <v xml:space="preserve"> </v>
      </c>
      <c r="CG189" s="42" t="s">
        <v>4374</v>
      </c>
      <c r="CH189" s="42" t="s">
        <v>4374</v>
      </c>
      <c r="CI189" s="42" t="s">
        <v>4374</v>
      </c>
      <c r="CJ189" s="123">
        <v>42825</v>
      </c>
      <c r="CK189" s="96" t="s">
        <v>4374</v>
      </c>
      <c r="CL189" s="246" t="str">
        <f>VLOOKUP(Funds[[#This Row],[Code ISIN]],'Sheet1 - Table (1)'!$A$10:$AF$110017,MATCH("Funds Liquidity",'Sheet1 - Table (1)'!$10:$10,0),FALSE)</f>
        <v>Jour</v>
      </c>
      <c r="CN189" s="246" t="s">
        <v>472</v>
      </c>
    </row>
    <row r="190" spans="1:93">
      <c r="A190" s="80" t="s">
        <v>993</v>
      </c>
      <c r="B190" s="305">
        <f>IF(ISERROR(VALUE(VLOOKUP($A190,'Sheet1 - Table (1)'!$A$8:$AG$1186,COLUMN(B$7),FALSE))),VLOOKUP(A190,TK_MANQUANTS,2,FALSE),IF(VALUE(VLOOKUP($A190,'Sheet1 - Table (1)'!$A$8:$AG$1186,COLUMN(B$7),FALSE))=0,VLOOKUP(A190,TK_MANQUANTS,2,FALSE),VALUE(VLOOKUP($A190,'Sheet1 - Table (1)'!$A$8:$AG$1186,COLUMN(B$7),FALSE))))</f>
        <v>22470560</v>
      </c>
      <c r="C190" s="80" t="str">
        <f>VLOOKUP($A190,'Sheet1 - Table (1)'!$A$8:$AG$1186,COLUMN(C$7),FALSE)</f>
        <v>Swisscanto (CH) PBF Resp Dom CHF GT CHF</v>
      </c>
      <c r="D190" s="82">
        <f>VLOOKUP($A190,'Sheet1 - Table (1)'!$A$8:$AG$1186,COLUMN(D$7),FALSE)</f>
        <v>44196</v>
      </c>
      <c r="E190" s="124">
        <f>VLOOKUP($A190,'Sheet1 - Table (1)'!$A$8:$AG$1186,COLUMN(E$7),FALSE)</f>
        <v>0.2</v>
      </c>
      <c r="F190" s="80">
        <f>VLOOKUP($A190,'Sheet1 - Table (1)'!$A$8:$AG$1186,COLUMN(F$7),FALSE)</f>
        <v>0</v>
      </c>
      <c r="G190" s="80" t="str">
        <f>VLOOKUP($A190,'Sheet1 - Table (1)'!$A$8:$AG$1186,COLUMN(G$7),FALSE)</f>
        <v>Switzerland</v>
      </c>
      <c r="H190" s="80" t="str">
        <f>VLOOKUP($A190,'Sheet1 - Table (1)'!$A$8:$AG$1186,COLUMN(H$7),FALSE)</f>
        <v>CHF</v>
      </c>
      <c r="I190" s="80" t="str">
        <f>VLOOKUP($A190,'Sheet1 - Table (1)'!$A$8:$AG$1186,COLUMN(I$7),FALSE)</f>
        <v>Fonds de placement</v>
      </c>
      <c r="J190" s="80" t="str">
        <f>VLOOKUP($A190,'Sheet1 - Table (1)'!$A$8:$AG$1186,COLUMN(J$7),FALSE)</f>
        <v>Obligation</v>
      </c>
      <c r="K190" s="82">
        <f>VLOOKUP($A190,'Sheet1 - Table (1)'!$A$8:$AG$1186,COLUMN(K$7),FALSE)</f>
        <v>44255</v>
      </c>
      <c r="L190" s="80">
        <f>VLOOKUP($A190,'Sheet1 - Table (1)'!$A$8:$AG$1186,COLUMN(L$7),FALSE)</f>
        <v>3198.6680150000002</v>
      </c>
      <c r="M190" s="80" t="str">
        <f>VLOOKUP($A190,'Sheet1 - Table (1)'!$A$8:$AG$1186,COLUMN(M$7),FALSE)</f>
        <v>Paid</v>
      </c>
      <c r="N190" s="80">
        <f>VLOOKUP($A190,'Sheet1 - Table (1)'!$A$8:$AG$1186,COLUMN(N$7),FALSE)</f>
        <v>0</v>
      </c>
      <c r="O190" s="80">
        <f>VLOOKUP($A190,'Sheet1 - Table (1)'!$A$8:$AG$1186,COLUMN(O$7),FALSE)</f>
        <v>0</v>
      </c>
      <c r="P190" s="80">
        <f>VLOOKUP($A190,'Sheet1 - Table (1)'!$A$8:$AG$1186,COLUMN(P$7),FALSE)</f>
        <v>0</v>
      </c>
      <c r="Q190" s="80">
        <f>VLOOKUP($A190,'Sheet1 - Table (1)'!$A$8:$AG$1186,COLUMN(Q$7),FALSE)</f>
        <v>0</v>
      </c>
      <c r="R190" s="80">
        <f>VLOOKUP($A190,'Sheet1 - Table (1)'!$A$8:$AG$1186,COLUMN(R$7),FALSE)</f>
        <v>0</v>
      </c>
      <c r="S190" s="80">
        <f>VLOOKUP($A190,'Sheet1 - Table (1)'!$A$8:$AG$1186,COLUMN(S$7),FALSE)</f>
        <v>0</v>
      </c>
      <c r="T190" s="80">
        <f>VLOOKUP($A190,'Sheet1 - Table (1)'!$A$8:$AG$1186,COLUMN(T$7),FALSE)</f>
        <v>0</v>
      </c>
      <c r="U190" s="80" t="str">
        <f t="shared" si="45"/>
        <v/>
      </c>
      <c r="V190" s="80" t="str">
        <f>VLOOKUP($A190,'Sheet1 - Table (1)'!$A$8:$AG$1186,COLUMN(V$7)+3,FALSE)</f>
        <v>CH - Uebrige Fds tradit. Anl.</v>
      </c>
      <c r="W190" s="80" t="str">
        <f>VLOOKUP(A190,'Sheet1 - Table (1)'!$A$8:$AF$10075,MATCH($W$8,'Sheet1 - Table (1)'!$10:$10,0),FALSE)</f>
        <v>Détermination des Prix Quotidien</v>
      </c>
      <c r="X190" s="80">
        <f>VLOOKUP(A190,'Sheet1 - Table (1)'!$A$8:$AAB$10075,MATCH($X$8,'Sheet1 - Table (1)'!$10:$10,0),FALSE)</f>
        <v>0</v>
      </c>
      <c r="Y190" s="96" t="str">
        <f t="shared" si="44"/>
        <v>Fonds de placement</v>
      </c>
      <c r="AA190" s="96" t="s">
        <v>1823</v>
      </c>
      <c r="AB190" s="96" t="s">
        <v>2064</v>
      </c>
      <c r="AC190" s="214" t="s">
        <v>140</v>
      </c>
      <c r="AD190" s="214" t="s">
        <v>2064</v>
      </c>
      <c r="AE190" s="96" t="s">
        <v>2481</v>
      </c>
      <c r="AF190" s="246" t="s">
        <v>2481</v>
      </c>
      <c r="AI190" s="96" t="s">
        <v>381</v>
      </c>
      <c r="AJ190" s="96" t="s">
        <v>140</v>
      </c>
      <c r="AK190" s="96" t="s">
        <v>140</v>
      </c>
      <c r="AL190" s="96" t="s">
        <v>2064</v>
      </c>
      <c r="AM190" s="96" t="str">
        <f t="shared" si="48"/>
        <v>Obligations CHF</v>
      </c>
      <c r="AO190" s="96" t="s">
        <v>2064</v>
      </c>
      <c r="AP190" s="96" t="s">
        <v>786</v>
      </c>
      <c r="AQ190" s="96">
        <v>7.9</v>
      </c>
      <c r="AR190" s="101">
        <v>2.7000000000000001E-3</v>
      </c>
      <c r="AS190" s="101">
        <f t="shared" si="47"/>
        <v>7.000000000000001E-4</v>
      </c>
      <c r="AT190" s="101">
        <v>0.79600000000000004</v>
      </c>
      <c r="AU190" s="101">
        <v>0.14799999999999999</v>
      </c>
      <c r="AV190" s="101">
        <v>5.6000000000000001E-2</v>
      </c>
      <c r="AX190" s="101">
        <v>1</v>
      </c>
      <c r="BJ190" s="101">
        <v>1</v>
      </c>
      <c r="BV190" s="101">
        <v>0.74409999999999998</v>
      </c>
      <c r="BW190" s="101">
        <v>0.25590000000000002</v>
      </c>
      <c r="BY190" s="101" t="s">
        <v>995</v>
      </c>
      <c r="BZ190" s="101" t="str">
        <f>IF(AJ190="Obligations",AP190&amp;" "&amp;AI190&amp;" "&amp;IF(AQ190&lt;3.5,"SHORT",IF(AQ190&gt;8,"LONG","MID")),"")</f>
        <v>Courbe CHF Aggregate MID</v>
      </c>
      <c r="CA190" s="101" t="s">
        <v>70</v>
      </c>
      <c r="CB190" s="101"/>
      <c r="CC190" s="101" t="s">
        <v>70</v>
      </c>
      <c r="CD190" s="42" t="s">
        <v>4374</v>
      </c>
      <c r="CE190" s="42" t="s">
        <v>4374</v>
      </c>
      <c r="CF190" s="42" t="str">
        <f>IFERROR(VLOOKUP(Funds[[#This Row],[Code ISIN]],[1]GLOBAL!$C$1:$L$27,10,FALSE)," ")</f>
        <v xml:space="preserve"> </v>
      </c>
      <c r="CG190" s="42" t="s">
        <v>4374</v>
      </c>
      <c r="CH190" s="42" t="s">
        <v>4374</v>
      </c>
      <c r="CI190" s="42" t="s">
        <v>4374</v>
      </c>
      <c r="CJ190" s="123">
        <v>42734</v>
      </c>
      <c r="CK190" s="96" t="s">
        <v>4374</v>
      </c>
      <c r="CL190" s="246" t="str">
        <f>VLOOKUP(Funds[[#This Row],[Code ISIN]],'Sheet1 - Table (1)'!$A$10:$AF$110017,MATCH("Funds Liquidity",'Sheet1 - Table (1)'!$10:$10,0),FALSE)</f>
        <v>Jour</v>
      </c>
    </row>
    <row r="191" spans="1:93">
      <c r="A191" s="80" t="s">
        <v>998</v>
      </c>
      <c r="B191" s="305">
        <f>IF(ISERROR(VALUE(VLOOKUP($A191,'Sheet1 - Table (1)'!$A$8:$AG$1186,COLUMN(B$7),FALSE))),VLOOKUP(A191,TK_MANQUANTS,2,FALSE),IF(VALUE(VLOOKUP($A191,'Sheet1 - Table (1)'!$A$8:$AG$1186,COLUMN(B$7),FALSE))=0,VLOOKUP(A191,TK_MANQUANTS,2,FALSE),VALUE(VLOOKUP($A191,'Sheet1 - Table (1)'!$A$8:$AG$1186,COLUMN(B$7),FALSE))))</f>
        <v>2128400</v>
      </c>
      <c r="C191" s="80" t="str">
        <f>VLOOKUP($A191,'Sheet1 - Table (1)'!$A$8:$AG$1186,COLUMN(C$7),FALSE)</f>
        <v>Swisscanto (CH) PBF Responsible Foreign CHF DA CHF</v>
      </c>
      <c r="D191" s="82">
        <f>VLOOKUP($A191,'Sheet1 - Table (1)'!$A$8:$AG$1186,COLUMN(D$7),FALSE)</f>
        <v>44196</v>
      </c>
      <c r="E191" s="124">
        <f>VLOOKUP($A191,'Sheet1 - Table (1)'!$A$8:$AG$1186,COLUMN(E$7),FALSE)</f>
        <v>0.3</v>
      </c>
      <c r="F191" s="80">
        <f>VLOOKUP($A191,'Sheet1 - Table (1)'!$A$8:$AG$1186,COLUMN(F$7),FALSE)</f>
        <v>0</v>
      </c>
      <c r="G191" s="80" t="str">
        <f>VLOOKUP($A191,'Sheet1 - Table (1)'!$A$8:$AG$1186,COLUMN(G$7),FALSE)</f>
        <v>Switzerland</v>
      </c>
      <c r="H191" s="80" t="str">
        <f>VLOOKUP($A191,'Sheet1 - Table (1)'!$A$8:$AG$1186,COLUMN(H$7),FALSE)</f>
        <v>CHF</v>
      </c>
      <c r="I191" s="80" t="str">
        <f>VLOOKUP($A191,'Sheet1 - Table (1)'!$A$8:$AG$1186,COLUMN(I$7),FALSE)</f>
        <v>Fonds de placement</v>
      </c>
      <c r="J191" s="80" t="str">
        <f>VLOOKUP($A191,'Sheet1 - Table (1)'!$A$8:$AG$1186,COLUMN(J$7),FALSE)</f>
        <v>Obligation</v>
      </c>
      <c r="K191" s="82">
        <f>VLOOKUP($A191,'Sheet1 - Table (1)'!$A$8:$AG$1186,COLUMN(K$7),FALSE)</f>
        <v>44255</v>
      </c>
      <c r="L191" s="80">
        <f>VLOOKUP($A191,'Sheet1 - Table (1)'!$A$8:$AG$1186,COLUMN(L$7),FALSE)</f>
        <v>820.73815200000001</v>
      </c>
      <c r="M191" s="80" t="str">
        <f>VLOOKUP($A191,'Sheet1 - Table (1)'!$A$8:$AG$1186,COLUMN(M$7),FALSE)</f>
        <v>Paid</v>
      </c>
      <c r="N191" s="80">
        <f>VLOOKUP($A191,'Sheet1 - Table (1)'!$A$8:$AG$1186,COLUMN(N$7),FALSE)</f>
        <v>0</v>
      </c>
      <c r="O191" s="80">
        <f>VLOOKUP($A191,'Sheet1 - Table (1)'!$A$8:$AG$1186,COLUMN(O$7),FALSE)</f>
        <v>0</v>
      </c>
      <c r="P191" s="80">
        <f>VLOOKUP($A191,'Sheet1 - Table (1)'!$A$8:$AG$1186,COLUMN(P$7),FALSE)</f>
        <v>0</v>
      </c>
      <c r="Q191" s="80">
        <f>VLOOKUP($A191,'Sheet1 - Table (1)'!$A$8:$AG$1186,COLUMN(Q$7),FALSE)</f>
        <v>0</v>
      </c>
      <c r="R191" s="80">
        <f>VLOOKUP($A191,'Sheet1 - Table (1)'!$A$8:$AG$1186,COLUMN(R$7),FALSE)</f>
        <v>0</v>
      </c>
      <c r="S191" s="80">
        <f>VLOOKUP($A191,'Sheet1 - Table (1)'!$A$8:$AG$1186,COLUMN(S$7),FALSE)</f>
        <v>0</v>
      </c>
      <c r="T191" s="80">
        <f>VLOOKUP($A191,'Sheet1 - Table (1)'!$A$8:$AG$1186,COLUMN(T$7),FALSE)</f>
        <v>0</v>
      </c>
      <c r="U191" s="80" t="str">
        <f t="shared" si="45"/>
        <v/>
      </c>
      <c r="V191" s="80" t="str">
        <f>VLOOKUP($A191,'Sheet1 - Table (1)'!$A$8:$AG$1186,COLUMN(V$7)+3,FALSE)</f>
        <v>CH - Uebrige Fds tradit. Anl.</v>
      </c>
      <c r="W191" s="80" t="str">
        <f>VLOOKUP(A191,'Sheet1 - Table (1)'!$A$8:$AF$10075,MATCH($W$8,'Sheet1 - Table (1)'!$10:$10,0),FALSE)</f>
        <v>Détermination des Prix Quotidien</v>
      </c>
      <c r="X191" s="80">
        <f>VLOOKUP(A191,'Sheet1 - Table (1)'!$A$8:$AAB$10075,MATCH($X$8,'Sheet1 - Table (1)'!$10:$10,0),FALSE)</f>
        <v>0</v>
      </c>
      <c r="Y191" s="96" t="str">
        <f t="shared" si="44"/>
        <v>Fonds de placement</v>
      </c>
      <c r="AA191" s="96" t="s">
        <v>1823</v>
      </c>
      <c r="AB191" s="96" t="s">
        <v>2064</v>
      </c>
      <c r="AC191" s="214" t="s">
        <v>140</v>
      </c>
      <c r="AD191" s="214" t="s">
        <v>2064</v>
      </c>
      <c r="AE191" s="96" t="s">
        <v>2481</v>
      </c>
      <c r="AF191" s="246" t="s">
        <v>2481</v>
      </c>
      <c r="AI191" s="96" t="s">
        <v>381</v>
      </c>
      <c r="AJ191" s="96" t="s">
        <v>140</v>
      </c>
      <c r="AK191" s="96" t="s">
        <v>140</v>
      </c>
      <c r="AL191" s="96" t="s">
        <v>2064</v>
      </c>
      <c r="AM191" s="96" t="str">
        <f t="shared" si="48"/>
        <v>Obligations CHF</v>
      </c>
      <c r="AO191" s="96" t="s">
        <v>2064</v>
      </c>
      <c r="AP191" s="96" t="s">
        <v>786</v>
      </c>
      <c r="AQ191" s="96">
        <v>4.5199999999999996</v>
      </c>
      <c r="AR191" s="101">
        <v>2.5999999999999999E-3</v>
      </c>
      <c r="AS191" s="101">
        <f t="shared" si="47"/>
        <v>-4.0000000000000018E-4</v>
      </c>
      <c r="AT191" s="101">
        <v>0.58299999999999996</v>
      </c>
      <c r="AU191" s="101">
        <v>0.24</v>
      </c>
      <c r="AV191" s="101">
        <v>0.17699999999999999</v>
      </c>
      <c r="AX191" s="101">
        <v>1</v>
      </c>
      <c r="BJ191" s="101">
        <v>1</v>
      </c>
      <c r="BV191" s="101">
        <v>0.2621</v>
      </c>
      <c r="BW191" s="101">
        <v>0.7379</v>
      </c>
      <c r="BY191" s="126" t="s">
        <v>91</v>
      </c>
      <c r="BZ191" s="101" t="str">
        <f>IF(AJ191="Obligations",AP191&amp;" "&amp;AI191&amp;" "&amp;IF(AQ191&lt;3.5,"SHORT",IF(AQ191&gt;8,"LONG","MID")),"")</f>
        <v>Courbe CHF Aggregate MID</v>
      </c>
      <c r="CA191" s="101" t="s">
        <v>70</v>
      </c>
      <c r="CB191" s="101"/>
      <c r="CC191" s="101" t="s">
        <v>70</v>
      </c>
      <c r="CD191" s="42" t="s">
        <v>4374</v>
      </c>
      <c r="CE191" s="42" t="s">
        <v>4374</v>
      </c>
      <c r="CF191" s="42" t="str">
        <f>IFERROR(VLOOKUP(Funds[[#This Row],[Code ISIN]],[1]GLOBAL!$C$1:$L$27,10,FALSE)," ")</f>
        <v xml:space="preserve"> </v>
      </c>
      <c r="CG191" s="42" t="s">
        <v>4374</v>
      </c>
      <c r="CH191" s="42" t="s">
        <v>4374</v>
      </c>
      <c r="CI191" s="42" t="s">
        <v>4374</v>
      </c>
      <c r="CJ191" s="123">
        <v>42734</v>
      </c>
      <c r="CK191" s="96" t="s">
        <v>4374</v>
      </c>
      <c r="CL191" s="246" t="str">
        <f>VLOOKUP(Funds[[#This Row],[Code ISIN]],'Sheet1 - Table (1)'!$A$10:$AF$110017,MATCH("Funds Liquidity",'Sheet1 - Table (1)'!$10:$10,0),FALSE)</f>
        <v>Jour</v>
      </c>
    </row>
    <row r="192" spans="1:93">
      <c r="A192" s="80" t="s">
        <v>815</v>
      </c>
      <c r="B192" s="305">
        <f>IF(ISERROR(VALUE(VLOOKUP($A192,'Sheet1 - Table (1)'!$A$8:$AG$1186,COLUMN(B$7),FALSE))),VLOOKUP(A192,TK_MANQUANTS,2,FALSE),IF(VALUE(VLOOKUP($A192,'Sheet1 - Table (1)'!$A$8:$AG$1186,COLUMN(B$7),FALSE))=0,VLOOKUP(A192,TK_MANQUANTS,2,FALSE),VALUE(VLOOKUP($A192,'Sheet1 - Table (1)'!$A$8:$AG$1186,COLUMN(B$7),FALSE))))</f>
        <v>23701025</v>
      </c>
      <c r="C192" s="80" t="str">
        <f>VLOOKUP($A192,'Sheet1 - Table (1)'!$A$8:$AG$1186,COLUMN(C$7),FALSE)</f>
        <v>BCV Liquid Alternative Beta A (CHF)</v>
      </c>
      <c r="D192" s="82">
        <f>VLOOKUP($A192,'Sheet1 - Table (1)'!$A$8:$AG$1186,COLUMN(D$7),FALSE)</f>
        <v>43880</v>
      </c>
      <c r="E192" s="124">
        <f>VLOOKUP($A192,'Sheet1 - Table (1)'!$A$8:$AG$1186,COLUMN(E$7),FALSE)</f>
        <v>1.48</v>
      </c>
      <c r="F192" s="80" t="b">
        <f>VLOOKUP($A192,'Sheet1 - Table (1)'!$A$8:$AG$1186,COLUMN(F$7),FALSE)</f>
        <v>1</v>
      </c>
      <c r="G192" s="80" t="str">
        <f>VLOOKUP($A192,'Sheet1 - Table (1)'!$A$8:$AG$1186,COLUMN(G$7),FALSE)</f>
        <v>Luxembourg</v>
      </c>
      <c r="H192" s="80" t="str">
        <f>VLOOKUP($A192,'Sheet1 - Table (1)'!$A$8:$AG$1186,COLUMN(H$7),FALSE)</f>
        <v>CHF</v>
      </c>
      <c r="I192" s="80" t="str">
        <f>VLOOKUP($A192,'Sheet1 - Table (1)'!$A$8:$AG$1186,COLUMN(I$7),FALSE)</f>
        <v>Fonds de placement</v>
      </c>
      <c r="J192" s="80" t="str">
        <f>VLOOKUP($A192,'Sheet1 - Table (1)'!$A$8:$AG$1186,COLUMN(J$7),FALSE)</f>
        <v>Alternatives</v>
      </c>
      <c r="K192" s="82">
        <f>VLOOKUP($A192,'Sheet1 - Table (1)'!$A$8:$AG$1186,COLUMN(K$7),FALSE)</f>
        <v>44255</v>
      </c>
      <c r="L192" s="80">
        <f>VLOOKUP($A192,'Sheet1 - Table (1)'!$A$8:$AG$1186,COLUMN(L$7),FALSE)</f>
        <v>415.0725511</v>
      </c>
      <c r="M192" s="80" t="str">
        <f>VLOOKUP($A192,'Sheet1 - Table (1)'!$A$8:$AG$1186,COLUMN(M$7),FALSE)</f>
        <v>Retained</v>
      </c>
      <c r="N192" s="80">
        <f>VLOOKUP($A192,'Sheet1 - Table (1)'!$A$8:$AG$1186,COLUMN(N$7),FALSE)</f>
        <v>0</v>
      </c>
      <c r="O192" s="80" t="b">
        <f>VLOOKUP($A192,'Sheet1 - Table (1)'!$A$8:$AG$1186,COLUMN(O$7),FALSE)</f>
        <v>1</v>
      </c>
      <c r="P192" s="80">
        <f>VLOOKUP($A192,'Sheet1 - Table (1)'!$A$8:$AG$1186,COLUMN(P$7),FALSE)</f>
        <v>0</v>
      </c>
      <c r="Q192" s="80">
        <f>VLOOKUP($A192,'Sheet1 - Table (1)'!$A$8:$AG$1186,COLUMN(Q$7),FALSE)</f>
        <v>0</v>
      </c>
      <c r="R192" s="80">
        <f>VLOOKUP($A192,'Sheet1 - Table (1)'!$A$8:$AG$1186,COLUMN(R$7),FALSE)</f>
        <v>0</v>
      </c>
      <c r="S192" s="80">
        <f>VLOOKUP($A192,'Sheet1 - Table (1)'!$A$8:$AG$1186,COLUMN(S$7),FALSE)</f>
        <v>0</v>
      </c>
      <c r="T192" s="80">
        <f>VLOOKUP($A192,'Sheet1 - Table (1)'!$A$8:$AG$1186,COLUMN(T$7),FALSE)</f>
        <v>0</v>
      </c>
      <c r="U192" s="80" t="str">
        <f t="shared" si="45"/>
        <v>FR</v>
      </c>
      <c r="V192" s="80" t="str">
        <f>VLOOKUP($A192,'Sheet1 - Table (1)'!$A$8:$AG$1186,COLUMN(V$7)+3,FALSE)</f>
        <v>LU - SICAV - Parte 1</v>
      </c>
      <c r="W192" s="80" t="str">
        <f>VLOOKUP(A192,'Sheet1 - Table (1)'!$A$8:$AF$10075,MATCH($W$8,'Sheet1 - Table (1)'!$10:$10,0),FALSE)</f>
        <v>Détermination des Prix Quotidien</v>
      </c>
      <c r="X192" s="80">
        <f>VLOOKUP(A192,'Sheet1 - Table (1)'!$A$8:$AAB$10075,MATCH($X$8,'Sheet1 - Table (1)'!$10:$10,0),FALSE)</f>
        <v>0</v>
      </c>
      <c r="Y192" s="96" t="str">
        <f t="shared" si="44"/>
        <v>Fonds de placement</v>
      </c>
      <c r="AA192" s="96" t="s">
        <v>1823</v>
      </c>
      <c r="AB192" s="96" t="s">
        <v>2874</v>
      </c>
      <c r="AC192" s="214" t="s">
        <v>2874</v>
      </c>
      <c r="AG192" s="96" t="s">
        <v>2675</v>
      </c>
      <c r="AI192" s="96" t="s">
        <v>382</v>
      </c>
      <c r="AJ192" s="96" t="s">
        <v>382</v>
      </c>
      <c r="AK192" s="96" t="s">
        <v>1803</v>
      </c>
      <c r="AL192" s="96" t="s">
        <v>382</v>
      </c>
      <c r="AM192" s="96" t="str">
        <f t="shared" si="48"/>
        <v>Placements alternatifs CHF</v>
      </c>
      <c r="AN192" s="139">
        <v>1</v>
      </c>
      <c r="AO192" s="96" t="s">
        <v>2874</v>
      </c>
      <c r="AP192" s="96" t="s">
        <v>2485</v>
      </c>
      <c r="AS192" s="101" t="str">
        <f t="shared" si="47"/>
        <v/>
      </c>
      <c r="AX192" s="101">
        <v>1</v>
      </c>
      <c r="BJ192" s="101">
        <v>1</v>
      </c>
      <c r="BX192" s="121" t="s">
        <v>1851</v>
      </c>
      <c r="BZ192" s="101" t="str">
        <f>IF(AJ192="Obligations",AP192&amp;" "&amp;AI192&amp;" "&amp;IF(AQ192&lt;3.5,"SHORT",IF(AQ192&gt;8,"LONG","MID")),"")</f>
        <v/>
      </c>
      <c r="CA192" s="101" t="s">
        <v>70</v>
      </c>
      <c r="CB192" s="101"/>
      <c r="CC192" s="101" t="s">
        <v>70</v>
      </c>
      <c r="CD192" s="42" t="s">
        <v>4374</v>
      </c>
      <c r="CE192" s="42" t="s">
        <v>4374</v>
      </c>
      <c r="CF192" s="42" t="str">
        <f>IFERROR(VLOOKUP(Funds[[#This Row],[Code ISIN]],[1]GLOBAL!$C$1:$L$27,10,FALSE)," ")</f>
        <v xml:space="preserve"> </v>
      </c>
      <c r="CG192" s="42" t="s">
        <v>4374</v>
      </c>
      <c r="CH192" s="42" t="s">
        <v>4374</v>
      </c>
      <c r="CI192" s="42" t="s">
        <v>4374</v>
      </c>
      <c r="CK192" s="96" t="s">
        <v>4374</v>
      </c>
      <c r="CL192" s="246" t="str">
        <f>VLOOKUP(Funds[[#This Row],[Code ISIN]],'Sheet1 - Table (1)'!$A$10:$AF$110017,MATCH("Funds Liquidity",'Sheet1 - Table (1)'!$10:$10,0),FALSE)</f>
        <v>Jour</v>
      </c>
    </row>
    <row r="193" spans="1:92">
      <c r="A193" s="80" t="s">
        <v>185</v>
      </c>
      <c r="B193" s="305">
        <f>IF(ISERROR(VALUE(VLOOKUP($A193,'Sheet1 - Table (1)'!$A$8:$AG$1186,COLUMN(B$7),FALSE))),VLOOKUP(A193,TK_MANQUANTS,2,FALSE),IF(VALUE(VLOOKUP($A193,'Sheet1 - Table (1)'!$A$8:$AG$1186,COLUMN(B$7),FALSE))=0,VLOOKUP(A193,TK_MANQUANTS,2,FALSE),VALUE(VLOOKUP($A193,'Sheet1 - Table (1)'!$A$8:$AG$1186,COLUMN(B$7),FALSE))))</f>
        <v>23701026</v>
      </c>
      <c r="C193" s="80" t="str">
        <f>VLOOKUP($A193,'Sheet1 - Table (1)'!$A$8:$AG$1186,COLUMN(C$7),FALSE)</f>
        <v>BCV Liquid Alternative Beta B (CHF)</v>
      </c>
      <c r="D193" s="82">
        <f>VLOOKUP($A193,'Sheet1 - Table (1)'!$A$8:$AG$1186,COLUMN(D$7),FALSE)</f>
        <v>43880</v>
      </c>
      <c r="E193" s="124">
        <f>VLOOKUP($A193,'Sheet1 - Table (1)'!$A$8:$AG$1186,COLUMN(E$7),FALSE)</f>
        <v>0.9</v>
      </c>
      <c r="F193" s="80" t="b">
        <f>VLOOKUP($A193,'Sheet1 - Table (1)'!$A$8:$AG$1186,COLUMN(F$7),FALSE)</f>
        <v>1</v>
      </c>
      <c r="G193" s="80" t="str">
        <f>VLOOKUP($A193,'Sheet1 - Table (1)'!$A$8:$AG$1186,COLUMN(G$7),FALSE)</f>
        <v>Luxembourg</v>
      </c>
      <c r="H193" s="80" t="str">
        <f>VLOOKUP($A193,'Sheet1 - Table (1)'!$A$8:$AG$1186,COLUMN(H$7),FALSE)</f>
        <v>CHF</v>
      </c>
      <c r="I193" s="80" t="str">
        <f>VLOOKUP($A193,'Sheet1 - Table (1)'!$A$8:$AG$1186,COLUMN(I$7),FALSE)</f>
        <v>Fonds de placement</v>
      </c>
      <c r="J193" s="80" t="str">
        <f>VLOOKUP($A193,'Sheet1 - Table (1)'!$A$8:$AG$1186,COLUMN(J$7),FALSE)</f>
        <v>Alternatives</v>
      </c>
      <c r="K193" s="82">
        <f>VLOOKUP($A193,'Sheet1 - Table (1)'!$A$8:$AG$1186,COLUMN(K$7),FALSE)</f>
        <v>44255</v>
      </c>
      <c r="L193" s="80">
        <f>VLOOKUP($A193,'Sheet1 - Table (1)'!$A$8:$AG$1186,COLUMN(L$7),FALSE)</f>
        <v>415.0725511</v>
      </c>
      <c r="M193" s="80" t="str">
        <f>VLOOKUP($A193,'Sheet1 - Table (1)'!$A$8:$AG$1186,COLUMN(M$7),FALSE)</f>
        <v>Retained</v>
      </c>
      <c r="N193" s="80">
        <f>VLOOKUP($A193,'Sheet1 - Table (1)'!$A$8:$AG$1186,COLUMN(N$7),FALSE)</f>
        <v>0</v>
      </c>
      <c r="O193" s="80" t="b">
        <f>VLOOKUP($A193,'Sheet1 - Table (1)'!$A$8:$AG$1186,COLUMN(O$7),FALSE)</f>
        <v>1</v>
      </c>
      <c r="P193" s="80">
        <f>VLOOKUP($A193,'Sheet1 - Table (1)'!$A$8:$AG$1186,COLUMN(P$7),FALSE)</f>
        <v>0</v>
      </c>
      <c r="Q193" s="80">
        <f>VLOOKUP($A193,'Sheet1 - Table (1)'!$A$8:$AG$1186,COLUMN(Q$7),FALSE)</f>
        <v>0</v>
      </c>
      <c r="R193" s="80">
        <f>VLOOKUP($A193,'Sheet1 - Table (1)'!$A$8:$AG$1186,COLUMN(R$7),FALSE)</f>
        <v>0</v>
      </c>
      <c r="S193" s="80" t="b">
        <f>VLOOKUP($A193,'Sheet1 - Table (1)'!$A$8:$AG$1186,COLUMN(S$7),FALSE)</f>
        <v>1</v>
      </c>
      <c r="T193" s="80">
        <f>VLOOKUP($A193,'Sheet1 - Table (1)'!$A$8:$AG$1186,COLUMN(T$7),FALSE)</f>
        <v>0</v>
      </c>
      <c r="U193" s="80" t="str">
        <f t="shared" si="45"/>
        <v>FR-GE</v>
      </c>
      <c r="V193" s="80" t="str">
        <f>VLOOKUP($A193,'Sheet1 - Table (1)'!$A$8:$AG$1186,COLUMN(V$7)+3,FALSE)</f>
        <v>LU - SICAV - Parte 1</v>
      </c>
      <c r="W193" s="80" t="str">
        <f>VLOOKUP(A193,'Sheet1 - Table (1)'!$A$8:$AF$10075,MATCH($W$8,'Sheet1 - Table (1)'!$10:$10,0),FALSE)</f>
        <v>Détermination des Prix Quotidien</v>
      </c>
      <c r="X193" s="80">
        <f>VLOOKUP(A193,'Sheet1 - Table (1)'!$A$8:$AAB$10075,MATCH($X$8,'Sheet1 - Table (1)'!$10:$10,0),FALSE)</f>
        <v>0</v>
      </c>
      <c r="Y193" s="96" t="str">
        <f t="shared" si="44"/>
        <v>Fonds de placement</v>
      </c>
      <c r="AA193" s="96" t="s">
        <v>1823</v>
      </c>
      <c r="AB193" s="96" t="s">
        <v>2874</v>
      </c>
      <c r="AC193" s="214" t="s">
        <v>2874</v>
      </c>
      <c r="AG193" s="96" t="s">
        <v>2675</v>
      </c>
      <c r="AI193" s="96" t="s">
        <v>382</v>
      </c>
      <c r="AJ193" s="96" t="s">
        <v>382</v>
      </c>
      <c r="AK193" s="96" t="s">
        <v>1803</v>
      </c>
      <c r="AL193" s="96" t="s">
        <v>382</v>
      </c>
      <c r="AM193" s="96" t="str">
        <f t="shared" si="48"/>
        <v>Placements alternatifs étrangers hedged</v>
      </c>
      <c r="AN193" s="139">
        <v>1</v>
      </c>
      <c r="AO193" s="96" t="s">
        <v>2874</v>
      </c>
      <c r="AP193" s="96" t="s">
        <v>1804</v>
      </c>
      <c r="AS193" s="101" t="str">
        <f t="shared" si="47"/>
        <v/>
      </c>
      <c r="AX193" s="101">
        <v>1</v>
      </c>
      <c r="BT193" s="101"/>
      <c r="BU193" s="101"/>
      <c r="BX193" s="121" t="s">
        <v>1851</v>
      </c>
      <c r="BY193" s="96" t="s">
        <v>22061</v>
      </c>
      <c r="BZ193" s="101" t="s">
        <v>2675</v>
      </c>
      <c r="CA193" s="101" t="s">
        <v>4050</v>
      </c>
      <c r="CB193" s="122" t="s">
        <v>3782</v>
      </c>
      <c r="CC193" s="101" t="s">
        <v>4004</v>
      </c>
      <c r="CD193" s="42" t="s">
        <v>4374</v>
      </c>
      <c r="CE193" s="42" t="s">
        <v>4374</v>
      </c>
      <c r="CF193" s="42" t="str">
        <f>IFERROR(VLOOKUP(Funds[[#This Row],[Code ISIN]],[1]GLOBAL!$C$1:$L$27,10,FALSE)," ")</f>
        <v>X</v>
      </c>
      <c r="CG193" s="42" t="s">
        <v>4374</v>
      </c>
      <c r="CH193" s="42" t="s">
        <v>1633</v>
      </c>
      <c r="CI193" s="42" t="s">
        <v>4374</v>
      </c>
      <c r="CJ193" s="123"/>
      <c r="CK193" s="96" t="s">
        <v>4406</v>
      </c>
      <c r="CL193" s="246" t="str">
        <f>VLOOKUP(Funds[[#This Row],[Code ISIN]],'Sheet1 - Table (1)'!$A$10:$AF$110017,MATCH("Funds Liquidity",'Sheet1 - Table (1)'!$10:$10,0),FALSE)</f>
        <v>Jour</v>
      </c>
      <c r="CM193" s="246" t="s">
        <v>2874</v>
      </c>
      <c r="CN193" s="246" t="s">
        <v>5374</v>
      </c>
    </row>
    <row r="194" spans="1:92">
      <c r="A194" s="80" t="s">
        <v>1867</v>
      </c>
      <c r="B194" s="305">
        <f>IF(ISERROR(VALUE(VLOOKUP($A194,'Sheet1 - Table (1)'!$A$8:$AG$1186,COLUMN(B$7),FALSE))),VLOOKUP(A194,TK_MANQUANTS,2,FALSE),IF(VALUE(VLOOKUP($A194,'Sheet1 - Table (1)'!$A$8:$AG$1186,COLUMN(B$7),FALSE))=0,VLOOKUP(A194,TK_MANQUANTS,2,FALSE),VALUE(VLOOKUP($A194,'Sheet1 - Table (1)'!$A$8:$AG$1186,COLUMN(B$7),FALSE))))</f>
        <v>22470566</v>
      </c>
      <c r="C194" s="80" t="str">
        <f>VLOOKUP($A194,'Sheet1 - Table (1)'!$A$8:$AG$1186,COLUMN(C$7),FALSE)</f>
        <v>Swisscanto (CH) PBF Responsible Foreign CHF NT CHF</v>
      </c>
      <c r="D194" s="82">
        <f>VLOOKUP($A194,'Sheet1 - Table (1)'!$A$8:$AG$1186,COLUMN(D$7),FALSE)</f>
        <v>44196</v>
      </c>
      <c r="E194" s="124">
        <f>VLOOKUP($A194,'Sheet1 - Table (1)'!$A$8:$AG$1186,COLUMN(E$7),FALSE)</f>
        <v>0</v>
      </c>
      <c r="F194" s="80">
        <f>VLOOKUP($A194,'Sheet1 - Table (1)'!$A$8:$AG$1186,COLUMN(F$7),FALSE)</f>
        <v>0</v>
      </c>
      <c r="G194" s="80" t="str">
        <f>VLOOKUP($A194,'Sheet1 - Table (1)'!$A$8:$AG$1186,COLUMN(G$7),FALSE)</f>
        <v>Switzerland</v>
      </c>
      <c r="H194" s="80" t="str">
        <f>VLOOKUP($A194,'Sheet1 - Table (1)'!$A$8:$AG$1186,COLUMN(H$7),FALSE)</f>
        <v>CHF</v>
      </c>
      <c r="I194" s="80" t="str">
        <f>VLOOKUP($A194,'Sheet1 - Table (1)'!$A$8:$AG$1186,COLUMN(I$7),FALSE)</f>
        <v>Fonds de placement</v>
      </c>
      <c r="J194" s="80" t="str">
        <f>VLOOKUP($A194,'Sheet1 - Table (1)'!$A$8:$AG$1186,COLUMN(J$7),FALSE)</f>
        <v>Obligation</v>
      </c>
      <c r="K194" s="82">
        <f>VLOOKUP($A194,'Sheet1 - Table (1)'!$A$8:$AG$1186,COLUMN(K$7),FALSE)</f>
        <v>44255</v>
      </c>
      <c r="L194" s="80">
        <f>VLOOKUP($A194,'Sheet1 - Table (1)'!$A$8:$AG$1186,COLUMN(L$7),FALSE)</f>
        <v>820.73815200000001</v>
      </c>
      <c r="M194" s="80" t="str">
        <f>VLOOKUP($A194,'Sheet1 - Table (1)'!$A$8:$AG$1186,COLUMN(M$7),FALSE)</f>
        <v>Retained</v>
      </c>
      <c r="N194" s="80">
        <f>VLOOKUP($A194,'Sheet1 - Table (1)'!$A$8:$AG$1186,COLUMN(N$7),FALSE)</f>
        <v>0</v>
      </c>
      <c r="O194" s="80">
        <f>VLOOKUP($A194,'Sheet1 - Table (1)'!$A$8:$AG$1186,COLUMN(O$7),FALSE)</f>
        <v>0</v>
      </c>
      <c r="P194" s="80">
        <f>VLOOKUP($A194,'Sheet1 - Table (1)'!$A$8:$AG$1186,COLUMN(P$7),FALSE)</f>
        <v>0</v>
      </c>
      <c r="Q194" s="80">
        <f>VLOOKUP($A194,'Sheet1 - Table (1)'!$A$8:$AG$1186,COLUMN(Q$7),FALSE)</f>
        <v>0</v>
      </c>
      <c r="R194" s="80">
        <f>VLOOKUP($A194,'Sheet1 - Table (1)'!$A$8:$AG$1186,COLUMN(R$7),FALSE)</f>
        <v>0</v>
      </c>
      <c r="S194" s="80">
        <f>VLOOKUP($A194,'Sheet1 - Table (1)'!$A$8:$AG$1186,COLUMN(S$7),FALSE)</f>
        <v>0</v>
      </c>
      <c r="T194" s="80">
        <f>VLOOKUP($A194,'Sheet1 - Table (1)'!$A$8:$AG$1186,COLUMN(T$7),FALSE)</f>
        <v>0</v>
      </c>
      <c r="U194" s="80" t="str">
        <f t="shared" si="45"/>
        <v/>
      </c>
      <c r="V194" s="80" t="str">
        <f>VLOOKUP($A194,'Sheet1 - Table (1)'!$A$8:$AG$1186,COLUMN(V$7)+3,FALSE)</f>
        <v>CH - Uebrige Fds tradit. Anl.</v>
      </c>
      <c r="W194" s="80" t="str">
        <f>VLOOKUP(A194,'Sheet1 - Table (1)'!$A$8:$AF$10075,MATCH($W$8,'Sheet1 - Table (1)'!$10:$10,0),FALSE)</f>
        <v>Détermination des Prix Quotidien</v>
      </c>
      <c r="X194" s="80">
        <f>VLOOKUP(A194,'Sheet1 - Table (1)'!$A$8:$AAB$10075,MATCH($X$8,'Sheet1 - Table (1)'!$10:$10,0),FALSE)</f>
        <v>0</v>
      </c>
      <c r="Y194" s="96" t="str">
        <f t="shared" si="44"/>
        <v>Fonds de placement</v>
      </c>
      <c r="AA194" s="96" t="s">
        <v>1823</v>
      </c>
      <c r="AB194" s="96" t="s">
        <v>2064</v>
      </c>
      <c r="AC194" s="214" t="s">
        <v>140</v>
      </c>
      <c r="AD194" s="214" t="s">
        <v>2064</v>
      </c>
      <c r="AE194" s="96" t="s">
        <v>2481</v>
      </c>
      <c r="AF194" s="246" t="s">
        <v>2481</v>
      </c>
      <c r="AI194" s="96" t="s">
        <v>381</v>
      </c>
      <c r="AJ194" s="96" t="s">
        <v>140</v>
      </c>
      <c r="AK194" s="96" t="s">
        <v>140</v>
      </c>
      <c r="AL194" s="96" t="s">
        <v>2064</v>
      </c>
      <c r="AM194" s="96" t="str">
        <f t="shared" si="48"/>
        <v>Obligations CHF</v>
      </c>
      <c r="AO194" s="96" t="s">
        <v>2064</v>
      </c>
      <c r="AP194" s="96" t="s">
        <v>786</v>
      </c>
      <c r="AQ194" s="96">
        <v>4.5199999999999996</v>
      </c>
      <c r="AR194" s="101">
        <v>2.5999999999999999E-3</v>
      </c>
      <c r="AS194" s="101">
        <f t="shared" si="47"/>
        <v>2.5999999999999999E-3</v>
      </c>
      <c r="AT194" s="101">
        <v>0.58299999999999996</v>
      </c>
      <c r="AU194" s="101">
        <v>0.24</v>
      </c>
      <c r="AV194" s="101">
        <v>0.17699999999999999</v>
      </c>
      <c r="AX194" s="101">
        <v>1</v>
      </c>
      <c r="BJ194" s="101">
        <v>1</v>
      </c>
      <c r="BV194" s="101">
        <v>0.2621</v>
      </c>
      <c r="BW194" s="101">
        <v>0.7379</v>
      </c>
      <c r="BY194" s="101" t="s">
        <v>1869</v>
      </c>
      <c r="BZ194" s="101" t="str">
        <f>IF(AJ194="Obligations",AP194&amp;" "&amp;AI194&amp;" "&amp;IF(AI194="High Yield",IF(AQ194&lt;2.5,"SHORT",IF(AQ194&gt;4,"LONG","MID")),IF(AQ194&lt;3.5,"SHORT",IF(AQ194&gt;8,"LONG","MID"))),"")</f>
        <v>Courbe CHF Aggregate MID</v>
      </c>
      <c r="CA194" s="101" t="s">
        <v>70</v>
      </c>
      <c r="CB194" s="101"/>
      <c r="CC194" s="101" t="s">
        <v>70</v>
      </c>
      <c r="CD194" s="42" t="s">
        <v>4374</v>
      </c>
      <c r="CE194" s="42" t="s">
        <v>4374</v>
      </c>
      <c r="CF194" s="42" t="str">
        <f>IFERROR(VLOOKUP(Funds[[#This Row],[Code ISIN]],[1]GLOBAL!$C$1:$L$27,10,FALSE)," ")</f>
        <v xml:space="preserve"> </v>
      </c>
      <c r="CG194" s="42" t="s">
        <v>4374</v>
      </c>
      <c r="CH194" s="42" t="s">
        <v>4374</v>
      </c>
      <c r="CI194" s="42" t="s">
        <v>4374</v>
      </c>
      <c r="CJ194" s="123">
        <v>42734</v>
      </c>
      <c r="CK194" s="96" t="s">
        <v>4374</v>
      </c>
      <c r="CL194" s="246" t="str">
        <f>VLOOKUP(Funds[[#This Row],[Code ISIN]],'Sheet1 - Table (1)'!$A$10:$AF$110017,MATCH("Funds Liquidity",'Sheet1 - Table (1)'!$10:$10,0),FALSE)</f>
        <v>Jour</v>
      </c>
    </row>
    <row r="195" spans="1:92">
      <c r="A195" s="80" t="s">
        <v>885</v>
      </c>
      <c r="B195" s="305">
        <f>IF(ISERROR(VALUE(VLOOKUP($A195,'Sheet1 - Table (1)'!$A$8:$AG$1186,COLUMN(B$7),FALSE))),VLOOKUP(A195,TK_MANQUANTS,2,FALSE),IF(VALUE(VLOOKUP($A195,'Sheet1 - Table (1)'!$A$8:$AG$1186,COLUMN(B$7),FALSE))=0,VLOOKUP(A195,TK_MANQUANTS,2,FALSE),VALUE(VLOOKUP($A195,'Sheet1 - Table (1)'!$A$8:$AG$1186,COLUMN(B$7),FALSE))))</f>
        <v>22470565</v>
      </c>
      <c r="C195" s="80" t="str">
        <f>VLOOKUP($A195,'Sheet1 - Table (1)'!$A$8:$AG$1186,COLUMN(C$7),FALSE)</f>
        <v>Swisscanto (CH) PBF Responsible Foreign CHF GT CHF</v>
      </c>
      <c r="D195" s="82">
        <f>VLOOKUP($A195,'Sheet1 - Table (1)'!$A$8:$AG$1186,COLUMN(D$7),FALSE)</f>
        <v>44196</v>
      </c>
      <c r="E195" s="124">
        <f>VLOOKUP($A195,'Sheet1 - Table (1)'!$A$8:$AG$1186,COLUMN(E$7),FALSE)</f>
        <v>0.25</v>
      </c>
      <c r="F195" s="80">
        <f>VLOOKUP($A195,'Sheet1 - Table (1)'!$A$8:$AG$1186,COLUMN(F$7),FALSE)</f>
        <v>0</v>
      </c>
      <c r="G195" s="80" t="str">
        <f>VLOOKUP($A195,'Sheet1 - Table (1)'!$A$8:$AG$1186,COLUMN(G$7),FALSE)</f>
        <v>Switzerland</v>
      </c>
      <c r="H195" s="80" t="str">
        <f>VLOOKUP($A195,'Sheet1 - Table (1)'!$A$8:$AG$1186,COLUMN(H$7),FALSE)</f>
        <v>CHF</v>
      </c>
      <c r="I195" s="80" t="str">
        <f>VLOOKUP($A195,'Sheet1 - Table (1)'!$A$8:$AG$1186,COLUMN(I$7),FALSE)</f>
        <v>Fonds de placement</v>
      </c>
      <c r="J195" s="80" t="str">
        <f>VLOOKUP($A195,'Sheet1 - Table (1)'!$A$8:$AG$1186,COLUMN(J$7),FALSE)</f>
        <v>Obligation</v>
      </c>
      <c r="K195" s="82">
        <f>VLOOKUP($A195,'Sheet1 - Table (1)'!$A$8:$AG$1186,COLUMN(K$7),FALSE)</f>
        <v>44255</v>
      </c>
      <c r="L195" s="80">
        <f>VLOOKUP($A195,'Sheet1 - Table (1)'!$A$8:$AG$1186,COLUMN(L$7),FALSE)</f>
        <v>820.73815200000001</v>
      </c>
      <c r="M195" s="80" t="str">
        <f>VLOOKUP($A195,'Sheet1 - Table (1)'!$A$8:$AG$1186,COLUMN(M$7),FALSE)</f>
        <v>Retained</v>
      </c>
      <c r="N195" s="80">
        <f>VLOOKUP($A195,'Sheet1 - Table (1)'!$A$8:$AG$1186,COLUMN(N$7),FALSE)</f>
        <v>0</v>
      </c>
      <c r="O195" s="80">
        <f>VLOOKUP($A195,'Sheet1 - Table (1)'!$A$8:$AG$1186,COLUMN(O$7),FALSE)</f>
        <v>0</v>
      </c>
      <c r="P195" s="80">
        <f>VLOOKUP($A195,'Sheet1 - Table (1)'!$A$8:$AG$1186,COLUMN(P$7),FALSE)</f>
        <v>0</v>
      </c>
      <c r="Q195" s="80">
        <f>VLOOKUP($A195,'Sheet1 - Table (1)'!$A$8:$AG$1186,COLUMN(Q$7),FALSE)</f>
        <v>0</v>
      </c>
      <c r="R195" s="80">
        <f>VLOOKUP($A195,'Sheet1 - Table (1)'!$A$8:$AG$1186,COLUMN(R$7),FALSE)</f>
        <v>0</v>
      </c>
      <c r="S195" s="80">
        <f>VLOOKUP($A195,'Sheet1 - Table (1)'!$A$8:$AG$1186,COLUMN(S$7),FALSE)</f>
        <v>0</v>
      </c>
      <c r="T195" s="80">
        <f>VLOOKUP($A195,'Sheet1 - Table (1)'!$A$8:$AG$1186,COLUMN(T$7),FALSE)</f>
        <v>0</v>
      </c>
      <c r="U195" s="80" t="str">
        <f t="shared" si="45"/>
        <v/>
      </c>
      <c r="V195" s="80" t="str">
        <f>VLOOKUP($A195,'Sheet1 - Table (1)'!$A$8:$AG$1186,COLUMN(V$7)+3,FALSE)</f>
        <v>CH - Uebrige Fds tradit. Anl.</v>
      </c>
      <c r="W195" s="80" t="str">
        <f>VLOOKUP(A195,'Sheet1 - Table (1)'!$A$8:$AF$10075,MATCH($W$8,'Sheet1 - Table (1)'!$10:$10,0),FALSE)</f>
        <v>Détermination des Prix Quotidien</v>
      </c>
      <c r="X195" s="80">
        <f>VLOOKUP(A195,'Sheet1 - Table (1)'!$A$8:$AAB$10075,MATCH($X$8,'Sheet1 - Table (1)'!$10:$10,0),FALSE)</f>
        <v>0</v>
      </c>
      <c r="Y195" s="96" t="str">
        <f t="shared" si="44"/>
        <v>Fonds de placement</v>
      </c>
      <c r="AA195" s="96" t="s">
        <v>1823</v>
      </c>
      <c r="AB195" s="96" t="s">
        <v>2064</v>
      </c>
      <c r="AC195" s="214" t="s">
        <v>140</v>
      </c>
      <c r="AD195" s="214" t="s">
        <v>2064</v>
      </c>
      <c r="AE195" s="96" t="s">
        <v>2481</v>
      </c>
      <c r="AF195" s="246" t="s">
        <v>2481</v>
      </c>
      <c r="AI195" s="96" t="s">
        <v>381</v>
      </c>
      <c r="AJ195" s="96" t="s">
        <v>140</v>
      </c>
      <c r="AK195" s="96" t="s">
        <v>140</v>
      </c>
      <c r="AL195" s="96" t="s">
        <v>2064</v>
      </c>
      <c r="AM195" s="96" t="str">
        <f t="shared" si="48"/>
        <v>Obligations CHF</v>
      </c>
      <c r="AO195" s="96" t="s">
        <v>2064</v>
      </c>
      <c r="AP195" s="96" t="s">
        <v>786</v>
      </c>
      <c r="AQ195" s="96">
        <v>4.5199999999999996</v>
      </c>
      <c r="AR195" s="101">
        <v>2.5999999999999999E-3</v>
      </c>
      <c r="AS195" s="101">
        <f t="shared" si="47"/>
        <v>9.9999999999999829E-5</v>
      </c>
      <c r="AT195" s="101">
        <v>0.58299999999999996</v>
      </c>
      <c r="AU195" s="101">
        <v>0.24</v>
      </c>
      <c r="AV195" s="101">
        <v>0.17699999999999999</v>
      </c>
      <c r="AX195" s="101">
        <v>1</v>
      </c>
      <c r="BJ195" s="101">
        <v>1</v>
      </c>
      <c r="BV195" s="101">
        <v>0.2621</v>
      </c>
      <c r="BW195" s="101">
        <v>0.7379</v>
      </c>
      <c r="BY195" s="126" t="s">
        <v>91</v>
      </c>
      <c r="BZ195" s="101" t="str">
        <f>IF(AJ195="Obligations",AP195&amp;" "&amp;AI195&amp;" "&amp;IF(AQ195&lt;3.5,"SHORT",IF(AQ195&gt;8,"LONG","MID")),"")</f>
        <v>Courbe CHF Aggregate MID</v>
      </c>
      <c r="CA195" s="101" t="s">
        <v>70</v>
      </c>
      <c r="CB195" s="101"/>
      <c r="CC195" s="101" t="s">
        <v>70</v>
      </c>
      <c r="CD195" s="42" t="s">
        <v>4374</v>
      </c>
      <c r="CE195" s="42" t="s">
        <v>4374</v>
      </c>
      <c r="CF195" s="42" t="str">
        <f>IFERROR(VLOOKUP(Funds[[#This Row],[Code ISIN]],[1]GLOBAL!$C$1:$L$27,10,FALSE)," ")</f>
        <v xml:space="preserve"> </v>
      </c>
      <c r="CG195" s="42" t="s">
        <v>4374</v>
      </c>
      <c r="CH195" s="42" t="s">
        <v>4374</v>
      </c>
      <c r="CI195" s="42" t="s">
        <v>4374</v>
      </c>
      <c r="CJ195" s="123">
        <v>42734</v>
      </c>
      <c r="CK195" s="96" t="s">
        <v>4374</v>
      </c>
      <c r="CL195" s="246" t="str">
        <f>VLOOKUP(Funds[[#This Row],[Code ISIN]],'Sheet1 - Table (1)'!$A$10:$AF$110017,MATCH("Funds Liquidity",'Sheet1 - Table (1)'!$10:$10,0),FALSE)</f>
        <v>Jour</v>
      </c>
    </row>
    <row r="196" spans="1:92">
      <c r="A196" s="80" t="s">
        <v>1243</v>
      </c>
      <c r="B196" s="305">
        <f>IF(ISERROR(VALUE(VLOOKUP($A196,'Sheet1 - Table (1)'!$A$8:$AG$1186,COLUMN(B$7),FALSE))),VLOOKUP(A196,TK_MANQUANTS,2,FALSE),IF(VALUE(VLOOKUP($A196,'Sheet1 - Table (1)'!$A$8:$AG$1186,COLUMN(B$7),FALSE))=0,VLOOKUP(A196,TK_MANQUANTS,2,FALSE),VALUE(VLOOKUP($A196,'Sheet1 - Table (1)'!$A$8:$AG$1186,COLUMN(B$7),FALSE))))</f>
        <v>29045766</v>
      </c>
      <c r="C196" s="80" t="str">
        <f>VLOOKUP($A196,'Sheet1 - Table (1)'!$A$8:$AG$1186,COLUMN(C$7),FALSE)</f>
        <v>State Street Switzerland Index Equity Fund I acc</v>
      </c>
      <c r="D196" s="82">
        <f>VLOOKUP($A196,'Sheet1 - Table (1)'!$A$8:$AG$1186,COLUMN(D$7),FALSE)</f>
        <v>43830</v>
      </c>
      <c r="E196" s="124">
        <f>VLOOKUP($A196,'Sheet1 - Table (1)'!$A$8:$AG$1186,COLUMN(E$7),FALSE)</f>
        <v>0.3</v>
      </c>
      <c r="F196" s="80" t="b">
        <f>VLOOKUP($A196,'Sheet1 - Table (1)'!$A$8:$AG$1186,COLUMN(F$7),FALSE)</f>
        <v>1</v>
      </c>
      <c r="G196" s="80" t="str">
        <f>VLOOKUP($A196,'Sheet1 - Table (1)'!$A$8:$AG$1186,COLUMN(G$7),FALSE)</f>
        <v>Luxembourg</v>
      </c>
      <c r="H196" s="80" t="str">
        <f>VLOOKUP($A196,'Sheet1 - Table (1)'!$A$8:$AG$1186,COLUMN(H$7),FALSE)</f>
        <v>CHF</v>
      </c>
      <c r="I196" s="80" t="str">
        <f>VLOOKUP($A196,'Sheet1 - Table (1)'!$A$8:$AG$1186,COLUMN(I$7),FALSE)</f>
        <v>Fonds de placement</v>
      </c>
      <c r="J196" s="80" t="str">
        <f>VLOOKUP($A196,'Sheet1 - Table (1)'!$A$8:$AG$1186,COLUMN(J$7),FALSE)</f>
        <v>Actions</v>
      </c>
      <c r="K196" s="82">
        <f>VLOOKUP($A196,'Sheet1 - Table (1)'!$A$8:$AG$1186,COLUMN(K$7),FALSE)</f>
        <v>44255</v>
      </c>
      <c r="L196" s="80">
        <f>VLOOKUP($A196,'Sheet1 - Table (1)'!$A$8:$AG$1186,COLUMN(L$7),FALSE)</f>
        <v>245.9539949</v>
      </c>
      <c r="M196" s="80" t="str">
        <f>VLOOKUP($A196,'Sheet1 - Table (1)'!$A$8:$AG$1186,COLUMN(M$7),FALSE)</f>
        <v>Retained</v>
      </c>
      <c r="N196" s="80">
        <f>VLOOKUP($A196,'Sheet1 - Table (1)'!$A$8:$AG$1186,COLUMN(N$7),FALSE)</f>
        <v>0</v>
      </c>
      <c r="O196" s="80" t="b">
        <f>VLOOKUP($A196,'Sheet1 - Table (1)'!$A$8:$AG$1186,COLUMN(O$7),FALSE)</f>
        <v>1</v>
      </c>
      <c r="P196" s="80" t="b">
        <f>VLOOKUP($A196,'Sheet1 - Table (1)'!$A$8:$AG$1186,COLUMN(P$7),FALSE)</f>
        <v>1</v>
      </c>
      <c r="Q196" s="80" t="b">
        <f>VLOOKUP($A196,'Sheet1 - Table (1)'!$A$8:$AG$1186,COLUMN(Q$7),FALSE)</f>
        <v>1</v>
      </c>
      <c r="R196" s="80" t="b">
        <f>VLOOKUP($A196,'Sheet1 - Table (1)'!$A$8:$AG$1186,COLUMN(R$7),FALSE)</f>
        <v>1</v>
      </c>
      <c r="S196" s="80">
        <f>VLOOKUP($A196,'Sheet1 - Table (1)'!$A$8:$AG$1186,COLUMN(S$7),FALSE)</f>
        <v>0</v>
      </c>
      <c r="T196" s="80" t="b">
        <f>VLOOKUP($A196,'Sheet1 - Table (1)'!$A$8:$AG$1186,COLUMN(T$7),FALSE)</f>
        <v>1</v>
      </c>
      <c r="U196" s="80" t="str">
        <f t="shared" si="45"/>
        <v>FR-IT-NE-SP-UK</v>
      </c>
      <c r="V196" s="80" t="str">
        <f>VLOOKUP($A196,'Sheet1 - Table (1)'!$A$8:$AG$1186,COLUMN(V$7)+3,FALSE)</f>
        <v>LU - SICAV - Parte 1</v>
      </c>
      <c r="W196" s="80" t="str">
        <f>VLOOKUP(A196,'Sheet1 - Table (1)'!$A$8:$AF$10075,MATCH($W$8,'Sheet1 - Table (1)'!$10:$10,0),FALSE)</f>
        <v>Détermination des Prix Quotidien</v>
      </c>
      <c r="X196" s="80" t="str">
        <f>VLOOKUP(A196,'Sheet1 - Table (1)'!$A$8:$AAB$10075,MATCH($X$8,'Sheet1 - Table (1)'!$10:$10,0),FALSE)</f>
        <v>Full</v>
      </c>
      <c r="Y196" s="96" t="str">
        <f t="shared" si="44"/>
        <v>Fonds de placement</v>
      </c>
      <c r="AA196" s="96" t="s">
        <v>1823</v>
      </c>
      <c r="AB196" s="96" t="s">
        <v>1960</v>
      </c>
      <c r="AC196" s="214" t="s">
        <v>155</v>
      </c>
      <c r="AD196" s="214" t="s">
        <v>1960</v>
      </c>
      <c r="AE196" s="96" t="s">
        <v>2858</v>
      </c>
      <c r="AF196" s="246" t="s">
        <v>2858</v>
      </c>
      <c r="AG196" s="96" t="s">
        <v>2864</v>
      </c>
      <c r="AI196" s="96" t="s">
        <v>155</v>
      </c>
      <c r="AJ196" s="96" t="s">
        <v>155</v>
      </c>
      <c r="AK196" s="96" t="s">
        <v>155</v>
      </c>
      <c r="AL196" s="26" t="s">
        <v>1960</v>
      </c>
      <c r="AM196" s="96" t="s">
        <v>1960</v>
      </c>
      <c r="AO196" s="96" t="s">
        <v>1960</v>
      </c>
      <c r="AP196" s="96" t="s">
        <v>2485</v>
      </c>
      <c r="AS196" s="101" t="str">
        <f t="shared" si="47"/>
        <v/>
      </c>
      <c r="AX196" s="101">
        <v>1</v>
      </c>
      <c r="BJ196" s="101">
        <v>1</v>
      </c>
      <c r="BT196" s="101">
        <v>2.0000000000000001E-4</v>
      </c>
      <c r="BU196" s="101">
        <v>2.0000000000000001E-4</v>
      </c>
      <c r="BY196" s="96" t="s">
        <v>2598</v>
      </c>
      <c r="BZ196" s="101" t="str">
        <f>IF(AJ196="Obligations",AP196&amp;" "&amp;AI196&amp;" "&amp;IF(AQ196&lt;3.5,"SHORT",IF(AQ196&gt;8,"LONG","MID")),"")</f>
        <v/>
      </c>
      <c r="CA196" s="101" t="s">
        <v>4050</v>
      </c>
      <c r="CB196" s="122" t="s">
        <v>3788</v>
      </c>
      <c r="CC196" s="101" t="s">
        <v>4005</v>
      </c>
      <c r="CD196" s="42" t="s">
        <v>4374</v>
      </c>
      <c r="CE196" s="42" t="s">
        <v>1633</v>
      </c>
      <c r="CF196" s="42" t="str">
        <f>IFERROR(VLOOKUP(Funds[[#This Row],[Code ISIN]],[1]GLOBAL!$C$1:$L$27,10,FALSE)," ")</f>
        <v>X</v>
      </c>
      <c r="CG196" s="42" t="s">
        <v>1633</v>
      </c>
      <c r="CH196" s="42" t="s">
        <v>4374</v>
      </c>
      <c r="CI196" s="42" t="s">
        <v>4374</v>
      </c>
      <c r="CJ196" s="123"/>
      <c r="CK196" s="96" t="s">
        <v>4374</v>
      </c>
      <c r="CL196" s="246" t="str">
        <f>VLOOKUP(Funds[[#This Row],[Code ISIN]],'Sheet1 - Table (1)'!$A$10:$AF$110017,MATCH("Funds Liquidity",'Sheet1 - Table (1)'!$10:$10,0),FALSE)</f>
        <v>Jour</v>
      </c>
    </row>
    <row r="197" spans="1:92">
      <c r="A197" s="80" t="s">
        <v>2716</v>
      </c>
      <c r="B197" s="305">
        <f>IF(ISERROR(VALUE(VLOOKUP($A197,'Sheet1 - Table (1)'!$A$8:$AG$1186,COLUMN(B$7),FALSE))),VLOOKUP(A197,TK_MANQUANTS,2,FALSE),IF(VALUE(VLOOKUP($A197,'Sheet1 - Table (1)'!$A$8:$AG$1186,COLUMN(B$7),FALSE))=0,VLOOKUP(A197,TK_MANQUANTS,2,FALSE),VALUE(VLOOKUP($A197,'Sheet1 - Table (1)'!$A$8:$AG$1186,COLUMN(B$7),FALSE))))</f>
        <v>38329251</v>
      </c>
      <c r="C197" s="80" t="str">
        <f>VLOOKUP($A197,'Sheet1 - Table (1)'!$A$8:$AG$1186,COLUMN(C$7),FALSE)</f>
        <v>Swisscanto (CH) Bond Fund AAA-BBB GT CHF</v>
      </c>
      <c r="D197" s="82">
        <f>VLOOKUP($A197,'Sheet1 - Table (1)'!$A$8:$AG$1186,COLUMN(D$7),FALSE)</f>
        <v>41364</v>
      </c>
      <c r="E197" s="124">
        <f>VLOOKUP($A197,'Sheet1 - Table (1)'!$A$8:$AG$1186,COLUMN(E$7),FALSE)</f>
        <v>0.11</v>
      </c>
      <c r="F197" s="80">
        <f>VLOOKUP($A197,'Sheet1 - Table (1)'!$A$8:$AG$1186,COLUMN(F$7),FALSE)</f>
        <v>0</v>
      </c>
      <c r="G197" s="80" t="str">
        <f>VLOOKUP($A197,'Sheet1 - Table (1)'!$A$8:$AG$1186,COLUMN(G$7),FALSE)</f>
        <v>Switzerland</v>
      </c>
      <c r="H197" s="80" t="str">
        <f>VLOOKUP($A197,'Sheet1 - Table (1)'!$A$8:$AG$1186,COLUMN(H$7),FALSE)</f>
        <v>CHF</v>
      </c>
      <c r="I197" s="80" t="str">
        <f>VLOOKUP($A197,'Sheet1 - Table (1)'!$A$8:$AG$1186,COLUMN(I$7),FALSE)</f>
        <v>Fonds de placement</v>
      </c>
      <c r="J197" s="80" t="str">
        <f>VLOOKUP($A197,'Sheet1 - Table (1)'!$A$8:$AG$1186,COLUMN(J$7),FALSE)</f>
        <v>Obligation</v>
      </c>
      <c r="K197" s="82">
        <f>VLOOKUP($A197,'Sheet1 - Table (1)'!$A$8:$AG$1186,COLUMN(K$7),FALSE)</f>
        <v>0</v>
      </c>
      <c r="L197" s="80">
        <f>VLOOKUP($A197,'Sheet1 - Table (1)'!$A$8:$AG$1186,COLUMN(L$7),FALSE)</f>
        <v>0</v>
      </c>
      <c r="M197" s="80">
        <f>VLOOKUP($A197,'Sheet1 - Table (1)'!$A$8:$AG$1186,COLUMN(M$7),FALSE)</f>
        <v>0</v>
      </c>
      <c r="N197" s="80">
        <f>VLOOKUP($A197,'Sheet1 - Table (1)'!$A$8:$AG$1186,COLUMN(N$7),FALSE)</f>
        <v>0</v>
      </c>
      <c r="O197" s="80">
        <f>VLOOKUP($A197,'Sheet1 - Table (1)'!$A$8:$AG$1186,COLUMN(O$7),FALSE)</f>
        <v>0</v>
      </c>
      <c r="P197" s="80">
        <f>VLOOKUP($A197,'Sheet1 - Table (1)'!$A$8:$AG$1186,COLUMN(P$7),FALSE)</f>
        <v>0</v>
      </c>
      <c r="Q197" s="80">
        <f>VLOOKUP($A197,'Sheet1 - Table (1)'!$A$8:$AG$1186,COLUMN(Q$7),FALSE)</f>
        <v>0</v>
      </c>
      <c r="R197" s="80">
        <f>VLOOKUP($A197,'Sheet1 - Table (1)'!$A$8:$AG$1186,COLUMN(R$7),FALSE)</f>
        <v>0</v>
      </c>
      <c r="S197" s="80" t="b">
        <f>VLOOKUP($A197,'Sheet1 - Table (1)'!$A$8:$AG$1186,COLUMN(S$7),FALSE)</f>
        <v>1</v>
      </c>
      <c r="T197" s="80">
        <f>VLOOKUP($A197,'Sheet1 - Table (1)'!$A$8:$AG$1186,COLUMN(T$7),FALSE)</f>
        <v>0</v>
      </c>
      <c r="U197" s="80" t="str">
        <f t="shared" si="45"/>
        <v>GE</v>
      </c>
      <c r="V197" s="80" t="str">
        <f>VLOOKUP($A197,'Sheet1 - Table (1)'!$A$8:$AG$1186,COLUMN(V$7)+3,FALSE)</f>
        <v>CH - Uebrige Fds tradit. Anl.</v>
      </c>
      <c r="W197" s="80" t="str">
        <f>VLOOKUP(A197,'Sheet1 - Table (1)'!$A$8:$AF$10075,MATCH($W$8,'Sheet1 - Table (1)'!$10:$10,0),FALSE)</f>
        <v>Détermination des Prix Quotidien</v>
      </c>
      <c r="X197" s="80">
        <f>VLOOKUP(A197,'Sheet1 - Table (1)'!$A$8:$AAB$10075,MATCH($X$8,'Sheet1 - Table (1)'!$10:$10,0),FALSE)</f>
        <v>0</v>
      </c>
      <c r="Y197" s="96" t="str">
        <f t="shared" si="44"/>
        <v>Fonds de placement</v>
      </c>
      <c r="AA197" s="96" t="s">
        <v>1823</v>
      </c>
      <c r="AB197" s="96" t="s">
        <v>2064</v>
      </c>
      <c r="AC197" s="214" t="s">
        <v>140</v>
      </c>
      <c r="AD197" s="214" t="s">
        <v>2064</v>
      </c>
      <c r="AE197" s="96" t="s">
        <v>2481</v>
      </c>
      <c r="AF197" s="246" t="s">
        <v>2481</v>
      </c>
      <c r="AG197" s="96" t="s">
        <v>2857</v>
      </c>
      <c r="AI197" s="96" t="s">
        <v>381</v>
      </c>
      <c r="AJ197" s="96" t="s">
        <v>140</v>
      </c>
      <c r="AK197" s="96" t="s">
        <v>140</v>
      </c>
      <c r="AL197" s="96" t="s">
        <v>2064</v>
      </c>
      <c r="AM197" s="96" t="str">
        <f>IF(AND(AK197="Obligations",AP197="Courbe CHF"),"Obligations CHF",IF(AND(AX197=100%,BJ197=100%),AK197&amp;" CHF",IF(OR(AK197="Obligations",AK197="Actions",AK197="Liquidités"),AK197&amp;" étrangères" &amp; IF(AX197=100%," hedged",""),AK197&amp;" étrangers" &amp; IF(AX197=100%," hedged",""))))</f>
        <v>Obligations CHF</v>
      </c>
      <c r="AO197" s="96" t="s">
        <v>2064</v>
      </c>
      <c r="AP197" s="96" t="s">
        <v>786</v>
      </c>
      <c r="AQ197" s="219">
        <f>VLOOKUP($CC197,indice!$A$1:$AV$3072,MATCH(AQ$8,indice!$A$1:$AV$1,0),FALSE)</f>
        <v>7.49</v>
      </c>
      <c r="AR197" s="220">
        <f>VLOOKUP($CC197,indice!$A$1:$AV$3072,MATCH(AR$8,indice!$A$1:$AV$1,0),FALSE)</f>
        <v>-2.0000000000000001E-4</v>
      </c>
      <c r="AS197" s="101">
        <f t="shared" si="47"/>
        <v>-1.3000000000000002E-3</v>
      </c>
      <c r="AT197" s="220">
        <f>VLOOKUP($CC197,indice!$A$1:$AV$3072,MATCH(AT$8,indice!$A$1:$AV$1,0),FALSE)</f>
        <v>0.76929999999999998</v>
      </c>
      <c r="AU197" s="220">
        <f>VLOOKUP($CC197,indice!$A$1:$AV$3072,MATCH(AU$8,indice!$A$1:$AV$1,0),FALSE)</f>
        <v>0.1275</v>
      </c>
      <c r="AV197" s="220">
        <f>VLOOKUP($CC197,indice!$A$1:$AV$3072,MATCH(AV$8,indice!$A$1:$AV$1,0),FALSE)</f>
        <v>0.1032</v>
      </c>
      <c r="AX197" s="220">
        <f>VLOOKUP($CC197,indice!$A$1:$AV$3072,MATCH(AX$8,indice!$A$1:$AV$1,0),FALSE)</f>
        <v>1</v>
      </c>
      <c r="BJ197" s="220">
        <f>VLOOKUP($CC197,indice!$A$1:$AV$3072,MATCH(BJ$8,indice!$A$1:$AV$1,0),FALSE)</f>
        <v>1</v>
      </c>
      <c r="BT197" s="101">
        <v>4.0000000000000001E-3</v>
      </c>
      <c r="BU197" s="101">
        <v>0</v>
      </c>
      <c r="BV197" s="220">
        <f>VLOOKUP($CC197,indice!$A$1:$AV$3072,MATCH(BV$8,indice!$A$1:$AV$1,0),FALSE)</f>
        <v>0.59660000000000002</v>
      </c>
      <c r="BW197" s="220">
        <f>VLOOKUP($CC197,indice!$A$1:$AV$3072,MATCH(BW$8,indice!$A$1:$AV$1,0),FALSE)</f>
        <v>0.40339999999999998</v>
      </c>
      <c r="BY197" s="101" t="s">
        <v>89</v>
      </c>
      <c r="BZ197" s="101" t="str">
        <f>IF(AJ197="Obligations",AP197&amp;" "&amp;AI197&amp;" "&amp;IF(AQ197&lt;3.5,"SHORT",IF(AQ197&gt;8,"LONG","MID")),"")</f>
        <v>Courbe CHF Aggregate MID</v>
      </c>
      <c r="CA197" s="101" t="s">
        <v>4050</v>
      </c>
      <c r="CB197" s="122" t="s">
        <v>3791</v>
      </c>
      <c r="CC197" s="101" t="s">
        <v>4052</v>
      </c>
      <c r="CD197" s="42" t="s">
        <v>4374</v>
      </c>
      <c r="CE197" s="42" t="s">
        <v>4374</v>
      </c>
      <c r="CF197" s="42" t="str">
        <f>IFERROR(VLOOKUP(Funds[[#This Row],[Code ISIN]],[1]GLOBAL!$C$1:$L$27,10,FALSE)," ")</f>
        <v xml:space="preserve"> </v>
      </c>
      <c r="CG197" s="42" t="s">
        <v>4374</v>
      </c>
      <c r="CH197" s="42" t="s">
        <v>4374</v>
      </c>
      <c r="CI197" s="42" t="s">
        <v>4374</v>
      </c>
      <c r="CJ197" s="123"/>
      <c r="CK197" s="96" t="s">
        <v>4374</v>
      </c>
      <c r="CL197" s="246" t="str">
        <f>VLOOKUP(Funds[[#This Row],[Code ISIN]],'Sheet1 - Table (1)'!$A$10:$AF$110017,MATCH("Funds Liquidity",'Sheet1 - Table (1)'!$10:$10,0),FALSE)</f>
        <v>Jour</v>
      </c>
    </row>
    <row r="198" spans="1:92">
      <c r="A198" s="80" t="s">
        <v>1459</v>
      </c>
      <c r="B198" s="305">
        <f>IF(ISERROR(VALUE(VLOOKUP($A198,'Sheet1 - Table (1)'!$A$8:$AG$1186,COLUMN(B$7),FALSE))),VLOOKUP(A198,TK_MANQUANTS,2,FALSE),IF(VALUE(VLOOKUP($A198,'Sheet1 - Table (1)'!$A$8:$AG$1186,COLUMN(B$7),FALSE))=0,VLOOKUP(A198,TK_MANQUANTS,2,FALSE),VALUE(VLOOKUP($A198,'Sheet1 - Table (1)'!$A$8:$AG$1186,COLUMN(B$7),FALSE))))</f>
        <v>23793565</v>
      </c>
      <c r="C198" s="80" t="str">
        <f>VLOOKUP($A198,'Sheet1 - Table (1)'!$A$8:$AG$1186,COLUMN(C$7),FALSE)</f>
        <v>iShares Core SPI® ETF (CH)</v>
      </c>
      <c r="D198" s="82">
        <f>VLOOKUP($A198,'Sheet1 - Table (1)'!$A$8:$AG$1186,COLUMN(D$7),FALSE)</f>
        <v>43861</v>
      </c>
      <c r="E198" s="124">
        <f>VLOOKUP($A198,'Sheet1 - Table (1)'!$A$8:$AG$1186,COLUMN(E$7),FALSE)</f>
        <v>0.1</v>
      </c>
      <c r="F198" s="80">
        <f>VLOOKUP($A198,'Sheet1 - Table (1)'!$A$8:$AG$1186,COLUMN(F$7),FALSE)</f>
        <v>0</v>
      </c>
      <c r="G198" s="80" t="str">
        <f>VLOOKUP($A198,'Sheet1 - Table (1)'!$A$8:$AG$1186,COLUMN(G$7),FALSE)</f>
        <v>Switzerland</v>
      </c>
      <c r="H198" s="80" t="str">
        <f>VLOOKUP($A198,'Sheet1 - Table (1)'!$A$8:$AG$1186,COLUMN(H$7),FALSE)</f>
        <v>CHF</v>
      </c>
      <c r="I198" s="80" t="str">
        <f>VLOOKUP($A198,'Sheet1 - Table (1)'!$A$8:$AG$1186,COLUMN(I$7),FALSE)</f>
        <v>Exchange Traded Funds</v>
      </c>
      <c r="J198" s="80" t="str">
        <f>VLOOKUP($A198,'Sheet1 - Table (1)'!$A$8:$AG$1186,COLUMN(J$7),FALSE)</f>
        <v>Actions</v>
      </c>
      <c r="K198" s="82">
        <f>VLOOKUP($A198,'Sheet1 - Table (1)'!$A$8:$AG$1186,COLUMN(K$7),FALSE)</f>
        <v>44255</v>
      </c>
      <c r="L198" s="80">
        <f>VLOOKUP($A198,'Sheet1 - Table (1)'!$A$8:$AG$1186,COLUMN(L$7),FALSE)</f>
        <v>1886.0211148999999</v>
      </c>
      <c r="M198" s="80" t="str">
        <f>VLOOKUP($A198,'Sheet1 - Table (1)'!$A$8:$AG$1186,COLUMN(M$7),FALSE)</f>
        <v>Paid</v>
      </c>
      <c r="N198" s="80">
        <f>VLOOKUP($A198,'Sheet1 - Table (1)'!$A$8:$AG$1186,COLUMN(N$7),FALSE)</f>
        <v>0</v>
      </c>
      <c r="O198" s="80">
        <f>VLOOKUP($A198,'Sheet1 - Table (1)'!$A$8:$AG$1186,COLUMN(O$7),FALSE)</f>
        <v>0</v>
      </c>
      <c r="P198" s="80">
        <f>VLOOKUP($A198,'Sheet1 - Table (1)'!$A$8:$AG$1186,COLUMN(P$7),FALSE)</f>
        <v>0</v>
      </c>
      <c r="Q198" s="80">
        <f>VLOOKUP($A198,'Sheet1 - Table (1)'!$A$8:$AG$1186,COLUMN(Q$7),FALSE)</f>
        <v>0</v>
      </c>
      <c r="R198" s="80">
        <f>VLOOKUP($A198,'Sheet1 - Table (1)'!$A$8:$AG$1186,COLUMN(R$7),FALSE)</f>
        <v>0</v>
      </c>
      <c r="S198" s="80" t="b">
        <f>VLOOKUP($A198,'Sheet1 - Table (1)'!$A$8:$AG$1186,COLUMN(S$7),FALSE)</f>
        <v>1</v>
      </c>
      <c r="T198" s="80" t="b">
        <f>VLOOKUP($A198,'Sheet1 - Table (1)'!$A$8:$AG$1186,COLUMN(T$7),FALSE)</f>
        <v>1</v>
      </c>
      <c r="U198" s="80" t="str">
        <f t="shared" si="45"/>
        <v>GE-UK</v>
      </c>
      <c r="V198" s="80" t="str">
        <f>VLOOKUP($A198,'Sheet1 - Table (1)'!$A$8:$AG$1186,COLUMN(V$7)+3,FALSE)</f>
        <v>CH - Uebrige Fds tradit. Anl.</v>
      </c>
      <c r="W198" s="80" t="str">
        <f>VLOOKUP(A198,'Sheet1 - Table (1)'!$A$8:$AF$10075,MATCH($W$8,'Sheet1 - Table (1)'!$10:$10,0),FALSE)</f>
        <v>Détermination des Prix Quotidien</v>
      </c>
      <c r="X198" s="80" t="str">
        <f>VLOOKUP(A198,'Sheet1 - Table (1)'!$A$8:$AAB$10075,MATCH($X$8,'Sheet1 - Table (1)'!$10:$10,0),FALSE)</f>
        <v>Optimized</v>
      </c>
      <c r="Y198" s="96" t="str">
        <f t="shared" si="44"/>
        <v>ETF</v>
      </c>
      <c r="AA198" s="96" t="s">
        <v>1823</v>
      </c>
      <c r="AB198" s="96" t="s">
        <v>1960</v>
      </c>
      <c r="AC198" s="214" t="s">
        <v>155</v>
      </c>
      <c r="AD198" s="214" t="s">
        <v>1960</v>
      </c>
      <c r="AE198" s="96" t="s">
        <v>2858</v>
      </c>
      <c r="AF198" s="246" t="s">
        <v>2858</v>
      </c>
      <c r="AG198" s="96" t="s">
        <v>2864</v>
      </c>
      <c r="AI198" s="96" t="s">
        <v>155</v>
      </c>
      <c r="AJ198" s="96" t="s">
        <v>155</v>
      </c>
      <c r="AK198" s="96" t="s">
        <v>155</v>
      </c>
      <c r="AL198" s="26" t="s">
        <v>1960</v>
      </c>
      <c r="AM198" s="96" t="s">
        <v>1960</v>
      </c>
      <c r="AO198" s="96" t="s">
        <v>1960</v>
      </c>
      <c r="AP198" s="96" t="s">
        <v>2485</v>
      </c>
      <c r="AS198" s="101" t="str">
        <f t="shared" si="47"/>
        <v/>
      </c>
      <c r="AX198" s="101">
        <v>1</v>
      </c>
      <c r="BJ198" s="101">
        <v>1</v>
      </c>
      <c r="BZ198" s="101" t="str">
        <f>IF(AJ198="Obligations",AP198&amp;" "&amp;AI198&amp;" "&amp;IF(AQ198&lt;3.5,"SHORT",IF(AQ198&gt;8,"LONG","MID")),"")</f>
        <v/>
      </c>
      <c r="CA198" s="101" t="s">
        <v>4050</v>
      </c>
      <c r="CB198" s="122" t="s">
        <v>3798</v>
      </c>
      <c r="CC198" s="101" t="s">
        <v>3944</v>
      </c>
      <c r="CD198" s="42" t="s">
        <v>4374</v>
      </c>
      <c r="CE198" s="42" t="s">
        <v>4374</v>
      </c>
      <c r="CF198" s="42" t="str">
        <f>IFERROR(VLOOKUP(Funds[[#This Row],[Code ISIN]],[1]GLOBAL!$C$1:$L$27,10,FALSE)," ")</f>
        <v xml:space="preserve"> </v>
      </c>
      <c r="CG198" s="42" t="s">
        <v>4374</v>
      </c>
      <c r="CH198" s="42" t="s">
        <v>4374</v>
      </c>
      <c r="CI198" s="42" t="s">
        <v>4374</v>
      </c>
      <c r="CJ198" s="123"/>
      <c r="CK198" s="96" t="s">
        <v>4374</v>
      </c>
      <c r="CL198" s="246" t="str">
        <f>VLOOKUP(Funds[[#This Row],[Code ISIN]],'Sheet1 - Table (1)'!$A$10:$AF$110017,MATCH("Funds Liquidity",'Sheet1 - Table (1)'!$10:$10,0),FALSE)</f>
        <v>Jour</v>
      </c>
      <c r="CN198" s="246" t="s">
        <v>155</v>
      </c>
    </row>
    <row r="199" spans="1:92">
      <c r="A199" s="80" t="s">
        <v>309</v>
      </c>
      <c r="B199" s="305">
        <f>IF(ISERROR(VALUE(VLOOKUP($A199,'Sheet1 - Table (1)'!$A$8:$AG$1186,COLUMN(B$7),FALSE))),VLOOKUP(A199,TK_MANQUANTS,2,FALSE),IF(VALUE(VLOOKUP($A199,'Sheet1 - Table (1)'!$A$8:$AG$1186,COLUMN(B$7),FALSE))=0,VLOOKUP(A199,TK_MANQUANTS,2,FALSE),VALUE(VLOOKUP($A199,'Sheet1 - Table (1)'!$A$8:$AG$1186,COLUMN(B$7),FALSE))))</f>
        <v>1363575</v>
      </c>
      <c r="C199" s="80" t="str">
        <f>VLOOKUP($A199,'Sheet1 - Table (1)'!$A$8:$AG$1186,COLUMN(C$7),FALSE)</f>
        <v>Swisscanto (LU) BF Vision Responsible CHF AA</v>
      </c>
      <c r="D199" s="82">
        <f>VLOOKUP($A199,'Sheet1 - Table (1)'!$A$8:$AG$1186,COLUMN(D$7),FALSE)</f>
        <v>44196</v>
      </c>
      <c r="E199" s="124">
        <f>VLOOKUP($A199,'Sheet1 - Table (1)'!$A$8:$AG$1186,COLUMN(E$7),FALSE)</f>
        <v>1.01</v>
      </c>
      <c r="F199" s="80" t="b">
        <f>VLOOKUP($A199,'Sheet1 - Table (1)'!$A$8:$AG$1186,COLUMN(F$7),FALSE)</f>
        <v>1</v>
      </c>
      <c r="G199" s="80" t="str">
        <f>VLOOKUP($A199,'Sheet1 - Table (1)'!$A$8:$AG$1186,COLUMN(G$7),FALSE)</f>
        <v>Luxembourg</v>
      </c>
      <c r="H199" s="80" t="str">
        <f>VLOOKUP($A199,'Sheet1 - Table (1)'!$A$8:$AG$1186,COLUMN(H$7),FALSE)</f>
        <v>CHF</v>
      </c>
      <c r="I199" s="80" t="str">
        <f>VLOOKUP($A199,'Sheet1 - Table (1)'!$A$8:$AG$1186,COLUMN(I$7),FALSE)</f>
        <v>Fonds de placement</v>
      </c>
      <c r="J199" s="80" t="str">
        <f>VLOOKUP($A199,'Sheet1 - Table (1)'!$A$8:$AG$1186,COLUMN(J$7),FALSE)</f>
        <v>Obligation</v>
      </c>
      <c r="K199" s="82">
        <f>VLOOKUP($A199,'Sheet1 - Table (1)'!$A$8:$AG$1186,COLUMN(K$7),FALSE)</f>
        <v>44255</v>
      </c>
      <c r="L199" s="80">
        <f>VLOOKUP($A199,'Sheet1 - Table (1)'!$A$8:$AG$1186,COLUMN(L$7),FALSE)</f>
        <v>250.71095800000001</v>
      </c>
      <c r="M199" s="80" t="str">
        <f>VLOOKUP($A199,'Sheet1 - Table (1)'!$A$8:$AG$1186,COLUMN(M$7),FALSE)</f>
        <v>Paid</v>
      </c>
      <c r="N199" s="80">
        <f>VLOOKUP($A199,'Sheet1 - Table (1)'!$A$8:$AG$1186,COLUMN(N$7),FALSE)</f>
        <v>0</v>
      </c>
      <c r="O199" s="80">
        <f>VLOOKUP($A199,'Sheet1 - Table (1)'!$A$8:$AG$1186,COLUMN(O$7),FALSE)</f>
        <v>0</v>
      </c>
      <c r="P199" s="80">
        <f>VLOOKUP($A199,'Sheet1 - Table (1)'!$A$8:$AG$1186,COLUMN(P$7),FALSE)</f>
        <v>0</v>
      </c>
      <c r="Q199" s="80">
        <f>VLOOKUP($A199,'Sheet1 - Table (1)'!$A$8:$AG$1186,COLUMN(Q$7),FALSE)</f>
        <v>0</v>
      </c>
      <c r="R199" s="80">
        <f>VLOOKUP($A199,'Sheet1 - Table (1)'!$A$8:$AG$1186,COLUMN(R$7),FALSE)</f>
        <v>0</v>
      </c>
      <c r="S199" s="80" t="b">
        <f>VLOOKUP($A199,'Sheet1 - Table (1)'!$A$8:$AG$1186,COLUMN(S$7),FALSE)</f>
        <v>1</v>
      </c>
      <c r="T199" s="80">
        <f>VLOOKUP($A199,'Sheet1 - Table (1)'!$A$8:$AG$1186,COLUMN(T$7),FALSE)</f>
        <v>0</v>
      </c>
      <c r="U199" s="80" t="str">
        <f t="shared" si="45"/>
        <v>GE</v>
      </c>
      <c r="V199" s="80" t="str">
        <f>VLOOKUP($A199,'Sheet1 - Table (1)'!$A$8:$AG$1186,COLUMN(V$7)+3,FALSE)</f>
        <v>LU - FCP - Parte 1</v>
      </c>
      <c r="W199" s="80" t="str">
        <f>VLOOKUP(A199,'Sheet1 - Table (1)'!$A$8:$AF$10075,MATCH($W$8,'Sheet1 - Table (1)'!$10:$10,0),FALSE)</f>
        <v>Détermination des Prix Quotidien</v>
      </c>
      <c r="X199" s="80">
        <f>VLOOKUP(A199,'Sheet1 - Table (1)'!$A$8:$AAB$10075,MATCH($X$8,'Sheet1 - Table (1)'!$10:$10,0),FALSE)</f>
        <v>0</v>
      </c>
      <c r="Y199" s="96" t="str">
        <f t="shared" si="44"/>
        <v>Fonds de placement</v>
      </c>
      <c r="AA199" s="96" t="s">
        <v>1823</v>
      </c>
      <c r="AB199" s="96" t="s">
        <v>2064</v>
      </c>
      <c r="AC199" s="214" t="s">
        <v>140</v>
      </c>
      <c r="AD199" s="214" t="s">
        <v>2064</v>
      </c>
      <c r="AE199" s="96" t="s">
        <v>2481</v>
      </c>
      <c r="AF199" s="246" t="s">
        <v>2481</v>
      </c>
      <c r="AH199" s="151"/>
      <c r="AI199" s="96" t="s">
        <v>381</v>
      </c>
      <c r="AJ199" s="96" t="s">
        <v>140</v>
      </c>
      <c r="AK199" s="96" t="s">
        <v>140</v>
      </c>
      <c r="AL199" s="96" t="s">
        <v>2064</v>
      </c>
      <c r="AM199" s="96" t="str">
        <f t="shared" ref="AM199:AM207" si="49">IF(AND(AK199="Obligations",AP199="Courbe CHF"),"Obligations CHF",IF(AND(AX199=100%,BJ199=100%),AK199&amp;" CHF",IF(OR(AK199="Obligations",AK199="Actions",AK199="Liquidités"),AK199&amp;" étrangères" &amp; IF(AX199=100%," hedged",""),AK199&amp;" étrangers" &amp; IF(AX199=100%," hedged",""))))</f>
        <v>Obligations CHF</v>
      </c>
      <c r="AO199" s="96" t="s">
        <v>2064</v>
      </c>
      <c r="AP199" s="96" t="s">
        <v>786</v>
      </c>
      <c r="AQ199" s="96">
        <v>5</v>
      </c>
      <c r="AR199" s="101">
        <v>-8.9999999999999998E-4</v>
      </c>
      <c r="AS199" s="101">
        <f t="shared" si="47"/>
        <v>-1.0999999999999999E-2</v>
      </c>
      <c r="AT199" s="101">
        <v>0.96499999999999997</v>
      </c>
      <c r="AU199" s="101">
        <v>3.5000000000000003E-2</v>
      </c>
      <c r="AX199" s="101">
        <v>1</v>
      </c>
      <c r="BJ199" s="101">
        <v>1</v>
      </c>
      <c r="BV199" s="101">
        <v>0.2621</v>
      </c>
      <c r="BW199" s="101">
        <v>0.7379</v>
      </c>
      <c r="BY199" s="101" t="s">
        <v>91</v>
      </c>
      <c r="BZ199" s="101" t="str">
        <f>IF(AJ199="Obligations",AP199&amp;" "&amp;AI199&amp;" "&amp;IF(AQ199&lt;3.5,"SHORT",IF(AQ199&gt;8,"LONG","MID")),"")</f>
        <v>Courbe CHF Aggregate MID</v>
      </c>
      <c r="CA199" s="101" t="s">
        <v>70</v>
      </c>
      <c r="CB199" s="101"/>
      <c r="CC199" s="101" t="s">
        <v>70</v>
      </c>
      <c r="CD199" s="42" t="s">
        <v>4374</v>
      </c>
      <c r="CE199" s="42" t="s">
        <v>4374</v>
      </c>
      <c r="CF199" s="42" t="str">
        <f>IFERROR(VLOOKUP(Funds[[#This Row],[Code ISIN]],[1]GLOBAL!$C$1:$L$27,10,FALSE)," ")</f>
        <v xml:space="preserve"> </v>
      </c>
      <c r="CG199" s="42" t="s">
        <v>4374</v>
      </c>
      <c r="CH199" s="42" t="s">
        <v>4374</v>
      </c>
      <c r="CI199" s="42" t="s">
        <v>4374</v>
      </c>
      <c r="CJ199" s="123">
        <v>42734</v>
      </c>
      <c r="CK199" s="96" t="s">
        <v>4374</v>
      </c>
      <c r="CL199" s="246" t="str">
        <f>VLOOKUP(Funds[[#This Row],[Code ISIN]],'Sheet1 - Table (1)'!$A$10:$AF$110017,MATCH("Funds Liquidity",'Sheet1 - Table (1)'!$10:$10,0),FALSE)</f>
        <v>Jour</v>
      </c>
    </row>
    <row r="200" spans="1:92">
      <c r="A200" s="80" t="s">
        <v>235</v>
      </c>
      <c r="B200" s="305">
        <f>IF(ISERROR(VALUE(VLOOKUP($A200,'Sheet1 - Table (1)'!$A$8:$AG$1186,COLUMN(B$7),FALSE))),VLOOKUP(A200,TK_MANQUANTS,2,FALSE),IF(VALUE(VLOOKUP($A200,'Sheet1 - Table (1)'!$A$8:$AG$1186,COLUMN(B$7),FALSE))=0,VLOOKUP(A200,TK_MANQUANTS,2,FALSE),VALUE(VLOOKUP($A200,'Sheet1 - Table (1)'!$A$8:$AG$1186,COLUMN(B$7),FALSE))))</f>
        <v>13448683</v>
      </c>
      <c r="C200" s="80" t="str">
        <f>VLOOKUP($A200,'Sheet1 - Table (1)'!$A$8:$AG$1186,COLUMN(C$7),FALSE)</f>
        <v>NN (L) Alternative Beta I Cap CHF (hedged i)</v>
      </c>
      <c r="D200" s="82">
        <f>VLOOKUP($A200,'Sheet1 - Table (1)'!$A$8:$AG$1186,COLUMN(D$7),FALSE)</f>
        <v>43830</v>
      </c>
      <c r="E200" s="124">
        <f>VLOOKUP($A200,'Sheet1 - Table (1)'!$A$8:$AG$1186,COLUMN(E$7),FALSE)</f>
        <v>0.73</v>
      </c>
      <c r="F200" s="80" t="b">
        <f>VLOOKUP($A200,'Sheet1 - Table (1)'!$A$8:$AG$1186,COLUMN(F$7),FALSE)</f>
        <v>1</v>
      </c>
      <c r="G200" s="80" t="str">
        <f>VLOOKUP($A200,'Sheet1 - Table (1)'!$A$8:$AG$1186,COLUMN(G$7),FALSE)</f>
        <v>Luxembourg</v>
      </c>
      <c r="H200" s="80" t="str">
        <f>VLOOKUP($A200,'Sheet1 - Table (1)'!$A$8:$AG$1186,COLUMN(H$7),FALSE)</f>
        <v>CHF</v>
      </c>
      <c r="I200" s="80" t="str">
        <f>VLOOKUP($A200,'Sheet1 - Table (1)'!$A$8:$AG$1186,COLUMN(I$7),FALSE)</f>
        <v>Fonds de placement</v>
      </c>
      <c r="J200" s="80" t="str">
        <f>VLOOKUP($A200,'Sheet1 - Table (1)'!$A$8:$AG$1186,COLUMN(J$7),FALSE)</f>
        <v>Alternatives</v>
      </c>
      <c r="K200" s="82">
        <f>VLOOKUP($A200,'Sheet1 - Table (1)'!$A$8:$AG$1186,COLUMN(K$7),FALSE)</f>
        <v>44255</v>
      </c>
      <c r="L200" s="80">
        <f>VLOOKUP($A200,'Sheet1 - Table (1)'!$A$8:$AG$1186,COLUMN(L$7),FALSE)</f>
        <v>305.82961039999998</v>
      </c>
      <c r="M200" s="80" t="str">
        <f>VLOOKUP($A200,'Sheet1 - Table (1)'!$A$8:$AG$1186,COLUMN(M$7),FALSE)</f>
        <v>Retained</v>
      </c>
      <c r="N200" s="80">
        <f>VLOOKUP($A200,'Sheet1 - Table (1)'!$A$8:$AG$1186,COLUMN(N$7),FALSE)</f>
        <v>0</v>
      </c>
      <c r="O200" s="80">
        <f>VLOOKUP($A200,'Sheet1 - Table (1)'!$A$8:$AG$1186,COLUMN(O$7),FALSE)</f>
        <v>0</v>
      </c>
      <c r="P200" s="80">
        <f>VLOOKUP($A200,'Sheet1 - Table (1)'!$A$8:$AG$1186,COLUMN(P$7),FALSE)</f>
        <v>0</v>
      </c>
      <c r="Q200" s="80">
        <f>VLOOKUP($A200,'Sheet1 - Table (1)'!$A$8:$AG$1186,COLUMN(Q$7),FALSE)</f>
        <v>0</v>
      </c>
      <c r="R200" s="80">
        <f>VLOOKUP($A200,'Sheet1 - Table (1)'!$A$8:$AG$1186,COLUMN(R$7),FALSE)</f>
        <v>0</v>
      </c>
      <c r="S200" s="80" t="b">
        <f>VLOOKUP($A200,'Sheet1 - Table (1)'!$A$8:$AG$1186,COLUMN(S$7),FALSE)</f>
        <v>1</v>
      </c>
      <c r="T200" s="80">
        <f>VLOOKUP($A200,'Sheet1 - Table (1)'!$A$8:$AG$1186,COLUMN(T$7),FALSE)</f>
        <v>0</v>
      </c>
      <c r="U200" s="80" t="str">
        <f t="shared" si="45"/>
        <v>GE</v>
      </c>
      <c r="V200" s="80" t="str">
        <f>VLOOKUP($A200,'Sheet1 - Table (1)'!$A$8:$AG$1186,COLUMN(V$7)+3,FALSE)</f>
        <v>LU - SICAV - Parte 1</v>
      </c>
      <c r="W200" s="80" t="str">
        <f>VLOOKUP(A200,'Sheet1 - Table (1)'!$A$8:$AF$10075,MATCH($W$8,'Sheet1 - Table (1)'!$10:$10,0),FALSE)</f>
        <v>Détermination des Prix Quotidien</v>
      </c>
      <c r="X200" s="80">
        <f>VLOOKUP(A200,'Sheet1 - Table (1)'!$A$8:$AAB$10075,MATCH($X$8,'Sheet1 - Table (1)'!$10:$10,0),FALSE)</f>
        <v>0</v>
      </c>
      <c r="Y200" s="96" t="str">
        <f t="shared" si="44"/>
        <v>Fonds de placement</v>
      </c>
      <c r="AA200" s="96" t="s">
        <v>1823</v>
      </c>
      <c r="AB200" s="96" t="s">
        <v>2874</v>
      </c>
      <c r="AC200" s="214" t="s">
        <v>2874</v>
      </c>
      <c r="AG200" s="96" t="s">
        <v>2675</v>
      </c>
      <c r="AI200" s="96" t="s">
        <v>382</v>
      </c>
      <c r="AJ200" s="96" t="s">
        <v>382</v>
      </c>
      <c r="AK200" s="96" t="s">
        <v>1803</v>
      </c>
      <c r="AL200" s="96" t="s">
        <v>382</v>
      </c>
      <c r="AM200" s="96" t="str">
        <f t="shared" si="49"/>
        <v>Placements alternatifs étrangers hedged</v>
      </c>
      <c r="AN200" s="139">
        <v>1</v>
      </c>
      <c r="AO200" s="96" t="s">
        <v>2874</v>
      </c>
      <c r="AP200" s="96" t="s">
        <v>1804</v>
      </c>
      <c r="AS200" s="101" t="str">
        <f t="shared" si="47"/>
        <v/>
      </c>
      <c r="AX200" s="101">
        <v>1</v>
      </c>
      <c r="BX200" s="121" t="s">
        <v>1851</v>
      </c>
      <c r="BY200" s="96" t="s">
        <v>22054</v>
      </c>
      <c r="BZ200" s="96" t="s">
        <v>2675</v>
      </c>
      <c r="CA200" s="101" t="s">
        <v>4050</v>
      </c>
      <c r="CB200" s="122" t="s">
        <v>3806</v>
      </c>
      <c r="CC200" s="101" t="s">
        <v>4004</v>
      </c>
      <c r="CD200" s="42" t="s">
        <v>1633</v>
      </c>
      <c r="CE200" s="42" t="s">
        <v>1633</v>
      </c>
      <c r="CF200" s="42" t="str">
        <f>IFERROR(VLOOKUP(Funds[[#This Row],[Code ISIN]],[1]GLOBAL!$C$1:$L$27,10,FALSE)," ")</f>
        <v>X</v>
      </c>
      <c r="CG200" s="42" t="s">
        <v>1633</v>
      </c>
      <c r="CH200" s="42" t="s">
        <v>1633</v>
      </c>
      <c r="CI200" s="42" t="s">
        <v>1633</v>
      </c>
      <c r="CJ200" s="123"/>
      <c r="CK200" s="96" t="s">
        <v>4406</v>
      </c>
      <c r="CL200" s="246" t="str">
        <f>VLOOKUP(Funds[[#This Row],[Code ISIN]],'Sheet1 - Table (1)'!$A$10:$AF$110017,MATCH("Funds Liquidity",'Sheet1 - Table (1)'!$10:$10,0),FALSE)</f>
        <v>Jour</v>
      </c>
      <c r="CM200" s="246" t="s">
        <v>2874</v>
      </c>
      <c r="CN200" s="246" t="s">
        <v>5374</v>
      </c>
    </row>
    <row r="201" spans="1:92">
      <c r="A201" s="80" t="s">
        <v>1666</v>
      </c>
      <c r="B201" s="305">
        <f>IF(ISERROR(VALUE(VLOOKUP($A201,'Sheet1 - Table (1)'!$A$8:$AG$1186,COLUMN(B$7),FALSE))),VLOOKUP(A201,TK_MANQUANTS,2,FALSE),IF(VALUE(VLOOKUP($A201,'Sheet1 - Table (1)'!$A$8:$AG$1186,COLUMN(B$7),FALSE))=0,VLOOKUP(A201,TK_MANQUANTS,2,FALSE),VALUE(VLOOKUP($A201,'Sheet1 - Table (1)'!$A$8:$AG$1186,COLUMN(B$7),FALSE))))</f>
        <v>33898910</v>
      </c>
      <c r="C201" s="80" t="str">
        <f>VLOOKUP($A201,'Sheet1 - Table (1)'!$A$8:$AG$1186,COLUMN(C$7),FALSE)</f>
        <v>BSF Multi-Manager Alt Strat I2 CHF Hgd</v>
      </c>
      <c r="D201" s="82">
        <f>VLOOKUP($A201,'Sheet1 - Table (1)'!$A$8:$AG$1186,COLUMN(D$7),FALSE)</f>
        <v>43465</v>
      </c>
      <c r="E201" s="124">
        <f>VLOOKUP($A201,'Sheet1 - Table (1)'!$A$8:$AG$1186,COLUMN(E$7),FALSE)</f>
        <v>1.86</v>
      </c>
      <c r="F201" s="80" t="b">
        <f>VLOOKUP($A201,'Sheet1 - Table (1)'!$A$8:$AG$1186,COLUMN(F$7),FALSE)</f>
        <v>1</v>
      </c>
      <c r="G201" s="80" t="str">
        <f>VLOOKUP($A201,'Sheet1 - Table (1)'!$A$8:$AG$1186,COLUMN(G$7),FALSE)</f>
        <v>Luxembourg</v>
      </c>
      <c r="H201" s="80" t="str">
        <f>VLOOKUP($A201,'Sheet1 - Table (1)'!$A$8:$AG$1186,COLUMN(H$7),FALSE)</f>
        <v>CHF</v>
      </c>
      <c r="I201" s="80" t="str">
        <f>VLOOKUP($A201,'Sheet1 - Table (1)'!$A$8:$AG$1186,COLUMN(I$7),FALSE)</f>
        <v>Fonds de placement</v>
      </c>
      <c r="J201" s="80" t="str">
        <f>VLOOKUP($A201,'Sheet1 - Table (1)'!$A$8:$AG$1186,COLUMN(J$7),FALSE)</f>
        <v>Alternatives</v>
      </c>
      <c r="K201" s="82">
        <f>VLOOKUP($A201,'Sheet1 - Table (1)'!$A$8:$AG$1186,COLUMN(K$7),FALSE)</f>
        <v>0</v>
      </c>
      <c r="L201" s="80">
        <f>VLOOKUP($A201,'Sheet1 - Table (1)'!$A$8:$AG$1186,COLUMN(L$7),FALSE)</f>
        <v>0</v>
      </c>
      <c r="M201" s="80" t="str">
        <f>VLOOKUP($A201,'Sheet1 - Table (1)'!$A$8:$AG$1186,COLUMN(M$7),FALSE)</f>
        <v>Retained</v>
      </c>
      <c r="N201" s="80">
        <f>VLOOKUP($A201,'Sheet1 - Table (1)'!$A$8:$AG$1186,COLUMN(N$7),FALSE)</f>
        <v>0</v>
      </c>
      <c r="O201" s="80" t="b">
        <f>VLOOKUP($A201,'Sheet1 - Table (1)'!$A$8:$AG$1186,COLUMN(O$7),FALSE)</f>
        <v>1</v>
      </c>
      <c r="P201" s="80">
        <f>VLOOKUP($A201,'Sheet1 - Table (1)'!$A$8:$AG$1186,COLUMN(P$7),FALSE)</f>
        <v>0</v>
      </c>
      <c r="Q201" s="80" t="b">
        <f>VLOOKUP($A201,'Sheet1 - Table (1)'!$A$8:$AG$1186,COLUMN(Q$7),FALSE)</f>
        <v>1</v>
      </c>
      <c r="R201" s="80" t="b">
        <f>VLOOKUP($A201,'Sheet1 - Table (1)'!$A$8:$AG$1186,COLUMN(R$7),FALSE)</f>
        <v>1</v>
      </c>
      <c r="S201" s="80" t="b">
        <f>VLOOKUP($A201,'Sheet1 - Table (1)'!$A$8:$AG$1186,COLUMN(S$7),FALSE)</f>
        <v>1</v>
      </c>
      <c r="T201" s="80" t="b">
        <f>VLOOKUP($A201,'Sheet1 - Table (1)'!$A$8:$AG$1186,COLUMN(T$7),FALSE)</f>
        <v>1</v>
      </c>
      <c r="U201" s="80" t="str">
        <f t="shared" si="45"/>
        <v>FR-NE-SP-GE-UK</v>
      </c>
      <c r="V201" s="80" t="str">
        <f>VLOOKUP($A201,'Sheet1 - Table (1)'!$A$8:$AG$1186,COLUMN(V$7)+3,FALSE)</f>
        <v>LU - SICAV - Parte 1</v>
      </c>
      <c r="W201" s="80" t="str">
        <f>VLOOKUP(A201,'Sheet1 - Table (1)'!$A$8:$AF$10075,MATCH($W$8,'Sheet1 - Table (1)'!$10:$10,0),FALSE)</f>
        <v>Détermination des Prix Quotidien</v>
      </c>
      <c r="X201" s="80">
        <f>VLOOKUP(A201,'Sheet1 - Table (1)'!$A$8:$AAB$10075,MATCH($X$8,'Sheet1 - Table (1)'!$10:$10,0),FALSE)</f>
        <v>0</v>
      </c>
      <c r="Y201" s="96" t="str">
        <f t="shared" si="44"/>
        <v>Fonds de placement</v>
      </c>
      <c r="AA201" s="96" t="s">
        <v>1823</v>
      </c>
      <c r="AB201" s="96" t="s">
        <v>2874</v>
      </c>
      <c r="AC201" s="214" t="s">
        <v>2874</v>
      </c>
      <c r="AG201" s="96" t="s">
        <v>2865</v>
      </c>
      <c r="AI201" s="96" t="s">
        <v>382</v>
      </c>
      <c r="AJ201" s="96" t="s">
        <v>382</v>
      </c>
      <c r="AK201" s="96" t="s">
        <v>1803</v>
      </c>
      <c r="AL201" s="96" t="s">
        <v>382</v>
      </c>
      <c r="AM201" s="96" t="str">
        <f t="shared" si="49"/>
        <v>Placements alternatifs CHF</v>
      </c>
      <c r="AN201" s="139">
        <v>1</v>
      </c>
      <c r="AO201" s="96" t="s">
        <v>2874</v>
      </c>
      <c r="AP201" s="96" t="s">
        <v>1804</v>
      </c>
      <c r="AS201" s="101" t="str">
        <f t="shared" si="47"/>
        <v/>
      </c>
      <c r="AX201" s="101">
        <v>1</v>
      </c>
      <c r="BJ201" s="101">
        <v>1</v>
      </c>
      <c r="BX201" s="121" t="s">
        <v>1851</v>
      </c>
      <c r="BZ201" s="96" t="s">
        <v>2508</v>
      </c>
      <c r="CA201" s="101" t="s">
        <v>70</v>
      </c>
      <c r="CB201" s="101"/>
      <c r="CC201" s="101" t="s">
        <v>70</v>
      </c>
      <c r="CD201" s="42" t="s">
        <v>4374</v>
      </c>
      <c r="CE201" s="42" t="s">
        <v>4374</v>
      </c>
      <c r="CF201" s="42" t="str">
        <f>IFERROR(VLOOKUP(Funds[[#This Row],[Code ISIN]],[1]GLOBAL!$C$1:$L$27,10,FALSE)," ")</f>
        <v xml:space="preserve"> </v>
      </c>
      <c r="CG201" s="42" t="s">
        <v>4374</v>
      </c>
      <c r="CH201" s="42" t="s">
        <v>4374</v>
      </c>
      <c r="CI201" s="42" t="s">
        <v>4374</v>
      </c>
      <c r="CJ201" s="123">
        <v>42582</v>
      </c>
      <c r="CK201" s="96" t="s">
        <v>4374</v>
      </c>
      <c r="CL201" s="246" t="str">
        <f>VLOOKUP(Funds[[#This Row],[Code ISIN]],'Sheet1 - Table (1)'!$A$10:$AF$110017,MATCH("Funds Liquidity",'Sheet1 - Table (1)'!$10:$10,0),FALSE)</f>
        <v>Jour</v>
      </c>
      <c r="CM201" s="246" t="s">
        <v>2874</v>
      </c>
    </row>
    <row r="202" spans="1:92">
      <c r="A202" s="80" t="s">
        <v>1572</v>
      </c>
      <c r="B202" s="305">
        <f>IF(ISERROR(VALUE(VLOOKUP($A202,'Sheet1 - Table (1)'!$A$8:$AG$1186,COLUMN(B$7),FALSE))),VLOOKUP(A202,TK_MANQUANTS,2,FALSE),IF(VALUE(VLOOKUP($A202,'Sheet1 - Table (1)'!$A$8:$AG$1186,COLUMN(B$7),FALSE))=0,VLOOKUP(A202,TK_MANQUANTS,2,FALSE),VALUE(VLOOKUP($A202,'Sheet1 - Table (1)'!$A$8:$AG$1186,COLUMN(B$7),FALSE))))</f>
        <v>32536311</v>
      </c>
      <c r="C202" s="80" t="str">
        <f>VLOOKUP($A202,'Sheet1 - Table (1)'!$A$8:$AG$1186,COLUMN(C$7),FALSE)</f>
        <v>BSF Multi-Manager Alt Strat D2 CHF Hgd</v>
      </c>
      <c r="D202" s="82">
        <f>VLOOKUP($A202,'Sheet1 - Table (1)'!$A$8:$AG$1186,COLUMN(D$7),FALSE)</f>
        <v>43465</v>
      </c>
      <c r="E202" s="124">
        <f>VLOOKUP($A202,'Sheet1 - Table (1)'!$A$8:$AG$1186,COLUMN(E$7),FALSE)</f>
        <v>2.15</v>
      </c>
      <c r="F202" s="80" t="b">
        <f>VLOOKUP($A202,'Sheet1 - Table (1)'!$A$8:$AG$1186,COLUMN(F$7),FALSE)</f>
        <v>1</v>
      </c>
      <c r="G202" s="80" t="str">
        <f>VLOOKUP($A202,'Sheet1 - Table (1)'!$A$8:$AG$1186,COLUMN(G$7),FALSE)</f>
        <v>Luxembourg</v>
      </c>
      <c r="H202" s="80" t="str">
        <f>VLOOKUP($A202,'Sheet1 - Table (1)'!$A$8:$AG$1186,COLUMN(H$7),FALSE)</f>
        <v>CHF</v>
      </c>
      <c r="I202" s="80" t="str">
        <f>VLOOKUP($A202,'Sheet1 - Table (1)'!$A$8:$AG$1186,COLUMN(I$7),FALSE)</f>
        <v>Fonds de placement</v>
      </c>
      <c r="J202" s="80" t="str">
        <f>VLOOKUP($A202,'Sheet1 - Table (1)'!$A$8:$AG$1186,COLUMN(J$7),FALSE)</f>
        <v>Alternatives</v>
      </c>
      <c r="K202" s="82">
        <f>VLOOKUP($A202,'Sheet1 - Table (1)'!$A$8:$AG$1186,COLUMN(K$7),FALSE)</f>
        <v>0</v>
      </c>
      <c r="L202" s="80">
        <f>VLOOKUP($A202,'Sheet1 - Table (1)'!$A$8:$AG$1186,COLUMN(L$7),FALSE)</f>
        <v>0</v>
      </c>
      <c r="M202" s="80" t="str">
        <f>VLOOKUP($A202,'Sheet1 - Table (1)'!$A$8:$AG$1186,COLUMN(M$7),FALSE)</f>
        <v>Retained</v>
      </c>
      <c r="N202" s="80" t="b">
        <f>VLOOKUP($A202,'Sheet1 - Table (1)'!$A$8:$AG$1186,COLUMN(N$7),FALSE)</f>
        <v>1</v>
      </c>
      <c r="O202" s="80" t="b">
        <f>VLOOKUP($A202,'Sheet1 - Table (1)'!$A$8:$AG$1186,COLUMN(O$7),FALSE)</f>
        <v>1</v>
      </c>
      <c r="P202" s="80">
        <f>VLOOKUP($A202,'Sheet1 - Table (1)'!$A$8:$AG$1186,COLUMN(P$7),FALSE)</f>
        <v>0</v>
      </c>
      <c r="Q202" s="80" t="b">
        <f>VLOOKUP($A202,'Sheet1 - Table (1)'!$A$8:$AG$1186,COLUMN(Q$7),FALSE)</f>
        <v>1</v>
      </c>
      <c r="R202" s="80" t="b">
        <f>VLOOKUP($A202,'Sheet1 - Table (1)'!$A$8:$AG$1186,COLUMN(R$7),FALSE)</f>
        <v>1</v>
      </c>
      <c r="S202" s="80" t="b">
        <f>VLOOKUP($A202,'Sheet1 - Table (1)'!$A$8:$AG$1186,COLUMN(S$7),FALSE)</f>
        <v>1</v>
      </c>
      <c r="T202" s="80">
        <f>VLOOKUP($A202,'Sheet1 - Table (1)'!$A$8:$AG$1186,COLUMN(T$7),FALSE)</f>
        <v>0</v>
      </c>
      <c r="U202" s="80" t="str">
        <f t="shared" si="45"/>
        <v>BE-FR-NE-SP-GE</v>
      </c>
      <c r="V202" s="80" t="str">
        <f>VLOOKUP($A202,'Sheet1 - Table (1)'!$A$8:$AG$1186,COLUMN(V$7)+3,FALSE)</f>
        <v>LU - SICAV - Parte 1</v>
      </c>
      <c r="W202" s="80" t="str">
        <f>VLOOKUP(A202,'Sheet1 - Table (1)'!$A$8:$AF$10075,MATCH($W$8,'Sheet1 - Table (1)'!$10:$10,0),FALSE)</f>
        <v>Détermination des Prix Quotidien</v>
      </c>
      <c r="X202" s="80">
        <f>VLOOKUP(A202,'Sheet1 - Table (1)'!$A$8:$AAB$10075,MATCH($X$8,'Sheet1 - Table (1)'!$10:$10,0),FALSE)</f>
        <v>0</v>
      </c>
      <c r="Y202" s="96" t="str">
        <f t="shared" ref="Y202:Y214" si="50">IF(OR(I202="Actions",I202="Exchange Traded Funds"),"ETF","Fonds de placement")</f>
        <v>Fonds de placement</v>
      </c>
      <c r="AA202" s="96" t="s">
        <v>1823</v>
      </c>
      <c r="AB202" s="96" t="s">
        <v>2874</v>
      </c>
      <c r="AC202" s="214" t="s">
        <v>2874</v>
      </c>
      <c r="AG202" s="96" t="s">
        <v>2865</v>
      </c>
      <c r="AI202" s="96" t="s">
        <v>382</v>
      </c>
      <c r="AJ202" s="96" t="s">
        <v>382</v>
      </c>
      <c r="AK202" s="96" t="s">
        <v>1803</v>
      </c>
      <c r="AL202" s="96" t="s">
        <v>382</v>
      </c>
      <c r="AM202" s="96" t="str">
        <f t="shared" si="49"/>
        <v>Placements alternatifs CHF</v>
      </c>
      <c r="AN202" s="139">
        <v>1</v>
      </c>
      <c r="AO202" s="96" t="s">
        <v>2874</v>
      </c>
      <c r="AP202" s="96" t="s">
        <v>1804</v>
      </c>
      <c r="AS202" s="101" t="str">
        <f t="shared" si="47"/>
        <v/>
      </c>
      <c r="AX202" s="101">
        <v>1</v>
      </c>
      <c r="BJ202" s="101">
        <v>1</v>
      </c>
      <c r="CA202" s="101" t="s">
        <v>70</v>
      </c>
      <c r="CB202" s="101"/>
      <c r="CC202" s="101" t="s">
        <v>70</v>
      </c>
      <c r="CD202" s="42" t="s">
        <v>4374</v>
      </c>
      <c r="CE202" s="42" t="s">
        <v>4374</v>
      </c>
      <c r="CF202" s="42" t="str">
        <f>IFERROR(VLOOKUP(Funds[[#This Row],[Code ISIN]],[1]GLOBAL!$C$1:$L$27,10,FALSE)," ")</f>
        <v xml:space="preserve"> </v>
      </c>
      <c r="CG202" s="42" t="s">
        <v>4374</v>
      </c>
      <c r="CH202" s="42" t="s">
        <v>4374</v>
      </c>
      <c r="CI202" s="42" t="s">
        <v>4374</v>
      </c>
      <c r="CJ202" s="123">
        <v>42582</v>
      </c>
      <c r="CK202" s="96" t="s">
        <v>4374</v>
      </c>
      <c r="CL202" s="246" t="str">
        <f>VLOOKUP(Funds[[#This Row],[Code ISIN]],'Sheet1 - Table (1)'!$A$10:$AF$110017,MATCH("Funds Liquidity",'Sheet1 - Table (1)'!$10:$10,0),FALSE)</f>
        <v>Jour</v>
      </c>
    </row>
    <row r="203" spans="1:92">
      <c r="A203" s="80" t="s">
        <v>310</v>
      </c>
      <c r="B203" s="305">
        <f>IF(ISERROR(VALUE(VLOOKUP($A203,'Sheet1 - Table (1)'!$A$8:$AG$1186,COLUMN(B$7),FALSE))),VLOOKUP(A203,TK_MANQUANTS,2,FALSE),IF(VALUE(VLOOKUP($A203,'Sheet1 - Table (1)'!$A$8:$AG$1186,COLUMN(B$7),FALSE))=0,VLOOKUP(A203,TK_MANQUANTS,2,FALSE),VALUE(VLOOKUP($A203,'Sheet1 - Table (1)'!$A$8:$AG$1186,COLUMN(B$7),FALSE))))</f>
        <v>1544302</v>
      </c>
      <c r="C203" s="80" t="str">
        <f>VLOOKUP($A203,'Sheet1 - Table (1)'!$A$8:$AG$1186,COLUMN(C$7),FALSE)</f>
        <v>Swisscanto (LU) BF Vision Responsible CHF AT</v>
      </c>
      <c r="D203" s="82">
        <f>VLOOKUP($A203,'Sheet1 - Table (1)'!$A$8:$AG$1186,COLUMN(D$7),FALSE)</f>
        <v>44196</v>
      </c>
      <c r="E203" s="124">
        <f>VLOOKUP($A203,'Sheet1 - Table (1)'!$A$8:$AG$1186,COLUMN(E$7),FALSE)</f>
        <v>1.01</v>
      </c>
      <c r="F203" s="80" t="b">
        <f>VLOOKUP($A203,'Sheet1 - Table (1)'!$A$8:$AG$1186,COLUMN(F$7),FALSE)</f>
        <v>1</v>
      </c>
      <c r="G203" s="80" t="str">
        <f>VLOOKUP($A203,'Sheet1 - Table (1)'!$A$8:$AG$1186,COLUMN(G$7),FALSE)</f>
        <v>Luxembourg</v>
      </c>
      <c r="H203" s="80" t="str">
        <f>VLOOKUP($A203,'Sheet1 - Table (1)'!$A$8:$AG$1186,COLUMN(H$7),FALSE)</f>
        <v>CHF</v>
      </c>
      <c r="I203" s="80" t="str">
        <f>VLOOKUP($A203,'Sheet1 - Table (1)'!$A$8:$AG$1186,COLUMN(I$7),FALSE)</f>
        <v>Fonds de placement</v>
      </c>
      <c r="J203" s="80" t="str">
        <f>VLOOKUP($A203,'Sheet1 - Table (1)'!$A$8:$AG$1186,COLUMN(J$7),FALSE)</f>
        <v>Obligation</v>
      </c>
      <c r="K203" s="82">
        <f>VLOOKUP($A203,'Sheet1 - Table (1)'!$A$8:$AG$1186,COLUMN(K$7),FALSE)</f>
        <v>44255</v>
      </c>
      <c r="L203" s="80">
        <f>VLOOKUP($A203,'Sheet1 - Table (1)'!$A$8:$AG$1186,COLUMN(L$7),FALSE)</f>
        <v>250.71095800000001</v>
      </c>
      <c r="M203" s="80" t="str">
        <f>VLOOKUP($A203,'Sheet1 - Table (1)'!$A$8:$AG$1186,COLUMN(M$7),FALSE)</f>
        <v>Retained</v>
      </c>
      <c r="N203" s="80">
        <f>VLOOKUP($A203,'Sheet1 - Table (1)'!$A$8:$AG$1186,COLUMN(N$7),FALSE)</f>
        <v>0</v>
      </c>
      <c r="O203" s="80">
        <f>VLOOKUP($A203,'Sheet1 - Table (1)'!$A$8:$AG$1186,COLUMN(O$7),FALSE)</f>
        <v>0</v>
      </c>
      <c r="P203" s="80">
        <f>VLOOKUP($A203,'Sheet1 - Table (1)'!$A$8:$AG$1186,COLUMN(P$7),FALSE)</f>
        <v>0</v>
      </c>
      <c r="Q203" s="80">
        <f>VLOOKUP($A203,'Sheet1 - Table (1)'!$A$8:$AG$1186,COLUMN(Q$7),FALSE)</f>
        <v>0</v>
      </c>
      <c r="R203" s="80">
        <f>VLOOKUP($A203,'Sheet1 - Table (1)'!$A$8:$AG$1186,COLUMN(R$7),FALSE)</f>
        <v>0</v>
      </c>
      <c r="S203" s="80" t="b">
        <f>VLOOKUP($A203,'Sheet1 - Table (1)'!$A$8:$AG$1186,COLUMN(S$7),FALSE)</f>
        <v>1</v>
      </c>
      <c r="T203" s="80">
        <f>VLOOKUP($A203,'Sheet1 - Table (1)'!$A$8:$AG$1186,COLUMN(T$7),FALSE)</f>
        <v>0</v>
      </c>
      <c r="U203" s="80" t="str">
        <f t="shared" si="45"/>
        <v>GE</v>
      </c>
      <c r="V203" s="80" t="str">
        <f>VLOOKUP($A203,'Sheet1 - Table (1)'!$A$8:$AG$1186,COLUMN(V$7)+3,FALSE)</f>
        <v>LU - FCP - Parte 1</v>
      </c>
      <c r="W203" s="80" t="str">
        <f>VLOOKUP(A203,'Sheet1 - Table (1)'!$A$8:$AF$10075,MATCH($W$8,'Sheet1 - Table (1)'!$10:$10,0),FALSE)</f>
        <v>Détermination des Prix Quotidien</v>
      </c>
      <c r="X203" s="80">
        <f>VLOOKUP(A203,'Sheet1 - Table (1)'!$A$8:$AAB$10075,MATCH($X$8,'Sheet1 - Table (1)'!$10:$10,0),FALSE)</f>
        <v>0</v>
      </c>
      <c r="Y203" s="96" t="str">
        <f t="shared" si="50"/>
        <v>Fonds de placement</v>
      </c>
      <c r="AA203" s="96" t="s">
        <v>1823</v>
      </c>
      <c r="AB203" s="96" t="s">
        <v>2064</v>
      </c>
      <c r="AC203" s="214" t="s">
        <v>140</v>
      </c>
      <c r="AD203" s="214" t="s">
        <v>2064</v>
      </c>
      <c r="AE203" s="96" t="s">
        <v>2481</v>
      </c>
      <c r="AF203" s="246" t="s">
        <v>2481</v>
      </c>
      <c r="AI203" s="96" t="s">
        <v>381</v>
      </c>
      <c r="AJ203" s="96" t="s">
        <v>140</v>
      </c>
      <c r="AK203" s="96" t="s">
        <v>140</v>
      </c>
      <c r="AL203" s="96" t="s">
        <v>2064</v>
      </c>
      <c r="AM203" s="96" t="str">
        <f t="shared" si="49"/>
        <v>Obligations CHF</v>
      </c>
      <c r="AO203" s="96" t="s">
        <v>2064</v>
      </c>
      <c r="AP203" s="96" t="s">
        <v>786</v>
      </c>
      <c r="AQ203" s="130">
        <f>AQ205</f>
        <v>4.2699999999999996</v>
      </c>
      <c r="AR203" s="138">
        <f>AR205</f>
        <v>1.6999999999999999E-3</v>
      </c>
      <c r="AS203" s="138">
        <f t="shared" si="47"/>
        <v>-8.3999999999999995E-3</v>
      </c>
      <c r="AT203" s="138">
        <f>AT205</f>
        <v>0.81100000000000005</v>
      </c>
      <c r="AU203" s="138">
        <f>AU205</f>
        <v>0.13</v>
      </c>
      <c r="AV203" s="138">
        <f>AV205</f>
        <v>3.9E-2</v>
      </c>
      <c r="AW203" s="138">
        <f>AW205</f>
        <v>0.02</v>
      </c>
      <c r="AX203" s="101">
        <v>1</v>
      </c>
      <c r="BJ203" s="101">
        <v>1</v>
      </c>
      <c r="BV203" s="138">
        <f>BV205</f>
        <v>0.2621</v>
      </c>
      <c r="BW203" s="138">
        <f>BW205</f>
        <v>0.7379</v>
      </c>
      <c r="BY203" s="101" t="s">
        <v>91</v>
      </c>
      <c r="BZ203" s="101" t="str">
        <f>IF(AJ203="Obligations",AP203&amp;" "&amp;AI203&amp;" "&amp;IF(AQ203&lt;3.5,"SHORT",IF(AQ203&gt;8,"LONG","MID")),"")</f>
        <v>Courbe CHF Aggregate MID</v>
      </c>
      <c r="CA203" s="101" t="s">
        <v>70</v>
      </c>
      <c r="CB203" s="101"/>
      <c r="CC203" s="101" t="s">
        <v>70</v>
      </c>
      <c r="CD203" s="42" t="s">
        <v>4374</v>
      </c>
      <c r="CE203" s="42" t="s">
        <v>4374</v>
      </c>
      <c r="CF203" s="42" t="str">
        <f>IFERROR(VLOOKUP(Funds[[#This Row],[Code ISIN]],[1]GLOBAL!$C$1:$L$27,10,FALSE)," ")</f>
        <v xml:space="preserve"> </v>
      </c>
      <c r="CG203" s="42" t="s">
        <v>4374</v>
      </c>
      <c r="CH203" s="42" t="s">
        <v>4374</v>
      </c>
      <c r="CI203" s="42" t="s">
        <v>4374</v>
      </c>
      <c r="CJ203" s="136">
        <f>CJ205</f>
        <v>43039</v>
      </c>
      <c r="CK203" s="96" t="s">
        <v>4374</v>
      </c>
      <c r="CL203" s="246" t="str">
        <f>VLOOKUP(Funds[[#This Row],[Code ISIN]],'Sheet1 - Table (1)'!$A$10:$AF$110017,MATCH("Funds Liquidity",'Sheet1 - Table (1)'!$10:$10,0),FALSE)</f>
        <v>Jour</v>
      </c>
    </row>
    <row r="204" spans="1:92">
      <c r="A204" s="80" t="s">
        <v>311</v>
      </c>
      <c r="B204" s="305">
        <f>IF(ISERROR(VALUE(VLOOKUP($A204,'Sheet1 - Table (1)'!$A$8:$AG$1186,COLUMN(B$7),FALSE))),VLOOKUP(A204,TK_MANQUANTS,2,FALSE),IF(VALUE(VLOOKUP($A204,'Sheet1 - Table (1)'!$A$8:$AG$1186,COLUMN(B$7),FALSE))=0,VLOOKUP(A204,TK_MANQUANTS,2,FALSE),VALUE(VLOOKUP($A204,'Sheet1 - Table (1)'!$A$8:$AG$1186,COLUMN(B$7),FALSE))))</f>
        <v>2794954</v>
      </c>
      <c r="C204" s="80" t="str">
        <f>VLOOKUP($A204,'Sheet1 - Table (1)'!$A$8:$AG$1186,COLUMN(C$7),FALSE)</f>
        <v>Swisscanto (LU) BF Vision Responsible CHF DA</v>
      </c>
      <c r="D204" s="82">
        <f>VLOOKUP($A204,'Sheet1 - Table (1)'!$A$8:$AG$1186,COLUMN(D$7),FALSE)</f>
        <v>44196</v>
      </c>
      <c r="E204" s="124">
        <f>VLOOKUP($A204,'Sheet1 - Table (1)'!$A$8:$AG$1186,COLUMN(E$7),FALSE)</f>
        <v>0.47</v>
      </c>
      <c r="F204" s="80" t="b">
        <f>VLOOKUP($A204,'Sheet1 - Table (1)'!$A$8:$AG$1186,COLUMN(F$7),FALSE)</f>
        <v>1</v>
      </c>
      <c r="G204" s="80" t="str">
        <f>VLOOKUP($A204,'Sheet1 - Table (1)'!$A$8:$AG$1186,COLUMN(G$7),FALSE)</f>
        <v>Luxembourg</v>
      </c>
      <c r="H204" s="80" t="str">
        <f>VLOOKUP($A204,'Sheet1 - Table (1)'!$A$8:$AG$1186,COLUMN(H$7),FALSE)</f>
        <v>CHF</v>
      </c>
      <c r="I204" s="80" t="str">
        <f>VLOOKUP($A204,'Sheet1 - Table (1)'!$A$8:$AG$1186,COLUMN(I$7),FALSE)</f>
        <v>Fonds de placement</v>
      </c>
      <c r="J204" s="80" t="str">
        <f>VLOOKUP($A204,'Sheet1 - Table (1)'!$A$8:$AG$1186,COLUMN(J$7),FALSE)</f>
        <v>Obligation</v>
      </c>
      <c r="K204" s="82">
        <f>VLOOKUP($A204,'Sheet1 - Table (1)'!$A$8:$AG$1186,COLUMN(K$7),FALSE)</f>
        <v>44255</v>
      </c>
      <c r="L204" s="80">
        <f>VLOOKUP($A204,'Sheet1 - Table (1)'!$A$8:$AG$1186,COLUMN(L$7),FALSE)</f>
        <v>250.71095800000001</v>
      </c>
      <c r="M204" s="80" t="str">
        <f>VLOOKUP($A204,'Sheet1 - Table (1)'!$A$8:$AG$1186,COLUMN(M$7),FALSE)</f>
        <v>Paid</v>
      </c>
      <c r="N204" s="80">
        <f>VLOOKUP($A204,'Sheet1 - Table (1)'!$A$8:$AG$1186,COLUMN(N$7),FALSE)</f>
        <v>0</v>
      </c>
      <c r="O204" s="80">
        <f>VLOOKUP($A204,'Sheet1 - Table (1)'!$A$8:$AG$1186,COLUMN(O$7),FALSE)</f>
        <v>0</v>
      </c>
      <c r="P204" s="80">
        <f>VLOOKUP($A204,'Sheet1 - Table (1)'!$A$8:$AG$1186,COLUMN(P$7),FALSE)</f>
        <v>0</v>
      </c>
      <c r="Q204" s="80">
        <f>VLOOKUP($A204,'Sheet1 - Table (1)'!$A$8:$AG$1186,COLUMN(Q$7),FALSE)</f>
        <v>0</v>
      </c>
      <c r="R204" s="80">
        <f>VLOOKUP($A204,'Sheet1 - Table (1)'!$A$8:$AG$1186,COLUMN(R$7),FALSE)</f>
        <v>0</v>
      </c>
      <c r="S204" s="80" t="b">
        <f>VLOOKUP($A204,'Sheet1 - Table (1)'!$A$8:$AG$1186,COLUMN(S$7),FALSE)</f>
        <v>1</v>
      </c>
      <c r="T204" s="80">
        <f>VLOOKUP($A204,'Sheet1 - Table (1)'!$A$8:$AG$1186,COLUMN(T$7),FALSE)</f>
        <v>0</v>
      </c>
      <c r="U204" s="80" t="str">
        <f t="shared" si="45"/>
        <v>GE</v>
      </c>
      <c r="V204" s="80" t="str">
        <f>VLOOKUP($A204,'Sheet1 - Table (1)'!$A$8:$AG$1186,COLUMN(V$7)+3,FALSE)</f>
        <v>LU - FCP - Parte 1</v>
      </c>
      <c r="W204" s="80" t="str">
        <f>VLOOKUP(A204,'Sheet1 - Table (1)'!$A$8:$AF$10075,MATCH($W$8,'Sheet1 - Table (1)'!$10:$10,0),FALSE)</f>
        <v>Détermination des Prix Quotidien</v>
      </c>
      <c r="X204" s="80">
        <f>VLOOKUP(A204,'Sheet1 - Table (1)'!$A$8:$AAB$10075,MATCH($X$8,'Sheet1 - Table (1)'!$10:$10,0),FALSE)</f>
        <v>0</v>
      </c>
      <c r="Y204" s="96" t="str">
        <f t="shared" si="50"/>
        <v>Fonds de placement</v>
      </c>
      <c r="AA204" s="96" t="s">
        <v>1823</v>
      </c>
      <c r="AB204" s="96" t="s">
        <v>2064</v>
      </c>
      <c r="AC204" s="214" t="s">
        <v>140</v>
      </c>
      <c r="AD204" s="214" t="s">
        <v>2064</v>
      </c>
      <c r="AE204" s="96" t="s">
        <v>2481</v>
      </c>
      <c r="AF204" s="246" t="s">
        <v>2481</v>
      </c>
      <c r="AI204" s="96" t="s">
        <v>381</v>
      </c>
      <c r="AJ204" s="96" t="s">
        <v>140</v>
      </c>
      <c r="AK204" s="96" t="s">
        <v>140</v>
      </c>
      <c r="AL204" s="96" t="s">
        <v>2064</v>
      </c>
      <c r="AM204" s="96" t="str">
        <f t="shared" si="49"/>
        <v>Obligations CHF</v>
      </c>
      <c r="AO204" s="96" t="s">
        <v>2064</v>
      </c>
      <c r="AP204" s="96" t="s">
        <v>786</v>
      </c>
      <c r="AQ204" s="130">
        <f>AQ205</f>
        <v>4.2699999999999996</v>
      </c>
      <c r="AR204" s="138">
        <f>AR205</f>
        <v>1.6999999999999999E-3</v>
      </c>
      <c r="AS204" s="138">
        <f t="shared" si="47"/>
        <v>-2.9999999999999992E-3</v>
      </c>
      <c r="AT204" s="138">
        <f>AT205</f>
        <v>0.81100000000000005</v>
      </c>
      <c r="AU204" s="138">
        <f>AU205</f>
        <v>0.13</v>
      </c>
      <c r="AV204" s="138">
        <f>AV205</f>
        <v>3.9E-2</v>
      </c>
      <c r="AW204" s="138">
        <f>AW205</f>
        <v>0.02</v>
      </c>
      <c r="AX204" s="101">
        <v>1</v>
      </c>
      <c r="BJ204" s="101">
        <v>1</v>
      </c>
      <c r="BV204" s="138">
        <f>BV205</f>
        <v>0.2621</v>
      </c>
      <c r="BW204" s="138">
        <f>BW205</f>
        <v>0.7379</v>
      </c>
      <c r="BY204" s="101" t="s">
        <v>91</v>
      </c>
      <c r="BZ204" s="101" t="str">
        <f>IF(AJ204="Obligations",AP204&amp;" "&amp;AI204&amp;" "&amp;IF(AQ204&lt;3.5,"SHORT",IF(AQ204&gt;8,"LONG","MID")),"")</f>
        <v>Courbe CHF Aggregate MID</v>
      </c>
      <c r="CA204" s="101" t="s">
        <v>70</v>
      </c>
      <c r="CB204" s="101"/>
      <c r="CC204" s="101" t="s">
        <v>70</v>
      </c>
      <c r="CD204" s="42" t="s">
        <v>4374</v>
      </c>
      <c r="CE204" s="42" t="s">
        <v>4374</v>
      </c>
      <c r="CF204" s="42" t="str">
        <f>IFERROR(VLOOKUP(Funds[[#This Row],[Code ISIN]],[1]GLOBAL!$C$1:$L$27,10,FALSE)," ")</f>
        <v xml:space="preserve"> </v>
      </c>
      <c r="CG204" s="42" t="s">
        <v>4374</v>
      </c>
      <c r="CH204" s="42" t="s">
        <v>4374</v>
      </c>
      <c r="CI204" s="42" t="s">
        <v>4374</v>
      </c>
      <c r="CJ204" s="136">
        <f>CJ205</f>
        <v>43039</v>
      </c>
      <c r="CK204" s="96" t="s">
        <v>4374</v>
      </c>
      <c r="CL204" s="246" t="str">
        <f>VLOOKUP(Funds[[#This Row],[Code ISIN]],'Sheet1 - Table (1)'!$A$10:$AF$110017,MATCH("Funds Liquidity",'Sheet1 - Table (1)'!$10:$10,0),FALSE)</f>
        <v>Jour</v>
      </c>
    </row>
    <row r="205" spans="1:92">
      <c r="A205" s="80" t="s">
        <v>312</v>
      </c>
      <c r="B205" s="305">
        <f>IF(ISERROR(VALUE(VLOOKUP($A205,'Sheet1 - Table (1)'!$A$8:$AG$1186,COLUMN(B$7),FALSE))),VLOOKUP(A205,TK_MANQUANTS,2,FALSE),IF(VALUE(VLOOKUP($A205,'Sheet1 - Table (1)'!$A$8:$AG$1186,COLUMN(B$7),FALSE))=0,VLOOKUP(A205,TK_MANQUANTS,2,FALSE),VALUE(VLOOKUP($A205,'Sheet1 - Table (1)'!$A$8:$AG$1186,COLUMN(B$7),FALSE))))</f>
        <v>20855051</v>
      </c>
      <c r="C205" s="80" t="str">
        <f>VLOOKUP($A205,'Sheet1 - Table (1)'!$A$8:$AG$1186,COLUMN(C$7),FALSE)</f>
        <v>Swisscanto (LU) BF Vision Responsible CHF GT</v>
      </c>
      <c r="D205" s="82">
        <f>VLOOKUP($A205,'Sheet1 - Table (1)'!$A$8:$AG$1186,COLUMN(D$7),FALSE)</f>
        <v>44196</v>
      </c>
      <c r="E205" s="124">
        <f>VLOOKUP($A205,'Sheet1 - Table (1)'!$A$8:$AG$1186,COLUMN(E$7),FALSE)</f>
        <v>0.4</v>
      </c>
      <c r="F205" s="80" t="b">
        <f>VLOOKUP($A205,'Sheet1 - Table (1)'!$A$8:$AG$1186,COLUMN(F$7),FALSE)</f>
        <v>1</v>
      </c>
      <c r="G205" s="80" t="str">
        <f>VLOOKUP($A205,'Sheet1 - Table (1)'!$A$8:$AG$1186,COLUMN(G$7),FALSE)</f>
        <v>Luxembourg</v>
      </c>
      <c r="H205" s="80" t="str">
        <f>VLOOKUP($A205,'Sheet1 - Table (1)'!$A$8:$AG$1186,COLUMN(H$7),FALSE)</f>
        <v>CHF</v>
      </c>
      <c r="I205" s="80" t="str">
        <f>VLOOKUP($A205,'Sheet1 - Table (1)'!$A$8:$AG$1186,COLUMN(I$7),FALSE)</f>
        <v>Fonds de placement</v>
      </c>
      <c r="J205" s="80" t="str">
        <f>VLOOKUP($A205,'Sheet1 - Table (1)'!$A$8:$AG$1186,COLUMN(J$7),FALSE)</f>
        <v>Obligation</v>
      </c>
      <c r="K205" s="82">
        <f>VLOOKUP($A205,'Sheet1 - Table (1)'!$A$8:$AG$1186,COLUMN(K$7),FALSE)</f>
        <v>44255</v>
      </c>
      <c r="L205" s="80">
        <f>VLOOKUP($A205,'Sheet1 - Table (1)'!$A$8:$AG$1186,COLUMN(L$7),FALSE)</f>
        <v>250.71095800000001</v>
      </c>
      <c r="M205" s="80" t="str">
        <f>VLOOKUP($A205,'Sheet1 - Table (1)'!$A$8:$AG$1186,COLUMN(M$7),FALSE)</f>
        <v>Retained</v>
      </c>
      <c r="N205" s="80">
        <f>VLOOKUP($A205,'Sheet1 - Table (1)'!$A$8:$AG$1186,COLUMN(N$7),FALSE)</f>
        <v>0</v>
      </c>
      <c r="O205" s="80">
        <f>VLOOKUP($A205,'Sheet1 - Table (1)'!$A$8:$AG$1186,COLUMN(O$7),FALSE)</f>
        <v>0</v>
      </c>
      <c r="P205" s="80">
        <f>VLOOKUP($A205,'Sheet1 - Table (1)'!$A$8:$AG$1186,COLUMN(P$7),FALSE)</f>
        <v>0</v>
      </c>
      <c r="Q205" s="80">
        <f>VLOOKUP($A205,'Sheet1 - Table (1)'!$A$8:$AG$1186,COLUMN(Q$7),FALSE)</f>
        <v>0</v>
      </c>
      <c r="R205" s="80">
        <f>VLOOKUP($A205,'Sheet1 - Table (1)'!$A$8:$AG$1186,COLUMN(R$7),FALSE)</f>
        <v>0</v>
      </c>
      <c r="S205" s="80" t="b">
        <f>VLOOKUP($A205,'Sheet1 - Table (1)'!$A$8:$AG$1186,COLUMN(S$7),FALSE)</f>
        <v>1</v>
      </c>
      <c r="T205" s="80">
        <f>VLOOKUP($A205,'Sheet1 - Table (1)'!$A$8:$AG$1186,COLUMN(T$7),FALSE)</f>
        <v>0</v>
      </c>
      <c r="U205" s="80" t="str">
        <f t="shared" si="45"/>
        <v>GE</v>
      </c>
      <c r="V205" s="80" t="str">
        <f>VLOOKUP($A205,'Sheet1 - Table (1)'!$A$8:$AG$1186,COLUMN(V$7)+3,FALSE)</f>
        <v>LU - FCP - Parte 1</v>
      </c>
      <c r="W205" s="80" t="str">
        <f>VLOOKUP(A205,'Sheet1 - Table (1)'!$A$8:$AF$10075,MATCH($W$8,'Sheet1 - Table (1)'!$10:$10,0),FALSE)</f>
        <v>Détermination des Prix Quotidien</v>
      </c>
      <c r="X205" s="80">
        <f>VLOOKUP(A205,'Sheet1 - Table (1)'!$A$8:$AAB$10075,MATCH($X$8,'Sheet1 - Table (1)'!$10:$10,0),FALSE)</f>
        <v>0</v>
      </c>
      <c r="Y205" s="96" t="str">
        <f t="shared" si="50"/>
        <v>Fonds de placement</v>
      </c>
      <c r="AA205" s="96" t="s">
        <v>1823</v>
      </c>
      <c r="AB205" s="96" t="s">
        <v>2481</v>
      </c>
      <c r="AC205" s="214" t="s">
        <v>140</v>
      </c>
      <c r="AD205" s="214" t="s">
        <v>2064</v>
      </c>
      <c r="AE205" s="96" t="s">
        <v>2481</v>
      </c>
      <c r="AF205" s="246" t="s">
        <v>2481</v>
      </c>
      <c r="AG205" s="96" t="s">
        <v>2857</v>
      </c>
      <c r="AI205" s="96" t="s">
        <v>381</v>
      </c>
      <c r="AJ205" s="96" t="s">
        <v>140</v>
      </c>
      <c r="AK205" s="96" t="s">
        <v>140</v>
      </c>
      <c r="AL205" s="96" t="s">
        <v>2064</v>
      </c>
      <c r="AM205" s="96" t="str">
        <f t="shared" si="49"/>
        <v>Obligations CHF</v>
      </c>
      <c r="AO205" s="96" t="s">
        <v>2481</v>
      </c>
      <c r="AP205" s="96" t="s">
        <v>786</v>
      </c>
      <c r="AQ205" s="96">
        <v>4.2699999999999996</v>
      </c>
      <c r="AR205" s="101">
        <v>1.6999999999999999E-3</v>
      </c>
      <c r="AS205" s="101">
        <f t="shared" si="47"/>
        <v>-2.3E-3</v>
      </c>
      <c r="AT205" s="101">
        <v>0.81100000000000005</v>
      </c>
      <c r="AU205" s="101">
        <v>0.13</v>
      </c>
      <c r="AV205" s="101">
        <v>3.9E-2</v>
      </c>
      <c r="AW205" s="101">
        <v>0.02</v>
      </c>
      <c r="AX205" s="101">
        <v>1</v>
      </c>
      <c r="BJ205" s="101">
        <v>1</v>
      </c>
      <c r="BV205" s="101">
        <v>0.2621</v>
      </c>
      <c r="BW205" s="101">
        <v>0.7379</v>
      </c>
      <c r="BY205" s="101" t="s">
        <v>91</v>
      </c>
      <c r="BZ205" s="101" t="str">
        <f>IF(AJ205="Obligations",AP205&amp;" "&amp;AI205&amp;" "&amp;IF(AQ205&lt;3.5,"SHORT",IF(AQ205&gt;8,"LONG","MID")),"")</f>
        <v>Courbe CHF Aggregate MID</v>
      </c>
      <c r="CA205" s="101" t="s">
        <v>70</v>
      </c>
      <c r="CB205" s="101"/>
      <c r="CC205" s="101" t="s">
        <v>70</v>
      </c>
      <c r="CD205" s="42" t="s">
        <v>4374</v>
      </c>
      <c r="CE205" s="42" t="s">
        <v>4374</v>
      </c>
      <c r="CF205" s="42" t="str">
        <f>IFERROR(VLOOKUP(Funds[[#This Row],[Code ISIN]],[1]GLOBAL!$C$1:$L$27,10,FALSE)," ")</f>
        <v xml:space="preserve"> </v>
      </c>
      <c r="CG205" s="42" t="s">
        <v>4374</v>
      </c>
      <c r="CH205" s="42" t="s">
        <v>4374</v>
      </c>
      <c r="CI205" s="42" t="s">
        <v>4374</v>
      </c>
      <c r="CJ205" s="123">
        <v>43039</v>
      </c>
      <c r="CK205" s="96" t="s">
        <v>4374</v>
      </c>
      <c r="CL205" s="246" t="str">
        <f>VLOOKUP(Funds[[#This Row],[Code ISIN]],'Sheet1 - Table (1)'!$A$10:$AF$110017,MATCH("Funds Liquidity",'Sheet1 - Table (1)'!$10:$10,0),FALSE)</f>
        <v>Jour</v>
      </c>
    </row>
    <row r="206" spans="1:92">
      <c r="A206" s="80" t="s">
        <v>321</v>
      </c>
      <c r="B206" s="305">
        <f>IF(ISERROR(VALUE(VLOOKUP($A206,'Sheet1 - Table (1)'!$A$8:$AG$1186,COLUMN(B$7),FALSE))),VLOOKUP(A206,TK_MANQUANTS,2,FALSE),IF(VALUE(VLOOKUP($A206,'Sheet1 - Table (1)'!$A$8:$AG$1186,COLUMN(B$7),FALSE))=0,VLOOKUP(A206,TK_MANQUANTS,2,FALSE),VALUE(VLOOKUP($A206,'Sheet1 - Table (1)'!$A$8:$AG$1186,COLUMN(B$7),FALSE))))</f>
        <v>2795005</v>
      </c>
      <c r="C206" s="80" t="str">
        <f>VLOOKUP($A206,'Sheet1 - Table (1)'!$A$8:$AG$1186,COLUMN(C$7),FALSE)</f>
        <v>SWC (LU) BF Medium Term CHF DA</v>
      </c>
      <c r="D206" s="82">
        <f>VLOOKUP($A206,'Sheet1 - Table (1)'!$A$8:$AG$1186,COLUMN(D$7),FALSE)</f>
        <v>42766</v>
      </c>
      <c r="E206" s="124">
        <f>VLOOKUP($A206,'Sheet1 - Table (1)'!$A$8:$AG$1186,COLUMN(E$7),FALSE)</f>
        <v>0.36</v>
      </c>
      <c r="F206" s="80" t="b">
        <f>VLOOKUP($A206,'Sheet1 - Table (1)'!$A$8:$AG$1186,COLUMN(F$7),FALSE)</f>
        <v>1</v>
      </c>
      <c r="G206" s="80" t="str">
        <f>VLOOKUP($A206,'Sheet1 - Table (1)'!$A$8:$AG$1186,COLUMN(G$7),FALSE)</f>
        <v>Luxembourg</v>
      </c>
      <c r="H206" s="80" t="str">
        <f>VLOOKUP($A206,'Sheet1 - Table (1)'!$A$8:$AG$1186,COLUMN(H$7),FALSE)</f>
        <v>CHF</v>
      </c>
      <c r="I206" s="80" t="str">
        <f>VLOOKUP($A206,'Sheet1 - Table (1)'!$A$8:$AG$1186,COLUMN(I$7),FALSE)</f>
        <v>Fonds de placement</v>
      </c>
      <c r="J206" s="80" t="str">
        <f>VLOOKUP($A206,'Sheet1 - Table (1)'!$A$8:$AG$1186,COLUMN(J$7),FALSE)</f>
        <v>Obligation</v>
      </c>
      <c r="K206" s="82">
        <f>VLOOKUP($A206,'Sheet1 - Table (1)'!$A$8:$AG$1186,COLUMN(K$7),FALSE)</f>
        <v>0</v>
      </c>
      <c r="L206" s="80">
        <f>VLOOKUP($A206,'Sheet1 - Table (1)'!$A$8:$AG$1186,COLUMN(L$7),FALSE)</f>
        <v>0</v>
      </c>
      <c r="M206" s="80" t="str">
        <f>VLOOKUP($A206,'Sheet1 - Table (1)'!$A$8:$AG$1186,COLUMN(M$7),FALSE)</f>
        <v>Paid</v>
      </c>
      <c r="N206" s="80">
        <f>VLOOKUP($A206,'Sheet1 - Table (1)'!$A$8:$AG$1186,COLUMN(N$7),FALSE)</f>
        <v>0</v>
      </c>
      <c r="O206" s="80">
        <f>VLOOKUP($A206,'Sheet1 - Table (1)'!$A$8:$AG$1186,COLUMN(O$7),FALSE)</f>
        <v>0</v>
      </c>
      <c r="P206" s="80" t="b">
        <f>VLOOKUP($A206,'Sheet1 - Table (1)'!$A$8:$AG$1186,COLUMN(P$7),FALSE)</f>
        <v>1</v>
      </c>
      <c r="Q206" s="80">
        <f>VLOOKUP($A206,'Sheet1 - Table (1)'!$A$8:$AG$1186,COLUMN(Q$7),FALSE)</f>
        <v>0</v>
      </c>
      <c r="R206" s="80">
        <f>VLOOKUP($A206,'Sheet1 - Table (1)'!$A$8:$AG$1186,COLUMN(R$7),FALSE)</f>
        <v>0</v>
      </c>
      <c r="S206" s="80" t="b">
        <f>VLOOKUP($A206,'Sheet1 - Table (1)'!$A$8:$AG$1186,COLUMN(S$7),FALSE)</f>
        <v>1</v>
      </c>
      <c r="T206" s="80">
        <f>VLOOKUP($A206,'Sheet1 - Table (1)'!$A$8:$AG$1186,COLUMN(T$7),FALSE)</f>
        <v>0</v>
      </c>
      <c r="U206" s="80" t="str">
        <f t="shared" si="45"/>
        <v>IT-GE</v>
      </c>
      <c r="V206" s="80" t="str">
        <f>VLOOKUP($A206,'Sheet1 - Table (1)'!$A$8:$AG$1186,COLUMN(V$7)+3,FALSE)</f>
        <v>LU - FCP - Parte 1</v>
      </c>
      <c r="W206" s="80" t="str">
        <f>VLOOKUP(A206,'Sheet1 - Table (1)'!$A$8:$AF$10075,MATCH($W$8,'Sheet1 - Table (1)'!$10:$10,0),FALSE)</f>
        <v>Détermination des Prix Quotidien</v>
      </c>
      <c r="X206" s="80">
        <f>VLOOKUP(A206,'Sheet1 - Table (1)'!$A$8:$AAB$10075,MATCH($X$8,'Sheet1 - Table (1)'!$10:$10,0),FALSE)</f>
        <v>0</v>
      </c>
      <c r="Y206" s="96" t="str">
        <f t="shared" si="50"/>
        <v>Fonds de placement</v>
      </c>
      <c r="AA206" s="96" t="s">
        <v>1823</v>
      </c>
      <c r="AB206" s="96" t="s">
        <v>2064</v>
      </c>
      <c r="AC206" s="214" t="s">
        <v>140</v>
      </c>
      <c r="AD206" s="214" t="s">
        <v>2064</v>
      </c>
      <c r="AE206" s="96" t="s">
        <v>2481</v>
      </c>
      <c r="AF206" s="246" t="s">
        <v>2481</v>
      </c>
      <c r="AI206" s="96" t="s">
        <v>381</v>
      </c>
      <c r="AJ206" s="96" t="s">
        <v>140</v>
      </c>
      <c r="AK206" s="96" t="s">
        <v>140</v>
      </c>
      <c r="AL206" s="96" t="s">
        <v>2064</v>
      </c>
      <c r="AM206" s="96" t="str">
        <f t="shared" si="49"/>
        <v>Obligations CHF</v>
      </c>
      <c r="AO206" s="96" t="s">
        <v>2064</v>
      </c>
      <c r="AP206" s="96" t="s">
        <v>786</v>
      </c>
      <c r="AQ206" s="96">
        <v>2.65</v>
      </c>
      <c r="AR206" s="101">
        <v>-5.0000000000000001E-3</v>
      </c>
      <c r="AS206" s="101">
        <f t="shared" si="47"/>
        <v>-8.6E-3</v>
      </c>
      <c r="AT206" s="101">
        <v>0.92300000000000004</v>
      </c>
      <c r="AU206" s="101">
        <v>7.6999999999999999E-2</v>
      </c>
      <c r="AX206" s="101">
        <v>1</v>
      </c>
      <c r="BJ206" s="101">
        <v>1</v>
      </c>
      <c r="BY206" s="101" t="s">
        <v>77</v>
      </c>
      <c r="BZ206" s="101" t="str">
        <f>IF(AJ206="Obligations",AP206&amp;" "&amp;AI206&amp;" "&amp;IF(AI206="High Yield",IF(AQ206&lt;2.5,"SHORT",IF(AQ206&gt;4,"LONG","MID")),IF(AQ206&lt;3.5,"SHORT",IF(AQ206&gt;8,"LONG","MID"))),"")</f>
        <v>Courbe CHF Aggregate SHORT</v>
      </c>
      <c r="CA206" s="101" t="s">
        <v>70</v>
      </c>
      <c r="CB206" s="101"/>
      <c r="CC206" s="101" t="s">
        <v>70</v>
      </c>
      <c r="CD206" s="42" t="s">
        <v>4374</v>
      </c>
      <c r="CE206" s="42" t="s">
        <v>4374</v>
      </c>
      <c r="CF206" s="42" t="str">
        <f>IFERROR(VLOOKUP(Funds[[#This Row],[Code ISIN]],[1]GLOBAL!$C$1:$L$27,10,FALSE)," ")</f>
        <v xml:space="preserve"> </v>
      </c>
      <c r="CG206" s="42" t="s">
        <v>4374</v>
      </c>
      <c r="CH206" s="42" t="s">
        <v>4374</v>
      </c>
      <c r="CI206" s="42" t="s">
        <v>4374</v>
      </c>
      <c r="CJ206" s="123">
        <v>42734</v>
      </c>
      <c r="CK206" s="96" t="s">
        <v>4374</v>
      </c>
      <c r="CL206" s="246" t="str">
        <f>VLOOKUP(Funds[[#This Row],[Code ISIN]],'Sheet1 - Table (1)'!$A$10:$AF$110017,MATCH("Funds Liquidity",'Sheet1 - Table (1)'!$10:$10,0),FALSE)</f>
        <v>Jour</v>
      </c>
    </row>
    <row r="207" spans="1:92">
      <c r="A207" s="80" t="s">
        <v>322</v>
      </c>
      <c r="B207" s="305">
        <f>IF(ISERROR(VALUE(VLOOKUP($A207,'Sheet1 - Table (1)'!$A$8:$AG$1186,COLUMN(B$7),FALSE))),VLOOKUP(A207,TK_MANQUANTS,2,FALSE),IF(VALUE(VLOOKUP($A207,'Sheet1 - Table (1)'!$A$8:$AG$1186,COLUMN(B$7),FALSE))=0,VLOOKUP(A207,TK_MANQUANTS,2,FALSE),VALUE(VLOOKUP($A207,'Sheet1 - Table (1)'!$A$8:$AG$1186,COLUMN(B$7),FALSE))))</f>
        <v>20857971</v>
      </c>
      <c r="C207" s="80" t="str">
        <f>VLOOKUP($A207,'Sheet1 - Table (1)'!$A$8:$AG$1186,COLUMN(C$7),FALSE)</f>
        <v>SWC (LU) BF Medium Term CHF GT</v>
      </c>
      <c r="D207" s="82">
        <f>VLOOKUP($A207,'Sheet1 - Table (1)'!$A$8:$AG$1186,COLUMN(D$7),FALSE)</f>
        <v>42766</v>
      </c>
      <c r="E207" s="124">
        <f>VLOOKUP($A207,'Sheet1 - Table (1)'!$A$8:$AG$1186,COLUMN(E$7),FALSE)</f>
        <v>0.27</v>
      </c>
      <c r="F207" s="80" t="b">
        <f>VLOOKUP($A207,'Sheet1 - Table (1)'!$A$8:$AG$1186,COLUMN(F$7),FALSE)</f>
        <v>1</v>
      </c>
      <c r="G207" s="80" t="str">
        <f>VLOOKUP($A207,'Sheet1 - Table (1)'!$A$8:$AG$1186,COLUMN(G$7),FALSE)</f>
        <v>Luxembourg</v>
      </c>
      <c r="H207" s="80" t="str">
        <f>VLOOKUP($A207,'Sheet1 - Table (1)'!$A$8:$AG$1186,COLUMN(H$7),FALSE)</f>
        <v>CHF</v>
      </c>
      <c r="I207" s="80" t="str">
        <f>VLOOKUP($A207,'Sheet1 - Table (1)'!$A$8:$AG$1186,COLUMN(I$7),FALSE)</f>
        <v>Fonds de placement</v>
      </c>
      <c r="J207" s="80" t="str">
        <f>VLOOKUP($A207,'Sheet1 - Table (1)'!$A$8:$AG$1186,COLUMN(J$7),FALSE)</f>
        <v>Obligation</v>
      </c>
      <c r="K207" s="82">
        <f>VLOOKUP($A207,'Sheet1 - Table (1)'!$A$8:$AG$1186,COLUMN(K$7),FALSE)</f>
        <v>0</v>
      </c>
      <c r="L207" s="80">
        <f>VLOOKUP($A207,'Sheet1 - Table (1)'!$A$8:$AG$1186,COLUMN(L$7),FALSE)</f>
        <v>0</v>
      </c>
      <c r="M207" s="80" t="str">
        <f>VLOOKUP($A207,'Sheet1 - Table (1)'!$A$8:$AG$1186,COLUMN(M$7),FALSE)</f>
        <v>Retained</v>
      </c>
      <c r="N207" s="80">
        <f>VLOOKUP($A207,'Sheet1 - Table (1)'!$A$8:$AG$1186,COLUMN(N$7),FALSE)</f>
        <v>0</v>
      </c>
      <c r="O207" s="80">
        <f>VLOOKUP($A207,'Sheet1 - Table (1)'!$A$8:$AG$1186,COLUMN(O$7),FALSE)</f>
        <v>0</v>
      </c>
      <c r="P207" s="80">
        <f>VLOOKUP($A207,'Sheet1 - Table (1)'!$A$8:$AG$1186,COLUMN(P$7),FALSE)</f>
        <v>0</v>
      </c>
      <c r="Q207" s="80">
        <f>VLOOKUP($A207,'Sheet1 - Table (1)'!$A$8:$AG$1186,COLUMN(Q$7),FALSE)</f>
        <v>0</v>
      </c>
      <c r="R207" s="80">
        <f>VLOOKUP($A207,'Sheet1 - Table (1)'!$A$8:$AG$1186,COLUMN(R$7),FALSE)</f>
        <v>0</v>
      </c>
      <c r="S207" s="80" t="b">
        <f>VLOOKUP($A207,'Sheet1 - Table (1)'!$A$8:$AG$1186,COLUMN(S$7),FALSE)</f>
        <v>1</v>
      </c>
      <c r="T207" s="80">
        <f>VLOOKUP($A207,'Sheet1 - Table (1)'!$A$8:$AG$1186,COLUMN(T$7),FALSE)</f>
        <v>0</v>
      </c>
      <c r="U207" s="80" t="str">
        <f t="shared" si="45"/>
        <v>GE</v>
      </c>
      <c r="V207" s="80" t="str">
        <f>VLOOKUP($A207,'Sheet1 - Table (1)'!$A$8:$AG$1186,COLUMN(V$7)+3,FALSE)</f>
        <v>LU - FCP - Parte 1</v>
      </c>
      <c r="W207" s="80" t="str">
        <f>VLOOKUP(A207,'Sheet1 - Table (1)'!$A$8:$AF$10075,MATCH($W$8,'Sheet1 - Table (1)'!$10:$10,0),FALSE)</f>
        <v>Détermination des Prix Quotidien</v>
      </c>
      <c r="X207" s="80">
        <f>VLOOKUP(A207,'Sheet1 - Table (1)'!$A$8:$AAB$10075,MATCH($X$8,'Sheet1 - Table (1)'!$10:$10,0),FALSE)</f>
        <v>0</v>
      </c>
      <c r="Y207" s="96" t="str">
        <f t="shared" si="50"/>
        <v>Fonds de placement</v>
      </c>
      <c r="AA207" s="96" t="s">
        <v>1823</v>
      </c>
      <c r="AB207" s="96" t="s">
        <v>2064</v>
      </c>
      <c r="AC207" s="214" t="s">
        <v>140</v>
      </c>
      <c r="AD207" s="214" t="s">
        <v>2064</v>
      </c>
      <c r="AE207" s="96" t="s">
        <v>2481</v>
      </c>
      <c r="AF207" s="246" t="s">
        <v>2481</v>
      </c>
      <c r="AI207" s="96" t="s">
        <v>381</v>
      </c>
      <c r="AJ207" s="96" t="s">
        <v>140</v>
      </c>
      <c r="AK207" s="96" t="s">
        <v>140</v>
      </c>
      <c r="AL207" s="96" t="s">
        <v>2064</v>
      </c>
      <c r="AM207" s="96" t="str">
        <f t="shared" si="49"/>
        <v>Obligations CHF</v>
      </c>
      <c r="AO207" s="96" t="s">
        <v>2064</v>
      </c>
      <c r="AP207" s="96" t="s">
        <v>786</v>
      </c>
      <c r="AQ207" s="130">
        <f t="shared" ref="AQ207:AW207" si="51">AQ206</f>
        <v>2.65</v>
      </c>
      <c r="AR207" s="138">
        <f t="shared" si="51"/>
        <v>-5.0000000000000001E-3</v>
      </c>
      <c r="AS207" s="138">
        <f t="shared" si="51"/>
        <v>-8.6E-3</v>
      </c>
      <c r="AT207" s="138">
        <f t="shared" si="51"/>
        <v>0.92300000000000004</v>
      </c>
      <c r="AU207" s="138">
        <f t="shared" si="51"/>
        <v>7.6999999999999999E-2</v>
      </c>
      <c r="AV207" s="138">
        <f t="shared" si="51"/>
        <v>0</v>
      </c>
      <c r="AW207" s="138">
        <f t="shared" si="51"/>
        <v>0</v>
      </c>
      <c r="AX207" s="101">
        <v>1</v>
      </c>
      <c r="BJ207" s="101">
        <v>1</v>
      </c>
      <c r="BY207" s="101" t="s">
        <v>77</v>
      </c>
      <c r="BZ207" s="101" t="str">
        <f>IF(AJ207="Obligations",AP207&amp;" "&amp;AI207&amp;" "&amp;IF(AQ207&lt;3.5,"SHORT",IF(AQ207&gt;8,"LONG","MID")),"")</f>
        <v>Courbe CHF Aggregate SHORT</v>
      </c>
      <c r="CA207" s="101" t="s">
        <v>70</v>
      </c>
      <c r="CB207" s="101"/>
      <c r="CC207" s="101" t="s">
        <v>70</v>
      </c>
      <c r="CD207" s="42" t="s">
        <v>4374</v>
      </c>
      <c r="CE207" s="42" t="s">
        <v>4374</v>
      </c>
      <c r="CF207" s="42" t="str">
        <f>IFERROR(VLOOKUP(Funds[[#This Row],[Code ISIN]],[1]GLOBAL!$C$1:$L$27,10,FALSE)," ")</f>
        <v xml:space="preserve"> </v>
      </c>
      <c r="CG207" s="42" t="s">
        <v>4374</v>
      </c>
      <c r="CH207" s="42" t="s">
        <v>4374</v>
      </c>
      <c r="CI207" s="42" t="s">
        <v>4374</v>
      </c>
      <c r="CJ207" s="136">
        <f>CJ206</f>
        <v>42734</v>
      </c>
      <c r="CK207" s="96" t="s">
        <v>4374</v>
      </c>
      <c r="CL207" s="246" t="str">
        <f>VLOOKUP(Funds[[#This Row],[Code ISIN]],'Sheet1 - Table (1)'!$A$10:$AF$110017,MATCH("Funds Liquidity",'Sheet1 - Table (1)'!$10:$10,0),FALSE)</f>
        <v>Jour</v>
      </c>
    </row>
    <row r="208" spans="1:92">
      <c r="A208" s="80" t="s">
        <v>3093</v>
      </c>
      <c r="B208" s="305">
        <f>IF(ISERROR(VALUE(VLOOKUP($A208,'Sheet1 - Table (1)'!$A$8:$AG$1186,COLUMN(B$7),FALSE))),VLOOKUP(A208,TK_MANQUANTS,2,FALSE),IF(VALUE(VLOOKUP($A208,'Sheet1 - Table (1)'!$A$8:$AG$1186,COLUMN(B$7),FALSE))=0,VLOOKUP(A208,TK_MANQUANTS,2,FALSE),VALUE(VLOOKUP($A208,'Sheet1 - Table (1)'!$A$8:$AG$1186,COLUMN(B$7),FALSE))))</f>
        <v>23338821</v>
      </c>
      <c r="C208" s="80" t="str">
        <f>VLOOKUP($A208,'Sheet1 - Table (1)'!$A$8:$AG$1186,COLUMN(C$7),FALSE)</f>
        <v>CSIF (CH) Equity Switzerland Blue DB</v>
      </c>
      <c r="D208" s="82">
        <f>VLOOKUP($A208,'Sheet1 - Table (1)'!$A$8:$AG$1186,COLUMN(D$7),FALSE)</f>
        <v>43890</v>
      </c>
      <c r="E208" s="124">
        <f>VLOOKUP($A208,'Sheet1 - Table (1)'!$A$8:$AG$1186,COLUMN(E$7),FALSE)</f>
        <v>8.8200000000000001E-2</v>
      </c>
      <c r="F208" s="80">
        <f>VLOOKUP($A208,'Sheet1 - Table (1)'!$A$8:$AG$1186,COLUMN(F$7),FALSE)</f>
        <v>0</v>
      </c>
      <c r="G208" s="80" t="str">
        <f>VLOOKUP($A208,'Sheet1 - Table (1)'!$A$8:$AG$1186,COLUMN(G$7),FALSE)</f>
        <v>Switzerland</v>
      </c>
      <c r="H208" s="80" t="str">
        <f>VLOOKUP($A208,'Sheet1 - Table (1)'!$A$8:$AG$1186,COLUMN(H$7),FALSE)</f>
        <v>CHF</v>
      </c>
      <c r="I208" s="80" t="str">
        <f>VLOOKUP($A208,'Sheet1 - Table (1)'!$A$8:$AG$1186,COLUMN(I$7),FALSE)</f>
        <v>Fonds de placement</v>
      </c>
      <c r="J208" s="80" t="str">
        <f>VLOOKUP($A208,'Sheet1 - Table (1)'!$A$8:$AG$1186,COLUMN(J$7),FALSE)</f>
        <v>Actions</v>
      </c>
      <c r="K208" s="82">
        <f>VLOOKUP($A208,'Sheet1 - Table (1)'!$A$8:$AG$1186,COLUMN(K$7),FALSE)</f>
        <v>44255</v>
      </c>
      <c r="L208" s="80">
        <f>VLOOKUP($A208,'Sheet1 - Table (1)'!$A$8:$AG$1186,COLUMN(L$7),FALSE)</f>
        <v>697.52850000000001</v>
      </c>
      <c r="M208" s="80" t="str">
        <f>VLOOKUP($A208,'Sheet1 - Table (1)'!$A$8:$AG$1186,COLUMN(M$7),FALSE)</f>
        <v>Retained</v>
      </c>
      <c r="N208" s="80">
        <f>VLOOKUP($A208,'Sheet1 - Table (1)'!$A$8:$AG$1186,COLUMN(N$7),FALSE)</f>
        <v>0</v>
      </c>
      <c r="O208" s="80">
        <f>VLOOKUP($A208,'Sheet1 - Table (1)'!$A$8:$AG$1186,COLUMN(O$7),FALSE)</f>
        <v>0</v>
      </c>
      <c r="P208" s="80">
        <f>VLOOKUP($A208,'Sheet1 - Table (1)'!$A$8:$AG$1186,COLUMN(P$7),FALSE)</f>
        <v>0</v>
      </c>
      <c r="Q208" s="80">
        <f>VLOOKUP($A208,'Sheet1 - Table (1)'!$A$8:$AG$1186,COLUMN(Q$7),FALSE)</f>
        <v>0</v>
      </c>
      <c r="R208" s="80">
        <f>VLOOKUP($A208,'Sheet1 - Table (1)'!$A$8:$AG$1186,COLUMN(R$7),FALSE)</f>
        <v>0</v>
      </c>
      <c r="S208" s="80">
        <f>VLOOKUP($A208,'Sheet1 - Table (1)'!$A$8:$AG$1186,COLUMN(S$7),FALSE)</f>
        <v>0</v>
      </c>
      <c r="T208" s="80">
        <f>VLOOKUP($A208,'Sheet1 - Table (1)'!$A$8:$AG$1186,COLUMN(T$7),FALSE)</f>
        <v>0</v>
      </c>
      <c r="U208" s="80" t="str">
        <f t="shared" si="45"/>
        <v/>
      </c>
      <c r="V208" s="80" t="str">
        <f>VLOOKUP($A208,'Sheet1 - Table (1)'!$A$8:$AG$1186,COLUMN(V$7)+3,FALSE)</f>
        <v>CH - Uebrige Fds tradit. Anl.</v>
      </c>
      <c r="W208" s="80" t="str">
        <f>VLOOKUP(A208,'Sheet1 - Table (1)'!$A$8:$AF$10075,MATCH($W$8,'Sheet1 - Table (1)'!$10:$10,0),FALSE)</f>
        <v>Détermination des Prix Quotidien</v>
      </c>
      <c r="X208" s="80" t="str">
        <f>VLOOKUP(A208,'Sheet1 - Table (1)'!$A$8:$AAB$10075,MATCH($X$8,'Sheet1 - Table (1)'!$10:$10,0),FALSE)</f>
        <v>Optimized</v>
      </c>
      <c r="Y208" s="96" t="str">
        <f t="shared" si="50"/>
        <v>Fonds de placement</v>
      </c>
      <c r="AA208" s="96" t="s">
        <v>1823</v>
      </c>
      <c r="AB208" s="96" t="s">
        <v>1960</v>
      </c>
      <c r="AC208" s="214" t="s">
        <v>155</v>
      </c>
      <c r="AD208" s="214" t="s">
        <v>1960</v>
      </c>
      <c r="AE208" s="96" t="s">
        <v>2858</v>
      </c>
      <c r="AF208" s="246" t="s">
        <v>2858</v>
      </c>
      <c r="AG208" s="96" t="s">
        <v>2864</v>
      </c>
      <c r="AI208" s="96" t="s">
        <v>155</v>
      </c>
      <c r="AJ208" s="96" t="s">
        <v>155</v>
      </c>
      <c r="AK208" s="96" t="s">
        <v>155</v>
      </c>
      <c r="AL208" s="26" t="s">
        <v>1960</v>
      </c>
      <c r="AM208" s="96" t="s">
        <v>1960</v>
      </c>
      <c r="AO208" s="96" t="s">
        <v>1960</v>
      </c>
      <c r="AP208" s="96" t="s">
        <v>2485</v>
      </c>
      <c r="AS208" s="101" t="str">
        <f t="shared" ref="AS208:AS214" si="52">IF(AR208="","",AR208-E208%)</f>
        <v/>
      </c>
      <c r="AX208" s="101">
        <v>1</v>
      </c>
      <c r="BJ208" s="101">
        <v>1</v>
      </c>
      <c r="BT208" s="101">
        <v>2.9999999999999997E-4</v>
      </c>
      <c r="BU208" s="101">
        <v>2.9999999999999997E-4</v>
      </c>
      <c r="BY208" s="101" t="s">
        <v>3162</v>
      </c>
      <c r="BZ208" s="101" t="s">
        <v>1805</v>
      </c>
      <c r="CA208" s="101" t="s">
        <v>70</v>
      </c>
      <c r="CB208" s="101"/>
      <c r="CC208" s="101" t="s">
        <v>70</v>
      </c>
      <c r="CD208" s="42" t="s">
        <v>4374</v>
      </c>
      <c r="CE208" s="42" t="s">
        <v>4374</v>
      </c>
      <c r="CF208" s="42" t="str">
        <f>IFERROR(VLOOKUP(Funds[[#This Row],[Code ISIN]],[1]GLOBAL!$C$1:$L$27,10,FALSE)," ")</f>
        <v xml:space="preserve"> </v>
      </c>
      <c r="CG208" s="42" t="s">
        <v>4374</v>
      </c>
      <c r="CH208" s="42" t="s">
        <v>4374</v>
      </c>
      <c r="CI208" s="42" t="s">
        <v>4374</v>
      </c>
      <c r="CJ208" s="123">
        <v>43373</v>
      </c>
      <c r="CK208" s="96" t="s">
        <v>4374</v>
      </c>
      <c r="CL208" s="246" t="str">
        <f>VLOOKUP(Funds[[#This Row],[Code ISIN]],'Sheet1 - Table (1)'!$A$10:$AF$110017,MATCH("Funds Liquidity",'Sheet1 - Table (1)'!$10:$10,0),FALSE)</f>
        <v>Jour</v>
      </c>
    </row>
    <row r="209" spans="1:93">
      <c r="A209" s="247" t="s">
        <v>1594</v>
      </c>
      <c r="B209" s="305">
        <f>IF(ISERROR(VALUE(VLOOKUP($A209,'Sheet1 - Table (1)'!$A$8:$AG$1186,COLUMN(B$7),FALSE))),VLOOKUP(A209,TK_MANQUANTS,2,FALSE),IF(VALUE(VLOOKUP($A209,'Sheet1 - Table (1)'!$A$8:$AG$1186,COLUMN(B$7),FALSE))=0,VLOOKUP(A209,TK_MANQUANTS,2,FALSE),VALUE(VLOOKUP($A209,'Sheet1 - Table (1)'!$A$8:$AG$1186,COLUMN(B$7),FALSE))))</f>
        <v>11176253</v>
      </c>
      <c r="C209" s="80" t="str">
        <f>VLOOKUP($A209,'Sheet1 - Table (1)'!$A$8:$AG$1186,COLUMN(C$7),FALSE)</f>
        <v>UBS ETF (CH) - SMIM® (CHF) A-dis</v>
      </c>
      <c r="D209" s="82">
        <f>VLOOKUP($A209,'Sheet1 - Table (1)'!$A$8:$AG$1186,COLUMN(D$7),FALSE)</f>
        <v>43872</v>
      </c>
      <c r="E209" s="124">
        <f>VLOOKUP($A209,'Sheet1 - Table (1)'!$A$8:$AG$1186,COLUMN(E$7),FALSE)</f>
        <v>0.27</v>
      </c>
      <c r="F209" s="80">
        <f>VLOOKUP($A209,'Sheet1 - Table (1)'!$A$8:$AG$1186,COLUMN(F$7),FALSE)</f>
        <v>0</v>
      </c>
      <c r="G209" s="80" t="str">
        <f>VLOOKUP($A209,'Sheet1 - Table (1)'!$A$8:$AG$1186,COLUMN(G$7),FALSE)</f>
        <v>Switzerland</v>
      </c>
      <c r="H209" s="80" t="str">
        <f>VLOOKUP($A209,'Sheet1 - Table (1)'!$A$8:$AG$1186,COLUMN(H$7),FALSE)</f>
        <v>CHF</v>
      </c>
      <c r="I209" s="80" t="str">
        <f>VLOOKUP($A209,'Sheet1 - Table (1)'!$A$8:$AG$1186,COLUMN(I$7),FALSE)</f>
        <v>Exchange Traded Funds</v>
      </c>
      <c r="J209" s="80" t="str">
        <f>VLOOKUP($A209,'Sheet1 - Table (1)'!$A$8:$AG$1186,COLUMN(J$7),FALSE)</f>
        <v>Actions</v>
      </c>
      <c r="K209" s="82">
        <f>VLOOKUP($A209,'Sheet1 - Table (1)'!$A$8:$AG$1186,COLUMN(K$7),FALSE)</f>
        <v>44255</v>
      </c>
      <c r="L209" s="80">
        <f>VLOOKUP($A209,'Sheet1 - Table (1)'!$A$8:$AG$1186,COLUMN(L$7),FALSE)</f>
        <v>962.18758500000001</v>
      </c>
      <c r="M209" s="80" t="str">
        <f>VLOOKUP($A209,'Sheet1 - Table (1)'!$A$8:$AG$1186,COLUMN(M$7),FALSE)</f>
        <v>Paid</v>
      </c>
      <c r="N209" s="80">
        <f>VLOOKUP($A209,'Sheet1 - Table (1)'!$A$8:$AG$1186,COLUMN(N$7),FALSE)</f>
        <v>0</v>
      </c>
      <c r="O209" s="80">
        <f>VLOOKUP($A209,'Sheet1 - Table (1)'!$A$8:$AG$1186,COLUMN(O$7),FALSE)</f>
        <v>0</v>
      </c>
      <c r="P209" s="80">
        <f>VLOOKUP($A209,'Sheet1 - Table (1)'!$A$8:$AG$1186,COLUMN(P$7),FALSE)</f>
        <v>0</v>
      </c>
      <c r="Q209" s="80">
        <f>VLOOKUP($A209,'Sheet1 - Table (1)'!$A$8:$AG$1186,COLUMN(Q$7),FALSE)</f>
        <v>0</v>
      </c>
      <c r="R209" s="80">
        <f>VLOOKUP($A209,'Sheet1 - Table (1)'!$A$8:$AG$1186,COLUMN(R$7),FALSE)</f>
        <v>0</v>
      </c>
      <c r="S209" s="80" t="b">
        <f>VLOOKUP($A209,'Sheet1 - Table (1)'!$A$8:$AG$1186,COLUMN(S$7),FALSE)</f>
        <v>1</v>
      </c>
      <c r="T209" s="80" t="b">
        <f>VLOOKUP($A209,'Sheet1 - Table (1)'!$A$8:$AG$1186,COLUMN(T$7),FALSE)</f>
        <v>1</v>
      </c>
      <c r="U209" s="80" t="str">
        <f t="shared" si="45"/>
        <v>GE-UK</v>
      </c>
      <c r="V209" s="80" t="str">
        <f>VLOOKUP($A209,'Sheet1 - Table (1)'!$A$8:$AG$1186,COLUMN(V$7)+3,FALSE)</f>
        <v>CH - Uebrige Fds tradit. Anl.</v>
      </c>
      <c r="W209" s="80" t="str">
        <f>VLOOKUP(A209,'Sheet1 - Table (1)'!$A$8:$AF$10075,MATCH($W$8,'Sheet1 - Table (1)'!$10:$10,0),FALSE)</f>
        <v>Détermination des Prix Quotidien</v>
      </c>
      <c r="X209" s="80" t="str">
        <f>VLOOKUP(A209,'Sheet1 - Table (1)'!$A$8:$AAB$10075,MATCH($X$8,'Sheet1 - Table (1)'!$10:$10,0),FALSE)</f>
        <v>Full</v>
      </c>
      <c r="Y209" s="96" t="str">
        <f t="shared" si="50"/>
        <v>ETF</v>
      </c>
      <c r="AA209" s="96" t="s">
        <v>1823</v>
      </c>
      <c r="AB209" s="96" t="s">
        <v>1960</v>
      </c>
      <c r="AC209" s="214" t="s">
        <v>155</v>
      </c>
      <c r="AD209" s="214" t="s">
        <v>1960</v>
      </c>
      <c r="AE209" s="96" t="s">
        <v>2858</v>
      </c>
      <c r="AF209" s="246" t="s">
        <v>2858</v>
      </c>
      <c r="AG209" s="96" t="s">
        <v>2871</v>
      </c>
      <c r="AI209" s="96" t="s">
        <v>155</v>
      </c>
      <c r="AJ209" s="96" t="s">
        <v>155</v>
      </c>
      <c r="AK209" s="96" t="s">
        <v>155</v>
      </c>
      <c r="AL209" s="26" t="s">
        <v>1960</v>
      </c>
      <c r="AM209" s="96" t="s">
        <v>1960</v>
      </c>
      <c r="AO209" s="96" t="s">
        <v>1960</v>
      </c>
      <c r="AP209" s="96" t="s">
        <v>2485</v>
      </c>
      <c r="AS209" s="101" t="str">
        <f t="shared" si="52"/>
        <v/>
      </c>
      <c r="AX209" s="101">
        <v>1</v>
      </c>
      <c r="BJ209" s="101">
        <v>1</v>
      </c>
      <c r="CA209" s="101" t="s">
        <v>70</v>
      </c>
      <c r="CB209" s="101"/>
      <c r="CC209" s="101" t="s">
        <v>70</v>
      </c>
      <c r="CD209" s="42" t="s">
        <v>4374</v>
      </c>
      <c r="CE209" s="42" t="s">
        <v>4374</v>
      </c>
      <c r="CF209" s="42" t="str">
        <f>IFERROR(VLOOKUP(Funds[[#This Row],[Code ISIN]],[1]GLOBAL!$C$1:$L$27,10,FALSE)," ")</f>
        <v xml:space="preserve"> </v>
      </c>
      <c r="CG209" s="42" t="s">
        <v>4374</v>
      </c>
      <c r="CH209" s="42" t="s">
        <v>4374</v>
      </c>
      <c r="CI209" s="42" t="s">
        <v>4374</v>
      </c>
      <c r="CJ209" s="123"/>
      <c r="CK209" s="96" t="s">
        <v>4374</v>
      </c>
      <c r="CL209" s="246" t="str">
        <f>VLOOKUP(Funds[[#This Row],[Code ISIN]],'Sheet1 - Table (1)'!$A$10:$AF$110017,MATCH("Funds Liquidity",'Sheet1 - Table (1)'!$10:$10,0),FALSE)</f>
        <v>Jour</v>
      </c>
      <c r="CN209" s="246" t="s">
        <v>155</v>
      </c>
      <c r="CO209" s="246" t="s">
        <v>3043</v>
      </c>
    </row>
    <row r="210" spans="1:93">
      <c r="A210" s="98" t="s">
        <v>1597</v>
      </c>
      <c r="B210" s="305">
        <f>IF(ISERROR(VALUE(VLOOKUP($A210,'Sheet1 - Table (1)'!$A$8:$AG$1186,COLUMN(B$7),FALSE))),VLOOKUP(A210,TK_MANQUANTS,2,FALSE),IF(VALUE(VLOOKUP($A210,'Sheet1 - Table (1)'!$A$8:$AG$1186,COLUMN(B$7),FALSE))=0,VLOOKUP(A210,TK_MANQUANTS,2,FALSE),VALUE(VLOOKUP($A210,'Sheet1 - Table (1)'!$A$8:$AG$1186,COLUMN(B$7),FALSE))))</f>
        <v>2672561</v>
      </c>
      <c r="C210" s="80" t="str">
        <f>VLOOKUP($A210,'Sheet1 - Table (1)'!$A$8:$AG$1186,COLUMN(C$7),FALSE)</f>
        <v>Bonhote Immobilier</v>
      </c>
      <c r="D210" s="82">
        <f>VLOOKUP($A210,'Sheet1 - Table (1)'!$A$8:$AG$1186,COLUMN(D$7),FALSE)</f>
        <v>43555</v>
      </c>
      <c r="E210" s="124">
        <f>VLOOKUP($A210,'Sheet1 - Table (1)'!$A$8:$AG$1186,COLUMN(E$7),FALSE)</f>
        <v>0.82</v>
      </c>
      <c r="F210" s="80">
        <f>VLOOKUP($A210,'Sheet1 - Table (1)'!$A$8:$AG$1186,COLUMN(F$7),FALSE)</f>
        <v>0</v>
      </c>
      <c r="G210" s="80" t="str">
        <f>VLOOKUP($A210,'Sheet1 - Table (1)'!$A$8:$AG$1186,COLUMN(G$7),FALSE)</f>
        <v>Switzerland</v>
      </c>
      <c r="H210" s="80" t="str">
        <f>VLOOKUP($A210,'Sheet1 - Table (1)'!$A$8:$AG$1186,COLUMN(H$7),FALSE)</f>
        <v>CHF</v>
      </c>
      <c r="I210" s="80" t="str">
        <f>VLOOKUP($A210,'Sheet1 - Table (1)'!$A$8:$AG$1186,COLUMN(I$7),FALSE)</f>
        <v>Fonds de placement</v>
      </c>
      <c r="J210" s="80" t="str">
        <f>VLOOKUP($A210,'Sheet1 - Table (1)'!$A$8:$AG$1186,COLUMN(J$7),FALSE)</f>
        <v>Fonds Immobiliers</v>
      </c>
      <c r="K210" s="82">
        <f>VLOOKUP($A210,'Sheet1 - Table (1)'!$A$8:$AG$1186,COLUMN(K$7),FALSE)</f>
        <v>0</v>
      </c>
      <c r="L210" s="80">
        <f>VLOOKUP($A210,'Sheet1 - Table (1)'!$A$8:$AG$1186,COLUMN(L$7),FALSE)</f>
        <v>0</v>
      </c>
      <c r="M210" s="80" t="str">
        <f>VLOOKUP($A210,'Sheet1 - Table (1)'!$A$8:$AG$1186,COLUMN(M$7),FALSE)</f>
        <v>Paid</v>
      </c>
      <c r="N210" s="80">
        <f>VLOOKUP($A210,'Sheet1 - Table (1)'!$A$8:$AG$1186,COLUMN(N$7),FALSE)</f>
        <v>0</v>
      </c>
      <c r="O210" s="80">
        <f>VLOOKUP($A210,'Sheet1 - Table (1)'!$A$8:$AG$1186,COLUMN(O$7),FALSE)</f>
        <v>0</v>
      </c>
      <c r="P210" s="80">
        <f>VLOOKUP($A210,'Sheet1 - Table (1)'!$A$8:$AG$1186,COLUMN(P$7),FALSE)</f>
        <v>0</v>
      </c>
      <c r="Q210" s="80">
        <f>VLOOKUP($A210,'Sheet1 - Table (1)'!$A$8:$AG$1186,COLUMN(Q$7),FALSE)</f>
        <v>0</v>
      </c>
      <c r="R210" s="80">
        <f>VLOOKUP($A210,'Sheet1 - Table (1)'!$A$8:$AG$1186,COLUMN(R$7),FALSE)</f>
        <v>0</v>
      </c>
      <c r="S210" s="80">
        <f>VLOOKUP($A210,'Sheet1 - Table (1)'!$A$8:$AG$1186,COLUMN(S$7),FALSE)</f>
        <v>0</v>
      </c>
      <c r="T210" s="80">
        <f>VLOOKUP($A210,'Sheet1 - Table (1)'!$A$8:$AG$1186,COLUMN(T$7),FALSE)</f>
        <v>0</v>
      </c>
      <c r="U210" s="80" t="str">
        <f t="shared" si="45"/>
        <v/>
      </c>
      <c r="V210" s="80" t="str">
        <f>VLOOKUP($A210,'Sheet1 - Table (1)'!$A$8:$AG$1186,COLUMN(V$7)+3,FALSE)</f>
        <v>CH - Immobilienfonds</v>
      </c>
      <c r="W210" s="80" t="str">
        <f>VLOOKUP(A210,'Sheet1 - Table (1)'!$A$8:$AF$10075,MATCH($W$8,'Sheet1 - Table (1)'!$10:$10,0),FALSE)</f>
        <v>Détermination des Prix Quotidien</v>
      </c>
      <c r="X210" s="80">
        <f>VLOOKUP(A210,'Sheet1 - Table (1)'!$A$8:$AAB$10075,MATCH($X$8,'Sheet1 - Table (1)'!$10:$10,0),FALSE)</f>
        <v>0</v>
      </c>
      <c r="Y210" s="96" t="str">
        <f t="shared" si="50"/>
        <v>Fonds de placement</v>
      </c>
      <c r="AA210" s="96" t="s">
        <v>1823</v>
      </c>
      <c r="AB210" s="96" t="s">
        <v>2874</v>
      </c>
      <c r="AC210" s="214" t="s">
        <v>2874</v>
      </c>
      <c r="AI210" s="96" t="s">
        <v>476</v>
      </c>
      <c r="AJ210" s="96" t="s">
        <v>476</v>
      </c>
      <c r="AK210" s="96" t="s">
        <v>476</v>
      </c>
      <c r="AL210" s="96" t="s">
        <v>5089</v>
      </c>
      <c r="AM210" s="96" t="s">
        <v>1920</v>
      </c>
      <c r="AO210" s="96" t="s">
        <v>2874</v>
      </c>
      <c r="AP210" s="96" t="s">
        <v>2485</v>
      </c>
      <c r="AS210" s="101" t="str">
        <f t="shared" si="52"/>
        <v/>
      </c>
      <c r="AX210" s="101">
        <v>1</v>
      </c>
      <c r="BJ210" s="101">
        <v>1</v>
      </c>
      <c r="CA210" s="101" t="s">
        <v>4051</v>
      </c>
      <c r="CB210" s="122" t="s">
        <v>3825</v>
      </c>
      <c r="CC210" s="137" t="s">
        <v>4020</v>
      </c>
      <c r="CD210" s="42" t="s">
        <v>4374</v>
      </c>
      <c r="CE210" s="42" t="s">
        <v>4374</v>
      </c>
      <c r="CF210" s="42" t="str">
        <f>IFERROR(VLOOKUP(Funds[[#This Row],[Code ISIN]],[1]GLOBAL!$C$1:$L$27,10,FALSE)," ")</f>
        <v xml:space="preserve"> </v>
      </c>
      <c r="CG210" s="42" t="s">
        <v>4374</v>
      </c>
      <c r="CH210" s="42" t="s">
        <v>1633</v>
      </c>
      <c r="CI210" s="42" t="s">
        <v>4374</v>
      </c>
      <c r="CJ210" s="123"/>
      <c r="CK210" s="96" t="s">
        <v>4374</v>
      </c>
      <c r="CL210" s="246" t="str">
        <f>VLOOKUP(Funds[[#This Row],[Code ISIN]],'Sheet1 - Table (1)'!$A$10:$AF$110017,MATCH("Funds Liquidity",'Sheet1 - Table (1)'!$10:$10,0),FALSE)</f>
        <v>Jour</v>
      </c>
    </row>
    <row r="211" spans="1:93">
      <c r="A211" s="98" t="s">
        <v>1617</v>
      </c>
      <c r="B211" s="305">
        <f>IF(ISERROR(VALUE(VLOOKUP($A211,'Sheet1 - Table (1)'!$A$8:$AG$1186,COLUMN(B$7),FALSE))),VLOOKUP(A211,TK_MANQUANTS,2,FALSE),IF(VALUE(VLOOKUP($A211,'Sheet1 - Table (1)'!$A$8:$AG$1186,COLUMN(B$7),FALSE))=0,VLOOKUP(A211,TK_MANQUANTS,2,FALSE),VALUE(VLOOKUP($A211,'Sheet1 - Table (1)'!$A$8:$AG$1186,COLUMN(B$7),FALSE))))</f>
        <v>18823078</v>
      </c>
      <c r="C211" s="80" t="str">
        <f>VLOOKUP($A211,'Sheet1 - Table (1)'!$A$8:$AG$1186,COLUMN(C$7),FALSE)</f>
        <v>Helvetia - Immobilien Schweiz</v>
      </c>
      <c r="D211" s="82">
        <f>VLOOKUP($A211,'Sheet1 - Table (1)'!$A$8:$AG$1186,COLUMN(D$7),FALSE)</f>
        <v>43830</v>
      </c>
      <c r="E211" s="124">
        <f>VLOOKUP($A211,'Sheet1 - Table (1)'!$A$8:$AG$1186,COLUMN(E$7),FALSE)</f>
        <v>0.56999999999999995</v>
      </c>
      <c r="F211" s="80">
        <f>VLOOKUP($A211,'Sheet1 - Table (1)'!$A$8:$AG$1186,COLUMN(F$7),FALSE)</f>
        <v>0</v>
      </c>
      <c r="G211" s="80" t="str">
        <f>VLOOKUP($A211,'Sheet1 - Table (1)'!$A$8:$AG$1186,COLUMN(G$7),FALSE)</f>
        <v>Switzerland</v>
      </c>
      <c r="H211" s="80" t="str">
        <f>VLOOKUP($A211,'Sheet1 - Table (1)'!$A$8:$AG$1186,COLUMN(H$7),FALSE)</f>
        <v>CHF</v>
      </c>
      <c r="I211" s="80" t="str">
        <f>VLOOKUP($A211,'Sheet1 - Table (1)'!$A$8:$AG$1186,COLUMN(I$7),FALSE)</f>
        <v>Pension Funds</v>
      </c>
      <c r="J211" s="80" t="str">
        <f>VLOOKUP($A211,'Sheet1 - Table (1)'!$A$8:$AG$1186,COLUMN(J$7),FALSE)</f>
        <v>Fonds Immobiliers</v>
      </c>
      <c r="K211" s="82">
        <f>VLOOKUP($A211,'Sheet1 - Table (1)'!$A$8:$AG$1186,COLUMN(K$7),FALSE)</f>
        <v>44255</v>
      </c>
      <c r="L211" s="80">
        <f>VLOOKUP($A211,'Sheet1 - Table (1)'!$A$8:$AG$1186,COLUMN(L$7),FALSE)</f>
        <v>862.61300000000006</v>
      </c>
      <c r="M211" s="80" t="str">
        <f>VLOOKUP($A211,'Sheet1 - Table (1)'!$A$8:$AG$1186,COLUMN(M$7),FALSE)</f>
        <v>Retained</v>
      </c>
      <c r="N211" s="80">
        <f>VLOOKUP($A211,'Sheet1 - Table (1)'!$A$8:$AG$1186,COLUMN(N$7),FALSE)</f>
        <v>0</v>
      </c>
      <c r="O211" s="80">
        <f>VLOOKUP($A211,'Sheet1 - Table (1)'!$A$8:$AG$1186,COLUMN(O$7),FALSE)</f>
        <v>0</v>
      </c>
      <c r="P211" s="80">
        <f>VLOOKUP($A211,'Sheet1 - Table (1)'!$A$8:$AG$1186,COLUMN(P$7),FALSE)</f>
        <v>0</v>
      </c>
      <c r="Q211" s="80">
        <f>VLOOKUP($A211,'Sheet1 - Table (1)'!$A$8:$AG$1186,COLUMN(Q$7),FALSE)</f>
        <v>0</v>
      </c>
      <c r="R211" s="80">
        <f>VLOOKUP($A211,'Sheet1 - Table (1)'!$A$8:$AG$1186,COLUMN(R$7),FALSE)</f>
        <v>0</v>
      </c>
      <c r="S211" s="80">
        <f>VLOOKUP($A211,'Sheet1 - Table (1)'!$A$8:$AG$1186,COLUMN(S$7),FALSE)</f>
        <v>0</v>
      </c>
      <c r="T211" s="80">
        <f>VLOOKUP($A211,'Sheet1 - Table (1)'!$A$8:$AG$1186,COLUMN(T$7),FALSE)</f>
        <v>0</v>
      </c>
      <c r="U211" s="80" t="str">
        <f t="shared" si="45"/>
        <v/>
      </c>
      <c r="V211" s="80" t="str">
        <f>VLOOKUP($A211,'Sheet1 - Table (1)'!$A$8:$AG$1186,COLUMN(V$7)+3,FALSE)</f>
        <v>CH - Anlagestiftung</v>
      </c>
      <c r="W211" s="80" t="str">
        <f>VLOOKUP(A211,'Sheet1 - Table (1)'!$A$8:$AF$10075,MATCH($W$8,'Sheet1 - Table (1)'!$10:$10,0),FALSE)</f>
        <v>Détermination Hebomadaire des Prix le Mercredi</v>
      </c>
      <c r="X211" s="80">
        <f>VLOOKUP(A211,'Sheet1 - Table (1)'!$A$8:$AAB$10075,MATCH($X$8,'Sheet1 - Table (1)'!$10:$10,0),FALSE)</f>
        <v>0</v>
      </c>
      <c r="Y211" s="96" t="str">
        <f t="shared" si="50"/>
        <v>Fonds de placement</v>
      </c>
      <c r="AA211" s="96" t="s">
        <v>1823</v>
      </c>
      <c r="AB211" s="96" t="s">
        <v>2874</v>
      </c>
      <c r="AC211" s="214" t="s">
        <v>2874</v>
      </c>
      <c r="AI211" s="96" t="s">
        <v>476</v>
      </c>
      <c r="AJ211" s="96" t="s">
        <v>476</v>
      </c>
      <c r="AK211" s="96" t="s">
        <v>476</v>
      </c>
      <c r="AL211" s="96" t="s">
        <v>5089</v>
      </c>
      <c r="AM211" s="96" t="s">
        <v>1920</v>
      </c>
      <c r="AO211" s="96" t="s">
        <v>2874</v>
      </c>
      <c r="AP211" s="96" t="s">
        <v>2485</v>
      </c>
      <c r="AS211" s="101" t="str">
        <f t="shared" si="52"/>
        <v/>
      </c>
      <c r="AX211" s="101">
        <v>1</v>
      </c>
      <c r="BJ211" s="101">
        <v>1</v>
      </c>
      <c r="CA211" s="101" t="s">
        <v>4051</v>
      </c>
      <c r="CB211" s="122" t="s">
        <v>3826</v>
      </c>
      <c r="CC211" s="101" t="s">
        <v>4021</v>
      </c>
      <c r="CD211" s="42" t="s">
        <v>4374</v>
      </c>
      <c r="CE211" s="42" t="s">
        <v>4374</v>
      </c>
      <c r="CF211" s="42" t="str">
        <f>IFERROR(VLOOKUP(Funds[[#This Row],[Code ISIN]],[1]GLOBAL!$C$1:$L$27,10,FALSE)," ")</f>
        <v xml:space="preserve"> </v>
      </c>
      <c r="CG211" s="42" t="s">
        <v>4374</v>
      </c>
      <c r="CH211" s="42" t="s">
        <v>1633</v>
      </c>
      <c r="CI211" s="42" t="s">
        <v>4374</v>
      </c>
      <c r="CJ211" s="123"/>
      <c r="CK211" s="96" t="s">
        <v>4374</v>
      </c>
      <c r="CL211" s="246" t="str">
        <f>VLOOKUP(Funds[[#This Row],[Code ISIN]],'Sheet1 - Table (1)'!$A$10:$AF$110017,MATCH("Funds Liquidity",'Sheet1 - Table (1)'!$10:$10,0),FALSE)</f>
        <v>&gt;=Mois</v>
      </c>
    </row>
    <row r="212" spans="1:93">
      <c r="A212" s="98" t="s">
        <v>3075</v>
      </c>
      <c r="B212" s="305">
        <f>IF(ISERROR(VALUE(VLOOKUP($A212,'Sheet1 - Table (1)'!$A$8:$AG$1186,COLUMN(B$7),FALSE))),VLOOKUP(A212,TK_MANQUANTS,2,FALSE),IF(VALUE(VLOOKUP($A212,'Sheet1 - Table (1)'!$A$8:$AG$1186,COLUMN(B$7),FALSE))=0,VLOOKUP(A212,TK_MANQUANTS,2,FALSE),VALUE(VLOOKUP($A212,'Sheet1 - Table (1)'!$A$8:$AG$1186,COLUMN(B$7),FALSE))))</f>
        <v>26362735</v>
      </c>
      <c r="C212" s="80" t="str">
        <f>VLOOKUP($A212,'Sheet1 - Table (1)'!$A$8:$AG$1186,COLUMN(C$7),FALSE)</f>
        <v>SPA Immobilien Schweiz</v>
      </c>
      <c r="D212" s="82">
        <f>VLOOKUP($A212,'Sheet1 - Table (1)'!$A$8:$AG$1186,COLUMN(D$7),FALSE)</f>
        <v>43830</v>
      </c>
      <c r="E212" s="124">
        <f>VLOOKUP($A212,'Sheet1 - Table (1)'!$A$8:$AG$1186,COLUMN(E$7),FALSE)</f>
        <v>0.74</v>
      </c>
      <c r="F212" s="80">
        <f>VLOOKUP($A212,'Sheet1 - Table (1)'!$A$8:$AG$1186,COLUMN(F$7),FALSE)</f>
        <v>0</v>
      </c>
      <c r="G212" s="80" t="str">
        <f>VLOOKUP($A212,'Sheet1 - Table (1)'!$A$8:$AG$1186,COLUMN(G$7),FALSE)</f>
        <v>Switzerland</v>
      </c>
      <c r="H212" s="80" t="str">
        <f>VLOOKUP($A212,'Sheet1 - Table (1)'!$A$8:$AG$1186,COLUMN(H$7),FALSE)</f>
        <v>CHF</v>
      </c>
      <c r="I212" s="80" t="str">
        <f>VLOOKUP($A212,'Sheet1 - Table (1)'!$A$8:$AG$1186,COLUMN(I$7),FALSE)</f>
        <v>Pension Funds</v>
      </c>
      <c r="J212" s="80" t="str">
        <f>VLOOKUP($A212,'Sheet1 - Table (1)'!$A$8:$AG$1186,COLUMN(J$7),FALSE)</f>
        <v>Fonds Immobiliers</v>
      </c>
      <c r="K212" s="82">
        <f>VLOOKUP($A212,'Sheet1 - Table (1)'!$A$8:$AG$1186,COLUMN(K$7),FALSE)</f>
        <v>0</v>
      </c>
      <c r="L212" s="80">
        <f>VLOOKUP($A212,'Sheet1 - Table (1)'!$A$8:$AG$1186,COLUMN(L$7),FALSE)</f>
        <v>0</v>
      </c>
      <c r="M212" s="80" t="str">
        <f>VLOOKUP($A212,'Sheet1 - Table (1)'!$A$8:$AG$1186,COLUMN(M$7),FALSE)</f>
        <v>Retained</v>
      </c>
      <c r="N212" s="80">
        <f>VLOOKUP($A212,'Sheet1 - Table (1)'!$A$8:$AG$1186,COLUMN(N$7),FALSE)</f>
        <v>0</v>
      </c>
      <c r="O212" s="80">
        <f>VLOOKUP($A212,'Sheet1 - Table (1)'!$A$8:$AG$1186,COLUMN(O$7),FALSE)</f>
        <v>0</v>
      </c>
      <c r="P212" s="80">
        <f>VLOOKUP($A212,'Sheet1 - Table (1)'!$A$8:$AG$1186,COLUMN(P$7),FALSE)</f>
        <v>0</v>
      </c>
      <c r="Q212" s="80">
        <f>VLOOKUP($A212,'Sheet1 - Table (1)'!$A$8:$AG$1186,COLUMN(Q$7),FALSE)</f>
        <v>0</v>
      </c>
      <c r="R212" s="80">
        <f>VLOOKUP($A212,'Sheet1 - Table (1)'!$A$8:$AG$1186,COLUMN(R$7),FALSE)</f>
        <v>0</v>
      </c>
      <c r="S212" s="80">
        <f>VLOOKUP($A212,'Sheet1 - Table (1)'!$A$8:$AG$1186,COLUMN(S$7),FALSE)</f>
        <v>0</v>
      </c>
      <c r="T212" s="80">
        <f>VLOOKUP($A212,'Sheet1 - Table (1)'!$A$8:$AG$1186,COLUMN(T$7),FALSE)</f>
        <v>0</v>
      </c>
      <c r="U212" s="80" t="str">
        <f t="shared" si="45"/>
        <v/>
      </c>
      <c r="V212" s="80" t="str">
        <f>VLOOKUP($A212,'Sheet1 - Table (1)'!$A$8:$AG$1186,COLUMN(V$7)+3,FALSE)</f>
        <v>CH - Anlagestiftung</v>
      </c>
      <c r="W212" s="80" t="str">
        <f>VLOOKUP(A212,'Sheet1 - Table (1)'!$A$8:$AF$10075,MATCH($W$8,'Sheet1 - Table (1)'!$10:$10,0),FALSE)</f>
        <v>Détermination Mensuelle des Prix, 1 fois</v>
      </c>
      <c r="X212" s="80">
        <f>VLOOKUP(A212,'Sheet1 - Table (1)'!$A$8:$AAB$10075,MATCH($X$8,'Sheet1 - Table (1)'!$10:$10,0),FALSE)</f>
        <v>0</v>
      </c>
      <c r="Y212" s="96" t="str">
        <f t="shared" si="50"/>
        <v>Fonds de placement</v>
      </c>
      <c r="AA212" s="96" t="s">
        <v>1823</v>
      </c>
      <c r="AB212" s="96" t="s">
        <v>2874</v>
      </c>
      <c r="AC212" s="214" t="s">
        <v>2874</v>
      </c>
      <c r="AI212" s="96" t="s">
        <v>476</v>
      </c>
      <c r="AJ212" s="96" t="s">
        <v>476</v>
      </c>
      <c r="AK212" s="96" t="s">
        <v>476</v>
      </c>
      <c r="AL212" s="96" t="s">
        <v>5089</v>
      </c>
      <c r="AM212" s="96" t="s">
        <v>1920</v>
      </c>
      <c r="AO212" s="96" t="s">
        <v>2874</v>
      </c>
      <c r="AP212" s="96" t="s">
        <v>2485</v>
      </c>
      <c r="AS212" s="101" t="str">
        <f t="shared" si="52"/>
        <v/>
      </c>
      <c r="AX212" s="101">
        <v>1</v>
      </c>
      <c r="BJ212" s="101">
        <v>1</v>
      </c>
      <c r="CA212" s="101" t="s">
        <v>4051</v>
      </c>
      <c r="CB212" s="122" t="s">
        <v>3827</v>
      </c>
      <c r="CC212" s="101" t="s">
        <v>4022</v>
      </c>
      <c r="CD212" s="42" t="s">
        <v>4374</v>
      </c>
      <c r="CE212" s="42" t="s">
        <v>4374</v>
      </c>
      <c r="CF212" s="42" t="str">
        <f>IFERROR(VLOOKUP(Funds[[#This Row],[Code ISIN]],[1]GLOBAL!$C$1:$L$27,10,FALSE)," ")</f>
        <v xml:space="preserve"> </v>
      </c>
      <c r="CG212" s="42" t="s">
        <v>4374</v>
      </c>
      <c r="CH212" s="42" t="s">
        <v>1633</v>
      </c>
      <c r="CI212" s="42" t="s">
        <v>4374</v>
      </c>
      <c r="CJ212" s="123"/>
      <c r="CK212" s="96" t="s">
        <v>4374</v>
      </c>
      <c r="CL212" s="246" t="str">
        <f>VLOOKUP(Funds[[#This Row],[Code ISIN]],'Sheet1 - Table (1)'!$A$10:$AF$110017,MATCH("Funds Liquidity",'Sheet1 - Table (1)'!$10:$10,0),FALSE)</f>
        <v>&gt;=Mois</v>
      </c>
    </row>
    <row r="213" spans="1:93">
      <c r="A213" s="98" t="s">
        <v>3078</v>
      </c>
      <c r="B213" s="305">
        <f>IF(ISERROR(VALUE(VLOOKUP($A213,'Sheet1 - Table (1)'!$A$8:$AG$1186,COLUMN(B$7),FALSE))),VLOOKUP(A213,TK_MANQUANTS,2,FALSE),IF(VALUE(VLOOKUP($A213,'Sheet1 - Table (1)'!$A$8:$AG$1186,COLUMN(B$7),FALSE))=0,VLOOKUP(A213,TK_MANQUANTS,2,FALSE),VALUE(VLOOKUP($A213,'Sheet1 - Table (1)'!$A$8:$AG$1186,COLUMN(B$7),FALSE))))</f>
        <v>42726072</v>
      </c>
      <c r="C213" s="80" t="str">
        <f>VLOOKUP($A213,'Sheet1 - Table (1)'!$A$8:$AG$1186,COLUMN(C$7),FALSE)</f>
        <v>Die Schweizer Anlagestiftung 1291 - Anlagegruppe Immobilien Schweiz</v>
      </c>
      <c r="D213" s="82"/>
      <c r="E213" s="124">
        <f>VLOOKUP($A213,'Sheet1 - Table (1)'!$A$8:$AG$1186,COLUMN(E$7),FALSE)</f>
        <v>0</v>
      </c>
      <c r="F213" s="80">
        <f>VLOOKUP($A213,'Sheet1 - Table (1)'!$A$8:$AG$1186,COLUMN(F$7),FALSE)</f>
        <v>0</v>
      </c>
      <c r="G213" s="80">
        <f>VLOOKUP($A213,'Sheet1 - Table (1)'!$A$8:$AG$1186,COLUMN(G$7),FALSE)</f>
        <v>0</v>
      </c>
      <c r="H213" s="80" t="str">
        <f>VLOOKUP($A213,'Sheet1 - Table (1)'!$A$8:$AG$1186,COLUMN(H$7),FALSE)</f>
        <v>CHF</v>
      </c>
      <c r="I213" s="80" t="str">
        <f>VLOOKUP($A213,'Sheet1 - Table (1)'!$A$8:$AG$1186,COLUMN(I$7),FALSE)</f>
        <v>Pension Funds</v>
      </c>
      <c r="J213" s="80" t="str">
        <f>VLOOKUP($A213,'Sheet1 - Table (1)'!$A$8:$AG$1186,COLUMN(J$7),FALSE)</f>
        <v>Fonds Immobiliers</v>
      </c>
      <c r="K213" s="82">
        <f>VLOOKUP($A213,'Sheet1 - Table (1)'!$A$8:$AG$1186,COLUMN(K$7),FALSE)</f>
        <v>0</v>
      </c>
      <c r="L213" s="80">
        <f>VLOOKUP($A213,'Sheet1 - Table (1)'!$A$8:$AG$1186,COLUMN(L$7),FALSE)</f>
        <v>0</v>
      </c>
      <c r="M213" s="80" t="str">
        <f>VLOOKUP($A213,'Sheet1 - Table (1)'!$A$8:$AG$1186,COLUMN(M$7),FALSE)</f>
        <v>Retained</v>
      </c>
      <c r="N213" s="80">
        <f>VLOOKUP($A213,'Sheet1 - Table (1)'!$A$8:$AG$1186,COLUMN(N$7),FALSE)</f>
        <v>0</v>
      </c>
      <c r="O213" s="80">
        <f>VLOOKUP($A213,'Sheet1 - Table (1)'!$A$8:$AG$1186,COLUMN(O$7),FALSE)</f>
        <v>0</v>
      </c>
      <c r="P213" s="80">
        <f>VLOOKUP($A213,'Sheet1 - Table (1)'!$A$8:$AG$1186,COLUMN(P$7),FALSE)</f>
        <v>0</v>
      </c>
      <c r="Q213" s="80">
        <f>VLOOKUP($A213,'Sheet1 - Table (1)'!$A$8:$AG$1186,COLUMN(Q$7),FALSE)</f>
        <v>0</v>
      </c>
      <c r="R213" s="80">
        <f>VLOOKUP($A213,'Sheet1 - Table (1)'!$A$8:$AG$1186,COLUMN(R$7),FALSE)</f>
        <v>0</v>
      </c>
      <c r="S213" s="80">
        <f>VLOOKUP($A213,'Sheet1 - Table (1)'!$A$8:$AG$1186,COLUMN(S$7),FALSE)</f>
        <v>0</v>
      </c>
      <c r="T213" s="80">
        <f>VLOOKUP($A213,'Sheet1 - Table (1)'!$A$8:$AG$1186,COLUMN(T$7),FALSE)</f>
        <v>0</v>
      </c>
      <c r="U213" s="80" t="str">
        <f t="shared" si="45"/>
        <v/>
      </c>
      <c r="V213" s="80" t="str">
        <f>VLOOKUP($A213,'Sheet1 - Table (1)'!$A$8:$AG$1186,COLUMN(V$7)+3,FALSE)</f>
        <v>CH - Anlagestiftung</v>
      </c>
      <c r="W213" s="80">
        <f>VLOOKUP(A213,'Sheet1 - Table (1)'!$A$8:$AF$10075,MATCH($W$8,'Sheet1 - Table (1)'!$10:$10,0),FALSE)</f>
        <v>0</v>
      </c>
      <c r="X213" s="80">
        <f>VLOOKUP(A213,'Sheet1 - Table (1)'!$A$8:$AAB$10075,MATCH($X$8,'Sheet1 - Table (1)'!$10:$10,0),FALSE)</f>
        <v>0</v>
      </c>
      <c r="Y213" s="96" t="str">
        <f t="shared" si="50"/>
        <v>Fonds de placement</v>
      </c>
      <c r="AA213" s="96" t="s">
        <v>1823</v>
      </c>
      <c r="AB213" s="96" t="s">
        <v>2874</v>
      </c>
      <c r="AC213" s="214" t="s">
        <v>2874</v>
      </c>
      <c r="AI213" s="96" t="s">
        <v>476</v>
      </c>
      <c r="AJ213" s="96" t="s">
        <v>476</v>
      </c>
      <c r="AK213" s="96" t="s">
        <v>476</v>
      </c>
      <c r="AL213" s="96" t="s">
        <v>5089</v>
      </c>
      <c r="AM213" s="96" t="s">
        <v>1920</v>
      </c>
      <c r="AO213" s="96" t="s">
        <v>2874</v>
      </c>
      <c r="AP213" s="96" t="s">
        <v>2485</v>
      </c>
      <c r="AS213" s="101" t="str">
        <f t="shared" si="52"/>
        <v/>
      </c>
      <c r="AX213" s="101">
        <v>1</v>
      </c>
      <c r="BJ213" s="101">
        <v>1</v>
      </c>
      <c r="CA213" s="101" t="s">
        <v>4051</v>
      </c>
      <c r="CB213" s="122" t="s">
        <v>3828</v>
      </c>
      <c r="CC213" s="101" t="s">
        <v>4022</v>
      </c>
      <c r="CD213" s="42" t="s">
        <v>4374</v>
      </c>
      <c r="CE213" s="42" t="s">
        <v>4374</v>
      </c>
      <c r="CF213" s="42" t="str">
        <f>IFERROR(VLOOKUP(Funds[[#This Row],[Code ISIN]],[1]GLOBAL!$C$1:$L$27,10,FALSE)," ")</f>
        <v xml:space="preserve"> </v>
      </c>
      <c r="CG213" s="42" t="s">
        <v>4374</v>
      </c>
      <c r="CH213" s="42" t="s">
        <v>1633</v>
      </c>
      <c r="CI213" s="42" t="s">
        <v>4374</v>
      </c>
      <c r="CJ213" s="123"/>
      <c r="CK213" s="96" t="s">
        <v>4374</v>
      </c>
      <c r="CL213" s="246" t="str">
        <f>VLOOKUP(Funds[[#This Row],[Code ISIN]],'Sheet1 - Table (1)'!$A$10:$AF$110017,MATCH("Funds Liquidity",'Sheet1 - Table (1)'!$10:$10,0),FALSE)</f>
        <v>&gt;=Mois</v>
      </c>
    </row>
    <row r="214" spans="1:93">
      <c r="A214" s="98" t="s">
        <v>1600</v>
      </c>
      <c r="B214" s="305">
        <f>IF(ISERROR(VALUE(VLOOKUP($A214,'Sheet1 - Table (1)'!$A$8:$AG$1186,COLUMN(B$7),FALSE))),VLOOKUP(A214,TK_MANQUANTS,2,FALSE),IF(VALUE(VLOOKUP($A214,'Sheet1 - Table (1)'!$A$8:$AG$1186,COLUMN(B$7),FALSE))=0,VLOOKUP(A214,TK_MANQUANTS,2,FALSE),VALUE(VLOOKUP($A214,'Sheet1 - Table (1)'!$A$8:$AG$1186,COLUMN(B$7),FALSE))))</f>
        <v>10290582</v>
      </c>
      <c r="C214" s="80" t="str">
        <f>VLOOKUP($A214,'Sheet1 - Table (1)'!$A$8:$AG$1186,COLUMN(C$7),FALSE)</f>
        <v>Immobilier-CH pour Institutionnels 56J</v>
      </c>
      <c r="D214" s="82">
        <f>VLOOKUP($A214,'Sheet1 - Table (1)'!$A$8:$AG$1186,COLUMN(D$7),FALSE)</f>
        <v>44104</v>
      </c>
      <c r="E214" s="124">
        <f>VLOOKUP($A214,'Sheet1 - Table (1)'!$A$8:$AG$1186,COLUMN(E$7),FALSE)</f>
        <v>0.87</v>
      </c>
      <c r="F214" s="80">
        <f>VLOOKUP($A214,'Sheet1 - Table (1)'!$A$8:$AG$1186,COLUMN(F$7),FALSE)</f>
        <v>0</v>
      </c>
      <c r="G214" s="80" t="str">
        <f>VLOOKUP($A214,'Sheet1 - Table (1)'!$A$8:$AG$1186,COLUMN(G$7),FALSE)</f>
        <v>Switzerland</v>
      </c>
      <c r="H214" s="80" t="str">
        <f>VLOOKUP($A214,'Sheet1 - Table (1)'!$A$8:$AG$1186,COLUMN(H$7),FALSE)</f>
        <v>CHF</v>
      </c>
      <c r="I214" s="80" t="str">
        <f>VLOOKUP($A214,'Sheet1 - Table (1)'!$A$8:$AG$1186,COLUMN(I$7),FALSE)</f>
        <v>Fonds de placement</v>
      </c>
      <c r="J214" s="80" t="str">
        <f>VLOOKUP($A214,'Sheet1 - Table (1)'!$A$8:$AG$1186,COLUMN(J$7),FALSE)</f>
        <v>Fonds Immobiliers</v>
      </c>
      <c r="K214" s="82">
        <f>VLOOKUP($A214,'Sheet1 - Table (1)'!$A$8:$AG$1186,COLUMN(K$7),FALSE)</f>
        <v>0</v>
      </c>
      <c r="L214" s="80">
        <f>VLOOKUP($A214,'Sheet1 - Table (1)'!$A$8:$AG$1186,COLUMN(L$7),FALSE)</f>
        <v>0</v>
      </c>
      <c r="M214" s="80" t="str">
        <f>VLOOKUP($A214,'Sheet1 - Table (1)'!$A$8:$AG$1186,COLUMN(M$7),FALSE)</f>
        <v>Paid</v>
      </c>
      <c r="N214" s="80">
        <f>VLOOKUP($A214,'Sheet1 - Table (1)'!$A$8:$AG$1186,COLUMN(N$7),FALSE)</f>
        <v>0</v>
      </c>
      <c r="O214" s="80">
        <f>VLOOKUP($A214,'Sheet1 - Table (1)'!$A$8:$AG$1186,COLUMN(O$7),FALSE)</f>
        <v>0</v>
      </c>
      <c r="P214" s="80">
        <f>VLOOKUP($A214,'Sheet1 - Table (1)'!$A$8:$AG$1186,COLUMN(P$7),FALSE)</f>
        <v>0</v>
      </c>
      <c r="Q214" s="80">
        <f>VLOOKUP($A214,'Sheet1 - Table (1)'!$A$8:$AG$1186,COLUMN(Q$7),FALSE)</f>
        <v>0</v>
      </c>
      <c r="R214" s="80">
        <f>VLOOKUP($A214,'Sheet1 - Table (1)'!$A$8:$AG$1186,COLUMN(R$7),FALSE)</f>
        <v>0</v>
      </c>
      <c r="S214" s="80">
        <f>VLOOKUP($A214,'Sheet1 - Table (1)'!$A$8:$AG$1186,COLUMN(S$7),FALSE)</f>
        <v>0</v>
      </c>
      <c r="T214" s="80">
        <f>VLOOKUP($A214,'Sheet1 - Table (1)'!$A$8:$AG$1186,COLUMN(T$7),FALSE)</f>
        <v>0</v>
      </c>
      <c r="U214" s="80" t="str">
        <f t="shared" si="45"/>
        <v/>
      </c>
      <c r="V214" s="80" t="str">
        <f>VLOOKUP($A214,'Sheet1 - Table (1)'!$A$8:$AG$1186,COLUMN(V$7)+3,FALSE)</f>
        <v>CH - Immobilienfonds</v>
      </c>
      <c r="W214" s="80" t="str">
        <f>VLOOKUP(A214,'Sheet1 - Table (1)'!$A$8:$AF$10075,MATCH($W$8,'Sheet1 - Table (1)'!$10:$10,0),FALSE)</f>
        <v>Détermination Semi-Annuaire des Prix</v>
      </c>
      <c r="X214" s="80">
        <f>VLOOKUP(A214,'Sheet1 - Table (1)'!$A$8:$AAB$10075,MATCH($X$8,'Sheet1 - Table (1)'!$10:$10,0),FALSE)</f>
        <v>0</v>
      </c>
      <c r="Y214" s="96" t="str">
        <f t="shared" si="50"/>
        <v>Fonds de placement</v>
      </c>
      <c r="AA214" s="96" t="s">
        <v>1823</v>
      </c>
      <c r="AB214" s="96" t="s">
        <v>2874</v>
      </c>
      <c r="AC214" s="214" t="s">
        <v>2874</v>
      </c>
      <c r="AI214" s="96" t="s">
        <v>476</v>
      </c>
      <c r="AJ214" s="96" t="s">
        <v>476</v>
      </c>
      <c r="AK214" s="96" t="s">
        <v>476</v>
      </c>
      <c r="AL214" s="96" t="s">
        <v>5089</v>
      </c>
      <c r="AM214" s="96" t="str">
        <f>IF(AND(AK214="Obligations",AP214="Courbe CHF"),"Obligations CHF",IF(AND(AX214=100%,BJ214=100%),AK214&amp;" CHF",IF(OR(AK214="Obligations",AK214="Actions",AK214="Liquidités"),AK214&amp;" étrangères" &amp; IF(AX214=100%," hedged",""),AK214&amp;" étrangers" &amp; IF(AX214=100%," hedged",""))))</f>
        <v>Immobilier CHF</v>
      </c>
      <c r="AO214" s="96" t="s">
        <v>2874</v>
      </c>
      <c r="AP214" s="96" t="s">
        <v>2485</v>
      </c>
      <c r="AS214" s="101" t="str">
        <f t="shared" si="52"/>
        <v/>
      </c>
      <c r="AX214" s="101">
        <v>1</v>
      </c>
      <c r="BJ214" s="101">
        <v>1</v>
      </c>
      <c r="CA214" s="101" t="s">
        <v>4051</v>
      </c>
      <c r="CB214" s="122" t="s">
        <v>3829</v>
      </c>
      <c r="CC214" s="137" t="s">
        <v>4020</v>
      </c>
      <c r="CD214" s="42" t="s">
        <v>4374</v>
      </c>
      <c r="CE214" s="42" t="s">
        <v>4374</v>
      </c>
      <c r="CF214" s="42" t="str">
        <f>IFERROR(VLOOKUP(Funds[[#This Row],[Code ISIN]],[1]GLOBAL!$C$1:$L$27,10,FALSE)," ")</f>
        <v xml:space="preserve"> </v>
      </c>
      <c r="CG214" s="42" t="s">
        <v>4374</v>
      </c>
      <c r="CH214" s="42" t="s">
        <v>1633</v>
      </c>
      <c r="CI214" s="42" t="s">
        <v>4374</v>
      </c>
      <c r="CJ214" s="123"/>
      <c r="CK214" s="96" t="s">
        <v>4428</v>
      </c>
      <c r="CL214" s="246" t="str">
        <f>VLOOKUP(Funds[[#This Row],[Code ISIN]],'Sheet1 - Table (1)'!$A$10:$AF$110017,MATCH("Funds Liquidity",'Sheet1 - Table (1)'!$10:$10,0),FALSE)</f>
        <v>&gt;=Mois</v>
      </c>
    </row>
    <row r="215" spans="1:93">
      <c r="A215" s="80" t="s">
        <v>1923</v>
      </c>
      <c r="B215" s="305">
        <f>IF(ISERROR(VALUE(VLOOKUP($A215,'Sheet1 - Table (1)'!$A$8:$AG$1186,COLUMN(B$7),FALSE))),VLOOKUP(A215,TK_MANQUANTS,2,FALSE),IF(VALUE(VLOOKUP($A215,'Sheet1 - Table (1)'!$A$8:$AG$1186,COLUMN(B$7),FALSE))=0,VLOOKUP(A215,TK_MANQUANTS,2,FALSE),VALUE(VLOOKUP($A215,'Sheet1 - Table (1)'!$A$8:$AG$1186,COLUMN(B$7),FALSE))))</f>
        <v>25408977</v>
      </c>
      <c r="C215" s="80" t="str">
        <f>VLOOKUP($A215,'Sheet1 - Table (1)'!$A$8:$AG$1186,COLUMN(C$7),FALSE)</f>
        <v>Mountain Resort Real Estate Fund Sicav</v>
      </c>
      <c r="D215" s="82">
        <f>VLOOKUP($A215,'Sheet1 - Table (1)'!$A$8:$AG$1186,COLUMN(D$7),FALSE)</f>
        <v>43830</v>
      </c>
      <c r="E215" s="124">
        <f>VLOOKUP($A215,'Sheet1 - Table (1)'!$A$8:$AG$1186,COLUMN(E$7),FALSE)</f>
        <v>0.88</v>
      </c>
      <c r="F215" s="80">
        <f>VLOOKUP($A215,'Sheet1 - Table (1)'!$A$8:$AG$1186,COLUMN(F$7),FALSE)</f>
        <v>0</v>
      </c>
      <c r="G215" s="80" t="str">
        <f>VLOOKUP($A215,'Sheet1 - Table (1)'!$A$8:$AG$1186,COLUMN(G$7),FALSE)</f>
        <v>Switzerland</v>
      </c>
      <c r="H215" s="80" t="str">
        <f>VLOOKUP($A215,'Sheet1 - Table (1)'!$A$8:$AG$1186,COLUMN(H$7),FALSE)</f>
        <v>CHF</v>
      </c>
      <c r="I215" s="80" t="str">
        <f>VLOOKUP($A215,'Sheet1 - Table (1)'!$A$8:$AG$1186,COLUMN(I$7),FALSE)</f>
        <v>Fonds de placement</v>
      </c>
      <c r="J215" s="80" t="str">
        <f>VLOOKUP($A215,'Sheet1 - Table (1)'!$A$8:$AG$1186,COLUMN(J$7),FALSE)</f>
        <v>Fonds Immobiliers</v>
      </c>
      <c r="K215" s="82">
        <f>VLOOKUP($A215,'Sheet1 - Table (1)'!$A$8:$AG$1186,COLUMN(K$7),FALSE)</f>
        <v>0</v>
      </c>
      <c r="L215" s="80">
        <f>VLOOKUP($A215,'Sheet1 - Table (1)'!$A$8:$AG$1186,COLUMN(L$7),FALSE)</f>
        <v>0</v>
      </c>
      <c r="M215" s="80" t="str">
        <f>VLOOKUP($A215,'Sheet1 - Table (1)'!$A$8:$AG$1186,COLUMN(M$7),FALSE)</f>
        <v>Paid</v>
      </c>
      <c r="N215" s="80">
        <f>VLOOKUP($A215,'Sheet1 - Table (1)'!$A$8:$AG$1186,COLUMN(N$7),FALSE)</f>
        <v>0</v>
      </c>
      <c r="O215" s="80">
        <f>VLOOKUP($A215,'Sheet1 - Table (1)'!$A$8:$AG$1186,COLUMN(O$7),FALSE)</f>
        <v>0</v>
      </c>
      <c r="P215" s="80">
        <f>VLOOKUP($A215,'Sheet1 - Table (1)'!$A$8:$AG$1186,COLUMN(P$7),FALSE)</f>
        <v>0</v>
      </c>
      <c r="Q215" s="80">
        <f>VLOOKUP($A215,'Sheet1 - Table (1)'!$A$8:$AG$1186,COLUMN(Q$7),FALSE)</f>
        <v>0</v>
      </c>
      <c r="R215" s="80">
        <f>VLOOKUP($A215,'Sheet1 - Table (1)'!$A$8:$AG$1186,COLUMN(R$7),FALSE)</f>
        <v>0</v>
      </c>
      <c r="S215" s="80">
        <f>VLOOKUP($A215,'Sheet1 - Table (1)'!$A$8:$AG$1186,COLUMN(S$7),FALSE)</f>
        <v>0</v>
      </c>
      <c r="T215" s="80">
        <f>VLOOKUP($A215,'Sheet1 - Table (1)'!$A$8:$AG$1186,COLUMN(T$7),FALSE)</f>
        <v>0</v>
      </c>
      <c r="U215" s="80" t="str">
        <f t="shared" si="45"/>
        <v/>
      </c>
      <c r="V215" s="80" t="str">
        <f>VLOOKUP($A215,'Sheet1 - Table (1)'!$A$8:$AG$1186,COLUMN(V$7)+3,FALSE)</f>
        <v>CH - Immobilienfonds</v>
      </c>
      <c r="W215" s="80" t="str">
        <f>VLOOKUP(A215,'Sheet1 - Table (1)'!$A$8:$AF$10075,MATCH($W$8,'Sheet1 - Table (1)'!$10:$10,0),FALSE)</f>
        <v>Détermination Annuaire des Prix</v>
      </c>
      <c r="X215" s="80">
        <f>VLOOKUP(A215,'Sheet1 - Table (1)'!$A$8:$AAB$10075,MATCH($X$8,'Sheet1 - Table (1)'!$10:$10,0),FALSE)</f>
        <v>0</v>
      </c>
      <c r="Y215" s="96" t="s">
        <v>141</v>
      </c>
      <c r="AA215" s="96" t="s">
        <v>1823</v>
      </c>
      <c r="AB215" s="96" t="s">
        <v>2874</v>
      </c>
      <c r="AC215" s="214" t="s">
        <v>2874</v>
      </c>
      <c r="AI215" s="96" t="s">
        <v>476</v>
      </c>
      <c r="AJ215" s="96" t="s">
        <v>476</v>
      </c>
      <c r="AK215" s="96" t="s">
        <v>476</v>
      </c>
      <c r="AL215" s="96" t="s">
        <v>5089</v>
      </c>
      <c r="AM215" s="96" t="s">
        <v>1920</v>
      </c>
      <c r="AO215" s="96" t="s">
        <v>2874</v>
      </c>
      <c r="AP215" s="96" t="s">
        <v>2485</v>
      </c>
      <c r="AS215" s="101" t="s">
        <v>70</v>
      </c>
      <c r="AX215" s="101">
        <v>1</v>
      </c>
      <c r="BJ215" s="101">
        <v>1</v>
      </c>
      <c r="CA215" s="101" t="s">
        <v>4051</v>
      </c>
      <c r="CB215" s="122" t="s">
        <v>3830</v>
      </c>
      <c r="CC215" s="137" t="s">
        <v>4022</v>
      </c>
      <c r="CD215" s="42" t="s">
        <v>4374</v>
      </c>
      <c r="CE215" s="42" t="s">
        <v>4374</v>
      </c>
      <c r="CF215" s="42" t="str">
        <f>IFERROR(VLOOKUP(Funds[[#This Row],[Code ISIN]],[1]GLOBAL!$C$1:$L$27,10,FALSE)," ")</f>
        <v xml:space="preserve"> </v>
      </c>
      <c r="CG215" s="42" t="s">
        <v>4374</v>
      </c>
      <c r="CH215" s="42" t="s">
        <v>1633</v>
      </c>
      <c r="CI215" s="42" t="s">
        <v>4374</v>
      </c>
      <c r="CJ215" s="123">
        <v>42735</v>
      </c>
      <c r="CK215" s="96" t="s">
        <v>4374</v>
      </c>
      <c r="CL215" s="246" t="str">
        <f>VLOOKUP(Funds[[#This Row],[Code ISIN]],'Sheet1 - Table (1)'!$A$10:$AF$110017,MATCH("Funds Liquidity",'Sheet1 - Table (1)'!$10:$10,0),FALSE)</f>
        <v>&gt;=Mois</v>
      </c>
    </row>
    <row r="216" spans="1:93">
      <c r="A216" s="80" t="s">
        <v>1924</v>
      </c>
      <c r="B216" s="305">
        <f>IF(ISERROR(VALUE(VLOOKUP($A216,'Sheet1 - Table (1)'!$A$8:$AG$1186,COLUMN(B$7),FALSE))),VLOOKUP(A216,TK_MANQUANTS,2,FALSE),IF(VALUE(VLOOKUP($A216,'Sheet1 - Table (1)'!$A$8:$AG$1186,COLUMN(B$7),FALSE))=0,VLOOKUP(A216,TK_MANQUANTS,2,FALSE),VALUE(VLOOKUP($A216,'Sheet1 - Table (1)'!$A$8:$AG$1186,COLUMN(B$7),FALSE))))</f>
        <v>32509429</v>
      </c>
      <c r="C216" s="80" t="str">
        <f>VLOOKUP($A216,'Sheet1 - Table (1)'!$A$8:$AG$1186,COLUMN(C$7),FALSE)</f>
        <v>Investis Holding SA</v>
      </c>
      <c r="D216" s="82"/>
      <c r="E216" s="124">
        <f>VLOOKUP($A216,'Sheet1 - Table (1)'!$A$8:$AG$1186,COLUMN(E$7),FALSE)</f>
        <v>0</v>
      </c>
      <c r="F216" s="80" t="b">
        <f>VLOOKUP($A216,'Sheet1 - Table (1)'!$A$8:$AG$1186,COLUMN(F$7),FALSE)</f>
        <v>0</v>
      </c>
      <c r="G216" s="80" t="str">
        <f>VLOOKUP($A216,'Sheet1 - Table (1)'!$A$8:$AG$1186,COLUMN(G$7),FALSE)</f>
        <v>Switzerland</v>
      </c>
      <c r="H216" s="80" t="str">
        <f>VLOOKUP($A216,'Sheet1 - Table (1)'!$A$8:$AG$1186,COLUMN(H$7),FALSE)</f>
        <v>CHF</v>
      </c>
      <c r="I216" s="80">
        <f>VLOOKUP($A216,'Sheet1 - Table (1)'!$A$8:$AG$1186,COLUMN(I$7),FALSE)</f>
        <v>0</v>
      </c>
      <c r="J216" s="80" t="str">
        <f>VLOOKUP($A216,'Sheet1 - Table (1)'!$A$8:$AG$1186,COLUMN(J$7),FALSE)</f>
        <v>Immobilier</v>
      </c>
      <c r="K216" s="82">
        <f>VLOOKUP($A216,'Sheet1 - Table (1)'!$A$8:$AG$1186,COLUMN(K$7),FALSE)</f>
        <v>0</v>
      </c>
      <c r="L216" s="80">
        <f>VLOOKUP($A216,'Sheet1 - Table (1)'!$A$8:$AG$1186,COLUMN(L$7),FALSE)</f>
        <v>0</v>
      </c>
      <c r="M216" s="80">
        <f>VLOOKUP($A216,'Sheet1 - Table (1)'!$A$8:$AG$1186,COLUMN(M$7),FALSE)</f>
        <v>0</v>
      </c>
      <c r="N216" s="80">
        <f>VLOOKUP($A216,'Sheet1 - Table (1)'!$A$8:$AG$1186,COLUMN(N$7),FALSE)</f>
        <v>0</v>
      </c>
      <c r="O216" s="80">
        <f>VLOOKUP($A216,'Sheet1 - Table (1)'!$A$8:$AG$1186,COLUMN(O$7),FALSE)</f>
        <v>0</v>
      </c>
      <c r="P216" s="80">
        <f>VLOOKUP($A216,'Sheet1 - Table (1)'!$A$8:$AG$1186,COLUMN(P$7),FALSE)</f>
        <v>0</v>
      </c>
      <c r="Q216" s="80">
        <f>VLOOKUP($A216,'Sheet1 - Table (1)'!$A$8:$AG$1186,COLUMN(Q$7),FALSE)</f>
        <v>0</v>
      </c>
      <c r="R216" s="80">
        <f>VLOOKUP($A216,'Sheet1 - Table (1)'!$A$8:$AG$1186,COLUMN(R$7),FALSE)</f>
        <v>0</v>
      </c>
      <c r="S216" s="80">
        <f>VLOOKUP($A216,'Sheet1 - Table (1)'!$A$8:$AG$1186,COLUMN(S$7),FALSE)</f>
        <v>0</v>
      </c>
      <c r="T216" s="80">
        <f>VLOOKUP($A216,'Sheet1 - Table (1)'!$A$8:$AG$1186,COLUMN(T$7),FALSE)</f>
        <v>0</v>
      </c>
      <c r="U216" s="80" t="str">
        <f t="shared" si="45"/>
        <v/>
      </c>
      <c r="V216" s="80">
        <f>VLOOKUP($A216,'Sheet1 - Table (1)'!$A$8:$AG$1186,COLUMN(V$7)+3,FALSE)</f>
        <v>0</v>
      </c>
      <c r="W216" s="80" t="str">
        <f>VLOOKUP(A216,'Sheet1 - Table (1)'!$A$8:$AF$10075,MATCH($W$8,'Sheet1 - Table (1)'!$10:$10,0),FALSE)</f>
        <v>Détermination des Prix Quotidien</v>
      </c>
      <c r="X216" s="80">
        <f>VLOOKUP(A216,'Sheet1 - Table (1)'!$A$8:$AAB$10075,MATCH($X$8,'Sheet1 - Table (1)'!$10:$10,0),FALSE)</f>
        <v>0</v>
      </c>
      <c r="AA216" s="96" t="s">
        <v>1823</v>
      </c>
      <c r="AB216" s="96" t="s">
        <v>2874</v>
      </c>
      <c r="AC216" s="214" t="s">
        <v>2874</v>
      </c>
      <c r="AI216" s="96" t="s">
        <v>476</v>
      </c>
      <c r="AJ216" s="96" t="s">
        <v>476</v>
      </c>
      <c r="AK216" s="96" t="s">
        <v>476</v>
      </c>
      <c r="AL216" s="96" t="s">
        <v>5089</v>
      </c>
      <c r="AM216" s="96" t="s">
        <v>1920</v>
      </c>
      <c r="AO216" s="96" t="s">
        <v>2874</v>
      </c>
      <c r="AP216" s="96" t="s">
        <v>2485</v>
      </c>
      <c r="AS216" s="101" t="s">
        <v>70</v>
      </c>
      <c r="AX216" s="101">
        <v>1</v>
      </c>
      <c r="BJ216" s="101">
        <v>1</v>
      </c>
      <c r="CA216" s="101" t="s">
        <v>70</v>
      </c>
      <c r="CB216" s="101"/>
      <c r="CC216" s="101" t="s">
        <v>70</v>
      </c>
      <c r="CD216" s="42" t="s">
        <v>4374</v>
      </c>
      <c r="CE216" s="42" t="s">
        <v>4374</v>
      </c>
      <c r="CF216" s="42" t="str">
        <f>IFERROR(VLOOKUP(Funds[[#This Row],[Code ISIN]],[1]GLOBAL!$C$1:$L$27,10,FALSE)," ")</f>
        <v xml:space="preserve"> </v>
      </c>
      <c r="CG216" s="42" t="s">
        <v>4374</v>
      </c>
      <c r="CH216" s="42" t="s">
        <v>4374</v>
      </c>
      <c r="CI216" s="42" t="s">
        <v>4374</v>
      </c>
      <c r="CJ216" s="123">
        <v>42735</v>
      </c>
      <c r="CK216" s="96" t="s">
        <v>4374</v>
      </c>
      <c r="CL216" s="246" t="str">
        <f>VLOOKUP(Funds[[#This Row],[Code ISIN]],'Sheet1 - Table (1)'!$A$10:$AF$110017,MATCH("Funds Liquidity",'Sheet1 - Table (1)'!$10:$10,0),FALSE)</f>
        <v>Jour</v>
      </c>
    </row>
    <row r="217" spans="1:93">
      <c r="A217" s="80" t="s">
        <v>1925</v>
      </c>
      <c r="B217" s="305">
        <f>IF(ISERROR(VALUE(VLOOKUP($A217,'Sheet1 - Table (1)'!$A$8:$AG$1186,COLUMN(B$7),FALSE))),VLOOKUP(A217,TK_MANQUANTS,2,FALSE),IF(VALUE(VLOOKUP($A217,'Sheet1 - Table (1)'!$A$8:$AG$1186,COLUMN(B$7),FALSE))=0,VLOOKUP(A217,TK_MANQUANTS,2,FALSE),VALUE(VLOOKUP($A217,'Sheet1 - Table (1)'!$A$8:$AG$1186,COLUMN(B$7),FALSE))))</f>
        <v>1107545</v>
      </c>
      <c r="C217" s="80" t="str">
        <f>VLOOKUP($A217,'Sheet1 - Table (1)'!$A$8:$AG$1186,COLUMN(C$7),FALSE)</f>
        <v>Bonainvest Holding AG</v>
      </c>
      <c r="D217" s="82"/>
      <c r="E217" s="124">
        <f>VLOOKUP($A217,'Sheet1 - Table (1)'!$A$8:$AG$1186,COLUMN(E$7),FALSE)</f>
        <v>0</v>
      </c>
      <c r="F217" s="80" t="b">
        <f>VLOOKUP($A217,'Sheet1 - Table (1)'!$A$8:$AG$1186,COLUMN(F$7),FALSE)</f>
        <v>0</v>
      </c>
      <c r="G217" s="80" t="str">
        <f>VLOOKUP($A217,'Sheet1 - Table (1)'!$A$8:$AG$1186,COLUMN(G$7),FALSE)</f>
        <v>Switzerland</v>
      </c>
      <c r="H217" s="80" t="str">
        <f>VLOOKUP($A217,'Sheet1 - Table (1)'!$A$8:$AG$1186,COLUMN(H$7),FALSE)</f>
        <v>CHF</v>
      </c>
      <c r="I217" s="80">
        <f>VLOOKUP($A217,'Sheet1 - Table (1)'!$A$8:$AG$1186,COLUMN(I$7),FALSE)</f>
        <v>0</v>
      </c>
      <c r="J217" s="80" t="str">
        <f>VLOOKUP($A217,'Sheet1 - Table (1)'!$A$8:$AG$1186,COLUMN(J$7),FALSE)</f>
        <v>Immobilier</v>
      </c>
      <c r="K217" s="82">
        <f>VLOOKUP($A217,'Sheet1 - Table (1)'!$A$8:$AG$1186,COLUMN(K$7),FALSE)</f>
        <v>0</v>
      </c>
      <c r="L217" s="80">
        <f>VLOOKUP($A217,'Sheet1 - Table (1)'!$A$8:$AG$1186,COLUMN(L$7),FALSE)</f>
        <v>0</v>
      </c>
      <c r="M217" s="80">
        <f>VLOOKUP($A217,'Sheet1 - Table (1)'!$A$8:$AG$1186,COLUMN(M$7),FALSE)</f>
        <v>0</v>
      </c>
      <c r="N217" s="80">
        <f>VLOOKUP($A217,'Sheet1 - Table (1)'!$A$8:$AG$1186,COLUMN(N$7),FALSE)</f>
        <v>0</v>
      </c>
      <c r="O217" s="80">
        <f>VLOOKUP($A217,'Sheet1 - Table (1)'!$A$8:$AG$1186,COLUMN(O$7),FALSE)</f>
        <v>0</v>
      </c>
      <c r="P217" s="80">
        <f>VLOOKUP($A217,'Sheet1 - Table (1)'!$A$8:$AG$1186,COLUMN(P$7),FALSE)</f>
        <v>0</v>
      </c>
      <c r="Q217" s="80">
        <f>VLOOKUP($A217,'Sheet1 - Table (1)'!$A$8:$AG$1186,COLUMN(Q$7),FALSE)</f>
        <v>0</v>
      </c>
      <c r="R217" s="80">
        <f>VLOOKUP($A217,'Sheet1 - Table (1)'!$A$8:$AG$1186,COLUMN(R$7),FALSE)</f>
        <v>0</v>
      </c>
      <c r="S217" s="80">
        <f>VLOOKUP($A217,'Sheet1 - Table (1)'!$A$8:$AG$1186,COLUMN(S$7),FALSE)</f>
        <v>0</v>
      </c>
      <c r="T217" s="80">
        <f>VLOOKUP($A217,'Sheet1 - Table (1)'!$A$8:$AG$1186,COLUMN(T$7),FALSE)</f>
        <v>0</v>
      </c>
      <c r="U217" s="80" t="str">
        <f t="shared" si="45"/>
        <v/>
      </c>
      <c r="V217" s="80">
        <f>VLOOKUP($A217,'Sheet1 - Table (1)'!$A$8:$AG$1186,COLUMN(V$7)+3,FALSE)</f>
        <v>0</v>
      </c>
      <c r="W217" s="80">
        <f>VLOOKUP(A217,'Sheet1 - Table (1)'!$A$8:$AF$10075,MATCH($W$8,'Sheet1 - Table (1)'!$10:$10,0),FALSE)</f>
        <v>0</v>
      </c>
      <c r="X217" s="80">
        <f>VLOOKUP(A217,'Sheet1 - Table (1)'!$A$8:$AAB$10075,MATCH($X$8,'Sheet1 - Table (1)'!$10:$10,0),FALSE)</f>
        <v>0</v>
      </c>
      <c r="AA217" s="96" t="s">
        <v>1823</v>
      </c>
      <c r="AB217" s="96" t="s">
        <v>2874</v>
      </c>
      <c r="AC217" s="214" t="s">
        <v>2874</v>
      </c>
      <c r="AI217" s="96" t="s">
        <v>476</v>
      </c>
      <c r="AJ217" s="96" t="s">
        <v>476</v>
      </c>
      <c r="AK217" s="96" t="s">
        <v>476</v>
      </c>
      <c r="AL217" s="96" t="s">
        <v>5089</v>
      </c>
      <c r="AM217" s="96" t="s">
        <v>1920</v>
      </c>
      <c r="AO217" s="96" t="s">
        <v>2874</v>
      </c>
      <c r="AP217" s="96" t="s">
        <v>2485</v>
      </c>
      <c r="AS217" s="101" t="s">
        <v>70</v>
      </c>
      <c r="AX217" s="101">
        <v>1</v>
      </c>
      <c r="BJ217" s="101">
        <v>1</v>
      </c>
      <c r="CA217" s="101" t="s">
        <v>4051</v>
      </c>
      <c r="CB217" s="101"/>
      <c r="CC217" s="101" t="s">
        <v>70</v>
      </c>
      <c r="CD217" s="42" t="s">
        <v>4374</v>
      </c>
      <c r="CE217" s="42" t="s">
        <v>4374</v>
      </c>
      <c r="CF217" s="42" t="str">
        <f>IFERROR(VLOOKUP(Funds[[#This Row],[Code ISIN]],[1]GLOBAL!$C$1:$L$27,10,FALSE)," ")</f>
        <v xml:space="preserve"> </v>
      </c>
      <c r="CG217" s="42" t="s">
        <v>4374</v>
      </c>
      <c r="CH217" s="42" t="s">
        <v>1633</v>
      </c>
      <c r="CI217" s="42" t="s">
        <v>4374</v>
      </c>
      <c r="CJ217" s="123">
        <v>42735</v>
      </c>
      <c r="CK217" s="96" t="s">
        <v>4374</v>
      </c>
      <c r="CL217" s="246" t="str">
        <f>VLOOKUP(Funds[[#This Row],[Code ISIN]],'Sheet1 - Table (1)'!$A$10:$AF$110017,MATCH("Funds Liquidity",'Sheet1 - Table (1)'!$10:$10,0),FALSE)</f>
        <v>&gt;=Mois</v>
      </c>
    </row>
    <row r="218" spans="1:93">
      <c r="A218" s="98" t="s">
        <v>1603</v>
      </c>
      <c r="B218" s="305">
        <f>IF(ISERROR(VALUE(VLOOKUP($A218,'Sheet1 - Table (1)'!$A$8:$AG$1186,COLUMN(B$7),FALSE))),VLOOKUP(A218,TK_MANQUANTS,2,FALSE),IF(VALUE(VLOOKUP($A218,'Sheet1 - Table (1)'!$A$8:$AG$1186,COLUMN(B$7),FALSE))=0,VLOOKUP(A218,TK_MANQUANTS,2,FALSE),VALUE(VLOOKUP($A218,'Sheet1 - Table (1)'!$A$8:$AG$1186,COLUMN(B$7),FALSE))))</f>
        <v>20464322</v>
      </c>
      <c r="C218" s="80" t="str">
        <f>VLOOKUP($A218,'Sheet1 - Table (1)'!$A$8:$AG$1186,COLUMN(C$7),FALSE)</f>
        <v>MobiFonds Swiss Property</v>
      </c>
      <c r="D218" s="82">
        <f>VLOOKUP($A218,'Sheet1 - Table (1)'!$A$8:$AG$1186,COLUMN(D$7),FALSE)</f>
        <v>43738</v>
      </c>
      <c r="E218" s="124">
        <f>VLOOKUP($A218,'Sheet1 - Table (1)'!$A$8:$AG$1186,COLUMN(E$7),FALSE)</f>
        <v>0.65</v>
      </c>
      <c r="F218" s="80">
        <f>VLOOKUP($A218,'Sheet1 - Table (1)'!$A$8:$AG$1186,COLUMN(F$7),FALSE)</f>
        <v>0</v>
      </c>
      <c r="G218" s="80" t="str">
        <f>VLOOKUP($A218,'Sheet1 - Table (1)'!$A$8:$AG$1186,COLUMN(G$7),FALSE)</f>
        <v>Switzerland</v>
      </c>
      <c r="H218" s="80" t="str">
        <f>VLOOKUP($A218,'Sheet1 - Table (1)'!$A$8:$AG$1186,COLUMN(H$7),FALSE)</f>
        <v>CHF</v>
      </c>
      <c r="I218" s="80" t="str">
        <f>VLOOKUP($A218,'Sheet1 - Table (1)'!$A$8:$AG$1186,COLUMN(I$7),FALSE)</f>
        <v>Fonds de placement</v>
      </c>
      <c r="J218" s="80" t="str">
        <f>VLOOKUP($A218,'Sheet1 - Table (1)'!$A$8:$AG$1186,COLUMN(J$7),FALSE)</f>
        <v>Fonds Immobiliers</v>
      </c>
      <c r="K218" s="82">
        <f>VLOOKUP($A218,'Sheet1 - Table (1)'!$A$8:$AG$1186,COLUMN(K$7),FALSE)</f>
        <v>0</v>
      </c>
      <c r="L218" s="80">
        <f>VLOOKUP($A218,'Sheet1 - Table (1)'!$A$8:$AG$1186,COLUMN(L$7),FALSE)</f>
        <v>0</v>
      </c>
      <c r="M218" s="80" t="str">
        <f>VLOOKUP($A218,'Sheet1 - Table (1)'!$A$8:$AG$1186,COLUMN(M$7),FALSE)</f>
        <v>Paid</v>
      </c>
      <c r="N218" s="80">
        <f>VLOOKUP($A218,'Sheet1 - Table (1)'!$A$8:$AG$1186,COLUMN(N$7),FALSE)</f>
        <v>0</v>
      </c>
      <c r="O218" s="80">
        <f>VLOOKUP($A218,'Sheet1 - Table (1)'!$A$8:$AG$1186,COLUMN(O$7),FALSE)</f>
        <v>0</v>
      </c>
      <c r="P218" s="80">
        <f>VLOOKUP($A218,'Sheet1 - Table (1)'!$A$8:$AG$1186,COLUMN(P$7),FALSE)</f>
        <v>0</v>
      </c>
      <c r="Q218" s="80">
        <f>VLOOKUP($A218,'Sheet1 - Table (1)'!$A$8:$AG$1186,COLUMN(Q$7),FALSE)</f>
        <v>0</v>
      </c>
      <c r="R218" s="80">
        <f>VLOOKUP($A218,'Sheet1 - Table (1)'!$A$8:$AG$1186,COLUMN(R$7),FALSE)</f>
        <v>0</v>
      </c>
      <c r="S218" s="80">
        <f>VLOOKUP($A218,'Sheet1 - Table (1)'!$A$8:$AG$1186,COLUMN(S$7),FALSE)</f>
        <v>0</v>
      </c>
      <c r="T218" s="80">
        <f>VLOOKUP($A218,'Sheet1 - Table (1)'!$A$8:$AG$1186,COLUMN(T$7),FALSE)</f>
        <v>0</v>
      </c>
      <c r="U218" s="80" t="str">
        <f t="shared" si="45"/>
        <v/>
      </c>
      <c r="V218" s="80" t="str">
        <f>VLOOKUP($A218,'Sheet1 - Table (1)'!$A$8:$AG$1186,COLUMN(V$7)+3,FALSE)</f>
        <v>CH - Immobilienfonds</v>
      </c>
      <c r="W218" s="80" t="str">
        <f>VLOOKUP(A218,'Sheet1 - Table (1)'!$A$8:$AF$10075,MATCH($W$8,'Sheet1 - Table (1)'!$10:$10,0),FALSE)</f>
        <v>Détermination Annuaire des Prix</v>
      </c>
      <c r="X218" s="80">
        <f>VLOOKUP(A218,'Sheet1 - Table (1)'!$A$8:$AAB$10075,MATCH($X$8,'Sheet1 - Table (1)'!$10:$10,0),FALSE)</f>
        <v>0</v>
      </c>
      <c r="Y218" s="96" t="str">
        <f t="shared" ref="Y218:Y250" si="53">IF(OR(I218="Actions",I218="Exchange Traded Funds"),"ETF","Fonds de placement")</f>
        <v>Fonds de placement</v>
      </c>
      <c r="AA218" s="96" t="s">
        <v>1823</v>
      </c>
      <c r="AB218" s="96" t="s">
        <v>2874</v>
      </c>
      <c r="AC218" s="214" t="s">
        <v>2874</v>
      </c>
      <c r="AI218" s="96" t="s">
        <v>476</v>
      </c>
      <c r="AJ218" s="96" t="s">
        <v>476</v>
      </c>
      <c r="AK218" s="96" t="s">
        <v>476</v>
      </c>
      <c r="AL218" s="96" t="s">
        <v>5089</v>
      </c>
      <c r="AM218" s="96" t="str">
        <f t="shared" ref="AM218:AM231" si="54">IF(AND(AK218="Obligations",AP218="Courbe CHF"),"Obligations CHF",IF(AND(AX218=100%,BJ218=100%),AK218&amp;" CHF",IF(OR(AK218="Obligations",AK218="Actions",AK218="Liquidités"),AK218&amp;" étrangères" &amp; IF(AX218=100%," hedged",""),AK218&amp;" étrangers" &amp; IF(AX218=100%," hedged",""))))</f>
        <v>Immobilier CHF</v>
      </c>
      <c r="AO218" s="96" t="s">
        <v>2874</v>
      </c>
      <c r="AP218" s="96" t="s">
        <v>2485</v>
      </c>
      <c r="AS218" s="101" t="str">
        <f t="shared" ref="AS218:AS231" si="55">IF(AR218="","",AR218-E218%)</f>
        <v/>
      </c>
      <c r="AX218" s="101">
        <v>1</v>
      </c>
      <c r="BJ218" s="101">
        <v>1</v>
      </c>
      <c r="CA218" s="101" t="s">
        <v>4051</v>
      </c>
      <c r="CB218" s="122" t="s">
        <v>3831</v>
      </c>
      <c r="CC218" s="137" t="s">
        <v>4020</v>
      </c>
      <c r="CD218" s="42" t="s">
        <v>4374</v>
      </c>
      <c r="CE218" s="42" t="s">
        <v>4374</v>
      </c>
      <c r="CF218" s="42" t="str">
        <f>IFERROR(VLOOKUP(Funds[[#This Row],[Code ISIN]],[1]GLOBAL!$C$1:$L$27,10,FALSE)," ")</f>
        <v xml:space="preserve"> </v>
      </c>
      <c r="CG218" s="42" t="s">
        <v>4374</v>
      </c>
      <c r="CH218" s="42" t="s">
        <v>1633</v>
      </c>
      <c r="CI218" s="42" t="s">
        <v>4374</v>
      </c>
      <c r="CJ218" s="123"/>
      <c r="CK218" s="96" t="s">
        <v>4428</v>
      </c>
      <c r="CL218" s="246" t="str">
        <f>VLOOKUP(Funds[[#This Row],[Code ISIN]],'Sheet1 - Table (1)'!$A$10:$AF$110017,MATCH("Funds Liquidity",'Sheet1 - Table (1)'!$10:$10,0),FALSE)</f>
        <v>&gt;=Mois</v>
      </c>
    </row>
    <row r="219" spans="1:93">
      <c r="A219" s="98" t="s">
        <v>2887</v>
      </c>
      <c r="B219" s="305">
        <f>IF(ISERROR(VALUE(VLOOKUP($A219,'Sheet1 - Table (1)'!$A$8:$AG$1186,COLUMN(B$7),FALSE))),VLOOKUP(A219,TK_MANQUANTS,2,FALSE),IF(VALUE(VLOOKUP($A219,'Sheet1 - Table (1)'!$A$8:$AG$1186,COLUMN(B$7),FALSE))=0,VLOOKUP(A219,TK_MANQUANTS,2,FALSE),VALUE(VLOOKUP($A219,'Sheet1 - Table (1)'!$A$8:$AG$1186,COLUMN(B$7),FALSE))))</f>
        <v>10061233</v>
      </c>
      <c r="C219" s="80" t="str">
        <f>VLOOKUP($A219,'Sheet1 - Table (1)'!$A$8:$AG$1186,COLUMN(C$7),FALSE)</f>
        <v>RESIDENTIA CHF</v>
      </c>
      <c r="D219" s="82">
        <f>VLOOKUP($A219,'Sheet1 - Table (1)'!$A$8:$AG$1186,COLUMN(D$7),FALSE)</f>
        <v>43830</v>
      </c>
      <c r="E219" s="124">
        <f>VLOOKUP($A219,'Sheet1 - Table (1)'!$A$8:$AG$1186,COLUMN(E$7),FALSE)</f>
        <v>0.83</v>
      </c>
      <c r="F219" s="80">
        <f>VLOOKUP($A219,'Sheet1 - Table (1)'!$A$8:$AG$1186,COLUMN(F$7),FALSE)</f>
        <v>0</v>
      </c>
      <c r="G219" s="80" t="str">
        <f>VLOOKUP($A219,'Sheet1 - Table (1)'!$A$8:$AG$1186,COLUMN(G$7),FALSE)</f>
        <v>Switzerland</v>
      </c>
      <c r="H219" s="80" t="str">
        <f>VLOOKUP($A219,'Sheet1 - Table (1)'!$A$8:$AG$1186,COLUMN(H$7),FALSE)</f>
        <v>CHF</v>
      </c>
      <c r="I219" s="80" t="str">
        <f>VLOOKUP($A219,'Sheet1 - Table (1)'!$A$8:$AG$1186,COLUMN(I$7),FALSE)</f>
        <v>Fonds de placement</v>
      </c>
      <c r="J219" s="80" t="str">
        <f>VLOOKUP($A219,'Sheet1 - Table (1)'!$A$8:$AG$1186,COLUMN(J$7),FALSE)</f>
        <v>Fonds Immobiliers</v>
      </c>
      <c r="K219" s="82">
        <f>VLOOKUP($A219,'Sheet1 - Table (1)'!$A$8:$AG$1186,COLUMN(K$7),FALSE)</f>
        <v>0</v>
      </c>
      <c r="L219" s="80">
        <f>VLOOKUP($A219,'Sheet1 - Table (1)'!$A$8:$AG$1186,COLUMN(L$7),FALSE)</f>
        <v>0</v>
      </c>
      <c r="M219" s="80" t="str">
        <f>VLOOKUP($A219,'Sheet1 - Table (1)'!$A$8:$AG$1186,COLUMN(M$7),FALSE)</f>
        <v>Paid</v>
      </c>
      <c r="N219" s="80">
        <f>VLOOKUP($A219,'Sheet1 - Table (1)'!$A$8:$AG$1186,COLUMN(N$7),FALSE)</f>
        <v>0</v>
      </c>
      <c r="O219" s="80">
        <f>VLOOKUP($A219,'Sheet1 - Table (1)'!$A$8:$AG$1186,COLUMN(O$7),FALSE)</f>
        <v>0</v>
      </c>
      <c r="P219" s="80">
        <f>VLOOKUP($A219,'Sheet1 - Table (1)'!$A$8:$AG$1186,COLUMN(P$7),FALSE)</f>
        <v>0</v>
      </c>
      <c r="Q219" s="80">
        <f>VLOOKUP($A219,'Sheet1 - Table (1)'!$A$8:$AG$1186,COLUMN(Q$7),FALSE)</f>
        <v>0</v>
      </c>
      <c r="R219" s="80">
        <f>VLOOKUP($A219,'Sheet1 - Table (1)'!$A$8:$AG$1186,COLUMN(R$7),FALSE)</f>
        <v>0</v>
      </c>
      <c r="S219" s="80">
        <f>VLOOKUP($A219,'Sheet1 - Table (1)'!$A$8:$AG$1186,COLUMN(S$7),FALSE)</f>
        <v>0</v>
      </c>
      <c r="T219" s="80">
        <f>VLOOKUP($A219,'Sheet1 - Table (1)'!$A$8:$AG$1186,COLUMN(T$7),FALSE)</f>
        <v>0</v>
      </c>
      <c r="U219" s="80" t="str">
        <f t="shared" si="45"/>
        <v/>
      </c>
      <c r="V219" s="80" t="str">
        <f>VLOOKUP($A219,'Sheet1 - Table (1)'!$A$8:$AG$1186,COLUMN(V$7)+3,FALSE)</f>
        <v>CH - Immobilienfonds</v>
      </c>
      <c r="W219" s="80" t="str">
        <f>VLOOKUP(A219,'Sheet1 - Table (1)'!$A$8:$AF$10075,MATCH($W$8,'Sheet1 - Table (1)'!$10:$10,0),FALSE)</f>
        <v>Détermination Semi-Annuaire des Prix</v>
      </c>
      <c r="X219" s="80">
        <f>VLOOKUP(A219,'Sheet1 - Table (1)'!$A$8:$AAB$10075,MATCH($X$8,'Sheet1 - Table (1)'!$10:$10,0),FALSE)</f>
        <v>0</v>
      </c>
      <c r="Y219" s="96" t="str">
        <f t="shared" si="53"/>
        <v>Fonds de placement</v>
      </c>
      <c r="AA219" s="96" t="s">
        <v>1823</v>
      </c>
      <c r="AB219" s="96" t="s">
        <v>2874</v>
      </c>
      <c r="AC219" s="214" t="s">
        <v>2874</v>
      </c>
      <c r="AI219" s="96" t="s">
        <v>476</v>
      </c>
      <c r="AJ219" s="96" t="s">
        <v>476</v>
      </c>
      <c r="AK219" s="96" t="s">
        <v>476</v>
      </c>
      <c r="AL219" s="96" t="s">
        <v>5089</v>
      </c>
      <c r="AM219" s="96" t="str">
        <f t="shared" si="54"/>
        <v>Immobilier CHF</v>
      </c>
      <c r="AO219" s="96" t="s">
        <v>2874</v>
      </c>
      <c r="AP219" s="96" t="s">
        <v>2485</v>
      </c>
      <c r="AS219" s="101" t="str">
        <f t="shared" si="55"/>
        <v/>
      </c>
      <c r="AX219" s="101">
        <v>1</v>
      </c>
      <c r="BJ219" s="101">
        <v>1</v>
      </c>
      <c r="CA219" s="101" t="s">
        <v>4051</v>
      </c>
      <c r="CB219" s="122" t="s">
        <v>3832</v>
      </c>
      <c r="CC219" s="137" t="s">
        <v>4020</v>
      </c>
      <c r="CD219" s="42" t="s">
        <v>4374</v>
      </c>
      <c r="CE219" s="42" t="s">
        <v>4374</v>
      </c>
      <c r="CF219" s="42" t="str">
        <f>IFERROR(VLOOKUP(Funds[[#This Row],[Code ISIN]],[1]GLOBAL!$C$1:$L$27,10,FALSE)," ")</f>
        <v xml:space="preserve"> </v>
      </c>
      <c r="CG219" s="42" t="s">
        <v>4374</v>
      </c>
      <c r="CH219" s="42" t="s">
        <v>4374</v>
      </c>
      <c r="CI219" s="42" t="s">
        <v>4374</v>
      </c>
      <c r="CJ219" s="123"/>
      <c r="CK219" s="96" t="s">
        <v>4374</v>
      </c>
      <c r="CL219" s="246" t="str">
        <f>VLOOKUP(Funds[[#This Row],[Code ISIN]],'Sheet1 - Table (1)'!$A$10:$AF$110017,MATCH("Funds Liquidity",'Sheet1 - Table (1)'!$10:$10,0),FALSE)</f>
        <v>&gt;=Mois</v>
      </c>
    </row>
    <row r="220" spans="1:93">
      <c r="A220" s="98" t="s">
        <v>2890</v>
      </c>
      <c r="B220" s="305">
        <f>IF(ISERROR(VALUE(VLOOKUP($A220,'Sheet1 - Table (1)'!$A$8:$AG$1186,COLUMN(B$7),FALSE))),VLOOKUP(A220,TK_MANQUANTS,2,FALSE),IF(VALUE(VLOOKUP($A220,'Sheet1 - Table (1)'!$A$8:$AG$1186,COLUMN(B$7),FALSE))=0,VLOOKUP(A220,TK_MANQUANTS,2,FALSE),VALUE(VLOOKUP($A220,'Sheet1 - Table (1)'!$A$8:$AG$1186,COLUMN(B$7),FALSE))))</f>
        <v>10077844</v>
      </c>
      <c r="C220" s="80" t="str">
        <f>VLOOKUP($A220,'Sheet1 - Table (1)'!$A$8:$AG$1186,COLUMN(C$7),FALSE)</f>
        <v>Credit Suisse Real Estate Fund Green Property A</v>
      </c>
      <c r="D220" s="82">
        <f>VLOOKUP($A220,'Sheet1 - Table (1)'!$A$8:$AG$1186,COLUMN(D$7),FALSE)</f>
        <v>43830</v>
      </c>
      <c r="E220" s="124">
        <f>VLOOKUP($A220,'Sheet1 - Table (1)'!$A$8:$AG$1186,COLUMN(E$7),FALSE)</f>
        <v>0.69</v>
      </c>
      <c r="F220" s="80">
        <f>VLOOKUP($A220,'Sheet1 - Table (1)'!$A$8:$AG$1186,COLUMN(F$7),FALSE)</f>
        <v>0</v>
      </c>
      <c r="G220" s="80" t="str">
        <f>VLOOKUP($A220,'Sheet1 - Table (1)'!$A$8:$AG$1186,COLUMN(G$7),FALSE)</f>
        <v>Switzerland</v>
      </c>
      <c r="H220" s="80" t="str">
        <f>VLOOKUP($A220,'Sheet1 - Table (1)'!$A$8:$AG$1186,COLUMN(H$7),FALSE)</f>
        <v>CHF</v>
      </c>
      <c r="I220" s="80" t="str">
        <f>VLOOKUP($A220,'Sheet1 - Table (1)'!$A$8:$AG$1186,COLUMN(I$7),FALSE)</f>
        <v>Fonds de placement</v>
      </c>
      <c r="J220" s="80" t="str">
        <f>VLOOKUP($A220,'Sheet1 - Table (1)'!$A$8:$AG$1186,COLUMN(J$7),FALSE)</f>
        <v>Fonds Immobiliers</v>
      </c>
      <c r="K220" s="82">
        <f>VLOOKUP($A220,'Sheet1 - Table (1)'!$A$8:$AG$1186,COLUMN(K$7),FALSE)</f>
        <v>0</v>
      </c>
      <c r="L220" s="80">
        <f>VLOOKUP($A220,'Sheet1 - Table (1)'!$A$8:$AG$1186,COLUMN(L$7),FALSE)</f>
        <v>0</v>
      </c>
      <c r="M220" s="80" t="str">
        <f>VLOOKUP($A220,'Sheet1 - Table (1)'!$A$8:$AG$1186,COLUMN(M$7),FALSE)</f>
        <v>Paid</v>
      </c>
      <c r="N220" s="80">
        <f>VLOOKUP($A220,'Sheet1 - Table (1)'!$A$8:$AG$1186,COLUMN(N$7),FALSE)</f>
        <v>0</v>
      </c>
      <c r="O220" s="80">
        <f>VLOOKUP($A220,'Sheet1 - Table (1)'!$A$8:$AG$1186,COLUMN(O$7),FALSE)</f>
        <v>0</v>
      </c>
      <c r="P220" s="80">
        <f>VLOOKUP($A220,'Sheet1 - Table (1)'!$A$8:$AG$1186,COLUMN(P$7),FALSE)</f>
        <v>0</v>
      </c>
      <c r="Q220" s="80">
        <f>VLOOKUP($A220,'Sheet1 - Table (1)'!$A$8:$AG$1186,COLUMN(Q$7),FALSE)</f>
        <v>0</v>
      </c>
      <c r="R220" s="80">
        <f>VLOOKUP($A220,'Sheet1 - Table (1)'!$A$8:$AG$1186,COLUMN(R$7),FALSE)</f>
        <v>0</v>
      </c>
      <c r="S220" s="80" t="b">
        <f>VLOOKUP($A220,'Sheet1 - Table (1)'!$A$8:$AG$1186,COLUMN(S$7),FALSE)</f>
        <v>1</v>
      </c>
      <c r="T220" s="80">
        <f>VLOOKUP($A220,'Sheet1 - Table (1)'!$A$8:$AG$1186,COLUMN(T$7),FALSE)</f>
        <v>0</v>
      </c>
      <c r="U220" s="80" t="str">
        <f t="shared" si="45"/>
        <v>GE</v>
      </c>
      <c r="V220" s="80" t="str">
        <f>VLOOKUP($A220,'Sheet1 - Table (1)'!$A$8:$AG$1186,COLUMN(V$7)+3,FALSE)</f>
        <v>CH - Immobilienfonds</v>
      </c>
      <c r="W220" s="80" t="str">
        <f>VLOOKUP(A220,'Sheet1 - Table (1)'!$A$8:$AF$10075,MATCH($W$8,'Sheet1 - Table (1)'!$10:$10,0),FALSE)</f>
        <v>Détermination des Prix Quotidien</v>
      </c>
      <c r="X220" s="80">
        <f>VLOOKUP(A220,'Sheet1 - Table (1)'!$A$8:$AAB$10075,MATCH($X$8,'Sheet1 - Table (1)'!$10:$10,0),FALSE)</f>
        <v>0</v>
      </c>
      <c r="Y220" s="96" t="str">
        <f t="shared" si="53"/>
        <v>Fonds de placement</v>
      </c>
      <c r="AA220" s="96" t="s">
        <v>1823</v>
      </c>
      <c r="AB220" s="96" t="s">
        <v>2874</v>
      </c>
      <c r="AC220" s="214" t="s">
        <v>2874</v>
      </c>
      <c r="AI220" s="96" t="s">
        <v>476</v>
      </c>
      <c r="AJ220" s="96" t="s">
        <v>476</v>
      </c>
      <c r="AK220" s="96" t="s">
        <v>476</v>
      </c>
      <c r="AL220" s="96" t="s">
        <v>5089</v>
      </c>
      <c r="AM220" s="96" t="str">
        <f t="shared" si="54"/>
        <v>Immobilier CHF</v>
      </c>
      <c r="AO220" s="96" t="s">
        <v>2874</v>
      </c>
      <c r="AP220" s="96" t="s">
        <v>2485</v>
      </c>
      <c r="AS220" s="101" t="str">
        <f t="shared" si="55"/>
        <v/>
      </c>
      <c r="AX220" s="101">
        <v>1</v>
      </c>
      <c r="BJ220" s="101">
        <v>1</v>
      </c>
      <c r="CA220" s="101" t="s">
        <v>4051</v>
      </c>
      <c r="CB220" s="122" t="s">
        <v>3833</v>
      </c>
      <c r="CC220" s="101" t="s">
        <v>4020</v>
      </c>
      <c r="CD220" s="42" t="s">
        <v>4374</v>
      </c>
      <c r="CE220" s="42" t="s">
        <v>4374</v>
      </c>
      <c r="CF220" s="42" t="str">
        <f>IFERROR(VLOOKUP(Funds[[#This Row],[Code ISIN]],[1]GLOBAL!$C$1:$L$27,10,FALSE)," ")</f>
        <v xml:space="preserve"> </v>
      </c>
      <c r="CG220" s="42" t="s">
        <v>4374</v>
      </c>
      <c r="CH220" s="42" t="s">
        <v>1633</v>
      </c>
      <c r="CI220" s="42" t="s">
        <v>4374</v>
      </c>
      <c r="CJ220" s="123"/>
      <c r="CK220" s="96" t="s">
        <v>4374</v>
      </c>
      <c r="CL220" s="246" t="str">
        <f>VLOOKUP(Funds[[#This Row],[Code ISIN]],'Sheet1 - Table (1)'!$A$10:$AF$110017,MATCH("Funds Liquidity",'Sheet1 - Table (1)'!$10:$10,0),FALSE)</f>
        <v>Jour</v>
      </c>
    </row>
    <row r="221" spans="1:93">
      <c r="A221" s="98" t="s">
        <v>2892</v>
      </c>
      <c r="B221" s="305">
        <f>IF(ISERROR(VALUE(VLOOKUP($A221,'Sheet1 - Table (1)'!$A$8:$AG$1186,COLUMN(B$7),FALSE))),VLOOKUP(A221,TK_MANQUANTS,2,FALSE),IF(VALUE(VLOOKUP($A221,'Sheet1 - Table (1)'!$A$8:$AG$1186,COLUMN(B$7),FALSE))=0,VLOOKUP(A221,TK_MANQUANTS,2,FALSE),VALUE(VLOOKUP($A221,'Sheet1 - Table (1)'!$A$8:$AG$1186,COLUMN(B$7),FALSE))))</f>
        <v>11195919</v>
      </c>
      <c r="C221" s="80" t="str">
        <f>VLOOKUP($A221,'Sheet1 - Table (1)'!$A$8:$AG$1186,COLUMN(C$7),FALSE)</f>
        <v>Swisscanto (CH) REF Resp Swiss Commercial FA CHF</v>
      </c>
      <c r="D221" s="82">
        <f>VLOOKUP($A221,'Sheet1 - Table (1)'!$A$8:$AG$1186,COLUMN(D$7),FALSE)</f>
        <v>44196</v>
      </c>
      <c r="E221" s="124">
        <f>VLOOKUP($A221,'Sheet1 - Table (1)'!$A$8:$AG$1186,COLUMN(E$7),FALSE)</f>
        <v>0.91</v>
      </c>
      <c r="F221" s="80">
        <f>VLOOKUP($A221,'Sheet1 - Table (1)'!$A$8:$AG$1186,COLUMN(F$7),FALSE)</f>
        <v>0</v>
      </c>
      <c r="G221" s="80" t="str">
        <f>VLOOKUP($A221,'Sheet1 - Table (1)'!$A$8:$AG$1186,COLUMN(G$7),FALSE)</f>
        <v>Switzerland</v>
      </c>
      <c r="H221" s="80" t="str">
        <f>VLOOKUP($A221,'Sheet1 - Table (1)'!$A$8:$AG$1186,COLUMN(H$7),FALSE)</f>
        <v>CHF</v>
      </c>
      <c r="I221" s="80" t="str">
        <f>VLOOKUP($A221,'Sheet1 - Table (1)'!$A$8:$AG$1186,COLUMN(I$7),FALSE)</f>
        <v>Fonds de placement</v>
      </c>
      <c r="J221" s="80" t="str">
        <f>VLOOKUP($A221,'Sheet1 - Table (1)'!$A$8:$AG$1186,COLUMN(J$7),FALSE)</f>
        <v>Fonds Immobiliers</v>
      </c>
      <c r="K221" s="82">
        <f>VLOOKUP($A221,'Sheet1 - Table (1)'!$A$8:$AG$1186,COLUMN(K$7),FALSE)</f>
        <v>44255</v>
      </c>
      <c r="L221" s="80">
        <f>VLOOKUP($A221,'Sheet1 - Table (1)'!$A$8:$AG$1186,COLUMN(L$7),FALSE)</f>
        <v>484.6936</v>
      </c>
      <c r="M221" s="80" t="str">
        <f>VLOOKUP($A221,'Sheet1 - Table (1)'!$A$8:$AG$1186,COLUMN(M$7),FALSE)</f>
        <v>Paid</v>
      </c>
      <c r="N221" s="80">
        <f>VLOOKUP($A221,'Sheet1 - Table (1)'!$A$8:$AG$1186,COLUMN(N$7),FALSE)</f>
        <v>0</v>
      </c>
      <c r="O221" s="80">
        <f>VLOOKUP($A221,'Sheet1 - Table (1)'!$A$8:$AG$1186,COLUMN(O$7),FALSE)</f>
        <v>0</v>
      </c>
      <c r="P221" s="80">
        <f>VLOOKUP($A221,'Sheet1 - Table (1)'!$A$8:$AG$1186,COLUMN(P$7),FALSE)</f>
        <v>0</v>
      </c>
      <c r="Q221" s="80">
        <f>VLOOKUP($A221,'Sheet1 - Table (1)'!$A$8:$AG$1186,COLUMN(Q$7),FALSE)</f>
        <v>0</v>
      </c>
      <c r="R221" s="80">
        <f>VLOOKUP($A221,'Sheet1 - Table (1)'!$A$8:$AG$1186,COLUMN(R$7),FALSE)</f>
        <v>0</v>
      </c>
      <c r="S221" s="80">
        <f>VLOOKUP($A221,'Sheet1 - Table (1)'!$A$8:$AG$1186,COLUMN(S$7),FALSE)</f>
        <v>0</v>
      </c>
      <c r="T221" s="80">
        <f>VLOOKUP($A221,'Sheet1 - Table (1)'!$A$8:$AG$1186,COLUMN(T$7),FALSE)</f>
        <v>0</v>
      </c>
      <c r="U221" s="80" t="str">
        <f t="shared" si="45"/>
        <v/>
      </c>
      <c r="V221" s="80" t="str">
        <f>VLOOKUP($A221,'Sheet1 - Table (1)'!$A$8:$AG$1186,COLUMN(V$7)+3,FALSE)</f>
        <v>CH - Immobilienfonds</v>
      </c>
      <c r="W221" s="80" t="str">
        <f>VLOOKUP(A221,'Sheet1 - Table (1)'!$A$8:$AF$10075,MATCH($W$8,'Sheet1 - Table (1)'!$10:$10,0),FALSE)</f>
        <v>Détermination des Prix Quotidien</v>
      </c>
      <c r="X221" s="80">
        <f>VLOOKUP(A221,'Sheet1 - Table (1)'!$A$8:$AAB$10075,MATCH($X$8,'Sheet1 - Table (1)'!$10:$10,0),FALSE)</f>
        <v>0</v>
      </c>
      <c r="Y221" s="96" t="str">
        <f t="shared" si="53"/>
        <v>Fonds de placement</v>
      </c>
      <c r="AA221" s="96" t="s">
        <v>1823</v>
      </c>
      <c r="AB221" s="96" t="s">
        <v>2874</v>
      </c>
      <c r="AC221" s="214" t="s">
        <v>2874</v>
      </c>
      <c r="AI221" s="96" t="s">
        <v>476</v>
      </c>
      <c r="AJ221" s="96" t="s">
        <v>476</v>
      </c>
      <c r="AK221" s="96" t="s">
        <v>476</v>
      </c>
      <c r="AL221" s="96" t="s">
        <v>5089</v>
      </c>
      <c r="AM221" s="96" t="str">
        <f t="shared" si="54"/>
        <v>Immobilier CHF</v>
      </c>
      <c r="AO221" s="96" t="s">
        <v>2874</v>
      </c>
      <c r="AP221" s="96" t="s">
        <v>2485</v>
      </c>
      <c r="AS221" s="101" t="str">
        <f t="shared" si="55"/>
        <v/>
      </c>
      <c r="AX221" s="101">
        <v>1</v>
      </c>
      <c r="BJ221" s="101">
        <v>1</v>
      </c>
      <c r="CA221" s="101" t="s">
        <v>4051</v>
      </c>
      <c r="CB221" s="122" t="s">
        <v>3834</v>
      </c>
      <c r="CC221" s="101" t="s">
        <v>4020</v>
      </c>
      <c r="CD221" s="42" t="s">
        <v>4374</v>
      </c>
      <c r="CE221" s="42" t="s">
        <v>4374</v>
      </c>
      <c r="CF221" s="42" t="str">
        <f>IFERROR(VLOOKUP(Funds[[#This Row],[Code ISIN]],[1]GLOBAL!$C$1:$L$27,10,FALSE)," ")</f>
        <v xml:space="preserve"> </v>
      </c>
      <c r="CG221" s="42" t="s">
        <v>4374</v>
      </c>
      <c r="CH221" s="42" t="s">
        <v>1633</v>
      </c>
      <c r="CI221" s="42" t="s">
        <v>4374</v>
      </c>
      <c r="CJ221" s="123"/>
      <c r="CK221" s="96" t="s">
        <v>4374</v>
      </c>
      <c r="CL221" s="246" t="str">
        <f>VLOOKUP(Funds[[#This Row],[Code ISIN]],'Sheet1 - Table (1)'!$A$10:$AF$110017,MATCH("Funds Liquidity",'Sheet1 - Table (1)'!$10:$10,0),FALSE)</f>
        <v>Jour</v>
      </c>
    </row>
    <row r="222" spans="1:93">
      <c r="A222" s="98" t="s">
        <v>2894</v>
      </c>
      <c r="B222" s="305">
        <f>IF(ISERROR(VALUE(VLOOKUP($A222,'Sheet1 - Table (1)'!$A$8:$AG$1186,COLUMN(B$7),FALSE))),VLOOKUP(A222,TK_MANQUANTS,2,FALSE),IF(VALUE(VLOOKUP($A222,'Sheet1 - Table (1)'!$A$8:$AG$1186,COLUMN(B$7),FALSE))=0,VLOOKUP(A222,TK_MANQUANTS,2,FALSE),VALUE(VLOOKUP($A222,'Sheet1 - Table (1)'!$A$8:$AG$1186,COLUMN(B$7),FALSE))))</f>
        <v>11876805</v>
      </c>
      <c r="C222" s="80" t="str">
        <f>VLOOKUP($A222,'Sheet1 - Table (1)'!$A$8:$AG$1186,COLUMN(C$7),FALSE)</f>
        <v>Credit Suisse Real Estate Fund Hospitality A</v>
      </c>
      <c r="D222" s="82">
        <f>VLOOKUP($A222,'Sheet1 - Table (1)'!$A$8:$AG$1186,COLUMN(D$7),FALSE)</f>
        <v>43830</v>
      </c>
      <c r="E222" s="124">
        <f>VLOOKUP($A222,'Sheet1 - Table (1)'!$A$8:$AG$1186,COLUMN(E$7),FALSE)</f>
        <v>0.56000000000000005</v>
      </c>
      <c r="F222" s="80">
        <f>VLOOKUP($A222,'Sheet1 - Table (1)'!$A$8:$AG$1186,COLUMN(F$7),FALSE)</f>
        <v>0</v>
      </c>
      <c r="G222" s="80" t="str">
        <f>VLOOKUP($A222,'Sheet1 - Table (1)'!$A$8:$AG$1186,COLUMN(G$7),FALSE)</f>
        <v>Switzerland</v>
      </c>
      <c r="H222" s="80" t="str">
        <f>VLOOKUP($A222,'Sheet1 - Table (1)'!$A$8:$AG$1186,COLUMN(H$7),FALSE)</f>
        <v>CHF</v>
      </c>
      <c r="I222" s="80" t="str">
        <f>VLOOKUP($A222,'Sheet1 - Table (1)'!$A$8:$AG$1186,COLUMN(I$7),FALSE)</f>
        <v>Fonds de placement</v>
      </c>
      <c r="J222" s="80" t="str">
        <f>VLOOKUP($A222,'Sheet1 - Table (1)'!$A$8:$AG$1186,COLUMN(J$7),FALSE)</f>
        <v>Fonds Immobiliers</v>
      </c>
      <c r="K222" s="82">
        <f>VLOOKUP($A222,'Sheet1 - Table (1)'!$A$8:$AG$1186,COLUMN(K$7),FALSE)</f>
        <v>0</v>
      </c>
      <c r="L222" s="80">
        <f>VLOOKUP($A222,'Sheet1 - Table (1)'!$A$8:$AG$1186,COLUMN(L$7),FALSE)</f>
        <v>0</v>
      </c>
      <c r="M222" s="80" t="str">
        <f>VLOOKUP($A222,'Sheet1 - Table (1)'!$A$8:$AG$1186,COLUMN(M$7),FALSE)</f>
        <v>Paid</v>
      </c>
      <c r="N222" s="80">
        <f>VLOOKUP($A222,'Sheet1 - Table (1)'!$A$8:$AG$1186,COLUMN(N$7),FALSE)</f>
        <v>0</v>
      </c>
      <c r="O222" s="80">
        <f>VLOOKUP($A222,'Sheet1 - Table (1)'!$A$8:$AG$1186,COLUMN(O$7),FALSE)</f>
        <v>0</v>
      </c>
      <c r="P222" s="80">
        <f>VLOOKUP($A222,'Sheet1 - Table (1)'!$A$8:$AG$1186,COLUMN(P$7),FALSE)</f>
        <v>0</v>
      </c>
      <c r="Q222" s="80">
        <f>VLOOKUP($A222,'Sheet1 - Table (1)'!$A$8:$AG$1186,COLUMN(Q$7),FALSE)</f>
        <v>0</v>
      </c>
      <c r="R222" s="80">
        <f>VLOOKUP($A222,'Sheet1 - Table (1)'!$A$8:$AG$1186,COLUMN(R$7),FALSE)</f>
        <v>0</v>
      </c>
      <c r="S222" s="80" t="b">
        <f>VLOOKUP($A222,'Sheet1 - Table (1)'!$A$8:$AG$1186,COLUMN(S$7),FALSE)</f>
        <v>1</v>
      </c>
      <c r="T222" s="80">
        <f>VLOOKUP($A222,'Sheet1 - Table (1)'!$A$8:$AG$1186,COLUMN(T$7),FALSE)</f>
        <v>0</v>
      </c>
      <c r="U222" s="80" t="str">
        <f t="shared" si="45"/>
        <v>GE</v>
      </c>
      <c r="V222" s="80" t="str">
        <f>VLOOKUP($A222,'Sheet1 - Table (1)'!$A$8:$AG$1186,COLUMN(V$7)+3,FALSE)</f>
        <v>CH - Immobilienfonds</v>
      </c>
      <c r="W222" s="80" t="str">
        <f>VLOOKUP(A222,'Sheet1 - Table (1)'!$A$8:$AF$10075,MATCH($W$8,'Sheet1 - Table (1)'!$10:$10,0),FALSE)</f>
        <v>Détermination des Prix Quotidien</v>
      </c>
      <c r="X222" s="80">
        <f>VLOOKUP(A222,'Sheet1 - Table (1)'!$A$8:$AAB$10075,MATCH($X$8,'Sheet1 - Table (1)'!$10:$10,0),FALSE)</f>
        <v>0</v>
      </c>
      <c r="Y222" s="96" t="str">
        <f t="shared" si="53"/>
        <v>Fonds de placement</v>
      </c>
      <c r="AA222" s="96" t="s">
        <v>1823</v>
      </c>
      <c r="AB222" s="96" t="s">
        <v>2874</v>
      </c>
      <c r="AC222" s="214" t="s">
        <v>2874</v>
      </c>
      <c r="AI222" s="96" t="s">
        <v>476</v>
      </c>
      <c r="AJ222" s="96" t="s">
        <v>476</v>
      </c>
      <c r="AK222" s="96" t="s">
        <v>476</v>
      </c>
      <c r="AL222" s="96" t="s">
        <v>5089</v>
      </c>
      <c r="AM222" s="96" t="str">
        <f t="shared" si="54"/>
        <v>Immobilier CHF</v>
      </c>
      <c r="AO222" s="96" t="s">
        <v>2874</v>
      </c>
      <c r="AP222" s="96" t="s">
        <v>2485</v>
      </c>
      <c r="AS222" s="101" t="str">
        <f t="shared" si="55"/>
        <v/>
      </c>
      <c r="AX222" s="101">
        <v>1</v>
      </c>
      <c r="BJ222" s="101">
        <v>1</v>
      </c>
      <c r="CA222" s="101" t="s">
        <v>4051</v>
      </c>
      <c r="CB222" s="122" t="s">
        <v>3835</v>
      </c>
      <c r="CC222" s="101" t="s">
        <v>4020</v>
      </c>
      <c r="CD222" s="42" t="s">
        <v>4374</v>
      </c>
      <c r="CE222" s="42" t="s">
        <v>4374</v>
      </c>
      <c r="CF222" s="42" t="str">
        <f>IFERROR(VLOOKUP(Funds[[#This Row],[Code ISIN]],[1]GLOBAL!$C$1:$L$27,10,FALSE)," ")</f>
        <v xml:space="preserve"> </v>
      </c>
      <c r="CG222" s="42" t="s">
        <v>4374</v>
      </c>
      <c r="CH222" s="42" t="s">
        <v>4374</v>
      </c>
      <c r="CI222" s="42" t="s">
        <v>4374</v>
      </c>
      <c r="CJ222" s="123"/>
      <c r="CK222" s="96" t="s">
        <v>4374</v>
      </c>
      <c r="CL222" s="246" t="str">
        <f>VLOOKUP(Funds[[#This Row],[Code ISIN]],'Sheet1 - Table (1)'!$A$10:$AF$110017,MATCH("Funds Liquidity",'Sheet1 - Table (1)'!$10:$10,0),FALSE)</f>
        <v>Jour</v>
      </c>
    </row>
    <row r="223" spans="1:93">
      <c r="A223" s="98" t="s">
        <v>2896</v>
      </c>
      <c r="B223" s="305">
        <f>IF(ISERROR(VALUE(VLOOKUP($A223,'Sheet1 - Table (1)'!$A$8:$AG$1186,COLUMN(B$7),FALSE))),VLOOKUP(A223,TK_MANQUANTS,2,FALSE),IF(VALUE(VLOOKUP($A223,'Sheet1 - Table (1)'!$A$8:$AG$1186,COLUMN(B$7),FALSE))=0,VLOOKUP(A223,TK_MANQUANTS,2,FALSE),VALUE(VLOOKUP($A223,'Sheet1 - Table (1)'!$A$8:$AG$1186,COLUMN(B$7),FALSE))))</f>
        <v>12423800</v>
      </c>
      <c r="C223" s="80" t="str">
        <f>VLOOKUP($A223,'Sheet1 - Table (1)'!$A$8:$AG$1186,COLUMN(C$7),FALSE)</f>
        <v>Edmond de Rothschild Real Estate - Swiss A CHF</v>
      </c>
      <c r="D223" s="82">
        <f>VLOOKUP($A223,'Sheet1 - Table (1)'!$A$8:$AG$1186,COLUMN(D$7),FALSE)</f>
        <v>43921</v>
      </c>
      <c r="E223" s="124">
        <f>VLOOKUP($A223,'Sheet1 - Table (1)'!$A$8:$AG$1186,COLUMN(E$7),FALSE)</f>
        <v>0.67</v>
      </c>
      <c r="F223" s="80">
        <f>VLOOKUP($A223,'Sheet1 - Table (1)'!$A$8:$AG$1186,COLUMN(F$7),FALSE)</f>
        <v>0</v>
      </c>
      <c r="G223" s="80" t="str">
        <f>VLOOKUP($A223,'Sheet1 - Table (1)'!$A$8:$AG$1186,COLUMN(G$7),FALSE)</f>
        <v>Switzerland</v>
      </c>
      <c r="H223" s="80" t="str">
        <f>VLOOKUP($A223,'Sheet1 - Table (1)'!$A$8:$AG$1186,COLUMN(H$7),FALSE)</f>
        <v>CHF</v>
      </c>
      <c r="I223" s="80" t="str">
        <f>VLOOKUP($A223,'Sheet1 - Table (1)'!$A$8:$AG$1186,COLUMN(I$7),FALSE)</f>
        <v>Fonds de placement</v>
      </c>
      <c r="J223" s="80" t="str">
        <f>VLOOKUP($A223,'Sheet1 - Table (1)'!$A$8:$AG$1186,COLUMN(J$7),FALSE)</f>
        <v>Fonds Immobiliers</v>
      </c>
      <c r="K223" s="82">
        <f>VLOOKUP($A223,'Sheet1 - Table (1)'!$A$8:$AG$1186,COLUMN(K$7),FALSE)</f>
        <v>0</v>
      </c>
      <c r="L223" s="80">
        <f>VLOOKUP($A223,'Sheet1 - Table (1)'!$A$8:$AG$1186,COLUMN(L$7),FALSE)</f>
        <v>0</v>
      </c>
      <c r="M223" s="80" t="str">
        <f>VLOOKUP($A223,'Sheet1 - Table (1)'!$A$8:$AG$1186,COLUMN(M$7),FALSE)</f>
        <v>Paid</v>
      </c>
      <c r="N223" s="80">
        <f>VLOOKUP($A223,'Sheet1 - Table (1)'!$A$8:$AG$1186,COLUMN(N$7),FALSE)</f>
        <v>0</v>
      </c>
      <c r="O223" s="80">
        <f>VLOOKUP($A223,'Sheet1 - Table (1)'!$A$8:$AG$1186,COLUMN(O$7),FALSE)</f>
        <v>0</v>
      </c>
      <c r="P223" s="80">
        <f>VLOOKUP($A223,'Sheet1 - Table (1)'!$A$8:$AG$1186,COLUMN(P$7),FALSE)</f>
        <v>0</v>
      </c>
      <c r="Q223" s="80">
        <f>VLOOKUP($A223,'Sheet1 - Table (1)'!$A$8:$AG$1186,COLUMN(Q$7),FALSE)</f>
        <v>0</v>
      </c>
      <c r="R223" s="80">
        <f>VLOOKUP($A223,'Sheet1 - Table (1)'!$A$8:$AG$1186,COLUMN(R$7),FALSE)</f>
        <v>0</v>
      </c>
      <c r="S223" s="80">
        <f>VLOOKUP($A223,'Sheet1 - Table (1)'!$A$8:$AG$1186,COLUMN(S$7),FALSE)</f>
        <v>0</v>
      </c>
      <c r="T223" s="80">
        <f>VLOOKUP($A223,'Sheet1 - Table (1)'!$A$8:$AG$1186,COLUMN(T$7),FALSE)</f>
        <v>0</v>
      </c>
      <c r="U223" s="80" t="str">
        <f t="shared" si="45"/>
        <v/>
      </c>
      <c r="V223" s="80" t="str">
        <f>VLOOKUP($A223,'Sheet1 - Table (1)'!$A$8:$AG$1186,COLUMN(V$7)+3,FALSE)</f>
        <v>CH - Immobilienfonds</v>
      </c>
      <c r="W223" s="80" t="str">
        <f>VLOOKUP(A223,'Sheet1 - Table (1)'!$A$8:$AF$10075,MATCH($W$8,'Sheet1 - Table (1)'!$10:$10,0),FALSE)</f>
        <v>Détermination des Prix Quotidien</v>
      </c>
      <c r="X223" s="80">
        <f>VLOOKUP(A223,'Sheet1 - Table (1)'!$A$8:$AAB$10075,MATCH($X$8,'Sheet1 - Table (1)'!$10:$10,0),FALSE)</f>
        <v>0</v>
      </c>
      <c r="Y223" s="96" t="str">
        <f t="shared" si="53"/>
        <v>Fonds de placement</v>
      </c>
      <c r="AA223" s="96" t="s">
        <v>1823</v>
      </c>
      <c r="AB223" s="96" t="s">
        <v>2874</v>
      </c>
      <c r="AC223" s="214" t="s">
        <v>2874</v>
      </c>
      <c r="AI223" s="96" t="s">
        <v>476</v>
      </c>
      <c r="AJ223" s="96" t="s">
        <v>476</v>
      </c>
      <c r="AK223" s="96" t="s">
        <v>476</v>
      </c>
      <c r="AL223" s="96" t="s">
        <v>5089</v>
      </c>
      <c r="AM223" s="96" t="str">
        <f t="shared" si="54"/>
        <v>Immobilier CHF</v>
      </c>
      <c r="AO223" s="96" t="s">
        <v>2874</v>
      </c>
      <c r="AP223" s="96" t="s">
        <v>2485</v>
      </c>
      <c r="AS223" s="101" t="str">
        <f t="shared" si="55"/>
        <v/>
      </c>
      <c r="AX223" s="101">
        <v>1</v>
      </c>
      <c r="BJ223" s="101">
        <v>1</v>
      </c>
      <c r="CA223" s="101" t="s">
        <v>4051</v>
      </c>
      <c r="CB223" s="122" t="s">
        <v>3836</v>
      </c>
      <c r="CC223" s="101" t="s">
        <v>4020</v>
      </c>
      <c r="CD223" s="42" t="s">
        <v>4374</v>
      </c>
      <c r="CE223" s="42" t="s">
        <v>4374</v>
      </c>
      <c r="CF223" s="42" t="str">
        <f>IFERROR(VLOOKUP(Funds[[#This Row],[Code ISIN]],[1]GLOBAL!$C$1:$L$27,10,FALSE)," ")</f>
        <v xml:space="preserve"> </v>
      </c>
      <c r="CG223" s="42" t="s">
        <v>4374</v>
      </c>
      <c r="CH223" s="42" t="s">
        <v>1633</v>
      </c>
      <c r="CI223" s="42" t="s">
        <v>4374</v>
      </c>
      <c r="CJ223" s="123"/>
      <c r="CK223" s="96" t="s">
        <v>4374</v>
      </c>
      <c r="CL223" s="246" t="str">
        <f>VLOOKUP(Funds[[#This Row],[Code ISIN]],'Sheet1 - Table (1)'!$A$10:$AF$110017,MATCH("Funds Liquidity",'Sheet1 - Table (1)'!$10:$10,0),FALSE)</f>
        <v>Jour</v>
      </c>
    </row>
    <row r="224" spans="1:93">
      <c r="A224" s="98" t="s">
        <v>2899</v>
      </c>
      <c r="B224" s="305">
        <f>IF(ISERROR(VALUE(VLOOKUP($A224,'Sheet1 - Table (1)'!$A$8:$AG$1186,COLUMN(B$7),FALSE))),VLOOKUP(A224,TK_MANQUANTS,2,FALSE),IF(VALUE(VLOOKUP($A224,'Sheet1 - Table (1)'!$A$8:$AG$1186,COLUMN(B$7),FALSE))=0,VLOOKUP(A224,TK_MANQUANTS,2,FALSE),VALUE(VLOOKUP($A224,'Sheet1 - Table (1)'!$A$8:$AG$1186,COLUMN(B$7),FALSE))))</f>
        <v>14290200</v>
      </c>
      <c r="C224" s="80" t="str">
        <f>VLOOKUP($A224,'Sheet1 - Table (1)'!$A$8:$AG$1186,COLUMN(C$7),FALSE)</f>
        <v>Good Buildings Swiss Real Estate Fund</v>
      </c>
      <c r="D224" s="82">
        <f>VLOOKUP($A224,'Sheet1 - Table (1)'!$A$8:$AG$1186,COLUMN(D$7),FALSE)</f>
        <v>44196</v>
      </c>
      <c r="E224" s="124">
        <f>VLOOKUP($A224,'Sheet1 - Table (1)'!$A$8:$AG$1186,COLUMN(E$7),FALSE)</f>
        <v>0</v>
      </c>
      <c r="F224" s="80">
        <f>VLOOKUP($A224,'Sheet1 - Table (1)'!$A$8:$AG$1186,COLUMN(F$7),FALSE)</f>
        <v>0</v>
      </c>
      <c r="G224" s="80" t="str">
        <f>VLOOKUP($A224,'Sheet1 - Table (1)'!$A$8:$AG$1186,COLUMN(G$7),FALSE)</f>
        <v>Switzerland</v>
      </c>
      <c r="H224" s="80" t="str">
        <f>VLOOKUP($A224,'Sheet1 - Table (1)'!$A$8:$AG$1186,COLUMN(H$7),FALSE)</f>
        <v>CHF</v>
      </c>
      <c r="I224" s="80" t="str">
        <f>VLOOKUP($A224,'Sheet1 - Table (1)'!$A$8:$AG$1186,COLUMN(I$7),FALSE)</f>
        <v>Fonds de placement</v>
      </c>
      <c r="J224" s="80" t="str">
        <f>VLOOKUP($A224,'Sheet1 - Table (1)'!$A$8:$AG$1186,COLUMN(J$7),FALSE)</f>
        <v>Immobilier</v>
      </c>
      <c r="K224" s="82">
        <f>VLOOKUP($A224,'Sheet1 - Table (1)'!$A$8:$AG$1186,COLUMN(K$7),FALSE)</f>
        <v>44196</v>
      </c>
      <c r="L224" s="80">
        <f>VLOOKUP($A224,'Sheet1 - Table (1)'!$A$8:$AG$1186,COLUMN(L$7),FALSE)</f>
        <v>0</v>
      </c>
      <c r="M224" s="80">
        <f>VLOOKUP($A224,'Sheet1 - Table (1)'!$A$8:$AG$1186,COLUMN(M$7),FALSE)</f>
        <v>0</v>
      </c>
      <c r="N224" s="80">
        <f>VLOOKUP($A224,'Sheet1 - Table (1)'!$A$8:$AG$1186,COLUMN(N$7),FALSE)</f>
        <v>0</v>
      </c>
      <c r="O224" s="80">
        <f>VLOOKUP($A224,'Sheet1 - Table (1)'!$A$8:$AG$1186,COLUMN(O$7),FALSE)</f>
        <v>0</v>
      </c>
      <c r="P224" s="80">
        <f>VLOOKUP($A224,'Sheet1 - Table (1)'!$A$8:$AG$1186,COLUMN(P$7),FALSE)</f>
        <v>0</v>
      </c>
      <c r="Q224" s="80">
        <f>VLOOKUP($A224,'Sheet1 - Table (1)'!$A$8:$AG$1186,COLUMN(Q$7),FALSE)</f>
        <v>0</v>
      </c>
      <c r="R224" s="80">
        <f>VLOOKUP($A224,'Sheet1 - Table (1)'!$A$8:$AG$1186,COLUMN(R$7),FALSE)</f>
        <v>0</v>
      </c>
      <c r="S224" s="80">
        <f>VLOOKUP($A224,'Sheet1 - Table (1)'!$A$8:$AG$1186,COLUMN(S$7),FALSE)</f>
        <v>0</v>
      </c>
      <c r="T224" s="80">
        <f>VLOOKUP($A224,'Sheet1 - Table (1)'!$A$8:$AG$1186,COLUMN(T$7),FALSE)</f>
        <v>0</v>
      </c>
      <c r="U224" s="80" t="str">
        <f t="shared" si="45"/>
        <v/>
      </c>
      <c r="V224" s="80">
        <f>VLOOKUP($A224,'Sheet1 - Table (1)'!$A$8:$AG$1186,COLUMN(V$7)+3,FALSE)</f>
        <v>0</v>
      </c>
      <c r="W224" s="80" t="str">
        <f>VLOOKUP(A224,'Sheet1 - Table (1)'!$A$8:$AF$10075,MATCH($W$8,'Sheet1 - Table (1)'!$10:$10,0),FALSE)</f>
        <v>Détermination des Prix Quotidien</v>
      </c>
      <c r="X224" s="80">
        <f>VLOOKUP(A224,'Sheet1 - Table (1)'!$A$8:$AAB$10075,MATCH($X$8,'Sheet1 - Table (1)'!$10:$10,0),FALSE)</f>
        <v>0</v>
      </c>
      <c r="Y224" s="96" t="str">
        <f t="shared" si="53"/>
        <v>Fonds de placement</v>
      </c>
      <c r="AA224" s="96" t="s">
        <v>1823</v>
      </c>
      <c r="AB224" s="96" t="s">
        <v>2874</v>
      </c>
      <c r="AC224" s="214" t="s">
        <v>2874</v>
      </c>
      <c r="AI224" s="96" t="s">
        <v>476</v>
      </c>
      <c r="AJ224" s="96" t="s">
        <v>476</v>
      </c>
      <c r="AK224" s="96" t="s">
        <v>476</v>
      </c>
      <c r="AL224" s="96" t="s">
        <v>5089</v>
      </c>
      <c r="AM224" s="96" t="str">
        <f t="shared" si="54"/>
        <v>Immobilier CHF</v>
      </c>
      <c r="AO224" s="96" t="s">
        <v>2874</v>
      </c>
      <c r="AP224" s="96" t="s">
        <v>2485</v>
      </c>
      <c r="AS224" s="101" t="str">
        <f t="shared" si="55"/>
        <v/>
      </c>
      <c r="AX224" s="101">
        <v>1</v>
      </c>
      <c r="BJ224" s="101">
        <v>1</v>
      </c>
      <c r="CA224" s="101" t="s">
        <v>4051</v>
      </c>
      <c r="CB224" s="122" t="s">
        <v>4427</v>
      </c>
      <c r="CC224" s="101" t="s">
        <v>4020</v>
      </c>
      <c r="CD224" s="42" t="s">
        <v>4374</v>
      </c>
      <c r="CE224" s="42" t="s">
        <v>4374</v>
      </c>
      <c r="CF224" s="42" t="str">
        <f>IFERROR(VLOOKUP(Funds[[#This Row],[Code ISIN]],[1]GLOBAL!$C$1:$L$27,10,FALSE)," ")</f>
        <v xml:space="preserve"> </v>
      </c>
      <c r="CG224" s="42" t="s">
        <v>4374</v>
      </c>
      <c r="CH224" s="42" t="s">
        <v>1633</v>
      </c>
      <c r="CI224" s="42" t="s">
        <v>4374</v>
      </c>
      <c r="CJ224" s="123"/>
      <c r="CK224" s="96" t="s">
        <v>4374</v>
      </c>
      <c r="CL224" s="246" t="str">
        <f>VLOOKUP(Funds[[#This Row],[Code ISIN]],'Sheet1 - Table (1)'!$A$10:$AF$110017,MATCH("Funds Liquidity",'Sheet1 - Table (1)'!$10:$10,0),FALSE)</f>
        <v>Jour</v>
      </c>
    </row>
    <row r="225" spans="1:94">
      <c r="A225" s="98" t="s">
        <v>2900</v>
      </c>
      <c r="B225" s="305">
        <f>IF(ISERROR(VALUE(VLOOKUP($A225,'Sheet1 - Table (1)'!$A$8:$AG$1186,COLUMN(B$7),FALSE))),VLOOKUP(A225,TK_MANQUANTS,2,FALSE),IF(VALUE(VLOOKUP($A225,'Sheet1 - Table (1)'!$A$8:$AG$1186,COLUMN(B$7),FALSE))=0,VLOOKUP(A225,TK_MANQUANTS,2,FALSE),VALUE(VLOOKUP($A225,'Sheet1 - Table (1)'!$A$8:$AG$1186,COLUMN(B$7),FALSE))))</f>
        <v>2646536</v>
      </c>
      <c r="C225" s="80" t="str">
        <f>VLOOKUP($A225,'Sheet1 - Table (1)'!$A$8:$AG$1186,COLUMN(C$7),FALSE)</f>
        <v>UBS (CH) Property Fd-Direct Residential</v>
      </c>
      <c r="D225" s="82">
        <f>VLOOKUP($A225,'Sheet1 - Table (1)'!$A$8:$AG$1186,COLUMN(D$7),FALSE)</f>
        <v>44012</v>
      </c>
      <c r="E225" s="124">
        <f>VLOOKUP($A225,'Sheet1 - Table (1)'!$A$8:$AG$1186,COLUMN(E$7),FALSE)</f>
        <v>0.77</v>
      </c>
      <c r="F225" s="80">
        <f>VLOOKUP($A225,'Sheet1 - Table (1)'!$A$8:$AG$1186,COLUMN(F$7),FALSE)</f>
        <v>0</v>
      </c>
      <c r="G225" s="80" t="str">
        <f>VLOOKUP($A225,'Sheet1 - Table (1)'!$A$8:$AG$1186,COLUMN(G$7),FALSE)</f>
        <v>Switzerland</v>
      </c>
      <c r="H225" s="80" t="str">
        <f>VLOOKUP($A225,'Sheet1 - Table (1)'!$A$8:$AG$1186,COLUMN(H$7),FALSE)</f>
        <v>CHF</v>
      </c>
      <c r="I225" s="80" t="str">
        <f>VLOOKUP($A225,'Sheet1 - Table (1)'!$A$8:$AG$1186,COLUMN(I$7),FALSE)</f>
        <v>Fonds de placement</v>
      </c>
      <c r="J225" s="80" t="str">
        <f>VLOOKUP($A225,'Sheet1 - Table (1)'!$A$8:$AG$1186,COLUMN(J$7),FALSE)</f>
        <v>Fonds Immobiliers</v>
      </c>
      <c r="K225" s="82">
        <f>VLOOKUP($A225,'Sheet1 - Table (1)'!$A$8:$AG$1186,COLUMN(K$7),FALSE)</f>
        <v>0</v>
      </c>
      <c r="L225" s="80">
        <f>VLOOKUP($A225,'Sheet1 - Table (1)'!$A$8:$AG$1186,COLUMN(L$7),FALSE)</f>
        <v>0</v>
      </c>
      <c r="M225" s="80" t="str">
        <f>VLOOKUP($A225,'Sheet1 - Table (1)'!$A$8:$AG$1186,COLUMN(M$7),FALSE)</f>
        <v>Paid</v>
      </c>
      <c r="N225" s="80">
        <f>VLOOKUP($A225,'Sheet1 - Table (1)'!$A$8:$AG$1186,COLUMN(N$7),FALSE)</f>
        <v>0</v>
      </c>
      <c r="O225" s="80">
        <f>VLOOKUP($A225,'Sheet1 - Table (1)'!$A$8:$AG$1186,COLUMN(O$7),FALSE)</f>
        <v>0</v>
      </c>
      <c r="P225" s="80">
        <f>VLOOKUP($A225,'Sheet1 - Table (1)'!$A$8:$AG$1186,COLUMN(P$7),FALSE)</f>
        <v>0</v>
      </c>
      <c r="Q225" s="80">
        <f>VLOOKUP($A225,'Sheet1 - Table (1)'!$A$8:$AG$1186,COLUMN(Q$7),FALSE)</f>
        <v>0</v>
      </c>
      <c r="R225" s="80">
        <f>VLOOKUP($A225,'Sheet1 - Table (1)'!$A$8:$AG$1186,COLUMN(R$7),FALSE)</f>
        <v>0</v>
      </c>
      <c r="S225" s="80">
        <f>VLOOKUP($A225,'Sheet1 - Table (1)'!$A$8:$AG$1186,COLUMN(S$7),FALSE)</f>
        <v>0</v>
      </c>
      <c r="T225" s="80">
        <f>VLOOKUP($A225,'Sheet1 - Table (1)'!$A$8:$AG$1186,COLUMN(T$7),FALSE)</f>
        <v>0</v>
      </c>
      <c r="U225" s="80" t="str">
        <f t="shared" si="45"/>
        <v/>
      </c>
      <c r="V225" s="80" t="str">
        <f>VLOOKUP($A225,'Sheet1 - Table (1)'!$A$8:$AG$1186,COLUMN(V$7)+3,FALSE)</f>
        <v>CH - Immobilienfonds</v>
      </c>
      <c r="W225" s="80" t="str">
        <f>VLOOKUP(A225,'Sheet1 - Table (1)'!$A$8:$AF$10075,MATCH($W$8,'Sheet1 - Table (1)'!$10:$10,0),FALSE)</f>
        <v>Détermination des Prix Quotidien</v>
      </c>
      <c r="X225" s="80">
        <f>VLOOKUP(A225,'Sheet1 - Table (1)'!$A$8:$AAB$10075,MATCH($X$8,'Sheet1 - Table (1)'!$10:$10,0),FALSE)</f>
        <v>0</v>
      </c>
      <c r="Y225" s="132" t="str">
        <f t="shared" si="53"/>
        <v>Fonds de placement</v>
      </c>
      <c r="Z225" s="132"/>
      <c r="AA225" s="132" t="s">
        <v>1823</v>
      </c>
      <c r="AB225" s="132" t="s">
        <v>2874</v>
      </c>
      <c r="AC225" s="216" t="s">
        <v>2874</v>
      </c>
      <c r="AD225" s="216"/>
      <c r="AE225" s="132"/>
      <c r="AF225" s="245"/>
      <c r="AG225" s="132"/>
      <c r="AH225" s="132"/>
      <c r="AI225" s="132" t="s">
        <v>476</v>
      </c>
      <c r="AJ225" s="132" t="s">
        <v>476</v>
      </c>
      <c r="AK225" s="132" t="s">
        <v>476</v>
      </c>
      <c r="AL225" s="132" t="s">
        <v>5089</v>
      </c>
      <c r="AM225" s="132" t="str">
        <f t="shared" si="54"/>
        <v>Immobilier CHF</v>
      </c>
      <c r="AN225" s="132"/>
      <c r="AO225" s="132" t="s">
        <v>2874</v>
      </c>
      <c r="AP225" s="132" t="s">
        <v>2485</v>
      </c>
      <c r="AQ225" s="132"/>
      <c r="AR225" s="126"/>
      <c r="AS225" s="126" t="str">
        <f t="shared" si="55"/>
        <v/>
      </c>
      <c r="AT225" s="126"/>
      <c r="AU225" s="126"/>
      <c r="AV225" s="126"/>
      <c r="AW225" s="126"/>
      <c r="AX225" s="126">
        <v>1</v>
      </c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>
        <v>1</v>
      </c>
      <c r="BK225" s="126"/>
      <c r="BL225" s="126"/>
      <c r="BM225" s="126"/>
      <c r="BN225" s="126"/>
      <c r="BO225" s="126"/>
      <c r="BP225" s="126"/>
      <c r="BQ225" s="126"/>
      <c r="BR225" s="126"/>
      <c r="BS225" s="132"/>
      <c r="BT225" s="132"/>
      <c r="BU225" s="132"/>
      <c r="BV225" s="126"/>
      <c r="BW225" s="126"/>
      <c r="BX225" s="132"/>
      <c r="BY225" s="132"/>
      <c r="BZ225" s="132"/>
      <c r="CA225" s="126" t="s">
        <v>4051</v>
      </c>
      <c r="CB225" s="126" t="s">
        <v>3837</v>
      </c>
      <c r="CC225" s="126" t="s">
        <v>4020</v>
      </c>
      <c r="CD225" s="297" t="s">
        <v>4374</v>
      </c>
      <c r="CE225" s="297" t="s">
        <v>4374</v>
      </c>
      <c r="CF225" s="297" t="str">
        <f>IFERROR(VLOOKUP(Funds[[#This Row],[Code ISIN]],[1]GLOBAL!$C$1:$L$27,10,FALSE)," ")</f>
        <v xml:space="preserve"> </v>
      </c>
      <c r="CG225" s="297" t="s">
        <v>4374</v>
      </c>
      <c r="CH225" s="297" t="s">
        <v>1633</v>
      </c>
      <c r="CI225" s="297" t="s">
        <v>4374</v>
      </c>
      <c r="CJ225" s="140"/>
      <c r="CK225" s="132" t="s">
        <v>4374</v>
      </c>
      <c r="CL225" s="245" t="str">
        <f>VLOOKUP(Funds[[#This Row],[Code ISIN]],'Sheet1 - Table (1)'!$A$10:$AF$110017,MATCH("Funds Liquidity",'Sheet1 - Table (1)'!$10:$10,0),FALSE)</f>
        <v>Jour</v>
      </c>
      <c r="CM225" s="245"/>
      <c r="CN225" s="245"/>
      <c r="CO225" s="245"/>
      <c r="CP225" s="245"/>
    </row>
    <row r="226" spans="1:94">
      <c r="A226" s="98" t="s">
        <v>2903</v>
      </c>
      <c r="B226" s="305">
        <f>IF(ISERROR(VALUE(VLOOKUP($A226,'Sheet1 - Table (1)'!$A$8:$AG$1186,COLUMN(B$7),FALSE))),VLOOKUP(A226,TK_MANQUANTS,2,FALSE),IF(VALUE(VLOOKUP($A226,'Sheet1 - Table (1)'!$A$8:$AG$1186,COLUMN(B$7),FALSE))=0,VLOOKUP(A226,TK_MANQUANTS,2,FALSE),VALUE(VLOOKUP($A226,'Sheet1 - Table (1)'!$A$8:$AG$1186,COLUMN(B$7),FALSE))))</f>
        <v>278545</v>
      </c>
      <c r="C226" s="80" t="str">
        <f>VLOOKUP($A226,'Sheet1 - Table (1)'!$A$8:$AG$1186,COLUMN(C$7),FALSE)</f>
        <v>SOLVALOR 61</v>
      </c>
      <c r="D226" s="82">
        <f>VLOOKUP($A226,'Sheet1 - Table (1)'!$A$8:$AG$1186,COLUMN(D$7),FALSE)</f>
        <v>44012</v>
      </c>
      <c r="E226" s="124">
        <f>VLOOKUP($A226,'Sheet1 - Table (1)'!$A$8:$AG$1186,COLUMN(E$7),FALSE)</f>
        <v>0.74</v>
      </c>
      <c r="F226" s="80">
        <f>VLOOKUP($A226,'Sheet1 - Table (1)'!$A$8:$AG$1186,COLUMN(F$7),FALSE)</f>
        <v>0</v>
      </c>
      <c r="G226" s="80" t="str">
        <f>VLOOKUP($A226,'Sheet1 - Table (1)'!$A$8:$AG$1186,COLUMN(G$7),FALSE)</f>
        <v>Switzerland</v>
      </c>
      <c r="H226" s="80" t="str">
        <f>VLOOKUP($A226,'Sheet1 - Table (1)'!$A$8:$AG$1186,COLUMN(H$7),FALSE)</f>
        <v>CHF</v>
      </c>
      <c r="I226" s="80" t="str">
        <f>VLOOKUP($A226,'Sheet1 - Table (1)'!$A$8:$AG$1186,COLUMN(I$7),FALSE)</f>
        <v>Fonds de placement</v>
      </c>
      <c r="J226" s="80" t="str">
        <f>VLOOKUP($A226,'Sheet1 - Table (1)'!$A$8:$AG$1186,COLUMN(J$7),FALSE)</f>
        <v>Fonds Immobiliers</v>
      </c>
      <c r="K226" s="82">
        <f>VLOOKUP($A226,'Sheet1 - Table (1)'!$A$8:$AG$1186,COLUMN(K$7),FALSE)</f>
        <v>0</v>
      </c>
      <c r="L226" s="80">
        <f>VLOOKUP($A226,'Sheet1 - Table (1)'!$A$8:$AG$1186,COLUMN(L$7),FALSE)</f>
        <v>0</v>
      </c>
      <c r="M226" s="80" t="str">
        <f>VLOOKUP($A226,'Sheet1 - Table (1)'!$A$8:$AG$1186,COLUMN(M$7),FALSE)</f>
        <v>Paid</v>
      </c>
      <c r="N226" s="80">
        <f>VLOOKUP($A226,'Sheet1 - Table (1)'!$A$8:$AG$1186,COLUMN(N$7),FALSE)</f>
        <v>0</v>
      </c>
      <c r="O226" s="80">
        <f>VLOOKUP($A226,'Sheet1 - Table (1)'!$A$8:$AG$1186,COLUMN(O$7),FALSE)</f>
        <v>0</v>
      </c>
      <c r="P226" s="80">
        <f>VLOOKUP($A226,'Sheet1 - Table (1)'!$A$8:$AG$1186,COLUMN(P$7),FALSE)</f>
        <v>0</v>
      </c>
      <c r="Q226" s="80">
        <f>VLOOKUP($A226,'Sheet1 - Table (1)'!$A$8:$AG$1186,COLUMN(Q$7),FALSE)</f>
        <v>0</v>
      </c>
      <c r="R226" s="80">
        <f>VLOOKUP($A226,'Sheet1 - Table (1)'!$A$8:$AG$1186,COLUMN(R$7),FALSE)</f>
        <v>0</v>
      </c>
      <c r="S226" s="80">
        <f>VLOOKUP($A226,'Sheet1 - Table (1)'!$A$8:$AG$1186,COLUMN(S$7),FALSE)</f>
        <v>0</v>
      </c>
      <c r="T226" s="80">
        <f>VLOOKUP($A226,'Sheet1 - Table (1)'!$A$8:$AG$1186,COLUMN(T$7),FALSE)</f>
        <v>0</v>
      </c>
      <c r="U226" s="80" t="str">
        <f t="shared" si="45"/>
        <v/>
      </c>
      <c r="V226" s="80" t="str">
        <f>VLOOKUP($A226,'Sheet1 - Table (1)'!$A$8:$AG$1186,COLUMN(V$7)+3,FALSE)</f>
        <v>CH - Immobilienfonds</v>
      </c>
      <c r="W226" s="80" t="str">
        <f>VLOOKUP(A226,'Sheet1 - Table (1)'!$A$8:$AF$10075,MATCH($W$8,'Sheet1 - Table (1)'!$10:$10,0),FALSE)</f>
        <v>Détermination des Prix Quotidien</v>
      </c>
      <c r="X226" s="80">
        <f>VLOOKUP(A226,'Sheet1 - Table (1)'!$A$8:$AAB$10075,MATCH($X$8,'Sheet1 - Table (1)'!$10:$10,0),FALSE)</f>
        <v>0</v>
      </c>
      <c r="Y226" s="96" t="str">
        <f t="shared" si="53"/>
        <v>Fonds de placement</v>
      </c>
      <c r="AA226" s="96" t="s">
        <v>1823</v>
      </c>
      <c r="AB226" s="96" t="s">
        <v>2874</v>
      </c>
      <c r="AC226" s="214" t="s">
        <v>2874</v>
      </c>
      <c r="AI226" s="96" t="s">
        <v>476</v>
      </c>
      <c r="AJ226" s="96" t="s">
        <v>476</v>
      </c>
      <c r="AK226" s="96" t="s">
        <v>476</v>
      </c>
      <c r="AL226" s="96" t="s">
        <v>5089</v>
      </c>
      <c r="AM226" s="96" t="str">
        <f t="shared" si="54"/>
        <v>Immobilier CHF</v>
      </c>
      <c r="AO226" s="96" t="s">
        <v>2874</v>
      </c>
      <c r="AP226" s="96" t="s">
        <v>2485</v>
      </c>
      <c r="AS226" s="101" t="str">
        <f t="shared" si="55"/>
        <v/>
      </c>
      <c r="AX226" s="101">
        <v>1</v>
      </c>
      <c r="BJ226" s="101">
        <v>1</v>
      </c>
      <c r="CA226" s="101" t="s">
        <v>4051</v>
      </c>
      <c r="CB226" s="122" t="s">
        <v>3838</v>
      </c>
      <c r="CC226" s="101" t="s">
        <v>4020</v>
      </c>
      <c r="CD226" s="42" t="s">
        <v>4374</v>
      </c>
      <c r="CE226" s="42" t="s">
        <v>4374</v>
      </c>
      <c r="CF226" s="42" t="str">
        <f>IFERROR(VLOOKUP(Funds[[#This Row],[Code ISIN]],[1]GLOBAL!$C$1:$L$27,10,FALSE)," ")</f>
        <v xml:space="preserve"> </v>
      </c>
      <c r="CG226" s="42" t="s">
        <v>4374</v>
      </c>
      <c r="CH226" s="42" t="s">
        <v>1633</v>
      </c>
      <c r="CI226" s="42" t="s">
        <v>4374</v>
      </c>
      <c r="CJ226" s="123"/>
      <c r="CK226" s="96" t="s">
        <v>4374</v>
      </c>
      <c r="CL226" s="246" t="str">
        <f>VLOOKUP(Funds[[#This Row],[Code ISIN]],'Sheet1 - Table (1)'!$A$10:$AF$110017,MATCH("Funds Liquidity",'Sheet1 - Table (1)'!$10:$10,0),FALSE)</f>
        <v>Jour</v>
      </c>
    </row>
    <row r="227" spans="1:94">
      <c r="A227" s="98" t="s">
        <v>2906</v>
      </c>
      <c r="B227" s="305">
        <f>IF(ISERROR(VALUE(VLOOKUP($A227,'Sheet1 - Table (1)'!$A$8:$AG$1186,COLUMN(B$7),FALSE))),VLOOKUP(A227,TK_MANQUANTS,2,FALSE),IF(VALUE(VLOOKUP($A227,'Sheet1 - Table (1)'!$A$8:$AG$1186,COLUMN(B$7),FALSE))=0,VLOOKUP(A227,TK_MANQUANTS,2,FALSE),VALUE(VLOOKUP($A227,'Sheet1 - Table (1)'!$A$8:$AG$1186,COLUMN(B$7),FALSE))))</f>
        <v>3106932</v>
      </c>
      <c r="C227" s="80" t="str">
        <f>VLOOKUP($A227,'Sheet1 - Table (1)'!$A$8:$AG$1186,COLUMN(C$7),FALSE)</f>
        <v>Credit Suisse Real Estate Fund LivingPlus A</v>
      </c>
      <c r="D227" s="82">
        <f>VLOOKUP($A227,'Sheet1 - Table (1)'!$A$8:$AG$1186,COLUMN(D$7),FALSE)</f>
        <v>43830</v>
      </c>
      <c r="E227" s="124">
        <f>VLOOKUP($A227,'Sheet1 - Table (1)'!$A$8:$AG$1186,COLUMN(E$7),FALSE)</f>
        <v>0.68</v>
      </c>
      <c r="F227" s="80">
        <f>VLOOKUP($A227,'Sheet1 - Table (1)'!$A$8:$AG$1186,COLUMN(F$7),FALSE)</f>
        <v>0</v>
      </c>
      <c r="G227" s="80" t="str">
        <f>VLOOKUP($A227,'Sheet1 - Table (1)'!$A$8:$AG$1186,COLUMN(G$7),FALSE)</f>
        <v>Switzerland</v>
      </c>
      <c r="H227" s="80" t="str">
        <f>VLOOKUP($A227,'Sheet1 - Table (1)'!$A$8:$AG$1186,COLUMN(H$7),FALSE)</f>
        <v>CHF</v>
      </c>
      <c r="I227" s="80" t="str">
        <f>VLOOKUP($A227,'Sheet1 - Table (1)'!$A$8:$AG$1186,COLUMN(I$7),FALSE)</f>
        <v>Fonds de placement</v>
      </c>
      <c r="J227" s="80" t="str">
        <f>VLOOKUP($A227,'Sheet1 - Table (1)'!$A$8:$AG$1186,COLUMN(J$7),FALSE)</f>
        <v>Fonds Immobiliers</v>
      </c>
      <c r="K227" s="82">
        <f>VLOOKUP($A227,'Sheet1 - Table (1)'!$A$8:$AG$1186,COLUMN(K$7),FALSE)</f>
        <v>0</v>
      </c>
      <c r="L227" s="80">
        <f>VLOOKUP($A227,'Sheet1 - Table (1)'!$A$8:$AG$1186,COLUMN(L$7),FALSE)</f>
        <v>0</v>
      </c>
      <c r="M227" s="80" t="str">
        <f>VLOOKUP($A227,'Sheet1 - Table (1)'!$A$8:$AG$1186,COLUMN(M$7),FALSE)</f>
        <v>Paid</v>
      </c>
      <c r="N227" s="80">
        <f>VLOOKUP($A227,'Sheet1 - Table (1)'!$A$8:$AG$1186,COLUMN(N$7),FALSE)</f>
        <v>0</v>
      </c>
      <c r="O227" s="80">
        <f>VLOOKUP($A227,'Sheet1 - Table (1)'!$A$8:$AG$1186,COLUMN(O$7),FALSE)</f>
        <v>0</v>
      </c>
      <c r="P227" s="80">
        <f>VLOOKUP($A227,'Sheet1 - Table (1)'!$A$8:$AG$1186,COLUMN(P$7),FALSE)</f>
        <v>0</v>
      </c>
      <c r="Q227" s="80">
        <f>VLOOKUP($A227,'Sheet1 - Table (1)'!$A$8:$AG$1186,COLUMN(Q$7),FALSE)</f>
        <v>0</v>
      </c>
      <c r="R227" s="80">
        <f>VLOOKUP($A227,'Sheet1 - Table (1)'!$A$8:$AG$1186,COLUMN(R$7),FALSE)</f>
        <v>0</v>
      </c>
      <c r="S227" s="80" t="b">
        <f>VLOOKUP($A227,'Sheet1 - Table (1)'!$A$8:$AG$1186,COLUMN(S$7),FALSE)</f>
        <v>1</v>
      </c>
      <c r="T227" s="80">
        <f>VLOOKUP($A227,'Sheet1 - Table (1)'!$A$8:$AG$1186,COLUMN(T$7),FALSE)</f>
        <v>0</v>
      </c>
      <c r="U227" s="80" t="str">
        <f t="shared" si="45"/>
        <v>GE</v>
      </c>
      <c r="V227" s="80" t="str">
        <f>VLOOKUP($A227,'Sheet1 - Table (1)'!$A$8:$AG$1186,COLUMN(V$7)+3,FALSE)</f>
        <v>CH - Immobilienfonds</v>
      </c>
      <c r="W227" s="80" t="str">
        <f>VLOOKUP(A227,'Sheet1 - Table (1)'!$A$8:$AF$10075,MATCH($W$8,'Sheet1 - Table (1)'!$10:$10,0),FALSE)</f>
        <v>Détermination des Prix Quotidien</v>
      </c>
      <c r="X227" s="80">
        <f>VLOOKUP(A227,'Sheet1 - Table (1)'!$A$8:$AAB$10075,MATCH($X$8,'Sheet1 - Table (1)'!$10:$10,0),FALSE)</f>
        <v>0</v>
      </c>
      <c r="Y227" s="96" t="str">
        <f t="shared" si="53"/>
        <v>Fonds de placement</v>
      </c>
      <c r="AA227" s="96" t="s">
        <v>1823</v>
      </c>
      <c r="AB227" s="96" t="s">
        <v>2874</v>
      </c>
      <c r="AC227" s="214" t="s">
        <v>2874</v>
      </c>
      <c r="AI227" s="96" t="s">
        <v>476</v>
      </c>
      <c r="AJ227" s="96" t="s">
        <v>476</v>
      </c>
      <c r="AK227" s="96" t="s">
        <v>476</v>
      </c>
      <c r="AL227" s="96" t="s">
        <v>5089</v>
      </c>
      <c r="AM227" s="96" t="str">
        <f t="shared" si="54"/>
        <v>Immobilier CHF</v>
      </c>
      <c r="AO227" s="96" t="s">
        <v>2874</v>
      </c>
      <c r="AP227" s="96" t="s">
        <v>2485</v>
      </c>
      <c r="AS227" s="101" t="str">
        <f t="shared" si="55"/>
        <v/>
      </c>
      <c r="AX227" s="101">
        <v>1</v>
      </c>
      <c r="BJ227" s="101">
        <v>1</v>
      </c>
      <c r="CA227" s="101" t="s">
        <v>4051</v>
      </c>
      <c r="CB227" s="122" t="s">
        <v>3839</v>
      </c>
      <c r="CC227" s="101" t="s">
        <v>4020</v>
      </c>
      <c r="CD227" s="42" t="s">
        <v>4374</v>
      </c>
      <c r="CE227" s="42" t="s">
        <v>4374</v>
      </c>
      <c r="CF227" s="42" t="str">
        <f>IFERROR(VLOOKUP(Funds[[#This Row],[Code ISIN]],[1]GLOBAL!$C$1:$L$27,10,FALSE)," ")</f>
        <v xml:space="preserve"> </v>
      </c>
      <c r="CG227" s="42" t="s">
        <v>4374</v>
      </c>
      <c r="CH227" s="42" t="s">
        <v>1633</v>
      </c>
      <c r="CI227" s="42" t="s">
        <v>4374</v>
      </c>
      <c r="CJ227" s="123"/>
      <c r="CK227" s="96" t="s">
        <v>4374</v>
      </c>
      <c r="CL227" s="246" t="str">
        <f>VLOOKUP(Funds[[#This Row],[Code ISIN]],'Sheet1 - Table (1)'!$A$10:$AF$110017,MATCH("Funds Liquidity",'Sheet1 - Table (1)'!$10:$10,0),FALSE)</f>
        <v>Jour</v>
      </c>
    </row>
    <row r="228" spans="1:94">
      <c r="A228" s="98" t="s">
        <v>22079</v>
      </c>
      <c r="B228" s="305">
        <f>IF(ISERROR(VALUE(VLOOKUP($A228,'Sheet1 - Table (1)'!$A$8:$AG$1186,COLUMN(B$7),FALSE))),VLOOKUP(A228,TK_MANQUANTS,2,FALSE),IF(VALUE(VLOOKUP($A228,'Sheet1 - Table (1)'!$A$8:$AG$1186,COLUMN(B$7),FALSE))=0,VLOOKUP(A228,TK_MANQUANTS,2,FALSE),VALUE(VLOOKUP($A228,'Sheet1 - Table (1)'!$A$8:$AG$1186,COLUMN(B$7),FALSE))))</f>
        <v>29557926</v>
      </c>
      <c r="C228" s="80" t="str">
        <f>VLOOKUP($A228,'Sheet1 - Table (1)'!$A$8:$AG$1186,COLUMN(C$7),FALSE)</f>
        <v>Procimmo Swiss Commercial Fund 56</v>
      </c>
      <c r="D228" s="82">
        <f>VLOOKUP($A228,'Sheet1 - Table (1)'!$A$8:$AG$1186,COLUMN(D$7),FALSE)</f>
        <v>42551</v>
      </c>
      <c r="E228" s="124">
        <f>VLOOKUP($A228,'Sheet1 - Table (1)'!$A$8:$AG$1186,COLUMN(E$7),FALSE)</f>
        <v>0.47</v>
      </c>
      <c r="F228" s="80">
        <f>VLOOKUP($A228,'Sheet1 - Table (1)'!$A$8:$AG$1186,COLUMN(F$7),FALSE)</f>
        <v>0</v>
      </c>
      <c r="G228" s="80" t="str">
        <f>VLOOKUP($A228,'Sheet1 - Table (1)'!$A$8:$AG$1186,COLUMN(G$7),FALSE)</f>
        <v>Switzerland</v>
      </c>
      <c r="H228" s="80" t="str">
        <f>VLOOKUP($A228,'Sheet1 - Table (1)'!$A$8:$AG$1186,COLUMN(H$7),FALSE)</f>
        <v>CHF</v>
      </c>
      <c r="I228" s="80" t="str">
        <f>VLOOKUP($A228,'Sheet1 - Table (1)'!$A$8:$AG$1186,COLUMN(I$7),FALSE)</f>
        <v>Fonds de placement</v>
      </c>
      <c r="J228" s="80" t="str">
        <f>VLOOKUP($A228,'Sheet1 - Table (1)'!$A$8:$AG$1186,COLUMN(J$7),FALSE)</f>
        <v>Fonds Immobiliers</v>
      </c>
      <c r="K228" s="82">
        <f>VLOOKUP($A228,'Sheet1 - Table (1)'!$A$8:$AG$1186,COLUMN(K$7),FALSE)</f>
        <v>0</v>
      </c>
      <c r="L228" s="80">
        <f>VLOOKUP($A228,'Sheet1 - Table (1)'!$A$8:$AG$1186,COLUMN(L$7),FALSE)</f>
        <v>0</v>
      </c>
      <c r="M228" s="80" t="str">
        <f>VLOOKUP($A228,'Sheet1 - Table (1)'!$A$8:$AG$1186,COLUMN(M$7),FALSE)</f>
        <v>Paid</v>
      </c>
      <c r="N228" s="80">
        <f>VLOOKUP($A228,'Sheet1 - Table (1)'!$A$8:$AG$1186,COLUMN(N$7),FALSE)</f>
        <v>0</v>
      </c>
      <c r="O228" s="80">
        <f>VLOOKUP($A228,'Sheet1 - Table (1)'!$A$8:$AG$1186,COLUMN(O$7),FALSE)</f>
        <v>0</v>
      </c>
      <c r="P228" s="80">
        <f>VLOOKUP($A228,'Sheet1 - Table (1)'!$A$8:$AG$1186,COLUMN(P$7),FALSE)</f>
        <v>0</v>
      </c>
      <c r="Q228" s="80">
        <f>VLOOKUP($A228,'Sheet1 - Table (1)'!$A$8:$AG$1186,COLUMN(Q$7),FALSE)</f>
        <v>0</v>
      </c>
      <c r="R228" s="80">
        <f>VLOOKUP($A228,'Sheet1 - Table (1)'!$A$8:$AG$1186,COLUMN(R$7),FALSE)</f>
        <v>0</v>
      </c>
      <c r="S228" s="80">
        <f>VLOOKUP($A228,'Sheet1 - Table (1)'!$A$8:$AG$1186,COLUMN(S$7),FALSE)</f>
        <v>0</v>
      </c>
      <c r="T228" s="80">
        <f>VLOOKUP($A228,'Sheet1 - Table (1)'!$A$8:$AG$1186,COLUMN(T$7),FALSE)</f>
        <v>0</v>
      </c>
      <c r="U228" s="80" t="str">
        <f t="shared" ref="U228" si="56">IF(N228=TRUE,UPPER(LEFT($N$8,2)),"")&amp;IF(O228=TRUE,IF(N228=TRUE,"-","")&amp;UPPER(LEFT($O$8,2)),"")&amp;IF(P228=TRUE,IF(OR(N228=TRUE,O228=TRUE),"-","")&amp;UPPER(LEFT($P$8,2)),"")&amp;IF(Q228=TRUE,IF(OR(N228=TRUE,O228=TRUE,P228=TRUE),"-","")&amp;UPPER(LEFT($Q$8,2)),"")&amp;IF(R228=TRUE,IF(OR(N228=TRUE,O228=TRUE,P228=TRUE,Q228=TRUE),"-","")&amp;UPPER(LEFT($R$8,2)),"")&amp;IF(S228=TRUE,IF(OR(N228=TRUE,O228=TRUE,P228=TRUE,Q228=TRUE,R228=TRUE),"-","")&amp;UPPER(LEFT($S$8,2)),"")&amp;IF(T228=TRUE,IF(OR(N228=TRUE,O228=TRUE,P228=TRUE,Q228=TRUE,R228=TRUE,S228=TRUE),"-","")&amp;UPPER(LEFT($T$8,2)),"")</f>
        <v/>
      </c>
      <c r="V228" s="80" t="str">
        <f>VLOOKUP($A228,'Sheet1 - Table (1)'!$A$8:$AG$1186,COLUMN(V$7)+3,FALSE)</f>
        <v>CH - Immobilienfonds</v>
      </c>
      <c r="W228" s="80" t="str">
        <f>VLOOKUP(A228,'Sheet1 - Table (1)'!$A$8:$AF$10075,MATCH($W$8,'Sheet1 - Table (1)'!$10:$10,0),FALSE)</f>
        <v>Détermination Semi-Annuaire des Prix</v>
      </c>
      <c r="X228" s="80">
        <f>VLOOKUP(A228,'Sheet1 - Table (1)'!$A$8:$AAB$10075,MATCH($X$8,'Sheet1 - Table (1)'!$10:$10,0),FALSE)</f>
        <v>0</v>
      </c>
      <c r="Y228" s="96" t="str">
        <f t="shared" ref="Y228" si="57">IF(OR(I228="Actions",I228="Exchange Traded Funds"),"ETF","Fonds de placement")</f>
        <v>Fonds de placement</v>
      </c>
      <c r="AA228" s="96" t="s">
        <v>1823</v>
      </c>
      <c r="AB228" s="96" t="s">
        <v>2874</v>
      </c>
      <c r="AC228" s="214" t="s">
        <v>2874</v>
      </c>
      <c r="AI228" s="96" t="s">
        <v>476</v>
      </c>
      <c r="AJ228" s="96" t="s">
        <v>476</v>
      </c>
      <c r="AK228" s="96" t="s">
        <v>476</v>
      </c>
      <c r="AL228" s="96" t="s">
        <v>5089</v>
      </c>
      <c r="AM228" s="96" t="str">
        <f t="shared" ref="AM228" si="58">IF(AND(AK228="Obligations",AP228="Courbe CHF"),"Obligations CHF",IF(AND(AX228=100%,BJ228=100%),AK228&amp;" CHF",IF(OR(AK228="Obligations",AK228="Actions",AK228="Liquidités"),AK228&amp;" étrangères" &amp; IF(AX228=100%," hedged",""),AK228&amp;" étrangers" &amp; IF(AX228=100%," hedged",""))))</f>
        <v>Immobilier CHF</v>
      </c>
      <c r="AO228" s="96" t="s">
        <v>2874</v>
      </c>
      <c r="AP228" s="96" t="s">
        <v>2485</v>
      </c>
      <c r="AS228" s="101" t="str">
        <f t="shared" ref="AS228" si="59">IF(AR228="","",AR228-E228%)</f>
        <v/>
      </c>
      <c r="AX228" s="101">
        <v>1</v>
      </c>
      <c r="BJ228" s="101">
        <v>1</v>
      </c>
      <c r="CA228" s="101" t="s">
        <v>4051</v>
      </c>
      <c r="CB228" s="122" t="s">
        <v>22086</v>
      </c>
      <c r="CC228" s="137" t="s">
        <v>4020</v>
      </c>
      <c r="CD228" s="42" t="s">
        <v>4374</v>
      </c>
      <c r="CE228" s="42" t="s">
        <v>4374</v>
      </c>
      <c r="CF228" s="42" t="str">
        <f>IFERROR(VLOOKUP(Funds[[#This Row],[Code ISIN]],[1]GLOBAL!$C$1:$L$27,10,FALSE)," ")</f>
        <v xml:space="preserve"> </v>
      </c>
      <c r="CG228" s="42" t="s">
        <v>4374</v>
      </c>
      <c r="CH228" s="42" t="s">
        <v>1633</v>
      </c>
      <c r="CI228" s="42" t="s">
        <v>4374</v>
      </c>
      <c r="CJ228" s="123"/>
      <c r="CK228" s="96" t="s">
        <v>4374</v>
      </c>
      <c r="CL228" s="246">
        <f>VLOOKUP(Funds[[#This Row],[Code ISIN]],'Sheet1 - Table (1)'!$A$10:$AF$110017,MATCH("Funds Liquidity",'Sheet1 - Table (1)'!$10:$10,0),FALSE)</f>
        <v>0</v>
      </c>
    </row>
    <row r="229" spans="1:94">
      <c r="A229" s="98" t="s">
        <v>2908</v>
      </c>
      <c r="B229" s="305">
        <f>IF(ISERROR(VALUE(VLOOKUP($A229,'Sheet1 - Table (1)'!$A$8:$AG$1186,COLUMN(B$7),FALSE))),VLOOKUP(A229,TK_MANQUANTS,2,FALSE),IF(VALUE(VLOOKUP($A229,'Sheet1 - Table (1)'!$A$8:$AG$1186,COLUMN(B$7),FALSE))=0,VLOOKUP(A229,TK_MANQUANTS,2,FALSE),VALUE(VLOOKUP($A229,'Sheet1 - Table (1)'!$A$8:$AG$1186,COLUMN(B$7),FALSE))))</f>
        <v>3362421</v>
      </c>
      <c r="C229" s="80" t="str">
        <f>VLOOKUP($A229,'Sheet1 - Table (1)'!$A$8:$AG$1186,COLUMN(C$7),FALSE)</f>
        <v>Procimmo Swiss Commercial Fund</v>
      </c>
      <c r="D229" s="82">
        <f>VLOOKUP($A229,'Sheet1 - Table (1)'!$A$8:$AG$1186,COLUMN(D$7),FALSE)</f>
        <v>44012</v>
      </c>
      <c r="E229" s="124">
        <f>VLOOKUP($A229,'Sheet1 - Table (1)'!$A$8:$AG$1186,COLUMN(E$7),FALSE)</f>
        <v>0.93</v>
      </c>
      <c r="F229" s="80">
        <f>VLOOKUP($A229,'Sheet1 - Table (1)'!$A$8:$AG$1186,COLUMN(F$7),FALSE)</f>
        <v>0</v>
      </c>
      <c r="G229" s="80" t="str">
        <f>VLOOKUP($A229,'Sheet1 - Table (1)'!$A$8:$AG$1186,COLUMN(G$7),FALSE)</f>
        <v>Switzerland</v>
      </c>
      <c r="H229" s="80" t="str">
        <f>VLOOKUP($A229,'Sheet1 - Table (1)'!$A$8:$AG$1186,COLUMN(H$7),FALSE)</f>
        <v>CHF</v>
      </c>
      <c r="I229" s="80" t="str">
        <f>VLOOKUP($A229,'Sheet1 - Table (1)'!$A$8:$AG$1186,COLUMN(I$7),FALSE)</f>
        <v>Fonds de placement</v>
      </c>
      <c r="J229" s="80" t="str">
        <f>VLOOKUP($A229,'Sheet1 - Table (1)'!$A$8:$AG$1186,COLUMN(J$7),FALSE)</f>
        <v>Fonds Immobiliers</v>
      </c>
      <c r="K229" s="82">
        <f>VLOOKUP($A229,'Sheet1 - Table (1)'!$A$8:$AG$1186,COLUMN(K$7),FALSE)</f>
        <v>0</v>
      </c>
      <c r="L229" s="80">
        <f>VLOOKUP($A229,'Sheet1 - Table (1)'!$A$8:$AG$1186,COLUMN(L$7),FALSE)</f>
        <v>0</v>
      </c>
      <c r="M229" s="80" t="str">
        <f>VLOOKUP($A229,'Sheet1 - Table (1)'!$A$8:$AG$1186,COLUMN(M$7),FALSE)</f>
        <v>Retained</v>
      </c>
      <c r="N229" s="80">
        <f>VLOOKUP($A229,'Sheet1 - Table (1)'!$A$8:$AG$1186,COLUMN(N$7),FALSE)</f>
        <v>0</v>
      </c>
      <c r="O229" s="80">
        <f>VLOOKUP($A229,'Sheet1 - Table (1)'!$A$8:$AG$1186,COLUMN(O$7),FALSE)</f>
        <v>0</v>
      </c>
      <c r="P229" s="80">
        <f>VLOOKUP($A229,'Sheet1 - Table (1)'!$A$8:$AG$1186,COLUMN(P$7),FALSE)</f>
        <v>0</v>
      </c>
      <c r="Q229" s="80">
        <f>VLOOKUP($A229,'Sheet1 - Table (1)'!$A$8:$AG$1186,COLUMN(Q$7),FALSE)</f>
        <v>0</v>
      </c>
      <c r="R229" s="80">
        <f>VLOOKUP($A229,'Sheet1 - Table (1)'!$A$8:$AG$1186,COLUMN(R$7),FALSE)</f>
        <v>0</v>
      </c>
      <c r="S229" s="80">
        <f>VLOOKUP($A229,'Sheet1 - Table (1)'!$A$8:$AG$1186,COLUMN(S$7),FALSE)</f>
        <v>0</v>
      </c>
      <c r="T229" s="80">
        <f>VLOOKUP($A229,'Sheet1 - Table (1)'!$A$8:$AG$1186,COLUMN(T$7),FALSE)</f>
        <v>0</v>
      </c>
      <c r="U229" s="80" t="str">
        <f t="shared" si="45"/>
        <v/>
      </c>
      <c r="V229" s="80" t="str">
        <f>VLOOKUP($A229,'Sheet1 - Table (1)'!$A$8:$AG$1186,COLUMN(V$7)+3,FALSE)</f>
        <v>CH - Immobilienfonds</v>
      </c>
      <c r="W229" s="80" t="str">
        <f>VLOOKUP(A229,'Sheet1 - Table (1)'!$A$8:$AF$10075,MATCH($W$8,'Sheet1 - Table (1)'!$10:$10,0),FALSE)</f>
        <v>Détermination des Prix Quotidien</v>
      </c>
      <c r="X229" s="80">
        <f>VLOOKUP(A229,'Sheet1 - Table (1)'!$A$8:$AAB$10075,MATCH($X$8,'Sheet1 - Table (1)'!$10:$10,0),FALSE)</f>
        <v>0</v>
      </c>
      <c r="Y229" s="96" t="str">
        <f t="shared" si="53"/>
        <v>Fonds de placement</v>
      </c>
      <c r="AA229" s="96" t="s">
        <v>1823</v>
      </c>
      <c r="AB229" s="96" t="s">
        <v>2874</v>
      </c>
      <c r="AC229" s="214" t="s">
        <v>2874</v>
      </c>
      <c r="AI229" s="96" t="s">
        <v>476</v>
      </c>
      <c r="AJ229" s="96" t="s">
        <v>476</v>
      </c>
      <c r="AK229" s="96" t="s">
        <v>476</v>
      </c>
      <c r="AL229" s="96" t="s">
        <v>5089</v>
      </c>
      <c r="AM229" s="96" t="str">
        <f t="shared" si="54"/>
        <v>Immobilier CHF</v>
      </c>
      <c r="AO229" s="96" t="s">
        <v>2874</v>
      </c>
      <c r="AP229" s="96" t="s">
        <v>2485</v>
      </c>
      <c r="AS229" s="101" t="str">
        <f t="shared" si="55"/>
        <v/>
      </c>
      <c r="AX229" s="101">
        <v>1</v>
      </c>
      <c r="BJ229" s="101">
        <v>1</v>
      </c>
      <c r="CA229" s="101" t="s">
        <v>4051</v>
      </c>
      <c r="CB229" s="122" t="s">
        <v>3840</v>
      </c>
      <c r="CC229" s="137" t="s">
        <v>4020</v>
      </c>
      <c r="CD229" s="42" t="s">
        <v>4374</v>
      </c>
      <c r="CE229" s="42" t="s">
        <v>4374</v>
      </c>
      <c r="CF229" s="42" t="str">
        <f>IFERROR(VLOOKUP(Funds[[#This Row],[Code ISIN]],[1]GLOBAL!$C$1:$L$27,10,FALSE)," ")</f>
        <v xml:space="preserve"> </v>
      </c>
      <c r="CG229" s="42" t="s">
        <v>4374</v>
      </c>
      <c r="CH229" s="42" t="s">
        <v>1633</v>
      </c>
      <c r="CI229" s="42" t="s">
        <v>4374</v>
      </c>
      <c r="CJ229" s="123"/>
      <c r="CK229" s="96" t="s">
        <v>4374</v>
      </c>
      <c r="CL229" s="246" t="str">
        <f>VLOOKUP(Funds[[#This Row],[Code ISIN]],'Sheet1 - Table (1)'!$A$10:$AF$110017,MATCH("Funds Liquidity",'Sheet1 - Table (1)'!$10:$10,0),FALSE)</f>
        <v>Jour</v>
      </c>
    </row>
    <row r="230" spans="1:94">
      <c r="A230" s="98" t="s">
        <v>2911</v>
      </c>
      <c r="B230" s="305">
        <f>IF(ISERROR(VALUE(VLOOKUP($A230,'Sheet1 - Table (1)'!$A$8:$AG$1186,COLUMN(B$7),FALSE))),VLOOKUP(A230,TK_MANQUANTS,2,FALSE),IF(VALUE(VLOOKUP($A230,'Sheet1 - Table (1)'!$A$8:$AG$1186,COLUMN(B$7),FALSE))=0,VLOOKUP(A230,TK_MANQUANTS,2,FALSE),VALUE(VLOOKUP($A230,'Sheet1 - Table (1)'!$A$8:$AG$1186,COLUMN(B$7),FALSE))))</f>
        <v>3499521</v>
      </c>
      <c r="C230" s="80" t="str">
        <f>VLOOKUP($A230,'Sheet1 - Table (1)'!$A$8:$AG$1186,COLUMN(C$7),FALSE)</f>
        <v>Patrimonium Swiss Real Estate Fund</v>
      </c>
      <c r="D230" s="82">
        <f>VLOOKUP($A230,'Sheet1 - Table (1)'!$A$8:$AG$1186,COLUMN(D$7),FALSE)</f>
        <v>43921</v>
      </c>
      <c r="E230" s="124">
        <f>VLOOKUP($A230,'Sheet1 - Table (1)'!$A$8:$AG$1186,COLUMN(E$7),FALSE)</f>
        <v>0.79</v>
      </c>
      <c r="F230" s="80">
        <f>VLOOKUP($A230,'Sheet1 - Table (1)'!$A$8:$AG$1186,COLUMN(F$7),FALSE)</f>
        <v>0</v>
      </c>
      <c r="G230" s="80" t="str">
        <f>VLOOKUP($A230,'Sheet1 - Table (1)'!$A$8:$AG$1186,COLUMN(G$7),FALSE)</f>
        <v>Switzerland</v>
      </c>
      <c r="H230" s="80" t="str">
        <f>VLOOKUP($A230,'Sheet1 - Table (1)'!$A$8:$AG$1186,COLUMN(H$7),FALSE)</f>
        <v>CHF</v>
      </c>
      <c r="I230" s="80" t="str">
        <f>VLOOKUP($A230,'Sheet1 - Table (1)'!$A$8:$AG$1186,COLUMN(I$7),FALSE)</f>
        <v>Fonds de placement</v>
      </c>
      <c r="J230" s="80" t="str">
        <f>VLOOKUP($A230,'Sheet1 - Table (1)'!$A$8:$AG$1186,COLUMN(J$7),FALSE)</f>
        <v>Fonds Immobiliers</v>
      </c>
      <c r="K230" s="82">
        <f>VLOOKUP($A230,'Sheet1 - Table (1)'!$A$8:$AG$1186,COLUMN(K$7),FALSE)</f>
        <v>0</v>
      </c>
      <c r="L230" s="80">
        <f>VLOOKUP($A230,'Sheet1 - Table (1)'!$A$8:$AG$1186,COLUMN(L$7),FALSE)</f>
        <v>0</v>
      </c>
      <c r="M230" s="80" t="str">
        <f>VLOOKUP($A230,'Sheet1 - Table (1)'!$A$8:$AG$1186,COLUMN(M$7),FALSE)</f>
        <v>Paid</v>
      </c>
      <c r="N230" s="80">
        <f>VLOOKUP($A230,'Sheet1 - Table (1)'!$A$8:$AG$1186,COLUMN(N$7),FALSE)</f>
        <v>0</v>
      </c>
      <c r="O230" s="80">
        <f>VLOOKUP($A230,'Sheet1 - Table (1)'!$A$8:$AG$1186,COLUMN(O$7),FALSE)</f>
        <v>0</v>
      </c>
      <c r="P230" s="80">
        <f>VLOOKUP($A230,'Sheet1 - Table (1)'!$A$8:$AG$1186,COLUMN(P$7),FALSE)</f>
        <v>0</v>
      </c>
      <c r="Q230" s="80">
        <f>VLOOKUP($A230,'Sheet1 - Table (1)'!$A$8:$AG$1186,COLUMN(Q$7),FALSE)</f>
        <v>0</v>
      </c>
      <c r="R230" s="80">
        <f>VLOOKUP($A230,'Sheet1 - Table (1)'!$A$8:$AG$1186,COLUMN(R$7),FALSE)</f>
        <v>0</v>
      </c>
      <c r="S230" s="80">
        <f>VLOOKUP($A230,'Sheet1 - Table (1)'!$A$8:$AG$1186,COLUMN(S$7),FALSE)</f>
        <v>0</v>
      </c>
      <c r="T230" s="80">
        <f>VLOOKUP($A230,'Sheet1 - Table (1)'!$A$8:$AG$1186,COLUMN(T$7),FALSE)</f>
        <v>0</v>
      </c>
      <c r="U230" s="80" t="str">
        <f t="shared" si="45"/>
        <v/>
      </c>
      <c r="V230" s="80" t="str">
        <f>VLOOKUP($A230,'Sheet1 - Table (1)'!$A$8:$AG$1186,COLUMN(V$7)+3,FALSE)</f>
        <v>CH - Immobilienfonds</v>
      </c>
      <c r="W230" s="80" t="str">
        <f>VLOOKUP(A230,'Sheet1 - Table (1)'!$A$8:$AF$10075,MATCH($W$8,'Sheet1 - Table (1)'!$10:$10,0),FALSE)</f>
        <v>Détermination Mensuelle, 1 fois à la fin</v>
      </c>
      <c r="X230" s="80">
        <f>VLOOKUP(A230,'Sheet1 - Table (1)'!$A$8:$AAB$10075,MATCH($X$8,'Sheet1 - Table (1)'!$10:$10,0),FALSE)</f>
        <v>0</v>
      </c>
      <c r="Y230" s="96" t="str">
        <f t="shared" si="53"/>
        <v>Fonds de placement</v>
      </c>
      <c r="AA230" s="96" t="s">
        <v>1823</v>
      </c>
      <c r="AB230" s="96" t="s">
        <v>2874</v>
      </c>
      <c r="AC230" s="214" t="s">
        <v>2874</v>
      </c>
      <c r="AI230" s="96" t="s">
        <v>476</v>
      </c>
      <c r="AJ230" s="96" t="s">
        <v>476</v>
      </c>
      <c r="AK230" s="96" t="s">
        <v>476</v>
      </c>
      <c r="AL230" s="96" t="s">
        <v>5089</v>
      </c>
      <c r="AM230" s="96" t="str">
        <f t="shared" si="54"/>
        <v>Immobilier CHF</v>
      </c>
      <c r="AO230" s="96" t="s">
        <v>2874</v>
      </c>
      <c r="AP230" s="96" t="s">
        <v>2485</v>
      </c>
      <c r="AS230" s="101" t="str">
        <f t="shared" si="55"/>
        <v/>
      </c>
      <c r="AX230" s="101">
        <v>1</v>
      </c>
      <c r="BJ230" s="101">
        <v>1</v>
      </c>
      <c r="CA230" s="101" t="s">
        <v>4051</v>
      </c>
      <c r="CB230" s="122" t="s">
        <v>3841</v>
      </c>
      <c r="CC230" s="137" t="s">
        <v>4020</v>
      </c>
      <c r="CD230" s="42" t="s">
        <v>4374</v>
      </c>
      <c r="CE230" s="42" t="s">
        <v>4374</v>
      </c>
      <c r="CF230" s="42" t="str">
        <f>IFERROR(VLOOKUP(Funds[[#This Row],[Code ISIN]],[1]GLOBAL!$C$1:$L$27,10,FALSE)," ")</f>
        <v xml:space="preserve"> </v>
      </c>
      <c r="CG230" s="42" t="s">
        <v>4374</v>
      </c>
      <c r="CH230" s="42" t="s">
        <v>1633</v>
      </c>
      <c r="CI230" s="42" t="s">
        <v>4374</v>
      </c>
      <c r="CJ230" s="123"/>
      <c r="CK230" s="96" t="s">
        <v>4374</v>
      </c>
      <c r="CL230" s="246" t="str">
        <f>VLOOKUP(Funds[[#This Row],[Code ISIN]],'Sheet1 - Table (1)'!$A$10:$AF$110017,MATCH("Funds Liquidity",'Sheet1 - Table (1)'!$10:$10,0),FALSE)</f>
        <v>&gt;=Mois</v>
      </c>
    </row>
    <row r="231" spans="1:94">
      <c r="A231" s="98" t="s">
        <v>2914</v>
      </c>
      <c r="B231" s="305">
        <f>IF(ISERROR(VALUE(VLOOKUP($A231,'Sheet1 - Table (1)'!$A$8:$AG$1186,COLUMN(B$7),FALSE))),VLOOKUP(A231,TK_MANQUANTS,2,FALSE),IF(VALUE(VLOOKUP($A231,'Sheet1 - Table (1)'!$A$8:$AG$1186,COLUMN(B$7),FALSE))=0,VLOOKUP(A231,TK_MANQUANTS,2,FALSE),VALUE(VLOOKUP($A231,'Sheet1 - Table (1)'!$A$8:$AG$1186,COLUMN(B$7),FALSE))))</f>
        <v>3941501</v>
      </c>
      <c r="C231" s="80" t="str">
        <f>VLOOKUP($A231,'Sheet1 - Table (1)'!$A$8:$AG$1186,COLUMN(C$7),FALSE)</f>
        <v>Realstone Swiss Property</v>
      </c>
      <c r="D231" s="82">
        <f>VLOOKUP($A231,'Sheet1 - Table (1)'!$A$8:$AG$1186,COLUMN(D$7),FALSE)</f>
        <v>42460</v>
      </c>
      <c r="E231" s="124">
        <f>VLOOKUP($A231,'Sheet1 - Table (1)'!$A$8:$AG$1186,COLUMN(E$7),FALSE)</f>
        <v>0.83</v>
      </c>
      <c r="F231" s="80">
        <f>VLOOKUP($A231,'Sheet1 - Table (1)'!$A$8:$AG$1186,COLUMN(F$7),FALSE)</f>
        <v>0</v>
      </c>
      <c r="G231" s="80" t="str">
        <f>VLOOKUP($A231,'Sheet1 - Table (1)'!$A$8:$AG$1186,COLUMN(G$7),FALSE)</f>
        <v>Switzerland</v>
      </c>
      <c r="H231" s="80" t="str">
        <f>VLOOKUP($A231,'Sheet1 - Table (1)'!$A$8:$AG$1186,COLUMN(H$7),FALSE)</f>
        <v>CHF</v>
      </c>
      <c r="I231" s="80" t="str">
        <f>VLOOKUP($A231,'Sheet1 - Table (1)'!$A$8:$AG$1186,COLUMN(I$7),FALSE)</f>
        <v>Fonds de placement</v>
      </c>
      <c r="J231" s="80" t="str">
        <f>VLOOKUP($A231,'Sheet1 - Table (1)'!$A$8:$AG$1186,COLUMN(J$7),FALSE)</f>
        <v>Fonds Immobiliers</v>
      </c>
      <c r="K231" s="82">
        <f>VLOOKUP($A231,'Sheet1 - Table (1)'!$A$8:$AG$1186,COLUMN(K$7),FALSE)</f>
        <v>0</v>
      </c>
      <c r="L231" s="80">
        <f>VLOOKUP($A231,'Sheet1 - Table (1)'!$A$8:$AG$1186,COLUMN(L$7),FALSE)</f>
        <v>0</v>
      </c>
      <c r="M231" s="80" t="str">
        <f>VLOOKUP($A231,'Sheet1 - Table (1)'!$A$8:$AG$1186,COLUMN(M$7),FALSE)</f>
        <v>Paid</v>
      </c>
      <c r="N231" s="80">
        <f>VLOOKUP($A231,'Sheet1 - Table (1)'!$A$8:$AG$1186,COLUMN(N$7),FALSE)</f>
        <v>0</v>
      </c>
      <c r="O231" s="80">
        <f>VLOOKUP($A231,'Sheet1 - Table (1)'!$A$8:$AG$1186,COLUMN(O$7),FALSE)</f>
        <v>0</v>
      </c>
      <c r="P231" s="80">
        <f>VLOOKUP($A231,'Sheet1 - Table (1)'!$A$8:$AG$1186,COLUMN(P$7),FALSE)</f>
        <v>0</v>
      </c>
      <c r="Q231" s="80">
        <f>VLOOKUP($A231,'Sheet1 - Table (1)'!$A$8:$AG$1186,COLUMN(Q$7),FALSE)</f>
        <v>0</v>
      </c>
      <c r="R231" s="80">
        <f>VLOOKUP($A231,'Sheet1 - Table (1)'!$A$8:$AG$1186,COLUMN(R$7),FALSE)</f>
        <v>0</v>
      </c>
      <c r="S231" s="80">
        <f>VLOOKUP($A231,'Sheet1 - Table (1)'!$A$8:$AG$1186,COLUMN(S$7),FALSE)</f>
        <v>0</v>
      </c>
      <c r="T231" s="80">
        <f>VLOOKUP($A231,'Sheet1 - Table (1)'!$A$8:$AG$1186,COLUMN(T$7),FALSE)</f>
        <v>0</v>
      </c>
      <c r="U231" s="80" t="str">
        <f t="shared" si="45"/>
        <v/>
      </c>
      <c r="V231" s="80" t="str">
        <f>VLOOKUP($A231,'Sheet1 - Table (1)'!$A$8:$AG$1186,COLUMN(V$7)+3,FALSE)</f>
        <v>CH - Immobilienfonds</v>
      </c>
      <c r="W231" s="80" t="str">
        <f>VLOOKUP(A231,'Sheet1 - Table (1)'!$A$8:$AF$10075,MATCH($W$8,'Sheet1 - Table (1)'!$10:$10,0),FALSE)</f>
        <v>Détermination des Prix Quotidien</v>
      </c>
      <c r="X231" s="80">
        <f>VLOOKUP(A231,'Sheet1 - Table (1)'!$A$8:$AAB$10075,MATCH($X$8,'Sheet1 - Table (1)'!$10:$10,0),FALSE)</f>
        <v>0</v>
      </c>
      <c r="Y231" s="96" t="str">
        <f t="shared" si="53"/>
        <v>Fonds de placement</v>
      </c>
      <c r="AA231" s="96" t="s">
        <v>1823</v>
      </c>
      <c r="AB231" s="96" t="s">
        <v>2874</v>
      </c>
      <c r="AC231" s="214" t="s">
        <v>2874</v>
      </c>
      <c r="AI231" s="96" t="s">
        <v>476</v>
      </c>
      <c r="AJ231" s="96" t="s">
        <v>476</v>
      </c>
      <c r="AK231" s="96" t="s">
        <v>476</v>
      </c>
      <c r="AL231" s="96" t="s">
        <v>5089</v>
      </c>
      <c r="AM231" s="96" t="str">
        <f t="shared" si="54"/>
        <v>Immobilier CHF</v>
      </c>
      <c r="AO231" s="96" t="s">
        <v>2874</v>
      </c>
      <c r="AP231" s="96" t="s">
        <v>2485</v>
      </c>
      <c r="AS231" s="101" t="str">
        <f t="shared" si="55"/>
        <v/>
      </c>
      <c r="AX231" s="101">
        <v>1</v>
      </c>
      <c r="BJ231" s="101">
        <v>1</v>
      </c>
      <c r="CA231" s="101" t="s">
        <v>4051</v>
      </c>
      <c r="CB231" s="122" t="s">
        <v>3842</v>
      </c>
      <c r="CC231" s="101" t="s">
        <v>4020</v>
      </c>
      <c r="CD231" s="42" t="s">
        <v>4374</v>
      </c>
      <c r="CE231" s="42" t="s">
        <v>4374</v>
      </c>
      <c r="CF231" s="42" t="str">
        <f>IFERROR(VLOOKUP(Funds[[#This Row],[Code ISIN]],[1]GLOBAL!$C$1:$L$27,10,FALSE)," ")</f>
        <v xml:space="preserve"> </v>
      </c>
      <c r="CG231" s="42" t="s">
        <v>4374</v>
      </c>
      <c r="CH231" s="42" t="s">
        <v>4374</v>
      </c>
      <c r="CI231" s="42" t="s">
        <v>4374</v>
      </c>
      <c r="CJ231" s="123"/>
      <c r="CK231" s="96" t="s">
        <v>4374</v>
      </c>
      <c r="CL231" s="246" t="str">
        <f>VLOOKUP(Funds[[#This Row],[Code ISIN]],'Sheet1 - Table (1)'!$A$10:$AF$110017,MATCH("Funds Liquidity",'Sheet1 - Table (1)'!$10:$10,0),FALSE)</f>
        <v>Jour</v>
      </c>
    </row>
    <row r="232" spans="1:94">
      <c r="A232" s="62" t="s">
        <v>2917</v>
      </c>
      <c r="B232" s="305">
        <f>IF(ISERROR(VALUE(VLOOKUP($A232,'Sheet1 - Table (1)'!$A$8:$AG$1186,COLUMN(B$7),FALSE))),VLOOKUP(A232,TK_MANQUANTS,2,FALSE),IF(VALUE(VLOOKUP($A232,'Sheet1 - Table (1)'!$A$8:$AG$1186,COLUMN(B$7),FALSE))=0,VLOOKUP(A232,TK_MANQUANTS,2,FALSE),VALUE(VLOOKUP($A232,'Sheet1 - Table (1)'!$A$8:$AG$1186,COLUMN(B$7),FALSE))))</f>
        <v>29378486</v>
      </c>
      <c r="C232" s="80" t="str">
        <f>VLOOKUP($A232,'Sheet1 - Table (1)'!$A$8:$AG$1186,COLUMN(C$7),FALSE)</f>
        <v>Swiss Life REF (CH) Swiss Properties</v>
      </c>
      <c r="D232" s="82">
        <f>VLOOKUP($A232,'Sheet1 - Table (1)'!$A$8:$AG$1186,COLUMN(D$7),FALSE)</f>
        <v>42310</v>
      </c>
      <c r="E232" s="124">
        <f>VLOOKUP($A232,'Sheet1 - Table (1)'!$A$8:$AG$1186,COLUMN(E$7),FALSE)</f>
        <v>1</v>
      </c>
      <c r="F232" s="80">
        <f>VLOOKUP($A232,'Sheet1 - Table (1)'!$A$8:$AG$1186,COLUMN(F$7),FALSE)</f>
        <v>0</v>
      </c>
      <c r="G232" s="80" t="str">
        <f>VLOOKUP($A232,'Sheet1 - Table (1)'!$A$8:$AG$1186,COLUMN(G$7),FALSE)</f>
        <v>Switzerland</v>
      </c>
      <c r="H232" s="80" t="str">
        <f>VLOOKUP($A232,'Sheet1 - Table (1)'!$A$8:$AG$1186,COLUMN(H$7),FALSE)</f>
        <v>CHF</v>
      </c>
      <c r="I232" s="80" t="str">
        <f>VLOOKUP($A232,'Sheet1 - Table (1)'!$A$8:$AG$1186,COLUMN(I$7),FALSE)</f>
        <v>Fonds de placement</v>
      </c>
      <c r="J232" s="80" t="str">
        <f>VLOOKUP($A232,'Sheet1 - Table (1)'!$A$8:$AG$1186,COLUMN(J$7),FALSE)</f>
        <v>Fonds Immobiliers</v>
      </c>
      <c r="K232" s="82">
        <f>VLOOKUP($A232,'Sheet1 - Table (1)'!$A$8:$AG$1186,COLUMN(K$7),FALSE)</f>
        <v>43646</v>
      </c>
      <c r="L232" s="80">
        <f>VLOOKUP($A232,'Sheet1 - Table (1)'!$A$8:$AG$1186,COLUMN(L$7),FALSE)</f>
        <v>961</v>
      </c>
      <c r="M232" s="80" t="str">
        <f>VLOOKUP($A232,'Sheet1 - Table (1)'!$A$8:$AG$1186,COLUMN(M$7),FALSE)</f>
        <v>Paid</v>
      </c>
      <c r="N232" s="80">
        <f>VLOOKUP($A232,'Sheet1 - Table (1)'!$A$8:$AG$1186,COLUMN(N$7),FALSE)</f>
        <v>0</v>
      </c>
      <c r="O232" s="80">
        <f>VLOOKUP($A232,'Sheet1 - Table (1)'!$A$8:$AG$1186,COLUMN(O$7),FALSE)</f>
        <v>0</v>
      </c>
      <c r="P232" s="80">
        <f>VLOOKUP($A232,'Sheet1 - Table (1)'!$A$8:$AG$1186,COLUMN(P$7),FALSE)</f>
        <v>0</v>
      </c>
      <c r="Q232" s="80">
        <f>VLOOKUP($A232,'Sheet1 - Table (1)'!$A$8:$AG$1186,COLUMN(Q$7),FALSE)</f>
        <v>0</v>
      </c>
      <c r="R232" s="80">
        <f>VLOOKUP($A232,'Sheet1 - Table (1)'!$A$8:$AG$1186,COLUMN(R$7),FALSE)</f>
        <v>0</v>
      </c>
      <c r="S232" s="80">
        <f>VLOOKUP($A232,'Sheet1 - Table (1)'!$A$8:$AG$1186,COLUMN(S$7),FALSE)</f>
        <v>0</v>
      </c>
      <c r="T232" s="80">
        <f>VLOOKUP($A232,'Sheet1 - Table (1)'!$A$8:$AG$1186,COLUMN(T$7),FALSE)</f>
        <v>0</v>
      </c>
      <c r="U232" s="80" t="str">
        <f t="shared" si="45"/>
        <v/>
      </c>
      <c r="V232" s="80" t="str">
        <f>VLOOKUP($A232,'Sheet1 - Table (1)'!$A$8:$AG$1186,COLUMN(V$7)+3,FALSE)</f>
        <v>Fonds de placement</v>
      </c>
      <c r="W232" s="80" t="str">
        <f>VLOOKUP(A232,'Sheet1 - Table (1)'!$A$8:$AF$10075,MATCH($W$8,'Sheet1 - Table (1)'!$10:$10,0),FALSE)</f>
        <v>Détermination des Prix Quotidien</v>
      </c>
      <c r="X232" s="80">
        <f>VLOOKUP(A232,'Sheet1 - Table (1)'!$A$8:$AAB$10075,MATCH($X$8,'Sheet1 - Table (1)'!$10:$10,0),FALSE)</f>
        <v>0</v>
      </c>
      <c r="Y232" s="96" t="str">
        <f t="shared" si="53"/>
        <v>Fonds de placement</v>
      </c>
      <c r="Z232" s="132"/>
      <c r="AA232" s="132" t="s">
        <v>1823</v>
      </c>
      <c r="AB232" s="132" t="s">
        <v>2874</v>
      </c>
      <c r="AC232" s="216" t="s">
        <v>2874</v>
      </c>
      <c r="AD232" s="216"/>
      <c r="AE232" s="132"/>
      <c r="AF232" s="245"/>
      <c r="AG232" s="132" t="s">
        <v>476</v>
      </c>
      <c r="AH232" s="132"/>
      <c r="AI232" s="132" t="s">
        <v>476</v>
      </c>
      <c r="AJ232" s="132" t="s">
        <v>476</v>
      </c>
      <c r="AK232" s="132" t="s">
        <v>476</v>
      </c>
      <c r="AL232" s="132" t="s">
        <v>5089</v>
      </c>
      <c r="AM232" s="132" t="s">
        <v>1920</v>
      </c>
      <c r="AN232" s="132"/>
      <c r="AO232" s="132" t="s">
        <v>2874</v>
      </c>
      <c r="AP232" s="132" t="s">
        <v>2485</v>
      </c>
      <c r="AQ232" s="132"/>
      <c r="AR232" s="126"/>
      <c r="AS232" s="126" t="s">
        <v>70</v>
      </c>
      <c r="AT232" s="126"/>
      <c r="AU232" s="126"/>
      <c r="AV232" s="126"/>
      <c r="AW232" s="126"/>
      <c r="AX232" s="126">
        <v>1</v>
      </c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>
        <v>1</v>
      </c>
      <c r="BK232" s="126"/>
      <c r="BL232" s="126"/>
      <c r="BM232" s="126"/>
      <c r="BN232" s="126"/>
      <c r="BO232" s="126"/>
      <c r="BP232" s="126"/>
      <c r="BQ232" s="126"/>
      <c r="BR232" s="126"/>
      <c r="BS232" s="132"/>
      <c r="BT232" s="132"/>
      <c r="BU232" s="132"/>
      <c r="BV232" s="126"/>
      <c r="BW232" s="126"/>
      <c r="BX232" s="126" t="s">
        <v>1851</v>
      </c>
      <c r="BY232" s="132"/>
      <c r="BZ232" s="132"/>
      <c r="CA232" s="126" t="s">
        <v>4051</v>
      </c>
      <c r="CB232" s="126" t="s">
        <v>4219</v>
      </c>
      <c r="CC232" s="126" t="s">
        <v>4020</v>
      </c>
      <c r="CD232" s="297" t="s">
        <v>1633</v>
      </c>
      <c r="CE232" s="297" t="s">
        <v>4374</v>
      </c>
      <c r="CF232" s="297" t="str">
        <f>IFERROR(VLOOKUP(Funds[[#This Row],[Code ISIN]],[1]GLOBAL!$C$1:$L$27,10,FALSE)," ")</f>
        <v xml:space="preserve"> </v>
      </c>
      <c r="CG232" s="297" t="s">
        <v>4374</v>
      </c>
      <c r="CH232" s="297" t="s">
        <v>1633</v>
      </c>
      <c r="CI232" s="297" t="s">
        <v>4374</v>
      </c>
      <c r="CJ232" s="140"/>
      <c r="CK232" s="132" t="s">
        <v>4374</v>
      </c>
      <c r="CL232" s="245" t="str">
        <f>VLOOKUP(Funds[[#This Row],[Code ISIN]],'Sheet1 - Table (1)'!$A$10:$AF$110017,MATCH("Funds Liquidity",'Sheet1 - Table (1)'!$10:$10,0),FALSE)</f>
        <v>Jour</v>
      </c>
      <c r="CM232" s="132" t="s">
        <v>476</v>
      </c>
      <c r="CN232" s="132"/>
      <c r="CO232" s="132"/>
      <c r="CP232" s="132"/>
    </row>
    <row r="233" spans="1:94">
      <c r="A233" s="98" t="s">
        <v>2918</v>
      </c>
      <c r="B233" s="305">
        <f>IF(ISERROR(VALUE(VLOOKUP($A233,'Sheet1 - Table (1)'!$A$8:$AG$1186,COLUMN(B$7),FALSE))),VLOOKUP(A233,TK_MANQUANTS,2,FALSE),IF(VALUE(VLOOKUP($A233,'Sheet1 - Table (1)'!$A$8:$AG$1186,COLUMN(B$7),FALSE))=0,VLOOKUP(A233,TK_MANQUANTS,2,FALSE),VALUE(VLOOKUP($A233,'Sheet1 - Table (1)'!$A$8:$AG$1186,COLUMN(B$7),FALSE))))</f>
        <v>28508745</v>
      </c>
      <c r="C233" s="80" t="str">
        <f>VLOOKUP($A233,'Sheet1 - Table (1)'!$A$8:$AG$1186,COLUMN(C$7),FALSE)</f>
        <v>SF Retail Properties Fund</v>
      </c>
      <c r="D233" s="82">
        <f>VLOOKUP($A233,'Sheet1 - Table (1)'!$A$8:$AG$1186,COLUMN(D$7),FALSE)</f>
        <v>43830</v>
      </c>
      <c r="E233" s="124">
        <f>VLOOKUP($A233,'Sheet1 - Table (1)'!$A$8:$AG$1186,COLUMN(E$7),FALSE)</f>
        <v>0.96</v>
      </c>
      <c r="F233" s="80">
        <f>VLOOKUP($A233,'Sheet1 - Table (1)'!$A$8:$AG$1186,COLUMN(F$7),FALSE)</f>
        <v>0</v>
      </c>
      <c r="G233" s="80" t="str">
        <f>VLOOKUP($A233,'Sheet1 - Table (1)'!$A$8:$AG$1186,COLUMN(G$7),FALSE)</f>
        <v>Switzerland</v>
      </c>
      <c r="H233" s="80" t="str">
        <f>VLOOKUP($A233,'Sheet1 - Table (1)'!$A$8:$AG$1186,COLUMN(H$7),FALSE)</f>
        <v>CHF</v>
      </c>
      <c r="I233" s="80" t="str">
        <f>VLOOKUP($A233,'Sheet1 - Table (1)'!$A$8:$AG$1186,COLUMN(I$7),FALSE)</f>
        <v>Fonds de placement</v>
      </c>
      <c r="J233" s="80" t="str">
        <f>VLOOKUP($A233,'Sheet1 - Table (1)'!$A$8:$AG$1186,COLUMN(J$7),FALSE)</f>
        <v>Fonds Immobiliers</v>
      </c>
      <c r="K233" s="82">
        <f>VLOOKUP($A233,'Sheet1 - Table (1)'!$A$8:$AG$1186,COLUMN(K$7),FALSE)</f>
        <v>0</v>
      </c>
      <c r="L233" s="80">
        <f>VLOOKUP($A233,'Sheet1 - Table (1)'!$A$8:$AG$1186,COLUMN(L$7),FALSE)</f>
        <v>0</v>
      </c>
      <c r="M233" s="80" t="str">
        <f>VLOOKUP($A233,'Sheet1 - Table (1)'!$A$8:$AG$1186,COLUMN(M$7),FALSE)</f>
        <v>Paid</v>
      </c>
      <c r="N233" s="80">
        <f>VLOOKUP($A233,'Sheet1 - Table (1)'!$A$8:$AG$1186,COLUMN(N$7),FALSE)</f>
        <v>0</v>
      </c>
      <c r="O233" s="80">
        <f>VLOOKUP($A233,'Sheet1 - Table (1)'!$A$8:$AG$1186,COLUMN(O$7),FALSE)</f>
        <v>0</v>
      </c>
      <c r="P233" s="80">
        <f>VLOOKUP($A233,'Sheet1 - Table (1)'!$A$8:$AG$1186,COLUMN(P$7),FALSE)</f>
        <v>0</v>
      </c>
      <c r="Q233" s="80">
        <f>VLOOKUP($A233,'Sheet1 - Table (1)'!$A$8:$AG$1186,COLUMN(Q$7),FALSE)</f>
        <v>0</v>
      </c>
      <c r="R233" s="80">
        <f>VLOOKUP($A233,'Sheet1 - Table (1)'!$A$8:$AG$1186,COLUMN(R$7),FALSE)</f>
        <v>0</v>
      </c>
      <c r="S233" s="80">
        <f>VLOOKUP($A233,'Sheet1 - Table (1)'!$A$8:$AG$1186,COLUMN(S$7),FALSE)</f>
        <v>0</v>
      </c>
      <c r="T233" s="80">
        <f>VLOOKUP($A233,'Sheet1 - Table (1)'!$A$8:$AG$1186,COLUMN(T$7),FALSE)</f>
        <v>0</v>
      </c>
      <c r="U233" s="80" t="str">
        <f t="shared" si="45"/>
        <v/>
      </c>
      <c r="V233" s="80" t="str">
        <f>VLOOKUP($A233,'Sheet1 - Table (1)'!$A$8:$AG$1186,COLUMN(V$7)+3,FALSE)</f>
        <v>CH - Immobilienfonds</v>
      </c>
      <c r="W233" s="80" t="str">
        <f>VLOOKUP(A233,'Sheet1 - Table (1)'!$A$8:$AF$10075,MATCH($W$8,'Sheet1 - Table (1)'!$10:$10,0),FALSE)</f>
        <v>Détermination des Prix Quotidien</v>
      </c>
      <c r="X233" s="80">
        <f>VLOOKUP(A233,'Sheet1 - Table (1)'!$A$8:$AAB$10075,MATCH($X$8,'Sheet1 - Table (1)'!$10:$10,0),FALSE)</f>
        <v>0</v>
      </c>
      <c r="Y233" s="96" t="str">
        <f t="shared" si="53"/>
        <v>Fonds de placement</v>
      </c>
      <c r="AA233" s="96" t="s">
        <v>1823</v>
      </c>
      <c r="AB233" s="96" t="s">
        <v>2874</v>
      </c>
      <c r="AC233" s="214" t="s">
        <v>2874</v>
      </c>
      <c r="AI233" s="96" t="s">
        <v>476</v>
      </c>
      <c r="AJ233" s="96" t="s">
        <v>476</v>
      </c>
      <c r="AK233" s="96" t="s">
        <v>476</v>
      </c>
      <c r="AL233" s="96" t="s">
        <v>5089</v>
      </c>
      <c r="AM233" s="96" t="str">
        <f>IF(AND(AK233="Obligations",AP233="Courbe CHF"),"Obligations CHF",IF(AND(AX233=100%,BJ233=100%),AK233&amp;" CHF",IF(OR(AK233="Obligations",AK233="Actions",AK233="Liquidités"),AK233&amp;" étrangères" &amp; IF(AX233=100%," hedged",""),AK233&amp;" étrangers" &amp; IF(AX233=100%," hedged",""))))</f>
        <v>Immobilier CHF</v>
      </c>
      <c r="AO233" s="96" t="s">
        <v>2874</v>
      </c>
      <c r="AP233" s="96" t="s">
        <v>2485</v>
      </c>
      <c r="AS233" s="101" t="str">
        <f>IF(AR233="","",AR233-E233%)</f>
        <v/>
      </c>
      <c r="AX233" s="101">
        <v>1</v>
      </c>
      <c r="BJ233" s="101">
        <v>1</v>
      </c>
      <c r="CA233" s="101" t="s">
        <v>70</v>
      </c>
      <c r="CB233" s="101"/>
      <c r="CC233" s="101" t="s">
        <v>70</v>
      </c>
      <c r="CD233" s="42" t="s">
        <v>4374</v>
      </c>
      <c r="CE233" s="42" t="s">
        <v>4374</v>
      </c>
      <c r="CF233" s="42" t="str">
        <f>IFERROR(VLOOKUP(Funds[[#This Row],[Code ISIN]],[1]GLOBAL!$C$1:$L$27,10,FALSE)," ")</f>
        <v xml:space="preserve"> </v>
      </c>
      <c r="CG233" s="42" t="s">
        <v>4374</v>
      </c>
      <c r="CH233" s="42" t="s">
        <v>4374</v>
      </c>
      <c r="CI233" s="42" t="s">
        <v>4374</v>
      </c>
      <c r="CJ233" s="123"/>
      <c r="CK233" s="96" t="s">
        <v>4374</v>
      </c>
      <c r="CL233" s="246" t="str">
        <f>VLOOKUP(Funds[[#This Row],[Code ISIN]],'Sheet1 - Table (1)'!$A$10:$AF$110017,MATCH("Funds Liquidity",'Sheet1 - Table (1)'!$10:$10,0),FALSE)</f>
        <v>Jour</v>
      </c>
    </row>
    <row r="234" spans="1:94">
      <c r="A234" s="98" t="s">
        <v>2921</v>
      </c>
      <c r="B234" s="305">
        <f>IF(ISERROR(VALUE(VLOOKUP($A234,'Sheet1 - Table (1)'!$A$8:$AG$1186,COLUMN(B$7),FALSE))),VLOOKUP(A234,TK_MANQUANTS,2,FALSE),IF(VALUE(VLOOKUP($A234,'Sheet1 - Table (1)'!$A$8:$AG$1186,COLUMN(B$7),FALSE))=0,VLOOKUP(A234,TK_MANQUANTS,2,FALSE),VALUE(VLOOKUP($A234,'Sheet1 - Table (1)'!$A$8:$AG$1186,COLUMN(B$7),FALSE))))</f>
        <v>21644254</v>
      </c>
      <c r="C234" s="80" t="str">
        <f>VLOOKUP($A234,'Sheet1 - Table (1)'!$A$8:$AG$1186,COLUMN(C$7),FALSE)</f>
        <v>MV ImmoXtra Schweiz Fonds M</v>
      </c>
      <c r="D234" s="82">
        <f>VLOOKUP($A234,'Sheet1 - Table (1)'!$A$8:$AG$1186,COLUMN(D$7),FALSE)</f>
        <v>43830</v>
      </c>
      <c r="E234" s="124">
        <f>VLOOKUP($A234,'Sheet1 - Table (1)'!$A$8:$AG$1186,COLUMN(E$7),FALSE)</f>
        <v>1.07</v>
      </c>
      <c r="F234" s="80">
        <f>VLOOKUP($A234,'Sheet1 - Table (1)'!$A$8:$AG$1186,COLUMN(F$7),FALSE)</f>
        <v>0</v>
      </c>
      <c r="G234" s="80" t="str">
        <f>VLOOKUP($A234,'Sheet1 - Table (1)'!$A$8:$AG$1186,COLUMN(G$7),FALSE)</f>
        <v>Switzerland</v>
      </c>
      <c r="H234" s="80" t="str">
        <f>VLOOKUP($A234,'Sheet1 - Table (1)'!$A$8:$AG$1186,COLUMN(H$7),FALSE)</f>
        <v>CHF</v>
      </c>
      <c r="I234" s="80" t="str">
        <f>VLOOKUP($A234,'Sheet1 - Table (1)'!$A$8:$AG$1186,COLUMN(I$7),FALSE)</f>
        <v>Fonds de placement</v>
      </c>
      <c r="J234" s="80" t="str">
        <f>VLOOKUP($A234,'Sheet1 - Table (1)'!$A$8:$AG$1186,COLUMN(J$7),FALSE)</f>
        <v>Actions</v>
      </c>
      <c r="K234" s="82">
        <f>VLOOKUP($A234,'Sheet1 - Table (1)'!$A$8:$AG$1186,COLUMN(K$7),FALSE)</f>
        <v>44255</v>
      </c>
      <c r="L234" s="80">
        <f>VLOOKUP($A234,'Sheet1 - Table (1)'!$A$8:$AG$1186,COLUMN(L$7),FALSE)</f>
        <v>268.25024619999999</v>
      </c>
      <c r="M234" s="80" t="str">
        <f>VLOOKUP($A234,'Sheet1 - Table (1)'!$A$8:$AG$1186,COLUMN(M$7),FALSE)</f>
        <v>Paid</v>
      </c>
      <c r="N234" s="80">
        <f>VLOOKUP($A234,'Sheet1 - Table (1)'!$A$8:$AG$1186,COLUMN(N$7),FALSE)</f>
        <v>0</v>
      </c>
      <c r="O234" s="80">
        <f>VLOOKUP($A234,'Sheet1 - Table (1)'!$A$8:$AG$1186,COLUMN(O$7),FALSE)</f>
        <v>0</v>
      </c>
      <c r="P234" s="80">
        <f>VLOOKUP($A234,'Sheet1 - Table (1)'!$A$8:$AG$1186,COLUMN(P$7),FALSE)</f>
        <v>0</v>
      </c>
      <c r="Q234" s="80">
        <f>VLOOKUP($A234,'Sheet1 - Table (1)'!$A$8:$AG$1186,COLUMN(Q$7),FALSE)</f>
        <v>0</v>
      </c>
      <c r="R234" s="80">
        <f>VLOOKUP($A234,'Sheet1 - Table (1)'!$A$8:$AG$1186,COLUMN(R$7),FALSE)</f>
        <v>0</v>
      </c>
      <c r="S234" s="80">
        <f>VLOOKUP($A234,'Sheet1 - Table (1)'!$A$8:$AG$1186,COLUMN(S$7),FALSE)</f>
        <v>0</v>
      </c>
      <c r="T234" s="80">
        <f>VLOOKUP($A234,'Sheet1 - Table (1)'!$A$8:$AG$1186,COLUMN(T$7),FALSE)</f>
        <v>0</v>
      </c>
      <c r="U234" s="80" t="str">
        <f t="shared" si="45"/>
        <v/>
      </c>
      <c r="V234" s="80" t="str">
        <f>VLOOKUP($A234,'Sheet1 - Table (1)'!$A$8:$AG$1186,COLUMN(V$7)+3,FALSE)</f>
        <v>CH - Uebrige Fds tradit. Anl.</v>
      </c>
      <c r="W234" s="80" t="str">
        <f>VLOOKUP(A234,'Sheet1 - Table (1)'!$A$8:$AF$10075,MATCH($W$8,'Sheet1 - Table (1)'!$10:$10,0),FALSE)</f>
        <v>Détermination des Prix Quotidien</v>
      </c>
      <c r="X234" s="80">
        <f>VLOOKUP(A234,'Sheet1 - Table (1)'!$A$8:$AAB$10075,MATCH($X$8,'Sheet1 - Table (1)'!$10:$10,0),FALSE)</f>
        <v>0</v>
      </c>
      <c r="Y234" s="96" t="str">
        <f t="shared" si="53"/>
        <v>Fonds de placement</v>
      </c>
      <c r="AA234" s="96" t="s">
        <v>1823</v>
      </c>
      <c r="AB234" s="96" t="s">
        <v>2874</v>
      </c>
      <c r="AC234" s="214" t="s">
        <v>2874</v>
      </c>
      <c r="AI234" s="96" t="s">
        <v>476</v>
      </c>
      <c r="AJ234" s="96" t="s">
        <v>476</v>
      </c>
      <c r="AK234" s="96" t="s">
        <v>476</v>
      </c>
      <c r="AL234" s="96" t="s">
        <v>5089</v>
      </c>
      <c r="AM234" s="96" t="str">
        <f>IF(AND(AK234="Obligations",AP234="Courbe CHF"),"Obligations CHF",IF(AND(AX234=100%,BJ234=100%),AK234&amp;" CHF",IF(OR(AK234="Obligations",AK234="Actions",AK234="Liquidités"),AK234&amp;" étrangères" &amp; IF(AX234=100%," hedged",""),AK234&amp;" étrangers" &amp; IF(AX234=100%," hedged",""))))</f>
        <v>Immobilier CHF</v>
      </c>
      <c r="AO234" s="96" t="s">
        <v>2874</v>
      </c>
      <c r="AP234" s="96" t="s">
        <v>2485</v>
      </c>
      <c r="AS234" s="101" t="str">
        <f>IF(AR234="","",AR234-E234%)</f>
        <v/>
      </c>
      <c r="AX234" s="101">
        <v>1</v>
      </c>
      <c r="BJ234" s="101">
        <v>1</v>
      </c>
      <c r="CA234" s="101" t="s">
        <v>70</v>
      </c>
      <c r="CB234" s="101"/>
      <c r="CC234" s="101" t="s">
        <v>70</v>
      </c>
      <c r="CD234" s="42" t="s">
        <v>4374</v>
      </c>
      <c r="CE234" s="42" t="s">
        <v>4374</v>
      </c>
      <c r="CF234" s="42" t="str">
        <f>IFERROR(VLOOKUP(Funds[[#This Row],[Code ISIN]],[1]GLOBAL!$C$1:$L$27,10,FALSE)," ")</f>
        <v xml:space="preserve"> </v>
      </c>
      <c r="CG234" s="42" t="s">
        <v>4374</v>
      </c>
      <c r="CH234" s="42" t="s">
        <v>4374</v>
      </c>
      <c r="CI234" s="42" t="s">
        <v>4374</v>
      </c>
      <c r="CJ234" s="123"/>
      <c r="CK234" s="96" t="s">
        <v>4374</v>
      </c>
      <c r="CL234" s="246" t="str">
        <f>VLOOKUP(Funds[[#This Row],[Code ISIN]],'Sheet1 - Table (1)'!$A$10:$AF$110017,MATCH("Funds Liquidity",'Sheet1 - Table (1)'!$10:$10,0),FALSE)</f>
        <v>Jour</v>
      </c>
    </row>
    <row r="235" spans="1:94">
      <c r="A235" s="128" t="s">
        <v>1956</v>
      </c>
      <c r="B235" s="305">
        <f>IF(ISERROR(VALUE(VLOOKUP($A235,'Sheet1 - Table (1)'!$A$8:$AG$1186,COLUMN(B$7),FALSE))),VLOOKUP(A235,TK_MANQUANTS,2,FALSE),IF(VALUE(VLOOKUP($A235,'Sheet1 - Table (1)'!$A$8:$AG$1186,COLUMN(B$7),FALSE))=0,VLOOKUP(A235,TK_MANQUANTS,2,FALSE),VALUE(VLOOKUP($A235,'Sheet1 - Table (1)'!$A$8:$AG$1186,COLUMN(B$7),FALSE))))</f>
        <v>21440471</v>
      </c>
      <c r="C235" s="80" t="str">
        <f>VLOOKUP($A235,'Sheet1 - Table (1)'!$A$8:$AG$1186,COLUMN(C$7),FALSE)</f>
        <v>CSIF (CH) Equity Switzerland Large Cap Blue FB</v>
      </c>
      <c r="D235" s="82">
        <f>VLOOKUP($A235,'Sheet1 - Table (1)'!$A$8:$AG$1186,COLUMN(D$7),FALSE)</f>
        <v>43890</v>
      </c>
      <c r="E235" s="124">
        <f>VLOOKUP($A235,'Sheet1 - Table (1)'!$A$8:$AG$1186,COLUMN(E$7),FALSE)</f>
        <v>0.16139999999999999</v>
      </c>
      <c r="F235" s="80">
        <f>VLOOKUP($A235,'Sheet1 - Table (1)'!$A$8:$AG$1186,COLUMN(F$7),FALSE)</f>
        <v>0</v>
      </c>
      <c r="G235" s="80" t="str">
        <f>VLOOKUP($A235,'Sheet1 - Table (1)'!$A$8:$AG$1186,COLUMN(G$7),FALSE)</f>
        <v>Switzerland</v>
      </c>
      <c r="H235" s="80" t="str">
        <f>VLOOKUP($A235,'Sheet1 - Table (1)'!$A$8:$AG$1186,COLUMN(H$7),FALSE)</f>
        <v>CHF</v>
      </c>
      <c r="I235" s="80" t="str">
        <f>VLOOKUP($A235,'Sheet1 - Table (1)'!$A$8:$AG$1186,COLUMN(I$7),FALSE)</f>
        <v>Fonds de placement</v>
      </c>
      <c r="J235" s="80" t="str">
        <f>VLOOKUP($A235,'Sheet1 - Table (1)'!$A$8:$AG$1186,COLUMN(J$7),FALSE)</f>
        <v>Actions</v>
      </c>
      <c r="K235" s="82">
        <f>VLOOKUP($A235,'Sheet1 - Table (1)'!$A$8:$AG$1186,COLUMN(K$7),FALSE)</f>
        <v>44255</v>
      </c>
      <c r="L235" s="80">
        <f>VLOOKUP($A235,'Sheet1 - Table (1)'!$A$8:$AG$1186,COLUMN(L$7),FALSE)</f>
        <v>2529.0578999999998</v>
      </c>
      <c r="M235" s="80" t="str">
        <f>VLOOKUP($A235,'Sheet1 - Table (1)'!$A$8:$AG$1186,COLUMN(M$7),FALSE)</f>
        <v>Retained</v>
      </c>
      <c r="N235" s="80">
        <f>VLOOKUP($A235,'Sheet1 - Table (1)'!$A$8:$AG$1186,COLUMN(N$7),FALSE)</f>
        <v>0</v>
      </c>
      <c r="O235" s="80">
        <f>VLOOKUP($A235,'Sheet1 - Table (1)'!$A$8:$AG$1186,COLUMN(O$7),FALSE)</f>
        <v>0</v>
      </c>
      <c r="P235" s="80">
        <f>VLOOKUP($A235,'Sheet1 - Table (1)'!$A$8:$AG$1186,COLUMN(P$7),FALSE)</f>
        <v>0</v>
      </c>
      <c r="Q235" s="80">
        <f>VLOOKUP($A235,'Sheet1 - Table (1)'!$A$8:$AG$1186,COLUMN(Q$7),FALSE)</f>
        <v>0</v>
      </c>
      <c r="R235" s="80">
        <f>VLOOKUP($A235,'Sheet1 - Table (1)'!$A$8:$AG$1186,COLUMN(R$7),FALSE)</f>
        <v>0</v>
      </c>
      <c r="S235" s="80" t="b">
        <f>VLOOKUP($A235,'Sheet1 - Table (1)'!$A$8:$AG$1186,COLUMN(S$7),FALSE)</f>
        <v>1</v>
      </c>
      <c r="T235" s="80">
        <f>VLOOKUP($A235,'Sheet1 - Table (1)'!$A$8:$AG$1186,COLUMN(T$7),FALSE)</f>
        <v>0</v>
      </c>
      <c r="U235" s="80" t="str">
        <f t="shared" si="45"/>
        <v>GE</v>
      </c>
      <c r="V235" s="80" t="str">
        <f>VLOOKUP($A235,'Sheet1 - Table (1)'!$A$8:$AG$1186,COLUMN(V$7)+3,FALSE)</f>
        <v>CH - Uebrige Fds tradit. Anl.</v>
      </c>
      <c r="W235" s="80" t="str">
        <f>VLOOKUP(A235,'Sheet1 - Table (1)'!$A$8:$AF$10075,MATCH($W$8,'Sheet1 - Table (1)'!$10:$10,0),FALSE)</f>
        <v>Détermination des Prix Quotidien</v>
      </c>
      <c r="X235" s="80" t="str">
        <f>VLOOKUP(A235,'Sheet1 - Table (1)'!$A$8:$AAB$10075,MATCH($X$8,'Sheet1 - Table (1)'!$10:$10,0),FALSE)</f>
        <v>Full</v>
      </c>
      <c r="Y235" s="96" t="str">
        <f t="shared" si="53"/>
        <v>Fonds de placement</v>
      </c>
      <c r="AA235" s="96" t="s">
        <v>1823</v>
      </c>
      <c r="AB235" s="96" t="s">
        <v>1960</v>
      </c>
      <c r="AC235" s="214" t="s">
        <v>155</v>
      </c>
      <c r="AD235" s="214" t="s">
        <v>1960</v>
      </c>
      <c r="AE235" s="96" t="s">
        <v>2858</v>
      </c>
      <c r="AF235" s="246" t="s">
        <v>2858</v>
      </c>
      <c r="AI235" s="96" t="s">
        <v>155</v>
      </c>
      <c r="AJ235" s="96" t="s">
        <v>155</v>
      </c>
      <c r="AK235" s="96" t="s">
        <v>155</v>
      </c>
      <c r="AL235" s="26" t="s">
        <v>1960</v>
      </c>
      <c r="AM235" s="96" t="s">
        <v>1960</v>
      </c>
      <c r="AO235" s="96" t="s">
        <v>1960</v>
      </c>
      <c r="AP235" s="96" t="s">
        <v>2485</v>
      </c>
      <c r="AX235" s="101">
        <v>1</v>
      </c>
      <c r="BJ235" s="101">
        <v>1</v>
      </c>
      <c r="BT235" s="101">
        <v>1E-4</v>
      </c>
      <c r="BU235" s="101">
        <v>1E-4</v>
      </c>
      <c r="BY235" s="101" t="s">
        <v>1961</v>
      </c>
      <c r="BZ235" s="101" t="str">
        <f t="shared" ref="BZ235:BZ245" si="60">IF(AJ235="Obligations",AP235&amp;" "&amp;AI235&amp;" "&amp;IF(AQ235&lt;3.5,"SHORT",IF(AQ235&gt;8,"LONG","MID")),"")</f>
        <v/>
      </c>
      <c r="CA235" s="101" t="s">
        <v>70</v>
      </c>
      <c r="CB235" s="101"/>
      <c r="CC235" s="101" t="s">
        <v>70</v>
      </c>
      <c r="CD235" s="42" t="s">
        <v>4374</v>
      </c>
      <c r="CE235" s="42" t="s">
        <v>4374</v>
      </c>
      <c r="CF235" s="42" t="str">
        <f>IFERROR(VLOOKUP(Funds[[#This Row],[Code ISIN]],[1]GLOBAL!$C$1:$L$27,10,FALSE)," ")</f>
        <v xml:space="preserve"> </v>
      </c>
      <c r="CG235" s="42" t="s">
        <v>4374</v>
      </c>
      <c r="CH235" s="42" t="s">
        <v>4374</v>
      </c>
      <c r="CI235" s="42" t="s">
        <v>4374</v>
      </c>
      <c r="CJ235" s="123">
        <v>42766</v>
      </c>
      <c r="CK235" s="96" t="s">
        <v>4374</v>
      </c>
      <c r="CL235" s="246" t="str">
        <f>VLOOKUP(Funds[[#This Row],[Code ISIN]],'Sheet1 - Table (1)'!$A$10:$AF$110017,MATCH("Funds Liquidity",'Sheet1 - Table (1)'!$10:$10,0),FALSE)</f>
        <v>Jour</v>
      </c>
    </row>
    <row r="236" spans="1:94">
      <c r="A236" s="128" t="s">
        <v>1958</v>
      </c>
      <c r="B236" s="305">
        <f>IF(ISERROR(VALUE(VLOOKUP($A236,'Sheet1 - Table (1)'!$A$8:$AG$1186,COLUMN(B$7),FALSE))),VLOOKUP(A236,TK_MANQUANTS,2,FALSE),IF(VALUE(VLOOKUP($A236,'Sheet1 - Table (1)'!$A$8:$AG$1186,COLUMN(B$7),FALSE))=0,VLOOKUP(A236,TK_MANQUANTS,2,FALSE),VALUE(VLOOKUP($A236,'Sheet1 - Table (1)'!$A$8:$AG$1186,COLUMN(B$7),FALSE))))</f>
        <v>22262465</v>
      </c>
      <c r="C236" s="80" t="str">
        <f>VLOOKUP($A236,'Sheet1 - Table (1)'!$A$8:$AG$1186,COLUMN(C$7),FALSE)</f>
        <v>CSIF (CH) Equity Switzerland Small &amp; Mid Cap FB</v>
      </c>
      <c r="D236" s="82">
        <f>VLOOKUP($A236,'Sheet1 - Table (1)'!$A$8:$AG$1186,COLUMN(D$7),FALSE)</f>
        <v>43890</v>
      </c>
      <c r="E236" s="124">
        <f>VLOOKUP($A236,'Sheet1 - Table (1)'!$A$8:$AG$1186,COLUMN(E$7),FALSE)</f>
        <v>0.18279999999999999</v>
      </c>
      <c r="F236" s="80">
        <f>VLOOKUP($A236,'Sheet1 - Table (1)'!$A$8:$AG$1186,COLUMN(F$7),FALSE)</f>
        <v>0</v>
      </c>
      <c r="G236" s="80" t="str">
        <f>VLOOKUP($A236,'Sheet1 - Table (1)'!$A$8:$AG$1186,COLUMN(G$7),FALSE)</f>
        <v>Switzerland</v>
      </c>
      <c r="H236" s="80" t="str">
        <f>VLOOKUP($A236,'Sheet1 - Table (1)'!$A$8:$AG$1186,COLUMN(H$7),FALSE)</f>
        <v>CHF</v>
      </c>
      <c r="I236" s="80" t="str">
        <f>VLOOKUP($A236,'Sheet1 - Table (1)'!$A$8:$AG$1186,COLUMN(I$7),FALSE)</f>
        <v>Fonds de placement</v>
      </c>
      <c r="J236" s="80" t="str">
        <f>VLOOKUP($A236,'Sheet1 - Table (1)'!$A$8:$AG$1186,COLUMN(J$7),FALSE)</f>
        <v>Actions</v>
      </c>
      <c r="K236" s="82">
        <f>VLOOKUP($A236,'Sheet1 - Table (1)'!$A$8:$AG$1186,COLUMN(K$7),FALSE)</f>
        <v>44255</v>
      </c>
      <c r="L236" s="80">
        <f>VLOOKUP($A236,'Sheet1 - Table (1)'!$A$8:$AG$1186,COLUMN(L$7),FALSE)</f>
        <v>1210.9556</v>
      </c>
      <c r="M236" s="80" t="str">
        <f>VLOOKUP($A236,'Sheet1 - Table (1)'!$A$8:$AG$1186,COLUMN(M$7),FALSE)</f>
        <v>Retained</v>
      </c>
      <c r="N236" s="80">
        <f>VLOOKUP($A236,'Sheet1 - Table (1)'!$A$8:$AG$1186,COLUMN(N$7),FALSE)</f>
        <v>0</v>
      </c>
      <c r="O236" s="80">
        <f>VLOOKUP($A236,'Sheet1 - Table (1)'!$A$8:$AG$1186,COLUMN(O$7),FALSE)</f>
        <v>0</v>
      </c>
      <c r="P236" s="80">
        <f>VLOOKUP($A236,'Sheet1 - Table (1)'!$A$8:$AG$1186,COLUMN(P$7),FALSE)</f>
        <v>0</v>
      </c>
      <c r="Q236" s="80">
        <f>VLOOKUP($A236,'Sheet1 - Table (1)'!$A$8:$AG$1186,COLUMN(Q$7),FALSE)</f>
        <v>0</v>
      </c>
      <c r="R236" s="80">
        <f>VLOOKUP($A236,'Sheet1 - Table (1)'!$A$8:$AG$1186,COLUMN(R$7),FALSE)</f>
        <v>0</v>
      </c>
      <c r="S236" s="80">
        <f>VLOOKUP($A236,'Sheet1 - Table (1)'!$A$8:$AG$1186,COLUMN(S$7),FALSE)</f>
        <v>0</v>
      </c>
      <c r="T236" s="80">
        <f>VLOOKUP($A236,'Sheet1 - Table (1)'!$A$8:$AG$1186,COLUMN(T$7),FALSE)</f>
        <v>0</v>
      </c>
      <c r="U236" s="80" t="str">
        <f t="shared" si="45"/>
        <v/>
      </c>
      <c r="V236" s="80" t="str">
        <f>VLOOKUP($A236,'Sheet1 - Table (1)'!$A$8:$AG$1186,COLUMN(V$7)+3,FALSE)</f>
        <v>CH - Uebrige Fds tradit. Anl.</v>
      </c>
      <c r="W236" s="80" t="str">
        <f>VLOOKUP(A236,'Sheet1 - Table (1)'!$A$8:$AF$10075,MATCH($W$8,'Sheet1 - Table (1)'!$10:$10,0),FALSE)</f>
        <v>Détermination des Prix Quotidien</v>
      </c>
      <c r="X236" s="80" t="str">
        <f>VLOOKUP(A236,'Sheet1 - Table (1)'!$A$8:$AAB$10075,MATCH($X$8,'Sheet1 - Table (1)'!$10:$10,0),FALSE)</f>
        <v>Optimized</v>
      </c>
      <c r="Y236" s="96" t="str">
        <f t="shared" si="53"/>
        <v>Fonds de placement</v>
      </c>
      <c r="AA236" s="96" t="s">
        <v>1823</v>
      </c>
      <c r="AB236" s="96" t="s">
        <v>1960</v>
      </c>
      <c r="AC236" s="214" t="s">
        <v>155</v>
      </c>
      <c r="AD236" s="214" t="s">
        <v>1960</v>
      </c>
      <c r="AE236" s="96" t="s">
        <v>2858</v>
      </c>
      <c r="AF236" s="246" t="s">
        <v>2858</v>
      </c>
      <c r="AG236" s="96" t="s">
        <v>3043</v>
      </c>
      <c r="AI236" s="96" t="s">
        <v>155</v>
      </c>
      <c r="AJ236" s="96" t="s">
        <v>155</v>
      </c>
      <c r="AK236" s="96" t="s">
        <v>155</v>
      </c>
      <c r="AL236" s="26" t="s">
        <v>1960</v>
      </c>
      <c r="AM236" s="96" t="s">
        <v>1960</v>
      </c>
      <c r="AO236" s="96" t="s">
        <v>1960</v>
      </c>
      <c r="AP236" s="96" t="s">
        <v>2485</v>
      </c>
      <c r="AX236" s="101">
        <v>1</v>
      </c>
      <c r="BJ236" s="101">
        <v>1</v>
      </c>
      <c r="BT236" s="101">
        <v>5.0000000000000001E-4</v>
      </c>
      <c r="BU236" s="101">
        <v>5.0000000000000001E-4</v>
      </c>
      <c r="BX236" s="96" t="s">
        <v>1857</v>
      </c>
      <c r="BY236" s="101" t="s">
        <v>1962</v>
      </c>
      <c r="BZ236" s="101" t="str">
        <f t="shared" si="60"/>
        <v/>
      </c>
      <c r="CA236" s="101" t="s">
        <v>70</v>
      </c>
      <c r="CB236" s="101"/>
      <c r="CC236" s="101" t="s">
        <v>70</v>
      </c>
      <c r="CD236" s="42" t="s">
        <v>4374</v>
      </c>
      <c r="CE236" s="42" t="s">
        <v>4374</v>
      </c>
      <c r="CF236" s="42" t="str">
        <f>IFERROR(VLOOKUP(Funds[[#This Row],[Code ISIN]],[1]GLOBAL!$C$1:$L$27,10,FALSE)," ")</f>
        <v xml:space="preserve"> </v>
      </c>
      <c r="CG236" s="42" t="s">
        <v>4374</v>
      </c>
      <c r="CH236" s="42" t="s">
        <v>4374</v>
      </c>
      <c r="CI236" s="42" t="s">
        <v>4374</v>
      </c>
      <c r="CJ236" s="123">
        <v>42766</v>
      </c>
      <c r="CK236" s="96" t="s">
        <v>4374</v>
      </c>
      <c r="CL236" s="246" t="str">
        <f>VLOOKUP(Funds[[#This Row],[Code ISIN]],'Sheet1 - Table (1)'!$A$10:$AF$110017,MATCH("Funds Liquidity",'Sheet1 - Table (1)'!$10:$10,0),FALSE)</f>
        <v>Jour</v>
      </c>
      <c r="CO236" s="246" t="s">
        <v>3043</v>
      </c>
    </row>
    <row r="237" spans="1:94">
      <c r="A237" s="128" t="s">
        <v>3608</v>
      </c>
      <c r="B237" s="305">
        <f>IF(ISERROR(VALUE(VLOOKUP($A237,'Sheet1 - Table (1)'!$A$8:$AG$1186,COLUMN(B$7),FALSE))),VLOOKUP(A237,TK_MANQUANTS,2,FALSE),IF(VALUE(VLOOKUP($A237,'Sheet1 - Table (1)'!$A$8:$AG$1186,COLUMN(B$7),FALSE))=0,VLOOKUP(A237,TK_MANQUANTS,2,FALSE),VALUE(VLOOKUP($A237,'Sheet1 - Table (1)'!$A$8:$AG$1186,COLUMN(B$7),FALSE))))</f>
        <v>13250189</v>
      </c>
      <c r="C237" s="80" t="str">
        <f>VLOOKUP($A237,'Sheet1 - Table (1)'!$A$8:$AG$1186,COLUMN(C$7),FALSE)</f>
        <v>Swisscanto (CH) IEF SMC Switzerland NT CHF</v>
      </c>
      <c r="D237" s="82">
        <f>VLOOKUP($A237,'Sheet1 - Table (1)'!$A$8:$AG$1186,COLUMN(D$7),FALSE)</f>
        <v>44196</v>
      </c>
      <c r="E237" s="124">
        <f>VLOOKUP($A237,'Sheet1 - Table (1)'!$A$8:$AG$1186,COLUMN(E$7),FALSE)</f>
        <v>0</v>
      </c>
      <c r="F237" s="80">
        <f>VLOOKUP($A237,'Sheet1 - Table (1)'!$A$8:$AG$1186,COLUMN(F$7),FALSE)</f>
        <v>0</v>
      </c>
      <c r="G237" s="80" t="str">
        <f>VLOOKUP($A237,'Sheet1 - Table (1)'!$A$8:$AG$1186,COLUMN(G$7),FALSE)</f>
        <v>Switzerland</v>
      </c>
      <c r="H237" s="80" t="str">
        <f>VLOOKUP($A237,'Sheet1 - Table (1)'!$A$8:$AG$1186,COLUMN(H$7),FALSE)</f>
        <v>CHF</v>
      </c>
      <c r="I237" s="80" t="str">
        <f>VLOOKUP($A237,'Sheet1 - Table (1)'!$A$8:$AG$1186,COLUMN(I$7),FALSE)</f>
        <v>Fonds de placement</v>
      </c>
      <c r="J237" s="80" t="str">
        <f>VLOOKUP($A237,'Sheet1 - Table (1)'!$A$8:$AG$1186,COLUMN(J$7),FALSE)</f>
        <v>Actions</v>
      </c>
      <c r="K237" s="82">
        <f>VLOOKUP($A237,'Sheet1 - Table (1)'!$A$8:$AG$1186,COLUMN(K$7),FALSE)</f>
        <v>44255</v>
      </c>
      <c r="L237" s="80">
        <f>VLOOKUP($A237,'Sheet1 - Table (1)'!$A$8:$AG$1186,COLUMN(L$7),FALSE)</f>
        <v>1068.048738</v>
      </c>
      <c r="M237" s="80" t="str">
        <f>VLOOKUP($A237,'Sheet1 - Table (1)'!$A$8:$AG$1186,COLUMN(M$7),FALSE)</f>
        <v>Retained</v>
      </c>
      <c r="N237" s="80">
        <f>VLOOKUP($A237,'Sheet1 - Table (1)'!$A$8:$AG$1186,COLUMN(N$7),FALSE)</f>
        <v>0</v>
      </c>
      <c r="O237" s="80">
        <f>VLOOKUP($A237,'Sheet1 - Table (1)'!$A$8:$AG$1186,COLUMN(O$7),FALSE)</f>
        <v>0</v>
      </c>
      <c r="P237" s="80">
        <f>VLOOKUP($A237,'Sheet1 - Table (1)'!$A$8:$AG$1186,COLUMN(P$7),FALSE)</f>
        <v>0</v>
      </c>
      <c r="Q237" s="80">
        <f>VLOOKUP($A237,'Sheet1 - Table (1)'!$A$8:$AG$1186,COLUMN(Q$7),FALSE)</f>
        <v>0</v>
      </c>
      <c r="R237" s="80">
        <f>VLOOKUP($A237,'Sheet1 - Table (1)'!$A$8:$AG$1186,COLUMN(R$7),FALSE)</f>
        <v>0</v>
      </c>
      <c r="S237" s="80" t="b">
        <f>VLOOKUP($A237,'Sheet1 - Table (1)'!$A$8:$AG$1186,COLUMN(S$7),FALSE)</f>
        <v>1</v>
      </c>
      <c r="T237" s="80">
        <f>VLOOKUP($A237,'Sheet1 - Table (1)'!$A$8:$AG$1186,COLUMN(T$7),FALSE)</f>
        <v>0</v>
      </c>
      <c r="U237" s="80" t="str">
        <f t="shared" si="45"/>
        <v>GE</v>
      </c>
      <c r="V237" s="80" t="str">
        <f>VLOOKUP($A237,'Sheet1 - Table (1)'!$A$8:$AG$1186,COLUMN(V$7)+3,FALSE)</f>
        <v>CH - Uebrige Fds tradit. Anl.</v>
      </c>
      <c r="W237" s="80" t="str">
        <f>VLOOKUP(A237,'Sheet1 - Table (1)'!$A$8:$AF$10075,MATCH($W$8,'Sheet1 - Table (1)'!$10:$10,0),FALSE)</f>
        <v>Détermination des Prix Quotidien</v>
      </c>
      <c r="X237" s="80" t="str">
        <f>VLOOKUP(A237,'Sheet1 - Table (1)'!$A$8:$AAB$10075,MATCH($X$8,'Sheet1 - Table (1)'!$10:$10,0),FALSE)</f>
        <v>Full</v>
      </c>
      <c r="Y237" s="96" t="str">
        <f t="shared" si="53"/>
        <v>Fonds de placement</v>
      </c>
      <c r="AA237" s="96" t="s">
        <v>1823</v>
      </c>
      <c r="AB237" s="96" t="s">
        <v>1960</v>
      </c>
      <c r="AC237" s="214" t="s">
        <v>155</v>
      </c>
      <c r="AD237" s="214" t="s">
        <v>1960</v>
      </c>
      <c r="AE237" s="96" t="s">
        <v>2858</v>
      </c>
      <c r="AF237" s="246" t="s">
        <v>2858</v>
      </c>
      <c r="AG237" s="96" t="s">
        <v>3043</v>
      </c>
      <c r="AI237" s="96" t="s">
        <v>155</v>
      </c>
      <c r="AJ237" s="96" t="s">
        <v>155</v>
      </c>
      <c r="AK237" s="96" t="s">
        <v>155</v>
      </c>
      <c r="AL237" s="26" t="s">
        <v>1960</v>
      </c>
      <c r="AM237" s="96" t="s">
        <v>1960</v>
      </c>
      <c r="AO237" s="96" t="s">
        <v>1960</v>
      </c>
      <c r="AP237" s="96" t="s">
        <v>2485</v>
      </c>
      <c r="AX237" s="101">
        <v>1</v>
      </c>
      <c r="BJ237" s="101">
        <v>1</v>
      </c>
      <c r="BT237" s="101">
        <v>5.0000000000000001E-4</v>
      </c>
      <c r="BU237" s="101">
        <v>5.0000000000000001E-4</v>
      </c>
      <c r="BX237" s="96" t="s">
        <v>1857</v>
      </c>
      <c r="BY237" s="101" t="s">
        <v>1962</v>
      </c>
      <c r="BZ237" s="101" t="str">
        <f t="shared" si="60"/>
        <v/>
      </c>
      <c r="CA237" s="101" t="s">
        <v>70</v>
      </c>
      <c r="CB237" s="101"/>
      <c r="CC237" s="101" t="s">
        <v>70</v>
      </c>
      <c r="CD237" s="42" t="s">
        <v>4374</v>
      </c>
      <c r="CE237" s="42" t="s">
        <v>4374</v>
      </c>
      <c r="CF237" s="42" t="str">
        <f>IFERROR(VLOOKUP(Funds[[#This Row],[Code ISIN]],[1]GLOBAL!$C$1:$L$27,10,FALSE)," ")</f>
        <v xml:space="preserve"> </v>
      </c>
      <c r="CG237" s="42" t="s">
        <v>4374</v>
      </c>
      <c r="CH237" s="42" t="s">
        <v>4374</v>
      </c>
      <c r="CI237" s="42" t="s">
        <v>4374</v>
      </c>
      <c r="CJ237" s="123">
        <v>42766</v>
      </c>
      <c r="CK237" s="96" t="s">
        <v>4374</v>
      </c>
      <c r="CL237" s="246" t="str">
        <f>VLOOKUP(Funds[[#This Row],[Code ISIN]],'Sheet1 - Table (1)'!$A$10:$AF$110017,MATCH("Funds Liquidity",'Sheet1 - Table (1)'!$10:$10,0),FALSE)</f>
        <v>Jour</v>
      </c>
      <c r="CO237" s="246" t="s">
        <v>3043</v>
      </c>
    </row>
    <row r="238" spans="1:94">
      <c r="A238" s="128" t="s">
        <v>2721</v>
      </c>
      <c r="B238" s="305">
        <f>IF(ISERROR(VALUE(VLOOKUP($A238,'Sheet1 - Table (1)'!$A$8:$AG$1186,COLUMN(B$7),FALSE))),VLOOKUP(A238,TK_MANQUANTS,2,FALSE),IF(VALUE(VLOOKUP($A238,'Sheet1 - Table (1)'!$A$8:$AG$1186,COLUMN(B$7),FALSE))=0,VLOOKUP(A238,TK_MANQUANTS,2,FALSE),VALUE(VLOOKUP($A238,'Sheet1 - Table (1)'!$A$8:$AG$1186,COLUMN(B$7),FALSE))))</f>
        <v>10286944</v>
      </c>
      <c r="C238" s="80" t="str">
        <f>VLOOKUP($A238,'Sheet1 - Table (1)'!$A$8:$AG$1186,COLUMN(C$7),FALSE)</f>
        <v>Vontobel Fund Swiss Small Companies IA</v>
      </c>
      <c r="D238" s="82">
        <f>VLOOKUP($A238,'Sheet1 - Table (1)'!$A$8:$AG$1186,COLUMN(D$7),FALSE)</f>
        <v>43921</v>
      </c>
      <c r="E238" s="124">
        <f>VLOOKUP($A238,'Sheet1 - Table (1)'!$A$8:$AG$1186,COLUMN(E$7),FALSE)</f>
        <v>1.18</v>
      </c>
      <c r="F238" s="80">
        <f>VLOOKUP($A238,'Sheet1 - Table (1)'!$A$8:$AG$1186,COLUMN(F$7),FALSE)</f>
        <v>0</v>
      </c>
      <c r="G238" s="80" t="str">
        <f>VLOOKUP($A238,'Sheet1 - Table (1)'!$A$8:$AG$1186,COLUMN(G$7),FALSE)</f>
        <v>Switzerland</v>
      </c>
      <c r="H238" s="80" t="str">
        <f>VLOOKUP($A238,'Sheet1 - Table (1)'!$A$8:$AG$1186,COLUMN(H$7),FALSE)</f>
        <v>CHF</v>
      </c>
      <c r="I238" s="80" t="str">
        <f>VLOOKUP($A238,'Sheet1 - Table (1)'!$A$8:$AG$1186,COLUMN(I$7),FALSE)</f>
        <v>Fonds de placement</v>
      </c>
      <c r="J238" s="80" t="str">
        <f>VLOOKUP($A238,'Sheet1 - Table (1)'!$A$8:$AG$1186,COLUMN(J$7),FALSE)</f>
        <v>Actions</v>
      </c>
      <c r="K238" s="82">
        <f>VLOOKUP($A238,'Sheet1 - Table (1)'!$A$8:$AG$1186,COLUMN(K$7),FALSE)</f>
        <v>44255</v>
      </c>
      <c r="L238" s="80">
        <f>VLOOKUP($A238,'Sheet1 - Table (1)'!$A$8:$AG$1186,COLUMN(L$7),FALSE)</f>
        <v>188.3238619</v>
      </c>
      <c r="M238" s="80" t="str">
        <f>VLOOKUP($A238,'Sheet1 - Table (1)'!$A$8:$AG$1186,COLUMN(M$7),FALSE)</f>
        <v>Paid</v>
      </c>
      <c r="N238" s="80">
        <f>VLOOKUP($A238,'Sheet1 - Table (1)'!$A$8:$AG$1186,COLUMN(N$7),FALSE)</f>
        <v>0</v>
      </c>
      <c r="O238" s="80">
        <f>VLOOKUP($A238,'Sheet1 - Table (1)'!$A$8:$AG$1186,COLUMN(O$7),FALSE)</f>
        <v>0</v>
      </c>
      <c r="P238" s="80">
        <f>VLOOKUP($A238,'Sheet1 - Table (1)'!$A$8:$AG$1186,COLUMN(P$7),FALSE)</f>
        <v>0</v>
      </c>
      <c r="Q238" s="80">
        <f>VLOOKUP($A238,'Sheet1 - Table (1)'!$A$8:$AG$1186,COLUMN(Q$7),FALSE)</f>
        <v>0</v>
      </c>
      <c r="R238" s="80">
        <f>VLOOKUP($A238,'Sheet1 - Table (1)'!$A$8:$AG$1186,COLUMN(R$7),FALSE)</f>
        <v>0</v>
      </c>
      <c r="S238" s="80" t="b">
        <f>VLOOKUP($A238,'Sheet1 - Table (1)'!$A$8:$AG$1186,COLUMN(S$7),FALSE)</f>
        <v>1</v>
      </c>
      <c r="T238" s="80">
        <f>VLOOKUP($A238,'Sheet1 - Table (1)'!$A$8:$AG$1186,COLUMN(T$7),FALSE)</f>
        <v>0</v>
      </c>
      <c r="U238" s="80" t="str">
        <f t="shared" ref="U238:U301" si="61">IF(N238=TRUE,UPPER(LEFT($N$8,2)),"")&amp;IF(O238=TRUE,IF(N238=TRUE,"-","")&amp;UPPER(LEFT($O$8,2)),"")&amp;IF(P238=TRUE,IF(OR(N238=TRUE,O238=TRUE),"-","")&amp;UPPER(LEFT($P$8,2)),"")&amp;IF(Q238=TRUE,IF(OR(N238=TRUE,O238=TRUE,P238=TRUE),"-","")&amp;UPPER(LEFT($Q$8,2)),"")&amp;IF(R238=TRUE,IF(OR(N238=TRUE,O238=TRUE,P238=TRUE,Q238=TRUE),"-","")&amp;UPPER(LEFT($R$8,2)),"")&amp;IF(S238=TRUE,IF(OR(N238=TRUE,O238=TRUE,P238=TRUE,Q238=TRUE,R238=TRUE),"-","")&amp;UPPER(LEFT($S$8,2)),"")&amp;IF(T238=TRUE,IF(OR(N238=TRUE,O238=TRUE,P238=TRUE,Q238=TRUE,R238=TRUE,S238=TRUE),"-","")&amp;UPPER(LEFT($T$8,2)),"")</f>
        <v>GE</v>
      </c>
      <c r="V238" s="80" t="str">
        <f>VLOOKUP($A238,'Sheet1 - Table (1)'!$A$8:$AG$1186,COLUMN(V$7)+3,FALSE)</f>
        <v>CH - Effektenfonds</v>
      </c>
      <c r="W238" s="80" t="str">
        <f>VLOOKUP(A238,'Sheet1 - Table (1)'!$A$8:$AF$10075,MATCH($W$8,'Sheet1 - Table (1)'!$10:$10,0),FALSE)</f>
        <v>Détermination des Prix Quotidien</v>
      </c>
      <c r="X238" s="80">
        <f>VLOOKUP(A238,'Sheet1 - Table (1)'!$A$8:$AAB$10075,MATCH($X$8,'Sheet1 - Table (1)'!$10:$10,0),FALSE)</f>
        <v>0</v>
      </c>
      <c r="Y238" s="96" t="str">
        <f t="shared" si="53"/>
        <v>Fonds de placement</v>
      </c>
      <c r="AA238" s="96" t="s">
        <v>1823</v>
      </c>
      <c r="AB238" s="96" t="s">
        <v>1960</v>
      </c>
      <c r="AC238" s="214" t="s">
        <v>155</v>
      </c>
      <c r="AD238" s="214" t="s">
        <v>1960</v>
      </c>
      <c r="AE238" s="96" t="s">
        <v>2858</v>
      </c>
      <c r="AF238" s="246" t="s">
        <v>2858</v>
      </c>
      <c r="AI238" s="96" t="s">
        <v>155</v>
      </c>
      <c r="AJ238" s="96" t="s">
        <v>155</v>
      </c>
      <c r="AK238" s="96" t="s">
        <v>155</v>
      </c>
      <c r="AL238" s="26" t="s">
        <v>1960</v>
      </c>
      <c r="AM238" s="96" t="s">
        <v>1960</v>
      </c>
      <c r="AO238" s="96" t="s">
        <v>1960</v>
      </c>
      <c r="AP238" s="96" t="s">
        <v>2485</v>
      </c>
      <c r="AX238" s="101">
        <v>1</v>
      </c>
      <c r="BJ238" s="101">
        <v>1</v>
      </c>
      <c r="BT238" s="101"/>
      <c r="BU238" s="101"/>
      <c r="BY238" s="101" t="s">
        <v>1963</v>
      </c>
      <c r="BZ238" s="101" t="str">
        <f t="shared" si="60"/>
        <v/>
      </c>
      <c r="CA238" s="101" t="s">
        <v>70</v>
      </c>
      <c r="CB238" s="101"/>
      <c r="CC238" s="101" t="s">
        <v>70</v>
      </c>
      <c r="CD238" s="42" t="s">
        <v>4374</v>
      </c>
      <c r="CE238" s="42" t="s">
        <v>4374</v>
      </c>
      <c r="CF238" s="42" t="str">
        <f>IFERROR(VLOOKUP(Funds[[#This Row],[Code ISIN]],[1]GLOBAL!$C$1:$L$27,10,FALSE)," ")</f>
        <v xml:space="preserve"> </v>
      </c>
      <c r="CG238" s="42" t="s">
        <v>4374</v>
      </c>
      <c r="CH238" s="42" t="s">
        <v>4374</v>
      </c>
      <c r="CI238" s="42" t="s">
        <v>4374</v>
      </c>
      <c r="CJ238" s="123">
        <v>43100</v>
      </c>
      <c r="CK238" s="96" t="s">
        <v>4374</v>
      </c>
      <c r="CL238" s="246" t="str">
        <f>VLOOKUP(Funds[[#This Row],[Code ISIN]],'Sheet1 - Table (1)'!$A$10:$AF$110017,MATCH("Funds Liquidity",'Sheet1 - Table (1)'!$10:$10,0),FALSE)</f>
        <v>Jour</v>
      </c>
    </row>
    <row r="239" spans="1:94">
      <c r="A239" s="128" t="s">
        <v>2980</v>
      </c>
      <c r="B239" s="305">
        <f>IF(ISERROR(VALUE(VLOOKUP($A239,'Sheet1 - Table (1)'!$A$8:$AG$1186,COLUMN(B$7),FALSE))),VLOOKUP(A239,TK_MANQUANTS,2,FALSE),IF(VALUE(VLOOKUP($A239,'Sheet1 - Table (1)'!$A$8:$AG$1186,COLUMN(B$7),FALSE))=0,VLOOKUP(A239,TK_MANQUANTS,2,FALSE),VALUE(VLOOKUP($A239,'Sheet1 - Table (1)'!$A$8:$AG$1186,COLUMN(B$7),FALSE))))</f>
        <v>1908724</v>
      </c>
      <c r="C239" s="80" t="str">
        <f>VLOOKUP($A239,'Sheet1 - Table (1)'!$A$8:$AG$1186,COLUMN(C$7),FALSE)</f>
        <v>Pictet CH Quest - Swiss Sustainable Equities-I</v>
      </c>
      <c r="D239" s="82">
        <f>VLOOKUP($A239,'Sheet1 - Table (1)'!$A$8:$AG$1186,COLUMN(D$7),FALSE)</f>
        <v>43830</v>
      </c>
      <c r="E239" s="124">
        <f>VLOOKUP($A239,'Sheet1 - Table (1)'!$A$8:$AG$1186,COLUMN(E$7),FALSE)</f>
        <v>0.65</v>
      </c>
      <c r="F239" s="80">
        <f>VLOOKUP($A239,'Sheet1 - Table (1)'!$A$8:$AG$1186,COLUMN(F$7),FALSE)</f>
        <v>0</v>
      </c>
      <c r="G239" s="80" t="str">
        <f>VLOOKUP($A239,'Sheet1 - Table (1)'!$A$8:$AG$1186,COLUMN(G$7),FALSE)</f>
        <v>Switzerland</v>
      </c>
      <c r="H239" s="80" t="str">
        <f>VLOOKUP($A239,'Sheet1 - Table (1)'!$A$8:$AG$1186,COLUMN(H$7),FALSE)</f>
        <v>CHF</v>
      </c>
      <c r="I239" s="80" t="str">
        <f>VLOOKUP($A239,'Sheet1 - Table (1)'!$A$8:$AG$1186,COLUMN(I$7),FALSE)</f>
        <v>Fonds de placement</v>
      </c>
      <c r="J239" s="80" t="str">
        <f>VLOOKUP($A239,'Sheet1 - Table (1)'!$A$8:$AG$1186,COLUMN(J$7),FALSE)</f>
        <v>Actions</v>
      </c>
      <c r="K239" s="82">
        <f>VLOOKUP($A239,'Sheet1 - Table (1)'!$A$8:$AG$1186,COLUMN(K$7),FALSE)</f>
        <v>44255</v>
      </c>
      <c r="L239" s="80">
        <f>VLOOKUP($A239,'Sheet1 - Table (1)'!$A$8:$AG$1186,COLUMN(L$7),FALSE)</f>
        <v>134.9967</v>
      </c>
      <c r="M239" s="80" t="str">
        <f>VLOOKUP($A239,'Sheet1 - Table (1)'!$A$8:$AG$1186,COLUMN(M$7),FALSE)</f>
        <v>Paid</v>
      </c>
      <c r="N239" s="80">
        <f>VLOOKUP($A239,'Sheet1 - Table (1)'!$A$8:$AG$1186,COLUMN(N$7),FALSE)</f>
        <v>0</v>
      </c>
      <c r="O239" s="80">
        <f>VLOOKUP($A239,'Sheet1 - Table (1)'!$A$8:$AG$1186,COLUMN(O$7),FALSE)</f>
        <v>0</v>
      </c>
      <c r="P239" s="80">
        <f>VLOOKUP($A239,'Sheet1 - Table (1)'!$A$8:$AG$1186,COLUMN(P$7),FALSE)</f>
        <v>0</v>
      </c>
      <c r="Q239" s="80">
        <f>VLOOKUP($A239,'Sheet1 - Table (1)'!$A$8:$AG$1186,COLUMN(Q$7),FALSE)</f>
        <v>0</v>
      </c>
      <c r="R239" s="80">
        <f>VLOOKUP($A239,'Sheet1 - Table (1)'!$A$8:$AG$1186,COLUMN(R$7),FALSE)</f>
        <v>0</v>
      </c>
      <c r="S239" s="80">
        <f>VLOOKUP($A239,'Sheet1 - Table (1)'!$A$8:$AG$1186,COLUMN(S$7),FALSE)</f>
        <v>0</v>
      </c>
      <c r="T239" s="80">
        <f>VLOOKUP($A239,'Sheet1 - Table (1)'!$A$8:$AG$1186,COLUMN(T$7),FALSE)</f>
        <v>0</v>
      </c>
      <c r="U239" s="80" t="str">
        <f t="shared" si="61"/>
        <v/>
      </c>
      <c r="V239" s="80" t="str">
        <f>VLOOKUP($A239,'Sheet1 - Table (1)'!$A$8:$AG$1186,COLUMN(V$7)+3,FALSE)</f>
        <v>CH - Uebrige Fds tradit. Anl.</v>
      </c>
      <c r="W239" s="80" t="str">
        <f>VLOOKUP(A239,'Sheet1 - Table (1)'!$A$8:$AF$10075,MATCH($W$8,'Sheet1 - Table (1)'!$10:$10,0),FALSE)</f>
        <v>Détermination des Prix Quotidien</v>
      </c>
      <c r="X239" s="80">
        <f>VLOOKUP(A239,'Sheet1 - Table (1)'!$A$8:$AAB$10075,MATCH($X$8,'Sheet1 - Table (1)'!$10:$10,0),FALSE)</f>
        <v>0</v>
      </c>
      <c r="Y239" s="96" t="str">
        <f t="shared" si="53"/>
        <v>Fonds de placement</v>
      </c>
      <c r="AA239" s="96" t="s">
        <v>1823</v>
      </c>
      <c r="AB239" s="96" t="s">
        <v>1960</v>
      </c>
      <c r="AC239" s="214" t="s">
        <v>155</v>
      </c>
      <c r="AD239" s="214" t="s">
        <v>1960</v>
      </c>
      <c r="AE239" s="96" t="s">
        <v>2858</v>
      </c>
      <c r="AF239" s="246" t="s">
        <v>2858</v>
      </c>
      <c r="AI239" s="96" t="s">
        <v>155</v>
      </c>
      <c r="AJ239" s="96" t="s">
        <v>155</v>
      </c>
      <c r="AK239" s="96" t="s">
        <v>155</v>
      </c>
      <c r="AL239" s="26" t="s">
        <v>1960</v>
      </c>
      <c r="AM239" s="96" t="s">
        <v>1960</v>
      </c>
      <c r="AO239" s="96" t="s">
        <v>1960</v>
      </c>
      <c r="AP239" s="96" t="s">
        <v>2485</v>
      </c>
      <c r="AX239" s="101">
        <v>1</v>
      </c>
      <c r="BJ239" s="101">
        <v>1</v>
      </c>
      <c r="BT239" s="101"/>
      <c r="BU239" s="101"/>
      <c r="BY239" s="101" t="s">
        <v>2994</v>
      </c>
      <c r="BZ239" s="101" t="str">
        <f t="shared" si="60"/>
        <v/>
      </c>
      <c r="CA239" s="101" t="s">
        <v>4051</v>
      </c>
      <c r="CB239" s="122" t="s">
        <v>3843</v>
      </c>
      <c r="CC239" s="101" t="s">
        <v>3944</v>
      </c>
      <c r="CD239" s="42" t="s">
        <v>4374</v>
      </c>
      <c r="CE239" s="42" t="s">
        <v>4374</v>
      </c>
      <c r="CF239" s="42" t="str">
        <f>IFERROR(VLOOKUP(Funds[[#This Row],[Code ISIN]],[1]GLOBAL!$C$1:$L$27,10,FALSE)," ")</f>
        <v xml:space="preserve"> </v>
      </c>
      <c r="CG239" s="42" t="s">
        <v>4374</v>
      </c>
      <c r="CH239" s="42" t="s">
        <v>1633</v>
      </c>
      <c r="CI239" s="42" t="s">
        <v>4374</v>
      </c>
      <c r="CJ239" s="123">
        <v>43312</v>
      </c>
      <c r="CK239" s="96" t="s">
        <v>4374</v>
      </c>
      <c r="CL239" s="246" t="str">
        <f>VLOOKUP(Funds[[#This Row],[Code ISIN]],'Sheet1 - Table (1)'!$A$10:$AF$110017,MATCH("Funds Liquidity",'Sheet1 - Table (1)'!$10:$10,0),FALSE)</f>
        <v>Jour</v>
      </c>
    </row>
    <row r="240" spans="1:94">
      <c r="A240" s="128" t="s">
        <v>2989</v>
      </c>
      <c r="B240" s="305">
        <f>IF(ISERROR(VALUE(VLOOKUP($A240,'Sheet1 - Table (1)'!$A$8:$AG$1186,COLUMN(B$7),FALSE))),VLOOKUP(A240,TK_MANQUANTS,2,FALSE),IF(VALUE(VLOOKUP($A240,'Sheet1 - Table (1)'!$A$8:$AG$1186,COLUMN(B$7),FALSE))=0,VLOOKUP(A240,TK_MANQUANTS,2,FALSE),VALUE(VLOOKUP($A240,'Sheet1 - Table (1)'!$A$8:$AG$1186,COLUMN(B$7),FALSE))))</f>
        <v>34173245</v>
      </c>
      <c r="C240" s="80" t="str">
        <f>VLOOKUP($A240,'Sheet1 - Table (1)'!$A$8:$AG$1186,COLUMN(C$7),FALSE)</f>
        <v>UBS (CH) EF - Switzerland Quant Sustain (CHF) F-a</v>
      </c>
      <c r="D240" s="82">
        <f>VLOOKUP($A240,'Sheet1 - Table (1)'!$A$8:$AG$1186,COLUMN(D$7),FALSE)</f>
        <v>44196</v>
      </c>
      <c r="E240" s="124">
        <f>VLOOKUP($A240,'Sheet1 - Table (1)'!$A$8:$AG$1186,COLUMN(E$7),FALSE)</f>
        <v>0.4</v>
      </c>
      <c r="F240" s="80">
        <f>VLOOKUP($A240,'Sheet1 - Table (1)'!$A$8:$AG$1186,COLUMN(F$7),FALSE)</f>
        <v>0</v>
      </c>
      <c r="G240" s="80" t="str">
        <f>VLOOKUP($A240,'Sheet1 - Table (1)'!$A$8:$AG$1186,COLUMN(G$7),FALSE)</f>
        <v>Switzerland</v>
      </c>
      <c r="H240" s="80" t="str">
        <f>VLOOKUP($A240,'Sheet1 - Table (1)'!$A$8:$AG$1186,COLUMN(H$7),FALSE)</f>
        <v>CHF</v>
      </c>
      <c r="I240" s="80" t="str">
        <f>VLOOKUP($A240,'Sheet1 - Table (1)'!$A$8:$AG$1186,COLUMN(I$7),FALSE)</f>
        <v>Fonds de placement</v>
      </c>
      <c r="J240" s="80" t="str">
        <f>VLOOKUP($A240,'Sheet1 - Table (1)'!$A$8:$AG$1186,COLUMN(J$7),FALSE)</f>
        <v>Actions</v>
      </c>
      <c r="K240" s="82">
        <f>VLOOKUP($A240,'Sheet1 - Table (1)'!$A$8:$AG$1186,COLUMN(K$7),FALSE)</f>
        <v>44255</v>
      </c>
      <c r="L240" s="80">
        <f>VLOOKUP($A240,'Sheet1 - Table (1)'!$A$8:$AG$1186,COLUMN(L$7),FALSE)</f>
        <v>260.42740800000001</v>
      </c>
      <c r="M240" s="80" t="str">
        <f>VLOOKUP($A240,'Sheet1 - Table (1)'!$A$8:$AG$1186,COLUMN(M$7),FALSE)</f>
        <v>Retained</v>
      </c>
      <c r="N240" s="80">
        <f>VLOOKUP($A240,'Sheet1 - Table (1)'!$A$8:$AG$1186,COLUMN(N$7),FALSE)</f>
        <v>0</v>
      </c>
      <c r="O240" s="80">
        <f>VLOOKUP($A240,'Sheet1 - Table (1)'!$A$8:$AG$1186,COLUMN(O$7),FALSE)</f>
        <v>0</v>
      </c>
      <c r="P240" s="80">
        <f>VLOOKUP($A240,'Sheet1 - Table (1)'!$A$8:$AG$1186,COLUMN(P$7),FALSE)</f>
        <v>0</v>
      </c>
      <c r="Q240" s="80">
        <f>VLOOKUP($A240,'Sheet1 - Table (1)'!$A$8:$AG$1186,COLUMN(Q$7),FALSE)</f>
        <v>0</v>
      </c>
      <c r="R240" s="80">
        <f>VLOOKUP($A240,'Sheet1 - Table (1)'!$A$8:$AG$1186,COLUMN(R$7),FALSE)</f>
        <v>0</v>
      </c>
      <c r="S240" s="80">
        <f>VLOOKUP($A240,'Sheet1 - Table (1)'!$A$8:$AG$1186,COLUMN(S$7),FALSE)</f>
        <v>0</v>
      </c>
      <c r="T240" s="80">
        <f>VLOOKUP($A240,'Sheet1 - Table (1)'!$A$8:$AG$1186,COLUMN(T$7),FALSE)</f>
        <v>0</v>
      </c>
      <c r="U240" s="80" t="str">
        <f t="shared" si="61"/>
        <v/>
      </c>
      <c r="V240" s="80" t="str">
        <f>VLOOKUP($A240,'Sheet1 - Table (1)'!$A$8:$AG$1186,COLUMN(V$7)+3,FALSE)</f>
        <v>CH - Uebrige Fds tradit. Anl.</v>
      </c>
      <c r="W240" s="80" t="str">
        <f>VLOOKUP(A240,'Sheet1 - Table (1)'!$A$8:$AF$10075,MATCH($W$8,'Sheet1 - Table (1)'!$10:$10,0),FALSE)</f>
        <v>Détermination des Prix Quotidien</v>
      </c>
      <c r="X240" s="80">
        <f>VLOOKUP(A240,'Sheet1 - Table (1)'!$A$8:$AAB$10075,MATCH($X$8,'Sheet1 - Table (1)'!$10:$10,0),FALSE)</f>
        <v>0</v>
      </c>
      <c r="Y240" s="96" t="str">
        <f t="shared" si="53"/>
        <v>Fonds de placement</v>
      </c>
      <c r="AA240" s="96" t="s">
        <v>1823</v>
      </c>
      <c r="AB240" s="96" t="s">
        <v>1960</v>
      </c>
      <c r="AC240" s="214" t="s">
        <v>155</v>
      </c>
      <c r="AD240" s="214" t="s">
        <v>1960</v>
      </c>
      <c r="AE240" s="96" t="s">
        <v>2858</v>
      </c>
      <c r="AF240" s="246" t="s">
        <v>2858</v>
      </c>
      <c r="AI240" s="96" t="s">
        <v>155</v>
      </c>
      <c r="AJ240" s="96" t="s">
        <v>155</v>
      </c>
      <c r="AK240" s="96" t="s">
        <v>155</v>
      </c>
      <c r="AL240" s="26" t="s">
        <v>1960</v>
      </c>
      <c r="AM240" s="96" t="s">
        <v>1960</v>
      </c>
      <c r="AO240" s="96" t="s">
        <v>1960</v>
      </c>
      <c r="AP240" s="96" t="s">
        <v>2485</v>
      </c>
      <c r="AX240" s="101">
        <v>1</v>
      </c>
      <c r="BJ240" s="101">
        <v>1</v>
      </c>
      <c r="BT240" s="101"/>
      <c r="BU240" s="101"/>
      <c r="BY240" s="101" t="s">
        <v>2994</v>
      </c>
      <c r="BZ240" s="101" t="str">
        <f t="shared" si="60"/>
        <v/>
      </c>
      <c r="CA240" s="101" t="s">
        <v>70</v>
      </c>
      <c r="CB240" s="101"/>
      <c r="CC240" s="101" t="s">
        <v>70</v>
      </c>
      <c r="CD240" s="42" t="s">
        <v>4374</v>
      </c>
      <c r="CE240" s="42" t="s">
        <v>4374</v>
      </c>
      <c r="CF240" s="42" t="str">
        <f>IFERROR(VLOOKUP(Funds[[#This Row],[Code ISIN]],[1]GLOBAL!$C$1:$L$27,10,FALSE)," ")</f>
        <v xml:space="preserve"> </v>
      </c>
      <c r="CG240" s="42" t="s">
        <v>4374</v>
      </c>
      <c r="CH240" s="42" t="s">
        <v>4374</v>
      </c>
      <c r="CI240" s="42" t="s">
        <v>4374</v>
      </c>
      <c r="CJ240" s="123">
        <v>43312</v>
      </c>
      <c r="CK240" s="96" t="s">
        <v>4374</v>
      </c>
      <c r="CL240" s="246" t="str">
        <f>VLOOKUP(Funds[[#This Row],[Code ISIN]],'Sheet1 - Table (1)'!$A$10:$AF$110017,MATCH("Funds Liquidity",'Sheet1 - Table (1)'!$10:$10,0),FALSE)</f>
        <v>Jour</v>
      </c>
    </row>
    <row r="241" spans="1:93">
      <c r="A241" s="128" t="s">
        <v>2977</v>
      </c>
      <c r="B241" s="305">
        <f>IF(ISERROR(VALUE(VLOOKUP($A241,'Sheet1 - Table (1)'!$A$8:$AG$1186,COLUMN(B$7),FALSE))),VLOOKUP(A241,TK_MANQUANTS,2,FALSE),IF(VALUE(VLOOKUP($A241,'Sheet1 - Table (1)'!$A$8:$AG$1186,COLUMN(B$7),FALSE))=0,VLOOKUP(A241,TK_MANQUANTS,2,FALSE),VALUE(VLOOKUP($A241,'Sheet1 - Table (1)'!$A$8:$AG$1186,COLUMN(B$7),FALSE))))</f>
        <v>11850335</v>
      </c>
      <c r="C241" s="80" t="str">
        <f>VLOOKUP($A241,'Sheet1 - Table (1)'!$A$8:$AG$1186,COLUMN(C$7),FALSE)</f>
        <v>Equity Switzerland Optimized ESG IR</v>
      </c>
      <c r="D241" s="82">
        <f>VLOOKUP($A241,'Sheet1 - Table (1)'!$A$8:$AG$1186,COLUMN(D$7),FALSE)</f>
        <v>44074</v>
      </c>
      <c r="E241" s="124">
        <f>VLOOKUP($A241,'Sheet1 - Table (1)'!$A$8:$AG$1186,COLUMN(E$7),FALSE)</f>
        <v>0.64</v>
      </c>
      <c r="F241" s="80">
        <f>VLOOKUP($A241,'Sheet1 - Table (1)'!$A$8:$AG$1186,COLUMN(F$7),FALSE)</f>
        <v>0</v>
      </c>
      <c r="G241" s="80" t="str">
        <f>VLOOKUP($A241,'Sheet1 - Table (1)'!$A$8:$AG$1186,COLUMN(G$7),FALSE)</f>
        <v>Switzerland</v>
      </c>
      <c r="H241" s="80" t="str">
        <f>VLOOKUP($A241,'Sheet1 - Table (1)'!$A$8:$AG$1186,COLUMN(H$7),FALSE)</f>
        <v>CHF</v>
      </c>
      <c r="I241" s="80" t="str">
        <f>VLOOKUP($A241,'Sheet1 - Table (1)'!$A$8:$AG$1186,COLUMN(I$7),FALSE)</f>
        <v>Fonds de placement</v>
      </c>
      <c r="J241" s="80" t="str">
        <f>VLOOKUP($A241,'Sheet1 - Table (1)'!$A$8:$AG$1186,COLUMN(J$7),FALSE)</f>
        <v>Actions</v>
      </c>
      <c r="K241" s="82">
        <f>VLOOKUP($A241,'Sheet1 - Table (1)'!$A$8:$AG$1186,COLUMN(K$7),FALSE)</f>
        <v>44255</v>
      </c>
      <c r="L241" s="80">
        <f>VLOOKUP($A241,'Sheet1 - Table (1)'!$A$8:$AG$1186,COLUMN(L$7),FALSE)</f>
        <v>974.74289999999996</v>
      </c>
      <c r="M241" s="80" t="str">
        <f>VLOOKUP($A241,'Sheet1 - Table (1)'!$A$8:$AG$1186,COLUMN(M$7),FALSE)</f>
        <v>Retained</v>
      </c>
      <c r="N241" s="80">
        <f>VLOOKUP($A241,'Sheet1 - Table (1)'!$A$8:$AG$1186,COLUMN(N$7),FALSE)</f>
        <v>0</v>
      </c>
      <c r="O241" s="80">
        <f>VLOOKUP($A241,'Sheet1 - Table (1)'!$A$8:$AG$1186,COLUMN(O$7),FALSE)</f>
        <v>0</v>
      </c>
      <c r="P241" s="80">
        <f>VLOOKUP($A241,'Sheet1 - Table (1)'!$A$8:$AG$1186,COLUMN(P$7),FALSE)</f>
        <v>0</v>
      </c>
      <c r="Q241" s="80">
        <f>VLOOKUP($A241,'Sheet1 - Table (1)'!$A$8:$AG$1186,COLUMN(Q$7),FALSE)</f>
        <v>0</v>
      </c>
      <c r="R241" s="80">
        <f>VLOOKUP($A241,'Sheet1 - Table (1)'!$A$8:$AG$1186,COLUMN(R$7),FALSE)</f>
        <v>0</v>
      </c>
      <c r="S241" s="80">
        <f>VLOOKUP($A241,'Sheet1 - Table (1)'!$A$8:$AG$1186,COLUMN(S$7),FALSE)</f>
        <v>0</v>
      </c>
      <c r="T241" s="80">
        <f>VLOOKUP($A241,'Sheet1 - Table (1)'!$A$8:$AG$1186,COLUMN(T$7),FALSE)</f>
        <v>0</v>
      </c>
      <c r="U241" s="80" t="str">
        <f t="shared" si="61"/>
        <v/>
      </c>
      <c r="V241" s="80" t="str">
        <f>VLOOKUP($A241,'Sheet1 - Table (1)'!$A$8:$AG$1186,COLUMN(V$7)+3,FALSE)</f>
        <v>CH - Uebrige Fds tradit. Anl.</v>
      </c>
      <c r="W241" s="80" t="str">
        <f>VLOOKUP(A241,'Sheet1 - Table (1)'!$A$8:$AF$10075,MATCH($W$8,'Sheet1 - Table (1)'!$10:$10,0),FALSE)</f>
        <v>Détermination des Prix Quotidien</v>
      </c>
      <c r="X241" s="80">
        <f>VLOOKUP(A241,'Sheet1 - Table (1)'!$A$8:$AAB$10075,MATCH($X$8,'Sheet1 - Table (1)'!$10:$10,0),FALSE)</f>
        <v>0</v>
      </c>
      <c r="Y241" s="96" t="str">
        <f t="shared" si="53"/>
        <v>Fonds de placement</v>
      </c>
      <c r="AA241" s="96" t="s">
        <v>1823</v>
      </c>
      <c r="AB241" s="96" t="s">
        <v>1960</v>
      </c>
      <c r="AC241" s="214" t="s">
        <v>155</v>
      </c>
      <c r="AD241" s="214" t="s">
        <v>1960</v>
      </c>
      <c r="AE241" s="96" t="s">
        <v>2858</v>
      </c>
      <c r="AF241" s="246" t="s">
        <v>2858</v>
      </c>
      <c r="AI241" s="96" t="s">
        <v>155</v>
      </c>
      <c r="AJ241" s="96" t="s">
        <v>155</v>
      </c>
      <c r="AK241" s="96" t="s">
        <v>155</v>
      </c>
      <c r="AL241" s="26" t="s">
        <v>1960</v>
      </c>
      <c r="AM241" s="96" t="s">
        <v>1960</v>
      </c>
      <c r="AO241" s="96" t="s">
        <v>1960</v>
      </c>
      <c r="AP241" s="96" t="s">
        <v>2485</v>
      </c>
      <c r="AX241" s="101">
        <v>1</v>
      </c>
      <c r="BJ241" s="101">
        <v>1</v>
      </c>
      <c r="BT241" s="101">
        <v>1E-3</v>
      </c>
      <c r="BU241" s="101">
        <v>1E-3</v>
      </c>
      <c r="BY241" s="101" t="s">
        <v>2994</v>
      </c>
      <c r="BZ241" s="101" t="str">
        <f t="shared" si="60"/>
        <v/>
      </c>
      <c r="CA241" s="101" t="s">
        <v>4051</v>
      </c>
      <c r="CB241" s="122" t="s">
        <v>3844</v>
      </c>
      <c r="CC241" s="101" t="s">
        <v>3944</v>
      </c>
      <c r="CD241" s="42" t="s">
        <v>4374</v>
      </c>
      <c r="CE241" s="42" t="s">
        <v>4374</v>
      </c>
      <c r="CF241" s="42" t="str">
        <f>IFERROR(VLOOKUP(Funds[[#This Row],[Code ISIN]],[1]GLOBAL!$C$1:$L$27,10,FALSE)," ")</f>
        <v xml:space="preserve"> </v>
      </c>
      <c r="CG241" s="42" t="s">
        <v>4374</v>
      </c>
      <c r="CH241" s="42" t="s">
        <v>1633</v>
      </c>
      <c r="CI241" s="42" t="s">
        <v>4374</v>
      </c>
      <c r="CJ241" s="123">
        <v>43312</v>
      </c>
      <c r="CK241" s="96" t="s">
        <v>4374</v>
      </c>
      <c r="CL241" s="246" t="str">
        <f>VLOOKUP(Funds[[#This Row],[Code ISIN]],'Sheet1 - Table (1)'!$A$10:$AF$110017,MATCH("Funds Liquidity",'Sheet1 - Table (1)'!$10:$10,0),FALSE)</f>
        <v>Jour</v>
      </c>
    </row>
    <row r="242" spans="1:93">
      <c r="A242" s="128" t="s">
        <v>2982</v>
      </c>
      <c r="B242" s="305">
        <f>IF(ISERROR(VALUE(VLOOKUP($A242,'Sheet1 - Table (1)'!$A$8:$AG$1186,COLUMN(B$7),FALSE))),VLOOKUP(A242,TK_MANQUANTS,2,FALSE),IF(VALUE(VLOOKUP($A242,'Sheet1 - Table (1)'!$A$8:$AG$1186,COLUMN(B$7),FALSE))=0,VLOOKUP(A242,TK_MANQUANTS,2,FALSE),VALUE(VLOOKUP($A242,'Sheet1 - Table (1)'!$A$8:$AG$1186,COLUMN(B$7),FALSE))))</f>
        <v>23666681</v>
      </c>
      <c r="C242" s="80" t="str">
        <f>VLOOKUP($A242,'Sheet1 - Table (1)'!$A$8:$AG$1186,COLUMN(C$7),FALSE)</f>
        <v>Raiffeisen Futura Swiss Stock I</v>
      </c>
      <c r="D242" s="82">
        <f>VLOOKUP($A242,'Sheet1 - Table (1)'!$A$8:$AG$1186,COLUMN(D$7),FALSE)</f>
        <v>44044</v>
      </c>
      <c r="E242" s="124">
        <f>VLOOKUP($A242,'Sheet1 - Table (1)'!$A$8:$AG$1186,COLUMN(E$7),FALSE)</f>
        <v>0.6</v>
      </c>
      <c r="F242" s="80">
        <f>VLOOKUP($A242,'Sheet1 - Table (1)'!$A$8:$AG$1186,COLUMN(F$7),FALSE)</f>
        <v>0</v>
      </c>
      <c r="G242" s="80" t="str">
        <f>VLOOKUP($A242,'Sheet1 - Table (1)'!$A$8:$AG$1186,COLUMN(G$7),FALSE)</f>
        <v>Switzerland</v>
      </c>
      <c r="H242" s="80" t="str">
        <f>VLOOKUP($A242,'Sheet1 - Table (1)'!$A$8:$AG$1186,COLUMN(H$7),FALSE)</f>
        <v>CHF</v>
      </c>
      <c r="I242" s="80" t="str">
        <f>VLOOKUP($A242,'Sheet1 - Table (1)'!$A$8:$AG$1186,COLUMN(I$7),FALSE)</f>
        <v>Fonds de placement</v>
      </c>
      <c r="J242" s="80" t="str">
        <f>VLOOKUP($A242,'Sheet1 - Table (1)'!$A$8:$AG$1186,COLUMN(J$7),FALSE)</f>
        <v>Actions</v>
      </c>
      <c r="K242" s="82">
        <f>VLOOKUP($A242,'Sheet1 - Table (1)'!$A$8:$AG$1186,COLUMN(K$7),FALSE)</f>
        <v>44255</v>
      </c>
      <c r="L242" s="80">
        <f>VLOOKUP($A242,'Sheet1 - Table (1)'!$A$8:$AG$1186,COLUMN(L$7),FALSE)</f>
        <v>1340.3144895</v>
      </c>
      <c r="M242" s="80" t="str">
        <f>VLOOKUP($A242,'Sheet1 - Table (1)'!$A$8:$AG$1186,COLUMN(M$7),FALSE)</f>
        <v>Paid</v>
      </c>
      <c r="N242" s="80">
        <f>VLOOKUP($A242,'Sheet1 - Table (1)'!$A$8:$AG$1186,COLUMN(N$7),FALSE)</f>
        <v>0</v>
      </c>
      <c r="O242" s="80">
        <f>VLOOKUP($A242,'Sheet1 - Table (1)'!$A$8:$AG$1186,COLUMN(O$7),FALSE)</f>
        <v>0</v>
      </c>
      <c r="P242" s="80">
        <f>VLOOKUP($A242,'Sheet1 - Table (1)'!$A$8:$AG$1186,COLUMN(P$7),FALSE)</f>
        <v>0</v>
      </c>
      <c r="Q242" s="80">
        <f>VLOOKUP($A242,'Sheet1 - Table (1)'!$A$8:$AG$1186,COLUMN(Q$7),FALSE)</f>
        <v>0</v>
      </c>
      <c r="R242" s="80">
        <f>VLOOKUP($A242,'Sheet1 - Table (1)'!$A$8:$AG$1186,COLUMN(R$7),FALSE)</f>
        <v>0</v>
      </c>
      <c r="S242" s="80">
        <f>VLOOKUP($A242,'Sheet1 - Table (1)'!$A$8:$AG$1186,COLUMN(S$7),FALSE)</f>
        <v>0</v>
      </c>
      <c r="T242" s="80">
        <f>VLOOKUP($A242,'Sheet1 - Table (1)'!$A$8:$AG$1186,COLUMN(T$7),FALSE)</f>
        <v>0</v>
      </c>
      <c r="U242" s="80" t="str">
        <f t="shared" si="61"/>
        <v/>
      </c>
      <c r="V242" s="80" t="str">
        <f>VLOOKUP($A242,'Sheet1 - Table (1)'!$A$8:$AG$1186,COLUMN(V$7)+3,FALSE)</f>
        <v>CH - Uebrige Fds tradit. Anl.</v>
      </c>
      <c r="W242" s="80" t="str">
        <f>VLOOKUP(A242,'Sheet1 - Table (1)'!$A$8:$AF$10075,MATCH($W$8,'Sheet1 - Table (1)'!$10:$10,0),FALSE)</f>
        <v>Détermination des Prix Quotidien</v>
      </c>
      <c r="X242" s="80">
        <f>VLOOKUP(A242,'Sheet1 - Table (1)'!$A$8:$AAB$10075,MATCH($X$8,'Sheet1 - Table (1)'!$10:$10,0),FALSE)</f>
        <v>0</v>
      </c>
      <c r="Y242" s="96" t="str">
        <f t="shared" si="53"/>
        <v>Fonds de placement</v>
      </c>
      <c r="AA242" s="96" t="s">
        <v>1823</v>
      </c>
      <c r="AB242" s="96" t="s">
        <v>1960</v>
      </c>
      <c r="AC242" s="214" t="s">
        <v>155</v>
      </c>
      <c r="AD242" s="214" t="s">
        <v>1960</v>
      </c>
      <c r="AE242" s="96" t="s">
        <v>2858</v>
      </c>
      <c r="AF242" s="246" t="s">
        <v>2858</v>
      </c>
      <c r="AI242" s="96" t="s">
        <v>155</v>
      </c>
      <c r="AJ242" s="96" t="s">
        <v>155</v>
      </c>
      <c r="AK242" s="96" t="s">
        <v>155</v>
      </c>
      <c r="AL242" s="26" t="s">
        <v>1960</v>
      </c>
      <c r="AM242" s="96" t="s">
        <v>1960</v>
      </c>
      <c r="AO242" s="96" t="s">
        <v>1960</v>
      </c>
      <c r="AP242" s="96" t="s">
        <v>2485</v>
      </c>
      <c r="AX242" s="101">
        <v>1</v>
      </c>
      <c r="BJ242" s="101">
        <v>1</v>
      </c>
      <c r="BT242" s="101"/>
      <c r="BU242" s="101"/>
      <c r="BY242" s="101" t="s">
        <v>2994</v>
      </c>
      <c r="BZ242" s="101" t="str">
        <f t="shared" si="60"/>
        <v/>
      </c>
      <c r="CA242" s="101" t="s">
        <v>4051</v>
      </c>
      <c r="CB242" s="122" t="s">
        <v>3845</v>
      </c>
      <c r="CC242" s="101" t="s">
        <v>3944</v>
      </c>
      <c r="CD242" s="42" t="s">
        <v>4374</v>
      </c>
      <c r="CE242" s="42" t="s">
        <v>4374</v>
      </c>
      <c r="CF242" s="42" t="str">
        <f>IFERROR(VLOOKUP(Funds[[#This Row],[Code ISIN]],[1]GLOBAL!$C$1:$L$27,10,FALSE)," ")</f>
        <v xml:space="preserve"> </v>
      </c>
      <c r="CG242" s="42" t="s">
        <v>4374</v>
      </c>
      <c r="CH242" s="42" t="s">
        <v>1633</v>
      </c>
      <c r="CI242" s="42" t="s">
        <v>4374</v>
      </c>
      <c r="CJ242" s="123">
        <v>43312</v>
      </c>
      <c r="CK242" s="96" t="s">
        <v>4374</v>
      </c>
      <c r="CL242" s="246" t="str">
        <f>VLOOKUP(Funds[[#This Row],[Code ISIN]],'Sheet1 - Table (1)'!$A$10:$AF$110017,MATCH("Funds Liquidity",'Sheet1 - Table (1)'!$10:$10,0),FALSE)</f>
        <v>Jour</v>
      </c>
    </row>
    <row r="243" spans="1:93">
      <c r="A243" s="128" t="s">
        <v>2987</v>
      </c>
      <c r="B243" s="305">
        <f>IF(ISERROR(VALUE(VLOOKUP($A243,'Sheet1 - Table (1)'!$A$8:$AG$1186,COLUMN(B$7),FALSE))),VLOOKUP(A243,TK_MANQUANTS,2,FALSE),IF(VALUE(VLOOKUP($A243,'Sheet1 - Table (1)'!$A$8:$AG$1186,COLUMN(B$7),FALSE))=0,VLOOKUP(A243,TK_MANQUANTS,2,FALSE),VALUE(VLOOKUP($A243,'Sheet1 - Table (1)'!$A$8:$AG$1186,COLUMN(B$7),FALSE))))</f>
        <v>41417676</v>
      </c>
      <c r="C243" s="80" t="str">
        <f>VLOOKUP($A243,'Sheet1 - Table (1)'!$A$8:$AG$1186,COLUMN(C$7),FALSE)</f>
        <v>Swisscanto (CH) EF Sustainable Switzerland DT CHF</v>
      </c>
      <c r="D243" s="82">
        <f>VLOOKUP($A243,'Sheet1 - Table (1)'!$A$8:$AG$1186,COLUMN(D$7),FALSE)</f>
        <v>44196</v>
      </c>
      <c r="E243" s="124">
        <f>VLOOKUP($A243,'Sheet1 - Table (1)'!$A$8:$AG$1186,COLUMN(E$7),FALSE)</f>
        <v>0.7</v>
      </c>
      <c r="F243" s="80">
        <f>VLOOKUP($A243,'Sheet1 - Table (1)'!$A$8:$AG$1186,COLUMN(F$7),FALSE)</f>
        <v>0</v>
      </c>
      <c r="G243" s="80" t="str">
        <f>VLOOKUP($A243,'Sheet1 - Table (1)'!$A$8:$AG$1186,COLUMN(G$7),FALSE)</f>
        <v>Switzerland</v>
      </c>
      <c r="H243" s="80" t="str">
        <f>VLOOKUP($A243,'Sheet1 - Table (1)'!$A$8:$AG$1186,COLUMN(H$7),FALSE)</f>
        <v>CHF</v>
      </c>
      <c r="I243" s="80" t="str">
        <f>VLOOKUP($A243,'Sheet1 - Table (1)'!$A$8:$AG$1186,COLUMN(I$7),FALSE)</f>
        <v>Fonds de placement</v>
      </c>
      <c r="J243" s="80" t="str">
        <f>VLOOKUP($A243,'Sheet1 - Table (1)'!$A$8:$AG$1186,COLUMN(J$7),FALSE)</f>
        <v>Actions</v>
      </c>
      <c r="K243" s="82">
        <f>VLOOKUP($A243,'Sheet1 - Table (1)'!$A$8:$AG$1186,COLUMN(K$7),FALSE)</f>
        <v>44255</v>
      </c>
      <c r="L243" s="80">
        <f>VLOOKUP($A243,'Sheet1 - Table (1)'!$A$8:$AG$1186,COLUMN(L$7),FALSE)</f>
        <v>447.87458299999997</v>
      </c>
      <c r="M243" s="80" t="str">
        <f>VLOOKUP($A243,'Sheet1 - Table (1)'!$A$8:$AG$1186,COLUMN(M$7),FALSE)</f>
        <v>Paid</v>
      </c>
      <c r="N243" s="80">
        <f>VLOOKUP($A243,'Sheet1 - Table (1)'!$A$8:$AG$1186,COLUMN(N$7),FALSE)</f>
        <v>0</v>
      </c>
      <c r="O243" s="80">
        <f>VLOOKUP($A243,'Sheet1 - Table (1)'!$A$8:$AG$1186,COLUMN(O$7),FALSE)</f>
        <v>0</v>
      </c>
      <c r="P243" s="80">
        <f>VLOOKUP($A243,'Sheet1 - Table (1)'!$A$8:$AG$1186,COLUMN(P$7),FALSE)</f>
        <v>0</v>
      </c>
      <c r="Q243" s="80">
        <f>VLOOKUP($A243,'Sheet1 - Table (1)'!$A$8:$AG$1186,COLUMN(Q$7),FALSE)</f>
        <v>0</v>
      </c>
      <c r="R243" s="80">
        <f>VLOOKUP($A243,'Sheet1 - Table (1)'!$A$8:$AG$1186,COLUMN(R$7),FALSE)</f>
        <v>0</v>
      </c>
      <c r="S243" s="80">
        <f>VLOOKUP($A243,'Sheet1 - Table (1)'!$A$8:$AG$1186,COLUMN(S$7),FALSE)</f>
        <v>0</v>
      </c>
      <c r="T243" s="80">
        <f>VLOOKUP($A243,'Sheet1 - Table (1)'!$A$8:$AG$1186,COLUMN(T$7),FALSE)</f>
        <v>0</v>
      </c>
      <c r="U243" s="80" t="str">
        <f t="shared" si="61"/>
        <v/>
      </c>
      <c r="V243" s="80" t="str">
        <f>VLOOKUP($A243,'Sheet1 - Table (1)'!$A$8:$AG$1186,COLUMN(V$7)+3,FALSE)</f>
        <v>CH - Uebrige Fds tradit. Anl.</v>
      </c>
      <c r="W243" s="80" t="str">
        <f>VLOOKUP(A243,'Sheet1 - Table (1)'!$A$8:$AF$10075,MATCH($W$8,'Sheet1 - Table (1)'!$10:$10,0),FALSE)</f>
        <v>Détermination des Prix Quotidien</v>
      </c>
      <c r="X243" s="80">
        <f>VLOOKUP(A243,'Sheet1 - Table (1)'!$A$8:$AAB$10075,MATCH($X$8,'Sheet1 - Table (1)'!$10:$10,0),FALSE)</f>
        <v>0</v>
      </c>
      <c r="Y243" s="96" t="str">
        <f t="shared" si="53"/>
        <v>Fonds de placement</v>
      </c>
      <c r="AA243" s="96" t="s">
        <v>1823</v>
      </c>
      <c r="AB243" s="96" t="s">
        <v>1960</v>
      </c>
      <c r="AC243" s="214" t="s">
        <v>155</v>
      </c>
      <c r="AD243" s="214" t="s">
        <v>1960</v>
      </c>
      <c r="AE243" s="96" t="s">
        <v>2858</v>
      </c>
      <c r="AF243" s="246" t="s">
        <v>2858</v>
      </c>
      <c r="AI243" s="96" t="s">
        <v>155</v>
      </c>
      <c r="AJ243" s="96" t="s">
        <v>155</v>
      </c>
      <c r="AK243" s="96" t="s">
        <v>155</v>
      </c>
      <c r="AL243" s="26" t="s">
        <v>1960</v>
      </c>
      <c r="AM243" s="96" t="s">
        <v>1960</v>
      </c>
      <c r="AO243" s="96" t="s">
        <v>1960</v>
      </c>
      <c r="AP243" s="96" t="s">
        <v>2485</v>
      </c>
      <c r="AX243" s="101">
        <v>1</v>
      </c>
      <c r="BJ243" s="101">
        <v>1</v>
      </c>
      <c r="BT243" s="101"/>
      <c r="BU243" s="101"/>
      <c r="BY243" s="101" t="s">
        <v>2994</v>
      </c>
      <c r="BZ243" s="101" t="str">
        <f t="shared" si="60"/>
        <v/>
      </c>
      <c r="CA243" s="101" t="s">
        <v>4051</v>
      </c>
      <c r="CB243" s="122" t="s">
        <v>3846</v>
      </c>
      <c r="CC243" s="101" t="s">
        <v>3944</v>
      </c>
      <c r="CD243" s="42" t="s">
        <v>4374</v>
      </c>
      <c r="CE243" s="42" t="s">
        <v>4374</v>
      </c>
      <c r="CF243" s="42" t="str">
        <f>IFERROR(VLOOKUP(Funds[[#This Row],[Code ISIN]],[1]GLOBAL!$C$1:$L$27,10,FALSE)," ")</f>
        <v xml:space="preserve"> </v>
      </c>
      <c r="CG243" s="42" t="s">
        <v>4374</v>
      </c>
      <c r="CH243" s="42" t="s">
        <v>1633</v>
      </c>
      <c r="CI243" s="42" t="s">
        <v>4374</v>
      </c>
      <c r="CJ243" s="123">
        <v>43312</v>
      </c>
      <c r="CK243" s="96" t="s">
        <v>4374</v>
      </c>
      <c r="CL243" s="246" t="str">
        <f>VLOOKUP(Funds[[#This Row],[Code ISIN]],'Sheet1 - Table (1)'!$A$10:$AF$110017,MATCH("Funds Liquidity",'Sheet1 - Table (1)'!$10:$10,0),FALSE)</f>
        <v>Jour</v>
      </c>
    </row>
    <row r="244" spans="1:93">
      <c r="A244" s="128" t="s">
        <v>2991</v>
      </c>
      <c r="B244" s="305">
        <f>IF(ISERROR(VALUE(VLOOKUP($A244,'Sheet1 - Table (1)'!$A$8:$AG$1186,COLUMN(B$7),FALSE))),VLOOKUP(A244,TK_MANQUANTS,2,FALSE),IF(VALUE(VLOOKUP($A244,'Sheet1 - Table (1)'!$A$8:$AG$1186,COLUMN(B$7),FALSE))=0,VLOOKUP(A244,TK_MANQUANTS,2,FALSE),VALUE(VLOOKUP($A244,'Sheet1 - Table (1)'!$A$8:$AG$1186,COLUMN(B$7),FALSE))))</f>
        <v>2356802</v>
      </c>
      <c r="C244" s="80" t="str">
        <f>VLOOKUP($A244,'Sheet1 - Table (1)'!$A$8:$AG$1186,COLUMN(C$7),FALSE)</f>
        <v>Vontobel Fund (CH)-Ethos Eq Swiss Mid &amp; Small A</v>
      </c>
      <c r="D244" s="82">
        <f>VLOOKUP($A244,'Sheet1 - Table (1)'!$A$8:$AG$1186,COLUMN(D$7),FALSE)</f>
        <v>44074</v>
      </c>
      <c r="E244" s="124">
        <f>VLOOKUP($A244,'Sheet1 - Table (1)'!$A$8:$AG$1186,COLUMN(E$7),FALSE)</f>
        <v>0.81</v>
      </c>
      <c r="F244" s="80">
        <f>VLOOKUP($A244,'Sheet1 - Table (1)'!$A$8:$AG$1186,COLUMN(F$7),FALSE)</f>
        <v>0</v>
      </c>
      <c r="G244" s="80" t="str">
        <f>VLOOKUP($A244,'Sheet1 - Table (1)'!$A$8:$AG$1186,COLUMN(G$7),FALSE)</f>
        <v>Switzerland</v>
      </c>
      <c r="H244" s="80" t="str">
        <f>VLOOKUP($A244,'Sheet1 - Table (1)'!$A$8:$AG$1186,COLUMN(H$7),FALSE)</f>
        <v>CHF</v>
      </c>
      <c r="I244" s="80" t="str">
        <f>VLOOKUP($A244,'Sheet1 - Table (1)'!$A$8:$AG$1186,COLUMN(I$7),FALSE)</f>
        <v>Fonds de placement</v>
      </c>
      <c r="J244" s="80" t="str">
        <f>VLOOKUP($A244,'Sheet1 - Table (1)'!$A$8:$AG$1186,COLUMN(J$7),FALSE)</f>
        <v>Actions</v>
      </c>
      <c r="K244" s="82">
        <f>VLOOKUP($A244,'Sheet1 - Table (1)'!$A$8:$AG$1186,COLUMN(K$7),FALSE)</f>
        <v>44255</v>
      </c>
      <c r="L244" s="80">
        <f>VLOOKUP($A244,'Sheet1 - Table (1)'!$A$8:$AG$1186,COLUMN(L$7),FALSE)</f>
        <v>1097.4954620000001</v>
      </c>
      <c r="M244" s="80" t="str">
        <f>VLOOKUP($A244,'Sheet1 - Table (1)'!$A$8:$AG$1186,COLUMN(M$7),FALSE)</f>
        <v>Paid</v>
      </c>
      <c r="N244" s="80">
        <f>VLOOKUP($A244,'Sheet1 - Table (1)'!$A$8:$AG$1186,COLUMN(N$7),FALSE)</f>
        <v>0</v>
      </c>
      <c r="O244" s="80">
        <f>VLOOKUP($A244,'Sheet1 - Table (1)'!$A$8:$AG$1186,COLUMN(O$7),FALSE)</f>
        <v>0</v>
      </c>
      <c r="P244" s="80">
        <f>VLOOKUP($A244,'Sheet1 - Table (1)'!$A$8:$AG$1186,COLUMN(P$7),FALSE)</f>
        <v>0</v>
      </c>
      <c r="Q244" s="80">
        <f>VLOOKUP($A244,'Sheet1 - Table (1)'!$A$8:$AG$1186,COLUMN(Q$7),FALSE)</f>
        <v>0</v>
      </c>
      <c r="R244" s="80">
        <f>VLOOKUP($A244,'Sheet1 - Table (1)'!$A$8:$AG$1186,COLUMN(R$7),FALSE)</f>
        <v>0</v>
      </c>
      <c r="S244" s="80">
        <f>VLOOKUP($A244,'Sheet1 - Table (1)'!$A$8:$AG$1186,COLUMN(S$7),FALSE)</f>
        <v>0</v>
      </c>
      <c r="T244" s="80">
        <f>VLOOKUP($A244,'Sheet1 - Table (1)'!$A$8:$AG$1186,COLUMN(T$7),FALSE)</f>
        <v>0</v>
      </c>
      <c r="U244" s="80" t="str">
        <f t="shared" si="61"/>
        <v/>
      </c>
      <c r="V244" s="80" t="str">
        <f>VLOOKUP($A244,'Sheet1 - Table (1)'!$A$8:$AG$1186,COLUMN(V$7)+3,FALSE)</f>
        <v>CH - Uebrige Fds tradit. Anl.</v>
      </c>
      <c r="W244" s="80" t="str">
        <f>VLOOKUP(A244,'Sheet1 - Table (1)'!$A$8:$AF$10075,MATCH($W$8,'Sheet1 - Table (1)'!$10:$10,0),FALSE)</f>
        <v>Détermination des Prix Quotidien</v>
      </c>
      <c r="X244" s="80">
        <f>VLOOKUP(A244,'Sheet1 - Table (1)'!$A$8:$AAB$10075,MATCH($X$8,'Sheet1 - Table (1)'!$10:$10,0),FALSE)</f>
        <v>0</v>
      </c>
      <c r="Y244" s="96" t="str">
        <f t="shared" si="53"/>
        <v>Fonds de placement</v>
      </c>
      <c r="AA244" s="96" t="s">
        <v>1823</v>
      </c>
      <c r="AB244" s="96" t="s">
        <v>1960</v>
      </c>
      <c r="AC244" s="214" t="s">
        <v>155</v>
      </c>
      <c r="AD244" s="214" t="s">
        <v>1960</v>
      </c>
      <c r="AE244" s="96" t="s">
        <v>2858</v>
      </c>
      <c r="AF244" s="246" t="s">
        <v>2858</v>
      </c>
      <c r="AG244" s="96" t="s">
        <v>3043</v>
      </c>
      <c r="AI244" s="96" t="s">
        <v>155</v>
      </c>
      <c r="AJ244" s="96" t="s">
        <v>155</v>
      </c>
      <c r="AK244" s="96" t="s">
        <v>155</v>
      </c>
      <c r="AL244" s="26" t="s">
        <v>1960</v>
      </c>
      <c r="AM244" s="96" t="s">
        <v>1960</v>
      </c>
      <c r="AO244" s="96" t="s">
        <v>1960</v>
      </c>
      <c r="AP244" s="96" t="s">
        <v>2485</v>
      </c>
      <c r="AX244" s="101">
        <v>1</v>
      </c>
      <c r="BJ244" s="101">
        <v>1</v>
      </c>
      <c r="BT244" s="101"/>
      <c r="BU244" s="101"/>
      <c r="BY244" s="101" t="s">
        <v>1962</v>
      </c>
      <c r="BZ244" s="101" t="str">
        <f t="shared" si="60"/>
        <v/>
      </c>
      <c r="CA244" s="101" t="s">
        <v>4051</v>
      </c>
      <c r="CB244" s="122" t="s">
        <v>3847</v>
      </c>
      <c r="CC244" s="101" t="s">
        <v>3991</v>
      </c>
      <c r="CD244" s="42" t="s">
        <v>4374</v>
      </c>
      <c r="CE244" s="42" t="s">
        <v>4374</v>
      </c>
      <c r="CF244" s="42" t="str">
        <f>IFERROR(VLOOKUP(Funds[[#This Row],[Code ISIN]],[1]GLOBAL!$C$1:$L$27,10,FALSE)," ")</f>
        <v xml:space="preserve"> </v>
      </c>
      <c r="CG244" s="42" t="s">
        <v>4374</v>
      </c>
      <c r="CH244" s="42" t="s">
        <v>1633</v>
      </c>
      <c r="CI244" s="42" t="s">
        <v>4374</v>
      </c>
      <c r="CJ244" s="123">
        <v>43312</v>
      </c>
      <c r="CK244" s="96" t="s">
        <v>4374</v>
      </c>
      <c r="CL244" s="246" t="str">
        <f>VLOOKUP(Funds[[#This Row],[Code ISIN]],'Sheet1 - Table (1)'!$A$10:$AF$110017,MATCH("Funds Liquidity",'Sheet1 - Table (1)'!$10:$10,0),FALSE)</f>
        <v>Jour</v>
      </c>
      <c r="CO244" s="246" t="s">
        <v>3043</v>
      </c>
    </row>
    <row r="245" spans="1:93">
      <c r="A245" s="128" t="s">
        <v>1954</v>
      </c>
      <c r="B245" s="305">
        <f>IF(ISERROR(VALUE(VLOOKUP($A245,'Sheet1 - Table (1)'!$A$8:$AG$1186,COLUMN(B$7),FALSE))),VLOOKUP(A245,TK_MANQUANTS,2,FALSE),IF(VALUE(VLOOKUP($A245,'Sheet1 - Table (1)'!$A$8:$AG$1186,COLUMN(B$7),FALSE))=0,VLOOKUP(A245,TK_MANQUANTS,2,FALSE),VALUE(VLOOKUP($A245,'Sheet1 - Table (1)'!$A$8:$AG$1186,COLUMN(B$7),FALSE))))</f>
        <v>31776760</v>
      </c>
      <c r="C245" s="80" t="str">
        <f>VLOOKUP($A245,'Sheet1 - Table (1)'!$A$8:$AG$1186,COLUMN(C$7),FALSE)</f>
        <v>CS Fund 3 - Small Cap Switzerland Equity Fund EB</v>
      </c>
      <c r="D245" s="82">
        <f>VLOOKUP($A245,'Sheet1 - Table (1)'!$A$8:$AG$1186,COLUMN(D$7),FALSE)</f>
        <v>43982</v>
      </c>
      <c r="E245" s="124">
        <f>VLOOKUP($A245,'Sheet1 - Table (1)'!$A$8:$AG$1186,COLUMN(E$7),FALSE)</f>
        <v>0.56999999999999995</v>
      </c>
      <c r="F245" s="80">
        <f>VLOOKUP($A245,'Sheet1 - Table (1)'!$A$8:$AG$1186,COLUMN(F$7),FALSE)</f>
        <v>0</v>
      </c>
      <c r="G245" s="80" t="str">
        <f>VLOOKUP($A245,'Sheet1 - Table (1)'!$A$8:$AG$1186,COLUMN(G$7),FALSE)</f>
        <v>Switzerland</v>
      </c>
      <c r="H245" s="80" t="str">
        <f>VLOOKUP($A245,'Sheet1 - Table (1)'!$A$8:$AG$1186,COLUMN(H$7),FALSE)</f>
        <v>CHF</v>
      </c>
      <c r="I245" s="80" t="str">
        <f>VLOOKUP($A245,'Sheet1 - Table (1)'!$A$8:$AG$1186,COLUMN(I$7),FALSE)</f>
        <v>Fonds de placement</v>
      </c>
      <c r="J245" s="80" t="str">
        <f>VLOOKUP($A245,'Sheet1 - Table (1)'!$A$8:$AG$1186,COLUMN(J$7),FALSE)</f>
        <v>Actions</v>
      </c>
      <c r="K245" s="82">
        <f>VLOOKUP($A245,'Sheet1 - Table (1)'!$A$8:$AG$1186,COLUMN(K$7),FALSE)</f>
        <v>44255</v>
      </c>
      <c r="L245" s="80">
        <f>VLOOKUP($A245,'Sheet1 - Table (1)'!$A$8:$AG$1186,COLUMN(L$7),FALSE)</f>
        <v>452.99259999999998</v>
      </c>
      <c r="M245" s="80" t="str">
        <f>VLOOKUP($A245,'Sheet1 - Table (1)'!$A$8:$AG$1186,COLUMN(M$7),FALSE)</f>
        <v>Retained</v>
      </c>
      <c r="N245" s="80">
        <f>VLOOKUP($A245,'Sheet1 - Table (1)'!$A$8:$AG$1186,COLUMN(N$7),FALSE)</f>
        <v>0</v>
      </c>
      <c r="O245" s="80">
        <f>VLOOKUP($A245,'Sheet1 - Table (1)'!$A$8:$AG$1186,COLUMN(O$7),FALSE)</f>
        <v>0</v>
      </c>
      <c r="P245" s="80">
        <f>VLOOKUP($A245,'Sheet1 - Table (1)'!$A$8:$AG$1186,COLUMN(P$7),FALSE)</f>
        <v>0</v>
      </c>
      <c r="Q245" s="80">
        <f>VLOOKUP($A245,'Sheet1 - Table (1)'!$A$8:$AG$1186,COLUMN(Q$7),FALSE)</f>
        <v>0</v>
      </c>
      <c r="R245" s="80">
        <f>VLOOKUP($A245,'Sheet1 - Table (1)'!$A$8:$AG$1186,COLUMN(R$7),FALSE)</f>
        <v>0</v>
      </c>
      <c r="S245" s="80">
        <f>VLOOKUP($A245,'Sheet1 - Table (1)'!$A$8:$AG$1186,COLUMN(S$7),FALSE)</f>
        <v>0</v>
      </c>
      <c r="T245" s="80">
        <f>VLOOKUP($A245,'Sheet1 - Table (1)'!$A$8:$AG$1186,COLUMN(T$7),FALSE)</f>
        <v>0</v>
      </c>
      <c r="U245" s="80" t="str">
        <f t="shared" si="61"/>
        <v/>
      </c>
      <c r="V245" s="80" t="str">
        <f>VLOOKUP($A245,'Sheet1 - Table (1)'!$A$8:$AG$1186,COLUMN(V$7)+3,FALSE)</f>
        <v>CH - Uebrige Fds tradit. Anl.</v>
      </c>
      <c r="W245" s="80" t="str">
        <f>VLOOKUP(A245,'Sheet1 - Table (1)'!$A$8:$AF$10075,MATCH($W$8,'Sheet1 - Table (1)'!$10:$10,0),FALSE)</f>
        <v>Détermination des Prix Quotidien</v>
      </c>
      <c r="X245" s="80">
        <f>VLOOKUP(A245,'Sheet1 - Table (1)'!$A$8:$AAB$10075,MATCH($X$8,'Sheet1 - Table (1)'!$10:$10,0),FALSE)</f>
        <v>0</v>
      </c>
      <c r="Y245" s="96" t="str">
        <f t="shared" si="53"/>
        <v>Fonds de placement</v>
      </c>
      <c r="AA245" s="96" t="s">
        <v>1823</v>
      </c>
      <c r="AB245" s="96" t="s">
        <v>1960</v>
      </c>
      <c r="AC245" s="214" t="s">
        <v>155</v>
      </c>
      <c r="AD245" s="214" t="s">
        <v>1960</v>
      </c>
      <c r="AE245" s="96" t="s">
        <v>2858</v>
      </c>
      <c r="AF245" s="246" t="s">
        <v>2858</v>
      </c>
      <c r="AI245" s="96" t="s">
        <v>155</v>
      </c>
      <c r="AJ245" s="96" t="s">
        <v>155</v>
      </c>
      <c r="AK245" s="96" t="s">
        <v>155</v>
      </c>
      <c r="AL245" s="26" t="s">
        <v>1960</v>
      </c>
      <c r="AM245" s="96" t="s">
        <v>1960</v>
      </c>
      <c r="AO245" s="96" t="s">
        <v>1960</v>
      </c>
      <c r="AP245" s="96" t="s">
        <v>2485</v>
      </c>
      <c r="AX245" s="101">
        <v>1</v>
      </c>
      <c r="BJ245" s="101">
        <v>1</v>
      </c>
      <c r="BT245" s="101"/>
      <c r="BU245" s="101"/>
      <c r="BY245" s="101" t="s">
        <v>1963</v>
      </c>
      <c r="BZ245" s="101" t="str">
        <f t="shared" si="60"/>
        <v/>
      </c>
      <c r="CA245" s="101" t="s">
        <v>70</v>
      </c>
      <c r="CB245" s="101"/>
      <c r="CC245" s="101" t="s">
        <v>70</v>
      </c>
      <c r="CD245" s="42" t="s">
        <v>4374</v>
      </c>
      <c r="CE245" s="42" t="s">
        <v>4374</v>
      </c>
      <c r="CF245" s="42" t="str">
        <f>IFERROR(VLOOKUP(Funds[[#This Row],[Code ISIN]],[1]GLOBAL!$C$1:$L$27,10,FALSE)," ")</f>
        <v xml:space="preserve"> </v>
      </c>
      <c r="CG245" s="42" t="s">
        <v>4374</v>
      </c>
      <c r="CH245" s="42" t="s">
        <v>4374</v>
      </c>
      <c r="CI245" s="42" t="s">
        <v>4374</v>
      </c>
      <c r="CJ245" s="123">
        <v>42735</v>
      </c>
      <c r="CK245" s="96" t="s">
        <v>4374</v>
      </c>
      <c r="CL245" s="246" t="str">
        <f>VLOOKUP(Funds[[#This Row],[Code ISIN]],'Sheet1 - Table (1)'!$A$10:$AF$110017,MATCH("Funds Liquidity",'Sheet1 - Table (1)'!$10:$10,0),FALSE)</f>
        <v>Jour</v>
      </c>
    </row>
    <row r="246" spans="1:93">
      <c r="A246" s="128" t="s">
        <v>1606</v>
      </c>
      <c r="B246" s="305">
        <f>IF(ISERROR(VALUE(VLOOKUP($A246,'Sheet1 - Table (1)'!$A$8:$AG$1186,COLUMN(B$7),FALSE))),VLOOKUP(A246,TK_MANQUANTS,2,FALSE),IF(VALUE(VLOOKUP($A246,'Sheet1 - Table (1)'!$A$8:$AG$1186,COLUMN(B$7),FALSE))=0,VLOOKUP(A246,TK_MANQUANTS,2,FALSE),VALUE(VLOOKUP($A246,'Sheet1 - Table (1)'!$A$8:$AG$1186,COLUMN(B$7),FALSE))))</f>
        <v>4582608</v>
      </c>
      <c r="C246" s="80" t="str">
        <f>VLOOKUP($A246,'Sheet1 - Table (1)'!$A$8:$AG$1186,COLUMN(C$7),FALSE)</f>
        <v>SF Property Securities Fund R</v>
      </c>
      <c r="D246" s="82">
        <f>VLOOKUP($A246,'Sheet1 - Table (1)'!$A$8:$AG$1186,COLUMN(D$7),FALSE)</f>
        <v>43830</v>
      </c>
      <c r="E246" s="124">
        <f>VLOOKUP($A246,'Sheet1 - Table (1)'!$A$8:$AG$1186,COLUMN(E$7),FALSE)</f>
        <v>1.0900000000000001</v>
      </c>
      <c r="F246" s="80">
        <f>VLOOKUP($A246,'Sheet1 - Table (1)'!$A$8:$AG$1186,COLUMN(F$7),FALSE)</f>
        <v>0</v>
      </c>
      <c r="G246" s="80" t="str">
        <f>VLOOKUP($A246,'Sheet1 - Table (1)'!$A$8:$AG$1186,COLUMN(G$7),FALSE)</f>
        <v>Switzerland</v>
      </c>
      <c r="H246" s="80" t="str">
        <f>VLOOKUP($A246,'Sheet1 - Table (1)'!$A$8:$AG$1186,COLUMN(H$7),FALSE)</f>
        <v>CHF</v>
      </c>
      <c r="I246" s="80" t="str">
        <f>VLOOKUP($A246,'Sheet1 - Table (1)'!$A$8:$AG$1186,COLUMN(I$7),FALSE)</f>
        <v>Fonds de placement</v>
      </c>
      <c r="J246" s="80" t="str">
        <f>VLOOKUP($A246,'Sheet1 - Table (1)'!$A$8:$AG$1186,COLUMN(J$7),FALSE)</f>
        <v>Actions</v>
      </c>
      <c r="K246" s="82">
        <f>VLOOKUP($A246,'Sheet1 - Table (1)'!$A$8:$AG$1186,COLUMN(K$7),FALSE)</f>
        <v>44255</v>
      </c>
      <c r="L246" s="80">
        <f>VLOOKUP($A246,'Sheet1 - Table (1)'!$A$8:$AG$1186,COLUMN(L$7),FALSE)</f>
        <v>400.4271</v>
      </c>
      <c r="M246" s="80" t="str">
        <f>VLOOKUP($A246,'Sheet1 - Table (1)'!$A$8:$AG$1186,COLUMN(M$7),FALSE)</f>
        <v>Paid</v>
      </c>
      <c r="N246" s="80">
        <f>VLOOKUP($A246,'Sheet1 - Table (1)'!$A$8:$AG$1186,COLUMN(N$7),FALSE)</f>
        <v>0</v>
      </c>
      <c r="O246" s="80">
        <f>VLOOKUP($A246,'Sheet1 - Table (1)'!$A$8:$AG$1186,COLUMN(O$7),FALSE)</f>
        <v>0</v>
      </c>
      <c r="P246" s="80">
        <f>VLOOKUP($A246,'Sheet1 - Table (1)'!$A$8:$AG$1186,COLUMN(P$7),FALSE)</f>
        <v>0</v>
      </c>
      <c r="Q246" s="80">
        <f>VLOOKUP($A246,'Sheet1 - Table (1)'!$A$8:$AG$1186,COLUMN(Q$7),FALSE)</f>
        <v>0</v>
      </c>
      <c r="R246" s="80">
        <f>VLOOKUP($A246,'Sheet1 - Table (1)'!$A$8:$AG$1186,COLUMN(R$7),FALSE)</f>
        <v>0</v>
      </c>
      <c r="S246" s="80" t="b">
        <f>VLOOKUP($A246,'Sheet1 - Table (1)'!$A$8:$AG$1186,COLUMN(S$7),FALSE)</f>
        <v>1</v>
      </c>
      <c r="T246" s="80">
        <f>VLOOKUP($A246,'Sheet1 - Table (1)'!$A$8:$AG$1186,COLUMN(T$7),FALSE)</f>
        <v>0</v>
      </c>
      <c r="U246" s="80" t="str">
        <f t="shared" si="61"/>
        <v>GE</v>
      </c>
      <c r="V246" s="80" t="str">
        <f>VLOOKUP($A246,'Sheet1 - Table (1)'!$A$8:$AG$1186,COLUMN(V$7)+3,FALSE)</f>
        <v>CH - Uebrige Fds tradit. Anl.</v>
      </c>
      <c r="W246" s="80" t="str">
        <f>VLOOKUP(A246,'Sheet1 - Table (1)'!$A$8:$AF$10075,MATCH($W$8,'Sheet1 - Table (1)'!$10:$10,0),FALSE)</f>
        <v>Détermination des Prix Quotidien</v>
      </c>
      <c r="X246" s="80">
        <f>VLOOKUP(A246,'Sheet1 - Table (1)'!$A$8:$AAB$10075,MATCH($X$8,'Sheet1 - Table (1)'!$10:$10,0),FALSE)</f>
        <v>0</v>
      </c>
      <c r="Y246" s="96" t="str">
        <f t="shared" si="53"/>
        <v>Fonds de placement</v>
      </c>
      <c r="AA246" s="96" t="s">
        <v>1823</v>
      </c>
      <c r="AB246" s="96" t="s">
        <v>2874</v>
      </c>
      <c r="AC246" s="214" t="s">
        <v>2874</v>
      </c>
      <c r="AI246" s="96" t="s">
        <v>476</v>
      </c>
      <c r="AJ246" s="96" t="s">
        <v>476</v>
      </c>
      <c r="AK246" s="96" t="s">
        <v>476</v>
      </c>
      <c r="AL246" s="96" t="s">
        <v>5089</v>
      </c>
      <c r="AM246" s="96" t="str">
        <f>IF(AND(AK246="Obligations",AP246="Courbe CHF"),"Obligations CHF",IF(AND(AX246=100%,BJ246=100%),AK246&amp;" CHF",IF(OR(AK246="Obligations",AK246="Actions",AK246="Liquidités"),AK246&amp;" étrangères" &amp; IF(AX246=100%," hedged",""),AK246&amp;" étrangers" &amp; IF(AX246=100%," hedged",""))))</f>
        <v>Immobilier CHF</v>
      </c>
      <c r="AO246" s="96" t="s">
        <v>2874</v>
      </c>
      <c r="AP246" s="96" t="s">
        <v>2485</v>
      </c>
      <c r="AS246" s="101" t="str">
        <f t="shared" ref="AS246:AS272" si="62">IF(AR246="","",AR246-E246%)</f>
        <v/>
      </c>
      <c r="AX246" s="101">
        <v>1</v>
      </c>
      <c r="BJ246" s="101">
        <v>1</v>
      </c>
      <c r="CA246" s="101" t="s">
        <v>70</v>
      </c>
      <c r="CB246" s="101"/>
      <c r="CC246" s="101" t="s">
        <v>70</v>
      </c>
      <c r="CD246" s="42" t="s">
        <v>4374</v>
      </c>
      <c r="CE246" s="42" t="s">
        <v>4374</v>
      </c>
      <c r="CF246" s="42" t="str">
        <f>IFERROR(VLOOKUP(Funds[[#This Row],[Code ISIN]],[1]GLOBAL!$C$1:$L$27,10,FALSE)," ")</f>
        <v xml:space="preserve"> </v>
      </c>
      <c r="CG246" s="42" t="s">
        <v>4374</v>
      </c>
      <c r="CH246" s="42" t="s">
        <v>4374</v>
      </c>
      <c r="CI246" s="42" t="s">
        <v>4374</v>
      </c>
      <c r="CJ246" s="123"/>
      <c r="CK246" s="96" t="s">
        <v>4374</v>
      </c>
      <c r="CL246" s="246" t="str">
        <f>VLOOKUP(Funds[[#This Row],[Code ISIN]],'Sheet1 - Table (1)'!$A$10:$AF$110017,MATCH("Funds Liquidity",'Sheet1 - Table (1)'!$10:$10,0),FALSE)</f>
        <v>Jour</v>
      </c>
    </row>
    <row r="247" spans="1:93">
      <c r="A247" s="128" t="s">
        <v>1622</v>
      </c>
      <c r="B247" s="305">
        <f>IF(ISERROR(VALUE(VLOOKUP($A247,'Sheet1 - Table (1)'!$A$8:$AG$1186,COLUMN(B$7),FALSE))),VLOOKUP(A247,TK_MANQUANTS,2,FALSE),IF(VALUE(VLOOKUP($A247,'Sheet1 - Table (1)'!$A$8:$AG$1186,COLUMN(B$7),FALSE))=0,VLOOKUP(A247,TK_MANQUANTS,2,FALSE),VALUE(VLOOKUP($A247,'Sheet1 - Table (1)'!$A$8:$AG$1186,COLUMN(B$7),FALSE))))</f>
        <v>10615013</v>
      </c>
      <c r="C247" s="80" t="str">
        <f>VLOOKUP($A247,'Sheet1 - Table (1)'!$A$8:$AG$1186,COLUMN(C$7),FALSE)</f>
        <v>SL AST - Immobilien Schweiz</v>
      </c>
      <c r="D247" s="82">
        <f>VLOOKUP($A247,'Sheet1 - Table (1)'!$A$8:$AG$1186,COLUMN(D$7),FALSE)</f>
        <v>43738</v>
      </c>
      <c r="E247" s="124">
        <f>VLOOKUP($A247,'Sheet1 - Table (1)'!$A$8:$AG$1186,COLUMN(E$7),FALSE)</f>
        <v>0.87</v>
      </c>
      <c r="F247" s="80">
        <f>VLOOKUP($A247,'Sheet1 - Table (1)'!$A$8:$AG$1186,COLUMN(F$7),FALSE)</f>
        <v>0</v>
      </c>
      <c r="G247" s="80" t="str">
        <f>VLOOKUP($A247,'Sheet1 - Table (1)'!$A$8:$AG$1186,COLUMN(G$7),FALSE)</f>
        <v>Switzerland</v>
      </c>
      <c r="H247" s="80" t="str">
        <f>VLOOKUP($A247,'Sheet1 - Table (1)'!$A$8:$AG$1186,COLUMN(H$7),FALSE)</f>
        <v>CHF</v>
      </c>
      <c r="I247" s="80" t="str">
        <f>VLOOKUP($A247,'Sheet1 - Table (1)'!$A$8:$AG$1186,COLUMN(I$7),FALSE)</f>
        <v>Pension Funds</v>
      </c>
      <c r="J247" s="80" t="str">
        <f>VLOOKUP($A247,'Sheet1 - Table (1)'!$A$8:$AG$1186,COLUMN(J$7),FALSE)</f>
        <v>Fonds Immobiliers</v>
      </c>
      <c r="K247" s="82">
        <f>VLOOKUP($A247,'Sheet1 - Table (1)'!$A$8:$AG$1186,COLUMN(K$7),FALSE)</f>
        <v>44255</v>
      </c>
      <c r="L247" s="80">
        <f>VLOOKUP($A247,'Sheet1 - Table (1)'!$A$8:$AG$1186,COLUMN(L$7),FALSE)</f>
        <v>2743.0808000000002</v>
      </c>
      <c r="M247" s="80" t="str">
        <f>VLOOKUP($A247,'Sheet1 - Table (1)'!$A$8:$AG$1186,COLUMN(M$7),FALSE)</f>
        <v>Retained</v>
      </c>
      <c r="N247" s="80">
        <f>VLOOKUP($A247,'Sheet1 - Table (1)'!$A$8:$AG$1186,COLUMN(N$7),FALSE)</f>
        <v>0</v>
      </c>
      <c r="O247" s="80">
        <f>VLOOKUP($A247,'Sheet1 - Table (1)'!$A$8:$AG$1186,COLUMN(O$7),FALSE)</f>
        <v>0</v>
      </c>
      <c r="P247" s="80">
        <f>VLOOKUP($A247,'Sheet1 - Table (1)'!$A$8:$AG$1186,COLUMN(P$7),FALSE)</f>
        <v>0</v>
      </c>
      <c r="Q247" s="80">
        <f>VLOOKUP($A247,'Sheet1 - Table (1)'!$A$8:$AG$1186,COLUMN(Q$7),FALSE)</f>
        <v>0</v>
      </c>
      <c r="R247" s="80">
        <f>VLOOKUP($A247,'Sheet1 - Table (1)'!$A$8:$AG$1186,COLUMN(R$7),FALSE)</f>
        <v>0</v>
      </c>
      <c r="S247" s="80">
        <f>VLOOKUP($A247,'Sheet1 - Table (1)'!$A$8:$AG$1186,COLUMN(S$7),FALSE)</f>
        <v>0</v>
      </c>
      <c r="T247" s="80">
        <f>VLOOKUP($A247,'Sheet1 - Table (1)'!$A$8:$AG$1186,COLUMN(T$7),FALSE)</f>
        <v>0</v>
      </c>
      <c r="U247" s="80" t="str">
        <f t="shared" si="61"/>
        <v/>
      </c>
      <c r="V247" s="80" t="str">
        <f>VLOOKUP($A247,'Sheet1 - Table (1)'!$A$8:$AG$1186,COLUMN(V$7)+3,FALSE)</f>
        <v>CH - Anlagestiftung</v>
      </c>
      <c r="W247" s="80" t="str">
        <f>VLOOKUP(A247,'Sheet1 - Table (1)'!$A$8:$AF$10075,MATCH($W$8,'Sheet1 - Table (1)'!$10:$10,0),FALSE)</f>
        <v>Détermination des Prix Quotidien</v>
      </c>
      <c r="X247" s="80">
        <f>VLOOKUP(A247,'Sheet1 - Table (1)'!$A$8:$AAB$10075,MATCH($X$8,'Sheet1 - Table (1)'!$10:$10,0),FALSE)</f>
        <v>0</v>
      </c>
      <c r="Y247" s="96" t="str">
        <f t="shared" si="53"/>
        <v>Fonds de placement</v>
      </c>
      <c r="AA247" s="96" t="s">
        <v>1823</v>
      </c>
      <c r="AB247" s="96" t="s">
        <v>2874</v>
      </c>
      <c r="AC247" s="214" t="s">
        <v>2874</v>
      </c>
      <c r="AI247" s="96" t="s">
        <v>476</v>
      </c>
      <c r="AJ247" s="96" t="s">
        <v>476</v>
      </c>
      <c r="AK247" s="96" t="s">
        <v>476</v>
      </c>
      <c r="AL247" s="96" t="s">
        <v>5089</v>
      </c>
      <c r="AM247" s="96" t="str">
        <f>IF(AND(AK247="Obligations",AP247="Courbe CHF"),"Obligations CHF",IF(AND(AX247=100%,BJ247=100%),AK247&amp;" CHF",IF(OR(AK247="Obligations",AK247="Actions",AK247="Liquidités"),AK247&amp;" étrangères" &amp; IF(AX247=100%," hedged",""),AK247&amp;" étrangers" &amp; IF(AX247=100%," hedged",""))))</f>
        <v>Immobilier CHF</v>
      </c>
      <c r="AO247" s="96" t="s">
        <v>2874</v>
      </c>
      <c r="AP247" s="96" t="s">
        <v>2485</v>
      </c>
      <c r="AS247" s="101" t="str">
        <f t="shared" si="62"/>
        <v/>
      </c>
      <c r="AX247" s="101">
        <v>1</v>
      </c>
      <c r="BJ247" s="101">
        <v>1</v>
      </c>
      <c r="CA247" s="101" t="s">
        <v>4051</v>
      </c>
      <c r="CB247" s="122" t="s">
        <v>3848</v>
      </c>
      <c r="CC247" s="101" t="s">
        <v>4022</v>
      </c>
      <c r="CD247" s="42" t="s">
        <v>4374</v>
      </c>
      <c r="CE247" s="42" t="s">
        <v>4374</v>
      </c>
      <c r="CF247" s="42" t="str">
        <f>IFERROR(VLOOKUP(Funds[[#This Row],[Code ISIN]],[1]GLOBAL!$C$1:$L$27,10,FALSE)," ")</f>
        <v xml:space="preserve"> </v>
      </c>
      <c r="CG247" s="42" t="s">
        <v>4374</v>
      </c>
      <c r="CH247" s="42" t="s">
        <v>1633</v>
      </c>
      <c r="CI247" s="42" t="s">
        <v>4374</v>
      </c>
      <c r="CJ247" s="123"/>
      <c r="CK247" s="96" t="s">
        <v>4374</v>
      </c>
      <c r="CL247" s="246" t="str">
        <f>VLOOKUP(Funds[[#This Row],[Code ISIN]],'Sheet1 - Table (1)'!$A$10:$AF$110017,MATCH("Funds Liquidity",'Sheet1 - Table (1)'!$10:$10,0),FALSE)</f>
        <v>Jour</v>
      </c>
    </row>
    <row r="248" spans="1:93">
      <c r="A248" s="128" t="s">
        <v>1610</v>
      </c>
      <c r="B248" s="305">
        <f>IF(ISERROR(VALUE(VLOOKUP($A248,'Sheet1 - Table (1)'!$A$8:$AG$1186,COLUMN(B$7),FALSE))),VLOOKUP(A248,TK_MANQUANTS,2,FALSE),IF(VALUE(VLOOKUP($A248,'Sheet1 - Table (1)'!$A$8:$AG$1186,COLUMN(B$7),FALSE))=0,VLOOKUP(A248,TK_MANQUANTS,2,FALSE),VALUE(VLOOKUP($A248,'Sheet1 - Table (1)'!$A$8:$AG$1186,COLUMN(B$7),FALSE))))</f>
        <v>19328638</v>
      </c>
      <c r="C248" s="80" t="str">
        <f>VLOOKUP($A248,'Sheet1 - Table (1)'!$A$8:$AG$1186,COLUMN(C$7),FALSE)</f>
        <v>Swiss Life Ref (LUX) Commercial Propert Switz D</v>
      </c>
      <c r="D248" s="82">
        <f>VLOOKUP($A248,'Sheet1 - Table (1)'!$A$8:$AG$1186,COLUMN(D$7),FALSE)</f>
        <v>41912</v>
      </c>
      <c r="E248" s="124">
        <f>VLOOKUP($A248,'Sheet1 - Table (1)'!$A$8:$AG$1186,COLUMN(E$7),FALSE)</f>
        <v>0.85</v>
      </c>
      <c r="F248" s="80">
        <f>VLOOKUP($A248,'Sheet1 - Table (1)'!$A$8:$AG$1186,COLUMN(F$7),FALSE)</f>
        <v>0</v>
      </c>
      <c r="G248" s="80" t="str">
        <f>VLOOKUP($A248,'Sheet1 - Table (1)'!$A$8:$AG$1186,COLUMN(G$7),FALSE)</f>
        <v>Luxembourg</v>
      </c>
      <c r="H248" s="80" t="str">
        <f>VLOOKUP($A248,'Sheet1 - Table (1)'!$A$8:$AG$1186,COLUMN(H$7),FALSE)</f>
        <v>CHF</v>
      </c>
      <c r="I248" s="80" t="str">
        <f>VLOOKUP($A248,'Sheet1 - Table (1)'!$A$8:$AG$1186,COLUMN(I$7),FALSE)</f>
        <v>Fonds de placement</v>
      </c>
      <c r="J248" s="80" t="str">
        <f>VLOOKUP($A248,'Sheet1 - Table (1)'!$A$8:$AG$1186,COLUMN(J$7),FALSE)</f>
        <v>Fonds Immobiliers</v>
      </c>
      <c r="K248" s="82">
        <f>VLOOKUP($A248,'Sheet1 - Table (1)'!$A$8:$AG$1186,COLUMN(K$7),FALSE)</f>
        <v>0</v>
      </c>
      <c r="L248" s="80">
        <f>VLOOKUP($A248,'Sheet1 - Table (1)'!$A$8:$AG$1186,COLUMN(L$7),FALSE)</f>
        <v>0</v>
      </c>
      <c r="M248" s="80" t="str">
        <f>VLOOKUP($A248,'Sheet1 - Table (1)'!$A$8:$AG$1186,COLUMN(M$7),FALSE)</f>
        <v>Paid</v>
      </c>
      <c r="N248" s="80">
        <f>VLOOKUP($A248,'Sheet1 - Table (1)'!$A$8:$AG$1186,COLUMN(N$7),FALSE)</f>
        <v>0</v>
      </c>
      <c r="O248" s="80">
        <f>VLOOKUP($A248,'Sheet1 - Table (1)'!$A$8:$AG$1186,COLUMN(O$7),FALSE)</f>
        <v>0</v>
      </c>
      <c r="P248" s="80">
        <f>VLOOKUP($A248,'Sheet1 - Table (1)'!$A$8:$AG$1186,COLUMN(P$7),FALSE)</f>
        <v>0</v>
      </c>
      <c r="Q248" s="80">
        <f>VLOOKUP($A248,'Sheet1 - Table (1)'!$A$8:$AG$1186,COLUMN(Q$7),FALSE)</f>
        <v>0</v>
      </c>
      <c r="R248" s="80">
        <f>VLOOKUP($A248,'Sheet1 - Table (1)'!$A$8:$AG$1186,COLUMN(R$7),FALSE)</f>
        <v>0</v>
      </c>
      <c r="S248" s="80">
        <f>VLOOKUP($A248,'Sheet1 - Table (1)'!$A$8:$AG$1186,COLUMN(S$7),FALSE)</f>
        <v>0</v>
      </c>
      <c r="T248" s="80">
        <f>VLOOKUP($A248,'Sheet1 - Table (1)'!$A$8:$AG$1186,COLUMN(T$7),FALSE)</f>
        <v>0</v>
      </c>
      <c r="U248" s="80" t="str">
        <f t="shared" si="61"/>
        <v/>
      </c>
      <c r="V248" s="80" t="str">
        <f>VLOOKUP($A248,'Sheet1 - Table (1)'!$A$8:$AG$1186,COLUMN(V$7)+3,FALSE)</f>
        <v>LU - SIF - FCP</v>
      </c>
      <c r="W248" s="80" t="str">
        <f>VLOOKUP(A248,'Sheet1 - Table (1)'!$A$8:$AF$10075,MATCH($W$8,'Sheet1 - Table (1)'!$10:$10,0),FALSE)</f>
        <v>Détermination Mensuelle, 1 fois à la fin</v>
      </c>
      <c r="X248" s="80">
        <f>VLOOKUP(A248,'Sheet1 - Table (1)'!$A$8:$AAB$10075,MATCH($X$8,'Sheet1 - Table (1)'!$10:$10,0),FALSE)</f>
        <v>0</v>
      </c>
      <c r="Y248" s="96" t="str">
        <f t="shared" si="53"/>
        <v>Fonds de placement</v>
      </c>
      <c r="AA248" s="96" t="s">
        <v>1823</v>
      </c>
      <c r="AB248" s="96" t="s">
        <v>2874</v>
      </c>
      <c r="AC248" s="214" t="s">
        <v>2874</v>
      </c>
      <c r="AI248" s="96" t="s">
        <v>476</v>
      </c>
      <c r="AJ248" s="96" t="s">
        <v>476</v>
      </c>
      <c r="AK248" s="96" t="s">
        <v>476</v>
      </c>
      <c r="AL248" s="96" t="s">
        <v>5089</v>
      </c>
      <c r="AM248" s="96" t="str">
        <f>IF(AND(AK248="Obligations",AP248="Courbe CHF"),"Obligations CHF",IF(AND(AX248=100%,BJ248=100%),AK248&amp;" CHF",IF(OR(AK248="Obligations",AK248="Actions",AK248="Liquidités"),AK248&amp;" étrangères" &amp; IF(AX248=100%," hedged",""),AK248&amp;" étrangers" &amp; IF(AX248=100%," hedged",""))))</f>
        <v>Immobilier CHF</v>
      </c>
      <c r="AO248" s="96" t="s">
        <v>2874</v>
      </c>
      <c r="AP248" s="96" t="s">
        <v>2485</v>
      </c>
      <c r="AS248" s="101" t="str">
        <f t="shared" si="62"/>
        <v/>
      </c>
      <c r="AX248" s="101">
        <v>1</v>
      </c>
      <c r="BJ248" s="101">
        <v>1</v>
      </c>
      <c r="CA248" s="101" t="s">
        <v>4051</v>
      </c>
      <c r="CB248" s="122" t="s">
        <v>4688</v>
      </c>
      <c r="CC248" s="137" t="s">
        <v>4022</v>
      </c>
      <c r="CD248" s="42" t="s">
        <v>4374</v>
      </c>
      <c r="CE248" s="42" t="s">
        <v>4374</v>
      </c>
      <c r="CF248" s="42" t="str">
        <f>IFERROR(VLOOKUP(Funds[[#This Row],[Code ISIN]],[1]GLOBAL!$C$1:$L$27,10,FALSE)," ")</f>
        <v xml:space="preserve"> </v>
      </c>
      <c r="CG248" s="42" t="s">
        <v>4374</v>
      </c>
      <c r="CH248" s="42" t="s">
        <v>1633</v>
      </c>
      <c r="CI248" s="42" t="s">
        <v>4374</v>
      </c>
      <c r="CJ248" s="123"/>
      <c r="CK248" s="96" t="s">
        <v>4374</v>
      </c>
      <c r="CL248" s="246" t="str">
        <f>VLOOKUP(Funds[[#This Row],[Code ISIN]],'Sheet1 - Table (1)'!$A$10:$AF$110017,MATCH("Funds Liquidity",'Sheet1 - Table (1)'!$10:$10,0),FALSE)</f>
        <v>&gt;=Mois</v>
      </c>
    </row>
    <row r="249" spans="1:93">
      <c r="A249" s="128" t="s">
        <v>1608</v>
      </c>
      <c r="B249" s="305">
        <f>IF(ISERROR(VALUE(VLOOKUP($A249,'Sheet1 - Table (1)'!$A$8:$AG$1186,COLUMN(B$7),FALSE))),VLOOKUP(A249,TK_MANQUANTS,2,FALSE),IF(VALUE(VLOOKUP($A249,'Sheet1 - Table (1)'!$A$8:$AG$1186,COLUMN(B$7),FALSE))=0,VLOOKUP(A249,TK_MANQUANTS,2,FALSE),VALUE(VLOOKUP($A249,'Sheet1 - Table (1)'!$A$8:$AG$1186,COLUMN(B$7),FALSE))))</f>
        <v>11705256</v>
      </c>
      <c r="C249" s="80" t="str">
        <f>VLOOKUP($A249,'Sheet1 - Table (1)'!$A$8:$AG$1186,COLUMN(C$7),FALSE)</f>
        <v>Swisscanto (CH) Idx REF Switzerland ind DT CHF</v>
      </c>
      <c r="D249" s="82">
        <f>VLOOKUP($A249,'Sheet1 - Table (1)'!$A$8:$AG$1186,COLUMN(D$7),FALSE)</f>
        <v>43889</v>
      </c>
      <c r="E249" s="124">
        <f>VLOOKUP($A249,'Sheet1 - Table (1)'!$A$8:$AG$1186,COLUMN(E$7),FALSE)</f>
        <v>1.03</v>
      </c>
      <c r="F249" s="80">
        <f>VLOOKUP($A249,'Sheet1 - Table (1)'!$A$8:$AG$1186,COLUMN(F$7),FALSE)</f>
        <v>0</v>
      </c>
      <c r="G249" s="80" t="str">
        <f>VLOOKUP($A249,'Sheet1 - Table (1)'!$A$8:$AG$1186,COLUMN(G$7),FALSE)</f>
        <v>Switzerland</v>
      </c>
      <c r="H249" s="80" t="str">
        <f>VLOOKUP($A249,'Sheet1 - Table (1)'!$A$8:$AG$1186,COLUMN(H$7),FALSE)</f>
        <v>CHF</v>
      </c>
      <c r="I249" s="80" t="str">
        <f>VLOOKUP($A249,'Sheet1 - Table (1)'!$A$8:$AG$1186,COLUMN(I$7),FALSE)</f>
        <v>Fonds de placement</v>
      </c>
      <c r="J249" s="80" t="str">
        <f>VLOOKUP($A249,'Sheet1 - Table (1)'!$A$8:$AG$1186,COLUMN(J$7),FALSE)</f>
        <v>Actions</v>
      </c>
      <c r="K249" s="82">
        <f>VLOOKUP($A249,'Sheet1 - Table (1)'!$A$8:$AG$1186,COLUMN(K$7),FALSE)</f>
        <v>44255</v>
      </c>
      <c r="L249" s="80">
        <f>VLOOKUP($A249,'Sheet1 - Table (1)'!$A$8:$AG$1186,COLUMN(L$7),FALSE)</f>
        <v>2105.5221550000001</v>
      </c>
      <c r="M249" s="80" t="str">
        <f>VLOOKUP($A249,'Sheet1 - Table (1)'!$A$8:$AG$1186,COLUMN(M$7),FALSE)</f>
        <v>Retained</v>
      </c>
      <c r="N249" s="80">
        <f>VLOOKUP($A249,'Sheet1 - Table (1)'!$A$8:$AG$1186,COLUMN(N$7),FALSE)</f>
        <v>0</v>
      </c>
      <c r="O249" s="80">
        <f>VLOOKUP($A249,'Sheet1 - Table (1)'!$A$8:$AG$1186,COLUMN(O$7),FALSE)</f>
        <v>0</v>
      </c>
      <c r="P249" s="80">
        <f>VLOOKUP($A249,'Sheet1 - Table (1)'!$A$8:$AG$1186,COLUMN(P$7),FALSE)</f>
        <v>0</v>
      </c>
      <c r="Q249" s="80">
        <f>VLOOKUP($A249,'Sheet1 - Table (1)'!$A$8:$AG$1186,COLUMN(Q$7),FALSE)</f>
        <v>0</v>
      </c>
      <c r="R249" s="80">
        <f>VLOOKUP($A249,'Sheet1 - Table (1)'!$A$8:$AG$1186,COLUMN(R$7),FALSE)</f>
        <v>0</v>
      </c>
      <c r="S249" s="80" t="b">
        <f>VLOOKUP($A249,'Sheet1 - Table (1)'!$A$8:$AG$1186,COLUMN(S$7),FALSE)</f>
        <v>1</v>
      </c>
      <c r="T249" s="80">
        <f>VLOOKUP($A249,'Sheet1 - Table (1)'!$A$8:$AG$1186,COLUMN(T$7),FALSE)</f>
        <v>0</v>
      </c>
      <c r="U249" s="80" t="str">
        <f t="shared" si="61"/>
        <v>GE</v>
      </c>
      <c r="V249" s="80" t="str">
        <f>VLOOKUP($A249,'Sheet1 - Table (1)'!$A$8:$AG$1186,COLUMN(V$7)+3,FALSE)</f>
        <v>CH - Uebrige Fds tradit. Anl.</v>
      </c>
      <c r="W249" s="80" t="str">
        <f>VLOOKUP(A249,'Sheet1 - Table (1)'!$A$8:$AF$10075,MATCH($W$8,'Sheet1 - Table (1)'!$10:$10,0),FALSE)</f>
        <v>Détermination des Prix Quotidien</v>
      </c>
      <c r="X249" s="80" t="str">
        <f>VLOOKUP(A249,'Sheet1 - Table (1)'!$A$8:$AAB$10075,MATCH($X$8,'Sheet1 - Table (1)'!$10:$10,0),FALSE)</f>
        <v>Full</v>
      </c>
      <c r="Y249" s="96" t="str">
        <f t="shared" si="53"/>
        <v>Fonds de placement</v>
      </c>
      <c r="AA249" s="96" t="s">
        <v>1823</v>
      </c>
      <c r="AB249" s="96" t="s">
        <v>2874</v>
      </c>
      <c r="AC249" s="214" t="s">
        <v>2874</v>
      </c>
      <c r="AI249" s="96" t="s">
        <v>476</v>
      </c>
      <c r="AJ249" s="96" t="s">
        <v>476</v>
      </c>
      <c r="AK249" s="96" t="s">
        <v>476</v>
      </c>
      <c r="AL249" s="96" t="s">
        <v>5089</v>
      </c>
      <c r="AM249" s="96" t="s">
        <v>1920</v>
      </c>
      <c r="AO249" s="96" t="s">
        <v>2874</v>
      </c>
      <c r="AP249" s="96" t="s">
        <v>2485</v>
      </c>
      <c r="AS249" s="101" t="str">
        <f t="shared" si="62"/>
        <v/>
      </c>
      <c r="AX249" s="101">
        <v>1</v>
      </c>
      <c r="BJ249" s="101">
        <v>1</v>
      </c>
      <c r="CA249" s="101" t="s">
        <v>70</v>
      </c>
      <c r="CB249" s="101"/>
      <c r="CC249" s="101" t="s">
        <v>70</v>
      </c>
      <c r="CD249" s="42" t="s">
        <v>4374</v>
      </c>
      <c r="CE249" s="42" t="s">
        <v>4374</v>
      </c>
      <c r="CF249" s="42" t="str">
        <f>IFERROR(VLOOKUP(Funds[[#This Row],[Code ISIN]],[1]GLOBAL!$C$1:$L$27,10,FALSE)," ")</f>
        <v xml:space="preserve"> </v>
      </c>
      <c r="CG249" s="42" t="s">
        <v>4374</v>
      </c>
      <c r="CH249" s="42" t="s">
        <v>4374</v>
      </c>
      <c r="CI249" s="42" t="s">
        <v>4374</v>
      </c>
      <c r="CJ249" s="123"/>
      <c r="CK249" s="96" t="s">
        <v>4374</v>
      </c>
      <c r="CL249" s="246" t="str">
        <f>VLOOKUP(Funds[[#This Row],[Code ISIN]],'Sheet1 - Table (1)'!$A$10:$AF$110017,MATCH("Funds Liquidity",'Sheet1 - Table (1)'!$10:$10,0),FALSE)</f>
        <v>Jour</v>
      </c>
    </row>
    <row r="250" spans="1:93">
      <c r="A250" s="128" t="s">
        <v>1625</v>
      </c>
      <c r="B250" s="305">
        <f>IF(ISERROR(VALUE(VLOOKUP($A250,'Sheet1 - Table (1)'!$A$8:$AG$1186,COLUMN(B$7),FALSE))),VLOOKUP(A250,TK_MANQUANTS,2,FALSE),IF(VALUE(VLOOKUP($A250,'Sheet1 - Table (1)'!$A$8:$AG$1186,COLUMN(B$7),FALSE))=0,VLOOKUP(A250,TK_MANQUANTS,2,FALSE),VALUE(VLOOKUP($A250,'Sheet1 - Table (1)'!$A$8:$AG$1186,COLUMN(B$7),FALSE))))</f>
        <v>19225290</v>
      </c>
      <c r="C250" s="80" t="str">
        <f>VLOOKUP($A250,'Sheet1 - Table (1)'!$A$8:$AG$1186,COLUMN(C$7),FALSE)</f>
        <v>Swisscanto AST Immo Responsible Schweiz GT CHF</v>
      </c>
      <c r="D250" s="82">
        <f>VLOOKUP($A250,'Sheet1 - Table (1)'!$A$8:$AG$1186,COLUMN(D$7),FALSE)</f>
        <v>44012</v>
      </c>
      <c r="E250" s="124">
        <f>VLOOKUP($A250,'Sheet1 - Table (1)'!$A$8:$AG$1186,COLUMN(E$7),FALSE)</f>
        <v>0.47</v>
      </c>
      <c r="F250" s="80">
        <f>VLOOKUP($A250,'Sheet1 - Table (1)'!$A$8:$AG$1186,COLUMN(F$7),FALSE)</f>
        <v>0</v>
      </c>
      <c r="G250" s="80" t="str">
        <f>VLOOKUP($A250,'Sheet1 - Table (1)'!$A$8:$AG$1186,COLUMN(G$7),FALSE)</f>
        <v>Switzerland</v>
      </c>
      <c r="H250" s="80" t="str">
        <f>VLOOKUP($A250,'Sheet1 - Table (1)'!$A$8:$AG$1186,COLUMN(H$7),FALSE)</f>
        <v>CHF</v>
      </c>
      <c r="I250" s="80" t="str">
        <f>VLOOKUP($A250,'Sheet1 - Table (1)'!$A$8:$AG$1186,COLUMN(I$7),FALSE)</f>
        <v>Pension Funds</v>
      </c>
      <c r="J250" s="80" t="str">
        <f>VLOOKUP($A250,'Sheet1 - Table (1)'!$A$8:$AG$1186,COLUMN(J$7),FALSE)</f>
        <v>Fonds Immobiliers</v>
      </c>
      <c r="K250" s="82">
        <f>VLOOKUP($A250,'Sheet1 - Table (1)'!$A$8:$AG$1186,COLUMN(K$7),FALSE)</f>
        <v>44255</v>
      </c>
      <c r="L250" s="80">
        <f>VLOOKUP($A250,'Sheet1 - Table (1)'!$A$8:$AG$1186,COLUMN(L$7),FALSE)</f>
        <v>7380.2267019999999</v>
      </c>
      <c r="M250" s="80" t="str">
        <f>VLOOKUP($A250,'Sheet1 - Table (1)'!$A$8:$AG$1186,COLUMN(M$7),FALSE)</f>
        <v>Retained</v>
      </c>
      <c r="N250" s="80">
        <f>VLOOKUP($A250,'Sheet1 - Table (1)'!$A$8:$AG$1186,COLUMN(N$7),FALSE)</f>
        <v>0</v>
      </c>
      <c r="O250" s="80">
        <f>VLOOKUP($A250,'Sheet1 - Table (1)'!$A$8:$AG$1186,COLUMN(O$7),FALSE)</f>
        <v>0</v>
      </c>
      <c r="P250" s="80">
        <f>VLOOKUP($A250,'Sheet1 - Table (1)'!$A$8:$AG$1186,COLUMN(P$7),FALSE)</f>
        <v>0</v>
      </c>
      <c r="Q250" s="80">
        <f>VLOOKUP($A250,'Sheet1 - Table (1)'!$A$8:$AG$1186,COLUMN(Q$7),FALSE)</f>
        <v>0</v>
      </c>
      <c r="R250" s="80">
        <f>VLOOKUP($A250,'Sheet1 - Table (1)'!$A$8:$AG$1186,COLUMN(R$7),FALSE)</f>
        <v>0</v>
      </c>
      <c r="S250" s="80">
        <f>VLOOKUP($A250,'Sheet1 - Table (1)'!$A$8:$AG$1186,COLUMN(S$7),FALSE)</f>
        <v>0</v>
      </c>
      <c r="T250" s="80">
        <f>VLOOKUP($A250,'Sheet1 - Table (1)'!$A$8:$AG$1186,COLUMN(T$7),FALSE)</f>
        <v>0</v>
      </c>
      <c r="U250" s="80" t="str">
        <f t="shared" si="61"/>
        <v/>
      </c>
      <c r="V250" s="80" t="str">
        <f>VLOOKUP($A250,'Sheet1 - Table (1)'!$A$8:$AG$1186,COLUMN(V$7)+3,FALSE)</f>
        <v>CH - Anlagestiftung</v>
      </c>
      <c r="W250" s="80" t="str">
        <f>VLOOKUP(A250,'Sheet1 - Table (1)'!$A$8:$AF$10075,MATCH($W$8,'Sheet1 - Table (1)'!$10:$10,0),FALSE)</f>
        <v>Détermination des Prix Quotidien</v>
      </c>
      <c r="X250" s="80">
        <f>VLOOKUP(A250,'Sheet1 - Table (1)'!$A$8:$AAB$10075,MATCH($X$8,'Sheet1 - Table (1)'!$10:$10,0),FALSE)</f>
        <v>0</v>
      </c>
      <c r="Y250" s="96" t="str">
        <f t="shared" si="53"/>
        <v>Fonds de placement</v>
      </c>
      <c r="AA250" s="96" t="s">
        <v>1823</v>
      </c>
      <c r="AB250" s="96" t="s">
        <v>2874</v>
      </c>
      <c r="AC250" s="214" t="s">
        <v>2874</v>
      </c>
      <c r="AI250" s="96" t="s">
        <v>476</v>
      </c>
      <c r="AJ250" s="96" t="s">
        <v>476</v>
      </c>
      <c r="AK250" s="96" t="s">
        <v>476</v>
      </c>
      <c r="AL250" s="96" t="s">
        <v>5089</v>
      </c>
      <c r="AM250" s="96" t="str">
        <f>IF(AND(AK250="Obligations",AP250="Courbe CHF"),"Obligations CHF",IF(AND(AX250=100%,BJ250=100%),AK250&amp;" CHF",IF(OR(AK250="Obligations",AK250="Actions",AK250="Liquidités"),AK250&amp;" étrangères" &amp; IF(AX250=100%," hedged",""),AK250&amp;" étrangers" &amp; IF(AX250=100%," hedged",""))))</f>
        <v>Immobilier CHF</v>
      </c>
      <c r="AO250" s="96" t="s">
        <v>2874</v>
      </c>
      <c r="AP250" s="96" t="s">
        <v>2485</v>
      </c>
      <c r="AS250" s="101" t="str">
        <f t="shared" si="62"/>
        <v/>
      </c>
      <c r="AX250" s="101">
        <v>1</v>
      </c>
      <c r="BJ250" s="101">
        <v>1</v>
      </c>
      <c r="CA250" s="101" t="s">
        <v>70</v>
      </c>
      <c r="CB250" s="101"/>
      <c r="CC250" s="101" t="s">
        <v>70</v>
      </c>
      <c r="CD250" s="42" t="s">
        <v>4374</v>
      </c>
      <c r="CE250" s="42" t="s">
        <v>4374</v>
      </c>
      <c r="CF250" s="42" t="str">
        <f>IFERROR(VLOOKUP(Funds[[#This Row],[Code ISIN]],[1]GLOBAL!$C$1:$L$27,10,FALSE)," ")</f>
        <v xml:space="preserve"> </v>
      </c>
      <c r="CG250" s="42" t="s">
        <v>4374</v>
      </c>
      <c r="CH250" s="42" t="s">
        <v>4374</v>
      </c>
      <c r="CI250" s="42" t="s">
        <v>4374</v>
      </c>
      <c r="CJ250" s="123"/>
      <c r="CK250" s="96" t="s">
        <v>4374</v>
      </c>
      <c r="CL250" s="246" t="str">
        <f>VLOOKUP(Funds[[#This Row],[Code ISIN]],'Sheet1 - Table (1)'!$A$10:$AF$110017,MATCH("Funds Liquidity",'Sheet1 - Table (1)'!$10:$10,0),FALSE)</f>
        <v>Jour</v>
      </c>
    </row>
    <row r="251" spans="1:93">
      <c r="A251" s="128" t="s">
        <v>1915</v>
      </c>
      <c r="B251" s="305">
        <f>IF(ISERROR(VALUE(VLOOKUP($A251,'Sheet1 - Table (1)'!$A$8:$AG$1186,COLUMN(B$7),FALSE))),VLOOKUP(A251,TK_MANQUANTS,2,FALSE),IF(VALUE(VLOOKUP($A251,'Sheet1 - Table (1)'!$A$8:$AG$1186,COLUMN(B$7),FALSE))=0,VLOOKUP(A251,TK_MANQUANTS,2,FALSE),VALUE(VLOOKUP($A251,'Sheet1 - Table (1)'!$A$8:$AG$1186,COLUMN(B$7),FALSE))))</f>
        <v>19225288</v>
      </c>
      <c r="C251" s="80" t="str">
        <f>VLOOKUP($A251,'Sheet1 - Table (1)'!$A$8:$AG$1186,COLUMN(C$7),FALSE)</f>
        <v>Swisscanto AST Immo Responsible Schweiz NT CHF</v>
      </c>
      <c r="D251" s="82">
        <f>VLOOKUP($A251,'Sheet1 - Table (1)'!$A$8:$AG$1186,COLUMN(D$7),FALSE)</f>
        <v>44012</v>
      </c>
      <c r="E251" s="124">
        <f>VLOOKUP($A251,'Sheet1 - Table (1)'!$A$8:$AG$1186,COLUMN(E$7),FALSE)</f>
        <v>0.17</v>
      </c>
      <c r="F251" s="80">
        <f>VLOOKUP($A251,'Sheet1 - Table (1)'!$A$8:$AG$1186,COLUMN(F$7),FALSE)</f>
        <v>0</v>
      </c>
      <c r="G251" s="80" t="str">
        <f>VLOOKUP($A251,'Sheet1 - Table (1)'!$A$8:$AG$1186,COLUMN(G$7),FALSE)</f>
        <v>Switzerland</v>
      </c>
      <c r="H251" s="80" t="str">
        <f>VLOOKUP($A251,'Sheet1 - Table (1)'!$A$8:$AG$1186,COLUMN(H$7),FALSE)</f>
        <v>CHF</v>
      </c>
      <c r="I251" s="80" t="str">
        <f>VLOOKUP($A251,'Sheet1 - Table (1)'!$A$8:$AG$1186,COLUMN(I$7),FALSE)</f>
        <v>Pension Funds</v>
      </c>
      <c r="J251" s="80" t="str">
        <f>VLOOKUP($A251,'Sheet1 - Table (1)'!$A$8:$AG$1186,COLUMN(J$7),FALSE)</f>
        <v>Fonds Immobiliers</v>
      </c>
      <c r="K251" s="82">
        <f>VLOOKUP($A251,'Sheet1 - Table (1)'!$A$8:$AG$1186,COLUMN(K$7),FALSE)</f>
        <v>44255</v>
      </c>
      <c r="L251" s="80">
        <f>VLOOKUP($A251,'Sheet1 - Table (1)'!$A$8:$AG$1186,COLUMN(L$7),FALSE)</f>
        <v>7380.2267019999999</v>
      </c>
      <c r="M251" s="80" t="str">
        <f>VLOOKUP($A251,'Sheet1 - Table (1)'!$A$8:$AG$1186,COLUMN(M$7),FALSE)</f>
        <v>Retained</v>
      </c>
      <c r="N251" s="80">
        <f>VLOOKUP($A251,'Sheet1 - Table (1)'!$A$8:$AG$1186,COLUMN(N$7),FALSE)</f>
        <v>0</v>
      </c>
      <c r="O251" s="80">
        <f>VLOOKUP($A251,'Sheet1 - Table (1)'!$A$8:$AG$1186,COLUMN(O$7),FALSE)</f>
        <v>0</v>
      </c>
      <c r="P251" s="80">
        <f>VLOOKUP($A251,'Sheet1 - Table (1)'!$A$8:$AG$1186,COLUMN(P$7),FALSE)</f>
        <v>0</v>
      </c>
      <c r="Q251" s="80">
        <f>VLOOKUP($A251,'Sheet1 - Table (1)'!$A$8:$AG$1186,COLUMN(Q$7),FALSE)</f>
        <v>0</v>
      </c>
      <c r="R251" s="80">
        <f>VLOOKUP($A251,'Sheet1 - Table (1)'!$A$8:$AG$1186,COLUMN(R$7),FALSE)</f>
        <v>0</v>
      </c>
      <c r="S251" s="80">
        <f>VLOOKUP($A251,'Sheet1 - Table (1)'!$A$8:$AG$1186,COLUMN(S$7),FALSE)</f>
        <v>0</v>
      </c>
      <c r="T251" s="80">
        <f>VLOOKUP($A251,'Sheet1 - Table (1)'!$A$8:$AG$1186,COLUMN(T$7),FALSE)</f>
        <v>0</v>
      </c>
      <c r="U251" s="80" t="str">
        <f t="shared" si="61"/>
        <v/>
      </c>
      <c r="V251" s="80" t="str">
        <f>VLOOKUP($A251,'Sheet1 - Table (1)'!$A$8:$AG$1186,COLUMN(V$7)+3,FALSE)</f>
        <v>CH - Anlagestiftung</v>
      </c>
      <c r="W251" s="80" t="str">
        <f>VLOOKUP(A251,'Sheet1 - Table (1)'!$A$8:$AF$10075,MATCH($W$8,'Sheet1 - Table (1)'!$10:$10,0),FALSE)</f>
        <v>Détermination des Prix Quotidien</v>
      </c>
      <c r="X251" s="80">
        <f>VLOOKUP(A251,'Sheet1 - Table (1)'!$A$8:$AAB$10075,MATCH($X$8,'Sheet1 - Table (1)'!$10:$10,0),FALSE)</f>
        <v>0</v>
      </c>
      <c r="Y251" s="96" t="str">
        <f t="shared" ref="Y251:Y282" si="63">IF(OR(I251="Actions",I251="Exchange Traded Funds"),"ETF","Fonds de placement")</f>
        <v>Fonds de placement</v>
      </c>
      <c r="AA251" s="96" t="s">
        <v>1823</v>
      </c>
      <c r="AB251" s="96" t="s">
        <v>2874</v>
      </c>
      <c r="AC251" s="214" t="s">
        <v>2874</v>
      </c>
      <c r="AI251" s="96" t="s">
        <v>476</v>
      </c>
      <c r="AJ251" s="96" t="s">
        <v>476</v>
      </c>
      <c r="AK251" s="96" t="s">
        <v>476</v>
      </c>
      <c r="AL251" s="96" t="s">
        <v>5089</v>
      </c>
      <c r="AM251" s="96" t="str">
        <f>IF(AND(AK251="Obligations",AP251="Courbe CHF"),"Obligations CHF",IF(AND(AX251=100%,BJ251=100%),AK251&amp;" CHF",IF(OR(AK251="Obligations",AK251="Actions",AK251="Liquidités"),AK251&amp;" étrangères" &amp; IF(AX251=100%," hedged",""),AK251&amp;" étrangers" &amp; IF(AX251=100%," hedged",""))))</f>
        <v>Immobilier CHF</v>
      </c>
      <c r="AO251" s="96" t="s">
        <v>2874</v>
      </c>
      <c r="AP251" s="96" t="s">
        <v>2485</v>
      </c>
      <c r="AS251" s="101" t="str">
        <f t="shared" si="62"/>
        <v/>
      </c>
      <c r="AX251" s="101">
        <v>1</v>
      </c>
      <c r="BJ251" s="101">
        <v>1</v>
      </c>
      <c r="BY251" s="101" t="s">
        <v>1918</v>
      </c>
      <c r="CA251" s="101" t="s">
        <v>4051</v>
      </c>
      <c r="CB251" s="122" t="s">
        <v>3850</v>
      </c>
      <c r="CC251" s="101" t="s">
        <v>4022</v>
      </c>
      <c r="CD251" s="42" t="s">
        <v>4374</v>
      </c>
      <c r="CE251" s="42" t="s">
        <v>4374</v>
      </c>
      <c r="CF251" s="42" t="str">
        <f>IFERROR(VLOOKUP(Funds[[#This Row],[Code ISIN]],[1]GLOBAL!$C$1:$L$27,10,FALSE)," ")</f>
        <v xml:space="preserve"> </v>
      </c>
      <c r="CG251" s="42" t="s">
        <v>4374</v>
      </c>
      <c r="CH251" s="42" t="s">
        <v>4374</v>
      </c>
      <c r="CI251" s="42" t="s">
        <v>4374</v>
      </c>
      <c r="CJ251" s="123">
        <v>42704</v>
      </c>
      <c r="CK251" s="96" t="s">
        <v>4374</v>
      </c>
      <c r="CL251" s="246" t="str">
        <f>VLOOKUP(Funds[[#This Row],[Code ISIN]],'Sheet1 - Table (1)'!$A$10:$AF$110017,MATCH("Funds Liquidity",'Sheet1 - Table (1)'!$10:$10,0),FALSE)</f>
        <v>Jour</v>
      </c>
    </row>
    <row r="252" spans="1:93">
      <c r="A252" s="128" t="s">
        <v>1630</v>
      </c>
      <c r="B252" s="305">
        <f>IF(ISERROR(VALUE(VLOOKUP($A252,'Sheet1 - Table (1)'!$A$8:$AG$1186,COLUMN(B$7),FALSE))),VLOOKUP(A252,TK_MANQUANTS,2,FALSE),IF(VALUE(VLOOKUP($A252,'Sheet1 - Table (1)'!$A$8:$AG$1186,COLUMN(B$7),FALSE))=0,VLOOKUP(A252,TK_MANQUANTS,2,FALSE),VALUE(VLOOKUP($A252,'Sheet1 - Table (1)'!$A$8:$AG$1186,COLUMN(B$7),FALSE))))</f>
        <v>287549</v>
      </c>
      <c r="C252" s="80" t="str">
        <f>VLOOKUP($A252,'Sheet1 - Table (1)'!$A$8:$AG$1186,COLUMN(C$7),FALSE)</f>
        <v>UBS AST Immobilien Schweiz</v>
      </c>
      <c r="D252" s="82">
        <f>VLOOKUP($A252,'Sheet1 - Table (1)'!$A$8:$AG$1186,COLUMN(D$7),FALSE)</f>
        <v>43373</v>
      </c>
      <c r="E252" s="124">
        <f>VLOOKUP($A252,'Sheet1 - Table (1)'!$A$8:$AG$1186,COLUMN(E$7),FALSE)</f>
        <v>0.61</v>
      </c>
      <c r="F252" s="80">
        <f>VLOOKUP($A252,'Sheet1 - Table (1)'!$A$8:$AG$1186,COLUMN(F$7),FALSE)</f>
        <v>0</v>
      </c>
      <c r="G252" s="80" t="str">
        <f>VLOOKUP($A252,'Sheet1 - Table (1)'!$A$8:$AG$1186,COLUMN(G$7),FALSE)</f>
        <v>Switzerland</v>
      </c>
      <c r="H252" s="80" t="str">
        <f>VLOOKUP($A252,'Sheet1 - Table (1)'!$A$8:$AG$1186,COLUMN(H$7),FALSE)</f>
        <v>CHF</v>
      </c>
      <c r="I252" s="80" t="str">
        <f>VLOOKUP($A252,'Sheet1 - Table (1)'!$A$8:$AG$1186,COLUMN(I$7),FALSE)</f>
        <v>Pension Funds</v>
      </c>
      <c r="J252" s="80" t="str">
        <f>VLOOKUP($A252,'Sheet1 - Table (1)'!$A$8:$AG$1186,COLUMN(J$7),FALSE)</f>
        <v>Fonds Immobiliers</v>
      </c>
      <c r="K252" s="82">
        <f>VLOOKUP($A252,'Sheet1 - Table (1)'!$A$8:$AG$1186,COLUMN(K$7),FALSE)</f>
        <v>44255</v>
      </c>
      <c r="L252" s="80">
        <f>VLOOKUP($A252,'Sheet1 - Table (1)'!$A$8:$AG$1186,COLUMN(L$7),FALSE)</f>
        <v>2277.1548859999998</v>
      </c>
      <c r="M252" s="80" t="str">
        <f>VLOOKUP($A252,'Sheet1 - Table (1)'!$A$8:$AG$1186,COLUMN(M$7),FALSE)</f>
        <v>Paid</v>
      </c>
      <c r="N252" s="80">
        <f>VLOOKUP($A252,'Sheet1 - Table (1)'!$A$8:$AG$1186,COLUMN(N$7),FALSE)</f>
        <v>0</v>
      </c>
      <c r="O252" s="80">
        <f>VLOOKUP($A252,'Sheet1 - Table (1)'!$A$8:$AG$1186,COLUMN(O$7),FALSE)</f>
        <v>0</v>
      </c>
      <c r="P252" s="80">
        <f>VLOOKUP($A252,'Sheet1 - Table (1)'!$A$8:$AG$1186,COLUMN(P$7),FALSE)</f>
        <v>0</v>
      </c>
      <c r="Q252" s="80">
        <f>VLOOKUP($A252,'Sheet1 - Table (1)'!$A$8:$AG$1186,COLUMN(Q$7),FALSE)</f>
        <v>0</v>
      </c>
      <c r="R252" s="80">
        <f>VLOOKUP($A252,'Sheet1 - Table (1)'!$A$8:$AG$1186,COLUMN(R$7),FALSE)</f>
        <v>0</v>
      </c>
      <c r="S252" s="80">
        <f>VLOOKUP($A252,'Sheet1 - Table (1)'!$A$8:$AG$1186,COLUMN(S$7),FALSE)</f>
        <v>0</v>
      </c>
      <c r="T252" s="80">
        <f>VLOOKUP($A252,'Sheet1 - Table (1)'!$A$8:$AG$1186,COLUMN(T$7),FALSE)</f>
        <v>0</v>
      </c>
      <c r="U252" s="80" t="str">
        <f t="shared" si="61"/>
        <v/>
      </c>
      <c r="V252" s="80" t="str">
        <f>VLOOKUP($A252,'Sheet1 - Table (1)'!$A$8:$AG$1186,COLUMN(V$7)+3,FALSE)</f>
        <v>CH - Anlagestiftung</v>
      </c>
      <c r="W252" s="80" t="str">
        <f>VLOOKUP(A252,'Sheet1 - Table (1)'!$A$8:$AF$10075,MATCH($W$8,'Sheet1 - Table (1)'!$10:$10,0),FALSE)</f>
        <v>Détermination Mensuelle des Prix, 1 fois</v>
      </c>
      <c r="X252" s="80">
        <f>VLOOKUP(A252,'Sheet1 - Table (1)'!$A$8:$AAB$10075,MATCH($X$8,'Sheet1 - Table (1)'!$10:$10,0),FALSE)</f>
        <v>0</v>
      </c>
      <c r="Y252" s="96" t="str">
        <f t="shared" si="63"/>
        <v>Fonds de placement</v>
      </c>
      <c r="AA252" s="96" t="s">
        <v>1823</v>
      </c>
      <c r="AB252" s="96" t="s">
        <v>2874</v>
      </c>
      <c r="AC252" s="214" t="s">
        <v>2874</v>
      </c>
      <c r="AI252" s="96" t="s">
        <v>476</v>
      </c>
      <c r="AJ252" s="96" t="s">
        <v>476</v>
      </c>
      <c r="AK252" s="96" t="s">
        <v>476</v>
      </c>
      <c r="AL252" s="96" t="s">
        <v>5089</v>
      </c>
      <c r="AM252" s="96" t="str">
        <f>IF(AND(AK252="Obligations",AP252="Courbe CHF"),"Obligations CHF",IF(AND(AX252=100%,BJ252=100%),AK252&amp;" CHF",IF(OR(AK252="Obligations",AK252="Actions",AK252="Liquidités"),AK252&amp;" étrangères" &amp; IF(AX252=100%," hedged",""),AK252&amp;" étrangers" &amp; IF(AX252=100%," hedged",""))))</f>
        <v>Immobilier CHF</v>
      </c>
      <c r="AO252" s="96" t="s">
        <v>2874</v>
      </c>
      <c r="AP252" s="96" t="s">
        <v>2485</v>
      </c>
      <c r="AS252" s="101" t="str">
        <f t="shared" si="62"/>
        <v/>
      </c>
      <c r="AX252" s="101">
        <v>1</v>
      </c>
      <c r="BJ252" s="101">
        <v>1</v>
      </c>
      <c r="CA252" s="101" t="s">
        <v>4051</v>
      </c>
      <c r="CB252" s="122" t="s">
        <v>3852</v>
      </c>
      <c r="CC252" s="137" t="s">
        <v>4022</v>
      </c>
      <c r="CD252" s="42" t="s">
        <v>4374</v>
      </c>
      <c r="CE252" s="42" t="s">
        <v>4374</v>
      </c>
      <c r="CF252" s="42" t="str">
        <f>IFERROR(VLOOKUP(Funds[[#This Row],[Code ISIN]],[1]GLOBAL!$C$1:$L$27,10,FALSE)," ")</f>
        <v xml:space="preserve"> </v>
      </c>
      <c r="CG252" s="42" t="s">
        <v>4374</v>
      </c>
      <c r="CH252" s="42" t="s">
        <v>1633</v>
      </c>
      <c r="CI252" s="42" t="s">
        <v>4374</v>
      </c>
      <c r="CJ252" s="123"/>
      <c r="CK252" s="96" t="s">
        <v>4374</v>
      </c>
      <c r="CL252" s="246" t="str">
        <f>VLOOKUP(Funds[[#This Row],[Code ISIN]],'Sheet1 - Table (1)'!$A$10:$AF$110017,MATCH("Funds Liquidity",'Sheet1 - Table (1)'!$10:$10,0),FALSE)</f>
        <v>&gt;=Mois</v>
      </c>
    </row>
    <row r="253" spans="1:93">
      <c r="A253" s="99" t="s">
        <v>2962</v>
      </c>
      <c r="B253" s="305">
        <f>IF(ISERROR(VALUE(VLOOKUP($A253,'Sheet1 - Table (1)'!$A$8:$AG$1186,COLUMN(B$7),FALSE))),VLOOKUP(A253,TK_MANQUANTS,2,FALSE),IF(VALUE(VLOOKUP($A253,'Sheet1 - Table (1)'!$A$8:$AG$1186,COLUMN(B$7),FALSE))=0,VLOOKUP(A253,TK_MANQUANTS,2,FALSE),VALUE(VLOOKUP($A253,'Sheet1 - Table (1)'!$A$8:$AG$1186,COLUMN(B$7),FALSE))))</f>
        <v>21799078</v>
      </c>
      <c r="C253" s="80" t="str">
        <f>VLOOKUP($A253,'Sheet1 - Table (1)'!$A$8:$AG$1186,COLUMN(C$7),FALSE)</f>
        <v>JSS Sustainable Bond CHF C CHF acc</v>
      </c>
      <c r="D253" s="82">
        <f>VLOOKUP($A253,'Sheet1 - Table (1)'!$A$8:$AG$1186,COLUMN(D$7),FALSE)</f>
        <v>43880</v>
      </c>
      <c r="E253" s="124">
        <f>VLOOKUP($A253,'Sheet1 - Table (1)'!$A$8:$AG$1186,COLUMN(E$7),FALSE)</f>
        <v>0.83</v>
      </c>
      <c r="F253" s="80" t="b">
        <f>VLOOKUP($A253,'Sheet1 - Table (1)'!$A$8:$AG$1186,COLUMN(F$7),FALSE)</f>
        <v>1</v>
      </c>
      <c r="G253" s="80" t="str">
        <f>VLOOKUP($A253,'Sheet1 - Table (1)'!$A$8:$AG$1186,COLUMN(G$7),FALSE)</f>
        <v>Luxembourg</v>
      </c>
      <c r="H253" s="80" t="str">
        <f>VLOOKUP($A253,'Sheet1 - Table (1)'!$A$8:$AG$1186,COLUMN(H$7),FALSE)</f>
        <v>CHF</v>
      </c>
      <c r="I253" s="80" t="str">
        <f>VLOOKUP($A253,'Sheet1 - Table (1)'!$A$8:$AG$1186,COLUMN(I$7),FALSE)</f>
        <v>Fonds de placement</v>
      </c>
      <c r="J253" s="80" t="str">
        <f>VLOOKUP($A253,'Sheet1 - Table (1)'!$A$8:$AG$1186,COLUMN(J$7),FALSE)</f>
        <v>Obligation</v>
      </c>
      <c r="K253" s="82">
        <f>VLOOKUP($A253,'Sheet1 - Table (1)'!$A$8:$AG$1186,COLUMN(K$7),FALSE)</f>
        <v>44255</v>
      </c>
      <c r="L253" s="80">
        <f>VLOOKUP($A253,'Sheet1 - Table (1)'!$A$8:$AG$1186,COLUMN(L$7),FALSE)</f>
        <v>21.695961700000002</v>
      </c>
      <c r="M253" s="80" t="str">
        <f>VLOOKUP($A253,'Sheet1 - Table (1)'!$A$8:$AG$1186,COLUMN(M$7),FALSE)</f>
        <v>Retained</v>
      </c>
      <c r="N253" s="80">
        <f>VLOOKUP($A253,'Sheet1 - Table (1)'!$A$8:$AG$1186,COLUMN(N$7),FALSE)</f>
        <v>0</v>
      </c>
      <c r="O253" s="80" t="b">
        <f>VLOOKUP($A253,'Sheet1 - Table (1)'!$A$8:$AG$1186,COLUMN(O$7),FALSE)</f>
        <v>1</v>
      </c>
      <c r="P253" s="80" t="b">
        <f>VLOOKUP($A253,'Sheet1 - Table (1)'!$A$8:$AG$1186,COLUMN(P$7),FALSE)</f>
        <v>1</v>
      </c>
      <c r="Q253" s="80" t="b">
        <f>VLOOKUP($A253,'Sheet1 - Table (1)'!$A$8:$AG$1186,COLUMN(Q$7),FALSE)</f>
        <v>1</v>
      </c>
      <c r="R253" s="80" t="b">
        <f>VLOOKUP($A253,'Sheet1 - Table (1)'!$A$8:$AG$1186,COLUMN(R$7),FALSE)</f>
        <v>1</v>
      </c>
      <c r="S253" s="80">
        <f>VLOOKUP($A253,'Sheet1 - Table (1)'!$A$8:$AG$1186,COLUMN(S$7),FALSE)</f>
        <v>0</v>
      </c>
      <c r="T253" s="80" t="b">
        <f>VLOOKUP($A253,'Sheet1 - Table (1)'!$A$8:$AG$1186,COLUMN(T$7),FALSE)</f>
        <v>1</v>
      </c>
      <c r="U253" s="80" t="str">
        <f t="shared" si="61"/>
        <v>FR-IT-NE-SP-UK</v>
      </c>
      <c r="V253" s="80" t="str">
        <f>VLOOKUP($A253,'Sheet1 - Table (1)'!$A$8:$AG$1186,COLUMN(V$7)+3,FALSE)</f>
        <v>LU - SICAV - Parte 1</v>
      </c>
      <c r="W253" s="80" t="str">
        <f>VLOOKUP(A253,'Sheet1 - Table (1)'!$A$8:$AF$10075,MATCH($W$8,'Sheet1 - Table (1)'!$10:$10,0),FALSE)</f>
        <v>Détermination des Prix Quotidien</v>
      </c>
      <c r="X253" s="80">
        <f>VLOOKUP(A253,'Sheet1 - Table (1)'!$A$8:$AAB$10075,MATCH($X$8,'Sheet1 - Table (1)'!$10:$10,0),FALSE)</f>
        <v>0</v>
      </c>
      <c r="Y253" s="96" t="str">
        <f t="shared" si="63"/>
        <v>Fonds de placement</v>
      </c>
      <c r="AA253" s="96" t="s">
        <v>1823</v>
      </c>
      <c r="AB253" s="96" t="s">
        <v>2064</v>
      </c>
      <c r="AC253" s="214" t="s">
        <v>140</v>
      </c>
      <c r="AD253" s="214" t="s">
        <v>2064</v>
      </c>
      <c r="AE253" s="96" t="s">
        <v>2481</v>
      </c>
      <c r="AF253" s="246" t="s">
        <v>2481</v>
      </c>
      <c r="AI253" s="96" t="s">
        <v>381</v>
      </c>
      <c r="AJ253" s="96" t="s">
        <v>140</v>
      </c>
      <c r="AK253" s="96" t="s">
        <v>140</v>
      </c>
      <c r="AL253" s="96" t="s">
        <v>2064</v>
      </c>
      <c r="AM253" s="96" t="s">
        <v>2064</v>
      </c>
      <c r="AO253" s="96" t="s">
        <v>2064</v>
      </c>
      <c r="AP253" s="96" t="s">
        <v>786</v>
      </c>
      <c r="AQ253" s="96">
        <v>4.12</v>
      </c>
      <c r="AR253" s="101">
        <v>2.7000000000000001E-3</v>
      </c>
      <c r="AS253" s="101">
        <f t="shared" si="62"/>
        <v>-5.5999999999999999E-3</v>
      </c>
      <c r="AT253" s="101">
        <v>0.51690000000000003</v>
      </c>
      <c r="AU253" s="101">
        <v>0.17780000000000001</v>
      </c>
      <c r="AV253" s="101">
        <v>0.30530000000000002</v>
      </c>
      <c r="AX253" s="101">
        <v>1</v>
      </c>
      <c r="BJ253" s="101">
        <v>1</v>
      </c>
      <c r="BV253" s="101">
        <v>0.27450000000000002</v>
      </c>
      <c r="BW253" s="101">
        <v>0.72550000000000003</v>
      </c>
      <c r="BY253" s="126" t="s">
        <v>91</v>
      </c>
      <c r="BZ253" s="101" t="str">
        <f t="shared" ref="BZ253:BZ259" si="64">IF(AJ253="Obligations",AP253&amp;" "&amp;AI253&amp;" "&amp;IF(AQ253&lt;3.5,"SHORT",IF(AQ253&gt;8,"LONG","MID")),"")</f>
        <v>Courbe CHF Aggregate MID</v>
      </c>
      <c r="CA253" s="101" t="s">
        <v>70</v>
      </c>
      <c r="CB253" s="101"/>
      <c r="CC253" s="101" t="s">
        <v>70</v>
      </c>
      <c r="CD253" s="42" t="s">
        <v>4374</v>
      </c>
      <c r="CE253" s="42" t="s">
        <v>4374</v>
      </c>
      <c r="CF253" s="42" t="str">
        <f>IFERROR(VLOOKUP(Funds[[#This Row],[Code ISIN]],[1]GLOBAL!$C$1:$L$27,10,FALSE)," ")</f>
        <v xml:space="preserve"> </v>
      </c>
      <c r="CG253" s="42" t="s">
        <v>4374</v>
      </c>
      <c r="CH253" s="42" t="s">
        <v>4374</v>
      </c>
      <c r="CI253" s="42" t="s">
        <v>4374</v>
      </c>
      <c r="CJ253" s="123">
        <v>43312</v>
      </c>
      <c r="CK253" s="96" t="s">
        <v>4374</v>
      </c>
      <c r="CL253" s="246" t="str">
        <f>VLOOKUP(Funds[[#This Row],[Code ISIN]],'Sheet1 - Table (1)'!$A$10:$AF$110017,MATCH("Funds Liquidity",'Sheet1 - Table (1)'!$10:$10,0),FALSE)</f>
        <v>Jour</v>
      </c>
    </row>
    <row r="254" spans="1:93">
      <c r="A254" s="99" t="s">
        <v>2965</v>
      </c>
      <c r="B254" s="305">
        <f>IF(ISERROR(VALUE(VLOOKUP($A254,'Sheet1 - Table (1)'!$A$8:$AG$1186,COLUMN(B$7),FALSE))),VLOOKUP(A254,TK_MANQUANTS,2,FALSE),IF(VALUE(VLOOKUP($A254,'Sheet1 - Table (1)'!$A$8:$AG$1186,COLUMN(B$7),FALSE))=0,VLOOKUP(A254,TK_MANQUANTS,2,FALSE),VALUE(VLOOKUP($A254,'Sheet1 - Table (1)'!$A$8:$AG$1186,COLUMN(B$7),FALSE))))</f>
        <v>24715669</v>
      </c>
      <c r="C254" s="80" t="str">
        <f>VLOOKUP($A254,'Sheet1 - Table (1)'!$A$8:$AG$1186,COLUMN(C$7),FALSE)</f>
        <v>OLZ - Bond CHF ESG I-A</v>
      </c>
      <c r="D254" s="82">
        <f>VLOOKUP($A254,'Sheet1 - Table (1)'!$A$8:$AG$1186,COLUMN(D$7),FALSE)</f>
        <v>43708</v>
      </c>
      <c r="E254" s="124">
        <f>VLOOKUP($A254,'Sheet1 - Table (1)'!$A$8:$AG$1186,COLUMN(E$7),FALSE)</f>
        <v>0.32</v>
      </c>
      <c r="F254" s="80">
        <f>VLOOKUP($A254,'Sheet1 - Table (1)'!$A$8:$AG$1186,COLUMN(F$7),FALSE)</f>
        <v>0</v>
      </c>
      <c r="G254" s="80" t="str">
        <f>VLOOKUP($A254,'Sheet1 - Table (1)'!$A$8:$AG$1186,COLUMN(G$7),FALSE)</f>
        <v>Switzerland</v>
      </c>
      <c r="H254" s="80" t="str">
        <f>VLOOKUP($A254,'Sheet1 - Table (1)'!$A$8:$AG$1186,COLUMN(H$7),FALSE)</f>
        <v>CHF</v>
      </c>
      <c r="I254" s="80" t="str">
        <f>VLOOKUP($A254,'Sheet1 - Table (1)'!$A$8:$AG$1186,COLUMN(I$7),FALSE)</f>
        <v>Fonds de placement</v>
      </c>
      <c r="J254" s="80" t="str">
        <f>VLOOKUP($A254,'Sheet1 - Table (1)'!$A$8:$AG$1186,COLUMN(J$7),FALSE)</f>
        <v>Obligation</v>
      </c>
      <c r="K254" s="82">
        <f>VLOOKUP($A254,'Sheet1 - Table (1)'!$A$8:$AG$1186,COLUMN(K$7),FALSE)</f>
        <v>44255</v>
      </c>
      <c r="L254" s="80">
        <f>VLOOKUP($A254,'Sheet1 - Table (1)'!$A$8:$AG$1186,COLUMN(L$7),FALSE)</f>
        <v>122.370535</v>
      </c>
      <c r="M254" s="80" t="str">
        <f>VLOOKUP($A254,'Sheet1 - Table (1)'!$A$8:$AG$1186,COLUMN(M$7),FALSE)</f>
        <v>Retained</v>
      </c>
      <c r="N254" s="80">
        <f>VLOOKUP($A254,'Sheet1 - Table (1)'!$A$8:$AG$1186,COLUMN(N$7),FALSE)</f>
        <v>0</v>
      </c>
      <c r="O254" s="80">
        <f>VLOOKUP($A254,'Sheet1 - Table (1)'!$A$8:$AG$1186,COLUMN(O$7),FALSE)</f>
        <v>0</v>
      </c>
      <c r="P254" s="80">
        <f>VLOOKUP($A254,'Sheet1 - Table (1)'!$A$8:$AG$1186,COLUMN(P$7),FALSE)</f>
        <v>0</v>
      </c>
      <c r="Q254" s="80">
        <f>VLOOKUP($A254,'Sheet1 - Table (1)'!$A$8:$AG$1186,COLUMN(Q$7),FALSE)</f>
        <v>0</v>
      </c>
      <c r="R254" s="80">
        <f>VLOOKUP($A254,'Sheet1 - Table (1)'!$A$8:$AG$1186,COLUMN(R$7),FALSE)</f>
        <v>0</v>
      </c>
      <c r="S254" s="80">
        <f>VLOOKUP($A254,'Sheet1 - Table (1)'!$A$8:$AG$1186,COLUMN(S$7),FALSE)</f>
        <v>0</v>
      </c>
      <c r="T254" s="80">
        <f>VLOOKUP($A254,'Sheet1 - Table (1)'!$A$8:$AG$1186,COLUMN(T$7),FALSE)</f>
        <v>0</v>
      </c>
      <c r="U254" s="80" t="str">
        <f t="shared" si="61"/>
        <v/>
      </c>
      <c r="V254" s="80" t="str">
        <f>VLOOKUP($A254,'Sheet1 - Table (1)'!$A$8:$AG$1186,COLUMN(V$7)+3,FALSE)</f>
        <v>CH - Uebrige Fds tradit. Anl.</v>
      </c>
      <c r="W254" s="80" t="str">
        <f>VLOOKUP(A254,'Sheet1 - Table (1)'!$A$8:$AF$10075,MATCH($W$8,'Sheet1 - Table (1)'!$10:$10,0),FALSE)</f>
        <v>Détermination des Prix Quotidien</v>
      </c>
      <c r="X254" s="80">
        <f>VLOOKUP(A254,'Sheet1 - Table (1)'!$A$8:$AAB$10075,MATCH($X$8,'Sheet1 - Table (1)'!$10:$10,0),FALSE)</f>
        <v>0</v>
      </c>
      <c r="Y254" s="96" t="str">
        <f t="shared" si="63"/>
        <v>Fonds de placement</v>
      </c>
      <c r="AA254" s="96" t="s">
        <v>1823</v>
      </c>
      <c r="AB254" s="96" t="s">
        <v>2064</v>
      </c>
      <c r="AC254" s="214" t="s">
        <v>140</v>
      </c>
      <c r="AD254" s="214" t="s">
        <v>2064</v>
      </c>
      <c r="AE254" s="96" t="s">
        <v>2481</v>
      </c>
      <c r="AF254" s="246" t="s">
        <v>2481</v>
      </c>
      <c r="AI254" s="96" t="s">
        <v>381</v>
      </c>
      <c r="AJ254" s="96" t="s">
        <v>140</v>
      </c>
      <c r="AK254" s="96" t="s">
        <v>140</v>
      </c>
      <c r="AL254" s="96" t="s">
        <v>2064</v>
      </c>
      <c r="AM254" s="96" t="s">
        <v>2064</v>
      </c>
      <c r="AO254" s="96" t="s">
        <v>2064</v>
      </c>
      <c r="AP254" s="96" t="s">
        <v>786</v>
      </c>
      <c r="AQ254" s="96">
        <v>5.76</v>
      </c>
      <c r="AR254" s="220">
        <f>VLOOKUP($CC254,indice!$A$1:$AV$3072,MATCH(AR$8,indice!$A$1:$AV$1,0),FALSE)</f>
        <v>-2.0000000000000001E-4</v>
      </c>
      <c r="AS254" s="101">
        <f t="shared" si="62"/>
        <v>-3.4000000000000002E-3</v>
      </c>
      <c r="AT254" s="101">
        <v>0.55100000000000005</v>
      </c>
      <c r="AU254" s="101">
        <v>0.315</v>
      </c>
      <c r="AV254" s="101">
        <v>0.13400000000000001</v>
      </c>
      <c r="AX254" s="101">
        <v>1</v>
      </c>
      <c r="BJ254" s="101">
        <v>1</v>
      </c>
      <c r="BT254" s="101">
        <v>1E-3</v>
      </c>
      <c r="BU254" s="101">
        <v>1E-3</v>
      </c>
      <c r="BV254" s="137">
        <v>0.33339999999999997</v>
      </c>
      <c r="BW254" s="137">
        <v>0.66659999999999997</v>
      </c>
      <c r="BY254" s="126" t="s">
        <v>89</v>
      </c>
      <c r="BZ254" s="101" t="str">
        <f t="shared" si="64"/>
        <v>Courbe CHF Aggregate MID</v>
      </c>
      <c r="CA254" s="101" t="s">
        <v>4051</v>
      </c>
      <c r="CB254" s="122" t="s">
        <v>3857</v>
      </c>
      <c r="CC254" s="101" t="s">
        <v>4052</v>
      </c>
      <c r="CD254" s="42" t="s">
        <v>4374</v>
      </c>
      <c r="CE254" s="42" t="s">
        <v>4374</v>
      </c>
      <c r="CF254" s="42" t="str">
        <f>IFERROR(VLOOKUP(Funds[[#This Row],[Code ISIN]],[1]GLOBAL!$C$1:$L$27,10,FALSE)," ")</f>
        <v xml:space="preserve"> </v>
      </c>
      <c r="CG254" s="42" t="s">
        <v>4374</v>
      </c>
      <c r="CH254" s="42" t="s">
        <v>1633</v>
      </c>
      <c r="CI254" s="42" t="s">
        <v>4374</v>
      </c>
      <c r="CJ254" s="123">
        <v>43312</v>
      </c>
      <c r="CK254" s="96" t="s">
        <v>4374</v>
      </c>
      <c r="CL254" s="246" t="str">
        <f>VLOOKUP(Funds[[#This Row],[Code ISIN]],'Sheet1 - Table (1)'!$A$10:$AF$110017,MATCH("Funds Liquidity",'Sheet1 - Table (1)'!$10:$10,0),FALSE)</f>
        <v>Jour</v>
      </c>
    </row>
    <row r="255" spans="1:93">
      <c r="A255" s="99" t="s">
        <v>2973</v>
      </c>
      <c r="B255" s="305">
        <f>IF(ISERROR(VALUE(VLOOKUP($A255,'Sheet1 - Table (1)'!$A$8:$AG$1186,COLUMN(B$7),FALSE))),VLOOKUP(A255,TK_MANQUANTS,2,FALSE),IF(VALUE(VLOOKUP($A255,'Sheet1 - Table (1)'!$A$8:$AG$1186,COLUMN(B$7),FALSE))=0,VLOOKUP(A255,TK_MANQUANTS,2,FALSE),VALUE(VLOOKUP($A255,'Sheet1 - Table (1)'!$A$8:$AG$1186,COLUMN(B$7),FALSE))))</f>
        <v>25905269</v>
      </c>
      <c r="C255" s="80" t="str">
        <f>VLOOKUP($A255,'Sheet1 - Table (1)'!$A$8:$AG$1186,COLUMN(C$7),FALSE)</f>
        <v>Vontobel Fund (CH) Sustainable Bond CHF Concept IA</v>
      </c>
      <c r="D255" s="82">
        <f>VLOOKUP($A255,'Sheet1 - Table (1)'!$A$8:$AG$1186,COLUMN(D$7),FALSE)</f>
        <v>43889</v>
      </c>
      <c r="E255" s="124">
        <f>VLOOKUP($A255,'Sheet1 - Table (1)'!$A$8:$AG$1186,COLUMN(E$7),FALSE)</f>
        <v>0.31</v>
      </c>
      <c r="F255" s="80">
        <f>VLOOKUP($A255,'Sheet1 - Table (1)'!$A$8:$AG$1186,COLUMN(F$7),FALSE)</f>
        <v>0</v>
      </c>
      <c r="G255" s="80" t="str">
        <f>VLOOKUP($A255,'Sheet1 - Table (1)'!$A$8:$AG$1186,COLUMN(G$7),FALSE)</f>
        <v>Switzerland</v>
      </c>
      <c r="H255" s="80" t="str">
        <f>VLOOKUP($A255,'Sheet1 - Table (1)'!$A$8:$AG$1186,COLUMN(H$7),FALSE)</f>
        <v>CHF</v>
      </c>
      <c r="I255" s="80" t="str">
        <f>VLOOKUP($A255,'Sheet1 - Table (1)'!$A$8:$AG$1186,COLUMN(I$7),FALSE)</f>
        <v>Fonds de placement</v>
      </c>
      <c r="J255" s="80" t="str">
        <f>VLOOKUP($A255,'Sheet1 - Table (1)'!$A$8:$AG$1186,COLUMN(J$7),FALSE)</f>
        <v>Obligation</v>
      </c>
      <c r="K255" s="82">
        <f>VLOOKUP($A255,'Sheet1 - Table (1)'!$A$8:$AG$1186,COLUMN(K$7),FALSE)</f>
        <v>44255</v>
      </c>
      <c r="L255" s="80">
        <f>VLOOKUP($A255,'Sheet1 - Table (1)'!$A$8:$AG$1186,COLUMN(L$7),FALSE)</f>
        <v>207.066303</v>
      </c>
      <c r="M255" s="80" t="str">
        <f>VLOOKUP($A255,'Sheet1 - Table (1)'!$A$8:$AG$1186,COLUMN(M$7),FALSE)</f>
        <v>Paid</v>
      </c>
      <c r="N255" s="80">
        <f>VLOOKUP($A255,'Sheet1 - Table (1)'!$A$8:$AG$1186,COLUMN(N$7),FALSE)</f>
        <v>0</v>
      </c>
      <c r="O255" s="80">
        <f>VLOOKUP($A255,'Sheet1 - Table (1)'!$A$8:$AG$1186,COLUMN(O$7),FALSE)</f>
        <v>0</v>
      </c>
      <c r="P255" s="80">
        <f>VLOOKUP($A255,'Sheet1 - Table (1)'!$A$8:$AG$1186,COLUMN(P$7),FALSE)</f>
        <v>0</v>
      </c>
      <c r="Q255" s="80">
        <f>VLOOKUP($A255,'Sheet1 - Table (1)'!$A$8:$AG$1186,COLUMN(Q$7),FALSE)</f>
        <v>0</v>
      </c>
      <c r="R255" s="80">
        <f>VLOOKUP($A255,'Sheet1 - Table (1)'!$A$8:$AG$1186,COLUMN(R$7),FALSE)</f>
        <v>0</v>
      </c>
      <c r="S255" s="80" t="b">
        <f>VLOOKUP($A255,'Sheet1 - Table (1)'!$A$8:$AG$1186,COLUMN(S$7),FALSE)</f>
        <v>1</v>
      </c>
      <c r="T255" s="80">
        <f>VLOOKUP($A255,'Sheet1 - Table (1)'!$A$8:$AG$1186,COLUMN(T$7),FALSE)</f>
        <v>0</v>
      </c>
      <c r="U255" s="80" t="str">
        <f t="shared" si="61"/>
        <v>GE</v>
      </c>
      <c r="V255" s="80" t="str">
        <f>VLOOKUP($A255,'Sheet1 - Table (1)'!$A$8:$AG$1186,COLUMN(V$7)+3,FALSE)</f>
        <v>CH - Uebrige Fds tradit. Anl.</v>
      </c>
      <c r="W255" s="80" t="str">
        <f>VLOOKUP(A255,'Sheet1 - Table (1)'!$A$8:$AF$10075,MATCH($W$8,'Sheet1 - Table (1)'!$10:$10,0),FALSE)</f>
        <v>Détermination des Prix Quotidien</v>
      </c>
      <c r="X255" s="80">
        <f>VLOOKUP(A255,'Sheet1 - Table (1)'!$A$8:$AAB$10075,MATCH($X$8,'Sheet1 - Table (1)'!$10:$10,0),FALSE)</f>
        <v>0</v>
      </c>
      <c r="Y255" s="96" t="str">
        <f t="shared" si="63"/>
        <v>Fonds de placement</v>
      </c>
      <c r="AA255" s="96" t="s">
        <v>1823</v>
      </c>
      <c r="AB255" s="96" t="s">
        <v>2064</v>
      </c>
      <c r="AC255" s="214" t="s">
        <v>140</v>
      </c>
      <c r="AD255" s="214" t="s">
        <v>2064</v>
      </c>
      <c r="AE255" s="96" t="s">
        <v>2481</v>
      </c>
      <c r="AF255" s="246" t="s">
        <v>2481</v>
      </c>
      <c r="AI255" s="96" t="s">
        <v>381</v>
      </c>
      <c r="AJ255" s="96" t="s">
        <v>140</v>
      </c>
      <c r="AK255" s="96" t="s">
        <v>140</v>
      </c>
      <c r="AL255" s="96" t="s">
        <v>2064</v>
      </c>
      <c r="AM255" s="96" t="s">
        <v>2064</v>
      </c>
      <c r="AO255" s="96" t="s">
        <v>2064</v>
      </c>
      <c r="AP255" s="96" t="s">
        <v>786</v>
      </c>
      <c r="AQ255" s="96">
        <v>7.02</v>
      </c>
      <c r="AR255" s="101">
        <v>-2.9999999999999997E-4</v>
      </c>
      <c r="AS255" s="101">
        <f t="shared" si="62"/>
        <v>-3.3999999999999998E-3</v>
      </c>
      <c r="AT255" s="101">
        <v>0.53559999999999997</v>
      </c>
      <c r="AU255" s="101">
        <v>0.2427</v>
      </c>
      <c r="AV255" s="101">
        <v>0.22170000000000001</v>
      </c>
      <c r="AX255" s="101">
        <v>1</v>
      </c>
      <c r="BJ255" s="101">
        <v>1</v>
      </c>
      <c r="BT255" s="101"/>
      <c r="BU255" s="101"/>
      <c r="BV255" s="101">
        <v>0.36170000000000002</v>
      </c>
      <c r="BW255" s="101">
        <v>0.63829999999999998</v>
      </c>
      <c r="BY255" s="126" t="s">
        <v>89</v>
      </c>
      <c r="BZ255" s="101" t="str">
        <f t="shared" si="64"/>
        <v>Courbe CHF Aggregate MID</v>
      </c>
      <c r="CA255" s="101" t="s">
        <v>4051</v>
      </c>
      <c r="CB255" s="122" t="s">
        <v>3858</v>
      </c>
      <c r="CC255" s="101" t="s">
        <v>4052</v>
      </c>
      <c r="CD255" s="42" t="s">
        <v>4374</v>
      </c>
      <c r="CE255" s="42" t="s">
        <v>4374</v>
      </c>
      <c r="CF255" s="42" t="str">
        <f>IFERROR(VLOOKUP(Funds[[#This Row],[Code ISIN]],[1]GLOBAL!$C$1:$L$27,10,FALSE)," ")</f>
        <v xml:space="preserve"> </v>
      </c>
      <c r="CG255" s="42" t="s">
        <v>4374</v>
      </c>
      <c r="CH255" s="42" t="s">
        <v>1633</v>
      </c>
      <c r="CI255" s="42" t="s">
        <v>4374</v>
      </c>
      <c r="CJ255" s="123">
        <v>43312</v>
      </c>
      <c r="CK255" s="96" t="s">
        <v>4374</v>
      </c>
      <c r="CL255" s="246" t="str">
        <f>VLOOKUP(Funds[[#This Row],[Code ISIN]],'Sheet1 - Table (1)'!$A$10:$AF$110017,MATCH("Funds Liquidity",'Sheet1 - Table (1)'!$10:$10,0),FALSE)</f>
        <v>Jour</v>
      </c>
    </row>
    <row r="256" spans="1:93">
      <c r="A256" s="99" t="s">
        <v>2972</v>
      </c>
      <c r="B256" s="305">
        <f>IF(ISERROR(VALUE(VLOOKUP($A256,'Sheet1 - Table (1)'!$A$8:$AG$1186,COLUMN(B$7),FALSE))),VLOOKUP(A256,TK_MANQUANTS,2,FALSE),IF(VALUE(VLOOKUP($A256,'Sheet1 - Table (1)'!$A$8:$AG$1186,COLUMN(B$7),FALSE))=0,VLOOKUP(A256,TK_MANQUANTS,2,FALSE),VALUE(VLOOKUP($A256,'Sheet1 - Table (1)'!$A$8:$AG$1186,COLUMN(B$7),FALSE))))</f>
        <v>32517286</v>
      </c>
      <c r="C256" s="80" t="str">
        <f>VLOOKUP($A256,'Sheet1 - Table (1)'!$A$8:$AG$1186,COLUMN(C$7),FALSE)</f>
        <v>Swisscanto (CH) BF Sustainable CHF GT CHF</v>
      </c>
      <c r="D256" s="82">
        <f>VLOOKUP($A256,'Sheet1 - Table (1)'!$A$8:$AG$1186,COLUMN(D$7),FALSE)</f>
        <v>44196</v>
      </c>
      <c r="E256" s="124">
        <f>VLOOKUP($A256,'Sheet1 - Table (1)'!$A$8:$AG$1186,COLUMN(E$7),FALSE)</f>
        <v>0.38</v>
      </c>
      <c r="F256" s="80">
        <f>VLOOKUP($A256,'Sheet1 - Table (1)'!$A$8:$AG$1186,COLUMN(F$7),FALSE)</f>
        <v>0</v>
      </c>
      <c r="G256" s="80" t="str">
        <f>VLOOKUP($A256,'Sheet1 - Table (1)'!$A$8:$AG$1186,COLUMN(G$7),FALSE)</f>
        <v>Switzerland</v>
      </c>
      <c r="H256" s="80" t="str">
        <f>VLOOKUP($A256,'Sheet1 - Table (1)'!$A$8:$AG$1186,COLUMN(H$7),FALSE)</f>
        <v>CHF</v>
      </c>
      <c r="I256" s="80" t="str">
        <f>VLOOKUP($A256,'Sheet1 - Table (1)'!$A$8:$AG$1186,COLUMN(I$7),FALSE)</f>
        <v>Fonds de placement</v>
      </c>
      <c r="J256" s="80" t="str">
        <f>VLOOKUP($A256,'Sheet1 - Table (1)'!$A$8:$AG$1186,COLUMN(J$7),FALSE)</f>
        <v>Obligation</v>
      </c>
      <c r="K256" s="82">
        <f>VLOOKUP($A256,'Sheet1 - Table (1)'!$A$8:$AG$1186,COLUMN(K$7),FALSE)</f>
        <v>44255</v>
      </c>
      <c r="L256" s="80">
        <f>VLOOKUP($A256,'Sheet1 - Table (1)'!$A$8:$AG$1186,COLUMN(L$7),FALSE)</f>
        <v>1115.8728390000001</v>
      </c>
      <c r="M256" s="80" t="str">
        <f>VLOOKUP($A256,'Sheet1 - Table (1)'!$A$8:$AG$1186,COLUMN(M$7),FALSE)</f>
        <v>Paid</v>
      </c>
      <c r="N256" s="80">
        <f>VLOOKUP($A256,'Sheet1 - Table (1)'!$A$8:$AG$1186,COLUMN(N$7),FALSE)</f>
        <v>0</v>
      </c>
      <c r="O256" s="80">
        <f>VLOOKUP($A256,'Sheet1 - Table (1)'!$A$8:$AG$1186,COLUMN(O$7),FALSE)</f>
        <v>0</v>
      </c>
      <c r="P256" s="80">
        <f>VLOOKUP($A256,'Sheet1 - Table (1)'!$A$8:$AG$1186,COLUMN(P$7),FALSE)</f>
        <v>0</v>
      </c>
      <c r="Q256" s="80">
        <f>VLOOKUP($A256,'Sheet1 - Table (1)'!$A$8:$AG$1186,COLUMN(Q$7),FALSE)</f>
        <v>0</v>
      </c>
      <c r="R256" s="80">
        <f>VLOOKUP($A256,'Sheet1 - Table (1)'!$A$8:$AG$1186,COLUMN(R$7),FALSE)</f>
        <v>0</v>
      </c>
      <c r="S256" s="80">
        <f>VLOOKUP($A256,'Sheet1 - Table (1)'!$A$8:$AG$1186,COLUMN(S$7),FALSE)</f>
        <v>0</v>
      </c>
      <c r="T256" s="80">
        <f>VLOOKUP($A256,'Sheet1 - Table (1)'!$A$8:$AG$1186,COLUMN(T$7),FALSE)</f>
        <v>0</v>
      </c>
      <c r="U256" s="80" t="str">
        <f t="shared" si="61"/>
        <v/>
      </c>
      <c r="V256" s="80" t="str">
        <f>VLOOKUP($A256,'Sheet1 - Table (1)'!$A$8:$AG$1186,COLUMN(V$7)+3,FALSE)</f>
        <v>CH - Uebrige Fds tradit. Anl.</v>
      </c>
      <c r="W256" s="80" t="str">
        <f>VLOOKUP(A256,'Sheet1 - Table (1)'!$A$8:$AF$10075,MATCH($W$8,'Sheet1 - Table (1)'!$10:$10,0),FALSE)</f>
        <v>Détermination des Prix Quotidien</v>
      </c>
      <c r="X256" s="80">
        <f>VLOOKUP(A256,'Sheet1 - Table (1)'!$A$8:$AAB$10075,MATCH($X$8,'Sheet1 - Table (1)'!$10:$10,0),FALSE)</f>
        <v>0</v>
      </c>
      <c r="Y256" s="96" t="str">
        <f t="shared" si="63"/>
        <v>Fonds de placement</v>
      </c>
      <c r="AA256" s="96" t="s">
        <v>1823</v>
      </c>
      <c r="AB256" s="96" t="s">
        <v>2064</v>
      </c>
      <c r="AC256" s="214" t="s">
        <v>140</v>
      </c>
      <c r="AD256" s="214" t="s">
        <v>2064</v>
      </c>
      <c r="AE256" s="96" t="s">
        <v>2481</v>
      </c>
      <c r="AF256" s="246" t="s">
        <v>2481</v>
      </c>
      <c r="AI256" s="96" t="s">
        <v>381</v>
      </c>
      <c r="AJ256" s="96" t="s">
        <v>140</v>
      </c>
      <c r="AK256" s="96" t="s">
        <v>140</v>
      </c>
      <c r="AL256" s="96" t="s">
        <v>2064</v>
      </c>
      <c r="AM256" s="96" t="s">
        <v>2064</v>
      </c>
      <c r="AO256" s="96" t="s">
        <v>2064</v>
      </c>
      <c r="AP256" s="96" t="s">
        <v>786</v>
      </c>
      <c r="AQ256" s="96">
        <v>7.11</v>
      </c>
      <c r="AR256" s="101">
        <v>-6.9999999999999999E-4</v>
      </c>
      <c r="AS256" s="101">
        <f>IF(AR256="","",AR256-E256%)</f>
        <v>-4.4999999999999997E-3</v>
      </c>
      <c r="AT256" s="101">
        <v>0.72819999999999996</v>
      </c>
      <c r="AU256" s="101">
        <v>0.18099999999999999</v>
      </c>
      <c r="AV256" s="101">
        <v>8.4500000000000006E-2</v>
      </c>
      <c r="AW256" s="101">
        <v>6.3E-3</v>
      </c>
      <c r="AX256" s="101">
        <v>1</v>
      </c>
      <c r="BJ256" s="101">
        <v>1</v>
      </c>
      <c r="BT256" s="101"/>
      <c r="BU256" s="101"/>
      <c r="BV256" s="137">
        <v>0.67869999999999997</v>
      </c>
      <c r="BW256" s="137">
        <v>0.32129999999999997</v>
      </c>
      <c r="BY256" s="126" t="s">
        <v>89</v>
      </c>
      <c r="BZ256" s="101" t="str">
        <f t="shared" si="64"/>
        <v>Courbe CHF Aggregate MID</v>
      </c>
      <c r="CA256" s="101" t="s">
        <v>4051</v>
      </c>
      <c r="CB256" s="122" t="s">
        <v>3859</v>
      </c>
      <c r="CC256" s="101" t="s">
        <v>4052</v>
      </c>
      <c r="CD256" s="42" t="s">
        <v>4374</v>
      </c>
      <c r="CE256" s="42" t="s">
        <v>4374</v>
      </c>
      <c r="CF256" s="42" t="str">
        <f>IFERROR(VLOOKUP(Funds[[#This Row],[Code ISIN]],[1]GLOBAL!$C$1:$L$27,10,FALSE)," ")</f>
        <v xml:space="preserve"> </v>
      </c>
      <c r="CG256" s="42" t="s">
        <v>4374</v>
      </c>
      <c r="CH256" s="42" t="s">
        <v>1633</v>
      </c>
      <c r="CI256" s="42" t="s">
        <v>4374</v>
      </c>
      <c r="CJ256" s="123">
        <v>43312</v>
      </c>
      <c r="CK256" s="96" t="s">
        <v>4374</v>
      </c>
      <c r="CL256" s="246" t="str">
        <f>VLOOKUP(Funds[[#This Row],[Code ISIN]],'Sheet1 - Table (1)'!$A$10:$AF$110017,MATCH("Funds Liquidity",'Sheet1 - Table (1)'!$10:$10,0),FALSE)</f>
        <v>Jour</v>
      </c>
    </row>
    <row r="257" spans="1:94">
      <c r="A257" s="80" t="s">
        <v>347</v>
      </c>
      <c r="B257" s="305">
        <f>IF(ISERROR(VALUE(VLOOKUP($A257,'Sheet1 - Table (1)'!$A$8:$AG$1186,COLUMN(B$7),FALSE))),VLOOKUP(A257,TK_MANQUANTS,2,FALSE),IF(VALUE(VLOOKUP($A257,'Sheet1 - Table (1)'!$A$8:$AG$1186,COLUMN(B$7),FALSE))=0,VLOOKUP(A257,TK_MANQUANTS,2,FALSE),VALUE(VLOOKUP($A257,'Sheet1 - Table (1)'!$A$8:$AG$1186,COLUMN(B$7),FALSE))))</f>
        <v>287584</v>
      </c>
      <c r="C257" s="80" t="str">
        <f>VLOOKUP($A257,'Sheet1 - Table (1)'!$A$8:$AG$1186,COLUMN(C$7),FALSE)</f>
        <v>Swisscanto AST Obli Responsible Ausland CHF DT CHF</v>
      </c>
      <c r="D257" s="82">
        <f>VLOOKUP($A257,'Sheet1 - Table (1)'!$A$8:$AG$1186,COLUMN(D$7),FALSE)</f>
        <v>44012</v>
      </c>
      <c r="E257" s="124">
        <f>VLOOKUP($A257,'Sheet1 - Table (1)'!$A$8:$AG$1186,COLUMN(E$7),FALSE)</f>
        <v>0.3</v>
      </c>
      <c r="F257" s="80">
        <f>VLOOKUP($A257,'Sheet1 - Table (1)'!$A$8:$AG$1186,COLUMN(F$7),FALSE)</f>
        <v>0</v>
      </c>
      <c r="G257" s="80" t="str">
        <f>VLOOKUP($A257,'Sheet1 - Table (1)'!$A$8:$AG$1186,COLUMN(G$7),FALSE)</f>
        <v>Switzerland</v>
      </c>
      <c r="H257" s="80" t="str">
        <f>VLOOKUP($A257,'Sheet1 - Table (1)'!$A$8:$AG$1186,COLUMN(H$7),FALSE)</f>
        <v>CHF</v>
      </c>
      <c r="I257" s="80" t="str">
        <f>VLOOKUP($A257,'Sheet1 - Table (1)'!$A$8:$AG$1186,COLUMN(I$7),FALSE)</f>
        <v>Pension Funds</v>
      </c>
      <c r="J257" s="80" t="str">
        <f>VLOOKUP($A257,'Sheet1 - Table (1)'!$A$8:$AG$1186,COLUMN(J$7),FALSE)</f>
        <v>Obligation</v>
      </c>
      <c r="K257" s="82">
        <f>VLOOKUP($A257,'Sheet1 - Table (1)'!$A$8:$AG$1186,COLUMN(K$7),FALSE)</f>
        <v>44255</v>
      </c>
      <c r="L257" s="80">
        <f>VLOOKUP($A257,'Sheet1 - Table (1)'!$A$8:$AG$1186,COLUMN(L$7),FALSE)</f>
        <v>590.23695599999996</v>
      </c>
      <c r="M257" s="80" t="str">
        <f>VLOOKUP($A257,'Sheet1 - Table (1)'!$A$8:$AG$1186,COLUMN(M$7),FALSE)</f>
        <v>Retained</v>
      </c>
      <c r="N257" s="80">
        <f>VLOOKUP($A257,'Sheet1 - Table (1)'!$A$8:$AG$1186,COLUMN(N$7),FALSE)</f>
        <v>0</v>
      </c>
      <c r="O257" s="80">
        <f>VLOOKUP($A257,'Sheet1 - Table (1)'!$A$8:$AG$1186,COLUMN(O$7),FALSE)</f>
        <v>0</v>
      </c>
      <c r="P257" s="80">
        <f>VLOOKUP($A257,'Sheet1 - Table (1)'!$A$8:$AG$1186,COLUMN(P$7),FALSE)</f>
        <v>0</v>
      </c>
      <c r="Q257" s="80">
        <f>VLOOKUP($A257,'Sheet1 - Table (1)'!$A$8:$AG$1186,COLUMN(Q$7),FALSE)</f>
        <v>0</v>
      </c>
      <c r="R257" s="80">
        <f>VLOOKUP($A257,'Sheet1 - Table (1)'!$A$8:$AG$1186,COLUMN(R$7),FALSE)</f>
        <v>0</v>
      </c>
      <c r="S257" s="80">
        <f>VLOOKUP($A257,'Sheet1 - Table (1)'!$A$8:$AG$1186,COLUMN(S$7),FALSE)</f>
        <v>0</v>
      </c>
      <c r="T257" s="80">
        <f>VLOOKUP($A257,'Sheet1 - Table (1)'!$A$8:$AG$1186,COLUMN(T$7),FALSE)</f>
        <v>0</v>
      </c>
      <c r="U257" s="80" t="str">
        <f t="shared" si="61"/>
        <v/>
      </c>
      <c r="V257" s="80" t="str">
        <f>VLOOKUP($A257,'Sheet1 - Table (1)'!$A$8:$AG$1186,COLUMN(V$7)+3,FALSE)</f>
        <v>CH - Anlagestiftung</v>
      </c>
      <c r="W257" s="80" t="str">
        <f>VLOOKUP(A257,'Sheet1 - Table (1)'!$A$8:$AF$10075,MATCH($W$8,'Sheet1 - Table (1)'!$10:$10,0),FALSE)</f>
        <v>Détermination des Prix Quotidien</v>
      </c>
      <c r="X257" s="80">
        <f>VLOOKUP(A257,'Sheet1 - Table (1)'!$A$8:$AAB$10075,MATCH($X$8,'Sheet1 - Table (1)'!$10:$10,0),FALSE)</f>
        <v>0</v>
      </c>
      <c r="Y257" s="96" t="str">
        <f t="shared" si="63"/>
        <v>Fonds de placement</v>
      </c>
      <c r="AA257" s="96" t="s">
        <v>1823</v>
      </c>
      <c r="AB257" s="96" t="s">
        <v>2064</v>
      </c>
      <c r="AC257" s="214" t="s">
        <v>140</v>
      </c>
      <c r="AD257" s="214" t="s">
        <v>2064</v>
      </c>
      <c r="AE257" s="96" t="s">
        <v>2481</v>
      </c>
      <c r="AF257" s="246" t="s">
        <v>2481</v>
      </c>
      <c r="AI257" s="96" t="s">
        <v>381</v>
      </c>
      <c r="AJ257" s="96" t="s">
        <v>140</v>
      </c>
      <c r="AK257" s="96" t="s">
        <v>140</v>
      </c>
      <c r="AL257" s="96" t="s">
        <v>2064</v>
      </c>
      <c r="AM257" s="96" t="str">
        <f t="shared" ref="AM257:AM268" si="65">IF(AND(AK257="Obligations",AP257="Courbe CHF"),"Obligations CHF",IF(AND(AX257=100%,BJ257=100%),AK257&amp;" CHF",IF(OR(AK257="Obligations",AK257="Actions",AK257="Liquidités"),AK257&amp;" étrangères" &amp; IF(AX257=100%," hedged",""),AK257&amp;" étrangers" &amp; IF(AX257=100%," hedged",""))))</f>
        <v>Obligations CHF</v>
      </c>
      <c r="AO257" s="96" t="s">
        <v>2064</v>
      </c>
      <c r="AP257" s="96" t="s">
        <v>786</v>
      </c>
      <c r="AQ257" s="96">
        <v>4.7</v>
      </c>
      <c r="AR257" s="101">
        <v>1.2999999999999999E-2</v>
      </c>
      <c r="AS257" s="101">
        <f t="shared" si="62"/>
        <v>9.9999999999999985E-3</v>
      </c>
      <c r="AX257" s="101">
        <v>1</v>
      </c>
      <c r="BJ257" s="101">
        <v>1</v>
      </c>
      <c r="BV257" s="101">
        <v>0.2621</v>
      </c>
      <c r="BW257" s="101">
        <v>0.7379</v>
      </c>
      <c r="BY257" s="126" t="s">
        <v>91</v>
      </c>
      <c r="BZ257" s="101" t="str">
        <f t="shared" si="64"/>
        <v>Courbe CHF Aggregate MID</v>
      </c>
      <c r="CA257" s="101" t="s">
        <v>70</v>
      </c>
      <c r="CB257" s="101"/>
      <c r="CC257" s="101" t="s">
        <v>70</v>
      </c>
      <c r="CD257" s="42" t="s">
        <v>4374</v>
      </c>
      <c r="CE257" s="42" t="s">
        <v>4374</v>
      </c>
      <c r="CF257" s="42" t="str">
        <f>IFERROR(VLOOKUP(Funds[[#This Row],[Code ISIN]],[1]GLOBAL!$C$1:$L$27,10,FALSE)," ")</f>
        <v xml:space="preserve"> </v>
      </c>
      <c r="CG257" s="42" t="s">
        <v>4374</v>
      </c>
      <c r="CH257" s="42" t="s">
        <v>4374</v>
      </c>
      <c r="CI257" s="42" t="s">
        <v>4374</v>
      </c>
      <c r="CK257" s="96" t="s">
        <v>4374</v>
      </c>
      <c r="CL257" s="246" t="str">
        <f>VLOOKUP(Funds[[#This Row],[Code ISIN]],'Sheet1 - Table (1)'!$A$10:$AF$110017,MATCH("Funds Liquidity",'Sheet1 - Table (1)'!$10:$10,0),FALSE)</f>
        <v>Jour</v>
      </c>
    </row>
    <row r="258" spans="1:94">
      <c r="A258" s="80" t="s">
        <v>352</v>
      </c>
      <c r="B258" s="305">
        <f>IF(ISERROR(VALUE(VLOOKUP($A258,'Sheet1 - Table (1)'!$A$8:$AG$1186,COLUMN(B$7),FALSE))),VLOOKUP(A258,TK_MANQUANTS,2,FALSE),IF(VALUE(VLOOKUP($A258,'Sheet1 - Table (1)'!$A$8:$AG$1186,COLUMN(B$7),FALSE))=0,VLOOKUP(A258,TK_MANQUANTS,2,FALSE),VALUE(VLOOKUP($A258,'Sheet1 - Table (1)'!$A$8:$AG$1186,COLUMN(B$7),FALSE))))</f>
        <v>287585</v>
      </c>
      <c r="C258" s="80" t="str">
        <f>VLOOKUP($A258,'Sheet1 - Table (1)'!$A$8:$AG$1186,COLUMN(C$7),FALSE)</f>
        <v>Swisscanto AST Obli Responsible Schweiz DT CHF</v>
      </c>
      <c r="D258" s="82">
        <f>VLOOKUP($A258,'Sheet1 - Table (1)'!$A$8:$AG$1186,COLUMN(D$7),FALSE)</f>
        <v>44012</v>
      </c>
      <c r="E258" s="124">
        <f>VLOOKUP($A258,'Sheet1 - Table (1)'!$A$8:$AG$1186,COLUMN(E$7),FALSE)</f>
        <v>0.27</v>
      </c>
      <c r="F258" s="80">
        <f>VLOOKUP($A258,'Sheet1 - Table (1)'!$A$8:$AG$1186,COLUMN(F$7),FALSE)</f>
        <v>0</v>
      </c>
      <c r="G258" s="80" t="str">
        <f>VLOOKUP($A258,'Sheet1 - Table (1)'!$A$8:$AG$1186,COLUMN(G$7),FALSE)</f>
        <v>Switzerland</v>
      </c>
      <c r="H258" s="80" t="str">
        <f>VLOOKUP($A258,'Sheet1 - Table (1)'!$A$8:$AG$1186,COLUMN(H$7),FALSE)</f>
        <v>CHF</v>
      </c>
      <c r="I258" s="80" t="str">
        <f>VLOOKUP($A258,'Sheet1 - Table (1)'!$A$8:$AG$1186,COLUMN(I$7),FALSE)</f>
        <v>Pension Funds</v>
      </c>
      <c r="J258" s="80" t="str">
        <f>VLOOKUP($A258,'Sheet1 - Table (1)'!$A$8:$AG$1186,COLUMN(J$7),FALSE)</f>
        <v>Obligation</v>
      </c>
      <c r="K258" s="82">
        <f>VLOOKUP($A258,'Sheet1 - Table (1)'!$A$8:$AG$1186,COLUMN(K$7),FALSE)</f>
        <v>44255</v>
      </c>
      <c r="L258" s="80">
        <f>VLOOKUP($A258,'Sheet1 - Table (1)'!$A$8:$AG$1186,COLUMN(L$7),FALSE)</f>
        <v>1718.4679779999999</v>
      </c>
      <c r="M258" s="80" t="str">
        <f>VLOOKUP($A258,'Sheet1 - Table (1)'!$A$8:$AG$1186,COLUMN(M$7),FALSE)</f>
        <v>Retained</v>
      </c>
      <c r="N258" s="80">
        <f>VLOOKUP($A258,'Sheet1 - Table (1)'!$A$8:$AG$1186,COLUMN(N$7),FALSE)</f>
        <v>0</v>
      </c>
      <c r="O258" s="80">
        <f>VLOOKUP($A258,'Sheet1 - Table (1)'!$A$8:$AG$1186,COLUMN(O$7),FALSE)</f>
        <v>0</v>
      </c>
      <c r="P258" s="80">
        <f>VLOOKUP($A258,'Sheet1 - Table (1)'!$A$8:$AG$1186,COLUMN(P$7),FALSE)</f>
        <v>0</v>
      </c>
      <c r="Q258" s="80">
        <f>VLOOKUP($A258,'Sheet1 - Table (1)'!$A$8:$AG$1186,COLUMN(Q$7),FALSE)</f>
        <v>0</v>
      </c>
      <c r="R258" s="80">
        <f>VLOOKUP($A258,'Sheet1 - Table (1)'!$A$8:$AG$1186,COLUMN(R$7),FALSE)</f>
        <v>0</v>
      </c>
      <c r="S258" s="80">
        <f>VLOOKUP($A258,'Sheet1 - Table (1)'!$A$8:$AG$1186,COLUMN(S$7),FALSE)</f>
        <v>0</v>
      </c>
      <c r="T258" s="80">
        <f>VLOOKUP($A258,'Sheet1 - Table (1)'!$A$8:$AG$1186,COLUMN(T$7),FALSE)</f>
        <v>0</v>
      </c>
      <c r="U258" s="80" t="str">
        <f t="shared" si="61"/>
        <v/>
      </c>
      <c r="V258" s="80" t="str">
        <f>VLOOKUP($A258,'Sheet1 - Table (1)'!$A$8:$AG$1186,COLUMN(V$7)+3,FALSE)</f>
        <v>CH - Anlagestiftung</v>
      </c>
      <c r="W258" s="80" t="str">
        <f>VLOOKUP(A258,'Sheet1 - Table (1)'!$A$8:$AF$10075,MATCH($W$8,'Sheet1 - Table (1)'!$10:$10,0),FALSE)</f>
        <v>Détermination des Prix Quotidien</v>
      </c>
      <c r="X258" s="80">
        <f>VLOOKUP(A258,'Sheet1 - Table (1)'!$A$8:$AAB$10075,MATCH($X$8,'Sheet1 - Table (1)'!$10:$10,0),FALSE)</f>
        <v>0</v>
      </c>
      <c r="Y258" s="96" t="str">
        <f t="shared" si="63"/>
        <v>Fonds de placement</v>
      </c>
      <c r="AA258" s="96" t="s">
        <v>1823</v>
      </c>
      <c r="AB258" s="96" t="s">
        <v>2064</v>
      </c>
      <c r="AC258" s="214" t="s">
        <v>140</v>
      </c>
      <c r="AD258" s="214" t="s">
        <v>2064</v>
      </c>
      <c r="AE258" s="96" t="s">
        <v>2481</v>
      </c>
      <c r="AF258" s="246" t="s">
        <v>2481</v>
      </c>
      <c r="AI258" s="96" t="s">
        <v>381</v>
      </c>
      <c r="AJ258" s="96" t="s">
        <v>140</v>
      </c>
      <c r="AK258" s="96" t="s">
        <v>140</v>
      </c>
      <c r="AL258" s="96" t="s">
        <v>2064</v>
      </c>
      <c r="AM258" s="96" t="str">
        <f t="shared" si="65"/>
        <v>Obligations CHF</v>
      </c>
      <c r="AO258" s="96" t="s">
        <v>2064</v>
      </c>
      <c r="AP258" s="96" t="s">
        <v>786</v>
      </c>
      <c r="AQ258" s="96">
        <v>6.46</v>
      </c>
      <c r="AR258" s="101">
        <v>1.1599999999999999E-2</v>
      </c>
      <c r="AS258" s="101">
        <f t="shared" si="62"/>
        <v>8.8999999999999982E-3</v>
      </c>
      <c r="AX258" s="101">
        <v>1</v>
      </c>
      <c r="BJ258" s="101">
        <v>1</v>
      </c>
      <c r="BV258" s="101">
        <v>0.74409999999999998</v>
      </c>
      <c r="BW258" s="101">
        <v>0.25590000000000002</v>
      </c>
      <c r="BY258" s="101" t="s">
        <v>90</v>
      </c>
      <c r="BZ258" s="101" t="str">
        <f t="shared" si="64"/>
        <v>Courbe CHF Aggregate MID</v>
      </c>
      <c r="CA258" s="101" t="s">
        <v>70</v>
      </c>
      <c r="CB258" s="101"/>
      <c r="CC258" s="101" t="s">
        <v>70</v>
      </c>
      <c r="CD258" s="42" t="s">
        <v>4374</v>
      </c>
      <c r="CE258" s="42" t="s">
        <v>4374</v>
      </c>
      <c r="CF258" s="42" t="str">
        <f>IFERROR(VLOOKUP(Funds[[#This Row],[Code ISIN]],[1]GLOBAL!$C$1:$L$27,10,FALSE)," ")</f>
        <v xml:space="preserve"> </v>
      </c>
      <c r="CG258" s="42" t="s">
        <v>4374</v>
      </c>
      <c r="CH258" s="42" t="s">
        <v>4374</v>
      </c>
      <c r="CI258" s="42" t="s">
        <v>4374</v>
      </c>
      <c r="CK258" s="96" t="s">
        <v>4374</v>
      </c>
      <c r="CL258" s="246" t="str">
        <f>VLOOKUP(Funds[[#This Row],[Code ISIN]],'Sheet1 - Table (1)'!$A$10:$AF$110017,MATCH("Funds Liquidity",'Sheet1 - Table (1)'!$10:$10,0),FALSE)</f>
        <v>Jour</v>
      </c>
    </row>
    <row r="259" spans="1:94">
      <c r="A259" s="80" t="s">
        <v>356</v>
      </c>
      <c r="B259" s="305">
        <f>IF(ISERROR(VALUE(VLOOKUP($A259,'Sheet1 - Table (1)'!$A$8:$AG$1186,COLUMN(B$7),FALSE))),VLOOKUP(A259,TK_MANQUANTS,2,FALSE),IF(VALUE(VLOOKUP($A259,'Sheet1 - Table (1)'!$A$8:$AG$1186,COLUMN(B$7),FALSE))=0,VLOOKUP(A259,TK_MANQUANTS,2,FALSE),VALUE(VLOOKUP($A259,'Sheet1 - Table (1)'!$A$8:$AG$1186,COLUMN(B$7),FALSE))))</f>
        <v>279184</v>
      </c>
      <c r="C259" s="80" t="str">
        <f>VLOOKUP($A259,'Sheet1 - Table (1)'!$A$8:$AG$1186,COLUMN(C$7),FALSE)</f>
        <v>UBS (CH) Bond Fund - Bonds CHF Sustainable (CHF) P</v>
      </c>
      <c r="D259" s="82">
        <f>VLOOKUP($A259,'Sheet1 - Table (1)'!$A$8:$AG$1186,COLUMN(D$7),FALSE)</f>
        <v>44196</v>
      </c>
      <c r="E259" s="124">
        <f>VLOOKUP($A259,'Sheet1 - Table (1)'!$A$8:$AG$1186,COLUMN(E$7),FALSE)</f>
        <v>0.91</v>
      </c>
      <c r="F259" s="80">
        <f>VLOOKUP($A259,'Sheet1 - Table (1)'!$A$8:$AG$1186,COLUMN(F$7),FALSE)</f>
        <v>0</v>
      </c>
      <c r="G259" s="80" t="str">
        <f>VLOOKUP($A259,'Sheet1 - Table (1)'!$A$8:$AG$1186,COLUMN(G$7),FALSE)</f>
        <v>Switzerland</v>
      </c>
      <c r="H259" s="80" t="str">
        <f>VLOOKUP($A259,'Sheet1 - Table (1)'!$A$8:$AG$1186,COLUMN(H$7),FALSE)</f>
        <v>CHF</v>
      </c>
      <c r="I259" s="80" t="str">
        <f>VLOOKUP($A259,'Sheet1 - Table (1)'!$A$8:$AG$1186,COLUMN(I$7),FALSE)</f>
        <v>Fonds de placement</v>
      </c>
      <c r="J259" s="80" t="str">
        <f>VLOOKUP($A259,'Sheet1 - Table (1)'!$A$8:$AG$1186,COLUMN(J$7),FALSE)</f>
        <v>Obligation</v>
      </c>
      <c r="K259" s="82">
        <f>VLOOKUP($A259,'Sheet1 - Table (1)'!$A$8:$AG$1186,COLUMN(K$7),FALSE)</f>
        <v>44255</v>
      </c>
      <c r="L259" s="80">
        <f>VLOOKUP($A259,'Sheet1 - Table (1)'!$A$8:$AG$1186,COLUMN(L$7),FALSE)</f>
        <v>1916.302046</v>
      </c>
      <c r="M259" s="80" t="str">
        <f>VLOOKUP($A259,'Sheet1 - Table (1)'!$A$8:$AG$1186,COLUMN(M$7),FALSE)</f>
        <v>Paid</v>
      </c>
      <c r="N259" s="80">
        <f>VLOOKUP($A259,'Sheet1 - Table (1)'!$A$8:$AG$1186,COLUMN(N$7),FALSE)</f>
        <v>0</v>
      </c>
      <c r="O259" s="80">
        <f>VLOOKUP($A259,'Sheet1 - Table (1)'!$A$8:$AG$1186,COLUMN(O$7),FALSE)</f>
        <v>0</v>
      </c>
      <c r="P259" s="80">
        <f>VLOOKUP($A259,'Sheet1 - Table (1)'!$A$8:$AG$1186,COLUMN(P$7),FALSE)</f>
        <v>0</v>
      </c>
      <c r="Q259" s="80">
        <f>VLOOKUP($A259,'Sheet1 - Table (1)'!$A$8:$AG$1186,COLUMN(Q$7),FALSE)</f>
        <v>0</v>
      </c>
      <c r="R259" s="80">
        <f>VLOOKUP($A259,'Sheet1 - Table (1)'!$A$8:$AG$1186,COLUMN(R$7),FALSE)</f>
        <v>0</v>
      </c>
      <c r="S259" s="80" t="b">
        <f>VLOOKUP($A259,'Sheet1 - Table (1)'!$A$8:$AG$1186,COLUMN(S$7),FALSE)</f>
        <v>1</v>
      </c>
      <c r="T259" s="80">
        <f>VLOOKUP($A259,'Sheet1 - Table (1)'!$A$8:$AG$1186,COLUMN(T$7),FALSE)</f>
        <v>0</v>
      </c>
      <c r="U259" s="80" t="str">
        <f t="shared" si="61"/>
        <v>GE</v>
      </c>
      <c r="V259" s="80" t="str">
        <f>VLOOKUP($A259,'Sheet1 - Table (1)'!$A$8:$AG$1186,COLUMN(V$7)+3,FALSE)</f>
        <v>CH - Effektenfonds</v>
      </c>
      <c r="W259" s="80" t="str">
        <f>VLOOKUP(A259,'Sheet1 - Table (1)'!$A$8:$AF$10075,MATCH($W$8,'Sheet1 - Table (1)'!$10:$10,0),FALSE)</f>
        <v>Détermination des Prix Quotidien</v>
      </c>
      <c r="X259" s="80">
        <f>VLOOKUP(A259,'Sheet1 - Table (1)'!$A$8:$AAB$10075,MATCH($X$8,'Sheet1 - Table (1)'!$10:$10,0),FALSE)</f>
        <v>0</v>
      </c>
      <c r="Y259" s="96" t="str">
        <f t="shared" si="63"/>
        <v>Fonds de placement</v>
      </c>
      <c r="AA259" s="96" t="s">
        <v>1823</v>
      </c>
      <c r="AB259" s="96" t="s">
        <v>2064</v>
      </c>
      <c r="AC259" s="214" t="s">
        <v>140</v>
      </c>
      <c r="AD259" s="214" t="s">
        <v>2064</v>
      </c>
      <c r="AE259" s="96" t="s">
        <v>2481</v>
      </c>
      <c r="AF259" s="246" t="s">
        <v>2481</v>
      </c>
      <c r="AI259" s="96" t="s">
        <v>381</v>
      </c>
      <c r="AJ259" s="96" t="s">
        <v>140</v>
      </c>
      <c r="AK259" s="96" t="s">
        <v>140</v>
      </c>
      <c r="AL259" s="96" t="s">
        <v>2064</v>
      </c>
      <c r="AM259" s="96" t="str">
        <f t="shared" si="65"/>
        <v>Obligations CHF</v>
      </c>
      <c r="AO259" s="96" t="s">
        <v>2064</v>
      </c>
      <c r="AP259" s="96" t="s">
        <v>786</v>
      </c>
      <c r="AQ259" s="96">
        <v>7.99</v>
      </c>
      <c r="AR259" s="101">
        <v>-7.1999999999999998E-3</v>
      </c>
      <c r="AS259" s="101">
        <f t="shared" si="62"/>
        <v>-1.6300000000000002E-2</v>
      </c>
      <c r="AT259" s="101">
        <v>0.68310000000000004</v>
      </c>
      <c r="AU259" s="101">
        <v>0.16639999999999999</v>
      </c>
      <c r="AV259" s="101">
        <v>0.15049999999999999</v>
      </c>
      <c r="AX259" s="101">
        <v>1</v>
      </c>
      <c r="BJ259" s="101">
        <v>1</v>
      </c>
      <c r="BV259" s="101">
        <v>0.74409999999999998</v>
      </c>
      <c r="BW259" s="101">
        <v>0.25590000000000002</v>
      </c>
      <c r="BY259" s="101" t="s">
        <v>90</v>
      </c>
      <c r="BZ259" s="101" t="str">
        <f t="shared" si="64"/>
        <v>Courbe CHF Aggregate MID</v>
      </c>
      <c r="CA259" s="101" t="s">
        <v>70</v>
      </c>
      <c r="CB259" s="101"/>
      <c r="CC259" s="101" t="s">
        <v>70</v>
      </c>
      <c r="CD259" s="42" t="s">
        <v>4374</v>
      </c>
      <c r="CE259" s="42" t="s">
        <v>4374</v>
      </c>
      <c r="CF259" s="42" t="str">
        <f>IFERROR(VLOOKUP(Funds[[#This Row],[Code ISIN]],[1]GLOBAL!$C$1:$L$27,10,FALSE)," ")</f>
        <v xml:space="preserve"> </v>
      </c>
      <c r="CG259" s="42" t="s">
        <v>4374</v>
      </c>
      <c r="CH259" s="42" t="s">
        <v>4374</v>
      </c>
      <c r="CI259" s="42" t="s">
        <v>4374</v>
      </c>
      <c r="CJ259" s="123">
        <v>42734</v>
      </c>
      <c r="CK259" s="96" t="s">
        <v>4374</v>
      </c>
      <c r="CL259" s="246" t="str">
        <f>VLOOKUP(Funds[[#This Row],[Code ISIN]],'Sheet1 - Table (1)'!$A$10:$AF$110017,MATCH("Funds Liquidity",'Sheet1 - Table (1)'!$10:$10,0),FALSE)</f>
        <v>Jour</v>
      </c>
    </row>
    <row r="260" spans="1:94">
      <c r="A260" s="80" t="s">
        <v>2098</v>
      </c>
      <c r="B260" s="305">
        <f>IF(ISERROR(VALUE(VLOOKUP($A260,'Sheet1 - Table (1)'!$A$8:$AG$1186,COLUMN(B$7),FALSE))),VLOOKUP(A260,TK_MANQUANTS,2,FALSE),IF(VALUE(VLOOKUP($A260,'Sheet1 - Table (1)'!$A$8:$AG$1186,COLUMN(B$7),FALSE))=0,VLOOKUP(A260,TK_MANQUANTS,2,FALSE),VALUE(VLOOKUP($A260,'Sheet1 - Table (1)'!$A$8:$AG$1186,COLUMN(B$7),FALSE))))</f>
        <v>12024901</v>
      </c>
      <c r="C260" s="80" t="str">
        <f>VLOOKUP($A260,'Sheet1 - Table (1)'!$A$8:$AG$1186,COLUMN(C$7),FALSE)</f>
        <v>UBS (CH) Inv Fd-Bonds CHF Inland MT Passive I-A1</v>
      </c>
      <c r="D260" s="82">
        <f>VLOOKUP($A260,'Sheet1 - Table (1)'!$A$8:$AG$1186,COLUMN(D$7),FALSE)</f>
        <v>44196</v>
      </c>
      <c r="E260" s="124">
        <f>VLOOKUP($A260,'Sheet1 - Table (1)'!$A$8:$AG$1186,COLUMN(E$7),FALSE)</f>
        <v>0.19</v>
      </c>
      <c r="F260" s="80">
        <f>VLOOKUP($A260,'Sheet1 - Table (1)'!$A$8:$AG$1186,COLUMN(F$7),FALSE)</f>
        <v>0</v>
      </c>
      <c r="G260" s="80" t="str">
        <f>VLOOKUP($A260,'Sheet1 - Table (1)'!$A$8:$AG$1186,COLUMN(G$7),FALSE)</f>
        <v>Switzerland</v>
      </c>
      <c r="H260" s="80" t="str">
        <f>VLOOKUP($A260,'Sheet1 - Table (1)'!$A$8:$AG$1186,COLUMN(H$7),FALSE)</f>
        <v>CHF</v>
      </c>
      <c r="I260" s="80" t="str">
        <f>VLOOKUP($A260,'Sheet1 - Table (1)'!$A$8:$AG$1186,COLUMN(I$7),FALSE)</f>
        <v>Fonds de placement</v>
      </c>
      <c r="J260" s="80" t="str">
        <f>VLOOKUP($A260,'Sheet1 - Table (1)'!$A$8:$AG$1186,COLUMN(J$7),FALSE)</f>
        <v>Obligation</v>
      </c>
      <c r="K260" s="82">
        <f>VLOOKUP($A260,'Sheet1 - Table (1)'!$A$8:$AG$1186,COLUMN(K$7),FALSE)</f>
        <v>44255</v>
      </c>
      <c r="L260" s="80">
        <f>VLOOKUP($A260,'Sheet1 - Table (1)'!$A$8:$AG$1186,COLUMN(L$7),FALSE)</f>
        <v>820.13370499999996</v>
      </c>
      <c r="M260" s="80" t="str">
        <f>VLOOKUP($A260,'Sheet1 - Table (1)'!$A$8:$AG$1186,COLUMN(M$7),FALSE)</f>
        <v>Retained</v>
      </c>
      <c r="N260" s="80">
        <f>VLOOKUP($A260,'Sheet1 - Table (1)'!$A$8:$AG$1186,COLUMN(N$7),FALSE)</f>
        <v>0</v>
      </c>
      <c r="O260" s="80">
        <f>VLOOKUP($A260,'Sheet1 - Table (1)'!$A$8:$AG$1186,COLUMN(O$7),FALSE)</f>
        <v>0</v>
      </c>
      <c r="P260" s="80">
        <f>VLOOKUP($A260,'Sheet1 - Table (1)'!$A$8:$AG$1186,COLUMN(P$7),FALSE)</f>
        <v>0</v>
      </c>
      <c r="Q260" s="80">
        <f>VLOOKUP($A260,'Sheet1 - Table (1)'!$A$8:$AG$1186,COLUMN(Q$7),FALSE)</f>
        <v>0</v>
      </c>
      <c r="R260" s="80">
        <f>VLOOKUP($A260,'Sheet1 - Table (1)'!$A$8:$AG$1186,COLUMN(R$7),FALSE)</f>
        <v>0</v>
      </c>
      <c r="S260" s="80">
        <f>VLOOKUP($A260,'Sheet1 - Table (1)'!$A$8:$AG$1186,COLUMN(S$7),FALSE)</f>
        <v>0</v>
      </c>
      <c r="T260" s="80">
        <f>VLOOKUP($A260,'Sheet1 - Table (1)'!$A$8:$AG$1186,COLUMN(T$7),FALSE)</f>
        <v>0</v>
      </c>
      <c r="U260" s="80" t="str">
        <f t="shared" si="61"/>
        <v/>
      </c>
      <c r="V260" s="80" t="str">
        <f>VLOOKUP($A260,'Sheet1 - Table (1)'!$A$8:$AG$1186,COLUMN(V$7)+3,FALSE)</f>
        <v>CH - Uebrige Fds tradit. Anl.</v>
      </c>
      <c r="W260" s="80" t="str">
        <f>VLOOKUP(A260,'Sheet1 - Table (1)'!$A$8:$AF$10075,MATCH($W$8,'Sheet1 - Table (1)'!$10:$10,0),FALSE)</f>
        <v>Détermination des Prix Quotidien</v>
      </c>
      <c r="X260" s="80" t="str">
        <f>VLOOKUP(A260,'Sheet1 - Table (1)'!$A$8:$AAB$10075,MATCH($X$8,'Sheet1 - Table (1)'!$10:$10,0),FALSE)</f>
        <v>Optimized</v>
      </c>
      <c r="Y260" s="132" t="str">
        <f t="shared" si="63"/>
        <v>Fonds de placement</v>
      </c>
      <c r="AA260" s="132" t="s">
        <v>1823</v>
      </c>
      <c r="AB260" s="132" t="s">
        <v>2064</v>
      </c>
      <c r="AC260" s="216" t="s">
        <v>140</v>
      </c>
      <c r="AD260" s="216" t="s">
        <v>2064</v>
      </c>
      <c r="AE260" s="132" t="s">
        <v>2481</v>
      </c>
      <c r="AF260" s="246" t="s">
        <v>2481</v>
      </c>
      <c r="AG260" s="132"/>
      <c r="AH260" s="132"/>
      <c r="AI260" s="132" t="s">
        <v>381</v>
      </c>
      <c r="AJ260" s="132" t="s">
        <v>140</v>
      </c>
      <c r="AK260" s="132" t="s">
        <v>140</v>
      </c>
      <c r="AL260" s="132" t="s">
        <v>2064</v>
      </c>
      <c r="AM260" s="132" t="str">
        <f t="shared" si="65"/>
        <v>Obligations CHF</v>
      </c>
      <c r="AO260" s="96" t="s">
        <v>2064</v>
      </c>
      <c r="AP260" s="132" t="s">
        <v>786</v>
      </c>
      <c r="AQ260" s="219">
        <f>VLOOKUP($CC260,indice!$A$1:$AV$3072,MATCH(AQ$8,indice!$A$1:$AV$1,0),FALSE)</f>
        <v>2.86</v>
      </c>
      <c r="AR260" s="220">
        <f>VLOOKUP($CC260,indice!$A$1:$AV$3072,MATCH(AR$8,indice!$A$1:$AV$1,0),FALSE)</f>
        <v>-3.7000000000000002E-3</v>
      </c>
      <c r="AS260" s="126">
        <f>IF(AR260="","",AR260-E260%)</f>
        <v>-5.5999999999999999E-3</v>
      </c>
      <c r="AT260" s="220">
        <f>VLOOKUP($CC260,indice!$A$1:$AV$3072,MATCH(AT$8,indice!$A$1:$AV$1,0),FALSE)</f>
        <v>0.71689999999999998</v>
      </c>
      <c r="AU260" s="220">
        <f>VLOOKUP($CC260,indice!$A$1:$AV$3072,MATCH(AU$8,indice!$A$1:$AV$1,0),FALSE)</f>
        <v>0.12759999999999999</v>
      </c>
      <c r="AV260" s="220">
        <f>VLOOKUP($CC260,indice!$A$1:$AV$3072,MATCH(AV$8,indice!$A$1:$AV$1,0),FALSE)</f>
        <v>0.1555</v>
      </c>
      <c r="AW260" s="126"/>
      <c r="AX260" s="220">
        <f>VLOOKUP($CC260,indice!$A$1:$AV$3072,MATCH(AX$8,indice!$A$1:$AV$1,0),FALSE)</f>
        <v>1</v>
      </c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220">
        <f>VLOOKUP($CC260,indice!$A$1:$AV$3072,MATCH(BJ$8,indice!$A$1:$AV$1,0),FALSE)</f>
        <v>1</v>
      </c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>
        <v>1.2999999999999999E-3</v>
      </c>
      <c r="BU260" s="126">
        <v>4.0000000000000002E-4</v>
      </c>
      <c r="BV260" s="137">
        <v>0.78759999999999997</v>
      </c>
      <c r="BW260" s="137">
        <v>0.21240000000000001</v>
      </c>
      <c r="BX260" s="126"/>
      <c r="BY260" s="126" t="s">
        <v>2101</v>
      </c>
      <c r="BZ260" s="101" t="str">
        <f>IF(AJ260="Obligations",AP260&amp;" "&amp;AI260&amp;" "&amp;IF(AI260="High Yield",IF(AQ260&lt;2.5,"SHORT",IF(AQ260&gt;4,"LONG","MID")),IF(AQ260&lt;3.5,"SHORT",IF(AQ260&gt;8,"LONG","MID"))),"")</f>
        <v>Courbe CHF Aggregate SHORT</v>
      </c>
      <c r="CA260" s="101" t="s">
        <v>4050</v>
      </c>
      <c r="CB260" s="122" t="s">
        <v>4346</v>
      </c>
      <c r="CC260" s="101" t="s">
        <v>4347</v>
      </c>
      <c r="CD260" s="42" t="s">
        <v>4374</v>
      </c>
      <c r="CE260" s="42" t="s">
        <v>4374</v>
      </c>
      <c r="CF260" s="42" t="str">
        <f>IFERROR(VLOOKUP(Funds[[#This Row],[Code ISIN]],[1]GLOBAL!$C$1:$L$27,10,FALSE)," ")</f>
        <v xml:space="preserve"> </v>
      </c>
      <c r="CG260" s="42" t="s">
        <v>4374</v>
      </c>
      <c r="CH260" s="42" t="s">
        <v>4374</v>
      </c>
      <c r="CI260" s="42" t="s">
        <v>1633</v>
      </c>
      <c r="CJ260" s="140"/>
      <c r="CK260" s="96" t="s">
        <v>4374</v>
      </c>
      <c r="CL260" s="246" t="str">
        <f>VLOOKUP(Funds[[#This Row],[Code ISIN]],'Sheet1 - Table (1)'!$A$10:$AF$110017,MATCH("Funds Liquidity",'Sheet1 - Table (1)'!$10:$10,0),FALSE)</f>
        <v>Jour</v>
      </c>
    </row>
    <row r="261" spans="1:94">
      <c r="A261" s="80" t="s">
        <v>3183</v>
      </c>
      <c r="B261" s="305">
        <f>IF(ISERROR(VALUE(VLOOKUP($A261,'Sheet1 - Table (1)'!$A$8:$AG$1186,COLUMN(B$7),FALSE))),VLOOKUP(A261,TK_MANQUANTS,2,FALSE),IF(VALUE(VLOOKUP($A261,'Sheet1 - Table (1)'!$A$8:$AG$1186,COLUMN(B$7),FALSE))=0,VLOOKUP(A261,TK_MANQUANTS,2,FALSE),VALUE(VLOOKUP($A261,'Sheet1 - Table (1)'!$A$8:$AG$1186,COLUMN(B$7),FALSE))))</f>
        <v>22836171</v>
      </c>
      <c r="C261" s="80" t="str">
        <f>VLOOKUP($A261,'Sheet1 - Table (1)'!$A$8:$AG$1186,COLUMN(C$7),FALSE)</f>
        <v>LO Funds - Swiss Franc Bond (Foreign) NA</v>
      </c>
      <c r="D261" s="82">
        <f>VLOOKUP($A261,'Sheet1 - Table (1)'!$A$8:$AG$1186,COLUMN(D$7),FALSE)</f>
        <v>44135</v>
      </c>
      <c r="E261" s="124">
        <v>0.2</v>
      </c>
      <c r="F261" s="80" t="b">
        <f>VLOOKUP($A261,'Sheet1 - Table (1)'!$A$8:$AG$1186,COLUMN(F$7),FALSE)</f>
        <v>1</v>
      </c>
      <c r="G261" s="80" t="str">
        <f>VLOOKUP($A261,'Sheet1 - Table (1)'!$A$8:$AG$1186,COLUMN(G$7),FALSE)</f>
        <v>Luxembourg</v>
      </c>
      <c r="H261" s="80" t="str">
        <f>VLOOKUP($A261,'Sheet1 - Table (1)'!$A$8:$AG$1186,COLUMN(H$7),FALSE)</f>
        <v>CHF</v>
      </c>
      <c r="I261" s="80" t="str">
        <f>VLOOKUP($A261,'Sheet1 - Table (1)'!$A$8:$AG$1186,COLUMN(I$7),FALSE)</f>
        <v>Fonds de placement</v>
      </c>
      <c r="J261" s="80" t="str">
        <f>VLOOKUP($A261,'Sheet1 - Table (1)'!$A$8:$AG$1186,COLUMN(J$7),FALSE)</f>
        <v>Obligation</v>
      </c>
      <c r="K261" s="82">
        <f>VLOOKUP($A261,'Sheet1 - Table (1)'!$A$8:$AG$1186,COLUMN(K$7),FALSE)</f>
        <v>44255</v>
      </c>
      <c r="L261" s="80">
        <f>VLOOKUP($A261,'Sheet1 - Table (1)'!$A$8:$AG$1186,COLUMN(L$7),FALSE)</f>
        <v>19.784400000000002</v>
      </c>
      <c r="M261" s="80" t="str">
        <f>VLOOKUP($A261,'Sheet1 - Table (1)'!$A$8:$AG$1186,COLUMN(M$7),FALSE)</f>
        <v>Retained</v>
      </c>
      <c r="N261" s="80">
        <f>VLOOKUP($A261,'Sheet1 - Table (1)'!$A$8:$AG$1186,COLUMN(N$7),FALSE)</f>
        <v>0</v>
      </c>
      <c r="O261" s="80" t="b">
        <f>VLOOKUP($A261,'Sheet1 - Table (1)'!$A$8:$AG$1186,COLUMN(O$7),FALSE)</f>
        <v>1</v>
      </c>
      <c r="P261" s="80" t="b">
        <f>VLOOKUP($A261,'Sheet1 - Table (1)'!$A$8:$AG$1186,COLUMN(P$7),FALSE)</f>
        <v>1</v>
      </c>
      <c r="Q261" s="80" t="b">
        <f>VLOOKUP($A261,'Sheet1 - Table (1)'!$A$8:$AG$1186,COLUMN(Q$7),FALSE)</f>
        <v>1</v>
      </c>
      <c r="R261" s="80" t="b">
        <f>VLOOKUP($A261,'Sheet1 - Table (1)'!$A$8:$AG$1186,COLUMN(R$7),FALSE)</f>
        <v>1</v>
      </c>
      <c r="S261" s="80" t="b">
        <f>VLOOKUP($A261,'Sheet1 - Table (1)'!$A$8:$AG$1186,COLUMN(S$7),FALSE)</f>
        <v>1</v>
      </c>
      <c r="T261" s="80">
        <f>VLOOKUP($A261,'Sheet1 - Table (1)'!$A$8:$AG$1186,COLUMN(T$7),FALSE)</f>
        <v>0</v>
      </c>
      <c r="U261" s="80" t="str">
        <f t="shared" si="61"/>
        <v>FR-IT-NE-SP-GE</v>
      </c>
      <c r="V261" s="80" t="str">
        <f>VLOOKUP($A261,'Sheet1 - Table (1)'!$A$8:$AG$1186,COLUMN(V$7)+3,FALSE)</f>
        <v>LU - SICAV - Parte 1</v>
      </c>
      <c r="W261" s="80" t="str">
        <f>VLOOKUP(A261,'Sheet1 - Table (1)'!$A$8:$AF$10075,MATCH($W$8,'Sheet1 - Table (1)'!$10:$10,0),FALSE)</f>
        <v>Détermination des Prix Quotidien</v>
      </c>
      <c r="X261" s="80">
        <f>VLOOKUP(A261,'Sheet1 - Table (1)'!$A$8:$AAB$10075,MATCH($X$8,'Sheet1 - Table (1)'!$10:$10,0),FALSE)</f>
        <v>0</v>
      </c>
      <c r="Y261" s="96" t="str">
        <f t="shared" si="63"/>
        <v>Fonds de placement</v>
      </c>
      <c r="AA261" s="96" t="s">
        <v>1823</v>
      </c>
      <c r="AB261" s="96" t="s">
        <v>2064</v>
      </c>
      <c r="AC261" s="214" t="s">
        <v>140</v>
      </c>
      <c r="AD261" s="214" t="s">
        <v>2064</v>
      </c>
      <c r="AE261" s="96" t="s">
        <v>2481</v>
      </c>
      <c r="AF261" s="246" t="s">
        <v>2481</v>
      </c>
      <c r="AG261" s="96" t="s">
        <v>2857</v>
      </c>
      <c r="AI261" s="96" t="s">
        <v>381</v>
      </c>
      <c r="AJ261" s="96" t="s">
        <v>140</v>
      </c>
      <c r="AK261" s="96" t="s">
        <v>140</v>
      </c>
      <c r="AL261" s="96" t="s">
        <v>2064</v>
      </c>
      <c r="AM261" s="96" t="str">
        <f t="shared" si="65"/>
        <v>Obligations CHF</v>
      </c>
      <c r="AO261" s="96" t="s">
        <v>2064</v>
      </c>
      <c r="AP261" s="96" t="s">
        <v>786</v>
      </c>
      <c r="AQ261" s="96">
        <v>3.7</v>
      </c>
      <c r="AR261" s="101">
        <v>3.0000000000000001E-3</v>
      </c>
      <c r="AS261" s="101">
        <f t="shared" si="62"/>
        <v>1E-3</v>
      </c>
      <c r="AT261" s="101">
        <v>0.17799999999999999</v>
      </c>
      <c r="AU261" s="101">
        <v>0.27700000000000002</v>
      </c>
      <c r="AV261" s="101">
        <v>0.46300000000000002</v>
      </c>
      <c r="AW261" s="101">
        <v>8.2000000000000003E-2</v>
      </c>
      <c r="AX261" s="101">
        <v>1</v>
      </c>
      <c r="BJ261" s="101">
        <v>1</v>
      </c>
      <c r="BV261" s="101">
        <v>0</v>
      </c>
      <c r="BW261" s="101">
        <v>1</v>
      </c>
      <c r="BY261" s="101" t="s">
        <v>1352</v>
      </c>
      <c r="BZ261" s="101" t="str">
        <f>IF(AJ261="Obligations",AP261&amp;" "&amp;AI261&amp;" "&amp;IF(AI261="High Yield",IF(AQ261&lt;2.5,"SHORT",IF(AQ261&gt;4,"LONG","MID")),IF(AQ261&lt;3.5,"SHORT",IF(AQ261&gt;8,"LONG","MID"))),"")</f>
        <v>Courbe CHF Aggregate MID</v>
      </c>
      <c r="CA261" s="101" t="s">
        <v>70</v>
      </c>
      <c r="CB261" s="101"/>
      <c r="CC261" s="101" t="s">
        <v>70</v>
      </c>
      <c r="CD261" s="42" t="s">
        <v>4374</v>
      </c>
      <c r="CE261" s="42" t="s">
        <v>4374</v>
      </c>
      <c r="CF261" s="42" t="str">
        <f>IFERROR(VLOOKUP(Funds[[#This Row],[Code ISIN]],[1]GLOBAL!$C$1:$L$27,10,FALSE)," ")</f>
        <v xml:space="preserve"> </v>
      </c>
      <c r="CG261" s="42" t="s">
        <v>4374</v>
      </c>
      <c r="CH261" s="42" t="s">
        <v>4374</v>
      </c>
      <c r="CI261" s="42" t="s">
        <v>4374</v>
      </c>
      <c r="CJ261" s="123">
        <v>43039</v>
      </c>
      <c r="CK261" s="96" t="s">
        <v>4374</v>
      </c>
      <c r="CL261" s="246" t="str">
        <f>VLOOKUP(Funds[[#This Row],[Code ISIN]],'Sheet1 - Table (1)'!$A$10:$AF$110017,MATCH("Funds Liquidity",'Sheet1 - Table (1)'!$10:$10,0),FALSE)</f>
        <v>Jour</v>
      </c>
    </row>
    <row r="262" spans="1:94">
      <c r="A262" s="80" t="s">
        <v>1515</v>
      </c>
      <c r="B262" s="305">
        <f>IF(ISERROR(VALUE(VLOOKUP($A262,'Sheet1 - Table (1)'!$A$8:$AG$1186,COLUMN(B$7),FALSE))),VLOOKUP(A262,TK_MANQUANTS,2,FALSE),IF(VALUE(VLOOKUP($A262,'Sheet1 - Table (1)'!$A$8:$AG$1186,COLUMN(B$7),FALSE))=0,VLOOKUP(A262,TK_MANQUANTS,2,FALSE),VALUE(VLOOKUP($A262,'Sheet1 - Table (1)'!$A$8:$AG$1186,COLUMN(B$7),FALSE))))</f>
        <v>4734467</v>
      </c>
      <c r="C262" s="80" t="str">
        <f>VLOOKUP($A262,'Sheet1 - Table (1)'!$A$8:$AG$1186,COLUMN(C$7),FALSE)</f>
        <v>UBS (Lux) Bond Fund - CHF I-A3-acc</v>
      </c>
      <c r="D262" s="82">
        <f>VLOOKUP($A262,'Sheet1 - Table (1)'!$A$8:$AG$1186,COLUMN(D$7),FALSE)</f>
        <v>44025</v>
      </c>
      <c r="E262" s="124">
        <v>0.2</v>
      </c>
      <c r="F262" s="80" t="b">
        <f>VLOOKUP($A262,'Sheet1 - Table (1)'!$A$8:$AG$1186,COLUMN(F$7),FALSE)</f>
        <v>1</v>
      </c>
      <c r="G262" s="80" t="str">
        <f>VLOOKUP($A262,'Sheet1 - Table (1)'!$A$8:$AG$1186,COLUMN(G$7),FALSE)</f>
        <v>Luxembourg</v>
      </c>
      <c r="H262" s="80" t="str">
        <f>VLOOKUP($A262,'Sheet1 - Table (1)'!$A$8:$AG$1186,COLUMN(H$7),FALSE)</f>
        <v>CHF</v>
      </c>
      <c r="I262" s="80" t="str">
        <f>VLOOKUP($A262,'Sheet1 - Table (1)'!$A$8:$AG$1186,COLUMN(I$7),FALSE)</f>
        <v>Fonds de placement</v>
      </c>
      <c r="J262" s="80" t="str">
        <f>VLOOKUP($A262,'Sheet1 - Table (1)'!$A$8:$AG$1186,COLUMN(J$7),FALSE)</f>
        <v>Obligation</v>
      </c>
      <c r="K262" s="82">
        <f>VLOOKUP($A262,'Sheet1 - Table (1)'!$A$8:$AG$1186,COLUMN(K$7),FALSE)</f>
        <v>44255</v>
      </c>
      <c r="L262" s="80">
        <f>VLOOKUP($A262,'Sheet1 - Table (1)'!$A$8:$AG$1186,COLUMN(L$7),FALSE)</f>
        <v>469.56886300000002</v>
      </c>
      <c r="M262" s="80" t="str">
        <f>VLOOKUP($A262,'Sheet1 - Table (1)'!$A$8:$AG$1186,COLUMN(M$7),FALSE)</f>
        <v>Retained</v>
      </c>
      <c r="N262" s="80">
        <f>VLOOKUP($A262,'Sheet1 - Table (1)'!$A$8:$AG$1186,COLUMN(N$7),FALSE)</f>
        <v>0</v>
      </c>
      <c r="O262" s="80">
        <f>VLOOKUP($A262,'Sheet1 - Table (1)'!$A$8:$AG$1186,COLUMN(O$7),FALSE)</f>
        <v>0</v>
      </c>
      <c r="P262" s="80">
        <f>VLOOKUP($A262,'Sheet1 - Table (1)'!$A$8:$AG$1186,COLUMN(P$7),FALSE)</f>
        <v>0</v>
      </c>
      <c r="Q262" s="80">
        <f>VLOOKUP($A262,'Sheet1 - Table (1)'!$A$8:$AG$1186,COLUMN(Q$7),FALSE)</f>
        <v>0</v>
      </c>
      <c r="R262" s="80">
        <f>VLOOKUP($A262,'Sheet1 - Table (1)'!$A$8:$AG$1186,COLUMN(R$7),FALSE)</f>
        <v>0</v>
      </c>
      <c r="S262" s="80" t="b">
        <f>VLOOKUP($A262,'Sheet1 - Table (1)'!$A$8:$AG$1186,COLUMN(S$7),FALSE)</f>
        <v>1</v>
      </c>
      <c r="T262" s="80">
        <f>VLOOKUP($A262,'Sheet1 - Table (1)'!$A$8:$AG$1186,COLUMN(T$7),FALSE)</f>
        <v>0</v>
      </c>
      <c r="U262" s="80" t="str">
        <f t="shared" si="61"/>
        <v>GE</v>
      </c>
      <c r="V262" s="80" t="str">
        <f>VLOOKUP($A262,'Sheet1 - Table (1)'!$A$8:$AG$1186,COLUMN(V$7)+3,FALSE)</f>
        <v>LU - FCP - Parte 1</v>
      </c>
      <c r="W262" s="80" t="str">
        <f>VLOOKUP(A262,'Sheet1 - Table (1)'!$A$8:$AF$10075,MATCH($W$8,'Sheet1 - Table (1)'!$10:$10,0),FALSE)</f>
        <v>Détermination des Prix Quotidien</v>
      </c>
      <c r="X262" s="80">
        <f>VLOOKUP(A262,'Sheet1 - Table (1)'!$A$8:$AAB$10075,MATCH($X$8,'Sheet1 - Table (1)'!$10:$10,0),FALSE)</f>
        <v>0</v>
      </c>
      <c r="Y262" s="96" t="str">
        <f t="shared" si="63"/>
        <v>Fonds de placement</v>
      </c>
      <c r="AA262" s="96" t="s">
        <v>1823</v>
      </c>
      <c r="AB262" s="96" t="s">
        <v>2064</v>
      </c>
      <c r="AC262" s="214" t="s">
        <v>140</v>
      </c>
      <c r="AD262" s="214" t="s">
        <v>2064</v>
      </c>
      <c r="AE262" s="96" t="s">
        <v>2481</v>
      </c>
      <c r="AF262" s="246" t="s">
        <v>2481</v>
      </c>
      <c r="AG262" s="96" t="s">
        <v>2857</v>
      </c>
      <c r="AI262" s="96" t="s">
        <v>381</v>
      </c>
      <c r="AJ262" s="96" t="s">
        <v>140</v>
      </c>
      <c r="AK262" s="96" t="s">
        <v>140</v>
      </c>
      <c r="AL262" s="96" t="s">
        <v>2064</v>
      </c>
      <c r="AM262" s="96" t="str">
        <f t="shared" si="65"/>
        <v>Obligations CHF</v>
      </c>
      <c r="AO262" s="96" t="s">
        <v>2064</v>
      </c>
      <c r="AP262" s="96" t="s">
        <v>786</v>
      </c>
      <c r="AQ262" s="96">
        <v>4.71</v>
      </c>
      <c r="AR262" s="101">
        <v>3.7000000000000002E-3</v>
      </c>
      <c r="AS262" s="101">
        <f t="shared" si="62"/>
        <v>1.7000000000000001E-3</v>
      </c>
      <c r="AT262" s="101">
        <v>0.27810000000000001</v>
      </c>
      <c r="AU262" s="101">
        <v>0.32150000000000001</v>
      </c>
      <c r="AV262" s="101">
        <v>0.35549999999999998</v>
      </c>
      <c r="AW262" s="101">
        <v>4.4900000000000002E-2</v>
      </c>
      <c r="AX262" s="101">
        <v>1</v>
      </c>
      <c r="BJ262" s="101">
        <v>1</v>
      </c>
      <c r="BV262" s="137">
        <v>0.2853</v>
      </c>
      <c r="BW262" s="137">
        <v>0.7147</v>
      </c>
      <c r="BY262" s="101" t="s">
        <v>1352</v>
      </c>
      <c r="BZ262" s="101" t="str">
        <f>IF(AJ262="Obligations",AP262&amp;" "&amp;AI262&amp;" "&amp;IF(AI262="High Yield",IF(AQ262&lt;2.5,"SHORT",IF(AQ262&gt;4,"LONG","MID")),IF(AQ262&lt;3.5,"SHORT",IF(AQ262&gt;8,"LONG","MID"))),"")</f>
        <v>Courbe CHF Aggregate MID</v>
      </c>
      <c r="CA262" s="101" t="s">
        <v>4051</v>
      </c>
      <c r="CB262" s="122" t="s">
        <v>3871</v>
      </c>
      <c r="CC262" s="101" t="s">
        <v>3996</v>
      </c>
      <c r="CD262" s="42" t="s">
        <v>1633</v>
      </c>
      <c r="CE262" s="42" t="s">
        <v>1633</v>
      </c>
      <c r="CF262" s="42" t="str">
        <f>IFERROR(VLOOKUP(Funds[[#This Row],[Code ISIN]],[1]GLOBAL!$C$1:$L$27,10,FALSE)," ")</f>
        <v>X</v>
      </c>
      <c r="CG262" s="42" t="s">
        <v>1633</v>
      </c>
      <c r="CH262" s="42" t="s">
        <v>1633</v>
      </c>
      <c r="CI262" s="42" t="s">
        <v>1633</v>
      </c>
      <c r="CJ262" s="123">
        <v>43039</v>
      </c>
      <c r="CK262" s="96" t="s">
        <v>4374</v>
      </c>
      <c r="CL262" s="246" t="str">
        <f>VLOOKUP(Funds[[#This Row],[Code ISIN]],'Sheet1 - Table (1)'!$A$10:$AF$110017,MATCH("Funds Liquidity",'Sheet1 - Table (1)'!$10:$10,0),FALSE)</f>
        <v>Jour</v>
      </c>
      <c r="CN262" s="246" t="s">
        <v>140</v>
      </c>
    </row>
    <row r="263" spans="1:94">
      <c r="A263" s="80" t="s">
        <v>1347</v>
      </c>
      <c r="B263" s="305">
        <f>IF(ISERROR(VALUE(VLOOKUP($A263,'Sheet1 - Table (1)'!$A$8:$AG$1186,COLUMN(B$7),FALSE))),VLOOKUP(A263,TK_MANQUANTS,2,FALSE),IF(VALUE(VLOOKUP($A263,'Sheet1 - Table (1)'!$A$8:$AG$1186,COLUMN(B$7),FALSE))=0,VLOOKUP(A263,TK_MANQUANTS,2,FALSE),VALUE(VLOOKUP($A263,'Sheet1 - Table (1)'!$A$8:$AG$1186,COLUMN(B$7),FALSE))))</f>
        <v>4734463</v>
      </c>
      <c r="C263" s="80" t="str">
        <f>VLOOKUP($A263,'Sheet1 - Table (1)'!$A$8:$AG$1186,COLUMN(C$7),FALSE)</f>
        <v>UBS (Lux) Bond Fund - CHF I-A1-acc</v>
      </c>
      <c r="D263" s="82">
        <f>VLOOKUP($A263,'Sheet1 - Table (1)'!$A$8:$AG$1186,COLUMN(D$7),FALSE)</f>
        <v>44039</v>
      </c>
      <c r="E263" s="124">
        <v>0.2</v>
      </c>
      <c r="F263" s="80" t="b">
        <f>VLOOKUP($A263,'Sheet1 - Table (1)'!$A$8:$AG$1186,COLUMN(F$7),FALSE)</f>
        <v>1</v>
      </c>
      <c r="G263" s="80" t="str">
        <f>VLOOKUP($A263,'Sheet1 - Table (1)'!$A$8:$AG$1186,COLUMN(G$7),FALSE)</f>
        <v>Luxembourg</v>
      </c>
      <c r="H263" s="80" t="str">
        <f>VLOOKUP($A263,'Sheet1 - Table (1)'!$A$8:$AG$1186,COLUMN(H$7),FALSE)</f>
        <v>CHF</v>
      </c>
      <c r="I263" s="80" t="str">
        <f>VLOOKUP($A263,'Sheet1 - Table (1)'!$A$8:$AG$1186,COLUMN(I$7),FALSE)</f>
        <v>Fonds de placement</v>
      </c>
      <c r="J263" s="80" t="str">
        <f>VLOOKUP($A263,'Sheet1 - Table (1)'!$A$8:$AG$1186,COLUMN(J$7),FALSE)</f>
        <v>Obligation</v>
      </c>
      <c r="K263" s="82">
        <f>VLOOKUP($A263,'Sheet1 - Table (1)'!$A$8:$AG$1186,COLUMN(K$7),FALSE)</f>
        <v>44255</v>
      </c>
      <c r="L263" s="80">
        <f>VLOOKUP($A263,'Sheet1 - Table (1)'!$A$8:$AG$1186,COLUMN(L$7),FALSE)</f>
        <v>469.56886300000002</v>
      </c>
      <c r="M263" s="80" t="str">
        <f>VLOOKUP($A263,'Sheet1 - Table (1)'!$A$8:$AG$1186,COLUMN(M$7),FALSE)</f>
        <v>Retained</v>
      </c>
      <c r="N263" s="80">
        <f>VLOOKUP($A263,'Sheet1 - Table (1)'!$A$8:$AG$1186,COLUMN(N$7),FALSE)</f>
        <v>0</v>
      </c>
      <c r="O263" s="80" t="b">
        <f>VLOOKUP($A263,'Sheet1 - Table (1)'!$A$8:$AG$1186,COLUMN(O$7),FALSE)</f>
        <v>1</v>
      </c>
      <c r="P263" s="80">
        <f>VLOOKUP($A263,'Sheet1 - Table (1)'!$A$8:$AG$1186,COLUMN(P$7),FALSE)</f>
        <v>0</v>
      </c>
      <c r="Q263" s="80" t="b">
        <f>VLOOKUP($A263,'Sheet1 - Table (1)'!$A$8:$AG$1186,COLUMN(Q$7),FALSE)</f>
        <v>1</v>
      </c>
      <c r="R263" s="80">
        <f>VLOOKUP($A263,'Sheet1 - Table (1)'!$A$8:$AG$1186,COLUMN(R$7),FALSE)</f>
        <v>0</v>
      </c>
      <c r="S263" s="80" t="b">
        <f>VLOOKUP($A263,'Sheet1 - Table (1)'!$A$8:$AG$1186,COLUMN(S$7),FALSE)</f>
        <v>1</v>
      </c>
      <c r="T263" s="80">
        <f>VLOOKUP($A263,'Sheet1 - Table (1)'!$A$8:$AG$1186,COLUMN(T$7),FALSE)</f>
        <v>0</v>
      </c>
      <c r="U263" s="80" t="str">
        <f t="shared" si="61"/>
        <v>FR-NE-GE</v>
      </c>
      <c r="V263" s="80" t="str">
        <f>VLOOKUP($A263,'Sheet1 - Table (1)'!$A$8:$AG$1186,COLUMN(V$7)+3,FALSE)</f>
        <v>LU - FCP - Parte 1</v>
      </c>
      <c r="W263" s="80" t="str">
        <f>VLOOKUP(A263,'Sheet1 - Table (1)'!$A$8:$AF$10075,MATCH($W$8,'Sheet1 - Table (1)'!$10:$10,0),FALSE)</f>
        <v>Détermination des Prix Quotidien</v>
      </c>
      <c r="X263" s="80">
        <f>VLOOKUP(A263,'Sheet1 - Table (1)'!$A$8:$AAB$10075,MATCH($X$8,'Sheet1 - Table (1)'!$10:$10,0),FALSE)</f>
        <v>0</v>
      </c>
      <c r="Y263" s="96" t="str">
        <f t="shared" si="63"/>
        <v>Fonds de placement</v>
      </c>
      <c r="AA263" s="96" t="s">
        <v>1823</v>
      </c>
      <c r="AB263" s="96" t="s">
        <v>2064</v>
      </c>
      <c r="AC263" s="214" t="s">
        <v>140</v>
      </c>
      <c r="AD263" s="214" t="s">
        <v>2064</v>
      </c>
      <c r="AE263" s="96" t="s">
        <v>2481</v>
      </c>
      <c r="AF263" s="246" t="s">
        <v>2481</v>
      </c>
      <c r="AI263" s="96" t="s">
        <v>381</v>
      </c>
      <c r="AJ263" s="96" t="s">
        <v>140</v>
      </c>
      <c r="AK263" s="96" t="s">
        <v>140</v>
      </c>
      <c r="AL263" s="96" t="s">
        <v>2064</v>
      </c>
      <c r="AM263" s="96" t="str">
        <f t="shared" si="65"/>
        <v>Obligations CHF</v>
      </c>
      <c r="AO263" s="96" t="s">
        <v>2064</v>
      </c>
      <c r="AP263" s="96" t="s">
        <v>786</v>
      </c>
      <c r="AQ263" s="96">
        <v>4.72</v>
      </c>
      <c r="AR263" s="101">
        <v>1.6999999999999999E-3</v>
      </c>
      <c r="AS263" s="101">
        <f t="shared" si="62"/>
        <v>-3.0000000000000014E-4</v>
      </c>
      <c r="AT263" s="101">
        <f>AT262</f>
        <v>0.27810000000000001</v>
      </c>
      <c r="AU263" s="101">
        <f>AU262</f>
        <v>0.32150000000000001</v>
      </c>
      <c r="AV263" s="101">
        <f>AV262</f>
        <v>0.35549999999999998</v>
      </c>
      <c r="AW263" s="101">
        <f>AW262</f>
        <v>4.4900000000000002E-2</v>
      </c>
      <c r="AX263" s="101">
        <v>1</v>
      </c>
      <c r="BJ263" s="101">
        <v>1</v>
      </c>
      <c r="BV263" s="101">
        <v>0.2621</v>
      </c>
      <c r="BW263" s="101">
        <v>0.7379</v>
      </c>
      <c r="BY263" s="101" t="s">
        <v>1352</v>
      </c>
      <c r="BZ263" s="101" t="str">
        <f>IF(AJ263="Obligations",AP263&amp;" "&amp;AI263&amp;" "&amp;IF(AI263="High Yield",IF(AQ263&lt;2.5,"SHORT",IF(AQ263&gt;4,"LONG","MID")),IF(AQ263&lt;3.5,"SHORT",IF(AQ263&gt;8,"LONG","MID"))),"")</f>
        <v>Courbe CHF Aggregate MID</v>
      </c>
      <c r="CA263" s="101" t="s">
        <v>70</v>
      </c>
      <c r="CB263" s="101"/>
      <c r="CC263" s="101" t="s">
        <v>70</v>
      </c>
      <c r="CD263" s="42" t="s">
        <v>4374</v>
      </c>
      <c r="CE263" s="42" t="s">
        <v>4374</v>
      </c>
      <c r="CF263" s="42" t="str">
        <f>IFERROR(VLOOKUP(Funds[[#This Row],[Code ISIN]],[1]GLOBAL!$C$1:$L$27,10,FALSE)," ")</f>
        <v xml:space="preserve"> </v>
      </c>
      <c r="CG263" s="42" t="s">
        <v>4374</v>
      </c>
      <c r="CH263" s="42" t="s">
        <v>4374</v>
      </c>
      <c r="CI263" s="42" t="s">
        <v>4374</v>
      </c>
      <c r="CJ263" s="123">
        <v>43039</v>
      </c>
      <c r="CK263" s="96" t="s">
        <v>4374</v>
      </c>
      <c r="CL263" s="246" t="str">
        <f>VLOOKUP(Funds[[#This Row],[Code ISIN]],'Sheet1 - Table (1)'!$A$10:$AF$110017,MATCH("Funds Liquidity",'Sheet1 - Table (1)'!$10:$10,0),FALSE)</f>
        <v>Jour</v>
      </c>
      <c r="CN263" s="246" t="s">
        <v>140</v>
      </c>
    </row>
    <row r="264" spans="1:94">
      <c r="A264" s="80" t="s">
        <v>3388</v>
      </c>
      <c r="B264" s="305">
        <f>IF(ISERROR(VALUE(VLOOKUP($A264,'Sheet1 - Table (1)'!$A$8:$AG$1186,COLUMN(B$7),FALSE))),VLOOKUP(A264,TK_MANQUANTS,2,FALSE),IF(VALUE(VLOOKUP($A264,'Sheet1 - Table (1)'!$A$8:$AG$1186,COLUMN(B$7),FALSE))=0,VLOOKUP(A264,TK_MANQUANTS,2,FALSE),VALUE(VLOOKUP($A264,'Sheet1 - Table (1)'!$A$8:$AG$1186,COLUMN(B$7),FALSE))))</f>
        <v>33752690</v>
      </c>
      <c r="C264" s="80" t="str">
        <f>VLOOKUP($A264,'Sheet1 - Table (1)'!$A$8:$AG$1186,COLUMN(C$7),FALSE)</f>
        <v>Swisscanto AST Hypotheken Schweiz GT CHF</v>
      </c>
      <c r="D264" s="82">
        <f>VLOOKUP($A264,'Sheet1 - Table (1)'!$A$8:$AG$1186,COLUMN(D$7),FALSE)</f>
        <v>44012</v>
      </c>
      <c r="E264" s="124">
        <v>0.2</v>
      </c>
      <c r="F264" s="80">
        <f>VLOOKUP($A264,'Sheet1 - Table (1)'!$A$8:$AG$1186,COLUMN(F$7),FALSE)</f>
        <v>0</v>
      </c>
      <c r="G264" s="80" t="str">
        <f>VLOOKUP($A264,'Sheet1 - Table (1)'!$A$8:$AG$1186,COLUMN(G$7),FALSE)</f>
        <v>Switzerland</v>
      </c>
      <c r="H264" s="80" t="str">
        <f>VLOOKUP($A264,'Sheet1 - Table (1)'!$A$8:$AG$1186,COLUMN(H$7),FALSE)</f>
        <v>CHF</v>
      </c>
      <c r="I264" s="80" t="str">
        <f>VLOOKUP($A264,'Sheet1 - Table (1)'!$A$8:$AG$1186,COLUMN(I$7),FALSE)</f>
        <v>Pension Funds</v>
      </c>
      <c r="J264" s="80" t="str">
        <f>VLOOKUP($A264,'Sheet1 - Table (1)'!$A$8:$AG$1186,COLUMN(J$7),FALSE)</f>
        <v>Alternatives</v>
      </c>
      <c r="K264" s="82">
        <f>VLOOKUP($A264,'Sheet1 - Table (1)'!$A$8:$AG$1186,COLUMN(K$7),FALSE)</f>
        <v>44255</v>
      </c>
      <c r="L264" s="80">
        <f>VLOOKUP($A264,'Sheet1 - Table (1)'!$A$8:$AG$1186,COLUMN(L$7),FALSE)</f>
        <v>1158.4367500000001</v>
      </c>
      <c r="M264" s="80" t="str">
        <f>VLOOKUP($A264,'Sheet1 - Table (1)'!$A$8:$AG$1186,COLUMN(M$7),FALSE)</f>
        <v>Retained</v>
      </c>
      <c r="N264" s="80">
        <f>VLOOKUP($A264,'Sheet1 - Table (1)'!$A$8:$AG$1186,COLUMN(N$7),FALSE)</f>
        <v>0</v>
      </c>
      <c r="O264" s="80">
        <f>VLOOKUP($A264,'Sheet1 - Table (1)'!$A$8:$AG$1186,COLUMN(O$7),FALSE)</f>
        <v>0</v>
      </c>
      <c r="P264" s="80">
        <f>VLOOKUP($A264,'Sheet1 - Table (1)'!$A$8:$AG$1186,COLUMN(P$7),FALSE)</f>
        <v>0</v>
      </c>
      <c r="Q264" s="80">
        <f>VLOOKUP($A264,'Sheet1 - Table (1)'!$A$8:$AG$1186,COLUMN(Q$7),FALSE)</f>
        <v>0</v>
      </c>
      <c r="R264" s="80">
        <f>VLOOKUP($A264,'Sheet1 - Table (1)'!$A$8:$AG$1186,COLUMN(R$7),FALSE)</f>
        <v>0</v>
      </c>
      <c r="S264" s="80">
        <f>VLOOKUP($A264,'Sheet1 - Table (1)'!$A$8:$AG$1186,COLUMN(S$7),FALSE)</f>
        <v>0</v>
      </c>
      <c r="T264" s="80">
        <f>VLOOKUP($A264,'Sheet1 - Table (1)'!$A$8:$AG$1186,COLUMN(T$7),FALSE)</f>
        <v>0</v>
      </c>
      <c r="U264" s="80" t="str">
        <f t="shared" si="61"/>
        <v/>
      </c>
      <c r="V264" s="80" t="str">
        <f>VLOOKUP($A264,'Sheet1 - Table (1)'!$A$8:$AG$1186,COLUMN(V$7)+3,FALSE)</f>
        <v>CH - Anlagestiftung</v>
      </c>
      <c r="W264" s="80" t="str">
        <f>VLOOKUP(A264,'Sheet1 - Table (1)'!$A$8:$AF$10075,MATCH($W$8,'Sheet1 - Table (1)'!$10:$10,0),FALSE)</f>
        <v>Détermination Hebomadaire des Prix le Jeudi</v>
      </c>
      <c r="X264" s="80">
        <f>VLOOKUP(A264,'Sheet1 - Table (1)'!$A$8:$AAB$10075,MATCH($X$8,'Sheet1 - Table (1)'!$10:$10,0),FALSE)</f>
        <v>0</v>
      </c>
      <c r="Y264" s="132" t="str">
        <f t="shared" si="63"/>
        <v>Fonds de placement</v>
      </c>
      <c r="Z264" s="132"/>
      <c r="AA264" s="132" t="s">
        <v>1823</v>
      </c>
      <c r="AB264" s="132" t="s">
        <v>3390</v>
      </c>
      <c r="AC264" s="216" t="s">
        <v>3390</v>
      </c>
      <c r="AD264" s="216"/>
      <c r="AE264" s="132"/>
      <c r="AG264" s="132"/>
      <c r="AH264" s="132"/>
      <c r="AI264" s="132" t="s">
        <v>3390</v>
      </c>
      <c r="AJ264" s="132" t="s">
        <v>3390</v>
      </c>
      <c r="AK264" s="132" t="s">
        <v>3390</v>
      </c>
      <c r="AL264" s="132" t="s">
        <v>3390</v>
      </c>
      <c r="AM264" s="132" t="str">
        <f t="shared" si="65"/>
        <v>Hypothèques CHF</v>
      </c>
      <c r="AN264" s="132"/>
      <c r="AO264" s="96" t="s">
        <v>3390</v>
      </c>
      <c r="AP264" s="132" t="s">
        <v>2485</v>
      </c>
      <c r="AQ264" s="132">
        <v>5.29</v>
      </c>
      <c r="AR264" s="126">
        <v>5.7999999999999996E-3</v>
      </c>
      <c r="AS264" s="126">
        <f t="shared" si="62"/>
        <v>3.7999999999999996E-3</v>
      </c>
      <c r="AT264" s="126"/>
      <c r="AU264" s="126"/>
      <c r="AV264" s="126"/>
      <c r="AW264" s="126"/>
      <c r="AX264" s="126">
        <v>1</v>
      </c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>
        <v>1</v>
      </c>
      <c r="BK264" s="126"/>
      <c r="BL264" s="126"/>
      <c r="BM264" s="126"/>
      <c r="BN264" s="126"/>
      <c r="BO264" s="126"/>
      <c r="BP264" s="126"/>
      <c r="BQ264" s="126"/>
      <c r="BR264" s="126"/>
      <c r="BS264" s="132"/>
      <c r="BT264" s="126">
        <v>0</v>
      </c>
      <c r="BU264" s="126">
        <v>2.5000000000000001E-3</v>
      </c>
      <c r="BY264" s="126" t="s">
        <v>3391</v>
      </c>
      <c r="BZ264" s="101" t="str">
        <f>IF(AJ264="Obligations",AP264&amp;" "&amp;AI264&amp;" "&amp;IF(AQ264&lt;3.5,"SHORT",IF(AQ264&gt;8,"LONG","MID")),"")</f>
        <v/>
      </c>
      <c r="CA264" s="101" t="s">
        <v>4051</v>
      </c>
      <c r="CB264" s="122" t="s">
        <v>3872</v>
      </c>
      <c r="CC264" s="101" t="s">
        <v>4052</v>
      </c>
      <c r="CD264" s="42" t="s">
        <v>4374</v>
      </c>
      <c r="CE264" s="42" t="s">
        <v>4374</v>
      </c>
      <c r="CF264" s="42" t="str">
        <f>IFERROR(VLOOKUP(Funds[[#This Row],[Code ISIN]],[1]GLOBAL!$C$1:$L$27,10,FALSE)," ")</f>
        <v xml:space="preserve"> </v>
      </c>
      <c r="CG264" s="42" t="s">
        <v>4374</v>
      </c>
      <c r="CH264" s="42" t="s">
        <v>1633</v>
      </c>
      <c r="CI264" s="42" t="s">
        <v>4374</v>
      </c>
      <c r="CJ264" s="140">
        <v>43555</v>
      </c>
      <c r="CK264" s="96" t="s">
        <v>4374</v>
      </c>
      <c r="CL264" s="246" t="str">
        <f>VLOOKUP(Funds[[#This Row],[Code ISIN]],'Sheet1 - Table (1)'!$A$10:$AF$110017,MATCH("Funds Liquidity",'Sheet1 - Table (1)'!$10:$10,0),FALSE)</f>
        <v>&gt;=Mois</v>
      </c>
    </row>
    <row r="265" spans="1:94">
      <c r="A265" s="80" t="s">
        <v>358</v>
      </c>
      <c r="B265" s="305">
        <f>IF(ISERROR(VALUE(VLOOKUP($A265,'Sheet1 - Table (1)'!$A$8:$AG$1186,COLUMN(B$7),FALSE))),VLOOKUP(A265,TK_MANQUANTS,2,FALSE),IF(VALUE(VLOOKUP($A265,'Sheet1 - Table (1)'!$A$8:$AG$1186,COLUMN(B$7),FALSE))=0,VLOOKUP(A265,TK_MANQUANTS,2,FALSE),VALUE(VLOOKUP($A265,'Sheet1 - Table (1)'!$A$8:$AG$1186,COLUMN(B$7),FALSE))))</f>
        <v>359536</v>
      </c>
      <c r="C265" s="80" t="str">
        <f>VLOOKUP($A265,'Sheet1 - Table (1)'!$A$8:$AG$1186,COLUMN(C$7),FALSE)</f>
        <v>UBS (Lux) Medium Term Bond Fund - CHF P-acc</v>
      </c>
      <c r="D265" s="82">
        <f>VLOOKUP($A265,'Sheet1 - Table (1)'!$A$8:$AG$1186,COLUMN(D$7),FALSE)</f>
        <v>44071</v>
      </c>
      <c r="E265" s="124">
        <f>VLOOKUP($A265,'Sheet1 - Table (1)'!$A$8:$AG$1186,COLUMN(E$7),FALSE)</f>
        <v>0.98</v>
      </c>
      <c r="F265" s="80" t="b">
        <f>VLOOKUP($A265,'Sheet1 - Table (1)'!$A$8:$AG$1186,COLUMN(F$7),FALSE)</f>
        <v>1</v>
      </c>
      <c r="G265" s="80" t="str">
        <f>VLOOKUP($A265,'Sheet1 - Table (1)'!$A$8:$AG$1186,COLUMN(G$7),FALSE)</f>
        <v>Luxembourg</v>
      </c>
      <c r="H265" s="80" t="str">
        <f>VLOOKUP($A265,'Sheet1 - Table (1)'!$A$8:$AG$1186,COLUMN(H$7),FALSE)</f>
        <v>CHF</v>
      </c>
      <c r="I265" s="80" t="str">
        <f>VLOOKUP($A265,'Sheet1 - Table (1)'!$A$8:$AG$1186,COLUMN(I$7),FALSE)</f>
        <v>Fonds de placement</v>
      </c>
      <c r="J265" s="80" t="str">
        <f>VLOOKUP($A265,'Sheet1 - Table (1)'!$A$8:$AG$1186,COLUMN(J$7),FALSE)</f>
        <v>Obligation</v>
      </c>
      <c r="K265" s="82">
        <f>VLOOKUP($A265,'Sheet1 - Table (1)'!$A$8:$AG$1186,COLUMN(K$7),FALSE)</f>
        <v>0</v>
      </c>
      <c r="L265" s="80">
        <f>VLOOKUP($A265,'Sheet1 - Table (1)'!$A$8:$AG$1186,COLUMN(L$7),FALSE)</f>
        <v>0</v>
      </c>
      <c r="M265" s="80" t="str">
        <f>VLOOKUP($A265,'Sheet1 - Table (1)'!$A$8:$AG$1186,COLUMN(M$7),FALSE)</f>
        <v>Retained</v>
      </c>
      <c r="N265" s="80">
        <f>VLOOKUP($A265,'Sheet1 - Table (1)'!$A$8:$AG$1186,COLUMN(N$7),FALSE)</f>
        <v>0</v>
      </c>
      <c r="O265" s="80" t="b">
        <f>VLOOKUP($A265,'Sheet1 - Table (1)'!$A$8:$AG$1186,COLUMN(O$7),FALSE)</f>
        <v>1</v>
      </c>
      <c r="P265" s="80" t="b">
        <f>VLOOKUP($A265,'Sheet1 - Table (1)'!$A$8:$AG$1186,COLUMN(P$7),FALSE)</f>
        <v>1</v>
      </c>
      <c r="Q265" s="80" t="b">
        <f>VLOOKUP($A265,'Sheet1 - Table (1)'!$A$8:$AG$1186,COLUMN(Q$7),FALSE)</f>
        <v>1</v>
      </c>
      <c r="R265" s="80" t="b">
        <f>VLOOKUP($A265,'Sheet1 - Table (1)'!$A$8:$AG$1186,COLUMN(R$7),FALSE)</f>
        <v>1</v>
      </c>
      <c r="S265" s="80" t="b">
        <f>VLOOKUP($A265,'Sheet1 - Table (1)'!$A$8:$AG$1186,COLUMN(S$7),FALSE)</f>
        <v>1</v>
      </c>
      <c r="T265" s="80">
        <f>VLOOKUP($A265,'Sheet1 - Table (1)'!$A$8:$AG$1186,COLUMN(T$7),FALSE)</f>
        <v>0</v>
      </c>
      <c r="U265" s="80" t="str">
        <f t="shared" si="61"/>
        <v>FR-IT-NE-SP-GE</v>
      </c>
      <c r="V265" s="80" t="str">
        <f>VLOOKUP($A265,'Sheet1 - Table (1)'!$A$8:$AG$1186,COLUMN(V$7)+3,FALSE)</f>
        <v>LU - FCP - Parte 1</v>
      </c>
      <c r="W265" s="80" t="str">
        <f>VLOOKUP(A265,'Sheet1 - Table (1)'!$A$8:$AF$10075,MATCH($W$8,'Sheet1 - Table (1)'!$10:$10,0),FALSE)</f>
        <v>Détermination des Prix Quotidien</v>
      </c>
      <c r="X265" s="80">
        <f>VLOOKUP(A265,'Sheet1 - Table (1)'!$A$8:$AAB$10075,MATCH($X$8,'Sheet1 - Table (1)'!$10:$10,0),FALSE)</f>
        <v>0</v>
      </c>
      <c r="Y265" s="96" t="str">
        <f t="shared" si="63"/>
        <v>Fonds de placement</v>
      </c>
      <c r="AA265" s="96" t="s">
        <v>1823</v>
      </c>
      <c r="AB265" s="96" t="s">
        <v>2064</v>
      </c>
      <c r="AC265" s="214" t="s">
        <v>140</v>
      </c>
      <c r="AD265" s="214" t="s">
        <v>2064</v>
      </c>
      <c r="AE265" s="96" t="s">
        <v>2481</v>
      </c>
      <c r="AF265" s="246" t="s">
        <v>2481</v>
      </c>
      <c r="AI265" s="96" t="s">
        <v>381</v>
      </c>
      <c r="AJ265" s="96" t="s">
        <v>140</v>
      </c>
      <c r="AK265" s="96" t="s">
        <v>140</v>
      </c>
      <c r="AL265" s="96" t="s">
        <v>2064</v>
      </c>
      <c r="AM265" s="96" t="str">
        <f t="shared" si="65"/>
        <v>Obligations CHF</v>
      </c>
      <c r="AO265" s="96" t="s">
        <v>2064</v>
      </c>
      <c r="AP265" s="96" t="s">
        <v>786</v>
      </c>
      <c r="AQ265" s="96">
        <v>2.68</v>
      </c>
      <c r="AR265" s="101">
        <v>-1.0200000000000001E-2</v>
      </c>
      <c r="AS265" s="101">
        <f t="shared" si="62"/>
        <v>-0.02</v>
      </c>
      <c r="AT265" s="101">
        <v>0.53149999999999997</v>
      </c>
      <c r="AU265" s="101">
        <v>0.21590000000000001</v>
      </c>
      <c r="AV265" s="101">
        <v>0.18079999999999999</v>
      </c>
      <c r="AW265" s="101">
        <v>7.1800000000000003E-2</v>
      </c>
      <c r="AX265" s="101">
        <v>1</v>
      </c>
      <c r="BJ265" s="101">
        <v>1</v>
      </c>
      <c r="BV265" s="101">
        <v>0.2621</v>
      </c>
      <c r="BW265" s="101">
        <v>0.7379</v>
      </c>
      <c r="BY265" s="101" t="s">
        <v>78</v>
      </c>
      <c r="BZ265" s="101" t="str">
        <f>IF(AJ265="Obligations",AP265&amp;" "&amp;AI265&amp;" "&amp;IF(AQ265&lt;3.5,"SHORT",IF(AQ265&gt;8,"LONG","MID")),"")</f>
        <v>Courbe CHF Aggregate SHORT</v>
      </c>
      <c r="CA265" s="101" t="s">
        <v>70</v>
      </c>
      <c r="CB265" s="101"/>
      <c r="CC265" s="101" t="s">
        <v>70</v>
      </c>
      <c r="CD265" s="42" t="s">
        <v>4374</v>
      </c>
      <c r="CE265" s="42" t="s">
        <v>4374</v>
      </c>
      <c r="CF265" s="42" t="str">
        <f>IFERROR(VLOOKUP(Funds[[#This Row],[Code ISIN]],[1]GLOBAL!$C$1:$L$27,10,FALSE)," ")</f>
        <v xml:space="preserve"> </v>
      </c>
      <c r="CG265" s="42" t="s">
        <v>4374</v>
      </c>
      <c r="CH265" s="42" t="s">
        <v>4374</v>
      </c>
      <c r="CI265" s="42" t="s">
        <v>4374</v>
      </c>
      <c r="CJ265" s="123">
        <v>42734</v>
      </c>
      <c r="CK265" s="96" t="s">
        <v>4374</v>
      </c>
      <c r="CL265" s="246" t="str">
        <f>VLOOKUP(Funds[[#This Row],[Code ISIN]],'Sheet1 - Table (1)'!$A$10:$AF$110017,MATCH("Funds Liquidity",'Sheet1 - Table (1)'!$10:$10,0),FALSE)</f>
        <v>Jour</v>
      </c>
    </row>
    <row r="266" spans="1:94">
      <c r="A266" s="96" t="s">
        <v>1177</v>
      </c>
      <c r="B266" s="305">
        <f>IF(ISERROR(VALUE(VLOOKUP($A266,'Sheet1 - Table (1)'!$A$8:$AG$1186,COLUMN(B$7),FALSE))),VLOOKUP(A266,TK_MANQUANTS,2,FALSE),IF(VALUE(VLOOKUP($A266,'Sheet1 - Table (1)'!$A$8:$AG$1186,COLUMN(B$7),FALSE))=0,VLOOKUP(A266,TK_MANQUANTS,2,FALSE),VALUE(VLOOKUP($A266,'Sheet1 - Table (1)'!$A$8:$AG$1186,COLUMN(B$7),FALSE))))</f>
        <v>11892387</v>
      </c>
      <c r="C266" s="80" t="str">
        <f>VLOOKUP($A266,'Sheet1 - Table (1)'!$A$8:$AG$1186,COLUMN(C$7),FALSE)</f>
        <v>UBS ETF (CH) - SBI® Domestic Govt 1-3 (CHF) A-dis</v>
      </c>
      <c r="D266" s="82">
        <f>VLOOKUP($A266,'Sheet1 - Table (1)'!$A$8:$AG$1186,COLUMN(D$7),FALSE)</f>
        <v>43861</v>
      </c>
      <c r="E266" s="124">
        <f>VLOOKUP($A266,'Sheet1 - Table (1)'!$A$8:$AG$1186,COLUMN(E$7),FALSE)</f>
        <v>0.15</v>
      </c>
      <c r="F266" s="80">
        <f>VLOOKUP($A266,'Sheet1 - Table (1)'!$A$8:$AG$1186,COLUMN(F$7),FALSE)</f>
        <v>0</v>
      </c>
      <c r="G266" s="80" t="str">
        <f>VLOOKUP($A266,'Sheet1 - Table (1)'!$A$8:$AG$1186,COLUMN(G$7),FALSE)</f>
        <v>Switzerland</v>
      </c>
      <c r="H266" s="80" t="str">
        <f>VLOOKUP($A266,'Sheet1 - Table (1)'!$A$8:$AG$1186,COLUMN(H$7),FALSE)</f>
        <v>CHF</v>
      </c>
      <c r="I266" s="80" t="str">
        <f>VLOOKUP($A266,'Sheet1 - Table (1)'!$A$8:$AG$1186,COLUMN(I$7),FALSE)</f>
        <v>Exchange Traded Funds</v>
      </c>
      <c r="J266" s="80" t="str">
        <f>VLOOKUP($A266,'Sheet1 - Table (1)'!$A$8:$AG$1186,COLUMN(J$7),FALSE)</f>
        <v>Obligation</v>
      </c>
      <c r="K266" s="82">
        <f>VLOOKUP($A266,'Sheet1 - Table (1)'!$A$8:$AG$1186,COLUMN(K$7),FALSE)</f>
        <v>44255</v>
      </c>
      <c r="L266" s="80">
        <f>VLOOKUP($A266,'Sheet1 - Table (1)'!$A$8:$AG$1186,COLUMN(L$7),FALSE)</f>
        <v>24.530612000000001</v>
      </c>
      <c r="M266" s="80" t="str">
        <f>VLOOKUP($A266,'Sheet1 - Table (1)'!$A$8:$AG$1186,COLUMN(M$7),FALSE)</f>
        <v>Paid</v>
      </c>
      <c r="N266" s="80">
        <f>VLOOKUP($A266,'Sheet1 - Table (1)'!$A$8:$AG$1186,COLUMN(N$7),FALSE)</f>
        <v>0</v>
      </c>
      <c r="O266" s="80">
        <f>VLOOKUP($A266,'Sheet1 - Table (1)'!$A$8:$AG$1186,COLUMN(O$7),FALSE)</f>
        <v>0</v>
      </c>
      <c r="P266" s="80">
        <f>VLOOKUP($A266,'Sheet1 - Table (1)'!$A$8:$AG$1186,COLUMN(P$7),FALSE)</f>
        <v>0</v>
      </c>
      <c r="Q266" s="80">
        <f>VLOOKUP($A266,'Sheet1 - Table (1)'!$A$8:$AG$1186,COLUMN(Q$7),FALSE)</f>
        <v>0</v>
      </c>
      <c r="R266" s="80">
        <f>VLOOKUP($A266,'Sheet1 - Table (1)'!$A$8:$AG$1186,COLUMN(R$7),FALSE)</f>
        <v>0</v>
      </c>
      <c r="S266" s="80" t="b">
        <f>VLOOKUP($A266,'Sheet1 - Table (1)'!$A$8:$AG$1186,COLUMN(S$7),FALSE)</f>
        <v>1</v>
      </c>
      <c r="T266" s="80">
        <f>VLOOKUP($A266,'Sheet1 - Table (1)'!$A$8:$AG$1186,COLUMN(T$7),FALSE)</f>
        <v>0</v>
      </c>
      <c r="U266" s="80" t="str">
        <f t="shared" si="61"/>
        <v>GE</v>
      </c>
      <c r="V266" s="80" t="str">
        <f>VLOOKUP($A266,'Sheet1 - Table (1)'!$A$8:$AG$1186,COLUMN(V$7)+3,FALSE)</f>
        <v>CH - Uebrige Fds tradit. Anl.</v>
      </c>
      <c r="W266" s="80" t="str">
        <f>VLOOKUP(A266,'Sheet1 - Table (1)'!$A$8:$AF$10075,MATCH($W$8,'Sheet1 - Table (1)'!$10:$10,0),FALSE)</f>
        <v>Détermination des Prix Quotidien</v>
      </c>
      <c r="X266" s="80" t="str">
        <f>VLOOKUP(A266,'Sheet1 - Table (1)'!$A$8:$AAB$10075,MATCH($X$8,'Sheet1 - Table (1)'!$10:$10,0),FALSE)</f>
        <v>Full</v>
      </c>
      <c r="Y266" s="96" t="str">
        <f t="shared" si="63"/>
        <v>ETF</v>
      </c>
      <c r="AA266" s="96" t="s">
        <v>1823</v>
      </c>
      <c r="AB266" s="96" t="s">
        <v>2064</v>
      </c>
      <c r="AC266" s="214" t="s">
        <v>140</v>
      </c>
      <c r="AD266" s="214" t="s">
        <v>2064</v>
      </c>
      <c r="AE266" s="96" t="s">
        <v>2481</v>
      </c>
      <c r="AF266" s="246" t="s">
        <v>2481</v>
      </c>
      <c r="AI266" s="96" t="s">
        <v>785</v>
      </c>
      <c r="AJ266" s="96" t="s">
        <v>140</v>
      </c>
      <c r="AK266" s="96" t="s">
        <v>140</v>
      </c>
      <c r="AL266" s="96" t="s">
        <v>2064</v>
      </c>
      <c r="AM266" s="96" t="str">
        <f t="shared" si="65"/>
        <v>Obligations CHF</v>
      </c>
      <c r="AO266" s="96" t="s">
        <v>2064</v>
      </c>
      <c r="AP266" s="96" t="s">
        <v>786</v>
      </c>
      <c r="AQ266" s="96">
        <v>2.2000000000000002</v>
      </c>
      <c r="AR266" s="101">
        <v>-7.7999999999999996E-3</v>
      </c>
      <c r="AS266" s="101">
        <f t="shared" si="62"/>
        <v>-9.2999999999999992E-3</v>
      </c>
      <c r="AT266" s="101">
        <v>1</v>
      </c>
      <c r="AX266" s="101">
        <v>1</v>
      </c>
      <c r="BJ266" s="101">
        <v>1</v>
      </c>
      <c r="BV266" s="101">
        <v>1</v>
      </c>
      <c r="BY266" s="96" t="s">
        <v>2092</v>
      </c>
      <c r="BZ266" s="101" t="str">
        <f>IF(AJ266="Obligations",AP266&amp;" "&amp;AI266&amp;" "&amp;IF(AI266="High Yield",IF(AQ266&lt;2.5,"SHORT",IF(AQ266&gt;4,"LONG","MID")),IF(AQ266&lt;3.5,"SHORT",IF(AQ266&gt;8,"LONG","MID"))),"")</f>
        <v>Courbe CHF Gouvernements SHORT</v>
      </c>
      <c r="CA266" s="101" t="s">
        <v>4050</v>
      </c>
      <c r="CB266" s="122" t="s">
        <v>4344</v>
      </c>
      <c r="CC266" s="101" t="s">
        <v>4345</v>
      </c>
      <c r="CD266" s="42" t="s">
        <v>4374</v>
      </c>
      <c r="CE266" s="42" t="s">
        <v>4374</v>
      </c>
      <c r="CF266" s="42" t="str">
        <f>IFERROR(VLOOKUP(Funds[[#This Row],[Code ISIN]],[1]GLOBAL!$C$1:$L$27,10,FALSE)," ")</f>
        <v xml:space="preserve"> </v>
      </c>
      <c r="CG266" s="42" t="s">
        <v>4374</v>
      </c>
      <c r="CH266" s="42" t="s">
        <v>4374</v>
      </c>
      <c r="CI266" s="42" t="s">
        <v>4374</v>
      </c>
      <c r="CJ266" s="123"/>
      <c r="CK266" s="96" t="s">
        <v>4374</v>
      </c>
      <c r="CL266" s="246" t="str">
        <f>VLOOKUP(Funds[[#This Row],[Code ISIN]],'Sheet1 - Table (1)'!$A$10:$AF$110017,MATCH("Funds Liquidity",'Sheet1 - Table (1)'!$10:$10,0),FALSE)</f>
        <v>Jour</v>
      </c>
    </row>
    <row r="267" spans="1:94">
      <c r="A267" s="96" t="s">
        <v>2094</v>
      </c>
      <c r="B267" s="305">
        <f>IF(ISERROR(VALUE(VLOOKUP($A267,'Sheet1 - Table (1)'!$A$8:$AG$1186,COLUMN(B$7),FALSE))),VLOOKUP(A267,TK_MANQUANTS,2,FALSE),IF(VALUE(VLOOKUP($A267,'Sheet1 - Table (1)'!$A$8:$AG$1186,COLUMN(B$7),FALSE))=0,VLOOKUP(A267,TK_MANQUANTS,2,FALSE),VALUE(VLOOKUP($A267,'Sheet1 - Table (1)'!$A$8:$AG$1186,COLUMN(B$7),FALSE))))</f>
        <v>11892389</v>
      </c>
      <c r="C267" s="80" t="str">
        <f>VLOOKUP($A267,'Sheet1 - Table (1)'!$A$8:$AG$1186,COLUMN(C$7),FALSE)</f>
        <v>UBS ETF (CH)-SBI® Domestic Govt 3-7 (CHF) A-dis</v>
      </c>
      <c r="D267" s="82">
        <f>VLOOKUP($A267,'Sheet1 - Table (1)'!$A$8:$AG$1186,COLUMN(D$7),FALSE)</f>
        <v>43861</v>
      </c>
      <c r="E267" s="124">
        <f>VLOOKUP($A267,'Sheet1 - Table (1)'!$A$8:$AG$1186,COLUMN(E$7),FALSE)</f>
        <v>0.15</v>
      </c>
      <c r="F267" s="80">
        <f>VLOOKUP($A267,'Sheet1 - Table (1)'!$A$8:$AG$1186,COLUMN(F$7),FALSE)</f>
        <v>0</v>
      </c>
      <c r="G267" s="80" t="str">
        <f>VLOOKUP($A267,'Sheet1 - Table (1)'!$A$8:$AG$1186,COLUMN(G$7),FALSE)</f>
        <v>Switzerland</v>
      </c>
      <c r="H267" s="80" t="str">
        <f>VLOOKUP($A267,'Sheet1 - Table (1)'!$A$8:$AG$1186,COLUMN(H$7),FALSE)</f>
        <v>CHF</v>
      </c>
      <c r="I267" s="80" t="str">
        <f>VLOOKUP($A267,'Sheet1 - Table (1)'!$A$8:$AG$1186,COLUMN(I$7),FALSE)</f>
        <v>Exchange Traded Funds</v>
      </c>
      <c r="J267" s="80" t="str">
        <f>VLOOKUP($A267,'Sheet1 - Table (1)'!$A$8:$AG$1186,COLUMN(J$7),FALSE)</f>
        <v>Obligation</v>
      </c>
      <c r="K267" s="82">
        <f>VLOOKUP($A267,'Sheet1 - Table (1)'!$A$8:$AG$1186,COLUMN(K$7),FALSE)</f>
        <v>44255</v>
      </c>
      <c r="L267" s="80">
        <f>VLOOKUP($A267,'Sheet1 - Table (1)'!$A$8:$AG$1186,COLUMN(L$7),FALSE)</f>
        <v>90.091881000000001</v>
      </c>
      <c r="M267" s="80" t="str">
        <f>VLOOKUP($A267,'Sheet1 - Table (1)'!$A$8:$AG$1186,COLUMN(M$7),FALSE)</f>
        <v>Paid</v>
      </c>
      <c r="N267" s="80">
        <f>VLOOKUP($A267,'Sheet1 - Table (1)'!$A$8:$AG$1186,COLUMN(N$7),FALSE)</f>
        <v>0</v>
      </c>
      <c r="O267" s="80">
        <f>VLOOKUP($A267,'Sheet1 - Table (1)'!$A$8:$AG$1186,COLUMN(O$7),FALSE)</f>
        <v>0</v>
      </c>
      <c r="P267" s="80">
        <f>VLOOKUP($A267,'Sheet1 - Table (1)'!$A$8:$AG$1186,COLUMN(P$7),FALSE)</f>
        <v>0</v>
      </c>
      <c r="Q267" s="80">
        <f>VLOOKUP($A267,'Sheet1 - Table (1)'!$A$8:$AG$1186,COLUMN(Q$7),FALSE)</f>
        <v>0</v>
      </c>
      <c r="R267" s="80">
        <f>VLOOKUP($A267,'Sheet1 - Table (1)'!$A$8:$AG$1186,COLUMN(R$7),FALSE)</f>
        <v>0</v>
      </c>
      <c r="S267" s="80" t="b">
        <f>VLOOKUP($A267,'Sheet1 - Table (1)'!$A$8:$AG$1186,COLUMN(S$7),FALSE)</f>
        <v>1</v>
      </c>
      <c r="T267" s="80">
        <f>VLOOKUP($A267,'Sheet1 - Table (1)'!$A$8:$AG$1186,COLUMN(T$7),FALSE)</f>
        <v>0</v>
      </c>
      <c r="U267" s="80" t="str">
        <f t="shared" si="61"/>
        <v>GE</v>
      </c>
      <c r="V267" s="80" t="str">
        <f>VLOOKUP($A267,'Sheet1 - Table (1)'!$A$8:$AG$1186,COLUMN(V$7)+3,FALSE)</f>
        <v>CH - Uebrige Fds tradit. Anl.</v>
      </c>
      <c r="W267" s="80" t="str">
        <f>VLOOKUP(A267,'Sheet1 - Table (1)'!$A$8:$AF$10075,MATCH($W$8,'Sheet1 - Table (1)'!$10:$10,0),FALSE)</f>
        <v>Détermination des Prix Quotidien</v>
      </c>
      <c r="X267" s="80" t="str">
        <f>VLOOKUP(A267,'Sheet1 - Table (1)'!$A$8:$AAB$10075,MATCH($X$8,'Sheet1 - Table (1)'!$10:$10,0),FALSE)</f>
        <v>Full</v>
      </c>
      <c r="Y267" s="96" t="str">
        <f t="shared" si="63"/>
        <v>ETF</v>
      </c>
      <c r="AA267" s="96" t="s">
        <v>1823</v>
      </c>
      <c r="AB267" s="96" t="s">
        <v>2064</v>
      </c>
      <c r="AC267" s="214" t="s">
        <v>140</v>
      </c>
      <c r="AD267" s="214" t="s">
        <v>2064</v>
      </c>
      <c r="AE267" s="96" t="s">
        <v>2481</v>
      </c>
      <c r="AF267" s="246" t="s">
        <v>2481</v>
      </c>
      <c r="AI267" s="96" t="s">
        <v>785</v>
      </c>
      <c r="AJ267" s="96" t="s">
        <v>140</v>
      </c>
      <c r="AK267" s="96" t="s">
        <v>140</v>
      </c>
      <c r="AL267" s="96" t="s">
        <v>2064</v>
      </c>
      <c r="AM267" s="96" t="str">
        <f t="shared" si="65"/>
        <v>Obligations CHF</v>
      </c>
      <c r="AO267" s="96" t="s">
        <v>2064</v>
      </c>
      <c r="AP267" s="96" t="s">
        <v>786</v>
      </c>
      <c r="AQ267" s="96">
        <v>4.88</v>
      </c>
      <c r="AR267" s="101">
        <v>-5.3E-3</v>
      </c>
      <c r="AS267" s="101">
        <f t="shared" si="62"/>
        <v>-6.8000000000000005E-3</v>
      </c>
      <c r="AT267" s="101">
        <v>1</v>
      </c>
      <c r="AX267" s="101">
        <v>1</v>
      </c>
      <c r="BJ267" s="101">
        <v>1</v>
      </c>
      <c r="BV267" s="101">
        <v>1</v>
      </c>
      <c r="BY267" s="96" t="s">
        <v>2097</v>
      </c>
      <c r="BZ267" s="101" t="str">
        <f>IF(AJ267="Obligations",AP267&amp;" "&amp;AI267&amp;" "&amp;IF(AI267="High Yield",IF(AQ267&lt;2.5,"SHORT",IF(AQ267&gt;4,"LONG","MID")),IF(AQ267&lt;3.5,"SHORT",IF(AQ267&gt;8,"LONG","MID"))),"")</f>
        <v>Courbe CHF Gouvernements MID</v>
      </c>
      <c r="CA267" s="101" t="s">
        <v>70</v>
      </c>
      <c r="CB267" s="101"/>
      <c r="CC267" s="101" t="s">
        <v>70</v>
      </c>
      <c r="CD267" s="42" t="s">
        <v>4374</v>
      </c>
      <c r="CE267" s="42" t="s">
        <v>4374</v>
      </c>
      <c r="CF267" s="42" t="str">
        <f>IFERROR(VLOOKUP(Funds[[#This Row],[Code ISIN]],[1]GLOBAL!$C$1:$L$27,10,FALSE)," ")</f>
        <v xml:space="preserve"> </v>
      </c>
      <c r="CG267" s="42" t="s">
        <v>4374</v>
      </c>
      <c r="CH267" s="42" t="s">
        <v>4374</v>
      </c>
      <c r="CI267" s="42" t="s">
        <v>4374</v>
      </c>
      <c r="CJ267" s="123">
        <v>42978</v>
      </c>
      <c r="CK267" s="96" t="s">
        <v>4374</v>
      </c>
      <c r="CL267" s="246" t="str">
        <f>VLOOKUP(Funds[[#This Row],[Code ISIN]],'Sheet1 - Table (1)'!$A$10:$AF$110017,MATCH("Funds Liquidity",'Sheet1 - Table (1)'!$10:$10,0),FALSE)</f>
        <v>Jour</v>
      </c>
    </row>
    <row r="268" spans="1:94">
      <c r="A268" s="96" t="s">
        <v>1180</v>
      </c>
      <c r="B268" s="305">
        <f>IF(ISERROR(VALUE(VLOOKUP($A268,'Sheet1 - Table (1)'!$A$8:$AG$1186,COLUMN(B$7),FALSE))),VLOOKUP(A268,TK_MANQUANTS,2,FALSE),IF(VALUE(VLOOKUP($A268,'Sheet1 - Table (1)'!$A$8:$AG$1186,COLUMN(B$7),FALSE))=0,VLOOKUP(A268,TK_MANQUANTS,2,FALSE),VALUE(VLOOKUP($A268,'Sheet1 - Table (1)'!$A$8:$AG$1186,COLUMN(B$7),FALSE))))</f>
        <v>11892391</v>
      </c>
      <c r="C268" s="80" t="str">
        <f>VLOOKUP($A268,'Sheet1 - Table (1)'!$A$8:$AG$1186,COLUMN(C$7),FALSE)</f>
        <v>UBS ETF (CH)-SBI® Domestic Govt 7-15 (CHF) Ad</v>
      </c>
      <c r="D268" s="82">
        <f>VLOOKUP($A268,'Sheet1 - Table (1)'!$A$8:$AG$1186,COLUMN(D$7),FALSE)</f>
        <v>43496</v>
      </c>
      <c r="E268" s="124">
        <f>VLOOKUP($A268,'Sheet1 - Table (1)'!$A$8:$AG$1186,COLUMN(E$7),FALSE)</f>
        <v>0.15</v>
      </c>
      <c r="F268" s="80">
        <f>VLOOKUP($A268,'Sheet1 - Table (1)'!$A$8:$AG$1186,COLUMN(F$7),FALSE)</f>
        <v>0</v>
      </c>
      <c r="G268" s="80" t="str">
        <f>VLOOKUP($A268,'Sheet1 - Table (1)'!$A$8:$AG$1186,COLUMN(G$7),FALSE)</f>
        <v>Switzerland</v>
      </c>
      <c r="H268" s="80" t="str">
        <f>VLOOKUP($A268,'Sheet1 - Table (1)'!$A$8:$AG$1186,COLUMN(H$7),FALSE)</f>
        <v>CHF</v>
      </c>
      <c r="I268" s="80" t="str">
        <f>VLOOKUP($A268,'Sheet1 - Table (1)'!$A$8:$AG$1186,COLUMN(I$7),FALSE)</f>
        <v>Exchange Traded Funds</v>
      </c>
      <c r="J268" s="80" t="str">
        <f>VLOOKUP($A268,'Sheet1 - Table (1)'!$A$8:$AG$1186,COLUMN(J$7),FALSE)</f>
        <v>Obligation</v>
      </c>
      <c r="K268" s="82">
        <f>VLOOKUP($A268,'Sheet1 - Table (1)'!$A$8:$AG$1186,COLUMN(K$7),FALSE)</f>
        <v>0</v>
      </c>
      <c r="L268" s="80">
        <f>VLOOKUP($A268,'Sheet1 - Table (1)'!$A$8:$AG$1186,COLUMN(L$7),FALSE)</f>
        <v>0</v>
      </c>
      <c r="M268" s="80" t="str">
        <f>VLOOKUP($A268,'Sheet1 - Table (1)'!$A$8:$AG$1186,COLUMN(M$7),FALSE)</f>
        <v>Paid</v>
      </c>
      <c r="N268" s="80">
        <f>VLOOKUP($A268,'Sheet1 - Table (1)'!$A$8:$AG$1186,COLUMN(N$7),FALSE)</f>
        <v>0</v>
      </c>
      <c r="O268" s="80">
        <f>VLOOKUP($A268,'Sheet1 - Table (1)'!$A$8:$AG$1186,COLUMN(O$7),FALSE)</f>
        <v>0</v>
      </c>
      <c r="P268" s="80">
        <f>VLOOKUP($A268,'Sheet1 - Table (1)'!$A$8:$AG$1186,COLUMN(P$7),FALSE)</f>
        <v>0</v>
      </c>
      <c r="Q268" s="80">
        <f>VLOOKUP($A268,'Sheet1 - Table (1)'!$A$8:$AG$1186,COLUMN(Q$7),FALSE)</f>
        <v>0</v>
      </c>
      <c r="R268" s="80">
        <f>VLOOKUP($A268,'Sheet1 - Table (1)'!$A$8:$AG$1186,COLUMN(R$7),FALSE)</f>
        <v>0</v>
      </c>
      <c r="S268" s="80" t="b">
        <f>VLOOKUP($A268,'Sheet1 - Table (1)'!$A$8:$AG$1186,COLUMN(S$7),FALSE)</f>
        <v>1</v>
      </c>
      <c r="T268" s="80">
        <f>VLOOKUP($A268,'Sheet1 - Table (1)'!$A$8:$AG$1186,COLUMN(T$7),FALSE)</f>
        <v>0</v>
      </c>
      <c r="U268" s="80" t="str">
        <f t="shared" si="61"/>
        <v>GE</v>
      </c>
      <c r="V268" s="80" t="str">
        <f>VLOOKUP($A268,'Sheet1 - Table (1)'!$A$8:$AG$1186,COLUMN(V$7)+3,FALSE)</f>
        <v>CH - Uebrige Fds tradit. Anl.</v>
      </c>
      <c r="W268" s="80" t="str">
        <f>VLOOKUP(A268,'Sheet1 - Table (1)'!$A$8:$AF$10075,MATCH($W$8,'Sheet1 - Table (1)'!$10:$10,0),FALSE)</f>
        <v>Détermination des Prix Quotidien</v>
      </c>
      <c r="X268" s="80" t="str">
        <f>VLOOKUP(A268,'Sheet1 - Table (1)'!$A$8:$AAB$10075,MATCH($X$8,'Sheet1 - Table (1)'!$10:$10,0),FALSE)</f>
        <v>Full</v>
      </c>
      <c r="Y268" s="96" t="str">
        <f t="shared" si="63"/>
        <v>ETF</v>
      </c>
      <c r="AA268" s="96" t="s">
        <v>1823</v>
      </c>
      <c r="AB268" s="96" t="s">
        <v>2064</v>
      </c>
      <c r="AC268" s="214" t="s">
        <v>140</v>
      </c>
      <c r="AD268" s="214" t="s">
        <v>2064</v>
      </c>
      <c r="AE268" s="96" t="s">
        <v>2481</v>
      </c>
      <c r="AF268" s="246" t="s">
        <v>2481</v>
      </c>
      <c r="AI268" s="96" t="s">
        <v>785</v>
      </c>
      <c r="AJ268" s="96" t="s">
        <v>140</v>
      </c>
      <c r="AK268" s="96" t="s">
        <v>140</v>
      </c>
      <c r="AL268" s="96" t="s">
        <v>2064</v>
      </c>
      <c r="AM268" s="96" t="str">
        <f t="shared" si="65"/>
        <v>Obligations CHF</v>
      </c>
      <c r="AO268" s="96" t="s">
        <v>2064</v>
      </c>
      <c r="AP268" s="96" t="s">
        <v>786</v>
      </c>
      <c r="AQ268" s="96">
        <v>9.59</v>
      </c>
      <c r="AR268" s="101">
        <v>-1.1999999999999999E-3</v>
      </c>
      <c r="AS268" s="101">
        <f t="shared" si="62"/>
        <v>-2.7000000000000001E-3</v>
      </c>
      <c r="AT268" s="101">
        <v>1</v>
      </c>
      <c r="AX268" s="101">
        <v>1</v>
      </c>
      <c r="BJ268" s="101">
        <v>1</v>
      </c>
      <c r="BV268" s="101">
        <v>1</v>
      </c>
      <c r="BY268" s="96" t="s">
        <v>2091</v>
      </c>
      <c r="BZ268" s="101" t="str">
        <f>IF(AJ268="Obligations",AP268&amp;" "&amp;AI268&amp;" "&amp;IF(AI268="High Yield",IF(AQ268&lt;2.5,"SHORT",IF(AQ268&gt;4,"LONG","MID")),IF(AQ268&lt;3.5,"SHORT",IF(AQ268&gt;8,"LONG","MID"))),"")</f>
        <v>Courbe CHF Gouvernements LONG</v>
      </c>
      <c r="CA268" s="101" t="s">
        <v>70</v>
      </c>
      <c r="CB268" s="101"/>
      <c r="CC268" s="101" t="s">
        <v>70</v>
      </c>
      <c r="CD268" s="42" t="s">
        <v>4374</v>
      </c>
      <c r="CE268" s="42" t="s">
        <v>4374</v>
      </c>
      <c r="CF268" s="42" t="str">
        <f>IFERROR(VLOOKUP(Funds[[#This Row],[Code ISIN]],[1]GLOBAL!$C$1:$L$27,10,FALSE)," ")</f>
        <v xml:space="preserve"> </v>
      </c>
      <c r="CG268" s="42" t="s">
        <v>4374</v>
      </c>
      <c r="CH268" s="42" t="s">
        <v>4374</v>
      </c>
      <c r="CI268" s="42" t="s">
        <v>4374</v>
      </c>
      <c r="CJ268" s="123">
        <v>42978</v>
      </c>
      <c r="CK268" s="96" t="s">
        <v>4374</v>
      </c>
      <c r="CL268" s="246" t="str">
        <f>VLOOKUP(Funds[[#This Row],[Code ISIN]],'Sheet1 - Table (1)'!$A$10:$AF$110017,MATCH("Funds Liquidity",'Sheet1 - Table (1)'!$10:$10,0),FALSE)</f>
        <v>Jour</v>
      </c>
    </row>
    <row r="269" spans="1:94">
      <c r="A269" s="80" t="s">
        <v>1964</v>
      </c>
      <c r="B269" s="305">
        <f>IF(ISERROR(VALUE(VLOOKUP($A269,'Sheet1 - Table (1)'!$A$8:$AG$1186,COLUMN(B$7),FALSE))),VLOOKUP(A269,TK_MANQUANTS,2,FALSE),IF(VALUE(VLOOKUP($A269,'Sheet1 - Table (1)'!$A$8:$AG$1186,COLUMN(B$7),FALSE))=0,VLOOKUP(A269,TK_MANQUANTS,2,FALSE),VALUE(VLOOKUP($A269,'Sheet1 - Table (1)'!$A$8:$AG$1186,COLUMN(B$7),FALSE))))</f>
        <v>26378263</v>
      </c>
      <c r="C269" s="80" t="str">
        <f>VLOOKUP($A269,'Sheet1 - Table (1)'!$A$8:$AG$1186,COLUMN(C$7),FALSE)</f>
        <v>BCVs / WKB (CH) Equity Switzerland A</v>
      </c>
      <c r="D269" s="82">
        <f>VLOOKUP($A269,'Sheet1 - Table (1)'!$A$8:$AG$1186,COLUMN(D$7),FALSE)</f>
        <v>43890</v>
      </c>
      <c r="E269" s="124">
        <f>VALUE(VLOOKUP($A269,'Sheet1 - Table (1)'!$A$8:$AG$1186,COLUMN(E$7),FALSE))</f>
        <v>1.1100000000000001</v>
      </c>
      <c r="F269" s="80">
        <f>VLOOKUP($A269,'Sheet1 - Table (1)'!$A$8:$AG$1186,COLUMN(F$7),FALSE)</f>
        <v>0</v>
      </c>
      <c r="G269" s="80" t="str">
        <f>VLOOKUP($A269,'Sheet1 - Table (1)'!$A$8:$AG$1186,COLUMN(G$7),FALSE)</f>
        <v>Switzerland</v>
      </c>
      <c r="H269" s="80" t="str">
        <f>VLOOKUP($A269,'Sheet1 - Table (1)'!$A$8:$AG$1186,COLUMN(H$7),FALSE)</f>
        <v>CHF</v>
      </c>
      <c r="I269" s="80" t="str">
        <f>VLOOKUP($A269,'Sheet1 - Table (1)'!$A$8:$AG$1186,COLUMN(I$7),FALSE)</f>
        <v>Fonds de placement</v>
      </c>
      <c r="J269" s="80" t="str">
        <f>VLOOKUP($A269,'Sheet1 - Table (1)'!$A$8:$AG$1186,COLUMN(J$7),FALSE)</f>
        <v>Actions</v>
      </c>
      <c r="K269" s="82">
        <f>VLOOKUP($A269,'Sheet1 - Table (1)'!$A$8:$AG$1186,COLUMN(K$7),FALSE)</f>
        <v>44255</v>
      </c>
      <c r="L269" s="80">
        <f>VLOOKUP($A269,'Sheet1 - Table (1)'!$A$8:$AG$1186,COLUMN(L$7),FALSE)</f>
        <v>310.71861869999998</v>
      </c>
      <c r="M269" s="80" t="str">
        <f>VLOOKUP($A269,'Sheet1 - Table (1)'!$A$8:$AG$1186,COLUMN(M$7),FALSE)</f>
        <v>Paid</v>
      </c>
      <c r="N269" s="80">
        <f>VLOOKUP($A269,'Sheet1 - Table (1)'!$A$8:$AG$1186,COLUMN(N$7),FALSE)</f>
        <v>0</v>
      </c>
      <c r="O269" s="80">
        <f>VLOOKUP($A269,'Sheet1 - Table (1)'!$A$8:$AG$1186,COLUMN(O$7),FALSE)</f>
        <v>0</v>
      </c>
      <c r="P269" s="80">
        <f>VLOOKUP($A269,'Sheet1 - Table (1)'!$A$8:$AG$1186,COLUMN(P$7),FALSE)</f>
        <v>0</v>
      </c>
      <c r="Q269" s="80">
        <f>VLOOKUP($A269,'Sheet1 - Table (1)'!$A$8:$AG$1186,COLUMN(Q$7),FALSE)</f>
        <v>0</v>
      </c>
      <c r="R269" s="80">
        <f>VLOOKUP($A269,'Sheet1 - Table (1)'!$A$8:$AG$1186,COLUMN(R$7),FALSE)</f>
        <v>0</v>
      </c>
      <c r="S269" s="80">
        <f>VLOOKUP($A269,'Sheet1 - Table (1)'!$A$8:$AG$1186,COLUMN(S$7),FALSE)</f>
        <v>0</v>
      </c>
      <c r="T269" s="80">
        <f>VLOOKUP($A269,'Sheet1 - Table (1)'!$A$8:$AG$1186,COLUMN(T$7),FALSE)</f>
        <v>0</v>
      </c>
      <c r="U269" s="80" t="str">
        <f t="shared" si="61"/>
        <v/>
      </c>
      <c r="V269" s="80" t="str">
        <f>VLOOKUP($A269,'Sheet1 - Table (1)'!$A$8:$AG$1186,COLUMN(V$7)+3,FALSE)</f>
        <v>CH - Uebrige Fds tradit. Anl.</v>
      </c>
      <c r="W269" s="80" t="str">
        <f>VLOOKUP(A269,'Sheet1 - Table (1)'!$A$8:$AF$10075,MATCH($W$8,'Sheet1 - Table (1)'!$10:$10,0),FALSE)</f>
        <v>Détermination des Prix Quotidien</v>
      </c>
      <c r="X269" s="80">
        <f>VLOOKUP(A269,'Sheet1 - Table (1)'!$A$8:$AAB$10075,MATCH($X$8,'Sheet1 - Table (1)'!$10:$10,0),FALSE)</f>
        <v>0</v>
      </c>
      <c r="Y269" s="132" t="str">
        <f t="shared" si="63"/>
        <v>Fonds de placement</v>
      </c>
      <c r="Z269" s="132"/>
      <c r="AA269" s="132" t="s">
        <v>1823</v>
      </c>
      <c r="AB269" s="96" t="s">
        <v>1960</v>
      </c>
      <c r="AC269" s="214" t="s">
        <v>155</v>
      </c>
      <c r="AD269" s="214" t="s">
        <v>1960</v>
      </c>
      <c r="AE269" s="132" t="s">
        <v>2858</v>
      </c>
      <c r="AF269" s="246" t="s">
        <v>2858</v>
      </c>
      <c r="AG269" s="132"/>
      <c r="AH269" s="132"/>
      <c r="AI269" s="132" t="s">
        <v>155</v>
      </c>
      <c r="AJ269" s="132" t="s">
        <v>155</v>
      </c>
      <c r="AK269" s="132" t="s">
        <v>155</v>
      </c>
      <c r="AL269" s="26" t="s">
        <v>1960</v>
      </c>
      <c r="AM269" s="132" t="s">
        <v>1960</v>
      </c>
      <c r="AN269" s="148"/>
      <c r="AO269" s="96" t="s">
        <v>1960</v>
      </c>
      <c r="AP269" s="96" t="s">
        <v>2485</v>
      </c>
      <c r="AQ269" s="132"/>
      <c r="AR269" s="126"/>
      <c r="AS269" s="126" t="str">
        <f t="shared" si="62"/>
        <v/>
      </c>
      <c r="AT269" s="126"/>
      <c r="AU269" s="126"/>
      <c r="AV269" s="126"/>
      <c r="AW269" s="126"/>
      <c r="AX269" s="126">
        <v>1</v>
      </c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>
        <v>1</v>
      </c>
      <c r="BK269" s="126"/>
      <c r="BL269" s="126"/>
      <c r="BM269" s="126"/>
      <c r="BN269" s="126"/>
      <c r="BO269" s="126"/>
      <c r="BP269" s="126"/>
      <c r="BQ269" s="126"/>
      <c r="BR269" s="126"/>
      <c r="BS269" s="132"/>
      <c r="BT269" s="126"/>
      <c r="BU269" s="126"/>
      <c r="BV269" s="126"/>
      <c r="BW269" s="126"/>
      <c r="BX269" s="135"/>
      <c r="BY269" s="132"/>
      <c r="BZ269" s="126" t="str">
        <f>IF(AJ269="Obligations",AP269&amp;" "&amp;AI269&amp;" "&amp;IF(AQ269&lt;3.5,"SHORT",IF(AQ269&gt;8,"LONG","MID")),"")</f>
        <v/>
      </c>
      <c r="CA269" s="101" t="s">
        <v>70</v>
      </c>
      <c r="CB269" s="101"/>
      <c r="CC269" s="101" t="s">
        <v>70</v>
      </c>
      <c r="CD269" s="42" t="s">
        <v>4374</v>
      </c>
      <c r="CE269" s="42" t="s">
        <v>4374</v>
      </c>
      <c r="CF269" s="42" t="str">
        <f>IFERROR(VLOOKUP(Funds[[#This Row],[Code ISIN]],[1]GLOBAL!$C$1:$L$27,10,FALSE)," ")</f>
        <v xml:space="preserve"> </v>
      </c>
      <c r="CG269" s="42" t="s">
        <v>4374</v>
      </c>
      <c r="CH269" s="42" t="s">
        <v>4374</v>
      </c>
      <c r="CI269" s="42" t="s">
        <v>4374</v>
      </c>
      <c r="CJ269" s="140">
        <v>42734</v>
      </c>
      <c r="CK269" s="96" t="s">
        <v>4374</v>
      </c>
      <c r="CL269" s="246" t="str">
        <f>VLOOKUP(Funds[[#This Row],[Code ISIN]],'Sheet1 - Table (1)'!$A$10:$AF$110017,MATCH("Funds Liquidity",'Sheet1 - Table (1)'!$10:$10,0),FALSE)</f>
        <v>Jour</v>
      </c>
    </row>
    <row r="270" spans="1:94">
      <c r="A270" s="83" t="s">
        <v>3218</v>
      </c>
      <c r="B270" s="305">
        <f>IF(ISERROR(VALUE(VLOOKUP($A270,'Sheet1 - Table (1)'!$A$8:$AG$1186,COLUMN(B$7),FALSE))),VLOOKUP(A270,TK_MANQUANTS,2,FALSE),IF(VALUE(VLOOKUP($A270,'Sheet1 - Table (1)'!$A$8:$AG$1186,COLUMN(B$7),FALSE))=0,VLOOKUP(A270,TK_MANQUANTS,2,FALSE),VALUE(VLOOKUP($A270,'Sheet1 - Table (1)'!$A$8:$AG$1186,COLUMN(B$7),FALSE))))</f>
        <v>33099914</v>
      </c>
      <c r="C270" s="80" t="str">
        <f>VLOOKUP($A270,'Sheet1 - Table (1)'!$A$8:$AG$1186,COLUMN(C$7),FALSE)</f>
        <v>Swisscanto (CH) IBF TM AAA-BBB 1-5 CHF GT CHF</v>
      </c>
      <c r="D270" s="82">
        <f>VLOOKUP($A270,'Sheet1 - Table (1)'!$A$8:$AG$1186,COLUMN(D$7),FALSE)</f>
        <v>44196</v>
      </c>
      <c r="E270" s="124">
        <f>VLOOKUP($A270,'Sheet1 - Table (1)'!$A$8:$AG$1186,COLUMN(E$7),FALSE)</f>
        <v>0.13</v>
      </c>
      <c r="F270" s="80">
        <f>VLOOKUP($A270,'Sheet1 - Table (1)'!$A$8:$AG$1186,COLUMN(F$7),FALSE)</f>
        <v>0</v>
      </c>
      <c r="G270" s="80" t="str">
        <f>VLOOKUP($A270,'Sheet1 - Table (1)'!$A$8:$AG$1186,COLUMN(G$7),FALSE)</f>
        <v>Switzerland</v>
      </c>
      <c r="H270" s="80" t="str">
        <f>VLOOKUP($A270,'Sheet1 - Table (1)'!$A$8:$AG$1186,COLUMN(H$7),FALSE)</f>
        <v>CHF</v>
      </c>
      <c r="I270" s="80" t="str">
        <f>VLOOKUP($A270,'Sheet1 - Table (1)'!$A$8:$AG$1186,COLUMN(I$7),FALSE)</f>
        <v>Fonds de placement</v>
      </c>
      <c r="J270" s="80" t="str">
        <f>VLOOKUP($A270,'Sheet1 - Table (1)'!$A$8:$AG$1186,COLUMN(J$7),FALSE)</f>
        <v>Obligation</v>
      </c>
      <c r="K270" s="82">
        <f>VLOOKUP($A270,'Sheet1 - Table (1)'!$A$8:$AG$1186,COLUMN(K$7),FALSE)</f>
        <v>44255</v>
      </c>
      <c r="L270" s="80">
        <f>VLOOKUP($A270,'Sheet1 - Table (1)'!$A$8:$AG$1186,COLUMN(L$7),FALSE)</f>
        <v>1306.3445340000001</v>
      </c>
      <c r="M270" s="80" t="str">
        <f>VLOOKUP($A270,'Sheet1 - Table (1)'!$A$8:$AG$1186,COLUMN(M$7),FALSE)</f>
        <v>Retained</v>
      </c>
      <c r="N270" s="80">
        <f>VLOOKUP($A270,'Sheet1 - Table (1)'!$A$8:$AG$1186,COLUMN(N$7),FALSE)</f>
        <v>0</v>
      </c>
      <c r="O270" s="80">
        <f>VLOOKUP($A270,'Sheet1 - Table (1)'!$A$8:$AG$1186,COLUMN(O$7),FALSE)</f>
        <v>0</v>
      </c>
      <c r="P270" s="80">
        <f>VLOOKUP($A270,'Sheet1 - Table (1)'!$A$8:$AG$1186,COLUMN(P$7),FALSE)</f>
        <v>0</v>
      </c>
      <c r="Q270" s="80">
        <f>VLOOKUP($A270,'Sheet1 - Table (1)'!$A$8:$AG$1186,COLUMN(Q$7),FALSE)</f>
        <v>0</v>
      </c>
      <c r="R270" s="80">
        <f>VLOOKUP($A270,'Sheet1 - Table (1)'!$A$8:$AG$1186,COLUMN(R$7),FALSE)</f>
        <v>0</v>
      </c>
      <c r="S270" s="80">
        <f>VLOOKUP($A270,'Sheet1 - Table (1)'!$A$8:$AG$1186,COLUMN(S$7),FALSE)</f>
        <v>0</v>
      </c>
      <c r="T270" s="80">
        <f>VLOOKUP($A270,'Sheet1 - Table (1)'!$A$8:$AG$1186,COLUMN(T$7),FALSE)</f>
        <v>0</v>
      </c>
      <c r="U270" s="80" t="str">
        <f t="shared" si="61"/>
        <v/>
      </c>
      <c r="V270" s="80" t="str">
        <f>VLOOKUP($A270,'Sheet1 - Table (1)'!$A$8:$AG$1186,COLUMN(V$7)+3,FALSE)</f>
        <v>CH - Uebrige Fds tradit. Anl.</v>
      </c>
      <c r="W270" s="80" t="str">
        <f>VLOOKUP(A270,'Sheet1 - Table (1)'!$A$8:$AF$10075,MATCH($W$8,'Sheet1 - Table (1)'!$10:$10,0),FALSE)</f>
        <v>Détermination des Prix Quotidien</v>
      </c>
      <c r="X270" s="80" t="str">
        <f>VLOOKUP(A270,'Sheet1 - Table (1)'!$A$8:$AAB$10075,MATCH($X$8,'Sheet1 - Table (1)'!$10:$10,0),FALSE)</f>
        <v>Optimized</v>
      </c>
      <c r="Y270" s="96" t="str">
        <f t="shared" si="63"/>
        <v>Fonds de placement</v>
      </c>
      <c r="AA270" s="96" t="s">
        <v>1823</v>
      </c>
      <c r="AB270" s="96" t="s">
        <v>2064</v>
      </c>
      <c r="AC270" s="214" t="s">
        <v>140</v>
      </c>
      <c r="AD270" s="214" t="s">
        <v>2064</v>
      </c>
      <c r="AE270" s="96" t="s">
        <v>2481</v>
      </c>
      <c r="AF270" s="246" t="s">
        <v>2481</v>
      </c>
      <c r="AG270" s="96" t="s">
        <v>2857</v>
      </c>
      <c r="AI270" s="96" t="s">
        <v>381</v>
      </c>
      <c r="AJ270" s="96" t="s">
        <v>140</v>
      </c>
      <c r="AK270" s="96" t="s">
        <v>140</v>
      </c>
      <c r="AL270" s="96" t="s">
        <v>2064</v>
      </c>
      <c r="AM270" s="96" t="str">
        <f>IF(AND(AK270="Obligations",AP270="Courbe CHF"),"Obligations CHF",IF(AND(AX270=100%,BJ270=100%),AK270&amp;" CHF",IF(OR(AK270="Obligations",AK270="Actions",AK270="Liquidités"),AK270&amp;" étrangères" &amp; IF(AX270=100%," hedged",""),AK270&amp;" étrangers" &amp; IF(AX270=100%," hedged",""))))</f>
        <v>Obligations CHF</v>
      </c>
      <c r="AO270" s="96" t="s">
        <v>2064</v>
      </c>
      <c r="AP270" s="96" t="s">
        <v>786</v>
      </c>
      <c r="AQ270" s="219">
        <f>VLOOKUP($CC270,indice!$A$1:$AV$3072,MATCH(AQ$8,indice!$A$1:$AV$1,0),FALSE)</f>
        <v>2.88</v>
      </c>
      <c r="AR270" s="220">
        <f>VLOOKUP($CC270,indice!$A$1:$AV$3072,MATCH(AR$8,indice!$A$1:$AV$1,0),FALSE)</f>
        <v>-3.0999999999999999E-3</v>
      </c>
      <c r="AS270" s="101">
        <f t="shared" si="62"/>
        <v>-4.3999999999999994E-3</v>
      </c>
      <c r="AT270" s="220">
        <f>VLOOKUP($CC270,indice!$A$1:$AV$3072,MATCH(AT$8,indice!$A$1:$AV$1,0),FALSE)</f>
        <v>0.62829999999999997</v>
      </c>
      <c r="AU270" s="220">
        <f>VLOOKUP($CC270,indice!$A$1:$AV$3072,MATCH(AU$8,indice!$A$1:$AV$1,0),FALSE)</f>
        <v>0.18160000000000001</v>
      </c>
      <c r="AV270" s="220">
        <f>VLOOKUP($CC270,indice!$A$1:$AV$3072,MATCH(AV$8,indice!$A$1:$AV$1,0),FALSE)</f>
        <v>0.19009999999999999</v>
      </c>
      <c r="AX270" s="220">
        <f>VLOOKUP($CC270,indice!$A$1:$AV$3072,MATCH(AX$8,indice!$A$1:$AV$1,0),FALSE)</f>
        <v>1</v>
      </c>
      <c r="BJ270" s="220">
        <f>VLOOKUP($CC270,indice!$A$1:$AV$3072,MATCH(BJ$8,indice!$A$1:$AV$1,0),FALSE)</f>
        <v>1</v>
      </c>
      <c r="BT270" s="101">
        <v>3.5000000000000001E-3</v>
      </c>
      <c r="BU270" s="139">
        <v>0</v>
      </c>
      <c r="BV270" s="220">
        <f>VLOOKUP($CC270,indice!$A$1:$AV$3072,MATCH(BV$8,indice!$A$1:$AV$1,0),FALSE)</f>
        <v>0.43780000000000002</v>
      </c>
      <c r="BW270" s="220">
        <f>VLOOKUP($CC270,indice!$A$1:$AV$3072,MATCH(BW$8,indice!$A$1:$AV$1,0),FALSE)</f>
        <v>0.56220000000000003</v>
      </c>
      <c r="BY270" s="101" t="s">
        <v>3224</v>
      </c>
      <c r="BZ270" s="101" t="str">
        <f>IF(AJ270="Obligations",AP270&amp;" "&amp;AI270&amp;" "&amp;IF(AI270="High Yield",IF(AQ270&lt;2.5,"SHORT",IF(AQ270&gt;4,"LONG","MID")),IF(AQ270&lt;3.5,"SHORT",IF(AQ270&gt;8,"LONG","MID"))),"")</f>
        <v>Courbe CHF Aggregate SHORT</v>
      </c>
      <c r="CA270" s="101" t="s">
        <v>4050</v>
      </c>
      <c r="CB270" s="122" t="s">
        <v>3875</v>
      </c>
      <c r="CC270" s="101" t="s">
        <v>4031</v>
      </c>
      <c r="CD270" s="42" t="s">
        <v>4374</v>
      </c>
      <c r="CE270" s="42" t="s">
        <v>4374</v>
      </c>
      <c r="CF270" s="42" t="str">
        <f>IFERROR(VLOOKUP(Funds[[#This Row],[Code ISIN]],[1]GLOBAL!$C$1:$L$27,10,FALSE)," ")</f>
        <v xml:space="preserve"> </v>
      </c>
      <c r="CG270" s="42" t="s">
        <v>4374</v>
      </c>
      <c r="CH270" s="42" t="s">
        <v>4374</v>
      </c>
      <c r="CI270" s="42" t="s">
        <v>4374</v>
      </c>
      <c r="CJ270" s="123" t="s">
        <v>5131</v>
      </c>
      <c r="CK270" s="96" t="s">
        <v>4374</v>
      </c>
      <c r="CL270" s="246" t="str">
        <f>VLOOKUP(Funds[[#This Row],[Code ISIN]],'Sheet1 - Table (1)'!$A$10:$AF$110017,MATCH("Funds Liquidity",'Sheet1 - Table (1)'!$10:$10,0),FALSE)</f>
        <v>Jour</v>
      </c>
    </row>
    <row r="271" spans="1:94">
      <c r="A271" s="83" t="s">
        <v>1341</v>
      </c>
      <c r="B271" s="305">
        <f>IF(ISERROR(VALUE(VLOOKUP($A271,'Sheet1 - Table (1)'!$A$8:$AG$1186,COLUMN(B$7),FALSE))),VLOOKUP(A271,TK_MANQUANTS,2,FALSE),IF(VALUE(VLOOKUP($A271,'Sheet1 - Table (1)'!$A$8:$AG$1186,COLUMN(B$7),FALSE))=0,VLOOKUP(A271,TK_MANQUANTS,2,FALSE),VALUE(VLOOKUP($A271,'Sheet1 - Table (1)'!$A$8:$AG$1186,COLUMN(B$7),FALSE))))</f>
        <v>20557004</v>
      </c>
      <c r="C271" s="80" t="str">
        <f>VLOOKUP($A271,'Sheet1 - Table (1)'!$A$8:$AG$1186,COLUMN(C$7),FALSE)</f>
        <v>UBS-ETF SBI® Foreign AAA-BBB 1-5 UCITS (CHF) A-dis</v>
      </c>
      <c r="D271" s="82">
        <f>VLOOKUP($A271,'Sheet1 - Table (1)'!$A$8:$AG$1186,COLUMN(D$7),FALSE)</f>
        <v>43830</v>
      </c>
      <c r="E271" s="124">
        <f>VLOOKUP($A271,'Sheet1 - Table (1)'!$A$8:$AG$1186,COLUMN(E$7),FALSE)</f>
        <v>0.2</v>
      </c>
      <c r="F271" s="80" t="b">
        <f>VLOOKUP($A271,'Sheet1 - Table (1)'!$A$8:$AG$1186,COLUMN(F$7),FALSE)</f>
        <v>1</v>
      </c>
      <c r="G271" s="80" t="str">
        <f>VLOOKUP($A271,'Sheet1 - Table (1)'!$A$8:$AG$1186,COLUMN(G$7),FALSE)</f>
        <v>Luxembourg</v>
      </c>
      <c r="H271" s="80" t="str">
        <f>VLOOKUP($A271,'Sheet1 - Table (1)'!$A$8:$AG$1186,COLUMN(H$7),FALSE)</f>
        <v>CHF</v>
      </c>
      <c r="I271" s="80" t="str">
        <f>VLOOKUP($A271,'Sheet1 - Table (1)'!$A$8:$AG$1186,COLUMN(I$7),FALSE)</f>
        <v>Exchange Traded Funds</v>
      </c>
      <c r="J271" s="80" t="str">
        <f>VLOOKUP($A271,'Sheet1 - Table (1)'!$A$8:$AG$1186,COLUMN(J$7),FALSE)</f>
        <v>Obligation</v>
      </c>
      <c r="K271" s="82">
        <f>VLOOKUP($A271,'Sheet1 - Table (1)'!$A$8:$AG$1186,COLUMN(K$7),FALSE)</f>
        <v>44255</v>
      </c>
      <c r="L271" s="80">
        <f>VLOOKUP($A271,'Sheet1 - Table (1)'!$A$8:$AG$1186,COLUMN(L$7),FALSE)</f>
        <v>167.97400479999999</v>
      </c>
      <c r="M271" s="80" t="str">
        <f>VLOOKUP($A271,'Sheet1 - Table (1)'!$A$8:$AG$1186,COLUMN(M$7),FALSE)</f>
        <v>Paid</v>
      </c>
      <c r="N271" s="80">
        <f>VLOOKUP($A271,'Sheet1 - Table (1)'!$A$8:$AG$1186,COLUMN(N$7),FALSE)</f>
        <v>0</v>
      </c>
      <c r="O271" s="80" t="b">
        <f>VLOOKUP($A271,'Sheet1 - Table (1)'!$A$8:$AG$1186,COLUMN(O$7),FALSE)</f>
        <v>1</v>
      </c>
      <c r="P271" s="80" t="b">
        <f>VLOOKUP($A271,'Sheet1 - Table (1)'!$A$8:$AG$1186,COLUMN(P$7),FALSE)</f>
        <v>1</v>
      </c>
      <c r="Q271" s="80" t="b">
        <f>VLOOKUP($A271,'Sheet1 - Table (1)'!$A$8:$AG$1186,COLUMN(Q$7),FALSE)</f>
        <v>1</v>
      </c>
      <c r="R271" s="80" t="b">
        <f>VLOOKUP($A271,'Sheet1 - Table (1)'!$A$8:$AG$1186,COLUMN(R$7),FALSE)</f>
        <v>1</v>
      </c>
      <c r="S271" s="80" t="b">
        <f>VLOOKUP($A271,'Sheet1 - Table (1)'!$A$8:$AG$1186,COLUMN(S$7),FALSE)</f>
        <v>1</v>
      </c>
      <c r="T271" s="80" t="b">
        <f>VLOOKUP($A271,'Sheet1 - Table (1)'!$A$8:$AG$1186,COLUMN(T$7),FALSE)</f>
        <v>1</v>
      </c>
      <c r="U271" s="80" t="str">
        <f t="shared" si="61"/>
        <v>FR-IT-NE-SP-GE-UK</v>
      </c>
      <c r="V271" s="80" t="str">
        <f>VLOOKUP($A271,'Sheet1 - Table (1)'!$A$8:$AG$1186,COLUMN(V$7)+3,FALSE)</f>
        <v>LU - SICAV - Parte 1</v>
      </c>
      <c r="W271" s="80" t="str">
        <f>VLOOKUP(A271,'Sheet1 - Table (1)'!$A$8:$AF$10075,MATCH($W$8,'Sheet1 - Table (1)'!$10:$10,0),FALSE)</f>
        <v>Détermination des Prix Quotidien</v>
      </c>
      <c r="X271" s="80" t="str">
        <f>VLOOKUP(A271,'Sheet1 - Table (1)'!$A$8:$AAB$10075,MATCH($X$8,'Sheet1 - Table (1)'!$10:$10,0),FALSE)</f>
        <v>Full</v>
      </c>
      <c r="Y271" s="96" t="str">
        <f t="shared" si="63"/>
        <v>ETF</v>
      </c>
      <c r="AA271" s="96" t="s">
        <v>1823</v>
      </c>
      <c r="AB271" s="96" t="s">
        <v>2064</v>
      </c>
      <c r="AC271" s="214" t="s">
        <v>140</v>
      </c>
      <c r="AD271" s="214" t="s">
        <v>2064</v>
      </c>
      <c r="AE271" s="96" t="s">
        <v>2481</v>
      </c>
      <c r="AF271" s="246" t="s">
        <v>2481</v>
      </c>
      <c r="AG271" s="96" t="s">
        <v>2857</v>
      </c>
      <c r="AI271" s="96" t="s">
        <v>381</v>
      </c>
      <c r="AJ271" s="96" t="s">
        <v>140</v>
      </c>
      <c r="AK271" s="96" t="s">
        <v>140</v>
      </c>
      <c r="AL271" s="96" t="s">
        <v>2064</v>
      </c>
      <c r="AM271" s="96" t="str">
        <f>IF(AND(AK271="Obligations",AP271="Courbe CHF"),"Obligations CHF",IF(AND(AX271=100%,BJ271=100%),AK271&amp;" CHF",IF(OR(AK271="Obligations",AK271="Actions",AK271="Liquidités"),AK271&amp;" étrangères" &amp; IF(AX271=100%," hedged",""),AK271&amp;" étrangers" &amp; IF(AX271=100%," hedged",""))))</f>
        <v>Obligations CHF</v>
      </c>
      <c r="AO271" s="96" t="s">
        <v>2064</v>
      </c>
      <c r="AP271" s="96" t="s">
        <v>786</v>
      </c>
      <c r="AQ271" s="219">
        <f>VLOOKUP($CC271,indice!$A$1:$AV$3072,MATCH(AQ$8,indice!$A$1:$AV$1,0),FALSE)</f>
        <v>2.93</v>
      </c>
      <c r="AR271" s="220">
        <f>VLOOKUP($CC271,indice!$A$1:$AV$3072,MATCH(AR$8,indice!$A$1:$AV$1,0),FALSE)</f>
        <v>-2E-3</v>
      </c>
      <c r="AS271" s="101">
        <f>IF(AR271="","",AR271-E271%)</f>
        <v>-4.0000000000000001E-3</v>
      </c>
      <c r="AT271" s="220">
        <f>VLOOKUP($CC271,indice!$A$1:$AV$3072,MATCH(AT$8,indice!$A$1:$AV$1,0),FALSE)</f>
        <v>0.46500000000000002</v>
      </c>
      <c r="AU271" s="220">
        <f>VLOOKUP($CC271,indice!$A$1:$AV$3072,MATCH(AU$8,indice!$A$1:$AV$1,0),FALSE)</f>
        <v>0.28000000000000003</v>
      </c>
      <c r="AV271" s="220">
        <f>VLOOKUP($CC271,indice!$A$1:$AV$3072,MATCH(AV$8,indice!$A$1:$AV$1,0),FALSE)</f>
        <v>0.255</v>
      </c>
      <c r="AX271" s="220">
        <f>VLOOKUP($CC271,indice!$A$1:$AV$3072,MATCH(AX$8,indice!$A$1:$AV$1,0),FALSE)</f>
        <v>1</v>
      </c>
      <c r="BJ271" s="220">
        <f>VLOOKUP($CC271,indice!$A$1:$AV$3072,MATCH(BJ$8,indice!$A$1:$AV$1,0),FALSE)</f>
        <v>1</v>
      </c>
      <c r="BV271" s="220">
        <f>VLOOKUP($CC271,indice!$A$1:$AV$3072,MATCH(BV$8,indice!$A$1:$AV$1,0),FALSE)</f>
        <v>0.22339999999999999</v>
      </c>
      <c r="BW271" s="220">
        <f>VLOOKUP($CC271,indice!$A$1:$AV$3072,MATCH(BW$8,indice!$A$1:$AV$1,0),FALSE)</f>
        <v>0.77659999999999996</v>
      </c>
      <c r="BY271" s="101" t="s">
        <v>1350</v>
      </c>
      <c r="BZ271" s="101" t="str">
        <f>IF(AJ271="Obligations",AP271&amp;" "&amp;AI271&amp;" "&amp;IF(AI271="High Yield",IF(AQ271&lt;2.5,"SHORT",IF(AQ271&gt;4,"LONG","MID")),IF(AQ271&lt;3.5,"SHORT",IF(AQ271&gt;8,"LONG","MID"))),"")</f>
        <v>Courbe CHF Aggregate SHORT</v>
      </c>
      <c r="CA271" s="101" t="s">
        <v>4050</v>
      </c>
      <c r="CB271" s="122" t="s">
        <v>3876</v>
      </c>
      <c r="CC271" s="101" t="s">
        <v>4032</v>
      </c>
      <c r="CD271" s="42" t="s">
        <v>1633</v>
      </c>
      <c r="CE271" s="42" t="s">
        <v>1633</v>
      </c>
      <c r="CF271" s="42" t="str">
        <f>IFERROR(VLOOKUP(Funds[[#This Row],[Code ISIN]],[1]GLOBAL!$C$1:$L$27,10,FALSE)," ")</f>
        <v>X</v>
      </c>
      <c r="CG271" s="42" t="s">
        <v>1633</v>
      </c>
      <c r="CH271" s="42" t="s">
        <v>4374</v>
      </c>
      <c r="CI271" s="42" t="s">
        <v>1633</v>
      </c>
      <c r="CJ271" s="123" t="s">
        <v>5131</v>
      </c>
      <c r="CK271" s="96" t="s">
        <v>4374</v>
      </c>
      <c r="CL271" s="246" t="str">
        <f>VLOOKUP(Funds[[#This Row],[Code ISIN]],'Sheet1 - Table (1)'!$A$10:$AF$110017,MATCH("Funds Liquidity",'Sheet1 - Table (1)'!$10:$10,0),FALSE)</f>
        <v>Jour</v>
      </c>
      <c r="CN271" s="246" t="s">
        <v>140</v>
      </c>
    </row>
    <row r="272" spans="1:94">
      <c r="A272" s="80" t="s">
        <v>1789</v>
      </c>
      <c r="B272" s="305">
        <f>IF(ISERROR(VALUE(VLOOKUP($A272,'Sheet1 - Table (1)'!$A$8:$AG$1186,COLUMN(B$7),FALSE))),VLOOKUP(A272,TK_MANQUANTS,2,FALSE),IF(VALUE(VLOOKUP($A272,'Sheet1 - Table (1)'!$A$8:$AG$1186,COLUMN(B$7),FALSE))=0,VLOOKUP(A272,TK_MANQUANTS,2,FALSE),VALUE(VLOOKUP($A272,'Sheet1 - Table (1)'!$A$8:$AG$1186,COLUMN(B$7),FALSE))))</f>
        <v>11705254</v>
      </c>
      <c r="C272" s="80" t="str">
        <f>VLOOKUP($A272,'Sheet1 - Table (1)'!$A$8:$AG$1186,COLUMN(C$7),FALSE)</f>
        <v>Swisscanto (CH) Idx REF Switzerland ind NT CHF</v>
      </c>
      <c r="D272" s="82">
        <f>VLOOKUP($A272,'Sheet1 - Table (1)'!$A$8:$AG$1186,COLUMN(D$7),FALSE)</f>
        <v>44196</v>
      </c>
      <c r="E272" s="124">
        <f>VLOOKUP($A272,'Sheet1 - Table (1)'!$A$8:$AG$1186,COLUMN(E$7),FALSE)</f>
        <v>0.81</v>
      </c>
      <c r="F272" s="80">
        <f>VLOOKUP($A272,'Sheet1 - Table (1)'!$A$8:$AG$1186,COLUMN(F$7),FALSE)</f>
        <v>0</v>
      </c>
      <c r="G272" s="80" t="str">
        <f>VLOOKUP($A272,'Sheet1 - Table (1)'!$A$8:$AG$1186,COLUMN(G$7),FALSE)</f>
        <v>Switzerland</v>
      </c>
      <c r="H272" s="80" t="str">
        <f>VLOOKUP($A272,'Sheet1 - Table (1)'!$A$8:$AG$1186,COLUMN(H$7),FALSE)</f>
        <v>CHF</v>
      </c>
      <c r="I272" s="80" t="str">
        <f>VLOOKUP($A272,'Sheet1 - Table (1)'!$A$8:$AG$1186,COLUMN(I$7),FALSE)</f>
        <v>Fonds de placement</v>
      </c>
      <c r="J272" s="80" t="str">
        <f>VLOOKUP($A272,'Sheet1 - Table (1)'!$A$8:$AG$1186,COLUMN(J$7),FALSE)</f>
        <v>Actions</v>
      </c>
      <c r="K272" s="82">
        <f>VLOOKUP($A272,'Sheet1 - Table (1)'!$A$8:$AG$1186,COLUMN(K$7),FALSE)</f>
        <v>44255</v>
      </c>
      <c r="L272" s="80">
        <f>VLOOKUP($A272,'Sheet1 - Table (1)'!$A$8:$AG$1186,COLUMN(L$7),FALSE)</f>
        <v>2105.5221550000001</v>
      </c>
      <c r="M272" s="80" t="str">
        <f>VLOOKUP($A272,'Sheet1 - Table (1)'!$A$8:$AG$1186,COLUMN(M$7),FALSE)</f>
        <v>Retained</v>
      </c>
      <c r="N272" s="80">
        <f>VLOOKUP($A272,'Sheet1 - Table (1)'!$A$8:$AG$1186,COLUMN(N$7),FALSE)</f>
        <v>0</v>
      </c>
      <c r="O272" s="80">
        <f>VLOOKUP($A272,'Sheet1 - Table (1)'!$A$8:$AG$1186,COLUMN(O$7),FALSE)</f>
        <v>0</v>
      </c>
      <c r="P272" s="80">
        <f>VLOOKUP($A272,'Sheet1 - Table (1)'!$A$8:$AG$1186,COLUMN(P$7),FALSE)</f>
        <v>0</v>
      </c>
      <c r="Q272" s="80">
        <f>VLOOKUP($A272,'Sheet1 - Table (1)'!$A$8:$AG$1186,COLUMN(Q$7),FALSE)</f>
        <v>0</v>
      </c>
      <c r="R272" s="80">
        <f>VLOOKUP($A272,'Sheet1 - Table (1)'!$A$8:$AG$1186,COLUMN(R$7),FALSE)</f>
        <v>0</v>
      </c>
      <c r="S272" s="80">
        <f>VLOOKUP($A272,'Sheet1 - Table (1)'!$A$8:$AG$1186,COLUMN(S$7),FALSE)</f>
        <v>0</v>
      </c>
      <c r="T272" s="80">
        <f>VLOOKUP($A272,'Sheet1 - Table (1)'!$A$8:$AG$1186,COLUMN(T$7),FALSE)</f>
        <v>0</v>
      </c>
      <c r="U272" s="80" t="str">
        <f t="shared" si="61"/>
        <v/>
      </c>
      <c r="V272" s="80" t="str">
        <f>VLOOKUP($A272,'Sheet1 - Table (1)'!$A$8:$AG$1186,COLUMN(V$7)+3,FALSE)</f>
        <v>CH - Uebrige Fds tradit. Anl.</v>
      </c>
      <c r="W272" s="80" t="str">
        <f>VLOOKUP(A272,'Sheet1 - Table (1)'!$A$8:$AF$10075,MATCH($W$8,'Sheet1 - Table (1)'!$10:$10,0),FALSE)</f>
        <v>Détermination des Prix Quotidien</v>
      </c>
      <c r="X272" s="80" t="str">
        <f>VLOOKUP(A272,'Sheet1 - Table (1)'!$A$8:$AAB$10075,MATCH($X$8,'Sheet1 - Table (1)'!$10:$10,0),FALSE)</f>
        <v>Full</v>
      </c>
      <c r="Y272" s="96" t="str">
        <f t="shared" si="63"/>
        <v>Fonds de placement</v>
      </c>
      <c r="AA272" s="96" t="s">
        <v>1823</v>
      </c>
      <c r="AB272" s="96" t="s">
        <v>2874</v>
      </c>
      <c r="AC272" s="214" t="s">
        <v>2874</v>
      </c>
      <c r="AG272" s="96" t="s">
        <v>476</v>
      </c>
      <c r="AI272" s="96" t="s">
        <v>476</v>
      </c>
      <c r="AJ272" s="96" t="s">
        <v>476</v>
      </c>
      <c r="AK272" s="96" t="s">
        <v>476</v>
      </c>
      <c r="AL272" s="96" t="s">
        <v>5089</v>
      </c>
      <c r="AM272" s="96" t="s">
        <v>1920</v>
      </c>
      <c r="AO272" s="96" t="s">
        <v>2874</v>
      </c>
      <c r="AP272" s="96" t="s">
        <v>2485</v>
      </c>
      <c r="AS272" s="101" t="str">
        <f t="shared" si="62"/>
        <v/>
      </c>
      <c r="AX272" s="101">
        <v>1</v>
      </c>
      <c r="BJ272" s="101">
        <v>1</v>
      </c>
      <c r="BX272" s="121" t="s">
        <v>1858</v>
      </c>
      <c r="BY272" s="101" t="s">
        <v>4053</v>
      </c>
      <c r="CA272" s="101" t="s">
        <v>4050</v>
      </c>
      <c r="CB272" s="101" t="s">
        <v>3879</v>
      </c>
      <c r="CC272" s="101" t="s">
        <v>4020</v>
      </c>
      <c r="CD272" s="42" t="s">
        <v>1633</v>
      </c>
      <c r="CE272" s="42" t="s">
        <v>4374</v>
      </c>
      <c r="CF272" s="42" t="str">
        <f>IFERROR(VLOOKUP(Funds[[#This Row],[Code ISIN]],[1]GLOBAL!$C$1:$L$27,10,FALSE)," ")</f>
        <v xml:space="preserve"> </v>
      </c>
      <c r="CG272" s="42" t="s">
        <v>4374</v>
      </c>
      <c r="CH272" s="42" t="s">
        <v>1633</v>
      </c>
      <c r="CI272" s="42" t="s">
        <v>4374</v>
      </c>
      <c r="CJ272" s="123"/>
      <c r="CK272" s="96" t="s">
        <v>4374</v>
      </c>
      <c r="CL272" s="246" t="str">
        <f>VLOOKUP(Funds[[#This Row],[Code ISIN]],'Sheet1 - Table (1)'!$A$10:$AF$110017,MATCH("Funds Liquidity",'Sheet1 - Table (1)'!$10:$10,0),FALSE)</f>
        <v>Jour</v>
      </c>
      <c r="CM272" s="132" t="s">
        <v>476</v>
      </c>
      <c r="CN272" s="132"/>
      <c r="CO272" s="132"/>
      <c r="CP272" s="132"/>
    </row>
    <row r="273" spans="1:93">
      <c r="A273" s="83" t="s">
        <v>1344</v>
      </c>
      <c r="B273" s="305">
        <f>IF(ISERROR(VALUE(VLOOKUP($A273,'Sheet1 - Table (1)'!$A$8:$AG$1186,COLUMN(B$7),FALSE))),VLOOKUP(A273,TK_MANQUANTS,2,FALSE),IF(VALUE(VLOOKUP($A273,'Sheet1 - Table (1)'!$A$8:$AG$1186,COLUMN(B$7),FALSE))=0,VLOOKUP(A273,TK_MANQUANTS,2,FALSE),VALUE(VLOOKUP($A273,'Sheet1 - Table (1)'!$A$8:$AG$1186,COLUMN(B$7),FALSE))))</f>
        <v>20557019</v>
      </c>
      <c r="C273" s="80" t="str">
        <f>VLOOKUP($A273,'Sheet1 - Table (1)'!$A$8:$AG$1186,COLUMN(C$7),FALSE)</f>
        <v>UBS-ETF SBI® Foreign AAA-BBB 5-10 UCITS(CHF) A-dis</v>
      </c>
      <c r="D273" s="82">
        <f>VLOOKUP($A273,'Sheet1 - Table (1)'!$A$8:$AG$1186,COLUMN(D$7),FALSE)</f>
        <v>43830</v>
      </c>
      <c r="E273" s="124">
        <f>VLOOKUP($A273,'Sheet1 - Table (1)'!$A$8:$AG$1186,COLUMN(E$7),FALSE)</f>
        <v>0.2</v>
      </c>
      <c r="F273" s="80" t="b">
        <f>VLOOKUP($A273,'Sheet1 - Table (1)'!$A$8:$AG$1186,COLUMN(F$7),FALSE)</f>
        <v>1</v>
      </c>
      <c r="G273" s="80" t="str">
        <f>VLOOKUP($A273,'Sheet1 - Table (1)'!$A$8:$AG$1186,COLUMN(G$7),FALSE)</f>
        <v>Luxembourg</v>
      </c>
      <c r="H273" s="80" t="str">
        <f>VLOOKUP($A273,'Sheet1 - Table (1)'!$A$8:$AG$1186,COLUMN(H$7),FALSE)</f>
        <v>CHF</v>
      </c>
      <c r="I273" s="80" t="str">
        <f>VLOOKUP($A273,'Sheet1 - Table (1)'!$A$8:$AG$1186,COLUMN(I$7),FALSE)</f>
        <v>Exchange Traded Funds</v>
      </c>
      <c r="J273" s="80" t="str">
        <f>VLOOKUP($A273,'Sheet1 - Table (1)'!$A$8:$AG$1186,COLUMN(J$7),FALSE)</f>
        <v>Obligation</v>
      </c>
      <c r="K273" s="82">
        <f>VLOOKUP($A273,'Sheet1 - Table (1)'!$A$8:$AG$1186,COLUMN(K$7),FALSE)</f>
        <v>44255</v>
      </c>
      <c r="L273" s="80">
        <f>VLOOKUP($A273,'Sheet1 - Table (1)'!$A$8:$AG$1186,COLUMN(L$7),FALSE)</f>
        <v>202.30476859999999</v>
      </c>
      <c r="M273" s="80" t="str">
        <f>VLOOKUP($A273,'Sheet1 - Table (1)'!$A$8:$AG$1186,COLUMN(M$7),FALSE)</f>
        <v>Paid</v>
      </c>
      <c r="N273" s="80">
        <f>VLOOKUP($A273,'Sheet1 - Table (1)'!$A$8:$AG$1186,COLUMN(N$7),FALSE)</f>
        <v>0</v>
      </c>
      <c r="O273" s="80" t="b">
        <f>VLOOKUP($A273,'Sheet1 - Table (1)'!$A$8:$AG$1186,COLUMN(O$7),FALSE)</f>
        <v>1</v>
      </c>
      <c r="P273" s="80" t="b">
        <f>VLOOKUP($A273,'Sheet1 - Table (1)'!$A$8:$AG$1186,COLUMN(P$7),FALSE)</f>
        <v>1</v>
      </c>
      <c r="Q273" s="80" t="b">
        <f>VLOOKUP($A273,'Sheet1 - Table (1)'!$A$8:$AG$1186,COLUMN(Q$7),FALSE)</f>
        <v>1</v>
      </c>
      <c r="R273" s="80" t="b">
        <f>VLOOKUP($A273,'Sheet1 - Table (1)'!$A$8:$AG$1186,COLUMN(R$7),FALSE)</f>
        <v>1</v>
      </c>
      <c r="S273" s="80" t="b">
        <f>VLOOKUP($A273,'Sheet1 - Table (1)'!$A$8:$AG$1186,COLUMN(S$7),FALSE)</f>
        <v>1</v>
      </c>
      <c r="T273" s="80" t="b">
        <f>VLOOKUP($A273,'Sheet1 - Table (1)'!$A$8:$AG$1186,COLUMN(T$7),FALSE)</f>
        <v>1</v>
      </c>
      <c r="U273" s="80" t="str">
        <f t="shared" si="61"/>
        <v>FR-IT-NE-SP-GE-UK</v>
      </c>
      <c r="V273" s="80" t="str">
        <f>VLOOKUP($A273,'Sheet1 - Table (1)'!$A$8:$AG$1186,COLUMN(V$7)+3,FALSE)</f>
        <v>LU - SICAV - Parte 1</v>
      </c>
      <c r="W273" s="80" t="str">
        <f>VLOOKUP(A273,'Sheet1 - Table (1)'!$A$8:$AF$10075,MATCH($W$8,'Sheet1 - Table (1)'!$10:$10,0),FALSE)</f>
        <v>Détermination des Prix Quotidien</v>
      </c>
      <c r="X273" s="80" t="str">
        <f>VLOOKUP(A273,'Sheet1 - Table (1)'!$A$8:$AAB$10075,MATCH($X$8,'Sheet1 - Table (1)'!$10:$10,0),FALSE)</f>
        <v>Full</v>
      </c>
      <c r="Y273" s="96" t="str">
        <f t="shared" si="63"/>
        <v>ETF</v>
      </c>
      <c r="AA273" s="96" t="s">
        <v>1823</v>
      </c>
      <c r="AB273" s="96" t="s">
        <v>2064</v>
      </c>
      <c r="AC273" s="214" t="s">
        <v>140</v>
      </c>
      <c r="AD273" s="214" t="s">
        <v>2064</v>
      </c>
      <c r="AE273" s="96" t="s">
        <v>2481</v>
      </c>
      <c r="AF273" s="246" t="s">
        <v>2481</v>
      </c>
      <c r="AG273" s="96" t="s">
        <v>2857</v>
      </c>
      <c r="AI273" s="96" t="s">
        <v>381</v>
      </c>
      <c r="AJ273" s="96" t="s">
        <v>140</v>
      </c>
      <c r="AK273" s="96" t="s">
        <v>140</v>
      </c>
      <c r="AL273" s="96" t="s">
        <v>2064</v>
      </c>
      <c r="AM273" s="96" t="str">
        <f>IF(AND(AK273="Obligations",AP273="Courbe CHF"),"Obligations CHF",IF(AND(AX273=100%,BJ273=100%),AK273&amp;" CHF",IF(OR(AK273="Obligations",AK273="Actions",AK273="Liquidités"),AK273&amp;" étrangères" &amp; IF(AX273=100%," hedged",""),AK273&amp;" étrangers" &amp; IF(AX273=100%," hedged",""))))</f>
        <v>Obligations CHF</v>
      </c>
      <c r="AO273" s="96" t="s">
        <v>2064</v>
      </c>
      <c r="AP273" s="96" t="s">
        <v>786</v>
      </c>
      <c r="AQ273" s="219">
        <f>VLOOKUP($CC273,indice!$A$1:$AV$3072,MATCH(AQ$8,indice!$A$1:$AV$1,0),FALSE)</f>
        <v>6.87</v>
      </c>
      <c r="AR273" s="220">
        <f>VLOOKUP($CC273,indice!$A$1:$AV$3072,MATCH(AR$8,indice!$A$1:$AV$1,0),FALSE)</f>
        <v>2.0000000000000001E-4</v>
      </c>
      <c r="AS273" s="101">
        <f>IF(AR273="","",AR273-E273%)</f>
        <v>-1.8E-3</v>
      </c>
      <c r="AT273" s="220">
        <f>VLOOKUP($CC273,indice!$A$1:$AV$3072,MATCH(AT$8,indice!$A$1:$AV$1,0),FALSE)</f>
        <v>0.65139999999999998</v>
      </c>
      <c r="AU273" s="220">
        <f>VLOOKUP($CC273,indice!$A$1:$AV$3072,MATCH(AU$8,indice!$A$1:$AV$1,0),FALSE)</f>
        <v>0.21590000000000001</v>
      </c>
      <c r="AV273" s="220">
        <f>VLOOKUP($CC273,indice!$A$1:$AV$3072,MATCH(AV$8,indice!$A$1:$AV$1,0),FALSE)</f>
        <v>0.13270000000000001</v>
      </c>
      <c r="AX273" s="220">
        <f>VLOOKUP($CC273,indice!$A$1:$AV$3072,MATCH(AX$8,indice!$A$1:$AV$1,0),FALSE)</f>
        <v>1</v>
      </c>
      <c r="BJ273" s="220">
        <f>VLOOKUP($CC273,indice!$A$1:$AV$3072,MATCH(BJ$8,indice!$A$1:$AV$1,0),FALSE)</f>
        <v>1</v>
      </c>
      <c r="BV273" s="220">
        <f>VLOOKUP($CC273,indice!$A$1:$AV$3072,MATCH(BV$8,indice!$A$1:$AV$1,0),FALSE)</f>
        <v>0.31040000000000001</v>
      </c>
      <c r="BW273" s="220">
        <f>VLOOKUP($CC273,indice!$A$1:$AV$3072,MATCH(BW$8,indice!$A$1:$AV$1,0),FALSE)</f>
        <v>0.68959999999999999</v>
      </c>
      <c r="BY273" s="101" t="s">
        <v>1351</v>
      </c>
      <c r="BZ273" s="101" t="str">
        <f>IF(AJ273="Obligations",AP273&amp;" "&amp;AI273&amp;" "&amp;IF(AI273="High Yield",IF(AQ273&lt;2.5,"SHORT",IF(AQ273&gt;4,"LONG","MID")),IF(AQ273&lt;3.5,"SHORT",IF(AQ273&gt;8,"LONG","MID"))),"")</f>
        <v>Courbe CHF Aggregate MID</v>
      </c>
      <c r="CA273" s="101" t="s">
        <v>4050</v>
      </c>
      <c r="CB273" s="101" t="s">
        <v>3880</v>
      </c>
      <c r="CC273" s="101" t="s">
        <v>4033</v>
      </c>
      <c r="CD273" s="42" t="s">
        <v>1633</v>
      </c>
      <c r="CE273" s="42" t="s">
        <v>1633</v>
      </c>
      <c r="CF273" s="42" t="str">
        <f>IFERROR(VLOOKUP(Funds[[#This Row],[Code ISIN]],[1]GLOBAL!$C$1:$L$27,10,FALSE)," ")</f>
        <v>X</v>
      </c>
      <c r="CG273" s="42" t="s">
        <v>4374</v>
      </c>
      <c r="CH273" s="42" t="s">
        <v>4374</v>
      </c>
      <c r="CI273" s="42" t="s">
        <v>1633</v>
      </c>
      <c r="CJ273" s="123" t="s">
        <v>5131</v>
      </c>
      <c r="CK273" s="96" t="s">
        <v>4374</v>
      </c>
      <c r="CL273" s="246" t="str">
        <f>VLOOKUP(Funds[[#This Row],[Code ISIN]],'Sheet1 - Table (1)'!$A$10:$AF$110017,MATCH("Funds Liquidity",'Sheet1 - Table (1)'!$10:$10,0),FALSE)</f>
        <v>Jour</v>
      </c>
      <c r="CN273" s="246" t="s">
        <v>140</v>
      </c>
    </row>
    <row r="274" spans="1:93">
      <c r="A274" s="128" t="s">
        <v>3232</v>
      </c>
      <c r="B274" s="305">
        <f>IF(ISERROR(VALUE(VLOOKUP($A274,'Sheet1 - Table (1)'!$A$8:$AG$1186,COLUMN(B$7),FALSE))),VLOOKUP(A274,TK_MANQUANTS,2,FALSE),IF(VALUE(VLOOKUP($A274,'Sheet1 - Table (1)'!$A$8:$AG$1186,COLUMN(B$7),FALSE))=0,VLOOKUP(A274,TK_MANQUANTS,2,FALSE),VALUE(VLOOKUP($A274,'Sheet1 - Table (1)'!$A$8:$AG$1186,COLUMN(B$7),FALSE))))</f>
        <v>11086927</v>
      </c>
      <c r="C274" s="80" t="str">
        <f>VLOOKUP($A274,'Sheet1 - Table (1)'!$A$8:$AG$1186,COLUMN(C$7),FALSE)</f>
        <v>CSIF (CH) Equity Switzerland Small &amp; Mid Cap DB</v>
      </c>
      <c r="D274" s="82">
        <f>VLOOKUP($A274,'Sheet1 - Table (1)'!$A$8:$AG$1186,COLUMN(D$7),FALSE)</f>
        <v>43890</v>
      </c>
      <c r="E274" s="124">
        <f>VLOOKUP($A274,'Sheet1 - Table (1)'!$A$8:$AG$1186,COLUMN(E$7),FALSE)</f>
        <v>8.7900000000000006E-2</v>
      </c>
      <c r="F274" s="80">
        <f>VLOOKUP($A274,'Sheet1 - Table (1)'!$A$8:$AG$1186,COLUMN(F$7),FALSE)</f>
        <v>0</v>
      </c>
      <c r="G274" s="80" t="str">
        <f>VLOOKUP($A274,'Sheet1 - Table (1)'!$A$8:$AG$1186,COLUMN(G$7),FALSE)</f>
        <v>Switzerland</v>
      </c>
      <c r="H274" s="80" t="str">
        <f>VLOOKUP($A274,'Sheet1 - Table (1)'!$A$8:$AG$1186,COLUMN(H$7),FALSE)</f>
        <v>CHF</v>
      </c>
      <c r="I274" s="80" t="str">
        <f>VLOOKUP($A274,'Sheet1 - Table (1)'!$A$8:$AG$1186,COLUMN(I$7),FALSE)</f>
        <v>Fonds de placement</v>
      </c>
      <c r="J274" s="80" t="str">
        <f>VLOOKUP($A274,'Sheet1 - Table (1)'!$A$8:$AG$1186,COLUMN(J$7),FALSE)</f>
        <v>Actions</v>
      </c>
      <c r="K274" s="82">
        <f>VLOOKUP($A274,'Sheet1 - Table (1)'!$A$8:$AG$1186,COLUMN(K$7),FALSE)</f>
        <v>44255</v>
      </c>
      <c r="L274" s="80">
        <f>VLOOKUP($A274,'Sheet1 - Table (1)'!$A$8:$AG$1186,COLUMN(L$7),FALSE)</f>
        <v>1210.9556</v>
      </c>
      <c r="M274" s="80" t="str">
        <f>VLOOKUP($A274,'Sheet1 - Table (1)'!$A$8:$AG$1186,COLUMN(M$7),FALSE)</f>
        <v>Retained</v>
      </c>
      <c r="N274" s="80">
        <f>VLOOKUP($A274,'Sheet1 - Table (1)'!$A$8:$AG$1186,COLUMN(N$7),FALSE)</f>
        <v>0</v>
      </c>
      <c r="O274" s="80">
        <f>VLOOKUP($A274,'Sheet1 - Table (1)'!$A$8:$AG$1186,COLUMN(O$7),FALSE)</f>
        <v>0</v>
      </c>
      <c r="P274" s="80">
        <f>VLOOKUP($A274,'Sheet1 - Table (1)'!$A$8:$AG$1186,COLUMN(P$7),FALSE)</f>
        <v>0</v>
      </c>
      <c r="Q274" s="80">
        <f>VLOOKUP($A274,'Sheet1 - Table (1)'!$A$8:$AG$1186,COLUMN(Q$7),FALSE)</f>
        <v>0</v>
      </c>
      <c r="R274" s="80">
        <f>VLOOKUP($A274,'Sheet1 - Table (1)'!$A$8:$AG$1186,COLUMN(R$7),FALSE)</f>
        <v>0</v>
      </c>
      <c r="S274" s="80">
        <f>VLOOKUP($A274,'Sheet1 - Table (1)'!$A$8:$AG$1186,COLUMN(S$7),FALSE)</f>
        <v>0</v>
      </c>
      <c r="T274" s="80">
        <f>VLOOKUP($A274,'Sheet1 - Table (1)'!$A$8:$AG$1186,COLUMN(T$7),FALSE)</f>
        <v>0</v>
      </c>
      <c r="U274" s="80" t="str">
        <f t="shared" si="61"/>
        <v/>
      </c>
      <c r="V274" s="80" t="str">
        <f>VLOOKUP($A274,'Sheet1 - Table (1)'!$A$8:$AG$1186,COLUMN(V$7)+3,FALSE)</f>
        <v>CH - Uebrige Fds tradit. Anl.</v>
      </c>
      <c r="W274" s="80" t="str">
        <f>VLOOKUP(A274,'Sheet1 - Table (1)'!$A$8:$AF$10075,MATCH($W$8,'Sheet1 - Table (1)'!$10:$10,0),FALSE)</f>
        <v>Détermination des Prix Quotidien</v>
      </c>
      <c r="X274" s="80" t="str">
        <f>VLOOKUP(A274,'Sheet1 - Table (1)'!$A$8:$AAB$10075,MATCH($X$8,'Sheet1 - Table (1)'!$10:$10,0),FALSE)</f>
        <v>Optimized</v>
      </c>
      <c r="Y274" s="96" t="str">
        <f t="shared" si="63"/>
        <v>Fonds de placement</v>
      </c>
      <c r="AA274" s="96" t="s">
        <v>1823</v>
      </c>
      <c r="AB274" s="96" t="s">
        <v>1960</v>
      </c>
      <c r="AC274" s="214" t="s">
        <v>155</v>
      </c>
      <c r="AD274" s="214" t="s">
        <v>1960</v>
      </c>
      <c r="AE274" s="96" t="s">
        <v>2858</v>
      </c>
      <c r="AF274" s="246" t="s">
        <v>2858</v>
      </c>
      <c r="AG274" s="96" t="s">
        <v>3043</v>
      </c>
      <c r="AI274" s="96" t="s">
        <v>155</v>
      </c>
      <c r="AJ274" s="96" t="s">
        <v>155</v>
      </c>
      <c r="AK274" s="96" t="s">
        <v>155</v>
      </c>
      <c r="AL274" s="26" t="s">
        <v>1960</v>
      </c>
      <c r="AM274" s="96" t="s">
        <v>1960</v>
      </c>
      <c r="AO274" s="96" t="s">
        <v>1960</v>
      </c>
      <c r="AP274" s="96" t="s">
        <v>2485</v>
      </c>
      <c r="AX274" s="101">
        <v>1</v>
      </c>
      <c r="BJ274" s="101">
        <v>1</v>
      </c>
      <c r="BT274" s="101">
        <v>5.0000000000000001E-4</v>
      </c>
      <c r="BU274" s="101">
        <v>5.0000000000000001E-4</v>
      </c>
      <c r="BX274" s="96" t="s">
        <v>1857</v>
      </c>
      <c r="BY274" s="101" t="s">
        <v>1962</v>
      </c>
      <c r="BZ274" s="101" t="str">
        <f>IF(AJ274="Obligations",AP274&amp;" "&amp;AI274&amp;" "&amp;IF(AQ274&lt;3.5,"SHORT",IF(AQ274&gt;8,"LONG","MID")),"")</f>
        <v/>
      </c>
      <c r="CA274" s="101" t="s">
        <v>4050</v>
      </c>
      <c r="CB274" s="101" t="s">
        <v>4812</v>
      </c>
      <c r="CC274" s="101" t="s">
        <v>3991</v>
      </c>
      <c r="CD274" s="42" t="s">
        <v>1633</v>
      </c>
      <c r="CE274" s="42" t="s">
        <v>4374</v>
      </c>
      <c r="CF274" s="42" t="str">
        <f>IFERROR(VLOOKUP(Funds[[#This Row],[Code ISIN]],[1]GLOBAL!$C$1:$L$27,10,FALSE)," ")</f>
        <v xml:space="preserve"> </v>
      </c>
      <c r="CG274" s="42" t="s">
        <v>4374</v>
      </c>
      <c r="CH274" s="42" t="s">
        <v>4374</v>
      </c>
      <c r="CI274" s="42" t="s">
        <v>4374</v>
      </c>
      <c r="CJ274" s="123"/>
      <c r="CK274" s="96" t="s">
        <v>4374</v>
      </c>
      <c r="CL274" s="246" t="str">
        <f>VLOOKUP(Funds[[#This Row],[Code ISIN]],'Sheet1 - Table (1)'!$A$10:$AF$110017,MATCH("Funds Liquidity",'Sheet1 - Table (1)'!$10:$10,0),FALSE)</f>
        <v>Jour</v>
      </c>
      <c r="CM274" s="246" t="s">
        <v>155</v>
      </c>
      <c r="CO274" s="246" t="s">
        <v>3043</v>
      </c>
    </row>
    <row r="275" spans="1:93">
      <c r="A275" s="96" t="s">
        <v>2067</v>
      </c>
      <c r="B275" s="305">
        <f>IF(ISERROR(VALUE(VLOOKUP($A275,'Sheet1 - Table (1)'!$A$8:$AG$1186,COLUMN(B$7),FALSE))),VLOOKUP(A275,TK_MANQUANTS,2,FALSE),IF(VALUE(VLOOKUP($A275,'Sheet1 - Table (1)'!$A$8:$AG$1186,COLUMN(B$7),FALSE))=0,VLOOKUP(A275,TK_MANQUANTS,2,FALSE),VALUE(VLOOKUP($A275,'Sheet1 - Table (1)'!$A$8:$AG$1186,COLUMN(B$7),FALSE))))</f>
        <v>35835047</v>
      </c>
      <c r="C275" s="80" t="str">
        <f>VLOOKUP($A275,'Sheet1 - Table (1)'!$A$8:$AG$1186,COLUMN(C$7),FALSE)</f>
        <v>LO Funds - Alternative Risk Premia SH CHF IA</v>
      </c>
      <c r="D275" s="82">
        <f>VLOOKUP($A275,'Sheet1 - Table (1)'!$A$8:$AG$1186,COLUMN(D$7),FALSE)</f>
        <v>44135</v>
      </c>
      <c r="E275" s="124">
        <f>VLOOKUP($A275,'Sheet1 - Table (1)'!$A$8:$AG$1186,COLUMN(E$7),FALSE)</f>
        <v>1.1200000000000001</v>
      </c>
      <c r="F275" s="80" t="b">
        <f>VLOOKUP($A275,'Sheet1 - Table (1)'!$A$8:$AG$1186,COLUMN(F$7),FALSE)</f>
        <v>1</v>
      </c>
      <c r="G275" s="80" t="str">
        <f>VLOOKUP($A275,'Sheet1 - Table (1)'!$A$8:$AG$1186,COLUMN(G$7),FALSE)</f>
        <v>Luxembourg</v>
      </c>
      <c r="H275" s="80" t="str">
        <f>VLOOKUP($A275,'Sheet1 - Table (1)'!$A$8:$AG$1186,COLUMN(H$7),FALSE)</f>
        <v>CHF</v>
      </c>
      <c r="I275" s="80" t="str">
        <f>VLOOKUP($A275,'Sheet1 - Table (1)'!$A$8:$AG$1186,COLUMN(I$7),FALSE)</f>
        <v>Fonds de placement</v>
      </c>
      <c r="J275" s="80" t="str">
        <f>VLOOKUP($A275,'Sheet1 - Table (1)'!$A$8:$AG$1186,COLUMN(J$7),FALSE)</f>
        <v>Alternatives</v>
      </c>
      <c r="K275" s="82">
        <f>VLOOKUP($A275,'Sheet1 - Table (1)'!$A$8:$AG$1186,COLUMN(K$7),FALSE)</f>
        <v>44255</v>
      </c>
      <c r="L275" s="80">
        <f>VLOOKUP($A275,'Sheet1 - Table (1)'!$A$8:$AG$1186,COLUMN(L$7),FALSE)</f>
        <v>83.775264000000007</v>
      </c>
      <c r="M275" s="80" t="str">
        <f>VLOOKUP($A275,'Sheet1 - Table (1)'!$A$8:$AG$1186,COLUMN(M$7),FALSE)</f>
        <v>Retained</v>
      </c>
      <c r="N275" s="80">
        <f>VLOOKUP($A275,'Sheet1 - Table (1)'!$A$8:$AG$1186,COLUMN(N$7),FALSE)</f>
        <v>0</v>
      </c>
      <c r="O275" s="80" t="b">
        <f>VLOOKUP($A275,'Sheet1 - Table (1)'!$A$8:$AG$1186,COLUMN(O$7),FALSE)</f>
        <v>1</v>
      </c>
      <c r="P275" s="80">
        <f>VLOOKUP($A275,'Sheet1 - Table (1)'!$A$8:$AG$1186,COLUMN(P$7),FALSE)</f>
        <v>0</v>
      </c>
      <c r="Q275" s="80" t="b">
        <f>VLOOKUP($A275,'Sheet1 - Table (1)'!$A$8:$AG$1186,COLUMN(Q$7),FALSE)</f>
        <v>1</v>
      </c>
      <c r="R275" s="80">
        <f>VLOOKUP($A275,'Sheet1 - Table (1)'!$A$8:$AG$1186,COLUMN(R$7),FALSE)</f>
        <v>0</v>
      </c>
      <c r="S275" s="80">
        <f>VLOOKUP($A275,'Sheet1 - Table (1)'!$A$8:$AG$1186,COLUMN(S$7),FALSE)</f>
        <v>0</v>
      </c>
      <c r="T275" s="80">
        <f>VLOOKUP($A275,'Sheet1 - Table (1)'!$A$8:$AG$1186,COLUMN(T$7),FALSE)</f>
        <v>0</v>
      </c>
      <c r="U275" s="80" t="str">
        <f t="shared" si="61"/>
        <v>FR-NE</v>
      </c>
      <c r="V275" s="80" t="str">
        <f>VLOOKUP($A275,'Sheet1 - Table (1)'!$A$8:$AG$1186,COLUMN(V$7)+3,FALSE)</f>
        <v>LU - SICAV - Parte 1</v>
      </c>
      <c r="W275" s="80" t="str">
        <f>VLOOKUP(A275,'Sheet1 - Table (1)'!$A$8:$AF$10075,MATCH($W$8,'Sheet1 - Table (1)'!$10:$10,0),FALSE)</f>
        <v>Détermination des Prix Quotidien</v>
      </c>
      <c r="X275" s="80">
        <f>VLOOKUP(A275,'Sheet1 - Table (1)'!$A$8:$AAB$10075,MATCH($X$8,'Sheet1 - Table (1)'!$10:$10,0),FALSE)</f>
        <v>0</v>
      </c>
      <c r="Y275" s="96" t="str">
        <f t="shared" si="63"/>
        <v>Fonds de placement</v>
      </c>
      <c r="AA275" s="96" t="s">
        <v>1823</v>
      </c>
      <c r="AB275" s="96" t="s">
        <v>2874</v>
      </c>
      <c r="AC275" s="214" t="s">
        <v>2874</v>
      </c>
      <c r="AG275" s="96" t="s">
        <v>2678</v>
      </c>
      <c r="AI275" s="96" t="s">
        <v>2080</v>
      </c>
      <c r="AJ275" s="96" t="s">
        <v>382</v>
      </c>
      <c r="AK275" s="96" t="s">
        <v>1803</v>
      </c>
      <c r="AL275" s="96" t="s">
        <v>2080</v>
      </c>
      <c r="AM275" s="96" t="str">
        <f t="shared" ref="AM275:AM282" si="66">IF(AND(AK275="Obligations",AP275="Courbe CHF"),"Obligations CHF",IF(AND(AX275=100%,BJ275=100%),AK275&amp;" CHF",IF(OR(AK275="Obligations",AK275="Actions",AK275="Liquidités"),AK275&amp;" étrangères" &amp; IF(AX275=100%," hedged",""),AK275&amp;" étrangers" &amp; IF(AX275=100%," hedged",""))))</f>
        <v>Placements alternatifs CHF</v>
      </c>
      <c r="AN275" s="139">
        <v>1</v>
      </c>
      <c r="AO275" s="96" t="s">
        <v>2874</v>
      </c>
      <c r="AP275" s="96" t="s">
        <v>1804</v>
      </c>
      <c r="AX275" s="101">
        <v>1</v>
      </c>
      <c r="BJ275" s="101">
        <v>1</v>
      </c>
      <c r="BX275" s="121" t="s">
        <v>1851</v>
      </c>
      <c r="BZ275" s="101"/>
      <c r="CA275" s="101" t="s">
        <v>70</v>
      </c>
      <c r="CB275" s="101"/>
      <c r="CC275" s="101" t="s">
        <v>70</v>
      </c>
      <c r="CD275" s="42" t="s">
        <v>4374</v>
      </c>
      <c r="CE275" s="42" t="s">
        <v>4374</v>
      </c>
      <c r="CF275" s="42" t="str">
        <f>IFERROR(VLOOKUP(Funds[[#This Row],[Code ISIN]],[1]GLOBAL!$C$1:$L$27,10,FALSE)," ")</f>
        <v xml:space="preserve"> </v>
      </c>
      <c r="CG275" s="42" t="s">
        <v>4374</v>
      </c>
      <c r="CH275" s="42" t="s">
        <v>4374</v>
      </c>
      <c r="CI275" s="42" t="s">
        <v>4374</v>
      </c>
      <c r="CJ275" s="123">
        <v>42947</v>
      </c>
      <c r="CK275" s="96" t="s">
        <v>4374</v>
      </c>
      <c r="CL275" s="246" t="str">
        <f>VLOOKUP(Funds[[#This Row],[Code ISIN]],'Sheet1 - Table (1)'!$A$10:$AF$110017,MATCH("Funds Liquidity",'Sheet1 - Table (1)'!$10:$10,0),FALSE)</f>
        <v>Jour</v>
      </c>
    </row>
    <row r="276" spans="1:93">
      <c r="A276" s="96" t="s">
        <v>2039</v>
      </c>
      <c r="B276" s="305">
        <f>IF(ISERROR(VALUE(VLOOKUP($A276,'Sheet1 - Table (1)'!$A$8:$AG$1186,COLUMN(B$7),FALSE))),VLOOKUP(A276,TK_MANQUANTS,2,FALSE),IF(VALUE(VLOOKUP($A276,'Sheet1 - Table (1)'!$A$8:$AG$1186,COLUMN(B$7),FALSE))=0,VLOOKUP(A276,TK_MANQUANTS,2,FALSE),VALUE(VLOOKUP($A276,'Sheet1 - Table (1)'!$A$8:$AG$1186,COLUMN(B$7),FALSE))))</f>
        <v>31444887</v>
      </c>
      <c r="C276" s="80" t="str">
        <f>VLOOKUP($A276,'Sheet1 - Table (1)'!$A$8:$AG$1186,COLUMN(C$7),FALSE)</f>
        <v>NN (L) Multi Asset Factor Opportunities I Cap USD</v>
      </c>
      <c r="D276" s="82">
        <f>VLOOKUP($A276,'Sheet1 - Table (1)'!$A$8:$AG$1186,COLUMN(D$7),FALSE)</f>
        <v>43830</v>
      </c>
      <c r="E276" s="124">
        <f>VLOOKUP($A276,'Sheet1 - Table (1)'!$A$8:$AG$1186,COLUMN(E$7),FALSE)</f>
        <v>0.81</v>
      </c>
      <c r="F276" s="80" t="b">
        <f>VLOOKUP($A276,'Sheet1 - Table (1)'!$A$8:$AG$1186,COLUMN(F$7),FALSE)</f>
        <v>1</v>
      </c>
      <c r="G276" s="80" t="str">
        <f>VLOOKUP($A276,'Sheet1 - Table (1)'!$A$8:$AG$1186,COLUMN(G$7),FALSE)</f>
        <v>Luxembourg</v>
      </c>
      <c r="H276" s="80" t="str">
        <f>VLOOKUP($A276,'Sheet1 - Table (1)'!$A$8:$AG$1186,COLUMN(H$7),FALSE)</f>
        <v>USD</v>
      </c>
      <c r="I276" s="80" t="str">
        <f>VLOOKUP($A276,'Sheet1 - Table (1)'!$A$8:$AG$1186,COLUMN(I$7),FALSE)</f>
        <v>Fonds de placement</v>
      </c>
      <c r="J276" s="80" t="str">
        <f>VLOOKUP($A276,'Sheet1 - Table (1)'!$A$8:$AG$1186,COLUMN(J$7),FALSE)</f>
        <v>Alternatives</v>
      </c>
      <c r="K276" s="82">
        <f>VLOOKUP($A276,'Sheet1 - Table (1)'!$A$8:$AG$1186,COLUMN(K$7),FALSE)</f>
        <v>44255</v>
      </c>
      <c r="L276" s="80">
        <f>VLOOKUP($A276,'Sheet1 - Table (1)'!$A$8:$AG$1186,COLUMN(L$7),FALSE)</f>
        <v>319.11803270000001</v>
      </c>
      <c r="M276" s="80" t="str">
        <f>VLOOKUP($A276,'Sheet1 - Table (1)'!$A$8:$AG$1186,COLUMN(M$7),FALSE)</f>
        <v>Retained</v>
      </c>
      <c r="N276" s="80" t="b">
        <f>VLOOKUP($A276,'Sheet1 - Table (1)'!$A$8:$AG$1186,COLUMN(N$7),FALSE)</f>
        <v>1</v>
      </c>
      <c r="O276" s="80" t="b">
        <f>VLOOKUP($A276,'Sheet1 - Table (1)'!$A$8:$AG$1186,COLUMN(O$7),FALSE)</f>
        <v>1</v>
      </c>
      <c r="P276" s="80" t="b">
        <f>VLOOKUP($A276,'Sheet1 - Table (1)'!$A$8:$AG$1186,COLUMN(P$7),FALSE)</f>
        <v>1</v>
      </c>
      <c r="Q276" s="80">
        <f>VLOOKUP($A276,'Sheet1 - Table (1)'!$A$8:$AG$1186,COLUMN(Q$7),FALSE)</f>
        <v>0</v>
      </c>
      <c r="R276" s="80">
        <f>VLOOKUP($A276,'Sheet1 - Table (1)'!$A$8:$AG$1186,COLUMN(R$7),FALSE)</f>
        <v>0</v>
      </c>
      <c r="S276" s="80" t="b">
        <f>VLOOKUP($A276,'Sheet1 - Table (1)'!$A$8:$AG$1186,COLUMN(S$7),FALSE)</f>
        <v>1</v>
      </c>
      <c r="T276" s="80" t="b">
        <f>VLOOKUP($A276,'Sheet1 - Table (1)'!$A$8:$AG$1186,COLUMN(T$7),FALSE)</f>
        <v>1</v>
      </c>
      <c r="U276" s="80" t="str">
        <f t="shared" si="61"/>
        <v>BE-FR-IT-GE-UK</v>
      </c>
      <c r="V276" s="80" t="str">
        <f>VLOOKUP($A276,'Sheet1 - Table (1)'!$A$8:$AG$1186,COLUMN(V$7)+3,FALSE)</f>
        <v>LU - SICAV - Parte 1</v>
      </c>
      <c r="W276" s="80" t="str">
        <f>VLOOKUP(A276,'Sheet1 - Table (1)'!$A$8:$AF$10075,MATCH($W$8,'Sheet1 - Table (1)'!$10:$10,0),FALSE)</f>
        <v>Détermination des Prix Quotidien</v>
      </c>
      <c r="X276" s="80">
        <f>VLOOKUP(A276,'Sheet1 - Table (1)'!$A$8:$AAB$10075,MATCH($X$8,'Sheet1 - Table (1)'!$10:$10,0),FALSE)</f>
        <v>0</v>
      </c>
      <c r="Y276" s="96" t="str">
        <f t="shared" si="63"/>
        <v>Fonds de placement</v>
      </c>
      <c r="AA276" s="96" t="s">
        <v>1823</v>
      </c>
      <c r="AB276" s="96" t="s">
        <v>2874</v>
      </c>
      <c r="AC276" s="214" t="s">
        <v>2874</v>
      </c>
      <c r="AG276" s="96" t="s">
        <v>2678</v>
      </c>
      <c r="AI276" s="96" t="s">
        <v>2080</v>
      </c>
      <c r="AJ276" s="96" t="s">
        <v>382</v>
      </c>
      <c r="AK276" s="96" t="s">
        <v>1803</v>
      </c>
      <c r="AL276" s="96" t="s">
        <v>2080</v>
      </c>
      <c r="AM276" s="96" t="str">
        <f t="shared" si="66"/>
        <v>Placements alternatifs étrangers</v>
      </c>
      <c r="AN276" s="139">
        <v>1</v>
      </c>
      <c r="AO276" s="96" t="s">
        <v>2874</v>
      </c>
      <c r="AP276" s="96" t="s">
        <v>1804</v>
      </c>
      <c r="BB276" s="101">
        <v>1</v>
      </c>
      <c r="BJ276" s="101">
        <v>1</v>
      </c>
      <c r="BX276" s="121" t="s">
        <v>1851</v>
      </c>
      <c r="BZ276" s="101"/>
      <c r="CA276" s="101" t="s">
        <v>4051</v>
      </c>
      <c r="CB276" s="122" t="s">
        <v>3885</v>
      </c>
      <c r="CC276" s="137" t="s">
        <v>4011</v>
      </c>
      <c r="CD276" s="42" t="s">
        <v>4374</v>
      </c>
      <c r="CE276" s="42" t="s">
        <v>4374</v>
      </c>
      <c r="CF276" s="42" t="str">
        <f>IFERROR(VLOOKUP(Funds[[#This Row],[Code ISIN]],[1]GLOBAL!$C$1:$L$27,10,FALSE)," ")</f>
        <v xml:space="preserve"> </v>
      </c>
      <c r="CG276" s="42" t="s">
        <v>4374</v>
      </c>
      <c r="CH276" s="42" t="s">
        <v>4374</v>
      </c>
      <c r="CI276" s="42" t="s">
        <v>4374</v>
      </c>
      <c r="CJ276" s="123">
        <v>42947</v>
      </c>
      <c r="CK276" s="96" t="s">
        <v>4408</v>
      </c>
      <c r="CL276" s="246" t="str">
        <f>VLOOKUP(Funds[[#This Row],[Code ISIN]],'Sheet1 - Table (1)'!$A$10:$AF$110017,MATCH("Funds Liquidity",'Sheet1 - Table (1)'!$10:$10,0),FALSE)</f>
        <v>Jour</v>
      </c>
      <c r="CN276" s="246" t="s">
        <v>5374</v>
      </c>
    </row>
    <row r="277" spans="1:93">
      <c r="A277" s="96" t="s">
        <v>2072</v>
      </c>
      <c r="B277" s="305">
        <f>IF(ISERROR(VALUE(VLOOKUP($A277,'Sheet1 - Table (1)'!$A$8:$AG$1186,COLUMN(B$7),FALSE))),VLOOKUP(A277,TK_MANQUANTS,2,FALSE),IF(VALUE(VLOOKUP($A277,'Sheet1 - Table (1)'!$A$8:$AG$1186,COLUMN(B$7),FALSE))=0,VLOOKUP(A277,TK_MANQUANTS,2,FALSE),VALUE(VLOOKUP($A277,'Sheet1 - Table (1)'!$A$8:$AG$1186,COLUMN(B$7),FALSE))))</f>
        <v>35431619</v>
      </c>
      <c r="C277" s="80" t="str">
        <f>VLOOKUP($A277,'Sheet1 - Table (1)'!$A$8:$AG$1186,COLUMN(C$7),FALSE)</f>
        <v>NN (L) - Multi Asset Factor Opportunities - I Cap EUR (hedged i)</v>
      </c>
      <c r="D277" s="82">
        <f>VLOOKUP($A277,'Sheet1 - Table (1)'!$A$8:$AG$1186,COLUMN(D$7),FALSE)</f>
        <v>44196</v>
      </c>
      <c r="E277" s="124">
        <f>VLOOKUP($A277,'Sheet1 - Table (1)'!$A$8:$AG$1186,COLUMN(E$7),FALSE)</f>
        <v>0</v>
      </c>
      <c r="F277" s="80">
        <f>VLOOKUP($A277,'Sheet1 - Table (1)'!$A$8:$AG$1186,COLUMN(F$7),FALSE)</f>
        <v>0</v>
      </c>
      <c r="G277" s="80" t="str">
        <f>VLOOKUP($A277,'Sheet1 - Table (1)'!$A$8:$AG$1186,COLUMN(G$7),FALSE)</f>
        <v>Luxembourg</v>
      </c>
      <c r="H277" s="80" t="str">
        <f>VLOOKUP($A277,'Sheet1 - Table (1)'!$A$8:$AG$1186,COLUMN(H$7),FALSE)</f>
        <v>EUR</v>
      </c>
      <c r="I277" s="80" t="str">
        <f>VLOOKUP($A277,'Sheet1 - Table (1)'!$A$8:$AG$1186,COLUMN(I$7),FALSE)</f>
        <v>Fonds de placement</v>
      </c>
      <c r="J277" s="80" t="str">
        <f>VLOOKUP($A277,'Sheet1 - Table (1)'!$A$8:$AG$1186,COLUMN(J$7),FALSE)</f>
        <v>Alternatives</v>
      </c>
      <c r="K277" s="82">
        <f>VLOOKUP($A277,'Sheet1 - Table (1)'!$A$8:$AG$1186,COLUMN(K$7),FALSE)</f>
        <v>0</v>
      </c>
      <c r="L277" s="80">
        <f>VLOOKUP($A277,'Sheet1 - Table (1)'!$A$8:$AG$1186,COLUMN(L$7),FALSE)</f>
        <v>0</v>
      </c>
      <c r="M277" s="80">
        <f>VLOOKUP($A277,'Sheet1 - Table (1)'!$A$8:$AG$1186,COLUMN(M$7),FALSE)</f>
        <v>0</v>
      </c>
      <c r="N277" s="80">
        <f>VLOOKUP($A277,'Sheet1 - Table (1)'!$A$8:$AG$1186,COLUMN(N$7),FALSE)</f>
        <v>0</v>
      </c>
      <c r="O277" s="80">
        <f>VLOOKUP($A277,'Sheet1 - Table (1)'!$A$8:$AG$1186,COLUMN(O$7),FALSE)</f>
        <v>0</v>
      </c>
      <c r="P277" s="80">
        <f>VLOOKUP($A277,'Sheet1 - Table (1)'!$A$8:$AG$1186,COLUMN(P$7),FALSE)</f>
        <v>0</v>
      </c>
      <c r="Q277" s="80">
        <f>VLOOKUP($A277,'Sheet1 - Table (1)'!$A$8:$AG$1186,COLUMN(Q$7),FALSE)</f>
        <v>0</v>
      </c>
      <c r="R277" s="80">
        <f>VLOOKUP($A277,'Sheet1 - Table (1)'!$A$8:$AG$1186,COLUMN(R$7),FALSE)</f>
        <v>0</v>
      </c>
      <c r="S277" s="80">
        <f>VLOOKUP($A277,'Sheet1 - Table (1)'!$A$8:$AG$1186,COLUMN(S$7),FALSE)</f>
        <v>0</v>
      </c>
      <c r="T277" s="80">
        <f>VLOOKUP($A277,'Sheet1 - Table (1)'!$A$8:$AG$1186,COLUMN(T$7),FALSE)</f>
        <v>0</v>
      </c>
      <c r="U277" s="80" t="str">
        <f t="shared" si="61"/>
        <v/>
      </c>
      <c r="V277" s="80">
        <f>VLOOKUP($A277,'Sheet1 - Table (1)'!$A$8:$AG$1186,COLUMN(V$7)+3,FALSE)</f>
        <v>0</v>
      </c>
      <c r="W277" s="80" t="str">
        <f>VLOOKUP(A277,'Sheet1 - Table (1)'!$A$8:$AF$10075,MATCH($W$8,'Sheet1 - Table (1)'!$10:$10,0),FALSE)</f>
        <v>Détermination des Prix Quotidien</v>
      </c>
      <c r="X277" s="80">
        <f>VLOOKUP(A277,'Sheet1 - Table (1)'!$A$8:$AAB$10075,MATCH($X$8,'Sheet1 - Table (1)'!$10:$10,0),FALSE)</f>
        <v>0</v>
      </c>
      <c r="Y277" s="96" t="str">
        <f t="shared" si="63"/>
        <v>Fonds de placement</v>
      </c>
      <c r="AA277" s="96" t="s">
        <v>1823</v>
      </c>
      <c r="AB277" s="96" t="s">
        <v>2874</v>
      </c>
      <c r="AC277" s="214" t="s">
        <v>2874</v>
      </c>
      <c r="AG277" s="96" t="s">
        <v>2678</v>
      </c>
      <c r="AI277" s="96" t="s">
        <v>2080</v>
      </c>
      <c r="AJ277" s="96" t="s">
        <v>382</v>
      </c>
      <c r="AK277" s="96" t="s">
        <v>1803</v>
      </c>
      <c r="AL277" s="96" t="s">
        <v>2080</v>
      </c>
      <c r="AM277" s="96" t="str">
        <f t="shared" si="66"/>
        <v>Placements alternatifs étrangers</v>
      </c>
      <c r="AN277" s="139">
        <v>1</v>
      </c>
      <c r="AO277" s="96" t="s">
        <v>2874</v>
      </c>
      <c r="AP277" s="96" t="s">
        <v>1804</v>
      </c>
      <c r="AY277" s="101">
        <v>1</v>
      </c>
      <c r="BJ277" s="101">
        <v>1</v>
      </c>
      <c r="BX277" s="121" t="s">
        <v>1851</v>
      </c>
      <c r="BZ277" s="101" t="s">
        <v>2678</v>
      </c>
      <c r="CA277" s="101" t="s">
        <v>4051</v>
      </c>
      <c r="CB277" s="122" t="s">
        <v>3890</v>
      </c>
      <c r="CC277" s="137" t="s">
        <v>4003</v>
      </c>
      <c r="CD277" s="42" t="s">
        <v>4374</v>
      </c>
      <c r="CE277" s="42" t="s">
        <v>4374</v>
      </c>
      <c r="CF277" s="42" t="str">
        <f>IFERROR(VLOOKUP(Funds[[#This Row],[Code ISIN]],[1]GLOBAL!$C$1:$L$27,10,FALSE)," ")</f>
        <v xml:space="preserve"> </v>
      </c>
      <c r="CG277" s="42" t="s">
        <v>4374</v>
      </c>
      <c r="CH277" s="42" t="s">
        <v>4374</v>
      </c>
      <c r="CI277" s="42" t="s">
        <v>4374</v>
      </c>
      <c r="CJ277" s="123">
        <v>42947</v>
      </c>
      <c r="CK277" s="96" t="s">
        <v>4407</v>
      </c>
      <c r="CL277" s="246" t="str">
        <f>VLOOKUP(Funds[[#This Row],[Code ISIN]],'Sheet1 - Table (1)'!$A$10:$AF$110017,MATCH("Funds Liquidity",'Sheet1 - Table (1)'!$10:$10,0),FALSE)</f>
        <v>Jour</v>
      </c>
      <c r="CN277" s="246" t="s">
        <v>5374</v>
      </c>
    </row>
    <row r="278" spans="1:93">
      <c r="A278" s="96" t="s">
        <v>2070</v>
      </c>
      <c r="B278" s="305">
        <f>IF(ISERROR(VALUE(VLOOKUP($A278,'Sheet1 - Table (1)'!$A$8:$AG$1186,COLUMN(B$7),FALSE))),VLOOKUP(A278,TK_MANQUANTS,2,FALSE),IF(VALUE(VLOOKUP($A278,'Sheet1 - Table (1)'!$A$8:$AG$1186,COLUMN(B$7),FALSE))=0,VLOOKUP(A278,TK_MANQUANTS,2,FALSE),VALUE(VLOOKUP($A278,'Sheet1 - Table (1)'!$A$8:$AG$1186,COLUMN(B$7),FALSE))))</f>
        <v>36619237</v>
      </c>
      <c r="C278" s="80" t="str">
        <f>VLOOKUP($A278,'Sheet1 - Table (1)'!$A$8:$AG$1186,COLUMN(C$7),FALSE)</f>
        <v>NN (L) - Multi Asset Factor Opportunities - I Cap CHF (hedged i)</v>
      </c>
      <c r="D278" s="82">
        <f>VLOOKUP($A278,'Sheet1 - Table (1)'!$A$8:$AG$1186,COLUMN(D$7),FALSE)</f>
        <v>44196</v>
      </c>
      <c r="E278" s="124">
        <f>VLOOKUP($A278,'Sheet1 - Table (1)'!$A$8:$AG$1186,COLUMN(E$7),FALSE)</f>
        <v>0</v>
      </c>
      <c r="F278" s="80">
        <f>VLOOKUP($A278,'Sheet1 - Table (1)'!$A$8:$AG$1186,COLUMN(F$7),FALSE)</f>
        <v>0</v>
      </c>
      <c r="G278" s="80" t="str">
        <f>VLOOKUP($A278,'Sheet1 - Table (1)'!$A$8:$AG$1186,COLUMN(G$7),FALSE)</f>
        <v>Luxembourg</v>
      </c>
      <c r="H278" s="80" t="str">
        <f>VLOOKUP($A278,'Sheet1 - Table (1)'!$A$8:$AG$1186,COLUMN(H$7),FALSE)</f>
        <v>CHF</v>
      </c>
      <c r="I278" s="80" t="str">
        <f>VLOOKUP($A278,'Sheet1 - Table (1)'!$A$8:$AG$1186,COLUMN(I$7),FALSE)</f>
        <v>Fonds de placement</v>
      </c>
      <c r="J278" s="80" t="str">
        <f>VLOOKUP($A278,'Sheet1 - Table (1)'!$A$8:$AG$1186,COLUMN(J$7),FALSE)</f>
        <v>Alternatives</v>
      </c>
      <c r="K278" s="82">
        <f>VLOOKUP($A278,'Sheet1 - Table (1)'!$A$8:$AG$1186,COLUMN(K$7),FALSE)</f>
        <v>0</v>
      </c>
      <c r="L278" s="80">
        <f>VLOOKUP($A278,'Sheet1 - Table (1)'!$A$8:$AG$1186,COLUMN(L$7),FALSE)</f>
        <v>0</v>
      </c>
      <c r="M278" s="80">
        <f>VLOOKUP($A278,'Sheet1 - Table (1)'!$A$8:$AG$1186,COLUMN(M$7),FALSE)</f>
        <v>0</v>
      </c>
      <c r="N278" s="80">
        <f>VLOOKUP($A278,'Sheet1 - Table (1)'!$A$8:$AG$1186,COLUMN(N$7),FALSE)</f>
        <v>0</v>
      </c>
      <c r="O278" s="80">
        <f>VLOOKUP($A278,'Sheet1 - Table (1)'!$A$8:$AG$1186,COLUMN(O$7),FALSE)</f>
        <v>0</v>
      </c>
      <c r="P278" s="80">
        <f>VLOOKUP($A278,'Sheet1 - Table (1)'!$A$8:$AG$1186,COLUMN(P$7),FALSE)</f>
        <v>0</v>
      </c>
      <c r="Q278" s="80">
        <f>VLOOKUP($A278,'Sheet1 - Table (1)'!$A$8:$AG$1186,COLUMN(Q$7),FALSE)</f>
        <v>0</v>
      </c>
      <c r="R278" s="80">
        <f>VLOOKUP($A278,'Sheet1 - Table (1)'!$A$8:$AG$1186,COLUMN(R$7),FALSE)</f>
        <v>0</v>
      </c>
      <c r="S278" s="80">
        <f>VLOOKUP($A278,'Sheet1 - Table (1)'!$A$8:$AG$1186,COLUMN(S$7),FALSE)</f>
        <v>0</v>
      </c>
      <c r="T278" s="80">
        <f>VLOOKUP($A278,'Sheet1 - Table (1)'!$A$8:$AG$1186,COLUMN(T$7),FALSE)</f>
        <v>0</v>
      </c>
      <c r="U278" s="80" t="str">
        <f t="shared" si="61"/>
        <v/>
      </c>
      <c r="V278" s="80">
        <f>VLOOKUP($A278,'Sheet1 - Table (1)'!$A$8:$AG$1186,COLUMN(V$7)+3,FALSE)</f>
        <v>0</v>
      </c>
      <c r="W278" s="80" t="str">
        <f>VLOOKUP(A278,'Sheet1 - Table (1)'!$A$8:$AF$10075,MATCH($W$8,'Sheet1 - Table (1)'!$10:$10,0),FALSE)</f>
        <v>Détermination des Prix Quotidien</v>
      </c>
      <c r="X278" s="80">
        <f>VLOOKUP(A278,'Sheet1 - Table (1)'!$A$8:$AAB$10075,MATCH($X$8,'Sheet1 - Table (1)'!$10:$10,0),FALSE)</f>
        <v>0</v>
      </c>
      <c r="Y278" s="96" t="str">
        <f t="shared" si="63"/>
        <v>Fonds de placement</v>
      </c>
      <c r="AA278" s="96" t="s">
        <v>1823</v>
      </c>
      <c r="AB278" s="96" t="s">
        <v>2874</v>
      </c>
      <c r="AC278" s="214" t="s">
        <v>2874</v>
      </c>
      <c r="AG278" s="96" t="s">
        <v>2678</v>
      </c>
      <c r="AI278" s="96" t="s">
        <v>2080</v>
      </c>
      <c r="AJ278" s="96" t="s">
        <v>382</v>
      </c>
      <c r="AK278" s="96" t="s">
        <v>1803</v>
      </c>
      <c r="AL278" s="96" t="s">
        <v>2080</v>
      </c>
      <c r="AM278" s="96" t="str">
        <f t="shared" si="66"/>
        <v>Placements alternatifs CHF</v>
      </c>
      <c r="AN278" s="139">
        <v>1</v>
      </c>
      <c r="AO278" s="96" t="s">
        <v>2874</v>
      </c>
      <c r="AP278" s="96" t="s">
        <v>1804</v>
      </c>
      <c r="AX278" s="101">
        <v>1</v>
      </c>
      <c r="BJ278" s="101">
        <v>1</v>
      </c>
      <c r="BX278" s="121" t="s">
        <v>1851</v>
      </c>
      <c r="BZ278" s="101" t="s">
        <v>2678</v>
      </c>
      <c r="CA278" s="101" t="s">
        <v>4051</v>
      </c>
      <c r="CB278" s="122" t="s">
        <v>3891</v>
      </c>
      <c r="CC278" s="137" t="s">
        <v>4004</v>
      </c>
      <c r="CD278" s="42" t="s">
        <v>4374</v>
      </c>
      <c r="CE278" s="42" t="s">
        <v>4374</v>
      </c>
      <c r="CF278" s="42" t="str">
        <f>IFERROR(VLOOKUP(Funds[[#This Row],[Code ISIN]],[1]GLOBAL!$C$1:$L$27,10,FALSE)," ")</f>
        <v xml:space="preserve"> </v>
      </c>
      <c r="CG278" s="42" t="s">
        <v>4374</v>
      </c>
      <c r="CH278" s="42" t="s">
        <v>4374</v>
      </c>
      <c r="CI278" s="42" t="s">
        <v>4374</v>
      </c>
      <c r="CJ278" s="123">
        <v>42947</v>
      </c>
      <c r="CK278" s="96" t="s">
        <v>4406</v>
      </c>
      <c r="CL278" s="246" t="str">
        <f>VLOOKUP(Funds[[#This Row],[Code ISIN]],'Sheet1 - Table (1)'!$A$10:$AF$110017,MATCH("Funds Liquidity",'Sheet1 - Table (1)'!$10:$10,0),FALSE)</f>
        <v>Jour</v>
      </c>
      <c r="CM278" s="246" t="s">
        <v>2874</v>
      </c>
      <c r="CN278" s="246" t="s">
        <v>5374</v>
      </c>
    </row>
    <row r="279" spans="1:93">
      <c r="A279" s="96" t="s">
        <v>2069</v>
      </c>
      <c r="B279" s="305">
        <f>IF(ISERROR(VALUE(VLOOKUP($A279,'Sheet1 - Table (1)'!$A$8:$AG$1186,COLUMN(B$7),FALSE))),VLOOKUP(A279,TK_MANQUANTS,2,FALSE),IF(VALUE(VLOOKUP($A279,'Sheet1 - Table (1)'!$A$8:$AG$1186,COLUMN(B$7),FALSE))=0,VLOOKUP(A279,TK_MANQUANTS,2,FALSE),VALUE(VLOOKUP($A279,'Sheet1 - Table (1)'!$A$8:$AG$1186,COLUMN(B$7),FALSE))))</f>
        <v>24852565</v>
      </c>
      <c r="C279" s="80" t="str">
        <f>VLOOKUP($A279,'Sheet1 - Table (1)'!$A$8:$AG$1186,COLUMN(C$7),FALSE)</f>
        <v>LO Funds - Alternative Risk Premia SH (CHF) NA</v>
      </c>
      <c r="D279" s="82">
        <f>VLOOKUP($A279,'Sheet1 - Table (1)'!$A$8:$AG$1186,COLUMN(D$7),FALSE)</f>
        <v>43871</v>
      </c>
      <c r="E279" s="124">
        <f>VLOOKUP($A279,'Sheet1 - Table (1)'!$A$8:$AG$1186,COLUMN(E$7),FALSE)</f>
        <v>1.1499999999999999</v>
      </c>
      <c r="F279" s="80" t="b">
        <f>VLOOKUP($A279,'Sheet1 - Table (1)'!$A$8:$AG$1186,COLUMN(F$7),FALSE)</f>
        <v>1</v>
      </c>
      <c r="G279" s="80" t="str">
        <f>VLOOKUP($A279,'Sheet1 - Table (1)'!$A$8:$AG$1186,COLUMN(G$7),FALSE)</f>
        <v>Luxembourg</v>
      </c>
      <c r="H279" s="80" t="str">
        <f>VLOOKUP($A279,'Sheet1 - Table (1)'!$A$8:$AG$1186,COLUMN(H$7),FALSE)</f>
        <v>CHF</v>
      </c>
      <c r="I279" s="80" t="str">
        <f>VLOOKUP($A279,'Sheet1 - Table (1)'!$A$8:$AG$1186,COLUMN(I$7),FALSE)</f>
        <v>Fonds de placement</v>
      </c>
      <c r="J279" s="80" t="str">
        <f>VLOOKUP($A279,'Sheet1 - Table (1)'!$A$8:$AG$1186,COLUMN(J$7),FALSE)</f>
        <v>Alternatives</v>
      </c>
      <c r="K279" s="82">
        <f>VLOOKUP($A279,'Sheet1 - Table (1)'!$A$8:$AG$1186,COLUMN(K$7),FALSE)</f>
        <v>44255</v>
      </c>
      <c r="L279" s="80">
        <f>VLOOKUP($A279,'Sheet1 - Table (1)'!$A$8:$AG$1186,COLUMN(L$7),FALSE)</f>
        <v>83.775264000000007</v>
      </c>
      <c r="M279" s="80" t="str">
        <f>VLOOKUP($A279,'Sheet1 - Table (1)'!$A$8:$AG$1186,COLUMN(M$7),FALSE)</f>
        <v>Retained</v>
      </c>
      <c r="N279" s="80">
        <f>VLOOKUP($A279,'Sheet1 - Table (1)'!$A$8:$AG$1186,COLUMN(N$7),FALSE)</f>
        <v>0</v>
      </c>
      <c r="O279" s="80" t="b">
        <f>VLOOKUP($A279,'Sheet1 - Table (1)'!$A$8:$AG$1186,COLUMN(O$7),FALSE)</f>
        <v>1</v>
      </c>
      <c r="P279" s="80">
        <f>VLOOKUP($A279,'Sheet1 - Table (1)'!$A$8:$AG$1186,COLUMN(P$7),FALSE)</f>
        <v>0</v>
      </c>
      <c r="Q279" s="80" t="b">
        <f>VLOOKUP($A279,'Sheet1 - Table (1)'!$A$8:$AG$1186,COLUMN(Q$7),FALSE)</f>
        <v>1</v>
      </c>
      <c r="R279" s="80">
        <f>VLOOKUP($A279,'Sheet1 - Table (1)'!$A$8:$AG$1186,COLUMN(R$7),FALSE)</f>
        <v>0</v>
      </c>
      <c r="S279" s="80" t="b">
        <f>VLOOKUP($A279,'Sheet1 - Table (1)'!$A$8:$AG$1186,COLUMN(S$7),FALSE)</f>
        <v>1</v>
      </c>
      <c r="T279" s="80">
        <f>VLOOKUP($A279,'Sheet1 - Table (1)'!$A$8:$AG$1186,COLUMN(T$7),FALSE)</f>
        <v>0</v>
      </c>
      <c r="U279" s="80" t="str">
        <f t="shared" si="61"/>
        <v>FR-NE-GE</v>
      </c>
      <c r="V279" s="80" t="str">
        <f>VLOOKUP($A279,'Sheet1 - Table (1)'!$A$8:$AG$1186,COLUMN(V$7)+3,FALSE)</f>
        <v>LU - SICAV - Parte 1</v>
      </c>
      <c r="W279" s="80" t="str">
        <f>VLOOKUP(A279,'Sheet1 - Table (1)'!$A$8:$AF$10075,MATCH($W$8,'Sheet1 - Table (1)'!$10:$10,0),FALSE)</f>
        <v>Détermination des Prix Quotidien</v>
      </c>
      <c r="X279" s="80">
        <f>VLOOKUP(A279,'Sheet1 - Table (1)'!$A$8:$AAB$10075,MATCH($X$8,'Sheet1 - Table (1)'!$10:$10,0),FALSE)</f>
        <v>0</v>
      </c>
      <c r="Y279" s="96" t="str">
        <f t="shared" si="63"/>
        <v>Fonds de placement</v>
      </c>
      <c r="AA279" s="96" t="s">
        <v>1823</v>
      </c>
      <c r="AB279" s="96" t="s">
        <v>2874</v>
      </c>
      <c r="AC279" s="214" t="s">
        <v>2874</v>
      </c>
      <c r="AG279" s="96" t="s">
        <v>2678</v>
      </c>
      <c r="AI279" s="96" t="s">
        <v>2080</v>
      </c>
      <c r="AJ279" s="96" t="s">
        <v>382</v>
      </c>
      <c r="AK279" s="96" t="s">
        <v>1803</v>
      </c>
      <c r="AL279" s="96" t="s">
        <v>2080</v>
      </c>
      <c r="AM279" s="96" t="str">
        <f t="shared" si="66"/>
        <v>Placements alternatifs CHF</v>
      </c>
      <c r="AN279" s="139">
        <v>1</v>
      </c>
      <c r="AO279" s="96" t="s">
        <v>2874</v>
      </c>
      <c r="AP279" s="96" t="s">
        <v>1804</v>
      </c>
      <c r="AX279" s="101">
        <v>1</v>
      </c>
      <c r="BJ279" s="101">
        <v>1</v>
      </c>
      <c r="BX279" s="121" t="s">
        <v>1851</v>
      </c>
      <c r="BZ279" s="101" t="s">
        <v>2678</v>
      </c>
      <c r="CA279" s="101" t="s">
        <v>4051</v>
      </c>
      <c r="CB279" s="122" t="s">
        <v>3892</v>
      </c>
      <c r="CC279" s="137" t="s">
        <v>4004</v>
      </c>
      <c r="CD279" s="42" t="s">
        <v>4374</v>
      </c>
      <c r="CE279" s="42" t="s">
        <v>4374</v>
      </c>
      <c r="CF279" s="42" t="str">
        <f>IFERROR(VLOOKUP(Funds[[#This Row],[Code ISIN]],[1]GLOBAL!$C$1:$L$27,10,FALSE)," ")</f>
        <v xml:space="preserve"> </v>
      </c>
      <c r="CG279" s="42" t="s">
        <v>4374</v>
      </c>
      <c r="CH279" s="42" t="s">
        <v>4374</v>
      </c>
      <c r="CI279" s="42" t="s">
        <v>4374</v>
      </c>
      <c r="CJ279" s="123">
        <v>42947</v>
      </c>
      <c r="CK279" s="96" t="s">
        <v>4406</v>
      </c>
      <c r="CL279" s="246" t="str">
        <f>VLOOKUP(Funds[[#This Row],[Code ISIN]],'Sheet1 - Table (1)'!$A$10:$AF$110017,MATCH("Funds Liquidity",'Sheet1 - Table (1)'!$10:$10,0),FALSE)</f>
        <v>Jour</v>
      </c>
      <c r="CM279" s="246" t="s">
        <v>2874</v>
      </c>
    </row>
    <row r="280" spans="1:93">
      <c r="A280" s="158" t="s">
        <v>2135</v>
      </c>
      <c r="B280" s="305">
        <f>IF(ISERROR(VALUE(VLOOKUP($A280,'Sheet1 - Table (1)'!$A$8:$AG$1186,COLUMN(B$7),FALSE))),VLOOKUP(A280,TK_MANQUANTS,2,FALSE),IF(VALUE(VLOOKUP($A280,'Sheet1 - Table (1)'!$A$8:$AG$1186,COLUMN(B$7),FALSE))=0,VLOOKUP(A280,TK_MANQUANTS,2,FALSE),VALUE(VLOOKUP($A280,'Sheet1 - Table (1)'!$A$8:$AG$1186,COLUMN(B$7),FALSE))))</f>
        <v>24708482</v>
      </c>
      <c r="C280" s="80" t="str">
        <f>VLOOKUP($A280,'Sheet1 - Table (1)'!$A$8:$AG$1186,COLUMN(C$7),FALSE)</f>
        <v>LO Funds - Alternative Risk Premia (USD) NA</v>
      </c>
      <c r="D280" s="82">
        <f>VLOOKUP($A280,'Sheet1 - Table (1)'!$A$8:$AG$1186,COLUMN(D$7),FALSE)</f>
        <v>44135</v>
      </c>
      <c r="E280" s="124">
        <f>VLOOKUP($A280,'Sheet1 - Table (1)'!$A$8:$AG$1186,COLUMN(E$7),FALSE)</f>
        <v>1.1499999999999999</v>
      </c>
      <c r="F280" s="80" t="b">
        <f>VLOOKUP($A280,'Sheet1 - Table (1)'!$A$8:$AG$1186,COLUMN(F$7),FALSE)</f>
        <v>1</v>
      </c>
      <c r="G280" s="80" t="str">
        <f>VLOOKUP($A280,'Sheet1 - Table (1)'!$A$8:$AG$1186,COLUMN(G$7),FALSE)</f>
        <v>Luxembourg</v>
      </c>
      <c r="H280" s="80" t="str">
        <f>VLOOKUP($A280,'Sheet1 - Table (1)'!$A$8:$AG$1186,COLUMN(H$7),FALSE)</f>
        <v>USD</v>
      </c>
      <c r="I280" s="80" t="str">
        <f>VLOOKUP($A280,'Sheet1 - Table (1)'!$A$8:$AG$1186,COLUMN(I$7),FALSE)</f>
        <v>Fonds de placement</v>
      </c>
      <c r="J280" s="80" t="str">
        <f>VLOOKUP($A280,'Sheet1 - Table (1)'!$A$8:$AG$1186,COLUMN(J$7),FALSE)</f>
        <v>Alternatives</v>
      </c>
      <c r="K280" s="82">
        <f>VLOOKUP($A280,'Sheet1 - Table (1)'!$A$8:$AG$1186,COLUMN(K$7),FALSE)</f>
        <v>44255</v>
      </c>
      <c r="L280" s="80">
        <f>VLOOKUP($A280,'Sheet1 - Table (1)'!$A$8:$AG$1186,COLUMN(L$7),FALSE)</f>
        <v>83.775264000000007</v>
      </c>
      <c r="M280" s="80" t="str">
        <f>VLOOKUP($A280,'Sheet1 - Table (1)'!$A$8:$AG$1186,COLUMN(M$7),FALSE)</f>
        <v>Retained</v>
      </c>
      <c r="N280" s="80">
        <f>VLOOKUP($A280,'Sheet1 - Table (1)'!$A$8:$AG$1186,COLUMN(N$7),FALSE)</f>
        <v>0</v>
      </c>
      <c r="O280" s="80" t="b">
        <f>VLOOKUP($A280,'Sheet1 - Table (1)'!$A$8:$AG$1186,COLUMN(O$7),FALSE)</f>
        <v>1</v>
      </c>
      <c r="P280" s="80" t="b">
        <f>VLOOKUP($A280,'Sheet1 - Table (1)'!$A$8:$AG$1186,COLUMN(P$7),FALSE)</f>
        <v>1</v>
      </c>
      <c r="Q280" s="80" t="b">
        <f>VLOOKUP($A280,'Sheet1 - Table (1)'!$A$8:$AG$1186,COLUMN(Q$7),FALSE)</f>
        <v>1</v>
      </c>
      <c r="R280" s="80">
        <f>VLOOKUP($A280,'Sheet1 - Table (1)'!$A$8:$AG$1186,COLUMN(R$7),FALSE)</f>
        <v>0</v>
      </c>
      <c r="S280" s="80">
        <f>VLOOKUP($A280,'Sheet1 - Table (1)'!$A$8:$AG$1186,COLUMN(S$7),FALSE)</f>
        <v>0</v>
      </c>
      <c r="T280" s="80" t="b">
        <f>VLOOKUP($A280,'Sheet1 - Table (1)'!$A$8:$AG$1186,COLUMN(T$7),FALSE)</f>
        <v>1</v>
      </c>
      <c r="U280" s="80" t="str">
        <f t="shared" si="61"/>
        <v>FR-IT-NE-UK</v>
      </c>
      <c r="V280" s="80" t="str">
        <f>VLOOKUP($A280,'Sheet1 - Table (1)'!$A$8:$AG$1186,COLUMN(V$7)+3,FALSE)</f>
        <v>LU - SICAV - Parte 1</v>
      </c>
      <c r="W280" s="80" t="str">
        <f>VLOOKUP(A280,'Sheet1 - Table (1)'!$A$8:$AF$10075,MATCH($W$8,'Sheet1 - Table (1)'!$10:$10,0),FALSE)</f>
        <v>Détermination des Prix Quotidien</v>
      </c>
      <c r="X280" s="80">
        <f>VLOOKUP(A280,'Sheet1 - Table (1)'!$A$8:$AAB$10075,MATCH($X$8,'Sheet1 - Table (1)'!$10:$10,0),FALSE)</f>
        <v>0</v>
      </c>
      <c r="Y280" s="96" t="str">
        <f t="shared" si="63"/>
        <v>Fonds de placement</v>
      </c>
      <c r="AA280" s="96" t="s">
        <v>1823</v>
      </c>
      <c r="AB280" s="96" t="s">
        <v>2874</v>
      </c>
      <c r="AC280" s="214" t="s">
        <v>2874</v>
      </c>
      <c r="AG280" s="96" t="s">
        <v>2678</v>
      </c>
      <c r="AI280" s="96" t="s">
        <v>2080</v>
      </c>
      <c r="AJ280" s="96" t="s">
        <v>382</v>
      </c>
      <c r="AK280" s="96" t="s">
        <v>1803</v>
      </c>
      <c r="AL280" s="96" t="s">
        <v>2080</v>
      </c>
      <c r="AM280" s="96" t="str">
        <f t="shared" si="66"/>
        <v>Placements alternatifs étrangers</v>
      </c>
      <c r="AN280" s="139">
        <v>1</v>
      </c>
      <c r="AO280" s="96" t="s">
        <v>2874</v>
      </c>
      <c r="AP280" s="96" t="s">
        <v>1804</v>
      </c>
      <c r="BB280" s="101">
        <v>1</v>
      </c>
      <c r="BJ280" s="101">
        <v>1</v>
      </c>
      <c r="BX280" s="121" t="s">
        <v>1851</v>
      </c>
      <c r="BZ280" s="101"/>
      <c r="CA280" s="101" t="s">
        <v>70</v>
      </c>
      <c r="CB280" s="101"/>
      <c r="CC280" s="101" t="s">
        <v>70</v>
      </c>
      <c r="CD280" s="42" t="s">
        <v>4374</v>
      </c>
      <c r="CE280" s="42" t="s">
        <v>4374</v>
      </c>
      <c r="CF280" s="42" t="str">
        <f>IFERROR(VLOOKUP(Funds[[#This Row],[Code ISIN]],[1]GLOBAL!$C$1:$L$27,10,FALSE)," ")</f>
        <v xml:space="preserve"> </v>
      </c>
      <c r="CG280" s="42" t="s">
        <v>4374</v>
      </c>
      <c r="CH280" s="42" t="s">
        <v>4374</v>
      </c>
      <c r="CI280" s="42" t="s">
        <v>4374</v>
      </c>
      <c r="CJ280" s="123">
        <v>42947</v>
      </c>
      <c r="CK280" s="96" t="s">
        <v>4374</v>
      </c>
      <c r="CL280" s="246" t="str">
        <f>VLOOKUP(Funds[[#This Row],[Code ISIN]],'Sheet1 - Table (1)'!$A$10:$AF$110017,MATCH("Funds Liquidity",'Sheet1 - Table (1)'!$10:$10,0),FALSE)</f>
        <v>Jour</v>
      </c>
    </row>
    <row r="281" spans="1:93">
      <c r="A281" s="158" t="s">
        <v>2137</v>
      </c>
      <c r="B281" s="305">
        <f>IF(ISERROR(VALUE(VLOOKUP($A281,'Sheet1 - Table (1)'!$A$8:$AG$1186,COLUMN(B$7),FALSE))),VLOOKUP(A281,TK_MANQUANTS,2,FALSE),IF(VALUE(VLOOKUP($A281,'Sheet1 - Table (1)'!$A$8:$AG$1186,COLUMN(B$7),FALSE))=0,VLOOKUP(A281,TK_MANQUANTS,2,FALSE),VALUE(VLOOKUP($A281,'Sheet1 - Table (1)'!$A$8:$AG$1186,COLUMN(B$7),FALSE))))</f>
        <v>24852448</v>
      </c>
      <c r="C281" s="80" t="str">
        <f>VLOOKUP($A281,'Sheet1 - Table (1)'!$A$8:$AG$1186,COLUMN(C$7),FALSE)</f>
        <v>LO Funds - Alternative Risk Premia SH (EUR) NA</v>
      </c>
      <c r="D281" s="82">
        <f>VLOOKUP($A281,'Sheet1 - Table (1)'!$A$8:$AG$1186,COLUMN(D$7),FALSE)</f>
        <v>44135</v>
      </c>
      <c r="E281" s="124">
        <f>VLOOKUP($A281,'Sheet1 - Table (1)'!$A$8:$AG$1186,COLUMN(E$7),FALSE)</f>
        <v>1.1599999999999999</v>
      </c>
      <c r="F281" s="80" t="b">
        <f>VLOOKUP($A281,'Sheet1 - Table (1)'!$A$8:$AG$1186,COLUMN(F$7),FALSE)</f>
        <v>1</v>
      </c>
      <c r="G281" s="80" t="str">
        <f>VLOOKUP($A281,'Sheet1 - Table (1)'!$A$8:$AG$1186,COLUMN(G$7),FALSE)</f>
        <v>Luxembourg</v>
      </c>
      <c r="H281" s="80" t="str">
        <f>VLOOKUP($A281,'Sheet1 - Table (1)'!$A$8:$AG$1186,COLUMN(H$7),FALSE)</f>
        <v>EUR</v>
      </c>
      <c r="I281" s="80" t="str">
        <f>VLOOKUP($A281,'Sheet1 - Table (1)'!$A$8:$AG$1186,COLUMN(I$7),FALSE)</f>
        <v>Fonds de placement</v>
      </c>
      <c r="J281" s="80" t="str">
        <f>VLOOKUP($A281,'Sheet1 - Table (1)'!$A$8:$AG$1186,COLUMN(J$7),FALSE)</f>
        <v>Alternatives</v>
      </c>
      <c r="K281" s="82">
        <f>VLOOKUP($A281,'Sheet1 - Table (1)'!$A$8:$AG$1186,COLUMN(K$7),FALSE)</f>
        <v>44255</v>
      </c>
      <c r="L281" s="80">
        <f>VLOOKUP($A281,'Sheet1 - Table (1)'!$A$8:$AG$1186,COLUMN(L$7),FALSE)</f>
        <v>83.775264000000007</v>
      </c>
      <c r="M281" s="80" t="str">
        <f>VLOOKUP($A281,'Sheet1 - Table (1)'!$A$8:$AG$1186,COLUMN(M$7),FALSE)</f>
        <v>Retained</v>
      </c>
      <c r="N281" s="80">
        <f>VLOOKUP($A281,'Sheet1 - Table (1)'!$A$8:$AG$1186,COLUMN(N$7),FALSE)</f>
        <v>0</v>
      </c>
      <c r="O281" s="80" t="b">
        <f>VLOOKUP($A281,'Sheet1 - Table (1)'!$A$8:$AG$1186,COLUMN(O$7),FALSE)</f>
        <v>1</v>
      </c>
      <c r="P281" s="80">
        <f>VLOOKUP($A281,'Sheet1 - Table (1)'!$A$8:$AG$1186,COLUMN(P$7),FALSE)</f>
        <v>0</v>
      </c>
      <c r="Q281" s="80" t="b">
        <f>VLOOKUP($A281,'Sheet1 - Table (1)'!$A$8:$AG$1186,COLUMN(Q$7),FALSE)</f>
        <v>1</v>
      </c>
      <c r="R281" s="80">
        <f>VLOOKUP($A281,'Sheet1 - Table (1)'!$A$8:$AG$1186,COLUMN(R$7),FALSE)</f>
        <v>0</v>
      </c>
      <c r="S281" s="80" t="b">
        <f>VLOOKUP($A281,'Sheet1 - Table (1)'!$A$8:$AG$1186,COLUMN(S$7),FALSE)</f>
        <v>1</v>
      </c>
      <c r="T281" s="80">
        <f>VLOOKUP($A281,'Sheet1 - Table (1)'!$A$8:$AG$1186,COLUMN(T$7),FALSE)</f>
        <v>0</v>
      </c>
      <c r="U281" s="80" t="str">
        <f t="shared" si="61"/>
        <v>FR-NE-GE</v>
      </c>
      <c r="V281" s="80" t="str">
        <f>VLOOKUP($A281,'Sheet1 - Table (1)'!$A$8:$AG$1186,COLUMN(V$7)+3,FALSE)</f>
        <v>LU - SICAV - Parte 1</v>
      </c>
      <c r="W281" s="80" t="str">
        <f>VLOOKUP(A281,'Sheet1 - Table (1)'!$A$8:$AF$10075,MATCH($W$8,'Sheet1 - Table (1)'!$10:$10,0),FALSE)</f>
        <v>Détermination des Prix Quotidien</v>
      </c>
      <c r="X281" s="80">
        <f>VLOOKUP(A281,'Sheet1 - Table (1)'!$A$8:$AAB$10075,MATCH($X$8,'Sheet1 - Table (1)'!$10:$10,0),FALSE)</f>
        <v>0</v>
      </c>
      <c r="Y281" s="96" t="str">
        <f t="shared" si="63"/>
        <v>Fonds de placement</v>
      </c>
      <c r="AA281" s="96" t="s">
        <v>1823</v>
      </c>
      <c r="AB281" s="96" t="s">
        <v>2874</v>
      </c>
      <c r="AC281" s="214" t="s">
        <v>2874</v>
      </c>
      <c r="AG281" s="96" t="s">
        <v>2678</v>
      </c>
      <c r="AI281" s="96" t="s">
        <v>2080</v>
      </c>
      <c r="AJ281" s="96" t="s">
        <v>382</v>
      </c>
      <c r="AK281" s="96" t="s">
        <v>1803</v>
      </c>
      <c r="AL281" s="96" t="s">
        <v>2080</v>
      </c>
      <c r="AM281" s="96" t="str">
        <f t="shared" si="66"/>
        <v>Placements alternatifs étrangers</v>
      </c>
      <c r="AN281" s="139">
        <v>1</v>
      </c>
      <c r="AO281" s="96" t="s">
        <v>2874</v>
      </c>
      <c r="AP281" s="96" t="s">
        <v>1804</v>
      </c>
      <c r="AY281" s="101">
        <v>1</v>
      </c>
      <c r="BJ281" s="101">
        <v>1</v>
      </c>
      <c r="BX281" s="121" t="s">
        <v>1851</v>
      </c>
      <c r="BZ281" s="101"/>
      <c r="CA281" s="101" t="s">
        <v>70</v>
      </c>
      <c r="CB281" s="101"/>
      <c r="CC281" s="101" t="s">
        <v>70</v>
      </c>
      <c r="CD281" s="42" t="s">
        <v>4374</v>
      </c>
      <c r="CE281" s="42" t="s">
        <v>4374</v>
      </c>
      <c r="CF281" s="42" t="str">
        <f>IFERROR(VLOOKUP(Funds[[#This Row],[Code ISIN]],[1]GLOBAL!$C$1:$L$27,10,FALSE)," ")</f>
        <v xml:space="preserve"> </v>
      </c>
      <c r="CG281" s="42" t="s">
        <v>4374</v>
      </c>
      <c r="CH281" s="42" t="s">
        <v>4374</v>
      </c>
      <c r="CI281" s="42" t="s">
        <v>4374</v>
      </c>
      <c r="CJ281" s="123">
        <v>42947</v>
      </c>
      <c r="CK281" s="96" t="s">
        <v>4374</v>
      </c>
      <c r="CL281" s="246" t="str">
        <f>VLOOKUP(Funds[[#This Row],[Code ISIN]],'Sheet1 - Table (1)'!$A$10:$AF$110017,MATCH("Funds Liquidity",'Sheet1 - Table (1)'!$10:$10,0),FALSE)</f>
        <v>Jour</v>
      </c>
    </row>
    <row r="282" spans="1:93">
      <c r="A282" s="80" t="s">
        <v>2066</v>
      </c>
      <c r="B282" s="305">
        <f>IF(ISERROR(VALUE(VLOOKUP($A282,'Sheet1 - Table (1)'!$A$8:$AG$1186,COLUMN(B$7),FALSE))),VLOOKUP(A282,TK_MANQUANTS,2,FALSE),IF(VALUE(VLOOKUP($A282,'Sheet1 - Table (1)'!$A$8:$AG$1186,COLUMN(B$7),FALSE))=0,VLOOKUP(A282,TK_MANQUANTS,2,FALSE),VALUE(VLOOKUP($A282,'Sheet1 - Table (1)'!$A$8:$AG$1186,COLUMN(B$7),FALSE))))</f>
        <v>31554459</v>
      </c>
      <c r="C282" s="80" t="str">
        <f>VLOOKUP($A282,'Sheet1 - Table (1)'!$A$8:$AG$1186,COLUMN(C$7),FALSE)</f>
        <v>BSF Style Advantage A2 USD</v>
      </c>
      <c r="D282" s="82">
        <f>VLOOKUP($A282,'Sheet1 - Table (1)'!$A$8:$AG$1186,COLUMN(D$7),FALSE)</f>
        <v>44147</v>
      </c>
      <c r="E282" s="124">
        <f>VLOOKUP($A282,'Sheet1 - Table (1)'!$A$8:$AG$1186,COLUMN(E$7),FALSE)</f>
        <v>1.34</v>
      </c>
      <c r="F282" s="80" t="b">
        <f>VLOOKUP($A282,'Sheet1 - Table (1)'!$A$8:$AG$1186,COLUMN(F$7),FALSE)</f>
        <v>1</v>
      </c>
      <c r="G282" s="80" t="str">
        <f>VLOOKUP($A282,'Sheet1 - Table (1)'!$A$8:$AG$1186,COLUMN(G$7),FALSE)</f>
        <v>Luxembourg</v>
      </c>
      <c r="H282" s="80" t="str">
        <f>VLOOKUP($A282,'Sheet1 - Table (1)'!$A$8:$AG$1186,COLUMN(H$7),FALSE)</f>
        <v>USD</v>
      </c>
      <c r="I282" s="80" t="str">
        <f>VLOOKUP($A282,'Sheet1 - Table (1)'!$A$8:$AG$1186,COLUMN(I$7),FALSE)</f>
        <v>Fonds de placement</v>
      </c>
      <c r="J282" s="80" t="str">
        <f>VLOOKUP($A282,'Sheet1 - Table (1)'!$A$8:$AG$1186,COLUMN(J$7),FALSE)</f>
        <v>Alternatives</v>
      </c>
      <c r="K282" s="82">
        <f>VLOOKUP($A282,'Sheet1 - Table (1)'!$A$8:$AG$1186,COLUMN(K$7),FALSE)</f>
        <v>44255</v>
      </c>
      <c r="L282" s="80">
        <f>VLOOKUP($A282,'Sheet1 - Table (1)'!$A$8:$AG$1186,COLUMN(L$7),FALSE)</f>
        <v>265.10337129999999</v>
      </c>
      <c r="M282" s="80" t="str">
        <f>VLOOKUP($A282,'Sheet1 - Table (1)'!$A$8:$AG$1186,COLUMN(M$7),FALSE)</f>
        <v>Retained</v>
      </c>
      <c r="N282" s="80" t="b">
        <f>VLOOKUP($A282,'Sheet1 - Table (1)'!$A$8:$AG$1186,COLUMN(N$7),FALSE)</f>
        <v>1</v>
      </c>
      <c r="O282" s="80" t="b">
        <f>VLOOKUP($A282,'Sheet1 - Table (1)'!$A$8:$AG$1186,COLUMN(O$7),FALSE)</f>
        <v>1</v>
      </c>
      <c r="P282" s="80">
        <f>VLOOKUP($A282,'Sheet1 - Table (1)'!$A$8:$AG$1186,COLUMN(P$7),FALSE)</f>
        <v>0</v>
      </c>
      <c r="Q282" s="80" t="b">
        <f>VLOOKUP($A282,'Sheet1 - Table (1)'!$A$8:$AG$1186,COLUMN(Q$7),FALSE)</f>
        <v>1</v>
      </c>
      <c r="R282" s="80" t="b">
        <f>VLOOKUP($A282,'Sheet1 - Table (1)'!$A$8:$AG$1186,COLUMN(R$7),FALSE)</f>
        <v>1</v>
      </c>
      <c r="S282" s="80" t="b">
        <f>VLOOKUP($A282,'Sheet1 - Table (1)'!$A$8:$AG$1186,COLUMN(S$7),FALSE)</f>
        <v>1</v>
      </c>
      <c r="T282" s="80">
        <f>VLOOKUP($A282,'Sheet1 - Table (1)'!$A$8:$AG$1186,COLUMN(T$7),FALSE)</f>
        <v>0</v>
      </c>
      <c r="U282" s="80" t="str">
        <f t="shared" si="61"/>
        <v>BE-FR-NE-SP-GE</v>
      </c>
      <c r="V282" s="80" t="str">
        <f>VLOOKUP($A282,'Sheet1 - Table (1)'!$A$8:$AG$1186,COLUMN(V$7)+3,FALSE)</f>
        <v>LU - SICAV - Parte 1</v>
      </c>
      <c r="W282" s="80" t="str">
        <f>VLOOKUP(A282,'Sheet1 - Table (1)'!$A$8:$AF$10075,MATCH($W$8,'Sheet1 - Table (1)'!$10:$10,0),FALSE)</f>
        <v>Détermination des Prix Quotidien</v>
      </c>
      <c r="X282" s="80">
        <f>VLOOKUP(A282,'Sheet1 - Table (1)'!$A$8:$AAB$10075,MATCH($X$8,'Sheet1 - Table (1)'!$10:$10,0),FALSE)</f>
        <v>0</v>
      </c>
      <c r="Y282" s="96" t="str">
        <f t="shared" si="63"/>
        <v>Fonds de placement</v>
      </c>
      <c r="AA282" s="96" t="s">
        <v>1823</v>
      </c>
      <c r="AB282" s="96" t="s">
        <v>2874</v>
      </c>
      <c r="AC282" s="214" t="s">
        <v>2874</v>
      </c>
      <c r="AG282" s="96" t="s">
        <v>2678</v>
      </c>
      <c r="AI282" s="96" t="s">
        <v>2080</v>
      </c>
      <c r="AJ282" s="96" t="s">
        <v>382</v>
      </c>
      <c r="AK282" s="96" t="s">
        <v>1803</v>
      </c>
      <c r="AL282" s="96" t="s">
        <v>2080</v>
      </c>
      <c r="AM282" s="96" t="str">
        <f t="shared" si="66"/>
        <v>Placements alternatifs étrangers</v>
      </c>
      <c r="AN282" s="139">
        <v>1</v>
      </c>
      <c r="AO282" s="96" t="s">
        <v>2874</v>
      </c>
      <c r="AP282" s="96" t="s">
        <v>1804</v>
      </c>
      <c r="BB282" s="101">
        <v>1</v>
      </c>
      <c r="BJ282" s="101">
        <v>1</v>
      </c>
      <c r="BX282" s="121" t="s">
        <v>1851</v>
      </c>
      <c r="BZ282" s="101" t="s">
        <v>2678</v>
      </c>
      <c r="CA282" s="101" t="s">
        <v>70</v>
      </c>
      <c r="CB282" s="101"/>
      <c r="CC282" s="101" t="s">
        <v>70</v>
      </c>
      <c r="CD282" s="42" t="s">
        <v>4374</v>
      </c>
      <c r="CE282" s="42" t="s">
        <v>4374</v>
      </c>
      <c r="CF282" s="42" t="str">
        <f>IFERROR(VLOOKUP(Funds[[#This Row],[Code ISIN]],[1]GLOBAL!$C$1:$L$27,10,FALSE)," ")</f>
        <v xml:space="preserve"> </v>
      </c>
      <c r="CG282" s="42" t="s">
        <v>4374</v>
      </c>
      <c r="CH282" s="42" t="s">
        <v>4374</v>
      </c>
      <c r="CI282" s="42" t="s">
        <v>4374</v>
      </c>
      <c r="CJ282" s="123">
        <v>42947</v>
      </c>
      <c r="CK282" s="96" t="s">
        <v>4374</v>
      </c>
      <c r="CL282" s="246" t="str">
        <f>VLOOKUP(Funds[[#This Row],[Code ISIN]],'Sheet1 - Table (1)'!$A$10:$AF$110017,MATCH("Funds Liquidity",'Sheet1 - Table (1)'!$10:$10,0),FALSE)</f>
        <v>Jour</v>
      </c>
    </row>
    <row r="283" spans="1:93">
      <c r="A283" s="96" t="s">
        <v>2083</v>
      </c>
      <c r="B283" s="305">
        <f>IF(ISERROR(VALUE(VLOOKUP($A283,'Sheet1 - Table (1)'!$A$8:$AG$1186,COLUMN(B$7),FALSE))),VLOOKUP(A283,TK_MANQUANTS,2,FALSE),IF(VALUE(VLOOKUP($A283,'Sheet1 - Table (1)'!$A$8:$AG$1186,COLUMN(B$7),FALSE))=0,VLOOKUP(A283,TK_MANQUANTS,2,FALSE),VALUE(VLOOKUP($A283,'Sheet1 - Table (1)'!$A$8:$AG$1186,COLUMN(B$7),FALSE))))</f>
        <v>13059512</v>
      </c>
      <c r="C283" s="80" t="str">
        <f>VLOOKUP($A283,'Sheet1 - Table (1)'!$A$8:$AG$1186,COLUMN(C$7),FALSE)</f>
        <v>UBS ETF (CH) - SPI® Mid (CHF) A-dis</v>
      </c>
      <c r="D283" s="82">
        <f>VLOOKUP($A283,'Sheet1 - Table (1)'!$A$8:$AG$1186,COLUMN(D$7),FALSE)</f>
        <v>43861</v>
      </c>
      <c r="E283" s="124">
        <f>VLOOKUP($A283,'Sheet1 - Table (1)'!$A$8:$AG$1186,COLUMN(E$7),FALSE)</f>
        <v>0.28000000000000003</v>
      </c>
      <c r="F283" s="80">
        <f>VLOOKUP($A283,'Sheet1 - Table (1)'!$A$8:$AG$1186,COLUMN(F$7),FALSE)</f>
        <v>0</v>
      </c>
      <c r="G283" s="80" t="str">
        <f>VLOOKUP($A283,'Sheet1 - Table (1)'!$A$8:$AG$1186,COLUMN(G$7),FALSE)</f>
        <v>Switzerland</v>
      </c>
      <c r="H283" s="80" t="str">
        <f>VLOOKUP($A283,'Sheet1 - Table (1)'!$A$8:$AG$1186,COLUMN(H$7),FALSE)</f>
        <v>CHF</v>
      </c>
      <c r="I283" s="80" t="str">
        <f>VLOOKUP($A283,'Sheet1 - Table (1)'!$A$8:$AG$1186,COLUMN(I$7),FALSE)</f>
        <v>Exchange Traded Funds</v>
      </c>
      <c r="J283" s="80" t="str">
        <f>VLOOKUP($A283,'Sheet1 - Table (1)'!$A$8:$AG$1186,COLUMN(J$7),FALSE)</f>
        <v>Actions</v>
      </c>
      <c r="K283" s="82">
        <f>VLOOKUP($A283,'Sheet1 - Table (1)'!$A$8:$AG$1186,COLUMN(K$7),FALSE)</f>
        <v>44255</v>
      </c>
      <c r="L283" s="80">
        <f>VLOOKUP($A283,'Sheet1 - Table (1)'!$A$8:$AG$1186,COLUMN(L$7),FALSE)</f>
        <v>247.275792</v>
      </c>
      <c r="M283" s="80" t="str">
        <f>VLOOKUP($A283,'Sheet1 - Table (1)'!$A$8:$AG$1186,COLUMN(M$7),FALSE)</f>
        <v>Paid</v>
      </c>
      <c r="N283" s="80">
        <f>VLOOKUP($A283,'Sheet1 - Table (1)'!$A$8:$AG$1186,COLUMN(N$7),FALSE)</f>
        <v>0</v>
      </c>
      <c r="O283" s="80">
        <f>VLOOKUP($A283,'Sheet1 - Table (1)'!$A$8:$AG$1186,COLUMN(O$7),FALSE)</f>
        <v>0</v>
      </c>
      <c r="P283" s="80">
        <f>VLOOKUP($A283,'Sheet1 - Table (1)'!$A$8:$AG$1186,COLUMN(P$7),FALSE)</f>
        <v>0</v>
      </c>
      <c r="Q283" s="80">
        <f>VLOOKUP($A283,'Sheet1 - Table (1)'!$A$8:$AG$1186,COLUMN(Q$7),FALSE)</f>
        <v>0</v>
      </c>
      <c r="R283" s="80">
        <f>VLOOKUP($A283,'Sheet1 - Table (1)'!$A$8:$AG$1186,COLUMN(R$7),FALSE)</f>
        <v>0</v>
      </c>
      <c r="S283" s="80" t="b">
        <f>VLOOKUP($A283,'Sheet1 - Table (1)'!$A$8:$AG$1186,COLUMN(S$7),FALSE)</f>
        <v>1</v>
      </c>
      <c r="T283" s="80" t="b">
        <f>VLOOKUP($A283,'Sheet1 - Table (1)'!$A$8:$AG$1186,COLUMN(T$7),FALSE)</f>
        <v>1</v>
      </c>
      <c r="U283" s="80" t="str">
        <f t="shared" si="61"/>
        <v>GE-UK</v>
      </c>
      <c r="V283" s="80" t="str">
        <f>VLOOKUP($A283,'Sheet1 - Table (1)'!$A$8:$AG$1186,COLUMN(V$7)+3,FALSE)</f>
        <v>CH - Uebrige Fds tradit. Anl.</v>
      </c>
      <c r="W283" s="80" t="str">
        <f>VLOOKUP(A283,'Sheet1 - Table (1)'!$A$8:$AF$10075,MATCH($W$8,'Sheet1 - Table (1)'!$10:$10,0),FALSE)</f>
        <v>Détermination des Prix Quotidien</v>
      </c>
      <c r="X283" s="80" t="str">
        <f>VLOOKUP(A283,'Sheet1 - Table (1)'!$A$8:$AAB$10075,MATCH($X$8,'Sheet1 - Table (1)'!$10:$10,0),FALSE)</f>
        <v>Full</v>
      </c>
      <c r="Y283" s="96" t="str">
        <f t="shared" ref="Y283:Y310" si="67">IF(OR(I283="Actions",I283="Exchange Traded Funds"),"ETF","Fonds de placement")</f>
        <v>ETF</v>
      </c>
      <c r="AA283" s="96" t="s">
        <v>1823</v>
      </c>
      <c r="AB283" s="96" t="s">
        <v>1960</v>
      </c>
      <c r="AC283" s="214" t="s">
        <v>155</v>
      </c>
      <c r="AD283" s="214" t="s">
        <v>1960</v>
      </c>
      <c r="AE283" s="96" t="s">
        <v>2858</v>
      </c>
      <c r="AF283" s="246" t="s">
        <v>2858</v>
      </c>
      <c r="AG283" s="96" t="s">
        <v>3043</v>
      </c>
      <c r="AI283" s="96" t="s">
        <v>155</v>
      </c>
      <c r="AJ283" s="96" t="s">
        <v>155</v>
      </c>
      <c r="AK283" s="96" t="s">
        <v>155</v>
      </c>
      <c r="AL283" s="26" t="s">
        <v>1960</v>
      </c>
      <c r="AM283" s="96" t="s">
        <v>1960</v>
      </c>
      <c r="AN283" s="139"/>
      <c r="AO283" s="96" t="s">
        <v>1960</v>
      </c>
      <c r="AP283" s="96" t="s">
        <v>2485</v>
      </c>
      <c r="AX283" s="101">
        <v>1</v>
      </c>
      <c r="BJ283" s="101">
        <v>1</v>
      </c>
      <c r="BX283" s="121" t="s">
        <v>1854</v>
      </c>
      <c r="BY283" s="96" t="s">
        <v>2086</v>
      </c>
      <c r="BZ283" s="101"/>
      <c r="CA283" s="101" t="s">
        <v>4050</v>
      </c>
      <c r="CB283" s="101" t="s">
        <v>3893</v>
      </c>
      <c r="CC283" s="101" t="s">
        <v>4035</v>
      </c>
      <c r="CD283" s="42" t="s">
        <v>4374</v>
      </c>
      <c r="CE283" s="42" t="s">
        <v>4374</v>
      </c>
      <c r="CF283" s="42" t="str">
        <f>IFERROR(VLOOKUP(Funds[[#This Row],[Code ISIN]],[1]GLOBAL!$C$1:$L$27,10,FALSE)," ")</f>
        <v xml:space="preserve"> </v>
      </c>
      <c r="CG283" s="42" t="s">
        <v>4374</v>
      </c>
      <c r="CH283" s="42" t="s">
        <v>4374</v>
      </c>
      <c r="CI283" s="42" t="s">
        <v>4374</v>
      </c>
      <c r="CJ283" s="123"/>
      <c r="CK283" s="96" t="s">
        <v>4374</v>
      </c>
      <c r="CL283" s="246" t="str">
        <f>VLOOKUP(Funds[[#This Row],[Code ISIN]],'Sheet1 - Table (1)'!$A$10:$AF$110017,MATCH("Funds Liquidity",'Sheet1 - Table (1)'!$10:$10,0),FALSE)</f>
        <v>Jour</v>
      </c>
      <c r="CO283" s="246" t="s">
        <v>3043</v>
      </c>
    </row>
    <row r="284" spans="1:93">
      <c r="A284" s="96" t="s">
        <v>4630</v>
      </c>
      <c r="B284" s="305">
        <f>IF(ISERROR(VALUE(VLOOKUP($A284,'Sheet1 - Table (1)'!$A$8:$AG$1186,COLUMN(B$7),FALSE))),VLOOKUP(A284,TK_MANQUANTS,2,FALSE),IF(VALUE(VLOOKUP($A284,'Sheet1 - Table (1)'!$A$8:$AG$1186,COLUMN(B$7),FALSE))=0,VLOOKUP(A284,TK_MANQUANTS,2,FALSE),VALUE(VLOOKUP($A284,'Sheet1 - Table (1)'!$A$8:$AG$1186,COLUMN(B$7),FALSE))))</f>
        <v>22627421</v>
      </c>
      <c r="C284" s="80" t="str">
        <f>VLOOKUP($A284,'Sheet1 - Table (1)'!$A$8:$AG$1186,COLUMN(C$7),FALSE)</f>
        <v>UBS ETF (CH)-MSCI Switzerland h to USD (USD)Ad</v>
      </c>
      <c r="D284" s="82">
        <f>VLOOKUP($A284,'Sheet1 - Table (1)'!$A$8:$AG$1186,COLUMN(D$7),FALSE)</f>
        <v>43861</v>
      </c>
      <c r="E284" s="124">
        <f>VLOOKUP($A284,'Sheet1 - Table (1)'!$A$8:$AG$1186,COLUMN(E$7),FALSE)</f>
        <v>0.3</v>
      </c>
      <c r="F284" s="80">
        <f>VLOOKUP($A284,'Sheet1 - Table (1)'!$A$8:$AG$1186,COLUMN(F$7),FALSE)</f>
        <v>0</v>
      </c>
      <c r="G284" s="80" t="str">
        <f>VLOOKUP($A284,'Sheet1 - Table (1)'!$A$8:$AG$1186,COLUMN(G$7),FALSE)</f>
        <v>Switzerland</v>
      </c>
      <c r="H284" s="80" t="str">
        <f>VLOOKUP($A284,'Sheet1 - Table (1)'!$A$8:$AG$1186,COLUMN(H$7),FALSE)</f>
        <v>USD</v>
      </c>
      <c r="I284" s="80" t="str">
        <f>VLOOKUP($A284,'Sheet1 - Table (1)'!$A$8:$AG$1186,COLUMN(I$7),FALSE)</f>
        <v>Exchange Traded Funds</v>
      </c>
      <c r="J284" s="80" t="str">
        <f>VLOOKUP($A284,'Sheet1 - Table (1)'!$A$8:$AG$1186,COLUMN(J$7),FALSE)</f>
        <v>Actions</v>
      </c>
      <c r="K284" s="82">
        <f>VLOOKUP($A284,'Sheet1 - Table (1)'!$A$8:$AG$1186,COLUMN(K$7),FALSE)</f>
        <v>44255</v>
      </c>
      <c r="L284" s="80">
        <f>VLOOKUP($A284,'Sheet1 - Table (1)'!$A$8:$AG$1186,COLUMN(L$7),FALSE)</f>
        <v>292.08550100000002</v>
      </c>
      <c r="M284" s="80" t="str">
        <f>VLOOKUP($A284,'Sheet1 - Table (1)'!$A$8:$AG$1186,COLUMN(M$7),FALSE)</f>
        <v>Paid</v>
      </c>
      <c r="N284" s="80">
        <f>VLOOKUP($A284,'Sheet1 - Table (1)'!$A$8:$AG$1186,COLUMN(N$7),FALSE)</f>
        <v>0</v>
      </c>
      <c r="O284" s="80">
        <f>VLOOKUP($A284,'Sheet1 - Table (1)'!$A$8:$AG$1186,COLUMN(O$7),FALSE)</f>
        <v>0</v>
      </c>
      <c r="P284" s="80">
        <f>VLOOKUP($A284,'Sheet1 - Table (1)'!$A$8:$AG$1186,COLUMN(P$7),FALSE)</f>
        <v>0</v>
      </c>
      <c r="Q284" s="80">
        <f>VLOOKUP($A284,'Sheet1 - Table (1)'!$A$8:$AG$1186,COLUMN(Q$7),FALSE)</f>
        <v>0</v>
      </c>
      <c r="R284" s="80">
        <f>VLOOKUP($A284,'Sheet1 - Table (1)'!$A$8:$AG$1186,COLUMN(R$7),FALSE)</f>
        <v>0</v>
      </c>
      <c r="S284" s="80" t="b">
        <f>VLOOKUP($A284,'Sheet1 - Table (1)'!$A$8:$AG$1186,COLUMN(S$7),FALSE)</f>
        <v>1</v>
      </c>
      <c r="T284" s="80">
        <f>VLOOKUP($A284,'Sheet1 - Table (1)'!$A$8:$AG$1186,COLUMN(T$7),FALSE)</f>
        <v>0</v>
      </c>
      <c r="U284" s="80" t="str">
        <f t="shared" si="61"/>
        <v>GE</v>
      </c>
      <c r="V284" s="80" t="str">
        <f>VLOOKUP($A284,'Sheet1 - Table (1)'!$A$8:$AG$1186,COLUMN(V$7)+3,FALSE)</f>
        <v>CH - Uebrige Fds tradit. Anl.</v>
      </c>
      <c r="W284" s="80" t="str">
        <f>VLOOKUP(A284,'Sheet1 - Table (1)'!$A$8:$AF$10075,MATCH($W$8,'Sheet1 - Table (1)'!$10:$10,0),FALSE)</f>
        <v>Détermination des Prix Quotidien</v>
      </c>
      <c r="X284" s="80" t="str">
        <f>VLOOKUP(A284,'Sheet1 - Table (1)'!$A$8:$AAB$10075,MATCH($X$8,'Sheet1 - Table (1)'!$10:$10,0),FALSE)</f>
        <v>Full</v>
      </c>
      <c r="Y284" s="96" t="str">
        <f t="shared" si="67"/>
        <v>ETF</v>
      </c>
      <c r="AA284" s="96" t="s">
        <v>1823</v>
      </c>
      <c r="AB284" s="96" t="s">
        <v>2858</v>
      </c>
      <c r="AC284" s="214" t="s">
        <v>155</v>
      </c>
      <c r="AD284" s="214" t="s">
        <v>1960</v>
      </c>
      <c r="AE284" s="96" t="s">
        <v>2858</v>
      </c>
      <c r="AF284" s="246" t="s">
        <v>2858</v>
      </c>
      <c r="AG284" s="96" t="s">
        <v>2864</v>
      </c>
      <c r="AI284" s="96" t="s">
        <v>155</v>
      </c>
      <c r="AJ284" s="96" t="s">
        <v>155</v>
      </c>
      <c r="AK284" s="96" t="s">
        <v>155</v>
      </c>
      <c r="AL284" s="26" t="s">
        <v>1960</v>
      </c>
      <c r="AM284" s="96" t="s">
        <v>1960</v>
      </c>
      <c r="AN284" s="139"/>
      <c r="AO284" s="96" t="s">
        <v>2858</v>
      </c>
      <c r="AP284" s="96" t="s">
        <v>2485</v>
      </c>
      <c r="BB284" s="101">
        <v>1</v>
      </c>
      <c r="BJ284" s="101">
        <v>1</v>
      </c>
      <c r="BX284" s="121"/>
      <c r="BY284" s="96" t="s">
        <v>4633</v>
      </c>
      <c r="BZ284" s="101"/>
      <c r="CA284" s="101" t="s">
        <v>4050</v>
      </c>
      <c r="CB284" s="101" t="s">
        <v>4634</v>
      </c>
      <c r="CC284" s="101" t="s">
        <v>4151</v>
      </c>
      <c r="CD284" s="42" t="s">
        <v>4374</v>
      </c>
      <c r="CE284" s="42" t="s">
        <v>4374</v>
      </c>
      <c r="CF284" s="42" t="str">
        <f>IFERROR(VLOOKUP(Funds[[#This Row],[Code ISIN]],[1]GLOBAL!$C$1:$L$27,10,FALSE)," ")</f>
        <v xml:space="preserve"> </v>
      </c>
      <c r="CG284" s="42" t="s">
        <v>4374</v>
      </c>
      <c r="CH284" s="42" t="s">
        <v>4374</v>
      </c>
      <c r="CI284" s="42" t="s">
        <v>4374</v>
      </c>
      <c r="CJ284" s="123"/>
      <c r="CK284" s="96" t="s">
        <v>4374</v>
      </c>
      <c r="CL284" s="246" t="str">
        <f>VLOOKUP(Funds[[#This Row],[Code ISIN]],'Sheet1 - Table (1)'!$A$10:$AF$110017,MATCH("Funds Liquidity",'Sheet1 - Table (1)'!$10:$10,0),FALSE)</f>
        <v>Jour</v>
      </c>
    </row>
    <row r="285" spans="1:93">
      <c r="A285" s="96" t="s">
        <v>5171</v>
      </c>
      <c r="B285" s="305">
        <f>IF(ISERROR(VALUE(VLOOKUP($A285,'Sheet1 - Table (1)'!$A$8:$AG$1186,COLUMN(B$7),FALSE))),VLOOKUP(A285,TK_MANQUANTS,2,FALSE),IF(VALUE(VLOOKUP($A285,'Sheet1 - Table (1)'!$A$8:$AG$1186,COLUMN(B$7),FALSE))=0,VLOOKUP(A285,TK_MANQUANTS,2,FALSE),VALUE(VLOOKUP($A285,'Sheet1 - Table (1)'!$A$8:$AG$1186,COLUMN(B$7),FALSE))))</f>
        <v>26688823</v>
      </c>
      <c r="C285" s="80" t="str">
        <f>VLOOKUP($A285,'Sheet1 - Table (1)'!$A$8:$AG$1186,COLUMN(C$7),FALSE)</f>
        <v>UBS ETF MSCI Switzerland 20/35 UCITS ETF hUSD Aacc</v>
      </c>
      <c r="D285" s="82">
        <f>VLOOKUP($A285,'Sheet1 - Table (1)'!$A$8:$AG$1186,COLUMN(D$7),FALSE)</f>
        <v>43993</v>
      </c>
      <c r="E285" s="124">
        <f>VLOOKUP($A285,'Sheet1 - Table (1)'!$A$8:$AG$1186,COLUMN(E$7),FALSE)</f>
        <v>0.3</v>
      </c>
      <c r="F285" s="80" t="b">
        <f>VLOOKUP($A285,'Sheet1 - Table (1)'!$A$8:$AG$1186,COLUMN(F$7),FALSE)</f>
        <v>1</v>
      </c>
      <c r="G285" s="80" t="str">
        <f>VLOOKUP($A285,'Sheet1 - Table (1)'!$A$8:$AG$1186,COLUMN(G$7),FALSE)</f>
        <v>Luxembourg</v>
      </c>
      <c r="H285" s="80" t="str">
        <f>VLOOKUP($A285,'Sheet1 - Table (1)'!$A$8:$AG$1186,COLUMN(H$7),FALSE)</f>
        <v>USD</v>
      </c>
      <c r="I285" s="80" t="str">
        <f>VLOOKUP($A285,'Sheet1 - Table (1)'!$A$8:$AG$1186,COLUMN(I$7),FALSE)</f>
        <v>Exchange Traded Funds</v>
      </c>
      <c r="J285" s="80" t="str">
        <f>VLOOKUP($A285,'Sheet1 - Table (1)'!$A$8:$AG$1186,COLUMN(J$7),FALSE)</f>
        <v>Actions</v>
      </c>
      <c r="K285" s="82">
        <f>VLOOKUP($A285,'Sheet1 - Table (1)'!$A$8:$AG$1186,COLUMN(K$7),FALSE)</f>
        <v>44255</v>
      </c>
      <c r="L285" s="80">
        <f>VLOOKUP($A285,'Sheet1 - Table (1)'!$A$8:$AG$1186,COLUMN(L$7),FALSE)</f>
        <v>1658.6360523999999</v>
      </c>
      <c r="M285" s="80" t="str">
        <f>VLOOKUP($A285,'Sheet1 - Table (1)'!$A$8:$AG$1186,COLUMN(M$7),FALSE)</f>
        <v>Retained</v>
      </c>
      <c r="N285" s="80">
        <f>VLOOKUP($A285,'Sheet1 - Table (1)'!$A$8:$AG$1186,COLUMN(N$7),FALSE)</f>
        <v>0</v>
      </c>
      <c r="O285" s="80" t="b">
        <f>VLOOKUP($A285,'Sheet1 - Table (1)'!$A$8:$AG$1186,COLUMN(O$7),FALSE)</f>
        <v>1</v>
      </c>
      <c r="P285" s="80" t="b">
        <f>VLOOKUP($A285,'Sheet1 - Table (1)'!$A$8:$AG$1186,COLUMN(P$7),FALSE)</f>
        <v>1</v>
      </c>
      <c r="Q285" s="80" t="b">
        <f>VLOOKUP($A285,'Sheet1 - Table (1)'!$A$8:$AG$1186,COLUMN(Q$7),FALSE)</f>
        <v>1</v>
      </c>
      <c r="R285" s="80" t="b">
        <f>VLOOKUP($A285,'Sheet1 - Table (1)'!$A$8:$AG$1186,COLUMN(R$7),FALSE)</f>
        <v>1</v>
      </c>
      <c r="S285" s="80">
        <f>VLOOKUP($A285,'Sheet1 - Table (1)'!$A$8:$AG$1186,COLUMN(S$7),FALSE)</f>
        <v>0</v>
      </c>
      <c r="T285" s="80">
        <f>VLOOKUP($A285,'Sheet1 - Table (1)'!$A$8:$AG$1186,COLUMN(T$7),FALSE)</f>
        <v>0</v>
      </c>
      <c r="U285" s="80" t="str">
        <f t="shared" si="61"/>
        <v>FR-IT-NE-SP</v>
      </c>
      <c r="V285" s="80" t="str">
        <f>VLOOKUP($A285,'Sheet1 - Table (1)'!$A$8:$AG$1186,COLUMN(V$7)+3,FALSE)</f>
        <v>LU - SICAV - Parte 1</v>
      </c>
      <c r="W285" s="80" t="str">
        <f>VLOOKUP(A285,'Sheet1 - Table (1)'!$A$8:$AF$10075,MATCH($W$8,'Sheet1 - Table (1)'!$10:$10,0),FALSE)</f>
        <v>Détermination des Prix Quotidien</v>
      </c>
      <c r="X285" s="80" t="str">
        <f>VLOOKUP(A285,'Sheet1 - Table (1)'!$A$8:$AAB$10075,MATCH($X$8,'Sheet1 - Table (1)'!$10:$10,0),FALSE)</f>
        <v>Full</v>
      </c>
      <c r="Y285" s="96" t="str">
        <f t="shared" si="67"/>
        <v>ETF</v>
      </c>
      <c r="AA285" s="96" t="s">
        <v>1823</v>
      </c>
      <c r="AB285" s="96" t="s">
        <v>2858</v>
      </c>
      <c r="AC285" s="214" t="s">
        <v>155</v>
      </c>
      <c r="AD285" s="214" t="s">
        <v>1960</v>
      </c>
      <c r="AE285" s="96" t="s">
        <v>2858</v>
      </c>
      <c r="AF285" s="246" t="s">
        <v>2858</v>
      </c>
      <c r="AG285" s="96" t="s">
        <v>2864</v>
      </c>
      <c r="AI285" s="96" t="s">
        <v>155</v>
      </c>
      <c r="AJ285" s="96" t="s">
        <v>155</v>
      </c>
      <c r="AK285" s="96" t="s">
        <v>155</v>
      </c>
      <c r="AL285" s="26" t="s">
        <v>1960</v>
      </c>
      <c r="AM285" s="96" t="s">
        <v>1960</v>
      </c>
      <c r="AN285" s="139"/>
      <c r="AO285" s="96" t="s">
        <v>2858</v>
      </c>
      <c r="AP285" s="96" t="s">
        <v>2485</v>
      </c>
      <c r="BB285" s="101">
        <v>1</v>
      </c>
      <c r="BJ285" s="101">
        <v>1</v>
      </c>
      <c r="BX285" s="121"/>
      <c r="BY285" s="96" t="s">
        <v>22033</v>
      </c>
      <c r="BZ285" s="101"/>
      <c r="CA285" s="101" t="s">
        <v>4050</v>
      </c>
      <c r="CB285" s="101" t="s">
        <v>4634</v>
      </c>
      <c r="CC285" s="101" t="s">
        <v>4151</v>
      </c>
      <c r="CD285" s="42" t="s">
        <v>4374</v>
      </c>
      <c r="CE285" s="42" t="s">
        <v>1633</v>
      </c>
      <c r="CF285" s="42" t="str">
        <f>IFERROR(VLOOKUP(Funds[[#This Row],[Code ISIN]],[1]GLOBAL!$C$1:$L$27,10,FALSE)," ")</f>
        <v xml:space="preserve"> </v>
      </c>
      <c r="CG285" s="42" t="s">
        <v>4374</v>
      </c>
      <c r="CH285" s="42" t="s">
        <v>4374</v>
      </c>
      <c r="CI285" s="42" t="s">
        <v>4374</v>
      </c>
      <c r="CJ285" s="123"/>
      <c r="CK285" s="96" t="s">
        <v>4374</v>
      </c>
      <c r="CL285" s="246" t="str">
        <f>VLOOKUP(Funds[[#This Row],[Code ISIN]],'Sheet1 - Table (1)'!$A$10:$AF$110017,MATCH("Funds Liquidity",'Sheet1 - Table (1)'!$10:$10,0),FALSE)</f>
        <v>Jour</v>
      </c>
    </row>
    <row r="286" spans="1:93">
      <c r="A286" s="96" t="s">
        <v>2081</v>
      </c>
      <c r="B286" s="305">
        <f>IF(ISERROR(VALUE(VLOOKUP($A286,'Sheet1 - Table (1)'!$A$8:$AG$1186,COLUMN(B$7),FALSE))),VLOOKUP(A286,TK_MANQUANTS,2,FALSE),IF(VALUE(VLOOKUP($A286,'Sheet1 - Table (1)'!$A$8:$AG$1186,COLUMN(B$7),FALSE))=0,VLOOKUP(A286,TK_MANQUANTS,2,FALSE),VALUE(VLOOKUP($A286,'Sheet1 - Table (1)'!$A$8:$AG$1186,COLUMN(B$7),FALSE))))</f>
        <v>37437298</v>
      </c>
      <c r="C286" s="80" t="str">
        <f>VLOOKUP($A286,'Sheet1 - Table (1)'!$A$8:$AG$1186,COLUMN(C$7),FALSE)</f>
        <v>BSF Style Advantage D2 CHF Hgd</v>
      </c>
      <c r="D286" s="82">
        <f>VLOOKUP($A286,'Sheet1 - Table (1)'!$A$8:$AG$1186,COLUMN(D$7),FALSE)</f>
        <v>44147</v>
      </c>
      <c r="E286" s="124">
        <f>VLOOKUP($A286,'Sheet1 - Table (1)'!$A$8:$AG$1186,COLUMN(E$7),FALSE)</f>
        <v>0.8</v>
      </c>
      <c r="F286" s="80" t="b">
        <f>VLOOKUP($A286,'Sheet1 - Table (1)'!$A$8:$AG$1186,COLUMN(F$7),FALSE)</f>
        <v>1</v>
      </c>
      <c r="G286" s="80" t="str">
        <f>VLOOKUP($A286,'Sheet1 - Table (1)'!$A$8:$AG$1186,COLUMN(G$7),FALSE)</f>
        <v>Luxembourg</v>
      </c>
      <c r="H286" s="80" t="str">
        <f>VLOOKUP($A286,'Sheet1 - Table (1)'!$A$8:$AG$1186,COLUMN(H$7),FALSE)</f>
        <v>CHF</v>
      </c>
      <c r="I286" s="80" t="str">
        <f>VLOOKUP($A286,'Sheet1 - Table (1)'!$A$8:$AG$1186,COLUMN(I$7),FALSE)</f>
        <v>Fonds de placement</v>
      </c>
      <c r="J286" s="80" t="str">
        <f>VLOOKUP($A286,'Sheet1 - Table (1)'!$A$8:$AG$1186,COLUMN(J$7),FALSE)</f>
        <v>Alternatives</v>
      </c>
      <c r="K286" s="82">
        <f>VLOOKUP($A286,'Sheet1 - Table (1)'!$A$8:$AG$1186,COLUMN(K$7),FALSE)</f>
        <v>44255</v>
      </c>
      <c r="L286" s="80">
        <f>VLOOKUP($A286,'Sheet1 - Table (1)'!$A$8:$AG$1186,COLUMN(L$7),FALSE)</f>
        <v>265.10337129999999</v>
      </c>
      <c r="M286" s="80" t="str">
        <f>VLOOKUP($A286,'Sheet1 - Table (1)'!$A$8:$AG$1186,COLUMN(M$7),FALSE)</f>
        <v>Retained</v>
      </c>
      <c r="N286" s="80" t="b">
        <f>VLOOKUP($A286,'Sheet1 - Table (1)'!$A$8:$AG$1186,COLUMN(N$7),FALSE)</f>
        <v>1</v>
      </c>
      <c r="O286" s="80" t="b">
        <f>VLOOKUP($A286,'Sheet1 - Table (1)'!$A$8:$AG$1186,COLUMN(O$7),FALSE)</f>
        <v>1</v>
      </c>
      <c r="P286" s="80">
        <f>VLOOKUP($A286,'Sheet1 - Table (1)'!$A$8:$AG$1186,COLUMN(P$7),FALSE)</f>
        <v>0</v>
      </c>
      <c r="Q286" s="80" t="b">
        <f>VLOOKUP($A286,'Sheet1 - Table (1)'!$A$8:$AG$1186,COLUMN(Q$7),FALSE)</f>
        <v>1</v>
      </c>
      <c r="R286" s="80" t="b">
        <f>VLOOKUP($A286,'Sheet1 - Table (1)'!$A$8:$AG$1186,COLUMN(R$7),FALSE)</f>
        <v>1</v>
      </c>
      <c r="S286" s="80">
        <f>VLOOKUP($A286,'Sheet1 - Table (1)'!$A$8:$AG$1186,COLUMN(S$7),FALSE)</f>
        <v>0</v>
      </c>
      <c r="T286" s="80">
        <f>VLOOKUP($A286,'Sheet1 - Table (1)'!$A$8:$AG$1186,COLUMN(T$7),FALSE)</f>
        <v>0</v>
      </c>
      <c r="U286" s="80" t="str">
        <f t="shared" si="61"/>
        <v>BE-FR-NE-SP</v>
      </c>
      <c r="V286" s="80" t="str">
        <f>VLOOKUP($A286,'Sheet1 - Table (1)'!$A$8:$AG$1186,COLUMN(V$7)+3,FALSE)</f>
        <v>LU - SICAV - Parte 1</v>
      </c>
      <c r="W286" s="80" t="str">
        <f>VLOOKUP(A286,'Sheet1 - Table (1)'!$A$8:$AF$10075,MATCH($W$8,'Sheet1 - Table (1)'!$10:$10,0),FALSE)</f>
        <v>Détermination des Prix Quotidien</v>
      </c>
      <c r="X286" s="80">
        <f>VLOOKUP(A286,'Sheet1 - Table (1)'!$A$8:$AAB$10075,MATCH($X$8,'Sheet1 - Table (1)'!$10:$10,0),FALSE)</f>
        <v>0</v>
      </c>
      <c r="Y286" s="96" t="str">
        <f t="shared" si="67"/>
        <v>Fonds de placement</v>
      </c>
      <c r="AA286" s="96" t="s">
        <v>1823</v>
      </c>
      <c r="AB286" s="96" t="s">
        <v>2874</v>
      </c>
      <c r="AC286" s="214" t="s">
        <v>2874</v>
      </c>
      <c r="AG286" s="96" t="s">
        <v>2678</v>
      </c>
      <c r="AI286" s="96" t="s">
        <v>2080</v>
      </c>
      <c r="AJ286" s="96" t="s">
        <v>382</v>
      </c>
      <c r="AK286" s="96" t="s">
        <v>1803</v>
      </c>
      <c r="AL286" s="96" t="s">
        <v>2080</v>
      </c>
      <c r="AM286" s="96" t="str">
        <f t="shared" ref="AM286:AM292" si="68">IF(AND(AK286="Obligations",AP286="Courbe CHF"),"Obligations CHF",IF(AND(AX286=100%,BJ286=100%),AK286&amp;" CHF",IF(OR(AK286="Obligations",AK286="Actions",AK286="Liquidités"),AK286&amp;" étrangères" &amp; IF(AX286=100%," hedged",""),AK286&amp;" étrangers" &amp; IF(AX286=100%," hedged",""))))</f>
        <v>Placements alternatifs CHF</v>
      </c>
      <c r="AN286" s="139">
        <v>1</v>
      </c>
      <c r="AO286" s="96" t="s">
        <v>2874</v>
      </c>
      <c r="AP286" s="96" t="s">
        <v>1804</v>
      </c>
      <c r="AX286" s="101">
        <v>1</v>
      </c>
      <c r="BJ286" s="101">
        <v>1</v>
      </c>
      <c r="BX286" s="121" t="s">
        <v>1851</v>
      </c>
      <c r="BZ286" s="101"/>
      <c r="CA286" s="101" t="s">
        <v>70</v>
      </c>
      <c r="CB286" s="101"/>
      <c r="CC286" s="101" t="s">
        <v>70</v>
      </c>
      <c r="CD286" s="42" t="s">
        <v>4374</v>
      </c>
      <c r="CE286" s="42" t="s">
        <v>4374</v>
      </c>
      <c r="CF286" s="42" t="str">
        <f>IFERROR(VLOOKUP(Funds[[#This Row],[Code ISIN]],[1]GLOBAL!$C$1:$L$27,10,FALSE)," ")</f>
        <v xml:space="preserve"> </v>
      </c>
      <c r="CG286" s="42" t="s">
        <v>4374</v>
      </c>
      <c r="CH286" s="42" t="s">
        <v>4374</v>
      </c>
      <c r="CI286" s="42" t="s">
        <v>4374</v>
      </c>
      <c r="CJ286" s="123">
        <v>42947</v>
      </c>
      <c r="CK286" s="96" t="s">
        <v>4374</v>
      </c>
      <c r="CL286" s="246" t="str">
        <f>VLOOKUP(Funds[[#This Row],[Code ISIN]],'Sheet1 - Table (1)'!$A$10:$AF$110017,MATCH("Funds Liquidity",'Sheet1 - Table (1)'!$10:$10,0),FALSE)</f>
        <v>Jour</v>
      </c>
    </row>
    <row r="287" spans="1:93">
      <c r="A287" s="96" t="s">
        <v>3000</v>
      </c>
      <c r="B287" s="305">
        <f>IF(ISERROR(VALUE(VLOOKUP($A287,'Sheet1 - Table (1)'!$A$8:$AG$1186,COLUMN(B$7),FALSE))),VLOOKUP(A287,TK_MANQUANTS,2,FALSE),IF(VALUE(VLOOKUP($A287,'Sheet1 - Table (1)'!$A$8:$AG$1186,COLUMN(B$7),FALSE))=0,VLOOKUP(A287,TK_MANQUANTS,2,FALSE),VALUE(VLOOKUP($A287,'Sheet1 - Table (1)'!$A$8:$AG$1186,COLUMN(B$7),FALSE))))</f>
        <v>31562913</v>
      </c>
      <c r="C287" s="80" t="str">
        <f>VLOOKUP($A287,'Sheet1 - Table (1)'!$A$8:$AG$1186,COLUMN(C$7),FALSE)</f>
        <v>BSF Style Advantage I2 EUR Hgd</v>
      </c>
      <c r="D287" s="82">
        <f>VLOOKUP($A287,'Sheet1 - Table (1)'!$A$8:$AG$1186,COLUMN(D$7),FALSE)</f>
        <v>44169</v>
      </c>
      <c r="E287" s="124">
        <f>VLOOKUP($A287,'Sheet1 - Table (1)'!$A$8:$AG$1186,COLUMN(E$7),FALSE)</f>
        <v>0.9</v>
      </c>
      <c r="F287" s="80" t="b">
        <f>VLOOKUP($A287,'Sheet1 - Table (1)'!$A$8:$AG$1186,COLUMN(F$7),FALSE)</f>
        <v>1</v>
      </c>
      <c r="G287" s="80" t="str">
        <f>VLOOKUP($A287,'Sheet1 - Table (1)'!$A$8:$AG$1186,COLUMN(G$7),FALSE)</f>
        <v>Luxembourg</v>
      </c>
      <c r="H287" s="80" t="str">
        <f>VLOOKUP($A287,'Sheet1 - Table (1)'!$A$8:$AG$1186,COLUMN(H$7),FALSE)</f>
        <v>EUR</v>
      </c>
      <c r="I287" s="80" t="str">
        <f>VLOOKUP($A287,'Sheet1 - Table (1)'!$A$8:$AG$1186,COLUMN(I$7),FALSE)</f>
        <v>Fonds de placement</v>
      </c>
      <c r="J287" s="80" t="str">
        <f>VLOOKUP($A287,'Sheet1 - Table (1)'!$A$8:$AG$1186,COLUMN(J$7),FALSE)</f>
        <v>Alternatives</v>
      </c>
      <c r="K287" s="82">
        <f>VLOOKUP($A287,'Sheet1 - Table (1)'!$A$8:$AG$1186,COLUMN(K$7),FALSE)</f>
        <v>44255</v>
      </c>
      <c r="L287" s="80">
        <f>VLOOKUP($A287,'Sheet1 - Table (1)'!$A$8:$AG$1186,COLUMN(L$7),FALSE)</f>
        <v>265.10337129999999</v>
      </c>
      <c r="M287" s="80" t="str">
        <f>VLOOKUP($A287,'Sheet1 - Table (1)'!$A$8:$AG$1186,COLUMN(M$7),FALSE)</f>
        <v>Retained</v>
      </c>
      <c r="N287" s="80">
        <f>VLOOKUP($A287,'Sheet1 - Table (1)'!$A$8:$AG$1186,COLUMN(N$7),FALSE)</f>
        <v>0</v>
      </c>
      <c r="O287" s="80" t="b">
        <f>VLOOKUP($A287,'Sheet1 - Table (1)'!$A$8:$AG$1186,COLUMN(O$7),FALSE)</f>
        <v>1</v>
      </c>
      <c r="P287" s="80">
        <f>VLOOKUP($A287,'Sheet1 - Table (1)'!$A$8:$AG$1186,COLUMN(P$7),FALSE)</f>
        <v>0</v>
      </c>
      <c r="Q287" s="80" t="b">
        <f>VLOOKUP($A287,'Sheet1 - Table (1)'!$A$8:$AG$1186,COLUMN(Q$7),FALSE)</f>
        <v>1</v>
      </c>
      <c r="R287" s="80" t="b">
        <f>VLOOKUP($A287,'Sheet1 - Table (1)'!$A$8:$AG$1186,COLUMN(R$7),FALSE)</f>
        <v>1</v>
      </c>
      <c r="S287" s="80" t="b">
        <f>VLOOKUP($A287,'Sheet1 - Table (1)'!$A$8:$AG$1186,COLUMN(S$7),FALSE)</f>
        <v>1</v>
      </c>
      <c r="T287" s="80" t="b">
        <f>VLOOKUP($A287,'Sheet1 - Table (1)'!$A$8:$AG$1186,COLUMN(T$7),FALSE)</f>
        <v>1</v>
      </c>
      <c r="U287" s="80" t="str">
        <f t="shared" si="61"/>
        <v>FR-NE-SP-GE-UK</v>
      </c>
      <c r="V287" s="80" t="str">
        <f>VLOOKUP($A287,'Sheet1 - Table (1)'!$A$8:$AG$1186,COLUMN(V$7)+3,FALSE)</f>
        <v>LU - SICAV - Parte 1</v>
      </c>
      <c r="W287" s="80" t="str">
        <f>VLOOKUP(A287,'Sheet1 - Table (1)'!$A$8:$AF$10075,MATCH($W$8,'Sheet1 - Table (1)'!$10:$10,0),FALSE)</f>
        <v>Détermination des Prix Quotidien</v>
      </c>
      <c r="X287" s="80">
        <f>VLOOKUP(A287,'Sheet1 - Table (1)'!$A$8:$AAB$10075,MATCH($X$8,'Sheet1 - Table (1)'!$10:$10,0),FALSE)</f>
        <v>0</v>
      </c>
      <c r="Y287" s="96" t="str">
        <f t="shared" si="67"/>
        <v>Fonds de placement</v>
      </c>
      <c r="AA287" s="96" t="s">
        <v>1823</v>
      </c>
      <c r="AB287" s="96" t="s">
        <v>2874</v>
      </c>
      <c r="AC287" s="214" t="s">
        <v>2874</v>
      </c>
      <c r="AG287" s="96" t="s">
        <v>2678</v>
      </c>
      <c r="AI287" s="96" t="s">
        <v>2080</v>
      </c>
      <c r="AJ287" s="96" t="s">
        <v>382</v>
      </c>
      <c r="AK287" s="96" t="s">
        <v>1803</v>
      </c>
      <c r="AL287" s="96" t="s">
        <v>2080</v>
      </c>
      <c r="AM287" s="96" t="str">
        <f t="shared" si="68"/>
        <v>Placements alternatifs étrangers</v>
      </c>
      <c r="AN287" s="139">
        <v>1</v>
      </c>
      <c r="AO287" s="96" t="s">
        <v>2874</v>
      </c>
      <c r="AP287" s="96" t="s">
        <v>1804</v>
      </c>
      <c r="AY287" s="101">
        <v>1</v>
      </c>
      <c r="BJ287" s="101">
        <v>1</v>
      </c>
      <c r="BX287" s="121" t="s">
        <v>1851</v>
      </c>
      <c r="BZ287" s="101" t="s">
        <v>2678</v>
      </c>
      <c r="CA287" s="101" t="s">
        <v>70</v>
      </c>
      <c r="CB287" s="101"/>
      <c r="CC287" s="101" t="s">
        <v>70</v>
      </c>
      <c r="CD287" s="42" t="s">
        <v>4374</v>
      </c>
      <c r="CE287" s="42" t="s">
        <v>4374</v>
      </c>
      <c r="CF287" s="42" t="str">
        <f>IFERROR(VLOOKUP(Funds[[#This Row],[Code ISIN]],[1]GLOBAL!$C$1:$L$27,10,FALSE)," ")</f>
        <v xml:space="preserve"> </v>
      </c>
      <c r="CG287" s="42" t="s">
        <v>4374</v>
      </c>
      <c r="CH287" s="42" t="s">
        <v>4374</v>
      </c>
      <c r="CI287" s="42" t="s">
        <v>4374</v>
      </c>
      <c r="CJ287" s="123">
        <v>42947</v>
      </c>
      <c r="CK287" s="96" t="s">
        <v>4374</v>
      </c>
      <c r="CL287" s="246" t="str">
        <f>VLOOKUP(Funds[[#This Row],[Code ISIN]],'Sheet1 - Table (1)'!$A$10:$AF$110017,MATCH("Funds Liquidity",'Sheet1 - Table (1)'!$10:$10,0),FALSE)</f>
        <v>Jour</v>
      </c>
    </row>
    <row r="288" spans="1:93">
      <c r="A288" s="96" t="s">
        <v>2082</v>
      </c>
      <c r="B288" s="305">
        <f>IF(ISERROR(VALUE(VLOOKUP($A288,'Sheet1 - Table (1)'!$A$8:$AG$1186,COLUMN(B$7),FALSE))),VLOOKUP(A288,TK_MANQUANTS,2,FALSE),IF(VALUE(VLOOKUP($A288,'Sheet1 - Table (1)'!$A$8:$AG$1186,COLUMN(B$7),FALSE))=0,VLOOKUP(A288,TK_MANQUANTS,2,FALSE),VALUE(VLOOKUP($A288,'Sheet1 - Table (1)'!$A$8:$AG$1186,COLUMN(B$7),FALSE))))</f>
        <v>37438309</v>
      </c>
      <c r="C288" s="80" t="str">
        <f>VLOOKUP($A288,'Sheet1 - Table (1)'!$A$8:$AG$1186,COLUMN(C$7),FALSE)</f>
        <v>BSF Style Advantage I2 CHF Hgd</v>
      </c>
      <c r="D288" s="82">
        <f>VLOOKUP($A288,'Sheet1 - Table (1)'!$A$8:$AG$1186,COLUMN(D$7),FALSE)</f>
        <v>43830</v>
      </c>
      <c r="E288" s="124">
        <f>VLOOKUP($A288,'Sheet1 - Table (1)'!$A$8:$AG$1186,COLUMN(E$7),FALSE)</f>
        <v>0.84</v>
      </c>
      <c r="F288" s="80" t="b">
        <f>VLOOKUP($A288,'Sheet1 - Table (1)'!$A$8:$AG$1186,COLUMN(F$7),FALSE)</f>
        <v>1</v>
      </c>
      <c r="G288" s="80" t="str">
        <f>VLOOKUP($A288,'Sheet1 - Table (1)'!$A$8:$AG$1186,COLUMN(G$7),FALSE)</f>
        <v>Luxembourg</v>
      </c>
      <c r="H288" s="80" t="str">
        <f>VLOOKUP($A288,'Sheet1 - Table (1)'!$A$8:$AG$1186,COLUMN(H$7),FALSE)</f>
        <v>CHF</v>
      </c>
      <c r="I288" s="80" t="str">
        <f>VLOOKUP($A288,'Sheet1 - Table (1)'!$A$8:$AG$1186,COLUMN(I$7),FALSE)</f>
        <v>Fonds de placement</v>
      </c>
      <c r="J288" s="80" t="str">
        <f>VLOOKUP($A288,'Sheet1 - Table (1)'!$A$8:$AG$1186,COLUMN(J$7),FALSE)</f>
        <v>Alternatives</v>
      </c>
      <c r="K288" s="82">
        <f>VLOOKUP($A288,'Sheet1 - Table (1)'!$A$8:$AG$1186,COLUMN(K$7),FALSE)</f>
        <v>44255</v>
      </c>
      <c r="L288" s="80">
        <f>VLOOKUP($A288,'Sheet1 - Table (1)'!$A$8:$AG$1186,COLUMN(L$7),FALSE)</f>
        <v>265.10337129999999</v>
      </c>
      <c r="M288" s="80" t="str">
        <f>VLOOKUP($A288,'Sheet1 - Table (1)'!$A$8:$AG$1186,COLUMN(M$7),FALSE)</f>
        <v>Retained</v>
      </c>
      <c r="N288" s="80">
        <f>VLOOKUP($A288,'Sheet1 - Table (1)'!$A$8:$AG$1186,COLUMN(N$7),FALSE)</f>
        <v>0</v>
      </c>
      <c r="O288" s="80" t="b">
        <f>VLOOKUP($A288,'Sheet1 - Table (1)'!$A$8:$AG$1186,COLUMN(O$7),FALSE)</f>
        <v>1</v>
      </c>
      <c r="P288" s="80">
        <f>VLOOKUP($A288,'Sheet1 - Table (1)'!$A$8:$AG$1186,COLUMN(P$7),FALSE)</f>
        <v>0</v>
      </c>
      <c r="Q288" s="80" t="b">
        <f>VLOOKUP($A288,'Sheet1 - Table (1)'!$A$8:$AG$1186,COLUMN(Q$7),FALSE)</f>
        <v>1</v>
      </c>
      <c r="R288" s="80" t="b">
        <f>VLOOKUP($A288,'Sheet1 - Table (1)'!$A$8:$AG$1186,COLUMN(R$7),FALSE)</f>
        <v>1</v>
      </c>
      <c r="S288" s="80">
        <f>VLOOKUP($A288,'Sheet1 - Table (1)'!$A$8:$AG$1186,COLUMN(S$7),FALSE)</f>
        <v>0</v>
      </c>
      <c r="T288" s="80">
        <f>VLOOKUP($A288,'Sheet1 - Table (1)'!$A$8:$AG$1186,COLUMN(T$7),FALSE)</f>
        <v>0</v>
      </c>
      <c r="U288" s="80" t="str">
        <f t="shared" si="61"/>
        <v>FR-NE-SP</v>
      </c>
      <c r="V288" s="80" t="str">
        <f>VLOOKUP($A288,'Sheet1 - Table (1)'!$A$8:$AG$1186,COLUMN(V$7)+3,FALSE)</f>
        <v>LU - SICAV - Parte 1</v>
      </c>
      <c r="W288" s="80" t="str">
        <f>VLOOKUP(A288,'Sheet1 - Table (1)'!$A$8:$AF$10075,MATCH($W$8,'Sheet1 - Table (1)'!$10:$10,0),FALSE)</f>
        <v>Détermination des Prix Quotidien</v>
      </c>
      <c r="X288" s="80">
        <f>VLOOKUP(A288,'Sheet1 - Table (1)'!$A$8:$AAB$10075,MATCH($X$8,'Sheet1 - Table (1)'!$10:$10,0),FALSE)</f>
        <v>0</v>
      </c>
      <c r="Y288" s="96" t="str">
        <f t="shared" si="67"/>
        <v>Fonds de placement</v>
      </c>
      <c r="AA288" s="96" t="s">
        <v>1823</v>
      </c>
      <c r="AB288" s="96" t="s">
        <v>2874</v>
      </c>
      <c r="AC288" s="214" t="s">
        <v>2874</v>
      </c>
      <c r="AG288" s="96" t="s">
        <v>2678</v>
      </c>
      <c r="AI288" s="96" t="s">
        <v>2080</v>
      </c>
      <c r="AJ288" s="96" t="s">
        <v>382</v>
      </c>
      <c r="AK288" s="96" t="s">
        <v>1803</v>
      </c>
      <c r="AL288" s="96" t="s">
        <v>2080</v>
      </c>
      <c r="AM288" s="96" t="str">
        <f t="shared" si="68"/>
        <v>Placements alternatifs CHF</v>
      </c>
      <c r="AN288" s="139">
        <v>1</v>
      </c>
      <c r="AO288" s="96" t="s">
        <v>2874</v>
      </c>
      <c r="AP288" s="96" t="s">
        <v>1804</v>
      </c>
      <c r="AX288" s="101">
        <v>1</v>
      </c>
      <c r="BJ288" s="101">
        <v>1</v>
      </c>
      <c r="BX288" s="121" t="s">
        <v>1851</v>
      </c>
      <c r="BZ288" s="101" t="s">
        <v>2678</v>
      </c>
      <c r="CA288" s="101" t="s">
        <v>4051</v>
      </c>
      <c r="CB288" s="122" t="s">
        <v>3894</v>
      </c>
      <c r="CC288" s="137" t="s">
        <v>4004</v>
      </c>
      <c r="CD288" s="42" t="s">
        <v>4374</v>
      </c>
      <c r="CE288" s="42" t="s">
        <v>4374</v>
      </c>
      <c r="CF288" s="42" t="str">
        <f>IFERROR(VLOOKUP(Funds[[#This Row],[Code ISIN]],[1]GLOBAL!$C$1:$L$27,10,FALSE)," ")</f>
        <v xml:space="preserve"> </v>
      </c>
      <c r="CG288" s="42" t="s">
        <v>4374</v>
      </c>
      <c r="CH288" s="42" t="s">
        <v>4374</v>
      </c>
      <c r="CI288" s="42" t="s">
        <v>4374</v>
      </c>
      <c r="CJ288" s="123">
        <v>42947</v>
      </c>
      <c r="CK288" s="96" t="s">
        <v>4406</v>
      </c>
      <c r="CL288" s="246" t="str">
        <f>VLOOKUP(Funds[[#This Row],[Code ISIN]],'Sheet1 - Table (1)'!$A$10:$AF$110017,MATCH("Funds Liquidity",'Sheet1 - Table (1)'!$10:$10,0),FALSE)</f>
        <v>Jour</v>
      </c>
    </row>
    <row r="289" spans="1:94">
      <c r="A289" s="80" t="s">
        <v>778</v>
      </c>
      <c r="B289" s="305">
        <f>IF(ISERROR(VALUE(VLOOKUP($A289,'Sheet1 - Table (1)'!$A$8:$AG$1186,COLUMN(B$7),FALSE))),VLOOKUP(A289,TK_MANQUANTS,2,FALSE),IF(VALUE(VLOOKUP($A289,'Sheet1 - Table (1)'!$A$8:$AG$1186,COLUMN(B$7),FALSE))=0,VLOOKUP(A289,TK_MANQUANTS,2,FALSE),VALUE(VLOOKUP($A289,'Sheet1 - Table (1)'!$A$8:$AG$1186,COLUMN(B$7),FALSE))))</f>
        <v>2870530</v>
      </c>
      <c r="C289" s="80" t="str">
        <f>VLOOKUP($A289,'Sheet1 - Table (1)'!$A$8:$AG$1186,COLUMN(C$7),FALSE)</f>
        <v>Vontobel Fund Swiss Franc Bond I CHF</v>
      </c>
      <c r="D289" s="82">
        <f>VLOOKUP($A289,'Sheet1 - Table (1)'!$A$8:$AG$1186,COLUMN(D$7),FALSE)</f>
        <v>43889</v>
      </c>
      <c r="E289" s="124">
        <f>VLOOKUP($A289,'Sheet1 - Table (1)'!$A$8:$AG$1186,COLUMN(E$7),FALSE)</f>
        <v>0.55000000000000004</v>
      </c>
      <c r="F289" s="80" t="b">
        <f>VLOOKUP($A289,'Sheet1 - Table (1)'!$A$8:$AG$1186,COLUMN(F$7),FALSE)</f>
        <v>1</v>
      </c>
      <c r="G289" s="80" t="str">
        <f>VLOOKUP($A289,'Sheet1 - Table (1)'!$A$8:$AG$1186,COLUMN(G$7),FALSE)</f>
        <v>Luxembourg</v>
      </c>
      <c r="H289" s="80" t="str">
        <f>VLOOKUP($A289,'Sheet1 - Table (1)'!$A$8:$AG$1186,COLUMN(H$7),FALSE)</f>
        <v>CHF</v>
      </c>
      <c r="I289" s="80" t="str">
        <f>VLOOKUP($A289,'Sheet1 - Table (1)'!$A$8:$AG$1186,COLUMN(I$7),FALSE)</f>
        <v>Fonds de placement</v>
      </c>
      <c r="J289" s="80" t="str">
        <f>VLOOKUP($A289,'Sheet1 - Table (1)'!$A$8:$AG$1186,COLUMN(J$7),FALSE)</f>
        <v>Obligation</v>
      </c>
      <c r="K289" s="82">
        <f>VLOOKUP($A289,'Sheet1 - Table (1)'!$A$8:$AG$1186,COLUMN(K$7),FALSE)</f>
        <v>44255</v>
      </c>
      <c r="L289" s="80">
        <f>VLOOKUP($A289,'Sheet1 - Table (1)'!$A$8:$AG$1186,COLUMN(L$7),FALSE)</f>
        <v>180.4623368</v>
      </c>
      <c r="M289" s="80" t="str">
        <f>VLOOKUP($A289,'Sheet1 - Table (1)'!$A$8:$AG$1186,COLUMN(M$7),FALSE)</f>
        <v>Retained</v>
      </c>
      <c r="N289" s="80">
        <f>VLOOKUP($A289,'Sheet1 - Table (1)'!$A$8:$AG$1186,COLUMN(N$7),FALSE)</f>
        <v>0</v>
      </c>
      <c r="O289" s="80" t="b">
        <f>VLOOKUP($A289,'Sheet1 - Table (1)'!$A$8:$AG$1186,COLUMN(O$7),FALSE)</f>
        <v>1</v>
      </c>
      <c r="P289" s="80" t="b">
        <f>VLOOKUP($A289,'Sheet1 - Table (1)'!$A$8:$AG$1186,COLUMN(P$7),FALSE)</f>
        <v>1</v>
      </c>
      <c r="Q289" s="80">
        <f>VLOOKUP($A289,'Sheet1 - Table (1)'!$A$8:$AG$1186,COLUMN(Q$7),FALSE)</f>
        <v>0</v>
      </c>
      <c r="R289" s="80">
        <f>VLOOKUP($A289,'Sheet1 - Table (1)'!$A$8:$AG$1186,COLUMN(R$7),FALSE)</f>
        <v>0</v>
      </c>
      <c r="S289" s="80" t="b">
        <f>VLOOKUP($A289,'Sheet1 - Table (1)'!$A$8:$AG$1186,COLUMN(S$7),FALSE)</f>
        <v>1</v>
      </c>
      <c r="T289" s="80">
        <f>VLOOKUP($A289,'Sheet1 - Table (1)'!$A$8:$AG$1186,COLUMN(T$7),FALSE)</f>
        <v>0</v>
      </c>
      <c r="U289" s="80" t="str">
        <f t="shared" si="61"/>
        <v>FR-IT-GE</v>
      </c>
      <c r="V289" s="80" t="str">
        <f>VLOOKUP($A289,'Sheet1 - Table (1)'!$A$8:$AG$1186,COLUMN(V$7)+3,FALSE)</f>
        <v>LU - SICAV - Parte 1</v>
      </c>
      <c r="W289" s="80" t="str">
        <f>VLOOKUP(A289,'Sheet1 - Table (1)'!$A$8:$AF$10075,MATCH($W$8,'Sheet1 - Table (1)'!$10:$10,0),FALSE)</f>
        <v>Détermination des Prix Quotidien</v>
      </c>
      <c r="X289" s="80">
        <f>VLOOKUP(A289,'Sheet1 - Table (1)'!$A$8:$AAB$10075,MATCH($X$8,'Sheet1 - Table (1)'!$10:$10,0),FALSE)</f>
        <v>0</v>
      </c>
      <c r="Y289" s="96" t="str">
        <f t="shared" si="67"/>
        <v>Fonds de placement</v>
      </c>
      <c r="AA289" s="96" t="s">
        <v>1823</v>
      </c>
      <c r="AB289" s="96" t="s">
        <v>2064</v>
      </c>
      <c r="AC289" s="214" t="s">
        <v>140</v>
      </c>
      <c r="AD289" s="214" t="s">
        <v>2064</v>
      </c>
      <c r="AE289" s="96" t="s">
        <v>2481</v>
      </c>
      <c r="AF289" s="246" t="s">
        <v>2481</v>
      </c>
      <c r="AG289" s="96" t="s">
        <v>2857</v>
      </c>
      <c r="AI289" s="96" t="s">
        <v>381</v>
      </c>
      <c r="AJ289" s="96" t="s">
        <v>140</v>
      </c>
      <c r="AK289" s="96" t="s">
        <v>140</v>
      </c>
      <c r="AL289" s="96" t="s">
        <v>2064</v>
      </c>
      <c r="AM289" s="96" t="str">
        <f t="shared" si="68"/>
        <v>Obligations CHF</v>
      </c>
      <c r="AO289" s="96" t="s">
        <v>2064</v>
      </c>
      <c r="AP289" s="96" t="s">
        <v>786</v>
      </c>
      <c r="AQ289" s="96">
        <v>4.46</v>
      </c>
      <c r="AR289" s="101">
        <v>3.8E-3</v>
      </c>
      <c r="AS289" s="101">
        <f>IF(AR289="","",AR289-E289%)</f>
        <v>-1.7000000000000006E-3</v>
      </c>
      <c r="AT289" s="101">
        <v>0.45600000000000002</v>
      </c>
      <c r="AU289" s="101">
        <v>0.28199999999999997</v>
      </c>
      <c r="AV289" s="101">
        <v>0.23899999999999999</v>
      </c>
      <c r="AW289" s="101">
        <v>2.3E-2</v>
      </c>
      <c r="AX289" s="101">
        <v>1</v>
      </c>
      <c r="BJ289" s="101">
        <v>1</v>
      </c>
      <c r="BT289" s="101" t="s">
        <v>1506</v>
      </c>
      <c r="BU289" s="101" t="s">
        <v>1506</v>
      </c>
      <c r="BV289" s="101">
        <v>0.45600000000000002</v>
      </c>
      <c r="BW289" s="101">
        <v>0.54400000000000004</v>
      </c>
      <c r="BX289" s="121"/>
      <c r="BY289" s="101" t="s">
        <v>1431</v>
      </c>
      <c r="BZ289" s="101" t="str">
        <f>IF(AJ289="Obligations",AP289&amp;" "&amp;AI289&amp;" "&amp;IF(AI289="High Yield",IF(AQ289&lt;2.5,"SHORT",IF(AQ289&gt;4,"LONG","MID")),IF(AQ289&lt;3.5,"SHORT",IF(AQ289&gt;8,"LONG","MID"))),"")</f>
        <v>Courbe CHF Aggregate MID</v>
      </c>
      <c r="CA289" s="101" t="s">
        <v>70</v>
      </c>
      <c r="CB289" s="101"/>
      <c r="CC289" s="101" t="s">
        <v>70</v>
      </c>
      <c r="CD289" s="42" t="s">
        <v>4374</v>
      </c>
      <c r="CE289" s="42" t="s">
        <v>4374</v>
      </c>
      <c r="CF289" s="42" t="str">
        <f>IFERROR(VLOOKUP(Funds[[#This Row],[Code ISIN]],[1]GLOBAL!$C$1:$L$27,10,FALSE)," ")</f>
        <v xml:space="preserve"> </v>
      </c>
      <c r="CG289" s="42" t="s">
        <v>4374</v>
      </c>
      <c r="CH289" s="42" t="s">
        <v>4374</v>
      </c>
      <c r="CI289" s="42" t="s">
        <v>4374</v>
      </c>
      <c r="CJ289" s="123">
        <v>43039</v>
      </c>
      <c r="CK289" s="96" t="s">
        <v>4374</v>
      </c>
      <c r="CL289" s="246" t="str">
        <f>VLOOKUP(Funds[[#This Row],[Code ISIN]],'Sheet1 - Table (1)'!$A$10:$AF$110017,MATCH("Funds Liquidity",'Sheet1 - Table (1)'!$10:$10,0),FALSE)</f>
        <v>Jour</v>
      </c>
    </row>
    <row r="290" spans="1:94">
      <c r="A290" s="80" t="s">
        <v>3189</v>
      </c>
      <c r="B290" s="305">
        <f>IF(ISERROR(VALUE(VLOOKUP($A290,'Sheet1 - Table (1)'!$A$8:$AG$1186,COLUMN(B$7),FALSE))),VLOOKUP(A290,TK_MANQUANTS,2,FALSE),IF(VALUE(VLOOKUP($A290,'Sheet1 - Table (1)'!$A$8:$AG$1186,COLUMN(B$7),FALSE))=0,VLOOKUP(A290,TK_MANQUANTS,2,FALSE),VALUE(VLOOKUP($A290,'Sheet1 - Table (1)'!$A$8:$AG$1186,COLUMN(B$7),FALSE))))</f>
        <v>26759172</v>
      </c>
      <c r="C290" s="80" t="str">
        <f>VLOOKUP($A290,'Sheet1 - Table (1)'!$A$8:$AG$1186,COLUMN(C$7),FALSE)</f>
        <v>LO Funds (CH) - Ultra Low Duration Bond CHF ID</v>
      </c>
      <c r="D290" s="82">
        <f>VLOOKUP($A290,'Sheet1 - Table (1)'!$A$8:$AG$1186,COLUMN(D$7),FALSE)</f>
        <v>44043</v>
      </c>
      <c r="E290" s="124">
        <f>VLOOKUP($A290,'Sheet1 - Table (1)'!$A$8:$AG$1186,COLUMN(E$7),FALSE)</f>
        <v>0.13487360000000001</v>
      </c>
      <c r="F290" s="80">
        <f>VLOOKUP($A290,'Sheet1 - Table (1)'!$A$8:$AG$1186,COLUMN(F$7),FALSE)</f>
        <v>0</v>
      </c>
      <c r="G290" s="80" t="str">
        <f>VLOOKUP($A290,'Sheet1 - Table (1)'!$A$8:$AG$1186,COLUMN(G$7),FALSE)</f>
        <v>Switzerland</v>
      </c>
      <c r="H290" s="80" t="str">
        <f>VLOOKUP($A290,'Sheet1 - Table (1)'!$A$8:$AG$1186,COLUMN(H$7),FALSE)</f>
        <v>CHF</v>
      </c>
      <c r="I290" s="80" t="str">
        <f>VLOOKUP($A290,'Sheet1 - Table (1)'!$A$8:$AG$1186,COLUMN(I$7),FALSE)</f>
        <v>Fonds de placement</v>
      </c>
      <c r="J290" s="80" t="str">
        <f>VLOOKUP($A290,'Sheet1 - Table (1)'!$A$8:$AG$1186,COLUMN(J$7),FALSE)</f>
        <v>Obligation</v>
      </c>
      <c r="K290" s="82">
        <f>VLOOKUP($A290,'Sheet1 - Table (1)'!$A$8:$AG$1186,COLUMN(K$7),FALSE)</f>
        <v>44255</v>
      </c>
      <c r="L290" s="80">
        <f>VLOOKUP($A290,'Sheet1 - Table (1)'!$A$8:$AG$1186,COLUMN(L$7),FALSE)</f>
        <v>470.21459329999999</v>
      </c>
      <c r="M290" s="80" t="str">
        <f>VLOOKUP($A290,'Sheet1 - Table (1)'!$A$8:$AG$1186,COLUMN(M$7),FALSE)</f>
        <v>Paid</v>
      </c>
      <c r="N290" s="80">
        <f>VLOOKUP($A290,'Sheet1 - Table (1)'!$A$8:$AG$1186,COLUMN(N$7),FALSE)</f>
        <v>0</v>
      </c>
      <c r="O290" s="80">
        <f>VLOOKUP($A290,'Sheet1 - Table (1)'!$A$8:$AG$1186,COLUMN(O$7),FALSE)</f>
        <v>0</v>
      </c>
      <c r="P290" s="80">
        <f>VLOOKUP($A290,'Sheet1 - Table (1)'!$A$8:$AG$1186,COLUMN(P$7),FALSE)</f>
        <v>0</v>
      </c>
      <c r="Q290" s="80">
        <f>VLOOKUP($A290,'Sheet1 - Table (1)'!$A$8:$AG$1186,COLUMN(Q$7),FALSE)</f>
        <v>0</v>
      </c>
      <c r="R290" s="80">
        <f>VLOOKUP($A290,'Sheet1 - Table (1)'!$A$8:$AG$1186,COLUMN(R$7),FALSE)</f>
        <v>0</v>
      </c>
      <c r="S290" s="80">
        <f>VLOOKUP($A290,'Sheet1 - Table (1)'!$A$8:$AG$1186,COLUMN(S$7),FALSE)</f>
        <v>0</v>
      </c>
      <c r="T290" s="80">
        <f>VLOOKUP($A290,'Sheet1 - Table (1)'!$A$8:$AG$1186,COLUMN(T$7),FALSE)</f>
        <v>0</v>
      </c>
      <c r="U290" s="80" t="str">
        <f t="shared" si="61"/>
        <v/>
      </c>
      <c r="V290" s="80" t="str">
        <f>VLOOKUP($A290,'Sheet1 - Table (1)'!$A$8:$AG$1186,COLUMN(V$7)+3,FALSE)</f>
        <v>CH - Uebrige Fds tradit. Anl.</v>
      </c>
      <c r="W290" s="80" t="str">
        <f>VLOOKUP(A290,'Sheet1 - Table (1)'!$A$8:$AF$10075,MATCH($W$8,'Sheet1 - Table (1)'!$10:$10,0),FALSE)</f>
        <v>Détermination des Prix Quotidien</v>
      </c>
      <c r="X290" s="80">
        <f>VLOOKUP(A290,'Sheet1 - Table (1)'!$A$8:$AAB$10075,MATCH($X$8,'Sheet1 - Table (1)'!$10:$10,0),FALSE)</f>
        <v>0</v>
      </c>
      <c r="Y290" s="96" t="str">
        <f t="shared" si="67"/>
        <v>Fonds de placement</v>
      </c>
      <c r="AA290" s="96" t="s">
        <v>1823</v>
      </c>
      <c r="AB290" s="96" t="s">
        <v>2064</v>
      </c>
      <c r="AC290" s="214" t="s">
        <v>140</v>
      </c>
      <c r="AD290" s="214" t="s">
        <v>2064</v>
      </c>
      <c r="AE290" s="96" t="s">
        <v>2481</v>
      </c>
      <c r="AF290" s="246" t="s">
        <v>2481</v>
      </c>
      <c r="AG290" s="96" t="s">
        <v>2857</v>
      </c>
      <c r="AI290" s="96" t="s">
        <v>381</v>
      </c>
      <c r="AJ290" s="96" t="s">
        <v>140</v>
      </c>
      <c r="AK290" s="96" t="s">
        <v>140</v>
      </c>
      <c r="AL290" s="96" t="s">
        <v>2064</v>
      </c>
      <c r="AM290" s="96" t="str">
        <f t="shared" si="68"/>
        <v>Obligations CHF</v>
      </c>
      <c r="AN290" s="139">
        <v>0.3</v>
      </c>
      <c r="AO290" s="96" t="s">
        <v>2064</v>
      </c>
      <c r="AP290" s="96" t="s">
        <v>786</v>
      </c>
      <c r="AQ290" s="96">
        <v>0.66</v>
      </c>
      <c r="AR290" s="101">
        <v>1E-4</v>
      </c>
      <c r="AS290" s="101">
        <f>IF(AR290="","",AR290-E290%)</f>
        <v>-1.2487360000000001E-3</v>
      </c>
      <c r="AT290" s="101">
        <v>0.114</v>
      </c>
      <c r="AU290" s="101">
        <v>0.499</v>
      </c>
      <c r="AV290" s="101">
        <v>0.38700000000000001</v>
      </c>
      <c r="AX290" s="101">
        <v>1</v>
      </c>
      <c r="BJ290" s="101">
        <v>1</v>
      </c>
      <c r="BT290" s="101"/>
      <c r="BU290" s="101"/>
      <c r="BV290" s="101">
        <v>0.185</v>
      </c>
      <c r="BW290" s="101">
        <v>0.81499999999999995</v>
      </c>
      <c r="BX290" s="121" t="s">
        <v>5335</v>
      </c>
      <c r="BY290" s="101" t="s">
        <v>22042</v>
      </c>
      <c r="BZ290" s="101" t="str">
        <f>IF(AJ290="Obligations",AP290&amp;" "&amp;AI290&amp;" "&amp;IF(AI290="High Yield",IF(AQ290&lt;2.5,"SHORT",IF(AQ290&gt;4,"LONG","MID")),IF(AQ290&lt;3.5,"SHORT",IF(AQ290&gt;8,"LONG","MID"))),"")</f>
        <v>Courbe CHF Aggregate SHORT</v>
      </c>
      <c r="CA290" s="101" t="s">
        <v>4051</v>
      </c>
      <c r="CB290" s="101" t="s">
        <v>3895</v>
      </c>
      <c r="CC290" s="101" t="s">
        <v>4036</v>
      </c>
      <c r="CD290" s="42" t="s">
        <v>4374</v>
      </c>
      <c r="CE290" s="42" t="s">
        <v>1633</v>
      </c>
      <c r="CF290" s="42" t="str">
        <f>IFERROR(VLOOKUP(Funds[[#This Row],[Code ISIN]],[1]GLOBAL!$C$1:$L$27,10,FALSE)," ")</f>
        <v xml:space="preserve"> </v>
      </c>
      <c r="CG290" s="42" t="s">
        <v>4374</v>
      </c>
      <c r="CH290" s="42" t="s">
        <v>4374</v>
      </c>
      <c r="CI290" s="42" t="s">
        <v>1633</v>
      </c>
      <c r="CJ290" s="123">
        <v>44286</v>
      </c>
      <c r="CK290" s="96" t="s">
        <v>4374</v>
      </c>
      <c r="CL290" s="246" t="str">
        <f>VLOOKUP(Funds[[#This Row],[Code ISIN]],'Sheet1 - Table (1)'!$A$10:$AF$110017,MATCH("Funds Liquidity",'Sheet1 - Table (1)'!$10:$10,0),FALSE)</f>
        <v>Jour</v>
      </c>
      <c r="CM290" s="246" t="s">
        <v>140</v>
      </c>
    </row>
    <row r="291" spans="1:94">
      <c r="A291" s="80" t="s">
        <v>3192</v>
      </c>
      <c r="B291" s="305">
        <f>IF(ISERROR(VALUE(VLOOKUP($A291,'Sheet1 - Table (1)'!$A$8:$AG$1186,COLUMN(B$7),FALSE))),VLOOKUP(A291,TK_MANQUANTS,2,FALSE),IF(VALUE(VLOOKUP($A291,'Sheet1 - Table (1)'!$A$8:$AG$1186,COLUMN(B$7),FALSE))=0,VLOOKUP(A291,TK_MANQUANTS,2,FALSE),VALUE(VLOOKUP($A291,'Sheet1 - Table (1)'!$A$8:$AG$1186,COLUMN(B$7),FALSE))))</f>
        <v>26759175</v>
      </c>
      <c r="C291" s="80" t="str">
        <f>VLOOKUP($A291,'Sheet1 - Table (1)'!$A$8:$AG$1186,COLUMN(C$7),FALSE)</f>
        <v>LO Funds CH - Ultra Low Duration Bond (CHF) SD</v>
      </c>
      <c r="D291" s="82">
        <f>VLOOKUP($A291,'Sheet1 - Table (1)'!$A$8:$AG$1186,COLUMN(D$7),FALSE)</f>
        <v>44043</v>
      </c>
      <c r="E291" s="124">
        <f>VLOOKUP($A291,'Sheet1 - Table (1)'!$A$8:$AG$1186,COLUMN(E$7),FALSE)</f>
        <v>0.1007984</v>
      </c>
      <c r="F291" s="80">
        <f>VLOOKUP($A291,'Sheet1 - Table (1)'!$A$8:$AG$1186,COLUMN(F$7),FALSE)</f>
        <v>0</v>
      </c>
      <c r="G291" s="80" t="str">
        <f>VLOOKUP($A291,'Sheet1 - Table (1)'!$A$8:$AG$1186,COLUMN(G$7),FALSE)</f>
        <v>Switzerland</v>
      </c>
      <c r="H291" s="80" t="str">
        <f>VLOOKUP($A291,'Sheet1 - Table (1)'!$A$8:$AG$1186,COLUMN(H$7),FALSE)</f>
        <v>CHF</v>
      </c>
      <c r="I291" s="80" t="str">
        <f>VLOOKUP($A291,'Sheet1 - Table (1)'!$A$8:$AG$1186,COLUMN(I$7),FALSE)</f>
        <v>Fonds de placement</v>
      </c>
      <c r="J291" s="80" t="str">
        <f>VLOOKUP($A291,'Sheet1 - Table (1)'!$A$8:$AG$1186,COLUMN(J$7),FALSE)</f>
        <v>Obligation</v>
      </c>
      <c r="K291" s="82">
        <f>VLOOKUP($A291,'Sheet1 - Table (1)'!$A$8:$AG$1186,COLUMN(K$7),FALSE)</f>
        <v>44255</v>
      </c>
      <c r="L291" s="80">
        <f>VLOOKUP($A291,'Sheet1 - Table (1)'!$A$8:$AG$1186,COLUMN(L$7),FALSE)</f>
        <v>470.21459329999999</v>
      </c>
      <c r="M291" s="80" t="str">
        <f>VLOOKUP($A291,'Sheet1 - Table (1)'!$A$8:$AG$1186,COLUMN(M$7),FALSE)</f>
        <v>Paid</v>
      </c>
      <c r="N291" s="80">
        <f>VLOOKUP($A291,'Sheet1 - Table (1)'!$A$8:$AG$1186,COLUMN(N$7),FALSE)</f>
        <v>0</v>
      </c>
      <c r="O291" s="80">
        <f>VLOOKUP($A291,'Sheet1 - Table (1)'!$A$8:$AG$1186,COLUMN(O$7),FALSE)</f>
        <v>0</v>
      </c>
      <c r="P291" s="80">
        <f>VLOOKUP($A291,'Sheet1 - Table (1)'!$A$8:$AG$1186,COLUMN(P$7),FALSE)</f>
        <v>0</v>
      </c>
      <c r="Q291" s="80">
        <f>VLOOKUP($A291,'Sheet1 - Table (1)'!$A$8:$AG$1186,COLUMN(Q$7),FALSE)</f>
        <v>0</v>
      </c>
      <c r="R291" s="80">
        <f>VLOOKUP($A291,'Sheet1 - Table (1)'!$A$8:$AG$1186,COLUMN(R$7),FALSE)</f>
        <v>0</v>
      </c>
      <c r="S291" s="80">
        <f>VLOOKUP($A291,'Sheet1 - Table (1)'!$A$8:$AG$1186,COLUMN(S$7),FALSE)</f>
        <v>0</v>
      </c>
      <c r="T291" s="80">
        <f>VLOOKUP($A291,'Sheet1 - Table (1)'!$A$8:$AG$1186,COLUMN(T$7),FALSE)</f>
        <v>0</v>
      </c>
      <c r="U291" s="80" t="str">
        <f t="shared" si="61"/>
        <v/>
      </c>
      <c r="V291" s="80" t="str">
        <f>VLOOKUP($A291,'Sheet1 - Table (1)'!$A$8:$AG$1186,COLUMN(V$7)+3,FALSE)</f>
        <v>CH - Uebrige Fds tradit. Anl.</v>
      </c>
      <c r="W291" s="80" t="str">
        <f>VLOOKUP(A291,'Sheet1 - Table (1)'!$A$8:$AF$10075,MATCH($W$8,'Sheet1 - Table (1)'!$10:$10,0),FALSE)</f>
        <v>Détermination des Prix Quotidien</v>
      </c>
      <c r="X291" s="80">
        <f>VLOOKUP(A291,'Sheet1 - Table (1)'!$A$8:$AAB$10075,MATCH($X$8,'Sheet1 - Table (1)'!$10:$10,0),FALSE)</f>
        <v>0</v>
      </c>
      <c r="Y291" s="96" t="str">
        <f t="shared" si="67"/>
        <v>Fonds de placement</v>
      </c>
      <c r="AA291" s="96" t="s">
        <v>1823</v>
      </c>
      <c r="AB291" s="96" t="s">
        <v>2064</v>
      </c>
      <c r="AC291" s="214" t="s">
        <v>140</v>
      </c>
      <c r="AD291" s="214" t="s">
        <v>2064</v>
      </c>
      <c r="AE291" s="96" t="s">
        <v>2481</v>
      </c>
      <c r="AF291" s="246" t="s">
        <v>2481</v>
      </c>
      <c r="AG291" s="96" t="s">
        <v>2857</v>
      </c>
      <c r="AI291" s="96" t="s">
        <v>381</v>
      </c>
      <c r="AJ291" s="96" t="s">
        <v>140</v>
      </c>
      <c r="AK291" s="96" t="s">
        <v>140</v>
      </c>
      <c r="AL291" s="96" t="s">
        <v>2064</v>
      </c>
      <c r="AM291" s="96" t="str">
        <f t="shared" si="68"/>
        <v>Obligations CHF</v>
      </c>
      <c r="AN291" s="139">
        <v>0.3</v>
      </c>
      <c r="AO291" s="96" t="s">
        <v>2064</v>
      </c>
      <c r="AP291" s="96" t="s">
        <v>786</v>
      </c>
      <c r="AQ291" s="96">
        <v>0.75</v>
      </c>
      <c r="AR291" s="101">
        <v>0</v>
      </c>
      <c r="AS291" s="101">
        <f>IF(AR291="","",AR291-E291%)</f>
        <v>-1.007984E-3</v>
      </c>
      <c r="AT291" s="101">
        <v>0.11600000000000001</v>
      </c>
      <c r="AU291" s="101">
        <v>0.47799999999999998</v>
      </c>
      <c r="AV291" s="101">
        <v>0.40600000000000003</v>
      </c>
      <c r="AX291" s="101">
        <v>1</v>
      </c>
      <c r="BJ291" s="101">
        <v>1</v>
      </c>
      <c r="BT291" s="101">
        <v>8.0000000000000004E-4</v>
      </c>
      <c r="BU291" s="101">
        <v>0</v>
      </c>
      <c r="BW291" s="101">
        <v>1</v>
      </c>
      <c r="BX291" s="121" t="s">
        <v>5335</v>
      </c>
      <c r="BY291" s="101" t="s">
        <v>71</v>
      </c>
      <c r="BZ291" s="101" t="str">
        <f>IF(AJ291="Obligations",AP291&amp;" "&amp;AI291&amp;" "&amp;IF(AI291="High Yield",IF(AQ291&lt;2.5,"SHORT",IF(AQ291&gt;4,"LONG","MID")),IF(AQ291&lt;3.5,"SHORT",IF(AQ291&gt;8,"LONG","MID"))),"")</f>
        <v>Courbe CHF Aggregate SHORT</v>
      </c>
      <c r="CA291" s="101" t="s">
        <v>4051</v>
      </c>
      <c r="CB291" s="101" t="s">
        <v>4349</v>
      </c>
      <c r="CC291" s="101" t="s">
        <v>4036</v>
      </c>
      <c r="CD291" s="42" t="s">
        <v>4374</v>
      </c>
      <c r="CE291" s="42" t="s">
        <v>4374</v>
      </c>
      <c r="CF291" s="42" t="str">
        <f>IFERROR(VLOOKUP(Funds[[#This Row],[Code ISIN]],[1]GLOBAL!$C$1:$L$27,10,FALSE)," ")</f>
        <v xml:space="preserve"> </v>
      </c>
      <c r="CG291" s="42" t="s">
        <v>4374</v>
      </c>
      <c r="CH291" s="42" t="s">
        <v>4374</v>
      </c>
      <c r="CI291" s="42" t="s">
        <v>4374</v>
      </c>
      <c r="CJ291" s="123">
        <v>43404</v>
      </c>
      <c r="CK291" s="96" t="s">
        <v>4374</v>
      </c>
      <c r="CL291" s="246" t="str">
        <f>VLOOKUP(Funds[[#This Row],[Code ISIN]],'Sheet1 - Table (1)'!$A$10:$AF$110017,MATCH("Funds Liquidity",'Sheet1 - Table (1)'!$10:$10,0),FALSE)</f>
        <v>Jour</v>
      </c>
    </row>
    <row r="292" spans="1:94">
      <c r="A292" s="80" t="s">
        <v>5346</v>
      </c>
      <c r="B292" s="305">
        <f>IF(ISERROR(VALUE(VLOOKUP($A292,'Sheet1 - Table (1)'!$A$8:$AG$1186,COLUMN(B$7),FALSE))),VLOOKUP(A292,TK_MANQUANTS,2,FALSE),IF(VALUE(VLOOKUP($A292,'Sheet1 - Table (1)'!$A$8:$AG$1186,COLUMN(B$7),FALSE))=0,VLOOKUP(A292,TK_MANQUANTS,2,FALSE),VALUE(VLOOKUP($A292,'Sheet1 - Table (1)'!$A$8:$AG$1186,COLUMN(B$7),FALSE))))</f>
        <v>26759173</v>
      </c>
      <c r="C292" s="80" t="str">
        <f>VLOOKUP($A292,'Sheet1 - Table (1)'!$A$8:$AG$1186,COLUMN(C$7),FALSE)</f>
        <v>LO Funds (CH) - Ultra Low Duration Bond CHF MD</v>
      </c>
      <c r="D292" s="82">
        <f>VLOOKUP($A292,'Sheet1 - Table (1)'!$A$8:$AG$1186,COLUMN(D$7),FALSE)</f>
        <v>44043</v>
      </c>
      <c r="E292" s="124">
        <f>VLOOKUP($A292,'Sheet1 - Table (1)'!$A$8:$AG$1186,COLUMN(E$7),FALSE)</f>
        <v>0.13983699999999999</v>
      </c>
      <c r="F292" s="80">
        <f>VLOOKUP($A292,'Sheet1 - Table (1)'!$A$8:$AG$1186,COLUMN(F$7),FALSE)</f>
        <v>0</v>
      </c>
      <c r="G292" s="80" t="str">
        <f>VLOOKUP($A292,'Sheet1 - Table (1)'!$A$8:$AG$1186,COLUMN(G$7),FALSE)</f>
        <v>Switzerland</v>
      </c>
      <c r="H292" s="80" t="str">
        <f>VLOOKUP($A292,'Sheet1 - Table (1)'!$A$8:$AG$1186,COLUMN(H$7),FALSE)</f>
        <v>CHF</v>
      </c>
      <c r="I292" s="80" t="str">
        <f>VLOOKUP($A292,'Sheet1 - Table (1)'!$A$8:$AG$1186,COLUMN(I$7),FALSE)</f>
        <v>Fonds de placement</v>
      </c>
      <c r="J292" s="80" t="str">
        <f>VLOOKUP($A292,'Sheet1 - Table (1)'!$A$8:$AG$1186,COLUMN(J$7),FALSE)</f>
        <v>Obligation</v>
      </c>
      <c r="K292" s="82">
        <f>VLOOKUP($A292,'Sheet1 - Table (1)'!$A$8:$AG$1186,COLUMN(K$7),FALSE)</f>
        <v>44255</v>
      </c>
      <c r="L292" s="80">
        <f>VLOOKUP($A292,'Sheet1 - Table (1)'!$A$8:$AG$1186,COLUMN(L$7),FALSE)</f>
        <v>470.21459329999999</v>
      </c>
      <c r="M292" s="80" t="str">
        <f>VLOOKUP($A292,'Sheet1 - Table (1)'!$A$8:$AG$1186,COLUMN(M$7),FALSE)</f>
        <v>Paid</v>
      </c>
      <c r="N292" s="80">
        <f>VLOOKUP($A292,'Sheet1 - Table (1)'!$A$8:$AG$1186,COLUMN(N$7),FALSE)</f>
        <v>0</v>
      </c>
      <c r="O292" s="80">
        <f>VLOOKUP($A292,'Sheet1 - Table (1)'!$A$8:$AG$1186,COLUMN(O$7),FALSE)</f>
        <v>0</v>
      </c>
      <c r="P292" s="80">
        <f>VLOOKUP($A292,'Sheet1 - Table (1)'!$A$8:$AG$1186,COLUMN(P$7),FALSE)</f>
        <v>0</v>
      </c>
      <c r="Q292" s="80">
        <f>VLOOKUP($A292,'Sheet1 - Table (1)'!$A$8:$AG$1186,COLUMN(Q$7),FALSE)</f>
        <v>0</v>
      </c>
      <c r="R292" s="80">
        <f>VLOOKUP($A292,'Sheet1 - Table (1)'!$A$8:$AG$1186,COLUMN(R$7),FALSE)</f>
        <v>0</v>
      </c>
      <c r="S292" s="80">
        <f>VLOOKUP($A292,'Sheet1 - Table (1)'!$A$8:$AG$1186,COLUMN(S$7),FALSE)</f>
        <v>0</v>
      </c>
      <c r="T292" s="80">
        <f>VLOOKUP($A292,'Sheet1 - Table (1)'!$A$8:$AG$1186,COLUMN(T$7),FALSE)</f>
        <v>0</v>
      </c>
      <c r="U292" s="80" t="str">
        <f t="shared" si="61"/>
        <v/>
      </c>
      <c r="V292" s="80" t="str">
        <f>VLOOKUP($A292,'Sheet1 - Table (1)'!$A$8:$AG$1186,COLUMN(V$7)+3,FALSE)</f>
        <v>CH - Uebrige Fds tradit. Anl.</v>
      </c>
      <c r="W292" s="80" t="str">
        <f>VLOOKUP(A292,'Sheet1 - Table (1)'!$A$8:$AF$10075,MATCH($W$8,'Sheet1 - Table (1)'!$10:$10,0),FALSE)</f>
        <v>Détermination des Prix Quotidien</v>
      </c>
      <c r="X292" s="80">
        <f>VLOOKUP(A292,'Sheet1 - Table (1)'!$A$8:$AAB$10075,MATCH($X$8,'Sheet1 - Table (1)'!$10:$10,0),FALSE)</f>
        <v>0</v>
      </c>
      <c r="Y292" s="96" t="str">
        <f t="shared" si="67"/>
        <v>Fonds de placement</v>
      </c>
      <c r="AA292" s="96" t="s">
        <v>1823</v>
      </c>
      <c r="AB292" s="96" t="s">
        <v>2064</v>
      </c>
      <c r="AC292" s="214" t="s">
        <v>140</v>
      </c>
      <c r="AD292" s="214" t="s">
        <v>2064</v>
      </c>
      <c r="AE292" s="96" t="s">
        <v>2481</v>
      </c>
      <c r="AF292" s="246" t="s">
        <v>2481</v>
      </c>
      <c r="AG292" s="96" t="s">
        <v>2857</v>
      </c>
      <c r="AI292" s="96" t="s">
        <v>381</v>
      </c>
      <c r="AJ292" s="96" t="s">
        <v>140</v>
      </c>
      <c r="AK292" s="96" t="s">
        <v>140</v>
      </c>
      <c r="AL292" s="96" t="s">
        <v>2064</v>
      </c>
      <c r="AM292" s="96" t="str">
        <f t="shared" si="68"/>
        <v>Obligations CHF</v>
      </c>
      <c r="AN292" s="139">
        <v>0.3</v>
      </c>
      <c r="AO292" s="96" t="s">
        <v>2064</v>
      </c>
      <c r="AP292" s="96" t="s">
        <v>786</v>
      </c>
      <c r="AQ292" s="96">
        <v>0.75</v>
      </c>
      <c r="AR292" s="101">
        <v>0</v>
      </c>
      <c r="AS292" s="101">
        <f>IF(AR292="","",AR292-E292%)</f>
        <v>-1.3983699999999999E-3</v>
      </c>
      <c r="AT292" s="101">
        <v>0.11600000000000001</v>
      </c>
      <c r="AU292" s="101">
        <v>0.47799999999999998</v>
      </c>
      <c r="AV292" s="101">
        <v>0.40600000000000003</v>
      </c>
      <c r="AX292" s="101">
        <v>1</v>
      </c>
      <c r="BJ292" s="101">
        <v>1</v>
      </c>
      <c r="BT292" s="101">
        <v>8.0000000000000004E-4</v>
      </c>
      <c r="BU292" s="101">
        <v>0</v>
      </c>
      <c r="BW292" s="101">
        <v>1</v>
      </c>
      <c r="BX292" s="121" t="s">
        <v>5335</v>
      </c>
      <c r="BY292" s="101" t="s">
        <v>71</v>
      </c>
      <c r="BZ292" s="101" t="str">
        <f>IF(AJ292="Obligations",AP292&amp;" "&amp;AI292&amp;" "&amp;IF(AI292="High Yield",IF(AQ292&lt;2.5,"SHORT",IF(AQ292&gt;4,"LONG","MID")),IF(AQ292&lt;3.5,"SHORT",IF(AQ292&gt;8,"LONG","MID"))),"")</f>
        <v>Courbe CHF Aggregate SHORT</v>
      </c>
      <c r="CA292" s="101" t="s">
        <v>4051</v>
      </c>
      <c r="CB292" s="101" t="s">
        <v>4349</v>
      </c>
      <c r="CC292" s="101" t="s">
        <v>4036</v>
      </c>
      <c r="CD292" s="42" t="s">
        <v>4374</v>
      </c>
      <c r="CE292" s="42" t="s">
        <v>4374</v>
      </c>
      <c r="CF292" s="42" t="str">
        <f>IFERROR(VLOOKUP(Funds[[#This Row],[Code ISIN]],[1]GLOBAL!$C$1:$L$27,10,FALSE)," ")</f>
        <v xml:space="preserve"> </v>
      </c>
      <c r="CG292" s="42" t="s">
        <v>4374</v>
      </c>
      <c r="CH292" s="42" t="s">
        <v>4374</v>
      </c>
      <c r="CI292" s="42" t="s">
        <v>4374</v>
      </c>
      <c r="CJ292" s="123">
        <v>43404</v>
      </c>
      <c r="CK292" s="96" t="s">
        <v>4374</v>
      </c>
      <c r="CL292" s="246" t="str">
        <f>VLOOKUP(Funds[[#This Row],[Code ISIN]],'Sheet1 - Table (1)'!$A$10:$AF$110017,MATCH("Funds Liquidity",'Sheet1 - Table (1)'!$10:$10,0),FALSE)</f>
        <v>Jour</v>
      </c>
    </row>
    <row r="293" spans="1:94">
      <c r="A293" s="221" t="s">
        <v>2061</v>
      </c>
      <c r="B293" s="305">
        <f>IF(ISERROR(VALUE(VLOOKUP($A293,'Sheet1 - Table (1)'!$A$8:$AG$1186,COLUMN(B$7),FALSE))),VLOOKUP(A293,TK_MANQUANTS,2,FALSE),IF(VALUE(VLOOKUP($A293,'Sheet1 - Table (1)'!$A$8:$AG$1186,COLUMN(B$7),FALSE))=0,VLOOKUP(A293,TK_MANQUANTS,2,FALSE),VALUE(VLOOKUP($A293,'Sheet1 - Table (1)'!$A$8:$AG$1186,COLUMN(B$7),FALSE))))</f>
        <v>31562314</v>
      </c>
      <c r="C293" s="80" t="str">
        <f>VLOOKUP($A293,'Sheet1 - Table (1)'!$A$8:$AG$1186,COLUMN(C$7),FALSE)</f>
        <v>Swisscanto (CH) Idx REF Switzerland ind GT CHF</v>
      </c>
      <c r="D293" s="82">
        <f>VLOOKUP($A293,'Sheet1 - Table (1)'!$A$8:$AG$1186,COLUMN(D$7),FALSE)</f>
        <v>44196</v>
      </c>
      <c r="E293" s="124">
        <f>VLOOKUP($A293,'Sheet1 - Table (1)'!$A$8:$AG$1186,COLUMN(E$7),FALSE)</f>
        <v>0.98</v>
      </c>
      <c r="F293" s="80">
        <f>VLOOKUP($A293,'Sheet1 - Table (1)'!$A$8:$AG$1186,COLUMN(F$7),FALSE)</f>
        <v>0</v>
      </c>
      <c r="G293" s="80" t="str">
        <f>VLOOKUP($A293,'Sheet1 - Table (1)'!$A$8:$AG$1186,COLUMN(G$7),FALSE)</f>
        <v>Switzerland</v>
      </c>
      <c r="H293" s="80" t="str">
        <f>VLOOKUP($A293,'Sheet1 - Table (1)'!$A$8:$AG$1186,COLUMN(H$7),FALSE)</f>
        <v>CHF</v>
      </c>
      <c r="I293" s="80" t="str">
        <f>VLOOKUP($A293,'Sheet1 - Table (1)'!$A$8:$AG$1186,COLUMN(I$7),FALSE)</f>
        <v>Fonds de placement</v>
      </c>
      <c r="J293" s="80" t="str">
        <f>VLOOKUP($A293,'Sheet1 - Table (1)'!$A$8:$AG$1186,COLUMN(J$7),FALSE)</f>
        <v>Actions</v>
      </c>
      <c r="K293" s="82">
        <f>VLOOKUP($A293,'Sheet1 - Table (1)'!$A$8:$AG$1186,COLUMN(K$7),FALSE)</f>
        <v>44255</v>
      </c>
      <c r="L293" s="80">
        <f>VLOOKUP($A293,'Sheet1 - Table (1)'!$A$8:$AG$1186,COLUMN(L$7),FALSE)</f>
        <v>2105.5221550000001</v>
      </c>
      <c r="M293" s="80" t="str">
        <f>VLOOKUP($A293,'Sheet1 - Table (1)'!$A$8:$AG$1186,COLUMN(M$7),FALSE)</f>
        <v>Retained</v>
      </c>
      <c r="N293" s="80">
        <f>VLOOKUP($A293,'Sheet1 - Table (1)'!$A$8:$AG$1186,COLUMN(N$7),FALSE)</f>
        <v>0</v>
      </c>
      <c r="O293" s="80">
        <f>VLOOKUP($A293,'Sheet1 - Table (1)'!$A$8:$AG$1186,COLUMN(O$7),FALSE)</f>
        <v>0</v>
      </c>
      <c r="P293" s="80">
        <f>VLOOKUP($A293,'Sheet1 - Table (1)'!$A$8:$AG$1186,COLUMN(P$7),FALSE)</f>
        <v>0</v>
      </c>
      <c r="Q293" s="80">
        <f>VLOOKUP($A293,'Sheet1 - Table (1)'!$A$8:$AG$1186,COLUMN(Q$7),FALSE)</f>
        <v>0</v>
      </c>
      <c r="R293" s="80">
        <f>VLOOKUP($A293,'Sheet1 - Table (1)'!$A$8:$AG$1186,COLUMN(R$7),FALSE)</f>
        <v>0</v>
      </c>
      <c r="S293" s="80">
        <f>VLOOKUP($A293,'Sheet1 - Table (1)'!$A$8:$AG$1186,COLUMN(S$7),FALSE)</f>
        <v>0</v>
      </c>
      <c r="T293" s="80">
        <f>VLOOKUP($A293,'Sheet1 - Table (1)'!$A$8:$AG$1186,COLUMN(T$7),FALSE)</f>
        <v>0</v>
      </c>
      <c r="U293" s="80" t="str">
        <f t="shared" si="61"/>
        <v/>
      </c>
      <c r="V293" s="80" t="str">
        <f>VLOOKUP($A293,'Sheet1 - Table (1)'!$A$8:$AG$1186,COLUMN(V$7)+3,FALSE)</f>
        <v>CH - Uebrige Fds tradit. Anl.</v>
      </c>
      <c r="W293" s="80" t="str">
        <f>VLOOKUP(A293,'Sheet1 - Table (1)'!$A$8:$AF$10075,MATCH($W$8,'Sheet1 - Table (1)'!$10:$10,0),FALSE)</f>
        <v>Détermination des Prix Quotidien</v>
      </c>
      <c r="X293" s="80" t="str">
        <f>VLOOKUP(A293,'Sheet1 - Table (1)'!$A$8:$AAB$10075,MATCH($X$8,'Sheet1 - Table (1)'!$10:$10,0),FALSE)</f>
        <v>Full</v>
      </c>
      <c r="Y293" s="96" t="str">
        <f t="shared" si="67"/>
        <v>Fonds de placement</v>
      </c>
      <c r="AA293" s="96" t="s">
        <v>1823</v>
      </c>
      <c r="AB293" s="96" t="s">
        <v>2874</v>
      </c>
      <c r="AC293" s="214" t="s">
        <v>2874</v>
      </c>
      <c r="AG293" s="96" t="s">
        <v>476</v>
      </c>
      <c r="AI293" s="96" t="s">
        <v>476</v>
      </c>
      <c r="AJ293" s="96" t="s">
        <v>476</v>
      </c>
      <c r="AK293" s="96" t="s">
        <v>476</v>
      </c>
      <c r="AL293" s="96" t="s">
        <v>5089</v>
      </c>
      <c r="AM293" s="96" t="s">
        <v>5089</v>
      </c>
      <c r="AO293" s="96" t="s">
        <v>2874</v>
      </c>
      <c r="AP293" s="96" t="s">
        <v>2485</v>
      </c>
      <c r="AX293" s="101">
        <v>1</v>
      </c>
      <c r="BJ293" s="101">
        <v>1</v>
      </c>
      <c r="BT293" s="101">
        <v>5.0000000000000001E-4</v>
      </c>
      <c r="BU293" s="101">
        <v>5.0000000000000001E-4</v>
      </c>
      <c r="BX293" s="121"/>
      <c r="BY293" s="101" t="s">
        <v>22044</v>
      </c>
      <c r="CA293" s="101" t="s">
        <v>4050</v>
      </c>
      <c r="CB293" s="122" t="s">
        <v>4318</v>
      </c>
      <c r="CC293" s="101" t="s">
        <v>4020</v>
      </c>
      <c r="CD293" s="42" t="s">
        <v>4374</v>
      </c>
      <c r="CE293" s="42" t="s">
        <v>1633</v>
      </c>
      <c r="CF293" s="42" t="str">
        <f>IFERROR(VLOOKUP(Funds[[#This Row],[Code ISIN]],[1]GLOBAL!$C$1:$L$27,10,FALSE)," ")</f>
        <v>X</v>
      </c>
      <c r="CG293" s="42" t="s">
        <v>1633</v>
      </c>
      <c r="CH293" s="42" t="s">
        <v>4374</v>
      </c>
      <c r="CI293" s="42" t="s">
        <v>1633</v>
      </c>
      <c r="CJ293" s="123"/>
      <c r="CK293" s="96" t="s">
        <v>4374</v>
      </c>
      <c r="CL293" s="246" t="str">
        <f>VLOOKUP(Funds[[#This Row],[Code ISIN]],'Sheet1 - Table (1)'!$A$10:$AF$110017,MATCH("Funds Liquidity",'Sheet1 - Table (1)'!$10:$10,0),FALSE)</f>
        <v>Jour</v>
      </c>
    </row>
    <row r="294" spans="1:94">
      <c r="A294" s="248" t="s">
        <v>1193</v>
      </c>
      <c r="B294" s="305">
        <f>IF(ISERROR(VALUE(VLOOKUP($A294,'Sheet1 - Table (1)'!$A$8:$AG$1186,COLUMN(B$7),FALSE))),VLOOKUP(A294,TK_MANQUANTS,2,FALSE),IF(VALUE(VLOOKUP($A294,'Sheet1 - Table (1)'!$A$8:$AG$1186,COLUMN(B$7),FALSE))=0,VLOOKUP(A294,TK_MANQUANTS,2,FALSE),VALUE(VLOOKUP($A294,'Sheet1 - Table (1)'!$A$8:$AG$1186,COLUMN(B$7),FALSE))))</f>
        <v>2603356</v>
      </c>
      <c r="C294" s="80" t="str">
        <f>VLOOKUP($A294,'Sheet1 - Table (1)'!$A$8:$AG$1186,COLUMN(C$7),FALSE)</f>
        <v>ZIF Obligationen CHF 15+ A1</v>
      </c>
      <c r="D294" s="82">
        <f>VLOOKUP($A294,'Sheet1 - Table (1)'!$A$8:$AG$1186,COLUMN(D$7),FALSE)</f>
        <v>44043</v>
      </c>
      <c r="E294" s="124">
        <f>VLOOKUP($A294,'Sheet1 - Table (1)'!$A$8:$AG$1186,COLUMN(E$7),FALSE)</f>
        <v>0.35</v>
      </c>
      <c r="F294" s="80">
        <f>VLOOKUP($A294,'Sheet1 - Table (1)'!$A$8:$AG$1186,COLUMN(F$7),FALSE)</f>
        <v>0</v>
      </c>
      <c r="G294" s="80" t="str">
        <f>VLOOKUP($A294,'Sheet1 - Table (1)'!$A$8:$AG$1186,COLUMN(G$7),FALSE)</f>
        <v>Switzerland</v>
      </c>
      <c r="H294" s="80" t="str">
        <f>VLOOKUP($A294,'Sheet1 - Table (1)'!$A$8:$AG$1186,COLUMN(H$7),FALSE)</f>
        <v>CHF</v>
      </c>
      <c r="I294" s="80" t="str">
        <f>VLOOKUP($A294,'Sheet1 - Table (1)'!$A$8:$AG$1186,COLUMN(I$7),FALSE)</f>
        <v>Fonds de placement</v>
      </c>
      <c r="J294" s="80" t="str">
        <f>VLOOKUP($A294,'Sheet1 - Table (1)'!$A$8:$AG$1186,COLUMN(J$7),FALSE)</f>
        <v>Obligation</v>
      </c>
      <c r="K294" s="82">
        <f>VLOOKUP($A294,'Sheet1 - Table (1)'!$A$8:$AG$1186,COLUMN(K$7),FALSE)</f>
        <v>44255</v>
      </c>
      <c r="L294" s="80">
        <f>VLOOKUP($A294,'Sheet1 - Table (1)'!$A$8:$AG$1186,COLUMN(L$7),FALSE)</f>
        <v>839.26858470000002</v>
      </c>
      <c r="M294" s="80" t="str">
        <f>VLOOKUP($A294,'Sheet1 - Table (1)'!$A$8:$AG$1186,COLUMN(M$7),FALSE)</f>
        <v>Retained</v>
      </c>
      <c r="N294" s="80">
        <f>VLOOKUP($A294,'Sheet1 - Table (1)'!$A$8:$AG$1186,COLUMN(N$7),FALSE)</f>
        <v>0</v>
      </c>
      <c r="O294" s="80">
        <f>VLOOKUP($A294,'Sheet1 - Table (1)'!$A$8:$AG$1186,COLUMN(O$7),FALSE)</f>
        <v>0</v>
      </c>
      <c r="P294" s="80">
        <f>VLOOKUP($A294,'Sheet1 - Table (1)'!$A$8:$AG$1186,COLUMN(P$7),FALSE)</f>
        <v>0</v>
      </c>
      <c r="Q294" s="80">
        <f>VLOOKUP($A294,'Sheet1 - Table (1)'!$A$8:$AG$1186,COLUMN(Q$7),FALSE)</f>
        <v>0</v>
      </c>
      <c r="R294" s="80">
        <f>VLOOKUP($A294,'Sheet1 - Table (1)'!$A$8:$AG$1186,COLUMN(R$7),FALSE)</f>
        <v>0</v>
      </c>
      <c r="S294" s="80">
        <f>VLOOKUP($A294,'Sheet1 - Table (1)'!$A$8:$AG$1186,COLUMN(S$7),FALSE)</f>
        <v>0</v>
      </c>
      <c r="T294" s="80">
        <f>VLOOKUP($A294,'Sheet1 - Table (1)'!$A$8:$AG$1186,COLUMN(T$7),FALSE)</f>
        <v>0</v>
      </c>
      <c r="U294" s="80" t="str">
        <f t="shared" si="61"/>
        <v/>
      </c>
      <c r="V294" s="80" t="str">
        <f>VLOOKUP($A294,'Sheet1 - Table (1)'!$A$8:$AG$1186,COLUMN(V$7)+3,FALSE)</f>
        <v>CH - Uebrige Fds tradit. Anl.</v>
      </c>
      <c r="W294" s="80" t="str">
        <f>VLOOKUP(A294,'Sheet1 - Table (1)'!$A$8:$AF$10075,MATCH($W$8,'Sheet1 - Table (1)'!$10:$10,0),FALSE)</f>
        <v>Détermination des Prix Quotidien</v>
      </c>
      <c r="X294" s="80">
        <f>VLOOKUP(A294,'Sheet1 - Table (1)'!$A$8:$AAB$10075,MATCH($X$8,'Sheet1 - Table (1)'!$10:$10,0),FALSE)</f>
        <v>0</v>
      </c>
      <c r="Y294" s="96" t="str">
        <f t="shared" si="67"/>
        <v>Fonds de placement</v>
      </c>
      <c r="AA294" s="96" t="s">
        <v>1823</v>
      </c>
      <c r="AB294" s="96" t="s">
        <v>2064</v>
      </c>
      <c r="AC294" s="214" t="s">
        <v>140</v>
      </c>
      <c r="AD294" s="214" t="s">
        <v>2064</v>
      </c>
      <c r="AE294" s="96" t="s">
        <v>2481</v>
      </c>
      <c r="AF294" s="246" t="s">
        <v>2481</v>
      </c>
      <c r="AG294" s="96" t="s">
        <v>2857</v>
      </c>
      <c r="AI294" s="96" t="s">
        <v>785</v>
      </c>
      <c r="AJ294" s="96" t="s">
        <v>140</v>
      </c>
      <c r="AK294" s="96" t="s">
        <v>140</v>
      </c>
      <c r="AL294" s="96" t="s">
        <v>2064</v>
      </c>
      <c r="AM294" s="96" t="str">
        <f>IF(AND(AK294="Obligations",AP294="Courbe CHF"),"Obligations CHF",IF(AND(AX294=100%,BJ294=100%),AK294&amp;" CHF",IF(OR(AK294="Obligations",AK294="Actions",AK294="Liquidités"),AK294&amp;" étrangères" &amp; IF(AX294=100%," hedged",""),AK294&amp;" étrangers" &amp; IF(AX294=100%," hedged",""))))</f>
        <v>Obligations CHF</v>
      </c>
      <c r="AO294" s="96" t="s">
        <v>2064</v>
      </c>
      <c r="AP294" s="96" t="s">
        <v>786</v>
      </c>
      <c r="AQ294" s="125">
        <v>19.2</v>
      </c>
      <c r="AR294" s="101">
        <v>5.0000000000000001E-3</v>
      </c>
      <c r="AS294" s="101">
        <f>IF(AR294="","",AR294-E294%)</f>
        <v>1.5000000000000005E-3</v>
      </c>
      <c r="AT294" s="101">
        <v>0.97</v>
      </c>
      <c r="AU294" s="101">
        <v>0.03</v>
      </c>
      <c r="AX294" s="101">
        <v>1</v>
      </c>
      <c r="BJ294" s="101">
        <v>1</v>
      </c>
      <c r="BV294" s="101">
        <v>1</v>
      </c>
      <c r="BX294" s="121" t="s">
        <v>1854</v>
      </c>
      <c r="BY294" s="101" t="s">
        <v>1201</v>
      </c>
      <c r="BZ294" s="101" t="str">
        <f>IF(AJ294="Obligations",AP294&amp;" "&amp;AI294&amp;" "&amp;IF(AI294="High Yield",IF(AQ294&lt;2.5,"SHORT",IF(AQ294&gt;4,"LONG","MID")),IF(AQ294&lt;3.5,"SHORT",IF(AQ294&gt;8,"LONG","MID"))),"")</f>
        <v>Courbe CHF Gouvernements LONG</v>
      </c>
      <c r="CA294" s="101" t="s">
        <v>70</v>
      </c>
      <c r="CB294" s="101"/>
      <c r="CC294" s="101" t="s">
        <v>70</v>
      </c>
      <c r="CD294" s="42" t="s">
        <v>4374</v>
      </c>
      <c r="CE294" s="42" t="s">
        <v>4374</v>
      </c>
      <c r="CF294" s="42" t="str">
        <f>IFERROR(VLOOKUP(Funds[[#This Row],[Code ISIN]],[1]GLOBAL!$C$1:$L$27,10,FALSE)," ")</f>
        <v xml:space="preserve"> </v>
      </c>
      <c r="CG294" s="42" t="s">
        <v>4374</v>
      </c>
      <c r="CH294" s="42" t="s">
        <v>4374</v>
      </c>
      <c r="CI294" s="42" t="s">
        <v>4374</v>
      </c>
      <c r="CJ294" s="123">
        <v>42734</v>
      </c>
      <c r="CK294" s="96" t="s">
        <v>4374</v>
      </c>
      <c r="CL294" s="246" t="str">
        <f>VLOOKUP(Funds[[#This Row],[Code ISIN]],'Sheet1 - Table (1)'!$A$10:$AF$110017,MATCH("Funds Liquidity",'Sheet1 - Table (1)'!$10:$10,0),FALSE)</f>
        <v>Jour</v>
      </c>
      <c r="CM294" s="246" t="s">
        <v>140</v>
      </c>
    </row>
    <row r="295" spans="1:94">
      <c r="A295" s="221" t="s">
        <v>2147</v>
      </c>
      <c r="B295" s="305">
        <f>IF(ISERROR(VALUE(VLOOKUP($A295,'Sheet1 - Table (1)'!$A$8:$AG$1186,COLUMN(B$7),FALSE))),VLOOKUP(A295,TK_MANQUANTS,2,FALSE),IF(VALUE(VLOOKUP($A295,'Sheet1 - Table (1)'!$A$8:$AG$1186,COLUMN(B$7),FALSE))=0,VLOOKUP(A295,TK_MANQUANTS,2,FALSE),VALUE(VLOOKUP($A295,'Sheet1 - Table (1)'!$A$8:$AG$1186,COLUMN(B$7),FALSE))))</f>
        <v>32460856</v>
      </c>
      <c r="C295" s="80" t="str">
        <f>VLOOKUP($A295,'Sheet1 - Table (1)'!$A$8:$AG$1186,COLUMN(C$7),FALSE)</f>
        <v>Cronos Immo Fund</v>
      </c>
      <c r="D295" s="82">
        <f>VLOOKUP($A295,'Sheet1 - Table (1)'!$A$8:$AG$1186,COLUMN(D$7),FALSE)</f>
        <v>43465</v>
      </c>
      <c r="E295" s="124">
        <f>VLOOKUP($A295,'Sheet1 - Table (1)'!$A$8:$AG$1186,COLUMN(E$7),FALSE)</f>
        <v>0</v>
      </c>
      <c r="F295" s="80" t="b">
        <f>VLOOKUP($A295,'Sheet1 - Table (1)'!$A$8:$AG$1186,COLUMN(F$7),FALSE)</f>
        <v>0</v>
      </c>
      <c r="G295" s="80" t="str">
        <f>VLOOKUP($A295,'Sheet1 - Table (1)'!$A$8:$AG$1186,COLUMN(G$7),FALSE)</f>
        <v>Switzerland</v>
      </c>
      <c r="H295" s="80" t="str">
        <f>VLOOKUP($A295,'Sheet1 - Table (1)'!$A$8:$AG$1186,COLUMN(H$7),FALSE)</f>
        <v>CHF</v>
      </c>
      <c r="I295" s="80" t="str">
        <f>VLOOKUP($A295,'Sheet1 - Table (1)'!$A$8:$AG$1186,COLUMN(I$7),FALSE)</f>
        <v>Fonds de placement</v>
      </c>
      <c r="J295" s="80" t="str">
        <f>VLOOKUP($A295,'Sheet1 - Table (1)'!$A$8:$AG$1186,COLUMN(J$7),FALSE)</f>
        <v>Fonds Immobiliers</v>
      </c>
      <c r="K295" s="82">
        <f>VLOOKUP($A295,'Sheet1 - Table (1)'!$A$8:$AG$1186,COLUMN(K$7),FALSE)</f>
        <v>43465</v>
      </c>
      <c r="L295" s="80">
        <f>VLOOKUP($A295,'Sheet1 - Table (1)'!$A$8:$AG$1186,COLUMN(L$7),FALSE)</f>
        <v>233.65</v>
      </c>
      <c r="M295" s="80" t="str">
        <f>VLOOKUP($A295,'Sheet1 - Table (1)'!$A$8:$AG$1186,COLUMN(M$7),FALSE)</f>
        <v>Paid</v>
      </c>
      <c r="N295" s="80">
        <f>VLOOKUP($A295,'Sheet1 - Table (1)'!$A$8:$AG$1186,COLUMN(N$7),FALSE)</f>
        <v>0</v>
      </c>
      <c r="O295" s="80">
        <f>VLOOKUP($A295,'Sheet1 - Table (1)'!$A$8:$AG$1186,COLUMN(O$7),FALSE)</f>
        <v>0</v>
      </c>
      <c r="P295" s="80">
        <f>VLOOKUP($A295,'Sheet1 - Table (1)'!$A$8:$AG$1186,COLUMN(P$7),FALSE)</f>
        <v>0</v>
      </c>
      <c r="Q295" s="80">
        <f>VLOOKUP($A295,'Sheet1 - Table (1)'!$A$8:$AG$1186,COLUMN(Q$7),FALSE)</f>
        <v>0</v>
      </c>
      <c r="R295" s="80">
        <f>VLOOKUP($A295,'Sheet1 - Table (1)'!$A$8:$AG$1186,COLUMN(R$7),FALSE)</f>
        <v>0</v>
      </c>
      <c r="S295" s="80">
        <f>VLOOKUP($A295,'Sheet1 - Table (1)'!$A$8:$AG$1186,COLUMN(S$7),FALSE)</f>
        <v>0</v>
      </c>
      <c r="T295" s="80">
        <f>VLOOKUP($A295,'Sheet1 - Table (1)'!$A$8:$AG$1186,COLUMN(T$7),FALSE)</f>
        <v>0</v>
      </c>
      <c r="U295" s="80" t="str">
        <f t="shared" si="61"/>
        <v/>
      </c>
      <c r="V295" s="80" t="str">
        <f>VLOOKUP($A295,'Sheet1 - Table (1)'!$A$8:$AG$1186,COLUMN(V$7)+3,FALSE)</f>
        <v>CH - Immobilienfonds</v>
      </c>
      <c r="W295" s="80">
        <f>VLOOKUP(A295,'Sheet1 - Table (1)'!$A$8:$AF$10075,MATCH($W$8,'Sheet1 - Table (1)'!$10:$10,0),FALSE)</f>
        <v>0</v>
      </c>
      <c r="X295" s="80">
        <f>VLOOKUP(A295,'Sheet1 - Table (1)'!$A$8:$AAB$10075,MATCH($X$8,'Sheet1 - Table (1)'!$10:$10,0),FALSE)</f>
        <v>0</v>
      </c>
      <c r="Y295" s="96" t="str">
        <f t="shared" si="67"/>
        <v>Fonds de placement</v>
      </c>
      <c r="AA295" s="96" t="s">
        <v>1823</v>
      </c>
      <c r="AB295" s="96" t="s">
        <v>2874</v>
      </c>
      <c r="AC295" s="214" t="s">
        <v>2874</v>
      </c>
      <c r="AG295" s="96" t="s">
        <v>476</v>
      </c>
      <c r="AI295" s="96" t="s">
        <v>476</v>
      </c>
      <c r="AJ295" s="96" t="s">
        <v>476</v>
      </c>
      <c r="AK295" s="96" t="s">
        <v>476</v>
      </c>
      <c r="AL295" s="96" t="s">
        <v>5089</v>
      </c>
      <c r="AM295" s="96" t="str">
        <f>IF(AND(AK295="Obligations",AP295="Courbe CHF"),"Obligations CHF",IF(AND(AX295=100%,BJ295=100%),AK295&amp;" CHF",IF(OR(AK295="Obligations",AK295="Actions",AK295="Liquidités"),AK295&amp;" étrangères" &amp; IF(AX295=100%," hedged",""),AK295&amp;" étrangers" &amp; IF(AX295=100%," hedged",""))))</f>
        <v>Immobilier CHF</v>
      </c>
      <c r="AO295" s="96" t="s">
        <v>2874</v>
      </c>
      <c r="AP295" s="96" t="s">
        <v>2485</v>
      </c>
      <c r="AX295" s="101">
        <v>1</v>
      </c>
      <c r="BJ295" s="101">
        <v>1</v>
      </c>
      <c r="BX295" s="121" t="s">
        <v>5382</v>
      </c>
      <c r="BY295" s="101"/>
      <c r="CA295" s="101" t="s">
        <v>4051</v>
      </c>
      <c r="CB295" s="101" t="s">
        <v>3896</v>
      </c>
      <c r="CC295" s="101" t="s">
        <v>4020</v>
      </c>
      <c r="CD295" s="42" t="s">
        <v>1633</v>
      </c>
      <c r="CE295" s="42" t="s">
        <v>4374</v>
      </c>
      <c r="CF295" s="42" t="str">
        <f>IFERROR(VLOOKUP(Funds[[#This Row],[Code ISIN]],[1]GLOBAL!$C$1:$L$27,10,FALSE)," ")</f>
        <v xml:space="preserve"> </v>
      </c>
      <c r="CG295" s="42" t="s">
        <v>4374</v>
      </c>
      <c r="CH295" s="42" t="s">
        <v>1633</v>
      </c>
      <c r="CI295" s="42" t="s">
        <v>4374</v>
      </c>
      <c r="CJ295" s="123">
        <v>42916</v>
      </c>
      <c r="CK295" s="96" t="s">
        <v>4428</v>
      </c>
      <c r="CL295" s="246" t="str">
        <f>VLOOKUP(Funds[[#This Row],[Code ISIN]],'Sheet1 - Table (1)'!$A$10:$AF$110017,MATCH("Funds Liquidity",'Sheet1 - Table (1)'!$10:$10,0),FALSE)</f>
        <v>&gt;=Mois</v>
      </c>
      <c r="CM295" s="132" t="s">
        <v>476</v>
      </c>
      <c r="CN295" s="132"/>
      <c r="CO295" s="132"/>
      <c r="CP295" s="132"/>
    </row>
    <row r="296" spans="1:94">
      <c r="A296" s="248" t="s">
        <v>2655</v>
      </c>
      <c r="B296" s="305">
        <f>IF(ISERROR(VALUE(VLOOKUP($A296,'Sheet1 - Table (1)'!$A$8:$AG$1186,COLUMN(B$7),FALSE))),VLOOKUP(A296,TK_MANQUANTS,2,FALSE),IF(VALUE(VLOOKUP($A296,'Sheet1 - Table (1)'!$A$8:$AG$1186,COLUMN(B$7),FALSE))=0,VLOOKUP(A296,TK_MANQUANTS,2,FALSE),VALUE(VLOOKUP($A296,'Sheet1 - Table (1)'!$A$8:$AG$1186,COLUMN(B$7),FALSE))))</f>
        <v>30124898</v>
      </c>
      <c r="C296" s="80" t="str">
        <f>VLOOKUP($A296,'Sheet1 - Table (1)'!$A$8:$AG$1186,COLUMN(C$7),FALSE)</f>
        <v>GAM Systematic Altern Risk Premia Inst Hgd Acc CHF</v>
      </c>
      <c r="D296" s="82">
        <f>VLOOKUP($A296,'Sheet1 - Table (1)'!$A$8:$AG$1186,COLUMN(D$7),FALSE)</f>
        <v>43880</v>
      </c>
      <c r="E296" s="124">
        <f>VLOOKUP($A296,'Sheet1 - Table (1)'!$A$8:$AG$1186,COLUMN(E$7),FALSE)</f>
        <v>0.71</v>
      </c>
      <c r="F296" s="80" t="b">
        <f>VLOOKUP($A296,'Sheet1 - Table (1)'!$A$8:$AG$1186,COLUMN(F$7),FALSE)</f>
        <v>1</v>
      </c>
      <c r="G296" s="80" t="str">
        <f>VLOOKUP($A296,'Sheet1 - Table (1)'!$A$8:$AG$1186,COLUMN(G$7),FALSE)</f>
        <v>Ireland</v>
      </c>
      <c r="H296" s="80" t="str">
        <f>VLOOKUP($A296,'Sheet1 - Table (1)'!$A$8:$AG$1186,COLUMN(H$7),FALSE)</f>
        <v>CHF</v>
      </c>
      <c r="I296" s="80" t="str">
        <f>VLOOKUP($A296,'Sheet1 - Table (1)'!$A$8:$AG$1186,COLUMN(I$7),FALSE)</f>
        <v>Fonds de placement</v>
      </c>
      <c r="J296" s="80" t="str">
        <f>VLOOKUP($A296,'Sheet1 - Table (1)'!$A$8:$AG$1186,COLUMN(J$7),FALSE)</f>
        <v>Alternatives</v>
      </c>
      <c r="K296" s="82">
        <f>VLOOKUP($A296,'Sheet1 - Table (1)'!$A$8:$AG$1186,COLUMN(K$7),FALSE)</f>
        <v>44255</v>
      </c>
      <c r="L296" s="80">
        <f>VLOOKUP($A296,'Sheet1 - Table (1)'!$A$8:$AG$1186,COLUMN(L$7),FALSE)</f>
        <v>32.997937700000001</v>
      </c>
      <c r="M296" s="80" t="str">
        <f>VLOOKUP($A296,'Sheet1 - Table (1)'!$A$8:$AG$1186,COLUMN(M$7),FALSE)</f>
        <v>Retained</v>
      </c>
      <c r="N296" s="80">
        <f>VLOOKUP($A296,'Sheet1 - Table (1)'!$A$8:$AG$1186,COLUMN(N$7),FALSE)</f>
        <v>0</v>
      </c>
      <c r="O296" s="80" t="b">
        <f>VLOOKUP($A296,'Sheet1 - Table (1)'!$A$8:$AG$1186,COLUMN(O$7),FALSE)</f>
        <v>1</v>
      </c>
      <c r="P296" s="80">
        <f>VLOOKUP($A296,'Sheet1 - Table (1)'!$A$8:$AG$1186,COLUMN(P$7),FALSE)</f>
        <v>0</v>
      </c>
      <c r="Q296" s="80">
        <f>VLOOKUP($A296,'Sheet1 - Table (1)'!$A$8:$AG$1186,COLUMN(Q$7),FALSE)</f>
        <v>0</v>
      </c>
      <c r="R296" s="80">
        <f>VLOOKUP($A296,'Sheet1 - Table (1)'!$A$8:$AG$1186,COLUMN(R$7),FALSE)</f>
        <v>0</v>
      </c>
      <c r="S296" s="80" t="b">
        <f>VLOOKUP($A296,'Sheet1 - Table (1)'!$A$8:$AG$1186,COLUMN(S$7),FALSE)</f>
        <v>1</v>
      </c>
      <c r="T296" s="80" t="b">
        <f>VLOOKUP($A296,'Sheet1 - Table (1)'!$A$8:$AG$1186,COLUMN(T$7),FALSE)</f>
        <v>1</v>
      </c>
      <c r="U296" s="80" t="str">
        <f t="shared" si="61"/>
        <v>FR-GE-UK</v>
      </c>
      <c r="V296" s="80" t="str">
        <f>VLOOKUP($A296,'Sheet1 - Table (1)'!$A$8:$AG$1186,COLUMN(V$7)+3,FALSE)</f>
        <v>ICVC</v>
      </c>
      <c r="W296" s="80" t="str">
        <f>VLOOKUP(A296,'Sheet1 - Table (1)'!$A$8:$AF$10075,MATCH($W$8,'Sheet1 - Table (1)'!$10:$10,0),FALSE)</f>
        <v>Détermination des Prix Quotidien</v>
      </c>
      <c r="X296" s="80">
        <f>VLOOKUP(A296,'Sheet1 - Table (1)'!$A$8:$AAB$10075,MATCH($X$8,'Sheet1 - Table (1)'!$10:$10,0),FALSE)</f>
        <v>0</v>
      </c>
      <c r="Y296" s="96" t="str">
        <f t="shared" si="67"/>
        <v>Fonds de placement</v>
      </c>
      <c r="AA296" s="96" t="s">
        <v>1823</v>
      </c>
      <c r="AB296" s="96" t="s">
        <v>2874</v>
      </c>
      <c r="AC296" s="214" t="s">
        <v>2874</v>
      </c>
      <c r="AG296" s="96" t="s">
        <v>2678</v>
      </c>
      <c r="AI296" s="96" t="s">
        <v>2080</v>
      </c>
      <c r="AJ296" s="96" t="s">
        <v>382</v>
      </c>
      <c r="AK296" s="96" t="s">
        <v>1803</v>
      </c>
      <c r="AL296" s="96" t="s">
        <v>2080</v>
      </c>
      <c r="AM296" s="96" t="str">
        <f>IF(AND(AK296="Obligations",AP296="Courbe CHF"),"Obligations CHF",IF(AND(AX296=100%,BJ296=100%),AK296&amp;" CHF",IF(OR(AK296="Obligations",AK296="Actions",AK296="Liquidités"),AK296&amp;" étrangères" &amp; IF(AX296=100%," hedged",""),AK296&amp;" étrangers" &amp; IF(AX296=100%," hedged",""))))</f>
        <v>Placements alternatifs étrangers hedged</v>
      </c>
      <c r="AN296" s="139">
        <v>1</v>
      </c>
      <c r="AO296" s="96" t="s">
        <v>2874</v>
      </c>
      <c r="AP296" s="96" t="s">
        <v>1804</v>
      </c>
      <c r="AX296" s="101">
        <v>1</v>
      </c>
      <c r="BT296" s="101"/>
      <c r="BU296" s="101"/>
      <c r="BX296" s="121"/>
      <c r="BY296" s="101"/>
      <c r="BZ296" s="101"/>
      <c r="CA296" s="101" t="s">
        <v>4051</v>
      </c>
      <c r="CB296" s="101" t="s">
        <v>3902</v>
      </c>
      <c r="CC296" s="101" t="s">
        <v>4004</v>
      </c>
      <c r="CD296" s="42" t="s">
        <v>4374</v>
      </c>
      <c r="CE296" s="42" t="s">
        <v>4374</v>
      </c>
      <c r="CF296" s="42" t="str">
        <f>IFERROR(VLOOKUP(Funds[[#This Row],[Code ISIN]],[1]GLOBAL!$C$1:$L$27,10,FALSE)," ")</f>
        <v xml:space="preserve"> </v>
      </c>
      <c r="CG296" s="42" t="s">
        <v>4374</v>
      </c>
      <c r="CH296" s="42" t="s">
        <v>1633</v>
      </c>
      <c r="CI296" s="42" t="s">
        <v>4374</v>
      </c>
      <c r="CJ296" s="123">
        <v>43099</v>
      </c>
      <c r="CK296" s="96" t="s">
        <v>4406</v>
      </c>
      <c r="CL296" s="246" t="str">
        <f>VLOOKUP(Funds[[#This Row],[Code ISIN]],'Sheet1 - Table (1)'!$A$10:$AF$110017,MATCH("Funds Liquidity",'Sheet1 - Table (1)'!$10:$10,0),FALSE)</f>
        <v>Jour</v>
      </c>
      <c r="CN296" s="246" t="s">
        <v>5374</v>
      </c>
    </row>
    <row r="297" spans="1:94">
      <c r="A297" s="221" t="s">
        <v>2882</v>
      </c>
      <c r="B297" s="305">
        <f>IF(ISERROR(VALUE(VLOOKUP($A297,'Sheet1 - Table (1)'!$A$8:$AG$1186,COLUMN(B$7),FALSE))),VLOOKUP(A297,TK_MANQUANTS,2,FALSE),IF(VALUE(VLOOKUP($A297,'Sheet1 - Table (1)'!$A$8:$AG$1186,COLUMN(B$7),FALSE))=0,VLOOKUP(A297,TK_MANQUANTS,2,FALSE),VALUE(VLOOKUP($A297,'Sheet1 - Table (1)'!$A$8:$AG$1186,COLUMN(B$7),FALSE))))</f>
        <v>34387788</v>
      </c>
      <c r="C297" s="80" t="str">
        <f>VLOOKUP($A297,'Sheet1 - Table (1)'!$A$8:$AG$1186,COLUMN(C$7),FALSE)</f>
        <v>DWS (CH) II Small and Mid Caps Switzerland ID</v>
      </c>
      <c r="D297" s="82">
        <f>VLOOKUP($A297,'Sheet1 - Table (1)'!$A$8:$AG$1186,COLUMN(D$7),FALSE)</f>
        <v>44012</v>
      </c>
      <c r="E297" s="124">
        <f>VLOOKUP($A297,'Sheet1 - Table (1)'!$A$8:$AG$1186,COLUMN(E$7),FALSE)</f>
        <v>0.5</v>
      </c>
      <c r="F297" s="80">
        <f>VLOOKUP($A297,'Sheet1 - Table (1)'!$A$8:$AG$1186,COLUMN(F$7),FALSE)</f>
        <v>0</v>
      </c>
      <c r="G297" s="80" t="str">
        <f>VLOOKUP($A297,'Sheet1 - Table (1)'!$A$8:$AG$1186,COLUMN(G$7),FALSE)</f>
        <v>Switzerland</v>
      </c>
      <c r="H297" s="80" t="str">
        <f>VLOOKUP($A297,'Sheet1 - Table (1)'!$A$8:$AG$1186,COLUMN(H$7),FALSE)</f>
        <v>CHF</v>
      </c>
      <c r="I297" s="80" t="str">
        <f>VLOOKUP($A297,'Sheet1 - Table (1)'!$A$8:$AG$1186,COLUMN(I$7),FALSE)</f>
        <v>Fonds de placement</v>
      </c>
      <c r="J297" s="80" t="str">
        <f>VLOOKUP($A297,'Sheet1 - Table (1)'!$A$8:$AG$1186,COLUMN(J$7),FALSE)</f>
        <v>Actions</v>
      </c>
      <c r="K297" s="82">
        <f>VLOOKUP($A297,'Sheet1 - Table (1)'!$A$8:$AG$1186,COLUMN(K$7),FALSE)</f>
        <v>44255</v>
      </c>
      <c r="L297" s="80">
        <f>VLOOKUP($A297,'Sheet1 - Table (1)'!$A$8:$AG$1186,COLUMN(L$7),FALSE)</f>
        <v>29.4099675</v>
      </c>
      <c r="M297" s="80" t="str">
        <f>VLOOKUP($A297,'Sheet1 - Table (1)'!$A$8:$AG$1186,COLUMN(M$7),FALSE)</f>
        <v>Paid</v>
      </c>
      <c r="N297" s="80">
        <f>VLOOKUP($A297,'Sheet1 - Table (1)'!$A$8:$AG$1186,COLUMN(N$7),FALSE)</f>
        <v>0</v>
      </c>
      <c r="O297" s="80">
        <f>VLOOKUP($A297,'Sheet1 - Table (1)'!$A$8:$AG$1186,COLUMN(O$7),FALSE)</f>
        <v>0</v>
      </c>
      <c r="P297" s="80">
        <f>VLOOKUP($A297,'Sheet1 - Table (1)'!$A$8:$AG$1186,COLUMN(P$7),FALSE)</f>
        <v>0</v>
      </c>
      <c r="Q297" s="80">
        <f>VLOOKUP($A297,'Sheet1 - Table (1)'!$A$8:$AG$1186,COLUMN(Q$7),FALSE)</f>
        <v>0</v>
      </c>
      <c r="R297" s="80">
        <f>VLOOKUP($A297,'Sheet1 - Table (1)'!$A$8:$AG$1186,COLUMN(R$7),FALSE)</f>
        <v>0</v>
      </c>
      <c r="S297" s="80">
        <f>VLOOKUP($A297,'Sheet1 - Table (1)'!$A$8:$AG$1186,COLUMN(S$7),FALSE)</f>
        <v>0</v>
      </c>
      <c r="T297" s="80">
        <f>VLOOKUP($A297,'Sheet1 - Table (1)'!$A$8:$AG$1186,COLUMN(T$7),FALSE)</f>
        <v>0</v>
      </c>
      <c r="U297" s="80" t="str">
        <f t="shared" si="61"/>
        <v/>
      </c>
      <c r="V297" s="80" t="str">
        <f>VLOOKUP($A297,'Sheet1 - Table (1)'!$A$8:$AG$1186,COLUMN(V$7)+3,FALSE)</f>
        <v>CH - Uebrige Fds tradit. Anl.</v>
      </c>
      <c r="W297" s="80" t="str">
        <f>VLOOKUP(A297,'Sheet1 - Table (1)'!$A$8:$AF$10075,MATCH($W$8,'Sheet1 - Table (1)'!$10:$10,0),FALSE)</f>
        <v>Détermination des Prix Quotidien</v>
      </c>
      <c r="X297" s="80">
        <f>VLOOKUP(A297,'Sheet1 - Table (1)'!$A$8:$AAB$10075,MATCH($X$8,'Sheet1 - Table (1)'!$10:$10,0),FALSE)</f>
        <v>0</v>
      </c>
      <c r="Y297" s="96" t="str">
        <f t="shared" si="67"/>
        <v>Fonds de placement</v>
      </c>
      <c r="AA297" s="96" t="s">
        <v>1823</v>
      </c>
      <c r="AB297" s="96" t="s">
        <v>1960</v>
      </c>
      <c r="AC297" s="214" t="s">
        <v>155</v>
      </c>
      <c r="AD297" s="214" t="s">
        <v>1960</v>
      </c>
      <c r="AE297" s="96" t="s">
        <v>2858</v>
      </c>
      <c r="AF297" s="246" t="s">
        <v>2858</v>
      </c>
      <c r="AG297" s="96" t="s">
        <v>3043</v>
      </c>
      <c r="AI297" s="96" t="s">
        <v>155</v>
      </c>
      <c r="AJ297" s="96" t="s">
        <v>155</v>
      </c>
      <c r="AK297" s="96" t="s">
        <v>155</v>
      </c>
      <c r="AL297" s="96" t="s">
        <v>1960</v>
      </c>
      <c r="AM297" s="96" t="s">
        <v>1960</v>
      </c>
      <c r="AO297" s="96" t="s">
        <v>1960</v>
      </c>
      <c r="AP297" s="96" t="s">
        <v>2485</v>
      </c>
      <c r="AS297" s="101" t="str">
        <f t="shared" ref="AS297:AS306" si="69">IF(AR297="","",AR297-E297%)</f>
        <v/>
      </c>
      <c r="AX297" s="101">
        <v>1</v>
      </c>
      <c r="BJ297" s="101">
        <v>1</v>
      </c>
      <c r="BY297" s="101"/>
      <c r="BZ297" s="101" t="str">
        <f>IF(AJ297="Obligations",AP297&amp;" "&amp;AI297&amp;" "&amp;IF(AI297="High Yield",IF(AQ297&lt;2.5,"SHORT",IF(AQ297&gt;4,"LONG","MID")),IF(AQ297&lt;3.5,"SHORT",IF(AQ297&gt;8,"LONG","MID"))),"")</f>
        <v/>
      </c>
      <c r="CA297" s="101" t="s">
        <v>70</v>
      </c>
      <c r="CB297" s="101"/>
      <c r="CC297" s="101" t="s">
        <v>70</v>
      </c>
      <c r="CD297" s="42" t="s">
        <v>4374</v>
      </c>
      <c r="CE297" s="42" t="s">
        <v>4374</v>
      </c>
      <c r="CF297" s="42" t="str">
        <f>IFERROR(VLOOKUP(Funds[[#This Row],[Code ISIN]],[1]GLOBAL!$C$1:$L$27,10,FALSE)," ")</f>
        <v xml:space="preserve"> </v>
      </c>
      <c r="CG297" s="42" t="s">
        <v>4374</v>
      </c>
      <c r="CH297" s="42" t="s">
        <v>4374</v>
      </c>
      <c r="CI297" s="42" t="s">
        <v>4374</v>
      </c>
      <c r="CJ297" s="123"/>
      <c r="CK297" s="96" t="s">
        <v>4374</v>
      </c>
      <c r="CL297" s="246" t="str">
        <f>VLOOKUP(Funds[[#This Row],[Code ISIN]],'Sheet1 - Table (1)'!$A$10:$AF$110017,MATCH("Funds Liquidity",'Sheet1 - Table (1)'!$10:$10,0),FALSE)</f>
        <v>Jour</v>
      </c>
      <c r="CO297" s="246" t="s">
        <v>3043</v>
      </c>
    </row>
    <row r="298" spans="1:94">
      <c r="A298" s="221" t="s">
        <v>3198</v>
      </c>
      <c r="B298" s="305">
        <f>IF(ISERROR(VALUE(VLOOKUP($A298,'Sheet1 - Table (1)'!$A$8:$AG$1186,COLUMN(B$7),FALSE))),VLOOKUP(A298,TK_MANQUANTS,2,FALSE),IF(VALUE(VLOOKUP($A298,'Sheet1 - Table (1)'!$A$8:$AG$1186,COLUMN(B$7),FALSE))=0,VLOOKUP(A298,TK_MANQUANTS,2,FALSE),VALUE(VLOOKUP($A298,'Sheet1 - Table (1)'!$A$8:$AG$1186,COLUMN(B$7),FALSE))))</f>
        <v>43753274</v>
      </c>
      <c r="C298" s="80" t="str">
        <f>VLOOKUP($A298,'Sheet1 - Table (1)'!$A$8:$AG$1186,COLUMN(C$7),FALSE)</f>
        <v>SFP Anlagestiftung - SFP AST Swiss Real Estate</v>
      </c>
      <c r="D298" s="82"/>
      <c r="E298" s="124">
        <f>VLOOKUP($A298,'Sheet1 - Table (1)'!$A$8:$AG$1186,COLUMN(E$7),FALSE)</f>
        <v>0</v>
      </c>
      <c r="F298" s="80">
        <f>VLOOKUP($A298,'Sheet1 - Table (1)'!$A$8:$AG$1186,COLUMN(F$7),FALSE)</f>
        <v>0</v>
      </c>
      <c r="G298" s="80">
        <f>VLOOKUP($A298,'Sheet1 - Table (1)'!$A$8:$AG$1186,COLUMN(G$7),FALSE)</f>
        <v>0</v>
      </c>
      <c r="H298" s="80" t="str">
        <f>VLOOKUP($A298,'Sheet1 - Table (1)'!$A$8:$AG$1186,COLUMN(H$7),FALSE)</f>
        <v>CHF</v>
      </c>
      <c r="I298" s="80" t="str">
        <f>VLOOKUP($A298,'Sheet1 - Table (1)'!$A$8:$AG$1186,COLUMN(I$7),FALSE)</f>
        <v>Pension Funds</v>
      </c>
      <c r="J298" s="80" t="str">
        <f>VLOOKUP($A298,'Sheet1 - Table (1)'!$A$8:$AG$1186,COLUMN(J$7),FALSE)</f>
        <v>Fonds Immobiliers</v>
      </c>
      <c r="K298" s="82">
        <f>VLOOKUP($A298,'Sheet1 - Table (1)'!$A$8:$AG$1186,COLUMN(K$7),FALSE)</f>
        <v>0</v>
      </c>
      <c r="L298" s="80">
        <f>VLOOKUP($A298,'Sheet1 - Table (1)'!$A$8:$AG$1186,COLUMN(L$7),FALSE)</f>
        <v>0</v>
      </c>
      <c r="M298" s="80" t="str">
        <f>VLOOKUP($A298,'Sheet1 - Table (1)'!$A$8:$AG$1186,COLUMN(M$7),FALSE)</f>
        <v>Retained</v>
      </c>
      <c r="N298" s="80">
        <f>VLOOKUP($A298,'Sheet1 - Table (1)'!$A$8:$AG$1186,COLUMN(N$7),FALSE)</f>
        <v>0</v>
      </c>
      <c r="O298" s="80">
        <f>VLOOKUP($A298,'Sheet1 - Table (1)'!$A$8:$AG$1186,COLUMN(O$7),FALSE)</f>
        <v>0</v>
      </c>
      <c r="P298" s="80">
        <f>VLOOKUP($A298,'Sheet1 - Table (1)'!$A$8:$AG$1186,COLUMN(P$7),FALSE)</f>
        <v>0</v>
      </c>
      <c r="Q298" s="80">
        <f>VLOOKUP($A298,'Sheet1 - Table (1)'!$A$8:$AG$1186,COLUMN(Q$7),FALSE)</f>
        <v>0</v>
      </c>
      <c r="R298" s="80">
        <f>VLOOKUP($A298,'Sheet1 - Table (1)'!$A$8:$AG$1186,COLUMN(R$7),FALSE)</f>
        <v>0</v>
      </c>
      <c r="S298" s="80">
        <f>VLOOKUP($A298,'Sheet1 - Table (1)'!$A$8:$AG$1186,COLUMN(S$7),FALSE)</f>
        <v>0</v>
      </c>
      <c r="T298" s="80">
        <f>VLOOKUP($A298,'Sheet1 - Table (1)'!$A$8:$AG$1186,COLUMN(T$7),FALSE)</f>
        <v>0</v>
      </c>
      <c r="U298" s="80" t="str">
        <f t="shared" si="61"/>
        <v/>
      </c>
      <c r="V298" s="80" t="str">
        <f>VLOOKUP($A298,'Sheet1 - Table (1)'!$A$8:$AG$1186,COLUMN(V$7)+3,FALSE)</f>
        <v>CH - Anlagestiftung</v>
      </c>
      <c r="W298" s="80">
        <f>VLOOKUP(A298,'Sheet1 - Table (1)'!$A$8:$AF$10075,MATCH($W$8,'Sheet1 - Table (1)'!$10:$10,0),FALSE)</f>
        <v>0</v>
      </c>
      <c r="X298" s="80">
        <f>VLOOKUP(A298,'Sheet1 - Table (1)'!$A$8:$AAB$10075,MATCH($X$8,'Sheet1 - Table (1)'!$10:$10,0),FALSE)</f>
        <v>0</v>
      </c>
      <c r="Y298" s="96" t="str">
        <f t="shared" si="67"/>
        <v>Fonds de placement</v>
      </c>
      <c r="AA298" s="96" t="s">
        <v>1823</v>
      </c>
      <c r="AB298" s="96" t="s">
        <v>2874</v>
      </c>
      <c r="AC298" s="214" t="s">
        <v>2874</v>
      </c>
      <c r="AI298" s="96" t="s">
        <v>476</v>
      </c>
      <c r="AJ298" s="96" t="s">
        <v>476</v>
      </c>
      <c r="AK298" s="96" t="s">
        <v>476</v>
      </c>
      <c r="AL298" s="96" t="s">
        <v>5089</v>
      </c>
      <c r="AM298" s="96" t="s">
        <v>1920</v>
      </c>
      <c r="AO298" s="96" t="s">
        <v>2874</v>
      </c>
      <c r="AP298" s="96" t="s">
        <v>2485</v>
      </c>
      <c r="AS298" s="101" t="str">
        <f t="shared" si="69"/>
        <v/>
      </c>
      <c r="AX298" s="101">
        <v>1</v>
      </c>
      <c r="BJ298" s="101">
        <v>1</v>
      </c>
      <c r="BY298" s="101"/>
      <c r="CA298" s="101" t="s">
        <v>4051</v>
      </c>
      <c r="CB298" s="122" t="s">
        <v>3910</v>
      </c>
      <c r="CC298" s="101" t="s">
        <v>4021</v>
      </c>
      <c r="CD298" s="42" t="s">
        <v>4374</v>
      </c>
      <c r="CE298" s="42" t="s">
        <v>4374</v>
      </c>
      <c r="CF298" s="42" t="str">
        <f>IFERROR(VLOOKUP(Funds[[#This Row],[Code ISIN]],[1]GLOBAL!$C$1:$L$27,10,FALSE)," ")</f>
        <v xml:space="preserve"> </v>
      </c>
      <c r="CG298" s="42" t="s">
        <v>4374</v>
      </c>
      <c r="CH298" s="42" t="s">
        <v>1633</v>
      </c>
      <c r="CI298" s="42" t="s">
        <v>4374</v>
      </c>
      <c r="CJ298" s="123"/>
      <c r="CK298" s="96" t="s">
        <v>4374</v>
      </c>
      <c r="CL298" s="246" t="str">
        <f>VLOOKUP(Funds[[#This Row],[Code ISIN]],'Sheet1 - Table (1)'!$A$10:$AF$110017,MATCH("Funds Liquidity",'Sheet1 - Table (1)'!$10:$10,0),FALSE)</f>
        <v>&gt;=Mois</v>
      </c>
    </row>
    <row r="299" spans="1:94">
      <c r="A299" s="221" t="s">
        <v>3199</v>
      </c>
      <c r="B299" s="305">
        <f>IF(ISERROR(VALUE(VLOOKUP($A299,'Sheet1 - Table (1)'!$A$8:$AG$1186,COLUMN(B$7),FALSE))),VLOOKUP(A299,TK_MANQUANTS,2,FALSE),IF(VALUE(VLOOKUP($A299,'Sheet1 - Table (1)'!$A$8:$AG$1186,COLUMN(B$7),FALSE))=0,VLOOKUP(A299,TK_MANQUANTS,2,FALSE),VALUE(VLOOKUP($A299,'Sheet1 - Table (1)'!$A$8:$AG$1186,COLUMN(B$7),FALSE))))</f>
        <v>43308927</v>
      </c>
      <c r="C299" s="80" t="str">
        <f>VLOOKUP($A299,'Sheet1 - Table (1)'!$A$8:$AG$1186,COLUMN(C$7),FALSE)</f>
        <v>ZIF Immobilien Direkt Schweiz</v>
      </c>
      <c r="D299" s="82"/>
      <c r="E299" s="124">
        <f>VLOOKUP($A299,'Sheet1 - Table (1)'!$A$8:$AG$1186,COLUMN(E$7),FALSE)</f>
        <v>0</v>
      </c>
      <c r="F299" s="80">
        <f>VLOOKUP($A299,'Sheet1 - Table (1)'!$A$8:$AG$1186,COLUMN(F$7),FALSE)</f>
        <v>0</v>
      </c>
      <c r="G299" s="80">
        <f>VLOOKUP($A299,'Sheet1 - Table (1)'!$A$8:$AG$1186,COLUMN(G$7),FALSE)</f>
        <v>0</v>
      </c>
      <c r="H299" s="80" t="str">
        <f>VLOOKUP($A299,'Sheet1 - Table (1)'!$A$8:$AG$1186,COLUMN(H$7),FALSE)</f>
        <v>CHF</v>
      </c>
      <c r="I299" s="80" t="str">
        <f>VLOOKUP($A299,'Sheet1 - Table (1)'!$A$8:$AG$1186,COLUMN(I$7),FALSE)</f>
        <v>Fonds de placement</v>
      </c>
      <c r="J299" s="80" t="str">
        <f>VLOOKUP($A299,'Sheet1 - Table (1)'!$A$8:$AG$1186,COLUMN(J$7),FALSE)</f>
        <v>Fonds Immobiliers</v>
      </c>
      <c r="K299" s="82">
        <f>VLOOKUP($A299,'Sheet1 - Table (1)'!$A$8:$AG$1186,COLUMN(K$7),FALSE)</f>
        <v>0</v>
      </c>
      <c r="L299" s="80">
        <v>388</v>
      </c>
      <c r="M299" s="80" t="str">
        <f>VLOOKUP($A299,'Sheet1 - Table (1)'!$A$8:$AG$1186,COLUMN(M$7),FALSE)</f>
        <v>Retained</v>
      </c>
      <c r="N299" s="80">
        <f>VLOOKUP($A299,'Sheet1 - Table (1)'!$A$8:$AG$1186,COLUMN(N$7),FALSE)</f>
        <v>0</v>
      </c>
      <c r="O299" s="80">
        <f>VLOOKUP($A299,'Sheet1 - Table (1)'!$A$8:$AG$1186,COLUMN(O$7),FALSE)</f>
        <v>0</v>
      </c>
      <c r="P299" s="80">
        <f>VLOOKUP($A299,'Sheet1 - Table (1)'!$A$8:$AG$1186,COLUMN(P$7),FALSE)</f>
        <v>0</v>
      </c>
      <c r="Q299" s="80">
        <f>VLOOKUP($A299,'Sheet1 - Table (1)'!$A$8:$AG$1186,COLUMN(Q$7),FALSE)</f>
        <v>0</v>
      </c>
      <c r="R299" s="80">
        <f>VLOOKUP($A299,'Sheet1 - Table (1)'!$A$8:$AG$1186,COLUMN(R$7),FALSE)</f>
        <v>0</v>
      </c>
      <c r="S299" s="80">
        <f>VLOOKUP($A299,'Sheet1 - Table (1)'!$A$8:$AG$1186,COLUMN(S$7),FALSE)</f>
        <v>0</v>
      </c>
      <c r="T299" s="80">
        <f>VLOOKUP($A299,'Sheet1 - Table (1)'!$A$8:$AG$1186,COLUMN(T$7),FALSE)</f>
        <v>0</v>
      </c>
      <c r="U299" s="80" t="str">
        <f t="shared" si="61"/>
        <v/>
      </c>
      <c r="V299" s="80" t="str">
        <f>VLOOKUP($A299,'Sheet1 - Table (1)'!$A$8:$AG$1186,COLUMN(V$7)+3,FALSE)</f>
        <v>CH - Immobilienfonds</v>
      </c>
      <c r="W299" s="80">
        <f>VLOOKUP(A299,'Sheet1 - Table (1)'!$A$8:$AF$10075,MATCH($W$8,'Sheet1 - Table (1)'!$10:$10,0),FALSE)</f>
        <v>0</v>
      </c>
      <c r="X299" s="80">
        <f>VLOOKUP(A299,'Sheet1 - Table (1)'!$A$8:$AAB$10075,MATCH($X$8,'Sheet1 - Table (1)'!$10:$10,0),FALSE)</f>
        <v>0</v>
      </c>
      <c r="Y299" s="96" t="str">
        <f t="shared" si="67"/>
        <v>Fonds de placement</v>
      </c>
      <c r="AA299" s="96" t="s">
        <v>1823</v>
      </c>
      <c r="AB299" s="96" t="s">
        <v>2874</v>
      </c>
      <c r="AC299" s="214" t="s">
        <v>2874</v>
      </c>
      <c r="AG299" s="96" t="s">
        <v>476</v>
      </c>
      <c r="AI299" s="96" t="s">
        <v>476</v>
      </c>
      <c r="AJ299" s="96" t="s">
        <v>476</v>
      </c>
      <c r="AK299" s="96" t="s">
        <v>476</v>
      </c>
      <c r="AL299" s="96" t="s">
        <v>5089</v>
      </c>
      <c r="AM299" s="96" t="str">
        <f>IF(AND(AK299="Obligations",AP299="Courbe CHF"),"Obligations CHF",IF(AND(AX299=100%,BJ299=100%),AK299&amp;" CHF",IF(OR(AK299="Obligations",AK299="Actions",AK299="Liquidités"),AK299&amp;" étrangères" &amp; IF(AX299=100%," hedged",""),AK299&amp;" étrangers" &amp; IF(AX299=100%," hedged",""))))</f>
        <v>Immobilier CHF</v>
      </c>
      <c r="AO299" s="96" t="s">
        <v>2874</v>
      </c>
      <c r="AP299" s="96" t="s">
        <v>2485</v>
      </c>
      <c r="AS299" s="101" t="str">
        <f t="shared" si="69"/>
        <v/>
      </c>
      <c r="AX299" s="101">
        <v>1</v>
      </c>
      <c r="BJ299" s="101">
        <v>1</v>
      </c>
      <c r="BX299" s="121" t="s">
        <v>1851</v>
      </c>
      <c r="BY299" s="101"/>
      <c r="CA299" s="101" t="s">
        <v>4051</v>
      </c>
      <c r="CB299" s="101" t="s">
        <v>3911</v>
      </c>
      <c r="CC299" s="101" t="s">
        <v>4020</v>
      </c>
      <c r="CD299" s="42" t="s">
        <v>1633</v>
      </c>
      <c r="CE299" s="42" t="s">
        <v>4374</v>
      </c>
      <c r="CF299" s="42" t="str">
        <f>IFERROR(VLOOKUP(Funds[[#This Row],[Code ISIN]],[1]GLOBAL!$C$1:$L$27,10,FALSE)," ")</f>
        <v xml:space="preserve"> </v>
      </c>
      <c r="CG299" s="42" t="s">
        <v>4374</v>
      </c>
      <c r="CH299" s="42" t="s">
        <v>1633</v>
      </c>
      <c r="CI299" s="42" t="s">
        <v>4374</v>
      </c>
      <c r="CJ299" s="123"/>
      <c r="CK299" s="96" t="s">
        <v>4374</v>
      </c>
      <c r="CL299" s="246" t="str">
        <f>VLOOKUP(Funds[[#This Row],[Code ISIN]],'Sheet1 - Table (1)'!$A$10:$AF$110017,MATCH("Funds Liquidity",'Sheet1 - Table (1)'!$10:$10,0),FALSE)</f>
        <v>&gt;=Mois</v>
      </c>
      <c r="CM299" s="132" t="s">
        <v>476</v>
      </c>
      <c r="CN299" s="132"/>
      <c r="CO299" s="132"/>
      <c r="CP299" s="132"/>
    </row>
    <row r="300" spans="1:94">
      <c r="A300" s="221" t="s">
        <v>3201</v>
      </c>
      <c r="B300" s="305">
        <f>IF(ISERROR(VALUE(VLOOKUP($A300,'Sheet1 - Table (1)'!$A$8:$AG$1186,COLUMN(B$7),FALSE))),VLOOKUP(A300,TK_MANQUANTS,2,FALSE),IF(VALUE(VLOOKUP($A300,'Sheet1 - Table (1)'!$A$8:$AG$1186,COLUMN(B$7),FALSE))=0,VLOOKUP(A300,TK_MANQUANTS,2,FALSE),VALUE(VLOOKUP($A300,'Sheet1 - Table (1)'!$A$8:$AG$1186,COLUMN(B$7),FALSE))))</f>
        <v>38555648</v>
      </c>
      <c r="C300" s="80" t="str">
        <f>VLOOKUP($A300,'Sheet1 - Table (1)'!$A$8:$AG$1186,COLUMN(C$7),FALSE)</f>
        <v>SL AST -Immobilien Schweiz Alter und Gesundheit</v>
      </c>
      <c r="D300" s="82">
        <f>VLOOKUP($A300,'Sheet1 - Table (1)'!$A$8:$AG$1186,COLUMN(D$7),FALSE)</f>
        <v>44104</v>
      </c>
      <c r="E300" s="124">
        <f>VLOOKUP($A300,'Sheet1 - Table (1)'!$A$8:$AG$1186,COLUMN(E$7),FALSE)</f>
        <v>0.92</v>
      </c>
      <c r="F300" s="80">
        <f>VLOOKUP($A300,'Sheet1 - Table (1)'!$A$8:$AG$1186,COLUMN(F$7),FALSE)</f>
        <v>0</v>
      </c>
      <c r="G300" s="80" t="str">
        <f>VLOOKUP($A300,'Sheet1 - Table (1)'!$A$8:$AG$1186,COLUMN(G$7),FALSE)</f>
        <v>Switzerland</v>
      </c>
      <c r="H300" s="80" t="str">
        <f>VLOOKUP($A300,'Sheet1 - Table (1)'!$A$8:$AG$1186,COLUMN(H$7),FALSE)</f>
        <v>CHF</v>
      </c>
      <c r="I300" s="80" t="str">
        <f>VLOOKUP($A300,'Sheet1 - Table (1)'!$A$8:$AG$1186,COLUMN(I$7),FALSE)</f>
        <v>Pension Funds</v>
      </c>
      <c r="J300" s="80" t="str">
        <f>VLOOKUP($A300,'Sheet1 - Table (1)'!$A$8:$AG$1186,COLUMN(J$7),FALSE)</f>
        <v>Fonds Immobiliers</v>
      </c>
      <c r="K300" s="82">
        <f>VLOOKUP($A300,'Sheet1 - Table (1)'!$A$8:$AG$1186,COLUMN(K$7),FALSE)</f>
        <v>44255</v>
      </c>
      <c r="L300" s="80">
        <f>VLOOKUP($A300,'Sheet1 - Table (1)'!$A$8:$AG$1186,COLUMN(L$7),FALSE)</f>
        <v>245.78569999999999</v>
      </c>
      <c r="M300" s="80" t="str">
        <f>VLOOKUP($A300,'Sheet1 - Table (1)'!$A$8:$AG$1186,COLUMN(M$7),FALSE)</f>
        <v>Retained</v>
      </c>
      <c r="N300" s="80">
        <f>VLOOKUP($A300,'Sheet1 - Table (1)'!$A$8:$AG$1186,COLUMN(N$7),FALSE)</f>
        <v>0</v>
      </c>
      <c r="O300" s="80">
        <f>VLOOKUP($A300,'Sheet1 - Table (1)'!$A$8:$AG$1186,COLUMN(O$7),FALSE)</f>
        <v>0</v>
      </c>
      <c r="P300" s="80">
        <f>VLOOKUP($A300,'Sheet1 - Table (1)'!$A$8:$AG$1186,COLUMN(P$7),FALSE)</f>
        <v>0</v>
      </c>
      <c r="Q300" s="80">
        <f>VLOOKUP($A300,'Sheet1 - Table (1)'!$A$8:$AG$1186,COLUMN(Q$7),FALSE)</f>
        <v>0</v>
      </c>
      <c r="R300" s="80">
        <f>VLOOKUP($A300,'Sheet1 - Table (1)'!$A$8:$AG$1186,COLUMN(R$7),FALSE)</f>
        <v>0</v>
      </c>
      <c r="S300" s="80">
        <f>VLOOKUP($A300,'Sheet1 - Table (1)'!$A$8:$AG$1186,COLUMN(S$7),FALSE)</f>
        <v>0</v>
      </c>
      <c r="T300" s="80">
        <f>VLOOKUP($A300,'Sheet1 - Table (1)'!$A$8:$AG$1186,COLUMN(T$7),FALSE)</f>
        <v>0</v>
      </c>
      <c r="U300" s="80" t="str">
        <f t="shared" si="61"/>
        <v/>
      </c>
      <c r="V300" s="80" t="str">
        <f>VLOOKUP($A300,'Sheet1 - Table (1)'!$A$8:$AG$1186,COLUMN(V$7)+3,FALSE)</f>
        <v>CH - Anlagestiftung</v>
      </c>
      <c r="W300" s="80" t="str">
        <f>VLOOKUP(A300,'Sheet1 - Table (1)'!$A$8:$AF$10075,MATCH($W$8,'Sheet1 - Table (1)'!$10:$10,0),FALSE)</f>
        <v>Détermination des Prix Quotidien</v>
      </c>
      <c r="X300" s="80">
        <f>VLOOKUP(A300,'Sheet1 - Table (1)'!$A$8:$AAB$10075,MATCH($X$8,'Sheet1 - Table (1)'!$10:$10,0),FALSE)</f>
        <v>0</v>
      </c>
      <c r="Y300" s="96" t="str">
        <f t="shared" si="67"/>
        <v>Fonds de placement</v>
      </c>
      <c r="AA300" s="96" t="s">
        <v>1823</v>
      </c>
      <c r="AB300" s="96" t="s">
        <v>2874</v>
      </c>
      <c r="AC300" s="214" t="s">
        <v>2874</v>
      </c>
      <c r="AI300" s="96" t="s">
        <v>476</v>
      </c>
      <c r="AJ300" s="96" t="s">
        <v>476</v>
      </c>
      <c r="AK300" s="96" t="s">
        <v>476</v>
      </c>
      <c r="AL300" s="96" t="s">
        <v>5089</v>
      </c>
      <c r="AM300" s="96" t="str">
        <f>IF(AND(AK300="Obligations",AP300="Courbe CHF"),"Obligations CHF",IF(AND(AX300=100%,BJ300=100%),AK300&amp;" CHF",IF(OR(AK300="Obligations",AK300="Actions",AK300="Liquidités"),AK300&amp;" étrangères" &amp; IF(AX300=100%," hedged",""),AK300&amp;" étrangers" &amp; IF(AX300=100%," hedged",""))))</f>
        <v>Immobilier CHF</v>
      </c>
      <c r="AO300" s="96" t="s">
        <v>2874</v>
      </c>
      <c r="AP300" s="96" t="s">
        <v>2485</v>
      </c>
      <c r="AS300" s="101" t="str">
        <f t="shared" si="69"/>
        <v/>
      </c>
      <c r="AX300" s="101">
        <v>1</v>
      </c>
      <c r="BJ300" s="101">
        <v>1</v>
      </c>
      <c r="BY300" s="101"/>
      <c r="CA300" s="101" t="s">
        <v>4051</v>
      </c>
      <c r="CB300" s="122" t="s">
        <v>3912</v>
      </c>
      <c r="CC300" s="101" t="s">
        <v>4022</v>
      </c>
      <c r="CD300" s="42" t="s">
        <v>4374</v>
      </c>
      <c r="CE300" s="42" t="s">
        <v>4374</v>
      </c>
      <c r="CF300" s="42" t="str">
        <f>IFERROR(VLOOKUP(Funds[[#This Row],[Code ISIN]],[1]GLOBAL!$C$1:$L$27,10,FALSE)," ")</f>
        <v xml:space="preserve"> </v>
      </c>
      <c r="CG300" s="42" t="s">
        <v>4374</v>
      </c>
      <c r="CH300" s="42" t="s">
        <v>1633</v>
      </c>
      <c r="CI300" s="42" t="s">
        <v>4374</v>
      </c>
      <c r="CJ300" s="123"/>
      <c r="CK300" s="96" t="s">
        <v>4374</v>
      </c>
      <c r="CL300" s="246" t="str">
        <f>VLOOKUP(Funds[[#This Row],[Code ISIN]],'Sheet1 - Table (1)'!$A$10:$AF$110017,MATCH("Funds Liquidity",'Sheet1 - Table (1)'!$10:$10,0),FALSE)</f>
        <v>Jour</v>
      </c>
    </row>
    <row r="301" spans="1:94">
      <c r="A301" s="221" t="s">
        <v>3222</v>
      </c>
      <c r="B301" s="305">
        <f>IF(ISERROR(VALUE(VLOOKUP($A301,'Sheet1 - Table (1)'!$A$8:$AG$1186,COLUMN(B$7),FALSE))),VLOOKUP(A301,TK_MANQUANTS,2,FALSE),IF(VALUE(VLOOKUP($A301,'Sheet1 - Table (1)'!$A$8:$AG$1186,COLUMN(B$7),FALSE))=0,VLOOKUP(A301,TK_MANQUANTS,2,FALSE),VALUE(VLOOKUP($A301,'Sheet1 - Table (1)'!$A$8:$AG$1186,COLUMN(B$7),FALSE))))</f>
        <v>21580389</v>
      </c>
      <c r="C301" s="80" t="str">
        <f>VLOOKUP($A301,'Sheet1 - Table (1)'!$A$8:$AG$1186,COLUMN(C$7),FALSE)</f>
        <v>Swisscanto (CH) IBF TM AAA-BBB 1-5 CHF NT CHF</v>
      </c>
      <c r="D301" s="82">
        <f>VLOOKUP($A301,'Sheet1 - Table (1)'!$A$8:$AG$1186,COLUMN(D$7),FALSE)</f>
        <v>44196</v>
      </c>
      <c r="E301" s="124">
        <f>VLOOKUP($A301,'Sheet1 - Table (1)'!$A$8:$AG$1186,COLUMN(E$7),FALSE)</f>
        <v>0</v>
      </c>
      <c r="F301" s="80">
        <f>VLOOKUP($A301,'Sheet1 - Table (1)'!$A$8:$AG$1186,COLUMN(F$7),FALSE)</f>
        <v>0</v>
      </c>
      <c r="G301" s="80" t="str">
        <f>VLOOKUP($A301,'Sheet1 - Table (1)'!$A$8:$AG$1186,COLUMN(G$7),FALSE)</f>
        <v>Switzerland</v>
      </c>
      <c r="H301" s="80" t="str">
        <f>VLOOKUP($A301,'Sheet1 - Table (1)'!$A$8:$AG$1186,COLUMN(H$7),FALSE)</f>
        <v>CHF</v>
      </c>
      <c r="I301" s="80" t="str">
        <f>VLOOKUP($A301,'Sheet1 - Table (1)'!$A$8:$AG$1186,COLUMN(I$7),FALSE)</f>
        <v>Fonds de placement</v>
      </c>
      <c r="J301" s="80" t="str">
        <f>VLOOKUP($A301,'Sheet1 - Table (1)'!$A$8:$AG$1186,COLUMN(J$7),FALSE)</f>
        <v>Obligation</v>
      </c>
      <c r="K301" s="82">
        <f>VLOOKUP($A301,'Sheet1 - Table (1)'!$A$8:$AG$1186,COLUMN(K$7),FALSE)</f>
        <v>44255</v>
      </c>
      <c r="L301" s="80">
        <f>VLOOKUP($A301,'Sheet1 - Table (1)'!$A$8:$AG$1186,COLUMN(L$7),FALSE)</f>
        <v>1306.3445340000001</v>
      </c>
      <c r="M301" s="80" t="str">
        <f>VLOOKUP($A301,'Sheet1 - Table (1)'!$A$8:$AG$1186,COLUMN(M$7),FALSE)</f>
        <v>Retained</v>
      </c>
      <c r="N301" s="80">
        <f>VLOOKUP($A301,'Sheet1 - Table (1)'!$A$8:$AG$1186,COLUMN(N$7),FALSE)</f>
        <v>0</v>
      </c>
      <c r="O301" s="80">
        <f>VLOOKUP($A301,'Sheet1 - Table (1)'!$A$8:$AG$1186,COLUMN(O$7),FALSE)</f>
        <v>0</v>
      </c>
      <c r="P301" s="80">
        <f>VLOOKUP($A301,'Sheet1 - Table (1)'!$A$8:$AG$1186,COLUMN(P$7),FALSE)</f>
        <v>0</v>
      </c>
      <c r="Q301" s="80">
        <f>VLOOKUP($A301,'Sheet1 - Table (1)'!$A$8:$AG$1186,COLUMN(Q$7),FALSE)</f>
        <v>0</v>
      </c>
      <c r="R301" s="80">
        <f>VLOOKUP($A301,'Sheet1 - Table (1)'!$A$8:$AG$1186,COLUMN(R$7),FALSE)</f>
        <v>0</v>
      </c>
      <c r="S301" s="80">
        <f>VLOOKUP($A301,'Sheet1 - Table (1)'!$A$8:$AG$1186,COLUMN(S$7),FALSE)</f>
        <v>0</v>
      </c>
      <c r="T301" s="80">
        <f>VLOOKUP($A301,'Sheet1 - Table (1)'!$A$8:$AG$1186,COLUMN(T$7),FALSE)</f>
        <v>0</v>
      </c>
      <c r="U301" s="80" t="str">
        <f t="shared" si="61"/>
        <v/>
      </c>
      <c r="V301" s="80" t="str">
        <f>VLOOKUP($A301,'Sheet1 - Table (1)'!$A$8:$AG$1186,COLUMN(V$7)+3,FALSE)</f>
        <v>CH - Uebrige Fds tradit. Anl.</v>
      </c>
      <c r="W301" s="80" t="str">
        <f>VLOOKUP(A301,'Sheet1 - Table (1)'!$A$8:$AF$10075,MATCH($W$8,'Sheet1 - Table (1)'!$10:$10,0),FALSE)</f>
        <v>Détermination des Prix Quotidien</v>
      </c>
      <c r="X301" s="80" t="str">
        <f>VLOOKUP(A301,'Sheet1 - Table (1)'!$A$8:$AAB$10075,MATCH($X$8,'Sheet1 - Table (1)'!$10:$10,0),FALSE)</f>
        <v>Optimized</v>
      </c>
      <c r="Y301" s="96" t="str">
        <f t="shared" si="67"/>
        <v>Fonds de placement</v>
      </c>
      <c r="AA301" s="96" t="s">
        <v>1823</v>
      </c>
      <c r="AB301" s="96" t="s">
        <v>2064</v>
      </c>
      <c r="AC301" s="214" t="s">
        <v>140</v>
      </c>
      <c r="AD301" s="214" t="s">
        <v>2064</v>
      </c>
      <c r="AE301" s="96" t="s">
        <v>2481</v>
      </c>
      <c r="AF301" s="246" t="s">
        <v>2481</v>
      </c>
      <c r="AG301" s="96" t="s">
        <v>2857</v>
      </c>
      <c r="AI301" s="96" t="s">
        <v>381</v>
      </c>
      <c r="AJ301" s="96" t="s">
        <v>140</v>
      </c>
      <c r="AK301" s="96" t="s">
        <v>140</v>
      </c>
      <c r="AL301" s="96" t="s">
        <v>2064</v>
      </c>
      <c r="AM301" s="96" t="str">
        <f>IF(AND(AK301="Obligations",AP301="Courbe CHF"),"Obligations CHF",IF(AND(AX301=100%,BJ301=100%),AK301&amp;" CHF",IF(OR(AK301="Obligations",AK301="Actions",AK301="Liquidités"),AK301&amp;" étrangères" &amp; IF(AX301=100%," hedged",""),AK301&amp;" étrangers" &amp; IF(AX301=100%," hedged",""))))</f>
        <v>Obligations CHF</v>
      </c>
      <c r="AO301" s="96" t="s">
        <v>2064</v>
      </c>
      <c r="AP301" s="96" t="s">
        <v>786</v>
      </c>
      <c r="AQ301" s="219">
        <f>VLOOKUP($CC301,indice!$A$1:$AV$3072,MATCH(AQ$8,indice!$A$1:$AV$1,0),FALSE)</f>
        <v>2.88</v>
      </c>
      <c r="AR301" s="220">
        <f>VLOOKUP($CC301,indice!$A$1:$AV$3072,MATCH(AR$8,indice!$A$1:$AV$1,0),FALSE)</f>
        <v>-3.0999999999999999E-3</v>
      </c>
      <c r="AS301" s="101">
        <f t="shared" si="69"/>
        <v>-3.0999999999999999E-3</v>
      </c>
      <c r="AT301" s="220">
        <f>VLOOKUP($CC301,indice!$A$1:$AV$3072,MATCH(AT$8,indice!$A$1:$AV$1,0),FALSE)</f>
        <v>0.62829999999999997</v>
      </c>
      <c r="AU301" s="220">
        <f>VLOOKUP($CC301,indice!$A$1:$AV$3072,MATCH(AU$8,indice!$A$1:$AV$1,0),FALSE)</f>
        <v>0.18160000000000001</v>
      </c>
      <c r="AV301" s="220">
        <f>VLOOKUP($CC301,indice!$A$1:$AV$3072,MATCH(AV$8,indice!$A$1:$AV$1,0),FALSE)</f>
        <v>0.19009999999999999</v>
      </c>
      <c r="AX301" s="220">
        <f>VLOOKUP($CC301,indice!$A$1:$AV$3072,MATCH(AX$8,indice!$A$1:$AV$1,0),FALSE)</f>
        <v>1</v>
      </c>
      <c r="BJ301" s="220">
        <f>VLOOKUP($CC301,indice!$A$1:$AV$3072,MATCH(BJ$8,indice!$A$1:$AV$1,0),FALSE)</f>
        <v>1</v>
      </c>
      <c r="BT301" s="101">
        <v>3.5000000000000001E-3</v>
      </c>
      <c r="BU301" s="139">
        <v>0</v>
      </c>
      <c r="BV301" s="220">
        <f>VLOOKUP($CC301,indice!$A$1:$AV$3072,MATCH(BV$8,indice!$A$1:$AV$1,0),FALSE)</f>
        <v>0.43780000000000002</v>
      </c>
      <c r="BW301" s="220">
        <f>VLOOKUP($CC301,indice!$A$1:$AV$3072,MATCH(BW$8,indice!$A$1:$AV$1,0),FALSE)</f>
        <v>0.56220000000000003</v>
      </c>
      <c r="BY301" s="101" t="s">
        <v>3224</v>
      </c>
      <c r="BZ301" s="101" t="str">
        <f>IF(AJ301="Obligations",AP301&amp;" "&amp;AI301&amp;" "&amp;IF(AQ301&lt;3.5,"SHORT",IF(AQ301&gt;8,"LONG","MID")),"")</f>
        <v>Courbe CHF Aggregate SHORT</v>
      </c>
      <c r="CA301" s="101" t="s">
        <v>4050</v>
      </c>
      <c r="CB301" s="122" t="s">
        <v>3914</v>
      </c>
      <c r="CC301" s="101" t="s">
        <v>4031</v>
      </c>
      <c r="CD301" s="42" t="s">
        <v>4374</v>
      </c>
      <c r="CE301" s="42" t="s">
        <v>4374</v>
      </c>
      <c r="CF301" s="42" t="str">
        <f>IFERROR(VLOOKUP(Funds[[#This Row],[Code ISIN]],[1]GLOBAL!$C$1:$L$27,10,FALSE)," ")</f>
        <v xml:space="preserve"> </v>
      </c>
      <c r="CG301" s="42" t="s">
        <v>4374</v>
      </c>
      <c r="CH301" s="42" t="s">
        <v>1633</v>
      </c>
      <c r="CI301" s="42" t="s">
        <v>4374</v>
      </c>
      <c r="CJ301" s="123" t="s">
        <v>5131</v>
      </c>
      <c r="CK301" s="96" t="s">
        <v>4374</v>
      </c>
      <c r="CL301" s="246" t="str">
        <f>VLOOKUP(Funds[[#This Row],[Code ISIN]],'Sheet1 - Table (1)'!$A$10:$AF$110017,MATCH("Funds Liquidity",'Sheet1 - Table (1)'!$10:$10,0),FALSE)</f>
        <v>Jour</v>
      </c>
    </row>
    <row r="302" spans="1:94">
      <c r="A302" s="221" t="s">
        <v>3225</v>
      </c>
      <c r="B302" s="305">
        <f>IF(ISERROR(VALUE(VLOOKUP($A302,'Sheet1 - Table (1)'!$A$8:$AG$1186,COLUMN(B$7),FALSE))),VLOOKUP(A302,TK_MANQUANTS,2,FALSE),IF(VALUE(VLOOKUP($A302,'Sheet1 - Table (1)'!$A$8:$AG$1186,COLUMN(B$7),FALSE))=0,VLOOKUP(A302,TK_MANQUANTS,2,FALSE),VALUE(VLOOKUP($A302,'Sheet1 - Table (1)'!$A$8:$AG$1186,COLUMN(B$7),FALSE))))</f>
        <v>31562310</v>
      </c>
      <c r="C302" s="80" t="str">
        <f>VLOOKUP($A302,'Sheet1 - Table (1)'!$A$8:$AG$1186,COLUMN(C$7),FALSE)</f>
        <v>Swisscanto (CH) IBF TM AAA-BBB Frn CHF GT CHF</v>
      </c>
      <c r="D302" s="82">
        <f>VLOOKUP($A302,'Sheet1 - Table (1)'!$A$8:$AG$1186,COLUMN(D$7),FALSE)</f>
        <v>44196</v>
      </c>
      <c r="E302" s="124">
        <f>VLOOKUP($A302,'Sheet1 - Table (1)'!$A$8:$AG$1186,COLUMN(E$7),FALSE)</f>
        <v>0.14000000000000001</v>
      </c>
      <c r="F302" s="80">
        <f>VLOOKUP($A302,'Sheet1 - Table (1)'!$A$8:$AG$1186,COLUMN(F$7),FALSE)</f>
        <v>0</v>
      </c>
      <c r="G302" s="80" t="str">
        <f>VLOOKUP($A302,'Sheet1 - Table (1)'!$A$8:$AG$1186,COLUMN(G$7),FALSE)</f>
        <v>Switzerland</v>
      </c>
      <c r="H302" s="80" t="str">
        <f>VLOOKUP($A302,'Sheet1 - Table (1)'!$A$8:$AG$1186,COLUMN(H$7),FALSE)</f>
        <v>CHF</v>
      </c>
      <c r="I302" s="80" t="str">
        <f>VLOOKUP($A302,'Sheet1 - Table (1)'!$A$8:$AG$1186,COLUMN(I$7),FALSE)</f>
        <v>Fonds de placement</v>
      </c>
      <c r="J302" s="80" t="str">
        <f>VLOOKUP($A302,'Sheet1 - Table (1)'!$A$8:$AG$1186,COLUMN(J$7),FALSE)</f>
        <v>Obligation</v>
      </c>
      <c r="K302" s="82">
        <f>VLOOKUP($A302,'Sheet1 - Table (1)'!$A$8:$AG$1186,COLUMN(K$7),FALSE)</f>
        <v>44255</v>
      </c>
      <c r="L302" s="80">
        <f>VLOOKUP($A302,'Sheet1 - Table (1)'!$A$8:$AG$1186,COLUMN(L$7),FALSE)</f>
        <v>1355.262152</v>
      </c>
      <c r="M302" s="80" t="str">
        <f>VLOOKUP($A302,'Sheet1 - Table (1)'!$A$8:$AG$1186,COLUMN(M$7),FALSE)</f>
        <v>Retained</v>
      </c>
      <c r="N302" s="80">
        <f>VLOOKUP($A302,'Sheet1 - Table (1)'!$A$8:$AG$1186,COLUMN(N$7),FALSE)</f>
        <v>0</v>
      </c>
      <c r="O302" s="80">
        <f>VLOOKUP($A302,'Sheet1 - Table (1)'!$A$8:$AG$1186,COLUMN(O$7),FALSE)</f>
        <v>0</v>
      </c>
      <c r="P302" s="80">
        <f>VLOOKUP($A302,'Sheet1 - Table (1)'!$A$8:$AG$1186,COLUMN(P$7),FALSE)</f>
        <v>0</v>
      </c>
      <c r="Q302" s="80">
        <f>VLOOKUP($A302,'Sheet1 - Table (1)'!$A$8:$AG$1186,COLUMN(Q$7),FALSE)</f>
        <v>0</v>
      </c>
      <c r="R302" s="80">
        <f>VLOOKUP($A302,'Sheet1 - Table (1)'!$A$8:$AG$1186,COLUMN(R$7),FALSE)</f>
        <v>0</v>
      </c>
      <c r="S302" s="80">
        <f>VLOOKUP($A302,'Sheet1 - Table (1)'!$A$8:$AG$1186,COLUMN(S$7),FALSE)</f>
        <v>0</v>
      </c>
      <c r="T302" s="80">
        <f>VLOOKUP($A302,'Sheet1 - Table (1)'!$A$8:$AG$1186,COLUMN(T$7),FALSE)</f>
        <v>0</v>
      </c>
      <c r="U302" s="80" t="str">
        <f t="shared" ref="U302:U366" si="70">IF(N302=TRUE,UPPER(LEFT($N$8,2)),"")&amp;IF(O302=TRUE,IF(N302=TRUE,"-","")&amp;UPPER(LEFT($O$8,2)),"")&amp;IF(P302=TRUE,IF(OR(N302=TRUE,O302=TRUE),"-","")&amp;UPPER(LEFT($P$8,2)),"")&amp;IF(Q302=TRUE,IF(OR(N302=TRUE,O302=TRUE,P302=TRUE),"-","")&amp;UPPER(LEFT($Q$8,2)),"")&amp;IF(R302=TRUE,IF(OR(N302=TRUE,O302=TRUE,P302=TRUE,Q302=TRUE),"-","")&amp;UPPER(LEFT($R$8,2)),"")&amp;IF(S302=TRUE,IF(OR(N302=TRUE,O302=TRUE,P302=TRUE,Q302=TRUE,R302=TRUE),"-","")&amp;UPPER(LEFT($S$8,2)),"")&amp;IF(T302=TRUE,IF(OR(N302=TRUE,O302=TRUE,P302=TRUE,Q302=TRUE,R302=TRUE,S302=TRUE),"-","")&amp;UPPER(LEFT($T$8,2)),"")</f>
        <v/>
      </c>
      <c r="V302" s="80" t="str">
        <f>VLOOKUP($A302,'Sheet1 - Table (1)'!$A$8:$AG$1186,COLUMN(V$7)+3,FALSE)</f>
        <v>CH - Uebrige Fds tradit. Anl.</v>
      </c>
      <c r="W302" s="80" t="str">
        <f>VLOOKUP(A302,'Sheet1 - Table (1)'!$A$8:$AF$10075,MATCH($W$8,'Sheet1 - Table (1)'!$10:$10,0),FALSE)</f>
        <v>Détermination des Prix Quotidien</v>
      </c>
      <c r="X302" s="80" t="str">
        <f>VLOOKUP(A302,'Sheet1 - Table (1)'!$A$8:$AAB$10075,MATCH($X$8,'Sheet1 - Table (1)'!$10:$10,0),FALSE)</f>
        <v>Optimized</v>
      </c>
      <c r="Y302" s="132" t="str">
        <f t="shared" si="67"/>
        <v>Fonds de placement</v>
      </c>
      <c r="Z302" s="132"/>
      <c r="AA302" s="132" t="s">
        <v>1823</v>
      </c>
      <c r="AB302" s="132" t="s">
        <v>2064</v>
      </c>
      <c r="AC302" s="216" t="s">
        <v>140</v>
      </c>
      <c r="AD302" s="216" t="s">
        <v>2064</v>
      </c>
      <c r="AE302" s="132" t="s">
        <v>2481</v>
      </c>
      <c r="AF302" s="246" t="s">
        <v>2481</v>
      </c>
      <c r="AG302" s="132" t="s">
        <v>2857</v>
      </c>
      <c r="AH302" s="132"/>
      <c r="AI302" s="132" t="s">
        <v>381</v>
      </c>
      <c r="AJ302" s="132" t="s">
        <v>140</v>
      </c>
      <c r="AK302" s="132" t="s">
        <v>140</v>
      </c>
      <c r="AL302" s="132" t="s">
        <v>2064</v>
      </c>
      <c r="AM302" s="132" t="str">
        <f>IF(AND(AK302="Obligations",AP302="Courbe CHF"),"Obligations CHF",IF(AND(AX302=100%,BJ302=100%),AK302&amp;" CHF",IF(OR(AK302="Obligations",AK302="Actions",AK302="Liquidités"),AK302&amp;" étrangères" &amp; IF(AX302=100%," hedged",""),AK302&amp;" étrangers" &amp; IF(AX302=100%," hedged",""))))</f>
        <v>Obligations CHF</v>
      </c>
      <c r="AN302" s="132"/>
      <c r="AO302" s="96" t="s">
        <v>2064</v>
      </c>
      <c r="AP302" s="132" t="s">
        <v>786</v>
      </c>
      <c r="AQ302" s="219">
        <f>VLOOKUP($CC302,indice!$A$1:$AV$3072,MATCH(AQ$8,indice!$A$1:$AV$1,0),FALSE)</f>
        <v>4.6900000000000004</v>
      </c>
      <c r="AR302" s="220">
        <f>VLOOKUP($CC302,indice!$A$1:$AV$3072,MATCH(AR$8,indice!$A$1:$AV$1,0),FALSE)</f>
        <v>-5.9999999999999995E-4</v>
      </c>
      <c r="AS302" s="126">
        <f t="shared" si="69"/>
        <v>-2E-3</v>
      </c>
      <c r="AT302" s="220">
        <f>VLOOKUP($CC302,indice!$A$1:$AV$3072,MATCH(AT$8,indice!$A$1:$AV$1,0),FALSE)</f>
        <v>0.56459999999999999</v>
      </c>
      <c r="AU302" s="220">
        <f>VLOOKUP($CC302,indice!$A$1:$AV$3072,MATCH(AU$8,indice!$A$1:$AV$1,0),FALSE)</f>
        <v>0.24179999999999999</v>
      </c>
      <c r="AV302" s="220">
        <f>VLOOKUP($CC302,indice!$A$1:$AV$3072,MATCH(AV$8,indice!$A$1:$AV$1,0),FALSE)</f>
        <v>0.19359999999999999</v>
      </c>
      <c r="AW302" s="126"/>
      <c r="AX302" s="220">
        <f>VLOOKUP($CC302,indice!$A$1:$AV$3072,MATCH(AX$8,indice!$A$1:$AV$1,0),FALSE)</f>
        <v>1</v>
      </c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220">
        <f>VLOOKUP($CC302,indice!$A$1:$AV$3072,MATCH(BJ$8,indice!$A$1:$AV$1,0),FALSE)</f>
        <v>1</v>
      </c>
      <c r="BK302" s="126"/>
      <c r="BL302" s="126"/>
      <c r="BM302" s="126"/>
      <c r="BN302" s="126"/>
      <c r="BO302" s="126"/>
      <c r="BP302" s="126"/>
      <c r="BQ302" s="126"/>
      <c r="BR302" s="126"/>
      <c r="BS302" s="132"/>
      <c r="BT302" s="126">
        <v>4.0000000000000001E-3</v>
      </c>
      <c r="BU302" s="148">
        <v>0</v>
      </c>
      <c r="BV302" s="220">
        <f>VLOOKUP($CC302,indice!$A$1:$AV$3072,MATCH(BV$8,indice!$A$1:$AV$1,0),FALSE)</f>
        <v>0.2853</v>
      </c>
      <c r="BW302" s="220">
        <f>VLOOKUP($CC302,indice!$A$1:$AV$3072,MATCH(BW$8,indice!$A$1:$AV$1,0),FALSE)</f>
        <v>0.7147</v>
      </c>
      <c r="BX302" s="132"/>
      <c r="BY302" s="126" t="s">
        <v>1869</v>
      </c>
      <c r="BZ302" s="126" t="str">
        <f>IF(AJ302="Obligations",AP302&amp;" "&amp;AI302&amp;" "&amp;IF(AQ302&lt;3.5,"SHORT",IF(AQ302&gt;8,"LONG","MID")),"")</f>
        <v>Courbe CHF Aggregate MID</v>
      </c>
      <c r="CA302" s="101" t="s">
        <v>4050</v>
      </c>
      <c r="CB302" s="122" t="s">
        <v>3915</v>
      </c>
      <c r="CC302" s="101" t="s">
        <v>3996</v>
      </c>
      <c r="CD302" s="42" t="s">
        <v>4374</v>
      </c>
      <c r="CE302" s="42" t="s">
        <v>4374</v>
      </c>
      <c r="CF302" s="42" t="str">
        <f>IFERROR(VLOOKUP(Funds[[#This Row],[Code ISIN]],[1]GLOBAL!$C$1:$L$27,10,FALSE)," ")</f>
        <v xml:space="preserve"> </v>
      </c>
      <c r="CG302" s="42" t="s">
        <v>4374</v>
      </c>
      <c r="CH302" s="42" t="s">
        <v>4374</v>
      </c>
      <c r="CI302" s="42" t="s">
        <v>1633</v>
      </c>
      <c r="CJ302" s="140" t="s">
        <v>5131</v>
      </c>
      <c r="CK302" s="96" t="s">
        <v>4374</v>
      </c>
      <c r="CL302" s="246" t="str">
        <f>VLOOKUP(Funds[[#This Row],[Code ISIN]],'Sheet1 - Table (1)'!$A$10:$AF$110017,MATCH("Funds Liquidity",'Sheet1 - Table (1)'!$10:$10,0),FALSE)</f>
        <v>Jour</v>
      </c>
    </row>
    <row r="303" spans="1:94">
      <c r="A303" s="221" t="s">
        <v>2060</v>
      </c>
      <c r="B303" s="305">
        <f>IF(ISERROR(VALUE(VLOOKUP($A303,'Sheet1 - Table (1)'!$A$8:$AG$1186,COLUMN(B$7),FALSE))),VLOOKUP(A303,TK_MANQUANTS,2,FALSE),IF(VALUE(VLOOKUP($A303,'Sheet1 - Table (1)'!$A$8:$AG$1186,COLUMN(B$7),FALSE))=0,VLOOKUP(A303,TK_MANQUANTS,2,FALSE),VALUE(VLOOKUP($A303,'Sheet1 - Table (1)'!$A$8:$AG$1186,COLUMN(B$7),FALSE))))</f>
        <v>19230646</v>
      </c>
      <c r="C303" s="80" t="str">
        <f>VLOOKUP($A303,'Sheet1 - Table (1)'!$A$8:$AG$1186,COLUMN(C$7),FALSE)</f>
        <v>Swisscanto (CH) IEF Switzerland Ttl (II) NT CHF</v>
      </c>
      <c r="D303" s="82">
        <f>VLOOKUP($A303,'Sheet1 - Table (1)'!$A$8:$AG$1186,COLUMN(D$7),FALSE)</f>
        <v>44196</v>
      </c>
      <c r="E303" s="124">
        <f>VLOOKUP($A303,'Sheet1 - Table (1)'!$A$8:$AG$1186,COLUMN(E$7),FALSE)</f>
        <v>0</v>
      </c>
      <c r="F303" s="80">
        <f>VLOOKUP($A303,'Sheet1 - Table (1)'!$A$8:$AG$1186,COLUMN(F$7),FALSE)</f>
        <v>0</v>
      </c>
      <c r="G303" s="80" t="str">
        <f>VLOOKUP($A303,'Sheet1 - Table (1)'!$A$8:$AG$1186,COLUMN(G$7),FALSE)</f>
        <v>Switzerland</v>
      </c>
      <c r="H303" s="80" t="str">
        <f>VLOOKUP($A303,'Sheet1 - Table (1)'!$A$8:$AG$1186,COLUMN(H$7),FALSE)</f>
        <v>CHF</v>
      </c>
      <c r="I303" s="80" t="str">
        <f>VLOOKUP($A303,'Sheet1 - Table (1)'!$A$8:$AG$1186,COLUMN(I$7),FALSE)</f>
        <v>Fonds de placement</v>
      </c>
      <c r="J303" s="80" t="str">
        <f>VLOOKUP($A303,'Sheet1 - Table (1)'!$A$8:$AG$1186,COLUMN(J$7),FALSE)</f>
        <v>Actions</v>
      </c>
      <c r="K303" s="82">
        <f>VLOOKUP($A303,'Sheet1 - Table (1)'!$A$8:$AG$1186,COLUMN(K$7),FALSE)</f>
        <v>44255</v>
      </c>
      <c r="L303" s="80">
        <f>VLOOKUP($A303,'Sheet1 - Table (1)'!$A$8:$AG$1186,COLUMN(L$7),FALSE)</f>
        <v>3357.2492769999999</v>
      </c>
      <c r="M303" s="80" t="str">
        <f>VLOOKUP($A303,'Sheet1 - Table (1)'!$A$8:$AG$1186,COLUMN(M$7),FALSE)</f>
        <v>Retained</v>
      </c>
      <c r="N303" s="80">
        <f>VLOOKUP($A303,'Sheet1 - Table (1)'!$A$8:$AG$1186,COLUMN(N$7),FALSE)</f>
        <v>0</v>
      </c>
      <c r="O303" s="80">
        <f>VLOOKUP($A303,'Sheet1 - Table (1)'!$A$8:$AG$1186,COLUMN(O$7),FALSE)</f>
        <v>0</v>
      </c>
      <c r="P303" s="80">
        <f>VLOOKUP($A303,'Sheet1 - Table (1)'!$A$8:$AG$1186,COLUMN(P$7),FALSE)</f>
        <v>0</v>
      </c>
      <c r="Q303" s="80">
        <f>VLOOKUP($A303,'Sheet1 - Table (1)'!$A$8:$AG$1186,COLUMN(Q$7),FALSE)</f>
        <v>0</v>
      </c>
      <c r="R303" s="80">
        <f>VLOOKUP($A303,'Sheet1 - Table (1)'!$A$8:$AG$1186,COLUMN(R$7),FALSE)</f>
        <v>0</v>
      </c>
      <c r="S303" s="80" t="b">
        <f>VLOOKUP($A303,'Sheet1 - Table (1)'!$A$8:$AG$1186,COLUMN(S$7),FALSE)</f>
        <v>1</v>
      </c>
      <c r="T303" s="80">
        <f>VLOOKUP($A303,'Sheet1 - Table (1)'!$A$8:$AG$1186,COLUMN(T$7),FALSE)</f>
        <v>0</v>
      </c>
      <c r="U303" s="80" t="str">
        <f t="shared" si="70"/>
        <v>GE</v>
      </c>
      <c r="V303" s="80" t="str">
        <f>VLOOKUP($A303,'Sheet1 - Table (1)'!$A$8:$AG$1186,COLUMN(V$7)+3,FALSE)</f>
        <v>CH - Uebrige Fds tradit. Anl.</v>
      </c>
      <c r="W303" s="80" t="str">
        <f>VLOOKUP(A303,'Sheet1 - Table (1)'!$A$8:$AF$10075,MATCH($W$8,'Sheet1 - Table (1)'!$10:$10,0),FALSE)</f>
        <v>Détermination des Prix Quotidien</v>
      </c>
      <c r="X303" s="80" t="str">
        <f>VLOOKUP(A303,'Sheet1 - Table (1)'!$A$8:$AAB$10075,MATCH($X$8,'Sheet1 - Table (1)'!$10:$10,0),FALSE)</f>
        <v>Optimized</v>
      </c>
      <c r="Y303" s="96" t="str">
        <f t="shared" si="67"/>
        <v>Fonds de placement</v>
      </c>
      <c r="AA303" s="96" t="s">
        <v>1823</v>
      </c>
      <c r="AB303" s="96" t="s">
        <v>1960</v>
      </c>
      <c r="AC303" s="214" t="s">
        <v>155</v>
      </c>
      <c r="AD303" s="214" t="s">
        <v>1960</v>
      </c>
      <c r="AE303" s="96" t="s">
        <v>2858</v>
      </c>
      <c r="AF303" s="246" t="s">
        <v>2858</v>
      </c>
      <c r="AG303" s="96" t="s">
        <v>2864</v>
      </c>
      <c r="AI303" s="96" t="s">
        <v>155</v>
      </c>
      <c r="AJ303" s="96" t="s">
        <v>155</v>
      </c>
      <c r="AK303" s="96" t="s">
        <v>155</v>
      </c>
      <c r="AL303" s="96" t="s">
        <v>1960</v>
      </c>
      <c r="AM303" s="96" t="s">
        <v>1960</v>
      </c>
      <c r="AO303" s="96" t="s">
        <v>1960</v>
      </c>
      <c r="AP303" s="96" t="s">
        <v>2485</v>
      </c>
      <c r="AS303" s="101" t="str">
        <f t="shared" si="69"/>
        <v/>
      </c>
      <c r="AX303" s="101">
        <v>1</v>
      </c>
      <c r="BJ303" s="101">
        <v>1</v>
      </c>
      <c r="BY303" s="101"/>
      <c r="BZ303" s="101" t="str">
        <f>IF(AJ303="Obligations",AP303&amp;" "&amp;AI303&amp;" "&amp;IF(AQ303&lt;3.5,"SHORT",IF(AQ303&gt;8,"LONG","MID")),"")</f>
        <v/>
      </c>
      <c r="CA303" s="101" t="s">
        <v>70</v>
      </c>
      <c r="CB303" s="101"/>
      <c r="CC303" s="101" t="s">
        <v>70</v>
      </c>
      <c r="CD303" s="42" t="s">
        <v>4374</v>
      </c>
      <c r="CE303" s="42" t="s">
        <v>4374</v>
      </c>
      <c r="CF303" s="42" t="str">
        <f>IFERROR(VLOOKUP(Funds[[#This Row],[Code ISIN]],[1]GLOBAL!$C$1:$L$27,10,FALSE)," ")</f>
        <v xml:space="preserve"> </v>
      </c>
      <c r="CG303" s="42" t="s">
        <v>4374</v>
      </c>
      <c r="CH303" s="42" t="s">
        <v>4374</v>
      </c>
      <c r="CI303" s="42" t="s">
        <v>4374</v>
      </c>
      <c r="CJ303" s="123"/>
      <c r="CK303" s="96" t="s">
        <v>4374</v>
      </c>
      <c r="CL303" s="246" t="str">
        <f>VLOOKUP(Funds[[#This Row],[Code ISIN]],'Sheet1 - Table (1)'!$A$10:$AF$110017,MATCH("Funds Liquidity",'Sheet1 - Table (1)'!$10:$10,0),FALSE)</f>
        <v>Jour</v>
      </c>
      <c r="CM303" s="246" t="s">
        <v>155</v>
      </c>
      <c r="CN303" s="246" t="s">
        <v>155</v>
      </c>
    </row>
    <row r="304" spans="1:94">
      <c r="A304" s="221" t="s">
        <v>3278</v>
      </c>
      <c r="B304" s="305">
        <f>IF(ISERROR(VALUE(VLOOKUP($A304,'Sheet1 - Table (1)'!$A$8:$AG$1186,COLUMN(B$7),FALSE))),VLOOKUP(A304,TK_MANQUANTS,2,FALSE),IF(VALUE(VLOOKUP($A304,'Sheet1 - Table (1)'!$A$8:$AG$1186,COLUMN(B$7),FALSE))=0,VLOOKUP(A304,TK_MANQUANTS,2,FALSE),VALUE(VLOOKUP($A304,'Sheet1 - Table (1)'!$A$8:$AG$1186,COLUMN(B$7),FALSE))))</f>
        <v>35946169</v>
      </c>
      <c r="C304" s="80" t="str">
        <f>VLOOKUP($A304,'Sheet1 - Table (1)'!$A$8:$AG$1186,COLUMN(C$7),FALSE)</f>
        <v>LO Funds - Swiss Franc Credit Bond (Fgn) (CHF) IA</v>
      </c>
      <c r="D304" s="82">
        <f>VLOOKUP($A304,'Sheet1 - Table (1)'!$A$8:$AG$1186,COLUMN(D$7),FALSE)</f>
        <v>44135</v>
      </c>
      <c r="E304" s="124">
        <f>VLOOKUP($A304,'Sheet1 - Table (1)'!$A$8:$AG$1186,COLUMN(E$7),FALSE)</f>
        <v>0.53</v>
      </c>
      <c r="F304" s="80" t="b">
        <f>VLOOKUP($A304,'Sheet1 - Table (1)'!$A$8:$AG$1186,COLUMN(F$7),FALSE)</f>
        <v>1</v>
      </c>
      <c r="G304" s="80" t="str">
        <f>VLOOKUP($A304,'Sheet1 - Table (1)'!$A$8:$AG$1186,COLUMN(G$7),FALSE)</f>
        <v>Luxembourg</v>
      </c>
      <c r="H304" s="80" t="str">
        <f>VLOOKUP($A304,'Sheet1 - Table (1)'!$A$8:$AG$1186,COLUMN(H$7),FALSE)</f>
        <v>CHF</v>
      </c>
      <c r="I304" s="80" t="str">
        <f>VLOOKUP($A304,'Sheet1 - Table (1)'!$A$8:$AG$1186,COLUMN(I$7),FALSE)</f>
        <v>Fonds de placement</v>
      </c>
      <c r="J304" s="80" t="str">
        <f>VLOOKUP($A304,'Sheet1 - Table (1)'!$A$8:$AG$1186,COLUMN(J$7),FALSE)</f>
        <v>Obligation</v>
      </c>
      <c r="K304" s="82">
        <f>VLOOKUP($A304,'Sheet1 - Table (1)'!$A$8:$AG$1186,COLUMN(K$7),FALSE)</f>
        <v>44255</v>
      </c>
      <c r="L304" s="80">
        <f>VLOOKUP($A304,'Sheet1 - Table (1)'!$A$8:$AG$1186,COLUMN(L$7),FALSE)</f>
        <v>214.25366199999999</v>
      </c>
      <c r="M304" s="80" t="str">
        <f>VLOOKUP($A304,'Sheet1 - Table (1)'!$A$8:$AG$1186,COLUMN(M$7),FALSE)</f>
        <v>Retained</v>
      </c>
      <c r="N304" s="80">
        <f>VLOOKUP($A304,'Sheet1 - Table (1)'!$A$8:$AG$1186,COLUMN(N$7),FALSE)</f>
        <v>0</v>
      </c>
      <c r="O304" s="80" t="b">
        <f>VLOOKUP($A304,'Sheet1 - Table (1)'!$A$8:$AG$1186,COLUMN(O$7),FALSE)</f>
        <v>1</v>
      </c>
      <c r="P304" s="80">
        <f>VLOOKUP($A304,'Sheet1 - Table (1)'!$A$8:$AG$1186,COLUMN(P$7),FALSE)</f>
        <v>0</v>
      </c>
      <c r="Q304" s="80" t="b">
        <f>VLOOKUP($A304,'Sheet1 - Table (1)'!$A$8:$AG$1186,COLUMN(Q$7),FALSE)</f>
        <v>1</v>
      </c>
      <c r="R304" s="80">
        <f>VLOOKUP($A304,'Sheet1 - Table (1)'!$A$8:$AG$1186,COLUMN(R$7),FALSE)</f>
        <v>0</v>
      </c>
      <c r="S304" s="80">
        <f>VLOOKUP($A304,'Sheet1 - Table (1)'!$A$8:$AG$1186,COLUMN(S$7),FALSE)</f>
        <v>0</v>
      </c>
      <c r="T304" s="80">
        <f>VLOOKUP($A304,'Sheet1 - Table (1)'!$A$8:$AG$1186,COLUMN(T$7),FALSE)</f>
        <v>0</v>
      </c>
      <c r="U304" s="80" t="str">
        <f t="shared" si="70"/>
        <v>FR-NE</v>
      </c>
      <c r="V304" s="80" t="str">
        <f>VLOOKUP($A304,'Sheet1 - Table (1)'!$A$8:$AG$1186,COLUMN(V$7)+3,FALSE)</f>
        <v>LU - SICAV - Parte 1</v>
      </c>
      <c r="W304" s="80" t="str">
        <f>VLOOKUP(A304,'Sheet1 - Table (1)'!$A$8:$AF$10075,MATCH($W$8,'Sheet1 - Table (1)'!$10:$10,0),FALSE)</f>
        <v>Détermination des Prix Quotidien</v>
      </c>
      <c r="X304" s="80">
        <f>VLOOKUP(A304,'Sheet1 - Table (1)'!$A$8:$AAB$10075,MATCH($X$8,'Sheet1 - Table (1)'!$10:$10,0),FALSE)</f>
        <v>0</v>
      </c>
      <c r="Y304" s="96" t="str">
        <f t="shared" si="67"/>
        <v>Fonds de placement</v>
      </c>
      <c r="AA304" s="96" t="s">
        <v>1823</v>
      </c>
      <c r="AB304" s="96" t="s">
        <v>2064</v>
      </c>
      <c r="AC304" s="214" t="s">
        <v>140</v>
      </c>
      <c r="AD304" s="214" t="s">
        <v>2064</v>
      </c>
      <c r="AE304" s="96" t="s">
        <v>2481</v>
      </c>
      <c r="AF304" s="246" t="s">
        <v>2481</v>
      </c>
      <c r="AG304" s="96" t="s">
        <v>2857</v>
      </c>
      <c r="AI304" s="96" t="s">
        <v>380</v>
      </c>
      <c r="AJ304" s="96" t="s">
        <v>140</v>
      </c>
      <c r="AK304" s="96" t="s">
        <v>140</v>
      </c>
      <c r="AL304" s="96" t="s">
        <v>2064</v>
      </c>
      <c r="AM304" s="96" t="str">
        <f>IF(AND(AK304="Obligations",AP304="Courbe CHF"),"Obligations CHF",IF(AND(AX304=100%,BJ304=100%),AK304&amp;" CHF",IF(OR(AK304="Obligations",AK304="Actions",AK304="Liquidités"),AK304&amp;" étrangères" &amp; IF(AX304=100%," hedged",""),AK304&amp;" étrangers" &amp; IF(AX304=100%," hedged",""))))</f>
        <v>Obligations CHF</v>
      </c>
      <c r="AN304" s="139">
        <v>0.1</v>
      </c>
      <c r="AO304" s="96" t="s">
        <v>2064</v>
      </c>
      <c r="AP304" s="96" t="s">
        <v>786</v>
      </c>
      <c r="AQ304" s="96">
        <v>4.09</v>
      </c>
      <c r="AR304" s="101">
        <v>5.1999999999999998E-3</v>
      </c>
      <c r="AS304" s="101">
        <f t="shared" si="69"/>
        <v>-1.0000000000000026E-4</v>
      </c>
      <c r="AU304" s="101">
        <v>0.32900000000000001</v>
      </c>
      <c r="AV304" s="101">
        <v>0.56000000000000005</v>
      </c>
      <c r="AW304" s="101">
        <v>0.111</v>
      </c>
      <c r="AX304" s="101">
        <v>1</v>
      </c>
      <c r="BJ304" s="101">
        <v>1</v>
      </c>
      <c r="BW304" s="101">
        <v>1</v>
      </c>
      <c r="BX304" s="96" t="s">
        <v>1851</v>
      </c>
      <c r="BY304" s="101" t="s">
        <v>1203</v>
      </c>
      <c r="BZ304" s="101" t="str">
        <f>IF(AJ304="Obligations",AP304&amp;" "&amp;AI304&amp;" "&amp;IF(AQ304&lt;3.5,"SHORT",IF(AQ304&gt;8,"LONG","MID")),"")</f>
        <v>Courbe CHF Corporate MID</v>
      </c>
      <c r="CA304" s="101" t="s">
        <v>4051</v>
      </c>
      <c r="CB304" s="101" t="s">
        <v>3916</v>
      </c>
      <c r="CC304" s="101" t="s">
        <v>3982</v>
      </c>
      <c r="CD304" s="42" t="s">
        <v>1633</v>
      </c>
      <c r="CE304" s="42" t="s">
        <v>4374</v>
      </c>
      <c r="CF304" s="42" t="str">
        <f>IFERROR(VLOOKUP(Funds[[#This Row],[Code ISIN]],[1]GLOBAL!$C$1:$L$27,10,FALSE)," ")</f>
        <v xml:space="preserve"> </v>
      </c>
      <c r="CG304" s="42" t="s">
        <v>4374</v>
      </c>
      <c r="CH304" s="42" t="s">
        <v>4374</v>
      </c>
      <c r="CI304" s="42" t="s">
        <v>4374</v>
      </c>
      <c r="CJ304" s="123">
        <v>44286</v>
      </c>
      <c r="CK304" s="96" t="s">
        <v>4374</v>
      </c>
      <c r="CL304" s="246" t="str">
        <f>VLOOKUP(Funds[[#This Row],[Code ISIN]],'Sheet1 - Table (1)'!$A$10:$AF$110017,MATCH("Funds Liquidity",'Sheet1 - Table (1)'!$10:$10,0),FALSE)</f>
        <v>Jour</v>
      </c>
      <c r="CN304" s="246" t="s">
        <v>140</v>
      </c>
    </row>
    <row r="305" spans="1:94">
      <c r="A305" s="221" t="s">
        <v>3300</v>
      </c>
      <c r="B305" s="305">
        <f>IF(ISERROR(VALUE(VLOOKUP($A305,'Sheet1 - Table (1)'!$A$8:$AG$1186,COLUMN(B$7),FALSE))),VLOOKUP(A305,TK_MANQUANTS,2,FALSE),IF(VALUE(VLOOKUP($A305,'Sheet1 - Table (1)'!$A$8:$AG$1186,COLUMN(B$7),FALSE))=0,VLOOKUP(A305,TK_MANQUANTS,2,FALSE),VALUE(VLOOKUP($A305,'Sheet1 - Table (1)'!$A$8:$AG$1186,COLUMN(B$7),FALSE))))</f>
        <v>20099217</v>
      </c>
      <c r="C305" s="80" t="str">
        <f>VLOOKUP($A305,'Sheet1 - Table (1)'!$A$8:$AG$1186,COLUMN(C$7),FALSE)</f>
        <v>BCV CHF Domestic Corporate Bonds I</v>
      </c>
      <c r="D305" s="82">
        <f>VLOOKUP($A305,'Sheet1 - Table (1)'!$A$8:$AG$1186,COLUMN(D$7),FALSE)</f>
        <v>43921</v>
      </c>
      <c r="E305" s="124">
        <f>VLOOKUP($A305,'Sheet1 - Table (1)'!$A$8:$AG$1186,COLUMN(E$7),FALSE)</f>
        <v>0.2</v>
      </c>
      <c r="F305" s="80">
        <f>VLOOKUP($A305,'Sheet1 - Table (1)'!$A$8:$AG$1186,COLUMN(F$7),FALSE)</f>
        <v>0</v>
      </c>
      <c r="G305" s="80" t="str">
        <f>VLOOKUP($A305,'Sheet1 - Table (1)'!$A$8:$AG$1186,COLUMN(G$7),FALSE)</f>
        <v>Switzerland</v>
      </c>
      <c r="H305" s="80" t="str">
        <f>VLOOKUP($A305,'Sheet1 - Table (1)'!$A$8:$AG$1186,COLUMN(H$7),FALSE)</f>
        <v>CHF</v>
      </c>
      <c r="I305" s="80" t="str">
        <f>VLOOKUP($A305,'Sheet1 - Table (1)'!$A$8:$AG$1186,COLUMN(I$7),FALSE)</f>
        <v>Fonds de placement</v>
      </c>
      <c r="J305" s="80" t="str">
        <f>VLOOKUP($A305,'Sheet1 - Table (1)'!$A$8:$AG$1186,COLUMN(J$7),FALSE)</f>
        <v>Obligation</v>
      </c>
      <c r="K305" s="82">
        <f>VLOOKUP($A305,'Sheet1 - Table (1)'!$A$8:$AG$1186,COLUMN(K$7),FALSE)</f>
        <v>44255</v>
      </c>
      <c r="L305" s="80">
        <f>VLOOKUP($A305,'Sheet1 - Table (1)'!$A$8:$AG$1186,COLUMN(L$7),FALSE)</f>
        <v>588.99409160000005</v>
      </c>
      <c r="M305" s="80" t="str">
        <f>VLOOKUP($A305,'Sheet1 - Table (1)'!$A$8:$AG$1186,COLUMN(M$7),FALSE)</f>
        <v>Paid</v>
      </c>
      <c r="N305" s="80">
        <f>VLOOKUP($A305,'Sheet1 - Table (1)'!$A$8:$AG$1186,COLUMN(N$7),FALSE)</f>
        <v>0</v>
      </c>
      <c r="O305" s="80">
        <f>VLOOKUP($A305,'Sheet1 - Table (1)'!$A$8:$AG$1186,COLUMN(O$7),FALSE)</f>
        <v>0</v>
      </c>
      <c r="P305" s="80">
        <f>VLOOKUP($A305,'Sheet1 - Table (1)'!$A$8:$AG$1186,COLUMN(P$7),FALSE)</f>
        <v>0</v>
      </c>
      <c r="Q305" s="80">
        <f>VLOOKUP($A305,'Sheet1 - Table (1)'!$A$8:$AG$1186,COLUMN(Q$7),FALSE)</f>
        <v>0</v>
      </c>
      <c r="R305" s="80">
        <f>VLOOKUP($A305,'Sheet1 - Table (1)'!$A$8:$AG$1186,COLUMN(R$7),FALSE)</f>
        <v>0</v>
      </c>
      <c r="S305" s="80">
        <f>VLOOKUP($A305,'Sheet1 - Table (1)'!$A$8:$AG$1186,COLUMN(S$7),FALSE)</f>
        <v>0</v>
      </c>
      <c r="T305" s="80">
        <f>VLOOKUP($A305,'Sheet1 - Table (1)'!$A$8:$AG$1186,COLUMN(T$7),FALSE)</f>
        <v>0</v>
      </c>
      <c r="U305" s="80" t="str">
        <f t="shared" si="70"/>
        <v/>
      </c>
      <c r="V305" s="80" t="str">
        <f>VLOOKUP($A305,'Sheet1 - Table (1)'!$A$8:$AG$1186,COLUMN(V$7)+3,FALSE)</f>
        <v>CH - Uebrige Fds tradit. Anl.</v>
      </c>
      <c r="W305" s="80" t="str">
        <f>VLOOKUP(A305,'Sheet1 - Table (1)'!$A$8:$AF$10075,MATCH($W$8,'Sheet1 - Table (1)'!$10:$10,0),FALSE)</f>
        <v>Détermination des Prix Quotidien</v>
      </c>
      <c r="X305" s="80" t="str">
        <f>VLOOKUP(A305,'Sheet1 - Table (1)'!$A$8:$AAB$10075,MATCH($X$8,'Sheet1 - Table (1)'!$10:$10,0),FALSE)</f>
        <v>Optimized</v>
      </c>
      <c r="Y305" s="96" t="str">
        <f t="shared" si="67"/>
        <v>Fonds de placement</v>
      </c>
      <c r="AA305" s="96" t="s">
        <v>1823</v>
      </c>
      <c r="AB305" s="96" t="s">
        <v>2064</v>
      </c>
      <c r="AC305" s="214" t="s">
        <v>140</v>
      </c>
      <c r="AD305" s="214" t="s">
        <v>2064</v>
      </c>
      <c r="AE305" s="96" t="s">
        <v>2481</v>
      </c>
      <c r="AF305" s="246" t="s">
        <v>2481</v>
      </c>
      <c r="AG305" s="96" t="s">
        <v>2857</v>
      </c>
      <c r="AI305" s="96" t="s">
        <v>380</v>
      </c>
      <c r="AJ305" s="96" t="s">
        <v>140</v>
      </c>
      <c r="AK305" s="96" t="s">
        <v>140</v>
      </c>
      <c r="AL305" s="96" t="s">
        <v>2064</v>
      </c>
      <c r="AM305" s="96" t="str">
        <f>IF(AND(AK305="Obligations",AP305="Courbe CHF"),"Obligations CHF",IF(AND(AX305=100%,BJ305=100%),AK305&amp;" CHF",IF(OR(AK305="Obligations",AK305="Actions",AK305="Liquidités"),AK305&amp;" étrangères" &amp; IF(AX305=100%," hedged",""),AK305&amp;" étrangers" &amp; IF(AX305=100%," hedged",""))))</f>
        <v>Obligations CHF</v>
      </c>
      <c r="AN305" s="139"/>
      <c r="AO305" s="96" t="s">
        <v>2064</v>
      </c>
      <c r="AP305" s="96" t="s">
        <v>786</v>
      </c>
      <c r="AQ305" s="96">
        <v>5.01</v>
      </c>
      <c r="AR305" s="101">
        <v>1.9E-3</v>
      </c>
      <c r="AS305" s="101">
        <f t="shared" si="69"/>
        <v>-1.0000000000000005E-4</v>
      </c>
      <c r="AT305" s="101">
        <v>0.13200000000000001</v>
      </c>
      <c r="AU305" s="101">
        <v>0.44400000000000001</v>
      </c>
      <c r="AV305" s="101">
        <v>0.42399999999999999</v>
      </c>
      <c r="AX305" s="101">
        <v>1</v>
      </c>
      <c r="BJ305" s="101">
        <v>1</v>
      </c>
      <c r="BT305" s="101">
        <v>2E-3</v>
      </c>
      <c r="BU305" s="101">
        <v>2E-3</v>
      </c>
      <c r="BW305" s="101">
        <v>1</v>
      </c>
      <c r="BX305" s="121"/>
      <c r="BY305" s="101" t="s">
        <v>3303</v>
      </c>
      <c r="BZ305" s="101" t="str">
        <f>IF(AJ305="Obligations",AP305&amp;" "&amp;AI305&amp;" "&amp;IF(AQ305&lt;3.5,"SHORT",IF(AQ305&gt;8,"LONG","MID")),"")</f>
        <v>Courbe CHF Corporate MID</v>
      </c>
      <c r="CA305" s="101" t="s">
        <v>4051</v>
      </c>
      <c r="CB305" s="122" t="s">
        <v>3924</v>
      </c>
      <c r="CC305" s="101" t="s">
        <v>4041</v>
      </c>
      <c r="CD305" s="42" t="s">
        <v>4374</v>
      </c>
      <c r="CE305" s="42" t="s">
        <v>4374</v>
      </c>
      <c r="CF305" s="42" t="str">
        <f>IFERROR(VLOOKUP(Funds[[#This Row],[Code ISIN]],[1]GLOBAL!$C$1:$L$27,10,FALSE)," ")</f>
        <v xml:space="preserve"> </v>
      </c>
      <c r="CG305" s="42" t="s">
        <v>4374</v>
      </c>
      <c r="CH305" s="42" t="s">
        <v>1633</v>
      </c>
      <c r="CI305" s="42" t="s">
        <v>4374</v>
      </c>
      <c r="CJ305" s="123">
        <v>44286</v>
      </c>
      <c r="CK305" s="96" t="s">
        <v>4374</v>
      </c>
      <c r="CL305" s="246" t="str">
        <f>VLOOKUP(Funds[[#This Row],[Code ISIN]],'Sheet1 - Table (1)'!$A$10:$AF$110017,MATCH("Funds Liquidity",'Sheet1 - Table (1)'!$10:$10,0),FALSE)</f>
        <v>Jour</v>
      </c>
    </row>
    <row r="306" spans="1:94">
      <c r="A306" s="248" t="s">
        <v>3464</v>
      </c>
      <c r="B306" s="305">
        <f>IF(ISERROR(VALUE(VLOOKUP($A306,'Sheet1 - Table (1)'!$A$8:$AG$1186,COLUMN(B$7),FALSE))),VLOOKUP(A306,TK_MANQUANTS,2,FALSE),IF(VALUE(VLOOKUP($A306,'Sheet1 - Table (1)'!$A$8:$AG$1186,COLUMN(B$7),FALSE))=0,VLOOKUP(A306,TK_MANQUANTS,2,FALSE),VALUE(VLOOKUP($A306,'Sheet1 - Table (1)'!$A$8:$AG$1186,COLUMN(B$7),FALSE))))</f>
        <v>4955026</v>
      </c>
      <c r="C306" s="80" t="str">
        <f>VLOOKUP($A306,'Sheet1 - Table (1)'!$A$8:$AG$1186,COLUMN(C$7),FALSE)</f>
        <v>SAST Nachhaltig Immobilien Schweiz</v>
      </c>
      <c r="D306" s="82">
        <f>VLOOKUP($A306,'Sheet1 - Table (1)'!$A$8:$AG$1186,COLUMN(D$7),FALSE)</f>
        <v>41182</v>
      </c>
      <c r="E306" s="124">
        <f>VLOOKUP($A306,'Sheet1 - Table (1)'!$A$8:$AG$1186,COLUMN(E$7),FALSE)</f>
        <v>0.51</v>
      </c>
      <c r="F306" s="80">
        <f>VLOOKUP($A306,'Sheet1 - Table (1)'!$A$8:$AG$1186,COLUMN(F$7),FALSE)</f>
        <v>0</v>
      </c>
      <c r="G306" s="80" t="str">
        <f>VLOOKUP($A306,'Sheet1 - Table (1)'!$A$8:$AG$1186,COLUMN(G$7),FALSE)</f>
        <v>Switzerland</v>
      </c>
      <c r="H306" s="80" t="str">
        <f>VLOOKUP($A306,'Sheet1 - Table (1)'!$A$8:$AG$1186,COLUMN(H$7),FALSE)</f>
        <v>CHF</v>
      </c>
      <c r="I306" s="80" t="str">
        <f>VLOOKUP($A306,'Sheet1 - Table (1)'!$A$8:$AG$1186,COLUMN(I$7),FALSE)</f>
        <v>Pension Funds</v>
      </c>
      <c r="J306" s="80" t="str">
        <f>VLOOKUP($A306,'Sheet1 - Table (1)'!$A$8:$AG$1186,COLUMN(J$7),FALSE)</f>
        <v>Fonds Immobiliers</v>
      </c>
      <c r="K306" s="82">
        <f>VLOOKUP($A306,'Sheet1 - Table (1)'!$A$8:$AG$1186,COLUMN(K$7),FALSE)</f>
        <v>43585</v>
      </c>
      <c r="L306" s="80">
        <f>VLOOKUP($A306,'Sheet1 - Table (1)'!$A$8:$AG$1186,COLUMN(L$7),FALSE)</f>
        <v>488.60764769999997</v>
      </c>
      <c r="M306" s="80" t="str">
        <f>VLOOKUP($A306,'Sheet1 - Table (1)'!$A$8:$AG$1186,COLUMN(M$7),FALSE)</f>
        <v>Retained</v>
      </c>
      <c r="N306" s="80">
        <f>VLOOKUP($A306,'Sheet1 - Table (1)'!$A$8:$AG$1186,COLUMN(N$7),FALSE)</f>
        <v>0</v>
      </c>
      <c r="O306" s="80">
        <f>VLOOKUP($A306,'Sheet1 - Table (1)'!$A$8:$AG$1186,COLUMN(O$7),FALSE)</f>
        <v>0</v>
      </c>
      <c r="P306" s="80">
        <f>VLOOKUP($A306,'Sheet1 - Table (1)'!$A$8:$AG$1186,COLUMN(P$7),FALSE)</f>
        <v>0</v>
      </c>
      <c r="Q306" s="80">
        <f>VLOOKUP($A306,'Sheet1 - Table (1)'!$A$8:$AG$1186,COLUMN(Q$7),FALSE)</f>
        <v>0</v>
      </c>
      <c r="R306" s="80">
        <f>VLOOKUP($A306,'Sheet1 - Table (1)'!$A$8:$AG$1186,COLUMN(R$7),FALSE)</f>
        <v>0</v>
      </c>
      <c r="S306" s="80">
        <f>VLOOKUP($A306,'Sheet1 - Table (1)'!$A$8:$AG$1186,COLUMN(S$7),FALSE)</f>
        <v>0</v>
      </c>
      <c r="T306" s="80">
        <f>VLOOKUP($A306,'Sheet1 - Table (1)'!$A$8:$AG$1186,COLUMN(T$7),FALSE)</f>
        <v>0</v>
      </c>
      <c r="U306" s="80" t="str">
        <f t="shared" si="70"/>
        <v/>
      </c>
      <c r="V306" s="80" t="str">
        <f>VLOOKUP($A306,'Sheet1 - Table (1)'!$A$8:$AG$1186,COLUMN(V$7)+3,FALSE)</f>
        <v>CH - Anlagestiftung</v>
      </c>
      <c r="W306" s="80" t="str">
        <f>VLOOKUP(A306,'Sheet1 - Table (1)'!$A$8:$AF$10075,MATCH($W$8,'Sheet1 - Table (1)'!$10:$10,0),FALSE)</f>
        <v>Détermination Mensuelle, 1 fois à la fin</v>
      </c>
      <c r="X306" s="80">
        <f>VLOOKUP(A306,'Sheet1 - Table (1)'!$A$8:$AAB$10075,MATCH($X$8,'Sheet1 - Table (1)'!$10:$10,0),FALSE)</f>
        <v>0</v>
      </c>
      <c r="Y306" s="96" t="str">
        <f t="shared" si="67"/>
        <v>Fonds de placement</v>
      </c>
      <c r="AA306" s="96" t="s">
        <v>1823</v>
      </c>
      <c r="AB306" s="96" t="s">
        <v>2874</v>
      </c>
      <c r="AC306" s="214" t="s">
        <v>2874</v>
      </c>
      <c r="AI306" s="96" t="s">
        <v>476</v>
      </c>
      <c r="AJ306" s="96" t="s">
        <v>476</v>
      </c>
      <c r="AK306" s="96" t="s">
        <v>476</v>
      </c>
      <c r="AL306" s="96" t="s">
        <v>5089</v>
      </c>
      <c r="AM306" s="96" t="s">
        <v>1920</v>
      </c>
      <c r="AO306" s="96" t="s">
        <v>2874</v>
      </c>
      <c r="AP306" s="96" t="s">
        <v>2485</v>
      </c>
      <c r="AS306" s="101" t="str">
        <f t="shared" si="69"/>
        <v/>
      </c>
      <c r="AX306" s="101">
        <v>1</v>
      </c>
      <c r="BJ306" s="101">
        <v>1</v>
      </c>
      <c r="BY306" s="101" t="s">
        <v>1918</v>
      </c>
      <c r="CA306" s="101" t="s">
        <v>4051</v>
      </c>
      <c r="CB306" s="122" t="s">
        <v>3929</v>
      </c>
      <c r="CC306" s="101" t="s">
        <v>4022</v>
      </c>
      <c r="CD306" s="42" t="s">
        <v>4374</v>
      </c>
      <c r="CE306" s="42" t="s">
        <v>4374</v>
      </c>
      <c r="CF306" s="42" t="str">
        <f>IFERROR(VLOOKUP(Funds[[#This Row],[Code ISIN]],[1]GLOBAL!$C$1:$L$27,10,FALSE)," ")</f>
        <v xml:space="preserve"> </v>
      </c>
      <c r="CG306" s="42" t="s">
        <v>4374</v>
      </c>
      <c r="CH306" s="42" t="s">
        <v>1633</v>
      </c>
      <c r="CI306" s="42" t="s">
        <v>4374</v>
      </c>
      <c r="CJ306" s="123"/>
      <c r="CK306" s="96" t="s">
        <v>4374</v>
      </c>
      <c r="CL306" s="246" t="str">
        <f>VLOOKUP(Funds[[#This Row],[Code ISIN]],'Sheet1 - Table (1)'!$A$10:$AF$110017,MATCH("Funds Liquidity",'Sheet1 - Table (1)'!$10:$10,0),FALSE)</f>
        <v>&gt;=Mois</v>
      </c>
    </row>
    <row r="307" spans="1:94">
      <c r="A307" s="248" t="s">
        <v>405</v>
      </c>
      <c r="B307" s="305">
        <f>IF(ISERROR(VALUE(VLOOKUP($A307,'Sheet1 - Table (1)'!$A$8:$AG$1186,COLUMN(B$7),FALSE))),VLOOKUP(A307,TK_MANQUANTS,2,FALSE),IF(VALUE(VLOOKUP($A307,'Sheet1 - Table (1)'!$A$8:$AG$1186,COLUMN(B$7),FALSE))=0,VLOOKUP(A307,TK_MANQUANTS,2,FALSE),VALUE(VLOOKUP($A307,'Sheet1 - Table (1)'!$A$8:$AG$1186,COLUMN(B$7),FALSE))))</f>
        <v>22697681</v>
      </c>
      <c r="C307" s="80" t="str">
        <f>VLOOKUP($A307,'Sheet1 - Table (1)'!$A$8:$AG$1186,COLUMN(C$7),FALSE)</f>
        <v>iShares Core CHF Corporate Bond ETF</v>
      </c>
      <c r="D307" s="82">
        <f>VLOOKUP($A307,'Sheet1 - Table (1)'!$A$8:$AG$1186,COLUMN(D$7),FALSE)</f>
        <v>41653</v>
      </c>
      <c r="E307" s="124">
        <f>VLOOKUP($A307,'Sheet1 - Table (1)'!$A$8:$AG$1186,COLUMN(E$7),FALSE)</f>
        <v>0.15</v>
      </c>
      <c r="F307" s="80">
        <f>VLOOKUP($A307,'Sheet1 - Table (1)'!$A$8:$AG$1186,COLUMN(F$7),FALSE)</f>
        <v>0</v>
      </c>
      <c r="G307" s="80" t="str">
        <f>VLOOKUP($A307,'Sheet1 - Table (1)'!$A$8:$AG$1186,COLUMN(G$7),FALSE)</f>
        <v>Switzerland</v>
      </c>
      <c r="H307" s="80" t="str">
        <f>VLOOKUP($A307,'Sheet1 - Table (1)'!$A$8:$AG$1186,COLUMN(H$7),FALSE)</f>
        <v>CHF</v>
      </c>
      <c r="I307" s="80" t="str">
        <f>VLOOKUP($A307,'Sheet1 - Table (1)'!$A$8:$AG$1186,COLUMN(I$7),FALSE)</f>
        <v>Exchange Traded Funds</v>
      </c>
      <c r="J307" s="80" t="str">
        <f>VLOOKUP($A307,'Sheet1 - Table (1)'!$A$8:$AG$1186,COLUMN(J$7),FALSE)</f>
        <v>Obligation</v>
      </c>
      <c r="K307" s="82">
        <f>VLOOKUP($A307,'Sheet1 - Table (1)'!$A$8:$AG$1186,COLUMN(K$7),FALSE)</f>
        <v>43585</v>
      </c>
      <c r="L307" s="80">
        <f>VLOOKUP($A307,'Sheet1 - Table (1)'!$A$8:$AG$1186,COLUMN(L$7),FALSE)</f>
        <v>1427</v>
      </c>
      <c r="M307" s="80" t="str">
        <f>VLOOKUP($A307,'Sheet1 - Table (1)'!$A$8:$AG$1186,COLUMN(M$7),FALSE)</f>
        <v>Paid</v>
      </c>
      <c r="N307" s="80">
        <f>VLOOKUP($A307,'Sheet1 - Table (1)'!$A$8:$AG$1186,COLUMN(N$7),FALSE)</f>
        <v>0</v>
      </c>
      <c r="O307" s="80">
        <f>VLOOKUP($A307,'Sheet1 - Table (1)'!$A$8:$AG$1186,COLUMN(O$7),FALSE)</f>
        <v>0</v>
      </c>
      <c r="P307" s="80">
        <f>VLOOKUP($A307,'Sheet1 - Table (1)'!$A$8:$AG$1186,COLUMN(P$7),FALSE)</f>
        <v>0</v>
      </c>
      <c r="Q307" s="80">
        <f>VLOOKUP($A307,'Sheet1 - Table (1)'!$A$8:$AG$1186,COLUMN(Q$7),FALSE)</f>
        <v>0</v>
      </c>
      <c r="R307" s="80">
        <f>VLOOKUP($A307,'Sheet1 - Table (1)'!$A$8:$AG$1186,COLUMN(R$7),FALSE)</f>
        <v>0</v>
      </c>
      <c r="S307" s="80">
        <f>VLOOKUP($A307,'Sheet1 - Table (1)'!$A$8:$AG$1186,COLUMN(S$7),FALSE)</f>
        <v>0</v>
      </c>
      <c r="T307" s="80">
        <f>VLOOKUP($A307,'Sheet1 - Table (1)'!$A$8:$AG$1186,COLUMN(T$7),FALSE)</f>
        <v>0</v>
      </c>
      <c r="U307" s="80" t="str">
        <f t="shared" si="70"/>
        <v/>
      </c>
      <c r="V307" s="80" t="str">
        <f>VLOOKUP($A307,'Sheet1 - Table (1)'!$A$8:$AG$1186,COLUMN(V$7)+3,FALSE)</f>
        <v>CH - Anlagestiftung</v>
      </c>
      <c r="W307" s="80" t="str">
        <f>VLOOKUP(A307,'Sheet1 - Table (1)'!$A$8:$AF$10075,MATCH($W$8,'Sheet1 - Table (1)'!$10:$10,0),FALSE)</f>
        <v>Détermination des Prix Quotidien</v>
      </c>
      <c r="X307" s="80">
        <f>VLOOKUP(A307,'Sheet1 - Table (1)'!$A$8:$AAB$10075,MATCH($X$8,'Sheet1 - Table (1)'!$10:$10,0),FALSE)</f>
        <v>0</v>
      </c>
      <c r="Y307" s="96" t="str">
        <f t="shared" si="67"/>
        <v>ETF</v>
      </c>
      <c r="AA307" s="96" t="s">
        <v>1823</v>
      </c>
      <c r="AB307" s="96" t="s">
        <v>2064</v>
      </c>
      <c r="AC307" s="214" t="s">
        <v>140</v>
      </c>
      <c r="AD307" s="214" t="s">
        <v>2064</v>
      </c>
      <c r="AE307" s="96" t="s">
        <v>2481</v>
      </c>
      <c r="AF307" s="246" t="s">
        <v>2481</v>
      </c>
      <c r="AG307" s="96" t="s">
        <v>2857</v>
      </c>
      <c r="AI307" s="96" t="s">
        <v>380</v>
      </c>
      <c r="AJ307" s="96" t="s">
        <v>140</v>
      </c>
      <c r="AK307" s="96" t="s">
        <v>140</v>
      </c>
      <c r="AL307" s="96" t="s">
        <v>2064</v>
      </c>
      <c r="AM307" s="96" t="str">
        <f>IF(AND(AK307="Obligations",AP307="Courbe CHF"),"Obligations CHF",IF(AND(AX307=100%,BJ307=100%),AK307&amp;" CHF",IF(OR(AK307="Obligations",AK307="Actions",AK307="Liquidités"),AK307&amp;" étrangères" &amp; IF(AX307=100%," hedged",""),AK307&amp;" étrangers" &amp; IF(AX307=100%," hedged",""))))</f>
        <v>Obligations CHF</v>
      </c>
      <c r="AO307" s="96" t="s">
        <v>2064</v>
      </c>
      <c r="AP307" s="96" t="s">
        <v>786</v>
      </c>
      <c r="AQ307" s="96">
        <v>4.9000000000000004</v>
      </c>
      <c r="AR307" s="101">
        <v>2E-3</v>
      </c>
      <c r="AS307" s="101">
        <v>2E-3</v>
      </c>
      <c r="AT307" s="101">
        <v>0.18410000000000001</v>
      </c>
      <c r="AU307" s="101">
        <v>0.45600000000000002</v>
      </c>
      <c r="AV307" s="101">
        <v>0.35</v>
      </c>
      <c r="AW307" s="101">
        <v>9.7000000000000003E-3</v>
      </c>
      <c r="AX307" s="101">
        <v>1</v>
      </c>
      <c r="BJ307" s="101">
        <v>1</v>
      </c>
      <c r="BW307" s="101">
        <v>1</v>
      </c>
      <c r="BX307" s="139">
        <v>0</v>
      </c>
      <c r="BY307" s="101"/>
      <c r="CA307" s="101" t="s">
        <v>4050</v>
      </c>
      <c r="CB307" s="122" t="s">
        <v>3716</v>
      </c>
      <c r="CC307" s="101" t="s">
        <v>3977</v>
      </c>
      <c r="CD307" s="42" t="s">
        <v>4374</v>
      </c>
      <c r="CE307" s="42" t="s">
        <v>4374</v>
      </c>
      <c r="CF307" s="42" t="str">
        <f>IFERROR(VLOOKUP(Funds[[#This Row],[Code ISIN]],[1]GLOBAL!$C$1:$L$27,10,FALSE)," ")</f>
        <v xml:space="preserve"> </v>
      </c>
      <c r="CG307" s="42" t="s">
        <v>4374</v>
      </c>
      <c r="CH307" s="42" t="s">
        <v>4374</v>
      </c>
      <c r="CI307" s="42" t="s">
        <v>4374</v>
      </c>
      <c r="CJ307" s="123"/>
      <c r="CK307" s="96" t="s">
        <v>4374</v>
      </c>
      <c r="CL307" s="246" t="str">
        <f>VLOOKUP(Funds[[#This Row],[Code ISIN]],'Sheet1 - Table (1)'!$A$10:$AF$110017,MATCH("Funds Liquidity",'Sheet1 - Table (1)'!$10:$10,0),FALSE)</f>
        <v>Jour</v>
      </c>
      <c r="CM307" s="246" t="s">
        <v>140</v>
      </c>
      <c r="CN307" s="246" t="s">
        <v>140</v>
      </c>
    </row>
    <row r="308" spans="1:94">
      <c r="A308" s="248" t="s">
        <v>3091</v>
      </c>
      <c r="B308" s="305">
        <f>IF(ISERROR(VALUE(VLOOKUP($A308,'Sheet1 - Table (1)'!$A$8:$AG$1186,COLUMN(B$7),FALSE))),VLOOKUP(A308,TK_MANQUANTS,2,FALSE),IF(VALUE(VLOOKUP($A308,'Sheet1 - Table (1)'!$A$8:$AG$1186,COLUMN(B$7),FALSE))=0,VLOOKUP(A308,TK_MANQUANTS,2,FALSE),VALUE(VLOOKUP($A308,'Sheet1 - Table (1)'!$A$8:$AG$1186,COLUMN(B$7),FALSE))))</f>
        <v>28186023</v>
      </c>
      <c r="C308" s="80" t="str">
        <f>VLOOKUP($A308,'Sheet1 - Table (1)'!$A$8:$AG$1186,COLUMN(C$7),FALSE)</f>
        <v>CSIF (CH) Bond Switzerland Corporate Blue DB</v>
      </c>
      <c r="D308" s="82">
        <f>VLOOKUP($A308,'Sheet1 - Table (1)'!$A$8:$AG$1186,COLUMN(D$7),FALSE)</f>
        <v>43890</v>
      </c>
      <c r="E308" s="124">
        <f>VLOOKUP($A308,'Sheet1 - Table (1)'!$A$8:$AG$1186,COLUMN(E$7),FALSE)</f>
        <v>8.8300000000000003E-2</v>
      </c>
      <c r="F308" s="80">
        <f>VLOOKUP($A308,'Sheet1 - Table (1)'!$A$8:$AG$1186,COLUMN(F$7),FALSE)</f>
        <v>0</v>
      </c>
      <c r="G308" s="80" t="str">
        <f>VLOOKUP($A308,'Sheet1 - Table (1)'!$A$8:$AG$1186,COLUMN(G$7),FALSE)</f>
        <v>Switzerland</v>
      </c>
      <c r="H308" s="80" t="str">
        <f>VLOOKUP($A308,'Sheet1 - Table (1)'!$A$8:$AG$1186,COLUMN(H$7),FALSE)</f>
        <v>CHF</v>
      </c>
      <c r="I308" s="80" t="str">
        <f>VLOOKUP($A308,'Sheet1 - Table (1)'!$A$8:$AG$1186,COLUMN(I$7),FALSE)</f>
        <v>Fonds de placement</v>
      </c>
      <c r="J308" s="80" t="str">
        <f>VLOOKUP($A308,'Sheet1 - Table (1)'!$A$8:$AG$1186,COLUMN(J$7),FALSE)</f>
        <v>Obligation</v>
      </c>
      <c r="K308" s="82">
        <f>VLOOKUP($A308,'Sheet1 - Table (1)'!$A$8:$AG$1186,COLUMN(K$7),FALSE)</f>
        <v>44255</v>
      </c>
      <c r="L308" s="80">
        <f>VLOOKUP($A308,'Sheet1 - Table (1)'!$A$8:$AG$1186,COLUMN(L$7),FALSE)</f>
        <v>796.88710000000003</v>
      </c>
      <c r="M308" s="80" t="str">
        <f>VLOOKUP($A308,'Sheet1 - Table (1)'!$A$8:$AG$1186,COLUMN(M$7),FALSE)</f>
        <v>Retained</v>
      </c>
      <c r="N308" s="80">
        <f>VLOOKUP($A308,'Sheet1 - Table (1)'!$A$8:$AG$1186,COLUMN(N$7),FALSE)</f>
        <v>0</v>
      </c>
      <c r="O308" s="80">
        <f>VLOOKUP($A308,'Sheet1 - Table (1)'!$A$8:$AG$1186,COLUMN(O$7),FALSE)</f>
        <v>0</v>
      </c>
      <c r="P308" s="80">
        <f>VLOOKUP($A308,'Sheet1 - Table (1)'!$A$8:$AG$1186,COLUMN(P$7),FALSE)</f>
        <v>0</v>
      </c>
      <c r="Q308" s="80">
        <f>VLOOKUP($A308,'Sheet1 - Table (1)'!$A$8:$AG$1186,COLUMN(Q$7),FALSE)</f>
        <v>0</v>
      </c>
      <c r="R308" s="80">
        <f>VLOOKUP($A308,'Sheet1 - Table (1)'!$A$8:$AG$1186,COLUMN(R$7),FALSE)</f>
        <v>0</v>
      </c>
      <c r="S308" s="80">
        <f>VLOOKUP($A308,'Sheet1 - Table (1)'!$A$8:$AG$1186,COLUMN(S$7),FALSE)</f>
        <v>0</v>
      </c>
      <c r="T308" s="80">
        <f>VLOOKUP($A308,'Sheet1 - Table (1)'!$A$8:$AG$1186,COLUMN(T$7),FALSE)</f>
        <v>0</v>
      </c>
      <c r="U308" s="80" t="str">
        <f t="shared" si="70"/>
        <v/>
      </c>
      <c r="V308" s="80" t="str">
        <f>VLOOKUP($A308,'Sheet1 - Table (1)'!$A$8:$AG$1186,COLUMN(V$7)+3,FALSE)</f>
        <v>CH - Uebrige Fds tradit. Anl.</v>
      </c>
      <c r="W308" s="80" t="str">
        <f>VLOOKUP(A308,'Sheet1 - Table (1)'!$A$8:$AF$10075,MATCH($W$8,'Sheet1 - Table (1)'!$10:$10,0),FALSE)</f>
        <v>Détermination des Prix Quotidien</v>
      </c>
      <c r="X308" s="80" t="str">
        <f>VLOOKUP(A308,'Sheet1 - Table (1)'!$A$8:$AAB$10075,MATCH($X$8,'Sheet1 - Table (1)'!$10:$10,0),FALSE)</f>
        <v>Optimized</v>
      </c>
      <c r="Y308" s="96" t="str">
        <f t="shared" si="67"/>
        <v>Fonds de placement</v>
      </c>
      <c r="AA308" s="96" t="s">
        <v>1823</v>
      </c>
      <c r="AB308" s="96" t="s">
        <v>2064</v>
      </c>
      <c r="AC308" s="214" t="s">
        <v>140</v>
      </c>
      <c r="AD308" s="214" t="s">
        <v>2064</v>
      </c>
      <c r="AE308" s="96" t="s">
        <v>2481</v>
      </c>
      <c r="AF308" s="246" t="s">
        <v>2481</v>
      </c>
      <c r="AG308" s="96" t="s">
        <v>2857</v>
      </c>
      <c r="AI308" s="96" t="s">
        <v>380</v>
      </c>
      <c r="AJ308" s="96" t="s">
        <v>140</v>
      </c>
      <c r="AK308" s="96" t="s">
        <v>140</v>
      </c>
      <c r="AL308" s="96" t="s">
        <v>2064</v>
      </c>
      <c r="AM308" s="96" t="str">
        <f>IF(AND(AK308="Obligations",AP308="Courbe CHF"),"Obligations CHF",IF(AND(AX308=100%,BJ308=100%),AK308&amp;" CHF",IF(OR(AK308="Obligations",AK308="Actions",AK308="Liquidités"),AK308&amp;" étrangères" &amp; IF(AX308=100%," hedged",""),AK308&amp;" étrangers" &amp; IF(AX308=100%," hedged",""))))</f>
        <v>Obligations CHF</v>
      </c>
      <c r="AO308" s="96" t="s">
        <v>2064</v>
      </c>
      <c r="AP308" s="96" t="s">
        <v>786</v>
      </c>
      <c r="AQ308" s="96">
        <v>5.12</v>
      </c>
      <c r="AR308" s="101">
        <v>2.8E-3</v>
      </c>
      <c r="AS308" s="101">
        <f>IF(AR308="","",AR308-E308%)</f>
        <v>1.9169999999999999E-3</v>
      </c>
      <c r="AT308" s="101">
        <v>0.24010000000000001</v>
      </c>
      <c r="AU308" s="101">
        <v>0.42259999999999998</v>
      </c>
      <c r="AV308" s="101">
        <v>0.33729999999999999</v>
      </c>
      <c r="AX308" s="101">
        <v>1</v>
      </c>
      <c r="BJ308" s="101">
        <v>1</v>
      </c>
      <c r="BW308" s="101">
        <v>1</v>
      </c>
      <c r="BX308" s="134" t="s">
        <v>1851</v>
      </c>
      <c r="BY308" s="101" t="s">
        <v>1206</v>
      </c>
      <c r="BZ308" s="101" t="str">
        <f>IF(AJ308="Obligations",AP308&amp;" "&amp;AI308&amp;" "&amp;IF(AI308="High Yield",IF(AQ308&lt;2.5,"SHORT",IF(AQ308&gt;4,"LONG","MID")),IF(AQ308&lt;3.5,"SHORT",IF(AQ308&gt;8,"LONG","MID"))),"")</f>
        <v>Courbe CHF Corporate MID</v>
      </c>
      <c r="CA308" s="101" t="s">
        <v>70</v>
      </c>
      <c r="CB308" s="101"/>
      <c r="CC308" s="101" t="s">
        <v>70</v>
      </c>
      <c r="CD308" s="42" t="s">
        <v>4374</v>
      </c>
      <c r="CE308" s="42" t="s">
        <v>4374</v>
      </c>
      <c r="CF308" s="42" t="str">
        <f>IFERROR(VLOOKUP(Funds[[#This Row],[Code ISIN]],[1]GLOBAL!$C$1:$L$27,10,FALSE)," ")</f>
        <v xml:space="preserve"> </v>
      </c>
      <c r="CG308" s="42" t="s">
        <v>4374</v>
      </c>
      <c r="CH308" s="42" t="s">
        <v>4374</v>
      </c>
      <c r="CI308" s="42" t="s">
        <v>4374</v>
      </c>
      <c r="CJ308" s="123">
        <v>42734</v>
      </c>
      <c r="CK308" s="96" t="s">
        <v>4374</v>
      </c>
      <c r="CL308" s="246" t="str">
        <f>VLOOKUP(Funds[[#This Row],[Code ISIN]],'Sheet1 - Table (1)'!$A$10:$AF$110017,MATCH("Funds Liquidity",'Sheet1 - Table (1)'!$10:$10,0),FALSE)</f>
        <v>Jour</v>
      </c>
      <c r="CM308" s="246" t="s">
        <v>140</v>
      </c>
    </row>
    <row r="309" spans="1:94">
      <c r="A309" s="158" t="s">
        <v>4757</v>
      </c>
      <c r="B309" s="305">
        <f>IF(ISERROR(VALUE(VLOOKUP($A309,'Sheet1 - Table (1)'!$A$8:$AG$1186,COLUMN(B$7),FALSE))),VLOOKUP(A309,TK_MANQUANTS,2,FALSE),IF(VALUE(VLOOKUP($A309,'Sheet1 - Table (1)'!$A$8:$AG$1186,COLUMN(B$7),FALSE))=0,VLOOKUP(A309,TK_MANQUANTS,2,FALSE),VALUE(VLOOKUP($A309,'Sheet1 - Table (1)'!$A$8:$AG$1186,COLUMN(B$7),FALSE))))</f>
        <v>45146196</v>
      </c>
      <c r="C309" s="80" t="str">
        <f>VLOOKUP($A309,'Sheet1 - Table (1)'!$A$8:$AG$1186,COLUMN(C$7),FALSE)</f>
        <v>Swisscanto (CH) IEF Switzerland Ttl Resp NT CHF</v>
      </c>
      <c r="D309" s="82">
        <f>VLOOKUP($A309,'Sheet1 - Table (1)'!$A$8:$AG$1186,COLUMN(D$7),FALSE)</f>
        <v>44196</v>
      </c>
      <c r="E309" s="124">
        <f>VLOOKUP($A309,'Sheet1 - Table (1)'!$A$8:$AG$1186,COLUMN(E$7),FALSE)</f>
        <v>0</v>
      </c>
      <c r="F309" s="80">
        <f>VLOOKUP($A309,'Sheet1 - Table (1)'!$A$8:$AG$1186,COLUMN(F$7),FALSE)</f>
        <v>0</v>
      </c>
      <c r="G309" s="80" t="str">
        <f>VLOOKUP($A309,'Sheet1 - Table (1)'!$A$8:$AG$1186,COLUMN(G$7),FALSE)</f>
        <v>Switzerland</v>
      </c>
      <c r="H309" s="80" t="str">
        <f>VLOOKUP($A309,'Sheet1 - Table (1)'!$A$8:$AG$1186,COLUMN(H$7),FALSE)</f>
        <v>CHF</v>
      </c>
      <c r="I309" s="80" t="str">
        <f>VLOOKUP($A309,'Sheet1 - Table (1)'!$A$8:$AG$1186,COLUMN(I$7),FALSE)</f>
        <v>Fonds de placement</v>
      </c>
      <c r="J309" s="80" t="str">
        <f>VLOOKUP($A309,'Sheet1 - Table (1)'!$A$8:$AG$1186,COLUMN(J$7),FALSE)</f>
        <v>Actions</v>
      </c>
      <c r="K309" s="82">
        <f>VLOOKUP($A309,'Sheet1 - Table (1)'!$A$8:$AG$1186,COLUMN(K$7),FALSE)</f>
        <v>44255</v>
      </c>
      <c r="L309" s="80">
        <f>VLOOKUP($A309,'Sheet1 - Table (1)'!$A$8:$AG$1186,COLUMN(L$7),FALSE)</f>
        <v>1498.2059770000001</v>
      </c>
      <c r="M309" s="80" t="str">
        <f>VLOOKUP($A309,'Sheet1 - Table (1)'!$A$8:$AG$1186,COLUMN(M$7),FALSE)</f>
        <v>Retained</v>
      </c>
      <c r="N309" s="80">
        <f>VLOOKUP($A309,'Sheet1 - Table (1)'!$A$8:$AG$1186,COLUMN(N$7),FALSE)</f>
        <v>0</v>
      </c>
      <c r="O309" s="80">
        <f>VLOOKUP($A309,'Sheet1 - Table (1)'!$A$8:$AG$1186,COLUMN(O$7),FALSE)</f>
        <v>0</v>
      </c>
      <c r="P309" s="80">
        <f>VLOOKUP($A309,'Sheet1 - Table (1)'!$A$8:$AG$1186,COLUMN(P$7),FALSE)</f>
        <v>0</v>
      </c>
      <c r="Q309" s="80">
        <f>VLOOKUP($A309,'Sheet1 - Table (1)'!$A$8:$AG$1186,COLUMN(Q$7),FALSE)</f>
        <v>0</v>
      </c>
      <c r="R309" s="80">
        <f>VLOOKUP($A309,'Sheet1 - Table (1)'!$A$8:$AG$1186,COLUMN(R$7),FALSE)</f>
        <v>0</v>
      </c>
      <c r="S309" s="80">
        <f>VLOOKUP($A309,'Sheet1 - Table (1)'!$A$8:$AG$1186,COLUMN(S$7),FALSE)</f>
        <v>0</v>
      </c>
      <c r="T309" s="80">
        <f>VLOOKUP($A309,'Sheet1 - Table (1)'!$A$8:$AG$1186,COLUMN(T$7),FALSE)</f>
        <v>0</v>
      </c>
      <c r="U309" s="80" t="str">
        <f t="shared" si="70"/>
        <v/>
      </c>
      <c r="V309" s="80" t="str">
        <f>VLOOKUP($A309,'Sheet1 - Table (1)'!$A$8:$AG$1186,COLUMN(V$7)+3,FALSE)</f>
        <v>CH - Uebrige Fds tradit. Anl.</v>
      </c>
      <c r="W309" s="80" t="str">
        <f>VLOOKUP(A309,'Sheet1 - Table (1)'!$A$8:$AF$10075,MATCH($W$8,'Sheet1 - Table (1)'!$10:$10,0),FALSE)</f>
        <v>Détermination des Prix Quotidien</v>
      </c>
      <c r="X309" s="80" t="str">
        <f>VLOOKUP(A309,'Sheet1 - Table (1)'!$A$8:$AAB$10075,MATCH($X$8,'Sheet1 - Table (1)'!$10:$10,0),FALSE)</f>
        <v>Full</v>
      </c>
      <c r="Y309" s="96" t="str">
        <f t="shared" si="67"/>
        <v>Fonds de placement</v>
      </c>
      <c r="AA309" s="96" t="s">
        <v>1823</v>
      </c>
      <c r="AB309" s="96" t="s">
        <v>1960</v>
      </c>
      <c r="AC309" s="214" t="s">
        <v>155</v>
      </c>
      <c r="AD309" s="214" t="s">
        <v>1960</v>
      </c>
      <c r="AE309" s="96" t="s">
        <v>2858</v>
      </c>
      <c r="AF309" s="246" t="s">
        <v>2858</v>
      </c>
      <c r="AI309" s="96" t="s">
        <v>155</v>
      </c>
      <c r="AJ309" s="96" t="s">
        <v>155</v>
      </c>
      <c r="AK309" s="96" t="s">
        <v>155</v>
      </c>
      <c r="AL309" s="96" t="s">
        <v>1960</v>
      </c>
      <c r="AM309" s="96" t="s">
        <v>1960</v>
      </c>
      <c r="AO309" s="96" t="s">
        <v>1960</v>
      </c>
      <c r="AP309" s="96" t="s">
        <v>2485</v>
      </c>
      <c r="AS309" s="101" t="str">
        <f>IF(AR309="","",AR309-E309%)</f>
        <v/>
      </c>
      <c r="AX309" s="101">
        <v>1</v>
      </c>
      <c r="BJ309" s="101">
        <v>1</v>
      </c>
      <c r="BT309" s="101">
        <v>2.0000000000000001E-4</v>
      </c>
      <c r="BU309" s="101">
        <v>2.0000000000000001E-4</v>
      </c>
      <c r="BY309" s="101" t="s">
        <v>1262</v>
      </c>
      <c r="BZ309" s="96" t="str">
        <f>IF(AJ309="Obligations",AP309&amp;" "&amp;AI309&amp;" "&amp;IF(AI309="High Yield",IF(AQ309&lt;2.5,"SHORT",IF(AQ309&gt;4,"LONG","MID")),IF(AQ309&lt;3.5,"SHORT",IF(AQ309&gt;8,"LONG","MID"))),"")</f>
        <v/>
      </c>
      <c r="CA309" s="96" t="s">
        <v>4051</v>
      </c>
      <c r="CB309" s="96" t="s">
        <v>4767</v>
      </c>
      <c r="CC309" s="96" t="s">
        <v>3944</v>
      </c>
      <c r="CD309" s="42" t="s">
        <v>4374</v>
      </c>
      <c r="CE309" s="42" t="s">
        <v>4374</v>
      </c>
      <c r="CF309" s="42" t="str">
        <f>IFERROR(VLOOKUP(Funds[[#This Row],[Code ISIN]],[1]GLOBAL!$C$1:$L$27,10,FALSE)," ")</f>
        <v xml:space="preserve"> </v>
      </c>
      <c r="CG309" s="42" t="s">
        <v>4374</v>
      </c>
      <c r="CH309" s="42" t="s">
        <v>1633</v>
      </c>
      <c r="CI309" s="42" t="s">
        <v>4374</v>
      </c>
      <c r="CJ309" s="96">
        <v>43008</v>
      </c>
      <c r="CK309" s="96" t="s">
        <v>4374</v>
      </c>
      <c r="CL309" s="246" t="str">
        <f>VLOOKUP(Funds[[#This Row],[Code ISIN]],'Sheet1 - Table (1)'!$A$10:$AF$110017,MATCH("Funds Liquidity",'Sheet1 - Table (1)'!$10:$10,0),FALSE)</f>
        <v>Jour</v>
      </c>
    </row>
    <row r="310" spans="1:94">
      <c r="A310" s="221" t="s">
        <v>21949</v>
      </c>
      <c r="B310" s="305">
        <f>IF(ISERROR(VALUE(VLOOKUP($A310,'Sheet1 - Table (1)'!$A$8:$AG$1186,COLUMN(B$7),FALSE))),VLOOKUP(A310,TK_MANQUANTS,2,FALSE),IF(VALUE(VLOOKUP($A310,'Sheet1 - Table (1)'!$A$8:$AG$1186,COLUMN(B$7),FALSE))=0,VLOOKUP(A310,TK_MANQUANTS,2,FALSE),VALUE(VLOOKUP($A310,'Sheet1 - Table (1)'!$A$8:$AG$1186,COLUMN(B$7),FALSE))))</f>
        <v>57847447</v>
      </c>
      <c r="C310" s="80" t="str">
        <f>VLOOKUP($A310,'Sheet1 - Table (1)'!$A$8:$AG$1186,COLUMN(C$7),FALSE)</f>
        <v>CS (Lux) Cat Bond Fund EBH CHF</v>
      </c>
      <c r="D310" s="82"/>
      <c r="E310" s="124">
        <f>VLOOKUP($A310,'Sheet1 - Table (1)'!$A$8:$AG$1186,COLUMN(E$7),FALSE)</f>
        <v>0</v>
      </c>
      <c r="F310" s="80" t="b">
        <f>VLOOKUP($A310,'Sheet1 - Table (1)'!$A$8:$AG$1186,COLUMN(F$7),FALSE)</f>
        <v>1</v>
      </c>
      <c r="G310" s="80" t="str">
        <f>VLOOKUP($A310,'Sheet1 - Table (1)'!$A$8:$AG$1186,COLUMN(G$7),FALSE)</f>
        <v>Luxembourg</v>
      </c>
      <c r="H310" s="80" t="str">
        <f>VLOOKUP($A310,'Sheet1 - Table (1)'!$A$8:$AG$1186,COLUMN(H$7),FALSE)</f>
        <v>CHF</v>
      </c>
      <c r="I310" s="80" t="str">
        <f>VLOOKUP($A310,'Sheet1 - Table (1)'!$A$8:$AG$1186,COLUMN(I$7),FALSE)</f>
        <v>Fonds de placement</v>
      </c>
      <c r="J310" s="80" t="str">
        <f>VLOOKUP($A310,'Sheet1 - Table (1)'!$A$8:$AG$1186,COLUMN(J$7),FALSE)</f>
        <v>Alternatives</v>
      </c>
      <c r="K310" s="82">
        <f>VLOOKUP($A310,'Sheet1 - Table (1)'!$A$8:$AG$1186,COLUMN(K$7),FALSE)</f>
        <v>44255</v>
      </c>
      <c r="L310" s="80">
        <f>VLOOKUP($A310,'Sheet1 - Table (1)'!$A$8:$AG$1186,COLUMN(L$7),FALSE)</f>
        <v>77.623390799999996</v>
      </c>
      <c r="M310" s="80" t="str">
        <f>VLOOKUP($A310,'Sheet1 - Table (1)'!$A$8:$AG$1186,COLUMN(M$7),FALSE)</f>
        <v>Retained</v>
      </c>
      <c r="N310" s="80">
        <f>VLOOKUP($A310,'Sheet1 - Table (1)'!$A$8:$AG$1186,COLUMN(N$7),FALSE)</f>
        <v>0</v>
      </c>
      <c r="O310" s="80" t="b">
        <f>VLOOKUP($A310,'Sheet1 - Table (1)'!$A$8:$AG$1186,COLUMN(O$7),FALSE)</f>
        <v>1</v>
      </c>
      <c r="P310" s="80">
        <f>VLOOKUP($A310,'Sheet1 - Table (1)'!$A$8:$AG$1186,COLUMN(P$7),FALSE)</f>
        <v>0</v>
      </c>
      <c r="Q310" s="80" t="b">
        <f>VLOOKUP($A310,'Sheet1 - Table (1)'!$A$8:$AG$1186,COLUMN(Q$7),FALSE)</f>
        <v>1</v>
      </c>
      <c r="R310" s="80" t="b">
        <f>VLOOKUP($A310,'Sheet1 - Table (1)'!$A$8:$AG$1186,COLUMN(R$7),FALSE)</f>
        <v>1</v>
      </c>
      <c r="S310" s="80">
        <f>VLOOKUP($A310,'Sheet1 - Table (1)'!$A$8:$AG$1186,COLUMN(S$7),FALSE)</f>
        <v>0</v>
      </c>
      <c r="T310" s="80">
        <f>VLOOKUP($A310,'Sheet1 - Table (1)'!$A$8:$AG$1186,COLUMN(T$7),FALSE)</f>
        <v>0</v>
      </c>
      <c r="U310" s="80" t="str">
        <f t="shared" si="70"/>
        <v>FR-NE-SP</v>
      </c>
      <c r="V310" s="80" t="str">
        <f>VLOOKUP($A310,'Sheet1 - Table (1)'!$A$8:$AG$1186,COLUMN(V$7)+3,FALSE)</f>
        <v>LU - SICAV - Parte 1</v>
      </c>
      <c r="W310" s="80" t="str">
        <f>VLOOKUP(A310,'Sheet1 - Table (1)'!$A$8:$AF$10075,MATCH($W$8,'Sheet1 - Table (1)'!$10:$10,0),FALSE)</f>
        <v>Détermination Hebomadaire des Prix le Vendredi</v>
      </c>
      <c r="X310" s="80">
        <f>VLOOKUP(A310,'Sheet1 - Table (1)'!$A$8:$AAB$10075,MATCH($X$8,'Sheet1 - Table (1)'!$10:$10,0),FALSE)</f>
        <v>0</v>
      </c>
      <c r="Y310" s="96" t="str">
        <f t="shared" si="67"/>
        <v>Fonds de placement</v>
      </c>
      <c r="AA310" s="96" t="s">
        <v>1823</v>
      </c>
      <c r="AB310" s="96" t="s">
        <v>2874</v>
      </c>
      <c r="AC310" s="214" t="s">
        <v>2874</v>
      </c>
      <c r="AG310" s="96" t="s">
        <v>2803</v>
      </c>
      <c r="AH310" s="96" t="s">
        <v>2803</v>
      </c>
      <c r="AI310" s="96" t="s">
        <v>382</v>
      </c>
      <c r="AJ310" s="96" t="s">
        <v>382</v>
      </c>
      <c r="AK310" s="96" t="s">
        <v>1803</v>
      </c>
      <c r="AL310" s="96" t="s">
        <v>382</v>
      </c>
      <c r="AM310" s="96" t="str">
        <f>IF(AND(AK310="Obligations",AP310="Courbe CHF"),"Obligations CHF",IF(AND(AX310=100%,BJ310=100%),AK310&amp;" CHF",IF(OR(AK310="Obligations",AK310="Actions",AK310="Liquidités"),AK310&amp;" étrangères" &amp; IF(AX310=100%," hedged",""),AK310&amp;" étrangers" &amp; IF(AX310=100%," hedged",""))))</f>
        <v>Placements alternatifs CHF</v>
      </c>
      <c r="AN310" s="139">
        <v>1</v>
      </c>
      <c r="AO310" s="96" t="s">
        <v>2874</v>
      </c>
      <c r="AP310" s="96" t="s">
        <v>1804</v>
      </c>
      <c r="AQ310" s="96">
        <v>0.5</v>
      </c>
      <c r="AR310" s="101">
        <v>0.03</v>
      </c>
      <c r="AS310" s="101">
        <f>IF(AR310="","",AR310-E310%)</f>
        <v>0.03</v>
      </c>
      <c r="AT310" s="101">
        <v>0.73440000000000005</v>
      </c>
      <c r="AU310" s="101">
        <v>0.13020000000000001</v>
      </c>
      <c r="AV310" s="101">
        <v>0.13539999999999999</v>
      </c>
      <c r="AX310" s="101">
        <v>1</v>
      </c>
      <c r="BJ310" s="101">
        <v>1</v>
      </c>
      <c r="BT310" s="101" t="s">
        <v>1505</v>
      </c>
      <c r="BU310" s="101" t="s">
        <v>1505</v>
      </c>
      <c r="BX310" s="121" t="s">
        <v>1851</v>
      </c>
      <c r="BY310" s="101"/>
      <c r="BZ310" s="101" t="s">
        <v>2677</v>
      </c>
      <c r="CA310" s="101" t="s">
        <v>4051</v>
      </c>
      <c r="CB310" s="101" t="s">
        <v>3732</v>
      </c>
      <c r="CC310" s="101" t="s">
        <v>4004</v>
      </c>
      <c r="CD310" s="42" t="s">
        <v>1633</v>
      </c>
      <c r="CE310" s="42" t="s">
        <v>4374</v>
      </c>
      <c r="CF310" s="42" t="str">
        <f>IFERROR(VLOOKUP(Funds[[#This Row],[Code ISIN]],[1]GLOBAL!$C$1:$L$27,10,FALSE)," ")</f>
        <v xml:space="preserve"> </v>
      </c>
      <c r="CG310" s="42" t="s">
        <v>4374</v>
      </c>
      <c r="CH310" s="42" t="s">
        <v>1633</v>
      </c>
      <c r="CI310" s="42" t="s">
        <v>4374</v>
      </c>
      <c r="CJ310" s="123">
        <v>42734</v>
      </c>
      <c r="CK310" s="96" t="s">
        <v>4406</v>
      </c>
      <c r="CL310" s="246" t="str">
        <f>VLOOKUP(Funds[[#This Row],[Code ISIN]],'Sheet1 - Table (1)'!$A$10:$AF$110017,MATCH("Funds Liquidity",'Sheet1 - Table (1)'!$10:$10,0),FALSE)</f>
        <v>&gt;=Mois</v>
      </c>
      <c r="CM310" s="246" t="s">
        <v>2874</v>
      </c>
      <c r="CN310" s="246" t="e">
        <f>VLOOKUP(A310,'FLEX LUX ELIGIBLES'!$A$2:$E$106,5,FALSE)</f>
        <v>#N/A</v>
      </c>
      <c r="CO310" s="246" t="s">
        <v>2803</v>
      </c>
    </row>
    <row r="311" spans="1:94">
      <c r="A311" s="80" t="s">
        <v>5098</v>
      </c>
      <c r="B311" s="305"/>
      <c r="C311" s="80" t="str">
        <f>VLOOKUP($A311,'Sheet1 - Table (1)'!$A$8:$AG$1186,COLUMN(C$7),FALSE)</f>
        <v>Liquidités EUR</v>
      </c>
      <c r="D311" s="82"/>
      <c r="E311" s="124">
        <f>VLOOKUP($A311,'Sheet1 - Table (1)'!$A$8:$AG$1186,COLUMN(E$7),FALSE)</f>
        <v>0</v>
      </c>
      <c r="F311" s="80">
        <f>VLOOKUP($A311,'Sheet1 - Table (1)'!$A$8:$AG$1186,COLUMN(F$7),FALSE)</f>
        <v>0</v>
      </c>
      <c r="G311" s="80" t="str">
        <f>VLOOKUP($A311,'Sheet1 - Table (1)'!$A$8:$AG$1186,COLUMN(G$7),FALSE)</f>
        <v>Switzerland</v>
      </c>
      <c r="H311" s="80" t="str">
        <f>VLOOKUP($A311,'Sheet1 - Table (1)'!$A$8:$AG$1186,COLUMN(H$7),FALSE)</f>
        <v>CHF</v>
      </c>
      <c r="I311" s="80" t="str">
        <f>VLOOKUP($A311,'Sheet1 - Table (1)'!$A$8:$AG$1186,COLUMN(I$7),FALSE)</f>
        <v>Cash</v>
      </c>
      <c r="J311" s="80" t="str">
        <f>VLOOKUP($A311,'Sheet1 - Table (1)'!$A$8:$AG$1186,COLUMN(J$7),FALSE)</f>
        <v>Cash</v>
      </c>
      <c r="K311" s="82">
        <f>VLOOKUP($A311,'Sheet1 - Table (1)'!$A$8:$AG$1186,COLUMN(K$7),FALSE)</f>
        <v>0</v>
      </c>
      <c r="L311" s="80">
        <f>VLOOKUP($A311,'Sheet1 - Table (1)'!$A$8:$AG$1186,COLUMN(L$7),FALSE)</f>
        <v>0</v>
      </c>
      <c r="M311" s="80">
        <f>VLOOKUP($A311,'Sheet1 - Table (1)'!$A$8:$AG$1186,COLUMN(M$7),FALSE)</f>
        <v>0</v>
      </c>
      <c r="N311" s="80">
        <f>VLOOKUP($A311,'Sheet1 - Table (1)'!$A$8:$AG$1186,COLUMN(N$7),FALSE)</f>
        <v>0</v>
      </c>
      <c r="O311" s="80">
        <f>VLOOKUP($A311,'Sheet1 - Table (1)'!$A$8:$AG$1186,COLUMN(O$7),FALSE)</f>
        <v>0</v>
      </c>
      <c r="P311" s="80">
        <f>VLOOKUP($A311,'Sheet1 - Table (1)'!$A$8:$AG$1186,COLUMN(P$7),FALSE)</f>
        <v>0</v>
      </c>
      <c r="Q311" s="80">
        <f>VLOOKUP($A311,'Sheet1 - Table (1)'!$A$8:$AG$1186,COLUMN(Q$7),FALSE)</f>
        <v>0</v>
      </c>
      <c r="R311" s="80">
        <f>VLOOKUP($A311,'Sheet1 - Table (1)'!$A$8:$AG$1186,COLUMN(R$7),FALSE)</f>
        <v>0</v>
      </c>
      <c r="S311" s="80">
        <f>VLOOKUP($A311,'Sheet1 - Table (1)'!$A$8:$AG$1186,COLUMN(S$7),FALSE)</f>
        <v>0</v>
      </c>
      <c r="T311" s="80">
        <f>VLOOKUP($A311,'Sheet1 - Table (1)'!$A$8:$AG$1186,COLUMN(T$7),FALSE)</f>
        <v>0</v>
      </c>
      <c r="U311" s="80" t="str">
        <f t="shared" si="70"/>
        <v/>
      </c>
      <c r="V311" s="80">
        <f>VLOOKUP($A311,'Sheet1 - Table (1)'!$A$8:$AG$1186,COLUMN(V$7)+3,FALSE)</f>
        <v>0</v>
      </c>
      <c r="W311" s="80">
        <f>VLOOKUP(A311,'Sheet1 - Table (1)'!$A$8:$AF$10075,MATCH($W$8,'Sheet1 - Table (1)'!$10:$10,0),FALSE)</f>
        <v>0</v>
      </c>
      <c r="X311" s="80">
        <f>VLOOKUP(A311,'Sheet1 - Table (1)'!$A$8:$AAB$10075,MATCH($X$8,'Sheet1 - Table (1)'!$10:$10,0),FALSE)</f>
        <v>0</v>
      </c>
      <c r="Y311" s="96" t="s">
        <v>5381</v>
      </c>
      <c r="AA311" s="96" t="s">
        <v>1823</v>
      </c>
      <c r="AB311" s="96" t="s">
        <v>472</v>
      </c>
      <c r="AC311" s="214" t="s">
        <v>472</v>
      </c>
      <c r="AD311" s="214" t="s">
        <v>5088</v>
      </c>
      <c r="AE311" s="96" t="s">
        <v>2538</v>
      </c>
      <c r="AF311" s="245" t="s">
        <v>5088</v>
      </c>
      <c r="AG311" s="96" t="s">
        <v>472</v>
      </c>
      <c r="AH311" s="96" t="s">
        <v>472</v>
      </c>
      <c r="AI311" s="96" t="s">
        <v>472</v>
      </c>
      <c r="AJ311" s="96" t="s">
        <v>472</v>
      </c>
      <c r="AK311" s="96" t="s">
        <v>472</v>
      </c>
      <c r="AL311" s="96" t="s">
        <v>5088</v>
      </c>
      <c r="AM311" s="96" t="s">
        <v>472</v>
      </c>
      <c r="AO311" s="96" t="s">
        <v>472</v>
      </c>
      <c r="AP311" s="96" t="s">
        <v>834</v>
      </c>
      <c r="AY311" s="101">
        <v>1</v>
      </c>
      <c r="BJ311" s="126"/>
      <c r="BK311" s="126">
        <v>1</v>
      </c>
      <c r="BL311" s="126"/>
      <c r="BM311" s="126"/>
      <c r="BN311" s="126"/>
      <c r="BO311" s="126"/>
      <c r="BP311" s="126"/>
      <c r="BQ311" s="126"/>
      <c r="BR311" s="126"/>
      <c r="BS311" s="132"/>
      <c r="BT311" s="132"/>
      <c r="BU311" s="132"/>
      <c r="BV311" s="126"/>
      <c r="BW311" s="126"/>
      <c r="BX311" s="135"/>
      <c r="BY311" s="126"/>
      <c r="BZ311" s="126"/>
      <c r="CA311" s="126"/>
      <c r="CB311" s="126"/>
      <c r="CC311" s="126"/>
      <c r="CD311" s="297" t="s">
        <v>4374</v>
      </c>
      <c r="CE311" s="297" t="s">
        <v>4374</v>
      </c>
      <c r="CF311" s="297" t="str">
        <f>IFERROR(VLOOKUP(Funds[[#This Row],[Code ISIN]],[1]GLOBAL!$C$1:$L$27,10,FALSE)," ")</f>
        <v xml:space="preserve"> </v>
      </c>
      <c r="CG311" s="297" t="s">
        <v>4374</v>
      </c>
      <c r="CH311" s="297" t="s">
        <v>4374</v>
      </c>
      <c r="CI311" s="297" t="s">
        <v>4374</v>
      </c>
      <c r="CK311" s="126" t="s">
        <v>4374</v>
      </c>
      <c r="CL311" s="245" t="str">
        <f>VLOOKUP(Funds[[#This Row],[Code ISIN]],'Sheet1 - Table (1)'!$A$10:$AF$110017,MATCH("Funds Liquidity",'Sheet1 - Table (1)'!$10:$10,0),FALSE)</f>
        <v>Jour</v>
      </c>
      <c r="CM311" s="245" t="s">
        <v>472</v>
      </c>
      <c r="CN311" s="245" t="s">
        <v>472</v>
      </c>
      <c r="CO311" s="245"/>
      <c r="CP311" s="245"/>
    </row>
    <row r="312" spans="1:94">
      <c r="A312" s="80" t="s">
        <v>5099</v>
      </c>
      <c r="B312" s="305"/>
      <c r="C312" s="80" t="str">
        <f>VLOOKUP($A312,'Sheet1 - Table (1)'!$A$8:$AG$1186,COLUMN(C$7),FALSE)</f>
        <v>Liquidités GBP</v>
      </c>
      <c r="D312" s="82"/>
      <c r="E312" s="124">
        <f>VLOOKUP($A312,'Sheet1 - Table (1)'!$A$8:$AG$1186,COLUMN(E$7),FALSE)</f>
        <v>0</v>
      </c>
      <c r="F312" s="80">
        <f>VLOOKUP($A312,'Sheet1 - Table (1)'!$A$8:$AG$1186,COLUMN(F$7),FALSE)</f>
        <v>0</v>
      </c>
      <c r="G312" s="80" t="str">
        <f>VLOOKUP($A312,'Sheet1 - Table (1)'!$A$8:$AG$1186,COLUMN(G$7),FALSE)</f>
        <v>Switzerland</v>
      </c>
      <c r="H312" s="80" t="str">
        <f>VLOOKUP($A312,'Sheet1 - Table (1)'!$A$8:$AG$1186,COLUMN(H$7),FALSE)</f>
        <v>CHF</v>
      </c>
      <c r="I312" s="80" t="str">
        <f>VLOOKUP($A312,'Sheet1 - Table (1)'!$A$8:$AG$1186,COLUMN(I$7),FALSE)</f>
        <v>Cash</v>
      </c>
      <c r="J312" s="80" t="str">
        <f>VLOOKUP($A312,'Sheet1 - Table (1)'!$A$8:$AG$1186,COLUMN(J$7),FALSE)</f>
        <v>Cash</v>
      </c>
      <c r="K312" s="82">
        <f>VLOOKUP($A312,'Sheet1 - Table (1)'!$A$8:$AG$1186,COLUMN(K$7),FALSE)</f>
        <v>0</v>
      </c>
      <c r="L312" s="80">
        <f>VLOOKUP($A312,'Sheet1 - Table (1)'!$A$8:$AG$1186,COLUMN(L$7),FALSE)</f>
        <v>0</v>
      </c>
      <c r="M312" s="80">
        <f>VLOOKUP($A312,'Sheet1 - Table (1)'!$A$8:$AG$1186,COLUMN(M$7),FALSE)</f>
        <v>0</v>
      </c>
      <c r="N312" s="80">
        <f>VLOOKUP($A312,'Sheet1 - Table (1)'!$A$8:$AG$1186,COLUMN(N$7),FALSE)</f>
        <v>0</v>
      </c>
      <c r="O312" s="80">
        <f>VLOOKUP($A312,'Sheet1 - Table (1)'!$A$8:$AG$1186,COLUMN(O$7),FALSE)</f>
        <v>0</v>
      </c>
      <c r="P312" s="80">
        <f>VLOOKUP($A312,'Sheet1 - Table (1)'!$A$8:$AG$1186,COLUMN(P$7),FALSE)</f>
        <v>0</v>
      </c>
      <c r="Q312" s="80">
        <f>VLOOKUP($A312,'Sheet1 - Table (1)'!$A$8:$AG$1186,COLUMN(Q$7),FALSE)</f>
        <v>0</v>
      </c>
      <c r="R312" s="80">
        <f>VLOOKUP($A312,'Sheet1 - Table (1)'!$A$8:$AG$1186,COLUMN(R$7),FALSE)</f>
        <v>0</v>
      </c>
      <c r="S312" s="80">
        <f>VLOOKUP($A312,'Sheet1 - Table (1)'!$A$8:$AG$1186,COLUMN(S$7),FALSE)</f>
        <v>0</v>
      </c>
      <c r="T312" s="80">
        <f>VLOOKUP($A312,'Sheet1 - Table (1)'!$A$8:$AG$1186,COLUMN(T$7),FALSE)</f>
        <v>0</v>
      </c>
      <c r="U312" s="80" t="str">
        <f t="shared" si="70"/>
        <v/>
      </c>
      <c r="V312" s="80">
        <f>VLOOKUP($A312,'Sheet1 - Table (1)'!$A$8:$AG$1186,COLUMN(V$7)+3,FALSE)</f>
        <v>0</v>
      </c>
      <c r="W312" s="80">
        <f>VLOOKUP(A312,'Sheet1 - Table (1)'!$A$8:$AF$10075,MATCH($W$8,'Sheet1 - Table (1)'!$10:$10,0),FALSE)</f>
        <v>0</v>
      </c>
      <c r="X312" s="80">
        <f>VLOOKUP(A312,'Sheet1 - Table (1)'!$A$8:$AAB$10075,MATCH($X$8,'Sheet1 - Table (1)'!$10:$10,0),FALSE)</f>
        <v>0</v>
      </c>
      <c r="Y312" s="96" t="s">
        <v>5381</v>
      </c>
      <c r="AA312" s="96" t="s">
        <v>1823</v>
      </c>
      <c r="AB312" s="96" t="s">
        <v>472</v>
      </c>
      <c r="AC312" s="214" t="s">
        <v>472</v>
      </c>
      <c r="AD312" s="214" t="s">
        <v>5088</v>
      </c>
      <c r="AE312" s="96" t="s">
        <v>5088</v>
      </c>
      <c r="AF312" s="245" t="s">
        <v>5088</v>
      </c>
      <c r="AG312" s="96" t="s">
        <v>472</v>
      </c>
      <c r="AH312" s="96" t="s">
        <v>472</v>
      </c>
      <c r="AI312" s="96" t="s">
        <v>472</v>
      </c>
      <c r="AJ312" s="96" t="s">
        <v>472</v>
      </c>
      <c r="AK312" s="96" t="s">
        <v>472</v>
      </c>
      <c r="AL312" s="96" t="s">
        <v>5088</v>
      </c>
      <c r="AM312" s="96" t="s">
        <v>472</v>
      </c>
      <c r="AO312" s="96" t="s">
        <v>472</v>
      </c>
      <c r="AP312" s="96" t="s">
        <v>5156</v>
      </c>
      <c r="AZ312" s="101">
        <v>1</v>
      </c>
      <c r="BJ312" s="126"/>
      <c r="BK312" s="126"/>
      <c r="BL312" s="126">
        <v>1</v>
      </c>
      <c r="BM312" s="126"/>
      <c r="BN312" s="126"/>
      <c r="BO312" s="126"/>
      <c r="BP312" s="126"/>
      <c r="BQ312" s="126"/>
      <c r="BR312" s="126"/>
      <c r="BS312" s="132"/>
      <c r="BT312" s="132"/>
      <c r="BU312" s="132"/>
      <c r="BV312" s="126"/>
      <c r="BW312" s="126"/>
      <c r="BX312" s="135"/>
      <c r="BY312" s="126"/>
      <c r="BZ312" s="126"/>
      <c r="CA312" s="126"/>
      <c r="CB312" s="126"/>
      <c r="CC312" s="126"/>
      <c r="CD312" s="297" t="s">
        <v>4374</v>
      </c>
      <c r="CE312" s="297" t="s">
        <v>4374</v>
      </c>
      <c r="CF312" s="297" t="str">
        <f>IFERROR(VLOOKUP(Funds[[#This Row],[Code ISIN]],[1]GLOBAL!$C$1:$L$27,10,FALSE)," ")</f>
        <v xml:space="preserve"> </v>
      </c>
      <c r="CG312" s="297" t="s">
        <v>4374</v>
      </c>
      <c r="CH312" s="297" t="s">
        <v>4374</v>
      </c>
      <c r="CI312" s="297" t="s">
        <v>4374</v>
      </c>
      <c r="CK312" s="126" t="s">
        <v>4374</v>
      </c>
      <c r="CL312" s="245" t="str">
        <f>VLOOKUP(Funds[[#This Row],[Code ISIN]],'Sheet1 - Table (1)'!$A$10:$AF$110017,MATCH("Funds Liquidity",'Sheet1 - Table (1)'!$10:$10,0),FALSE)</f>
        <v>Jour</v>
      </c>
      <c r="CM312" s="245" t="s">
        <v>472</v>
      </c>
      <c r="CN312" s="245" t="s">
        <v>472</v>
      </c>
      <c r="CO312" s="245"/>
      <c r="CP312" s="245"/>
    </row>
    <row r="313" spans="1:94">
      <c r="A313" s="80" t="s">
        <v>5100</v>
      </c>
      <c r="B313" s="305"/>
      <c r="C313" s="80" t="str">
        <f>VLOOKUP($A313,'Sheet1 - Table (1)'!$A$8:$AG$1186,COLUMN(C$7),FALSE)</f>
        <v>Liquidités USD</v>
      </c>
      <c r="D313" s="82"/>
      <c r="E313" s="124">
        <f>VLOOKUP($A313,'Sheet1 - Table (1)'!$A$8:$AG$1186,COLUMN(E$7),FALSE)</f>
        <v>0</v>
      </c>
      <c r="F313" s="80">
        <f>VLOOKUP($A313,'Sheet1 - Table (1)'!$A$8:$AG$1186,COLUMN(F$7),FALSE)</f>
        <v>0</v>
      </c>
      <c r="G313" s="80" t="str">
        <f>VLOOKUP($A313,'Sheet1 - Table (1)'!$A$8:$AG$1186,COLUMN(G$7),FALSE)</f>
        <v>Switzerland</v>
      </c>
      <c r="H313" s="80" t="str">
        <f>VLOOKUP($A313,'Sheet1 - Table (1)'!$A$8:$AG$1186,COLUMN(H$7),FALSE)</f>
        <v>CHF</v>
      </c>
      <c r="I313" s="80" t="str">
        <f>VLOOKUP($A313,'Sheet1 - Table (1)'!$A$8:$AG$1186,COLUMN(I$7),FALSE)</f>
        <v>Cash</v>
      </c>
      <c r="J313" s="80" t="str">
        <f>VLOOKUP($A313,'Sheet1 - Table (1)'!$A$8:$AG$1186,COLUMN(J$7),FALSE)</f>
        <v>Cash</v>
      </c>
      <c r="K313" s="82">
        <f>VLOOKUP($A313,'Sheet1 - Table (1)'!$A$8:$AG$1186,COLUMN(K$7),FALSE)</f>
        <v>0</v>
      </c>
      <c r="L313" s="80">
        <f>VLOOKUP($A313,'Sheet1 - Table (1)'!$A$8:$AG$1186,COLUMN(L$7),FALSE)</f>
        <v>0</v>
      </c>
      <c r="M313" s="80">
        <f>VLOOKUP($A313,'Sheet1 - Table (1)'!$A$8:$AG$1186,COLUMN(M$7),FALSE)</f>
        <v>0</v>
      </c>
      <c r="N313" s="80">
        <f>VLOOKUP($A313,'Sheet1 - Table (1)'!$A$8:$AG$1186,COLUMN(N$7),FALSE)</f>
        <v>0</v>
      </c>
      <c r="O313" s="80">
        <f>VLOOKUP($A313,'Sheet1 - Table (1)'!$A$8:$AG$1186,COLUMN(O$7),FALSE)</f>
        <v>0</v>
      </c>
      <c r="P313" s="80">
        <f>VLOOKUP($A313,'Sheet1 - Table (1)'!$A$8:$AG$1186,COLUMN(P$7),FALSE)</f>
        <v>0</v>
      </c>
      <c r="Q313" s="80">
        <f>VLOOKUP($A313,'Sheet1 - Table (1)'!$A$8:$AG$1186,COLUMN(Q$7),FALSE)</f>
        <v>0</v>
      </c>
      <c r="R313" s="80">
        <f>VLOOKUP($A313,'Sheet1 - Table (1)'!$A$8:$AG$1186,COLUMN(R$7),FALSE)</f>
        <v>0</v>
      </c>
      <c r="S313" s="80">
        <f>VLOOKUP($A313,'Sheet1 - Table (1)'!$A$8:$AG$1186,COLUMN(S$7),FALSE)</f>
        <v>0</v>
      </c>
      <c r="T313" s="80">
        <f>VLOOKUP($A313,'Sheet1 - Table (1)'!$A$8:$AG$1186,COLUMN(T$7),FALSE)</f>
        <v>0</v>
      </c>
      <c r="U313" s="80" t="str">
        <f t="shared" si="70"/>
        <v/>
      </c>
      <c r="V313" s="80">
        <f>VLOOKUP($A313,'Sheet1 - Table (1)'!$A$8:$AG$1186,COLUMN(V$7)+3,FALSE)</f>
        <v>0</v>
      </c>
      <c r="W313" s="80">
        <f>VLOOKUP(A313,'Sheet1 - Table (1)'!$A$8:$AF$10075,MATCH($W$8,'Sheet1 - Table (1)'!$10:$10,0),FALSE)</f>
        <v>0</v>
      </c>
      <c r="X313" s="80">
        <f>VLOOKUP(A313,'Sheet1 - Table (1)'!$A$8:$AAB$10075,MATCH($X$8,'Sheet1 - Table (1)'!$10:$10,0),FALSE)</f>
        <v>0</v>
      </c>
      <c r="Y313" s="96" t="s">
        <v>5381</v>
      </c>
      <c r="AA313" s="96" t="s">
        <v>1823</v>
      </c>
      <c r="AB313" s="96" t="s">
        <v>472</v>
      </c>
      <c r="AC313" s="214" t="s">
        <v>472</v>
      </c>
      <c r="AD313" s="214" t="s">
        <v>5088</v>
      </c>
      <c r="AE313" s="96" t="s">
        <v>5088</v>
      </c>
      <c r="AF313" s="245" t="s">
        <v>2539</v>
      </c>
      <c r="AG313" s="96" t="s">
        <v>472</v>
      </c>
      <c r="AH313" s="96" t="s">
        <v>472</v>
      </c>
      <c r="AI313" s="96" t="s">
        <v>472</v>
      </c>
      <c r="AJ313" s="96" t="s">
        <v>472</v>
      </c>
      <c r="AK313" s="96" t="s">
        <v>472</v>
      </c>
      <c r="AL313" s="96" t="s">
        <v>5088</v>
      </c>
      <c r="AM313" s="96" t="s">
        <v>472</v>
      </c>
      <c r="AO313" s="96" t="s">
        <v>472</v>
      </c>
      <c r="AP313" s="96" t="s">
        <v>544</v>
      </c>
      <c r="BB313" s="101">
        <v>1</v>
      </c>
      <c r="BJ313" s="126"/>
      <c r="BK313" s="126"/>
      <c r="BL313" s="126"/>
      <c r="BM313" s="126"/>
      <c r="BN313" s="126">
        <v>1</v>
      </c>
      <c r="BO313" s="126"/>
      <c r="BP313" s="126"/>
      <c r="BQ313" s="126"/>
      <c r="BR313" s="126"/>
      <c r="BS313" s="132"/>
      <c r="BT313" s="132"/>
      <c r="BU313" s="132"/>
      <c r="BV313" s="126"/>
      <c r="BW313" s="126"/>
      <c r="BX313" s="135"/>
      <c r="BY313" s="126"/>
      <c r="BZ313" s="126"/>
      <c r="CA313" s="126"/>
      <c r="CB313" s="126"/>
      <c r="CC313" s="126"/>
      <c r="CD313" s="297" t="s">
        <v>4374</v>
      </c>
      <c r="CE313" s="297" t="s">
        <v>4374</v>
      </c>
      <c r="CF313" s="297" t="str">
        <f>IFERROR(VLOOKUP(Funds[[#This Row],[Code ISIN]],[1]GLOBAL!$C$1:$L$27,10,FALSE)," ")</f>
        <v xml:space="preserve"> </v>
      </c>
      <c r="CG313" s="297" t="s">
        <v>4374</v>
      </c>
      <c r="CH313" s="297" t="s">
        <v>4374</v>
      </c>
      <c r="CI313" s="297" t="s">
        <v>4374</v>
      </c>
      <c r="CK313" s="126" t="s">
        <v>4374</v>
      </c>
      <c r="CL313" s="245" t="str">
        <f>VLOOKUP(Funds[[#This Row],[Code ISIN]],'Sheet1 - Table (1)'!$A$10:$AF$110017,MATCH("Funds Liquidity",'Sheet1 - Table (1)'!$10:$10,0),FALSE)</f>
        <v>Jour</v>
      </c>
      <c r="CM313" s="245" t="s">
        <v>472</v>
      </c>
      <c r="CN313" s="245" t="s">
        <v>472</v>
      </c>
      <c r="CO313" s="245"/>
      <c r="CP313" s="245"/>
    </row>
    <row r="314" spans="1:94">
      <c r="A314" s="80" t="s">
        <v>5101</v>
      </c>
      <c r="B314" s="305"/>
      <c r="C314" s="80" t="str">
        <f>VLOOKUP($A314,'Sheet1 - Table (1)'!$A$8:$AG$1186,COLUMN(C$7),FALSE)</f>
        <v>Liquidités JPY</v>
      </c>
      <c r="D314" s="82"/>
      <c r="E314" s="124">
        <f>VLOOKUP($A314,'Sheet1 - Table (1)'!$A$8:$AG$1186,COLUMN(E$7),FALSE)</f>
        <v>0</v>
      </c>
      <c r="F314" s="80">
        <f>VLOOKUP($A314,'Sheet1 - Table (1)'!$A$8:$AG$1186,COLUMN(F$7),FALSE)</f>
        <v>0</v>
      </c>
      <c r="G314" s="80" t="str">
        <f>VLOOKUP($A314,'Sheet1 - Table (1)'!$A$8:$AG$1186,COLUMN(G$7),FALSE)</f>
        <v>Switzerland</v>
      </c>
      <c r="H314" s="80" t="str">
        <f>VLOOKUP($A314,'Sheet1 - Table (1)'!$A$8:$AG$1186,COLUMN(H$7),FALSE)</f>
        <v>CHF</v>
      </c>
      <c r="I314" s="80" t="str">
        <f>VLOOKUP($A314,'Sheet1 - Table (1)'!$A$8:$AG$1186,COLUMN(I$7),FALSE)</f>
        <v>Cash</v>
      </c>
      <c r="J314" s="80" t="str">
        <f>VLOOKUP($A314,'Sheet1 - Table (1)'!$A$8:$AG$1186,COLUMN(J$7),FALSE)</f>
        <v>Cash</v>
      </c>
      <c r="K314" s="82">
        <f>VLOOKUP($A314,'Sheet1 - Table (1)'!$A$8:$AG$1186,COLUMN(K$7),FALSE)</f>
        <v>0</v>
      </c>
      <c r="L314" s="80">
        <f>VLOOKUP($A314,'Sheet1 - Table (1)'!$A$8:$AG$1186,COLUMN(L$7),FALSE)</f>
        <v>0</v>
      </c>
      <c r="M314" s="80">
        <f>VLOOKUP($A314,'Sheet1 - Table (1)'!$A$8:$AG$1186,COLUMN(M$7),FALSE)</f>
        <v>0</v>
      </c>
      <c r="N314" s="80">
        <f>VLOOKUP($A314,'Sheet1 - Table (1)'!$A$8:$AG$1186,COLUMN(N$7),FALSE)</f>
        <v>0</v>
      </c>
      <c r="O314" s="80">
        <f>VLOOKUP($A314,'Sheet1 - Table (1)'!$A$8:$AG$1186,COLUMN(O$7),FALSE)</f>
        <v>0</v>
      </c>
      <c r="P314" s="80">
        <f>VLOOKUP($A314,'Sheet1 - Table (1)'!$A$8:$AG$1186,COLUMN(P$7),FALSE)</f>
        <v>0</v>
      </c>
      <c r="Q314" s="80">
        <f>VLOOKUP($A314,'Sheet1 - Table (1)'!$A$8:$AG$1186,COLUMN(Q$7),FALSE)</f>
        <v>0</v>
      </c>
      <c r="R314" s="80">
        <f>VLOOKUP($A314,'Sheet1 - Table (1)'!$A$8:$AG$1186,COLUMN(R$7),FALSE)</f>
        <v>0</v>
      </c>
      <c r="S314" s="80">
        <f>VLOOKUP($A314,'Sheet1 - Table (1)'!$A$8:$AG$1186,COLUMN(S$7),FALSE)</f>
        <v>0</v>
      </c>
      <c r="T314" s="80">
        <f>VLOOKUP($A314,'Sheet1 - Table (1)'!$A$8:$AG$1186,COLUMN(T$7),FALSE)</f>
        <v>0</v>
      </c>
      <c r="U314" s="80" t="str">
        <f t="shared" si="70"/>
        <v/>
      </c>
      <c r="V314" s="80">
        <f>VLOOKUP($A314,'Sheet1 - Table (1)'!$A$8:$AG$1186,COLUMN(V$7)+3,FALSE)</f>
        <v>0</v>
      </c>
      <c r="W314" s="80">
        <f>VLOOKUP(A314,'Sheet1 - Table (1)'!$A$8:$AF$10075,MATCH($W$8,'Sheet1 - Table (1)'!$10:$10,0),FALSE)</f>
        <v>0</v>
      </c>
      <c r="X314" s="80">
        <f>VLOOKUP(A314,'Sheet1 - Table (1)'!$A$8:$AAB$10075,MATCH($X$8,'Sheet1 - Table (1)'!$10:$10,0),FALSE)</f>
        <v>0</v>
      </c>
      <c r="Y314" s="96" t="s">
        <v>5381</v>
      </c>
      <c r="AA314" s="96" t="s">
        <v>1823</v>
      </c>
      <c r="AB314" s="96" t="s">
        <v>472</v>
      </c>
      <c r="AC314" s="214" t="s">
        <v>472</v>
      </c>
      <c r="AD314" s="214" t="s">
        <v>5088</v>
      </c>
      <c r="AE314" s="96" t="s">
        <v>5088</v>
      </c>
      <c r="AF314" s="245" t="s">
        <v>5088</v>
      </c>
      <c r="AG314" s="96" t="s">
        <v>472</v>
      </c>
      <c r="AH314" s="96" t="s">
        <v>472</v>
      </c>
      <c r="AI314" s="96" t="s">
        <v>472</v>
      </c>
      <c r="AJ314" s="96" t="s">
        <v>472</v>
      </c>
      <c r="AK314" s="96" t="s">
        <v>472</v>
      </c>
      <c r="AL314" s="96" t="s">
        <v>5088</v>
      </c>
      <c r="AM314" s="96" t="s">
        <v>472</v>
      </c>
      <c r="AO314" s="96" t="s">
        <v>472</v>
      </c>
      <c r="AP314" s="96" t="s">
        <v>2110</v>
      </c>
      <c r="BE314" s="101">
        <v>1</v>
      </c>
      <c r="BJ314" s="126"/>
      <c r="BK314" s="126"/>
      <c r="BL314" s="126"/>
      <c r="BM314" s="126"/>
      <c r="BN314" s="126"/>
      <c r="BO314" s="126"/>
      <c r="BP314" s="126">
        <v>1</v>
      </c>
      <c r="BQ314" s="126"/>
      <c r="BR314" s="126"/>
      <c r="BS314" s="132"/>
      <c r="BT314" s="132"/>
      <c r="BU314" s="132"/>
      <c r="BV314" s="126"/>
      <c r="BW314" s="126"/>
      <c r="BX314" s="135"/>
      <c r="BY314" s="126"/>
      <c r="BZ314" s="126"/>
      <c r="CA314" s="126"/>
      <c r="CB314" s="126"/>
      <c r="CC314" s="126"/>
      <c r="CD314" s="297" t="s">
        <v>4374</v>
      </c>
      <c r="CE314" s="297" t="s">
        <v>4374</v>
      </c>
      <c r="CF314" s="297" t="str">
        <f>IFERROR(VLOOKUP(Funds[[#This Row],[Code ISIN]],[1]GLOBAL!$C$1:$L$27,10,FALSE)," ")</f>
        <v xml:space="preserve"> </v>
      </c>
      <c r="CG314" s="297" t="s">
        <v>4374</v>
      </c>
      <c r="CH314" s="297" t="s">
        <v>4374</v>
      </c>
      <c r="CI314" s="297" t="s">
        <v>4374</v>
      </c>
      <c r="CK314" s="126" t="s">
        <v>4374</v>
      </c>
      <c r="CL314" s="245" t="str">
        <f>VLOOKUP(Funds[[#This Row],[Code ISIN]],'Sheet1 - Table (1)'!$A$10:$AF$110017,MATCH("Funds Liquidity",'Sheet1 - Table (1)'!$10:$10,0),FALSE)</f>
        <v>Jour</v>
      </c>
      <c r="CM314" s="245" t="s">
        <v>472</v>
      </c>
      <c r="CN314" s="245" t="s">
        <v>472</v>
      </c>
      <c r="CO314" s="245"/>
      <c r="CP314" s="245"/>
    </row>
    <row r="315" spans="1:94">
      <c r="A315" s="80" t="s">
        <v>486</v>
      </c>
      <c r="B315" s="305">
        <f>IF(ISERROR(VALUE(VLOOKUP($A315,'Sheet1 - Table (1)'!$A$8:$AG$1186,COLUMN(B$7),FALSE))),VLOOKUP(A315,TK_MANQUANTS,2,FALSE),IF(VALUE(VLOOKUP($A315,'Sheet1 - Table (1)'!$A$8:$AG$1186,COLUMN(B$7),FALSE))=0,VLOOKUP(A315,TK_MANQUANTS,2,FALSE),VALUE(VLOOKUP($A315,'Sheet1 - Table (1)'!$A$8:$AG$1186,COLUMN(B$7),FALSE))))</f>
        <v>21089046</v>
      </c>
      <c r="C315" s="233" t="s">
        <v>1534</v>
      </c>
      <c r="D315" s="82">
        <v>42458</v>
      </c>
      <c r="E315" s="124">
        <v>0</v>
      </c>
      <c r="F315" s="80" t="b">
        <v>1</v>
      </c>
      <c r="G315" s="80" t="s">
        <v>175</v>
      </c>
      <c r="H315" s="80" t="s">
        <v>68</v>
      </c>
      <c r="I315" s="80" t="s">
        <v>192</v>
      </c>
      <c r="J315" s="80" t="s">
        <v>155</v>
      </c>
      <c r="K315" s="80">
        <v>42582</v>
      </c>
      <c r="L315" s="82">
        <v>1250.7922407999999</v>
      </c>
      <c r="M315" s="80" t="s">
        <v>176</v>
      </c>
      <c r="N315" s="80" t="b">
        <v>1</v>
      </c>
      <c r="O315" s="80" t="b">
        <v>1</v>
      </c>
      <c r="P315" s="80" t="b">
        <v>1</v>
      </c>
      <c r="Q315" s="80" t="b">
        <v>1</v>
      </c>
      <c r="R315" s="80">
        <v>0</v>
      </c>
      <c r="S315" s="80" t="b">
        <v>1</v>
      </c>
      <c r="T315" s="80" t="b">
        <v>1</v>
      </c>
      <c r="U315" s="80" t="str">
        <f t="shared" si="70"/>
        <v>BE-FR-IT-NE-GE-UK</v>
      </c>
      <c r="V315" s="80" t="e">
        <f>VLOOKUP($A315,'Sheet1 - Table (1)'!$A$8:$AG$1186,COLUMN(V$7)+3,FALSE)</f>
        <v>#N/A</v>
      </c>
      <c r="W315" s="80" t="e">
        <f>VLOOKUP(A315,'Sheet1 - Table (1)'!$A$8:$AF$10075,MATCH($W$8,'Sheet1 - Table (1)'!$10:$10,0),FALSE)</f>
        <v>#N/A</v>
      </c>
      <c r="X315" s="80" t="e">
        <f>VLOOKUP(A315,'Sheet1 - Table (1)'!$A$8:$AAB$10075,MATCH($X$8,'Sheet1 - Table (1)'!$10:$10,0),FALSE)</f>
        <v>#N/A</v>
      </c>
      <c r="Y315" s="80" t="s">
        <v>1533</v>
      </c>
      <c r="Z315" s="80"/>
      <c r="AA315" s="132" t="s">
        <v>1823</v>
      </c>
      <c r="AB315" s="132" t="s">
        <v>2858</v>
      </c>
      <c r="AC315" s="216" t="s">
        <v>155</v>
      </c>
      <c r="AD315" s="216" t="s">
        <v>2858</v>
      </c>
      <c r="AE315" s="132" t="s">
        <v>2858</v>
      </c>
      <c r="AF315" s="246" t="s">
        <v>5393</v>
      </c>
      <c r="AG315" s="132"/>
      <c r="AH315" s="132"/>
      <c r="AI315" s="132" t="s">
        <v>155</v>
      </c>
      <c r="AJ315" s="132" t="s">
        <v>155</v>
      </c>
      <c r="AK315" s="132" t="s">
        <v>155</v>
      </c>
      <c r="AL315" s="132" t="s">
        <v>2858</v>
      </c>
      <c r="AM315" s="132" t="str">
        <f t="shared" ref="AM315:AM342" si="71">IF(AND(AK315="Obligations",AP315="Courbe CHF"),"Obligations CHF",IF(AND(AX315=100%,BJ315=100%),AK315&amp;" CHF",IF(OR(AK315="Obligations",AK315="Actions",AK315="Liquidités"),AK315&amp;" étrangères" &amp; IF(AX315=100%," hedged",""),AK315&amp;" étrangers" &amp; IF(AX315=100%," hedged",""))))</f>
        <v>Actions étrangères</v>
      </c>
      <c r="AN315" s="132"/>
      <c r="AO315" s="132" t="s">
        <v>2858</v>
      </c>
      <c r="AP315" s="132" t="s">
        <v>544</v>
      </c>
      <c r="AQ315" s="132"/>
      <c r="AR315" s="126"/>
      <c r="AS315" s="126" t="s">
        <v>70</v>
      </c>
      <c r="AT315" s="126"/>
      <c r="AU315" s="126"/>
      <c r="AV315" s="126"/>
      <c r="AW315" s="126"/>
      <c r="AX315" s="120"/>
      <c r="AZ315" s="120"/>
      <c r="BA315" s="120"/>
      <c r="BB315" s="120">
        <v>1</v>
      </c>
      <c r="BC315" s="120"/>
      <c r="BD315" s="120"/>
      <c r="BE315" s="120"/>
      <c r="BF315" s="120"/>
      <c r="BG315" s="120"/>
      <c r="BH315" s="120"/>
      <c r="BI315" s="120"/>
      <c r="BJ315" s="120"/>
      <c r="BK315" s="120"/>
      <c r="BL315" s="120"/>
      <c r="BM315" s="120"/>
      <c r="BN315" s="120">
        <v>1</v>
      </c>
      <c r="BO315" s="120"/>
      <c r="BP315" s="120"/>
      <c r="BQ315" s="120"/>
      <c r="BR315" s="120"/>
      <c r="BS315" s="120"/>
      <c r="BT315" s="120"/>
      <c r="BU315" s="120"/>
      <c r="BV315" s="120"/>
      <c r="BW315" s="120"/>
      <c r="BX315" s="120"/>
      <c r="BY315" s="120"/>
      <c r="BZ315" s="101" t="str">
        <f>IF(AJ315="Obligations",AP315&amp;" "&amp;AI315&amp;" "&amp;IF(AI315="High Yield",IF(AQ315&lt;2.5,"SHORT",IF(AQ315&gt;4,"LONG","MID")),IF(AQ315&lt;3.5,"SHORT",IF(AQ315&gt;8,"LONG","MID"))),"")</f>
        <v/>
      </c>
      <c r="CA315" s="101" t="s">
        <v>70</v>
      </c>
      <c r="CB315" s="101"/>
      <c r="CC315" s="101" t="s">
        <v>70</v>
      </c>
      <c r="CD315" s="42" t="s">
        <v>4374</v>
      </c>
      <c r="CE315" s="42" t="s">
        <v>4374</v>
      </c>
      <c r="CF315" s="42" t="str">
        <f>IFERROR(VLOOKUP(Funds[[#This Row],[Code ISIN]],[1]GLOBAL!$C$1:$L$27,10,FALSE)," ")</f>
        <v xml:space="preserve"> </v>
      </c>
      <c r="CG315" s="42" t="s">
        <v>4374</v>
      </c>
      <c r="CH315" s="42" t="s">
        <v>4374</v>
      </c>
      <c r="CI315" s="42" t="s">
        <v>4374</v>
      </c>
      <c r="CJ315" s="120" t="str">
        <f>IF(AI315="Obligations",AQ315&amp;" "&amp;AP315&amp;" "&amp;IF(AR315&lt;3.5,"SHORT",IF(AR315&gt;8,"LONG","MID")),"")</f>
        <v/>
      </c>
      <c r="CK315" s="96" t="s">
        <v>4374</v>
      </c>
      <c r="CL315" s="246" t="e">
        <f>VLOOKUP(Funds[[#This Row],[Code ISIN]],'Sheet1 - Table (1)'!$A$10:$AF$110017,MATCH("Funds Liquidity",'Sheet1 - Table (1)'!$10:$10,0),FALSE)</f>
        <v>#N/A</v>
      </c>
    </row>
    <row r="316" spans="1:94">
      <c r="A316" s="80" t="s">
        <v>4192</v>
      </c>
      <c r="B316" s="305">
        <f>IF(ISERROR(VALUE(VLOOKUP($A316,'Sheet1 - Table (1)'!$A$8:$AG$1186,COLUMN(B$7),FALSE))),VLOOKUP(A316,TK_MANQUANTS,2,FALSE),IF(VALUE(VLOOKUP($A316,'Sheet1 - Table (1)'!$A$8:$AG$1186,COLUMN(B$7),FALSE))=0,VLOOKUP(A316,TK_MANQUANTS,2,FALSE),VALUE(VLOOKUP($A316,'Sheet1 - Table (1)'!$A$8:$AG$1186,COLUMN(B$7),FALSE))))</f>
        <v>10737120</v>
      </c>
      <c r="C316" s="80" t="str">
        <f>VLOOKUP($A316,'Sheet1 - Table (1)'!$A$8:$AG$1186,COLUMN(C$7),FALSE)</f>
        <v>iShares Core MSCI Pacific ex-Japan UCITS ETF USD A</v>
      </c>
      <c r="D316" s="82">
        <f>VLOOKUP($A316,'Sheet1 - Table (1)'!$A$8:$AG$1186,COLUMN(D$7),FALSE)</f>
        <v>43878</v>
      </c>
      <c r="E316" s="124">
        <f>VLOOKUP($A316,'Sheet1 - Table (1)'!$A$8:$AG$1186,COLUMN(E$7),FALSE)</f>
        <v>0.2</v>
      </c>
      <c r="F316" s="80" t="b">
        <f>VLOOKUP($A316,'Sheet1 - Table (1)'!$A$8:$AG$1186,COLUMN(F$7),FALSE)</f>
        <v>1</v>
      </c>
      <c r="G316" s="80" t="str">
        <f>VLOOKUP($A316,'Sheet1 - Table (1)'!$A$8:$AG$1186,COLUMN(G$7),FALSE)</f>
        <v>Ireland</v>
      </c>
      <c r="H316" s="80" t="str">
        <f>VLOOKUP($A316,'Sheet1 - Table (1)'!$A$8:$AG$1186,COLUMN(H$7),FALSE)</f>
        <v>USD</v>
      </c>
      <c r="I316" s="80" t="str">
        <f>VLOOKUP($A316,'Sheet1 - Table (1)'!$A$8:$AG$1186,COLUMN(I$7),FALSE)</f>
        <v>Exchange Traded Funds</v>
      </c>
      <c r="J316" s="80" t="str">
        <f>VLOOKUP($A316,'Sheet1 - Table (1)'!$A$8:$AG$1186,COLUMN(J$7),FALSE)</f>
        <v>Actions</v>
      </c>
      <c r="K316" s="82">
        <f>VLOOKUP($A316,'Sheet1 - Table (1)'!$A$8:$AG$1186,COLUMN(K$7),FALSE)</f>
        <v>44255</v>
      </c>
      <c r="L316" s="80">
        <f>VLOOKUP($A316,'Sheet1 - Table (1)'!$A$8:$AG$1186,COLUMN(L$7),FALSE)</f>
        <v>2502.3592534999998</v>
      </c>
      <c r="M316" s="80" t="str">
        <f>VLOOKUP($A316,'Sheet1 - Table (1)'!$A$8:$AG$1186,COLUMN(M$7),FALSE)</f>
        <v>Retained</v>
      </c>
      <c r="N316" s="80">
        <f>VLOOKUP($A316,'Sheet1 - Table (1)'!$A$8:$AG$1186,COLUMN(N$7),FALSE)</f>
        <v>0</v>
      </c>
      <c r="O316" s="80" t="b">
        <f>VLOOKUP($A316,'Sheet1 - Table (1)'!$A$8:$AG$1186,COLUMN(O$7),FALSE)</f>
        <v>1</v>
      </c>
      <c r="P316" s="80" t="b">
        <f>VLOOKUP($A316,'Sheet1 - Table (1)'!$A$8:$AG$1186,COLUMN(P$7),FALSE)</f>
        <v>1</v>
      </c>
      <c r="Q316" s="80" t="b">
        <f>VLOOKUP($A316,'Sheet1 - Table (1)'!$A$8:$AG$1186,COLUMN(Q$7),FALSE)</f>
        <v>1</v>
      </c>
      <c r="R316" s="80" t="b">
        <f>VLOOKUP($A316,'Sheet1 - Table (1)'!$A$8:$AG$1186,COLUMN(R$7),FALSE)</f>
        <v>1</v>
      </c>
      <c r="S316" s="80" t="b">
        <f>VLOOKUP($A316,'Sheet1 - Table (1)'!$A$8:$AG$1186,COLUMN(S$7),FALSE)</f>
        <v>1</v>
      </c>
      <c r="T316" s="80" t="b">
        <f>VLOOKUP($A316,'Sheet1 - Table (1)'!$A$8:$AG$1186,COLUMN(T$7),FALSE)</f>
        <v>1</v>
      </c>
      <c r="U316" s="80" t="str">
        <f t="shared" si="70"/>
        <v>FR-IT-NE-SP-GE-UK</v>
      </c>
      <c r="V316" s="80" t="str">
        <f>VLOOKUP($A316,'Sheet1 - Table (1)'!$A$8:$AG$1186,COLUMN(V$7)+3,FALSE)</f>
        <v>ICVC</v>
      </c>
      <c r="W316" s="80" t="str">
        <f>VLOOKUP(A316,'Sheet1 - Table (1)'!$A$8:$AF$10075,MATCH($W$8,'Sheet1 - Table (1)'!$10:$10,0),FALSE)</f>
        <v>Détermination des Prix Quotidien</v>
      </c>
      <c r="X316" s="80" t="str">
        <f>VLOOKUP(A316,'Sheet1 - Table (1)'!$A$8:$AAB$10075,MATCH($X$8,'Sheet1 - Table (1)'!$10:$10,0),FALSE)</f>
        <v>Full</v>
      </c>
      <c r="Y316" s="96" t="str">
        <f t="shared" ref="Y316:Y380" si="72">IF(OR(I316="Actions",I316="Exchange Traded Funds"),"ETF","Fonds de placement")</f>
        <v>ETF</v>
      </c>
      <c r="AA316" s="96" t="s">
        <v>1823</v>
      </c>
      <c r="AB316" s="96" t="s">
        <v>2858</v>
      </c>
      <c r="AC316" s="214" t="s">
        <v>155</v>
      </c>
      <c r="AD316" s="214" t="s">
        <v>2858</v>
      </c>
      <c r="AE316" s="96" t="s">
        <v>2858</v>
      </c>
      <c r="AF316" s="246" t="s">
        <v>2858</v>
      </c>
      <c r="AG316" s="96" t="s">
        <v>2864</v>
      </c>
      <c r="AI316" s="96" t="s">
        <v>155</v>
      </c>
      <c r="AJ316" s="96" t="s">
        <v>155</v>
      </c>
      <c r="AK316" s="96" t="s">
        <v>155</v>
      </c>
      <c r="AL316" s="96" t="s">
        <v>2858</v>
      </c>
      <c r="AM316" s="96" t="str">
        <f t="shared" si="71"/>
        <v>Actions étrangères</v>
      </c>
      <c r="AO316" s="96" t="s">
        <v>2858</v>
      </c>
      <c r="AP316" s="96" t="s">
        <v>5154</v>
      </c>
      <c r="AS316" s="101" t="str">
        <f t="shared" ref="AS316:AS352" si="73">IF(AR316="","",AR316-E316%)</f>
        <v/>
      </c>
      <c r="BD316" s="220">
        <f ca="1">VLOOKUP("NDDUPXJ Index",indice!$A$1:$AV$3072,MATCH(BD$8,indice!$A$1:$AV$1,0),FALSE)</f>
        <v>0.59739049394221799</v>
      </c>
      <c r="BE316" s="126"/>
      <c r="BF316" s="220">
        <f ca="1">VLOOKUP("NDDUPXJ Index",indice!$A$1:$AV$3072,MATCH(BF$8,indice!$A$1:$AV$1,0),FALSE)</f>
        <v>9.4128611369990664E-2</v>
      </c>
      <c r="BG316" s="220">
        <f ca="1">VLOOKUP("NDDUPXJ Index",indice!$A$1:$AV$3072,MATCH(BG$8,indice!$A$1:$AV$1,0),FALSE)</f>
        <v>2.2056539297918606E-2</v>
      </c>
      <c r="BH316" s="220">
        <f ca="1">VLOOKUP("NDDUPXJ Index",indice!$A$1:$AV$3072,MATCH(BH$8,indice!$A$1:$AV$1,0),FALSE)</f>
        <v>0.2864243553898726</v>
      </c>
      <c r="BQ316" s="220">
        <f>VLOOKUP("NDDUPXJ Index",indice!$A$1:$AV$3072,MATCH(BQ$8,indice!$A$1:$AV$1,0),FALSE)</f>
        <v>1</v>
      </c>
      <c r="BY316" s="101" t="s">
        <v>4195</v>
      </c>
      <c r="BZ316" s="101" t="str">
        <f>IF(AJ316="Obligations",AP316&amp;" "&amp;AI316&amp;" "&amp;IF(AQ316&lt;3.5,"SHORT",IF(AQ316&gt;8,"LONG","MID")),"")</f>
        <v/>
      </c>
      <c r="CA316" s="101" t="s">
        <v>4050</v>
      </c>
      <c r="CB316" s="144" t="s">
        <v>4326</v>
      </c>
      <c r="CC316" s="96" t="s">
        <v>4194</v>
      </c>
      <c r="CD316" s="42" t="s">
        <v>4374</v>
      </c>
      <c r="CE316" s="42" t="s">
        <v>1633</v>
      </c>
      <c r="CF316" s="42" t="str">
        <f>IFERROR(VLOOKUP(Funds[[#This Row],[Code ISIN]],[1]GLOBAL!$C$1:$L$27,10,FALSE)," ")</f>
        <v xml:space="preserve"> </v>
      </c>
      <c r="CG316" s="42" t="s">
        <v>1633</v>
      </c>
      <c r="CH316" s="42" t="s">
        <v>4374</v>
      </c>
      <c r="CI316" s="42" t="s">
        <v>1633</v>
      </c>
      <c r="CJ316" s="123" t="s">
        <v>5131</v>
      </c>
      <c r="CK316" s="96" t="s">
        <v>4374</v>
      </c>
      <c r="CL316" s="246" t="str">
        <f>VLOOKUP(Funds[[#This Row],[Code ISIN]],'Sheet1 - Table (1)'!$A$10:$AF$110017,MATCH("Funds Liquidity",'Sheet1 - Table (1)'!$10:$10,0),FALSE)</f>
        <v>Jour</v>
      </c>
    </row>
    <row r="317" spans="1:94">
      <c r="A317" s="80" t="s">
        <v>4077</v>
      </c>
      <c r="B317" s="305">
        <f>IF(ISERROR(VALUE(VLOOKUP($A317,'Sheet1 - Table (1)'!$A$8:$AG$1186,COLUMN(B$7),FALSE))),VLOOKUP(A317,TK_MANQUANTS,2,FALSE),IF(VALUE(VLOOKUP($A317,'Sheet1 - Table (1)'!$A$8:$AG$1186,COLUMN(B$7),FALSE))=0,VLOOKUP(A317,TK_MANQUANTS,2,FALSE),VALUE(VLOOKUP($A317,'Sheet1 - Table (1)'!$A$8:$AG$1186,COLUMN(B$7),FALSE))))</f>
        <v>41255174</v>
      </c>
      <c r="C317" s="80" t="str">
        <f>VLOOKUP($A317,'Sheet1 - Table (1)'!$A$8:$AG$1186,COLUMN(C$7),FALSE)</f>
        <v>iShares S&amp;P US Banks UCITS ETF USD Acc</v>
      </c>
      <c r="D317" s="82">
        <f>VLOOKUP($A317,'Sheet1 - Table (1)'!$A$8:$AG$1186,COLUMN(D$7),FALSE)</f>
        <v>43878</v>
      </c>
      <c r="E317" s="124">
        <f>VLOOKUP($A317,'Sheet1 - Table (1)'!$A$8:$AG$1186,COLUMN(E$7),FALSE)</f>
        <v>0.35</v>
      </c>
      <c r="F317" s="80" t="b">
        <f>VLOOKUP($A317,'Sheet1 - Table (1)'!$A$8:$AG$1186,COLUMN(F$7),FALSE)</f>
        <v>1</v>
      </c>
      <c r="G317" s="80" t="str">
        <f>VLOOKUP($A317,'Sheet1 - Table (1)'!$A$8:$AG$1186,COLUMN(G$7),FALSE)</f>
        <v>Ireland</v>
      </c>
      <c r="H317" s="80" t="str">
        <f>VLOOKUP($A317,'Sheet1 - Table (1)'!$A$8:$AG$1186,COLUMN(H$7),FALSE)</f>
        <v>USD</v>
      </c>
      <c r="I317" s="80" t="str">
        <f>VLOOKUP($A317,'Sheet1 - Table (1)'!$A$8:$AG$1186,COLUMN(I$7),FALSE)</f>
        <v>Exchange Traded Funds</v>
      </c>
      <c r="J317" s="80" t="str">
        <f>VLOOKUP($A317,'Sheet1 - Table (1)'!$A$8:$AG$1186,COLUMN(J$7),FALSE)</f>
        <v>Actions</v>
      </c>
      <c r="K317" s="82">
        <f>VLOOKUP($A317,'Sheet1 - Table (1)'!$A$8:$AG$1186,COLUMN(K$7),FALSE)</f>
        <v>44255</v>
      </c>
      <c r="L317" s="80">
        <f>VLOOKUP($A317,'Sheet1 - Table (1)'!$A$8:$AG$1186,COLUMN(L$7),FALSE)</f>
        <v>624.77851190000001</v>
      </c>
      <c r="M317" s="80" t="str">
        <f>VLOOKUP($A317,'Sheet1 - Table (1)'!$A$8:$AG$1186,COLUMN(M$7),FALSE)</f>
        <v>Retained</v>
      </c>
      <c r="N317" s="80">
        <f>VLOOKUP($A317,'Sheet1 - Table (1)'!$A$8:$AG$1186,COLUMN(N$7),FALSE)</f>
        <v>0</v>
      </c>
      <c r="O317" s="80" t="b">
        <f>VLOOKUP($A317,'Sheet1 - Table (1)'!$A$8:$AG$1186,COLUMN(O$7),FALSE)</f>
        <v>1</v>
      </c>
      <c r="P317" s="80" t="b">
        <f>VLOOKUP($A317,'Sheet1 - Table (1)'!$A$8:$AG$1186,COLUMN(P$7),FALSE)</f>
        <v>1</v>
      </c>
      <c r="Q317" s="80" t="b">
        <f>VLOOKUP($A317,'Sheet1 - Table (1)'!$A$8:$AG$1186,COLUMN(Q$7),FALSE)</f>
        <v>1</v>
      </c>
      <c r="R317" s="80" t="b">
        <f>VLOOKUP($A317,'Sheet1 - Table (1)'!$A$8:$AG$1186,COLUMN(R$7),FALSE)</f>
        <v>1</v>
      </c>
      <c r="S317" s="80">
        <f>VLOOKUP($A317,'Sheet1 - Table (1)'!$A$8:$AG$1186,COLUMN(S$7),FALSE)</f>
        <v>0</v>
      </c>
      <c r="T317" s="80" t="b">
        <f>VLOOKUP($A317,'Sheet1 - Table (1)'!$A$8:$AG$1186,COLUMN(T$7),FALSE)</f>
        <v>1</v>
      </c>
      <c r="U317" s="80" t="str">
        <f t="shared" si="70"/>
        <v>FR-IT-NE-SP-UK</v>
      </c>
      <c r="V317" s="80" t="str">
        <f>VLOOKUP($A317,'Sheet1 - Table (1)'!$A$8:$AG$1186,COLUMN(V$7)+3,FALSE)</f>
        <v>ICVC</v>
      </c>
      <c r="W317" s="80" t="str">
        <f>VLOOKUP(A317,'Sheet1 - Table (1)'!$A$8:$AF$10075,MATCH($W$8,'Sheet1 - Table (1)'!$10:$10,0),FALSE)</f>
        <v>Détermination des Prix Quotidien</v>
      </c>
      <c r="X317" s="80" t="str">
        <f>VLOOKUP(A317,'Sheet1 - Table (1)'!$A$8:$AAB$10075,MATCH($X$8,'Sheet1 - Table (1)'!$10:$10,0),FALSE)</f>
        <v>Full</v>
      </c>
      <c r="Y317" s="96" t="str">
        <f t="shared" si="72"/>
        <v>ETF</v>
      </c>
      <c r="AA317" s="96" t="s">
        <v>1823</v>
      </c>
      <c r="AB317" s="96" t="s">
        <v>2858</v>
      </c>
      <c r="AC317" s="214" t="s">
        <v>155</v>
      </c>
      <c r="AD317" s="214" t="s">
        <v>2858</v>
      </c>
      <c r="AE317" s="96" t="s">
        <v>2858</v>
      </c>
      <c r="AF317" s="246" t="s">
        <v>5393</v>
      </c>
      <c r="AG317" s="96" t="s">
        <v>2864</v>
      </c>
      <c r="AI317" s="96" t="s">
        <v>155</v>
      </c>
      <c r="AJ317" s="96" t="s">
        <v>155</v>
      </c>
      <c r="AK317" s="96" t="s">
        <v>155</v>
      </c>
      <c r="AL317" s="96" t="s">
        <v>2858</v>
      </c>
      <c r="AM317" s="96" t="str">
        <f t="shared" si="71"/>
        <v>Actions étrangères</v>
      </c>
      <c r="AO317" s="96" t="s">
        <v>2858</v>
      </c>
      <c r="AP317" s="96" t="s">
        <v>544</v>
      </c>
      <c r="AS317" s="101" t="str">
        <f t="shared" si="73"/>
        <v/>
      </c>
      <c r="BB317" s="101">
        <v>1</v>
      </c>
      <c r="BN317" s="101">
        <v>1</v>
      </c>
      <c r="BY317" s="101" t="s">
        <v>4084</v>
      </c>
      <c r="BZ317" s="101" t="str">
        <f>IF(AJ317="Obligations",AP317&amp;" "&amp;AI317&amp;" "&amp;IF(AQ317&lt;3.5,"SHORT",IF(AQ317&gt;8,"LONG","MID")),"")</f>
        <v/>
      </c>
      <c r="CA317" s="101" t="s">
        <v>4050</v>
      </c>
      <c r="CB317" s="96" t="s">
        <v>4810</v>
      </c>
      <c r="CC317" s="96" t="s">
        <v>4087</v>
      </c>
      <c r="CD317" s="42" t="s">
        <v>4374</v>
      </c>
      <c r="CE317" s="42" t="s">
        <v>4374</v>
      </c>
      <c r="CF317" s="42" t="str">
        <f>IFERROR(VLOOKUP(Funds[[#This Row],[Code ISIN]],[1]GLOBAL!$C$1:$L$27,10,FALSE)," ")</f>
        <v xml:space="preserve"> </v>
      </c>
      <c r="CG317" s="42" t="s">
        <v>4374</v>
      </c>
      <c r="CH317" s="42" t="s">
        <v>4374</v>
      </c>
      <c r="CI317" s="42" t="s">
        <v>4374</v>
      </c>
      <c r="CJ317" s="123"/>
      <c r="CK317" s="96" t="s">
        <v>4374</v>
      </c>
      <c r="CL317" s="246" t="str">
        <f>VLOOKUP(Funds[[#This Row],[Code ISIN]],'Sheet1 - Table (1)'!$A$10:$AF$110017,MATCH("Funds Liquidity",'Sheet1 - Table (1)'!$10:$10,0),FALSE)</f>
        <v>Jour</v>
      </c>
    </row>
    <row r="318" spans="1:94">
      <c r="A318" s="80" t="s">
        <v>4776</v>
      </c>
      <c r="B318" s="305">
        <f>IF(ISERROR(VALUE(VLOOKUP($A318,'Sheet1 - Table (1)'!$A$8:$AG$1186,COLUMN(B$7),FALSE))),VLOOKUP(A318,TK_MANQUANTS,2,FALSE),IF(VALUE(VLOOKUP($A318,'Sheet1 - Table (1)'!$A$8:$AG$1186,COLUMN(B$7),FALSE))=0,VLOOKUP(A318,TK_MANQUANTS,2,FALSE),VALUE(VLOOKUP($A318,'Sheet1 - Table (1)'!$A$8:$AG$1186,COLUMN(B$7),FALSE))))</f>
        <v>26419120</v>
      </c>
      <c r="C318" s="80" t="str">
        <f>VLOOKUP($A318,'Sheet1 - Table (1)'!$A$8:$AG$1186,COLUMN(C$7),FALSE)</f>
        <v>VanEck Vectors Gold Miners UCITS ETF A USD</v>
      </c>
      <c r="D318" s="82">
        <f>VLOOKUP($A318,'Sheet1 - Table (1)'!$A$8:$AG$1186,COLUMN(D$7),FALSE)</f>
        <v>43830</v>
      </c>
      <c r="E318" s="124">
        <f>VLOOKUP($A318,'Sheet1 - Table (1)'!$A$8:$AG$1186,COLUMN(E$7),FALSE)</f>
        <v>0.53</v>
      </c>
      <c r="F318" s="80" t="b">
        <f>VLOOKUP($A318,'Sheet1 - Table (1)'!$A$8:$AG$1186,COLUMN(F$7),FALSE)</f>
        <v>1</v>
      </c>
      <c r="G318" s="80" t="str">
        <f>VLOOKUP($A318,'Sheet1 - Table (1)'!$A$8:$AG$1186,COLUMN(G$7),FALSE)</f>
        <v>Ireland</v>
      </c>
      <c r="H318" s="80" t="str">
        <f>VLOOKUP($A318,'Sheet1 - Table (1)'!$A$8:$AG$1186,COLUMN(H$7),FALSE)</f>
        <v>USD</v>
      </c>
      <c r="I318" s="80" t="str">
        <f>VLOOKUP($A318,'Sheet1 - Table (1)'!$A$8:$AG$1186,COLUMN(I$7),FALSE)</f>
        <v>Exchange Traded Funds</v>
      </c>
      <c r="J318" s="80" t="str">
        <f>VLOOKUP($A318,'Sheet1 - Table (1)'!$A$8:$AG$1186,COLUMN(J$7),FALSE)</f>
        <v>Actions</v>
      </c>
      <c r="K318" s="82">
        <f>VLOOKUP($A318,'Sheet1 - Table (1)'!$A$8:$AG$1186,COLUMN(K$7),FALSE)</f>
        <v>44255</v>
      </c>
      <c r="L318" s="80">
        <f>VLOOKUP($A318,'Sheet1 - Table (1)'!$A$8:$AG$1186,COLUMN(L$7),FALSE)</f>
        <v>584.96571640000002</v>
      </c>
      <c r="M318" s="80" t="str">
        <f>VLOOKUP($A318,'Sheet1 - Table (1)'!$A$8:$AG$1186,COLUMN(M$7),FALSE)</f>
        <v>Retained</v>
      </c>
      <c r="N318" s="80">
        <f>VLOOKUP($A318,'Sheet1 - Table (1)'!$A$8:$AG$1186,COLUMN(N$7),FALSE)</f>
        <v>0</v>
      </c>
      <c r="O318" s="80">
        <f>VLOOKUP($A318,'Sheet1 - Table (1)'!$A$8:$AG$1186,COLUMN(O$7),FALSE)</f>
        <v>0</v>
      </c>
      <c r="P318" s="80">
        <f>VLOOKUP($A318,'Sheet1 - Table (1)'!$A$8:$AG$1186,COLUMN(P$7),FALSE)</f>
        <v>0</v>
      </c>
      <c r="Q318" s="80" t="b">
        <f>VLOOKUP($A318,'Sheet1 - Table (1)'!$A$8:$AG$1186,COLUMN(Q$7),FALSE)</f>
        <v>1</v>
      </c>
      <c r="R318" s="80" t="b">
        <f>VLOOKUP($A318,'Sheet1 - Table (1)'!$A$8:$AG$1186,COLUMN(R$7),FALSE)</f>
        <v>1</v>
      </c>
      <c r="S318" s="80" t="b">
        <f>VLOOKUP($A318,'Sheet1 - Table (1)'!$A$8:$AG$1186,COLUMN(S$7),FALSE)</f>
        <v>1</v>
      </c>
      <c r="T318" s="80" t="b">
        <f>VLOOKUP($A318,'Sheet1 - Table (1)'!$A$8:$AG$1186,COLUMN(T$7),FALSE)</f>
        <v>1</v>
      </c>
      <c r="U318" s="80" t="str">
        <f t="shared" si="70"/>
        <v>NE-SP-GE-UK</v>
      </c>
      <c r="V318" s="80" t="str">
        <f>VLOOKUP($A318,'Sheet1 - Table (1)'!$A$8:$AG$1186,COLUMN(V$7)+3,FALSE)</f>
        <v>ICVC</v>
      </c>
      <c r="W318" s="80" t="str">
        <f>VLOOKUP(A318,'Sheet1 - Table (1)'!$A$8:$AF$10075,MATCH($W$8,'Sheet1 - Table (1)'!$10:$10,0),FALSE)</f>
        <v>Détermination des Prix Quotidien</v>
      </c>
      <c r="X318" s="80" t="str">
        <f>VLOOKUP(A318,'Sheet1 - Table (1)'!$A$8:$AAB$10075,MATCH($X$8,'Sheet1 - Table (1)'!$10:$10,0),FALSE)</f>
        <v>Full</v>
      </c>
      <c r="Y318" s="96" t="str">
        <f t="shared" si="72"/>
        <v>ETF</v>
      </c>
      <c r="AA318" s="96" t="s">
        <v>1823</v>
      </c>
      <c r="AB318" s="96" t="s">
        <v>2858</v>
      </c>
      <c r="AC318" s="214" t="s">
        <v>155</v>
      </c>
      <c r="AD318" s="214" t="s">
        <v>2858</v>
      </c>
      <c r="AE318" s="96" t="s">
        <v>2858</v>
      </c>
      <c r="AF318" s="246" t="s">
        <v>2858</v>
      </c>
      <c r="AG318" s="96" t="s">
        <v>2864</v>
      </c>
      <c r="AI318" s="96" t="s">
        <v>155</v>
      </c>
      <c r="AJ318" s="96" t="s">
        <v>155</v>
      </c>
      <c r="AK318" s="96" t="s">
        <v>155</v>
      </c>
      <c r="AL318" s="96" t="s">
        <v>2858</v>
      </c>
      <c r="AM318" s="96" t="str">
        <f t="shared" si="71"/>
        <v>Actions étrangères</v>
      </c>
      <c r="AO318" s="96" t="s">
        <v>2858</v>
      </c>
      <c r="AP318" s="96" t="s">
        <v>5106</v>
      </c>
      <c r="AS318" s="101" t="str">
        <f t="shared" si="73"/>
        <v/>
      </c>
      <c r="BB318" s="127">
        <v>0.19500000000000001</v>
      </c>
      <c r="BC318" s="101">
        <v>0.54500000000000004</v>
      </c>
      <c r="BD318" s="101">
        <v>0.14899999999999999</v>
      </c>
      <c r="BI318" s="101">
        <f>1-SUM(BB318:BH318)</f>
        <v>0.11099999999999999</v>
      </c>
      <c r="BJ318" s="126"/>
      <c r="BK318" s="126"/>
      <c r="BL318" s="126"/>
      <c r="BM318" s="126"/>
      <c r="BN318" s="101">
        <v>1</v>
      </c>
      <c r="BP318" s="126"/>
      <c r="BY318" s="101" t="s">
        <v>4803</v>
      </c>
      <c r="BZ318" s="101"/>
      <c r="CA318" s="101" t="s">
        <v>4050</v>
      </c>
      <c r="CB318" s="122" t="s">
        <v>4784</v>
      </c>
      <c r="CC318" s="101" t="s">
        <v>4765</v>
      </c>
      <c r="CD318" s="42" t="s">
        <v>4374</v>
      </c>
      <c r="CE318" s="42" t="s">
        <v>4374</v>
      </c>
      <c r="CF318" s="42" t="str">
        <f>IFERROR(VLOOKUP(Funds[[#This Row],[Code ISIN]],[1]GLOBAL!$C$1:$L$27,10,FALSE)," ")</f>
        <v xml:space="preserve"> </v>
      </c>
      <c r="CG318" s="42" t="s">
        <v>4374</v>
      </c>
      <c r="CH318" s="42" t="s">
        <v>4374</v>
      </c>
      <c r="CI318" s="42" t="s">
        <v>4374</v>
      </c>
      <c r="CJ318" s="123"/>
      <c r="CK318" s="96" t="s">
        <v>4374</v>
      </c>
      <c r="CL318" s="246" t="str">
        <f>VLOOKUP(Funds[[#This Row],[Code ISIN]],'Sheet1 - Table (1)'!$A$10:$AF$110017,MATCH("Funds Liquidity",'Sheet1 - Table (1)'!$10:$10,0),FALSE)</f>
        <v>Jour</v>
      </c>
      <c r="CM318" s="246" t="s">
        <v>155</v>
      </c>
      <c r="CN318" s="246" t="s">
        <v>155</v>
      </c>
    </row>
    <row r="319" spans="1:94">
      <c r="A319" s="80" t="s">
        <v>5369</v>
      </c>
      <c r="B319" s="305">
        <f>IF(ISERROR(VALUE(VLOOKUP($A319,'Sheet1 - Table (1)'!$A$8:$AG$1186,COLUMN(B$7),FALSE))),VLOOKUP(A319,TK_MANQUANTS,2,FALSE),IF(VALUE(VLOOKUP($A319,'Sheet1 - Table (1)'!$A$8:$AG$1186,COLUMN(B$7),FALSE))=0,VLOOKUP(A319,TK_MANQUANTS,2,FALSE),VALUE(VLOOKUP($A319,'Sheet1 - Table (1)'!$A$8:$AG$1186,COLUMN(B$7),FALSE))))</f>
        <v>31158695</v>
      </c>
      <c r="C319" s="80" t="str">
        <f>VLOOKUP($A319,'Sheet1 - Table (1)'!$A$8:$AG$1186,COLUMN(C$7),FALSE)</f>
        <v>Swisscanto (CH) Index PMF Gold Physical GT USD</v>
      </c>
      <c r="D319" s="82">
        <f>VLOOKUP($A319,'Sheet1 - Table (1)'!$A$8:$AG$1186,COLUMN(D$7),FALSE)</f>
        <v>44196</v>
      </c>
      <c r="E319" s="124">
        <f>VLOOKUP($A319,'Sheet1 - Table (1)'!$A$8:$AG$1186,COLUMN(E$7),FALSE)</f>
        <v>0.2</v>
      </c>
      <c r="F319" s="80">
        <f>VLOOKUP($A319,'Sheet1 - Table (1)'!$A$8:$AG$1186,COLUMN(F$7),FALSE)</f>
        <v>0</v>
      </c>
      <c r="G319" s="80" t="str">
        <f>VLOOKUP($A319,'Sheet1 - Table (1)'!$A$8:$AG$1186,COLUMN(G$7),FALSE)</f>
        <v>Switzerland</v>
      </c>
      <c r="H319" s="80" t="str">
        <f>VLOOKUP($A319,'Sheet1 - Table (1)'!$A$8:$AG$1186,COLUMN(H$7),FALSE)</f>
        <v>USD</v>
      </c>
      <c r="I319" s="80" t="str">
        <f>VLOOKUP($A319,'Sheet1 - Table (1)'!$A$8:$AG$1186,COLUMN(I$7),FALSE)</f>
        <v>Fonds de placement</v>
      </c>
      <c r="J319" s="80" t="str">
        <f>VLOOKUP($A319,'Sheet1 - Table (1)'!$A$8:$AG$1186,COLUMN(J$7),FALSE)</f>
        <v>Commodity</v>
      </c>
      <c r="K319" s="82">
        <f>VLOOKUP($A319,'Sheet1 - Table (1)'!$A$8:$AG$1186,COLUMN(K$7),FALSE)</f>
        <v>44255</v>
      </c>
      <c r="L319" s="80">
        <f>VLOOKUP($A319,'Sheet1 - Table (1)'!$A$8:$AG$1186,COLUMN(L$7),FALSE)</f>
        <v>980.98581200000001</v>
      </c>
      <c r="M319" s="80" t="str">
        <f>VLOOKUP($A319,'Sheet1 - Table (1)'!$A$8:$AG$1186,COLUMN(M$7),FALSE)</f>
        <v>Paid</v>
      </c>
      <c r="N319" s="80">
        <f>VLOOKUP($A319,'Sheet1 - Table (1)'!$A$8:$AG$1186,COLUMN(N$7),FALSE)</f>
        <v>0</v>
      </c>
      <c r="O319" s="80">
        <f>VLOOKUP($A319,'Sheet1 - Table (1)'!$A$8:$AG$1186,COLUMN(O$7),FALSE)</f>
        <v>0</v>
      </c>
      <c r="P319" s="80">
        <f>VLOOKUP($A319,'Sheet1 - Table (1)'!$A$8:$AG$1186,COLUMN(P$7),FALSE)</f>
        <v>0</v>
      </c>
      <c r="Q319" s="80">
        <f>VLOOKUP($A319,'Sheet1 - Table (1)'!$A$8:$AG$1186,COLUMN(Q$7),FALSE)</f>
        <v>0</v>
      </c>
      <c r="R319" s="80">
        <f>VLOOKUP($A319,'Sheet1 - Table (1)'!$A$8:$AG$1186,COLUMN(R$7),FALSE)</f>
        <v>0</v>
      </c>
      <c r="S319" s="80">
        <f>VLOOKUP($A319,'Sheet1 - Table (1)'!$A$8:$AG$1186,COLUMN(S$7),FALSE)</f>
        <v>0</v>
      </c>
      <c r="T319" s="80">
        <f>VLOOKUP($A319,'Sheet1 - Table (1)'!$A$8:$AG$1186,COLUMN(T$7),FALSE)</f>
        <v>0</v>
      </c>
      <c r="U319" s="80" t="str">
        <f t="shared" si="70"/>
        <v/>
      </c>
      <c r="V319" s="80" t="str">
        <f>VLOOKUP($A319,'Sheet1 - Table (1)'!$A$8:$AG$1186,COLUMN(V$7)+3,FALSE)</f>
        <v>CH - Uebrige Fds tradit. Anl.</v>
      </c>
      <c r="W319" s="80" t="str">
        <f>VLOOKUP(A319,'Sheet1 - Table (1)'!$A$8:$AF$10075,MATCH($W$8,'Sheet1 - Table (1)'!$10:$10,0),FALSE)</f>
        <v>Détermination des Prix Quotidien</v>
      </c>
      <c r="X319" s="80" t="str">
        <f>VLOOKUP(A319,'Sheet1 - Table (1)'!$A$8:$AAB$10075,MATCH($X$8,'Sheet1 - Table (1)'!$10:$10,0),FALSE)</f>
        <v>Other</v>
      </c>
      <c r="Y319" s="96" t="str">
        <f t="shared" si="72"/>
        <v>Fonds de placement</v>
      </c>
      <c r="AA319" s="96" t="s">
        <v>1823</v>
      </c>
      <c r="AB319" s="96" t="s">
        <v>2874</v>
      </c>
      <c r="AC319" s="214" t="s">
        <v>2874</v>
      </c>
      <c r="AG319" s="96" t="s">
        <v>4269</v>
      </c>
      <c r="AI319" s="96" t="s">
        <v>475</v>
      </c>
      <c r="AJ319" s="96" t="s">
        <v>475</v>
      </c>
      <c r="AK319" s="96" t="s">
        <v>1803</v>
      </c>
      <c r="AL319" s="96" t="s">
        <v>4269</v>
      </c>
      <c r="AM319" s="96" t="str">
        <f t="shared" si="71"/>
        <v>Placements alternatifs étrangers</v>
      </c>
      <c r="AO319" s="96" t="s">
        <v>2874</v>
      </c>
      <c r="AP319" s="96" t="s">
        <v>1804</v>
      </c>
      <c r="AS319" s="101" t="str">
        <f t="shared" si="73"/>
        <v/>
      </c>
      <c r="BB319" s="101">
        <v>1</v>
      </c>
      <c r="BJ319" s="126"/>
      <c r="BK319" s="126"/>
      <c r="BL319" s="126"/>
      <c r="BM319" s="126"/>
      <c r="BN319" s="126"/>
      <c r="BO319" s="126"/>
      <c r="BP319" s="126"/>
      <c r="BQ319" s="126"/>
      <c r="BR319" s="126"/>
      <c r="BT319" s="101">
        <v>1E-3</v>
      </c>
      <c r="BU319" s="101">
        <v>2.0000000000000001E-4</v>
      </c>
      <c r="BY319" s="101"/>
      <c r="BZ319" s="101"/>
      <c r="CA319" s="101" t="s">
        <v>4050</v>
      </c>
      <c r="CB319" s="122" t="s">
        <v>5372</v>
      </c>
      <c r="CC319" s="101" t="s">
        <v>4321</v>
      </c>
      <c r="CD319" s="42" t="s">
        <v>4374</v>
      </c>
      <c r="CE319" s="42" t="s">
        <v>4374</v>
      </c>
      <c r="CF319" s="42" t="str">
        <f>IFERROR(VLOOKUP(Funds[[#This Row],[Code ISIN]],[1]GLOBAL!$C$1:$L$27,10,FALSE)," ")</f>
        <v xml:space="preserve"> </v>
      </c>
      <c r="CG319" s="42" t="s">
        <v>4374</v>
      </c>
      <c r="CH319" s="42" t="s">
        <v>1633</v>
      </c>
      <c r="CI319" s="42" t="s">
        <v>4374</v>
      </c>
      <c r="CJ319" s="123"/>
      <c r="CK319" s="96" t="s">
        <v>4374</v>
      </c>
      <c r="CL319" s="246" t="str">
        <f>VLOOKUP(Funds[[#This Row],[Code ISIN]],'Sheet1 - Table (1)'!$A$10:$AF$110017,MATCH("Funds Liquidity",'Sheet1 - Table (1)'!$10:$10,0),FALSE)</f>
        <v>Jour</v>
      </c>
    </row>
    <row r="320" spans="1:94">
      <c r="A320" s="80" t="s">
        <v>4242</v>
      </c>
      <c r="B320" s="305">
        <f>IF(ISERROR(VALUE(VLOOKUP($A320,'Sheet1 - Table (1)'!$A$8:$AG$1186,COLUMN(B$7),FALSE))),VLOOKUP(A320,TK_MANQUANTS,2,FALSE),IF(VALUE(VLOOKUP($A320,'Sheet1 - Table (1)'!$A$8:$AG$1186,COLUMN(B$7),FALSE))=0,VLOOKUP(A320,TK_MANQUANTS,2,FALSE),VALUE(VLOOKUP($A320,'Sheet1 - Table (1)'!$A$8:$AG$1186,COLUMN(B$7),FALSE))))</f>
        <v>13910160</v>
      </c>
      <c r="C320" s="80" t="str">
        <f>VLOOKUP($A320,'Sheet1 - Table (1)'!$A$8:$AG$1186,COLUMN(C$7),FALSE)</f>
        <v>ZKB Gold ETF AAH CHF</v>
      </c>
      <c r="D320" s="82">
        <f>VLOOKUP($A320,'Sheet1 - Table (1)'!$A$8:$AG$1186,COLUMN(D$7),FALSE)</f>
        <v>44196</v>
      </c>
      <c r="E320" s="124">
        <f>VLOOKUP($A320,'Sheet1 - Table (1)'!$A$8:$AG$1186,COLUMN(E$7),FALSE)</f>
        <v>0.4</v>
      </c>
      <c r="F320" s="80">
        <f>VLOOKUP($A320,'Sheet1 - Table (1)'!$A$8:$AG$1186,COLUMN(F$7),FALSE)</f>
        <v>0</v>
      </c>
      <c r="G320" s="80" t="str">
        <f>VLOOKUP($A320,'Sheet1 - Table (1)'!$A$8:$AG$1186,COLUMN(G$7),FALSE)</f>
        <v>Switzerland</v>
      </c>
      <c r="H320" s="80" t="str">
        <f>VLOOKUP($A320,'Sheet1 - Table (1)'!$A$8:$AG$1186,COLUMN(H$7),FALSE)</f>
        <v>CHF</v>
      </c>
      <c r="I320" s="80" t="str">
        <f>VLOOKUP($A320,'Sheet1 - Table (1)'!$A$8:$AG$1186,COLUMN(I$7),FALSE)</f>
        <v>Exchange Traded Funds</v>
      </c>
      <c r="J320" s="80" t="str">
        <f>VLOOKUP($A320,'Sheet1 - Table (1)'!$A$8:$AG$1186,COLUMN(J$7),FALSE)</f>
        <v>Commodity</v>
      </c>
      <c r="K320" s="82">
        <f>VLOOKUP($A320,'Sheet1 - Table (1)'!$A$8:$AG$1186,COLUMN(K$7),FALSE)</f>
        <v>44255</v>
      </c>
      <c r="L320" s="80">
        <f>VLOOKUP($A320,'Sheet1 - Table (1)'!$A$8:$AG$1186,COLUMN(L$7),FALSE)</f>
        <v>8752.3261657000003</v>
      </c>
      <c r="M320" s="80" t="str">
        <f>VLOOKUP($A320,'Sheet1 - Table (1)'!$A$8:$AG$1186,COLUMN(M$7),FALSE)</f>
        <v>Paid</v>
      </c>
      <c r="N320" s="80">
        <f>VLOOKUP($A320,'Sheet1 - Table (1)'!$A$8:$AG$1186,COLUMN(N$7),FALSE)</f>
        <v>0</v>
      </c>
      <c r="O320" s="80">
        <f>VLOOKUP($A320,'Sheet1 - Table (1)'!$A$8:$AG$1186,COLUMN(O$7),FALSE)</f>
        <v>0</v>
      </c>
      <c r="P320" s="80">
        <f>VLOOKUP($A320,'Sheet1 - Table (1)'!$A$8:$AG$1186,COLUMN(P$7),FALSE)</f>
        <v>0</v>
      </c>
      <c r="Q320" s="80">
        <f>VLOOKUP($A320,'Sheet1 - Table (1)'!$A$8:$AG$1186,COLUMN(Q$7),FALSE)</f>
        <v>0</v>
      </c>
      <c r="R320" s="80">
        <f>VLOOKUP($A320,'Sheet1 - Table (1)'!$A$8:$AG$1186,COLUMN(R$7),FALSE)</f>
        <v>0</v>
      </c>
      <c r="S320" s="80">
        <f>VLOOKUP($A320,'Sheet1 - Table (1)'!$A$8:$AG$1186,COLUMN(S$7),FALSE)</f>
        <v>0</v>
      </c>
      <c r="T320" s="80" t="b">
        <f>VLOOKUP($A320,'Sheet1 - Table (1)'!$A$8:$AG$1186,COLUMN(T$7),FALSE)</f>
        <v>1</v>
      </c>
      <c r="U320" s="80" t="str">
        <f t="shared" ref="U320" si="74">IF(N320=TRUE,UPPER(LEFT($N$8,2)),"")&amp;IF(O320=TRUE,IF(N320=TRUE,"-","")&amp;UPPER(LEFT($O$8,2)),"")&amp;IF(P320=TRUE,IF(OR(N320=TRUE,O320=TRUE),"-","")&amp;UPPER(LEFT($P$8,2)),"")&amp;IF(Q320=TRUE,IF(OR(N320=TRUE,O320=TRUE,P320=TRUE),"-","")&amp;UPPER(LEFT($Q$8,2)),"")&amp;IF(R320=TRUE,IF(OR(N320=TRUE,O320=TRUE,P320=TRUE,Q320=TRUE),"-","")&amp;UPPER(LEFT($R$8,2)),"")&amp;IF(S320=TRUE,IF(OR(N320=TRUE,O320=TRUE,P320=TRUE,Q320=TRUE,R320=TRUE),"-","")&amp;UPPER(LEFT($S$8,2)),"")&amp;IF(T320=TRUE,IF(OR(N320=TRUE,O320=TRUE,P320=TRUE,Q320=TRUE,R320=TRUE,S320=TRUE),"-","")&amp;UPPER(LEFT($T$8,2)),"")</f>
        <v>UK</v>
      </c>
      <c r="V320" s="80" t="str">
        <f>VLOOKUP($A320,'Sheet1 - Table (1)'!$A$8:$AG$1186,COLUMN(V$7)+3,FALSE)</f>
        <v>CH - Uebrige Fds tradit. Anl.</v>
      </c>
      <c r="W320" s="80" t="str">
        <f>VLOOKUP(A320,'Sheet1 - Table (1)'!$A$8:$AF$10075,MATCH($W$8,'Sheet1 - Table (1)'!$10:$10,0),FALSE)</f>
        <v>Détermination des Prix Quotidien</v>
      </c>
      <c r="X320" s="80" t="str">
        <f>VLOOKUP(A320,'Sheet1 - Table (1)'!$A$8:$AAB$10075,MATCH($X$8,'Sheet1 - Table (1)'!$10:$10,0),FALSE)</f>
        <v>Full</v>
      </c>
      <c r="Y320" s="96" t="str">
        <f t="shared" ref="Y320" si="75">IF(OR(I320="Actions",I320="Exchange Traded Funds"),"ETF","Fonds de placement")</f>
        <v>ETF</v>
      </c>
      <c r="AA320" s="96" t="s">
        <v>1823</v>
      </c>
      <c r="AB320" s="96" t="s">
        <v>2874</v>
      </c>
      <c r="AC320" s="214" t="s">
        <v>2874</v>
      </c>
      <c r="AG320" s="96" t="s">
        <v>4269</v>
      </c>
      <c r="AI320" s="96" t="s">
        <v>475</v>
      </c>
      <c r="AJ320" s="96" t="s">
        <v>475</v>
      </c>
      <c r="AK320" s="96" t="s">
        <v>1803</v>
      </c>
      <c r="AL320" s="96" t="s">
        <v>4269</v>
      </c>
      <c r="AM320" s="96" t="str">
        <f t="shared" ref="AM320" si="76">IF(AND(AK320="Obligations",AP320="Courbe CHF"),"Obligations CHF",IF(AND(AX320=100%,BJ320=100%),AK320&amp;" CHF",IF(OR(AK320="Obligations",AK320="Actions",AK320="Liquidités"),AK320&amp;" étrangères" &amp; IF(AX320=100%," hedged",""),AK320&amp;" étrangers" &amp; IF(AX320=100%," hedged",""))))</f>
        <v>Placements alternatifs étrangers hedged</v>
      </c>
      <c r="AO320" s="96" t="s">
        <v>2874</v>
      </c>
      <c r="AP320" s="96" t="s">
        <v>1804</v>
      </c>
      <c r="AS320" s="101" t="str">
        <f t="shared" ref="AS320" si="77">IF(AR320="","",AR320-E320%)</f>
        <v/>
      </c>
      <c r="AX320" s="101">
        <v>1</v>
      </c>
      <c r="BJ320" s="126"/>
      <c r="BK320" s="126"/>
      <c r="BL320" s="126"/>
      <c r="BM320" s="126"/>
      <c r="BN320" s="126"/>
      <c r="BO320" s="126"/>
      <c r="BP320" s="126"/>
      <c r="BQ320" s="126"/>
      <c r="BR320" s="126"/>
      <c r="BY320" s="101"/>
      <c r="BZ320" s="101"/>
      <c r="CA320" s="101" t="s">
        <v>4050</v>
      </c>
      <c r="CB320" s="122" t="s">
        <v>22109</v>
      </c>
      <c r="CC320" s="101" t="s">
        <v>4320</v>
      </c>
      <c r="CD320" s="42" t="s">
        <v>4374</v>
      </c>
      <c r="CE320" s="42" t="s">
        <v>4374</v>
      </c>
      <c r="CF320" s="42" t="str">
        <f>IFERROR(VLOOKUP(Funds[[#This Row],[Code ISIN]],[1]GLOBAL!$C$1:$L$27,10,FALSE)," ")</f>
        <v xml:space="preserve"> </v>
      </c>
      <c r="CG320" s="42" t="s">
        <v>4374</v>
      </c>
      <c r="CH320" s="42" t="s">
        <v>4374</v>
      </c>
      <c r="CI320" s="42" t="s">
        <v>1633</v>
      </c>
      <c r="CJ320" s="123"/>
      <c r="CK320" s="96" t="s">
        <v>4374</v>
      </c>
      <c r="CL320" s="246" t="str">
        <f>VLOOKUP(Funds[[#This Row],[Code ISIN]],'Sheet1 - Table (1)'!$A$10:$AF$110017,MATCH("Funds Liquidity",'Sheet1 - Table (1)'!$10:$10,0),FALSE)</f>
        <v>Jour</v>
      </c>
    </row>
    <row r="321" spans="1:92">
      <c r="A321" s="80" t="s">
        <v>4252</v>
      </c>
      <c r="B321" s="305">
        <f>IF(ISERROR(VALUE(VLOOKUP($A321,'Sheet1 - Table (1)'!$A$8:$AG$1186,COLUMN(B$7),FALSE))),VLOOKUP(A321,TK_MANQUANTS,2,FALSE),IF(VALUE(VLOOKUP($A321,'Sheet1 - Table (1)'!$A$8:$AG$1186,COLUMN(B$7),FALSE))=0,VLOOKUP(A321,TK_MANQUANTS,2,FALSE),VALUE(VLOOKUP($A321,'Sheet1 - Table (1)'!$A$8:$AG$1186,COLUMN(B$7),FALSE))))</f>
        <v>10602719</v>
      </c>
      <c r="C321" s="80" t="str">
        <f>VLOOKUP($A321,'Sheet1 - Table (1)'!$A$8:$AG$1186,COLUMN(C$7),FALSE)</f>
        <v>UBS ETF (CH) - Gold (USD) A-dis</v>
      </c>
      <c r="D321" s="82">
        <f>VLOOKUP($A321,'Sheet1 - Table (1)'!$A$8:$AG$1186,COLUMN(D$7),FALSE)</f>
        <v>43861</v>
      </c>
      <c r="E321" s="124">
        <f>VLOOKUP($A321,'Sheet1 - Table (1)'!$A$8:$AG$1186,COLUMN(E$7),FALSE)</f>
        <v>0.23</v>
      </c>
      <c r="F321" s="80">
        <f>VLOOKUP($A321,'Sheet1 - Table (1)'!$A$8:$AG$1186,COLUMN(F$7),FALSE)</f>
        <v>0</v>
      </c>
      <c r="G321" s="80" t="str">
        <f>VLOOKUP($A321,'Sheet1 - Table (1)'!$A$8:$AG$1186,COLUMN(G$7),FALSE)</f>
        <v>Switzerland</v>
      </c>
      <c r="H321" s="80" t="str">
        <f>VLOOKUP($A321,'Sheet1 - Table (1)'!$A$8:$AG$1186,COLUMN(H$7),FALSE)</f>
        <v>USD</v>
      </c>
      <c r="I321" s="80" t="str">
        <f>VLOOKUP($A321,'Sheet1 - Table (1)'!$A$8:$AG$1186,COLUMN(I$7),FALSE)</f>
        <v>Exchange Traded Funds</v>
      </c>
      <c r="J321" s="80" t="str">
        <f>VLOOKUP($A321,'Sheet1 - Table (1)'!$A$8:$AG$1186,COLUMN(J$7),FALSE)</f>
        <v>Commodity</v>
      </c>
      <c r="K321" s="82">
        <f>VLOOKUP($A321,'Sheet1 - Table (1)'!$A$8:$AG$1186,COLUMN(K$7),FALSE)</f>
        <v>44255</v>
      </c>
      <c r="L321" s="80">
        <f>VLOOKUP($A321,'Sheet1 - Table (1)'!$A$8:$AG$1186,COLUMN(L$7),FALSE)</f>
        <v>1652.2364336999999</v>
      </c>
      <c r="M321" s="80" t="str">
        <f>VLOOKUP($A321,'Sheet1 - Table (1)'!$A$8:$AG$1186,COLUMN(M$7),FALSE)</f>
        <v>Paid</v>
      </c>
      <c r="N321" s="80">
        <f>VLOOKUP($A321,'Sheet1 - Table (1)'!$A$8:$AG$1186,COLUMN(N$7),FALSE)</f>
        <v>0</v>
      </c>
      <c r="O321" s="80">
        <f>VLOOKUP($A321,'Sheet1 - Table (1)'!$A$8:$AG$1186,COLUMN(O$7),FALSE)</f>
        <v>0</v>
      </c>
      <c r="P321" s="80">
        <f>VLOOKUP($A321,'Sheet1 - Table (1)'!$A$8:$AG$1186,COLUMN(P$7),FALSE)</f>
        <v>0</v>
      </c>
      <c r="Q321" s="80">
        <f>VLOOKUP($A321,'Sheet1 - Table (1)'!$A$8:$AG$1186,COLUMN(Q$7),FALSE)</f>
        <v>0</v>
      </c>
      <c r="R321" s="80">
        <f>VLOOKUP($A321,'Sheet1 - Table (1)'!$A$8:$AG$1186,COLUMN(R$7),FALSE)</f>
        <v>0</v>
      </c>
      <c r="S321" s="80">
        <f>VLOOKUP($A321,'Sheet1 - Table (1)'!$A$8:$AG$1186,COLUMN(S$7),FALSE)</f>
        <v>0</v>
      </c>
      <c r="T321" s="80" t="b">
        <f>VLOOKUP($A321,'Sheet1 - Table (1)'!$A$8:$AG$1186,COLUMN(T$7),FALSE)</f>
        <v>1</v>
      </c>
      <c r="U321" s="80" t="str">
        <f t="shared" si="70"/>
        <v>UK</v>
      </c>
      <c r="V321" s="80" t="str">
        <f>VLOOKUP($A321,'Sheet1 - Table (1)'!$A$8:$AG$1186,COLUMN(V$7)+3,FALSE)</f>
        <v>CH - Uebrige Fds tradit. Anl.</v>
      </c>
      <c r="W321" s="80" t="str">
        <f>VLOOKUP(A321,'Sheet1 - Table (1)'!$A$8:$AF$10075,MATCH($W$8,'Sheet1 - Table (1)'!$10:$10,0),FALSE)</f>
        <v>Détermination des Prix Quotidien</v>
      </c>
      <c r="X321" s="80" t="str">
        <f>VLOOKUP(A321,'Sheet1 - Table (1)'!$A$8:$AAB$10075,MATCH($X$8,'Sheet1 - Table (1)'!$10:$10,0),FALSE)</f>
        <v>Full</v>
      </c>
      <c r="Y321" s="96" t="str">
        <f t="shared" si="72"/>
        <v>ETF</v>
      </c>
      <c r="AA321" s="96" t="s">
        <v>1823</v>
      </c>
      <c r="AB321" s="96" t="s">
        <v>2874</v>
      </c>
      <c r="AC321" s="214" t="s">
        <v>2874</v>
      </c>
      <c r="AG321" s="96" t="s">
        <v>4269</v>
      </c>
      <c r="AI321" s="96" t="s">
        <v>475</v>
      </c>
      <c r="AJ321" s="96" t="s">
        <v>475</v>
      </c>
      <c r="AK321" s="96" t="s">
        <v>1803</v>
      </c>
      <c r="AL321" s="96" t="s">
        <v>4269</v>
      </c>
      <c r="AM321" s="96" t="str">
        <f t="shared" si="71"/>
        <v>Placements alternatifs étrangers</v>
      </c>
      <c r="AO321" s="96" t="s">
        <v>2874</v>
      </c>
      <c r="AP321" s="96" t="s">
        <v>1804</v>
      </c>
      <c r="AS321" s="101" t="str">
        <f t="shared" si="73"/>
        <v/>
      </c>
      <c r="BB321" s="101">
        <v>1</v>
      </c>
      <c r="BJ321" s="126"/>
      <c r="BK321" s="126"/>
      <c r="BL321" s="126"/>
      <c r="BM321" s="126"/>
      <c r="BN321" s="126"/>
      <c r="BO321" s="126"/>
      <c r="BP321" s="126"/>
      <c r="BQ321" s="126"/>
      <c r="BR321" s="126"/>
      <c r="BY321" s="101"/>
      <c r="BZ321" s="101"/>
      <c r="CA321" s="101" t="s">
        <v>4050</v>
      </c>
      <c r="CB321" s="122" t="s">
        <v>4319</v>
      </c>
      <c r="CC321" s="101" t="s">
        <v>4321</v>
      </c>
      <c r="CD321" s="42" t="s">
        <v>4374</v>
      </c>
      <c r="CE321" s="42" t="s">
        <v>1633</v>
      </c>
      <c r="CF321" s="42" t="str">
        <f>IFERROR(VLOOKUP(Funds[[#This Row],[Code ISIN]],[1]GLOBAL!$C$1:$L$27,10,FALSE)," ")</f>
        <v xml:space="preserve"> </v>
      </c>
      <c r="CG321" s="42" t="s">
        <v>4374</v>
      </c>
      <c r="CH321" s="42" t="s">
        <v>4374</v>
      </c>
      <c r="CI321" s="42" t="s">
        <v>4374</v>
      </c>
      <c r="CJ321" s="123"/>
      <c r="CK321" s="96" t="s">
        <v>4374</v>
      </c>
      <c r="CL321" s="246" t="str">
        <f>VLOOKUP(Funds[[#This Row],[Code ISIN]],'Sheet1 - Table (1)'!$A$10:$AF$110017,MATCH("Funds Liquidity",'Sheet1 - Table (1)'!$10:$10,0),FALSE)</f>
        <v>Jour</v>
      </c>
    </row>
    <row r="322" spans="1:92">
      <c r="A322" s="80" t="s">
        <v>4250</v>
      </c>
      <c r="B322" s="305">
        <f>IF(ISERROR(VALUE(VLOOKUP($A322,'Sheet1 - Table (1)'!$A$8:$AG$1186,COLUMN(B$7),FALSE))),VLOOKUP(A322,TK_MANQUANTS,2,FALSE),IF(VALUE(VLOOKUP($A322,'Sheet1 - Table (1)'!$A$8:$AG$1186,COLUMN(B$7),FALSE))=0,VLOOKUP(A322,TK_MANQUANTS,2,FALSE),VALUE(VLOOKUP($A322,'Sheet1 - Table (1)'!$A$8:$AG$1186,COLUMN(B$7),FALSE))))</f>
        <v>10602712</v>
      </c>
      <c r="C322" s="80" t="str">
        <f>VLOOKUP($A322,'Sheet1 - Table (1)'!$A$8:$AG$1186,COLUMN(C$7),FALSE)</f>
        <v>UBS ETF (CH) - Gold (CHF) hedged (CHF) A-dis</v>
      </c>
      <c r="D322" s="82">
        <f>VLOOKUP($A322,'Sheet1 - Table (1)'!$A$8:$AG$1186,COLUMN(D$7),FALSE)</f>
        <v>43861</v>
      </c>
      <c r="E322" s="124">
        <f>VLOOKUP($A322,'Sheet1 - Table (1)'!$A$8:$AG$1186,COLUMN(E$7),FALSE)</f>
        <v>0.23</v>
      </c>
      <c r="F322" s="80">
        <f>VLOOKUP($A322,'Sheet1 - Table (1)'!$A$8:$AG$1186,COLUMN(F$7),FALSE)</f>
        <v>0</v>
      </c>
      <c r="G322" s="80" t="str">
        <f>VLOOKUP($A322,'Sheet1 - Table (1)'!$A$8:$AG$1186,COLUMN(G$7),FALSE)</f>
        <v>Switzerland</v>
      </c>
      <c r="H322" s="80" t="str">
        <f>VLOOKUP($A322,'Sheet1 - Table (1)'!$A$8:$AG$1186,COLUMN(H$7),FALSE)</f>
        <v>CHF</v>
      </c>
      <c r="I322" s="80" t="str">
        <f>VLOOKUP($A322,'Sheet1 - Table (1)'!$A$8:$AG$1186,COLUMN(I$7),FALSE)</f>
        <v>Exchange Traded Funds</v>
      </c>
      <c r="J322" s="80" t="str">
        <f>VLOOKUP($A322,'Sheet1 - Table (1)'!$A$8:$AG$1186,COLUMN(J$7),FALSE)</f>
        <v>Commodity</v>
      </c>
      <c r="K322" s="82">
        <f>VLOOKUP($A322,'Sheet1 - Table (1)'!$A$8:$AG$1186,COLUMN(K$7),FALSE)</f>
        <v>44255</v>
      </c>
      <c r="L322" s="80">
        <f>VLOOKUP($A322,'Sheet1 - Table (1)'!$A$8:$AG$1186,COLUMN(L$7),FALSE)</f>
        <v>1313.7022079999999</v>
      </c>
      <c r="M322" s="80" t="str">
        <f>VLOOKUP($A322,'Sheet1 - Table (1)'!$A$8:$AG$1186,COLUMN(M$7),FALSE)</f>
        <v>Paid</v>
      </c>
      <c r="N322" s="80">
        <f>VLOOKUP($A322,'Sheet1 - Table (1)'!$A$8:$AG$1186,COLUMN(N$7),FALSE)</f>
        <v>0</v>
      </c>
      <c r="O322" s="80">
        <f>VLOOKUP($A322,'Sheet1 - Table (1)'!$A$8:$AG$1186,COLUMN(O$7),FALSE)</f>
        <v>0</v>
      </c>
      <c r="P322" s="80">
        <f>VLOOKUP($A322,'Sheet1 - Table (1)'!$A$8:$AG$1186,COLUMN(P$7),FALSE)</f>
        <v>0</v>
      </c>
      <c r="Q322" s="80">
        <f>VLOOKUP($A322,'Sheet1 - Table (1)'!$A$8:$AG$1186,COLUMN(Q$7),FALSE)</f>
        <v>0</v>
      </c>
      <c r="R322" s="80">
        <f>VLOOKUP($A322,'Sheet1 - Table (1)'!$A$8:$AG$1186,COLUMN(R$7),FALSE)</f>
        <v>0</v>
      </c>
      <c r="S322" s="80">
        <f>VLOOKUP($A322,'Sheet1 - Table (1)'!$A$8:$AG$1186,COLUMN(S$7),FALSE)</f>
        <v>0</v>
      </c>
      <c r="T322" s="80" t="b">
        <f>VLOOKUP($A322,'Sheet1 - Table (1)'!$A$8:$AG$1186,COLUMN(T$7),FALSE)</f>
        <v>1</v>
      </c>
      <c r="U322" s="80" t="str">
        <f t="shared" si="70"/>
        <v>UK</v>
      </c>
      <c r="V322" s="80" t="str">
        <f>VLOOKUP($A322,'Sheet1 - Table (1)'!$A$8:$AG$1186,COLUMN(V$7)+3,FALSE)</f>
        <v>CH - Uebrige Fds tradit. Anl.</v>
      </c>
      <c r="W322" s="80" t="str">
        <f>VLOOKUP(A322,'Sheet1 - Table (1)'!$A$8:$AF$10075,MATCH($W$8,'Sheet1 - Table (1)'!$10:$10,0),FALSE)</f>
        <v>Détermination des Prix Quotidien</v>
      </c>
      <c r="X322" s="80" t="str">
        <f>VLOOKUP(A322,'Sheet1 - Table (1)'!$A$8:$AAB$10075,MATCH($X$8,'Sheet1 - Table (1)'!$10:$10,0),FALSE)</f>
        <v>Full</v>
      </c>
      <c r="Y322" s="96" t="str">
        <f t="shared" si="72"/>
        <v>ETF</v>
      </c>
      <c r="AA322" s="96" t="s">
        <v>1823</v>
      </c>
      <c r="AB322" s="96" t="s">
        <v>2874</v>
      </c>
      <c r="AC322" s="214" t="s">
        <v>2874</v>
      </c>
      <c r="AG322" s="96" t="s">
        <v>4269</v>
      </c>
      <c r="AI322" s="96" t="s">
        <v>475</v>
      </c>
      <c r="AJ322" s="96" t="s">
        <v>475</v>
      </c>
      <c r="AK322" s="96" t="s">
        <v>1803</v>
      </c>
      <c r="AL322" s="96" t="s">
        <v>4269</v>
      </c>
      <c r="AM322" s="96" t="str">
        <f t="shared" si="71"/>
        <v>Placements alternatifs étrangers hedged</v>
      </c>
      <c r="AO322" s="96" t="s">
        <v>2874</v>
      </c>
      <c r="AP322" s="96" t="s">
        <v>1804</v>
      </c>
      <c r="AS322" s="101" t="str">
        <f t="shared" si="73"/>
        <v/>
      </c>
      <c r="AX322" s="101">
        <v>1</v>
      </c>
      <c r="BJ322" s="126"/>
      <c r="BK322" s="126"/>
      <c r="BL322" s="126"/>
      <c r="BM322" s="126"/>
      <c r="BN322" s="126"/>
      <c r="BO322" s="126"/>
      <c r="BP322" s="126"/>
      <c r="BQ322" s="126"/>
      <c r="BR322" s="126"/>
      <c r="BY322" s="101"/>
      <c r="BZ322" s="101"/>
      <c r="CA322" s="101" t="s">
        <v>4050</v>
      </c>
      <c r="CB322" s="122" t="s">
        <v>4324</v>
      </c>
      <c r="CC322" s="101" t="s">
        <v>4320</v>
      </c>
      <c r="CD322" s="42" t="s">
        <v>4374</v>
      </c>
      <c r="CE322" s="42" t="s">
        <v>1633</v>
      </c>
      <c r="CF322" s="42" t="str">
        <f>IFERROR(VLOOKUP(Funds[[#This Row],[Code ISIN]],[1]GLOBAL!$C$1:$L$27,10,FALSE)," ")</f>
        <v>X</v>
      </c>
      <c r="CG322" s="42" t="s">
        <v>1633</v>
      </c>
      <c r="CH322" s="42" t="s">
        <v>1633</v>
      </c>
      <c r="CI322" s="42" t="s">
        <v>1633</v>
      </c>
      <c r="CJ322" s="123"/>
      <c r="CK322" s="96" t="s">
        <v>4374</v>
      </c>
      <c r="CL322" s="246" t="str">
        <f>VLOOKUP(Funds[[#This Row],[Code ISIN]],'Sheet1 - Table (1)'!$A$10:$AF$110017,MATCH("Funds Liquidity",'Sheet1 - Table (1)'!$10:$10,0),FALSE)</f>
        <v>Jour</v>
      </c>
    </row>
    <row r="323" spans="1:92">
      <c r="A323" s="80" t="s">
        <v>4251</v>
      </c>
      <c r="B323" s="305">
        <f>IF(ISERROR(VALUE(VLOOKUP($A323,'Sheet1 - Table (1)'!$A$8:$AG$1186,COLUMN(B$7),FALSE))),VLOOKUP(A323,TK_MANQUANTS,2,FALSE),IF(VALUE(VLOOKUP($A323,'Sheet1 - Table (1)'!$A$8:$AG$1186,COLUMN(B$7),FALSE))=0,VLOOKUP(A323,TK_MANQUANTS,2,FALSE),VALUE(VLOOKUP($A323,'Sheet1 - Table (1)'!$A$8:$AG$1186,COLUMN(B$7),FALSE))))</f>
        <v>10602714</v>
      </c>
      <c r="C323" s="80" t="str">
        <f>VLOOKUP($A323,'Sheet1 - Table (1)'!$A$8:$AG$1186,COLUMN(C$7),FALSE)</f>
        <v>UBS ETF (CH) - Gold (EUR) hedged (EUR) A-dis</v>
      </c>
      <c r="D323" s="82">
        <f>VLOOKUP($A323,'Sheet1 - Table (1)'!$A$8:$AG$1186,COLUMN(D$7),FALSE)</f>
        <v>43861</v>
      </c>
      <c r="E323" s="124">
        <f>VLOOKUP($A323,'Sheet1 - Table (1)'!$A$8:$AG$1186,COLUMN(E$7),FALSE)</f>
        <v>0.23</v>
      </c>
      <c r="F323" s="80">
        <f>VLOOKUP($A323,'Sheet1 - Table (1)'!$A$8:$AG$1186,COLUMN(F$7),FALSE)</f>
        <v>0</v>
      </c>
      <c r="G323" s="80" t="str">
        <f>VLOOKUP($A323,'Sheet1 - Table (1)'!$A$8:$AG$1186,COLUMN(G$7),FALSE)</f>
        <v>Switzerland</v>
      </c>
      <c r="H323" s="80" t="str">
        <f>VLOOKUP($A323,'Sheet1 - Table (1)'!$A$8:$AG$1186,COLUMN(H$7),FALSE)</f>
        <v>EUR</v>
      </c>
      <c r="I323" s="80" t="str">
        <f>VLOOKUP($A323,'Sheet1 - Table (1)'!$A$8:$AG$1186,COLUMN(I$7),FALSE)</f>
        <v>Exchange Traded Funds</v>
      </c>
      <c r="J323" s="80" t="str">
        <f>VLOOKUP($A323,'Sheet1 - Table (1)'!$A$8:$AG$1186,COLUMN(J$7),FALSE)</f>
        <v>Commodity</v>
      </c>
      <c r="K323" s="82">
        <f>VLOOKUP($A323,'Sheet1 - Table (1)'!$A$8:$AG$1186,COLUMN(K$7),FALSE)</f>
        <v>44255</v>
      </c>
      <c r="L323" s="80">
        <f>VLOOKUP($A323,'Sheet1 - Table (1)'!$A$8:$AG$1186,COLUMN(L$7),FALSE)</f>
        <v>373.16536739999998</v>
      </c>
      <c r="M323" s="80" t="str">
        <f>VLOOKUP($A323,'Sheet1 - Table (1)'!$A$8:$AG$1186,COLUMN(M$7),FALSE)</f>
        <v>Paid</v>
      </c>
      <c r="N323" s="80">
        <f>VLOOKUP($A323,'Sheet1 - Table (1)'!$A$8:$AG$1186,COLUMN(N$7),FALSE)</f>
        <v>0</v>
      </c>
      <c r="O323" s="80">
        <f>VLOOKUP($A323,'Sheet1 - Table (1)'!$A$8:$AG$1186,COLUMN(O$7),FALSE)</f>
        <v>0</v>
      </c>
      <c r="P323" s="80">
        <f>VLOOKUP($A323,'Sheet1 - Table (1)'!$A$8:$AG$1186,COLUMN(P$7),FALSE)</f>
        <v>0</v>
      </c>
      <c r="Q323" s="80">
        <f>VLOOKUP($A323,'Sheet1 - Table (1)'!$A$8:$AG$1186,COLUMN(Q$7),FALSE)</f>
        <v>0</v>
      </c>
      <c r="R323" s="80">
        <f>VLOOKUP($A323,'Sheet1 - Table (1)'!$A$8:$AG$1186,COLUMN(R$7),FALSE)</f>
        <v>0</v>
      </c>
      <c r="S323" s="80">
        <f>VLOOKUP($A323,'Sheet1 - Table (1)'!$A$8:$AG$1186,COLUMN(S$7),FALSE)</f>
        <v>0</v>
      </c>
      <c r="T323" s="80" t="b">
        <f>VLOOKUP($A323,'Sheet1 - Table (1)'!$A$8:$AG$1186,COLUMN(T$7),FALSE)</f>
        <v>1</v>
      </c>
      <c r="U323" s="80" t="str">
        <f t="shared" si="70"/>
        <v>UK</v>
      </c>
      <c r="V323" s="80" t="str">
        <f>VLOOKUP($A323,'Sheet1 - Table (1)'!$A$8:$AG$1186,COLUMN(V$7)+3,FALSE)</f>
        <v>CH - Uebrige Fds tradit. Anl.</v>
      </c>
      <c r="W323" s="80" t="str">
        <f>VLOOKUP(A323,'Sheet1 - Table (1)'!$A$8:$AF$10075,MATCH($W$8,'Sheet1 - Table (1)'!$10:$10,0),FALSE)</f>
        <v>Détermination des Prix Quotidien</v>
      </c>
      <c r="X323" s="80" t="str">
        <f>VLOOKUP(A323,'Sheet1 - Table (1)'!$A$8:$AAB$10075,MATCH($X$8,'Sheet1 - Table (1)'!$10:$10,0),FALSE)</f>
        <v>Full</v>
      </c>
      <c r="Y323" s="96" t="str">
        <f t="shared" si="72"/>
        <v>ETF</v>
      </c>
      <c r="AA323" s="96" t="s">
        <v>1823</v>
      </c>
      <c r="AB323" s="96" t="s">
        <v>2874</v>
      </c>
      <c r="AC323" s="214" t="s">
        <v>2874</v>
      </c>
      <c r="AG323" s="96" t="s">
        <v>4269</v>
      </c>
      <c r="AI323" s="96" t="s">
        <v>475</v>
      </c>
      <c r="AJ323" s="96" t="s">
        <v>475</v>
      </c>
      <c r="AK323" s="96" t="s">
        <v>1803</v>
      </c>
      <c r="AL323" s="96" t="s">
        <v>4269</v>
      </c>
      <c r="AM323" s="96" t="str">
        <f t="shared" si="71"/>
        <v>Placements alternatifs étrangers</v>
      </c>
      <c r="AO323" s="96" t="s">
        <v>2874</v>
      </c>
      <c r="AP323" s="96" t="s">
        <v>1804</v>
      </c>
      <c r="AS323" s="101" t="str">
        <f t="shared" si="73"/>
        <v/>
      </c>
      <c r="AY323" s="101">
        <v>1</v>
      </c>
      <c r="BJ323" s="126"/>
      <c r="BK323" s="126"/>
      <c r="BL323" s="126"/>
      <c r="BM323" s="126"/>
      <c r="BN323" s="126"/>
      <c r="BO323" s="126"/>
      <c r="BP323" s="126"/>
      <c r="BQ323" s="126"/>
      <c r="BR323" s="126"/>
      <c r="BY323" s="101"/>
      <c r="BZ323" s="101"/>
      <c r="CA323" s="101" t="s">
        <v>4050</v>
      </c>
      <c r="CB323" s="122" t="s">
        <v>4322</v>
      </c>
      <c r="CC323" s="101" t="s">
        <v>4323</v>
      </c>
      <c r="CD323" s="42" t="s">
        <v>4374</v>
      </c>
      <c r="CE323" s="42" t="s">
        <v>1633</v>
      </c>
      <c r="CF323" s="42" t="str">
        <f>IFERROR(VLOOKUP(Funds[[#This Row],[Code ISIN]],[1]GLOBAL!$C$1:$L$27,10,FALSE)," ")</f>
        <v>X</v>
      </c>
      <c r="CG323" s="42" t="s">
        <v>1633</v>
      </c>
      <c r="CH323" s="42" t="s">
        <v>4374</v>
      </c>
      <c r="CI323" s="42" t="s">
        <v>4374</v>
      </c>
      <c r="CJ323" s="123"/>
      <c r="CK323" s="96" t="s">
        <v>4374</v>
      </c>
      <c r="CL323" s="246" t="str">
        <f>VLOOKUP(Funds[[#This Row],[Code ISIN]],'Sheet1 - Table (1)'!$A$10:$AF$110017,MATCH("Funds Liquidity",'Sheet1 - Table (1)'!$10:$10,0),FALSE)</f>
        <v>Jour</v>
      </c>
    </row>
    <row r="324" spans="1:92">
      <c r="A324" s="80" t="s">
        <v>4272</v>
      </c>
      <c r="B324" s="305">
        <f>IF(ISERROR(VALUE(VLOOKUP($A324,'Sheet1 - Table (1)'!$A$8:$AG$1186,COLUMN(B$7),FALSE))),VLOOKUP(A324,TK_MANQUANTS,2,FALSE),IF(VALUE(VLOOKUP($A324,'Sheet1 - Table (1)'!$A$8:$AG$1186,COLUMN(B$7),FALSE))=0,VLOOKUP(A324,TK_MANQUANTS,2,FALSE),VALUE(VLOOKUP($A324,'Sheet1 - Table (1)'!$A$8:$AG$1186,COLUMN(B$7),FALSE))))</f>
        <v>22091896</v>
      </c>
      <c r="C324" s="80" t="str">
        <f>VLOOKUP($A324,'Sheet1 - Table (1)'!$A$8:$AG$1186,COLUMN(C$7),FALSE)</f>
        <v>CSIF (CH) II Gold Blue DBH</v>
      </c>
      <c r="D324" s="82">
        <f>VLOOKUP($A324,'Sheet1 - Table (1)'!$A$8:$AG$1186,COLUMN(D$7),FALSE)</f>
        <v>43890</v>
      </c>
      <c r="E324" s="124">
        <f>VLOOKUP($A324,'Sheet1 - Table (1)'!$A$8:$AG$1186,COLUMN(E$7),FALSE)</f>
        <v>8.5500000000000007E-2</v>
      </c>
      <c r="F324" s="80">
        <f>VLOOKUP($A324,'Sheet1 - Table (1)'!$A$8:$AG$1186,COLUMN(F$7),FALSE)</f>
        <v>0</v>
      </c>
      <c r="G324" s="80" t="str">
        <f>VLOOKUP($A324,'Sheet1 - Table (1)'!$A$8:$AG$1186,COLUMN(G$7),FALSE)</f>
        <v>Switzerland</v>
      </c>
      <c r="H324" s="80" t="str">
        <f>VLOOKUP($A324,'Sheet1 - Table (1)'!$A$8:$AG$1186,COLUMN(H$7),FALSE)</f>
        <v>CHF</v>
      </c>
      <c r="I324" s="80" t="str">
        <f>VLOOKUP($A324,'Sheet1 - Table (1)'!$A$8:$AG$1186,COLUMN(I$7),FALSE)</f>
        <v>Fonds de placement</v>
      </c>
      <c r="J324" s="80" t="str">
        <f>VLOOKUP($A324,'Sheet1 - Table (1)'!$A$8:$AG$1186,COLUMN(J$7),FALSE)</f>
        <v>Commodity</v>
      </c>
      <c r="K324" s="82">
        <f>VLOOKUP($A324,'Sheet1 - Table (1)'!$A$8:$AG$1186,COLUMN(K$7),FALSE)</f>
        <v>44255</v>
      </c>
      <c r="L324" s="80">
        <f>VLOOKUP($A324,'Sheet1 - Table (1)'!$A$8:$AG$1186,COLUMN(L$7),FALSE)</f>
        <v>1276.1822586000001</v>
      </c>
      <c r="M324" s="80" t="str">
        <f>VLOOKUP($A324,'Sheet1 - Table (1)'!$A$8:$AG$1186,COLUMN(M$7),FALSE)</f>
        <v>Retained</v>
      </c>
      <c r="N324" s="80">
        <f>VLOOKUP($A324,'Sheet1 - Table (1)'!$A$8:$AG$1186,COLUMN(N$7),FALSE)</f>
        <v>0</v>
      </c>
      <c r="O324" s="80">
        <f>VLOOKUP($A324,'Sheet1 - Table (1)'!$A$8:$AG$1186,COLUMN(O$7),FALSE)</f>
        <v>0</v>
      </c>
      <c r="P324" s="80">
        <f>VLOOKUP($A324,'Sheet1 - Table (1)'!$A$8:$AG$1186,COLUMN(P$7),FALSE)</f>
        <v>0</v>
      </c>
      <c r="Q324" s="80">
        <f>VLOOKUP($A324,'Sheet1 - Table (1)'!$A$8:$AG$1186,COLUMN(Q$7),FALSE)</f>
        <v>0</v>
      </c>
      <c r="R324" s="80">
        <f>VLOOKUP($A324,'Sheet1 - Table (1)'!$A$8:$AG$1186,COLUMN(R$7),FALSE)</f>
        <v>0</v>
      </c>
      <c r="S324" s="80">
        <f>VLOOKUP($A324,'Sheet1 - Table (1)'!$A$8:$AG$1186,COLUMN(S$7),FALSE)</f>
        <v>0</v>
      </c>
      <c r="T324" s="80">
        <f>VLOOKUP($A324,'Sheet1 - Table (1)'!$A$8:$AG$1186,COLUMN(T$7),FALSE)</f>
        <v>0</v>
      </c>
      <c r="U324" s="80" t="str">
        <f t="shared" si="70"/>
        <v/>
      </c>
      <c r="V324" s="80" t="str">
        <f>VLOOKUP($A324,'Sheet1 - Table (1)'!$A$8:$AG$1186,COLUMN(V$7)+3,FALSE)</f>
        <v>CH - Uebrige Fds tradit. Anl.</v>
      </c>
      <c r="W324" s="80" t="str">
        <f>VLOOKUP(A324,'Sheet1 - Table (1)'!$A$8:$AF$10075,MATCH($W$8,'Sheet1 - Table (1)'!$10:$10,0),FALSE)</f>
        <v>Détermination des Prix Quotidien</v>
      </c>
      <c r="X324" s="80" t="str">
        <f>VLOOKUP(A324,'Sheet1 - Table (1)'!$A$8:$AAB$10075,MATCH($X$8,'Sheet1 - Table (1)'!$10:$10,0),FALSE)</f>
        <v>Full</v>
      </c>
      <c r="Y324" s="96" t="str">
        <f t="shared" si="72"/>
        <v>Fonds de placement</v>
      </c>
      <c r="AA324" s="96" t="s">
        <v>1823</v>
      </c>
      <c r="AB324" s="96" t="s">
        <v>2874</v>
      </c>
      <c r="AC324" s="214" t="s">
        <v>2874</v>
      </c>
      <c r="AG324" s="96" t="s">
        <v>4269</v>
      </c>
      <c r="AI324" s="96" t="s">
        <v>475</v>
      </c>
      <c r="AJ324" s="96" t="s">
        <v>475</v>
      </c>
      <c r="AK324" s="96" t="s">
        <v>1803</v>
      </c>
      <c r="AL324" s="96" t="s">
        <v>4269</v>
      </c>
      <c r="AM324" s="96" t="str">
        <f t="shared" si="71"/>
        <v>Placements alternatifs étrangers hedged</v>
      </c>
      <c r="AN324" s="139">
        <v>1</v>
      </c>
      <c r="AO324" s="96" t="s">
        <v>2874</v>
      </c>
      <c r="AP324" s="96" t="s">
        <v>1804</v>
      </c>
      <c r="AS324" s="101" t="str">
        <f t="shared" si="73"/>
        <v/>
      </c>
      <c r="AX324" s="101">
        <v>1</v>
      </c>
      <c r="BJ324" s="126"/>
      <c r="BK324" s="126"/>
      <c r="BL324" s="126"/>
      <c r="BM324" s="126"/>
      <c r="BN324" s="126"/>
      <c r="BO324" s="126"/>
      <c r="BP324" s="126"/>
      <c r="BQ324" s="126"/>
      <c r="BR324" s="126"/>
      <c r="BT324" s="101">
        <v>4.0000000000000002E-4</v>
      </c>
      <c r="BU324" s="101">
        <v>4.0000000000000002E-4</v>
      </c>
      <c r="BX324" s="134" t="s">
        <v>1851</v>
      </c>
      <c r="BY324" s="101" t="s">
        <v>22041</v>
      </c>
      <c r="BZ324" s="101"/>
      <c r="CA324" s="101" t="s">
        <v>4050</v>
      </c>
      <c r="CB324" s="122" t="s">
        <v>4313</v>
      </c>
      <c r="CC324" s="101" t="s">
        <v>4314</v>
      </c>
      <c r="CD324" s="42" t="s">
        <v>1633</v>
      </c>
      <c r="CE324" s="42" t="s">
        <v>4374</v>
      </c>
      <c r="CF324" s="42" t="str">
        <f>IFERROR(VLOOKUP(Funds[[#This Row],[Code ISIN]],[1]GLOBAL!$C$1:$L$27,10,FALSE)," ")</f>
        <v xml:space="preserve"> </v>
      </c>
      <c r="CG324" s="42" t="s">
        <v>4374</v>
      </c>
      <c r="CH324" s="42" t="s">
        <v>4374</v>
      </c>
      <c r="CI324" s="42" t="s">
        <v>4374</v>
      </c>
      <c r="CJ324" s="123"/>
      <c r="CK324" s="96" t="s">
        <v>4374</v>
      </c>
      <c r="CL324" s="246" t="str">
        <f>VLOOKUP(Funds[[#This Row],[Code ISIN]],'Sheet1 - Table (1)'!$A$10:$AF$110017,MATCH("Funds Liquidity",'Sheet1 - Table (1)'!$10:$10,0),FALSE)</f>
        <v>Jour</v>
      </c>
      <c r="CM324" s="246" t="s">
        <v>2874</v>
      </c>
    </row>
    <row r="325" spans="1:92">
      <c r="A325" s="80" t="s">
        <v>4259</v>
      </c>
      <c r="B325" s="305">
        <f>IF(ISERROR(VALUE(VLOOKUP($A325,'Sheet1 - Table (1)'!$A$8:$AG$1186,COLUMN(B$7),FALSE))),VLOOKUP(A325,TK_MANQUANTS,2,FALSE),IF(VALUE(VLOOKUP($A325,'Sheet1 - Table (1)'!$A$8:$AG$1186,COLUMN(B$7),FALSE))=0,VLOOKUP(A325,TK_MANQUANTS,2,FALSE),VALUE(VLOOKUP($A325,'Sheet1 - Table (1)'!$A$8:$AG$1186,COLUMN(B$7),FALSE))))</f>
        <v>214292</v>
      </c>
      <c r="C325" s="80" t="str">
        <f>VLOOKUP($A325,'Sheet1 - Table (1)'!$A$8:$AG$1186,COLUMN(C$7),FALSE)</f>
        <v>DWS Gold Plus</v>
      </c>
      <c r="D325" s="82">
        <f>VLOOKUP($A325,'Sheet1 - Table (1)'!$A$8:$AG$1186,COLUMN(D$7),FALSE)</f>
        <v>43879</v>
      </c>
      <c r="E325" s="124">
        <f>VLOOKUP($A325,'Sheet1 - Table (1)'!$A$8:$AG$1186,COLUMN(E$7),FALSE)</f>
        <v>0.9</v>
      </c>
      <c r="F325" s="80">
        <f>VLOOKUP($A325,'Sheet1 - Table (1)'!$A$8:$AG$1186,COLUMN(F$7),FALSE)</f>
        <v>0</v>
      </c>
      <c r="G325" s="80" t="str">
        <f>VLOOKUP($A325,'Sheet1 - Table (1)'!$A$8:$AG$1186,COLUMN(G$7),FALSE)</f>
        <v>Luxembourg</v>
      </c>
      <c r="H325" s="80" t="str">
        <f>VLOOKUP($A325,'Sheet1 - Table (1)'!$A$8:$AG$1186,COLUMN(H$7),FALSE)</f>
        <v>EUR</v>
      </c>
      <c r="I325" s="80" t="str">
        <f>VLOOKUP($A325,'Sheet1 - Table (1)'!$A$8:$AG$1186,COLUMN(I$7),FALSE)</f>
        <v>Fonds de placement</v>
      </c>
      <c r="J325" s="80" t="str">
        <f>VLOOKUP($A325,'Sheet1 - Table (1)'!$A$8:$AG$1186,COLUMN(J$7),FALSE)</f>
        <v>Commodity</v>
      </c>
      <c r="K325" s="82">
        <f>VLOOKUP($A325,'Sheet1 - Table (1)'!$A$8:$AG$1186,COLUMN(K$7),FALSE)</f>
        <v>44255</v>
      </c>
      <c r="L325" s="80">
        <f>VLOOKUP($A325,'Sheet1 - Table (1)'!$A$8:$AG$1186,COLUMN(L$7),FALSE)</f>
        <v>200.57232680000001</v>
      </c>
      <c r="M325" s="80" t="str">
        <f>VLOOKUP($A325,'Sheet1 - Table (1)'!$A$8:$AG$1186,COLUMN(M$7),FALSE)</f>
        <v>Retained</v>
      </c>
      <c r="N325" s="80">
        <f>VLOOKUP($A325,'Sheet1 - Table (1)'!$A$8:$AG$1186,COLUMN(N$7),FALSE)</f>
        <v>0</v>
      </c>
      <c r="O325" s="80">
        <f>VLOOKUP($A325,'Sheet1 - Table (1)'!$A$8:$AG$1186,COLUMN(O$7),FALSE)</f>
        <v>0</v>
      </c>
      <c r="P325" s="80">
        <f>VLOOKUP($A325,'Sheet1 - Table (1)'!$A$8:$AG$1186,COLUMN(P$7),FALSE)</f>
        <v>0</v>
      </c>
      <c r="Q325" s="80">
        <f>VLOOKUP($A325,'Sheet1 - Table (1)'!$A$8:$AG$1186,COLUMN(Q$7),FALSE)</f>
        <v>0</v>
      </c>
      <c r="R325" s="80">
        <f>VLOOKUP($A325,'Sheet1 - Table (1)'!$A$8:$AG$1186,COLUMN(R$7),FALSE)</f>
        <v>0</v>
      </c>
      <c r="S325" s="80" t="b">
        <f>VLOOKUP($A325,'Sheet1 - Table (1)'!$A$8:$AG$1186,COLUMN(S$7),FALSE)</f>
        <v>1</v>
      </c>
      <c r="T325" s="80">
        <f>VLOOKUP($A325,'Sheet1 - Table (1)'!$A$8:$AG$1186,COLUMN(T$7),FALSE)</f>
        <v>0</v>
      </c>
      <c r="U325" s="80" t="str">
        <f t="shared" si="70"/>
        <v>GE</v>
      </c>
      <c r="V325" s="80" t="str">
        <f>VLOOKUP($A325,'Sheet1 - Table (1)'!$A$8:$AG$1186,COLUMN(V$7)+3,FALSE)</f>
        <v>LU - FCP - Parte 2</v>
      </c>
      <c r="W325" s="80" t="str">
        <f>VLOOKUP(A325,'Sheet1 - Table (1)'!$A$8:$AF$10075,MATCH($W$8,'Sheet1 - Table (1)'!$10:$10,0),FALSE)</f>
        <v>Détermination des Prix Quotidien</v>
      </c>
      <c r="X325" s="80">
        <f>VLOOKUP(A325,'Sheet1 - Table (1)'!$A$8:$AAB$10075,MATCH($X$8,'Sheet1 - Table (1)'!$10:$10,0),FALSE)</f>
        <v>0</v>
      </c>
      <c r="Y325" s="96" t="str">
        <f t="shared" si="72"/>
        <v>Fonds de placement</v>
      </c>
      <c r="AA325" s="96" t="s">
        <v>1823</v>
      </c>
      <c r="AB325" s="96" t="s">
        <v>2874</v>
      </c>
      <c r="AC325" s="214" t="s">
        <v>2874</v>
      </c>
      <c r="AG325" s="96" t="s">
        <v>4269</v>
      </c>
      <c r="AI325" s="96" t="s">
        <v>475</v>
      </c>
      <c r="AJ325" s="96" t="s">
        <v>475</v>
      </c>
      <c r="AK325" s="96" t="s">
        <v>1803</v>
      </c>
      <c r="AL325" s="96" t="s">
        <v>4269</v>
      </c>
      <c r="AM325" s="96" t="str">
        <f t="shared" si="71"/>
        <v>Placements alternatifs étrangers</v>
      </c>
      <c r="AO325" s="96" t="s">
        <v>2874</v>
      </c>
      <c r="AP325" s="96" t="s">
        <v>1804</v>
      </c>
      <c r="AS325" s="101" t="str">
        <f t="shared" si="73"/>
        <v/>
      </c>
      <c r="BB325" s="101">
        <v>1</v>
      </c>
      <c r="BJ325" s="126"/>
      <c r="BK325" s="126"/>
      <c r="BL325" s="126"/>
      <c r="BM325" s="126"/>
      <c r="BN325" s="126"/>
      <c r="BO325" s="126"/>
      <c r="BP325" s="126"/>
      <c r="BQ325" s="126"/>
      <c r="BR325" s="126"/>
      <c r="BY325" s="101"/>
      <c r="BZ325" s="101"/>
      <c r="CA325" s="101" t="s">
        <v>4050</v>
      </c>
      <c r="CB325" s="101"/>
      <c r="CC325" s="101"/>
      <c r="CD325" s="42" t="s">
        <v>4374</v>
      </c>
      <c r="CE325" s="42" t="s">
        <v>4374</v>
      </c>
      <c r="CF325" s="42" t="str">
        <f>IFERROR(VLOOKUP(Funds[[#This Row],[Code ISIN]],[1]GLOBAL!$C$1:$L$27,10,FALSE)," ")</f>
        <v xml:space="preserve"> </v>
      </c>
      <c r="CG325" s="42" t="s">
        <v>4374</v>
      </c>
      <c r="CH325" s="42" t="s">
        <v>4374</v>
      </c>
      <c r="CI325" s="42" t="s">
        <v>4374</v>
      </c>
      <c r="CJ325" s="123"/>
      <c r="CK325" s="96" t="s">
        <v>4374</v>
      </c>
      <c r="CL325" s="246" t="str">
        <f>VLOOKUP(Funds[[#This Row],[Code ISIN]],'Sheet1 - Table (1)'!$A$10:$AF$110017,MATCH("Funds Liquidity",'Sheet1 - Table (1)'!$10:$10,0),FALSE)</f>
        <v>Jour</v>
      </c>
    </row>
    <row r="326" spans="1:92">
      <c r="A326" s="96" t="s">
        <v>1107</v>
      </c>
      <c r="B326" s="305">
        <f>IF(ISERROR(VALUE(VLOOKUP($A326,'Sheet1 - Table (1)'!$A$8:$AG$1186,COLUMN(B$7),FALSE))),VLOOKUP(A326,TK_MANQUANTS,2,FALSE),IF(VALUE(VLOOKUP($A326,'Sheet1 - Table (1)'!$A$8:$AG$1186,COLUMN(B$7),FALSE))=0,VLOOKUP(A326,TK_MANQUANTS,2,FALSE),VALUE(VLOOKUP($A326,'Sheet1 - Table (1)'!$A$8:$AG$1186,COLUMN(B$7),FALSE))))</f>
        <v>10632213</v>
      </c>
      <c r="C326" s="80" t="str">
        <f>VLOOKUP($A326,'Sheet1 - Table (1)'!$A$8:$AG$1186,COLUMN(C$7),FALSE)</f>
        <v>ComStage iBoxx € Liq Sov Div 25+ TR UCITS ETF</v>
      </c>
      <c r="D326" s="82">
        <f>VLOOKUP($A326,'Sheet1 - Table (1)'!$A$8:$AG$1186,COLUMN(D$7),FALSE)</f>
        <v>43646</v>
      </c>
      <c r="E326" s="124">
        <f>VLOOKUP($A326,'Sheet1 - Table (1)'!$A$8:$AG$1186,COLUMN(E$7),FALSE)</f>
        <v>0.12</v>
      </c>
      <c r="F326" s="80" t="b">
        <f>VLOOKUP($A326,'Sheet1 - Table (1)'!$A$8:$AG$1186,COLUMN(F$7),FALSE)</f>
        <v>1</v>
      </c>
      <c r="G326" s="80" t="str">
        <f>VLOOKUP($A326,'Sheet1 - Table (1)'!$A$8:$AG$1186,COLUMN(G$7),FALSE)</f>
        <v>Luxembourg</v>
      </c>
      <c r="H326" s="80" t="str">
        <f>VLOOKUP($A326,'Sheet1 - Table (1)'!$A$8:$AG$1186,COLUMN(H$7),FALSE)</f>
        <v>EUR</v>
      </c>
      <c r="I326" s="80" t="str">
        <f>VLOOKUP($A326,'Sheet1 - Table (1)'!$A$8:$AG$1186,COLUMN(I$7),FALSE)</f>
        <v>Exchange Traded Funds</v>
      </c>
      <c r="J326" s="80" t="str">
        <f>VLOOKUP($A326,'Sheet1 - Table (1)'!$A$8:$AG$1186,COLUMN(J$7),FALSE)</f>
        <v>Obligation</v>
      </c>
      <c r="K326" s="82">
        <f>VLOOKUP($A326,'Sheet1 - Table (1)'!$A$8:$AG$1186,COLUMN(K$7),FALSE)</f>
        <v>0</v>
      </c>
      <c r="L326" s="80">
        <f>VLOOKUP($A326,'Sheet1 - Table (1)'!$A$8:$AG$1186,COLUMN(L$7),FALSE)</f>
        <v>0</v>
      </c>
      <c r="M326" s="80" t="str">
        <f>VLOOKUP($A326,'Sheet1 - Table (1)'!$A$8:$AG$1186,COLUMN(M$7),FALSE)</f>
        <v>Paid</v>
      </c>
      <c r="N326" s="80">
        <f>VLOOKUP($A326,'Sheet1 - Table (1)'!$A$8:$AG$1186,COLUMN(N$7),FALSE)</f>
        <v>0</v>
      </c>
      <c r="O326" s="80">
        <f>VLOOKUP($A326,'Sheet1 - Table (1)'!$A$8:$AG$1186,COLUMN(O$7),FALSE)</f>
        <v>0</v>
      </c>
      <c r="P326" s="80">
        <f>VLOOKUP($A326,'Sheet1 - Table (1)'!$A$8:$AG$1186,COLUMN(P$7),FALSE)</f>
        <v>0</v>
      </c>
      <c r="Q326" s="80">
        <f>VLOOKUP($A326,'Sheet1 - Table (1)'!$A$8:$AG$1186,COLUMN(Q$7),FALSE)</f>
        <v>0</v>
      </c>
      <c r="R326" s="80">
        <f>VLOOKUP($A326,'Sheet1 - Table (1)'!$A$8:$AG$1186,COLUMN(R$7),FALSE)</f>
        <v>0</v>
      </c>
      <c r="S326" s="80" t="b">
        <f>VLOOKUP($A326,'Sheet1 - Table (1)'!$A$8:$AG$1186,COLUMN(S$7),FALSE)</f>
        <v>1</v>
      </c>
      <c r="T326" s="80">
        <f>VLOOKUP($A326,'Sheet1 - Table (1)'!$A$8:$AG$1186,COLUMN(T$7),FALSE)</f>
        <v>0</v>
      </c>
      <c r="U326" s="80" t="str">
        <f t="shared" si="70"/>
        <v>GE</v>
      </c>
      <c r="V326" s="80" t="str">
        <f>VLOOKUP($A326,'Sheet1 - Table (1)'!$A$8:$AG$1186,COLUMN(V$7)+3,FALSE)</f>
        <v>LU - SICAV - Parte 1</v>
      </c>
      <c r="W326" s="80" t="str">
        <f>VLOOKUP(A326,'Sheet1 - Table (1)'!$A$8:$AF$10075,MATCH($W$8,'Sheet1 - Table (1)'!$10:$10,0),FALSE)</f>
        <v>Détermination des Prix Quotidien</v>
      </c>
      <c r="X326" s="80" t="str">
        <f>VLOOKUP(A326,'Sheet1 - Table (1)'!$A$8:$AAB$10075,MATCH($X$8,'Sheet1 - Table (1)'!$10:$10,0),FALSE)</f>
        <v>Swap</v>
      </c>
      <c r="Y326" s="96" t="str">
        <f t="shared" si="72"/>
        <v>ETF</v>
      </c>
      <c r="AA326" s="96" t="s">
        <v>1823</v>
      </c>
      <c r="AB326" s="96" t="s">
        <v>2481</v>
      </c>
      <c r="AC326" s="214" t="s">
        <v>140</v>
      </c>
      <c r="AD326" s="214" t="s">
        <v>2481</v>
      </c>
      <c r="AE326" s="96" t="s">
        <v>2542</v>
      </c>
      <c r="AF326" s="246" t="s">
        <v>2481</v>
      </c>
      <c r="AG326" s="96" t="s">
        <v>2857</v>
      </c>
      <c r="AI326" s="96" t="s">
        <v>785</v>
      </c>
      <c r="AJ326" s="96" t="s">
        <v>140</v>
      </c>
      <c r="AK326" s="96" t="s">
        <v>140</v>
      </c>
      <c r="AL326" s="96" t="s">
        <v>2481</v>
      </c>
      <c r="AM326" s="96" t="str">
        <f t="shared" si="71"/>
        <v>Obligations étrangères</v>
      </c>
      <c r="AO326" s="96" t="s">
        <v>2481</v>
      </c>
      <c r="AP326" s="96" t="s">
        <v>75</v>
      </c>
      <c r="AQ326" s="96">
        <v>20.55</v>
      </c>
      <c r="AR326" s="101">
        <v>2.0199999999999999E-2</v>
      </c>
      <c r="AS326" s="101">
        <f t="shared" si="73"/>
        <v>1.9E-2</v>
      </c>
      <c r="AT326" s="126">
        <v>1</v>
      </c>
      <c r="AU326" s="126"/>
      <c r="AV326" s="126"/>
      <c r="AY326" s="101">
        <v>1</v>
      </c>
      <c r="BK326" s="101">
        <v>1</v>
      </c>
      <c r="BV326" s="101">
        <v>1</v>
      </c>
      <c r="BY326" s="96" t="s">
        <v>1223</v>
      </c>
      <c r="BZ326" s="101" t="str">
        <f>IF(AJ326="Obligations",AP326&amp;" "&amp;AI326&amp;" "&amp;IF(AQ326&lt;3.5,"SHORT",IF(AQ326&gt;8,"LONG","MID")),"")</f>
        <v>Courbe EUR Gouvernements LONG</v>
      </c>
      <c r="CA326" s="101" t="s">
        <v>70</v>
      </c>
      <c r="CB326" s="101"/>
      <c r="CC326" s="101" t="s">
        <v>70</v>
      </c>
      <c r="CD326" s="42" t="s">
        <v>4374</v>
      </c>
      <c r="CE326" s="42" t="s">
        <v>4374</v>
      </c>
      <c r="CF326" s="42" t="str">
        <f>IFERROR(VLOOKUP(Funds[[#This Row],[Code ISIN]],[1]GLOBAL!$C$1:$L$27,10,FALSE)," ")</f>
        <v xml:space="preserve"> </v>
      </c>
      <c r="CG326" s="42" t="s">
        <v>4374</v>
      </c>
      <c r="CH326" s="42" t="s">
        <v>4374</v>
      </c>
      <c r="CI326" s="42" t="s">
        <v>4374</v>
      </c>
      <c r="CJ326" s="123">
        <v>42734</v>
      </c>
      <c r="CK326" s="96" t="s">
        <v>4374</v>
      </c>
      <c r="CL326" s="246" t="str">
        <f>VLOOKUP(Funds[[#This Row],[Code ISIN]],'Sheet1 - Table (1)'!$A$10:$AF$110017,MATCH("Funds Liquidity",'Sheet1 - Table (1)'!$10:$10,0),FALSE)</f>
        <v>Jour</v>
      </c>
    </row>
    <row r="327" spans="1:92">
      <c r="A327" s="128" t="s">
        <v>1650</v>
      </c>
      <c r="B327" s="305">
        <f>IF(ISERROR(VALUE(VLOOKUP($A327,'Sheet1 - Table (1)'!$A$8:$AG$1186,COLUMN(B$7),FALSE))),VLOOKUP(A327,TK_MANQUANTS,2,FALSE),IF(VALUE(VLOOKUP($A327,'Sheet1 - Table (1)'!$A$8:$AG$1186,COLUMN(B$7),FALSE))=0,VLOOKUP(A327,TK_MANQUANTS,2,FALSE),VALUE(VLOOKUP($A327,'Sheet1 - Table (1)'!$A$8:$AG$1186,COLUMN(B$7),FALSE))))</f>
        <v>26709364</v>
      </c>
      <c r="C327" s="80" t="str">
        <f>VLOOKUP($A327,'Sheet1 - Table (1)'!$A$8:$AG$1186,COLUMN(C$7),FALSE)</f>
        <v>iShares € Govt Bd 20yr Tgt Dur UCITS ETF EUR Dist</v>
      </c>
      <c r="D327" s="82">
        <f>VLOOKUP($A327,'Sheet1 - Table (1)'!$A$8:$AG$1186,COLUMN(D$7),FALSE)</f>
        <v>43878</v>
      </c>
      <c r="E327" s="124">
        <f>VLOOKUP($A327,'Sheet1 - Table (1)'!$A$8:$AG$1186,COLUMN(E$7),FALSE)</f>
        <v>0.15</v>
      </c>
      <c r="F327" s="80" t="b">
        <f>VLOOKUP($A327,'Sheet1 - Table (1)'!$A$8:$AG$1186,COLUMN(F$7),FALSE)</f>
        <v>1</v>
      </c>
      <c r="G327" s="80" t="str">
        <f>VLOOKUP($A327,'Sheet1 - Table (1)'!$A$8:$AG$1186,COLUMN(G$7),FALSE)</f>
        <v>Ireland</v>
      </c>
      <c r="H327" s="80" t="str">
        <f>VLOOKUP($A327,'Sheet1 - Table (1)'!$A$8:$AG$1186,COLUMN(H$7),FALSE)</f>
        <v>EUR</v>
      </c>
      <c r="I327" s="80" t="str">
        <f>VLOOKUP($A327,'Sheet1 - Table (1)'!$A$8:$AG$1186,COLUMN(I$7),FALSE)</f>
        <v>Exchange Traded Funds</v>
      </c>
      <c r="J327" s="80" t="str">
        <f>VLOOKUP($A327,'Sheet1 - Table (1)'!$A$8:$AG$1186,COLUMN(J$7),FALSE)</f>
        <v>Obligation</v>
      </c>
      <c r="K327" s="82">
        <f>VLOOKUP($A327,'Sheet1 - Table (1)'!$A$8:$AG$1186,COLUMN(K$7),FALSE)</f>
        <v>44255</v>
      </c>
      <c r="L327" s="80">
        <f>VLOOKUP($A327,'Sheet1 - Table (1)'!$A$8:$AG$1186,COLUMN(L$7),FALSE)</f>
        <v>178.60285859999999</v>
      </c>
      <c r="M327" s="80" t="str">
        <f>VLOOKUP($A327,'Sheet1 - Table (1)'!$A$8:$AG$1186,COLUMN(M$7),FALSE)</f>
        <v>Paid</v>
      </c>
      <c r="N327" s="80">
        <f>VLOOKUP($A327,'Sheet1 - Table (1)'!$A$8:$AG$1186,COLUMN(N$7),FALSE)</f>
        <v>0</v>
      </c>
      <c r="O327" s="80" t="b">
        <f>VLOOKUP($A327,'Sheet1 - Table (1)'!$A$8:$AG$1186,COLUMN(O$7),FALSE)</f>
        <v>1</v>
      </c>
      <c r="P327" s="80" t="b">
        <f>VLOOKUP($A327,'Sheet1 - Table (1)'!$A$8:$AG$1186,COLUMN(P$7),FALSE)</f>
        <v>1</v>
      </c>
      <c r="Q327" s="80" t="b">
        <f>VLOOKUP($A327,'Sheet1 - Table (1)'!$A$8:$AG$1186,COLUMN(Q$7),FALSE)</f>
        <v>1</v>
      </c>
      <c r="R327" s="80" t="b">
        <f>VLOOKUP($A327,'Sheet1 - Table (1)'!$A$8:$AG$1186,COLUMN(R$7),FALSE)</f>
        <v>1</v>
      </c>
      <c r="S327" s="80" t="b">
        <f>VLOOKUP($A327,'Sheet1 - Table (1)'!$A$8:$AG$1186,COLUMN(S$7),FALSE)</f>
        <v>1</v>
      </c>
      <c r="T327" s="80" t="b">
        <f>VLOOKUP($A327,'Sheet1 - Table (1)'!$A$8:$AG$1186,COLUMN(T$7),FALSE)</f>
        <v>1</v>
      </c>
      <c r="U327" s="80" t="str">
        <f t="shared" si="70"/>
        <v>FR-IT-NE-SP-GE-UK</v>
      </c>
      <c r="V327" s="80" t="str">
        <f>VLOOKUP($A327,'Sheet1 - Table (1)'!$A$8:$AG$1186,COLUMN(V$7)+3,FALSE)</f>
        <v>ICVC</v>
      </c>
      <c r="W327" s="80" t="str">
        <f>VLOOKUP(A327,'Sheet1 - Table (1)'!$A$8:$AF$10075,MATCH($W$8,'Sheet1 - Table (1)'!$10:$10,0),FALSE)</f>
        <v>Détermination des Prix Quotidien</v>
      </c>
      <c r="X327" s="80" t="str">
        <f>VLOOKUP(A327,'Sheet1 - Table (1)'!$A$8:$AAB$10075,MATCH($X$8,'Sheet1 - Table (1)'!$10:$10,0),FALSE)</f>
        <v>Optimized</v>
      </c>
      <c r="Y327" s="96" t="str">
        <f t="shared" si="72"/>
        <v>ETF</v>
      </c>
      <c r="AA327" s="96" t="s">
        <v>1823</v>
      </c>
      <c r="AB327" s="96" t="s">
        <v>2481</v>
      </c>
      <c r="AC327" s="214" t="s">
        <v>140</v>
      </c>
      <c r="AD327" s="214" t="s">
        <v>2481</v>
      </c>
      <c r="AE327" s="96" t="s">
        <v>2542</v>
      </c>
      <c r="AF327" s="246" t="s">
        <v>2481</v>
      </c>
      <c r="AG327" s="96" t="s">
        <v>2857</v>
      </c>
      <c r="AI327" s="96" t="s">
        <v>785</v>
      </c>
      <c r="AJ327" s="96" t="s">
        <v>140</v>
      </c>
      <c r="AK327" s="96" t="s">
        <v>140</v>
      </c>
      <c r="AL327" s="96" t="s">
        <v>2481</v>
      </c>
      <c r="AM327" s="96" t="str">
        <f t="shared" si="71"/>
        <v>Obligations étrangères</v>
      </c>
      <c r="AO327" s="96" t="s">
        <v>2481</v>
      </c>
      <c r="AP327" s="96" t="s">
        <v>75</v>
      </c>
      <c r="AQ327" s="96">
        <v>18.98</v>
      </c>
      <c r="AR327" s="101">
        <v>1.34E-2</v>
      </c>
      <c r="AS327" s="101">
        <f t="shared" si="73"/>
        <v>1.1900000000000001E-2</v>
      </c>
      <c r="AT327" s="126">
        <v>0.60299999999999998</v>
      </c>
      <c r="AU327" s="126">
        <v>2.0199999999999999E-2</v>
      </c>
      <c r="AV327" s="126">
        <v>0.37680000000000002</v>
      </c>
      <c r="AY327" s="101">
        <v>1</v>
      </c>
      <c r="BK327" s="101">
        <v>1</v>
      </c>
      <c r="BV327" s="101">
        <v>1</v>
      </c>
      <c r="BY327" s="101" t="s">
        <v>1657</v>
      </c>
      <c r="BZ327" s="101" t="str">
        <f>IF(AJ327="Obligations",AP327&amp;" "&amp;AI327&amp;" "&amp;IF(AQ327&lt;3.5,"SHORT",IF(AQ327&gt;8,"LONG","MID")),"")</f>
        <v>Courbe EUR Gouvernements LONG</v>
      </c>
      <c r="CA327" s="101" t="s">
        <v>70</v>
      </c>
      <c r="CB327" s="101"/>
      <c r="CC327" s="101" t="s">
        <v>70</v>
      </c>
      <c r="CD327" s="42" t="s">
        <v>4374</v>
      </c>
      <c r="CE327" s="42" t="s">
        <v>4374</v>
      </c>
      <c r="CF327" s="42" t="str">
        <f>IFERROR(VLOOKUP(Funds[[#This Row],[Code ISIN]],[1]GLOBAL!$C$1:$L$27,10,FALSE)," ")</f>
        <v xml:space="preserve"> </v>
      </c>
      <c r="CG327" s="42" t="s">
        <v>4374</v>
      </c>
      <c r="CH327" s="42" t="s">
        <v>4374</v>
      </c>
      <c r="CI327" s="42" t="s">
        <v>4374</v>
      </c>
      <c r="CJ327" s="123">
        <v>43039</v>
      </c>
      <c r="CK327" s="96" t="s">
        <v>4374</v>
      </c>
      <c r="CL327" s="246" t="str">
        <f>VLOOKUP(Funds[[#This Row],[Code ISIN]],'Sheet1 - Table (1)'!$A$10:$AF$110017,MATCH("Funds Liquidity",'Sheet1 - Table (1)'!$10:$10,0),FALSE)</f>
        <v>Jour</v>
      </c>
    </row>
    <row r="328" spans="1:92">
      <c r="A328" s="97" t="s">
        <v>1667</v>
      </c>
      <c r="B328" s="305">
        <f>IF(ISERROR(VALUE(VLOOKUP($A328,'Sheet1 - Table (1)'!$A$8:$AG$1186,COLUMN(B$7),FALSE))),VLOOKUP(A328,TK_MANQUANTS,2,FALSE),IF(VALUE(VLOOKUP($A328,'Sheet1 - Table (1)'!$A$8:$AG$1186,COLUMN(B$7),FALSE))=0,VLOOKUP(A328,TK_MANQUANTS,2,FALSE),VALUE(VLOOKUP($A328,'Sheet1 - Table (1)'!$A$8:$AG$1186,COLUMN(B$7),FALSE))))</f>
        <v>3410226</v>
      </c>
      <c r="C328" s="80" t="str">
        <f>VLOOKUP($A328,'Sheet1 - Table (1)'!$A$8:$AG$1186,COLUMN(C$7),FALSE)</f>
        <v>Vanguard 20+ Year Euro Treasury Index Inst EUR</v>
      </c>
      <c r="D328" s="82">
        <f>VLOOKUP($A328,'Sheet1 - Table (1)'!$A$8:$AG$1186,COLUMN(D$7),FALSE)</f>
        <v>44001</v>
      </c>
      <c r="E328" s="124">
        <f>VLOOKUP($A328,'Sheet1 - Table (1)'!$A$8:$AG$1186,COLUMN(E$7),FALSE)</f>
        <v>0.16</v>
      </c>
      <c r="F328" s="80" t="b">
        <f>VLOOKUP($A328,'Sheet1 - Table (1)'!$A$8:$AG$1186,COLUMN(F$7),FALSE)</f>
        <v>1</v>
      </c>
      <c r="G328" s="80" t="str">
        <f>VLOOKUP($A328,'Sheet1 - Table (1)'!$A$8:$AG$1186,COLUMN(G$7),FALSE)</f>
        <v>Ireland</v>
      </c>
      <c r="H328" s="80" t="str">
        <f>VLOOKUP($A328,'Sheet1 - Table (1)'!$A$8:$AG$1186,COLUMN(H$7),FALSE)</f>
        <v>EUR</v>
      </c>
      <c r="I328" s="80" t="str">
        <f>VLOOKUP($A328,'Sheet1 - Table (1)'!$A$8:$AG$1186,COLUMN(I$7),FALSE)</f>
        <v>Fonds de placement</v>
      </c>
      <c r="J328" s="80" t="str">
        <f>VLOOKUP($A328,'Sheet1 - Table (1)'!$A$8:$AG$1186,COLUMN(J$7),FALSE)</f>
        <v>Obligation</v>
      </c>
      <c r="K328" s="82">
        <f>VLOOKUP($A328,'Sheet1 - Table (1)'!$A$8:$AG$1186,COLUMN(K$7),FALSE)</f>
        <v>44255</v>
      </c>
      <c r="L328" s="80">
        <f>VLOOKUP($A328,'Sheet1 - Table (1)'!$A$8:$AG$1186,COLUMN(L$7),FALSE)</f>
        <v>790.71965109999996</v>
      </c>
      <c r="M328" s="80" t="str">
        <f>VLOOKUP($A328,'Sheet1 - Table (1)'!$A$8:$AG$1186,COLUMN(M$7),FALSE)</f>
        <v>Retained</v>
      </c>
      <c r="N328" s="80">
        <f>VLOOKUP($A328,'Sheet1 - Table (1)'!$A$8:$AG$1186,COLUMN(N$7),FALSE)</f>
        <v>0</v>
      </c>
      <c r="O328" s="80" t="b">
        <f>VLOOKUP($A328,'Sheet1 - Table (1)'!$A$8:$AG$1186,COLUMN(O$7),FALSE)</f>
        <v>1</v>
      </c>
      <c r="P328" s="80" t="b">
        <f>VLOOKUP($A328,'Sheet1 - Table (1)'!$A$8:$AG$1186,COLUMN(P$7),FALSE)</f>
        <v>1</v>
      </c>
      <c r="Q328" s="80" t="b">
        <f>VLOOKUP($A328,'Sheet1 - Table (1)'!$A$8:$AG$1186,COLUMN(Q$7),FALSE)</f>
        <v>1</v>
      </c>
      <c r="R328" s="80" t="b">
        <f>VLOOKUP($A328,'Sheet1 - Table (1)'!$A$8:$AG$1186,COLUMN(R$7),FALSE)</f>
        <v>1</v>
      </c>
      <c r="S328" s="80" t="b">
        <f>VLOOKUP($A328,'Sheet1 - Table (1)'!$A$8:$AG$1186,COLUMN(S$7),FALSE)</f>
        <v>1</v>
      </c>
      <c r="T328" s="80">
        <f>VLOOKUP($A328,'Sheet1 - Table (1)'!$A$8:$AG$1186,COLUMN(T$7),FALSE)</f>
        <v>0</v>
      </c>
      <c r="U328" s="80" t="str">
        <f t="shared" si="70"/>
        <v>FR-IT-NE-SP-GE</v>
      </c>
      <c r="V328" s="80" t="str">
        <f>VLOOKUP($A328,'Sheet1 - Table (1)'!$A$8:$AG$1186,COLUMN(V$7)+3,FALSE)</f>
        <v>ICVC</v>
      </c>
      <c r="W328" s="80" t="str">
        <f>VLOOKUP(A328,'Sheet1 - Table (1)'!$A$8:$AF$10075,MATCH($W$8,'Sheet1 - Table (1)'!$10:$10,0),FALSE)</f>
        <v>Détermination des Prix Quotidien</v>
      </c>
      <c r="X328" s="80" t="str">
        <f>VLOOKUP(A328,'Sheet1 - Table (1)'!$A$8:$AAB$10075,MATCH($X$8,'Sheet1 - Table (1)'!$10:$10,0),FALSE)</f>
        <v>Optimized</v>
      </c>
      <c r="Y328" s="96" t="str">
        <f t="shared" si="72"/>
        <v>Fonds de placement</v>
      </c>
      <c r="AA328" s="96" t="s">
        <v>1823</v>
      </c>
      <c r="AB328" s="96" t="s">
        <v>2481</v>
      </c>
      <c r="AC328" s="214" t="s">
        <v>140</v>
      </c>
      <c r="AD328" s="214" t="s">
        <v>2481</v>
      </c>
      <c r="AE328" s="96" t="s">
        <v>2542</v>
      </c>
      <c r="AF328" s="246" t="s">
        <v>2481</v>
      </c>
      <c r="AI328" s="96" t="s">
        <v>785</v>
      </c>
      <c r="AJ328" s="96" t="s">
        <v>140</v>
      </c>
      <c r="AK328" s="96" t="s">
        <v>140</v>
      </c>
      <c r="AL328" s="96" t="s">
        <v>2481</v>
      </c>
      <c r="AM328" s="96" t="str">
        <f t="shared" si="71"/>
        <v>Obligations étrangères</v>
      </c>
      <c r="AO328" s="96" t="s">
        <v>2481</v>
      </c>
      <c r="AP328" s="96" t="s">
        <v>75</v>
      </c>
      <c r="AQ328" s="96">
        <v>18.7</v>
      </c>
      <c r="AR328" s="101">
        <v>0</v>
      </c>
      <c r="AS328" s="101">
        <f t="shared" si="73"/>
        <v>-1.6000000000000001E-3</v>
      </c>
      <c r="AT328" s="126">
        <v>0.60299999999999998</v>
      </c>
      <c r="AU328" s="126">
        <v>2.0199999999999999E-2</v>
      </c>
      <c r="AV328" s="126">
        <v>0.37680000000000002</v>
      </c>
      <c r="AY328" s="101">
        <v>1</v>
      </c>
      <c r="BK328" s="101">
        <v>1</v>
      </c>
      <c r="BV328" s="101">
        <v>1</v>
      </c>
      <c r="BY328" s="101" t="s">
        <v>1692</v>
      </c>
      <c r="BZ328" s="101" t="str">
        <f>IF(AJ328="Obligations",AP328&amp;" "&amp;AI328&amp;" "&amp;IF(AQ328&lt;3.5,"SHORT",IF(AQ328&gt;8,"LONG","MID")),"")</f>
        <v>Courbe EUR Gouvernements LONG</v>
      </c>
      <c r="CA328" s="101" t="s">
        <v>70</v>
      </c>
      <c r="CB328" s="101"/>
      <c r="CC328" s="101" t="s">
        <v>70</v>
      </c>
      <c r="CD328" s="42" t="s">
        <v>4374</v>
      </c>
      <c r="CE328" s="42" t="s">
        <v>4374</v>
      </c>
      <c r="CF328" s="42" t="str">
        <f>IFERROR(VLOOKUP(Funds[[#This Row],[Code ISIN]],[1]GLOBAL!$C$1:$L$27,10,FALSE)," ")</f>
        <v xml:space="preserve"> </v>
      </c>
      <c r="CG328" s="42" t="s">
        <v>4374</v>
      </c>
      <c r="CH328" s="42" t="s">
        <v>4374</v>
      </c>
      <c r="CI328" s="42" t="s">
        <v>4374</v>
      </c>
      <c r="CJ328" s="123">
        <v>42734</v>
      </c>
      <c r="CK328" s="96" t="s">
        <v>4374</v>
      </c>
      <c r="CL328" s="246" t="str">
        <f>VLOOKUP(Funds[[#This Row],[Code ISIN]],'Sheet1 - Table (1)'!$A$10:$AF$110017,MATCH("Funds Liquidity",'Sheet1 - Table (1)'!$10:$10,0),FALSE)</f>
        <v>Jour</v>
      </c>
    </row>
    <row r="329" spans="1:92">
      <c r="A329" s="96" t="s">
        <v>1104</v>
      </c>
      <c r="B329" s="305">
        <f>IF(ISERROR(VALUE(VLOOKUP($A329,'Sheet1 - Table (1)'!$A$8:$AG$1186,COLUMN(B$7),FALSE))),VLOOKUP(A329,TK_MANQUANTS,2,FALSE),IF(VALUE(VLOOKUP($A329,'Sheet1 - Table (1)'!$A$8:$AG$1186,COLUMN(B$7),FALSE))=0,VLOOKUP(A329,TK_MANQUANTS,2,FALSE),VALUE(VLOOKUP($A329,'Sheet1 - Table (1)'!$A$8:$AG$1186,COLUMN(B$7),FALSE))))</f>
        <v>10632211</v>
      </c>
      <c r="C329" s="80" t="str">
        <f>VLOOKUP($A329,'Sheet1 - Table (1)'!$A$8:$AG$1186,COLUMN(C$7),FALSE)</f>
        <v>ComStage iBoxx € Liq Sov Div 15+ TR UCITS ETF</v>
      </c>
      <c r="D329" s="82">
        <f>VLOOKUP($A329,'Sheet1 - Table (1)'!$A$8:$AG$1186,COLUMN(D$7),FALSE)</f>
        <v>43646</v>
      </c>
      <c r="E329" s="124">
        <f>VLOOKUP($A329,'Sheet1 - Table (1)'!$A$8:$AG$1186,COLUMN(E$7),FALSE)</f>
        <v>0.12</v>
      </c>
      <c r="F329" s="80" t="b">
        <f>VLOOKUP($A329,'Sheet1 - Table (1)'!$A$8:$AG$1186,COLUMN(F$7),FALSE)</f>
        <v>1</v>
      </c>
      <c r="G329" s="80" t="str">
        <f>VLOOKUP($A329,'Sheet1 - Table (1)'!$A$8:$AG$1186,COLUMN(G$7),FALSE)</f>
        <v>Luxembourg</v>
      </c>
      <c r="H329" s="80" t="str">
        <f>VLOOKUP($A329,'Sheet1 - Table (1)'!$A$8:$AG$1186,COLUMN(H$7),FALSE)</f>
        <v>EUR</v>
      </c>
      <c r="I329" s="80" t="str">
        <f>VLOOKUP($A329,'Sheet1 - Table (1)'!$A$8:$AG$1186,COLUMN(I$7),FALSE)</f>
        <v>Exchange Traded Funds</v>
      </c>
      <c r="J329" s="80" t="str">
        <f>VLOOKUP($A329,'Sheet1 - Table (1)'!$A$8:$AG$1186,COLUMN(J$7),FALSE)</f>
        <v>Obligation</v>
      </c>
      <c r="K329" s="82">
        <f>VLOOKUP($A329,'Sheet1 - Table (1)'!$A$8:$AG$1186,COLUMN(K$7),FALSE)</f>
        <v>0</v>
      </c>
      <c r="L329" s="80">
        <f>VLOOKUP($A329,'Sheet1 - Table (1)'!$A$8:$AG$1186,COLUMN(L$7),FALSE)</f>
        <v>0</v>
      </c>
      <c r="M329" s="80" t="str">
        <f>VLOOKUP($A329,'Sheet1 - Table (1)'!$A$8:$AG$1186,COLUMN(M$7),FALSE)</f>
        <v>Paid</v>
      </c>
      <c r="N329" s="80">
        <f>VLOOKUP($A329,'Sheet1 - Table (1)'!$A$8:$AG$1186,COLUMN(N$7),FALSE)</f>
        <v>0</v>
      </c>
      <c r="O329" s="80">
        <f>VLOOKUP($A329,'Sheet1 - Table (1)'!$A$8:$AG$1186,COLUMN(O$7),FALSE)</f>
        <v>0</v>
      </c>
      <c r="P329" s="80">
        <f>VLOOKUP($A329,'Sheet1 - Table (1)'!$A$8:$AG$1186,COLUMN(P$7),FALSE)</f>
        <v>0</v>
      </c>
      <c r="Q329" s="80">
        <f>VLOOKUP($A329,'Sheet1 - Table (1)'!$A$8:$AG$1186,COLUMN(Q$7),FALSE)</f>
        <v>0</v>
      </c>
      <c r="R329" s="80">
        <f>VLOOKUP($A329,'Sheet1 - Table (1)'!$A$8:$AG$1186,COLUMN(R$7),FALSE)</f>
        <v>0</v>
      </c>
      <c r="S329" s="80" t="b">
        <f>VLOOKUP($A329,'Sheet1 - Table (1)'!$A$8:$AG$1186,COLUMN(S$7),FALSE)</f>
        <v>1</v>
      </c>
      <c r="T329" s="80">
        <f>VLOOKUP($A329,'Sheet1 - Table (1)'!$A$8:$AG$1186,COLUMN(T$7),FALSE)</f>
        <v>0</v>
      </c>
      <c r="U329" s="80" t="str">
        <f t="shared" si="70"/>
        <v>GE</v>
      </c>
      <c r="V329" s="80" t="str">
        <f>VLOOKUP($A329,'Sheet1 - Table (1)'!$A$8:$AG$1186,COLUMN(V$7)+3,FALSE)</f>
        <v>LU - SICAV - Parte 1</v>
      </c>
      <c r="W329" s="80" t="str">
        <f>VLOOKUP(A329,'Sheet1 - Table (1)'!$A$8:$AF$10075,MATCH($W$8,'Sheet1 - Table (1)'!$10:$10,0),FALSE)</f>
        <v>Détermination des Prix Quotidien</v>
      </c>
      <c r="X329" s="80" t="str">
        <f>VLOOKUP(A329,'Sheet1 - Table (1)'!$A$8:$AAB$10075,MATCH($X$8,'Sheet1 - Table (1)'!$10:$10,0),FALSE)</f>
        <v>Swap</v>
      </c>
      <c r="Y329" s="96" t="str">
        <f t="shared" si="72"/>
        <v>ETF</v>
      </c>
      <c r="AA329" s="96" t="s">
        <v>1823</v>
      </c>
      <c r="AB329" s="96" t="s">
        <v>2481</v>
      </c>
      <c r="AC329" s="214" t="s">
        <v>140</v>
      </c>
      <c r="AD329" s="214" t="s">
        <v>2481</v>
      </c>
      <c r="AE329" s="96" t="s">
        <v>2542</v>
      </c>
      <c r="AF329" s="246" t="s">
        <v>2481</v>
      </c>
      <c r="AG329" s="96" t="s">
        <v>2857</v>
      </c>
      <c r="AI329" s="96" t="s">
        <v>785</v>
      </c>
      <c r="AJ329" s="96" t="s">
        <v>140</v>
      </c>
      <c r="AK329" s="96" t="s">
        <v>140</v>
      </c>
      <c r="AL329" s="96" t="s">
        <v>2481</v>
      </c>
      <c r="AM329" s="96" t="str">
        <f t="shared" si="71"/>
        <v>Obligations étrangères</v>
      </c>
      <c r="AO329" s="96" t="s">
        <v>2481</v>
      </c>
      <c r="AP329" s="96" t="s">
        <v>75</v>
      </c>
      <c r="AQ329" s="96">
        <v>17</v>
      </c>
      <c r="AR329" s="101">
        <v>1.9199999999999998E-2</v>
      </c>
      <c r="AS329" s="101">
        <f t="shared" si="73"/>
        <v>1.7999999999999999E-2</v>
      </c>
      <c r="AT329" s="126">
        <v>1</v>
      </c>
      <c r="AU329" s="126"/>
      <c r="AV329" s="126"/>
      <c r="AY329" s="101">
        <v>1</v>
      </c>
      <c r="BK329" s="101">
        <v>1</v>
      </c>
      <c r="BV329" s="101">
        <v>1</v>
      </c>
      <c r="BY329" s="96" t="s">
        <v>1222</v>
      </c>
      <c r="BZ329" s="101" t="str">
        <f>IF(AJ329="Obligations",AP329&amp;" "&amp;AI329&amp;" "&amp;IF(AQ329&lt;3.5,"SHORT",IF(AQ329&gt;8,"LONG","MID")),"")</f>
        <v>Courbe EUR Gouvernements LONG</v>
      </c>
      <c r="CA329" s="101" t="s">
        <v>70</v>
      </c>
      <c r="CB329" s="101"/>
      <c r="CC329" s="101" t="s">
        <v>70</v>
      </c>
      <c r="CD329" s="42" t="s">
        <v>4374</v>
      </c>
      <c r="CE329" s="42" t="s">
        <v>4374</v>
      </c>
      <c r="CF329" s="42" t="str">
        <f>IFERROR(VLOOKUP(Funds[[#This Row],[Code ISIN]],[1]GLOBAL!$C$1:$L$27,10,FALSE)," ")</f>
        <v xml:space="preserve"> </v>
      </c>
      <c r="CG329" s="42" t="s">
        <v>4374</v>
      </c>
      <c r="CH329" s="42" t="s">
        <v>4374</v>
      </c>
      <c r="CI329" s="42" t="s">
        <v>4374</v>
      </c>
      <c r="CJ329" s="123">
        <v>42734</v>
      </c>
      <c r="CK329" s="96" t="s">
        <v>4374</v>
      </c>
      <c r="CL329" s="246" t="str">
        <f>VLOOKUP(Funds[[#This Row],[Code ISIN]],'Sheet1 - Table (1)'!$A$10:$AF$110017,MATCH("Funds Liquidity",'Sheet1 - Table (1)'!$10:$10,0),FALSE)</f>
        <v>Jour</v>
      </c>
      <c r="CN329" s="246" t="s">
        <v>140</v>
      </c>
    </row>
    <row r="330" spans="1:92">
      <c r="A330" s="80" t="s">
        <v>288</v>
      </c>
      <c r="B330" s="305">
        <f>IF(ISERROR(VALUE(VLOOKUP($A330,'Sheet1 - Table (1)'!$A$8:$AG$1186,COLUMN(B$7),FALSE))),VLOOKUP(A330,TK_MANQUANTS,2,FALSE),IF(VALUE(VLOOKUP($A330,'Sheet1 - Table (1)'!$A$8:$AG$1186,COLUMN(B$7),FALSE))=0,VLOOKUP(A330,TK_MANQUANTS,2,FALSE),VALUE(VLOOKUP($A330,'Sheet1 - Table (1)'!$A$8:$AG$1186,COLUMN(B$7),FALSE))))</f>
        <v>860867</v>
      </c>
      <c r="C330" s="80" t="str">
        <f>VLOOKUP($A330,'Sheet1 - Table (1)'!$A$8:$AG$1186,COLUMN(C$7),FALSE)</f>
        <v>Swisscanto (CH) AF Diversified AT USD liq</v>
      </c>
      <c r="D330" s="82">
        <f>VLOOKUP($A330,'Sheet1 - Table (1)'!$A$8:$AG$1186,COLUMN(D$7),FALSE)</f>
        <v>44196</v>
      </c>
      <c r="E330" s="124">
        <f>VLOOKUP($A330,'Sheet1 - Table (1)'!$A$8:$AG$1186,COLUMN(E$7),FALSE)</f>
        <v>1.85</v>
      </c>
      <c r="F330" s="80">
        <f>VLOOKUP($A330,'Sheet1 - Table (1)'!$A$8:$AG$1186,COLUMN(F$7),FALSE)</f>
        <v>0</v>
      </c>
      <c r="G330" s="80" t="str">
        <f>VLOOKUP($A330,'Sheet1 - Table (1)'!$A$8:$AG$1186,COLUMN(G$7),FALSE)</f>
        <v>Switzerland</v>
      </c>
      <c r="H330" s="80" t="str">
        <f>VLOOKUP($A330,'Sheet1 - Table (1)'!$A$8:$AG$1186,COLUMN(H$7),FALSE)</f>
        <v>USD</v>
      </c>
      <c r="I330" s="80" t="str">
        <f>VLOOKUP($A330,'Sheet1 - Table (1)'!$A$8:$AG$1186,COLUMN(I$7),FALSE)</f>
        <v>Fonds de placement</v>
      </c>
      <c r="J330" s="80" t="str">
        <f>VLOOKUP($A330,'Sheet1 - Table (1)'!$A$8:$AG$1186,COLUMN(J$7),FALSE)</f>
        <v>Alternatives</v>
      </c>
      <c r="K330" s="82">
        <f>VLOOKUP($A330,'Sheet1 - Table (1)'!$A$8:$AG$1186,COLUMN(K$7),FALSE)</f>
        <v>0</v>
      </c>
      <c r="L330" s="80">
        <f>VLOOKUP($A330,'Sheet1 - Table (1)'!$A$8:$AG$1186,COLUMN(L$7),FALSE)</f>
        <v>0</v>
      </c>
      <c r="M330" s="80" t="str">
        <f>VLOOKUP($A330,'Sheet1 - Table (1)'!$A$8:$AG$1186,COLUMN(M$7),FALSE)</f>
        <v>Retained</v>
      </c>
      <c r="N330" s="80">
        <f>VLOOKUP($A330,'Sheet1 - Table (1)'!$A$8:$AG$1186,COLUMN(N$7),FALSE)</f>
        <v>0</v>
      </c>
      <c r="O330" s="80">
        <f>VLOOKUP($A330,'Sheet1 - Table (1)'!$A$8:$AG$1186,COLUMN(O$7),FALSE)</f>
        <v>0</v>
      </c>
      <c r="P330" s="80">
        <f>VLOOKUP($A330,'Sheet1 - Table (1)'!$A$8:$AG$1186,COLUMN(P$7),FALSE)</f>
        <v>0</v>
      </c>
      <c r="Q330" s="80">
        <f>VLOOKUP($A330,'Sheet1 - Table (1)'!$A$8:$AG$1186,COLUMN(Q$7),FALSE)</f>
        <v>0</v>
      </c>
      <c r="R330" s="80">
        <f>VLOOKUP($A330,'Sheet1 - Table (1)'!$A$8:$AG$1186,COLUMN(R$7),FALSE)</f>
        <v>0</v>
      </c>
      <c r="S330" s="80">
        <f>VLOOKUP($A330,'Sheet1 - Table (1)'!$A$8:$AG$1186,COLUMN(S$7),FALSE)</f>
        <v>0</v>
      </c>
      <c r="T330" s="80">
        <f>VLOOKUP($A330,'Sheet1 - Table (1)'!$A$8:$AG$1186,COLUMN(T$7),FALSE)</f>
        <v>0</v>
      </c>
      <c r="U330" s="80" t="str">
        <f t="shared" si="70"/>
        <v/>
      </c>
      <c r="V330" s="80" t="str">
        <f>VLOOKUP($A330,'Sheet1 - Table (1)'!$A$8:$AG$1186,COLUMN(V$7)+3,FALSE)</f>
        <v>CH - Uebrige Fds altern. Anl.</v>
      </c>
      <c r="W330" s="80" t="str">
        <f>VLOOKUP(A330,'Sheet1 - Table (1)'!$A$8:$AF$10075,MATCH($W$8,'Sheet1 - Table (1)'!$10:$10,0),FALSE)</f>
        <v>Détermination Mensuelle, 1 fois à la fin</v>
      </c>
      <c r="X330" s="80">
        <f>VLOOKUP(A330,'Sheet1 - Table (1)'!$A$8:$AAB$10075,MATCH($X$8,'Sheet1 - Table (1)'!$10:$10,0),FALSE)</f>
        <v>0</v>
      </c>
      <c r="Y330" s="96" t="str">
        <f t="shared" si="72"/>
        <v>Fonds de placement</v>
      </c>
      <c r="AA330" s="96" t="s">
        <v>1823</v>
      </c>
      <c r="AB330" s="96" t="s">
        <v>2874</v>
      </c>
      <c r="AC330" s="214" t="s">
        <v>2874</v>
      </c>
      <c r="AI330" s="96" t="s">
        <v>382</v>
      </c>
      <c r="AJ330" s="96" t="s">
        <v>382</v>
      </c>
      <c r="AK330" s="96" t="s">
        <v>1803</v>
      </c>
      <c r="AL330" s="96" t="s">
        <v>382</v>
      </c>
      <c r="AM330" s="96" t="str">
        <f t="shared" si="71"/>
        <v>Placements alternatifs étrangers</v>
      </c>
      <c r="AN330" s="139">
        <v>1</v>
      </c>
      <c r="AO330" s="96" t="s">
        <v>2874</v>
      </c>
      <c r="AP330" s="96" t="s">
        <v>1804</v>
      </c>
      <c r="AQ330" s="130">
        <v>0</v>
      </c>
      <c r="AR330" s="131">
        <v>0</v>
      </c>
      <c r="AS330" s="131">
        <f t="shared" si="73"/>
        <v>-1.8500000000000003E-2</v>
      </c>
      <c r="AT330" s="131"/>
      <c r="AU330" s="131"/>
      <c r="AV330" s="131"/>
      <c r="AW330" s="131"/>
      <c r="BB330" s="101">
        <v>1</v>
      </c>
      <c r="BZ330" s="101" t="str">
        <f>IF(AJ330="Obligations",AP330&amp;" "&amp;AI330&amp;" "&amp;IF(AI330="High Yield",IF(AQ330&lt;2.5,"SHORT",IF(AQ330&gt;4,"LONG","MID")),IF(AQ330&lt;3.5,"SHORT",IF(AQ330&gt;8,"LONG","MID"))),"")</f>
        <v/>
      </c>
      <c r="CA330" s="101" t="s">
        <v>70</v>
      </c>
      <c r="CB330" s="101"/>
      <c r="CC330" s="101" t="s">
        <v>70</v>
      </c>
      <c r="CD330" s="42" t="s">
        <v>4374</v>
      </c>
      <c r="CE330" s="42" t="s">
        <v>4374</v>
      </c>
      <c r="CF330" s="42" t="str">
        <f>IFERROR(VLOOKUP(Funds[[#This Row],[Code ISIN]],[1]GLOBAL!$C$1:$L$27,10,FALSE)," ")</f>
        <v xml:space="preserve"> </v>
      </c>
      <c r="CG330" s="42" t="s">
        <v>4374</v>
      </c>
      <c r="CH330" s="42" t="s">
        <v>4374</v>
      </c>
      <c r="CI330" s="42" t="s">
        <v>4374</v>
      </c>
      <c r="CK330" s="96" t="s">
        <v>4374</v>
      </c>
      <c r="CL330" s="246" t="str">
        <f>VLOOKUP(Funds[[#This Row],[Code ISIN]],'Sheet1 - Table (1)'!$A$10:$AF$110017,MATCH("Funds Liquidity",'Sheet1 - Table (1)'!$10:$10,0),FALSE)</f>
        <v>&gt;=Mois</v>
      </c>
    </row>
    <row r="331" spans="1:92">
      <c r="A331" s="96" t="s">
        <v>1116</v>
      </c>
      <c r="B331" s="305">
        <f>IF(ISERROR(VALUE(VLOOKUP($A331,'Sheet1 - Table (1)'!$A$8:$AG$1186,COLUMN(B$7),FALSE))),VLOOKUP(A331,TK_MANQUANTS,2,FALSE),IF(VALUE(VLOOKUP($A331,'Sheet1 - Table (1)'!$A$8:$AG$1186,COLUMN(B$7),FALSE))=0,VLOOKUP(A331,TK_MANQUANTS,2,FALSE),VALUE(VLOOKUP($A331,'Sheet1 - Table (1)'!$A$8:$AG$1186,COLUMN(B$7),FALSE))))</f>
        <v>10632210</v>
      </c>
      <c r="C331" s="80" t="str">
        <f>VLOOKUP($A331,'Sheet1 - Table (1)'!$A$8:$AG$1186,COLUMN(C$7),FALSE)</f>
        <v>ComStage iBoxx € LiqSovDiv 10-15 TR UCITS ETF</v>
      </c>
      <c r="D331" s="82">
        <f>VLOOKUP($A331,'Sheet1 - Table (1)'!$A$8:$AG$1186,COLUMN(D$7),FALSE)</f>
        <v>43646</v>
      </c>
      <c r="E331" s="124">
        <f>VLOOKUP($A331,'Sheet1 - Table (1)'!$A$8:$AG$1186,COLUMN(E$7),FALSE)</f>
        <v>0.12</v>
      </c>
      <c r="F331" s="80" t="b">
        <f>VLOOKUP($A331,'Sheet1 - Table (1)'!$A$8:$AG$1186,COLUMN(F$7),FALSE)</f>
        <v>1</v>
      </c>
      <c r="G331" s="80" t="str">
        <f>VLOOKUP($A331,'Sheet1 - Table (1)'!$A$8:$AG$1186,COLUMN(G$7),FALSE)</f>
        <v>Luxembourg</v>
      </c>
      <c r="H331" s="80" t="str">
        <f>VLOOKUP($A331,'Sheet1 - Table (1)'!$A$8:$AG$1186,COLUMN(H$7),FALSE)</f>
        <v>EUR</v>
      </c>
      <c r="I331" s="80" t="str">
        <f>VLOOKUP($A331,'Sheet1 - Table (1)'!$A$8:$AG$1186,COLUMN(I$7),FALSE)</f>
        <v>Exchange Traded Funds</v>
      </c>
      <c r="J331" s="80" t="str">
        <f>VLOOKUP($A331,'Sheet1 - Table (1)'!$A$8:$AG$1186,COLUMN(J$7),FALSE)</f>
        <v>Obligation</v>
      </c>
      <c r="K331" s="82">
        <f>VLOOKUP($A331,'Sheet1 - Table (1)'!$A$8:$AG$1186,COLUMN(K$7),FALSE)</f>
        <v>0</v>
      </c>
      <c r="L331" s="80">
        <f>VLOOKUP($A331,'Sheet1 - Table (1)'!$A$8:$AG$1186,COLUMN(L$7),FALSE)</f>
        <v>0</v>
      </c>
      <c r="M331" s="80" t="str">
        <f>VLOOKUP($A331,'Sheet1 - Table (1)'!$A$8:$AG$1186,COLUMN(M$7),FALSE)</f>
        <v>Paid</v>
      </c>
      <c r="N331" s="80">
        <f>VLOOKUP($A331,'Sheet1 - Table (1)'!$A$8:$AG$1186,COLUMN(N$7),FALSE)</f>
        <v>0</v>
      </c>
      <c r="O331" s="80">
        <f>VLOOKUP($A331,'Sheet1 - Table (1)'!$A$8:$AG$1186,COLUMN(O$7),FALSE)</f>
        <v>0</v>
      </c>
      <c r="P331" s="80">
        <f>VLOOKUP($A331,'Sheet1 - Table (1)'!$A$8:$AG$1186,COLUMN(P$7),FALSE)</f>
        <v>0</v>
      </c>
      <c r="Q331" s="80">
        <f>VLOOKUP($A331,'Sheet1 - Table (1)'!$A$8:$AG$1186,COLUMN(Q$7),FALSE)</f>
        <v>0</v>
      </c>
      <c r="R331" s="80">
        <f>VLOOKUP($A331,'Sheet1 - Table (1)'!$A$8:$AG$1186,COLUMN(R$7),FALSE)</f>
        <v>0</v>
      </c>
      <c r="S331" s="80" t="b">
        <f>VLOOKUP($A331,'Sheet1 - Table (1)'!$A$8:$AG$1186,COLUMN(S$7),FALSE)</f>
        <v>1</v>
      </c>
      <c r="T331" s="80">
        <f>VLOOKUP($A331,'Sheet1 - Table (1)'!$A$8:$AG$1186,COLUMN(T$7),FALSE)</f>
        <v>0</v>
      </c>
      <c r="U331" s="80" t="str">
        <f t="shared" si="70"/>
        <v>GE</v>
      </c>
      <c r="V331" s="80" t="str">
        <f>VLOOKUP($A331,'Sheet1 - Table (1)'!$A$8:$AG$1186,COLUMN(V$7)+3,FALSE)</f>
        <v>LU - SICAV - Parte 1</v>
      </c>
      <c r="W331" s="80" t="str">
        <f>VLOOKUP(A331,'Sheet1 - Table (1)'!$A$8:$AF$10075,MATCH($W$8,'Sheet1 - Table (1)'!$10:$10,0),FALSE)</f>
        <v>Détermination des Prix Quotidien</v>
      </c>
      <c r="X331" s="80" t="str">
        <f>VLOOKUP(A331,'Sheet1 - Table (1)'!$A$8:$AAB$10075,MATCH($X$8,'Sheet1 - Table (1)'!$10:$10,0),FALSE)</f>
        <v>Swap</v>
      </c>
      <c r="Y331" s="96" t="str">
        <f t="shared" si="72"/>
        <v>ETF</v>
      </c>
      <c r="AA331" s="96" t="s">
        <v>1823</v>
      </c>
      <c r="AB331" s="96" t="s">
        <v>2481</v>
      </c>
      <c r="AC331" s="214" t="s">
        <v>140</v>
      </c>
      <c r="AD331" s="214" t="s">
        <v>2481</v>
      </c>
      <c r="AE331" s="96" t="s">
        <v>2542</v>
      </c>
      <c r="AF331" s="246" t="s">
        <v>2481</v>
      </c>
      <c r="AG331" s="96" t="s">
        <v>2857</v>
      </c>
      <c r="AI331" s="96" t="s">
        <v>785</v>
      </c>
      <c r="AJ331" s="96" t="s">
        <v>140</v>
      </c>
      <c r="AK331" s="96" t="s">
        <v>140</v>
      </c>
      <c r="AL331" s="96" t="s">
        <v>2481</v>
      </c>
      <c r="AM331" s="96" t="str">
        <f t="shared" si="71"/>
        <v>Obligations étrangères</v>
      </c>
      <c r="AO331" s="96" t="s">
        <v>2481</v>
      </c>
      <c r="AP331" s="96" t="s">
        <v>75</v>
      </c>
      <c r="AQ331" s="96">
        <v>10.07</v>
      </c>
      <c r="AR331" s="101">
        <v>1.32E-2</v>
      </c>
      <c r="AS331" s="101">
        <f t="shared" si="73"/>
        <v>1.2E-2</v>
      </c>
      <c r="AT331" s="126">
        <v>1</v>
      </c>
      <c r="AU331" s="126"/>
      <c r="AV331" s="126"/>
      <c r="AY331" s="101">
        <v>1</v>
      </c>
      <c r="BK331" s="101">
        <v>1</v>
      </c>
      <c r="BV331" s="101">
        <v>1</v>
      </c>
      <c r="BY331" s="96" t="s">
        <v>1221</v>
      </c>
      <c r="BZ331" s="101" t="str">
        <f>IF(AJ331="Obligations",AP331&amp;" "&amp;AI331&amp;" "&amp;IF(AQ331&lt;3.5,"SHORT",IF(AQ331&gt;8,"LONG","MID")),"")</f>
        <v>Courbe EUR Gouvernements LONG</v>
      </c>
      <c r="CA331" s="101" t="s">
        <v>70</v>
      </c>
      <c r="CB331" s="101"/>
      <c r="CC331" s="101" t="s">
        <v>70</v>
      </c>
      <c r="CD331" s="42" t="s">
        <v>4374</v>
      </c>
      <c r="CE331" s="42" t="s">
        <v>4374</v>
      </c>
      <c r="CF331" s="42" t="str">
        <f>IFERROR(VLOOKUP(Funds[[#This Row],[Code ISIN]],[1]GLOBAL!$C$1:$L$27,10,FALSE)," ")</f>
        <v xml:space="preserve"> </v>
      </c>
      <c r="CG331" s="42" t="s">
        <v>4374</v>
      </c>
      <c r="CH331" s="42" t="s">
        <v>4374</v>
      </c>
      <c r="CI331" s="42" t="s">
        <v>4374</v>
      </c>
      <c r="CJ331" s="123">
        <v>42734</v>
      </c>
      <c r="CK331" s="96" t="s">
        <v>4374</v>
      </c>
      <c r="CL331" s="246" t="str">
        <f>VLOOKUP(Funds[[#This Row],[Code ISIN]],'Sheet1 - Table (1)'!$A$10:$AF$110017,MATCH("Funds Liquidity",'Sheet1 - Table (1)'!$10:$10,0),FALSE)</f>
        <v>Jour</v>
      </c>
      <c r="CN331" s="246" t="s">
        <v>140</v>
      </c>
    </row>
    <row r="332" spans="1:92">
      <c r="A332" s="80" t="s">
        <v>3501</v>
      </c>
      <c r="B332" s="305">
        <f>IF(ISERROR(VALUE(VLOOKUP($A332,'Sheet1 - Table (1)'!$A$8:$AG$1186,COLUMN(B$7),FALSE))),VLOOKUP(A332,TK_MANQUANTS,2,FALSE),IF(VALUE(VLOOKUP($A332,'Sheet1 - Table (1)'!$A$8:$AG$1186,COLUMN(B$7),FALSE))=0,VLOOKUP(A332,TK_MANQUANTS,2,FALSE),VALUE(VLOOKUP($A332,'Sheet1 - Table (1)'!$A$8:$AG$1186,COLUMN(B$7),FALSE))))</f>
        <v>3224310</v>
      </c>
      <c r="C332" s="80" t="str">
        <f>VLOOKUP($A332,'Sheet1 - Table (1)'!$A$8:$AG$1186,COLUMN(C$7),FALSE)</f>
        <v>Pictet Short -Term Money Market JPY-I</v>
      </c>
      <c r="D332" s="82">
        <f>VLOOKUP($A332,'Sheet1 - Table (1)'!$A$8:$AG$1186,COLUMN(D$7),FALSE)</f>
        <v>44104</v>
      </c>
      <c r="E332" s="124">
        <f>VLOOKUP($A332,'Sheet1 - Table (1)'!$A$8:$AG$1186,COLUMN(E$7),FALSE)</f>
        <v>0.13</v>
      </c>
      <c r="F332" s="80" t="b">
        <f>VLOOKUP($A332,'Sheet1 - Table (1)'!$A$8:$AG$1186,COLUMN(F$7),FALSE)</f>
        <v>1</v>
      </c>
      <c r="G332" s="80" t="str">
        <f>VLOOKUP($A332,'Sheet1 - Table (1)'!$A$8:$AG$1186,COLUMN(G$7),FALSE)</f>
        <v>Luxembourg</v>
      </c>
      <c r="H332" s="80" t="str">
        <f>VLOOKUP($A332,'Sheet1 - Table (1)'!$A$8:$AG$1186,COLUMN(H$7),FALSE)</f>
        <v>JPY</v>
      </c>
      <c r="I332" s="80" t="str">
        <f>VLOOKUP($A332,'Sheet1 - Table (1)'!$A$8:$AG$1186,COLUMN(I$7),FALSE)</f>
        <v>Fonds de placement</v>
      </c>
      <c r="J332" s="80" t="str">
        <f>VLOOKUP($A332,'Sheet1 - Table (1)'!$A$8:$AG$1186,COLUMN(J$7),FALSE)</f>
        <v>Fond de Marché Monétaire</v>
      </c>
      <c r="K332" s="82">
        <f>VLOOKUP($A332,'Sheet1 - Table (1)'!$A$8:$AG$1186,COLUMN(K$7),FALSE)</f>
        <v>44255</v>
      </c>
      <c r="L332" s="80">
        <f>VLOOKUP($A332,'Sheet1 - Table (1)'!$A$8:$AG$1186,COLUMN(L$7),FALSE)</f>
        <v>300.7911489</v>
      </c>
      <c r="M332" s="80" t="str">
        <f>VLOOKUP($A332,'Sheet1 - Table (1)'!$A$8:$AG$1186,COLUMN(M$7),FALSE)</f>
        <v>Retained</v>
      </c>
      <c r="N332" s="80" t="b">
        <f>VLOOKUP($A332,'Sheet1 - Table (1)'!$A$8:$AG$1186,COLUMN(N$7),FALSE)</f>
        <v>1</v>
      </c>
      <c r="O332" s="80" t="b">
        <f>VLOOKUP($A332,'Sheet1 - Table (1)'!$A$8:$AG$1186,COLUMN(O$7),FALSE)</f>
        <v>1</v>
      </c>
      <c r="P332" s="80" t="b">
        <f>VLOOKUP($A332,'Sheet1 - Table (1)'!$A$8:$AG$1186,COLUMN(P$7),FALSE)</f>
        <v>1</v>
      </c>
      <c r="Q332" s="80" t="b">
        <f>VLOOKUP($A332,'Sheet1 - Table (1)'!$A$8:$AG$1186,COLUMN(Q$7),FALSE)</f>
        <v>1</v>
      </c>
      <c r="R332" s="80" t="b">
        <f>VLOOKUP($A332,'Sheet1 - Table (1)'!$A$8:$AG$1186,COLUMN(R$7),FALSE)</f>
        <v>1</v>
      </c>
      <c r="S332" s="80" t="b">
        <f>VLOOKUP($A332,'Sheet1 - Table (1)'!$A$8:$AG$1186,COLUMN(S$7),FALSE)</f>
        <v>1</v>
      </c>
      <c r="T332" s="80">
        <f>VLOOKUP($A332,'Sheet1 - Table (1)'!$A$8:$AG$1186,COLUMN(T$7),FALSE)</f>
        <v>0</v>
      </c>
      <c r="U332" s="80" t="str">
        <f t="shared" si="70"/>
        <v>BE-FR-IT-NE-SP-GE</v>
      </c>
      <c r="V332" s="80" t="str">
        <f>VLOOKUP($A332,'Sheet1 - Table (1)'!$A$8:$AG$1186,COLUMN(V$7)+3,FALSE)</f>
        <v>LU - SICAV - Parte 1</v>
      </c>
      <c r="W332" s="80" t="str">
        <f>VLOOKUP(A332,'Sheet1 - Table (1)'!$A$8:$AF$10075,MATCH($W$8,'Sheet1 - Table (1)'!$10:$10,0),FALSE)</f>
        <v>Détermination des Prix Quotidien</v>
      </c>
      <c r="X332" s="80">
        <f>VLOOKUP(A332,'Sheet1 - Table (1)'!$A$8:$AAB$10075,MATCH($X$8,'Sheet1 - Table (1)'!$10:$10,0),FALSE)</f>
        <v>0</v>
      </c>
      <c r="Y332" s="96" t="str">
        <f t="shared" si="72"/>
        <v>Fonds de placement</v>
      </c>
      <c r="AA332" s="96" t="s">
        <v>1823</v>
      </c>
      <c r="AB332" s="96" t="s">
        <v>472</v>
      </c>
      <c r="AC332" s="214" t="s">
        <v>472</v>
      </c>
      <c r="AD332" s="214" t="s">
        <v>5088</v>
      </c>
      <c r="AE332" s="96" t="s">
        <v>5088</v>
      </c>
      <c r="AF332" s="245" t="s">
        <v>5088</v>
      </c>
      <c r="AJ332" s="96" t="s">
        <v>472</v>
      </c>
      <c r="AK332" s="96" t="s">
        <v>472</v>
      </c>
      <c r="AL332" s="96" t="s">
        <v>5088</v>
      </c>
      <c r="AM332" s="96" t="str">
        <f t="shared" si="71"/>
        <v>Liquidités étrangères</v>
      </c>
      <c r="AO332" s="96" t="s">
        <v>472</v>
      </c>
      <c r="AP332" s="96" t="s">
        <v>1804</v>
      </c>
      <c r="AQ332" s="96">
        <v>0.09</v>
      </c>
      <c r="AR332" s="101">
        <v>0</v>
      </c>
      <c r="AS332" s="101">
        <f t="shared" si="73"/>
        <v>-1.2999999999999999E-3</v>
      </c>
      <c r="AT332" s="101">
        <v>1</v>
      </c>
      <c r="BE332" s="101">
        <v>1</v>
      </c>
      <c r="BZ332" s="101" t="str">
        <f>IF(AJ332="Obligations",AP332&amp;" "&amp;AI332&amp;" "&amp;IF(AI332="High Yield",IF(AQ332&lt;2.5,"SHORT",IF(AQ332&gt;4,"LONG","MID")),IF(AQ332&lt;3.5,"SHORT",IF(AQ332&gt;8,"LONG","MID"))),"")</f>
        <v/>
      </c>
      <c r="CA332" s="101" t="s">
        <v>70</v>
      </c>
      <c r="CB332" s="101"/>
      <c r="CC332" s="101" t="s">
        <v>70</v>
      </c>
      <c r="CD332" s="42" t="s">
        <v>4374</v>
      </c>
      <c r="CE332" s="42" t="s">
        <v>4374</v>
      </c>
      <c r="CF332" s="42" t="str">
        <f>IFERROR(VLOOKUP(Funds[[#This Row],[Code ISIN]],[1]GLOBAL!$C$1:$L$27,10,FALSE)," ")</f>
        <v xml:space="preserve"> </v>
      </c>
      <c r="CG332" s="42" t="s">
        <v>4374</v>
      </c>
      <c r="CH332" s="42" t="s">
        <v>4374</v>
      </c>
      <c r="CI332" s="42" t="s">
        <v>4374</v>
      </c>
      <c r="CK332" s="96" t="s">
        <v>4374</v>
      </c>
      <c r="CL332" s="246" t="str">
        <f>VLOOKUP(Funds[[#This Row],[Code ISIN]],'Sheet1 - Table (1)'!$A$10:$AF$110017,MATCH("Funds Liquidity",'Sheet1 - Table (1)'!$10:$10,0),FALSE)</f>
        <v>Jour</v>
      </c>
    </row>
    <row r="333" spans="1:92">
      <c r="A333" s="80" t="s">
        <v>249</v>
      </c>
      <c r="B333" s="305">
        <f>IF(ISERROR(VALUE(VLOOKUP($A333,'Sheet1 - Table (1)'!$A$8:$AG$1186,COLUMN(B$7),FALSE))),VLOOKUP(A333,TK_MANQUANTS,2,FALSE),IF(VALUE(VLOOKUP($A333,'Sheet1 - Table (1)'!$A$8:$AG$1186,COLUMN(B$7),FALSE))=0,VLOOKUP(A333,TK_MANQUANTS,2,FALSE),VALUE(VLOOKUP($A333,'Sheet1 - Table (1)'!$A$8:$AG$1186,COLUMN(B$7),FALSE))))</f>
        <v>1129230</v>
      </c>
      <c r="C333" s="80" t="str">
        <f>VLOOKUP($A333,'Sheet1 - Table (1)'!$A$8:$AG$1186,COLUMN(C$7),FALSE)</f>
        <v>Pictet CH Short-Term Money Market CHF I dy</v>
      </c>
      <c r="D333" s="82">
        <f>VLOOKUP($A333,'Sheet1 - Table (1)'!$A$8:$AG$1186,COLUMN(D$7),FALSE)</f>
        <v>44104</v>
      </c>
      <c r="E333" s="124">
        <f>VLOOKUP($A333,'Sheet1 - Table (1)'!$A$8:$AG$1186,COLUMN(E$7),FALSE)</f>
        <v>0.09</v>
      </c>
      <c r="F333" s="80">
        <f>VLOOKUP($A333,'Sheet1 - Table (1)'!$A$8:$AG$1186,COLUMN(F$7),FALSE)</f>
        <v>0</v>
      </c>
      <c r="G333" s="80" t="str">
        <f>VLOOKUP($A333,'Sheet1 - Table (1)'!$A$8:$AG$1186,COLUMN(G$7),FALSE)</f>
        <v>Switzerland</v>
      </c>
      <c r="H333" s="80" t="str">
        <f>VLOOKUP($A333,'Sheet1 - Table (1)'!$A$8:$AG$1186,COLUMN(H$7),FALSE)</f>
        <v>CHF</v>
      </c>
      <c r="I333" s="80" t="str">
        <f>VLOOKUP($A333,'Sheet1 - Table (1)'!$A$8:$AG$1186,COLUMN(I$7),FALSE)</f>
        <v>Fonds de placement</v>
      </c>
      <c r="J333" s="80" t="str">
        <f>VLOOKUP($A333,'Sheet1 - Table (1)'!$A$8:$AG$1186,COLUMN(J$7),FALSE)</f>
        <v>Fond de Marché Monétaire</v>
      </c>
      <c r="K333" s="82">
        <f>VLOOKUP($A333,'Sheet1 - Table (1)'!$A$8:$AG$1186,COLUMN(K$7),FALSE)</f>
        <v>44255</v>
      </c>
      <c r="L333" s="80">
        <f>VLOOKUP($A333,'Sheet1 - Table (1)'!$A$8:$AG$1186,COLUMN(L$7),FALSE)</f>
        <v>3251.2793000000001</v>
      </c>
      <c r="M333" s="80" t="str">
        <f>VLOOKUP($A333,'Sheet1 - Table (1)'!$A$8:$AG$1186,COLUMN(M$7),FALSE)</f>
        <v>Paid</v>
      </c>
      <c r="N333" s="80">
        <f>VLOOKUP($A333,'Sheet1 - Table (1)'!$A$8:$AG$1186,COLUMN(N$7),FALSE)</f>
        <v>0</v>
      </c>
      <c r="O333" s="80">
        <f>VLOOKUP($A333,'Sheet1 - Table (1)'!$A$8:$AG$1186,COLUMN(O$7),FALSE)</f>
        <v>0</v>
      </c>
      <c r="P333" s="80">
        <f>VLOOKUP($A333,'Sheet1 - Table (1)'!$A$8:$AG$1186,COLUMN(P$7),FALSE)</f>
        <v>0</v>
      </c>
      <c r="Q333" s="80">
        <f>VLOOKUP($A333,'Sheet1 - Table (1)'!$A$8:$AG$1186,COLUMN(Q$7),FALSE)</f>
        <v>0</v>
      </c>
      <c r="R333" s="80">
        <f>VLOOKUP($A333,'Sheet1 - Table (1)'!$A$8:$AG$1186,COLUMN(R$7),FALSE)</f>
        <v>0</v>
      </c>
      <c r="S333" s="80">
        <f>VLOOKUP($A333,'Sheet1 - Table (1)'!$A$8:$AG$1186,COLUMN(S$7),FALSE)</f>
        <v>0</v>
      </c>
      <c r="T333" s="80" t="b">
        <f>VLOOKUP($A333,'Sheet1 - Table (1)'!$A$8:$AG$1186,COLUMN(T$7),FALSE)</f>
        <v>1</v>
      </c>
      <c r="U333" s="80" t="str">
        <f t="shared" si="70"/>
        <v>UK</v>
      </c>
      <c r="V333" s="80" t="str">
        <f>VLOOKUP($A333,'Sheet1 - Table (1)'!$A$8:$AG$1186,COLUMN(V$7)+3,FALSE)</f>
        <v>CH - Effektenfonds</v>
      </c>
      <c r="W333" s="80" t="str">
        <f>VLOOKUP(A333,'Sheet1 - Table (1)'!$A$8:$AF$10075,MATCH($W$8,'Sheet1 - Table (1)'!$10:$10,0),FALSE)</f>
        <v>Détermination des Prix Quotidien</v>
      </c>
      <c r="X333" s="80">
        <f>VLOOKUP(A333,'Sheet1 - Table (1)'!$A$8:$AAB$10075,MATCH($X$8,'Sheet1 - Table (1)'!$10:$10,0),FALSE)</f>
        <v>0</v>
      </c>
      <c r="Y333" s="96" t="str">
        <f t="shared" si="72"/>
        <v>Fonds de placement</v>
      </c>
      <c r="AA333" s="96" t="s">
        <v>1823</v>
      </c>
      <c r="AB333" s="96" t="s">
        <v>472</v>
      </c>
      <c r="AC333" s="214" t="s">
        <v>472</v>
      </c>
      <c r="AD333" s="214" t="s">
        <v>2537</v>
      </c>
      <c r="AE333" s="96" t="s">
        <v>5088</v>
      </c>
      <c r="AF333" s="245" t="s">
        <v>5088</v>
      </c>
      <c r="AJ333" s="96" t="s">
        <v>472</v>
      </c>
      <c r="AK333" s="96" t="s">
        <v>472</v>
      </c>
      <c r="AL333" s="96" t="s">
        <v>2537</v>
      </c>
      <c r="AM333" s="96" t="str">
        <f t="shared" si="71"/>
        <v>Liquidités étrangères hedged</v>
      </c>
      <c r="AO333" s="96" t="s">
        <v>472</v>
      </c>
      <c r="AP333" s="96" t="s">
        <v>1804</v>
      </c>
      <c r="AQ333" s="96">
        <v>0.09</v>
      </c>
      <c r="AR333" s="101">
        <v>0</v>
      </c>
      <c r="AS333" s="101">
        <f t="shared" si="73"/>
        <v>-8.9999999999999998E-4</v>
      </c>
      <c r="AT333" s="101">
        <v>1</v>
      </c>
      <c r="AX333" s="101">
        <v>1</v>
      </c>
      <c r="BZ333" s="101" t="str">
        <f>IF(AJ333="Obligations",AP333&amp;" "&amp;AI333&amp;" "&amp;IF(AI333="High Yield",IF(AQ333&lt;2.5,"SHORT",IF(AQ333&gt;4,"LONG","MID")),IF(AQ333&lt;3.5,"SHORT",IF(AQ333&gt;8,"LONG","MID"))),"")</f>
        <v/>
      </c>
      <c r="CA333" s="101" t="s">
        <v>70</v>
      </c>
      <c r="CB333" s="101"/>
      <c r="CC333" s="101" t="s">
        <v>70</v>
      </c>
      <c r="CD333" s="42" t="s">
        <v>4374</v>
      </c>
      <c r="CE333" s="42" t="s">
        <v>4374</v>
      </c>
      <c r="CF333" s="42" t="str">
        <f>IFERROR(VLOOKUP(Funds[[#This Row],[Code ISIN]],[1]GLOBAL!$C$1:$L$27,10,FALSE)," ")</f>
        <v xml:space="preserve"> </v>
      </c>
      <c r="CG333" s="42" t="s">
        <v>4374</v>
      </c>
      <c r="CH333" s="42" t="s">
        <v>4374</v>
      </c>
      <c r="CI333" s="42" t="s">
        <v>4374</v>
      </c>
      <c r="CK333" s="96" t="s">
        <v>4374</v>
      </c>
      <c r="CL333" s="246" t="str">
        <f>VLOOKUP(Funds[[#This Row],[Code ISIN]],'Sheet1 - Table (1)'!$A$10:$AF$110017,MATCH("Funds Liquidity",'Sheet1 - Table (1)'!$10:$10,0),FALSE)</f>
        <v>Jour</v>
      </c>
      <c r="CM333" s="246" t="s">
        <v>472</v>
      </c>
    </row>
    <row r="334" spans="1:92">
      <c r="A334" s="80" t="s">
        <v>250</v>
      </c>
      <c r="B334" s="305">
        <f>IF(ISERROR(VALUE(VLOOKUP($A334,'Sheet1 - Table (1)'!$A$8:$AG$1186,COLUMN(B$7),FALSE))),VLOOKUP(A334,TK_MANQUANTS,2,FALSE),IF(VALUE(VLOOKUP($A334,'Sheet1 - Table (1)'!$A$8:$AG$1186,COLUMN(B$7),FALSE))=0,VLOOKUP(A334,TK_MANQUANTS,2,FALSE),VALUE(VLOOKUP($A334,'Sheet1 - Table (1)'!$A$8:$AG$1186,COLUMN(B$7),FALSE))))</f>
        <v>1129235</v>
      </c>
      <c r="C334" s="80" t="str">
        <f>VLOOKUP($A334,'Sheet1 - Table (1)'!$A$8:$AG$1186,COLUMN(C$7),FALSE)</f>
        <v>Pictet CH Short-Term Money Market EUR I dy</v>
      </c>
      <c r="D334" s="82">
        <f>VLOOKUP($A334,'Sheet1 - Table (1)'!$A$8:$AG$1186,COLUMN(D$7),FALSE)</f>
        <v>43830</v>
      </c>
      <c r="E334" s="124">
        <f>VLOOKUP($A334,'Sheet1 - Table (1)'!$A$8:$AG$1186,COLUMN(E$7),FALSE)</f>
        <v>0.1</v>
      </c>
      <c r="F334" s="80">
        <f>VLOOKUP($A334,'Sheet1 - Table (1)'!$A$8:$AG$1186,COLUMN(F$7),FALSE)</f>
        <v>0</v>
      </c>
      <c r="G334" s="80" t="str">
        <f>VLOOKUP($A334,'Sheet1 - Table (1)'!$A$8:$AG$1186,COLUMN(G$7),FALSE)</f>
        <v>Switzerland</v>
      </c>
      <c r="H334" s="80" t="str">
        <f>VLOOKUP($A334,'Sheet1 - Table (1)'!$A$8:$AG$1186,COLUMN(H$7),FALSE)</f>
        <v>EUR</v>
      </c>
      <c r="I334" s="80" t="str">
        <f>VLOOKUP($A334,'Sheet1 - Table (1)'!$A$8:$AG$1186,COLUMN(I$7),FALSE)</f>
        <v>Fonds de placement</v>
      </c>
      <c r="J334" s="80" t="str">
        <f>VLOOKUP($A334,'Sheet1 - Table (1)'!$A$8:$AG$1186,COLUMN(J$7),FALSE)</f>
        <v>Fond de Marché Monétaire</v>
      </c>
      <c r="K334" s="82">
        <f>VLOOKUP($A334,'Sheet1 - Table (1)'!$A$8:$AG$1186,COLUMN(K$7),FALSE)</f>
        <v>44255</v>
      </c>
      <c r="L334" s="80">
        <f>VLOOKUP($A334,'Sheet1 - Table (1)'!$A$8:$AG$1186,COLUMN(L$7),FALSE)</f>
        <v>1098.9526421999999</v>
      </c>
      <c r="M334" s="80" t="str">
        <f>VLOOKUP($A334,'Sheet1 - Table (1)'!$A$8:$AG$1186,COLUMN(M$7),FALSE)</f>
        <v>Paid</v>
      </c>
      <c r="N334" s="80">
        <f>VLOOKUP($A334,'Sheet1 - Table (1)'!$A$8:$AG$1186,COLUMN(N$7),FALSE)</f>
        <v>0</v>
      </c>
      <c r="O334" s="80">
        <f>VLOOKUP($A334,'Sheet1 - Table (1)'!$A$8:$AG$1186,COLUMN(O$7),FALSE)</f>
        <v>0</v>
      </c>
      <c r="P334" s="80">
        <f>VLOOKUP($A334,'Sheet1 - Table (1)'!$A$8:$AG$1186,COLUMN(P$7),FALSE)</f>
        <v>0</v>
      </c>
      <c r="Q334" s="80">
        <f>VLOOKUP($A334,'Sheet1 - Table (1)'!$A$8:$AG$1186,COLUMN(Q$7),FALSE)</f>
        <v>0</v>
      </c>
      <c r="R334" s="80">
        <f>VLOOKUP($A334,'Sheet1 - Table (1)'!$A$8:$AG$1186,COLUMN(R$7),FALSE)</f>
        <v>0</v>
      </c>
      <c r="S334" s="80">
        <f>VLOOKUP($A334,'Sheet1 - Table (1)'!$A$8:$AG$1186,COLUMN(S$7),FALSE)</f>
        <v>0</v>
      </c>
      <c r="T334" s="80" t="b">
        <f>VLOOKUP($A334,'Sheet1 - Table (1)'!$A$8:$AG$1186,COLUMN(T$7),FALSE)</f>
        <v>1</v>
      </c>
      <c r="U334" s="80" t="str">
        <f t="shared" si="70"/>
        <v>UK</v>
      </c>
      <c r="V334" s="80" t="str">
        <f>VLOOKUP($A334,'Sheet1 - Table (1)'!$A$8:$AG$1186,COLUMN(V$7)+3,FALSE)</f>
        <v>CH - Effektenfonds</v>
      </c>
      <c r="W334" s="80" t="str">
        <f>VLOOKUP(A334,'Sheet1 - Table (1)'!$A$8:$AF$10075,MATCH($W$8,'Sheet1 - Table (1)'!$10:$10,0),FALSE)</f>
        <v>Détermination des Prix Quotidien</v>
      </c>
      <c r="X334" s="80">
        <f>VLOOKUP(A334,'Sheet1 - Table (1)'!$A$8:$AAB$10075,MATCH($X$8,'Sheet1 - Table (1)'!$10:$10,0),FALSE)</f>
        <v>0</v>
      </c>
      <c r="Y334" s="96" t="str">
        <f t="shared" si="72"/>
        <v>Fonds de placement</v>
      </c>
      <c r="AA334" s="96" t="s">
        <v>1823</v>
      </c>
      <c r="AB334" s="96" t="s">
        <v>472</v>
      </c>
      <c r="AC334" s="214" t="s">
        <v>472</v>
      </c>
      <c r="AD334" s="214" t="s">
        <v>5088</v>
      </c>
      <c r="AE334" s="96" t="s">
        <v>2538</v>
      </c>
      <c r="AF334" s="245" t="s">
        <v>5088</v>
      </c>
      <c r="AJ334" s="96" t="s">
        <v>472</v>
      </c>
      <c r="AK334" s="96" t="s">
        <v>472</v>
      </c>
      <c r="AL334" s="96" t="s">
        <v>5088</v>
      </c>
      <c r="AM334" s="96" t="str">
        <f t="shared" si="71"/>
        <v>Liquidités étrangères</v>
      </c>
      <c r="AO334" s="96" t="s">
        <v>472</v>
      </c>
      <c r="AP334" s="96" t="s">
        <v>1804</v>
      </c>
      <c r="AQ334" s="96">
        <v>0.15</v>
      </c>
      <c r="AR334" s="101">
        <v>0</v>
      </c>
      <c r="AS334" s="101">
        <f t="shared" si="73"/>
        <v>-1E-3</v>
      </c>
      <c r="AT334" s="101">
        <v>1</v>
      </c>
      <c r="AY334" s="101">
        <v>1</v>
      </c>
      <c r="BZ334" s="101" t="str">
        <f>IF(AJ334="Obligations",AP334&amp;" "&amp;AI334&amp;" "&amp;IF(AI334="High Yield",IF(AQ334&lt;2.5,"SHORT",IF(AQ334&gt;4,"LONG","MID")),IF(AQ334&lt;3.5,"SHORT",IF(AQ334&gt;8,"LONG","MID"))),"")</f>
        <v/>
      </c>
      <c r="CA334" s="101" t="s">
        <v>70</v>
      </c>
      <c r="CB334" s="101"/>
      <c r="CC334" s="101" t="s">
        <v>70</v>
      </c>
      <c r="CD334" s="42" t="s">
        <v>4374</v>
      </c>
      <c r="CE334" s="42" t="s">
        <v>4374</v>
      </c>
      <c r="CF334" s="42" t="str">
        <f>IFERROR(VLOOKUP(Funds[[#This Row],[Code ISIN]],[1]GLOBAL!$C$1:$L$27,10,FALSE)," ")</f>
        <v xml:space="preserve"> </v>
      </c>
      <c r="CG334" s="42" t="s">
        <v>4374</v>
      </c>
      <c r="CH334" s="42" t="s">
        <v>4374</v>
      </c>
      <c r="CI334" s="42" t="s">
        <v>4374</v>
      </c>
      <c r="CK334" s="96" t="s">
        <v>4374</v>
      </c>
      <c r="CL334" s="246" t="str">
        <f>VLOOKUP(Funds[[#This Row],[Code ISIN]],'Sheet1 - Table (1)'!$A$10:$AF$110017,MATCH("Funds Liquidity",'Sheet1 - Table (1)'!$10:$10,0),FALSE)</f>
        <v>Jour</v>
      </c>
    </row>
    <row r="335" spans="1:92">
      <c r="A335" s="80" t="s">
        <v>252</v>
      </c>
      <c r="B335" s="305">
        <f>IF(ISERROR(VALUE(VLOOKUP($A335,'Sheet1 - Table (1)'!$A$8:$AG$1186,COLUMN(B$7),FALSE))),VLOOKUP(A335,TK_MANQUANTS,2,FALSE),IF(VALUE(VLOOKUP($A335,'Sheet1 - Table (1)'!$A$8:$AG$1186,COLUMN(B$7),FALSE))=0,VLOOKUP(A335,TK_MANQUANTS,2,FALSE),VALUE(VLOOKUP($A335,'Sheet1 - Table (1)'!$A$8:$AG$1186,COLUMN(B$7),FALSE))))</f>
        <v>1129239</v>
      </c>
      <c r="C335" s="80" t="str">
        <f>VLOOKUP($A335,'Sheet1 - Table (1)'!$A$8:$AG$1186,COLUMN(C$7),FALSE)</f>
        <v>Pictet CH Short-Term Money Market USD I dy</v>
      </c>
      <c r="D335" s="82">
        <f>VLOOKUP($A335,'Sheet1 - Table (1)'!$A$8:$AG$1186,COLUMN(D$7),FALSE)</f>
        <v>43830</v>
      </c>
      <c r="E335" s="124">
        <f>VLOOKUP($A335,'Sheet1 - Table (1)'!$A$8:$AG$1186,COLUMN(E$7),FALSE)</f>
        <v>0.17</v>
      </c>
      <c r="F335" s="80">
        <f>VLOOKUP($A335,'Sheet1 - Table (1)'!$A$8:$AG$1186,COLUMN(F$7),FALSE)</f>
        <v>0</v>
      </c>
      <c r="G335" s="80" t="str">
        <f>VLOOKUP($A335,'Sheet1 - Table (1)'!$A$8:$AG$1186,COLUMN(G$7),FALSE)</f>
        <v>Switzerland</v>
      </c>
      <c r="H335" s="80" t="str">
        <f>VLOOKUP($A335,'Sheet1 - Table (1)'!$A$8:$AG$1186,COLUMN(H$7),FALSE)</f>
        <v>USD</v>
      </c>
      <c r="I335" s="80" t="str">
        <f>VLOOKUP($A335,'Sheet1 - Table (1)'!$A$8:$AG$1186,COLUMN(I$7),FALSE)</f>
        <v>Fonds de placement</v>
      </c>
      <c r="J335" s="80" t="str">
        <f>VLOOKUP($A335,'Sheet1 - Table (1)'!$A$8:$AG$1186,COLUMN(J$7),FALSE)</f>
        <v>Fond de Marché Monétaire</v>
      </c>
      <c r="K335" s="82">
        <f>VLOOKUP($A335,'Sheet1 - Table (1)'!$A$8:$AG$1186,COLUMN(K$7),FALSE)</f>
        <v>44255</v>
      </c>
      <c r="L335" s="80">
        <f>VLOOKUP($A335,'Sheet1 - Table (1)'!$A$8:$AG$1186,COLUMN(L$7),FALSE)</f>
        <v>7232.0406360999996</v>
      </c>
      <c r="M335" s="80" t="str">
        <f>VLOOKUP($A335,'Sheet1 - Table (1)'!$A$8:$AG$1186,COLUMN(M$7),FALSE)</f>
        <v>Paid</v>
      </c>
      <c r="N335" s="80">
        <f>VLOOKUP($A335,'Sheet1 - Table (1)'!$A$8:$AG$1186,COLUMN(N$7),FALSE)</f>
        <v>0</v>
      </c>
      <c r="O335" s="80">
        <f>VLOOKUP($A335,'Sheet1 - Table (1)'!$A$8:$AG$1186,COLUMN(O$7),FALSE)</f>
        <v>0</v>
      </c>
      <c r="P335" s="80">
        <f>VLOOKUP($A335,'Sheet1 - Table (1)'!$A$8:$AG$1186,COLUMN(P$7),FALSE)</f>
        <v>0</v>
      </c>
      <c r="Q335" s="80">
        <f>VLOOKUP($A335,'Sheet1 - Table (1)'!$A$8:$AG$1186,COLUMN(Q$7),FALSE)</f>
        <v>0</v>
      </c>
      <c r="R335" s="80">
        <f>VLOOKUP($A335,'Sheet1 - Table (1)'!$A$8:$AG$1186,COLUMN(R$7),FALSE)</f>
        <v>0</v>
      </c>
      <c r="S335" s="80">
        <f>VLOOKUP($A335,'Sheet1 - Table (1)'!$A$8:$AG$1186,COLUMN(S$7),FALSE)</f>
        <v>0</v>
      </c>
      <c r="T335" s="80" t="b">
        <f>VLOOKUP($A335,'Sheet1 - Table (1)'!$A$8:$AG$1186,COLUMN(T$7),FALSE)</f>
        <v>1</v>
      </c>
      <c r="U335" s="80" t="str">
        <f t="shared" si="70"/>
        <v>UK</v>
      </c>
      <c r="V335" s="80" t="str">
        <f>VLOOKUP($A335,'Sheet1 - Table (1)'!$A$8:$AG$1186,COLUMN(V$7)+3,FALSE)</f>
        <v>CH - Effektenfonds</v>
      </c>
      <c r="W335" s="80" t="str">
        <f>VLOOKUP(A335,'Sheet1 - Table (1)'!$A$8:$AF$10075,MATCH($W$8,'Sheet1 - Table (1)'!$10:$10,0),FALSE)</f>
        <v>Détermination des Prix Quotidien</v>
      </c>
      <c r="X335" s="80">
        <f>VLOOKUP(A335,'Sheet1 - Table (1)'!$A$8:$AAB$10075,MATCH($X$8,'Sheet1 - Table (1)'!$10:$10,0),FALSE)</f>
        <v>0</v>
      </c>
      <c r="Y335" s="96" t="str">
        <f t="shared" si="72"/>
        <v>Fonds de placement</v>
      </c>
      <c r="AA335" s="96" t="s">
        <v>1823</v>
      </c>
      <c r="AB335" s="96" t="s">
        <v>472</v>
      </c>
      <c r="AC335" s="214" t="s">
        <v>472</v>
      </c>
      <c r="AD335" s="214" t="s">
        <v>5088</v>
      </c>
      <c r="AE335" s="96" t="s">
        <v>5088</v>
      </c>
      <c r="AF335" s="245" t="s">
        <v>2539</v>
      </c>
      <c r="AJ335" s="96" t="s">
        <v>472</v>
      </c>
      <c r="AK335" s="96" t="s">
        <v>472</v>
      </c>
      <c r="AL335" s="96" t="s">
        <v>5088</v>
      </c>
      <c r="AM335" s="96" t="str">
        <f t="shared" si="71"/>
        <v>Liquidités étrangères</v>
      </c>
      <c r="AO335" s="96" t="s">
        <v>472</v>
      </c>
      <c r="AP335" s="96" t="s">
        <v>1804</v>
      </c>
      <c r="AQ335" s="96">
        <v>0.14000000000000001</v>
      </c>
      <c r="AR335" s="101">
        <v>0</v>
      </c>
      <c r="AS335" s="101">
        <f t="shared" si="73"/>
        <v>-1.7000000000000001E-3</v>
      </c>
      <c r="AT335" s="101">
        <v>1</v>
      </c>
      <c r="BB335" s="101">
        <v>1</v>
      </c>
      <c r="BZ335" s="101" t="str">
        <f>IF(AJ335="Obligations",AP335&amp;" "&amp;AI335&amp;" "&amp;IF(AI335="High Yield",IF(AQ335&lt;2.5,"SHORT",IF(AQ335&gt;4,"LONG","MID")),IF(AQ335&lt;3.5,"SHORT",IF(AQ335&gt;8,"LONG","MID"))),"")</f>
        <v/>
      </c>
      <c r="CA335" s="101" t="s">
        <v>70</v>
      </c>
      <c r="CB335" s="101"/>
      <c r="CC335" s="101" t="s">
        <v>70</v>
      </c>
      <c r="CD335" s="42" t="s">
        <v>4374</v>
      </c>
      <c r="CE335" s="42" t="s">
        <v>4374</v>
      </c>
      <c r="CF335" s="42" t="str">
        <f>IFERROR(VLOOKUP(Funds[[#This Row],[Code ISIN]],[1]GLOBAL!$C$1:$L$27,10,FALSE)," ")</f>
        <v xml:space="preserve"> </v>
      </c>
      <c r="CG335" s="42" t="s">
        <v>4374</v>
      </c>
      <c r="CH335" s="42" t="s">
        <v>4374</v>
      </c>
      <c r="CI335" s="42" t="s">
        <v>4374</v>
      </c>
      <c r="CK335" s="96" t="s">
        <v>4374</v>
      </c>
      <c r="CL335" s="246" t="str">
        <f>VLOOKUP(Funds[[#This Row],[Code ISIN]],'Sheet1 - Table (1)'!$A$10:$AF$110017,MATCH("Funds Liquidity",'Sheet1 - Table (1)'!$10:$10,0),FALSE)</f>
        <v>Jour</v>
      </c>
    </row>
    <row r="336" spans="1:92">
      <c r="A336" s="96" t="s">
        <v>1189</v>
      </c>
      <c r="B336" s="305">
        <f>IF(ISERROR(VALUE(VLOOKUP($A336,'Sheet1 - Table (1)'!$A$8:$AG$1186,COLUMN(B$7),FALSE))),VLOOKUP(A336,TK_MANQUANTS,2,FALSE),IF(VALUE(VLOOKUP($A336,'Sheet1 - Table (1)'!$A$8:$AG$1186,COLUMN(B$7),FALSE))=0,VLOOKUP(A336,TK_MANQUANTS,2,FALSE),VALUE(VLOOKUP($A336,'Sheet1 - Table (1)'!$A$8:$AG$1186,COLUMN(B$7),FALSE))))</f>
        <v>10764565</v>
      </c>
      <c r="C336" s="80" t="str">
        <f>VLOOKUP($A336,'Sheet1 - Table (1)'!$A$8:$AG$1186,COLUMN(C$7),FALSE)</f>
        <v>Vanguard Long-Term Corporate Bond Idx Fund;ETF</v>
      </c>
      <c r="D336" s="82">
        <f>VLOOKUP($A336,'Sheet1 - Table (1)'!$A$8:$AG$1186,COLUMN(D$7),FALSE)</f>
        <v>44074</v>
      </c>
      <c r="E336" s="124">
        <f>VLOOKUP($A336,'Sheet1 - Table (1)'!$A$8:$AG$1186,COLUMN(E$7),FALSE)</f>
        <v>0.05</v>
      </c>
      <c r="F336" s="80">
        <f>VLOOKUP($A336,'Sheet1 - Table (1)'!$A$8:$AG$1186,COLUMN(F$7),FALSE)</f>
        <v>0</v>
      </c>
      <c r="G336" s="80" t="str">
        <f>VLOOKUP($A336,'Sheet1 - Table (1)'!$A$8:$AG$1186,COLUMN(G$7),FALSE)</f>
        <v>USA</v>
      </c>
      <c r="H336" s="80" t="str">
        <f>VLOOKUP($A336,'Sheet1 - Table (1)'!$A$8:$AG$1186,COLUMN(H$7),FALSE)</f>
        <v>USD</v>
      </c>
      <c r="I336" s="80" t="str">
        <f>VLOOKUP($A336,'Sheet1 - Table (1)'!$A$8:$AG$1186,COLUMN(I$7),FALSE)</f>
        <v>Exchange Traded Funds</v>
      </c>
      <c r="J336" s="80" t="str">
        <f>VLOOKUP($A336,'Sheet1 - Table (1)'!$A$8:$AG$1186,COLUMN(J$7),FALSE)</f>
        <v>Obligation</v>
      </c>
      <c r="K336" s="82">
        <f>VLOOKUP($A336,'Sheet1 - Table (1)'!$A$8:$AG$1186,COLUMN(K$7),FALSE)</f>
        <v>0</v>
      </c>
      <c r="L336" s="80">
        <f>VLOOKUP($A336,'Sheet1 - Table (1)'!$A$8:$AG$1186,COLUMN(L$7),FALSE)</f>
        <v>0</v>
      </c>
      <c r="M336" s="80" t="str">
        <f>VLOOKUP($A336,'Sheet1 - Table (1)'!$A$8:$AG$1186,COLUMN(M$7),FALSE)</f>
        <v>Paid</v>
      </c>
      <c r="N336" s="80">
        <f>VLOOKUP($A336,'Sheet1 - Table (1)'!$A$8:$AG$1186,COLUMN(N$7),FALSE)</f>
        <v>0</v>
      </c>
      <c r="O336" s="80">
        <f>VLOOKUP($A336,'Sheet1 - Table (1)'!$A$8:$AG$1186,COLUMN(O$7),FALSE)</f>
        <v>0</v>
      </c>
      <c r="P336" s="80">
        <f>VLOOKUP($A336,'Sheet1 - Table (1)'!$A$8:$AG$1186,COLUMN(P$7),FALSE)</f>
        <v>0</v>
      </c>
      <c r="Q336" s="80">
        <f>VLOOKUP($A336,'Sheet1 - Table (1)'!$A$8:$AG$1186,COLUMN(Q$7),FALSE)</f>
        <v>0</v>
      </c>
      <c r="R336" s="80">
        <f>VLOOKUP($A336,'Sheet1 - Table (1)'!$A$8:$AG$1186,COLUMN(R$7),FALSE)</f>
        <v>0</v>
      </c>
      <c r="S336" s="80">
        <f>VLOOKUP($A336,'Sheet1 - Table (1)'!$A$8:$AG$1186,COLUMN(S$7),FALSE)</f>
        <v>0</v>
      </c>
      <c r="T336" s="80" t="b">
        <f>VLOOKUP($A336,'Sheet1 - Table (1)'!$A$8:$AG$1186,COLUMN(T$7),FALSE)</f>
        <v>1</v>
      </c>
      <c r="U336" s="80" t="str">
        <f t="shared" si="70"/>
        <v>UK</v>
      </c>
      <c r="V336" s="80" t="str">
        <f>VLOOKUP($A336,'Sheet1 - Table (1)'!$A$8:$AG$1186,COLUMN(V$7)+3,FALSE)</f>
        <v>US - Open-end Management Investment Company</v>
      </c>
      <c r="W336" s="80" t="str">
        <f>VLOOKUP(A336,'Sheet1 - Table (1)'!$A$8:$AF$10075,MATCH($W$8,'Sheet1 - Table (1)'!$10:$10,0),FALSE)</f>
        <v>Détermination des Prix Quotidien</v>
      </c>
      <c r="X336" s="80" t="str">
        <f>VLOOKUP(A336,'Sheet1 - Table (1)'!$A$8:$AAB$10075,MATCH($X$8,'Sheet1 - Table (1)'!$10:$10,0),FALSE)</f>
        <v>Optimized</v>
      </c>
      <c r="Y336" s="96" t="str">
        <f t="shared" si="72"/>
        <v>ETF</v>
      </c>
      <c r="AA336" s="96" t="s">
        <v>1823</v>
      </c>
      <c r="AB336" s="96" t="s">
        <v>2481</v>
      </c>
      <c r="AC336" s="214" t="s">
        <v>140</v>
      </c>
      <c r="AD336" s="214" t="s">
        <v>2481</v>
      </c>
      <c r="AE336" s="96" t="s">
        <v>2481</v>
      </c>
      <c r="AF336" s="246" t="s">
        <v>2546</v>
      </c>
      <c r="AI336" s="96" t="s">
        <v>380</v>
      </c>
      <c r="AJ336" s="96" t="s">
        <v>140</v>
      </c>
      <c r="AK336" s="96" t="s">
        <v>140</v>
      </c>
      <c r="AL336" s="96" t="s">
        <v>2481</v>
      </c>
      <c r="AM336" s="96" t="str">
        <f t="shared" si="71"/>
        <v>Obligations étrangères</v>
      </c>
      <c r="AO336" s="96" t="s">
        <v>2481</v>
      </c>
      <c r="AP336" s="96" t="s">
        <v>86</v>
      </c>
      <c r="AQ336" s="96">
        <v>15</v>
      </c>
      <c r="AS336" s="101" t="str">
        <f t="shared" si="73"/>
        <v/>
      </c>
      <c r="BB336" s="101">
        <v>1</v>
      </c>
      <c r="BN336" s="101">
        <v>1</v>
      </c>
      <c r="BW336" s="101">
        <v>1</v>
      </c>
      <c r="BZ336" s="101" t="str">
        <f>IF(AJ336="Obligations",AP336&amp;" "&amp;AI336&amp;" "&amp;IF(AQ336&lt;3.5,"SHORT",IF(AQ336&gt;8,"LONG","MID")),"")</f>
        <v>Courbe USD Corporate LONG</v>
      </c>
      <c r="CA336" s="101" t="s">
        <v>70</v>
      </c>
      <c r="CB336" s="101"/>
      <c r="CC336" s="101" t="s">
        <v>70</v>
      </c>
      <c r="CD336" s="42" t="s">
        <v>4374</v>
      </c>
      <c r="CE336" s="42" t="s">
        <v>4374</v>
      </c>
      <c r="CF336" s="42" t="str">
        <f>IFERROR(VLOOKUP(Funds[[#This Row],[Code ISIN]],[1]GLOBAL!$C$1:$L$27,10,FALSE)," ")</f>
        <v xml:space="preserve"> </v>
      </c>
      <c r="CG336" s="42" t="s">
        <v>4374</v>
      </c>
      <c r="CH336" s="42" t="s">
        <v>4374</v>
      </c>
      <c r="CI336" s="42" t="s">
        <v>4374</v>
      </c>
      <c r="CK336" s="96" t="s">
        <v>4374</v>
      </c>
      <c r="CL336" s="246" t="str">
        <f>VLOOKUP(Funds[[#This Row],[Code ISIN]],'Sheet1 - Table (1)'!$A$10:$AF$110017,MATCH("Funds Liquidity",'Sheet1 - Table (1)'!$10:$10,0),FALSE)</f>
        <v>Jour</v>
      </c>
    </row>
    <row r="337" spans="1:93">
      <c r="A337" s="80" t="s">
        <v>251</v>
      </c>
      <c r="B337" s="305">
        <f>IF(ISERROR(VALUE(VLOOKUP($A337,'Sheet1 - Table (1)'!$A$8:$AG$1186,COLUMN(B$7),FALSE))),VLOOKUP(A337,TK_MANQUANTS,2,FALSE),IF(VALUE(VLOOKUP($A337,'Sheet1 - Table (1)'!$A$8:$AG$1186,COLUMN(B$7),FALSE))=0,VLOOKUP(A337,TK_MANQUANTS,2,FALSE),VALUE(VLOOKUP($A337,'Sheet1 - Table (1)'!$A$8:$AG$1186,COLUMN(B$7),FALSE))))</f>
        <v>1380354</v>
      </c>
      <c r="C337" s="80" t="str">
        <f>VLOOKUP($A337,'Sheet1 - Table (1)'!$A$8:$AG$1186,COLUMN(C$7),FALSE)</f>
        <v>Pictet CH Short-Term Money Market GBP I dy</v>
      </c>
      <c r="D337" s="82">
        <f>VLOOKUP($A337,'Sheet1 - Table (1)'!$A$8:$AG$1186,COLUMN(D$7),FALSE)</f>
        <v>43830</v>
      </c>
      <c r="E337" s="124">
        <f>VLOOKUP($A337,'Sheet1 - Table (1)'!$A$8:$AG$1186,COLUMN(E$7),FALSE)</f>
        <v>0.17</v>
      </c>
      <c r="F337" s="80">
        <f>VLOOKUP($A337,'Sheet1 - Table (1)'!$A$8:$AG$1186,COLUMN(F$7),FALSE)</f>
        <v>0</v>
      </c>
      <c r="G337" s="80" t="str">
        <f>VLOOKUP($A337,'Sheet1 - Table (1)'!$A$8:$AG$1186,COLUMN(G$7),FALSE)</f>
        <v>Switzerland</v>
      </c>
      <c r="H337" s="80" t="str">
        <f>VLOOKUP($A337,'Sheet1 - Table (1)'!$A$8:$AG$1186,COLUMN(H$7),FALSE)</f>
        <v>GBP</v>
      </c>
      <c r="I337" s="80" t="str">
        <f>VLOOKUP($A337,'Sheet1 - Table (1)'!$A$8:$AG$1186,COLUMN(I$7),FALSE)</f>
        <v>Fonds de placement</v>
      </c>
      <c r="J337" s="80" t="str">
        <f>VLOOKUP($A337,'Sheet1 - Table (1)'!$A$8:$AG$1186,COLUMN(J$7),FALSE)</f>
        <v>Fond de Marché Monétaire</v>
      </c>
      <c r="K337" s="82">
        <f>VLOOKUP($A337,'Sheet1 - Table (1)'!$A$8:$AG$1186,COLUMN(K$7),FALSE)</f>
        <v>44255</v>
      </c>
      <c r="L337" s="80">
        <f>VLOOKUP($A337,'Sheet1 - Table (1)'!$A$8:$AG$1186,COLUMN(L$7),FALSE)</f>
        <v>409.73594789999999</v>
      </c>
      <c r="M337" s="80" t="str">
        <f>VLOOKUP($A337,'Sheet1 - Table (1)'!$A$8:$AG$1186,COLUMN(M$7),FALSE)</f>
        <v>Paid</v>
      </c>
      <c r="N337" s="80">
        <f>VLOOKUP($A337,'Sheet1 - Table (1)'!$A$8:$AG$1186,COLUMN(N$7),FALSE)</f>
        <v>0</v>
      </c>
      <c r="O337" s="80">
        <f>VLOOKUP($A337,'Sheet1 - Table (1)'!$A$8:$AG$1186,COLUMN(O$7),FALSE)</f>
        <v>0</v>
      </c>
      <c r="P337" s="80">
        <f>VLOOKUP($A337,'Sheet1 - Table (1)'!$A$8:$AG$1186,COLUMN(P$7),FALSE)</f>
        <v>0</v>
      </c>
      <c r="Q337" s="80">
        <f>VLOOKUP($A337,'Sheet1 - Table (1)'!$A$8:$AG$1186,COLUMN(Q$7),FALSE)</f>
        <v>0</v>
      </c>
      <c r="R337" s="80">
        <f>VLOOKUP($A337,'Sheet1 - Table (1)'!$A$8:$AG$1186,COLUMN(R$7),FALSE)</f>
        <v>0</v>
      </c>
      <c r="S337" s="80">
        <f>VLOOKUP($A337,'Sheet1 - Table (1)'!$A$8:$AG$1186,COLUMN(S$7),FALSE)</f>
        <v>0</v>
      </c>
      <c r="T337" s="80" t="b">
        <f>VLOOKUP($A337,'Sheet1 - Table (1)'!$A$8:$AG$1186,COLUMN(T$7),FALSE)</f>
        <v>1</v>
      </c>
      <c r="U337" s="80" t="str">
        <f t="shared" si="70"/>
        <v>UK</v>
      </c>
      <c r="V337" s="80" t="str">
        <f>VLOOKUP($A337,'Sheet1 - Table (1)'!$A$8:$AG$1186,COLUMN(V$7)+3,FALSE)</f>
        <v>CH - Effektenfonds</v>
      </c>
      <c r="W337" s="80" t="str">
        <f>VLOOKUP(A337,'Sheet1 - Table (1)'!$A$8:$AF$10075,MATCH($W$8,'Sheet1 - Table (1)'!$10:$10,0),FALSE)</f>
        <v>Détermination des Prix Quotidien</v>
      </c>
      <c r="X337" s="80">
        <f>VLOOKUP(A337,'Sheet1 - Table (1)'!$A$8:$AAB$10075,MATCH($X$8,'Sheet1 - Table (1)'!$10:$10,0),FALSE)</f>
        <v>0</v>
      </c>
      <c r="Y337" s="96" t="str">
        <f t="shared" si="72"/>
        <v>Fonds de placement</v>
      </c>
      <c r="AA337" s="96" t="s">
        <v>1823</v>
      </c>
      <c r="AB337" s="96" t="s">
        <v>472</v>
      </c>
      <c r="AC337" s="214" t="s">
        <v>472</v>
      </c>
      <c r="AD337" s="214" t="s">
        <v>5088</v>
      </c>
      <c r="AE337" s="96" t="s">
        <v>5088</v>
      </c>
      <c r="AF337" s="245" t="s">
        <v>5088</v>
      </c>
      <c r="AJ337" s="96" t="s">
        <v>472</v>
      </c>
      <c r="AK337" s="96" t="s">
        <v>472</v>
      </c>
      <c r="AL337" s="96" t="s">
        <v>5088</v>
      </c>
      <c r="AM337" s="96" t="str">
        <f t="shared" si="71"/>
        <v>Liquidités étrangères</v>
      </c>
      <c r="AO337" s="96" t="s">
        <v>472</v>
      </c>
      <c r="AP337" s="96" t="s">
        <v>1804</v>
      </c>
      <c r="AQ337" s="132">
        <v>0.12</v>
      </c>
      <c r="AR337" s="133">
        <v>0</v>
      </c>
      <c r="AS337" s="133">
        <f t="shared" si="73"/>
        <v>-1.7000000000000001E-3</v>
      </c>
      <c r="AT337" s="133"/>
      <c r="AU337" s="133"/>
      <c r="AV337" s="133"/>
      <c r="AW337" s="133"/>
      <c r="AZ337" s="101">
        <v>1</v>
      </c>
      <c r="BZ337" s="101" t="str">
        <f t="shared" ref="BZ337:BZ342" si="78">IF(AJ337="Obligations",AP337&amp;" "&amp;AI337&amp;" "&amp;IF(AI337="High Yield",IF(AQ337&lt;2.5,"SHORT",IF(AQ337&gt;4,"LONG","MID")),IF(AQ337&lt;3.5,"SHORT",IF(AQ337&gt;8,"LONG","MID"))),"")</f>
        <v/>
      </c>
      <c r="CA337" s="101" t="s">
        <v>70</v>
      </c>
      <c r="CB337" s="101"/>
      <c r="CC337" s="101" t="s">
        <v>70</v>
      </c>
      <c r="CD337" s="42" t="s">
        <v>4374</v>
      </c>
      <c r="CE337" s="42" t="s">
        <v>4374</v>
      </c>
      <c r="CF337" s="42" t="str">
        <f>IFERROR(VLOOKUP(Funds[[#This Row],[Code ISIN]],[1]GLOBAL!$C$1:$L$27,10,FALSE)," ")</f>
        <v xml:space="preserve"> </v>
      </c>
      <c r="CG337" s="42" t="s">
        <v>4374</v>
      </c>
      <c r="CH337" s="42" t="s">
        <v>4374</v>
      </c>
      <c r="CI337" s="42" t="s">
        <v>4374</v>
      </c>
      <c r="CK337" s="96" t="s">
        <v>4374</v>
      </c>
      <c r="CL337" s="246" t="str">
        <f>VLOOKUP(Funds[[#This Row],[Code ISIN]],'Sheet1 - Table (1)'!$A$10:$AF$110017,MATCH("Funds Liquidity",'Sheet1 - Table (1)'!$10:$10,0),FALSE)</f>
        <v>Jour</v>
      </c>
    </row>
    <row r="338" spans="1:93">
      <c r="A338" s="96" t="s">
        <v>4658</v>
      </c>
      <c r="B338" s="305">
        <f>IF(ISERROR(VALUE(VLOOKUP($A338,'Sheet1 - Table (1)'!$A$8:$AG$1186,COLUMN(B$7),FALSE))),VLOOKUP(A338,TK_MANQUANTS,2,FALSE),IF(VALUE(VLOOKUP($A338,'Sheet1 - Table (1)'!$A$8:$AG$1186,COLUMN(B$7),FALSE))=0,VLOOKUP(A338,TK_MANQUANTS,2,FALSE),VALUE(VLOOKUP($A338,'Sheet1 - Table (1)'!$A$8:$AG$1186,COLUMN(B$7),FALSE))))</f>
        <v>24023151</v>
      </c>
      <c r="C338" s="80" t="str">
        <f>VLOOKUP($A338,'Sheet1 - Table (1)'!$A$8:$AG$1186,COLUMN(C$7),FALSE)</f>
        <v>UBS ETF-Bloomberg Brcls US LiqCorp UCI ETF(CHFh)Aa</v>
      </c>
      <c r="D338" s="82">
        <f>VLOOKUP($A338,'Sheet1 - Table (1)'!$A$8:$AG$1186,COLUMN(D$7),FALSE)</f>
        <v>43861</v>
      </c>
      <c r="E338" s="124">
        <f>VLOOKUP($A338,'Sheet1 - Table (1)'!$A$8:$AG$1186,COLUMN(E$7),FALSE)</f>
        <v>0.23</v>
      </c>
      <c r="F338" s="80" t="b">
        <f>VLOOKUP($A338,'Sheet1 - Table (1)'!$A$8:$AG$1186,COLUMN(F$7),FALSE)</f>
        <v>1</v>
      </c>
      <c r="G338" s="80" t="str">
        <f>VLOOKUP($A338,'Sheet1 - Table (1)'!$A$8:$AG$1186,COLUMN(G$7),FALSE)</f>
        <v>Luxembourg</v>
      </c>
      <c r="H338" s="80" t="str">
        <f>VLOOKUP($A338,'Sheet1 - Table (1)'!$A$8:$AG$1186,COLUMN(H$7),FALSE)</f>
        <v>CHF</v>
      </c>
      <c r="I338" s="80" t="str">
        <f>VLOOKUP($A338,'Sheet1 - Table (1)'!$A$8:$AG$1186,COLUMN(I$7),FALSE)</f>
        <v>Exchange Traded Funds</v>
      </c>
      <c r="J338" s="80" t="str">
        <f>VLOOKUP($A338,'Sheet1 - Table (1)'!$A$8:$AG$1186,COLUMN(J$7),FALSE)</f>
        <v>Obligation</v>
      </c>
      <c r="K338" s="82">
        <f>VLOOKUP($A338,'Sheet1 - Table (1)'!$A$8:$AG$1186,COLUMN(K$7),FALSE)</f>
        <v>44255</v>
      </c>
      <c r="L338" s="80">
        <f>VLOOKUP($A338,'Sheet1 - Table (1)'!$A$8:$AG$1186,COLUMN(L$7),FALSE)</f>
        <v>932.9048305</v>
      </c>
      <c r="M338" s="80" t="str">
        <f>VLOOKUP($A338,'Sheet1 - Table (1)'!$A$8:$AG$1186,COLUMN(M$7),FALSE)</f>
        <v>Retained</v>
      </c>
      <c r="N338" s="80">
        <f>VLOOKUP($A338,'Sheet1 - Table (1)'!$A$8:$AG$1186,COLUMN(N$7),FALSE)</f>
        <v>0</v>
      </c>
      <c r="O338" s="80" t="b">
        <f>VLOOKUP($A338,'Sheet1 - Table (1)'!$A$8:$AG$1186,COLUMN(O$7),FALSE)</f>
        <v>1</v>
      </c>
      <c r="P338" s="80">
        <f>VLOOKUP($A338,'Sheet1 - Table (1)'!$A$8:$AG$1186,COLUMN(P$7),FALSE)</f>
        <v>0</v>
      </c>
      <c r="Q338" s="80" t="b">
        <f>VLOOKUP($A338,'Sheet1 - Table (1)'!$A$8:$AG$1186,COLUMN(Q$7),FALSE)</f>
        <v>1</v>
      </c>
      <c r="R338" s="80" t="b">
        <f>VLOOKUP($A338,'Sheet1 - Table (1)'!$A$8:$AG$1186,COLUMN(R$7),FALSE)</f>
        <v>1</v>
      </c>
      <c r="S338" s="80" t="b">
        <f>VLOOKUP($A338,'Sheet1 - Table (1)'!$A$8:$AG$1186,COLUMN(S$7),FALSE)</f>
        <v>1</v>
      </c>
      <c r="T338" s="80" t="b">
        <f>VLOOKUP($A338,'Sheet1 - Table (1)'!$A$8:$AG$1186,COLUMN(T$7),FALSE)</f>
        <v>1</v>
      </c>
      <c r="U338" s="80" t="str">
        <f t="shared" si="70"/>
        <v>FR-NE-SP-GE-UK</v>
      </c>
      <c r="V338" s="80" t="str">
        <f>VLOOKUP($A338,'Sheet1 - Table (1)'!$A$8:$AG$1186,COLUMN(V$7)+3,FALSE)</f>
        <v>LU - SICAV - Parte 1</v>
      </c>
      <c r="W338" s="80" t="str">
        <f>VLOOKUP(A338,'Sheet1 - Table (1)'!$A$8:$AF$10075,MATCH($W$8,'Sheet1 - Table (1)'!$10:$10,0),FALSE)</f>
        <v>Détermination des Prix Quotidien</v>
      </c>
      <c r="X338" s="80" t="str">
        <f>VLOOKUP(A338,'Sheet1 - Table (1)'!$A$8:$AAB$10075,MATCH($X$8,'Sheet1 - Table (1)'!$10:$10,0),FALSE)</f>
        <v>Optimized</v>
      </c>
      <c r="Y338" s="96" t="str">
        <f t="shared" si="72"/>
        <v>ETF</v>
      </c>
      <c r="AA338" s="96" t="s">
        <v>1823</v>
      </c>
      <c r="AB338" s="96" t="s">
        <v>2481</v>
      </c>
      <c r="AC338" s="214" t="s">
        <v>140</v>
      </c>
      <c r="AD338" s="214" t="s">
        <v>2481</v>
      </c>
      <c r="AE338" s="214" t="s">
        <v>2481</v>
      </c>
      <c r="AF338" s="246" t="s">
        <v>2546</v>
      </c>
      <c r="AG338" s="96" t="s">
        <v>2857</v>
      </c>
      <c r="AI338" s="96" t="s">
        <v>380</v>
      </c>
      <c r="AJ338" s="96" t="s">
        <v>140</v>
      </c>
      <c r="AK338" s="96" t="s">
        <v>140</v>
      </c>
      <c r="AL338" s="96" t="s">
        <v>2481</v>
      </c>
      <c r="AM338" s="96" t="str">
        <f t="shared" si="71"/>
        <v>Obligations étrangères hedged</v>
      </c>
      <c r="AO338" s="96" t="s">
        <v>2481</v>
      </c>
      <c r="AP338" s="96" t="s">
        <v>86</v>
      </c>
      <c r="AQ338" s="96">
        <v>8.9700000000000006</v>
      </c>
      <c r="AR338" s="101">
        <v>2.4799999999999999E-2</v>
      </c>
      <c r="AS338" s="101">
        <f t="shared" si="73"/>
        <v>2.2499999999999999E-2</v>
      </c>
      <c r="AT338" s="101">
        <v>7.2999999999999995E-2</v>
      </c>
      <c r="AU338" s="101">
        <v>0.47099999999999997</v>
      </c>
      <c r="AV338" s="101">
        <v>0.45600000000000002</v>
      </c>
      <c r="AX338" s="101">
        <v>1</v>
      </c>
      <c r="BN338" s="101">
        <v>1</v>
      </c>
      <c r="BT338" s="101"/>
      <c r="BU338" s="101"/>
      <c r="BV338" s="101">
        <v>0</v>
      </c>
      <c r="BW338" s="101">
        <v>1</v>
      </c>
      <c r="BX338" s="134" t="s">
        <v>1851</v>
      </c>
      <c r="BY338" s="96" t="s">
        <v>1251</v>
      </c>
      <c r="BZ338" s="101" t="str">
        <f t="shared" si="78"/>
        <v>Courbe USD Corporate LONG</v>
      </c>
      <c r="CA338" s="101" t="s">
        <v>4050</v>
      </c>
      <c r="CB338" s="96" t="s">
        <v>4772</v>
      </c>
      <c r="CC338" s="96" t="s">
        <v>4762</v>
      </c>
      <c r="CD338" s="42" t="s">
        <v>4374</v>
      </c>
      <c r="CE338" s="42" t="s">
        <v>4374</v>
      </c>
      <c r="CF338" s="42" t="str">
        <f>IFERROR(VLOOKUP(Funds[[#This Row],[Code ISIN]],[1]GLOBAL!$C$1:$L$27,10,FALSE)," ")</f>
        <v xml:space="preserve"> </v>
      </c>
      <c r="CG338" s="42" t="s">
        <v>4374</v>
      </c>
      <c r="CH338" s="42" t="s">
        <v>4374</v>
      </c>
      <c r="CI338" s="42" t="s">
        <v>4374</v>
      </c>
      <c r="CJ338" s="123"/>
      <c r="CK338" s="96" t="s">
        <v>4374</v>
      </c>
      <c r="CL338" s="246" t="str">
        <f>VLOOKUP(Funds[[#This Row],[Code ISIN]],'Sheet1 - Table (1)'!$A$10:$AF$110017,MATCH("Funds Liquidity",'Sheet1 - Table (1)'!$10:$10,0),FALSE)</f>
        <v>Jour</v>
      </c>
      <c r="CM338" s="246" t="s">
        <v>140</v>
      </c>
      <c r="CN338" s="246" t="s">
        <v>140</v>
      </c>
    </row>
    <row r="339" spans="1:93">
      <c r="A339" s="96" t="s">
        <v>4661</v>
      </c>
      <c r="B339" s="305">
        <f>IF(ISERROR(VALUE(VLOOKUP($A339,'Sheet1 - Table (1)'!$A$8:$AG$1186,COLUMN(B$7),FALSE))),VLOOKUP(A339,TK_MANQUANTS,2,FALSE),IF(VALUE(VLOOKUP($A339,'Sheet1 - Table (1)'!$A$8:$AG$1186,COLUMN(B$7),FALSE))=0,VLOOKUP(A339,TK_MANQUANTS,2,FALSE),VALUE(VLOOKUP($A339,'Sheet1 - Table (1)'!$A$8:$AG$1186,COLUMN(B$7),FALSE))))</f>
        <v>24022504</v>
      </c>
      <c r="C339" s="80" t="str">
        <f>VLOOKUP($A339,'Sheet1 - Table (1)'!$A$8:$AG$1186,COLUMN(C$7),FALSE)</f>
        <v>UBS ETF-Bloomberg Brcls US LiqCorp UCI ETF(EURh)Aa</v>
      </c>
      <c r="D339" s="82">
        <f>VLOOKUP($A339,'Sheet1 - Table (1)'!$A$8:$AG$1186,COLUMN(D$7),FALSE)</f>
        <v>43861</v>
      </c>
      <c r="E339" s="124">
        <f>VLOOKUP($A339,'Sheet1 - Table (1)'!$A$8:$AG$1186,COLUMN(E$7),FALSE)</f>
        <v>0.23</v>
      </c>
      <c r="F339" s="80" t="b">
        <f>VLOOKUP($A339,'Sheet1 - Table (1)'!$A$8:$AG$1186,COLUMN(F$7),FALSE)</f>
        <v>1</v>
      </c>
      <c r="G339" s="80" t="str">
        <f>VLOOKUP($A339,'Sheet1 - Table (1)'!$A$8:$AG$1186,COLUMN(G$7),FALSE)</f>
        <v>Luxembourg</v>
      </c>
      <c r="H339" s="80" t="str">
        <f>VLOOKUP($A339,'Sheet1 - Table (1)'!$A$8:$AG$1186,COLUMN(H$7),FALSE)</f>
        <v>EUR</v>
      </c>
      <c r="I339" s="80" t="str">
        <f>VLOOKUP($A339,'Sheet1 - Table (1)'!$A$8:$AG$1186,COLUMN(I$7),FALSE)</f>
        <v>Exchange Traded Funds</v>
      </c>
      <c r="J339" s="80" t="str">
        <f>VLOOKUP($A339,'Sheet1 - Table (1)'!$A$8:$AG$1186,COLUMN(J$7),FALSE)</f>
        <v>Obligation</v>
      </c>
      <c r="K339" s="82">
        <f>VLOOKUP($A339,'Sheet1 - Table (1)'!$A$8:$AG$1186,COLUMN(K$7),FALSE)</f>
        <v>44255</v>
      </c>
      <c r="L339" s="80">
        <f>VLOOKUP($A339,'Sheet1 - Table (1)'!$A$8:$AG$1186,COLUMN(L$7),FALSE)</f>
        <v>932.9048305</v>
      </c>
      <c r="M339" s="80" t="str">
        <f>VLOOKUP($A339,'Sheet1 - Table (1)'!$A$8:$AG$1186,COLUMN(M$7),FALSE)</f>
        <v>Retained</v>
      </c>
      <c r="N339" s="80">
        <f>VLOOKUP($A339,'Sheet1 - Table (1)'!$A$8:$AG$1186,COLUMN(N$7),FALSE)</f>
        <v>0</v>
      </c>
      <c r="O339" s="80" t="b">
        <f>VLOOKUP($A339,'Sheet1 - Table (1)'!$A$8:$AG$1186,COLUMN(O$7),FALSE)</f>
        <v>1</v>
      </c>
      <c r="P339" s="80" t="b">
        <f>VLOOKUP($A339,'Sheet1 - Table (1)'!$A$8:$AG$1186,COLUMN(P$7),FALSE)</f>
        <v>1</v>
      </c>
      <c r="Q339" s="80" t="b">
        <f>VLOOKUP($A339,'Sheet1 - Table (1)'!$A$8:$AG$1186,COLUMN(Q$7),FALSE)</f>
        <v>1</v>
      </c>
      <c r="R339" s="80" t="b">
        <f>VLOOKUP($A339,'Sheet1 - Table (1)'!$A$8:$AG$1186,COLUMN(R$7),FALSE)</f>
        <v>1</v>
      </c>
      <c r="S339" s="80" t="b">
        <f>VLOOKUP($A339,'Sheet1 - Table (1)'!$A$8:$AG$1186,COLUMN(S$7),FALSE)</f>
        <v>1</v>
      </c>
      <c r="T339" s="80" t="b">
        <f>VLOOKUP($A339,'Sheet1 - Table (1)'!$A$8:$AG$1186,COLUMN(T$7),FALSE)</f>
        <v>1</v>
      </c>
      <c r="U339" s="80" t="str">
        <f t="shared" si="70"/>
        <v>FR-IT-NE-SP-GE-UK</v>
      </c>
      <c r="V339" s="80" t="str">
        <f>VLOOKUP($A339,'Sheet1 - Table (1)'!$A$8:$AG$1186,COLUMN(V$7)+3,FALSE)</f>
        <v>LU - SICAV - Parte 1</v>
      </c>
      <c r="W339" s="80" t="str">
        <f>VLOOKUP(A339,'Sheet1 - Table (1)'!$A$8:$AF$10075,MATCH($W$8,'Sheet1 - Table (1)'!$10:$10,0),FALSE)</f>
        <v>Détermination des Prix Quotidien</v>
      </c>
      <c r="X339" s="80" t="str">
        <f>VLOOKUP(A339,'Sheet1 - Table (1)'!$A$8:$AAB$10075,MATCH($X$8,'Sheet1 - Table (1)'!$10:$10,0),FALSE)</f>
        <v>Optimized</v>
      </c>
      <c r="Y339" s="96" t="str">
        <f t="shared" si="72"/>
        <v>ETF</v>
      </c>
      <c r="AA339" s="96" t="s">
        <v>1823</v>
      </c>
      <c r="AB339" s="96" t="s">
        <v>2481</v>
      </c>
      <c r="AC339" s="214" t="s">
        <v>140</v>
      </c>
      <c r="AD339" s="214" t="s">
        <v>2481</v>
      </c>
      <c r="AE339" s="96" t="s">
        <v>2481</v>
      </c>
      <c r="AF339" s="246" t="s">
        <v>2546</v>
      </c>
      <c r="AG339" s="96" t="s">
        <v>2857</v>
      </c>
      <c r="AI339" s="96" t="s">
        <v>380</v>
      </c>
      <c r="AJ339" s="96" t="s">
        <v>140</v>
      </c>
      <c r="AK339" s="96" t="s">
        <v>140</v>
      </c>
      <c r="AL339" s="96" t="s">
        <v>2481</v>
      </c>
      <c r="AM339" s="96" t="str">
        <f t="shared" si="71"/>
        <v>Obligations étrangères</v>
      </c>
      <c r="AO339" s="96" t="s">
        <v>2481</v>
      </c>
      <c r="AP339" s="96" t="s">
        <v>86</v>
      </c>
      <c r="AQ339" s="96">
        <v>8.9700000000000006</v>
      </c>
      <c r="AR339" s="101">
        <v>2.4799999999999999E-2</v>
      </c>
      <c r="AS339" s="101">
        <f t="shared" si="73"/>
        <v>2.2499999999999999E-2</v>
      </c>
      <c r="AT339" s="101">
        <v>7.2999999999999995E-2</v>
      </c>
      <c r="AU339" s="101">
        <v>0.47099999999999997</v>
      </c>
      <c r="AV339" s="101">
        <v>0.45600000000000002</v>
      </c>
      <c r="AY339" s="101">
        <v>1</v>
      </c>
      <c r="BN339" s="101">
        <v>1</v>
      </c>
      <c r="BT339" s="101"/>
      <c r="BU339" s="101"/>
      <c r="BV339" s="101">
        <v>0</v>
      </c>
      <c r="BW339" s="101">
        <v>1</v>
      </c>
      <c r="BX339" s="134" t="s">
        <v>1851</v>
      </c>
      <c r="BY339" s="96" t="s">
        <v>1251</v>
      </c>
      <c r="BZ339" s="101" t="str">
        <f t="shared" si="78"/>
        <v>Courbe USD Corporate LONG</v>
      </c>
      <c r="CA339" s="101" t="s">
        <v>4050</v>
      </c>
      <c r="CB339" s="96" t="s">
        <v>4771</v>
      </c>
      <c r="CC339" s="96" t="s">
        <v>4761</v>
      </c>
      <c r="CD339" s="42" t="s">
        <v>4374</v>
      </c>
      <c r="CE339" s="42" t="s">
        <v>4374</v>
      </c>
      <c r="CF339" s="42" t="str">
        <f>IFERROR(VLOOKUP(Funds[[#This Row],[Code ISIN]],[1]GLOBAL!$C$1:$L$27,10,FALSE)," ")</f>
        <v xml:space="preserve"> </v>
      </c>
      <c r="CG339" s="42" t="s">
        <v>4374</v>
      </c>
      <c r="CH339" s="42" t="s">
        <v>4374</v>
      </c>
      <c r="CI339" s="42" t="s">
        <v>4374</v>
      </c>
      <c r="CJ339" s="123"/>
      <c r="CK339" s="96" t="s">
        <v>4374</v>
      </c>
      <c r="CL339" s="246" t="str">
        <f>VLOOKUP(Funds[[#This Row],[Code ISIN]],'Sheet1 - Table (1)'!$A$10:$AF$110017,MATCH("Funds Liquidity",'Sheet1 - Table (1)'!$10:$10,0),FALSE)</f>
        <v>Jour</v>
      </c>
      <c r="CM339" s="246" t="s">
        <v>140</v>
      </c>
      <c r="CN339" s="246" t="s">
        <v>140</v>
      </c>
    </row>
    <row r="340" spans="1:93">
      <c r="A340" s="80" t="s">
        <v>181</v>
      </c>
      <c r="B340" s="305">
        <f>IF(ISERROR(VALUE(VLOOKUP($A340,'Sheet1 - Table (1)'!$A$8:$AG$1186,COLUMN(B$7),FALSE))),VLOOKUP(A340,TK_MANQUANTS,2,FALSE),IF(VALUE(VLOOKUP($A340,'Sheet1 - Table (1)'!$A$8:$AG$1186,COLUMN(B$7),FALSE))=0,VLOOKUP(A340,TK_MANQUANTS,2,FALSE),VALUE(VLOOKUP($A340,'Sheet1 - Table (1)'!$A$8:$AG$1186,COLUMN(B$7),FALSE))))</f>
        <v>1622773</v>
      </c>
      <c r="C340" s="80" t="str">
        <f>VLOOKUP($A340,'Sheet1 - Table (1)'!$A$8:$AG$1186,COLUMN(C$7),FALSE)</f>
        <v>BCV Multi-Strategy Fund (CHF) A</v>
      </c>
      <c r="D340" s="82">
        <f>VLOOKUP($A340,'Sheet1 - Table (1)'!$A$8:$AG$1186,COLUMN(D$7),FALSE)</f>
        <v>39994</v>
      </c>
      <c r="E340" s="124">
        <f>VLOOKUP($A340,'Sheet1 - Table (1)'!$A$8:$AG$1186,COLUMN(E$7),FALSE)</f>
        <v>2.15</v>
      </c>
      <c r="F340" s="80">
        <f>VLOOKUP($A340,'Sheet1 - Table (1)'!$A$8:$AG$1186,COLUMN(F$7),FALSE)</f>
        <v>0</v>
      </c>
      <c r="G340" s="80" t="str">
        <f>VLOOKUP($A340,'Sheet1 - Table (1)'!$A$8:$AG$1186,COLUMN(G$7),FALSE)</f>
        <v>Switzerland</v>
      </c>
      <c r="H340" s="80" t="str">
        <f>VLOOKUP($A340,'Sheet1 - Table (1)'!$A$8:$AG$1186,COLUMN(H$7),FALSE)</f>
        <v>CHF</v>
      </c>
      <c r="I340" s="80" t="str">
        <f>VLOOKUP($A340,'Sheet1 - Table (1)'!$A$8:$AG$1186,COLUMN(I$7),FALSE)</f>
        <v>Fonds de placement</v>
      </c>
      <c r="J340" s="80" t="str">
        <f>VLOOKUP($A340,'Sheet1 - Table (1)'!$A$8:$AG$1186,COLUMN(J$7),FALSE)</f>
        <v>Alternatives</v>
      </c>
      <c r="K340" s="82">
        <f>VLOOKUP($A340,'Sheet1 - Table (1)'!$A$8:$AG$1186,COLUMN(K$7),FALSE)</f>
        <v>0</v>
      </c>
      <c r="L340" s="80">
        <f>VLOOKUP($A340,'Sheet1 - Table (1)'!$A$8:$AG$1186,COLUMN(L$7),FALSE)</f>
        <v>0</v>
      </c>
      <c r="M340" s="80" t="str">
        <f>VLOOKUP($A340,'Sheet1 - Table (1)'!$A$8:$AG$1186,COLUMN(M$7),FALSE)</f>
        <v>Paid</v>
      </c>
      <c r="N340" s="80">
        <f>VLOOKUP($A340,'Sheet1 - Table (1)'!$A$8:$AG$1186,COLUMN(N$7),FALSE)</f>
        <v>0</v>
      </c>
      <c r="O340" s="80">
        <f>VLOOKUP($A340,'Sheet1 - Table (1)'!$A$8:$AG$1186,COLUMN(O$7),FALSE)</f>
        <v>0</v>
      </c>
      <c r="P340" s="80">
        <f>VLOOKUP($A340,'Sheet1 - Table (1)'!$A$8:$AG$1186,COLUMN(P$7),FALSE)</f>
        <v>0</v>
      </c>
      <c r="Q340" s="80">
        <f>VLOOKUP($A340,'Sheet1 - Table (1)'!$A$8:$AG$1186,COLUMN(Q$7),FALSE)</f>
        <v>0</v>
      </c>
      <c r="R340" s="80">
        <f>VLOOKUP($A340,'Sheet1 - Table (1)'!$A$8:$AG$1186,COLUMN(R$7),FALSE)</f>
        <v>0</v>
      </c>
      <c r="S340" s="80">
        <f>VLOOKUP($A340,'Sheet1 - Table (1)'!$A$8:$AG$1186,COLUMN(S$7),FALSE)</f>
        <v>0</v>
      </c>
      <c r="T340" s="80">
        <f>VLOOKUP($A340,'Sheet1 - Table (1)'!$A$8:$AG$1186,COLUMN(T$7),FALSE)</f>
        <v>0</v>
      </c>
      <c r="U340" s="80" t="str">
        <f t="shared" si="70"/>
        <v/>
      </c>
      <c r="V340" s="80" t="str">
        <f>VLOOKUP($A340,'Sheet1 - Table (1)'!$A$8:$AG$1186,COLUMN(V$7)+3,FALSE)</f>
        <v>CH - Uebrige Fds altern. Anl.</v>
      </c>
      <c r="W340" s="80" t="str">
        <f>VLOOKUP(A340,'Sheet1 - Table (1)'!$A$8:$AF$10075,MATCH($W$8,'Sheet1 - Table (1)'!$10:$10,0),FALSE)</f>
        <v>Détermination Mensuelle, 1 fois à la fin</v>
      </c>
      <c r="X340" s="80">
        <f>VLOOKUP(A340,'Sheet1 - Table (1)'!$A$8:$AAB$10075,MATCH($X$8,'Sheet1 - Table (1)'!$10:$10,0),FALSE)</f>
        <v>0</v>
      </c>
      <c r="Y340" s="96" t="str">
        <f t="shared" si="72"/>
        <v>Fonds de placement</v>
      </c>
      <c r="AA340" s="96" t="s">
        <v>1823</v>
      </c>
      <c r="AB340" s="96" t="s">
        <v>2874</v>
      </c>
      <c r="AC340" s="214" t="s">
        <v>2874</v>
      </c>
      <c r="AG340" s="96" t="s">
        <v>2865</v>
      </c>
      <c r="AI340" s="96" t="s">
        <v>382</v>
      </c>
      <c r="AJ340" s="96" t="s">
        <v>382</v>
      </c>
      <c r="AK340" s="96" t="s">
        <v>1803</v>
      </c>
      <c r="AL340" s="96" t="s">
        <v>382</v>
      </c>
      <c r="AM340" s="96" t="str">
        <f t="shared" si="71"/>
        <v>Placements alternatifs étrangers hedged</v>
      </c>
      <c r="AN340" s="139">
        <v>1</v>
      </c>
      <c r="AO340" s="96" t="s">
        <v>2874</v>
      </c>
      <c r="AP340" s="96" t="s">
        <v>1804</v>
      </c>
      <c r="AQ340" s="96">
        <v>0</v>
      </c>
      <c r="AR340" s="101">
        <v>0</v>
      </c>
      <c r="AS340" s="101">
        <f t="shared" si="73"/>
        <v>-2.1499999999999998E-2</v>
      </c>
      <c r="AX340" s="101">
        <v>1</v>
      </c>
      <c r="BZ340" s="101" t="str">
        <f t="shared" si="78"/>
        <v/>
      </c>
      <c r="CA340" s="101" t="s">
        <v>70</v>
      </c>
      <c r="CB340" s="101"/>
      <c r="CC340" s="101" t="s">
        <v>70</v>
      </c>
      <c r="CD340" s="42" t="s">
        <v>4374</v>
      </c>
      <c r="CE340" s="42" t="s">
        <v>4374</v>
      </c>
      <c r="CF340" s="42" t="str">
        <f>IFERROR(VLOOKUP(Funds[[#This Row],[Code ISIN]],[1]GLOBAL!$C$1:$L$27,10,FALSE)," ")</f>
        <v xml:space="preserve"> </v>
      </c>
      <c r="CG340" s="42" t="s">
        <v>4374</v>
      </c>
      <c r="CH340" s="42" t="s">
        <v>4374</v>
      </c>
      <c r="CI340" s="42" t="s">
        <v>4374</v>
      </c>
      <c r="CJ340" s="123">
        <v>42289</v>
      </c>
      <c r="CK340" s="96" t="s">
        <v>4374</v>
      </c>
      <c r="CL340" s="246" t="str">
        <f>VLOOKUP(Funds[[#This Row],[Code ISIN]],'Sheet1 - Table (1)'!$A$10:$AF$110017,MATCH("Funds Liquidity",'Sheet1 - Table (1)'!$10:$10,0),FALSE)</f>
        <v>&gt;=Mois</v>
      </c>
    </row>
    <row r="341" spans="1:93">
      <c r="A341" s="80" t="s">
        <v>174</v>
      </c>
      <c r="B341" s="305">
        <f>IF(ISERROR(VALUE(VLOOKUP($A341,'Sheet1 - Table (1)'!$A$8:$AG$1186,COLUMN(B$7),FALSE))),VLOOKUP(A341,TK_MANQUANTS,2,FALSE),IF(VALUE(VLOOKUP($A341,'Sheet1 - Table (1)'!$A$8:$AG$1186,COLUMN(B$7),FALSE))=0,VLOOKUP(A341,TK_MANQUANTS,2,FALSE),VALUE(VLOOKUP($A341,'Sheet1 - Table (1)'!$A$8:$AG$1186,COLUMN(B$7),FALSE))))</f>
        <v>1622795</v>
      </c>
      <c r="C341" s="80" t="str">
        <f>VLOOKUP($A341,'Sheet1 - Table (1)'!$A$8:$AG$1186,COLUMN(C$7),FALSE)</f>
        <v>BCV Defensive (CHF) A</v>
      </c>
      <c r="D341" s="82">
        <f>VLOOKUP($A341,'Sheet1 - Table (1)'!$A$8:$AG$1186,COLUMN(D$7),FALSE)</f>
        <v>39994</v>
      </c>
      <c r="E341" s="124">
        <f>VLOOKUP($A341,'Sheet1 - Table (1)'!$A$8:$AG$1186,COLUMN(E$7),FALSE)</f>
        <v>2.15</v>
      </c>
      <c r="F341" s="80">
        <f>VLOOKUP($A341,'Sheet1 - Table (1)'!$A$8:$AG$1186,COLUMN(F$7),FALSE)</f>
        <v>0</v>
      </c>
      <c r="G341" s="80" t="str">
        <f>VLOOKUP($A341,'Sheet1 - Table (1)'!$A$8:$AG$1186,COLUMN(G$7),FALSE)</f>
        <v>Switzerland</v>
      </c>
      <c r="H341" s="80" t="str">
        <f>VLOOKUP($A341,'Sheet1 - Table (1)'!$A$8:$AG$1186,COLUMN(H$7),FALSE)</f>
        <v>CHF</v>
      </c>
      <c r="I341" s="80" t="str">
        <f>VLOOKUP($A341,'Sheet1 - Table (1)'!$A$8:$AG$1186,COLUMN(I$7),FALSE)</f>
        <v>Fonds de placement</v>
      </c>
      <c r="J341" s="80" t="str">
        <f>VLOOKUP($A341,'Sheet1 - Table (1)'!$A$8:$AG$1186,COLUMN(J$7),FALSE)</f>
        <v>Alternatives</v>
      </c>
      <c r="K341" s="82">
        <f>VLOOKUP($A341,'Sheet1 - Table (1)'!$A$8:$AG$1186,COLUMN(K$7),FALSE)</f>
        <v>0</v>
      </c>
      <c r="L341" s="80">
        <f>VLOOKUP($A341,'Sheet1 - Table (1)'!$A$8:$AG$1186,COLUMN(L$7),FALSE)</f>
        <v>0</v>
      </c>
      <c r="M341" s="80" t="str">
        <f>VLOOKUP($A341,'Sheet1 - Table (1)'!$A$8:$AG$1186,COLUMN(M$7),FALSE)</f>
        <v>Paid</v>
      </c>
      <c r="N341" s="80">
        <f>VLOOKUP($A341,'Sheet1 - Table (1)'!$A$8:$AG$1186,COLUMN(N$7),FALSE)</f>
        <v>0</v>
      </c>
      <c r="O341" s="80">
        <f>VLOOKUP($A341,'Sheet1 - Table (1)'!$A$8:$AG$1186,COLUMN(O$7),FALSE)</f>
        <v>0</v>
      </c>
      <c r="P341" s="80">
        <f>VLOOKUP($A341,'Sheet1 - Table (1)'!$A$8:$AG$1186,COLUMN(P$7),FALSE)</f>
        <v>0</v>
      </c>
      <c r="Q341" s="80">
        <f>VLOOKUP($A341,'Sheet1 - Table (1)'!$A$8:$AG$1186,COLUMN(Q$7),FALSE)</f>
        <v>0</v>
      </c>
      <c r="R341" s="80">
        <f>VLOOKUP($A341,'Sheet1 - Table (1)'!$A$8:$AG$1186,COLUMN(R$7),FALSE)</f>
        <v>0</v>
      </c>
      <c r="S341" s="80">
        <f>VLOOKUP($A341,'Sheet1 - Table (1)'!$A$8:$AG$1186,COLUMN(S$7),FALSE)</f>
        <v>0</v>
      </c>
      <c r="T341" s="80">
        <f>VLOOKUP($A341,'Sheet1 - Table (1)'!$A$8:$AG$1186,COLUMN(T$7),FALSE)</f>
        <v>0</v>
      </c>
      <c r="U341" s="80" t="str">
        <f t="shared" si="70"/>
        <v/>
      </c>
      <c r="V341" s="80" t="str">
        <f>VLOOKUP($A341,'Sheet1 - Table (1)'!$A$8:$AG$1186,COLUMN(V$7)+3,FALSE)</f>
        <v>CH - Uebrige Fds altern. Anl.</v>
      </c>
      <c r="W341" s="80" t="str">
        <f>VLOOKUP(A341,'Sheet1 - Table (1)'!$A$8:$AF$10075,MATCH($W$8,'Sheet1 - Table (1)'!$10:$10,0),FALSE)</f>
        <v>Détermination Mensuelle, 1 fois à la fin</v>
      </c>
      <c r="X341" s="80">
        <f>VLOOKUP(A341,'Sheet1 - Table (1)'!$A$8:$AAB$10075,MATCH($X$8,'Sheet1 - Table (1)'!$10:$10,0),FALSE)</f>
        <v>0</v>
      </c>
      <c r="Y341" s="96" t="str">
        <f t="shared" si="72"/>
        <v>Fonds de placement</v>
      </c>
      <c r="AA341" s="96" t="s">
        <v>1823</v>
      </c>
      <c r="AB341" s="96" t="s">
        <v>2874</v>
      </c>
      <c r="AC341" s="214" t="s">
        <v>2874</v>
      </c>
      <c r="AI341" s="96" t="s">
        <v>382</v>
      </c>
      <c r="AJ341" s="96" t="s">
        <v>382</v>
      </c>
      <c r="AK341" s="96" t="s">
        <v>1803</v>
      </c>
      <c r="AL341" s="96" t="s">
        <v>382</v>
      </c>
      <c r="AM341" s="96" t="str">
        <f t="shared" si="71"/>
        <v>Placements alternatifs étrangers hedged</v>
      </c>
      <c r="AN341" s="139">
        <v>1</v>
      </c>
      <c r="AO341" s="96" t="s">
        <v>2874</v>
      </c>
      <c r="AP341" s="96" t="s">
        <v>1804</v>
      </c>
      <c r="AQ341" s="96">
        <v>0</v>
      </c>
      <c r="AR341" s="101">
        <v>0</v>
      </c>
      <c r="AS341" s="101">
        <f t="shared" si="73"/>
        <v>-2.1499999999999998E-2</v>
      </c>
      <c r="AX341" s="101">
        <v>1</v>
      </c>
      <c r="BZ341" s="101" t="str">
        <f t="shared" si="78"/>
        <v/>
      </c>
      <c r="CA341" s="101" t="s">
        <v>70</v>
      </c>
      <c r="CB341" s="101"/>
      <c r="CC341" s="101" t="s">
        <v>70</v>
      </c>
      <c r="CD341" s="42" t="s">
        <v>4374</v>
      </c>
      <c r="CE341" s="42" t="s">
        <v>4374</v>
      </c>
      <c r="CF341" s="42" t="str">
        <f>IFERROR(VLOOKUP(Funds[[#This Row],[Code ISIN]],[1]GLOBAL!$C$1:$L$27,10,FALSE)," ")</f>
        <v xml:space="preserve"> </v>
      </c>
      <c r="CG341" s="42" t="s">
        <v>4374</v>
      </c>
      <c r="CH341" s="42" t="s">
        <v>4374</v>
      </c>
      <c r="CI341" s="42" t="s">
        <v>4374</v>
      </c>
      <c r="CJ341" s="123">
        <v>42289</v>
      </c>
      <c r="CK341" s="96" t="s">
        <v>4374</v>
      </c>
      <c r="CL341" s="246" t="str">
        <f>VLOOKUP(Funds[[#This Row],[Code ISIN]],'Sheet1 - Table (1)'!$A$10:$AF$110017,MATCH("Funds Liquidity",'Sheet1 - Table (1)'!$10:$10,0),FALSE)</f>
        <v>&gt;=Mois</v>
      </c>
    </row>
    <row r="342" spans="1:93">
      <c r="A342" s="96" t="s">
        <v>4677</v>
      </c>
      <c r="B342" s="305">
        <f>IF(ISERROR(VALUE(VLOOKUP($A342,'Sheet1 - Table (1)'!$A$8:$AG$1186,COLUMN(B$7),FALSE))),VLOOKUP(A342,TK_MANQUANTS,2,FALSE),IF(VALUE(VLOOKUP($A342,'Sheet1 - Table (1)'!$A$8:$AG$1186,COLUMN(B$7),FALSE))=0,VLOOKUP(A342,TK_MANQUANTS,2,FALSE),VALUE(VLOOKUP($A342,'Sheet1 - Table (1)'!$A$8:$AG$1186,COLUMN(B$7),FALSE))))</f>
        <v>24022469</v>
      </c>
      <c r="C342" s="80" t="str">
        <f>VLOOKUP($A342,'Sheet1 - Table (1)'!$A$8:$AG$1186,COLUMN(C$7),FALSE)</f>
        <v>UBS ETF-Bloomberg Brcls US Liq Corp UCI ETF(USD)Aa</v>
      </c>
      <c r="D342" s="82">
        <f>VLOOKUP($A342,'Sheet1 - Table (1)'!$A$8:$AG$1186,COLUMN(D$7),FALSE)</f>
        <v>43861</v>
      </c>
      <c r="E342" s="124">
        <f>VLOOKUP($A342,'Sheet1 - Table (1)'!$A$8:$AG$1186,COLUMN(E$7),FALSE)</f>
        <v>0.18</v>
      </c>
      <c r="F342" s="80" t="b">
        <f>VLOOKUP($A342,'Sheet1 - Table (1)'!$A$8:$AG$1186,COLUMN(F$7),FALSE)</f>
        <v>1</v>
      </c>
      <c r="G342" s="80" t="str">
        <f>VLOOKUP($A342,'Sheet1 - Table (1)'!$A$8:$AG$1186,COLUMN(G$7),FALSE)</f>
        <v>Luxembourg</v>
      </c>
      <c r="H342" s="80" t="str">
        <f>VLOOKUP($A342,'Sheet1 - Table (1)'!$A$8:$AG$1186,COLUMN(H$7),FALSE)</f>
        <v>USD</v>
      </c>
      <c r="I342" s="80" t="str">
        <f>VLOOKUP($A342,'Sheet1 - Table (1)'!$A$8:$AG$1186,COLUMN(I$7),FALSE)</f>
        <v>Exchange Traded Funds</v>
      </c>
      <c r="J342" s="80" t="str">
        <f>VLOOKUP($A342,'Sheet1 - Table (1)'!$A$8:$AG$1186,COLUMN(J$7),FALSE)</f>
        <v>Obligation</v>
      </c>
      <c r="K342" s="82">
        <f>VLOOKUP($A342,'Sheet1 - Table (1)'!$A$8:$AG$1186,COLUMN(K$7),FALSE)</f>
        <v>44255</v>
      </c>
      <c r="L342" s="80">
        <f>VLOOKUP($A342,'Sheet1 - Table (1)'!$A$8:$AG$1186,COLUMN(L$7),FALSE)</f>
        <v>932.9048305</v>
      </c>
      <c r="M342" s="80" t="str">
        <f>VLOOKUP($A342,'Sheet1 - Table (1)'!$A$8:$AG$1186,COLUMN(M$7),FALSE)</f>
        <v>Retained</v>
      </c>
      <c r="N342" s="80">
        <f>VLOOKUP($A342,'Sheet1 - Table (1)'!$A$8:$AG$1186,COLUMN(N$7),FALSE)</f>
        <v>0</v>
      </c>
      <c r="O342" s="80" t="b">
        <f>VLOOKUP($A342,'Sheet1 - Table (1)'!$A$8:$AG$1186,COLUMN(O$7),FALSE)</f>
        <v>1</v>
      </c>
      <c r="P342" s="80">
        <f>VLOOKUP($A342,'Sheet1 - Table (1)'!$A$8:$AG$1186,COLUMN(P$7),FALSE)</f>
        <v>0</v>
      </c>
      <c r="Q342" s="80" t="b">
        <f>VLOOKUP($A342,'Sheet1 - Table (1)'!$A$8:$AG$1186,COLUMN(Q$7),FALSE)</f>
        <v>1</v>
      </c>
      <c r="R342" s="80" t="b">
        <f>VLOOKUP($A342,'Sheet1 - Table (1)'!$A$8:$AG$1186,COLUMN(R$7),FALSE)</f>
        <v>1</v>
      </c>
      <c r="S342" s="80" t="b">
        <f>VLOOKUP($A342,'Sheet1 - Table (1)'!$A$8:$AG$1186,COLUMN(S$7),FALSE)</f>
        <v>1</v>
      </c>
      <c r="T342" s="80" t="b">
        <f>VLOOKUP($A342,'Sheet1 - Table (1)'!$A$8:$AG$1186,COLUMN(T$7),FALSE)</f>
        <v>1</v>
      </c>
      <c r="U342" s="80" t="str">
        <f t="shared" si="70"/>
        <v>FR-NE-SP-GE-UK</v>
      </c>
      <c r="V342" s="80" t="str">
        <f>VLOOKUP($A342,'Sheet1 - Table (1)'!$A$8:$AG$1186,COLUMN(V$7)+3,FALSE)</f>
        <v>LU - SICAV - Parte 1</v>
      </c>
      <c r="W342" s="80" t="str">
        <f>VLOOKUP(A342,'Sheet1 - Table (1)'!$A$8:$AF$10075,MATCH($W$8,'Sheet1 - Table (1)'!$10:$10,0),FALSE)</f>
        <v>Détermination des Prix Quotidien</v>
      </c>
      <c r="X342" s="80" t="str">
        <f>VLOOKUP(A342,'Sheet1 - Table (1)'!$A$8:$AAB$10075,MATCH($X$8,'Sheet1 - Table (1)'!$10:$10,0),FALSE)</f>
        <v>Optimized</v>
      </c>
      <c r="Y342" s="96" t="str">
        <f t="shared" si="72"/>
        <v>ETF</v>
      </c>
      <c r="AA342" s="96" t="s">
        <v>1823</v>
      </c>
      <c r="AB342" s="96" t="s">
        <v>2481</v>
      </c>
      <c r="AC342" s="214" t="s">
        <v>140</v>
      </c>
      <c r="AD342" s="214" t="s">
        <v>2481</v>
      </c>
      <c r="AE342" s="96" t="s">
        <v>2481</v>
      </c>
      <c r="AF342" s="246" t="s">
        <v>2546</v>
      </c>
      <c r="AG342" s="96" t="s">
        <v>2857</v>
      </c>
      <c r="AI342" s="96" t="s">
        <v>380</v>
      </c>
      <c r="AJ342" s="96" t="s">
        <v>140</v>
      </c>
      <c r="AK342" s="96" t="s">
        <v>140</v>
      </c>
      <c r="AL342" s="96" t="s">
        <v>2481</v>
      </c>
      <c r="AM342" s="96" t="str">
        <f t="shared" si="71"/>
        <v>Obligations étrangères</v>
      </c>
      <c r="AO342" s="96" t="s">
        <v>2481</v>
      </c>
      <c r="AP342" s="96" t="s">
        <v>86</v>
      </c>
      <c r="AQ342" s="96">
        <v>8.9700000000000006</v>
      </c>
      <c r="AR342" s="101">
        <v>2.4799999999999999E-2</v>
      </c>
      <c r="AS342" s="101">
        <f t="shared" si="73"/>
        <v>2.3E-2</v>
      </c>
      <c r="AT342" s="101">
        <v>7.2999999999999995E-2</v>
      </c>
      <c r="AU342" s="101">
        <v>0.47099999999999997</v>
      </c>
      <c r="AV342" s="101">
        <v>0.45600000000000002</v>
      </c>
      <c r="BB342" s="101">
        <v>1</v>
      </c>
      <c r="BN342" s="101">
        <v>1</v>
      </c>
      <c r="BT342" s="101"/>
      <c r="BU342" s="101"/>
      <c r="BV342" s="101">
        <v>0</v>
      </c>
      <c r="BW342" s="101">
        <v>1</v>
      </c>
      <c r="BX342" s="134" t="s">
        <v>1851</v>
      </c>
      <c r="BY342" s="96" t="s">
        <v>1251</v>
      </c>
      <c r="BZ342" s="101" t="str">
        <f t="shared" si="78"/>
        <v>Courbe USD Corporate LONG</v>
      </c>
      <c r="CA342" s="101" t="s">
        <v>70</v>
      </c>
      <c r="CB342" s="101"/>
      <c r="CC342" s="101" t="s">
        <v>70</v>
      </c>
      <c r="CD342" s="42" t="s">
        <v>4374</v>
      </c>
      <c r="CE342" s="42" t="s">
        <v>4374</v>
      </c>
      <c r="CF342" s="42" t="str">
        <f>IFERROR(VLOOKUP(Funds[[#This Row],[Code ISIN]],[1]GLOBAL!$C$1:$L$27,10,FALSE)," ")</f>
        <v xml:space="preserve"> </v>
      </c>
      <c r="CG342" s="42" t="s">
        <v>4374</v>
      </c>
      <c r="CH342" s="42" t="s">
        <v>4374</v>
      </c>
      <c r="CI342" s="42" t="s">
        <v>4374</v>
      </c>
      <c r="CJ342" s="123">
        <v>42734</v>
      </c>
      <c r="CK342" s="96" t="s">
        <v>4374</v>
      </c>
      <c r="CL342" s="246" t="str">
        <f>VLOOKUP(Funds[[#This Row],[Code ISIN]],'Sheet1 - Table (1)'!$A$10:$AF$110017,MATCH("Funds Liquidity",'Sheet1 - Table (1)'!$10:$10,0),FALSE)</f>
        <v>Jour</v>
      </c>
      <c r="CN342" s="246" t="s">
        <v>140</v>
      </c>
    </row>
    <row r="343" spans="1:93">
      <c r="A343" s="98" t="s">
        <v>3549</v>
      </c>
      <c r="B343" s="305">
        <f>IF(ISERROR(VALUE(VLOOKUP($A343,'Sheet1 - Table (1)'!$A$8:$AG$1186,COLUMN(B$7),FALSE))),VLOOKUP(A343,TK_MANQUANTS,2,FALSE),IF(VALUE(VLOOKUP($A343,'Sheet1 - Table (1)'!$A$8:$AG$1186,COLUMN(B$7),FALSE))=0,VLOOKUP(A343,TK_MANQUANTS,2,FALSE),VALUE(VLOOKUP($A343,'Sheet1 - Table (1)'!$A$8:$AG$1186,COLUMN(B$7),FALSE))))</f>
        <v>29317465</v>
      </c>
      <c r="C343" s="80" t="str">
        <f>VLOOKUP($A343,'Sheet1 - Table (1)'!$A$8:$AG$1186,COLUMN(C$7),FALSE)</f>
        <v>UBS ETFBloombergBrclsMSCIUS LCSustUCI ETF(CHFh)Ad</v>
      </c>
      <c r="D343" s="82">
        <f>VLOOKUP($A343,'Sheet1 - Table (1)'!$A$8:$AG$1186,COLUMN(D$7),FALSE)</f>
        <v>43861</v>
      </c>
      <c r="E343" s="124">
        <f>VLOOKUP($A343,'Sheet1 - Table (1)'!$A$8:$AG$1186,COLUMN(E$7),FALSE)</f>
        <v>0.25</v>
      </c>
      <c r="F343" s="80" t="b">
        <f>VLOOKUP($A343,'Sheet1 - Table (1)'!$A$8:$AG$1186,COLUMN(F$7),FALSE)</f>
        <v>1</v>
      </c>
      <c r="G343" s="80" t="str">
        <f>VLOOKUP($A343,'Sheet1 - Table (1)'!$A$8:$AG$1186,COLUMN(G$7),FALSE)</f>
        <v>Luxembourg</v>
      </c>
      <c r="H343" s="80" t="str">
        <f>VLOOKUP($A343,'Sheet1 - Table (1)'!$A$8:$AG$1186,COLUMN(H$7),FALSE)</f>
        <v>CHF</v>
      </c>
      <c r="I343" s="80" t="str">
        <f>VLOOKUP($A343,'Sheet1 - Table (1)'!$A$8:$AG$1186,COLUMN(I$7),FALSE)</f>
        <v>Exchange Traded Funds</v>
      </c>
      <c r="J343" s="80" t="str">
        <f>VLOOKUP($A343,'Sheet1 - Table (1)'!$A$8:$AG$1186,COLUMN(J$7),FALSE)</f>
        <v>Obligation</v>
      </c>
      <c r="K343" s="82">
        <f>VLOOKUP($A343,'Sheet1 - Table (1)'!$A$8:$AG$1186,COLUMN(K$7),FALSE)</f>
        <v>44255</v>
      </c>
      <c r="L343" s="80">
        <f>VLOOKUP($A343,'Sheet1 - Table (1)'!$A$8:$AG$1186,COLUMN(L$7),FALSE)</f>
        <v>1218.5831125</v>
      </c>
      <c r="M343" s="80" t="str">
        <f>VLOOKUP($A343,'Sheet1 - Table (1)'!$A$8:$AG$1186,COLUMN(M$7),FALSE)</f>
        <v>Paid</v>
      </c>
      <c r="N343" s="80">
        <f>VLOOKUP($A343,'Sheet1 - Table (1)'!$A$8:$AG$1186,COLUMN(N$7),FALSE)</f>
        <v>0</v>
      </c>
      <c r="O343" s="80" t="b">
        <f>VLOOKUP($A343,'Sheet1 - Table (1)'!$A$8:$AG$1186,COLUMN(O$7),FALSE)</f>
        <v>1</v>
      </c>
      <c r="P343" s="80">
        <f>VLOOKUP($A343,'Sheet1 - Table (1)'!$A$8:$AG$1186,COLUMN(P$7),FALSE)</f>
        <v>0</v>
      </c>
      <c r="Q343" s="80" t="b">
        <f>VLOOKUP($A343,'Sheet1 - Table (1)'!$A$8:$AG$1186,COLUMN(Q$7),FALSE)</f>
        <v>1</v>
      </c>
      <c r="R343" s="80" t="b">
        <f>VLOOKUP($A343,'Sheet1 - Table (1)'!$A$8:$AG$1186,COLUMN(R$7),FALSE)</f>
        <v>1</v>
      </c>
      <c r="S343" s="80" t="b">
        <f>VLOOKUP($A343,'Sheet1 - Table (1)'!$A$8:$AG$1186,COLUMN(S$7),FALSE)</f>
        <v>1</v>
      </c>
      <c r="T343" s="80" t="b">
        <f>VLOOKUP($A343,'Sheet1 - Table (1)'!$A$8:$AG$1186,COLUMN(T$7),FALSE)</f>
        <v>1</v>
      </c>
      <c r="U343" s="80" t="str">
        <f t="shared" si="70"/>
        <v>FR-NE-SP-GE-UK</v>
      </c>
      <c r="V343" s="80" t="str">
        <f>VLOOKUP($A343,'Sheet1 - Table (1)'!$A$8:$AG$1186,COLUMN(V$7)+3,FALSE)</f>
        <v>LU - SICAV - Parte 1</v>
      </c>
      <c r="W343" s="80" t="str">
        <f>VLOOKUP(A343,'Sheet1 - Table (1)'!$A$8:$AF$10075,MATCH($W$8,'Sheet1 - Table (1)'!$10:$10,0),FALSE)</f>
        <v>Détermination des Prix Quotidien</v>
      </c>
      <c r="X343" s="80" t="str">
        <f>VLOOKUP(A343,'Sheet1 - Table (1)'!$A$8:$AAB$10075,MATCH($X$8,'Sheet1 - Table (1)'!$10:$10,0),FALSE)</f>
        <v>Optimized</v>
      </c>
      <c r="Y343" s="96" t="str">
        <f t="shared" si="72"/>
        <v>ETF</v>
      </c>
      <c r="AA343" s="96" t="s">
        <v>1823</v>
      </c>
      <c r="AB343" s="96" t="s">
        <v>2481</v>
      </c>
      <c r="AC343" s="214" t="s">
        <v>140</v>
      </c>
      <c r="AD343" s="214" t="s">
        <v>2481</v>
      </c>
      <c r="AE343" s="214" t="s">
        <v>2481</v>
      </c>
      <c r="AF343" s="246" t="s">
        <v>2546</v>
      </c>
      <c r="AG343" s="96" t="s">
        <v>2857</v>
      </c>
      <c r="AI343" s="96" t="s">
        <v>380</v>
      </c>
      <c r="AJ343" s="96" t="s">
        <v>140</v>
      </c>
      <c r="AK343" s="96" t="s">
        <v>140</v>
      </c>
      <c r="AL343" s="96" t="s">
        <v>2481</v>
      </c>
      <c r="AM343" s="96" t="s">
        <v>2160</v>
      </c>
      <c r="AO343" s="96" t="s">
        <v>2481</v>
      </c>
      <c r="AP343" s="96" t="s">
        <v>86</v>
      </c>
      <c r="AQ343" s="96">
        <v>8.44</v>
      </c>
      <c r="AR343" s="101">
        <v>3.1600000000000003E-2</v>
      </c>
      <c r="AS343" s="101">
        <f t="shared" si="73"/>
        <v>2.9100000000000004E-2</v>
      </c>
      <c r="AT343" s="101">
        <v>8.3799999999999999E-2</v>
      </c>
      <c r="AU343" s="101">
        <v>0.4042</v>
      </c>
      <c r="AV343" s="101">
        <v>0.50560000000000005</v>
      </c>
      <c r="AW343" s="101">
        <v>6.4000000000000003E-3</v>
      </c>
      <c r="AX343" s="126">
        <v>1</v>
      </c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>
        <v>1</v>
      </c>
      <c r="BO343" s="126"/>
      <c r="BP343" s="126"/>
      <c r="BQ343" s="126"/>
      <c r="BR343" s="126"/>
      <c r="BS343" s="132"/>
      <c r="BT343" s="132"/>
      <c r="BU343" s="132"/>
      <c r="BV343" s="126"/>
      <c r="BW343" s="126">
        <v>1</v>
      </c>
      <c r="BX343" s="134" t="s">
        <v>1851</v>
      </c>
      <c r="BY343" s="126" t="s">
        <v>3552</v>
      </c>
      <c r="BZ343" s="126" t="str">
        <f>IF(AJ343="Obligations",AP343&amp;" "&amp;AI343&amp;" "&amp;IF(AQ343&lt;3.5,"SHORT",IF(AQ343&gt;8,"LONG","MID")),"")</f>
        <v>Courbe USD Corporate LONG</v>
      </c>
      <c r="CA343" s="101" t="s">
        <v>4050</v>
      </c>
      <c r="CB343" s="122" t="s">
        <v>3934</v>
      </c>
      <c r="CC343" s="101" t="s">
        <v>4369</v>
      </c>
      <c r="CD343" s="42" t="s">
        <v>4374</v>
      </c>
      <c r="CE343" s="42" t="s">
        <v>4374</v>
      </c>
      <c r="CF343" s="42" t="str">
        <f>IFERROR(VLOOKUP(Funds[[#This Row],[Code ISIN]],[1]GLOBAL!$C$1:$L$27,10,FALSE)," ")</f>
        <v xml:space="preserve"> </v>
      </c>
      <c r="CG343" s="42" t="s">
        <v>4374</v>
      </c>
      <c r="CH343" s="42" t="s">
        <v>4374</v>
      </c>
      <c r="CI343" s="42" t="s">
        <v>4374</v>
      </c>
      <c r="CJ343" s="140"/>
      <c r="CK343" s="96" t="s">
        <v>4374</v>
      </c>
      <c r="CL343" s="246" t="str">
        <f>VLOOKUP(Funds[[#This Row],[Code ISIN]],'Sheet1 - Table (1)'!$A$10:$AF$110017,MATCH("Funds Liquidity",'Sheet1 - Table (1)'!$10:$10,0),FALSE)</f>
        <v>Jour</v>
      </c>
      <c r="CM343" s="246" t="s">
        <v>140</v>
      </c>
      <c r="CN343" s="246" t="s">
        <v>140</v>
      </c>
    </row>
    <row r="344" spans="1:93">
      <c r="A344" s="96" t="s">
        <v>895</v>
      </c>
      <c r="B344" s="305">
        <f>IF(ISERROR(VALUE(VLOOKUP($A344,'Sheet1 - Table (1)'!$A$8:$AG$1186,COLUMN(B$7),FALSE))),VLOOKUP(A344,TK_MANQUANTS,2,FALSE),IF(VALUE(VLOOKUP($A344,'Sheet1 - Table (1)'!$A$8:$AG$1186,COLUMN(B$7),FALSE))=0,VLOOKUP(A344,TK_MANQUANTS,2,FALSE),VALUE(VLOOKUP($A344,'Sheet1 - Table (1)'!$A$8:$AG$1186,COLUMN(B$7),FALSE))))</f>
        <v>22586499</v>
      </c>
      <c r="C344" s="80" t="str">
        <f>VLOOKUP($A344,'Sheet1 - Table (1)'!$A$8:$AG$1186,COLUMN(C$7),FALSE)</f>
        <v>AXA WF Emerging Markets Short Dura Bds F CHF H C</v>
      </c>
      <c r="D344" s="82">
        <f>VLOOKUP($A344,'Sheet1 - Table (1)'!$A$8:$AG$1186,COLUMN(D$7),FALSE)</f>
        <v>44074</v>
      </c>
      <c r="E344" s="124">
        <f>VLOOKUP($A344,'Sheet1 - Table (1)'!$A$8:$AG$1186,COLUMN(E$7),FALSE)</f>
        <v>0.89</v>
      </c>
      <c r="F344" s="80" t="b">
        <f>VLOOKUP($A344,'Sheet1 - Table (1)'!$A$8:$AG$1186,COLUMN(F$7),FALSE)</f>
        <v>1</v>
      </c>
      <c r="G344" s="80" t="str">
        <f>VLOOKUP($A344,'Sheet1 - Table (1)'!$A$8:$AG$1186,COLUMN(G$7),FALSE)</f>
        <v>Luxembourg</v>
      </c>
      <c r="H344" s="80" t="str">
        <f>VLOOKUP($A344,'Sheet1 - Table (1)'!$A$8:$AG$1186,COLUMN(H$7),FALSE)</f>
        <v>CHF</v>
      </c>
      <c r="I344" s="80" t="str">
        <f>VLOOKUP($A344,'Sheet1 - Table (1)'!$A$8:$AG$1186,COLUMN(I$7),FALSE)</f>
        <v>Fonds de placement</v>
      </c>
      <c r="J344" s="80" t="str">
        <f>VLOOKUP($A344,'Sheet1 - Table (1)'!$A$8:$AG$1186,COLUMN(J$7),FALSE)</f>
        <v>Obligation</v>
      </c>
      <c r="K344" s="82">
        <f>VLOOKUP($A344,'Sheet1 - Table (1)'!$A$8:$AG$1186,COLUMN(K$7),FALSE)</f>
        <v>44255</v>
      </c>
      <c r="L344" s="80">
        <f>VLOOKUP($A344,'Sheet1 - Table (1)'!$A$8:$AG$1186,COLUMN(L$7),FALSE)</f>
        <v>771.25095620000002</v>
      </c>
      <c r="M344" s="80" t="str">
        <f>VLOOKUP($A344,'Sheet1 - Table (1)'!$A$8:$AG$1186,COLUMN(M$7),FALSE)</f>
        <v>Retained</v>
      </c>
      <c r="N344" s="80">
        <f>VLOOKUP($A344,'Sheet1 - Table (1)'!$A$8:$AG$1186,COLUMN(N$7),FALSE)</f>
        <v>0</v>
      </c>
      <c r="O344" s="80">
        <f>VLOOKUP($A344,'Sheet1 - Table (1)'!$A$8:$AG$1186,COLUMN(O$7),FALSE)</f>
        <v>0</v>
      </c>
      <c r="P344" s="80">
        <f>VLOOKUP($A344,'Sheet1 - Table (1)'!$A$8:$AG$1186,COLUMN(P$7),FALSE)</f>
        <v>0</v>
      </c>
      <c r="Q344" s="80">
        <f>VLOOKUP($A344,'Sheet1 - Table (1)'!$A$8:$AG$1186,COLUMN(Q$7),FALSE)</f>
        <v>0</v>
      </c>
      <c r="R344" s="80">
        <f>VLOOKUP($A344,'Sheet1 - Table (1)'!$A$8:$AG$1186,COLUMN(R$7),FALSE)</f>
        <v>0</v>
      </c>
      <c r="S344" s="80" t="b">
        <f>VLOOKUP($A344,'Sheet1 - Table (1)'!$A$8:$AG$1186,COLUMN(S$7),FALSE)</f>
        <v>1</v>
      </c>
      <c r="T344" s="80" t="b">
        <f>VLOOKUP($A344,'Sheet1 - Table (1)'!$A$8:$AG$1186,COLUMN(T$7),FALSE)</f>
        <v>1</v>
      </c>
      <c r="U344" s="80" t="str">
        <f t="shared" si="70"/>
        <v>GE-UK</v>
      </c>
      <c r="V344" s="80" t="str">
        <f>VLOOKUP($A344,'Sheet1 - Table (1)'!$A$8:$AG$1186,COLUMN(V$7)+3,FALSE)</f>
        <v>LU - SICAV - Parte 1</v>
      </c>
      <c r="W344" s="80" t="str">
        <f>VLOOKUP(A344,'Sheet1 - Table (1)'!$A$8:$AF$10075,MATCH($W$8,'Sheet1 - Table (1)'!$10:$10,0),FALSE)</f>
        <v>Détermination des Prix Quotidien</v>
      </c>
      <c r="X344" s="80">
        <f>VLOOKUP(A344,'Sheet1 - Table (1)'!$A$8:$AAB$10075,MATCH($X$8,'Sheet1 - Table (1)'!$10:$10,0),FALSE)</f>
        <v>0</v>
      </c>
      <c r="Y344" s="96" t="str">
        <f t="shared" si="72"/>
        <v>Fonds de placement</v>
      </c>
      <c r="AA344" s="96" t="s">
        <v>1823</v>
      </c>
      <c r="AB344" s="96" t="s">
        <v>2481</v>
      </c>
      <c r="AC344" s="214" t="s">
        <v>140</v>
      </c>
      <c r="AD344" s="214" t="s">
        <v>5105</v>
      </c>
      <c r="AE344" s="26" t="s">
        <v>5105</v>
      </c>
      <c r="AF344" s="246" t="s">
        <v>5105</v>
      </c>
      <c r="AI344" s="96" t="s">
        <v>381</v>
      </c>
      <c r="AJ344" s="96" t="s">
        <v>140</v>
      </c>
      <c r="AK344" s="96" t="s">
        <v>140</v>
      </c>
      <c r="AL344" s="96" t="s">
        <v>2481</v>
      </c>
      <c r="AM344" s="96" t="str">
        <f t="shared" ref="AM344:AM349" si="79">IF(AND(AK344="Obligations",AP344="Courbe CHF"),"Obligations CHF",IF(AND(AX344=100%,BJ344=100%),AK344&amp;" CHF",IF(OR(AK344="Obligations",AK344="Actions",AK344="Liquidités"),AK344&amp;" étrangères" &amp; IF(AX344=100%," hedged",""),AK344&amp;" étrangers" &amp; IF(AX344=100%," hedged",""))))</f>
        <v>Obligations étrangères hedged</v>
      </c>
      <c r="AO344" s="96" t="s">
        <v>2749</v>
      </c>
      <c r="AP344" s="96" t="s">
        <v>118</v>
      </c>
      <c r="AQ344" s="96">
        <v>2.57</v>
      </c>
      <c r="AR344" s="101">
        <v>4.8599999999999997E-2</v>
      </c>
      <c r="AS344" s="101">
        <f t="shared" si="73"/>
        <v>3.9699999999999999E-2</v>
      </c>
      <c r="AU344" s="101">
        <v>2.2700000000000001E-2</v>
      </c>
      <c r="AV344" s="101">
        <v>0.32950000000000002</v>
      </c>
      <c r="AW344" s="101">
        <v>0.64780000000000004</v>
      </c>
      <c r="AX344" s="101">
        <v>1</v>
      </c>
      <c r="BR344" s="101">
        <v>1</v>
      </c>
      <c r="BY344" s="101" t="s">
        <v>981</v>
      </c>
      <c r="BZ344" s="101" t="str">
        <f>IF(AJ344="Obligations",AP344&amp;" "&amp;AI344&amp;" "&amp;IF(AQ344&lt;3.5,"SHORT",IF(AQ344&gt;8,"LONG","MID")),"")</f>
        <v>Courbe EM Aggregate SHORT</v>
      </c>
      <c r="CA344" s="101" t="s">
        <v>70</v>
      </c>
      <c r="CB344" s="101"/>
      <c r="CC344" s="101" t="s">
        <v>70</v>
      </c>
      <c r="CD344" s="42" t="s">
        <v>4374</v>
      </c>
      <c r="CE344" s="42" t="s">
        <v>4374</v>
      </c>
      <c r="CF344" s="42" t="str">
        <f>IFERROR(VLOOKUP(Funds[[#This Row],[Code ISIN]],[1]GLOBAL!$C$1:$L$27,10,FALSE)," ")</f>
        <v xml:space="preserve"> </v>
      </c>
      <c r="CG344" s="42" t="s">
        <v>4374</v>
      </c>
      <c r="CH344" s="42" t="s">
        <v>4374</v>
      </c>
      <c r="CI344" s="42" t="s">
        <v>4374</v>
      </c>
      <c r="CJ344" s="123">
        <v>42369</v>
      </c>
      <c r="CK344" s="96" t="s">
        <v>4374</v>
      </c>
      <c r="CL344" s="246" t="str">
        <f>VLOOKUP(Funds[[#This Row],[Code ISIN]],'Sheet1 - Table (1)'!$A$10:$AF$110017,MATCH("Funds Liquidity",'Sheet1 - Table (1)'!$10:$10,0),FALSE)</f>
        <v>Jour</v>
      </c>
    </row>
    <row r="345" spans="1:93">
      <c r="A345" s="96" t="s">
        <v>1087</v>
      </c>
      <c r="B345" s="305">
        <f>IF(ISERROR(VALUE(VLOOKUP($A345,'Sheet1 - Table (1)'!$A$8:$AG$1186,COLUMN(B$7),FALSE))),VLOOKUP(A345,TK_MANQUANTS,2,FALSE),IF(VALUE(VLOOKUP($A345,'Sheet1 - Table (1)'!$A$8:$AG$1186,COLUMN(B$7),FALSE))=0,VLOOKUP(A345,TK_MANQUANTS,2,FALSE),VALUE(VLOOKUP($A345,'Sheet1 - Table (1)'!$A$8:$AG$1186,COLUMN(B$7),FALSE))))</f>
        <v>10127472</v>
      </c>
      <c r="C345" s="80" t="str">
        <f>VLOOKUP($A345,'Sheet1 - Table (1)'!$A$8:$AG$1186,COLUMN(C$7),FALSE)</f>
        <v>iShares € Govt Bond 10-15yr UCITS ETF EUR (Dist)</v>
      </c>
      <c r="D345" s="82">
        <f>VLOOKUP($A345,'Sheet1 - Table (1)'!$A$8:$AG$1186,COLUMN(D$7),FALSE)</f>
        <v>43861</v>
      </c>
      <c r="E345" s="124">
        <f>VLOOKUP($A345,'Sheet1 - Table (1)'!$A$8:$AG$1186,COLUMN(E$7),FALSE)</f>
        <v>0.2</v>
      </c>
      <c r="F345" s="80" t="b">
        <f>VLOOKUP($A345,'Sheet1 - Table (1)'!$A$8:$AG$1186,COLUMN(F$7),FALSE)</f>
        <v>1</v>
      </c>
      <c r="G345" s="80" t="str">
        <f>VLOOKUP($A345,'Sheet1 - Table (1)'!$A$8:$AG$1186,COLUMN(G$7),FALSE)</f>
        <v>Ireland</v>
      </c>
      <c r="H345" s="80" t="str">
        <f>VLOOKUP($A345,'Sheet1 - Table (1)'!$A$8:$AG$1186,COLUMN(H$7),FALSE)</f>
        <v>EUR</v>
      </c>
      <c r="I345" s="80" t="str">
        <f>VLOOKUP($A345,'Sheet1 - Table (1)'!$A$8:$AG$1186,COLUMN(I$7),FALSE)</f>
        <v>Exchange Traded Funds</v>
      </c>
      <c r="J345" s="80" t="str">
        <f>VLOOKUP($A345,'Sheet1 - Table (1)'!$A$8:$AG$1186,COLUMN(J$7),FALSE)</f>
        <v>Obligation</v>
      </c>
      <c r="K345" s="82">
        <f>VLOOKUP($A345,'Sheet1 - Table (1)'!$A$8:$AG$1186,COLUMN(K$7),FALSE)</f>
        <v>44255</v>
      </c>
      <c r="L345" s="80">
        <f>VLOOKUP($A345,'Sheet1 - Table (1)'!$A$8:$AG$1186,COLUMN(L$7),FALSE)</f>
        <v>83.182434900000004</v>
      </c>
      <c r="M345" s="80" t="str">
        <f>VLOOKUP($A345,'Sheet1 - Table (1)'!$A$8:$AG$1186,COLUMN(M$7),FALSE)</f>
        <v>Paid</v>
      </c>
      <c r="N345" s="80">
        <f>VLOOKUP($A345,'Sheet1 - Table (1)'!$A$8:$AG$1186,COLUMN(N$7),FALSE)</f>
        <v>0</v>
      </c>
      <c r="O345" s="80" t="b">
        <f>VLOOKUP($A345,'Sheet1 - Table (1)'!$A$8:$AG$1186,COLUMN(O$7),FALSE)</f>
        <v>1</v>
      </c>
      <c r="P345" s="80" t="b">
        <f>VLOOKUP($A345,'Sheet1 - Table (1)'!$A$8:$AG$1186,COLUMN(P$7),FALSE)</f>
        <v>1</v>
      </c>
      <c r="Q345" s="80" t="b">
        <f>VLOOKUP($A345,'Sheet1 - Table (1)'!$A$8:$AG$1186,COLUMN(Q$7),FALSE)</f>
        <v>1</v>
      </c>
      <c r="R345" s="80" t="b">
        <f>VLOOKUP($A345,'Sheet1 - Table (1)'!$A$8:$AG$1186,COLUMN(R$7),FALSE)</f>
        <v>1</v>
      </c>
      <c r="S345" s="80" t="b">
        <f>VLOOKUP($A345,'Sheet1 - Table (1)'!$A$8:$AG$1186,COLUMN(S$7),FALSE)</f>
        <v>1</v>
      </c>
      <c r="T345" s="80" t="b">
        <f>VLOOKUP($A345,'Sheet1 - Table (1)'!$A$8:$AG$1186,COLUMN(T$7),FALSE)</f>
        <v>1</v>
      </c>
      <c r="U345" s="80" t="str">
        <f t="shared" si="70"/>
        <v>FR-IT-NE-SP-GE-UK</v>
      </c>
      <c r="V345" s="80" t="str">
        <f>VLOOKUP($A345,'Sheet1 - Table (1)'!$A$8:$AG$1186,COLUMN(V$7)+3,FALSE)</f>
        <v>ICVC</v>
      </c>
      <c r="W345" s="80" t="str">
        <f>VLOOKUP(A345,'Sheet1 - Table (1)'!$A$8:$AF$10075,MATCH($W$8,'Sheet1 - Table (1)'!$10:$10,0),FALSE)</f>
        <v>Détermination des Prix Quotidien</v>
      </c>
      <c r="X345" s="80" t="str">
        <f>VLOOKUP(A345,'Sheet1 - Table (1)'!$A$8:$AAB$10075,MATCH($X$8,'Sheet1 - Table (1)'!$10:$10,0),FALSE)</f>
        <v>Optimized</v>
      </c>
      <c r="Y345" s="96" t="str">
        <f t="shared" si="72"/>
        <v>ETF</v>
      </c>
      <c r="AA345" s="96" t="s">
        <v>1823</v>
      </c>
      <c r="AB345" s="96" t="s">
        <v>2481</v>
      </c>
      <c r="AC345" s="214" t="s">
        <v>140</v>
      </c>
      <c r="AD345" s="214" t="s">
        <v>2481</v>
      </c>
      <c r="AE345" s="96" t="s">
        <v>2542</v>
      </c>
      <c r="AF345" s="246" t="s">
        <v>2481</v>
      </c>
      <c r="AG345" s="96" t="s">
        <v>2857</v>
      </c>
      <c r="AI345" s="96" t="s">
        <v>785</v>
      </c>
      <c r="AJ345" s="96" t="s">
        <v>140</v>
      </c>
      <c r="AK345" s="96" t="s">
        <v>140</v>
      </c>
      <c r="AL345" s="96" t="s">
        <v>2481</v>
      </c>
      <c r="AM345" s="96" t="str">
        <f t="shared" si="79"/>
        <v>Obligations étrangères</v>
      </c>
      <c r="AO345" s="96" t="s">
        <v>2481</v>
      </c>
      <c r="AP345" s="96" t="s">
        <v>75</v>
      </c>
      <c r="AQ345" s="96">
        <v>9.91</v>
      </c>
      <c r="AR345" s="101">
        <v>1.37E-2</v>
      </c>
      <c r="AS345" s="101">
        <f t="shared" si="73"/>
        <v>1.17E-2</v>
      </c>
      <c r="AT345" s="126">
        <v>0.60299999999999998</v>
      </c>
      <c r="AU345" s="126">
        <v>2.0199999999999999E-2</v>
      </c>
      <c r="AV345" s="126">
        <v>0.37680000000000002</v>
      </c>
      <c r="AY345" s="101">
        <v>1</v>
      </c>
      <c r="BK345" s="101">
        <v>1</v>
      </c>
      <c r="BV345" s="101">
        <v>1</v>
      </c>
      <c r="BW345" s="101">
        <v>0</v>
      </c>
      <c r="BY345" s="101" t="s">
        <v>1092</v>
      </c>
      <c r="BZ345" s="101" t="str">
        <f>IF(AJ345="Obligations",AP345&amp;" "&amp;AI345&amp;" "&amp;IF(AI345="High Yield",IF(AQ345&lt;2.5,"SHORT",IF(AQ345&gt;4,"LONG","MID")),IF(AQ345&lt;3.5,"SHORT",IF(AQ345&gt;8,"LONG","MID"))),"")</f>
        <v>Courbe EUR Gouvernements LONG</v>
      </c>
      <c r="CA345" s="101" t="s">
        <v>70</v>
      </c>
      <c r="CB345" s="101"/>
      <c r="CC345" s="101" t="s">
        <v>70</v>
      </c>
      <c r="CD345" s="42" t="s">
        <v>4374</v>
      </c>
      <c r="CE345" s="42" t="s">
        <v>4374</v>
      </c>
      <c r="CF345" s="42" t="str">
        <f>IFERROR(VLOOKUP(Funds[[#This Row],[Code ISIN]],[1]GLOBAL!$C$1:$L$27,10,FALSE)," ")</f>
        <v xml:space="preserve"> </v>
      </c>
      <c r="CG345" s="42" t="s">
        <v>4374</v>
      </c>
      <c r="CH345" s="42" t="s">
        <v>4374</v>
      </c>
      <c r="CI345" s="42" t="s">
        <v>4374</v>
      </c>
      <c r="CJ345" s="123">
        <v>43039</v>
      </c>
      <c r="CK345" s="96" t="s">
        <v>4374</v>
      </c>
      <c r="CL345" s="246" t="str">
        <f>VLOOKUP(Funds[[#This Row],[Code ISIN]],'Sheet1 - Table (1)'!$A$10:$AF$110017,MATCH("Funds Liquidity",'Sheet1 - Table (1)'!$10:$10,0),FALSE)</f>
        <v>Jour</v>
      </c>
    </row>
    <row r="346" spans="1:93">
      <c r="A346" s="96" t="s">
        <v>1648</v>
      </c>
      <c r="B346" s="305">
        <f>IF(ISERROR(VALUE(VLOOKUP($A346,'Sheet1 - Table (1)'!$A$8:$AG$1186,COLUMN(B$7),FALSE))),VLOOKUP(A346,TK_MANQUANTS,2,FALSE),IF(VALUE(VLOOKUP($A346,'Sheet1 - Table (1)'!$A$8:$AG$1186,COLUMN(B$7),FALSE))=0,VLOOKUP(A346,TK_MANQUANTS,2,FALSE),VALUE(VLOOKUP($A346,'Sheet1 - Table (1)'!$A$8:$AG$1186,COLUMN(B$7),FALSE))))</f>
        <v>2803854</v>
      </c>
      <c r="C346" s="80" t="str">
        <f>VLOOKUP($A346,'Sheet1 - Table (1)'!$A$8:$AG$1186,COLUMN(C$7),FALSE)</f>
        <v>iShares Govt Bond 15-30yr UCITS ETF EUR (Dist)</v>
      </c>
      <c r="D346" s="82">
        <f>VLOOKUP($A346,'Sheet1 - Table (1)'!$A$8:$AG$1186,COLUMN(D$7),FALSE)</f>
        <v>43861</v>
      </c>
      <c r="E346" s="124">
        <f>VLOOKUP($A346,'Sheet1 - Table (1)'!$A$8:$AG$1186,COLUMN(E$7),FALSE)</f>
        <v>0.2</v>
      </c>
      <c r="F346" s="80" t="b">
        <f>VLOOKUP($A346,'Sheet1 - Table (1)'!$A$8:$AG$1186,COLUMN(F$7),FALSE)</f>
        <v>1</v>
      </c>
      <c r="G346" s="80" t="str">
        <f>VLOOKUP($A346,'Sheet1 - Table (1)'!$A$8:$AG$1186,COLUMN(G$7),FALSE)</f>
        <v>Ireland</v>
      </c>
      <c r="H346" s="80" t="str">
        <f>VLOOKUP($A346,'Sheet1 - Table (1)'!$A$8:$AG$1186,COLUMN(H$7),FALSE)</f>
        <v>EUR</v>
      </c>
      <c r="I346" s="80" t="str">
        <f>VLOOKUP($A346,'Sheet1 - Table (1)'!$A$8:$AG$1186,COLUMN(I$7),FALSE)</f>
        <v>Exchange Traded Funds</v>
      </c>
      <c r="J346" s="80" t="str">
        <f>VLOOKUP($A346,'Sheet1 - Table (1)'!$A$8:$AG$1186,COLUMN(J$7),FALSE)</f>
        <v>Obligation</v>
      </c>
      <c r="K346" s="82">
        <f>VLOOKUP($A346,'Sheet1 - Table (1)'!$A$8:$AG$1186,COLUMN(K$7),FALSE)</f>
        <v>44255</v>
      </c>
      <c r="L346" s="80">
        <f>VLOOKUP($A346,'Sheet1 - Table (1)'!$A$8:$AG$1186,COLUMN(L$7),FALSE)</f>
        <v>371.26052629999998</v>
      </c>
      <c r="M346" s="80" t="str">
        <f>VLOOKUP($A346,'Sheet1 - Table (1)'!$A$8:$AG$1186,COLUMN(M$7),FALSE)</f>
        <v>Paid</v>
      </c>
      <c r="N346" s="80">
        <f>VLOOKUP($A346,'Sheet1 - Table (1)'!$A$8:$AG$1186,COLUMN(N$7),FALSE)</f>
        <v>0</v>
      </c>
      <c r="O346" s="80" t="b">
        <f>VLOOKUP($A346,'Sheet1 - Table (1)'!$A$8:$AG$1186,COLUMN(O$7),FALSE)</f>
        <v>1</v>
      </c>
      <c r="P346" s="80" t="b">
        <f>VLOOKUP($A346,'Sheet1 - Table (1)'!$A$8:$AG$1186,COLUMN(P$7),FALSE)</f>
        <v>1</v>
      </c>
      <c r="Q346" s="80" t="b">
        <f>VLOOKUP($A346,'Sheet1 - Table (1)'!$A$8:$AG$1186,COLUMN(Q$7),FALSE)</f>
        <v>1</v>
      </c>
      <c r="R346" s="80" t="b">
        <f>VLOOKUP($A346,'Sheet1 - Table (1)'!$A$8:$AG$1186,COLUMN(R$7),FALSE)</f>
        <v>1</v>
      </c>
      <c r="S346" s="80" t="b">
        <f>VLOOKUP($A346,'Sheet1 - Table (1)'!$A$8:$AG$1186,COLUMN(S$7),FALSE)</f>
        <v>1</v>
      </c>
      <c r="T346" s="80" t="b">
        <f>VLOOKUP($A346,'Sheet1 - Table (1)'!$A$8:$AG$1186,COLUMN(T$7),FALSE)</f>
        <v>1</v>
      </c>
      <c r="U346" s="80" t="str">
        <f t="shared" si="70"/>
        <v>FR-IT-NE-SP-GE-UK</v>
      </c>
      <c r="V346" s="80" t="str">
        <f>VLOOKUP($A346,'Sheet1 - Table (1)'!$A$8:$AG$1186,COLUMN(V$7)+3,FALSE)</f>
        <v>ICVC</v>
      </c>
      <c r="W346" s="80" t="str">
        <f>VLOOKUP(A346,'Sheet1 - Table (1)'!$A$8:$AF$10075,MATCH($W$8,'Sheet1 - Table (1)'!$10:$10,0),FALSE)</f>
        <v>Détermination des Prix Quotidien</v>
      </c>
      <c r="X346" s="80" t="str">
        <f>VLOOKUP(A346,'Sheet1 - Table (1)'!$A$8:$AAB$10075,MATCH($X$8,'Sheet1 - Table (1)'!$10:$10,0),FALSE)</f>
        <v>Optimized</v>
      </c>
      <c r="Y346" s="96" t="str">
        <f t="shared" si="72"/>
        <v>ETF</v>
      </c>
      <c r="AA346" s="96" t="s">
        <v>1823</v>
      </c>
      <c r="AB346" s="96" t="s">
        <v>2481</v>
      </c>
      <c r="AC346" s="214" t="s">
        <v>140</v>
      </c>
      <c r="AD346" s="214" t="s">
        <v>2481</v>
      </c>
      <c r="AE346" s="96" t="s">
        <v>2542</v>
      </c>
      <c r="AF346" s="246" t="s">
        <v>2481</v>
      </c>
      <c r="AG346" s="96" t="s">
        <v>2857</v>
      </c>
      <c r="AI346" s="96" t="s">
        <v>785</v>
      </c>
      <c r="AJ346" s="96" t="s">
        <v>140</v>
      </c>
      <c r="AK346" s="96" t="s">
        <v>140</v>
      </c>
      <c r="AL346" s="96" t="s">
        <v>2481</v>
      </c>
      <c r="AM346" s="96" t="str">
        <f t="shared" si="79"/>
        <v>Obligations étrangères</v>
      </c>
      <c r="AO346" s="96" t="s">
        <v>2481</v>
      </c>
      <c r="AP346" s="96" t="s">
        <v>75</v>
      </c>
      <c r="AQ346" s="96">
        <v>16.920000000000002</v>
      </c>
      <c r="AR346" s="101">
        <v>8.2000000000000007E-3</v>
      </c>
      <c r="AS346" s="101">
        <f>IF(AR346="","",AR346-E346%)</f>
        <v>6.2000000000000006E-3</v>
      </c>
      <c r="AT346" s="126">
        <v>0.59660000000000002</v>
      </c>
      <c r="AU346" s="126">
        <v>0.14000000000000001</v>
      </c>
      <c r="AV346" s="126">
        <v>0.26340000000000002</v>
      </c>
      <c r="AY346" s="101">
        <v>1</v>
      </c>
      <c r="BK346" s="101">
        <v>1</v>
      </c>
      <c r="BV346" s="101">
        <v>1</v>
      </c>
      <c r="BW346" s="101">
        <v>0</v>
      </c>
      <c r="BY346" s="101" t="s">
        <v>22007</v>
      </c>
      <c r="BZ346" s="101" t="str">
        <f>IF(AJ346="Obligations",AP346&amp;" "&amp;AI346&amp;" "&amp;IF(AI346="High Yield",IF(AQ346&lt;2.5,"SHORT",IF(AQ346&gt;4,"LONG","MID")),IF(AQ346&lt;3.5,"SHORT",IF(AQ346&gt;8,"LONG","MID"))),"")</f>
        <v>Courbe EUR Gouvernements LONG</v>
      </c>
      <c r="CA346" s="101" t="s">
        <v>4050</v>
      </c>
      <c r="CB346" s="101" t="s">
        <v>22088</v>
      </c>
      <c r="CC346" s="101" t="s">
        <v>22009</v>
      </c>
      <c r="CD346" s="42" t="s">
        <v>1633</v>
      </c>
      <c r="CE346" s="42" t="s">
        <v>1633</v>
      </c>
      <c r="CF346" s="42" t="str">
        <f>IFERROR(VLOOKUP(Funds[[#This Row],[Code ISIN]],[1]GLOBAL!$C$1:$L$27,10,FALSE)," ")</f>
        <v xml:space="preserve"> </v>
      </c>
      <c r="CG346" s="42" t="s">
        <v>1633</v>
      </c>
      <c r="CH346" s="42" t="s">
        <v>4374</v>
      </c>
      <c r="CI346" s="42" t="s">
        <v>4374</v>
      </c>
      <c r="CJ346" s="123">
        <v>44316</v>
      </c>
      <c r="CK346" s="96" t="s">
        <v>4374</v>
      </c>
      <c r="CL346" s="246" t="str">
        <f>VLOOKUP(Funds[[#This Row],[Code ISIN]],'Sheet1 - Table (1)'!$A$10:$AF$110017,MATCH("Funds Liquidity",'Sheet1 - Table (1)'!$10:$10,0),FALSE)</f>
        <v>Jour</v>
      </c>
    </row>
    <row r="347" spans="1:93">
      <c r="A347" s="80" t="s">
        <v>1295</v>
      </c>
      <c r="B347" s="305">
        <f>IF(ISERROR(VALUE(VLOOKUP($A347,'Sheet1 - Table (1)'!$A$8:$AG$1186,COLUMN(B$7),FALSE))),VLOOKUP(A347,TK_MANQUANTS,2,FALSE),IF(VALUE(VLOOKUP($A347,'Sheet1 - Table (1)'!$A$8:$AG$1186,COLUMN(B$7),FALSE))=0,VLOOKUP(A347,TK_MANQUANTS,2,FALSE),VALUE(VLOOKUP($A347,'Sheet1 - Table (1)'!$A$8:$AG$1186,COLUMN(B$7),FALSE))))</f>
        <v>22189639</v>
      </c>
      <c r="C347" s="80" t="str">
        <f>VLOOKUP($A347,'Sheet1 - Table (1)'!$A$8:$AG$1186,COLUMN(C$7),FALSE)</f>
        <v>AXA WF Global Inflation Bonds I USD H Redex C</v>
      </c>
      <c r="D347" s="82">
        <f>VLOOKUP($A347,'Sheet1 - Table (1)'!$A$8:$AG$1186,COLUMN(D$7),FALSE)</f>
        <v>44074</v>
      </c>
      <c r="E347" s="124">
        <f>VLOOKUP($A347,'Sheet1 - Table (1)'!$A$8:$AG$1186,COLUMN(E$7),FALSE)</f>
        <v>0.56000000000000005</v>
      </c>
      <c r="F347" s="80" t="b">
        <f>VLOOKUP($A347,'Sheet1 - Table (1)'!$A$8:$AG$1186,COLUMN(F$7),FALSE)</f>
        <v>1</v>
      </c>
      <c r="G347" s="80" t="str">
        <f>VLOOKUP($A347,'Sheet1 - Table (1)'!$A$8:$AG$1186,COLUMN(G$7),FALSE)</f>
        <v>Luxembourg</v>
      </c>
      <c r="H347" s="80" t="str">
        <f>VLOOKUP($A347,'Sheet1 - Table (1)'!$A$8:$AG$1186,COLUMN(H$7),FALSE)</f>
        <v>USD</v>
      </c>
      <c r="I347" s="80" t="str">
        <f>VLOOKUP($A347,'Sheet1 - Table (1)'!$A$8:$AG$1186,COLUMN(I$7),FALSE)</f>
        <v>Fonds de placement</v>
      </c>
      <c r="J347" s="80" t="str">
        <f>VLOOKUP($A347,'Sheet1 - Table (1)'!$A$8:$AG$1186,COLUMN(J$7),FALSE)</f>
        <v>Obligation</v>
      </c>
      <c r="K347" s="82">
        <f>VLOOKUP($A347,'Sheet1 - Table (1)'!$A$8:$AG$1186,COLUMN(K$7),FALSE)</f>
        <v>44255</v>
      </c>
      <c r="L347" s="80">
        <f>VLOOKUP($A347,'Sheet1 - Table (1)'!$A$8:$AG$1186,COLUMN(L$7),FALSE)</f>
        <v>2828.7013338000002</v>
      </c>
      <c r="M347" s="80" t="str">
        <f>VLOOKUP($A347,'Sheet1 - Table (1)'!$A$8:$AG$1186,COLUMN(M$7),FALSE)</f>
        <v>Retained</v>
      </c>
      <c r="N347" s="80">
        <f>VLOOKUP($A347,'Sheet1 - Table (1)'!$A$8:$AG$1186,COLUMN(N$7),FALSE)</f>
        <v>0</v>
      </c>
      <c r="O347" s="80" t="b">
        <f>VLOOKUP($A347,'Sheet1 - Table (1)'!$A$8:$AG$1186,COLUMN(O$7),FALSE)</f>
        <v>1</v>
      </c>
      <c r="P347" s="80" t="b">
        <f>VLOOKUP($A347,'Sheet1 - Table (1)'!$A$8:$AG$1186,COLUMN(P$7),FALSE)</f>
        <v>1</v>
      </c>
      <c r="Q347" s="80" t="b">
        <f>VLOOKUP($A347,'Sheet1 - Table (1)'!$A$8:$AG$1186,COLUMN(Q$7),FALSE)</f>
        <v>1</v>
      </c>
      <c r="R347" s="80" t="b">
        <f>VLOOKUP($A347,'Sheet1 - Table (1)'!$A$8:$AG$1186,COLUMN(R$7),FALSE)</f>
        <v>1</v>
      </c>
      <c r="S347" s="80" t="b">
        <f>VLOOKUP($A347,'Sheet1 - Table (1)'!$A$8:$AG$1186,COLUMN(S$7),FALSE)</f>
        <v>1</v>
      </c>
      <c r="T347" s="80" t="b">
        <f>VLOOKUP($A347,'Sheet1 - Table (1)'!$A$8:$AG$1186,COLUMN(T$7),FALSE)</f>
        <v>1</v>
      </c>
      <c r="U347" s="80" t="str">
        <f t="shared" si="70"/>
        <v>FR-IT-NE-SP-GE-UK</v>
      </c>
      <c r="V347" s="80" t="str">
        <f>VLOOKUP($A347,'Sheet1 - Table (1)'!$A$8:$AG$1186,COLUMN(V$7)+3,FALSE)</f>
        <v>LU - SICAV - Parte 1</v>
      </c>
      <c r="W347" s="80" t="str">
        <f>VLOOKUP(A347,'Sheet1 - Table (1)'!$A$8:$AF$10075,MATCH($W$8,'Sheet1 - Table (1)'!$10:$10,0),FALSE)</f>
        <v>Détermination des Prix Quotidien</v>
      </c>
      <c r="X347" s="80">
        <f>VLOOKUP(A347,'Sheet1 - Table (1)'!$A$8:$AAB$10075,MATCH($X$8,'Sheet1 - Table (1)'!$10:$10,0),FALSE)</f>
        <v>0</v>
      </c>
      <c r="Y347" s="96" t="str">
        <f t="shared" si="72"/>
        <v>Fonds de placement</v>
      </c>
      <c r="AA347" s="96" t="s">
        <v>1823</v>
      </c>
      <c r="AB347" s="96" t="s">
        <v>2481</v>
      </c>
      <c r="AC347" s="214" t="s">
        <v>140</v>
      </c>
      <c r="AD347" s="214" t="s">
        <v>2481</v>
      </c>
      <c r="AE347" s="96" t="s">
        <v>2481</v>
      </c>
      <c r="AF347" s="96" t="s">
        <v>2481</v>
      </c>
      <c r="AG347" s="96" t="s">
        <v>2869</v>
      </c>
      <c r="AI347" s="96" t="s">
        <v>785</v>
      </c>
      <c r="AJ347" s="96" t="s">
        <v>140</v>
      </c>
      <c r="AK347" s="96" t="s">
        <v>140</v>
      </c>
      <c r="AL347" s="96" t="s">
        <v>2481</v>
      </c>
      <c r="AM347" s="96" t="str">
        <f t="shared" si="79"/>
        <v>Obligations étrangères</v>
      </c>
      <c r="AO347" s="96" t="s">
        <v>2481</v>
      </c>
      <c r="AP347" s="96" t="s">
        <v>74</v>
      </c>
      <c r="AQ347" s="96">
        <v>1.58</v>
      </c>
      <c r="AR347" s="101">
        <v>1.0699999999999999E-2</v>
      </c>
      <c r="AS347" s="101">
        <f t="shared" si="73"/>
        <v>5.0999999999999986E-3</v>
      </c>
      <c r="AT347" s="101">
        <v>0.86150000000000004</v>
      </c>
      <c r="AU347" s="101">
        <v>1.38E-2</v>
      </c>
      <c r="AV347" s="101">
        <v>0.1069</v>
      </c>
      <c r="AW347" s="101">
        <v>1.78E-2</v>
      </c>
      <c r="BB347" s="101">
        <v>1</v>
      </c>
      <c r="BK347" s="101">
        <v>0.30730000000000002</v>
      </c>
      <c r="BL347" s="101">
        <v>0.26019999999999999</v>
      </c>
      <c r="BN347" s="101">
        <v>0.40329999999999999</v>
      </c>
      <c r="BO347" s="101">
        <v>1.54E-2</v>
      </c>
      <c r="BP347" s="101">
        <v>1.38E-2</v>
      </c>
      <c r="BY347" s="101" t="s">
        <v>981</v>
      </c>
      <c r="BZ347" s="101" t="str">
        <f>IF(AJ347="Obligations",AP347&amp;" "&amp;AI347&amp;" "&amp;IF(AQ347&lt;3.5,"SHORT",IF(AQ347&gt;8,"LONG","MID")),"")</f>
        <v>Courbe Monde Gouvernements SHORT</v>
      </c>
      <c r="CA347" s="101" t="s">
        <v>4051</v>
      </c>
      <c r="CB347" s="122" t="s">
        <v>4340</v>
      </c>
      <c r="CC347" s="101" t="s">
        <v>4341</v>
      </c>
      <c r="CD347" s="42" t="s">
        <v>4374</v>
      </c>
      <c r="CE347" s="42" t="s">
        <v>4374</v>
      </c>
      <c r="CF347" s="42" t="str">
        <f>IFERROR(VLOOKUP(Funds[[#This Row],[Code ISIN]],[1]GLOBAL!$C$1:$L$27,10,FALSE)," ")</f>
        <v xml:space="preserve"> </v>
      </c>
      <c r="CG347" s="42" t="s">
        <v>4374</v>
      </c>
      <c r="CH347" s="42" t="s">
        <v>4374</v>
      </c>
      <c r="CI347" s="42" t="s">
        <v>4374</v>
      </c>
      <c r="CJ347" s="123">
        <v>42734</v>
      </c>
      <c r="CK347" s="96" t="s">
        <v>4374</v>
      </c>
      <c r="CL347" s="246" t="str">
        <f>VLOOKUP(Funds[[#This Row],[Code ISIN]],'Sheet1 - Table (1)'!$A$10:$AF$110017,MATCH("Funds Liquidity",'Sheet1 - Table (1)'!$10:$10,0),FALSE)</f>
        <v>Jour</v>
      </c>
      <c r="CO347" s="246" t="s">
        <v>5378</v>
      </c>
    </row>
    <row r="348" spans="1:93">
      <c r="A348" s="80" t="s">
        <v>4430</v>
      </c>
      <c r="B348" s="305">
        <f>IF(ISERROR(VALUE(VLOOKUP($A348,'Sheet1 - Table (1)'!$A$8:$AG$1186,COLUMN(B$7),FALSE))),VLOOKUP(A348,TK_MANQUANTS,2,FALSE),IF(VALUE(VLOOKUP($A348,'Sheet1 - Table (1)'!$A$8:$AG$1186,COLUMN(B$7),FALSE))=0,VLOOKUP(A348,TK_MANQUANTS,2,FALSE),VALUE(VLOOKUP($A348,'Sheet1 - Table (1)'!$A$8:$AG$1186,COLUMN(B$7),FALSE))))</f>
        <v>41400159</v>
      </c>
      <c r="C348" s="80" t="str">
        <f>VLOOKUP($A348,'Sheet1 - Table (1)'!$A$8:$AG$1186,COLUMN(C$7),FALSE)</f>
        <v>AXA WF Global Inflation Bonds Redex I USD H C</v>
      </c>
      <c r="D348" s="82">
        <f>VLOOKUP($A348,'Sheet1 - Table (1)'!$A$8:$AG$1186,COLUMN(D$7),FALSE)</f>
        <v>44074</v>
      </c>
      <c r="E348" s="124">
        <f>VLOOKUP($A348,'Sheet1 - Table (1)'!$A$8:$AG$1186,COLUMN(E$7),FALSE)</f>
        <v>0.47</v>
      </c>
      <c r="F348" s="80" t="b">
        <f>VLOOKUP($A348,'Sheet1 - Table (1)'!$A$8:$AG$1186,COLUMN(F$7),FALSE)</f>
        <v>1</v>
      </c>
      <c r="G348" s="80" t="str">
        <f>VLOOKUP($A348,'Sheet1 - Table (1)'!$A$8:$AG$1186,COLUMN(G$7),FALSE)</f>
        <v>Luxembourg</v>
      </c>
      <c r="H348" s="80" t="str">
        <f>VLOOKUP($A348,'Sheet1 - Table (1)'!$A$8:$AG$1186,COLUMN(H$7),FALSE)</f>
        <v>USD</v>
      </c>
      <c r="I348" s="80" t="str">
        <f>VLOOKUP($A348,'Sheet1 - Table (1)'!$A$8:$AG$1186,COLUMN(I$7),FALSE)</f>
        <v>Fonds de placement</v>
      </c>
      <c r="J348" s="80" t="str">
        <f>VLOOKUP($A348,'Sheet1 - Table (1)'!$A$8:$AG$1186,COLUMN(J$7),FALSE)</f>
        <v>Obligation</v>
      </c>
      <c r="K348" s="82">
        <f>VLOOKUP($A348,'Sheet1 - Table (1)'!$A$8:$AG$1186,COLUMN(K$7),FALSE)</f>
        <v>44255</v>
      </c>
      <c r="L348" s="80">
        <f>VLOOKUP($A348,'Sheet1 - Table (1)'!$A$8:$AG$1186,COLUMN(L$7),FALSE)</f>
        <v>270.7059635</v>
      </c>
      <c r="M348" s="80" t="str">
        <f>VLOOKUP($A348,'Sheet1 - Table (1)'!$A$8:$AG$1186,COLUMN(M$7),FALSE)</f>
        <v>Retained</v>
      </c>
      <c r="N348" s="80">
        <f>VLOOKUP($A348,'Sheet1 - Table (1)'!$A$8:$AG$1186,COLUMN(N$7),FALSE)</f>
        <v>0</v>
      </c>
      <c r="O348" s="80" t="b">
        <f>VLOOKUP($A348,'Sheet1 - Table (1)'!$A$8:$AG$1186,COLUMN(O$7),FALSE)</f>
        <v>1</v>
      </c>
      <c r="P348" s="80" t="b">
        <f>VLOOKUP($A348,'Sheet1 - Table (1)'!$A$8:$AG$1186,COLUMN(P$7),FALSE)</f>
        <v>1</v>
      </c>
      <c r="Q348" s="80" t="b">
        <f>VLOOKUP($A348,'Sheet1 - Table (1)'!$A$8:$AG$1186,COLUMN(Q$7),FALSE)</f>
        <v>1</v>
      </c>
      <c r="R348" s="80" t="b">
        <f>VLOOKUP($A348,'Sheet1 - Table (1)'!$A$8:$AG$1186,COLUMN(R$7),FALSE)</f>
        <v>1</v>
      </c>
      <c r="S348" s="80">
        <f>VLOOKUP($A348,'Sheet1 - Table (1)'!$A$8:$AG$1186,COLUMN(S$7),FALSE)</f>
        <v>0</v>
      </c>
      <c r="T348" s="80" t="b">
        <f>VLOOKUP($A348,'Sheet1 - Table (1)'!$A$8:$AG$1186,COLUMN(T$7),FALSE)</f>
        <v>1</v>
      </c>
      <c r="U348" s="80" t="str">
        <f t="shared" si="70"/>
        <v>FR-IT-NE-SP-UK</v>
      </c>
      <c r="V348" s="80" t="str">
        <f>VLOOKUP($A348,'Sheet1 - Table (1)'!$A$8:$AG$1186,COLUMN(V$7)+3,FALSE)</f>
        <v>LU - SICAV - Parte 1</v>
      </c>
      <c r="W348" s="80" t="str">
        <f>VLOOKUP(A348,'Sheet1 - Table (1)'!$A$8:$AF$10075,MATCH($W$8,'Sheet1 - Table (1)'!$10:$10,0),FALSE)</f>
        <v>Détermination des Prix Quotidien</v>
      </c>
      <c r="X348" s="80">
        <f>VLOOKUP(A348,'Sheet1 - Table (1)'!$A$8:$AAB$10075,MATCH($X$8,'Sheet1 - Table (1)'!$10:$10,0),FALSE)</f>
        <v>0</v>
      </c>
      <c r="Y348" s="96" t="str">
        <f t="shared" si="72"/>
        <v>Fonds de placement</v>
      </c>
      <c r="AA348" s="96" t="s">
        <v>1823</v>
      </c>
      <c r="AB348" s="96" t="s">
        <v>2481</v>
      </c>
      <c r="AC348" s="214" t="s">
        <v>140</v>
      </c>
      <c r="AD348" s="214" t="s">
        <v>2481</v>
      </c>
      <c r="AE348" s="214" t="s">
        <v>2481</v>
      </c>
      <c r="AF348" s="96" t="s">
        <v>2481</v>
      </c>
      <c r="AG348" s="96" t="s">
        <v>2869</v>
      </c>
      <c r="AI348" s="96" t="s">
        <v>785</v>
      </c>
      <c r="AJ348" s="96" t="s">
        <v>140</v>
      </c>
      <c r="AK348" s="96" t="s">
        <v>140</v>
      </c>
      <c r="AL348" s="96" t="s">
        <v>2481</v>
      </c>
      <c r="AM348" s="96" t="str">
        <f t="shared" si="79"/>
        <v>Obligations étrangères</v>
      </c>
      <c r="AO348" s="96" t="s">
        <v>2481</v>
      </c>
      <c r="AP348" s="96" t="s">
        <v>74</v>
      </c>
      <c r="AQ348" s="96">
        <v>1.67</v>
      </c>
      <c r="AR348" s="101">
        <v>1.0999999999999999E-2</v>
      </c>
      <c r="AS348" s="101">
        <f t="shared" si="73"/>
        <v>6.3E-3</v>
      </c>
      <c r="AT348" s="101">
        <v>0.86860000000000004</v>
      </c>
      <c r="AV348" s="101">
        <v>0.13139999999999999</v>
      </c>
      <c r="BB348" s="101">
        <v>1</v>
      </c>
      <c r="BK348" s="101">
        <v>0.3362</v>
      </c>
      <c r="BL348" s="101">
        <v>0.32619999999999999</v>
      </c>
      <c r="BN348" s="101">
        <v>0.33760000000000001</v>
      </c>
      <c r="BV348" s="101">
        <v>1</v>
      </c>
      <c r="BW348" s="101">
        <v>0</v>
      </c>
      <c r="BY348" s="101" t="s">
        <v>981</v>
      </c>
      <c r="BZ348" s="101" t="str">
        <f>IF(AJ348="Obligations",AP348&amp;" "&amp;AI348&amp;" "&amp;IF(AQ348&lt;3.5,"SHORT",IF(AQ348&gt;8,"LONG","MID")),"")</f>
        <v>Courbe Monde Gouvernements SHORT</v>
      </c>
      <c r="CA348" s="101" t="s">
        <v>4051</v>
      </c>
      <c r="CB348" s="122" t="s">
        <v>4604</v>
      </c>
      <c r="CC348" s="101" t="s">
        <v>4341</v>
      </c>
      <c r="CD348" s="42" t="s">
        <v>4374</v>
      </c>
      <c r="CE348" s="42" t="s">
        <v>1633</v>
      </c>
      <c r="CF348" s="42" t="str">
        <f>IFERROR(VLOOKUP(Funds[[#This Row],[Code ISIN]],[1]GLOBAL!$C$1:$L$27,10,FALSE)," ")</f>
        <v xml:space="preserve"> </v>
      </c>
      <c r="CG348" s="42" t="s">
        <v>4374</v>
      </c>
      <c r="CH348" s="42" t="s">
        <v>4374</v>
      </c>
      <c r="CI348" s="42" t="s">
        <v>1633</v>
      </c>
      <c r="CJ348" s="123">
        <v>44286</v>
      </c>
      <c r="CK348" s="96" t="s">
        <v>4581</v>
      </c>
      <c r="CL348" s="246" t="str">
        <f>VLOOKUP(Funds[[#This Row],[Code ISIN]],'Sheet1 - Table (1)'!$A$10:$AF$110017,MATCH("Funds Liquidity",'Sheet1 - Table (1)'!$10:$10,0),FALSE)</f>
        <v>Jour</v>
      </c>
      <c r="CO348" s="246" t="s">
        <v>5378</v>
      </c>
    </row>
    <row r="349" spans="1:93">
      <c r="A349" s="80" t="s">
        <v>199</v>
      </c>
      <c r="B349" s="305">
        <f>IF(ISERROR(VALUE(VLOOKUP($A349,'Sheet1 - Table (1)'!$A$8:$AG$1186,COLUMN(B$7),FALSE))),VLOOKUP(A349,TK_MANQUANTS,2,FALSE),IF(VALUE(VLOOKUP($A349,'Sheet1 - Table (1)'!$A$8:$AG$1186,COLUMN(B$7),FALSE))=0,VLOOKUP(A349,TK_MANQUANTS,2,FALSE),VALUE(VLOOKUP($A349,'Sheet1 - Table (1)'!$A$8:$AG$1186,COLUMN(B$7),FALSE))))</f>
        <v>1831657</v>
      </c>
      <c r="C349" s="80" t="str">
        <f>VLOOKUP($A349,'Sheet1 - Table (1)'!$A$8:$AG$1186,COLUMN(C$7),FALSE)</f>
        <v>Heritage Long/Short Equity (EUR) A</v>
      </c>
      <c r="D349" s="82">
        <f>VLOOKUP($A349,'Sheet1 - Table (1)'!$A$8:$AG$1186,COLUMN(D$7),FALSE)</f>
        <v>39813</v>
      </c>
      <c r="E349" s="124">
        <f>VLOOKUP($A349,'Sheet1 - Table (1)'!$A$8:$AG$1186,COLUMN(E$7),FALSE)</f>
        <v>2</v>
      </c>
      <c r="F349" s="80">
        <f>VLOOKUP($A349,'Sheet1 - Table (1)'!$A$8:$AG$1186,COLUMN(F$7),FALSE)</f>
        <v>0</v>
      </c>
      <c r="G349" s="80" t="str">
        <f>VLOOKUP($A349,'Sheet1 - Table (1)'!$A$8:$AG$1186,COLUMN(G$7),FALSE)</f>
        <v>Switzerland</v>
      </c>
      <c r="H349" s="80" t="str">
        <f>VLOOKUP($A349,'Sheet1 - Table (1)'!$A$8:$AG$1186,COLUMN(H$7),FALSE)</f>
        <v>EUR</v>
      </c>
      <c r="I349" s="80" t="str">
        <f>VLOOKUP($A349,'Sheet1 - Table (1)'!$A$8:$AG$1186,COLUMN(I$7),FALSE)</f>
        <v>Fonds de placement</v>
      </c>
      <c r="J349" s="80" t="str">
        <f>VLOOKUP($A349,'Sheet1 - Table (1)'!$A$8:$AG$1186,COLUMN(J$7),FALSE)</f>
        <v>Alternatives</v>
      </c>
      <c r="K349" s="82">
        <f>VLOOKUP($A349,'Sheet1 - Table (1)'!$A$8:$AG$1186,COLUMN(K$7),FALSE)</f>
        <v>0</v>
      </c>
      <c r="L349" s="80">
        <f>VLOOKUP($A349,'Sheet1 - Table (1)'!$A$8:$AG$1186,COLUMN(L$7),FALSE)</f>
        <v>0</v>
      </c>
      <c r="M349" s="80" t="str">
        <f>VLOOKUP($A349,'Sheet1 - Table (1)'!$A$8:$AG$1186,COLUMN(M$7),FALSE)</f>
        <v>Paid</v>
      </c>
      <c r="N349" s="80">
        <f>VLOOKUP($A349,'Sheet1 - Table (1)'!$A$8:$AG$1186,COLUMN(N$7),FALSE)</f>
        <v>0</v>
      </c>
      <c r="O349" s="80">
        <f>VLOOKUP($A349,'Sheet1 - Table (1)'!$A$8:$AG$1186,COLUMN(O$7),FALSE)</f>
        <v>0</v>
      </c>
      <c r="P349" s="80">
        <f>VLOOKUP($A349,'Sheet1 - Table (1)'!$A$8:$AG$1186,COLUMN(P$7),FALSE)</f>
        <v>0</v>
      </c>
      <c r="Q349" s="80">
        <f>VLOOKUP($A349,'Sheet1 - Table (1)'!$A$8:$AG$1186,COLUMN(Q$7),FALSE)</f>
        <v>0</v>
      </c>
      <c r="R349" s="80">
        <f>VLOOKUP($A349,'Sheet1 - Table (1)'!$A$8:$AG$1186,COLUMN(R$7),FALSE)</f>
        <v>0</v>
      </c>
      <c r="S349" s="80">
        <f>VLOOKUP($A349,'Sheet1 - Table (1)'!$A$8:$AG$1186,COLUMN(S$7),FALSE)</f>
        <v>0</v>
      </c>
      <c r="T349" s="80">
        <f>VLOOKUP($A349,'Sheet1 - Table (1)'!$A$8:$AG$1186,COLUMN(T$7),FALSE)</f>
        <v>0</v>
      </c>
      <c r="U349" s="80" t="str">
        <f t="shared" si="70"/>
        <v/>
      </c>
      <c r="V349" s="80" t="str">
        <f>VLOOKUP($A349,'Sheet1 - Table (1)'!$A$8:$AG$1186,COLUMN(V$7)+3,FALSE)</f>
        <v>CH - Uebrige Fds altern. Anl.</v>
      </c>
      <c r="W349" s="80" t="str">
        <f>VLOOKUP(A349,'Sheet1 - Table (1)'!$A$8:$AF$10075,MATCH($W$8,'Sheet1 - Table (1)'!$10:$10,0),FALSE)</f>
        <v>Détermination Mensuelle, 1 fois à la fin</v>
      </c>
      <c r="X349" s="80">
        <f>VLOOKUP(A349,'Sheet1 - Table (1)'!$A$8:$AAB$10075,MATCH($X$8,'Sheet1 - Table (1)'!$10:$10,0),FALSE)</f>
        <v>0</v>
      </c>
      <c r="Y349" s="96" t="str">
        <f t="shared" si="72"/>
        <v>Fonds de placement</v>
      </c>
      <c r="AA349" s="96" t="s">
        <v>1823</v>
      </c>
      <c r="AB349" s="96" t="s">
        <v>2874</v>
      </c>
      <c r="AC349" s="214" t="s">
        <v>2874</v>
      </c>
      <c r="AI349" s="96" t="s">
        <v>473</v>
      </c>
      <c r="AJ349" s="96" t="s">
        <v>474</v>
      </c>
      <c r="AK349" s="96" t="s">
        <v>1803</v>
      </c>
      <c r="AL349" s="96" t="s">
        <v>5092</v>
      </c>
      <c r="AM349" s="96" t="str">
        <f t="shared" si="79"/>
        <v>Placements alternatifs étrangers</v>
      </c>
      <c r="AN349" s="139">
        <v>1</v>
      </c>
      <c r="AO349" s="96" t="s">
        <v>2874</v>
      </c>
      <c r="AP349" s="96" t="s">
        <v>1804</v>
      </c>
      <c r="AQ349" s="96">
        <v>0</v>
      </c>
      <c r="AR349" s="101">
        <v>0</v>
      </c>
      <c r="AS349" s="101">
        <f t="shared" si="73"/>
        <v>-0.02</v>
      </c>
      <c r="AY349" s="101">
        <v>1</v>
      </c>
      <c r="BZ349" s="101" t="str">
        <f>IF(AJ349="Obligations",AP349&amp;" "&amp;AI349&amp;" "&amp;IF(AI349="High Yield",IF(AQ349&lt;2.5,"SHORT",IF(AQ349&gt;4,"LONG","MID")),IF(AQ349&lt;3.5,"SHORT",IF(AQ349&gt;8,"LONG","MID"))),"")</f>
        <v/>
      </c>
      <c r="CA349" s="101" t="s">
        <v>70</v>
      </c>
      <c r="CB349" s="101"/>
      <c r="CC349" s="101" t="s">
        <v>70</v>
      </c>
      <c r="CD349" s="42" t="s">
        <v>4374</v>
      </c>
      <c r="CE349" s="42" t="s">
        <v>4374</v>
      </c>
      <c r="CF349" s="42" t="str">
        <f>IFERROR(VLOOKUP(Funds[[#This Row],[Code ISIN]],[1]GLOBAL!$C$1:$L$27,10,FALSE)," ")</f>
        <v xml:space="preserve"> </v>
      </c>
      <c r="CG349" s="42" t="s">
        <v>4374</v>
      </c>
      <c r="CH349" s="42" t="s">
        <v>4374</v>
      </c>
      <c r="CI349" s="42" t="s">
        <v>4374</v>
      </c>
      <c r="CK349" s="96" t="s">
        <v>4374</v>
      </c>
      <c r="CL349" s="246" t="str">
        <f>VLOOKUP(Funds[[#This Row],[Code ISIN]],'Sheet1 - Table (1)'!$A$10:$AF$110017,MATCH("Funds Liquidity",'Sheet1 - Table (1)'!$10:$10,0),FALSE)</f>
        <v>&gt;=Mois</v>
      </c>
    </row>
    <row r="350" spans="1:93">
      <c r="A350" s="80" t="s">
        <v>5301</v>
      </c>
      <c r="B350" s="305">
        <f>IF(ISERROR(VALUE(VLOOKUP($A350,'Sheet1 - Table (1)'!$A$8:$AG$1186,COLUMN(B$7),FALSE))),VLOOKUP(A350,TK_MANQUANTS,2,FALSE),IF(VALUE(VLOOKUP($A350,'Sheet1 - Table (1)'!$A$8:$AG$1186,COLUMN(B$7),FALSE))=0,VLOOKUP(A350,TK_MANQUANTS,2,FALSE),VALUE(VLOOKUP($A350,'Sheet1 - Table (1)'!$A$8:$AG$1186,COLUMN(B$7),FALSE))))</f>
        <v>56923666</v>
      </c>
      <c r="C350" s="80" t="str">
        <f>VLOOKUP($A350,'Sheet1 - Table (1)'!$A$8:$AG$1186,COLUMN(C$7),FALSE)</f>
        <v>UBS(Lux)BondSICAV-China Fixed Inc (RMB)(CHFh) IA3a</v>
      </c>
      <c r="D350" s="82"/>
      <c r="E350" s="124">
        <f>VLOOKUP($A350,'Sheet1 - Table (1)'!$A$8:$AG$1186,COLUMN(E$7),FALSE)</f>
        <v>0</v>
      </c>
      <c r="F350" s="80" t="b">
        <f>VLOOKUP($A350,'Sheet1 - Table (1)'!$A$8:$AG$1186,COLUMN(F$7),FALSE)</f>
        <v>1</v>
      </c>
      <c r="G350" s="80" t="str">
        <f>VLOOKUP($A350,'Sheet1 - Table (1)'!$A$8:$AG$1186,COLUMN(G$7),FALSE)</f>
        <v>Luxembourg</v>
      </c>
      <c r="H350" s="80" t="str">
        <f>VLOOKUP($A350,'Sheet1 - Table (1)'!$A$8:$AG$1186,COLUMN(H$7),FALSE)</f>
        <v>CHF</v>
      </c>
      <c r="I350" s="80" t="str">
        <f>VLOOKUP($A350,'Sheet1 - Table (1)'!$A$8:$AG$1186,COLUMN(I$7),FALSE)</f>
        <v>Fonds de placement</v>
      </c>
      <c r="J350" s="80" t="str">
        <f>VLOOKUP($A350,'Sheet1 - Table (1)'!$A$8:$AG$1186,COLUMN(J$7),FALSE)</f>
        <v>Obligation</v>
      </c>
      <c r="K350" s="82">
        <f>VLOOKUP($A350,'Sheet1 - Table (1)'!$A$8:$AG$1186,COLUMN(K$7),FALSE)</f>
        <v>44255</v>
      </c>
      <c r="L350" s="80">
        <f>VLOOKUP($A350,'Sheet1 - Table (1)'!$A$8:$AG$1186,COLUMN(L$7),FALSE)</f>
        <v>1413.8737607</v>
      </c>
      <c r="M350" s="80" t="str">
        <f>VLOOKUP($A350,'Sheet1 - Table (1)'!$A$8:$AG$1186,COLUMN(M$7),FALSE)</f>
        <v>Retained</v>
      </c>
      <c r="N350" s="80">
        <f>VLOOKUP($A350,'Sheet1 - Table (1)'!$A$8:$AG$1186,COLUMN(N$7),FALSE)</f>
        <v>0</v>
      </c>
      <c r="O350" s="80">
        <f>VLOOKUP($A350,'Sheet1 - Table (1)'!$A$8:$AG$1186,COLUMN(O$7),FALSE)</f>
        <v>0</v>
      </c>
      <c r="P350" s="80">
        <f>VLOOKUP($A350,'Sheet1 - Table (1)'!$A$8:$AG$1186,COLUMN(P$7),FALSE)</f>
        <v>0</v>
      </c>
      <c r="Q350" s="80">
        <f>VLOOKUP($A350,'Sheet1 - Table (1)'!$A$8:$AG$1186,COLUMN(Q$7),FALSE)</f>
        <v>0</v>
      </c>
      <c r="R350" s="80">
        <f>VLOOKUP($A350,'Sheet1 - Table (1)'!$A$8:$AG$1186,COLUMN(R$7),FALSE)</f>
        <v>0</v>
      </c>
      <c r="S350" s="80">
        <f>VLOOKUP($A350,'Sheet1 - Table (1)'!$A$8:$AG$1186,COLUMN(S$7),FALSE)</f>
        <v>0</v>
      </c>
      <c r="T350" s="80">
        <f>VLOOKUP($A350,'Sheet1 - Table (1)'!$A$8:$AG$1186,COLUMN(T$7),FALSE)</f>
        <v>0</v>
      </c>
      <c r="U350" s="80" t="str">
        <f t="shared" si="70"/>
        <v/>
      </c>
      <c r="V350" s="80" t="str">
        <f>VLOOKUP($A350,'Sheet1 - Table (1)'!$A$8:$AG$1186,COLUMN(V$7)+3,FALSE)</f>
        <v>LU - SICAV - Parte 1</v>
      </c>
      <c r="W350" s="80" t="str">
        <f>VLOOKUP(A350,'Sheet1 - Table (1)'!$A$8:$AF$10075,MATCH($W$8,'Sheet1 - Table (1)'!$10:$10,0),FALSE)</f>
        <v>Détermination des Prix Quotidien</v>
      </c>
      <c r="X350" s="80">
        <f>VLOOKUP(A350,'Sheet1 - Table (1)'!$A$8:$AAB$10075,MATCH($X$8,'Sheet1 - Table (1)'!$10:$10,0),FALSE)</f>
        <v>0</v>
      </c>
      <c r="Y350" s="96" t="str">
        <f t="shared" si="72"/>
        <v>Fonds de placement</v>
      </c>
      <c r="AA350" s="96" t="s">
        <v>1823</v>
      </c>
      <c r="AB350" s="96" t="s">
        <v>2749</v>
      </c>
      <c r="AC350" s="214" t="s">
        <v>140</v>
      </c>
      <c r="AD350" s="26" t="s">
        <v>5105</v>
      </c>
      <c r="AE350" s="26" t="s">
        <v>5105</v>
      </c>
      <c r="AF350" s="246" t="s">
        <v>5105</v>
      </c>
      <c r="AG350" s="29" t="s">
        <v>2855</v>
      </c>
      <c r="AI350" s="96" t="s">
        <v>381</v>
      </c>
      <c r="AJ350" s="96" t="s">
        <v>140</v>
      </c>
      <c r="AK350" s="96" t="s">
        <v>140</v>
      </c>
      <c r="AL350" s="96" t="s">
        <v>2481</v>
      </c>
      <c r="AM350" s="96" t="s">
        <v>2003</v>
      </c>
      <c r="AP350" s="96" t="s">
        <v>1479</v>
      </c>
      <c r="AQ350" s="132">
        <v>5.81</v>
      </c>
      <c r="AR350" s="133">
        <v>3.39E-2</v>
      </c>
      <c r="AS350" s="101">
        <f>IF(AR350="","",AR350-E350%)</f>
        <v>3.39E-2</v>
      </c>
      <c r="AT350" s="133">
        <v>0</v>
      </c>
      <c r="AU350" s="133">
        <v>0.89539999999999997</v>
      </c>
      <c r="AV350" s="133">
        <v>3.8399999999999997E-2</v>
      </c>
      <c r="AW350" s="133">
        <v>6.6199999999999995E-2</v>
      </c>
      <c r="AX350" s="101">
        <v>1</v>
      </c>
      <c r="BR350" s="101">
        <v>1</v>
      </c>
      <c r="BT350" s="101">
        <v>0</v>
      </c>
      <c r="BU350" s="101">
        <v>0</v>
      </c>
      <c r="BV350" s="101">
        <v>0.72360000000000002</v>
      </c>
      <c r="BW350" s="101">
        <v>0.27639999999999998</v>
      </c>
      <c r="BX350" s="134" t="s">
        <v>1851</v>
      </c>
      <c r="BY350" s="78" t="s">
        <v>5291</v>
      </c>
      <c r="BZ350" s="101" t="str">
        <f t="shared" ref="BZ350:BZ359" si="80">IF(AJ350="Obligations",AP350&amp;" "&amp;AI350&amp;" "&amp;IF(AQ350&lt;3.5,"SHORT",IF(AQ350&gt;8,"LONG","MID")),"")</f>
        <v>Courbe EM LC Aggregate MID</v>
      </c>
      <c r="CA350" s="101" t="s">
        <v>4051</v>
      </c>
      <c r="CB350" s="101" t="s">
        <v>5307</v>
      </c>
      <c r="CC350" s="37" t="s">
        <v>5290</v>
      </c>
      <c r="CD350" s="42" t="s">
        <v>1633</v>
      </c>
      <c r="CE350" s="42" t="s">
        <v>1633</v>
      </c>
      <c r="CF350" s="42" t="str">
        <f>IFERROR(VLOOKUP(Funds[[#This Row],[Code ISIN]],[1]GLOBAL!$C$1:$L$27,10,FALSE)," ")</f>
        <v xml:space="preserve"> </v>
      </c>
      <c r="CG350" s="42" t="s">
        <v>1633</v>
      </c>
      <c r="CH350" s="42" t="s">
        <v>1633</v>
      </c>
      <c r="CI350" s="42" t="s">
        <v>1633</v>
      </c>
      <c r="CJ350" s="136">
        <v>44286</v>
      </c>
      <c r="CK350" s="96" t="s">
        <v>5334</v>
      </c>
      <c r="CL350" s="246" t="str">
        <f>VLOOKUP(Funds[[#This Row],[Code ISIN]],'Sheet1 - Table (1)'!$A$10:$AF$110017,MATCH("Funds Liquidity",'Sheet1 - Table (1)'!$10:$10,0),FALSE)</f>
        <v>Jour</v>
      </c>
      <c r="CM350" s="246" t="s">
        <v>140</v>
      </c>
      <c r="CN350" s="246" t="s">
        <v>140</v>
      </c>
      <c r="CO350" s="246" t="s">
        <v>5379</v>
      </c>
    </row>
    <row r="351" spans="1:93">
      <c r="A351" s="80" t="s">
        <v>5304</v>
      </c>
      <c r="B351" s="305">
        <f>IF(ISERROR(VALUE(VLOOKUP($A351,'Sheet1 - Table (1)'!$A$8:$AG$1186,COLUMN(B$7),FALSE))),VLOOKUP(A351,TK_MANQUANTS,2,FALSE),IF(VALUE(VLOOKUP($A351,'Sheet1 - Table (1)'!$A$8:$AG$1186,COLUMN(B$7),FALSE))=0,VLOOKUP(A351,TK_MANQUANTS,2,FALSE),VALUE(VLOOKUP($A351,'Sheet1 - Table (1)'!$A$8:$AG$1186,COLUMN(B$7),FALSE))))</f>
        <v>56588438</v>
      </c>
      <c r="C351" s="80" t="str">
        <f>VLOOKUP($A351,'Sheet1 - Table (1)'!$A$8:$AG$1186,COLUMN(C$7),FALSE)</f>
        <v>UBS(Lux)BondSICAV-China Fixed Inc (RMB)(USDh) IA2a</v>
      </c>
      <c r="D351" s="82"/>
      <c r="E351" s="124">
        <f>VLOOKUP($A351,'Sheet1 - Table (1)'!$A$8:$AG$1186,COLUMN(E$7),FALSE)</f>
        <v>0</v>
      </c>
      <c r="F351" s="80" t="b">
        <f>VLOOKUP($A351,'Sheet1 - Table (1)'!$A$8:$AG$1186,COLUMN(F$7),FALSE)</f>
        <v>1</v>
      </c>
      <c r="G351" s="80" t="str">
        <f>VLOOKUP($A351,'Sheet1 - Table (1)'!$A$8:$AG$1186,COLUMN(G$7),FALSE)</f>
        <v>Luxembourg</v>
      </c>
      <c r="H351" s="80" t="str">
        <f>VLOOKUP($A351,'Sheet1 - Table (1)'!$A$8:$AG$1186,COLUMN(H$7),FALSE)</f>
        <v>USD</v>
      </c>
      <c r="I351" s="80" t="str">
        <f>VLOOKUP($A351,'Sheet1 - Table (1)'!$A$8:$AG$1186,COLUMN(I$7),FALSE)</f>
        <v>Fonds de placement</v>
      </c>
      <c r="J351" s="80" t="str">
        <f>VLOOKUP($A351,'Sheet1 - Table (1)'!$A$8:$AG$1186,COLUMN(J$7),FALSE)</f>
        <v>Obligation</v>
      </c>
      <c r="K351" s="82">
        <f>VLOOKUP($A351,'Sheet1 - Table (1)'!$A$8:$AG$1186,COLUMN(K$7),FALSE)</f>
        <v>44255</v>
      </c>
      <c r="L351" s="80">
        <f>VLOOKUP($A351,'Sheet1 - Table (1)'!$A$8:$AG$1186,COLUMN(L$7),FALSE)</f>
        <v>1413.8737607</v>
      </c>
      <c r="M351" s="80" t="str">
        <f>VLOOKUP($A351,'Sheet1 - Table (1)'!$A$8:$AG$1186,COLUMN(M$7),FALSE)</f>
        <v>Retained</v>
      </c>
      <c r="N351" s="80">
        <f>VLOOKUP($A351,'Sheet1 - Table (1)'!$A$8:$AG$1186,COLUMN(N$7),FALSE)</f>
        <v>0</v>
      </c>
      <c r="O351" s="80">
        <f>VLOOKUP($A351,'Sheet1 - Table (1)'!$A$8:$AG$1186,COLUMN(O$7),FALSE)</f>
        <v>0</v>
      </c>
      <c r="P351" s="80">
        <f>VLOOKUP($A351,'Sheet1 - Table (1)'!$A$8:$AG$1186,COLUMN(P$7),FALSE)</f>
        <v>0</v>
      </c>
      <c r="Q351" s="80">
        <f>VLOOKUP($A351,'Sheet1 - Table (1)'!$A$8:$AG$1186,COLUMN(Q$7),FALSE)</f>
        <v>0</v>
      </c>
      <c r="R351" s="80">
        <f>VLOOKUP($A351,'Sheet1 - Table (1)'!$A$8:$AG$1186,COLUMN(R$7),FALSE)</f>
        <v>0</v>
      </c>
      <c r="S351" s="80">
        <f>VLOOKUP($A351,'Sheet1 - Table (1)'!$A$8:$AG$1186,COLUMN(S$7),FALSE)</f>
        <v>0</v>
      </c>
      <c r="T351" s="80">
        <f>VLOOKUP($A351,'Sheet1 - Table (1)'!$A$8:$AG$1186,COLUMN(T$7),FALSE)</f>
        <v>0</v>
      </c>
      <c r="U351" s="80" t="str">
        <f t="shared" si="70"/>
        <v/>
      </c>
      <c r="V351" s="80" t="str">
        <f>VLOOKUP($A351,'Sheet1 - Table (1)'!$A$8:$AG$1186,COLUMN(V$7)+3,FALSE)</f>
        <v>LU - SICAV - Parte 1</v>
      </c>
      <c r="W351" s="80" t="str">
        <f>VLOOKUP(A351,'Sheet1 - Table (1)'!$A$8:$AF$10075,MATCH($W$8,'Sheet1 - Table (1)'!$10:$10,0),FALSE)</f>
        <v>Détermination des Prix Quotidien</v>
      </c>
      <c r="X351" s="80">
        <f>VLOOKUP(A351,'Sheet1 - Table (1)'!$A$8:$AAB$10075,MATCH($X$8,'Sheet1 - Table (1)'!$10:$10,0),FALSE)</f>
        <v>0</v>
      </c>
      <c r="Y351" s="96" t="str">
        <f t="shared" si="72"/>
        <v>Fonds de placement</v>
      </c>
      <c r="AA351" s="96" t="s">
        <v>1823</v>
      </c>
      <c r="AB351" s="96" t="s">
        <v>2749</v>
      </c>
      <c r="AC351" s="214" t="s">
        <v>140</v>
      </c>
      <c r="AD351" s="26" t="s">
        <v>5105</v>
      </c>
      <c r="AE351" s="26" t="s">
        <v>5105</v>
      </c>
      <c r="AF351" s="246" t="s">
        <v>5105</v>
      </c>
      <c r="AG351" s="29" t="s">
        <v>2855</v>
      </c>
      <c r="AI351" s="96" t="s">
        <v>381</v>
      </c>
      <c r="AJ351" s="96" t="s">
        <v>140</v>
      </c>
      <c r="AK351" s="96" t="s">
        <v>140</v>
      </c>
      <c r="AL351" s="96" t="s">
        <v>2481</v>
      </c>
      <c r="AM351" s="96" t="s">
        <v>2003</v>
      </c>
      <c r="AP351" s="96" t="s">
        <v>1479</v>
      </c>
      <c r="AQ351" s="132">
        <v>5.81</v>
      </c>
      <c r="AR351" s="133">
        <v>3.39E-2</v>
      </c>
      <c r="AS351" s="101">
        <f>IF(AR351="","",AR351-E351%)</f>
        <v>3.39E-2</v>
      </c>
      <c r="AT351" s="133">
        <v>0</v>
      </c>
      <c r="AU351" s="133">
        <v>0.89539999999999997</v>
      </c>
      <c r="AV351" s="133">
        <v>3.8399999999999997E-2</v>
      </c>
      <c r="AW351" s="133">
        <v>6.6199999999999995E-2</v>
      </c>
      <c r="BB351" s="101">
        <v>1</v>
      </c>
      <c r="BR351" s="101">
        <v>1</v>
      </c>
      <c r="BT351" s="101">
        <v>0</v>
      </c>
      <c r="BU351" s="101">
        <v>0</v>
      </c>
      <c r="BV351" s="101">
        <v>0.72360000000000002</v>
      </c>
      <c r="BW351" s="101">
        <v>0.27639999999999998</v>
      </c>
      <c r="BX351" s="134" t="s">
        <v>1851</v>
      </c>
      <c r="BY351" s="78" t="s">
        <v>5289</v>
      </c>
      <c r="BZ351" s="101" t="str">
        <f t="shared" si="80"/>
        <v>Courbe EM LC Aggregate MID</v>
      </c>
      <c r="CA351" s="101" t="s">
        <v>4051</v>
      </c>
      <c r="CB351" s="101" t="s">
        <v>5308</v>
      </c>
      <c r="CC351" s="37" t="s">
        <v>5288</v>
      </c>
      <c r="CD351" s="42" t="s">
        <v>4374</v>
      </c>
      <c r="CE351" s="42" t="s">
        <v>1633</v>
      </c>
      <c r="CF351" s="42" t="str">
        <f>IFERROR(VLOOKUP(Funds[[#This Row],[Code ISIN]],[1]GLOBAL!$C$1:$L$27,10,FALSE)," ")</f>
        <v xml:space="preserve"> </v>
      </c>
      <c r="CG351" s="42" t="s">
        <v>4374</v>
      </c>
      <c r="CH351" s="42" t="s">
        <v>1633</v>
      </c>
      <c r="CI351" s="42" t="s">
        <v>1633</v>
      </c>
      <c r="CJ351" s="136">
        <v>44286</v>
      </c>
      <c r="CK351" s="96" t="s">
        <v>5333</v>
      </c>
      <c r="CL351" s="246" t="str">
        <f>VLOOKUP(Funds[[#This Row],[Code ISIN]],'Sheet1 - Table (1)'!$A$10:$AF$110017,MATCH("Funds Liquidity",'Sheet1 - Table (1)'!$10:$10,0),FALSE)</f>
        <v>Jour</v>
      </c>
      <c r="CN351" s="246" t="s">
        <v>140</v>
      </c>
      <c r="CO351" s="246" t="s">
        <v>5379</v>
      </c>
    </row>
    <row r="352" spans="1:93">
      <c r="A352" s="80" t="s">
        <v>5298</v>
      </c>
      <c r="B352" s="305">
        <f>IF(ISERROR(VALUE(VLOOKUP($A352,'Sheet1 - Table (1)'!$A$8:$AG$1186,COLUMN(B$7),FALSE))),VLOOKUP(A352,TK_MANQUANTS,2,FALSE),IF(VALUE(VLOOKUP($A352,'Sheet1 - Table (1)'!$A$8:$AG$1186,COLUMN(B$7),FALSE))=0,VLOOKUP(A352,TK_MANQUANTS,2,FALSE),VALUE(VLOOKUP($A352,'Sheet1 - Table (1)'!$A$8:$AG$1186,COLUMN(B$7),FALSE))))</f>
        <v>55908091</v>
      </c>
      <c r="C352" s="80" t="str">
        <f>VLOOKUP($A352,'Sheet1 - Table (1)'!$A$8:$AG$1186,COLUMN(C$7),FALSE)</f>
        <v>UBS (Lux) Bond SICAV-China Fix Inc (RMB)(EURh)IA3a</v>
      </c>
      <c r="D352" s="82"/>
      <c r="E352" s="124">
        <f>VLOOKUP($A352,'Sheet1 - Table (1)'!$A$8:$AG$1186,COLUMN(E$7),FALSE)</f>
        <v>0</v>
      </c>
      <c r="F352" s="80" t="b">
        <f>VLOOKUP($A352,'Sheet1 - Table (1)'!$A$8:$AG$1186,COLUMN(F$7),FALSE)</f>
        <v>1</v>
      </c>
      <c r="G352" s="80" t="str">
        <f>VLOOKUP($A352,'Sheet1 - Table (1)'!$A$8:$AG$1186,COLUMN(G$7),FALSE)</f>
        <v>Luxembourg</v>
      </c>
      <c r="H352" s="80" t="str">
        <f>VLOOKUP($A352,'Sheet1 - Table (1)'!$A$8:$AG$1186,COLUMN(H$7),FALSE)</f>
        <v>EUR</v>
      </c>
      <c r="I352" s="80" t="str">
        <f>VLOOKUP($A352,'Sheet1 - Table (1)'!$A$8:$AG$1186,COLUMN(I$7),FALSE)</f>
        <v>Fonds de placement</v>
      </c>
      <c r="J352" s="80" t="str">
        <f>VLOOKUP($A352,'Sheet1 - Table (1)'!$A$8:$AG$1186,COLUMN(J$7),FALSE)</f>
        <v>Obligation</v>
      </c>
      <c r="K352" s="82">
        <f>VLOOKUP($A352,'Sheet1 - Table (1)'!$A$8:$AG$1186,COLUMN(K$7),FALSE)</f>
        <v>44255</v>
      </c>
      <c r="L352" s="80">
        <f>VLOOKUP($A352,'Sheet1 - Table (1)'!$A$8:$AG$1186,COLUMN(L$7),FALSE)</f>
        <v>1413.8737607</v>
      </c>
      <c r="M352" s="80" t="str">
        <f>VLOOKUP($A352,'Sheet1 - Table (1)'!$A$8:$AG$1186,COLUMN(M$7),FALSE)</f>
        <v>Retained</v>
      </c>
      <c r="N352" s="80">
        <f>VLOOKUP($A352,'Sheet1 - Table (1)'!$A$8:$AG$1186,COLUMN(N$7),FALSE)</f>
        <v>0</v>
      </c>
      <c r="O352" s="80">
        <f>VLOOKUP($A352,'Sheet1 - Table (1)'!$A$8:$AG$1186,COLUMN(O$7),FALSE)</f>
        <v>0</v>
      </c>
      <c r="P352" s="80">
        <f>VLOOKUP($A352,'Sheet1 - Table (1)'!$A$8:$AG$1186,COLUMN(P$7),FALSE)</f>
        <v>0</v>
      </c>
      <c r="Q352" s="80">
        <f>VLOOKUP($A352,'Sheet1 - Table (1)'!$A$8:$AG$1186,COLUMN(Q$7),FALSE)</f>
        <v>0</v>
      </c>
      <c r="R352" s="80">
        <f>VLOOKUP($A352,'Sheet1 - Table (1)'!$A$8:$AG$1186,COLUMN(R$7),FALSE)</f>
        <v>0</v>
      </c>
      <c r="S352" s="80">
        <f>VLOOKUP($A352,'Sheet1 - Table (1)'!$A$8:$AG$1186,COLUMN(S$7),FALSE)</f>
        <v>0</v>
      </c>
      <c r="T352" s="80">
        <f>VLOOKUP($A352,'Sheet1 - Table (1)'!$A$8:$AG$1186,COLUMN(T$7),FALSE)</f>
        <v>0</v>
      </c>
      <c r="U352" s="80" t="str">
        <f t="shared" si="70"/>
        <v/>
      </c>
      <c r="V352" s="80" t="str">
        <f>VLOOKUP($A352,'Sheet1 - Table (1)'!$A$8:$AG$1186,COLUMN(V$7)+3,FALSE)</f>
        <v>LU - SICAV - Parte 1</v>
      </c>
      <c r="W352" s="80" t="str">
        <f>VLOOKUP(A352,'Sheet1 - Table (1)'!$A$8:$AF$10075,MATCH($W$8,'Sheet1 - Table (1)'!$10:$10,0),FALSE)</f>
        <v>Détermination des Prix Quotidien</v>
      </c>
      <c r="X352" s="80">
        <f>VLOOKUP(A352,'Sheet1 - Table (1)'!$A$8:$AAB$10075,MATCH($X$8,'Sheet1 - Table (1)'!$10:$10,0),FALSE)</f>
        <v>0</v>
      </c>
      <c r="Y352" s="96" t="str">
        <f t="shared" si="72"/>
        <v>Fonds de placement</v>
      </c>
      <c r="AA352" s="96" t="s">
        <v>1823</v>
      </c>
      <c r="AB352" s="96" t="s">
        <v>2749</v>
      </c>
      <c r="AC352" s="214" t="s">
        <v>140</v>
      </c>
      <c r="AD352" s="26" t="s">
        <v>5105</v>
      </c>
      <c r="AE352" s="26" t="s">
        <v>5105</v>
      </c>
      <c r="AF352" s="246" t="s">
        <v>5105</v>
      </c>
      <c r="AG352" s="29" t="s">
        <v>2855</v>
      </c>
      <c r="AI352" s="96" t="s">
        <v>381</v>
      </c>
      <c r="AJ352" s="96" t="s">
        <v>140</v>
      </c>
      <c r="AK352" s="96" t="s">
        <v>140</v>
      </c>
      <c r="AL352" s="96" t="s">
        <v>2481</v>
      </c>
      <c r="AM352" s="96" t="s">
        <v>2003</v>
      </c>
      <c r="AP352" s="96" t="s">
        <v>1479</v>
      </c>
      <c r="AQ352" s="132">
        <v>5.81</v>
      </c>
      <c r="AR352" s="133">
        <v>3.4099999999999998E-2</v>
      </c>
      <c r="AS352" s="101">
        <f t="shared" si="73"/>
        <v>3.4099999999999998E-2</v>
      </c>
      <c r="AT352" s="133">
        <v>0</v>
      </c>
      <c r="AU352" s="133">
        <v>0.89539999999999997</v>
      </c>
      <c r="AV352" s="133">
        <v>3.8399999999999997E-2</v>
      </c>
      <c r="AW352" s="133">
        <v>6.6199999999999995E-2</v>
      </c>
      <c r="AY352" s="101">
        <v>1</v>
      </c>
      <c r="BR352" s="101">
        <v>1</v>
      </c>
      <c r="BT352" s="101">
        <v>0</v>
      </c>
      <c r="BU352" s="101">
        <v>0</v>
      </c>
      <c r="BV352" s="101">
        <v>0.72360000000000002</v>
      </c>
      <c r="BW352" s="101">
        <v>0.27639999999999998</v>
      </c>
      <c r="BX352" s="134" t="s">
        <v>1851</v>
      </c>
      <c r="BY352" s="78" t="s">
        <v>5287</v>
      </c>
      <c r="BZ352" s="101" t="str">
        <f t="shared" si="80"/>
        <v>Courbe EM LC Aggregate MID</v>
      </c>
      <c r="CA352" s="101" t="s">
        <v>4051</v>
      </c>
      <c r="CB352" s="101" t="s">
        <v>5309</v>
      </c>
      <c r="CC352" s="37" t="s">
        <v>5286</v>
      </c>
      <c r="CD352" s="42" t="s">
        <v>1633</v>
      </c>
      <c r="CE352" s="42" t="s">
        <v>1633</v>
      </c>
      <c r="CF352" s="42" t="str">
        <f>IFERROR(VLOOKUP(Funds[[#This Row],[Code ISIN]],[1]GLOBAL!$C$1:$L$27,10,FALSE)," ")</f>
        <v xml:space="preserve"> </v>
      </c>
      <c r="CG352" s="42" t="s">
        <v>1633</v>
      </c>
      <c r="CH352" s="42" t="s">
        <v>4374</v>
      </c>
      <c r="CI352" s="42" t="s">
        <v>4374</v>
      </c>
      <c r="CJ352" s="136">
        <v>44286</v>
      </c>
      <c r="CK352" s="96" t="s">
        <v>4374</v>
      </c>
      <c r="CL352" s="246" t="str">
        <f>VLOOKUP(Funds[[#This Row],[Code ISIN]],'Sheet1 - Table (1)'!$A$10:$AF$110017,MATCH("Funds Liquidity",'Sheet1 - Table (1)'!$10:$10,0),FALSE)</f>
        <v>Jour</v>
      </c>
      <c r="CN352" s="246" t="s">
        <v>140</v>
      </c>
      <c r="CO352" s="246" t="s">
        <v>5379</v>
      </c>
    </row>
    <row r="353" spans="1:93">
      <c r="A353" s="80" t="s">
        <v>5295</v>
      </c>
      <c r="B353" s="305">
        <f>IF(ISERROR(VALUE(VLOOKUP($A353,'Sheet1 - Table (1)'!$A$8:$AG$1186,COLUMN(B$7),FALSE))),VLOOKUP(A353,TK_MANQUANTS,2,FALSE),IF(VALUE(VLOOKUP($A353,'Sheet1 - Table (1)'!$A$8:$AG$1186,COLUMN(B$7),FALSE))=0,VLOOKUP(A353,TK_MANQUANTS,2,FALSE),VALUE(VLOOKUP($A353,'Sheet1 - Table (1)'!$A$8:$AG$1186,COLUMN(B$7),FALSE))))</f>
        <v>47647143</v>
      </c>
      <c r="C353" s="80" t="str">
        <f>VLOOKUP($A353,'Sheet1 - Table (1)'!$A$8:$AG$1186,COLUMN(C$7),FALSE)</f>
        <v>UBS (Lux) Bnd SICAV - China Fix Inc RMB I-A2-a-acc</v>
      </c>
      <c r="D353" s="82">
        <f>VLOOKUP($A353,'Sheet1 - Table (1)'!$A$8:$AG$1186,COLUMN(D$7),FALSE)</f>
        <v>44047</v>
      </c>
      <c r="E353" s="124">
        <f>VLOOKUP($A353,'Sheet1 - Table (1)'!$A$8:$AG$1186,COLUMN(E$7),FALSE)</f>
        <v>0.63</v>
      </c>
      <c r="F353" s="80" t="b">
        <f>VLOOKUP($A353,'Sheet1 - Table (1)'!$A$8:$AG$1186,COLUMN(F$7),FALSE)</f>
        <v>1</v>
      </c>
      <c r="G353" s="80" t="str">
        <f>VLOOKUP($A353,'Sheet1 - Table (1)'!$A$8:$AG$1186,COLUMN(G$7),FALSE)</f>
        <v>Luxembourg</v>
      </c>
      <c r="H353" s="80" t="str">
        <f>VLOOKUP($A353,'Sheet1 - Table (1)'!$A$8:$AG$1186,COLUMN(H$7),FALSE)</f>
        <v>CNY</v>
      </c>
      <c r="I353" s="80" t="str">
        <f>VLOOKUP($A353,'Sheet1 - Table (1)'!$A$8:$AG$1186,COLUMN(I$7),FALSE)</f>
        <v>Fonds de placement</v>
      </c>
      <c r="J353" s="80" t="str">
        <f>VLOOKUP($A353,'Sheet1 - Table (1)'!$A$8:$AG$1186,COLUMN(J$7),FALSE)</f>
        <v>Obligation</v>
      </c>
      <c r="K353" s="82">
        <f>VLOOKUP($A353,'Sheet1 - Table (1)'!$A$8:$AG$1186,COLUMN(K$7),FALSE)</f>
        <v>44255</v>
      </c>
      <c r="L353" s="80">
        <f>VLOOKUP($A353,'Sheet1 - Table (1)'!$A$8:$AG$1186,COLUMN(L$7),FALSE)</f>
        <v>1413.8737607</v>
      </c>
      <c r="M353" s="80" t="str">
        <f>VLOOKUP($A353,'Sheet1 - Table (1)'!$A$8:$AG$1186,COLUMN(M$7),FALSE)</f>
        <v>Retained</v>
      </c>
      <c r="N353" s="80">
        <f>VLOOKUP($A353,'Sheet1 - Table (1)'!$A$8:$AG$1186,COLUMN(N$7),FALSE)</f>
        <v>0</v>
      </c>
      <c r="O353" s="80">
        <f>VLOOKUP($A353,'Sheet1 - Table (1)'!$A$8:$AG$1186,COLUMN(O$7),FALSE)</f>
        <v>0</v>
      </c>
      <c r="P353" s="80">
        <f>VLOOKUP($A353,'Sheet1 - Table (1)'!$A$8:$AG$1186,COLUMN(P$7),FALSE)</f>
        <v>0</v>
      </c>
      <c r="Q353" s="80">
        <f>VLOOKUP($A353,'Sheet1 - Table (1)'!$A$8:$AG$1186,COLUMN(Q$7),FALSE)</f>
        <v>0</v>
      </c>
      <c r="R353" s="80">
        <f>VLOOKUP($A353,'Sheet1 - Table (1)'!$A$8:$AG$1186,COLUMN(R$7),FALSE)</f>
        <v>0</v>
      </c>
      <c r="S353" s="80">
        <f>VLOOKUP($A353,'Sheet1 - Table (1)'!$A$8:$AG$1186,COLUMN(S$7),FALSE)</f>
        <v>0</v>
      </c>
      <c r="T353" s="80">
        <f>VLOOKUP($A353,'Sheet1 - Table (1)'!$A$8:$AG$1186,COLUMN(T$7),FALSE)</f>
        <v>0</v>
      </c>
      <c r="U353" s="80" t="str">
        <f t="shared" si="70"/>
        <v/>
      </c>
      <c r="V353" s="80" t="str">
        <f>VLOOKUP($A353,'Sheet1 - Table (1)'!$A$8:$AG$1186,COLUMN(V$7)+3,FALSE)</f>
        <v>LU - SICAV - Parte 1</v>
      </c>
      <c r="W353" s="80" t="str">
        <f>VLOOKUP(A353,'Sheet1 - Table (1)'!$A$8:$AF$10075,MATCH($W$8,'Sheet1 - Table (1)'!$10:$10,0),FALSE)</f>
        <v>Détermination des Prix Quotidien</v>
      </c>
      <c r="X353" s="80">
        <f>VLOOKUP(A353,'Sheet1 - Table (1)'!$A$8:$AAB$10075,MATCH($X$8,'Sheet1 - Table (1)'!$10:$10,0),FALSE)</f>
        <v>0</v>
      </c>
      <c r="Y353" s="96" t="str">
        <f t="shared" si="72"/>
        <v>Fonds de placement</v>
      </c>
      <c r="AA353" s="96" t="s">
        <v>1823</v>
      </c>
      <c r="AB353" s="96" t="s">
        <v>2749</v>
      </c>
      <c r="AC353" s="214" t="s">
        <v>140</v>
      </c>
      <c r="AD353" s="26" t="s">
        <v>5105</v>
      </c>
      <c r="AE353" s="26" t="s">
        <v>5105</v>
      </c>
      <c r="AF353" s="246" t="s">
        <v>5105</v>
      </c>
      <c r="AG353" s="29" t="s">
        <v>2856</v>
      </c>
      <c r="AI353" s="96" t="s">
        <v>381</v>
      </c>
      <c r="AJ353" s="96" t="s">
        <v>140</v>
      </c>
      <c r="AK353" s="96" t="s">
        <v>140</v>
      </c>
      <c r="AL353" s="96" t="s">
        <v>2481</v>
      </c>
      <c r="AM353" s="96" t="str">
        <f t="shared" ref="AM353:AM384" si="81">IF(AND(AK353="Obligations",AP353="Courbe CHF"),"Obligations CHF",IF(AND(AX353=100%,BJ353=100%),AK353&amp;" CHF",IF(OR(AK353="Obligations",AK353="Actions",AK353="Liquidités"),AK353&amp;" étrangères" &amp; IF(AX353=100%," hedged",""),AK353&amp;" étrangers" &amp; IF(AX353=100%," hedged",""))))</f>
        <v>Obligations étrangères</v>
      </c>
      <c r="AP353" s="96" t="s">
        <v>1479</v>
      </c>
      <c r="AQ353" s="132">
        <v>5.81</v>
      </c>
      <c r="AR353" s="133">
        <v>3.4099999999999998E-2</v>
      </c>
      <c r="AS353" s="101">
        <f>IF(AR353="","",AR353-E353%)</f>
        <v>2.7799999999999998E-2</v>
      </c>
      <c r="AT353" s="133">
        <v>0</v>
      </c>
      <c r="AU353" s="133">
        <v>0.89539999999999997</v>
      </c>
      <c r="AV353" s="133">
        <v>3.8399999999999997E-2</v>
      </c>
      <c r="AW353" s="133">
        <v>6.6199999999999995E-2</v>
      </c>
      <c r="BI353" s="101">
        <v>1</v>
      </c>
      <c r="BR353" s="101">
        <v>1</v>
      </c>
      <c r="BT353" s="101">
        <v>0</v>
      </c>
      <c r="BU353" s="101">
        <v>0</v>
      </c>
      <c r="BV353" s="101">
        <v>0.72360000000000002</v>
      </c>
      <c r="BW353" s="101">
        <v>0.27639999999999998</v>
      </c>
      <c r="BX353" s="134" t="s">
        <v>1851</v>
      </c>
      <c r="BY353" s="78" t="s">
        <v>5294</v>
      </c>
      <c r="BZ353" s="101" t="str">
        <f t="shared" si="80"/>
        <v>Courbe EM LC Aggregate MID</v>
      </c>
      <c r="CA353" s="101" t="s">
        <v>4051</v>
      </c>
      <c r="CB353" s="101" t="s">
        <v>5310</v>
      </c>
      <c r="CC353" s="37" t="s">
        <v>5292</v>
      </c>
      <c r="CD353" s="42" t="s">
        <v>4374</v>
      </c>
      <c r="CE353" s="42" t="s">
        <v>4374</v>
      </c>
      <c r="CF353" s="42" t="str">
        <f>IFERROR(VLOOKUP(Funds[[#This Row],[Code ISIN]],[1]GLOBAL!$C$1:$L$27,10,FALSE)," ")</f>
        <v xml:space="preserve"> </v>
      </c>
      <c r="CG353" s="42" t="s">
        <v>4374</v>
      </c>
      <c r="CH353" s="42" t="s">
        <v>1633</v>
      </c>
      <c r="CI353" s="42" t="s">
        <v>4374</v>
      </c>
      <c r="CJ353" s="136">
        <v>44286</v>
      </c>
      <c r="CK353" s="96" t="s">
        <v>4374</v>
      </c>
      <c r="CL353" s="246" t="str">
        <f>VLOOKUP(Funds[[#This Row],[Code ISIN]],'Sheet1 - Table (1)'!$A$10:$AF$110017,MATCH("Funds Liquidity",'Sheet1 - Table (1)'!$10:$10,0),FALSE)</f>
        <v>Jour</v>
      </c>
      <c r="CN353" s="246" t="s">
        <v>140</v>
      </c>
      <c r="CO353" s="246" t="s">
        <v>5380</v>
      </c>
    </row>
    <row r="354" spans="1:93">
      <c r="A354" s="80" t="s">
        <v>2730</v>
      </c>
      <c r="B354" s="305">
        <f>IF(ISERROR(VALUE(VLOOKUP($A354,'Sheet1 - Table (1)'!$A$8:$AG$1186,COLUMN(B$7),FALSE))),VLOOKUP(A354,TK_MANQUANTS,2,FALSE),IF(VALUE(VLOOKUP($A354,'Sheet1 - Table (1)'!$A$8:$AG$1186,COLUMN(B$7),FALSE))=0,VLOOKUP(A354,TK_MANQUANTS,2,FALSE),VALUE(VLOOKUP($A354,'Sheet1 - Table (1)'!$A$8:$AG$1186,COLUMN(B$7),FALSE))))</f>
        <v>2263546</v>
      </c>
      <c r="C354" s="80" t="str">
        <f>VLOOKUP($A354,'Sheet1 - Table (1)'!$A$8:$AG$1186,COLUMN(C$7),FALSE)</f>
        <v>AXA WF Global Inflation Bonds I EUR C</v>
      </c>
      <c r="D354" s="82">
        <f>VLOOKUP($A354,'Sheet1 - Table (1)'!$A$8:$AG$1186,COLUMN(D$7),FALSE)</f>
        <v>44074</v>
      </c>
      <c r="E354" s="124">
        <f>VLOOKUP($A354,'Sheet1 - Table (1)'!$A$8:$AG$1186,COLUMN(E$7),FALSE)</f>
        <v>0.48</v>
      </c>
      <c r="F354" s="80" t="b">
        <f>VLOOKUP($A354,'Sheet1 - Table (1)'!$A$8:$AG$1186,COLUMN(F$7),FALSE)</f>
        <v>1</v>
      </c>
      <c r="G354" s="80" t="str">
        <f>VLOOKUP($A354,'Sheet1 - Table (1)'!$A$8:$AG$1186,COLUMN(G$7),FALSE)</f>
        <v>Luxembourg</v>
      </c>
      <c r="H354" s="80" t="str">
        <f>VLOOKUP($A354,'Sheet1 - Table (1)'!$A$8:$AG$1186,COLUMN(H$7),FALSE)</f>
        <v>EUR</v>
      </c>
      <c r="I354" s="80" t="str">
        <f>VLOOKUP($A354,'Sheet1 - Table (1)'!$A$8:$AG$1186,COLUMN(I$7),FALSE)</f>
        <v>Fonds de placement</v>
      </c>
      <c r="J354" s="80" t="str">
        <f>VLOOKUP($A354,'Sheet1 - Table (1)'!$A$8:$AG$1186,COLUMN(J$7),FALSE)</f>
        <v>Obligation</v>
      </c>
      <c r="K354" s="82">
        <f>VLOOKUP($A354,'Sheet1 - Table (1)'!$A$8:$AG$1186,COLUMN(K$7),FALSE)</f>
        <v>44255</v>
      </c>
      <c r="L354" s="80">
        <f>VLOOKUP($A354,'Sheet1 - Table (1)'!$A$8:$AG$1186,COLUMN(L$7),FALSE)</f>
        <v>2828.7013338000002</v>
      </c>
      <c r="M354" s="80" t="str">
        <f>VLOOKUP($A354,'Sheet1 - Table (1)'!$A$8:$AG$1186,COLUMN(M$7),FALSE)</f>
        <v>Retained</v>
      </c>
      <c r="N354" s="80">
        <f>VLOOKUP($A354,'Sheet1 - Table (1)'!$A$8:$AG$1186,COLUMN(N$7),FALSE)</f>
        <v>0</v>
      </c>
      <c r="O354" s="80" t="b">
        <f>VLOOKUP($A354,'Sheet1 - Table (1)'!$A$8:$AG$1186,COLUMN(O$7),FALSE)</f>
        <v>1</v>
      </c>
      <c r="P354" s="80" t="b">
        <f>VLOOKUP($A354,'Sheet1 - Table (1)'!$A$8:$AG$1186,COLUMN(P$7),FALSE)</f>
        <v>1</v>
      </c>
      <c r="Q354" s="80" t="b">
        <f>VLOOKUP($A354,'Sheet1 - Table (1)'!$A$8:$AG$1186,COLUMN(Q$7),FALSE)</f>
        <v>1</v>
      </c>
      <c r="R354" s="80" t="b">
        <f>VLOOKUP($A354,'Sheet1 - Table (1)'!$A$8:$AG$1186,COLUMN(R$7),FALSE)</f>
        <v>1</v>
      </c>
      <c r="S354" s="80" t="b">
        <f>VLOOKUP($A354,'Sheet1 - Table (1)'!$A$8:$AG$1186,COLUMN(S$7),FALSE)</f>
        <v>1</v>
      </c>
      <c r="T354" s="80" t="b">
        <f>VLOOKUP($A354,'Sheet1 - Table (1)'!$A$8:$AG$1186,COLUMN(T$7),FALSE)</f>
        <v>1</v>
      </c>
      <c r="U354" s="80" t="str">
        <f t="shared" si="70"/>
        <v>FR-IT-NE-SP-GE-UK</v>
      </c>
      <c r="V354" s="80" t="str">
        <f>VLOOKUP($A354,'Sheet1 - Table (1)'!$A$8:$AG$1186,COLUMN(V$7)+3,FALSE)</f>
        <v>LU - SICAV - Parte 1</v>
      </c>
      <c r="W354" s="80" t="str">
        <f>VLOOKUP(A354,'Sheet1 - Table (1)'!$A$8:$AF$10075,MATCH($W$8,'Sheet1 - Table (1)'!$10:$10,0),FALSE)</f>
        <v>Détermination des Prix Quotidien</v>
      </c>
      <c r="X354" s="80">
        <f>VLOOKUP(A354,'Sheet1 - Table (1)'!$A$8:$AAB$10075,MATCH($X$8,'Sheet1 - Table (1)'!$10:$10,0),FALSE)</f>
        <v>0</v>
      </c>
      <c r="Y354" s="96" t="str">
        <f t="shared" si="72"/>
        <v>Fonds de placement</v>
      </c>
      <c r="AA354" s="96" t="s">
        <v>1823</v>
      </c>
      <c r="AB354" s="96" t="s">
        <v>2481</v>
      </c>
      <c r="AC354" s="214" t="s">
        <v>140</v>
      </c>
      <c r="AD354" s="214" t="s">
        <v>2481</v>
      </c>
      <c r="AE354" s="214" t="s">
        <v>2481</v>
      </c>
      <c r="AF354" s="96" t="s">
        <v>2481</v>
      </c>
      <c r="AG354" s="96" t="s">
        <v>2869</v>
      </c>
      <c r="AI354" s="96" t="s">
        <v>785</v>
      </c>
      <c r="AJ354" s="96" t="s">
        <v>140</v>
      </c>
      <c r="AK354" s="96" t="s">
        <v>140</v>
      </c>
      <c r="AL354" s="96" t="s">
        <v>2481</v>
      </c>
      <c r="AM354" s="96" t="str">
        <f t="shared" si="81"/>
        <v>Obligations étrangères</v>
      </c>
      <c r="AO354" s="96" t="s">
        <v>2481</v>
      </c>
      <c r="AP354" s="96" t="s">
        <v>74</v>
      </c>
      <c r="AQ354" s="132">
        <v>12.06</v>
      </c>
      <c r="AR354" s="133">
        <v>-2.0999999999999999E-3</v>
      </c>
      <c r="AS354" s="133">
        <v>-6.6E-3</v>
      </c>
      <c r="AT354" s="133">
        <v>0.85309999999999997</v>
      </c>
      <c r="AU354" s="133">
        <v>2.3E-2</v>
      </c>
      <c r="AV354" s="133">
        <v>0.1239</v>
      </c>
      <c r="AW354" s="133">
        <v>0</v>
      </c>
      <c r="AY354" s="101">
        <v>1</v>
      </c>
      <c r="BK354" s="101">
        <v>0.29509999999999997</v>
      </c>
      <c r="BL354" s="101">
        <v>0.26719999999999999</v>
      </c>
      <c r="BM354" s="101">
        <v>5.4999999999999997E-3</v>
      </c>
      <c r="BN354" s="101">
        <v>0.3916</v>
      </c>
      <c r="BO354" s="101">
        <v>1.52E-2</v>
      </c>
      <c r="BP354" s="101">
        <v>1.5599999999999999E-2</v>
      </c>
      <c r="BQ354" s="101">
        <v>9.7999999999999997E-3</v>
      </c>
      <c r="BT354" s="101">
        <v>0</v>
      </c>
      <c r="BU354" s="101">
        <v>0</v>
      </c>
      <c r="BV354" s="101">
        <v>0.98919999999999997</v>
      </c>
      <c r="BW354" s="101">
        <v>1.0800000000000001E-2</v>
      </c>
      <c r="BY354" s="101" t="s">
        <v>981</v>
      </c>
      <c r="BZ354" s="101" t="str">
        <f t="shared" si="80"/>
        <v>Courbe Monde Gouvernements LONG</v>
      </c>
      <c r="CA354" s="101" t="s">
        <v>70</v>
      </c>
      <c r="CB354" s="101"/>
      <c r="CC354" s="101" t="s">
        <v>70</v>
      </c>
      <c r="CD354" s="42" t="s">
        <v>4374</v>
      </c>
      <c r="CE354" s="42" t="s">
        <v>4374</v>
      </c>
      <c r="CF354" s="42" t="str">
        <f>IFERROR(VLOOKUP(Funds[[#This Row],[Code ISIN]],[1]GLOBAL!$C$1:$L$27,10,FALSE)," ")</f>
        <v xml:space="preserve"> </v>
      </c>
      <c r="CG354" s="42" t="s">
        <v>4374</v>
      </c>
      <c r="CH354" s="42" t="s">
        <v>4374</v>
      </c>
      <c r="CI354" s="42" t="s">
        <v>4374</v>
      </c>
      <c r="CJ354" s="136">
        <f>CJ356</f>
        <v>43008</v>
      </c>
      <c r="CK354" s="96" t="s">
        <v>4374</v>
      </c>
      <c r="CL354" s="246" t="str">
        <f>VLOOKUP(Funds[[#This Row],[Code ISIN]],'Sheet1 - Table (1)'!$A$10:$AF$110017,MATCH("Funds Liquidity",'Sheet1 - Table (1)'!$10:$10,0),FALSE)</f>
        <v>Jour</v>
      </c>
      <c r="CO354" s="246" t="s">
        <v>5378</v>
      </c>
    </row>
    <row r="355" spans="1:93">
      <c r="A355" s="80" t="s">
        <v>1277</v>
      </c>
      <c r="B355" s="305">
        <f>IF(ISERROR(VALUE(VLOOKUP($A355,'Sheet1 - Table (1)'!$A$8:$AG$1186,COLUMN(B$7),FALSE))),VLOOKUP(A355,TK_MANQUANTS,2,FALSE),IF(VALUE(VLOOKUP($A355,'Sheet1 - Table (1)'!$A$8:$AG$1186,COLUMN(B$7),FALSE))=0,VLOOKUP(A355,TK_MANQUANTS,2,FALSE),VALUE(VLOOKUP($A355,'Sheet1 - Table (1)'!$A$8:$AG$1186,COLUMN(B$7),FALSE))))</f>
        <v>10945253</v>
      </c>
      <c r="C355" s="80" t="str">
        <f>VLOOKUP($A355,'Sheet1 - Table (1)'!$A$8:$AG$1186,COLUMN(C$7),FALSE)</f>
        <v>AXA WF Global Inflation Bonds I EUR Redex C</v>
      </c>
      <c r="D355" s="82">
        <f>VLOOKUP($A355,'Sheet1 - Table (1)'!$A$8:$AG$1186,COLUMN(D$7),FALSE)</f>
        <v>44074</v>
      </c>
      <c r="E355" s="124">
        <f>VLOOKUP($A355,'Sheet1 - Table (1)'!$A$8:$AG$1186,COLUMN(E$7),FALSE)</f>
        <v>0.53</v>
      </c>
      <c r="F355" s="80" t="b">
        <f>VLOOKUP($A355,'Sheet1 - Table (1)'!$A$8:$AG$1186,COLUMN(F$7),FALSE)</f>
        <v>1</v>
      </c>
      <c r="G355" s="80" t="str">
        <f>VLOOKUP($A355,'Sheet1 - Table (1)'!$A$8:$AG$1186,COLUMN(G$7),FALSE)</f>
        <v>Luxembourg</v>
      </c>
      <c r="H355" s="80" t="str">
        <f>VLOOKUP($A355,'Sheet1 - Table (1)'!$A$8:$AG$1186,COLUMN(H$7),FALSE)</f>
        <v>EUR</v>
      </c>
      <c r="I355" s="80" t="str">
        <f>VLOOKUP($A355,'Sheet1 - Table (1)'!$A$8:$AG$1186,COLUMN(I$7),FALSE)</f>
        <v>Fonds de placement</v>
      </c>
      <c r="J355" s="80" t="str">
        <f>VLOOKUP($A355,'Sheet1 - Table (1)'!$A$8:$AG$1186,COLUMN(J$7),FALSE)</f>
        <v>Obligation</v>
      </c>
      <c r="K355" s="82">
        <f>VLOOKUP($A355,'Sheet1 - Table (1)'!$A$8:$AG$1186,COLUMN(K$7),FALSE)</f>
        <v>44255</v>
      </c>
      <c r="L355" s="80">
        <f>VLOOKUP($A355,'Sheet1 - Table (1)'!$A$8:$AG$1186,COLUMN(L$7),FALSE)</f>
        <v>2828.7013338000002</v>
      </c>
      <c r="M355" s="80" t="str">
        <f>VLOOKUP($A355,'Sheet1 - Table (1)'!$A$8:$AG$1186,COLUMN(M$7),FALSE)</f>
        <v>Retained</v>
      </c>
      <c r="N355" s="80">
        <f>VLOOKUP($A355,'Sheet1 - Table (1)'!$A$8:$AG$1186,COLUMN(N$7),FALSE)</f>
        <v>0</v>
      </c>
      <c r="O355" s="80" t="b">
        <f>VLOOKUP($A355,'Sheet1 - Table (1)'!$A$8:$AG$1186,COLUMN(O$7),FALSE)</f>
        <v>1</v>
      </c>
      <c r="P355" s="80" t="b">
        <f>VLOOKUP($A355,'Sheet1 - Table (1)'!$A$8:$AG$1186,COLUMN(P$7),FALSE)</f>
        <v>1</v>
      </c>
      <c r="Q355" s="80" t="b">
        <f>VLOOKUP($A355,'Sheet1 - Table (1)'!$A$8:$AG$1186,COLUMN(Q$7),FALSE)</f>
        <v>1</v>
      </c>
      <c r="R355" s="80" t="b">
        <f>VLOOKUP($A355,'Sheet1 - Table (1)'!$A$8:$AG$1186,COLUMN(R$7),FALSE)</f>
        <v>1</v>
      </c>
      <c r="S355" s="80" t="b">
        <f>VLOOKUP($A355,'Sheet1 - Table (1)'!$A$8:$AG$1186,COLUMN(S$7),FALSE)</f>
        <v>1</v>
      </c>
      <c r="T355" s="80" t="b">
        <f>VLOOKUP($A355,'Sheet1 - Table (1)'!$A$8:$AG$1186,COLUMN(T$7),FALSE)</f>
        <v>1</v>
      </c>
      <c r="U355" s="80" t="str">
        <f t="shared" si="70"/>
        <v>FR-IT-NE-SP-GE-UK</v>
      </c>
      <c r="V355" s="80" t="str">
        <f>VLOOKUP($A355,'Sheet1 - Table (1)'!$A$8:$AG$1186,COLUMN(V$7)+3,FALSE)</f>
        <v>LU - SICAV - Parte 1</v>
      </c>
      <c r="W355" s="80" t="str">
        <f>VLOOKUP(A355,'Sheet1 - Table (1)'!$A$8:$AF$10075,MATCH($W$8,'Sheet1 - Table (1)'!$10:$10,0),FALSE)</f>
        <v>Détermination des Prix Quotidien</v>
      </c>
      <c r="X355" s="80">
        <f>VLOOKUP(A355,'Sheet1 - Table (1)'!$A$8:$AAB$10075,MATCH($X$8,'Sheet1 - Table (1)'!$10:$10,0),FALSE)</f>
        <v>0</v>
      </c>
      <c r="Y355" s="96" t="str">
        <f t="shared" si="72"/>
        <v>Fonds de placement</v>
      </c>
      <c r="AA355" s="96" t="s">
        <v>1823</v>
      </c>
      <c r="AB355" s="96" t="s">
        <v>2481</v>
      </c>
      <c r="AC355" s="214" t="s">
        <v>140</v>
      </c>
      <c r="AD355" s="214" t="s">
        <v>2481</v>
      </c>
      <c r="AE355" s="214" t="s">
        <v>2481</v>
      </c>
      <c r="AF355" s="96" t="s">
        <v>2481</v>
      </c>
      <c r="AG355" s="96" t="s">
        <v>2869</v>
      </c>
      <c r="AI355" s="96" t="s">
        <v>785</v>
      </c>
      <c r="AJ355" s="96" t="s">
        <v>140</v>
      </c>
      <c r="AK355" s="96" t="s">
        <v>140</v>
      </c>
      <c r="AL355" s="96" t="s">
        <v>2481</v>
      </c>
      <c r="AM355" s="96" t="str">
        <f t="shared" si="81"/>
        <v>Obligations étrangères</v>
      </c>
      <c r="AO355" s="96" t="s">
        <v>2481</v>
      </c>
      <c r="AP355" s="96" t="s">
        <v>74</v>
      </c>
      <c r="AQ355" s="132">
        <v>1.75</v>
      </c>
      <c r="AR355" s="133">
        <v>1.84E-2</v>
      </c>
      <c r="AS355" s="133">
        <v>1.3399999999999999E-2</v>
      </c>
      <c r="AT355" s="133">
        <v>0.8135</v>
      </c>
      <c r="AU355" s="133">
        <v>0.1865</v>
      </c>
      <c r="AV355" s="133">
        <v>0</v>
      </c>
      <c r="AW355" s="133">
        <v>0</v>
      </c>
      <c r="AY355" s="101">
        <v>1</v>
      </c>
      <c r="BK355" s="101">
        <v>0.29509999999999997</v>
      </c>
      <c r="BL355" s="101">
        <v>0.26719999999999999</v>
      </c>
      <c r="BM355" s="101">
        <v>5.4999999999999997E-3</v>
      </c>
      <c r="BN355" s="101">
        <v>0.3916</v>
      </c>
      <c r="BO355" s="101">
        <v>1.52E-2</v>
      </c>
      <c r="BP355" s="101">
        <v>1.5599999999999999E-2</v>
      </c>
      <c r="BQ355" s="101">
        <v>9.7999999999999997E-3</v>
      </c>
      <c r="BT355" s="101">
        <v>0</v>
      </c>
      <c r="BU355" s="101">
        <v>0</v>
      </c>
      <c r="BV355" s="101">
        <v>0.98919999999999997</v>
      </c>
      <c r="BW355" s="101">
        <v>1.0800000000000001E-2</v>
      </c>
      <c r="BX355" s="134" t="s">
        <v>1851</v>
      </c>
      <c r="BY355" s="101" t="s">
        <v>981</v>
      </c>
      <c r="BZ355" s="101" t="str">
        <f t="shared" si="80"/>
        <v>Courbe Monde Gouvernements SHORT</v>
      </c>
      <c r="CA355" s="101" t="s">
        <v>70</v>
      </c>
      <c r="CB355" s="101"/>
      <c r="CC355" s="101" t="s">
        <v>70</v>
      </c>
      <c r="CD355" s="42" t="s">
        <v>4374</v>
      </c>
      <c r="CE355" s="42" t="s">
        <v>4374</v>
      </c>
      <c r="CF355" s="42" t="str">
        <f>IFERROR(VLOOKUP(Funds[[#This Row],[Code ISIN]],[1]GLOBAL!$C$1:$L$27,10,FALSE)," ")</f>
        <v xml:space="preserve"> </v>
      </c>
      <c r="CG355" s="42" t="s">
        <v>4374</v>
      </c>
      <c r="CH355" s="42" t="s">
        <v>4374</v>
      </c>
      <c r="CI355" s="42" t="s">
        <v>4374</v>
      </c>
      <c r="CJ355" s="136">
        <f>CJ359</f>
        <v>44286</v>
      </c>
      <c r="CK355" s="96" t="s">
        <v>4374</v>
      </c>
      <c r="CL355" s="246" t="str">
        <f>VLOOKUP(Funds[[#This Row],[Code ISIN]],'Sheet1 - Table (1)'!$A$10:$AF$110017,MATCH("Funds Liquidity",'Sheet1 - Table (1)'!$10:$10,0),FALSE)</f>
        <v>Jour</v>
      </c>
      <c r="CN355" s="246" t="s">
        <v>140</v>
      </c>
      <c r="CO355" s="246" t="s">
        <v>5378</v>
      </c>
    </row>
    <row r="356" spans="1:93">
      <c r="A356" s="80" t="s">
        <v>2727</v>
      </c>
      <c r="B356" s="305">
        <f>IF(ISERROR(VALUE(VLOOKUP($A356,'Sheet1 - Table (1)'!$A$8:$AG$1186,COLUMN(B$7),FALSE))),VLOOKUP(A356,TK_MANQUANTS,2,FALSE),IF(VALUE(VLOOKUP($A356,'Sheet1 - Table (1)'!$A$8:$AG$1186,COLUMN(B$7),FALSE))=0,VLOOKUP(A356,TK_MANQUANTS,2,FALSE),VALUE(VLOOKUP($A356,'Sheet1 - Table (1)'!$A$8:$AG$1186,COLUMN(B$7),FALSE))))</f>
        <v>4787140</v>
      </c>
      <c r="C356" s="80" t="str">
        <f>VLOOKUP($A356,'Sheet1 - Table (1)'!$A$8:$AG$1186,COLUMN(C$7),FALSE)</f>
        <v>AXA WF Global Inflation Bonds I CHF H C</v>
      </c>
      <c r="D356" s="82">
        <f>VLOOKUP($A356,'Sheet1 - Table (1)'!$A$8:$AG$1186,COLUMN(D$7),FALSE)</f>
        <v>44074</v>
      </c>
      <c r="E356" s="124">
        <f>VLOOKUP($A356,'Sheet1 - Table (1)'!$A$8:$AG$1186,COLUMN(E$7),FALSE)</f>
        <v>0.51</v>
      </c>
      <c r="F356" s="80" t="b">
        <f>VLOOKUP($A356,'Sheet1 - Table (1)'!$A$8:$AG$1186,COLUMN(F$7),FALSE)</f>
        <v>1</v>
      </c>
      <c r="G356" s="80" t="str">
        <f>VLOOKUP($A356,'Sheet1 - Table (1)'!$A$8:$AG$1186,COLUMN(G$7),FALSE)</f>
        <v>Luxembourg</v>
      </c>
      <c r="H356" s="80" t="str">
        <f>VLOOKUP($A356,'Sheet1 - Table (1)'!$A$8:$AG$1186,COLUMN(H$7),FALSE)</f>
        <v>CHF</v>
      </c>
      <c r="I356" s="80" t="str">
        <f>VLOOKUP($A356,'Sheet1 - Table (1)'!$A$8:$AG$1186,COLUMN(I$7),FALSE)</f>
        <v>Fonds de placement</v>
      </c>
      <c r="J356" s="80" t="str">
        <f>VLOOKUP($A356,'Sheet1 - Table (1)'!$A$8:$AG$1186,COLUMN(J$7),FALSE)</f>
        <v>Obligation</v>
      </c>
      <c r="K356" s="82">
        <f>VLOOKUP($A356,'Sheet1 - Table (1)'!$A$8:$AG$1186,COLUMN(K$7),FALSE)</f>
        <v>44255</v>
      </c>
      <c r="L356" s="80">
        <f>VLOOKUP($A356,'Sheet1 - Table (1)'!$A$8:$AG$1186,COLUMN(L$7),FALSE)</f>
        <v>2828.7013338000002</v>
      </c>
      <c r="M356" s="80" t="str">
        <f>VLOOKUP($A356,'Sheet1 - Table (1)'!$A$8:$AG$1186,COLUMN(M$7),FALSE)</f>
        <v>Retained</v>
      </c>
      <c r="N356" s="80">
        <f>VLOOKUP($A356,'Sheet1 - Table (1)'!$A$8:$AG$1186,COLUMN(N$7),FALSE)</f>
        <v>0</v>
      </c>
      <c r="O356" s="80" t="b">
        <f>VLOOKUP($A356,'Sheet1 - Table (1)'!$A$8:$AG$1186,COLUMN(O$7),FALSE)</f>
        <v>1</v>
      </c>
      <c r="P356" s="80">
        <f>VLOOKUP($A356,'Sheet1 - Table (1)'!$A$8:$AG$1186,COLUMN(P$7),FALSE)</f>
        <v>0</v>
      </c>
      <c r="Q356" s="80" t="b">
        <f>VLOOKUP($A356,'Sheet1 - Table (1)'!$A$8:$AG$1186,COLUMN(Q$7),FALSE)</f>
        <v>1</v>
      </c>
      <c r="R356" s="80">
        <f>VLOOKUP($A356,'Sheet1 - Table (1)'!$A$8:$AG$1186,COLUMN(R$7),FALSE)</f>
        <v>0</v>
      </c>
      <c r="S356" s="80" t="b">
        <f>VLOOKUP($A356,'Sheet1 - Table (1)'!$A$8:$AG$1186,COLUMN(S$7),FALSE)</f>
        <v>1</v>
      </c>
      <c r="T356" s="80" t="b">
        <f>VLOOKUP($A356,'Sheet1 - Table (1)'!$A$8:$AG$1186,COLUMN(T$7),FALSE)</f>
        <v>1</v>
      </c>
      <c r="U356" s="80" t="str">
        <f t="shared" si="70"/>
        <v>FR-NE-GE-UK</v>
      </c>
      <c r="V356" s="80" t="str">
        <f>VLOOKUP($A356,'Sheet1 - Table (1)'!$A$8:$AG$1186,COLUMN(V$7)+3,FALSE)</f>
        <v>LU - SICAV - Parte 1</v>
      </c>
      <c r="W356" s="80" t="str">
        <f>VLOOKUP(A356,'Sheet1 - Table (1)'!$A$8:$AF$10075,MATCH($W$8,'Sheet1 - Table (1)'!$10:$10,0),FALSE)</f>
        <v>Détermination des Prix Quotidien</v>
      </c>
      <c r="X356" s="80">
        <f>VLOOKUP(A356,'Sheet1 - Table (1)'!$A$8:$AAB$10075,MATCH($X$8,'Sheet1 - Table (1)'!$10:$10,0),FALSE)</f>
        <v>0</v>
      </c>
      <c r="Y356" s="96" t="str">
        <f t="shared" si="72"/>
        <v>Fonds de placement</v>
      </c>
      <c r="AA356" s="96" t="s">
        <v>1823</v>
      </c>
      <c r="AB356" s="96" t="s">
        <v>2481</v>
      </c>
      <c r="AC356" s="214" t="s">
        <v>140</v>
      </c>
      <c r="AD356" s="214" t="s">
        <v>2481</v>
      </c>
      <c r="AE356" s="96" t="s">
        <v>2481</v>
      </c>
      <c r="AF356" s="96" t="s">
        <v>2481</v>
      </c>
      <c r="AG356" s="96" t="s">
        <v>2869</v>
      </c>
      <c r="AI356" s="96" t="s">
        <v>785</v>
      </c>
      <c r="AJ356" s="96" t="s">
        <v>140</v>
      </c>
      <c r="AK356" s="96" t="s">
        <v>140</v>
      </c>
      <c r="AL356" s="96" t="s">
        <v>2481</v>
      </c>
      <c r="AM356" s="96" t="str">
        <f t="shared" si="81"/>
        <v>Obligations étrangères hedged</v>
      </c>
      <c r="AO356" s="96" t="s">
        <v>2481</v>
      </c>
      <c r="AP356" s="96" t="s">
        <v>74</v>
      </c>
      <c r="AQ356" s="132">
        <v>12.06</v>
      </c>
      <c r="AR356" s="126">
        <v>-2.0999999999999999E-3</v>
      </c>
      <c r="AS356" s="101">
        <f t="shared" ref="AS356:AS387" si="82">IF(AR356="","",AR356-E356%)</f>
        <v>-7.1999999999999998E-3</v>
      </c>
      <c r="AT356" s="101">
        <v>0.85309999999999997</v>
      </c>
      <c r="AU356" s="101">
        <v>2.3E-2</v>
      </c>
      <c r="AV356" s="101">
        <v>0.1239</v>
      </c>
      <c r="AX356" s="101">
        <v>1</v>
      </c>
      <c r="BK356" s="101">
        <v>0.29509999999999997</v>
      </c>
      <c r="BL356" s="101">
        <v>0.26719999999999999</v>
      </c>
      <c r="BM356" s="101">
        <v>5.4999999999999997E-3</v>
      </c>
      <c r="BN356" s="101">
        <v>0.3916</v>
      </c>
      <c r="BO356" s="101">
        <v>1.52E-2</v>
      </c>
      <c r="BP356" s="101">
        <v>1.5599999999999999E-2</v>
      </c>
      <c r="BQ356" s="101">
        <v>9.7999999999999997E-3</v>
      </c>
      <c r="BT356" s="101" t="s">
        <v>1505</v>
      </c>
      <c r="BU356" s="101" t="s">
        <v>1505</v>
      </c>
      <c r="BV356" s="101">
        <v>0.98899999999999999</v>
      </c>
      <c r="BW356" s="101">
        <v>1.0999999999999999E-2</v>
      </c>
      <c r="BY356" s="101" t="s">
        <v>981</v>
      </c>
      <c r="BZ356" s="101" t="str">
        <f t="shared" si="80"/>
        <v>Courbe Monde Gouvernements LONG</v>
      </c>
      <c r="CA356" s="101" t="s">
        <v>70</v>
      </c>
      <c r="CB356" s="101"/>
      <c r="CC356" s="101" t="s">
        <v>70</v>
      </c>
      <c r="CD356" s="42" t="s">
        <v>4374</v>
      </c>
      <c r="CE356" s="42" t="s">
        <v>4374</v>
      </c>
      <c r="CF356" s="42" t="str">
        <f>IFERROR(VLOOKUP(Funds[[#This Row],[Code ISIN]],[1]GLOBAL!$C$1:$L$27,10,FALSE)," ")</f>
        <v xml:space="preserve"> </v>
      </c>
      <c r="CG356" s="42" t="s">
        <v>4374</v>
      </c>
      <c r="CH356" s="42" t="s">
        <v>4374</v>
      </c>
      <c r="CI356" s="42" t="s">
        <v>4374</v>
      </c>
      <c r="CJ356" s="123">
        <v>43008</v>
      </c>
      <c r="CK356" s="96" t="s">
        <v>4374</v>
      </c>
      <c r="CL356" s="246" t="str">
        <f>VLOOKUP(Funds[[#This Row],[Code ISIN]],'Sheet1 - Table (1)'!$A$10:$AF$110017,MATCH("Funds Liquidity",'Sheet1 - Table (1)'!$10:$10,0),FALSE)</f>
        <v>Jour</v>
      </c>
      <c r="CN356" s="246" t="s">
        <v>140</v>
      </c>
      <c r="CO356" s="246" t="s">
        <v>5378</v>
      </c>
    </row>
    <row r="357" spans="1:93">
      <c r="A357" s="80" t="s">
        <v>2886</v>
      </c>
      <c r="B357" s="305">
        <f>IF(ISERROR(VALUE(VLOOKUP($A357,'Sheet1 - Table (1)'!$A$8:$AG$1186,COLUMN(B$7),FALSE))),VLOOKUP(A357,TK_MANQUANTS,2,FALSE),IF(VALUE(VLOOKUP($A357,'Sheet1 - Table (1)'!$A$8:$AG$1186,COLUMN(B$7),FALSE))=0,VLOOKUP(A357,TK_MANQUANTS,2,FALSE),VALUE(VLOOKUP($A357,'Sheet1 - Table (1)'!$A$8:$AG$1186,COLUMN(B$7),FALSE))))</f>
        <v>41400160</v>
      </c>
      <c r="C357" s="80" t="str">
        <f>VLOOKUP($A357,'Sheet1 - Table (1)'!$A$8:$AG$1186,COLUMN(C$7),FALSE)</f>
        <v>AXA WF Global Inflation Bonds Redex I EUR C</v>
      </c>
      <c r="D357" s="82">
        <f>VLOOKUP($A357,'Sheet1 - Table (1)'!$A$8:$AG$1186,COLUMN(D$7),FALSE)</f>
        <v>44074</v>
      </c>
      <c r="E357" s="124">
        <f>VLOOKUP($A357,'Sheet1 - Table (1)'!$A$8:$AG$1186,COLUMN(E$7),FALSE)</f>
        <v>0.44</v>
      </c>
      <c r="F357" s="80" t="b">
        <f>VLOOKUP($A357,'Sheet1 - Table (1)'!$A$8:$AG$1186,COLUMN(F$7),FALSE)</f>
        <v>1</v>
      </c>
      <c r="G357" s="80" t="str">
        <f>VLOOKUP($A357,'Sheet1 - Table (1)'!$A$8:$AG$1186,COLUMN(G$7),FALSE)</f>
        <v>Luxembourg</v>
      </c>
      <c r="H357" s="80" t="str">
        <f>VLOOKUP($A357,'Sheet1 - Table (1)'!$A$8:$AG$1186,COLUMN(H$7),FALSE)</f>
        <v>EUR</v>
      </c>
      <c r="I357" s="80" t="str">
        <f>VLOOKUP($A357,'Sheet1 - Table (1)'!$A$8:$AG$1186,COLUMN(I$7),FALSE)</f>
        <v>Fonds de placement</v>
      </c>
      <c r="J357" s="80" t="str">
        <f>VLOOKUP($A357,'Sheet1 - Table (1)'!$A$8:$AG$1186,COLUMN(J$7),FALSE)</f>
        <v>Obligation</v>
      </c>
      <c r="K357" s="82">
        <f>VLOOKUP($A357,'Sheet1 - Table (1)'!$A$8:$AG$1186,COLUMN(K$7),FALSE)</f>
        <v>44255</v>
      </c>
      <c r="L357" s="80">
        <f>VLOOKUP($A357,'Sheet1 - Table (1)'!$A$8:$AG$1186,COLUMN(L$7),FALSE)</f>
        <v>270.7059635</v>
      </c>
      <c r="M357" s="80" t="str">
        <f>VLOOKUP($A357,'Sheet1 - Table (1)'!$A$8:$AG$1186,COLUMN(M$7),FALSE)</f>
        <v>Retained</v>
      </c>
      <c r="N357" s="80">
        <f>VLOOKUP($A357,'Sheet1 - Table (1)'!$A$8:$AG$1186,COLUMN(N$7),FALSE)</f>
        <v>0</v>
      </c>
      <c r="O357" s="80" t="b">
        <f>VLOOKUP($A357,'Sheet1 - Table (1)'!$A$8:$AG$1186,COLUMN(O$7),FALSE)</f>
        <v>1</v>
      </c>
      <c r="P357" s="80" t="b">
        <f>VLOOKUP($A357,'Sheet1 - Table (1)'!$A$8:$AG$1186,COLUMN(P$7),FALSE)</f>
        <v>1</v>
      </c>
      <c r="Q357" s="80" t="b">
        <f>VLOOKUP($A357,'Sheet1 - Table (1)'!$A$8:$AG$1186,COLUMN(Q$7),FALSE)</f>
        <v>1</v>
      </c>
      <c r="R357" s="80" t="b">
        <f>VLOOKUP($A357,'Sheet1 - Table (1)'!$A$8:$AG$1186,COLUMN(R$7),FALSE)</f>
        <v>1</v>
      </c>
      <c r="S357" s="80">
        <f>VLOOKUP($A357,'Sheet1 - Table (1)'!$A$8:$AG$1186,COLUMN(S$7),FALSE)</f>
        <v>0</v>
      </c>
      <c r="T357" s="80" t="b">
        <f>VLOOKUP($A357,'Sheet1 - Table (1)'!$A$8:$AG$1186,COLUMN(T$7),FALSE)</f>
        <v>1</v>
      </c>
      <c r="U357" s="80" t="str">
        <f t="shared" si="70"/>
        <v>FR-IT-NE-SP-UK</v>
      </c>
      <c r="V357" s="80" t="str">
        <f>VLOOKUP($A357,'Sheet1 - Table (1)'!$A$8:$AG$1186,COLUMN(V$7)+3,FALSE)</f>
        <v>LU - SICAV - Parte 1</v>
      </c>
      <c r="W357" s="80" t="str">
        <f>VLOOKUP(A357,'Sheet1 - Table (1)'!$A$8:$AF$10075,MATCH($W$8,'Sheet1 - Table (1)'!$10:$10,0),FALSE)</f>
        <v>Détermination des Prix Quotidien</v>
      </c>
      <c r="X357" s="80">
        <f>VLOOKUP(A357,'Sheet1 - Table (1)'!$A$8:$AAB$10075,MATCH($X$8,'Sheet1 - Table (1)'!$10:$10,0),FALSE)</f>
        <v>0</v>
      </c>
      <c r="Y357" s="96" t="str">
        <f t="shared" si="72"/>
        <v>Fonds de placement</v>
      </c>
      <c r="AA357" s="96" t="s">
        <v>1823</v>
      </c>
      <c r="AB357" s="96" t="s">
        <v>2481</v>
      </c>
      <c r="AC357" s="214" t="s">
        <v>140</v>
      </c>
      <c r="AD357" s="214" t="s">
        <v>2481</v>
      </c>
      <c r="AE357" s="214" t="s">
        <v>2481</v>
      </c>
      <c r="AF357" s="96" t="s">
        <v>2481</v>
      </c>
      <c r="AG357" s="96" t="s">
        <v>2869</v>
      </c>
      <c r="AI357" s="96" t="s">
        <v>785</v>
      </c>
      <c r="AJ357" s="96" t="s">
        <v>140</v>
      </c>
      <c r="AK357" s="96" t="s">
        <v>140</v>
      </c>
      <c r="AL357" s="96" t="s">
        <v>2481</v>
      </c>
      <c r="AM357" s="96" t="str">
        <f t="shared" si="81"/>
        <v>Obligations étrangères</v>
      </c>
      <c r="AO357" s="96" t="s">
        <v>2481</v>
      </c>
      <c r="AP357" s="96" t="s">
        <v>74</v>
      </c>
      <c r="AQ357" s="96">
        <v>1.67</v>
      </c>
      <c r="AR357" s="101">
        <v>1.0999999999999999E-2</v>
      </c>
      <c r="AS357" s="101">
        <f t="shared" si="82"/>
        <v>6.5999999999999991E-3</v>
      </c>
      <c r="AT357" s="101">
        <v>0.86860000000000004</v>
      </c>
      <c r="AV357" s="101">
        <v>0.13139999999999999</v>
      </c>
      <c r="AX357" s="126"/>
      <c r="AY357" s="126">
        <v>1</v>
      </c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01">
        <v>0.3362</v>
      </c>
      <c r="BL357" s="101">
        <v>0.32619999999999999</v>
      </c>
      <c r="BN357" s="101">
        <v>0.33760000000000001</v>
      </c>
      <c r="BO357" s="126"/>
      <c r="BP357" s="126"/>
      <c r="BT357" s="101"/>
      <c r="BU357" s="101"/>
      <c r="BV357" s="101">
        <v>1</v>
      </c>
      <c r="BW357" s="101">
        <v>0</v>
      </c>
      <c r="BX357" s="134" t="s">
        <v>1851</v>
      </c>
      <c r="BY357" s="101" t="s">
        <v>981</v>
      </c>
      <c r="BZ357" s="101" t="str">
        <f t="shared" si="80"/>
        <v>Courbe Monde Gouvernements SHORT</v>
      </c>
      <c r="CA357" s="101" t="s">
        <v>4051</v>
      </c>
      <c r="CB357" s="122" t="s">
        <v>3655</v>
      </c>
      <c r="CC357" s="137" t="s">
        <v>4334</v>
      </c>
      <c r="CD357" s="42" t="s">
        <v>1633</v>
      </c>
      <c r="CE357" s="42" t="s">
        <v>1633</v>
      </c>
      <c r="CF357" s="42" t="str">
        <f>IFERROR(VLOOKUP(Funds[[#This Row],[Code ISIN]],[1]GLOBAL!$C$1:$L$27,10,FALSE)," ")</f>
        <v xml:space="preserve"> </v>
      </c>
      <c r="CG357" s="42" t="s">
        <v>1633</v>
      </c>
      <c r="CH357" s="42" t="s">
        <v>4374</v>
      </c>
      <c r="CI357" s="42" t="s">
        <v>4374</v>
      </c>
      <c r="CJ357" s="123">
        <v>44286</v>
      </c>
      <c r="CK357" s="96" t="s">
        <v>4581</v>
      </c>
      <c r="CL357" s="246" t="str">
        <f>VLOOKUP(Funds[[#This Row],[Code ISIN]],'Sheet1 - Table (1)'!$A$10:$AF$110017,MATCH("Funds Liquidity",'Sheet1 - Table (1)'!$10:$10,0),FALSE)</f>
        <v>Jour</v>
      </c>
      <c r="CN357" s="246" t="s">
        <v>140</v>
      </c>
      <c r="CO357" s="246" t="s">
        <v>5378</v>
      </c>
    </row>
    <row r="358" spans="1:93">
      <c r="A358" s="80" t="s">
        <v>1278</v>
      </c>
      <c r="B358" s="305">
        <f>IF(ISERROR(VALUE(VLOOKUP($A358,'Sheet1 - Table (1)'!$A$8:$AG$1186,COLUMN(B$7),FALSE))),VLOOKUP(A358,TK_MANQUANTS,2,FALSE),IF(VALUE(VLOOKUP($A358,'Sheet1 - Table (1)'!$A$8:$AG$1186,COLUMN(B$7),FALSE))=0,VLOOKUP(A358,TK_MANQUANTS,2,FALSE),VALUE(VLOOKUP($A358,'Sheet1 - Table (1)'!$A$8:$AG$1186,COLUMN(B$7),FALSE))))</f>
        <v>10945254</v>
      </c>
      <c r="C358" s="80" t="str">
        <f>VLOOKUP($A358,'Sheet1 - Table (1)'!$A$8:$AG$1186,COLUMN(C$7),FALSE)</f>
        <v>AXA WF Global Inflation Bonds I CHF H Redex C</v>
      </c>
      <c r="D358" s="82">
        <f>VLOOKUP($A358,'Sheet1 - Table (1)'!$A$8:$AG$1186,COLUMN(D$7),FALSE)</f>
        <v>44074</v>
      </c>
      <c r="E358" s="124">
        <f>VLOOKUP($A358,'Sheet1 - Table (1)'!$A$8:$AG$1186,COLUMN(E$7),FALSE)</f>
        <v>0.56000000000000005</v>
      </c>
      <c r="F358" s="80" t="b">
        <f>VLOOKUP($A358,'Sheet1 - Table (1)'!$A$8:$AG$1186,COLUMN(F$7),FALSE)</f>
        <v>1</v>
      </c>
      <c r="G358" s="80" t="str">
        <f>VLOOKUP($A358,'Sheet1 - Table (1)'!$A$8:$AG$1186,COLUMN(G$7),FALSE)</f>
        <v>Luxembourg</v>
      </c>
      <c r="H358" s="80" t="str">
        <f>VLOOKUP($A358,'Sheet1 - Table (1)'!$A$8:$AG$1186,COLUMN(H$7),FALSE)</f>
        <v>CHF</v>
      </c>
      <c r="I358" s="80" t="str">
        <f>VLOOKUP($A358,'Sheet1 - Table (1)'!$A$8:$AG$1186,COLUMN(I$7),FALSE)</f>
        <v>Fonds de placement</v>
      </c>
      <c r="J358" s="80" t="str">
        <f>VLOOKUP($A358,'Sheet1 - Table (1)'!$A$8:$AG$1186,COLUMN(J$7),FALSE)</f>
        <v>Obligation</v>
      </c>
      <c r="K358" s="82">
        <f>VLOOKUP($A358,'Sheet1 - Table (1)'!$A$8:$AG$1186,COLUMN(K$7),FALSE)</f>
        <v>44255</v>
      </c>
      <c r="L358" s="80">
        <f>VLOOKUP($A358,'Sheet1 - Table (1)'!$A$8:$AG$1186,COLUMN(L$7),FALSE)</f>
        <v>2828.7013338000002</v>
      </c>
      <c r="M358" s="80" t="str">
        <f>VLOOKUP($A358,'Sheet1 - Table (1)'!$A$8:$AG$1186,COLUMN(M$7),FALSE)</f>
        <v>Retained</v>
      </c>
      <c r="N358" s="80">
        <f>VLOOKUP($A358,'Sheet1 - Table (1)'!$A$8:$AG$1186,COLUMN(N$7),FALSE)</f>
        <v>0</v>
      </c>
      <c r="O358" s="80" t="b">
        <f>VLOOKUP($A358,'Sheet1 - Table (1)'!$A$8:$AG$1186,COLUMN(O$7),FALSE)</f>
        <v>1</v>
      </c>
      <c r="P358" s="80">
        <f>VLOOKUP($A358,'Sheet1 - Table (1)'!$A$8:$AG$1186,COLUMN(P$7),FALSE)</f>
        <v>0</v>
      </c>
      <c r="Q358" s="80" t="b">
        <f>VLOOKUP($A358,'Sheet1 - Table (1)'!$A$8:$AG$1186,COLUMN(Q$7),FALSE)</f>
        <v>1</v>
      </c>
      <c r="R358" s="80" t="b">
        <f>VLOOKUP($A358,'Sheet1 - Table (1)'!$A$8:$AG$1186,COLUMN(R$7),FALSE)</f>
        <v>1</v>
      </c>
      <c r="S358" s="80" t="b">
        <f>VLOOKUP($A358,'Sheet1 - Table (1)'!$A$8:$AG$1186,COLUMN(S$7),FALSE)</f>
        <v>1</v>
      </c>
      <c r="T358" s="80" t="b">
        <f>VLOOKUP($A358,'Sheet1 - Table (1)'!$A$8:$AG$1186,COLUMN(T$7),FALSE)</f>
        <v>1</v>
      </c>
      <c r="U358" s="80" t="str">
        <f t="shared" si="70"/>
        <v>FR-NE-SP-GE-UK</v>
      </c>
      <c r="V358" s="80" t="str">
        <f>VLOOKUP($A358,'Sheet1 - Table (1)'!$A$8:$AG$1186,COLUMN(V$7)+3,FALSE)</f>
        <v>LU - SICAV - Parte 1</v>
      </c>
      <c r="W358" s="80" t="str">
        <f>VLOOKUP(A358,'Sheet1 - Table (1)'!$A$8:$AF$10075,MATCH($W$8,'Sheet1 - Table (1)'!$10:$10,0),FALSE)</f>
        <v>Détermination des Prix Quotidien</v>
      </c>
      <c r="X358" s="80">
        <f>VLOOKUP(A358,'Sheet1 - Table (1)'!$A$8:$AAB$10075,MATCH($X$8,'Sheet1 - Table (1)'!$10:$10,0),FALSE)</f>
        <v>0</v>
      </c>
      <c r="Y358" s="96" t="str">
        <f t="shared" si="72"/>
        <v>Fonds de placement</v>
      </c>
      <c r="AA358" s="96" t="s">
        <v>1823</v>
      </c>
      <c r="AB358" s="96" t="s">
        <v>2481</v>
      </c>
      <c r="AC358" s="214" t="s">
        <v>140</v>
      </c>
      <c r="AD358" s="214" t="s">
        <v>2481</v>
      </c>
      <c r="AE358" s="96" t="s">
        <v>2481</v>
      </c>
      <c r="AF358" s="96" t="s">
        <v>2481</v>
      </c>
      <c r="AG358" s="96" t="s">
        <v>2869</v>
      </c>
      <c r="AI358" s="96" t="s">
        <v>785</v>
      </c>
      <c r="AJ358" s="96" t="s">
        <v>140</v>
      </c>
      <c r="AK358" s="96" t="s">
        <v>140</v>
      </c>
      <c r="AL358" s="96" t="s">
        <v>2481</v>
      </c>
      <c r="AM358" s="96" t="str">
        <f t="shared" si="81"/>
        <v>Obligations étrangères hedged</v>
      </c>
      <c r="AO358" s="96" t="s">
        <v>2481</v>
      </c>
      <c r="AP358" s="96" t="s">
        <v>74</v>
      </c>
      <c r="AQ358" s="132">
        <v>2.19</v>
      </c>
      <c r="AR358" s="126">
        <v>9.1999999999999998E-3</v>
      </c>
      <c r="AS358" s="101">
        <f t="shared" si="82"/>
        <v>3.599999999999999E-3</v>
      </c>
      <c r="AT358" s="101">
        <v>0.85499999999999998</v>
      </c>
      <c r="AU358" s="101">
        <v>1.4E-2</v>
      </c>
      <c r="AV358" s="101">
        <v>0.13100000000000001</v>
      </c>
      <c r="AX358" s="101">
        <v>1</v>
      </c>
      <c r="BK358" s="101">
        <v>0.29509999999999997</v>
      </c>
      <c r="BL358" s="101">
        <v>0.26719999999999999</v>
      </c>
      <c r="BM358" s="101">
        <v>5.4999999999999997E-3</v>
      </c>
      <c r="BN358" s="101">
        <v>0.3916</v>
      </c>
      <c r="BO358" s="101">
        <v>1.52E-2</v>
      </c>
      <c r="BP358" s="101">
        <v>1.5599999999999999E-2</v>
      </c>
      <c r="BQ358" s="101">
        <v>9.7999999999999997E-3</v>
      </c>
      <c r="BT358" s="101" t="s">
        <v>1505</v>
      </c>
      <c r="BU358" s="101" t="s">
        <v>1505</v>
      </c>
      <c r="BV358" s="101">
        <v>0.98899999999999999</v>
      </c>
      <c r="BW358" s="101">
        <v>1.0999999999999999E-2</v>
      </c>
      <c r="BX358" s="134" t="s">
        <v>1851</v>
      </c>
      <c r="BY358" s="101" t="s">
        <v>981</v>
      </c>
      <c r="BZ358" s="101" t="str">
        <f t="shared" si="80"/>
        <v>Courbe Monde Gouvernements SHORT</v>
      </c>
      <c r="CA358" s="101" t="s">
        <v>4051</v>
      </c>
      <c r="CB358" s="122" t="s">
        <v>3656</v>
      </c>
      <c r="CC358" s="137" t="s">
        <v>4333</v>
      </c>
      <c r="CD358" s="42" t="s">
        <v>4374</v>
      </c>
      <c r="CE358" s="42" t="s">
        <v>4374</v>
      </c>
      <c r="CF358" s="42" t="str">
        <f>IFERROR(VLOOKUP(Funds[[#This Row],[Code ISIN]],[1]GLOBAL!$C$1:$L$27,10,FALSE)," ")</f>
        <v xml:space="preserve"> </v>
      </c>
      <c r="CG358" s="42" t="s">
        <v>4374</v>
      </c>
      <c r="CH358" s="42" t="s">
        <v>4374</v>
      </c>
      <c r="CI358" s="42" t="s">
        <v>4374</v>
      </c>
      <c r="CJ358" s="123" t="s">
        <v>2885</v>
      </c>
      <c r="CK358" s="96" t="s">
        <v>4581</v>
      </c>
      <c r="CL358" s="246" t="str">
        <f>VLOOKUP(Funds[[#This Row],[Code ISIN]],'Sheet1 - Table (1)'!$A$10:$AF$110017,MATCH("Funds Liquidity",'Sheet1 - Table (1)'!$10:$10,0),FALSE)</f>
        <v>Jour</v>
      </c>
      <c r="CN358" s="246" t="s">
        <v>140</v>
      </c>
      <c r="CO358" s="246" t="s">
        <v>5378</v>
      </c>
    </row>
    <row r="359" spans="1:93">
      <c r="A359" s="80" t="s">
        <v>2884</v>
      </c>
      <c r="B359" s="305">
        <f>IF(ISERROR(VALUE(VLOOKUP($A359,'Sheet1 - Table (1)'!$A$8:$AG$1186,COLUMN(B$7),FALSE))),VLOOKUP(A359,TK_MANQUANTS,2,FALSE),IF(VALUE(VLOOKUP($A359,'Sheet1 - Table (1)'!$A$8:$AG$1186,COLUMN(B$7),FALSE))=0,VLOOKUP(A359,TK_MANQUANTS,2,FALSE),VALUE(VLOOKUP($A359,'Sheet1 - Table (1)'!$A$8:$AG$1186,COLUMN(B$7),FALSE))))</f>
        <v>41400161</v>
      </c>
      <c r="C359" s="80" t="str">
        <f>VLOOKUP($A359,'Sheet1 - Table (1)'!$A$8:$AG$1186,COLUMN(C$7),FALSE)</f>
        <v>AXA WF Global Inflation Bonds Redex I CHF H C</v>
      </c>
      <c r="D359" s="82">
        <f>VLOOKUP($A359,'Sheet1 - Table (1)'!$A$8:$AG$1186,COLUMN(D$7),FALSE)</f>
        <v>44074</v>
      </c>
      <c r="E359" s="124">
        <f>VLOOKUP($A359,'Sheet1 - Table (1)'!$A$8:$AG$1186,COLUMN(E$7),FALSE)</f>
        <v>0.47</v>
      </c>
      <c r="F359" s="80" t="b">
        <f>VLOOKUP($A359,'Sheet1 - Table (1)'!$A$8:$AG$1186,COLUMN(F$7),FALSE)</f>
        <v>1</v>
      </c>
      <c r="G359" s="80" t="str">
        <f>VLOOKUP($A359,'Sheet1 - Table (1)'!$A$8:$AG$1186,COLUMN(G$7),FALSE)</f>
        <v>Luxembourg</v>
      </c>
      <c r="H359" s="80" t="str">
        <f>VLOOKUP($A359,'Sheet1 - Table (1)'!$A$8:$AG$1186,COLUMN(H$7),FALSE)</f>
        <v>CHF</v>
      </c>
      <c r="I359" s="80" t="str">
        <f>VLOOKUP($A359,'Sheet1 - Table (1)'!$A$8:$AG$1186,COLUMN(I$7),FALSE)</f>
        <v>Fonds de placement</v>
      </c>
      <c r="J359" s="80" t="str">
        <f>VLOOKUP($A359,'Sheet1 - Table (1)'!$A$8:$AG$1186,COLUMN(J$7),FALSE)</f>
        <v>Obligation</v>
      </c>
      <c r="K359" s="82">
        <f>VLOOKUP($A359,'Sheet1 - Table (1)'!$A$8:$AG$1186,COLUMN(K$7),FALSE)</f>
        <v>44255</v>
      </c>
      <c r="L359" s="80">
        <f>VLOOKUP($A359,'Sheet1 - Table (1)'!$A$8:$AG$1186,COLUMN(L$7),FALSE)</f>
        <v>270.7059635</v>
      </c>
      <c r="M359" s="80" t="str">
        <f>VLOOKUP($A359,'Sheet1 - Table (1)'!$A$8:$AG$1186,COLUMN(M$7),FALSE)</f>
        <v>Retained</v>
      </c>
      <c r="N359" s="80">
        <f>VLOOKUP($A359,'Sheet1 - Table (1)'!$A$8:$AG$1186,COLUMN(N$7),FALSE)</f>
        <v>0</v>
      </c>
      <c r="O359" s="80" t="b">
        <f>VLOOKUP($A359,'Sheet1 - Table (1)'!$A$8:$AG$1186,COLUMN(O$7),FALSE)</f>
        <v>1</v>
      </c>
      <c r="P359" s="80">
        <f>VLOOKUP($A359,'Sheet1 - Table (1)'!$A$8:$AG$1186,COLUMN(P$7),FALSE)</f>
        <v>0</v>
      </c>
      <c r="Q359" s="80">
        <f>VLOOKUP($A359,'Sheet1 - Table (1)'!$A$8:$AG$1186,COLUMN(Q$7),FALSE)</f>
        <v>0</v>
      </c>
      <c r="R359" s="80" t="b">
        <f>VLOOKUP($A359,'Sheet1 - Table (1)'!$A$8:$AG$1186,COLUMN(R$7),FALSE)</f>
        <v>1</v>
      </c>
      <c r="S359" s="80">
        <f>VLOOKUP($A359,'Sheet1 - Table (1)'!$A$8:$AG$1186,COLUMN(S$7),FALSE)</f>
        <v>0</v>
      </c>
      <c r="T359" s="80" t="b">
        <f>VLOOKUP($A359,'Sheet1 - Table (1)'!$A$8:$AG$1186,COLUMN(T$7),FALSE)</f>
        <v>1</v>
      </c>
      <c r="U359" s="80" t="str">
        <f t="shared" si="70"/>
        <v>FR-SP-UK</v>
      </c>
      <c r="V359" s="80" t="str">
        <f>VLOOKUP($A359,'Sheet1 - Table (1)'!$A$8:$AG$1186,COLUMN(V$7)+3,FALSE)</f>
        <v>LU - SICAV - Parte 1</v>
      </c>
      <c r="W359" s="80" t="str">
        <f>VLOOKUP(A359,'Sheet1 - Table (1)'!$A$8:$AF$10075,MATCH($W$8,'Sheet1 - Table (1)'!$10:$10,0),FALSE)</f>
        <v>Détermination des Prix Quotidien</v>
      </c>
      <c r="X359" s="80">
        <f>VLOOKUP(A359,'Sheet1 - Table (1)'!$A$8:$AAB$10075,MATCH($X$8,'Sheet1 - Table (1)'!$10:$10,0),FALSE)</f>
        <v>0</v>
      </c>
      <c r="Y359" s="96" t="str">
        <f t="shared" si="72"/>
        <v>Fonds de placement</v>
      </c>
      <c r="AA359" s="96" t="s">
        <v>1823</v>
      </c>
      <c r="AB359" s="96" t="s">
        <v>2481</v>
      </c>
      <c r="AC359" s="214" t="s">
        <v>140</v>
      </c>
      <c r="AD359" s="214" t="s">
        <v>2481</v>
      </c>
      <c r="AE359" s="214" t="s">
        <v>2481</v>
      </c>
      <c r="AF359" s="96" t="s">
        <v>2481</v>
      </c>
      <c r="AG359" s="96" t="s">
        <v>2869</v>
      </c>
      <c r="AI359" s="96" t="s">
        <v>785</v>
      </c>
      <c r="AJ359" s="96" t="s">
        <v>140</v>
      </c>
      <c r="AK359" s="96" t="s">
        <v>140</v>
      </c>
      <c r="AL359" s="96" t="s">
        <v>2481</v>
      </c>
      <c r="AM359" s="96" t="str">
        <f t="shared" si="81"/>
        <v>Obligations étrangères hedged</v>
      </c>
      <c r="AN359" s="139">
        <v>0.3</v>
      </c>
      <c r="AO359" s="96" t="s">
        <v>2481</v>
      </c>
      <c r="AP359" s="96" t="s">
        <v>74</v>
      </c>
      <c r="AQ359" s="132">
        <v>1.67</v>
      </c>
      <c r="AR359" s="126">
        <v>1.0999999999999999E-2</v>
      </c>
      <c r="AS359" s="101">
        <f t="shared" si="82"/>
        <v>6.3E-3</v>
      </c>
      <c r="AT359" s="101">
        <v>0.86860000000000004</v>
      </c>
      <c r="AV359" s="101">
        <v>0.13139999999999999</v>
      </c>
      <c r="AX359" s="101">
        <v>1</v>
      </c>
      <c r="BK359" s="101">
        <v>0.3362</v>
      </c>
      <c r="BL359" s="101">
        <v>0.32619999999999999</v>
      </c>
      <c r="BN359" s="101">
        <v>0.33760000000000001</v>
      </c>
      <c r="BT359" s="101"/>
      <c r="BU359" s="101"/>
      <c r="BV359" s="101">
        <v>1</v>
      </c>
      <c r="BW359" s="101">
        <v>0</v>
      </c>
      <c r="BX359" s="134" t="s">
        <v>1851</v>
      </c>
      <c r="BY359" s="101" t="s">
        <v>981</v>
      </c>
      <c r="BZ359" s="101" t="str">
        <f t="shared" si="80"/>
        <v>Courbe Monde Gouvernements SHORT</v>
      </c>
      <c r="CA359" s="101" t="s">
        <v>4051</v>
      </c>
      <c r="CB359" s="122" t="s">
        <v>3657</v>
      </c>
      <c r="CC359" s="137" t="s">
        <v>4333</v>
      </c>
      <c r="CD359" s="42" t="s">
        <v>1633</v>
      </c>
      <c r="CE359" s="42" t="s">
        <v>1633</v>
      </c>
      <c r="CF359" s="42" t="str">
        <f>IFERROR(VLOOKUP(Funds[[#This Row],[Code ISIN]],[1]GLOBAL!$C$1:$L$27,10,FALSE)," ")</f>
        <v xml:space="preserve"> </v>
      </c>
      <c r="CG359" s="42" t="s">
        <v>1633</v>
      </c>
      <c r="CH359" s="42" t="s">
        <v>4374</v>
      </c>
      <c r="CI359" s="42" t="s">
        <v>1633</v>
      </c>
      <c r="CJ359" s="123">
        <v>44286</v>
      </c>
      <c r="CK359" s="96" t="s">
        <v>4581</v>
      </c>
      <c r="CL359" s="246" t="str">
        <f>VLOOKUP(Funds[[#This Row],[Code ISIN]],'Sheet1 - Table (1)'!$A$10:$AF$110017,MATCH("Funds Liquidity",'Sheet1 - Table (1)'!$10:$10,0),FALSE)</f>
        <v>Jour</v>
      </c>
      <c r="CM359" s="246" t="s">
        <v>140</v>
      </c>
      <c r="CN359" s="246" t="s">
        <v>140</v>
      </c>
      <c r="CO359" s="246" t="s">
        <v>5378</v>
      </c>
    </row>
    <row r="360" spans="1:93">
      <c r="A360" s="96" t="s">
        <v>1128</v>
      </c>
      <c r="B360" s="305">
        <f>IF(ISERROR(VALUE(VLOOKUP($A360,'Sheet1 - Table (1)'!$A$8:$AG$1186,COLUMN(B$7),FALSE))),VLOOKUP(A360,TK_MANQUANTS,2,FALSE),IF(VALUE(VLOOKUP($A360,'Sheet1 - Table (1)'!$A$8:$AG$1186,COLUMN(B$7),FALSE))=0,VLOOKUP(A360,TK_MANQUANTS,2,FALSE),VALUE(VLOOKUP($A360,'Sheet1 - Table (1)'!$A$8:$AG$1186,COLUMN(B$7),FALSE))))</f>
        <v>1613957</v>
      </c>
      <c r="C360" s="80" t="str">
        <f>VLOOKUP($A360,'Sheet1 - Table (1)'!$A$8:$AG$1186,COLUMN(C$7),FALSE)</f>
        <v>iShares $ Corp Bond UCITS ETF USD Dist</v>
      </c>
      <c r="D360" s="82">
        <f>VLOOKUP($A360,'Sheet1 - Table (1)'!$A$8:$AG$1186,COLUMN(D$7),FALSE)</f>
        <v>43861</v>
      </c>
      <c r="E360" s="124">
        <f>VLOOKUP($A360,'Sheet1 - Table (1)'!$A$8:$AG$1186,COLUMN(E$7),FALSE)</f>
        <v>0.2</v>
      </c>
      <c r="F360" s="80" t="b">
        <f>VLOOKUP($A360,'Sheet1 - Table (1)'!$A$8:$AG$1186,COLUMN(F$7),FALSE)</f>
        <v>1</v>
      </c>
      <c r="G360" s="80" t="str">
        <f>VLOOKUP($A360,'Sheet1 - Table (1)'!$A$8:$AG$1186,COLUMN(G$7),FALSE)</f>
        <v>Ireland</v>
      </c>
      <c r="H360" s="80" t="str">
        <f>VLOOKUP($A360,'Sheet1 - Table (1)'!$A$8:$AG$1186,COLUMN(H$7),FALSE)</f>
        <v>USD</v>
      </c>
      <c r="I360" s="80" t="str">
        <f>VLOOKUP($A360,'Sheet1 - Table (1)'!$A$8:$AG$1186,COLUMN(I$7),FALSE)</f>
        <v>Exchange Traded Funds</v>
      </c>
      <c r="J360" s="80" t="str">
        <f>VLOOKUP($A360,'Sheet1 - Table (1)'!$A$8:$AG$1186,COLUMN(J$7),FALSE)</f>
        <v>Obligation</v>
      </c>
      <c r="K360" s="82">
        <f>VLOOKUP($A360,'Sheet1 - Table (1)'!$A$8:$AG$1186,COLUMN(K$7),FALSE)</f>
        <v>44255</v>
      </c>
      <c r="L360" s="80">
        <f>VLOOKUP($A360,'Sheet1 - Table (1)'!$A$8:$AG$1186,COLUMN(L$7),FALSE)</f>
        <v>7233.3302104000004</v>
      </c>
      <c r="M360" s="80" t="str">
        <f>VLOOKUP($A360,'Sheet1 - Table (1)'!$A$8:$AG$1186,COLUMN(M$7),FALSE)</f>
        <v>Paid</v>
      </c>
      <c r="N360" s="80" t="b">
        <f>VLOOKUP($A360,'Sheet1 - Table (1)'!$A$8:$AG$1186,COLUMN(N$7),FALSE)</f>
        <v>1</v>
      </c>
      <c r="O360" s="80" t="b">
        <f>VLOOKUP($A360,'Sheet1 - Table (1)'!$A$8:$AG$1186,COLUMN(O$7),FALSE)</f>
        <v>1</v>
      </c>
      <c r="P360" s="80" t="b">
        <f>VLOOKUP($A360,'Sheet1 - Table (1)'!$A$8:$AG$1186,COLUMN(P$7),FALSE)</f>
        <v>1</v>
      </c>
      <c r="Q360" s="80" t="b">
        <f>VLOOKUP($A360,'Sheet1 - Table (1)'!$A$8:$AG$1186,COLUMN(Q$7),FALSE)</f>
        <v>1</v>
      </c>
      <c r="R360" s="80" t="b">
        <f>VLOOKUP($A360,'Sheet1 - Table (1)'!$A$8:$AG$1186,COLUMN(R$7),FALSE)</f>
        <v>1</v>
      </c>
      <c r="S360" s="80" t="b">
        <f>VLOOKUP($A360,'Sheet1 - Table (1)'!$A$8:$AG$1186,COLUMN(S$7),FALSE)</f>
        <v>1</v>
      </c>
      <c r="T360" s="80" t="b">
        <f>VLOOKUP($A360,'Sheet1 - Table (1)'!$A$8:$AG$1186,COLUMN(T$7),FALSE)</f>
        <v>1</v>
      </c>
      <c r="U360" s="80" t="str">
        <f t="shared" si="70"/>
        <v>BE-FR-IT-NE-SP-GE-UK</v>
      </c>
      <c r="V360" s="80" t="str">
        <f>VLOOKUP($A360,'Sheet1 - Table (1)'!$A$8:$AG$1186,COLUMN(V$7)+3,FALSE)</f>
        <v>ICVC</v>
      </c>
      <c r="W360" s="80" t="str">
        <f>VLOOKUP(A360,'Sheet1 - Table (1)'!$A$8:$AF$10075,MATCH($W$8,'Sheet1 - Table (1)'!$10:$10,0),FALSE)</f>
        <v>Détermination des Prix Quotidien</v>
      </c>
      <c r="X360" s="80" t="str">
        <f>VLOOKUP(A360,'Sheet1 - Table (1)'!$A$8:$AAB$10075,MATCH($X$8,'Sheet1 - Table (1)'!$10:$10,0),FALSE)</f>
        <v>Optimized</v>
      </c>
      <c r="Y360" s="96" t="str">
        <f t="shared" si="72"/>
        <v>ETF</v>
      </c>
      <c r="AA360" s="96" t="s">
        <v>1823</v>
      </c>
      <c r="AB360" s="96" t="s">
        <v>2481</v>
      </c>
      <c r="AC360" s="214" t="s">
        <v>140</v>
      </c>
      <c r="AD360" s="214" t="s">
        <v>2481</v>
      </c>
      <c r="AE360" s="96" t="s">
        <v>2481</v>
      </c>
      <c r="AF360" s="246" t="s">
        <v>2546</v>
      </c>
      <c r="AG360" s="96" t="s">
        <v>2857</v>
      </c>
      <c r="AI360" s="96" t="s">
        <v>380</v>
      </c>
      <c r="AJ360" s="96" t="s">
        <v>140</v>
      </c>
      <c r="AK360" s="96" t="s">
        <v>140</v>
      </c>
      <c r="AL360" s="96" t="s">
        <v>2481</v>
      </c>
      <c r="AM360" s="96" t="str">
        <f t="shared" si="81"/>
        <v>Obligations étrangères</v>
      </c>
      <c r="AO360" s="96" t="s">
        <v>2481</v>
      </c>
      <c r="AP360" s="96" t="s">
        <v>86</v>
      </c>
      <c r="AQ360" s="96">
        <v>8.41</v>
      </c>
      <c r="AR360" s="101">
        <v>3.3300000000000003E-2</v>
      </c>
      <c r="AS360" s="101">
        <f t="shared" si="82"/>
        <v>3.1300000000000001E-2</v>
      </c>
      <c r="AT360" s="101">
        <v>0.12</v>
      </c>
      <c r="AU360" s="101">
        <v>0.45</v>
      </c>
      <c r="AV360" s="101">
        <v>0.43</v>
      </c>
      <c r="BB360" s="101">
        <v>1</v>
      </c>
      <c r="BN360" s="101">
        <v>1</v>
      </c>
      <c r="BV360" s="101">
        <v>0</v>
      </c>
      <c r="BW360" s="101">
        <v>1</v>
      </c>
      <c r="BY360" s="96" t="s">
        <v>1442</v>
      </c>
      <c r="BZ360" s="101" t="str">
        <f>IF(AJ360="Obligations",AP360&amp;" "&amp;AI360&amp;" "&amp;IF(AI360="High Yield",IF(AQ360&lt;2.5,"SHORT",IF(AQ360&gt;4,"LONG","MID")),IF(AQ360&lt;3.5,"SHORT",IF(AQ360&gt;8,"LONG","MID"))),"")</f>
        <v>Courbe USD Corporate LONG</v>
      </c>
      <c r="CA360" s="101" t="s">
        <v>4050</v>
      </c>
      <c r="CB360" s="122" t="s">
        <v>3712</v>
      </c>
      <c r="CC360" s="101" t="s">
        <v>3973</v>
      </c>
      <c r="CD360" s="42" t="s">
        <v>4374</v>
      </c>
      <c r="CE360" s="42" t="s">
        <v>4374</v>
      </c>
      <c r="CF360" s="42" t="str">
        <f>IFERROR(VLOOKUP(Funds[[#This Row],[Code ISIN]],[1]GLOBAL!$C$1:$L$27,10,FALSE)," ")</f>
        <v xml:space="preserve"> </v>
      </c>
      <c r="CG360" s="42" t="s">
        <v>4374</v>
      </c>
      <c r="CH360" s="42" t="s">
        <v>4374</v>
      </c>
      <c r="CI360" s="42" t="s">
        <v>4374</v>
      </c>
      <c r="CJ360" s="123"/>
      <c r="CK360" s="96" t="s">
        <v>4374</v>
      </c>
      <c r="CL360" s="246" t="str">
        <f>VLOOKUP(Funds[[#This Row],[Code ISIN]],'Sheet1 - Table (1)'!$A$10:$AF$110017,MATCH("Funds Liquidity",'Sheet1 - Table (1)'!$10:$10,0),FALSE)</f>
        <v>Jour</v>
      </c>
    </row>
    <row r="361" spans="1:93">
      <c r="A361" s="80" t="s">
        <v>3286</v>
      </c>
      <c r="B361" s="305">
        <f>IF(ISERROR(VALUE(VLOOKUP($A361,'Sheet1 - Table (1)'!$A$8:$AG$1186,COLUMN(B$7),FALSE))),VLOOKUP(A361,TK_MANQUANTS,2,FALSE),IF(VALUE(VLOOKUP($A361,'Sheet1 - Table (1)'!$A$8:$AG$1186,COLUMN(B$7),FALSE))=0,VLOOKUP(A361,TK_MANQUANTS,2,FALSE),VALUE(VLOOKUP($A361,'Sheet1 - Table (1)'!$A$8:$AG$1186,COLUMN(B$7),FALSE))))</f>
        <v>28754755</v>
      </c>
      <c r="C361" s="80" t="str">
        <f>VLOOKUP($A361,'Sheet1 - Table (1)'!$A$8:$AG$1186,COLUMN(C$7),FALSE)</f>
        <v>UBS ETFBloombergBrclsMSCIUS LCrpSustUCI ETF(USD)Ad</v>
      </c>
      <c r="D361" s="82">
        <f>VLOOKUP($A361,'Sheet1 - Table (1)'!$A$8:$AG$1186,COLUMN(D$7),FALSE)</f>
        <v>44025</v>
      </c>
      <c r="E361" s="124">
        <f>VLOOKUP($A361,'Sheet1 - Table (1)'!$A$8:$AG$1186,COLUMN(E$7),FALSE)</f>
        <v>0.2</v>
      </c>
      <c r="F361" s="80" t="b">
        <f>VLOOKUP($A361,'Sheet1 - Table (1)'!$A$8:$AG$1186,COLUMN(F$7),FALSE)</f>
        <v>1</v>
      </c>
      <c r="G361" s="80" t="str">
        <f>VLOOKUP($A361,'Sheet1 - Table (1)'!$A$8:$AG$1186,COLUMN(G$7),FALSE)</f>
        <v>Luxembourg</v>
      </c>
      <c r="H361" s="80" t="str">
        <f>VLOOKUP($A361,'Sheet1 - Table (1)'!$A$8:$AG$1186,COLUMN(H$7),FALSE)</f>
        <v>USD</v>
      </c>
      <c r="I361" s="80" t="str">
        <f>VLOOKUP($A361,'Sheet1 - Table (1)'!$A$8:$AG$1186,COLUMN(I$7),FALSE)</f>
        <v>Exchange Traded Funds</v>
      </c>
      <c r="J361" s="80" t="str">
        <f>VLOOKUP($A361,'Sheet1 - Table (1)'!$A$8:$AG$1186,COLUMN(J$7),FALSE)</f>
        <v>Obligation</v>
      </c>
      <c r="K361" s="82">
        <f>VLOOKUP($A361,'Sheet1 - Table (1)'!$A$8:$AG$1186,COLUMN(K$7),FALSE)</f>
        <v>44255</v>
      </c>
      <c r="L361" s="80">
        <f>VLOOKUP($A361,'Sheet1 - Table (1)'!$A$8:$AG$1186,COLUMN(L$7),FALSE)</f>
        <v>1218.5831125</v>
      </c>
      <c r="M361" s="80" t="str">
        <f>VLOOKUP($A361,'Sheet1 - Table (1)'!$A$8:$AG$1186,COLUMN(M$7),FALSE)</f>
        <v>Paid</v>
      </c>
      <c r="N361" s="80" t="b">
        <f>VLOOKUP($A361,'Sheet1 - Table (1)'!$A$8:$AG$1186,COLUMN(N$7),FALSE)</f>
        <v>1</v>
      </c>
      <c r="O361" s="80" t="b">
        <f>VLOOKUP($A361,'Sheet1 - Table (1)'!$A$8:$AG$1186,COLUMN(O$7),FALSE)</f>
        <v>1</v>
      </c>
      <c r="P361" s="80" t="b">
        <f>VLOOKUP($A361,'Sheet1 - Table (1)'!$A$8:$AG$1186,COLUMN(P$7),FALSE)</f>
        <v>1</v>
      </c>
      <c r="Q361" s="80" t="b">
        <f>VLOOKUP($A361,'Sheet1 - Table (1)'!$A$8:$AG$1186,COLUMN(Q$7),FALSE)</f>
        <v>1</v>
      </c>
      <c r="R361" s="80" t="b">
        <f>VLOOKUP($A361,'Sheet1 - Table (1)'!$A$8:$AG$1186,COLUMN(R$7),FALSE)</f>
        <v>1</v>
      </c>
      <c r="S361" s="80" t="b">
        <f>VLOOKUP($A361,'Sheet1 - Table (1)'!$A$8:$AG$1186,COLUMN(S$7),FALSE)</f>
        <v>1</v>
      </c>
      <c r="T361" s="80" t="b">
        <f>VLOOKUP($A361,'Sheet1 - Table (1)'!$A$8:$AG$1186,COLUMN(T$7),FALSE)</f>
        <v>1</v>
      </c>
      <c r="U361" s="80" t="str">
        <f t="shared" si="70"/>
        <v>BE-FR-IT-NE-SP-GE-UK</v>
      </c>
      <c r="V361" s="80" t="str">
        <f>VLOOKUP($A361,'Sheet1 - Table (1)'!$A$8:$AG$1186,COLUMN(V$7)+3,FALSE)</f>
        <v>LU - SICAV - Parte 1</v>
      </c>
      <c r="W361" s="80" t="str">
        <f>VLOOKUP(A361,'Sheet1 - Table (1)'!$A$8:$AF$10075,MATCH($W$8,'Sheet1 - Table (1)'!$10:$10,0),FALSE)</f>
        <v>Détermination des Prix Quotidien</v>
      </c>
      <c r="X361" s="80" t="str">
        <f>VLOOKUP(A361,'Sheet1 - Table (1)'!$A$8:$AAB$10075,MATCH($X$8,'Sheet1 - Table (1)'!$10:$10,0),FALSE)</f>
        <v>Optimized</v>
      </c>
      <c r="Y361" s="96" t="str">
        <f t="shared" si="72"/>
        <v>ETF</v>
      </c>
      <c r="AA361" s="96" t="s">
        <v>1823</v>
      </c>
      <c r="AB361" s="96" t="s">
        <v>2481</v>
      </c>
      <c r="AC361" s="214" t="s">
        <v>140</v>
      </c>
      <c r="AD361" s="214" t="s">
        <v>2481</v>
      </c>
      <c r="AE361" s="214" t="s">
        <v>2481</v>
      </c>
      <c r="AF361" s="246" t="s">
        <v>2546</v>
      </c>
      <c r="AG361" s="96" t="s">
        <v>2857</v>
      </c>
      <c r="AI361" s="96" t="s">
        <v>380</v>
      </c>
      <c r="AJ361" s="96" t="s">
        <v>140</v>
      </c>
      <c r="AK361" s="96" t="s">
        <v>140</v>
      </c>
      <c r="AL361" s="96" t="s">
        <v>2481</v>
      </c>
      <c r="AM361" s="96" t="str">
        <f t="shared" si="81"/>
        <v>Obligations étrangères</v>
      </c>
      <c r="AO361" s="96" t="s">
        <v>2481</v>
      </c>
      <c r="AP361" s="96" t="s">
        <v>86</v>
      </c>
      <c r="AQ361" s="96">
        <v>9.56</v>
      </c>
      <c r="AR361" s="101">
        <v>2.2700000000000001E-2</v>
      </c>
      <c r="AS361" s="101">
        <f>IF(AR361="","",AR361-E361%)</f>
        <v>2.0700000000000003E-2</v>
      </c>
      <c r="AT361" s="101">
        <v>0.14369999999999999</v>
      </c>
      <c r="AU361" s="101">
        <v>0.44800000000000001</v>
      </c>
      <c r="AV361" s="101">
        <v>0.39460000000000001</v>
      </c>
      <c r="AW361" s="101">
        <v>1.37E-2</v>
      </c>
      <c r="BB361" s="101">
        <v>1</v>
      </c>
      <c r="BN361" s="101">
        <v>1</v>
      </c>
      <c r="BT361" s="101"/>
      <c r="BU361" s="101"/>
      <c r="BW361" s="101">
        <v>1</v>
      </c>
      <c r="BX361" s="134" t="s">
        <v>1851</v>
      </c>
      <c r="BY361" s="101" t="s">
        <v>3296</v>
      </c>
      <c r="BZ361" s="101" t="str">
        <f>IF(AJ361="Obligations",AP361&amp;" "&amp;AI361&amp;" "&amp;IF(AQ361&lt;3.5,"SHORT",IF(AQ361&gt;8,"LONG","MID")),"")</f>
        <v>Courbe USD Corporate LONG</v>
      </c>
      <c r="CA361" s="101" t="s">
        <v>4050</v>
      </c>
      <c r="CB361" s="122" t="s">
        <v>3920</v>
      </c>
      <c r="CC361" s="101" t="s">
        <v>4367</v>
      </c>
      <c r="CD361" s="42" t="s">
        <v>4374</v>
      </c>
      <c r="CE361" s="42" t="s">
        <v>1633</v>
      </c>
      <c r="CF361" s="42" t="str">
        <f>IFERROR(VLOOKUP(Funds[[#This Row],[Code ISIN]],[1]GLOBAL!$C$1:$L$27,10,FALSE)," ")</f>
        <v xml:space="preserve"> </v>
      </c>
      <c r="CG361" s="42" t="s">
        <v>4374</v>
      </c>
      <c r="CH361" s="42" t="s">
        <v>4374</v>
      </c>
      <c r="CI361" s="42" t="s">
        <v>1633</v>
      </c>
      <c r="CJ361" s="123">
        <v>44286</v>
      </c>
      <c r="CK361" s="96" t="s">
        <v>4374</v>
      </c>
      <c r="CL361" s="246" t="str">
        <f>VLOOKUP(Funds[[#This Row],[Code ISIN]],'Sheet1 - Table (1)'!$A$10:$AF$110017,MATCH("Funds Liquidity",'Sheet1 - Table (1)'!$10:$10,0),FALSE)</f>
        <v>Jour</v>
      </c>
    </row>
    <row r="362" spans="1:93">
      <c r="A362" s="80" t="s">
        <v>3297</v>
      </c>
      <c r="B362" s="305">
        <f>IF(ISERROR(VALUE(VLOOKUP($A362,'Sheet1 - Table (1)'!$A$8:$AG$1186,COLUMN(B$7),FALSE))),VLOOKUP(A362,TK_MANQUANTS,2,FALSE),IF(VALUE(VLOOKUP($A362,'Sheet1 - Table (1)'!$A$8:$AG$1186,COLUMN(B$7),FALSE))=0,VLOOKUP(A362,TK_MANQUANTS,2,FALSE),VALUE(VLOOKUP($A362,'Sheet1 - Table (1)'!$A$8:$AG$1186,COLUMN(B$7),FALSE))))</f>
        <v>29317244</v>
      </c>
      <c r="C362" s="80" t="str">
        <f>VLOOKUP($A362,'Sheet1 - Table (1)'!$A$8:$AG$1186,COLUMN(C$7),FALSE)</f>
        <v>UBS ETFBloombergBrclsMSCIUS LCSustUCI ETF(EURh)Aa</v>
      </c>
      <c r="D362" s="82">
        <f>VLOOKUP($A362,'Sheet1 - Table (1)'!$A$8:$AG$1186,COLUMN(D$7),FALSE)</f>
        <v>44025</v>
      </c>
      <c r="E362" s="124">
        <f>VLOOKUP($A362,'Sheet1 - Table (1)'!$A$8:$AG$1186,COLUMN(E$7),FALSE)</f>
        <v>0.25</v>
      </c>
      <c r="F362" s="80" t="b">
        <f>VLOOKUP($A362,'Sheet1 - Table (1)'!$A$8:$AG$1186,COLUMN(F$7),FALSE)</f>
        <v>1</v>
      </c>
      <c r="G362" s="80" t="str">
        <f>VLOOKUP($A362,'Sheet1 - Table (1)'!$A$8:$AG$1186,COLUMN(G$7),FALSE)</f>
        <v>Luxembourg</v>
      </c>
      <c r="H362" s="80" t="str">
        <f>VLOOKUP($A362,'Sheet1 - Table (1)'!$A$8:$AG$1186,COLUMN(H$7),FALSE)</f>
        <v>EUR</v>
      </c>
      <c r="I362" s="80" t="str">
        <f>VLOOKUP($A362,'Sheet1 - Table (1)'!$A$8:$AG$1186,COLUMN(I$7),FALSE)</f>
        <v>Exchange Traded Funds</v>
      </c>
      <c r="J362" s="80" t="str">
        <f>VLOOKUP($A362,'Sheet1 - Table (1)'!$A$8:$AG$1186,COLUMN(J$7),FALSE)</f>
        <v>Obligation</v>
      </c>
      <c r="K362" s="82">
        <f>VLOOKUP($A362,'Sheet1 - Table (1)'!$A$8:$AG$1186,COLUMN(K$7),FALSE)</f>
        <v>44255</v>
      </c>
      <c r="L362" s="80">
        <f>VLOOKUP($A362,'Sheet1 - Table (1)'!$A$8:$AG$1186,COLUMN(L$7),FALSE)</f>
        <v>1218.5831125</v>
      </c>
      <c r="M362" s="80" t="str">
        <f>VLOOKUP($A362,'Sheet1 - Table (1)'!$A$8:$AG$1186,COLUMN(M$7),FALSE)</f>
        <v>Retained</v>
      </c>
      <c r="N362" s="80">
        <f>VLOOKUP($A362,'Sheet1 - Table (1)'!$A$8:$AG$1186,COLUMN(N$7),FALSE)</f>
        <v>0</v>
      </c>
      <c r="O362" s="80" t="b">
        <f>VLOOKUP($A362,'Sheet1 - Table (1)'!$A$8:$AG$1186,COLUMN(O$7),FALSE)</f>
        <v>1</v>
      </c>
      <c r="P362" s="80" t="b">
        <f>VLOOKUP($A362,'Sheet1 - Table (1)'!$A$8:$AG$1186,COLUMN(P$7),FALSE)</f>
        <v>1</v>
      </c>
      <c r="Q362" s="80" t="b">
        <f>VLOOKUP($A362,'Sheet1 - Table (1)'!$A$8:$AG$1186,COLUMN(Q$7),FALSE)</f>
        <v>1</v>
      </c>
      <c r="R362" s="80" t="b">
        <f>VLOOKUP($A362,'Sheet1 - Table (1)'!$A$8:$AG$1186,COLUMN(R$7),FALSE)</f>
        <v>1</v>
      </c>
      <c r="S362" s="80" t="b">
        <f>VLOOKUP($A362,'Sheet1 - Table (1)'!$A$8:$AG$1186,COLUMN(S$7),FALSE)</f>
        <v>1</v>
      </c>
      <c r="T362" s="80" t="b">
        <f>VLOOKUP($A362,'Sheet1 - Table (1)'!$A$8:$AG$1186,COLUMN(T$7),FALSE)</f>
        <v>1</v>
      </c>
      <c r="U362" s="80" t="str">
        <f t="shared" si="70"/>
        <v>FR-IT-NE-SP-GE-UK</v>
      </c>
      <c r="V362" s="80" t="str">
        <f>VLOOKUP($A362,'Sheet1 - Table (1)'!$A$8:$AG$1186,COLUMN(V$7)+3,FALSE)</f>
        <v>LU - SICAV - Parte 1</v>
      </c>
      <c r="W362" s="80" t="str">
        <f>VLOOKUP(A362,'Sheet1 - Table (1)'!$A$8:$AF$10075,MATCH($W$8,'Sheet1 - Table (1)'!$10:$10,0),FALSE)</f>
        <v>Détermination des Prix Quotidien</v>
      </c>
      <c r="X362" s="80" t="str">
        <f>VLOOKUP(A362,'Sheet1 - Table (1)'!$A$8:$AAB$10075,MATCH($X$8,'Sheet1 - Table (1)'!$10:$10,0),FALSE)</f>
        <v>Optimized</v>
      </c>
      <c r="Y362" s="96" t="str">
        <f t="shared" si="72"/>
        <v>ETF</v>
      </c>
      <c r="AA362" s="96" t="s">
        <v>1823</v>
      </c>
      <c r="AB362" s="96" t="s">
        <v>2481</v>
      </c>
      <c r="AC362" s="214" t="s">
        <v>140</v>
      </c>
      <c r="AD362" s="214" t="s">
        <v>2481</v>
      </c>
      <c r="AE362" s="96" t="s">
        <v>2481</v>
      </c>
      <c r="AF362" s="246" t="s">
        <v>2546</v>
      </c>
      <c r="AG362" s="96" t="s">
        <v>2857</v>
      </c>
      <c r="AI362" s="96" t="s">
        <v>380</v>
      </c>
      <c r="AJ362" s="96" t="s">
        <v>140</v>
      </c>
      <c r="AK362" s="96" t="s">
        <v>140</v>
      </c>
      <c r="AL362" s="96" t="s">
        <v>2481</v>
      </c>
      <c r="AM362" s="96" t="str">
        <f t="shared" si="81"/>
        <v>Obligations étrangères</v>
      </c>
      <c r="AO362" s="96" t="s">
        <v>2481</v>
      </c>
      <c r="AP362" s="96" t="s">
        <v>86</v>
      </c>
      <c r="AQ362" s="96">
        <v>7.86</v>
      </c>
      <c r="AR362" s="101">
        <v>3.8699999999999998E-2</v>
      </c>
      <c r="AS362" s="101">
        <f t="shared" si="82"/>
        <v>3.6199999999999996E-2</v>
      </c>
      <c r="AT362" s="101">
        <v>0.1797</v>
      </c>
      <c r="AU362" s="101">
        <v>0.2082</v>
      </c>
      <c r="AV362" s="101">
        <v>0.60670000000000002</v>
      </c>
      <c r="AW362" s="101">
        <v>5.4000000000000003E-3</v>
      </c>
      <c r="AY362" s="101">
        <v>1</v>
      </c>
      <c r="BN362" s="101">
        <v>1</v>
      </c>
      <c r="BT362" s="101"/>
      <c r="BU362" s="101"/>
      <c r="BW362" s="101">
        <v>1</v>
      </c>
      <c r="BX362" s="134" t="s">
        <v>1851</v>
      </c>
      <c r="BY362" s="101" t="s">
        <v>3296</v>
      </c>
      <c r="BZ362" s="101" t="str">
        <f>IF(AJ362="Obligations",AP362&amp;" "&amp;AI362&amp;" "&amp;IF(AQ362&lt;3.5,"SHORT",IF(AQ362&gt;8,"LONG","MID")),"")</f>
        <v>Courbe USD Corporate MID</v>
      </c>
      <c r="CA362" s="101" t="s">
        <v>4050</v>
      </c>
      <c r="CB362" s="122" t="s">
        <v>3923</v>
      </c>
      <c r="CC362" s="101" t="s">
        <v>4368</v>
      </c>
      <c r="CD362" s="42" t="s">
        <v>4374</v>
      </c>
      <c r="CE362" s="42" t="s">
        <v>4374</v>
      </c>
      <c r="CF362" s="42" t="str">
        <f>IFERROR(VLOOKUP(Funds[[#This Row],[Code ISIN]],[1]GLOBAL!$C$1:$L$27,10,FALSE)," ")</f>
        <v xml:space="preserve"> </v>
      </c>
      <c r="CG362" s="42" t="s">
        <v>4374</v>
      </c>
      <c r="CH362" s="42" t="s">
        <v>4374</v>
      </c>
      <c r="CI362" s="42" t="s">
        <v>4374</v>
      </c>
      <c r="CJ362" s="123"/>
      <c r="CK362" s="96" t="s">
        <v>4374</v>
      </c>
      <c r="CL362" s="246" t="str">
        <f>VLOOKUP(Funds[[#This Row],[Code ISIN]],'Sheet1 - Table (1)'!$A$10:$AF$110017,MATCH("Funds Liquidity",'Sheet1 - Table (1)'!$10:$10,0),FALSE)</f>
        <v>Jour</v>
      </c>
      <c r="CM362" s="246" t="s">
        <v>140</v>
      </c>
      <c r="CN362" s="246" t="s">
        <v>140</v>
      </c>
    </row>
    <row r="363" spans="1:93">
      <c r="A363" s="96" t="s">
        <v>1061</v>
      </c>
      <c r="B363" s="305">
        <f>IF(ISERROR(VALUE(VLOOKUP($A363,'Sheet1 - Table (1)'!$A$8:$AG$1186,COLUMN(B$7),FALSE))),VLOOKUP(A363,TK_MANQUANTS,2,FALSE),IF(VALUE(VLOOKUP($A363,'Sheet1 - Table (1)'!$A$8:$AG$1186,COLUMN(B$7),FALSE))=0,VLOOKUP(A363,TK_MANQUANTS,2,FALSE),VALUE(VLOOKUP($A363,'Sheet1 - Table (1)'!$A$8:$AG$1186,COLUMN(B$7),FALSE))))</f>
        <v>10200800</v>
      </c>
      <c r="C363" s="80" t="str">
        <f>VLOOKUP($A363,'Sheet1 - Table (1)'!$A$8:$AG$1186,COLUMN(C$7),FALSE)</f>
        <v>iShares $ Treasury Bond 7-10yr UCITS ETF USD (Acc)</v>
      </c>
      <c r="D363" s="82">
        <f>VLOOKUP($A363,'Sheet1 - Table (1)'!$A$8:$AG$1186,COLUMN(D$7),FALSE)</f>
        <v>43878</v>
      </c>
      <c r="E363" s="124">
        <f>VLOOKUP($A363,'Sheet1 - Table (1)'!$A$8:$AG$1186,COLUMN(E$7),FALSE)</f>
        <v>7.0000000000000007E-2</v>
      </c>
      <c r="F363" s="80" t="b">
        <f>VLOOKUP($A363,'Sheet1 - Table (1)'!$A$8:$AG$1186,COLUMN(F$7),FALSE)</f>
        <v>1</v>
      </c>
      <c r="G363" s="80" t="str">
        <f>VLOOKUP($A363,'Sheet1 - Table (1)'!$A$8:$AG$1186,COLUMN(G$7),FALSE)</f>
        <v>Ireland</v>
      </c>
      <c r="H363" s="80" t="str">
        <f>VLOOKUP($A363,'Sheet1 - Table (1)'!$A$8:$AG$1186,COLUMN(H$7),FALSE)</f>
        <v>USD</v>
      </c>
      <c r="I363" s="80" t="str">
        <f>VLOOKUP($A363,'Sheet1 - Table (1)'!$A$8:$AG$1186,COLUMN(I$7),FALSE)</f>
        <v>Exchange Traded Funds</v>
      </c>
      <c r="J363" s="80" t="str">
        <f>VLOOKUP($A363,'Sheet1 - Table (1)'!$A$8:$AG$1186,COLUMN(J$7),FALSE)</f>
        <v>Obligation</v>
      </c>
      <c r="K363" s="82">
        <f>VLOOKUP($A363,'Sheet1 - Table (1)'!$A$8:$AG$1186,COLUMN(K$7),FALSE)</f>
        <v>44255</v>
      </c>
      <c r="L363" s="80">
        <f>VLOOKUP($A363,'Sheet1 - Table (1)'!$A$8:$AG$1186,COLUMN(L$7),FALSE)</f>
        <v>579.43155709999996</v>
      </c>
      <c r="M363" s="80" t="str">
        <f>VLOOKUP($A363,'Sheet1 - Table (1)'!$A$8:$AG$1186,COLUMN(M$7),FALSE)</f>
        <v>Retained</v>
      </c>
      <c r="N363" s="80">
        <f>VLOOKUP($A363,'Sheet1 - Table (1)'!$A$8:$AG$1186,COLUMN(N$7),FALSE)</f>
        <v>0</v>
      </c>
      <c r="O363" s="80" t="b">
        <f>VLOOKUP($A363,'Sheet1 - Table (1)'!$A$8:$AG$1186,COLUMN(O$7),FALSE)</f>
        <v>1</v>
      </c>
      <c r="P363" s="80" t="b">
        <f>VLOOKUP($A363,'Sheet1 - Table (1)'!$A$8:$AG$1186,COLUMN(P$7),FALSE)</f>
        <v>1</v>
      </c>
      <c r="Q363" s="80" t="b">
        <f>VLOOKUP($A363,'Sheet1 - Table (1)'!$A$8:$AG$1186,COLUMN(Q$7),FALSE)</f>
        <v>1</v>
      </c>
      <c r="R363" s="80" t="b">
        <f>VLOOKUP($A363,'Sheet1 - Table (1)'!$A$8:$AG$1186,COLUMN(R$7),FALSE)</f>
        <v>1</v>
      </c>
      <c r="S363" s="80" t="b">
        <f>VLOOKUP($A363,'Sheet1 - Table (1)'!$A$8:$AG$1186,COLUMN(S$7),FALSE)</f>
        <v>1</v>
      </c>
      <c r="T363" s="80" t="b">
        <f>VLOOKUP($A363,'Sheet1 - Table (1)'!$A$8:$AG$1186,COLUMN(T$7),FALSE)</f>
        <v>1</v>
      </c>
      <c r="U363" s="80" t="str">
        <f t="shared" si="70"/>
        <v>FR-IT-NE-SP-GE-UK</v>
      </c>
      <c r="V363" s="80" t="str">
        <f>VLOOKUP($A363,'Sheet1 - Table (1)'!$A$8:$AG$1186,COLUMN(V$7)+3,FALSE)</f>
        <v>ICVC</v>
      </c>
      <c r="W363" s="80" t="str">
        <f>VLOOKUP(A363,'Sheet1 - Table (1)'!$A$8:$AF$10075,MATCH($W$8,'Sheet1 - Table (1)'!$10:$10,0),FALSE)</f>
        <v>Détermination des Prix Quotidien</v>
      </c>
      <c r="X363" s="80" t="str">
        <f>VLOOKUP(A363,'Sheet1 - Table (1)'!$A$8:$AAB$10075,MATCH($X$8,'Sheet1 - Table (1)'!$10:$10,0),FALSE)</f>
        <v>Optimized</v>
      </c>
      <c r="Y363" s="96" t="str">
        <f t="shared" si="72"/>
        <v>ETF</v>
      </c>
      <c r="AA363" s="96" t="s">
        <v>1823</v>
      </c>
      <c r="AB363" s="96" t="s">
        <v>2481</v>
      </c>
      <c r="AC363" s="214" t="s">
        <v>140</v>
      </c>
      <c r="AD363" s="214" t="s">
        <v>2481</v>
      </c>
      <c r="AE363" s="96" t="s">
        <v>2481</v>
      </c>
      <c r="AF363" s="246" t="s">
        <v>2546</v>
      </c>
      <c r="AG363" s="96" t="s">
        <v>2857</v>
      </c>
      <c r="AI363" s="96" t="s">
        <v>785</v>
      </c>
      <c r="AJ363" s="96" t="s">
        <v>140</v>
      </c>
      <c r="AK363" s="96" t="s">
        <v>140</v>
      </c>
      <c r="AL363" s="96" t="s">
        <v>2481</v>
      </c>
      <c r="AM363" s="96" t="str">
        <f t="shared" si="81"/>
        <v>Obligations étrangères</v>
      </c>
      <c r="AO363" s="96" t="s">
        <v>2481</v>
      </c>
      <c r="AP363" s="96" t="s">
        <v>86</v>
      </c>
      <c r="AQ363" s="96">
        <v>7.55</v>
      </c>
      <c r="AR363" s="101">
        <v>2.3099999999999999E-2</v>
      </c>
      <c r="AS363" s="101">
        <f t="shared" si="82"/>
        <v>2.24E-2</v>
      </c>
      <c r="AT363" s="101">
        <v>1</v>
      </c>
      <c r="BB363" s="101">
        <v>1</v>
      </c>
      <c r="BN363" s="101">
        <v>1</v>
      </c>
      <c r="BV363" s="101">
        <v>1</v>
      </c>
      <c r="BW363" s="101">
        <v>0</v>
      </c>
      <c r="BY363" s="101" t="s">
        <v>1438</v>
      </c>
      <c r="BZ363" s="101" t="str">
        <f t="shared" ref="BZ363:BZ372" si="83">IF(AJ363="Obligations",AP363&amp;" "&amp;AI363&amp;" "&amp;IF(AI363="High Yield",IF(AQ363&lt;2.5,"SHORT",IF(AQ363&gt;4,"LONG","MID")),IF(AQ363&lt;3.5,"SHORT",IF(AQ363&gt;8,"LONG","MID"))),"")</f>
        <v>Courbe USD Gouvernements MID</v>
      </c>
      <c r="CA363" s="101" t="s">
        <v>4050</v>
      </c>
      <c r="CB363" s="122" t="s">
        <v>3715</v>
      </c>
      <c r="CC363" s="101" t="s">
        <v>3976</v>
      </c>
      <c r="CD363" s="42" t="s">
        <v>4374</v>
      </c>
      <c r="CE363" s="42" t="s">
        <v>4374</v>
      </c>
      <c r="CF363" s="42" t="str">
        <f>IFERROR(VLOOKUP(Funds[[#This Row],[Code ISIN]],[1]GLOBAL!$C$1:$L$27,10,FALSE)," ")</f>
        <v xml:space="preserve"> </v>
      </c>
      <c r="CG363" s="42" t="s">
        <v>4374</v>
      </c>
      <c r="CH363" s="42" t="s">
        <v>4374</v>
      </c>
      <c r="CI363" s="42" t="s">
        <v>4374</v>
      </c>
      <c r="CJ363" s="123"/>
      <c r="CK363" s="96" t="s">
        <v>4374</v>
      </c>
      <c r="CL363" s="246" t="str">
        <f>VLOOKUP(Funds[[#This Row],[Code ISIN]],'Sheet1 - Table (1)'!$A$10:$AF$110017,MATCH("Funds Liquidity",'Sheet1 - Table (1)'!$10:$10,0),FALSE)</f>
        <v>Jour</v>
      </c>
    </row>
    <row r="364" spans="1:93">
      <c r="A364" s="80" t="s">
        <v>247</v>
      </c>
      <c r="B364" s="305">
        <f>IF(ISERROR(VALUE(VLOOKUP($A364,'Sheet1 - Table (1)'!$A$8:$AG$1186,COLUMN(B$7),FALSE))),VLOOKUP(A364,TK_MANQUANTS,2,FALSE),IF(VALUE(VLOOKUP($A364,'Sheet1 - Table (1)'!$A$8:$AG$1186,COLUMN(B$7),FALSE))=0,VLOOKUP(A364,TK_MANQUANTS,2,FALSE),VALUE(VLOOKUP($A364,'Sheet1 - Table (1)'!$A$8:$AG$1186,COLUMN(B$7),FALSE))))</f>
        <v>2173250</v>
      </c>
      <c r="C364" s="80" t="str">
        <f>VLOOKUP($A364,'Sheet1 - Table (1)'!$A$8:$AG$1186,COLUMN(C$7),FALSE)</f>
        <v>Pictet CH Enhanced Liquidity EUR P dy</v>
      </c>
      <c r="D364" s="82">
        <f>VLOOKUP($A364,'Sheet1 - Table (1)'!$A$8:$AG$1186,COLUMN(D$7),FALSE)</f>
        <v>43830</v>
      </c>
      <c r="E364" s="124">
        <f>VLOOKUP($A364,'Sheet1 - Table (1)'!$A$8:$AG$1186,COLUMN(E$7),FALSE)</f>
        <v>0.23</v>
      </c>
      <c r="F364" s="80">
        <f>VLOOKUP($A364,'Sheet1 - Table (1)'!$A$8:$AG$1186,COLUMN(F$7),FALSE)</f>
        <v>0</v>
      </c>
      <c r="G364" s="80" t="str">
        <f>VLOOKUP($A364,'Sheet1 - Table (1)'!$A$8:$AG$1186,COLUMN(G$7),FALSE)</f>
        <v>Switzerland</v>
      </c>
      <c r="H364" s="80" t="str">
        <f>VLOOKUP($A364,'Sheet1 - Table (1)'!$A$8:$AG$1186,COLUMN(H$7),FALSE)</f>
        <v>EUR</v>
      </c>
      <c r="I364" s="80" t="str">
        <f>VLOOKUP($A364,'Sheet1 - Table (1)'!$A$8:$AG$1186,COLUMN(I$7),FALSE)</f>
        <v>Fonds de placement</v>
      </c>
      <c r="J364" s="80" t="str">
        <f>VLOOKUP($A364,'Sheet1 - Table (1)'!$A$8:$AG$1186,COLUMN(J$7),FALSE)</f>
        <v>Fond de Marché Monétaire</v>
      </c>
      <c r="K364" s="82">
        <f>VLOOKUP($A364,'Sheet1 - Table (1)'!$A$8:$AG$1186,COLUMN(K$7),FALSE)</f>
        <v>44255</v>
      </c>
      <c r="L364" s="80">
        <f>VLOOKUP($A364,'Sheet1 - Table (1)'!$A$8:$AG$1186,COLUMN(L$7),FALSE)</f>
        <v>562.25177619999999</v>
      </c>
      <c r="M364" s="80" t="str">
        <f>VLOOKUP($A364,'Sheet1 - Table (1)'!$A$8:$AG$1186,COLUMN(M$7),FALSE)</f>
        <v>Paid</v>
      </c>
      <c r="N364" s="80">
        <f>VLOOKUP($A364,'Sheet1 - Table (1)'!$A$8:$AG$1186,COLUMN(N$7),FALSE)</f>
        <v>0</v>
      </c>
      <c r="O364" s="80">
        <f>VLOOKUP($A364,'Sheet1 - Table (1)'!$A$8:$AG$1186,COLUMN(O$7),FALSE)</f>
        <v>0</v>
      </c>
      <c r="P364" s="80">
        <f>VLOOKUP($A364,'Sheet1 - Table (1)'!$A$8:$AG$1186,COLUMN(P$7),FALSE)</f>
        <v>0</v>
      </c>
      <c r="Q364" s="80">
        <f>VLOOKUP($A364,'Sheet1 - Table (1)'!$A$8:$AG$1186,COLUMN(Q$7),FALSE)</f>
        <v>0</v>
      </c>
      <c r="R364" s="80">
        <f>VLOOKUP($A364,'Sheet1 - Table (1)'!$A$8:$AG$1186,COLUMN(R$7),FALSE)</f>
        <v>0</v>
      </c>
      <c r="S364" s="80">
        <f>VLOOKUP($A364,'Sheet1 - Table (1)'!$A$8:$AG$1186,COLUMN(S$7),FALSE)</f>
        <v>0</v>
      </c>
      <c r="T364" s="80" t="b">
        <f>VLOOKUP($A364,'Sheet1 - Table (1)'!$A$8:$AG$1186,COLUMN(T$7),FALSE)</f>
        <v>1</v>
      </c>
      <c r="U364" s="80" t="str">
        <f t="shared" si="70"/>
        <v>UK</v>
      </c>
      <c r="V364" s="80" t="str">
        <f>VLOOKUP($A364,'Sheet1 - Table (1)'!$A$8:$AG$1186,COLUMN(V$7)+3,FALSE)</f>
        <v>CH - Effektenfonds</v>
      </c>
      <c r="W364" s="80" t="str">
        <f>VLOOKUP(A364,'Sheet1 - Table (1)'!$A$8:$AF$10075,MATCH($W$8,'Sheet1 - Table (1)'!$10:$10,0),FALSE)</f>
        <v>Détermination des Prix Quotidien</v>
      </c>
      <c r="X364" s="80">
        <f>VLOOKUP(A364,'Sheet1 - Table (1)'!$A$8:$AAB$10075,MATCH($X$8,'Sheet1 - Table (1)'!$10:$10,0),FALSE)</f>
        <v>0</v>
      </c>
      <c r="Y364" s="96" t="str">
        <f t="shared" si="72"/>
        <v>Fonds de placement</v>
      </c>
      <c r="AA364" s="96" t="s">
        <v>1823</v>
      </c>
      <c r="AB364" s="96" t="s">
        <v>472</v>
      </c>
      <c r="AC364" s="214" t="s">
        <v>472</v>
      </c>
      <c r="AD364" s="214" t="s">
        <v>5088</v>
      </c>
      <c r="AE364" s="96" t="s">
        <v>2538</v>
      </c>
      <c r="AF364" s="245" t="s">
        <v>5088</v>
      </c>
      <c r="AJ364" s="96" t="s">
        <v>472</v>
      </c>
      <c r="AK364" s="96" t="s">
        <v>472</v>
      </c>
      <c r="AL364" s="96" t="s">
        <v>5088</v>
      </c>
      <c r="AM364" s="96" t="str">
        <f t="shared" si="81"/>
        <v>Liquidités étrangères</v>
      </c>
      <c r="AO364" s="96" t="s">
        <v>472</v>
      </c>
      <c r="AP364" s="96" t="s">
        <v>1804</v>
      </c>
      <c r="AQ364" s="96">
        <v>0.15</v>
      </c>
      <c r="AR364" s="101">
        <v>0</v>
      </c>
      <c r="AS364" s="101">
        <f t="shared" si="82"/>
        <v>-2.3E-3</v>
      </c>
      <c r="AY364" s="101">
        <v>1</v>
      </c>
      <c r="BZ364" s="101" t="str">
        <f t="shared" si="83"/>
        <v/>
      </c>
      <c r="CA364" s="101" t="s">
        <v>70</v>
      </c>
      <c r="CB364" s="101"/>
      <c r="CC364" s="101" t="s">
        <v>70</v>
      </c>
      <c r="CD364" s="42" t="s">
        <v>4374</v>
      </c>
      <c r="CE364" s="42" t="s">
        <v>4374</v>
      </c>
      <c r="CF364" s="42" t="str">
        <f>IFERROR(VLOOKUP(Funds[[#This Row],[Code ISIN]],[1]GLOBAL!$C$1:$L$27,10,FALSE)," ")</f>
        <v xml:space="preserve"> </v>
      </c>
      <c r="CG364" s="42" t="s">
        <v>4374</v>
      </c>
      <c r="CH364" s="42" t="s">
        <v>4374</v>
      </c>
      <c r="CI364" s="42" t="s">
        <v>4374</v>
      </c>
      <c r="CK364" s="96" t="s">
        <v>4374</v>
      </c>
      <c r="CL364" s="246" t="str">
        <f>VLOOKUP(Funds[[#This Row],[Code ISIN]],'Sheet1 - Table (1)'!$A$10:$AF$110017,MATCH("Funds Liquidity",'Sheet1 - Table (1)'!$10:$10,0),FALSE)</f>
        <v>Jour</v>
      </c>
    </row>
    <row r="365" spans="1:93">
      <c r="A365" s="80" t="s">
        <v>248</v>
      </c>
      <c r="B365" s="305">
        <f>IF(ISERROR(VALUE(VLOOKUP($A365,'Sheet1 - Table (1)'!$A$8:$AG$1186,COLUMN(B$7),FALSE))),VLOOKUP(A365,TK_MANQUANTS,2,FALSE),IF(VALUE(VLOOKUP($A365,'Sheet1 - Table (1)'!$A$8:$AG$1186,COLUMN(B$7),FALSE))=0,VLOOKUP(A365,TK_MANQUANTS,2,FALSE),VALUE(VLOOKUP($A365,'Sheet1 - Table (1)'!$A$8:$AG$1186,COLUMN(B$7),FALSE))))</f>
        <v>2173255</v>
      </c>
      <c r="C365" s="80" t="str">
        <f>VLOOKUP($A365,'Sheet1 - Table (1)'!$A$8:$AG$1186,COLUMN(C$7),FALSE)</f>
        <v>Pictet CH Enhanced Liquidity USD P dy</v>
      </c>
      <c r="D365" s="82">
        <f>VLOOKUP($A365,'Sheet1 - Table (1)'!$A$8:$AG$1186,COLUMN(D$7),FALSE)</f>
        <v>43830</v>
      </c>
      <c r="E365" s="124">
        <f>VLOOKUP($A365,'Sheet1 - Table (1)'!$A$8:$AG$1186,COLUMN(E$7),FALSE)</f>
        <v>0.34</v>
      </c>
      <c r="F365" s="80">
        <f>VLOOKUP($A365,'Sheet1 - Table (1)'!$A$8:$AG$1186,COLUMN(F$7),FALSE)</f>
        <v>0</v>
      </c>
      <c r="G365" s="80" t="str">
        <f>VLOOKUP($A365,'Sheet1 - Table (1)'!$A$8:$AG$1186,COLUMN(G$7),FALSE)</f>
        <v>Switzerland</v>
      </c>
      <c r="H365" s="80" t="str">
        <f>VLOOKUP($A365,'Sheet1 - Table (1)'!$A$8:$AG$1186,COLUMN(H$7),FALSE)</f>
        <v>USD</v>
      </c>
      <c r="I365" s="80" t="str">
        <f>VLOOKUP($A365,'Sheet1 - Table (1)'!$A$8:$AG$1186,COLUMN(I$7),FALSE)</f>
        <v>Fonds de placement</v>
      </c>
      <c r="J365" s="80" t="str">
        <f>VLOOKUP($A365,'Sheet1 - Table (1)'!$A$8:$AG$1186,COLUMN(J$7),FALSE)</f>
        <v>Fond de Marché Monétaire</v>
      </c>
      <c r="K365" s="82">
        <f>VLOOKUP($A365,'Sheet1 - Table (1)'!$A$8:$AG$1186,COLUMN(K$7),FALSE)</f>
        <v>44255</v>
      </c>
      <c r="L365" s="80">
        <f>VLOOKUP($A365,'Sheet1 - Table (1)'!$A$8:$AG$1186,COLUMN(L$7),FALSE)</f>
        <v>2692.5865592</v>
      </c>
      <c r="M365" s="80" t="str">
        <f>VLOOKUP($A365,'Sheet1 - Table (1)'!$A$8:$AG$1186,COLUMN(M$7),FALSE)</f>
        <v>Paid</v>
      </c>
      <c r="N365" s="80">
        <f>VLOOKUP($A365,'Sheet1 - Table (1)'!$A$8:$AG$1186,COLUMN(N$7),FALSE)</f>
        <v>0</v>
      </c>
      <c r="O365" s="80">
        <f>VLOOKUP($A365,'Sheet1 - Table (1)'!$A$8:$AG$1186,COLUMN(O$7),FALSE)</f>
        <v>0</v>
      </c>
      <c r="P365" s="80">
        <f>VLOOKUP($A365,'Sheet1 - Table (1)'!$A$8:$AG$1186,COLUMN(P$7),FALSE)</f>
        <v>0</v>
      </c>
      <c r="Q365" s="80">
        <f>VLOOKUP($A365,'Sheet1 - Table (1)'!$A$8:$AG$1186,COLUMN(Q$7),FALSE)</f>
        <v>0</v>
      </c>
      <c r="R365" s="80">
        <f>VLOOKUP($A365,'Sheet1 - Table (1)'!$A$8:$AG$1186,COLUMN(R$7),FALSE)</f>
        <v>0</v>
      </c>
      <c r="S365" s="80">
        <f>VLOOKUP($A365,'Sheet1 - Table (1)'!$A$8:$AG$1186,COLUMN(S$7),FALSE)</f>
        <v>0</v>
      </c>
      <c r="T365" s="80" t="b">
        <f>VLOOKUP($A365,'Sheet1 - Table (1)'!$A$8:$AG$1186,COLUMN(T$7),FALSE)</f>
        <v>1</v>
      </c>
      <c r="U365" s="80" t="str">
        <f t="shared" si="70"/>
        <v>UK</v>
      </c>
      <c r="V365" s="80" t="str">
        <f>VLOOKUP($A365,'Sheet1 - Table (1)'!$A$8:$AG$1186,COLUMN(V$7)+3,FALSE)</f>
        <v>CH - Effektenfonds</v>
      </c>
      <c r="W365" s="80" t="str">
        <f>VLOOKUP(A365,'Sheet1 - Table (1)'!$A$8:$AF$10075,MATCH($W$8,'Sheet1 - Table (1)'!$10:$10,0),FALSE)</f>
        <v>Détermination des Prix Quotidien</v>
      </c>
      <c r="X365" s="80">
        <f>VLOOKUP(A365,'Sheet1 - Table (1)'!$A$8:$AAB$10075,MATCH($X$8,'Sheet1 - Table (1)'!$10:$10,0),FALSE)</f>
        <v>0</v>
      </c>
      <c r="Y365" s="96" t="str">
        <f t="shared" si="72"/>
        <v>Fonds de placement</v>
      </c>
      <c r="AA365" s="96" t="s">
        <v>1823</v>
      </c>
      <c r="AB365" s="96" t="s">
        <v>472</v>
      </c>
      <c r="AC365" s="214" t="s">
        <v>472</v>
      </c>
      <c r="AD365" s="214" t="s">
        <v>5088</v>
      </c>
      <c r="AE365" s="96" t="s">
        <v>5088</v>
      </c>
      <c r="AF365" s="245" t="s">
        <v>2539</v>
      </c>
      <c r="AJ365" s="96" t="s">
        <v>472</v>
      </c>
      <c r="AK365" s="96" t="s">
        <v>472</v>
      </c>
      <c r="AL365" s="96" t="s">
        <v>5088</v>
      </c>
      <c r="AM365" s="96" t="str">
        <f t="shared" si="81"/>
        <v>Liquidités étrangères</v>
      </c>
      <c r="AO365" s="96" t="s">
        <v>472</v>
      </c>
      <c r="AP365" s="96" t="s">
        <v>1804</v>
      </c>
      <c r="AQ365" s="96">
        <v>1</v>
      </c>
      <c r="AR365" s="101">
        <v>0</v>
      </c>
      <c r="AS365" s="101">
        <f t="shared" si="82"/>
        <v>-3.4000000000000002E-3</v>
      </c>
      <c r="BB365" s="101">
        <v>1</v>
      </c>
      <c r="BZ365" s="101" t="str">
        <f t="shared" si="83"/>
        <v/>
      </c>
      <c r="CA365" s="101" t="s">
        <v>70</v>
      </c>
      <c r="CB365" s="101"/>
      <c r="CC365" s="101" t="s">
        <v>70</v>
      </c>
      <c r="CD365" s="42" t="s">
        <v>4374</v>
      </c>
      <c r="CE365" s="42" t="s">
        <v>4374</v>
      </c>
      <c r="CF365" s="42" t="str">
        <f>IFERROR(VLOOKUP(Funds[[#This Row],[Code ISIN]],[1]GLOBAL!$C$1:$L$27,10,FALSE)," ")</f>
        <v xml:space="preserve"> </v>
      </c>
      <c r="CG365" s="42" t="s">
        <v>4374</v>
      </c>
      <c r="CH365" s="42" t="s">
        <v>4374</v>
      </c>
      <c r="CI365" s="42" t="s">
        <v>4374</v>
      </c>
      <c r="CK365" s="96" t="s">
        <v>4374</v>
      </c>
      <c r="CL365" s="246" t="str">
        <f>VLOOKUP(Funds[[#This Row],[Code ISIN]],'Sheet1 - Table (1)'!$A$10:$AF$110017,MATCH("Funds Liquidity",'Sheet1 - Table (1)'!$10:$10,0),FALSE)</f>
        <v>Jour</v>
      </c>
    </row>
    <row r="366" spans="1:93">
      <c r="A366" s="80" t="s">
        <v>245</v>
      </c>
      <c r="B366" s="305">
        <f>IF(ISERROR(VALUE(VLOOKUP($A366,'Sheet1 - Table (1)'!$A$8:$AG$1186,COLUMN(B$7),FALSE))),VLOOKUP(A366,TK_MANQUANTS,2,FALSE),IF(VALUE(VLOOKUP($A366,'Sheet1 - Table (1)'!$A$8:$AG$1186,COLUMN(B$7),FALSE))=0,VLOOKUP(A366,TK_MANQUANTS,2,FALSE),VALUE(VLOOKUP($A366,'Sheet1 - Table (1)'!$A$8:$AG$1186,COLUMN(B$7),FALSE))))</f>
        <v>2173260</v>
      </c>
      <c r="C366" s="80" t="str">
        <f>VLOOKUP($A366,'Sheet1 - Table (1)'!$A$8:$AG$1186,COLUMN(C$7),FALSE)</f>
        <v>Pictet CH Enhanced Liquidity CHF P dy</v>
      </c>
      <c r="D366" s="82">
        <f>VLOOKUP($A366,'Sheet1 - Table (1)'!$A$8:$AG$1186,COLUMN(D$7),FALSE)</f>
        <v>43830</v>
      </c>
      <c r="E366" s="124">
        <f>VLOOKUP($A366,'Sheet1 - Table (1)'!$A$8:$AG$1186,COLUMN(E$7),FALSE)</f>
        <v>0.18</v>
      </c>
      <c r="F366" s="80">
        <f>VLOOKUP($A366,'Sheet1 - Table (1)'!$A$8:$AG$1186,COLUMN(F$7),FALSE)</f>
        <v>0</v>
      </c>
      <c r="G366" s="80" t="str">
        <f>VLOOKUP($A366,'Sheet1 - Table (1)'!$A$8:$AG$1186,COLUMN(G$7),FALSE)</f>
        <v>Switzerland</v>
      </c>
      <c r="H366" s="80" t="str">
        <f>VLOOKUP($A366,'Sheet1 - Table (1)'!$A$8:$AG$1186,COLUMN(H$7),FALSE)</f>
        <v>CHF</v>
      </c>
      <c r="I366" s="80" t="str">
        <f>VLOOKUP($A366,'Sheet1 - Table (1)'!$A$8:$AG$1186,COLUMN(I$7),FALSE)</f>
        <v>Fonds de placement</v>
      </c>
      <c r="J366" s="80" t="str">
        <f>VLOOKUP($A366,'Sheet1 - Table (1)'!$A$8:$AG$1186,COLUMN(J$7),FALSE)</f>
        <v>Fond de Marché Monétaire</v>
      </c>
      <c r="K366" s="82">
        <f>VLOOKUP($A366,'Sheet1 - Table (1)'!$A$8:$AG$1186,COLUMN(K$7),FALSE)</f>
        <v>44255</v>
      </c>
      <c r="L366" s="80">
        <f>VLOOKUP($A366,'Sheet1 - Table (1)'!$A$8:$AG$1186,COLUMN(L$7),FALSE)</f>
        <v>655.92930000000001</v>
      </c>
      <c r="M366" s="80" t="str">
        <f>VLOOKUP($A366,'Sheet1 - Table (1)'!$A$8:$AG$1186,COLUMN(M$7),FALSE)</f>
        <v>Paid</v>
      </c>
      <c r="N366" s="80">
        <f>VLOOKUP($A366,'Sheet1 - Table (1)'!$A$8:$AG$1186,COLUMN(N$7),FALSE)</f>
        <v>0</v>
      </c>
      <c r="O366" s="80">
        <f>VLOOKUP($A366,'Sheet1 - Table (1)'!$A$8:$AG$1186,COLUMN(O$7),FALSE)</f>
        <v>0</v>
      </c>
      <c r="P366" s="80">
        <f>VLOOKUP($A366,'Sheet1 - Table (1)'!$A$8:$AG$1186,COLUMN(P$7),FALSE)</f>
        <v>0</v>
      </c>
      <c r="Q366" s="80">
        <f>VLOOKUP($A366,'Sheet1 - Table (1)'!$A$8:$AG$1186,COLUMN(Q$7),FALSE)</f>
        <v>0</v>
      </c>
      <c r="R366" s="80">
        <f>VLOOKUP($A366,'Sheet1 - Table (1)'!$A$8:$AG$1186,COLUMN(R$7),FALSE)</f>
        <v>0</v>
      </c>
      <c r="S366" s="80">
        <f>VLOOKUP($A366,'Sheet1 - Table (1)'!$A$8:$AG$1186,COLUMN(S$7),FALSE)</f>
        <v>0</v>
      </c>
      <c r="T366" s="80" t="b">
        <f>VLOOKUP($A366,'Sheet1 - Table (1)'!$A$8:$AG$1186,COLUMN(T$7),FALSE)</f>
        <v>1</v>
      </c>
      <c r="U366" s="80" t="str">
        <f t="shared" si="70"/>
        <v>UK</v>
      </c>
      <c r="V366" s="80" t="str">
        <f>VLOOKUP($A366,'Sheet1 - Table (1)'!$A$8:$AG$1186,COLUMN(V$7)+3,FALSE)</f>
        <v>CH - Effektenfonds</v>
      </c>
      <c r="W366" s="80" t="str">
        <f>VLOOKUP(A366,'Sheet1 - Table (1)'!$A$8:$AF$10075,MATCH($W$8,'Sheet1 - Table (1)'!$10:$10,0),FALSE)</f>
        <v>Détermination des Prix Quotidien</v>
      </c>
      <c r="X366" s="80">
        <f>VLOOKUP(A366,'Sheet1 - Table (1)'!$A$8:$AAB$10075,MATCH($X$8,'Sheet1 - Table (1)'!$10:$10,0),FALSE)</f>
        <v>0</v>
      </c>
      <c r="Y366" s="96" t="str">
        <f t="shared" si="72"/>
        <v>Fonds de placement</v>
      </c>
      <c r="AA366" s="96" t="s">
        <v>1823</v>
      </c>
      <c r="AB366" s="96" t="s">
        <v>472</v>
      </c>
      <c r="AC366" s="214" t="s">
        <v>472</v>
      </c>
      <c r="AD366" s="214" t="s">
        <v>2537</v>
      </c>
      <c r="AE366" s="96" t="s">
        <v>5088</v>
      </c>
      <c r="AF366" s="245" t="s">
        <v>5088</v>
      </c>
      <c r="AJ366" s="96" t="s">
        <v>472</v>
      </c>
      <c r="AK366" s="96" t="s">
        <v>472</v>
      </c>
      <c r="AL366" s="96" t="s">
        <v>2537</v>
      </c>
      <c r="AM366" s="96" t="str">
        <f t="shared" si="81"/>
        <v>Liquidités étrangères hedged</v>
      </c>
      <c r="AO366" s="96" t="s">
        <v>472</v>
      </c>
      <c r="AP366" s="96" t="s">
        <v>1804</v>
      </c>
      <c r="AQ366" s="96">
        <v>0.26</v>
      </c>
      <c r="AR366" s="101">
        <v>2E-3</v>
      </c>
      <c r="AS366" s="101">
        <f t="shared" si="82"/>
        <v>2.0000000000000009E-4</v>
      </c>
      <c r="AX366" s="101">
        <v>1</v>
      </c>
      <c r="BZ366" s="101" t="str">
        <f t="shared" si="83"/>
        <v/>
      </c>
      <c r="CA366" s="101" t="s">
        <v>70</v>
      </c>
      <c r="CB366" s="101"/>
      <c r="CC366" s="101" t="s">
        <v>70</v>
      </c>
      <c r="CD366" s="42" t="s">
        <v>4374</v>
      </c>
      <c r="CE366" s="42" t="s">
        <v>4374</v>
      </c>
      <c r="CF366" s="42" t="str">
        <f>IFERROR(VLOOKUP(Funds[[#This Row],[Code ISIN]],[1]GLOBAL!$C$1:$L$27,10,FALSE)," ")</f>
        <v xml:space="preserve"> </v>
      </c>
      <c r="CG366" s="42" t="s">
        <v>4374</v>
      </c>
      <c r="CH366" s="42" t="s">
        <v>4374</v>
      </c>
      <c r="CI366" s="42" t="s">
        <v>4374</v>
      </c>
      <c r="CK366" s="96" t="s">
        <v>4374</v>
      </c>
      <c r="CL366" s="246" t="str">
        <f>VLOOKUP(Funds[[#This Row],[Code ISIN]],'Sheet1 - Table (1)'!$A$10:$AF$110017,MATCH("Funds Liquidity",'Sheet1 - Table (1)'!$10:$10,0),FALSE)</f>
        <v>Jour</v>
      </c>
    </row>
    <row r="367" spans="1:93">
      <c r="A367" s="80" t="s">
        <v>208</v>
      </c>
      <c r="B367" s="305">
        <f>IF(ISERROR(VALUE(VLOOKUP($A367,'Sheet1 - Table (1)'!$A$8:$AG$1186,COLUMN(B$7),FALSE))),VLOOKUP(A367,TK_MANQUANTS,2,FALSE),IF(VALUE(VLOOKUP($A367,'Sheet1 - Table (1)'!$A$8:$AG$1186,COLUMN(B$7),FALSE))=0,VLOOKUP(A367,TK_MANQUANTS,2,FALSE),VALUE(VLOOKUP($A367,'Sheet1 - Table (1)'!$A$8:$AG$1186,COLUMN(B$7),FALSE))))</f>
        <v>2378909</v>
      </c>
      <c r="C367" s="80" t="str">
        <f>VLOOKUP($A367,'Sheet1 - Table (1)'!$A$8:$AG$1186,COLUMN(C$7),FALSE)</f>
        <v>JSS Commodity - Diversified (CHF) P CHF dist</v>
      </c>
      <c r="D367" s="82">
        <f>VLOOKUP($A367,'Sheet1 - Table (1)'!$A$8:$AG$1186,COLUMN(D$7),FALSE)</f>
        <v>44074</v>
      </c>
      <c r="E367" s="124">
        <f>VLOOKUP($A367,'Sheet1 - Table (1)'!$A$8:$AG$1186,COLUMN(E$7),FALSE)</f>
        <v>1.97</v>
      </c>
      <c r="F367" s="80">
        <f>VLOOKUP($A367,'Sheet1 - Table (1)'!$A$8:$AG$1186,COLUMN(F$7),FALSE)</f>
        <v>0</v>
      </c>
      <c r="G367" s="80" t="str">
        <f>VLOOKUP($A367,'Sheet1 - Table (1)'!$A$8:$AG$1186,COLUMN(G$7),FALSE)</f>
        <v>Switzerland</v>
      </c>
      <c r="H367" s="80" t="str">
        <f>VLOOKUP($A367,'Sheet1 - Table (1)'!$A$8:$AG$1186,COLUMN(H$7),FALSE)</f>
        <v>CHF</v>
      </c>
      <c r="I367" s="80" t="str">
        <f>VLOOKUP($A367,'Sheet1 - Table (1)'!$A$8:$AG$1186,COLUMN(I$7),FALSE)</f>
        <v>Fonds de placement</v>
      </c>
      <c r="J367" s="80" t="str">
        <f>VLOOKUP($A367,'Sheet1 - Table (1)'!$A$8:$AG$1186,COLUMN(J$7),FALSE)</f>
        <v>Commodity</v>
      </c>
      <c r="K367" s="82">
        <f>VLOOKUP($A367,'Sheet1 - Table (1)'!$A$8:$AG$1186,COLUMN(K$7),FALSE)</f>
        <v>0</v>
      </c>
      <c r="L367" s="80">
        <f>VLOOKUP($A367,'Sheet1 - Table (1)'!$A$8:$AG$1186,COLUMN(L$7),FALSE)</f>
        <v>0</v>
      </c>
      <c r="M367" s="80" t="str">
        <f>VLOOKUP($A367,'Sheet1 - Table (1)'!$A$8:$AG$1186,COLUMN(M$7),FALSE)</f>
        <v>Paid</v>
      </c>
      <c r="N367" s="80">
        <f>VLOOKUP($A367,'Sheet1 - Table (1)'!$A$8:$AG$1186,COLUMN(N$7),FALSE)</f>
        <v>0</v>
      </c>
      <c r="O367" s="80">
        <f>VLOOKUP($A367,'Sheet1 - Table (1)'!$A$8:$AG$1186,COLUMN(O$7),FALSE)</f>
        <v>0</v>
      </c>
      <c r="P367" s="80">
        <f>VLOOKUP($A367,'Sheet1 - Table (1)'!$A$8:$AG$1186,COLUMN(P$7),FALSE)</f>
        <v>0</v>
      </c>
      <c r="Q367" s="80">
        <f>VLOOKUP($A367,'Sheet1 - Table (1)'!$A$8:$AG$1186,COLUMN(Q$7),FALSE)</f>
        <v>0</v>
      </c>
      <c r="R367" s="80">
        <f>VLOOKUP($A367,'Sheet1 - Table (1)'!$A$8:$AG$1186,COLUMN(R$7),FALSE)</f>
        <v>0</v>
      </c>
      <c r="S367" s="80" t="b">
        <f>VLOOKUP($A367,'Sheet1 - Table (1)'!$A$8:$AG$1186,COLUMN(S$7),FALSE)</f>
        <v>1</v>
      </c>
      <c r="T367" s="80">
        <f>VLOOKUP($A367,'Sheet1 - Table (1)'!$A$8:$AG$1186,COLUMN(T$7),FALSE)</f>
        <v>0</v>
      </c>
      <c r="U367" s="80" t="str">
        <f t="shared" ref="U367:U430" si="84">IF(N367=TRUE,UPPER(LEFT($N$8,2)),"")&amp;IF(O367=TRUE,IF(N367=TRUE,"-","")&amp;UPPER(LEFT($O$8,2)),"")&amp;IF(P367=TRUE,IF(OR(N367=TRUE,O367=TRUE),"-","")&amp;UPPER(LEFT($P$8,2)),"")&amp;IF(Q367=TRUE,IF(OR(N367=TRUE,O367=TRUE,P367=TRUE),"-","")&amp;UPPER(LEFT($Q$8,2)),"")&amp;IF(R367=TRUE,IF(OR(N367=TRUE,O367=TRUE,P367=TRUE,Q367=TRUE),"-","")&amp;UPPER(LEFT($R$8,2)),"")&amp;IF(S367=TRUE,IF(OR(N367=TRUE,O367=TRUE,P367=TRUE,Q367=TRUE,R367=TRUE),"-","")&amp;UPPER(LEFT($S$8,2)),"")&amp;IF(T367=TRUE,IF(OR(N367=TRUE,O367=TRUE,P367=TRUE,Q367=TRUE,R367=TRUE,S367=TRUE),"-","")&amp;UPPER(LEFT($T$8,2)),"")</f>
        <v>GE</v>
      </c>
      <c r="V367" s="80" t="str">
        <f>VLOOKUP($A367,'Sheet1 - Table (1)'!$A$8:$AG$1186,COLUMN(V$7)+3,FALSE)</f>
        <v>CH - Uebrige Fds tradit. Anl.</v>
      </c>
      <c r="W367" s="80" t="str">
        <f>VLOOKUP(A367,'Sheet1 - Table (1)'!$A$8:$AF$10075,MATCH($W$8,'Sheet1 - Table (1)'!$10:$10,0),FALSE)</f>
        <v>Détermination des Prix Quotidien</v>
      </c>
      <c r="X367" s="80">
        <f>VLOOKUP(A367,'Sheet1 - Table (1)'!$A$8:$AAB$10075,MATCH($X$8,'Sheet1 - Table (1)'!$10:$10,0),FALSE)</f>
        <v>0</v>
      </c>
      <c r="Y367" s="96" t="str">
        <f t="shared" si="72"/>
        <v>Fonds de placement</v>
      </c>
      <c r="AA367" s="96" t="s">
        <v>1823</v>
      </c>
      <c r="AB367" s="96" t="s">
        <v>2874</v>
      </c>
      <c r="AC367" s="214" t="s">
        <v>2874</v>
      </c>
      <c r="AI367" s="96" t="s">
        <v>475</v>
      </c>
      <c r="AJ367" s="96" t="s">
        <v>475</v>
      </c>
      <c r="AK367" s="96" t="s">
        <v>1803</v>
      </c>
      <c r="AL367" s="96" t="s">
        <v>5091</v>
      </c>
      <c r="AM367" s="96" t="str">
        <f t="shared" si="81"/>
        <v>Placements alternatifs étrangers hedged</v>
      </c>
      <c r="AN367" s="139">
        <v>1</v>
      </c>
      <c r="AO367" s="96" t="s">
        <v>2874</v>
      </c>
      <c r="AP367" s="96" t="s">
        <v>1804</v>
      </c>
      <c r="AQ367" s="96">
        <v>0</v>
      </c>
      <c r="AR367" s="101">
        <v>0</v>
      </c>
      <c r="AS367" s="101">
        <f t="shared" si="82"/>
        <v>-1.9699999999999999E-2</v>
      </c>
      <c r="AX367" s="101">
        <v>1</v>
      </c>
      <c r="BZ367" s="101" t="str">
        <f t="shared" si="83"/>
        <v/>
      </c>
      <c r="CA367" s="101" t="s">
        <v>70</v>
      </c>
      <c r="CB367" s="101"/>
      <c r="CC367" s="101" t="s">
        <v>70</v>
      </c>
      <c r="CD367" s="42" t="s">
        <v>4374</v>
      </c>
      <c r="CE367" s="42" t="s">
        <v>4374</v>
      </c>
      <c r="CF367" s="42" t="str">
        <f>IFERROR(VLOOKUP(Funds[[#This Row],[Code ISIN]],[1]GLOBAL!$C$1:$L$27,10,FALSE)," ")</f>
        <v xml:space="preserve"> </v>
      </c>
      <c r="CG367" s="42" t="s">
        <v>4374</v>
      </c>
      <c r="CH367" s="42" t="s">
        <v>4374</v>
      </c>
      <c r="CI367" s="42" t="s">
        <v>4374</v>
      </c>
      <c r="CK367" s="96" t="s">
        <v>4374</v>
      </c>
      <c r="CL367" s="246" t="str">
        <f>VLOOKUP(Funds[[#This Row],[Code ISIN]],'Sheet1 - Table (1)'!$A$10:$AF$110017,MATCH("Funds Liquidity",'Sheet1 - Table (1)'!$10:$10,0),FALSE)</f>
        <v>Jour</v>
      </c>
    </row>
    <row r="368" spans="1:93">
      <c r="A368" s="80" t="s">
        <v>805</v>
      </c>
      <c r="B368" s="305">
        <f>IF(ISERROR(VALUE(VLOOKUP($A368,'Sheet1 - Table (1)'!$A$8:$AG$1186,COLUMN(B$7),FALSE))),VLOOKUP(A368,TK_MANQUANTS,2,FALSE),IF(VALUE(VLOOKUP($A368,'Sheet1 - Table (1)'!$A$8:$AG$1186,COLUMN(B$7),FALSE))=0,VLOOKUP(A368,TK_MANQUANTS,2,FALSE),VALUE(VLOOKUP($A368,'Sheet1 - Table (1)'!$A$8:$AG$1186,COLUMN(B$7),FALSE))))</f>
        <v>2463440</v>
      </c>
      <c r="C368" s="80" t="str">
        <f>VLOOKUP($A368,'Sheet1 - Table (1)'!$A$8:$AG$1186,COLUMN(C$7),FALSE)</f>
        <v>BCV Commodity (CHF) A</v>
      </c>
      <c r="D368" s="82">
        <f>VLOOKUP($A368,'Sheet1 - Table (1)'!$A$8:$AG$1186,COLUMN(D$7),FALSE)</f>
        <v>44012</v>
      </c>
      <c r="E368" s="124">
        <f>VLOOKUP($A368,'Sheet1 - Table (1)'!$A$8:$AG$1186,COLUMN(E$7),FALSE)</f>
        <v>1.6</v>
      </c>
      <c r="F368" s="80">
        <f>VLOOKUP($A368,'Sheet1 - Table (1)'!$A$8:$AG$1186,COLUMN(F$7),FALSE)</f>
        <v>0</v>
      </c>
      <c r="G368" s="80" t="str">
        <f>VLOOKUP($A368,'Sheet1 - Table (1)'!$A$8:$AG$1186,COLUMN(G$7),FALSE)</f>
        <v>Switzerland</v>
      </c>
      <c r="H368" s="80" t="str">
        <f>VLOOKUP($A368,'Sheet1 - Table (1)'!$A$8:$AG$1186,COLUMN(H$7),FALSE)</f>
        <v>CHF</v>
      </c>
      <c r="I368" s="80" t="str">
        <f>VLOOKUP($A368,'Sheet1 - Table (1)'!$A$8:$AG$1186,COLUMN(I$7),FALSE)</f>
        <v>Fonds de placement</v>
      </c>
      <c r="J368" s="80" t="str">
        <f>VLOOKUP($A368,'Sheet1 - Table (1)'!$A$8:$AG$1186,COLUMN(J$7),FALSE)</f>
        <v>Commodity</v>
      </c>
      <c r="K368" s="82">
        <f>VLOOKUP($A368,'Sheet1 - Table (1)'!$A$8:$AG$1186,COLUMN(K$7),FALSE)</f>
        <v>44255</v>
      </c>
      <c r="L368" s="80">
        <f>VLOOKUP($A368,'Sheet1 - Table (1)'!$A$8:$AG$1186,COLUMN(L$7),FALSE)</f>
        <v>165.88464490000001</v>
      </c>
      <c r="M368" s="80" t="str">
        <f>VLOOKUP($A368,'Sheet1 - Table (1)'!$A$8:$AG$1186,COLUMN(M$7),FALSE)</f>
        <v>Paid</v>
      </c>
      <c r="N368" s="80">
        <f>VLOOKUP($A368,'Sheet1 - Table (1)'!$A$8:$AG$1186,COLUMN(N$7),FALSE)</f>
        <v>0</v>
      </c>
      <c r="O368" s="80">
        <f>VLOOKUP($A368,'Sheet1 - Table (1)'!$A$8:$AG$1186,COLUMN(O$7),FALSE)</f>
        <v>0</v>
      </c>
      <c r="P368" s="80">
        <f>VLOOKUP($A368,'Sheet1 - Table (1)'!$A$8:$AG$1186,COLUMN(P$7),FALSE)</f>
        <v>0</v>
      </c>
      <c r="Q368" s="80">
        <f>VLOOKUP($A368,'Sheet1 - Table (1)'!$A$8:$AG$1186,COLUMN(Q$7),FALSE)</f>
        <v>0</v>
      </c>
      <c r="R368" s="80">
        <f>VLOOKUP($A368,'Sheet1 - Table (1)'!$A$8:$AG$1186,COLUMN(R$7),FALSE)</f>
        <v>0</v>
      </c>
      <c r="S368" s="80">
        <f>VLOOKUP($A368,'Sheet1 - Table (1)'!$A$8:$AG$1186,COLUMN(S$7),FALSE)</f>
        <v>0</v>
      </c>
      <c r="T368" s="80">
        <f>VLOOKUP($A368,'Sheet1 - Table (1)'!$A$8:$AG$1186,COLUMN(T$7),FALSE)</f>
        <v>0</v>
      </c>
      <c r="U368" s="80" t="str">
        <f t="shared" si="84"/>
        <v/>
      </c>
      <c r="V368" s="80" t="str">
        <f>VLOOKUP($A368,'Sheet1 - Table (1)'!$A$8:$AG$1186,COLUMN(V$7)+3,FALSE)</f>
        <v>CH - Uebrige Fds tradit. Anl.</v>
      </c>
      <c r="W368" s="80" t="str">
        <f>VLOOKUP(A368,'Sheet1 - Table (1)'!$A$8:$AF$10075,MATCH($W$8,'Sheet1 - Table (1)'!$10:$10,0),FALSE)</f>
        <v>Détermination des Prix Quotidien</v>
      </c>
      <c r="X368" s="80">
        <f>VLOOKUP(A368,'Sheet1 - Table (1)'!$A$8:$AAB$10075,MATCH($X$8,'Sheet1 - Table (1)'!$10:$10,0),FALSE)</f>
        <v>0</v>
      </c>
      <c r="Y368" s="96" t="str">
        <f t="shared" si="72"/>
        <v>Fonds de placement</v>
      </c>
      <c r="AA368" s="96" t="s">
        <v>1823</v>
      </c>
      <c r="AB368" s="96" t="s">
        <v>2874</v>
      </c>
      <c r="AC368" s="214" t="s">
        <v>2874</v>
      </c>
      <c r="AG368" s="96" t="s">
        <v>475</v>
      </c>
      <c r="AI368" s="96" t="s">
        <v>475</v>
      </c>
      <c r="AJ368" s="96" t="s">
        <v>475</v>
      </c>
      <c r="AK368" s="96" t="s">
        <v>1803</v>
      </c>
      <c r="AL368" s="96" t="s">
        <v>5091</v>
      </c>
      <c r="AM368" s="96" t="str">
        <f t="shared" si="81"/>
        <v>Placements alternatifs étrangers hedged</v>
      </c>
      <c r="AN368" s="139">
        <v>1</v>
      </c>
      <c r="AO368" s="96" t="s">
        <v>2874</v>
      </c>
      <c r="AP368" s="96" t="s">
        <v>1804</v>
      </c>
      <c r="AS368" s="101" t="str">
        <f t="shared" si="82"/>
        <v/>
      </c>
      <c r="AX368" s="101">
        <v>1</v>
      </c>
      <c r="BT368" s="101">
        <v>0</v>
      </c>
      <c r="BU368" s="101">
        <v>0</v>
      </c>
      <c r="BZ368" s="101" t="str">
        <f t="shared" si="83"/>
        <v/>
      </c>
      <c r="CA368" s="101" t="s">
        <v>70</v>
      </c>
      <c r="CB368" s="101"/>
      <c r="CC368" s="101" t="s">
        <v>70</v>
      </c>
      <c r="CD368" s="42" t="s">
        <v>4374</v>
      </c>
      <c r="CE368" s="42" t="s">
        <v>4374</v>
      </c>
      <c r="CF368" s="42" t="str">
        <f>IFERROR(VLOOKUP(Funds[[#This Row],[Code ISIN]],[1]GLOBAL!$C$1:$L$27,10,FALSE)," ")</f>
        <v xml:space="preserve"> </v>
      </c>
      <c r="CG368" s="42" t="s">
        <v>4374</v>
      </c>
      <c r="CH368" s="42" t="s">
        <v>4374</v>
      </c>
      <c r="CI368" s="42" t="s">
        <v>4374</v>
      </c>
      <c r="CK368" s="96" t="s">
        <v>4374</v>
      </c>
      <c r="CL368" s="246" t="str">
        <f>VLOOKUP(Funds[[#This Row],[Code ISIN]],'Sheet1 - Table (1)'!$A$10:$AF$110017,MATCH("Funds Liquidity",'Sheet1 - Table (1)'!$10:$10,0),FALSE)</f>
        <v>Jour</v>
      </c>
    </row>
    <row r="369" spans="1:94">
      <c r="A369" s="80" t="s">
        <v>807</v>
      </c>
      <c r="B369" s="305">
        <f>IF(ISERROR(VALUE(VLOOKUP($A369,'Sheet1 - Table (1)'!$A$8:$AG$1186,COLUMN(B$7),FALSE))),VLOOKUP(A369,TK_MANQUANTS,2,FALSE),IF(VALUE(VLOOKUP($A369,'Sheet1 - Table (1)'!$A$8:$AG$1186,COLUMN(B$7),FALSE))=0,VLOOKUP(A369,TK_MANQUANTS,2,FALSE),VALUE(VLOOKUP($A369,'Sheet1 - Table (1)'!$A$8:$AG$1186,COLUMN(B$7),FALSE))))</f>
        <v>2463471</v>
      </c>
      <c r="C369" s="80" t="str">
        <f>VLOOKUP($A369,'Sheet1 - Table (1)'!$A$8:$AG$1186,COLUMN(C$7),FALSE)</f>
        <v>BCV Commodity (USD) A</v>
      </c>
      <c r="D369" s="82">
        <f>VLOOKUP($A369,'Sheet1 - Table (1)'!$A$8:$AG$1186,COLUMN(D$7),FALSE)</f>
        <v>44012</v>
      </c>
      <c r="E369" s="124">
        <f>VLOOKUP($A369,'Sheet1 - Table (1)'!$A$8:$AG$1186,COLUMN(E$7),FALSE)</f>
        <v>1.61</v>
      </c>
      <c r="F369" s="80">
        <f>VLOOKUP($A369,'Sheet1 - Table (1)'!$A$8:$AG$1186,COLUMN(F$7),FALSE)</f>
        <v>0</v>
      </c>
      <c r="G369" s="80" t="str">
        <f>VLOOKUP($A369,'Sheet1 - Table (1)'!$A$8:$AG$1186,COLUMN(G$7),FALSE)</f>
        <v>Switzerland</v>
      </c>
      <c r="H369" s="80" t="str">
        <f>VLOOKUP($A369,'Sheet1 - Table (1)'!$A$8:$AG$1186,COLUMN(H$7),FALSE)</f>
        <v>USD</v>
      </c>
      <c r="I369" s="80" t="str">
        <f>VLOOKUP($A369,'Sheet1 - Table (1)'!$A$8:$AG$1186,COLUMN(I$7),FALSE)</f>
        <v>Fonds de placement</v>
      </c>
      <c r="J369" s="80" t="str">
        <f>VLOOKUP($A369,'Sheet1 - Table (1)'!$A$8:$AG$1186,COLUMN(J$7),FALSE)</f>
        <v>Commodity</v>
      </c>
      <c r="K369" s="82">
        <f>VLOOKUP($A369,'Sheet1 - Table (1)'!$A$8:$AG$1186,COLUMN(K$7),FALSE)</f>
        <v>44255</v>
      </c>
      <c r="L369" s="80">
        <f>VLOOKUP($A369,'Sheet1 - Table (1)'!$A$8:$AG$1186,COLUMN(L$7),FALSE)</f>
        <v>165.88464490000001</v>
      </c>
      <c r="M369" s="80" t="str">
        <f>VLOOKUP($A369,'Sheet1 - Table (1)'!$A$8:$AG$1186,COLUMN(M$7),FALSE)</f>
        <v>Paid</v>
      </c>
      <c r="N369" s="80">
        <f>VLOOKUP($A369,'Sheet1 - Table (1)'!$A$8:$AG$1186,COLUMN(N$7),FALSE)</f>
        <v>0</v>
      </c>
      <c r="O369" s="80">
        <f>VLOOKUP($A369,'Sheet1 - Table (1)'!$A$8:$AG$1186,COLUMN(O$7),FALSE)</f>
        <v>0</v>
      </c>
      <c r="P369" s="80">
        <f>VLOOKUP($A369,'Sheet1 - Table (1)'!$A$8:$AG$1186,COLUMN(P$7),FALSE)</f>
        <v>0</v>
      </c>
      <c r="Q369" s="80">
        <f>VLOOKUP($A369,'Sheet1 - Table (1)'!$A$8:$AG$1186,COLUMN(Q$7),FALSE)</f>
        <v>0</v>
      </c>
      <c r="R369" s="80">
        <f>VLOOKUP($A369,'Sheet1 - Table (1)'!$A$8:$AG$1186,COLUMN(R$7),FALSE)</f>
        <v>0</v>
      </c>
      <c r="S369" s="80">
        <f>VLOOKUP($A369,'Sheet1 - Table (1)'!$A$8:$AG$1186,COLUMN(S$7),FALSE)</f>
        <v>0</v>
      </c>
      <c r="T369" s="80">
        <f>VLOOKUP($A369,'Sheet1 - Table (1)'!$A$8:$AG$1186,COLUMN(T$7),FALSE)</f>
        <v>0</v>
      </c>
      <c r="U369" s="80" t="str">
        <f t="shared" si="84"/>
        <v/>
      </c>
      <c r="V369" s="80" t="str">
        <f>VLOOKUP($A369,'Sheet1 - Table (1)'!$A$8:$AG$1186,COLUMN(V$7)+3,FALSE)</f>
        <v>CH - Uebrige Fds tradit. Anl.</v>
      </c>
      <c r="W369" s="80" t="str">
        <f>VLOOKUP(A369,'Sheet1 - Table (1)'!$A$8:$AF$10075,MATCH($W$8,'Sheet1 - Table (1)'!$10:$10,0),FALSE)</f>
        <v>Détermination des Prix Quotidien</v>
      </c>
      <c r="X369" s="80">
        <f>VLOOKUP(A369,'Sheet1 - Table (1)'!$A$8:$AAB$10075,MATCH($X$8,'Sheet1 - Table (1)'!$10:$10,0),FALSE)</f>
        <v>0</v>
      </c>
      <c r="Y369" s="96" t="str">
        <f t="shared" si="72"/>
        <v>Fonds de placement</v>
      </c>
      <c r="AA369" s="96" t="s">
        <v>1823</v>
      </c>
      <c r="AB369" s="96" t="s">
        <v>2874</v>
      </c>
      <c r="AC369" s="214" t="s">
        <v>2874</v>
      </c>
      <c r="AG369" s="96" t="s">
        <v>475</v>
      </c>
      <c r="AI369" s="96" t="s">
        <v>475</v>
      </c>
      <c r="AJ369" s="96" t="s">
        <v>475</v>
      </c>
      <c r="AK369" s="96" t="s">
        <v>1803</v>
      </c>
      <c r="AL369" s="96" t="s">
        <v>5091</v>
      </c>
      <c r="AM369" s="96" t="str">
        <f t="shared" si="81"/>
        <v>Placements alternatifs étrangers</v>
      </c>
      <c r="AN369" s="139">
        <v>1</v>
      </c>
      <c r="AO369" s="96" t="s">
        <v>2874</v>
      </c>
      <c r="AP369" s="96" t="s">
        <v>1804</v>
      </c>
      <c r="AS369" s="101" t="str">
        <f t="shared" si="82"/>
        <v/>
      </c>
      <c r="BB369" s="101">
        <v>1</v>
      </c>
      <c r="BZ369" s="101" t="str">
        <f t="shared" si="83"/>
        <v/>
      </c>
      <c r="CA369" s="101" t="s">
        <v>70</v>
      </c>
      <c r="CB369" s="101"/>
      <c r="CC369" s="101" t="s">
        <v>70</v>
      </c>
      <c r="CD369" s="42" t="s">
        <v>4374</v>
      </c>
      <c r="CE369" s="42" t="s">
        <v>4374</v>
      </c>
      <c r="CF369" s="42" t="str">
        <f>IFERROR(VLOOKUP(Funds[[#This Row],[Code ISIN]],[1]GLOBAL!$C$1:$L$27,10,FALSE)," ")</f>
        <v xml:space="preserve"> </v>
      </c>
      <c r="CG369" s="42" t="s">
        <v>4374</v>
      </c>
      <c r="CH369" s="42" t="s">
        <v>4374</v>
      </c>
      <c r="CI369" s="42" t="s">
        <v>4374</v>
      </c>
      <c r="CK369" s="96" t="s">
        <v>4374</v>
      </c>
      <c r="CL369" s="246" t="str">
        <f>VLOOKUP(Funds[[#This Row],[Code ISIN]],'Sheet1 - Table (1)'!$A$10:$AF$110017,MATCH("Funds Liquidity",'Sheet1 - Table (1)'!$10:$10,0),FALSE)</f>
        <v>Jour</v>
      </c>
    </row>
    <row r="370" spans="1:94">
      <c r="A370" s="80" t="s">
        <v>178</v>
      </c>
      <c r="B370" s="305">
        <f>IF(ISERROR(VALUE(VLOOKUP($A370,'Sheet1 - Table (1)'!$A$8:$AG$1186,COLUMN(B$7),FALSE))),VLOOKUP(A370,TK_MANQUANTS,2,FALSE),IF(VALUE(VLOOKUP($A370,'Sheet1 - Table (1)'!$A$8:$AG$1186,COLUMN(B$7),FALSE))=0,VLOOKUP(A370,TK_MANQUANTS,2,FALSE),VALUE(VLOOKUP($A370,'Sheet1 - Table (1)'!$A$8:$AG$1186,COLUMN(B$7),FALSE))))</f>
        <v>2463696</v>
      </c>
      <c r="C370" s="80" t="str">
        <f>VLOOKUP($A370,'Sheet1 - Table (1)'!$A$8:$AG$1186,COLUMN(C$7),FALSE)</f>
        <v>BCV Commodity (CHF) B</v>
      </c>
      <c r="D370" s="82">
        <f>VLOOKUP($A370,'Sheet1 - Table (1)'!$A$8:$AG$1186,COLUMN(D$7),FALSE)</f>
        <v>44012</v>
      </c>
      <c r="E370" s="124">
        <f>VLOOKUP($A370,'Sheet1 - Table (1)'!$A$8:$AG$1186,COLUMN(E$7),FALSE)</f>
        <v>1.01</v>
      </c>
      <c r="F370" s="80">
        <f>VLOOKUP($A370,'Sheet1 - Table (1)'!$A$8:$AG$1186,COLUMN(F$7),FALSE)</f>
        <v>0</v>
      </c>
      <c r="G370" s="80" t="str">
        <f>VLOOKUP($A370,'Sheet1 - Table (1)'!$A$8:$AG$1186,COLUMN(G$7),FALSE)</f>
        <v>Switzerland</v>
      </c>
      <c r="H370" s="80" t="str">
        <f>VLOOKUP($A370,'Sheet1 - Table (1)'!$A$8:$AG$1186,COLUMN(H$7),FALSE)</f>
        <v>CHF</v>
      </c>
      <c r="I370" s="80" t="str">
        <f>VLOOKUP($A370,'Sheet1 - Table (1)'!$A$8:$AG$1186,COLUMN(I$7),FALSE)</f>
        <v>Fonds de placement</v>
      </c>
      <c r="J370" s="80" t="str">
        <f>VLOOKUP($A370,'Sheet1 - Table (1)'!$A$8:$AG$1186,COLUMN(J$7),FALSE)</f>
        <v>Commodity</v>
      </c>
      <c r="K370" s="82">
        <f>VLOOKUP($A370,'Sheet1 - Table (1)'!$A$8:$AG$1186,COLUMN(K$7),FALSE)</f>
        <v>44255</v>
      </c>
      <c r="L370" s="80">
        <f>VLOOKUP($A370,'Sheet1 - Table (1)'!$A$8:$AG$1186,COLUMN(L$7),FALSE)</f>
        <v>165.88464490000001</v>
      </c>
      <c r="M370" s="80" t="str">
        <f>VLOOKUP($A370,'Sheet1 - Table (1)'!$A$8:$AG$1186,COLUMN(M$7),FALSE)</f>
        <v>Paid</v>
      </c>
      <c r="N370" s="80">
        <f>VLOOKUP($A370,'Sheet1 - Table (1)'!$A$8:$AG$1186,COLUMN(N$7),FALSE)</f>
        <v>0</v>
      </c>
      <c r="O370" s="80">
        <f>VLOOKUP($A370,'Sheet1 - Table (1)'!$A$8:$AG$1186,COLUMN(O$7),FALSE)</f>
        <v>0</v>
      </c>
      <c r="P370" s="80">
        <f>VLOOKUP($A370,'Sheet1 - Table (1)'!$A$8:$AG$1186,COLUMN(P$7),FALSE)</f>
        <v>0</v>
      </c>
      <c r="Q370" s="80">
        <f>VLOOKUP($A370,'Sheet1 - Table (1)'!$A$8:$AG$1186,COLUMN(Q$7),FALSE)</f>
        <v>0</v>
      </c>
      <c r="R370" s="80">
        <f>VLOOKUP($A370,'Sheet1 - Table (1)'!$A$8:$AG$1186,COLUMN(R$7),FALSE)</f>
        <v>0</v>
      </c>
      <c r="S370" s="80">
        <f>VLOOKUP($A370,'Sheet1 - Table (1)'!$A$8:$AG$1186,COLUMN(S$7),FALSE)</f>
        <v>0</v>
      </c>
      <c r="T370" s="80">
        <f>VLOOKUP($A370,'Sheet1 - Table (1)'!$A$8:$AG$1186,COLUMN(T$7),FALSE)</f>
        <v>0</v>
      </c>
      <c r="U370" s="80" t="str">
        <f t="shared" si="84"/>
        <v/>
      </c>
      <c r="V370" s="80" t="str">
        <f>VLOOKUP($A370,'Sheet1 - Table (1)'!$A$8:$AG$1186,COLUMN(V$7)+3,FALSE)</f>
        <v>CH - Uebrige Fds tradit. Anl.</v>
      </c>
      <c r="W370" s="80" t="str">
        <f>VLOOKUP(A370,'Sheet1 - Table (1)'!$A$8:$AF$10075,MATCH($W$8,'Sheet1 - Table (1)'!$10:$10,0),FALSE)</f>
        <v>Détermination des Prix Quotidien</v>
      </c>
      <c r="X370" s="80">
        <f>VLOOKUP(A370,'Sheet1 - Table (1)'!$A$8:$AAB$10075,MATCH($X$8,'Sheet1 - Table (1)'!$10:$10,0),FALSE)</f>
        <v>0</v>
      </c>
      <c r="Y370" s="96" t="str">
        <f t="shared" si="72"/>
        <v>Fonds de placement</v>
      </c>
      <c r="AA370" s="96" t="s">
        <v>1823</v>
      </c>
      <c r="AB370" s="96" t="s">
        <v>2874</v>
      </c>
      <c r="AC370" s="214" t="s">
        <v>2874</v>
      </c>
      <c r="AG370" s="96" t="s">
        <v>475</v>
      </c>
      <c r="AI370" s="96" t="s">
        <v>475</v>
      </c>
      <c r="AJ370" s="96" t="s">
        <v>475</v>
      </c>
      <c r="AK370" s="96" t="s">
        <v>1803</v>
      </c>
      <c r="AL370" s="96" t="s">
        <v>5091</v>
      </c>
      <c r="AM370" s="96" t="str">
        <f t="shared" si="81"/>
        <v>Placements alternatifs étrangers hedged</v>
      </c>
      <c r="AN370" s="139">
        <v>1</v>
      </c>
      <c r="AO370" s="96" t="s">
        <v>2874</v>
      </c>
      <c r="AP370" s="96" t="s">
        <v>1804</v>
      </c>
      <c r="AQ370" s="96">
        <v>0</v>
      </c>
      <c r="AR370" s="101">
        <v>0</v>
      </c>
      <c r="AS370" s="101">
        <f t="shared" si="82"/>
        <v>-1.01E-2</v>
      </c>
      <c r="AX370" s="101">
        <v>1</v>
      </c>
      <c r="BZ370" s="101" t="str">
        <f t="shared" si="83"/>
        <v/>
      </c>
      <c r="CA370" s="101" t="s">
        <v>70</v>
      </c>
      <c r="CB370" s="101"/>
      <c r="CC370" s="101" t="s">
        <v>70</v>
      </c>
      <c r="CD370" s="42" t="s">
        <v>4374</v>
      </c>
      <c r="CE370" s="42" t="s">
        <v>4374</v>
      </c>
      <c r="CF370" s="42" t="str">
        <f>IFERROR(VLOOKUP(Funds[[#This Row],[Code ISIN]],[1]GLOBAL!$C$1:$L$27,10,FALSE)," ")</f>
        <v xml:space="preserve"> </v>
      </c>
      <c r="CG370" s="42" t="s">
        <v>4374</v>
      </c>
      <c r="CH370" s="42" t="s">
        <v>4374</v>
      </c>
      <c r="CI370" s="42" t="s">
        <v>4374</v>
      </c>
      <c r="CK370" s="96" t="s">
        <v>4374</v>
      </c>
      <c r="CL370" s="246" t="str">
        <f>VLOOKUP(Funds[[#This Row],[Code ISIN]],'Sheet1 - Table (1)'!$A$10:$AF$110017,MATCH("Funds Liquidity",'Sheet1 - Table (1)'!$10:$10,0),FALSE)</f>
        <v>Jour</v>
      </c>
    </row>
    <row r="371" spans="1:94">
      <c r="A371" s="80" t="s">
        <v>180</v>
      </c>
      <c r="B371" s="305">
        <f>IF(ISERROR(VALUE(VLOOKUP($A371,'Sheet1 - Table (1)'!$A$8:$AG$1186,COLUMN(B$7),FALSE))),VLOOKUP(A371,TK_MANQUANTS,2,FALSE),IF(VALUE(VLOOKUP($A371,'Sheet1 - Table (1)'!$A$8:$AG$1186,COLUMN(B$7),FALSE))=0,VLOOKUP(A371,TK_MANQUANTS,2,FALSE),VALUE(VLOOKUP($A371,'Sheet1 - Table (1)'!$A$8:$AG$1186,COLUMN(B$7),FALSE))))</f>
        <v>2463727</v>
      </c>
      <c r="C371" s="80" t="str">
        <f>VLOOKUP($A371,'Sheet1 - Table (1)'!$A$8:$AG$1186,COLUMN(C$7),FALSE)</f>
        <v>BCV Commodity (USD) B</v>
      </c>
      <c r="D371" s="82">
        <f>VLOOKUP($A371,'Sheet1 - Table (1)'!$A$8:$AG$1186,COLUMN(D$7),FALSE)</f>
        <v>44012</v>
      </c>
      <c r="E371" s="124">
        <f>VLOOKUP($A371,'Sheet1 - Table (1)'!$A$8:$AG$1186,COLUMN(E$7),FALSE)</f>
        <v>1</v>
      </c>
      <c r="F371" s="80">
        <f>VLOOKUP($A371,'Sheet1 - Table (1)'!$A$8:$AG$1186,COLUMN(F$7),FALSE)</f>
        <v>0</v>
      </c>
      <c r="G371" s="80" t="str">
        <f>VLOOKUP($A371,'Sheet1 - Table (1)'!$A$8:$AG$1186,COLUMN(G$7),FALSE)</f>
        <v>Switzerland</v>
      </c>
      <c r="H371" s="80" t="str">
        <f>VLOOKUP($A371,'Sheet1 - Table (1)'!$A$8:$AG$1186,COLUMN(H$7),FALSE)</f>
        <v>USD</v>
      </c>
      <c r="I371" s="80" t="str">
        <f>VLOOKUP($A371,'Sheet1 - Table (1)'!$A$8:$AG$1186,COLUMN(I$7),FALSE)</f>
        <v>Fonds de placement</v>
      </c>
      <c r="J371" s="80" t="str">
        <f>VLOOKUP($A371,'Sheet1 - Table (1)'!$A$8:$AG$1186,COLUMN(J$7),FALSE)</f>
        <v>Commodity</v>
      </c>
      <c r="K371" s="82">
        <f>VLOOKUP($A371,'Sheet1 - Table (1)'!$A$8:$AG$1186,COLUMN(K$7),FALSE)</f>
        <v>44255</v>
      </c>
      <c r="L371" s="80">
        <f>VLOOKUP($A371,'Sheet1 - Table (1)'!$A$8:$AG$1186,COLUMN(L$7),FALSE)</f>
        <v>165.88464490000001</v>
      </c>
      <c r="M371" s="80" t="str">
        <f>VLOOKUP($A371,'Sheet1 - Table (1)'!$A$8:$AG$1186,COLUMN(M$7),FALSE)</f>
        <v>Paid</v>
      </c>
      <c r="N371" s="80">
        <f>VLOOKUP($A371,'Sheet1 - Table (1)'!$A$8:$AG$1186,COLUMN(N$7),FALSE)</f>
        <v>0</v>
      </c>
      <c r="O371" s="80">
        <f>VLOOKUP($A371,'Sheet1 - Table (1)'!$A$8:$AG$1186,COLUMN(O$7),FALSE)</f>
        <v>0</v>
      </c>
      <c r="P371" s="80">
        <f>VLOOKUP($A371,'Sheet1 - Table (1)'!$A$8:$AG$1186,COLUMN(P$7),FALSE)</f>
        <v>0</v>
      </c>
      <c r="Q371" s="80">
        <f>VLOOKUP($A371,'Sheet1 - Table (1)'!$A$8:$AG$1186,COLUMN(Q$7),FALSE)</f>
        <v>0</v>
      </c>
      <c r="R371" s="80">
        <f>VLOOKUP($A371,'Sheet1 - Table (1)'!$A$8:$AG$1186,COLUMN(R$7),FALSE)</f>
        <v>0</v>
      </c>
      <c r="S371" s="80">
        <f>VLOOKUP($A371,'Sheet1 - Table (1)'!$A$8:$AG$1186,COLUMN(S$7),FALSE)</f>
        <v>0</v>
      </c>
      <c r="T371" s="80">
        <f>VLOOKUP($A371,'Sheet1 - Table (1)'!$A$8:$AG$1186,COLUMN(T$7),FALSE)</f>
        <v>0</v>
      </c>
      <c r="U371" s="80" t="str">
        <f t="shared" si="84"/>
        <v/>
      </c>
      <c r="V371" s="80" t="str">
        <f>VLOOKUP($A371,'Sheet1 - Table (1)'!$A$8:$AG$1186,COLUMN(V$7)+3,FALSE)</f>
        <v>CH - Uebrige Fds tradit. Anl.</v>
      </c>
      <c r="W371" s="80" t="str">
        <f>VLOOKUP(A371,'Sheet1 - Table (1)'!$A$8:$AF$10075,MATCH($W$8,'Sheet1 - Table (1)'!$10:$10,0),FALSE)</f>
        <v>Détermination des Prix Quotidien</v>
      </c>
      <c r="X371" s="80">
        <f>VLOOKUP(A371,'Sheet1 - Table (1)'!$A$8:$AAB$10075,MATCH($X$8,'Sheet1 - Table (1)'!$10:$10,0),FALSE)</f>
        <v>0</v>
      </c>
      <c r="Y371" s="96" t="str">
        <f t="shared" si="72"/>
        <v>Fonds de placement</v>
      </c>
      <c r="AA371" s="96" t="s">
        <v>1823</v>
      </c>
      <c r="AB371" s="96" t="s">
        <v>2874</v>
      </c>
      <c r="AC371" s="214" t="s">
        <v>2874</v>
      </c>
      <c r="AG371" s="96" t="s">
        <v>475</v>
      </c>
      <c r="AI371" s="96" t="s">
        <v>475</v>
      </c>
      <c r="AJ371" s="96" t="s">
        <v>475</v>
      </c>
      <c r="AK371" s="96" t="s">
        <v>1803</v>
      </c>
      <c r="AL371" s="96" t="s">
        <v>5091</v>
      </c>
      <c r="AM371" s="96" t="str">
        <f t="shared" si="81"/>
        <v>Placements alternatifs étrangers</v>
      </c>
      <c r="AN371" s="139">
        <v>1</v>
      </c>
      <c r="AO371" s="96" t="s">
        <v>2874</v>
      </c>
      <c r="AP371" s="96" t="s">
        <v>1804</v>
      </c>
      <c r="AQ371" s="96">
        <v>0</v>
      </c>
      <c r="AR371" s="101">
        <v>0</v>
      </c>
      <c r="AS371" s="101">
        <f t="shared" si="82"/>
        <v>-0.01</v>
      </c>
      <c r="BB371" s="101">
        <v>1</v>
      </c>
      <c r="BZ371" s="101" t="str">
        <f t="shared" si="83"/>
        <v/>
      </c>
      <c r="CA371" s="101" t="s">
        <v>70</v>
      </c>
      <c r="CB371" s="101"/>
      <c r="CC371" s="101" t="s">
        <v>70</v>
      </c>
      <c r="CD371" s="42" t="s">
        <v>4374</v>
      </c>
      <c r="CE371" s="42" t="s">
        <v>4374</v>
      </c>
      <c r="CF371" s="42" t="str">
        <f>IFERROR(VLOOKUP(Funds[[#This Row],[Code ISIN]],[1]GLOBAL!$C$1:$L$27,10,FALSE)," ")</f>
        <v xml:space="preserve"> </v>
      </c>
      <c r="CG371" s="42" t="s">
        <v>4374</v>
      </c>
      <c r="CH371" s="42" t="s">
        <v>4374</v>
      </c>
      <c r="CI371" s="42" t="s">
        <v>4374</v>
      </c>
      <c r="CK371" s="96" t="s">
        <v>4374</v>
      </c>
      <c r="CL371" s="246" t="str">
        <f>VLOOKUP(Funds[[#This Row],[Code ISIN]],'Sheet1 - Table (1)'!$A$10:$AF$110017,MATCH("Funds Liquidity",'Sheet1 - Table (1)'!$10:$10,0),FALSE)</f>
        <v>Jour</v>
      </c>
    </row>
    <row r="372" spans="1:94">
      <c r="A372" s="80" t="s">
        <v>813</v>
      </c>
      <c r="B372" s="305">
        <f>IF(ISERROR(VALUE(VLOOKUP($A372,'Sheet1 - Table (1)'!$A$8:$AG$1186,COLUMN(B$7),FALSE))),VLOOKUP(A372,TK_MANQUANTS,2,FALSE),IF(VALUE(VLOOKUP($A372,'Sheet1 - Table (1)'!$A$8:$AG$1186,COLUMN(B$7),FALSE))=0,VLOOKUP(A372,TK_MANQUANTS,2,FALSE),VALUE(VLOOKUP($A372,'Sheet1 - Table (1)'!$A$8:$AG$1186,COLUMN(B$7),FALSE))))</f>
        <v>2576246</v>
      </c>
      <c r="C372" s="80" t="str">
        <f>VLOOKUP($A372,'Sheet1 - Table (1)'!$A$8:$AG$1186,COLUMN(C$7),FALSE)</f>
        <v>BCV Japac ESG B</v>
      </c>
      <c r="D372" s="82">
        <f>VLOOKUP($A372,'Sheet1 - Table (1)'!$A$8:$AG$1186,COLUMN(D$7),FALSE)</f>
        <v>43921</v>
      </c>
      <c r="E372" s="124">
        <f>VLOOKUP($A372,'Sheet1 - Table (1)'!$A$8:$AG$1186,COLUMN(E$7),FALSE)</f>
        <v>1.01</v>
      </c>
      <c r="F372" s="80">
        <f>VLOOKUP($A372,'Sheet1 - Table (1)'!$A$8:$AG$1186,COLUMN(F$7),FALSE)</f>
        <v>0</v>
      </c>
      <c r="G372" s="80" t="str">
        <f>VLOOKUP($A372,'Sheet1 - Table (1)'!$A$8:$AG$1186,COLUMN(G$7),FALSE)</f>
        <v>Switzerland</v>
      </c>
      <c r="H372" s="80" t="str">
        <f>VLOOKUP($A372,'Sheet1 - Table (1)'!$A$8:$AG$1186,COLUMN(H$7),FALSE)</f>
        <v>JPY</v>
      </c>
      <c r="I372" s="80" t="str">
        <f>VLOOKUP($A372,'Sheet1 - Table (1)'!$A$8:$AG$1186,COLUMN(I$7),FALSE)</f>
        <v>Fonds de placement</v>
      </c>
      <c r="J372" s="80" t="str">
        <f>VLOOKUP($A372,'Sheet1 - Table (1)'!$A$8:$AG$1186,COLUMN(J$7),FALSE)</f>
        <v>Actions</v>
      </c>
      <c r="K372" s="82">
        <f>VLOOKUP($A372,'Sheet1 - Table (1)'!$A$8:$AG$1186,COLUMN(K$7),FALSE)</f>
        <v>44255</v>
      </c>
      <c r="L372" s="80">
        <f>VLOOKUP($A372,'Sheet1 - Table (1)'!$A$8:$AG$1186,COLUMN(L$7),FALSE)</f>
        <v>203.97889810000001</v>
      </c>
      <c r="M372" s="80" t="str">
        <f>VLOOKUP($A372,'Sheet1 - Table (1)'!$A$8:$AG$1186,COLUMN(M$7),FALSE)</f>
        <v>Paid</v>
      </c>
      <c r="N372" s="80">
        <f>VLOOKUP($A372,'Sheet1 - Table (1)'!$A$8:$AG$1186,COLUMN(N$7),FALSE)</f>
        <v>0</v>
      </c>
      <c r="O372" s="80">
        <f>VLOOKUP($A372,'Sheet1 - Table (1)'!$A$8:$AG$1186,COLUMN(O$7),FALSE)</f>
        <v>0</v>
      </c>
      <c r="P372" s="80">
        <f>VLOOKUP($A372,'Sheet1 - Table (1)'!$A$8:$AG$1186,COLUMN(P$7),FALSE)</f>
        <v>0</v>
      </c>
      <c r="Q372" s="80">
        <f>VLOOKUP($A372,'Sheet1 - Table (1)'!$A$8:$AG$1186,COLUMN(Q$7),FALSE)</f>
        <v>0</v>
      </c>
      <c r="R372" s="80">
        <f>VLOOKUP($A372,'Sheet1 - Table (1)'!$A$8:$AG$1186,COLUMN(R$7),FALSE)</f>
        <v>0</v>
      </c>
      <c r="S372" s="80">
        <f>VLOOKUP($A372,'Sheet1 - Table (1)'!$A$8:$AG$1186,COLUMN(S$7),FALSE)</f>
        <v>0</v>
      </c>
      <c r="T372" s="80">
        <f>VLOOKUP($A372,'Sheet1 - Table (1)'!$A$8:$AG$1186,COLUMN(T$7),FALSE)</f>
        <v>0</v>
      </c>
      <c r="U372" s="80" t="str">
        <f t="shared" si="84"/>
        <v/>
      </c>
      <c r="V372" s="80" t="str">
        <f>VLOOKUP($A372,'Sheet1 - Table (1)'!$A$8:$AG$1186,COLUMN(V$7)+3,FALSE)</f>
        <v>CH - Uebrige Fds tradit. Anl.</v>
      </c>
      <c r="W372" s="80" t="str">
        <f>VLOOKUP(A372,'Sheet1 - Table (1)'!$A$8:$AF$10075,MATCH($W$8,'Sheet1 - Table (1)'!$10:$10,0),FALSE)</f>
        <v>Détermination des Prix Quotidien</v>
      </c>
      <c r="X372" s="80">
        <f>VLOOKUP(A372,'Sheet1 - Table (1)'!$A$8:$AAB$10075,MATCH($X$8,'Sheet1 - Table (1)'!$10:$10,0),FALSE)</f>
        <v>0</v>
      </c>
      <c r="Y372" s="96" t="str">
        <f t="shared" si="72"/>
        <v>Fonds de placement</v>
      </c>
      <c r="AA372" s="96" t="s">
        <v>1823</v>
      </c>
      <c r="AB372" s="96" t="s">
        <v>2858</v>
      </c>
      <c r="AC372" s="214" t="s">
        <v>155</v>
      </c>
      <c r="AD372" s="214" t="s">
        <v>2858</v>
      </c>
      <c r="AE372" s="96" t="s">
        <v>2858</v>
      </c>
      <c r="AF372" s="246" t="s">
        <v>2858</v>
      </c>
      <c r="AG372" s="96" t="s">
        <v>2864</v>
      </c>
      <c r="AI372" s="96" t="s">
        <v>155</v>
      </c>
      <c r="AJ372" s="96" t="s">
        <v>155</v>
      </c>
      <c r="AK372" s="96" t="s">
        <v>155</v>
      </c>
      <c r="AL372" s="96" t="s">
        <v>2858</v>
      </c>
      <c r="AM372" s="96" t="str">
        <f t="shared" si="81"/>
        <v>Actions étrangères</v>
      </c>
      <c r="AO372" s="96" t="s">
        <v>2858</v>
      </c>
      <c r="AP372" s="96" t="s">
        <v>2110</v>
      </c>
      <c r="AS372" s="101" t="str">
        <f t="shared" si="82"/>
        <v/>
      </c>
      <c r="BE372" s="101">
        <v>1</v>
      </c>
      <c r="BP372" s="101">
        <v>1</v>
      </c>
      <c r="BZ372" s="101" t="str">
        <f t="shared" si="83"/>
        <v/>
      </c>
      <c r="CA372" s="101" t="s">
        <v>70</v>
      </c>
      <c r="CB372" s="101"/>
      <c r="CC372" s="101" t="s">
        <v>70</v>
      </c>
      <c r="CD372" s="42" t="s">
        <v>4374</v>
      </c>
      <c r="CE372" s="42" t="s">
        <v>4374</v>
      </c>
      <c r="CF372" s="42" t="str">
        <f>IFERROR(VLOOKUP(Funds[[#This Row],[Code ISIN]],[1]GLOBAL!$C$1:$L$27,10,FALSE)," ")</f>
        <v xml:space="preserve"> </v>
      </c>
      <c r="CG372" s="42" t="s">
        <v>4374</v>
      </c>
      <c r="CH372" s="42" t="s">
        <v>4374</v>
      </c>
      <c r="CI372" s="42" t="s">
        <v>4374</v>
      </c>
      <c r="CK372" s="96" t="s">
        <v>4374</v>
      </c>
      <c r="CL372" s="246" t="str">
        <f>VLOOKUP(Funds[[#This Row],[Code ISIN]],'Sheet1 - Table (1)'!$A$10:$AF$110017,MATCH("Funds Liquidity",'Sheet1 - Table (1)'!$10:$10,0),FALSE)</f>
        <v>Jour</v>
      </c>
    </row>
    <row r="373" spans="1:94">
      <c r="A373" s="80" t="s">
        <v>182</v>
      </c>
      <c r="B373" s="305">
        <f>IF(ISERROR(VALUE(VLOOKUP($A373,'Sheet1 - Table (1)'!$A$8:$AG$1186,COLUMN(B$7),FALSE))),VLOOKUP(A373,TK_MANQUANTS,2,FALSE),IF(VALUE(VLOOKUP($A373,'Sheet1 - Table (1)'!$A$8:$AG$1186,COLUMN(B$7),FALSE))=0,VLOOKUP(A373,TK_MANQUANTS,2,FALSE),VALUE(VLOOKUP($A373,'Sheet1 - Table (1)'!$A$8:$AG$1186,COLUMN(B$7),FALSE))))</f>
        <v>1076244</v>
      </c>
      <c r="C373" s="80" t="str">
        <f>VLOOKUP($A373,'Sheet1 - Table (1)'!$A$8:$AG$1186,COLUMN(C$7),FALSE)</f>
        <v>BCV Dynagest World Expobond (EUR) liq</v>
      </c>
      <c r="D373" s="82">
        <f>VLOOKUP($A373,'Sheet1 - Table (1)'!$A$8:$AG$1186,COLUMN(D$7),FALSE)</f>
        <v>43100</v>
      </c>
      <c r="E373" s="124">
        <f>VLOOKUP($A373,'Sheet1 - Table (1)'!$A$8:$AG$1186,COLUMN(E$7),FALSE)</f>
        <v>0.92</v>
      </c>
      <c r="F373" s="80" t="b">
        <f>VLOOKUP($A373,'Sheet1 - Table (1)'!$A$8:$AG$1186,COLUMN(F$7),FALSE)</f>
        <v>1</v>
      </c>
      <c r="G373" s="80" t="str">
        <f>VLOOKUP($A373,'Sheet1 - Table (1)'!$A$8:$AG$1186,COLUMN(G$7),FALSE)</f>
        <v>Luxembourg</v>
      </c>
      <c r="H373" s="80" t="str">
        <f>VLOOKUP($A373,'Sheet1 - Table (1)'!$A$8:$AG$1186,COLUMN(H$7),FALSE)</f>
        <v>EUR</v>
      </c>
      <c r="I373" s="80" t="str">
        <f>VLOOKUP($A373,'Sheet1 - Table (1)'!$A$8:$AG$1186,COLUMN(I$7),FALSE)</f>
        <v>Fonds de placement</v>
      </c>
      <c r="J373" s="80" t="str">
        <f>VLOOKUP($A373,'Sheet1 - Table (1)'!$A$8:$AG$1186,COLUMN(J$7),FALSE)</f>
        <v>Obligation</v>
      </c>
      <c r="K373" s="82">
        <f>VLOOKUP($A373,'Sheet1 - Table (1)'!$A$8:$AG$1186,COLUMN(K$7),FALSE)</f>
        <v>0</v>
      </c>
      <c r="L373" s="80">
        <f>VLOOKUP($A373,'Sheet1 - Table (1)'!$A$8:$AG$1186,COLUMN(L$7),FALSE)</f>
        <v>0</v>
      </c>
      <c r="M373" s="80" t="str">
        <f>VLOOKUP($A373,'Sheet1 - Table (1)'!$A$8:$AG$1186,COLUMN(M$7),FALSE)</f>
        <v>Retained</v>
      </c>
      <c r="N373" s="80">
        <f>VLOOKUP($A373,'Sheet1 - Table (1)'!$A$8:$AG$1186,COLUMN(N$7),FALSE)</f>
        <v>0</v>
      </c>
      <c r="O373" s="80" t="b">
        <f>VLOOKUP($A373,'Sheet1 - Table (1)'!$A$8:$AG$1186,COLUMN(O$7),FALSE)</f>
        <v>1</v>
      </c>
      <c r="P373" s="80">
        <f>VLOOKUP($A373,'Sheet1 - Table (1)'!$A$8:$AG$1186,COLUMN(P$7),FALSE)</f>
        <v>0</v>
      </c>
      <c r="Q373" s="80">
        <f>VLOOKUP($A373,'Sheet1 - Table (1)'!$A$8:$AG$1186,COLUMN(Q$7),FALSE)</f>
        <v>0</v>
      </c>
      <c r="R373" s="80">
        <f>VLOOKUP($A373,'Sheet1 - Table (1)'!$A$8:$AG$1186,COLUMN(R$7),FALSE)</f>
        <v>0</v>
      </c>
      <c r="S373" s="80">
        <f>VLOOKUP($A373,'Sheet1 - Table (1)'!$A$8:$AG$1186,COLUMN(S$7),FALSE)</f>
        <v>0</v>
      </c>
      <c r="T373" s="80">
        <f>VLOOKUP($A373,'Sheet1 - Table (1)'!$A$8:$AG$1186,COLUMN(T$7),FALSE)</f>
        <v>0</v>
      </c>
      <c r="U373" s="80" t="str">
        <f t="shared" si="84"/>
        <v>FR</v>
      </c>
      <c r="V373" s="80" t="str">
        <f>VLOOKUP($A373,'Sheet1 - Table (1)'!$A$8:$AG$1186,COLUMN(V$7)+3,FALSE)</f>
        <v>LU - SICAV - Parte 1</v>
      </c>
      <c r="W373" s="80" t="str">
        <f>VLOOKUP(A373,'Sheet1 - Table (1)'!$A$8:$AF$10075,MATCH($W$8,'Sheet1 - Table (1)'!$10:$10,0),FALSE)</f>
        <v>Détermination Hebomadaire des Prix le Mardi</v>
      </c>
      <c r="X373" s="80">
        <f>VLOOKUP(A373,'Sheet1 - Table (1)'!$A$8:$AAB$10075,MATCH($X$8,'Sheet1 - Table (1)'!$10:$10,0),FALSE)</f>
        <v>0</v>
      </c>
      <c r="Y373" s="96" t="str">
        <f t="shared" si="72"/>
        <v>Fonds de placement</v>
      </c>
      <c r="AA373" s="96" t="s">
        <v>1823</v>
      </c>
      <c r="AB373" s="96" t="s">
        <v>2481</v>
      </c>
      <c r="AC373" s="214" t="s">
        <v>140</v>
      </c>
      <c r="AD373" s="214" t="s">
        <v>2064</v>
      </c>
      <c r="AE373" s="96" t="s">
        <v>2542</v>
      </c>
      <c r="AF373" s="246" t="s">
        <v>2546</v>
      </c>
      <c r="AG373" s="96" t="s">
        <v>2687</v>
      </c>
      <c r="AI373" s="96" t="s">
        <v>137</v>
      </c>
      <c r="AJ373" s="96" t="s">
        <v>793</v>
      </c>
      <c r="AK373" s="96" t="s">
        <v>140</v>
      </c>
      <c r="AL373" s="96" t="s">
        <v>2481</v>
      </c>
      <c r="AM373" s="96" t="str">
        <f t="shared" si="81"/>
        <v>Obligations étrangères</v>
      </c>
      <c r="AO373" s="96" t="s">
        <v>2481</v>
      </c>
      <c r="AP373" s="96" t="s">
        <v>74</v>
      </c>
      <c r="AQ373" s="132">
        <v>3.3</v>
      </c>
      <c r="AR373" s="126">
        <v>2.7000000000000001E-3</v>
      </c>
      <c r="AS373" s="101">
        <f t="shared" si="82"/>
        <v>-6.4999999999999997E-3</v>
      </c>
      <c r="AT373" s="101">
        <v>0.61599999999999999</v>
      </c>
      <c r="AU373" s="101">
        <v>6.2E-2</v>
      </c>
      <c r="AV373" s="101">
        <v>0.32200000000000001</v>
      </c>
      <c r="AY373" s="101">
        <v>1</v>
      </c>
      <c r="BK373" s="101">
        <v>0.41199999999999998</v>
      </c>
      <c r="BN373" s="101">
        <v>0.58799999999999997</v>
      </c>
      <c r="BT373" s="101" t="s">
        <v>1503</v>
      </c>
      <c r="BU373" s="101" t="s">
        <v>1503</v>
      </c>
      <c r="BV373" s="101">
        <v>0.61599999999999999</v>
      </c>
      <c r="BW373" s="101">
        <v>0.38400000000000001</v>
      </c>
      <c r="BY373" s="101" t="s">
        <v>1443</v>
      </c>
      <c r="BZ373" s="101" t="str">
        <f>IF(AJ373="Obligations",AP373&amp;" "&amp;AI373&amp;" "&amp;IF(AQ373&lt;3.5,"SHORT",IF(AQ373&gt;8,"LONG","MID")),"")</f>
        <v/>
      </c>
      <c r="CA373" s="101" t="s">
        <v>70</v>
      </c>
      <c r="CB373" s="101"/>
      <c r="CC373" s="101" t="s">
        <v>70</v>
      </c>
      <c r="CD373" s="42" t="s">
        <v>4374</v>
      </c>
      <c r="CE373" s="42" t="s">
        <v>4374</v>
      </c>
      <c r="CF373" s="42" t="str">
        <f>IFERROR(VLOOKUP(Funds[[#This Row],[Code ISIN]],[1]GLOBAL!$C$1:$L$27,10,FALSE)," ")</f>
        <v xml:space="preserve"> </v>
      </c>
      <c r="CG373" s="42" t="s">
        <v>4374</v>
      </c>
      <c r="CH373" s="42" t="s">
        <v>4374</v>
      </c>
      <c r="CI373" s="42" t="s">
        <v>4374</v>
      </c>
      <c r="CJ373" s="123">
        <v>43008</v>
      </c>
      <c r="CK373" s="96" t="s">
        <v>4374</v>
      </c>
      <c r="CL373" s="246" t="str">
        <f>VLOOKUP(Funds[[#This Row],[Code ISIN]],'Sheet1 - Table (1)'!$A$10:$AF$110017,MATCH("Funds Liquidity",'Sheet1 - Table (1)'!$10:$10,0),FALSE)</f>
        <v>&gt;=Mois</v>
      </c>
      <c r="CP373" s="246" t="s">
        <v>2687</v>
      </c>
    </row>
    <row r="374" spans="1:94">
      <c r="A374" s="80" t="s">
        <v>179</v>
      </c>
      <c r="B374" s="305">
        <f>IF(ISERROR(VALUE(VLOOKUP($A374,'Sheet1 - Table (1)'!$A$8:$AG$1186,COLUMN(B$7),FALSE))),VLOOKUP(A374,TK_MANQUANTS,2,FALSE),IF(VALUE(VLOOKUP($A374,'Sheet1 - Table (1)'!$A$8:$AG$1186,COLUMN(B$7),FALSE))=0,VLOOKUP(A374,TK_MANQUANTS,2,FALSE),VALUE(VLOOKUP($A374,'Sheet1 - Table (1)'!$A$8:$AG$1186,COLUMN(B$7),FALSE))))</f>
        <v>2607351</v>
      </c>
      <c r="C374" s="80" t="str">
        <f>VLOOKUP($A374,'Sheet1 - Table (1)'!$A$8:$AG$1186,COLUMN(C$7),FALSE)</f>
        <v>BCV Commodity (EUR) B</v>
      </c>
      <c r="D374" s="82">
        <f>VLOOKUP($A374,'Sheet1 - Table (1)'!$A$8:$AG$1186,COLUMN(D$7),FALSE)</f>
        <v>44012</v>
      </c>
      <c r="E374" s="124">
        <f>VLOOKUP($A374,'Sheet1 - Table (1)'!$A$8:$AG$1186,COLUMN(E$7),FALSE)</f>
        <v>1.01</v>
      </c>
      <c r="F374" s="80">
        <f>VLOOKUP($A374,'Sheet1 - Table (1)'!$A$8:$AG$1186,COLUMN(F$7),FALSE)</f>
        <v>0</v>
      </c>
      <c r="G374" s="80" t="str">
        <f>VLOOKUP($A374,'Sheet1 - Table (1)'!$A$8:$AG$1186,COLUMN(G$7),FALSE)</f>
        <v>Switzerland</v>
      </c>
      <c r="H374" s="80" t="str">
        <f>VLOOKUP($A374,'Sheet1 - Table (1)'!$A$8:$AG$1186,COLUMN(H$7),FALSE)</f>
        <v>EUR</v>
      </c>
      <c r="I374" s="80" t="str">
        <f>VLOOKUP($A374,'Sheet1 - Table (1)'!$A$8:$AG$1186,COLUMN(I$7),FALSE)</f>
        <v>Fonds de placement</v>
      </c>
      <c r="J374" s="80" t="str">
        <f>VLOOKUP($A374,'Sheet1 - Table (1)'!$A$8:$AG$1186,COLUMN(J$7),FALSE)</f>
        <v>Commodity</v>
      </c>
      <c r="K374" s="82">
        <f>VLOOKUP($A374,'Sheet1 - Table (1)'!$A$8:$AG$1186,COLUMN(K$7),FALSE)</f>
        <v>44255</v>
      </c>
      <c r="L374" s="80">
        <f>VLOOKUP($A374,'Sheet1 - Table (1)'!$A$8:$AG$1186,COLUMN(L$7),FALSE)</f>
        <v>165.88464490000001</v>
      </c>
      <c r="M374" s="80" t="str">
        <f>VLOOKUP($A374,'Sheet1 - Table (1)'!$A$8:$AG$1186,COLUMN(M$7),FALSE)</f>
        <v>Paid</v>
      </c>
      <c r="N374" s="80">
        <f>VLOOKUP($A374,'Sheet1 - Table (1)'!$A$8:$AG$1186,COLUMN(N$7),FALSE)</f>
        <v>0</v>
      </c>
      <c r="O374" s="80">
        <f>VLOOKUP($A374,'Sheet1 - Table (1)'!$A$8:$AG$1186,COLUMN(O$7),FALSE)</f>
        <v>0</v>
      </c>
      <c r="P374" s="80">
        <f>VLOOKUP($A374,'Sheet1 - Table (1)'!$A$8:$AG$1186,COLUMN(P$7),FALSE)</f>
        <v>0</v>
      </c>
      <c r="Q374" s="80">
        <f>VLOOKUP($A374,'Sheet1 - Table (1)'!$A$8:$AG$1186,COLUMN(Q$7),FALSE)</f>
        <v>0</v>
      </c>
      <c r="R374" s="80">
        <f>VLOOKUP($A374,'Sheet1 - Table (1)'!$A$8:$AG$1186,COLUMN(R$7),FALSE)</f>
        <v>0</v>
      </c>
      <c r="S374" s="80">
        <f>VLOOKUP($A374,'Sheet1 - Table (1)'!$A$8:$AG$1186,COLUMN(S$7),FALSE)</f>
        <v>0</v>
      </c>
      <c r="T374" s="80">
        <f>VLOOKUP($A374,'Sheet1 - Table (1)'!$A$8:$AG$1186,COLUMN(T$7),FALSE)</f>
        <v>0</v>
      </c>
      <c r="U374" s="80" t="str">
        <f t="shared" si="84"/>
        <v/>
      </c>
      <c r="V374" s="80" t="str">
        <f>VLOOKUP($A374,'Sheet1 - Table (1)'!$A$8:$AG$1186,COLUMN(V$7)+3,FALSE)</f>
        <v>CH - Uebrige Fds tradit. Anl.</v>
      </c>
      <c r="W374" s="80" t="str">
        <f>VLOOKUP(A374,'Sheet1 - Table (1)'!$A$8:$AF$10075,MATCH($W$8,'Sheet1 - Table (1)'!$10:$10,0),FALSE)</f>
        <v>Détermination des Prix Quotidien</v>
      </c>
      <c r="X374" s="80">
        <f>VLOOKUP(A374,'Sheet1 - Table (1)'!$A$8:$AAB$10075,MATCH($X$8,'Sheet1 - Table (1)'!$10:$10,0),FALSE)</f>
        <v>0</v>
      </c>
      <c r="Y374" s="96" t="str">
        <f t="shared" si="72"/>
        <v>Fonds de placement</v>
      </c>
      <c r="AA374" s="96" t="s">
        <v>1823</v>
      </c>
      <c r="AB374" s="96" t="s">
        <v>2874</v>
      </c>
      <c r="AC374" s="214" t="s">
        <v>2874</v>
      </c>
      <c r="AG374" s="96" t="s">
        <v>475</v>
      </c>
      <c r="AI374" s="96" t="s">
        <v>475</v>
      </c>
      <c r="AJ374" s="96" t="s">
        <v>475</v>
      </c>
      <c r="AK374" s="96" t="s">
        <v>1803</v>
      </c>
      <c r="AL374" s="96" t="s">
        <v>5091</v>
      </c>
      <c r="AM374" s="96" t="str">
        <f t="shared" si="81"/>
        <v>Placements alternatifs étrangers</v>
      </c>
      <c r="AN374" s="139">
        <v>1</v>
      </c>
      <c r="AO374" s="96" t="s">
        <v>2874</v>
      </c>
      <c r="AP374" s="96" t="s">
        <v>1804</v>
      </c>
      <c r="AQ374" s="96">
        <v>0</v>
      </c>
      <c r="AR374" s="101">
        <v>0</v>
      </c>
      <c r="AS374" s="101">
        <f t="shared" si="82"/>
        <v>-1.01E-2</v>
      </c>
      <c r="AY374" s="101">
        <v>1</v>
      </c>
      <c r="BT374" s="101">
        <v>0</v>
      </c>
      <c r="BU374" s="101">
        <v>0</v>
      </c>
      <c r="BZ374" s="101" t="str">
        <f>IF(AJ374="Obligations",AP374&amp;" "&amp;AI374&amp;" "&amp;IF(AI374="High Yield",IF(AQ374&lt;2.5,"SHORT",IF(AQ374&gt;4,"LONG","MID")),IF(AQ374&lt;3.5,"SHORT",IF(AQ374&gt;8,"LONG","MID"))),"")</f>
        <v/>
      </c>
      <c r="CA374" s="101" t="s">
        <v>70</v>
      </c>
      <c r="CB374" s="101"/>
      <c r="CC374" s="101" t="s">
        <v>70</v>
      </c>
      <c r="CD374" s="42" t="s">
        <v>4374</v>
      </c>
      <c r="CE374" s="42" t="s">
        <v>4374</v>
      </c>
      <c r="CF374" s="42" t="str">
        <f>IFERROR(VLOOKUP(Funds[[#This Row],[Code ISIN]],[1]GLOBAL!$C$1:$L$27,10,FALSE)," ")</f>
        <v xml:space="preserve"> </v>
      </c>
      <c r="CG374" s="42" t="s">
        <v>4374</v>
      </c>
      <c r="CH374" s="42" t="s">
        <v>4374</v>
      </c>
      <c r="CI374" s="42" t="s">
        <v>4374</v>
      </c>
      <c r="CK374" s="96" t="s">
        <v>4374</v>
      </c>
      <c r="CL374" s="246" t="str">
        <f>VLOOKUP(Funds[[#This Row],[Code ISIN]],'Sheet1 - Table (1)'!$A$10:$AF$110017,MATCH("Funds Liquidity",'Sheet1 - Table (1)'!$10:$10,0),FALSE)</f>
        <v>Jour</v>
      </c>
    </row>
    <row r="375" spans="1:94">
      <c r="A375" s="80" t="s">
        <v>206</v>
      </c>
      <c r="B375" s="305">
        <f>IF(ISERROR(VALUE(VLOOKUP($A375,'Sheet1 - Table (1)'!$A$8:$AG$1186,COLUMN(B$7),FALSE))),VLOOKUP(A375,TK_MANQUANTS,2,FALSE),IF(VALUE(VLOOKUP($A375,'Sheet1 - Table (1)'!$A$8:$AG$1186,COLUMN(B$7),FALSE))=0,VLOOKUP(A375,TK_MANQUANTS,2,FALSE),VALUE(VLOOKUP($A375,'Sheet1 - Table (1)'!$A$8:$AG$1186,COLUMN(B$7),FALSE))))</f>
        <v>2695270</v>
      </c>
      <c r="C375" s="80" t="str">
        <f>VLOOKUP($A375,'Sheet1 - Table (1)'!$A$8:$AG$1186,COLUMN(C$7),FALSE)</f>
        <v>JSS Commodity - Diversified (USD) P USD Dis</v>
      </c>
      <c r="D375" s="82">
        <f>VLOOKUP($A375,'Sheet1 - Table (1)'!$A$8:$AG$1186,COLUMN(D$7),FALSE)</f>
        <v>43769</v>
      </c>
      <c r="E375" s="124">
        <f>VLOOKUP($A375,'Sheet1 - Table (1)'!$A$8:$AG$1186,COLUMN(E$7),FALSE)</f>
        <v>1.96</v>
      </c>
      <c r="F375" s="80">
        <f>VLOOKUP($A375,'Sheet1 - Table (1)'!$A$8:$AG$1186,COLUMN(F$7),FALSE)</f>
        <v>0</v>
      </c>
      <c r="G375" s="80" t="str">
        <f>VLOOKUP($A375,'Sheet1 - Table (1)'!$A$8:$AG$1186,COLUMN(G$7),FALSE)</f>
        <v>Switzerland</v>
      </c>
      <c r="H375" s="80" t="str">
        <f>VLOOKUP($A375,'Sheet1 - Table (1)'!$A$8:$AG$1186,COLUMN(H$7),FALSE)</f>
        <v>USD</v>
      </c>
      <c r="I375" s="80" t="str">
        <f>VLOOKUP($A375,'Sheet1 - Table (1)'!$A$8:$AG$1186,COLUMN(I$7),FALSE)</f>
        <v>Fonds de placement</v>
      </c>
      <c r="J375" s="80" t="str">
        <f>VLOOKUP($A375,'Sheet1 - Table (1)'!$A$8:$AG$1186,COLUMN(J$7),FALSE)</f>
        <v>Commodity</v>
      </c>
      <c r="K375" s="82">
        <f>VLOOKUP($A375,'Sheet1 - Table (1)'!$A$8:$AG$1186,COLUMN(K$7),FALSE)</f>
        <v>0</v>
      </c>
      <c r="L375" s="80">
        <f>VLOOKUP($A375,'Sheet1 - Table (1)'!$A$8:$AG$1186,COLUMN(L$7),FALSE)</f>
        <v>0</v>
      </c>
      <c r="M375" s="80" t="str">
        <f>VLOOKUP($A375,'Sheet1 - Table (1)'!$A$8:$AG$1186,COLUMN(M$7),FALSE)</f>
        <v>Paid</v>
      </c>
      <c r="N375" s="80">
        <f>VLOOKUP($A375,'Sheet1 - Table (1)'!$A$8:$AG$1186,COLUMN(N$7),FALSE)</f>
        <v>0</v>
      </c>
      <c r="O375" s="80">
        <f>VLOOKUP($A375,'Sheet1 - Table (1)'!$A$8:$AG$1186,COLUMN(O$7),FALSE)</f>
        <v>0</v>
      </c>
      <c r="P375" s="80">
        <f>VLOOKUP($A375,'Sheet1 - Table (1)'!$A$8:$AG$1186,COLUMN(P$7),FALSE)</f>
        <v>0</v>
      </c>
      <c r="Q375" s="80">
        <f>VLOOKUP($A375,'Sheet1 - Table (1)'!$A$8:$AG$1186,COLUMN(Q$7),FALSE)</f>
        <v>0</v>
      </c>
      <c r="R375" s="80">
        <f>VLOOKUP($A375,'Sheet1 - Table (1)'!$A$8:$AG$1186,COLUMN(R$7),FALSE)</f>
        <v>0</v>
      </c>
      <c r="S375" s="80" t="b">
        <f>VLOOKUP($A375,'Sheet1 - Table (1)'!$A$8:$AG$1186,COLUMN(S$7),FALSE)</f>
        <v>1</v>
      </c>
      <c r="T375" s="80">
        <f>VLOOKUP($A375,'Sheet1 - Table (1)'!$A$8:$AG$1186,COLUMN(T$7),FALSE)</f>
        <v>0</v>
      </c>
      <c r="U375" s="80" t="str">
        <f t="shared" si="84"/>
        <v>GE</v>
      </c>
      <c r="V375" s="80" t="str">
        <f>VLOOKUP($A375,'Sheet1 - Table (1)'!$A$8:$AG$1186,COLUMN(V$7)+3,FALSE)</f>
        <v>CH - Uebrige Fds tradit. Anl.</v>
      </c>
      <c r="W375" s="80" t="str">
        <f>VLOOKUP(A375,'Sheet1 - Table (1)'!$A$8:$AF$10075,MATCH($W$8,'Sheet1 - Table (1)'!$10:$10,0),FALSE)</f>
        <v>Détermination des Prix Quotidien</v>
      </c>
      <c r="X375" s="80">
        <f>VLOOKUP(A375,'Sheet1 - Table (1)'!$A$8:$AAB$10075,MATCH($X$8,'Sheet1 - Table (1)'!$10:$10,0),FALSE)</f>
        <v>0</v>
      </c>
      <c r="Y375" s="96" t="str">
        <f t="shared" si="72"/>
        <v>Fonds de placement</v>
      </c>
      <c r="AA375" s="96" t="s">
        <v>1823</v>
      </c>
      <c r="AB375" s="96" t="s">
        <v>2874</v>
      </c>
      <c r="AC375" s="214" t="s">
        <v>2874</v>
      </c>
      <c r="AG375" s="96" t="s">
        <v>475</v>
      </c>
      <c r="AI375" s="96" t="s">
        <v>475</v>
      </c>
      <c r="AJ375" s="96" t="s">
        <v>475</v>
      </c>
      <c r="AK375" s="96" t="s">
        <v>1803</v>
      </c>
      <c r="AL375" s="96" t="s">
        <v>5091</v>
      </c>
      <c r="AM375" s="96" t="str">
        <f t="shared" si="81"/>
        <v>Placements alternatifs étrangers</v>
      </c>
      <c r="AN375" s="139">
        <v>1</v>
      </c>
      <c r="AO375" s="96" t="s">
        <v>2874</v>
      </c>
      <c r="AP375" s="96" t="s">
        <v>1804</v>
      </c>
      <c r="AQ375" s="96">
        <v>0</v>
      </c>
      <c r="AR375" s="101">
        <v>0</v>
      </c>
      <c r="AS375" s="101">
        <f t="shared" si="82"/>
        <v>-1.9599999999999999E-2</v>
      </c>
      <c r="BB375" s="101">
        <v>1</v>
      </c>
      <c r="BZ375" s="101" t="str">
        <f>IF(AJ375="Obligations",AP375&amp;" "&amp;AI375&amp;" "&amp;IF(AI375="High Yield",IF(AQ375&lt;2.5,"SHORT",IF(AQ375&gt;4,"LONG","MID")),IF(AQ375&lt;3.5,"SHORT",IF(AQ375&gt;8,"LONG","MID"))),"")</f>
        <v/>
      </c>
      <c r="CA375" s="101" t="s">
        <v>70</v>
      </c>
      <c r="CB375" s="101"/>
      <c r="CC375" s="101" t="s">
        <v>70</v>
      </c>
      <c r="CD375" s="42" t="s">
        <v>4374</v>
      </c>
      <c r="CE375" s="42" t="s">
        <v>4374</v>
      </c>
      <c r="CF375" s="42" t="str">
        <f>IFERROR(VLOOKUP(Funds[[#This Row],[Code ISIN]],[1]GLOBAL!$C$1:$L$27,10,FALSE)," ")</f>
        <v xml:space="preserve"> </v>
      </c>
      <c r="CG375" s="42" t="s">
        <v>4374</v>
      </c>
      <c r="CH375" s="42" t="s">
        <v>4374</v>
      </c>
      <c r="CI375" s="42" t="s">
        <v>4374</v>
      </c>
      <c r="CK375" s="96" t="s">
        <v>4374</v>
      </c>
      <c r="CL375" s="246" t="str">
        <f>VLOOKUP(Funds[[#This Row],[Code ISIN]],'Sheet1 - Table (1)'!$A$10:$AF$110017,MATCH("Funds Liquidity",'Sheet1 - Table (1)'!$10:$10,0),FALSE)</f>
        <v>Jour</v>
      </c>
    </row>
    <row r="376" spans="1:94">
      <c r="A376" s="80" t="s">
        <v>1471</v>
      </c>
      <c r="B376" s="305">
        <f>IF(ISERROR(VALUE(VLOOKUP($A376,'Sheet1 - Table (1)'!$A$8:$AG$1186,COLUMN(B$7),FALSE))),VLOOKUP(A376,TK_MANQUANTS,2,FALSE),IF(VALUE(VLOOKUP($A376,'Sheet1 - Table (1)'!$A$8:$AG$1186,COLUMN(B$7),FALSE))=0,VLOOKUP(A376,TK_MANQUANTS,2,FALSE),VALUE(VLOOKUP($A376,'Sheet1 - Table (1)'!$A$8:$AG$1186,COLUMN(B$7),FALSE))))</f>
        <v>4509943</v>
      </c>
      <c r="C376" s="80" t="str">
        <f>VLOOKUP($A376,'Sheet1 - Table (1)'!$A$8:$AG$1186,COLUMN(C$7),FALSE)</f>
        <v>BGF Emerging Markets Local Currency Bd D2 USD</v>
      </c>
      <c r="D376" s="82">
        <f>VLOOKUP($A376,'Sheet1 - Table (1)'!$A$8:$AG$1186,COLUMN(D$7),FALSE)</f>
        <v>44196</v>
      </c>
      <c r="E376" s="124">
        <f>VLOOKUP($A376,'Sheet1 - Table (1)'!$A$8:$AG$1186,COLUMN(E$7),FALSE)</f>
        <v>0.78</v>
      </c>
      <c r="F376" s="80" t="b">
        <f>VLOOKUP($A376,'Sheet1 - Table (1)'!$A$8:$AG$1186,COLUMN(F$7),FALSE)</f>
        <v>1</v>
      </c>
      <c r="G376" s="80" t="str">
        <f>VLOOKUP($A376,'Sheet1 - Table (1)'!$A$8:$AG$1186,COLUMN(G$7),FALSE)</f>
        <v>Luxembourg</v>
      </c>
      <c r="H376" s="80" t="str">
        <f>VLOOKUP($A376,'Sheet1 - Table (1)'!$A$8:$AG$1186,COLUMN(H$7),FALSE)</f>
        <v>USD</v>
      </c>
      <c r="I376" s="80" t="str">
        <f>VLOOKUP($A376,'Sheet1 - Table (1)'!$A$8:$AG$1186,COLUMN(I$7),FALSE)</f>
        <v>Fonds de placement</v>
      </c>
      <c r="J376" s="80" t="str">
        <f>VLOOKUP($A376,'Sheet1 - Table (1)'!$A$8:$AG$1186,COLUMN(J$7),FALSE)</f>
        <v>Obligation</v>
      </c>
      <c r="K376" s="82">
        <f>VLOOKUP($A376,'Sheet1 - Table (1)'!$A$8:$AG$1186,COLUMN(K$7),FALSE)</f>
        <v>44255</v>
      </c>
      <c r="L376" s="80">
        <f>VLOOKUP($A376,'Sheet1 - Table (1)'!$A$8:$AG$1186,COLUMN(L$7),FALSE)</f>
        <v>2148.1131205000002</v>
      </c>
      <c r="M376" s="80" t="str">
        <f>VLOOKUP($A376,'Sheet1 - Table (1)'!$A$8:$AG$1186,COLUMN(M$7),FALSE)</f>
        <v>Retained</v>
      </c>
      <c r="N376" s="80" t="b">
        <f>VLOOKUP($A376,'Sheet1 - Table (1)'!$A$8:$AG$1186,COLUMN(N$7),FALSE)</f>
        <v>1</v>
      </c>
      <c r="O376" s="80" t="b">
        <f>VLOOKUP($A376,'Sheet1 - Table (1)'!$A$8:$AG$1186,COLUMN(O$7),FALSE)</f>
        <v>1</v>
      </c>
      <c r="P376" s="80">
        <f>VLOOKUP($A376,'Sheet1 - Table (1)'!$A$8:$AG$1186,COLUMN(P$7),FALSE)</f>
        <v>0</v>
      </c>
      <c r="Q376" s="80" t="b">
        <f>VLOOKUP($A376,'Sheet1 - Table (1)'!$A$8:$AG$1186,COLUMN(Q$7),FALSE)</f>
        <v>1</v>
      </c>
      <c r="R376" s="80" t="b">
        <f>VLOOKUP($A376,'Sheet1 - Table (1)'!$A$8:$AG$1186,COLUMN(R$7),FALSE)</f>
        <v>1</v>
      </c>
      <c r="S376" s="80" t="b">
        <f>VLOOKUP($A376,'Sheet1 - Table (1)'!$A$8:$AG$1186,COLUMN(S$7),FALSE)</f>
        <v>1</v>
      </c>
      <c r="T376" s="80" t="b">
        <f>VLOOKUP($A376,'Sheet1 - Table (1)'!$A$8:$AG$1186,COLUMN(T$7),FALSE)</f>
        <v>1</v>
      </c>
      <c r="U376" s="80" t="str">
        <f t="shared" si="84"/>
        <v>BE-FR-NE-SP-GE-UK</v>
      </c>
      <c r="V376" s="80" t="str">
        <f>VLOOKUP($A376,'Sheet1 - Table (1)'!$A$8:$AG$1186,COLUMN(V$7)+3,FALSE)</f>
        <v>LU - SICAV - Parte 1</v>
      </c>
      <c r="W376" s="80" t="str">
        <f>VLOOKUP(A376,'Sheet1 - Table (1)'!$A$8:$AF$10075,MATCH($W$8,'Sheet1 - Table (1)'!$10:$10,0),FALSE)</f>
        <v>Détermination des Prix Quotidien</v>
      </c>
      <c r="X376" s="80">
        <f>VLOOKUP(A376,'Sheet1 - Table (1)'!$A$8:$AAB$10075,MATCH($X$8,'Sheet1 - Table (1)'!$10:$10,0),FALSE)</f>
        <v>0</v>
      </c>
      <c r="Y376" s="96" t="str">
        <f t="shared" si="72"/>
        <v>Fonds de placement</v>
      </c>
      <c r="AA376" s="96" t="s">
        <v>1823</v>
      </c>
      <c r="AB376" s="96" t="s">
        <v>2749</v>
      </c>
      <c r="AC376" s="214" t="s">
        <v>140</v>
      </c>
      <c r="AD376" s="214" t="s">
        <v>5105</v>
      </c>
      <c r="AE376" s="96" t="s">
        <v>5105</v>
      </c>
      <c r="AF376" s="246" t="s">
        <v>5105</v>
      </c>
      <c r="AG376" s="96" t="s">
        <v>2856</v>
      </c>
      <c r="AI376" s="96" t="s">
        <v>381</v>
      </c>
      <c r="AJ376" s="96" t="s">
        <v>140</v>
      </c>
      <c r="AK376" s="96" t="s">
        <v>140</v>
      </c>
      <c r="AL376" s="96" t="s">
        <v>2481</v>
      </c>
      <c r="AM376" s="96" t="str">
        <f t="shared" si="81"/>
        <v>Obligations étrangères</v>
      </c>
      <c r="AO376" s="96" t="s">
        <v>2749</v>
      </c>
      <c r="AP376" s="96" t="s">
        <v>118</v>
      </c>
      <c r="AQ376" s="96">
        <v>5.0599999999999996</v>
      </c>
      <c r="AR376" s="101">
        <v>7.4800000000000005E-2</v>
      </c>
      <c r="AS376" s="101">
        <f t="shared" si="82"/>
        <v>6.7000000000000004E-2</v>
      </c>
      <c r="AT376" s="101">
        <v>2.0999999999999999E-3</v>
      </c>
      <c r="AU376" s="101">
        <v>0.34250000000000003</v>
      </c>
      <c r="AV376" s="101">
        <v>0.32500000000000001</v>
      </c>
      <c r="AW376" s="101">
        <v>0.33040000000000003</v>
      </c>
      <c r="BI376" s="101">
        <v>1</v>
      </c>
      <c r="BR376" s="101">
        <v>1</v>
      </c>
      <c r="BV376" s="101">
        <v>1</v>
      </c>
      <c r="BY376" s="101" t="s">
        <v>1480</v>
      </c>
      <c r="BZ376" s="101" t="str">
        <f>IF(AJ376="Obligations",AP376&amp;" "&amp;AI376&amp;" "&amp;IF(AQ376&lt;3.5,"SHORT",IF(AQ376&gt;8,"LONG","MID")),"")</f>
        <v>Courbe EM Aggregate MID</v>
      </c>
      <c r="CA376" s="101" t="s">
        <v>70</v>
      </c>
      <c r="CB376" s="101"/>
      <c r="CC376" s="101" t="s">
        <v>70</v>
      </c>
      <c r="CD376" s="42" t="s">
        <v>4374</v>
      </c>
      <c r="CE376" s="42" t="s">
        <v>4374</v>
      </c>
      <c r="CF376" s="42" t="str">
        <f>IFERROR(VLOOKUP(Funds[[#This Row],[Code ISIN]],[1]GLOBAL!$C$1:$L$27,10,FALSE)," ")</f>
        <v xml:space="preserve"> </v>
      </c>
      <c r="CG376" s="42" t="s">
        <v>4374</v>
      </c>
      <c r="CH376" s="42" t="s">
        <v>4374</v>
      </c>
      <c r="CI376" s="42" t="s">
        <v>4374</v>
      </c>
      <c r="CJ376" s="123">
        <v>42734</v>
      </c>
      <c r="CK376" s="96" t="s">
        <v>4374</v>
      </c>
      <c r="CL376" s="246" t="str">
        <f>VLOOKUP(Funds[[#This Row],[Code ISIN]],'Sheet1 - Table (1)'!$A$10:$AF$110017,MATCH("Funds Liquidity",'Sheet1 - Table (1)'!$10:$10,0),FALSE)</f>
        <v>Jour</v>
      </c>
      <c r="CO376" s="246" t="s">
        <v>5380</v>
      </c>
    </row>
    <row r="377" spans="1:94">
      <c r="A377" s="80" t="s">
        <v>177</v>
      </c>
      <c r="B377" s="305">
        <f>IF(ISERROR(VALUE(VLOOKUP($A377,'Sheet1 - Table (1)'!$A$8:$AG$1186,COLUMN(B$7),FALSE))),VLOOKUP(A377,TK_MANQUANTS,2,FALSE),IF(VALUE(VLOOKUP($A377,'Sheet1 - Table (1)'!$A$8:$AG$1186,COLUMN(B$7),FALSE))=0,VLOOKUP(A377,TK_MANQUANTS,2,FALSE),VALUE(VLOOKUP($A377,'Sheet1 - Table (1)'!$A$8:$AG$1186,COLUMN(B$7),FALSE))))</f>
        <v>3565150</v>
      </c>
      <c r="C377" s="80" t="str">
        <f>VLOOKUP($A377,'Sheet1 - Table (1)'!$A$8:$AG$1186,COLUMN(C$7),FALSE)</f>
        <v>BCV Defensive (CHF) B</v>
      </c>
      <c r="D377" s="82">
        <f>VLOOKUP($A377,'Sheet1 - Table (1)'!$A$8:$AG$1186,COLUMN(D$7),FALSE)</f>
        <v>39994</v>
      </c>
      <c r="E377" s="124">
        <f>VLOOKUP($A377,'Sheet1 - Table (1)'!$A$8:$AG$1186,COLUMN(E$7),FALSE)</f>
        <v>1.5</v>
      </c>
      <c r="F377" s="80">
        <f>VLOOKUP($A377,'Sheet1 - Table (1)'!$A$8:$AG$1186,COLUMN(F$7),FALSE)</f>
        <v>0</v>
      </c>
      <c r="G377" s="80" t="str">
        <f>VLOOKUP($A377,'Sheet1 - Table (1)'!$A$8:$AG$1186,COLUMN(G$7),FALSE)</f>
        <v>Switzerland</v>
      </c>
      <c r="H377" s="80" t="str">
        <f>VLOOKUP($A377,'Sheet1 - Table (1)'!$A$8:$AG$1186,COLUMN(H$7),FALSE)</f>
        <v>CHF</v>
      </c>
      <c r="I377" s="80" t="str">
        <f>VLOOKUP($A377,'Sheet1 - Table (1)'!$A$8:$AG$1186,COLUMN(I$7),FALSE)</f>
        <v>Fonds de placement</v>
      </c>
      <c r="J377" s="80" t="str">
        <f>VLOOKUP($A377,'Sheet1 - Table (1)'!$A$8:$AG$1186,COLUMN(J$7),FALSE)</f>
        <v>Alternatives</v>
      </c>
      <c r="K377" s="82">
        <f>VLOOKUP($A377,'Sheet1 - Table (1)'!$A$8:$AG$1186,COLUMN(K$7),FALSE)</f>
        <v>0</v>
      </c>
      <c r="L377" s="80">
        <f>VLOOKUP($A377,'Sheet1 - Table (1)'!$A$8:$AG$1186,COLUMN(L$7),FALSE)</f>
        <v>0</v>
      </c>
      <c r="M377" s="80" t="str">
        <f>VLOOKUP($A377,'Sheet1 - Table (1)'!$A$8:$AG$1186,COLUMN(M$7),FALSE)</f>
        <v>Paid</v>
      </c>
      <c r="N377" s="80">
        <f>VLOOKUP($A377,'Sheet1 - Table (1)'!$A$8:$AG$1186,COLUMN(N$7),FALSE)</f>
        <v>0</v>
      </c>
      <c r="O377" s="80">
        <f>VLOOKUP($A377,'Sheet1 - Table (1)'!$A$8:$AG$1186,COLUMN(O$7),FALSE)</f>
        <v>0</v>
      </c>
      <c r="P377" s="80">
        <f>VLOOKUP($A377,'Sheet1 - Table (1)'!$A$8:$AG$1186,COLUMN(P$7),FALSE)</f>
        <v>0</v>
      </c>
      <c r="Q377" s="80">
        <f>VLOOKUP($A377,'Sheet1 - Table (1)'!$A$8:$AG$1186,COLUMN(Q$7),FALSE)</f>
        <v>0</v>
      </c>
      <c r="R377" s="80">
        <f>VLOOKUP($A377,'Sheet1 - Table (1)'!$A$8:$AG$1186,COLUMN(R$7),FALSE)</f>
        <v>0</v>
      </c>
      <c r="S377" s="80">
        <f>VLOOKUP($A377,'Sheet1 - Table (1)'!$A$8:$AG$1186,COLUMN(S$7),FALSE)</f>
        <v>0</v>
      </c>
      <c r="T377" s="80">
        <f>VLOOKUP($A377,'Sheet1 - Table (1)'!$A$8:$AG$1186,COLUMN(T$7),FALSE)</f>
        <v>0</v>
      </c>
      <c r="U377" s="80" t="str">
        <f t="shared" si="84"/>
        <v/>
      </c>
      <c r="V377" s="80" t="str">
        <f>VLOOKUP($A377,'Sheet1 - Table (1)'!$A$8:$AG$1186,COLUMN(V$7)+3,FALSE)</f>
        <v>CH - Uebrige Fds altern. Anl.</v>
      </c>
      <c r="W377" s="80" t="str">
        <f>VLOOKUP(A377,'Sheet1 - Table (1)'!$A$8:$AF$10075,MATCH($W$8,'Sheet1 - Table (1)'!$10:$10,0),FALSE)</f>
        <v>Détermination Mensuelle, 1 fois à la fin</v>
      </c>
      <c r="X377" s="80">
        <f>VLOOKUP(A377,'Sheet1 - Table (1)'!$A$8:$AAB$10075,MATCH($X$8,'Sheet1 - Table (1)'!$10:$10,0),FALSE)</f>
        <v>0</v>
      </c>
      <c r="Y377" s="96" t="str">
        <f t="shared" si="72"/>
        <v>Fonds de placement</v>
      </c>
      <c r="AA377" s="96" t="s">
        <v>1823</v>
      </c>
      <c r="AB377" s="96" t="s">
        <v>2874</v>
      </c>
      <c r="AC377" s="214" t="s">
        <v>2874</v>
      </c>
      <c r="AI377" s="96" t="s">
        <v>382</v>
      </c>
      <c r="AJ377" s="96" t="s">
        <v>382</v>
      </c>
      <c r="AK377" s="96" t="s">
        <v>1803</v>
      </c>
      <c r="AL377" s="96" t="s">
        <v>382</v>
      </c>
      <c r="AM377" s="96" t="str">
        <f t="shared" si="81"/>
        <v>Placements alternatifs étrangers hedged</v>
      </c>
      <c r="AN377" s="139">
        <v>1</v>
      </c>
      <c r="AO377" s="96" t="s">
        <v>2874</v>
      </c>
      <c r="AP377" s="96" t="s">
        <v>1804</v>
      </c>
      <c r="AQ377" s="96">
        <v>0</v>
      </c>
      <c r="AR377" s="101">
        <v>0</v>
      </c>
      <c r="AS377" s="101">
        <f t="shared" si="82"/>
        <v>-1.4999999999999999E-2</v>
      </c>
      <c r="AX377" s="101">
        <v>1</v>
      </c>
      <c r="BZ377" s="101" t="str">
        <f t="shared" ref="BZ377:BZ421" si="85">IF(AJ377="Obligations",AP377&amp;" "&amp;AI377&amp;" "&amp;IF(AI377="High Yield",IF(AQ377&lt;2.5,"SHORT",IF(AQ377&gt;4,"LONG","MID")),IF(AQ377&lt;3.5,"SHORT",IF(AQ377&gt;8,"LONG","MID"))),"")</f>
        <v/>
      </c>
      <c r="CA377" s="101" t="s">
        <v>70</v>
      </c>
      <c r="CB377" s="101"/>
      <c r="CC377" s="101" t="s">
        <v>70</v>
      </c>
      <c r="CD377" s="42" t="s">
        <v>4374</v>
      </c>
      <c r="CE377" s="42" t="s">
        <v>4374</v>
      </c>
      <c r="CF377" s="42" t="str">
        <f>IFERROR(VLOOKUP(Funds[[#This Row],[Code ISIN]],[1]GLOBAL!$C$1:$L$27,10,FALSE)," ")</f>
        <v xml:space="preserve"> </v>
      </c>
      <c r="CG377" s="42" t="s">
        <v>4374</v>
      </c>
      <c r="CH377" s="42" t="s">
        <v>4374</v>
      </c>
      <c r="CI377" s="42" t="s">
        <v>4374</v>
      </c>
      <c r="CJ377" s="123">
        <v>42289</v>
      </c>
      <c r="CK377" s="96" t="s">
        <v>4374</v>
      </c>
      <c r="CL377" s="246" t="str">
        <f>VLOOKUP(Funds[[#This Row],[Code ISIN]],'Sheet1 - Table (1)'!$A$10:$AF$110017,MATCH("Funds Liquidity",'Sheet1 - Table (1)'!$10:$10,0),FALSE)</f>
        <v>&gt;=Mois</v>
      </c>
    </row>
    <row r="378" spans="1:94">
      <c r="A378" s="99" t="s">
        <v>921</v>
      </c>
      <c r="B378" s="305">
        <f>IF(ISERROR(VALUE(VLOOKUP($A378,'Sheet1 - Table (1)'!$A$8:$AG$1186,COLUMN(B$7),FALSE))),VLOOKUP(A378,TK_MANQUANTS,2,FALSE),IF(VALUE(VLOOKUP($A378,'Sheet1 - Table (1)'!$A$8:$AG$1186,COLUMN(B$7),FALSE))=0,VLOOKUP(A378,TK_MANQUANTS,2,FALSE),VALUE(VLOOKUP($A378,'Sheet1 - Table (1)'!$A$8:$AG$1186,COLUMN(B$7),FALSE))))</f>
        <v>3565171</v>
      </c>
      <c r="C378" s="80" t="str">
        <f>VLOOKUP($A378,'Sheet1 - Table (1)'!$A$8:$AG$1186,COLUMN(C$7),FALSE)</f>
        <v>BCV Defensive (EUR) B</v>
      </c>
      <c r="D378" s="82">
        <f>VLOOKUP($A378,'Sheet1 - Table (1)'!$A$8:$AG$1186,COLUMN(D$7),FALSE)</f>
        <v>39994</v>
      </c>
      <c r="E378" s="124">
        <f>VLOOKUP($A378,'Sheet1 - Table (1)'!$A$8:$AG$1186,COLUMN(E$7),FALSE)</f>
        <v>1.5</v>
      </c>
      <c r="F378" s="80">
        <f>VLOOKUP($A378,'Sheet1 - Table (1)'!$A$8:$AG$1186,COLUMN(F$7),FALSE)</f>
        <v>0</v>
      </c>
      <c r="G378" s="80" t="str">
        <f>VLOOKUP($A378,'Sheet1 - Table (1)'!$A$8:$AG$1186,COLUMN(G$7),FALSE)</f>
        <v>Switzerland</v>
      </c>
      <c r="H378" s="80" t="str">
        <f>VLOOKUP($A378,'Sheet1 - Table (1)'!$A$8:$AG$1186,COLUMN(H$7),FALSE)</f>
        <v>EUR</v>
      </c>
      <c r="I378" s="80" t="str">
        <f>VLOOKUP($A378,'Sheet1 - Table (1)'!$A$8:$AG$1186,COLUMN(I$7),FALSE)</f>
        <v>Fonds de placement</v>
      </c>
      <c r="J378" s="80" t="str">
        <f>VLOOKUP($A378,'Sheet1 - Table (1)'!$A$8:$AG$1186,COLUMN(J$7),FALSE)</f>
        <v>Alternatives</v>
      </c>
      <c r="K378" s="82">
        <f>VLOOKUP($A378,'Sheet1 - Table (1)'!$A$8:$AG$1186,COLUMN(K$7),FALSE)</f>
        <v>0</v>
      </c>
      <c r="L378" s="80">
        <f>VLOOKUP($A378,'Sheet1 - Table (1)'!$A$8:$AG$1186,COLUMN(L$7),FALSE)</f>
        <v>0</v>
      </c>
      <c r="M378" s="80" t="str">
        <f>VLOOKUP($A378,'Sheet1 - Table (1)'!$A$8:$AG$1186,COLUMN(M$7),FALSE)</f>
        <v>Paid</v>
      </c>
      <c r="N378" s="80">
        <f>VLOOKUP($A378,'Sheet1 - Table (1)'!$A$8:$AG$1186,COLUMN(N$7),FALSE)</f>
        <v>0</v>
      </c>
      <c r="O378" s="80">
        <f>VLOOKUP($A378,'Sheet1 - Table (1)'!$A$8:$AG$1186,COLUMN(O$7),FALSE)</f>
        <v>0</v>
      </c>
      <c r="P378" s="80">
        <f>VLOOKUP($A378,'Sheet1 - Table (1)'!$A$8:$AG$1186,COLUMN(P$7),FALSE)</f>
        <v>0</v>
      </c>
      <c r="Q378" s="80">
        <f>VLOOKUP($A378,'Sheet1 - Table (1)'!$A$8:$AG$1186,COLUMN(Q$7),FALSE)</f>
        <v>0</v>
      </c>
      <c r="R378" s="80">
        <f>VLOOKUP($A378,'Sheet1 - Table (1)'!$A$8:$AG$1186,COLUMN(R$7),FALSE)</f>
        <v>0</v>
      </c>
      <c r="S378" s="80">
        <f>VLOOKUP($A378,'Sheet1 - Table (1)'!$A$8:$AG$1186,COLUMN(S$7),FALSE)</f>
        <v>0</v>
      </c>
      <c r="T378" s="80">
        <f>VLOOKUP($A378,'Sheet1 - Table (1)'!$A$8:$AG$1186,COLUMN(T$7),FALSE)</f>
        <v>0</v>
      </c>
      <c r="U378" s="80" t="str">
        <f t="shared" si="84"/>
        <v/>
      </c>
      <c r="V378" s="80" t="str">
        <f>VLOOKUP($A378,'Sheet1 - Table (1)'!$A$8:$AG$1186,COLUMN(V$7)+3,FALSE)</f>
        <v>CH - Uebrige Fds altern. Anl.</v>
      </c>
      <c r="W378" s="80" t="str">
        <f>VLOOKUP(A378,'Sheet1 - Table (1)'!$A$8:$AF$10075,MATCH($W$8,'Sheet1 - Table (1)'!$10:$10,0),FALSE)</f>
        <v>Détermination Mensuelle, 1 fois à la fin</v>
      </c>
      <c r="X378" s="80">
        <f>VLOOKUP(A378,'Sheet1 - Table (1)'!$A$8:$AAB$10075,MATCH($X$8,'Sheet1 - Table (1)'!$10:$10,0),FALSE)</f>
        <v>0</v>
      </c>
      <c r="Y378" s="96" t="str">
        <f t="shared" si="72"/>
        <v>Fonds de placement</v>
      </c>
      <c r="AA378" s="96" t="s">
        <v>1823</v>
      </c>
      <c r="AB378" s="96" t="s">
        <v>2874</v>
      </c>
      <c r="AC378" s="214" t="s">
        <v>2874</v>
      </c>
      <c r="AI378" s="96" t="s">
        <v>382</v>
      </c>
      <c r="AJ378" s="96" t="s">
        <v>382</v>
      </c>
      <c r="AK378" s="96" t="s">
        <v>1803</v>
      </c>
      <c r="AL378" s="96" t="s">
        <v>382</v>
      </c>
      <c r="AM378" s="96" t="str">
        <f t="shared" si="81"/>
        <v>Placements alternatifs étrangers</v>
      </c>
      <c r="AN378" s="139">
        <v>1</v>
      </c>
      <c r="AO378" s="96" t="s">
        <v>2874</v>
      </c>
      <c r="AP378" s="96" t="s">
        <v>1804</v>
      </c>
      <c r="AS378" s="101" t="str">
        <f t="shared" si="82"/>
        <v/>
      </c>
      <c r="AY378" s="101">
        <v>1</v>
      </c>
      <c r="BZ378" s="101" t="str">
        <f t="shared" si="85"/>
        <v/>
      </c>
      <c r="CA378" s="101" t="s">
        <v>70</v>
      </c>
      <c r="CB378" s="101"/>
      <c r="CC378" s="101" t="s">
        <v>70</v>
      </c>
      <c r="CD378" s="42" t="s">
        <v>4374</v>
      </c>
      <c r="CE378" s="42" t="s">
        <v>4374</v>
      </c>
      <c r="CF378" s="42" t="str">
        <f>IFERROR(VLOOKUP(Funds[[#This Row],[Code ISIN]],[1]GLOBAL!$C$1:$L$27,10,FALSE)," ")</f>
        <v xml:space="preserve"> </v>
      </c>
      <c r="CG378" s="42" t="s">
        <v>4374</v>
      </c>
      <c r="CH378" s="42" t="s">
        <v>4374</v>
      </c>
      <c r="CI378" s="42" t="s">
        <v>4374</v>
      </c>
      <c r="CJ378" s="123">
        <v>42289</v>
      </c>
      <c r="CK378" s="96" t="s">
        <v>4374</v>
      </c>
      <c r="CL378" s="246" t="str">
        <f>VLOOKUP(Funds[[#This Row],[Code ISIN]],'Sheet1 - Table (1)'!$A$10:$AF$110017,MATCH("Funds Liquidity",'Sheet1 - Table (1)'!$10:$10,0),FALSE)</f>
        <v>&gt;=Mois</v>
      </c>
    </row>
    <row r="379" spans="1:94">
      <c r="A379" s="99" t="s">
        <v>924</v>
      </c>
      <c r="B379" s="305">
        <f>IF(ISERROR(VALUE(VLOOKUP($A379,'Sheet1 - Table (1)'!$A$8:$AG$1186,COLUMN(B$7),FALSE))),VLOOKUP(A379,TK_MANQUANTS,2,FALSE),IF(VALUE(VLOOKUP($A379,'Sheet1 - Table (1)'!$A$8:$AG$1186,COLUMN(B$7),FALSE))=0,VLOOKUP(A379,TK_MANQUANTS,2,FALSE),VALUE(VLOOKUP($A379,'Sheet1 - Table (1)'!$A$8:$AG$1186,COLUMN(B$7),FALSE))))</f>
        <v>3565198</v>
      </c>
      <c r="C379" s="80" t="str">
        <f>VLOOKUP($A379,'Sheet1 - Table (1)'!$A$8:$AG$1186,COLUMN(C$7),FALSE)</f>
        <v>BCV Defensive (USD) B</v>
      </c>
      <c r="D379" s="82">
        <f>VLOOKUP($A379,'Sheet1 - Table (1)'!$A$8:$AG$1186,COLUMN(D$7),FALSE)</f>
        <v>39994</v>
      </c>
      <c r="E379" s="124">
        <f>VLOOKUP($A379,'Sheet1 - Table (1)'!$A$8:$AG$1186,COLUMN(E$7),FALSE)</f>
        <v>1.5</v>
      </c>
      <c r="F379" s="80">
        <f>VLOOKUP($A379,'Sheet1 - Table (1)'!$A$8:$AG$1186,COLUMN(F$7),FALSE)</f>
        <v>0</v>
      </c>
      <c r="G379" s="80" t="str">
        <f>VLOOKUP($A379,'Sheet1 - Table (1)'!$A$8:$AG$1186,COLUMN(G$7),FALSE)</f>
        <v>Switzerland</v>
      </c>
      <c r="H379" s="80" t="str">
        <f>VLOOKUP($A379,'Sheet1 - Table (1)'!$A$8:$AG$1186,COLUMN(H$7),FALSE)</f>
        <v>USD</v>
      </c>
      <c r="I379" s="80" t="str">
        <f>VLOOKUP($A379,'Sheet1 - Table (1)'!$A$8:$AG$1186,COLUMN(I$7),FALSE)</f>
        <v>Fonds de placement</v>
      </c>
      <c r="J379" s="80" t="str">
        <f>VLOOKUP($A379,'Sheet1 - Table (1)'!$A$8:$AG$1186,COLUMN(J$7),FALSE)</f>
        <v>Alternatives</v>
      </c>
      <c r="K379" s="82">
        <f>VLOOKUP($A379,'Sheet1 - Table (1)'!$A$8:$AG$1186,COLUMN(K$7),FALSE)</f>
        <v>0</v>
      </c>
      <c r="L379" s="80">
        <f>VLOOKUP($A379,'Sheet1 - Table (1)'!$A$8:$AG$1186,COLUMN(L$7),FALSE)</f>
        <v>0</v>
      </c>
      <c r="M379" s="80" t="str">
        <f>VLOOKUP($A379,'Sheet1 - Table (1)'!$A$8:$AG$1186,COLUMN(M$7),FALSE)</f>
        <v>Paid</v>
      </c>
      <c r="N379" s="80">
        <f>VLOOKUP($A379,'Sheet1 - Table (1)'!$A$8:$AG$1186,COLUMN(N$7),FALSE)</f>
        <v>0</v>
      </c>
      <c r="O379" s="80">
        <f>VLOOKUP($A379,'Sheet1 - Table (1)'!$A$8:$AG$1186,COLUMN(O$7),FALSE)</f>
        <v>0</v>
      </c>
      <c r="P379" s="80">
        <f>VLOOKUP($A379,'Sheet1 - Table (1)'!$A$8:$AG$1186,COLUMN(P$7),FALSE)</f>
        <v>0</v>
      </c>
      <c r="Q379" s="80">
        <f>VLOOKUP($A379,'Sheet1 - Table (1)'!$A$8:$AG$1186,COLUMN(Q$7),FALSE)</f>
        <v>0</v>
      </c>
      <c r="R379" s="80">
        <f>VLOOKUP($A379,'Sheet1 - Table (1)'!$A$8:$AG$1186,COLUMN(R$7),FALSE)</f>
        <v>0</v>
      </c>
      <c r="S379" s="80">
        <f>VLOOKUP($A379,'Sheet1 - Table (1)'!$A$8:$AG$1186,COLUMN(S$7),FALSE)</f>
        <v>0</v>
      </c>
      <c r="T379" s="80">
        <f>VLOOKUP($A379,'Sheet1 - Table (1)'!$A$8:$AG$1186,COLUMN(T$7),FALSE)</f>
        <v>0</v>
      </c>
      <c r="U379" s="80" t="str">
        <f t="shared" si="84"/>
        <v/>
      </c>
      <c r="V379" s="80" t="str">
        <f>VLOOKUP($A379,'Sheet1 - Table (1)'!$A$8:$AG$1186,COLUMN(V$7)+3,FALSE)</f>
        <v>CH - Uebrige Fds altern. Anl.</v>
      </c>
      <c r="W379" s="80" t="str">
        <f>VLOOKUP(A379,'Sheet1 - Table (1)'!$A$8:$AF$10075,MATCH($W$8,'Sheet1 - Table (1)'!$10:$10,0),FALSE)</f>
        <v>Détermination Mensuelle, 1 fois à la fin</v>
      </c>
      <c r="X379" s="80">
        <f>VLOOKUP(A379,'Sheet1 - Table (1)'!$A$8:$AAB$10075,MATCH($X$8,'Sheet1 - Table (1)'!$10:$10,0),FALSE)</f>
        <v>0</v>
      </c>
      <c r="Y379" s="96" t="str">
        <f t="shared" si="72"/>
        <v>Fonds de placement</v>
      </c>
      <c r="AA379" s="96" t="s">
        <v>1823</v>
      </c>
      <c r="AB379" s="96" t="s">
        <v>2874</v>
      </c>
      <c r="AC379" s="214" t="s">
        <v>2874</v>
      </c>
      <c r="AI379" s="96" t="s">
        <v>382</v>
      </c>
      <c r="AJ379" s="96" t="s">
        <v>382</v>
      </c>
      <c r="AK379" s="96" t="s">
        <v>1803</v>
      </c>
      <c r="AL379" s="96" t="s">
        <v>382</v>
      </c>
      <c r="AM379" s="96" t="str">
        <f t="shared" si="81"/>
        <v>Placements alternatifs étrangers</v>
      </c>
      <c r="AN379" s="139">
        <v>1</v>
      </c>
      <c r="AO379" s="96" t="s">
        <v>2874</v>
      </c>
      <c r="AP379" s="96" t="s">
        <v>1804</v>
      </c>
      <c r="AS379" s="101" t="str">
        <f t="shared" si="82"/>
        <v/>
      </c>
      <c r="BB379" s="101">
        <v>1</v>
      </c>
      <c r="BZ379" s="101" t="str">
        <f t="shared" si="85"/>
        <v/>
      </c>
      <c r="CA379" s="101" t="s">
        <v>70</v>
      </c>
      <c r="CB379" s="101"/>
      <c r="CC379" s="101" t="s">
        <v>70</v>
      </c>
      <c r="CD379" s="42" t="s">
        <v>4374</v>
      </c>
      <c r="CE379" s="42" t="s">
        <v>4374</v>
      </c>
      <c r="CF379" s="42" t="str">
        <f>IFERROR(VLOOKUP(Funds[[#This Row],[Code ISIN]],[1]GLOBAL!$C$1:$L$27,10,FALSE)," ")</f>
        <v xml:space="preserve"> </v>
      </c>
      <c r="CG379" s="42" t="s">
        <v>4374</v>
      </c>
      <c r="CH379" s="42" t="s">
        <v>4374</v>
      </c>
      <c r="CI379" s="42" t="s">
        <v>4374</v>
      </c>
      <c r="CJ379" s="123">
        <v>42289</v>
      </c>
      <c r="CK379" s="96" t="s">
        <v>4374</v>
      </c>
      <c r="CL379" s="246" t="str">
        <f>VLOOKUP(Funds[[#This Row],[Code ISIN]],'Sheet1 - Table (1)'!$A$10:$AF$110017,MATCH("Funds Liquidity",'Sheet1 - Table (1)'!$10:$10,0),FALSE)</f>
        <v>&gt;=Mois</v>
      </c>
    </row>
    <row r="380" spans="1:94">
      <c r="A380" s="80" t="s">
        <v>811</v>
      </c>
      <c r="B380" s="305">
        <f>IF(ISERROR(VALUE(VLOOKUP($A380,'Sheet1 - Table (1)'!$A$8:$AG$1186,COLUMN(B$7),FALSE))),VLOOKUP(A380,TK_MANQUANTS,2,FALSE),IF(VALUE(VLOOKUP($A380,'Sheet1 - Table (1)'!$A$8:$AG$1186,COLUMN(B$7),FALSE))=0,VLOOKUP(A380,TK_MANQUANTS,2,FALSE),VALUE(VLOOKUP($A380,'Sheet1 - Table (1)'!$A$8:$AG$1186,COLUMN(B$7),FALSE))))</f>
        <v>3571993</v>
      </c>
      <c r="C380" s="80" t="str">
        <f>VLOOKUP($A380,'Sheet1 - Table (1)'!$A$8:$AG$1186,COLUMN(C$7),FALSE)</f>
        <v>BCV Multi-Strategy Fund (CHF) B</v>
      </c>
      <c r="D380" s="82">
        <f>VLOOKUP($A380,'Sheet1 - Table (1)'!$A$8:$AG$1186,COLUMN(D$7),FALSE)</f>
        <v>39994</v>
      </c>
      <c r="E380" s="124">
        <f>VLOOKUP($A380,'Sheet1 - Table (1)'!$A$8:$AG$1186,COLUMN(E$7),FALSE)</f>
        <v>1.5</v>
      </c>
      <c r="F380" s="80">
        <f>VLOOKUP($A380,'Sheet1 - Table (1)'!$A$8:$AG$1186,COLUMN(F$7),FALSE)</f>
        <v>0</v>
      </c>
      <c r="G380" s="80" t="str">
        <f>VLOOKUP($A380,'Sheet1 - Table (1)'!$A$8:$AG$1186,COLUMN(G$7),FALSE)</f>
        <v>Switzerland</v>
      </c>
      <c r="H380" s="80" t="str">
        <f>VLOOKUP($A380,'Sheet1 - Table (1)'!$A$8:$AG$1186,COLUMN(H$7),FALSE)</f>
        <v>CHF</v>
      </c>
      <c r="I380" s="80" t="str">
        <f>VLOOKUP($A380,'Sheet1 - Table (1)'!$A$8:$AG$1186,COLUMN(I$7),FALSE)</f>
        <v>Fonds de placement</v>
      </c>
      <c r="J380" s="80" t="str">
        <f>VLOOKUP($A380,'Sheet1 - Table (1)'!$A$8:$AG$1186,COLUMN(J$7),FALSE)</f>
        <v>Alternatives</v>
      </c>
      <c r="K380" s="82">
        <f>VLOOKUP($A380,'Sheet1 - Table (1)'!$A$8:$AG$1186,COLUMN(K$7),FALSE)</f>
        <v>0</v>
      </c>
      <c r="L380" s="80">
        <f>VLOOKUP($A380,'Sheet1 - Table (1)'!$A$8:$AG$1186,COLUMN(L$7),FALSE)</f>
        <v>0</v>
      </c>
      <c r="M380" s="80" t="str">
        <f>VLOOKUP($A380,'Sheet1 - Table (1)'!$A$8:$AG$1186,COLUMN(M$7),FALSE)</f>
        <v>Paid</v>
      </c>
      <c r="N380" s="80">
        <f>VLOOKUP($A380,'Sheet1 - Table (1)'!$A$8:$AG$1186,COLUMN(N$7),FALSE)</f>
        <v>0</v>
      </c>
      <c r="O380" s="80">
        <f>VLOOKUP($A380,'Sheet1 - Table (1)'!$A$8:$AG$1186,COLUMN(O$7),FALSE)</f>
        <v>0</v>
      </c>
      <c r="P380" s="80">
        <f>VLOOKUP($A380,'Sheet1 - Table (1)'!$A$8:$AG$1186,COLUMN(P$7),FALSE)</f>
        <v>0</v>
      </c>
      <c r="Q380" s="80">
        <f>VLOOKUP($A380,'Sheet1 - Table (1)'!$A$8:$AG$1186,COLUMN(Q$7),FALSE)</f>
        <v>0</v>
      </c>
      <c r="R380" s="80">
        <f>VLOOKUP($A380,'Sheet1 - Table (1)'!$A$8:$AG$1186,COLUMN(R$7),FALSE)</f>
        <v>0</v>
      </c>
      <c r="S380" s="80">
        <f>VLOOKUP($A380,'Sheet1 - Table (1)'!$A$8:$AG$1186,COLUMN(S$7),FALSE)</f>
        <v>0</v>
      </c>
      <c r="T380" s="80">
        <f>VLOOKUP($A380,'Sheet1 - Table (1)'!$A$8:$AG$1186,COLUMN(T$7),FALSE)</f>
        <v>0</v>
      </c>
      <c r="U380" s="80" t="str">
        <f t="shared" si="84"/>
        <v/>
      </c>
      <c r="V380" s="80" t="str">
        <f>VLOOKUP($A380,'Sheet1 - Table (1)'!$A$8:$AG$1186,COLUMN(V$7)+3,FALSE)</f>
        <v>CH - Uebrige Fds altern. Anl.</v>
      </c>
      <c r="W380" s="80" t="str">
        <f>VLOOKUP(A380,'Sheet1 - Table (1)'!$A$8:$AF$10075,MATCH($W$8,'Sheet1 - Table (1)'!$10:$10,0),FALSE)</f>
        <v>Détermination Mensuelle, 1 fois à la fin</v>
      </c>
      <c r="X380" s="80">
        <f>VLOOKUP(A380,'Sheet1 - Table (1)'!$A$8:$AAB$10075,MATCH($X$8,'Sheet1 - Table (1)'!$10:$10,0),FALSE)</f>
        <v>0</v>
      </c>
      <c r="Y380" s="96" t="str">
        <f t="shared" si="72"/>
        <v>Fonds de placement</v>
      </c>
      <c r="AA380" s="96" t="s">
        <v>1823</v>
      </c>
      <c r="AB380" s="96" t="s">
        <v>2874</v>
      </c>
      <c r="AC380" s="214" t="s">
        <v>2874</v>
      </c>
      <c r="AG380" s="96" t="s">
        <v>2865</v>
      </c>
      <c r="AI380" s="96" t="s">
        <v>382</v>
      </c>
      <c r="AJ380" s="96" t="s">
        <v>382</v>
      </c>
      <c r="AK380" s="96" t="s">
        <v>1803</v>
      </c>
      <c r="AL380" s="96" t="s">
        <v>382</v>
      </c>
      <c r="AM380" s="96" t="str">
        <f t="shared" si="81"/>
        <v>Placements alternatifs étrangers hedged</v>
      </c>
      <c r="AN380" s="139">
        <v>1</v>
      </c>
      <c r="AO380" s="96" t="s">
        <v>2874</v>
      </c>
      <c r="AP380" s="96" t="s">
        <v>1804</v>
      </c>
      <c r="AS380" s="101" t="str">
        <f t="shared" si="82"/>
        <v/>
      </c>
      <c r="AX380" s="101">
        <v>1</v>
      </c>
      <c r="BZ380" s="101" t="str">
        <f t="shared" si="85"/>
        <v/>
      </c>
      <c r="CA380" s="101" t="s">
        <v>70</v>
      </c>
      <c r="CB380" s="101"/>
      <c r="CC380" s="101" t="s">
        <v>70</v>
      </c>
      <c r="CD380" s="42" t="s">
        <v>4374</v>
      </c>
      <c r="CE380" s="42" t="s">
        <v>4374</v>
      </c>
      <c r="CF380" s="42" t="str">
        <f>IFERROR(VLOOKUP(Funds[[#This Row],[Code ISIN]],[1]GLOBAL!$C$1:$L$27,10,FALSE)," ")</f>
        <v xml:space="preserve"> </v>
      </c>
      <c r="CG380" s="42" t="s">
        <v>4374</v>
      </c>
      <c r="CH380" s="42" t="s">
        <v>4374</v>
      </c>
      <c r="CI380" s="42" t="s">
        <v>4374</v>
      </c>
      <c r="CJ380" s="123">
        <v>42289</v>
      </c>
      <c r="CK380" s="96" t="s">
        <v>4374</v>
      </c>
      <c r="CL380" s="246" t="str">
        <f>VLOOKUP(Funds[[#This Row],[Code ISIN]],'Sheet1 - Table (1)'!$A$10:$AF$110017,MATCH("Funds Liquidity",'Sheet1 - Table (1)'!$10:$10,0),FALSE)</f>
        <v>&gt;=Mois</v>
      </c>
    </row>
    <row r="381" spans="1:94">
      <c r="A381" s="99" t="s">
        <v>929</v>
      </c>
      <c r="B381" s="305">
        <f>IF(ISERROR(VALUE(VLOOKUP($A381,'Sheet1 - Table (1)'!$A$8:$AG$1186,COLUMN(B$7),FALSE))),VLOOKUP(A381,TK_MANQUANTS,2,FALSE),IF(VALUE(VLOOKUP($A381,'Sheet1 - Table (1)'!$A$8:$AG$1186,COLUMN(B$7),FALSE))=0,VLOOKUP(A381,TK_MANQUANTS,2,FALSE),VALUE(VLOOKUP($A381,'Sheet1 - Table (1)'!$A$8:$AG$1186,COLUMN(B$7),FALSE))))</f>
        <v>3572106</v>
      </c>
      <c r="C381" s="80" t="str">
        <f>VLOOKUP($A381,'Sheet1 - Table (1)'!$A$8:$AG$1186,COLUMN(C$7),FALSE)</f>
        <v>BCV Multi-Strategy Fund (EUR) B</v>
      </c>
      <c r="D381" s="82">
        <f>VLOOKUP($A381,'Sheet1 - Table (1)'!$A$8:$AG$1186,COLUMN(D$7),FALSE)</f>
        <v>39994</v>
      </c>
      <c r="E381" s="124">
        <f>VLOOKUP($A381,'Sheet1 - Table (1)'!$A$8:$AG$1186,COLUMN(E$7),FALSE)</f>
        <v>1.5</v>
      </c>
      <c r="F381" s="80">
        <f>VLOOKUP($A381,'Sheet1 - Table (1)'!$A$8:$AG$1186,COLUMN(F$7),FALSE)</f>
        <v>0</v>
      </c>
      <c r="G381" s="80" t="str">
        <f>VLOOKUP($A381,'Sheet1 - Table (1)'!$A$8:$AG$1186,COLUMN(G$7),FALSE)</f>
        <v>Switzerland</v>
      </c>
      <c r="H381" s="80" t="str">
        <f>VLOOKUP($A381,'Sheet1 - Table (1)'!$A$8:$AG$1186,COLUMN(H$7),FALSE)</f>
        <v>EUR</v>
      </c>
      <c r="I381" s="80" t="str">
        <f>VLOOKUP($A381,'Sheet1 - Table (1)'!$A$8:$AG$1186,COLUMN(I$7),FALSE)</f>
        <v>Fonds de placement</v>
      </c>
      <c r="J381" s="80" t="str">
        <f>VLOOKUP($A381,'Sheet1 - Table (1)'!$A$8:$AG$1186,COLUMN(J$7),FALSE)</f>
        <v>Alternatives</v>
      </c>
      <c r="K381" s="82">
        <f>VLOOKUP($A381,'Sheet1 - Table (1)'!$A$8:$AG$1186,COLUMN(K$7),FALSE)</f>
        <v>0</v>
      </c>
      <c r="L381" s="80">
        <f>VLOOKUP($A381,'Sheet1 - Table (1)'!$A$8:$AG$1186,COLUMN(L$7),FALSE)</f>
        <v>0</v>
      </c>
      <c r="M381" s="80" t="str">
        <f>VLOOKUP($A381,'Sheet1 - Table (1)'!$A$8:$AG$1186,COLUMN(M$7),FALSE)</f>
        <v>Paid</v>
      </c>
      <c r="N381" s="80">
        <f>VLOOKUP($A381,'Sheet1 - Table (1)'!$A$8:$AG$1186,COLUMN(N$7),FALSE)</f>
        <v>0</v>
      </c>
      <c r="O381" s="80">
        <f>VLOOKUP($A381,'Sheet1 - Table (1)'!$A$8:$AG$1186,COLUMN(O$7),FALSE)</f>
        <v>0</v>
      </c>
      <c r="P381" s="80">
        <f>VLOOKUP($A381,'Sheet1 - Table (1)'!$A$8:$AG$1186,COLUMN(P$7),FALSE)</f>
        <v>0</v>
      </c>
      <c r="Q381" s="80">
        <f>VLOOKUP($A381,'Sheet1 - Table (1)'!$A$8:$AG$1186,COLUMN(Q$7),FALSE)</f>
        <v>0</v>
      </c>
      <c r="R381" s="80">
        <f>VLOOKUP($A381,'Sheet1 - Table (1)'!$A$8:$AG$1186,COLUMN(R$7),FALSE)</f>
        <v>0</v>
      </c>
      <c r="S381" s="80">
        <f>VLOOKUP($A381,'Sheet1 - Table (1)'!$A$8:$AG$1186,COLUMN(S$7),FALSE)</f>
        <v>0</v>
      </c>
      <c r="T381" s="80">
        <f>VLOOKUP($A381,'Sheet1 - Table (1)'!$A$8:$AG$1186,COLUMN(T$7),FALSE)</f>
        <v>0</v>
      </c>
      <c r="U381" s="80" t="str">
        <f t="shared" si="84"/>
        <v/>
      </c>
      <c r="V381" s="80" t="str">
        <f>VLOOKUP($A381,'Sheet1 - Table (1)'!$A$8:$AG$1186,COLUMN(V$7)+3,FALSE)</f>
        <v>CH - Uebrige Fds altern. Anl.</v>
      </c>
      <c r="W381" s="80" t="str">
        <f>VLOOKUP(A381,'Sheet1 - Table (1)'!$A$8:$AF$10075,MATCH($W$8,'Sheet1 - Table (1)'!$10:$10,0),FALSE)</f>
        <v>Détermination Mensuelle, 1 fois à la fin</v>
      </c>
      <c r="X381" s="80">
        <f>VLOOKUP(A381,'Sheet1 - Table (1)'!$A$8:$AAB$10075,MATCH($X$8,'Sheet1 - Table (1)'!$10:$10,0),FALSE)</f>
        <v>0</v>
      </c>
      <c r="Y381" s="96" t="str">
        <f t="shared" ref="Y381:Y444" si="86">IF(OR(I381="Actions",I381="Exchange Traded Funds"),"ETF","Fonds de placement")</f>
        <v>Fonds de placement</v>
      </c>
      <c r="AA381" s="96" t="s">
        <v>1823</v>
      </c>
      <c r="AB381" s="96" t="s">
        <v>2874</v>
      </c>
      <c r="AC381" s="214" t="s">
        <v>2874</v>
      </c>
      <c r="AG381" s="96" t="s">
        <v>2865</v>
      </c>
      <c r="AI381" s="96" t="s">
        <v>382</v>
      </c>
      <c r="AJ381" s="96" t="s">
        <v>382</v>
      </c>
      <c r="AK381" s="96" t="s">
        <v>1803</v>
      </c>
      <c r="AL381" s="96" t="s">
        <v>382</v>
      </c>
      <c r="AM381" s="96" t="str">
        <f t="shared" si="81"/>
        <v>Placements alternatifs étrangers</v>
      </c>
      <c r="AN381" s="139">
        <v>1</v>
      </c>
      <c r="AO381" s="96" t="s">
        <v>2874</v>
      </c>
      <c r="AP381" s="96" t="s">
        <v>1804</v>
      </c>
      <c r="AS381" s="101" t="str">
        <f t="shared" si="82"/>
        <v/>
      </c>
      <c r="AY381" s="101">
        <v>1</v>
      </c>
      <c r="BZ381" s="101" t="str">
        <f t="shared" si="85"/>
        <v/>
      </c>
      <c r="CA381" s="101" t="s">
        <v>70</v>
      </c>
      <c r="CB381" s="101"/>
      <c r="CC381" s="101" t="s">
        <v>70</v>
      </c>
      <c r="CD381" s="42" t="s">
        <v>4374</v>
      </c>
      <c r="CE381" s="42" t="s">
        <v>4374</v>
      </c>
      <c r="CF381" s="42" t="str">
        <f>IFERROR(VLOOKUP(Funds[[#This Row],[Code ISIN]],[1]GLOBAL!$C$1:$L$27,10,FALSE)," ")</f>
        <v xml:space="preserve"> </v>
      </c>
      <c r="CG381" s="42" t="s">
        <v>4374</v>
      </c>
      <c r="CH381" s="42" t="s">
        <v>4374</v>
      </c>
      <c r="CI381" s="42" t="s">
        <v>4374</v>
      </c>
      <c r="CJ381" s="123">
        <v>42289</v>
      </c>
      <c r="CK381" s="96" t="s">
        <v>4374</v>
      </c>
      <c r="CL381" s="246" t="str">
        <f>VLOOKUP(Funds[[#This Row],[Code ISIN]],'Sheet1 - Table (1)'!$A$10:$AF$110017,MATCH("Funds Liquidity",'Sheet1 - Table (1)'!$10:$10,0),FALSE)</f>
        <v>&gt;=Mois</v>
      </c>
    </row>
    <row r="382" spans="1:94">
      <c r="A382" s="99" t="s">
        <v>931</v>
      </c>
      <c r="B382" s="305">
        <f>IF(ISERROR(VALUE(VLOOKUP($A382,'Sheet1 - Table (1)'!$A$8:$AG$1186,COLUMN(B$7),FALSE))),VLOOKUP(A382,TK_MANQUANTS,2,FALSE),IF(VALUE(VLOOKUP($A382,'Sheet1 - Table (1)'!$A$8:$AG$1186,COLUMN(B$7),FALSE))=0,VLOOKUP(A382,TK_MANQUANTS,2,FALSE),VALUE(VLOOKUP($A382,'Sheet1 - Table (1)'!$A$8:$AG$1186,COLUMN(B$7),FALSE))))</f>
        <v>3572364</v>
      </c>
      <c r="C382" s="80" t="str">
        <f>VLOOKUP($A382,'Sheet1 - Table (1)'!$A$8:$AG$1186,COLUMN(C$7),FALSE)</f>
        <v>BCV Multi-Strategy Fund (USD) B</v>
      </c>
      <c r="D382" s="82">
        <f>VLOOKUP($A382,'Sheet1 - Table (1)'!$A$8:$AG$1186,COLUMN(D$7),FALSE)</f>
        <v>39994</v>
      </c>
      <c r="E382" s="124">
        <f>VLOOKUP($A382,'Sheet1 - Table (1)'!$A$8:$AG$1186,COLUMN(E$7),FALSE)</f>
        <v>1.5</v>
      </c>
      <c r="F382" s="80">
        <f>VLOOKUP($A382,'Sheet1 - Table (1)'!$A$8:$AG$1186,COLUMN(F$7),FALSE)</f>
        <v>0</v>
      </c>
      <c r="G382" s="80" t="str">
        <f>VLOOKUP($A382,'Sheet1 - Table (1)'!$A$8:$AG$1186,COLUMN(G$7),FALSE)</f>
        <v>Switzerland</v>
      </c>
      <c r="H382" s="80" t="str">
        <f>VLOOKUP($A382,'Sheet1 - Table (1)'!$A$8:$AG$1186,COLUMN(H$7),FALSE)</f>
        <v>USD</v>
      </c>
      <c r="I382" s="80" t="str">
        <f>VLOOKUP($A382,'Sheet1 - Table (1)'!$A$8:$AG$1186,COLUMN(I$7),FALSE)</f>
        <v>Fonds de placement</v>
      </c>
      <c r="J382" s="80" t="str">
        <f>VLOOKUP($A382,'Sheet1 - Table (1)'!$A$8:$AG$1186,COLUMN(J$7),FALSE)</f>
        <v>Alternatives</v>
      </c>
      <c r="K382" s="82">
        <f>VLOOKUP($A382,'Sheet1 - Table (1)'!$A$8:$AG$1186,COLUMN(K$7),FALSE)</f>
        <v>0</v>
      </c>
      <c r="L382" s="80">
        <f>VLOOKUP($A382,'Sheet1 - Table (1)'!$A$8:$AG$1186,COLUMN(L$7),FALSE)</f>
        <v>0</v>
      </c>
      <c r="M382" s="80" t="str">
        <f>VLOOKUP($A382,'Sheet1 - Table (1)'!$A$8:$AG$1186,COLUMN(M$7),FALSE)</f>
        <v>Paid</v>
      </c>
      <c r="N382" s="80">
        <f>VLOOKUP($A382,'Sheet1 - Table (1)'!$A$8:$AG$1186,COLUMN(N$7),FALSE)</f>
        <v>0</v>
      </c>
      <c r="O382" s="80">
        <f>VLOOKUP($A382,'Sheet1 - Table (1)'!$A$8:$AG$1186,COLUMN(O$7),FALSE)</f>
        <v>0</v>
      </c>
      <c r="P382" s="80">
        <f>VLOOKUP($A382,'Sheet1 - Table (1)'!$A$8:$AG$1186,COLUMN(P$7),FALSE)</f>
        <v>0</v>
      </c>
      <c r="Q382" s="80">
        <f>VLOOKUP($A382,'Sheet1 - Table (1)'!$A$8:$AG$1186,COLUMN(Q$7),FALSE)</f>
        <v>0</v>
      </c>
      <c r="R382" s="80">
        <f>VLOOKUP($A382,'Sheet1 - Table (1)'!$A$8:$AG$1186,COLUMN(R$7),FALSE)</f>
        <v>0</v>
      </c>
      <c r="S382" s="80">
        <f>VLOOKUP($A382,'Sheet1 - Table (1)'!$A$8:$AG$1186,COLUMN(S$7),FALSE)</f>
        <v>0</v>
      </c>
      <c r="T382" s="80">
        <f>VLOOKUP($A382,'Sheet1 - Table (1)'!$A$8:$AG$1186,COLUMN(T$7),FALSE)</f>
        <v>0</v>
      </c>
      <c r="U382" s="80" t="str">
        <f t="shared" si="84"/>
        <v/>
      </c>
      <c r="V382" s="80" t="str">
        <f>VLOOKUP($A382,'Sheet1 - Table (1)'!$A$8:$AG$1186,COLUMN(V$7)+3,FALSE)</f>
        <v>CH - Uebrige Fds altern. Anl.</v>
      </c>
      <c r="W382" s="80" t="str">
        <f>VLOOKUP(A382,'Sheet1 - Table (1)'!$A$8:$AF$10075,MATCH($W$8,'Sheet1 - Table (1)'!$10:$10,0),FALSE)</f>
        <v>Détermination Mensuelle, 1 fois à la fin</v>
      </c>
      <c r="X382" s="80">
        <f>VLOOKUP(A382,'Sheet1 - Table (1)'!$A$8:$AAB$10075,MATCH($X$8,'Sheet1 - Table (1)'!$10:$10,0),FALSE)</f>
        <v>0</v>
      </c>
      <c r="Y382" s="96" t="str">
        <f t="shared" si="86"/>
        <v>Fonds de placement</v>
      </c>
      <c r="AA382" s="96" t="s">
        <v>1823</v>
      </c>
      <c r="AB382" s="96" t="s">
        <v>2874</v>
      </c>
      <c r="AC382" s="214" t="s">
        <v>2874</v>
      </c>
      <c r="AG382" s="96" t="s">
        <v>2865</v>
      </c>
      <c r="AI382" s="96" t="s">
        <v>382</v>
      </c>
      <c r="AJ382" s="96" t="s">
        <v>382</v>
      </c>
      <c r="AK382" s="96" t="s">
        <v>1803</v>
      </c>
      <c r="AL382" s="96" t="s">
        <v>382</v>
      </c>
      <c r="AM382" s="96" t="str">
        <f t="shared" si="81"/>
        <v>Placements alternatifs étrangers</v>
      </c>
      <c r="AN382" s="139">
        <v>1</v>
      </c>
      <c r="AO382" s="96" t="s">
        <v>2874</v>
      </c>
      <c r="AP382" s="96" t="s">
        <v>1804</v>
      </c>
      <c r="AS382" s="101" t="str">
        <f t="shared" si="82"/>
        <v/>
      </c>
      <c r="BB382" s="101">
        <v>1</v>
      </c>
      <c r="BZ382" s="101" t="str">
        <f t="shared" si="85"/>
        <v/>
      </c>
      <c r="CA382" s="101" t="s">
        <v>70</v>
      </c>
      <c r="CB382" s="101"/>
      <c r="CC382" s="101" t="s">
        <v>70</v>
      </c>
      <c r="CD382" s="42" t="s">
        <v>4374</v>
      </c>
      <c r="CE382" s="42" t="s">
        <v>4374</v>
      </c>
      <c r="CF382" s="42" t="str">
        <f>IFERROR(VLOOKUP(Funds[[#This Row],[Code ISIN]],[1]GLOBAL!$C$1:$L$27,10,FALSE)," ")</f>
        <v xml:space="preserve"> </v>
      </c>
      <c r="CG382" s="42" t="s">
        <v>4374</v>
      </c>
      <c r="CH382" s="42" t="s">
        <v>4374</v>
      </c>
      <c r="CI382" s="42" t="s">
        <v>4374</v>
      </c>
      <c r="CJ382" s="123">
        <v>42289</v>
      </c>
      <c r="CK382" s="96" t="s">
        <v>4374</v>
      </c>
      <c r="CL382" s="246" t="str">
        <f>VLOOKUP(Funds[[#This Row],[Code ISIN]],'Sheet1 - Table (1)'!$A$10:$AF$110017,MATCH("Funds Liquidity",'Sheet1 - Table (1)'!$10:$10,0),FALSE)</f>
        <v>&gt;=Mois</v>
      </c>
    </row>
    <row r="383" spans="1:94">
      <c r="A383" s="96" t="s">
        <v>1333</v>
      </c>
      <c r="B383" s="305">
        <f>IF(ISERROR(VALUE(VLOOKUP($A383,'Sheet1 - Table (1)'!$A$8:$AG$1186,COLUMN(B$7),FALSE))),VLOOKUP(A383,TK_MANQUANTS,2,FALSE),IF(VALUE(VLOOKUP($A383,'Sheet1 - Table (1)'!$A$8:$AG$1186,COLUMN(B$7),FALSE))=0,VLOOKUP(A383,TK_MANQUANTS,2,FALSE),VALUE(VLOOKUP($A383,'Sheet1 - Table (1)'!$A$8:$AG$1186,COLUMN(B$7),FALSE))))</f>
        <v>18925584</v>
      </c>
      <c r="C383" s="80" t="str">
        <f>VLOOKUP($A383,'Sheet1 - Table (1)'!$A$8:$AG$1186,COLUMN(C$7),FALSE)</f>
        <v>CSIF (CH) Bond Government EUR Blue QB</v>
      </c>
      <c r="D383" s="82">
        <f>VLOOKUP($A383,'Sheet1 - Table (1)'!$A$8:$AG$1186,COLUMN(D$7),FALSE)</f>
        <v>43890</v>
      </c>
      <c r="E383" s="124">
        <f>VLOOKUP($A383,'Sheet1 - Table (1)'!$A$8:$AG$1186,COLUMN(E$7),FALSE)</f>
        <v>0.15379999999999999</v>
      </c>
      <c r="F383" s="80">
        <f>VLOOKUP($A383,'Sheet1 - Table (1)'!$A$8:$AG$1186,COLUMN(F$7),FALSE)</f>
        <v>0</v>
      </c>
      <c r="G383" s="80" t="str">
        <f>VLOOKUP($A383,'Sheet1 - Table (1)'!$A$8:$AG$1186,COLUMN(G$7),FALSE)</f>
        <v>Switzerland</v>
      </c>
      <c r="H383" s="80" t="str">
        <f>VLOOKUP($A383,'Sheet1 - Table (1)'!$A$8:$AG$1186,COLUMN(H$7),FALSE)</f>
        <v>EUR</v>
      </c>
      <c r="I383" s="80" t="str">
        <f>VLOOKUP($A383,'Sheet1 - Table (1)'!$A$8:$AG$1186,COLUMN(I$7),FALSE)</f>
        <v>Fonds de placement</v>
      </c>
      <c r="J383" s="80" t="str">
        <f>VLOOKUP($A383,'Sheet1 - Table (1)'!$A$8:$AG$1186,COLUMN(J$7),FALSE)</f>
        <v>Obligation</v>
      </c>
      <c r="K383" s="82">
        <f>VLOOKUP($A383,'Sheet1 - Table (1)'!$A$8:$AG$1186,COLUMN(K$7),FALSE)</f>
        <v>44255</v>
      </c>
      <c r="L383" s="80">
        <f>VLOOKUP($A383,'Sheet1 - Table (1)'!$A$8:$AG$1186,COLUMN(L$7),FALSE)</f>
        <v>325.55114179999998</v>
      </c>
      <c r="M383" s="80" t="str">
        <f>VLOOKUP($A383,'Sheet1 - Table (1)'!$A$8:$AG$1186,COLUMN(M$7),FALSE)</f>
        <v>Retained</v>
      </c>
      <c r="N383" s="80">
        <f>VLOOKUP($A383,'Sheet1 - Table (1)'!$A$8:$AG$1186,COLUMN(N$7),FALSE)</f>
        <v>0</v>
      </c>
      <c r="O383" s="80">
        <f>VLOOKUP($A383,'Sheet1 - Table (1)'!$A$8:$AG$1186,COLUMN(O$7),FALSE)</f>
        <v>0</v>
      </c>
      <c r="P383" s="80">
        <f>VLOOKUP($A383,'Sheet1 - Table (1)'!$A$8:$AG$1186,COLUMN(P$7),FALSE)</f>
        <v>0</v>
      </c>
      <c r="Q383" s="80">
        <f>VLOOKUP($A383,'Sheet1 - Table (1)'!$A$8:$AG$1186,COLUMN(Q$7),FALSE)</f>
        <v>0</v>
      </c>
      <c r="R383" s="80">
        <f>VLOOKUP($A383,'Sheet1 - Table (1)'!$A$8:$AG$1186,COLUMN(R$7),FALSE)</f>
        <v>0</v>
      </c>
      <c r="S383" s="80">
        <f>VLOOKUP($A383,'Sheet1 - Table (1)'!$A$8:$AG$1186,COLUMN(S$7),FALSE)</f>
        <v>0</v>
      </c>
      <c r="T383" s="80">
        <f>VLOOKUP($A383,'Sheet1 - Table (1)'!$A$8:$AG$1186,COLUMN(T$7),FALSE)</f>
        <v>0</v>
      </c>
      <c r="U383" s="80" t="str">
        <f t="shared" si="84"/>
        <v/>
      </c>
      <c r="V383" s="80" t="str">
        <f>VLOOKUP($A383,'Sheet1 - Table (1)'!$A$8:$AG$1186,COLUMN(V$7)+3,FALSE)</f>
        <v>CH - Uebrige Fds tradit. Anl.</v>
      </c>
      <c r="W383" s="80" t="str">
        <f>VLOOKUP(A383,'Sheet1 - Table (1)'!$A$8:$AF$10075,MATCH($W$8,'Sheet1 - Table (1)'!$10:$10,0),FALSE)</f>
        <v>Détermination des Prix Quotidien</v>
      </c>
      <c r="X383" s="80" t="str">
        <f>VLOOKUP(A383,'Sheet1 - Table (1)'!$A$8:$AAB$10075,MATCH($X$8,'Sheet1 - Table (1)'!$10:$10,0),FALSE)</f>
        <v>Optimized</v>
      </c>
      <c r="Y383" s="96" t="str">
        <f t="shared" si="86"/>
        <v>Fonds de placement</v>
      </c>
      <c r="AA383" s="96" t="s">
        <v>1823</v>
      </c>
      <c r="AB383" s="96" t="s">
        <v>2481</v>
      </c>
      <c r="AC383" s="214" t="s">
        <v>140</v>
      </c>
      <c r="AD383" s="214" t="s">
        <v>2481</v>
      </c>
      <c r="AE383" s="96" t="s">
        <v>2542</v>
      </c>
      <c r="AF383" s="246" t="s">
        <v>2481</v>
      </c>
      <c r="AI383" s="96" t="s">
        <v>785</v>
      </c>
      <c r="AJ383" s="96" t="s">
        <v>140</v>
      </c>
      <c r="AK383" s="96" t="s">
        <v>140</v>
      </c>
      <c r="AL383" s="96" t="s">
        <v>2481</v>
      </c>
      <c r="AM383" s="96" t="str">
        <f t="shared" si="81"/>
        <v>Obligations étrangères</v>
      </c>
      <c r="AO383" s="96" t="s">
        <v>2481</v>
      </c>
      <c r="AP383" s="96" t="s">
        <v>75</v>
      </c>
      <c r="AQ383" s="132">
        <v>8.32</v>
      </c>
      <c r="AR383" s="101">
        <v>4.1999999999999997E-3</v>
      </c>
      <c r="AS383" s="101">
        <f t="shared" si="82"/>
        <v>2.6619999999999999E-3</v>
      </c>
      <c r="AT383" s="126">
        <v>0.59560000000000002</v>
      </c>
      <c r="AU383" s="126">
        <v>0.17</v>
      </c>
      <c r="AV383" s="126">
        <v>0.2344</v>
      </c>
      <c r="AX383" s="101">
        <v>1E-4</v>
      </c>
      <c r="AY383" s="101">
        <v>0.99990000000000001</v>
      </c>
      <c r="BK383" s="101">
        <v>1</v>
      </c>
      <c r="BV383" s="101">
        <v>1</v>
      </c>
      <c r="BY383" s="101" t="s">
        <v>1335</v>
      </c>
      <c r="BZ383" s="101" t="str">
        <f t="shared" si="85"/>
        <v>Courbe EUR Gouvernements LONG</v>
      </c>
      <c r="CA383" s="101" t="s">
        <v>4050</v>
      </c>
      <c r="CC383" s="101"/>
      <c r="CD383" s="42" t="s">
        <v>4374</v>
      </c>
      <c r="CE383" s="42" t="s">
        <v>4374</v>
      </c>
      <c r="CF383" s="42" t="str">
        <f>IFERROR(VLOOKUP(Funds[[#This Row],[Code ISIN]],[1]GLOBAL!$C$1:$L$27,10,FALSE)," ")</f>
        <v xml:space="preserve"> </v>
      </c>
      <c r="CG383" s="42" t="s">
        <v>4374</v>
      </c>
      <c r="CH383" s="42" t="s">
        <v>4374</v>
      </c>
      <c r="CI383" s="42" t="s">
        <v>4374</v>
      </c>
      <c r="CJ383" s="123"/>
      <c r="CK383" s="96" t="s">
        <v>4374</v>
      </c>
      <c r="CL383" s="246" t="str">
        <f>VLOOKUP(Funds[[#This Row],[Code ISIN]],'Sheet1 - Table (1)'!$A$10:$AF$110017,MATCH("Funds Liquidity",'Sheet1 - Table (1)'!$10:$10,0),FALSE)</f>
        <v>Jour</v>
      </c>
    </row>
    <row r="384" spans="1:94">
      <c r="A384" s="80" t="s">
        <v>205</v>
      </c>
      <c r="B384" s="305">
        <f>IF(ISERROR(VALUE(VLOOKUP($A384,'Sheet1 - Table (1)'!$A$8:$AG$1186,COLUMN(B$7),FALSE))),VLOOKUP(A384,TK_MANQUANTS,2,FALSE),IF(VALUE(VLOOKUP($A384,'Sheet1 - Table (1)'!$A$8:$AG$1186,COLUMN(B$7),FALSE))=0,VLOOKUP(A384,TK_MANQUANTS,2,FALSE),VALUE(VLOOKUP($A384,'Sheet1 - Table (1)'!$A$8:$AG$1186,COLUMN(B$7),FALSE))))</f>
        <v>3725306</v>
      </c>
      <c r="C384" s="80" t="str">
        <f>VLOOKUP($A384,'Sheet1 - Table (1)'!$A$8:$AG$1186,COLUMN(C$7),FALSE)</f>
        <v>JSS Commodity - Diversified P EUR dis</v>
      </c>
      <c r="D384" s="82">
        <f>VLOOKUP($A384,'Sheet1 - Table (1)'!$A$8:$AG$1186,COLUMN(D$7),FALSE)</f>
        <v>43708</v>
      </c>
      <c r="E384" s="124">
        <f>VLOOKUP($A384,'Sheet1 - Table (1)'!$A$8:$AG$1186,COLUMN(E$7),FALSE)</f>
        <v>2.06</v>
      </c>
      <c r="F384" s="80">
        <f>VLOOKUP($A384,'Sheet1 - Table (1)'!$A$8:$AG$1186,COLUMN(F$7),FALSE)</f>
        <v>0</v>
      </c>
      <c r="G384" s="80" t="str">
        <f>VLOOKUP($A384,'Sheet1 - Table (1)'!$A$8:$AG$1186,COLUMN(G$7),FALSE)</f>
        <v>Switzerland</v>
      </c>
      <c r="H384" s="80" t="str">
        <f>VLOOKUP($A384,'Sheet1 - Table (1)'!$A$8:$AG$1186,COLUMN(H$7),FALSE)</f>
        <v>EUR</v>
      </c>
      <c r="I384" s="80" t="str">
        <f>VLOOKUP($A384,'Sheet1 - Table (1)'!$A$8:$AG$1186,COLUMN(I$7),FALSE)</f>
        <v>Fonds de placement</v>
      </c>
      <c r="J384" s="80" t="str">
        <f>VLOOKUP($A384,'Sheet1 - Table (1)'!$A$8:$AG$1186,COLUMN(J$7),FALSE)</f>
        <v>Commodity</v>
      </c>
      <c r="K384" s="82">
        <f>VLOOKUP($A384,'Sheet1 - Table (1)'!$A$8:$AG$1186,COLUMN(K$7),FALSE)</f>
        <v>0</v>
      </c>
      <c r="L384" s="80">
        <f>VLOOKUP($A384,'Sheet1 - Table (1)'!$A$8:$AG$1186,COLUMN(L$7),FALSE)</f>
        <v>0</v>
      </c>
      <c r="M384" s="80" t="str">
        <f>VLOOKUP($A384,'Sheet1 - Table (1)'!$A$8:$AG$1186,COLUMN(M$7),FALSE)</f>
        <v>Paid</v>
      </c>
      <c r="N384" s="80">
        <f>VLOOKUP($A384,'Sheet1 - Table (1)'!$A$8:$AG$1186,COLUMN(N$7),FALSE)</f>
        <v>0</v>
      </c>
      <c r="O384" s="80">
        <f>VLOOKUP($A384,'Sheet1 - Table (1)'!$A$8:$AG$1186,COLUMN(O$7),FALSE)</f>
        <v>0</v>
      </c>
      <c r="P384" s="80">
        <f>VLOOKUP($A384,'Sheet1 - Table (1)'!$A$8:$AG$1186,COLUMN(P$7),FALSE)</f>
        <v>0</v>
      </c>
      <c r="Q384" s="80">
        <f>VLOOKUP($A384,'Sheet1 - Table (1)'!$A$8:$AG$1186,COLUMN(Q$7),FALSE)</f>
        <v>0</v>
      </c>
      <c r="R384" s="80">
        <f>VLOOKUP($A384,'Sheet1 - Table (1)'!$A$8:$AG$1186,COLUMN(R$7),FALSE)</f>
        <v>0</v>
      </c>
      <c r="S384" s="80" t="b">
        <f>VLOOKUP($A384,'Sheet1 - Table (1)'!$A$8:$AG$1186,COLUMN(S$7),FALSE)</f>
        <v>1</v>
      </c>
      <c r="T384" s="80">
        <f>VLOOKUP($A384,'Sheet1 - Table (1)'!$A$8:$AG$1186,COLUMN(T$7),FALSE)</f>
        <v>0</v>
      </c>
      <c r="U384" s="80" t="str">
        <f t="shared" si="84"/>
        <v>GE</v>
      </c>
      <c r="V384" s="80" t="str">
        <f>VLOOKUP($A384,'Sheet1 - Table (1)'!$A$8:$AG$1186,COLUMN(V$7)+3,FALSE)</f>
        <v>CH - Uebrige Fds tradit. Anl.</v>
      </c>
      <c r="W384" s="80" t="str">
        <f>VLOOKUP(A384,'Sheet1 - Table (1)'!$A$8:$AF$10075,MATCH($W$8,'Sheet1 - Table (1)'!$10:$10,0),FALSE)</f>
        <v>Détermination des Prix Quotidien</v>
      </c>
      <c r="X384" s="80">
        <f>VLOOKUP(A384,'Sheet1 - Table (1)'!$A$8:$AAB$10075,MATCH($X$8,'Sheet1 - Table (1)'!$10:$10,0),FALSE)</f>
        <v>0</v>
      </c>
      <c r="Y384" s="96" t="str">
        <f t="shared" si="86"/>
        <v>Fonds de placement</v>
      </c>
      <c r="AA384" s="96" t="s">
        <v>1823</v>
      </c>
      <c r="AB384" s="96" t="s">
        <v>2874</v>
      </c>
      <c r="AC384" s="214" t="s">
        <v>2874</v>
      </c>
      <c r="AI384" s="96" t="s">
        <v>475</v>
      </c>
      <c r="AJ384" s="96" t="s">
        <v>475</v>
      </c>
      <c r="AK384" s="96" t="s">
        <v>1803</v>
      </c>
      <c r="AL384" s="96" t="s">
        <v>5091</v>
      </c>
      <c r="AM384" s="96" t="str">
        <f t="shared" si="81"/>
        <v>Placements alternatifs étrangers</v>
      </c>
      <c r="AN384" s="139">
        <v>1</v>
      </c>
      <c r="AO384" s="96" t="s">
        <v>2874</v>
      </c>
      <c r="AP384" s="96" t="s">
        <v>1804</v>
      </c>
      <c r="AQ384" s="96">
        <v>0</v>
      </c>
      <c r="AR384" s="101">
        <v>0</v>
      </c>
      <c r="AS384" s="101">
        <f t="shared" si="82"/>
        <v>-2.06E-2</v>
      </c>
      <c r="AY384" s="101">
        <v>1</v>
      </c>
      <c r="BZ384" s="101" t="str">
        <f t="shared" si="85"/>
        <v/>
      </c>
      <c r="CA384" s="101" t="s">
        <v>70</v>
      </c>
      <c r="CB384" s="101"/>
      <c r="CC384" s="101" t="s">
        <v>70</v>
      </c>
      <c r="CD384" s="42" t="s">
        <v>4374</v>
      </c>
      <c r="CE384" s="42" t="s">
        <v>4374</v>
      </c>
      <c r="CF384" s="42" t="str">
        <f>IFERROR(VLOOKUP(Funds[[#This Row],[Code ISIN]],[1]GLOBAL!$C$1:$L$27,10,FALSE)," ")</f>
        <v xml:space="preserve"> </v>
      </c>
      <c r="CG384" s="42" t="s">
        <v>4374</v>
      </c>
      <c r="CH384" s="42" t="s">
        <v>4374</v>
      </c>
      <c r="CI384" s="42" t="s">
        <v>4374</v>
      </c>
      <c r="CK384" s="96" t="s">
        <v>4374</v>
      </c>
      <c r="CL384" s="246" t="str">
        <f>VLOOKUP(Funds[[#This Row],[Code ISIN]],'Sheet1 - Table (1)'!$A$10:$AF$110017,MATCH("Funds Liquidity",'Sheet1 - Table (1)'!$10:$10,0),FALSE)</f>
        <v>Jour</v>
      </c>
    </row>
    <row r="385" spans="1:93">
      <c r="A385" s="99" t="s">
        <v>934</v>
      </c>
      <c r="B385" s="305">
        <f>IF(ISERROR(VALUE(VLOOKUP($A385,'Sheet1 - Table (1)'!$A$8:$AG$1186,COLUMN(B$7),FALSE))),VLOOKUP(A385,TK_MANQUANTS,2,FALSE),IF(VALUE(VLOOKUP($A385,'Sheet1 - Table (1)'!$A$8:$AG$1186,COLUMN(B$7),FALSE))=0,VLOOKUP(A385,TK_MANQUANTS,2,FALSE),VALUE(VLOOKUP($A385,'Sheet1 - Table (1)'!$A$8:$AG$1186,COLUMN(B$7),FALSE))))</f>
        <v>10797359</v>
      </c>
      <c r="C385" s="80" t="str">
        <f>VLOOKUP($A385,'Sheet1 - Table (1)'!$A$8:$AG$1186,COLUMN(C$7),FALSE)</f>
        <v>BCV Systematic Premia US Equity ESG B</v>
      </c>
      <c r="D385" s="82">
        <f>VLOOKUP($A385,'Sheet1 - Table (1)'!$A$8:$AG$1186,COLUMN(D$7),FALSE)</f>
        <v>43921</v>
      </c>
      <c r="E385" s="124">
        <f>VLOOKUP($A385,'Sheet1 - Table (1)'!$A$8:$AG$1186,COLUMN(E$7),FALSE)</f>
        <v>0.9</v>
      </c>
      <c r="F385" s="80">
        <f>VLOOKUP($A385,'Sheet1 - Table (1)'!$A$8:$AG$1186,COLUMN(F$7),FALSE)</f>
        <v>0</v>
      </c>
      <c r="G385" s="80" t="str">
        <f>VLOOKUP($A385,'Sheet1 - Table (1)'!$A$8:$AG$1186,COLUMN(G$7),FALSE)</f>
        <v>Switzerland</v>
      </c>
      <c r="H385" s="80" t="str">
        <f>VLOOKUP($A385,'Sheet1 - Table (1)'!$A$8:$AG$1186,COLUMN(H$7),FALSE)</f>
        <v>USD</v>
      </c>
      <c r="I385" s="80" t="str">
        <f>VLOOKUP($A385,'Sheet1 - Table (1)'!$A$8:$AG$1186,COLUMN(I$7),FALSE)</f>
        <v>Fonds de placement</v>
      </c>
      <c r="J385" s="80" t="str">
        <f>VLOOKUP($A385,'Sheet1 - Table (1)'!$A$8:$AG$1186,COLUMN(J$7),FALSE)</f>
        <v>Actions</v>
      </c>
      <c r="K385" s="82">
        <f>VLOOKUP($A385,'Sheet1 - Table (1)'!$A$8:$AG$1186,COLUMN(K$7),FALSE)</f>
        <v>44255</v>
      </c>
      <c r="L385" s="80">
        <f>VLOOKUP($A385,'Sheet1 - Table (1)'!$A$8:$AG$1186,COLUMN(L$7),FALSE)</f>
        <v>163.01681669999999</v>
      </c>
      <c r="M385" s="80" t="str">
        <f>VLOOKUP($A385,'Sheet1 - Table (1)'!$A$8:$AG$1186,COLUMN(M$7),FALSE)</f>
        <v>Paid</v>
      </c>
      <c r="N385" s="80">
        <f>VLOOKUP($A385,'Sheet1 - Table (1)'!$A$8:$AG$1186,COLUMN(N$7),FALSE)</f>
        <v>0</v>
      </c>
      <c r="O385" s="80">
        <f>VLOOKUP($A385,'Sheet1 - Table (1)'!$A$8:$AG$1186,COLUMN(O$7),FALSE)</f>
        <v>0</v>
      </c>
      <c r="P385" s="80">
        <f>VLOOKUP($A385,'Sheet1 - Table (1)'!$A$8:$AG$1186,COLUMN(P$7),FALSE)</f>
        <v>0</v>
      </c>
      <c r="Q385" s="80">
        <f>VLOOKUP($A385,'Sheet1 - Table (1)'!$A$8:$AG$1186,COLUMN(Q$7),FALSE)</f>
        <v>0</v>
      </c>
      <c r="R385" s="80">
        <f>VLOOKUP($A385,'Sheet1 - Table (1)'!$A$8:$AG$1186,COLUMN(R$7),FALSE)</f>
        <v>0</v>
      </c>
      <c r="S385" s="80">
        <f>VLOOKUP($A385,'Sheet1 - Table (1)'!$A$8:$AG$1186,COLUMN(S$7),FALSE)</f>
        <v>0</v>
      </c>
      <c r="T385" s="80">
        <f>VLOOKUP($A385,'Sheet1 - Table (1)'!$A$8:$AG$1186,COLUMN(T$7),FALSE)</f>
        <v>0</v>
      </c>
      <c r="U385" s="80" t="str">
        <f t="shared" si="84"/>
        <v/>
      </c>
      <c r="V385" s="80" t="str">
        <f>VLOOKUP($A385,'Sheet1 - Table (1)'!$A$8:$AG$1186,COLUMN(V$7)+3,FALSE)</f>
        <v>CH - Uebrige Fds tradit. Anl.</v>
      </c>
      <c r="W385" s="80" t="str">
        <f>VLOOKUP(A385,'Sheet1 - Table (1)'!$A$8:$AF$10075,MATCH($W$8,'Sheet1 - Table (1)'!$10:$10,0),FALSE)</f>
        <v>Détermination des Prix Quotidien</v>
      </c>
      <c r="X385" s="80">
        <f>VLOOKUP(A385,'Sheet1 - Table (1)'!$A$8:$AAB$10075,MATCH($X$8,'Sheet1 - Table (1)'!$10:$10,0),FALSE)</f>
        <v>0</v>
      </c>
      <c r="Y385" s="96" t="str">
        <f t="shared" si="86"/>
        <v>Fonds de placement</v>
      </c>
      <c r="AA385" s="96" t="s">
        <v>1823</v>
      </c>
      <c r="AB385" s="96" t="s">
        <v>2858</v>
      </c>
      <c r="AC385" s="214" t="s">
        <v>155</v>
      </c>
      <c r="AD385" s="214" t="s">
        <v>2858</v>
      </c>
      <c r="AE385" s="96" t="s">
        <v>2858</v>
      </c>
      <c r="AF385" s="246" t="s">
        <v>5393</v>
      </c>
      <c r="AG385" s="96" t="s">
        <v>2864</v>
      </c>
      <c r="AI385" s="96" t="s">
        <v>155</v>
      </c>
      <c r="AJ385" s="96" t="s">
        <v>155</v>
      </c>
      <c r="AK385" s="96" t="s">
        <v>155</v>
      </c>
      <c r="AL385" s="96" t="s">
        <v>2858</v>
      </c>
      <c r="AM385" s="96" t="str">
        <f t="shared" ref="AM385:AM416" si="87">IF(AND(AK385="Obligations",AP385="Courbe CHF"),"Obligations CHF",IF(AND(AX385=100%,BJ385=100%),AK385&amp;" CHF",IF(OR(AK385="Obligations",AK385="Actions",AK385="Liquidités"),AK385&amp;" étrangères" &amp; IF(AX385=100%," hedged",""),AK385&amp;" étrangers" &amp; IF(AX385=100%," hedged",""))))</f>
        <v>Actions étrangères</v>
      </c>
      <c r="AO385" s="96" t="s">
        <v>2858</v>
      </c>
      <c r="AP385" s="96" t="s">
        <v>544</v>
      </c>
      <c r="AS385" s="101" t="str">
        <f t="shared" si="82"/>
        <v/>
      </c>
      <c r="BB385" s="101">
        <v>1</v>
      </c>
      <c r="BN385" s="101">
        <v>1</v>
      </c>
      <c r="BT385" s="101" t="s">
        <v>1504</v>
      </c>
      <c r="BU385" s="101" t="s">
        <v>1504</v>
      </c>
      <c r="BY385" s="101" t="s">
        <v>1069</v>
      </c>
      <c r="BZ385" s="101" t="str">
        <f t="shared" si="85"/>
        <v/>
      </c>
      <c r="CA385" s="101" t="s">
        <v>4051</v>
      </c>
      <c r="CB385" s="101" t="s">
        <v>3665</v>
      </c>
      <c r="CC385" s="101" t="s">
        <v>3947</v>
      </c>
      <c r="CD385" s="42" t="s">
        <v>4374</v>
      </c>
      <c r="CE385" s="42" t="s">
        <v>4374</v>
      </c>
      <c r="CF385" s="42" t="str">
        <f>IFERROR(VLOOKUP(Funds[[#This Row],[Code ISIN]],[1]GLOBAL!$C$1:$L$27,10,FALSE)," ")</f>
        <v xml:space="preserve"> </v>
      </c>
      <c r="CG385" s="42" t="s">
        <v>4374</v>
      </c>
      <c r="CH385" s="42" t="s">
        <v>4374</v>
      </c>
      <c r="CI385" s="42" t="s">
        <v>4374</v>
      </c>
      <c r="CJ385" s="123">
        <v>42216</v>
      </c>
      <c r="CK385" s="96" t="s">
        <v>4374</v>
      </c>
      <c r="CL385" s="246" t="str">
        <f>VLOOKUP(Funds[[#This Row],[Code ISIN]],'Sheet1 - Table (1)'!$A$10:$AF$110017,MATCH("Funds Liquidity",'Sheet1 - Table (1)'!$10:$10,0),FALSE)</f>
        <v>Jour</v>
      </c>
    </row>
    <row r="386" spans="1:93">
      <c r="A386" s="80" t="s">
        <v>809</v>
      </c>
      <c r="B386" s="305">
        <f>IF(ISERROR(VALUE(VLOOKUP($A386,'Sheet1 - Table (1)'!$A$8:$AG$1186,COLUMN(B$7),FALSE))),VLOOKUP(A386,TK_MANQUANTS,2,FALSE),IF(VALUE(VLOOKUP($A386,'Sheet1 - Table (1)'!$A$8:$AG$1186,COLUMN(B$7),FALSE))=0,VLOOKUP(A386,TK_MANQUANTS,2,FALSE),VALUE(VLOOKUP($A386,'Sheet1 - Table (1)'!$A$8:$AG$1186,COLUMN(B$7),FALSE))))</f>
        <v>11358582</v>
      </c>
      <c r="C386" s="80" t="str">
        <f>VLOOKUP($A386,'Sheet1 - Table (1)'!$A$8:$AG$1186,COLUMN(C$7),FALSE)</f>
        <v>BCV Systematic Premia Commodity Long/Short (CHF) A</v>
      </c>
      <c r="D386" s="82">
        <f>VLOOKUP($A386,'Sheet1 - Table (1)'!$A$8:$AG$1186,COLUMN(D$7),FALSE)</f>
        <v>43465</v>
      </c>
      <c r="E386" s="124">
        <f>VLOOKUP($A386,'Sheet1 - Table (1)'!$A$8:$AG$1186,COLUMN(E$7),FALSE)</f>
        <v>1.9</v>
      </c>
      <c r="F386" s="80">
        <f>VLOOKUP($A386,'Sheet1 - Table (1)'!$A$8:$AG$1186,COLUMN(F$7),FALSE)</f>
        <v>0</v>
      </c>
      <c r="G386" s="80" t="str">
        <f>VLOOKUP($A386,'Sheet1 - Table (1)'!$A$8:$AG$1186,COLUMN(G$7),FALSE)</f>
        <v>Switzerland</v>
      </c>
      <c r="H386" s="80" t="str">
        <f>VLOOKUP($A386,'Sheet1 - Table (1)'!$A$8:$AG$1186,COLUMN(H$7),FALSE)</f>
        <v>CHF</v>
      </c>
      <c r="I386" s="80" t="str">
        <f>VLOOKUP($A386,'Sheet1 - Table (1)'!$A$8:$AG$1186,COLUMN(I$7),FALSE)</f>
        <v>Fonds de placement</v>
      </c>
      <c r="J386" s="80" t="str">
        <f>VLOOKUP($A386,'Sheet1 - Table (1)'!$A$8:$AG$1186,COLUMN(J$7),FALSE)</f>
        <v>Alternatives</v>
      </c>
      <c r="K386" s="82">
        <f>VLOOKUP($A386,'Sheet1 - Table (1)'!$A$8:$AG$1186,COLUMN(K$7),FALSE)</f>
        <v>0</v>
      </c>
      <c r="L386" s="80">
        <f>VLOOKUP($A386,'Sheet1 - Table (1)'!$A$8:$AG$1186,COLUMN(L$7),FALSE)</f>
        <v>0</v>
      </c>
      <c r="M386" s="80" t="str">
        <f>VLOOKUP($A386,'Sheet1 - Table (1)'!$A$8:$AG$1186,COLUMN(M$7),FALSE)</f>
        <v>Paid</v>
      </c>
      <c r="N386" s="80">
        <f>VLOOKUP($A386,'Sheet1 - Table (1)'!$A$8:$AG$1186,COLUMN(N$7),FALSE)</f>
        <v>0</v>
      </c>
      <c r="O386" s="80">
        <f>VLOOKUP($A386,'Sheet1 - Table (1)'!$A$8:$AG$1186,COLUMN(O$7),FALSE)</f>
        <v>0</v>
      </c>
      <c r="P386" s="80">
        <f>VLOOKUP($A386,'Sheet1 - Table (1)'!$A$8:$AG$1186,COLUMN(P$7),FALSE)</f>
        <v>0</v>
      </c>
      <c r="Q386" s="80">
        <f>VLOOKUP($A386,'Sheet1 - Table (1)'!$A$8:$AG$1186,COLUMN(Q$7),FALSE)</f>
        <v>0</v>
      </c>
      <c r="R386" s="80">
        <f>VLOOKUP($A386,'Sheet1 - Table (1)'!$A$8:$AG$1186,COLUMN(R$7),FALSE)</f>
        <v>0</v>
      </c>
      <c r="S386" s="80">
        <f>VLOOKUP($A386,'Sheet1 - Table (1)'!$A$8:$AG$1186,COLUMN(S$7),FALSE)</f>
        <v>0</v>
      </c>
      <c r="T386" s="80">
        <f>VLOOKUP($A386,'Sheet1 - Table (1)'!$A$8:$AG$1186,COLUMN(T$7),FALSE)</f>
        <v>0</v>
      </c>
      <c r="U386" s="80" t="str">
        <f t="shared" si="84"/>
        <v/>
      </c>
      <c r="V386" s="80" t="str">
        <f>VLOOKUP($A386,'Sheet1 - Table (1)'!$A$8:$AG$1186,COLUMN(V$7)+3,FALSE)</f>
        <v>CH - Uebrige Fds tradit. Anl.</v>
      </c>
      <c r="W386" s="80" t="str">
        <f>VLOOKUP(A386,'Sheet1 - Table (1)'!$A$8:$AF$10075,MATCH($W$8,'Sheet1 - Table (1)'!$10:$10,0),FALSE)</f>
        <v>Détermination des Prix Quotidien</v>
      </c>
      <c r="X386" s="80">
        <f>VLOOKUP(A386,'Sheet1 - Table (1)'!$A$8:$AAB$10075,MATCH($X$8,'Sheet1 - Table (1)'!$10:$10,0),FALSE)</f>
        <v>0</v>
      </c>
      <c r="Y386" s="96" t="str">
        <f t="shared" si="86"/>
        <v>Fonds de placement</v>
      </c>
      <c r="AA386" s="96" t="s">
        <v>1823</v>
      </c>
      <c r="AB386" s="96" t="s">
        <v>2874</v>
      </c>
      <c r="AC386" s="214" t="s">
        <v>2874</v>
      </c>
      <c r="AG386" s="96" t="s">
        <v>475</v>
      </c>
      <c r="AI386" s="96" t="s">
        <v>475</v>
      </c>
      <c r="AJ386" s="96" t="s">
        <v>475</v>
      </c>
      <c r="AK386" s="96" t="s">
        <v>1803</v>
      </c>
      <c r="AL386" s="96" t="s">
        <v>5091</v>
      </c>
      <c r="AM386" s="96" t="str">
        <f t="shared" si="87"/>
        <v>Placements alternatifs étrangers hedged</v>
      </c>
      <c r="AN386" s="139">
        <v>1</v>
      </c>
      <c r="AO386" s="96" t="s">
        <v>2874</v>
      </c>
      <c r="AP386" s="96" t="s">
        <v>1804</v>
      </c>
      <c r="AS386" s="101" t="str">
        <f t="shared" si="82"/>
        <v/>
      </c>
      <c r="AX386" s="101">
        <v>1</v>
      </c>
      <c r="BZ386" s="101" t="str">
        <f t="shared" si="85"/>
        <v/>
      </c>
      <c r="CA386" s="101" t="s">
        <v>70</v>
      </c>
      <c r="CB386" s="101"/>
      <c r="CC386" s="101" t="s">
        <v>70</v>
      </c>
      <c r="CD386" s="42" t="s">
        <v>4374</v>
      </c>
      <c r="CE386" s="42" t="s">
        <v>4374</v>
      </c>
      <c r="CF386" s="42" t="str">
        <f>IFERROR(VLOOKUP(Funds[[#This Row],[Code ISIN]],[1]GLOBAL!$C$1:$L$27,10,FALSE)," ")</f>
        <v xml:space="preserve"> </v>
      </c>
      <c r="CG386" s="42" t="s">
        <v>4374</v>
      </c>
      <c r="CH386" s="42" t="s">
        <v>4374</v>
      </c>
      <c r="CI386" s="42" t="s">
        <v>4374</v>
      </c>
      <c r="CK386" s="96" t="s">
        <v>4374</v>
      </c>
      <c r="CL386" s="246" t="str">
        <f>VLOOKUP(Funds[[#This Row],[Code ISIN]],'Sheet1 - Table (1)'!$A$10:$AF$110017,MATCH("Funds Liquidity",'Sheet1 - Table (1)'!$10:$10,0),FALSE)</f>
        <v>Jour</v>
      </c>
    </row>
    <row r="387" spans="1:93">
      <c r="A387" s="80" t="s">
        <v>493</v>
      </c>
      <c r="B387" s="305">
        <f>IF(ISERROR(VALUE(VLOOKUP($A387,'Sheet1 - Table (1)'!$A$8:$AG$1186,COLUMN(B$7),FALSE))),VLOOKUP(A387,TK_MANQUANTS,2,FALSE),IF(VALUE(VLOOKUP($A387,'Sheet1 - Table (1)'!$A$8:$AG$1186,COLUMN(B$7),FALSE))=0,VLOOKUP(A387,TK_MANQUANTS,2,FALSE),VALUE(VLOOKUP($A387,'Sheet1 - Table (1)'!$A$8:$AG$1186,COLUMN(B$7),FALSE))))</f>
        <v>11358590</v>
      </c>
      <c r="C387" s="80" t="str">
        <f>VLOOKUP($A387,'Sheet1 - Table (1)'!$A$8:$AG$1186,COLUMN(C$7),FALSE)</f>
        <v>BCV Systematic Premia Commodity Long/Short (CHF) B</v>
      </c>
      <c r="D387" s="82">
        <f>VLOOKUP($A387,'Sheet1 - Table (1)'!$A$8:$AG$1186,COLUMN(D$7),FALSE)</f>
        <v>43465</v>
      </c>
      <c r="E387" s="124">
        <f>VLOOKUP($A387,'Sheet1 - Table (1)'!$A$8:$AG$1186,COLUMN(E$7),FALSE)</f>
        <v>1.1499999999999999</v>
      </c>
      <c r="F387" s="80">
        <f>VLOOKUP($A387,'Sheet1 - Table (1)'!$A$8:$AG$1186,COLUMN(F$7),FALSE)</f>
        <v>0</v>
      </c>
      <c r="G387" s="80" t="str">
        <f>VLOOKUP($A387,'Sheet1 - Table (1)'!$A$8:$AG$1186,COLUMN(G$7),FALSE)</f>
        <v>Switzerland</v>
      </c>
      <c r="H387" s="80" t="str">
        <f>VLOOKUP($A387,'Sheet1 - Table (1)'!$A$8:$AG$1186,COLUMN(H$7),FALSE)</f>
        <v>CHF</v>
      </c>
      <c r="I387" s="80" t="str">
        <f>VLOOKUP($A387,'Sheet1 - Table (1)'!$A$8:$AG$1186,COLUMN(I$7),FALSE)</f>
        <v>Fonds de placement</v>
      </c>
      <c r="J387" s="80" t="str">
        <f>VLOOKUP($A387,'Sheet1 - Table (1)'!$A$8:$AG$1186,COLUMN(J$7),FALSE)</f>
        <v>Alternatives</v>
      </c>
      <c r="K387" s="82">
        <f>VLOOKUP($A387,'Sheet1 - Table (1)'!$A$8:$AG$1186,COLUMN(K$7),FALSE)</f>
        <v>0</v>
      </c>
      <c r="L387" s="80">
        <f>VLOOKUP($A387,'Sheet1 - Table (1)'!$A$8:$AG$1186,COLUMN(L$7),FALSE)</f>
        <v>0</v>
      </c>
      <c r="M387" s="80" t="str">
        <f>VLOOKUP($A387,'Sheet1 - Table (1)'!$A$8:$AG$1186,COLUMN(M$7),FALSE)</f>
        <v>Paid</v>
      </c>
      <c r="N387" s="80">
        <f>VLOOKUP($A387,'Sheet1 - Table (1)'!$A$8:$AG$1186,COLUMN(N$7),FALSE)</f>
        <v>0</v>
      </c>
      <c r="O387" s="80">
        <f>VLOOKUP($A387,'Sheet1 - Table (1)'!$A$8:$AG$1186,COLUMN(O$7),FALSE)</f>
        <v>0</v>
      </c>
      <c r="P387" s="80">
        <f>VLOOKUP($A387,'Sheet1 - Table (1)'!$A$8:$AG$1186,COLUMN(P$7),FALSE)</f>
        <v>0</v>
      </c>
      <c r="Q387" s="80">
        <f>VLOOKUP($A387,'Sheet1 - Table (1)'!$A$8:$AG$1186,COLUMN(Q$7),FALSE)</f>
        <v>0</v>
      </c>
      <c r="R387" s="80">
        <f>VLOOKUP($A387,'Sheet1 - Table (1)'!$A$8:$AG$1186,COLUMN(R$7),FALSE)</f>
        <v>0</v>
      </c>
      <c r="S387" s="80">
        <f>VLOOKUP($A387,'Sheet1 - Table (1)'!$A$8:$AG$1186,COLUMN(S$7),FALSE)</f>
        <v>0</v>
      </c>
      <c r="T387" s="80">
        <f>VLOOKUP($A387,'Sheet1 - Table (1)'!$A$8:$AG$1186,COLUMN(T$7),FALSE)</f>
        <v>0</v>
      </c>
      <c r="U387" s="80" t="str">
        <f t="shared" si="84"/>
        <v/>
      </c>
      <c r="V387" s="80" t="str">
        <f>VLOOKUP($A387,'Sheet1 - Table (1)'!$A$8:$AG$1186,COLUMN(V$7)+3,FALSE)</f>
        <v>CH - Uebrige Fds tradit. Anl.</v>
      </c>
      <c r="W387" s="80" t="str">
        <f>VLOOKUP(A387,'Sheet1 - Table (1)'!$A$8:$AF$10075,MATCH($W$8,'Sheet1 - Table (1)'!$10:$10,0),FALSE)</f>
        <v>Détermination des Prix Quotidien</v>
      </c>
      <c r="X387" s="80">
        <f>VLOOKUP(A387,'Sheet1 - Table (1)'!$A$8:$AAB$10075,MATCH($X$8,'Sheet1 - Table (1)'!$10:$10,0),FALSE)</f>
        <v>0</v>
      </c>
      <c r="Y387" s="96" t="str">
        <f t="shared" si="86"/>
        <v>Fonds de placement</v>
      </c>
      <c r="AA387" s="96" t="s">
        <v>1823</v>
      </c>
      <c r="AB387" s="96" t="s">
        <v>2874</v>
      </c>
      <c r="AC387" s="214" t="s">
        <v>2874</v>
      </c>
      <c r="AG387" s="96" t="s">
        <v>475</v>
      </c>
      <c r="AI387" s="96" t="s">
        <v>475</v>
      </c>
      <c r="AJ387" s="96" t="s">
        <v>475</v>
      </c>
      <c r="AK387" s="96" t="s">
        <v>1803</v>
      </c>
      <c r="AL387" s="96" t="s">
        <v>5091</v>
      </c>
      <c r="AM387" s="96" t="str">
        <f t="shared" si="87"/>
        <v>Placements alternatifs étrangers hedged</v>
      </c>
      <c r="AN387" s="139">
        <v>1</v>
      </c>
      <c r="AO387" s="96" t="s">
        <v>2874</v>
      </c>
      <c r="AP387" s="96" t="s">
        <v>1804</v>
      </c>
      <c r="AR387" s="101">
        <v>4.4999999999999997E-3</v>
      </c>
      <c r="AS387" s="101">
        <f t="shared" si="82"/>
        <v>-7.0000000000000001E-3</v>
      </c>
      <c r="AX387" s="101">
        <v>1</v>
      </c>
      <c r="BT387" s="101">
        <v>0</v>
      </c>
      <c r="BU387" s="101">
        <v>0</v>
      </c>
      <c r="BY387" s="101" t="s">
        <v>1074</v>
      </c>
      <c r="BZ387" s="101" t="str">
        <f t="shared" si="85"/>
        <v/>
      </c>
      <c r="CA387" s="101" t="s">
        <v>70</v>
      </c>
      <c r="CB387" s="101"/>
      <c r="CC387" s="101" t="s">
        <v>70</v>
      </c>
      <c r="CD387" s="42" t="s">
        <v>4374</v>
      </c>
      <c r="CE387" s="42" t="s">
        <v>4374</v>
      </c>
      <c r="CF387" s="42" t="str">
        <f>IFERROR(VLOOKUP(Funds[[#This Row],[Code ISIN]],[1]GLOBAL!$C$1:$L$27,10,FALSE)," ")</f>
        <v xml:space="preserve"> </v>
      </c>
      <c r="CG387" s="42" t="s">
        <v>4374</v>
      </c>
      <c r="CH387" s="42" t="s">
        <v>4374</v>
      </c>
      <c r="CI387" s="42" t="s">
        <v>4374</v>
      </c>
      <c r="CJ387" s="123">
        <v>42185</v>
      </c>
      <c r="CK387" s="96" t="s">
        <v>4374</v>
      </c>
      <c r="CL387" s="246" t="str">
        <f>VLOOKUP(Funds[[#This Row],[Code ISIN]],'Sheet1 - Table (1)'!$A$10:$AF$110017,MATCH("Funds Liquidity",'Sheet1 - Table (1)'!$10:$10,0),FALSE)</f>
        <v>Jour</v>
      </c>
    </row>
    <row r="388" spans="1:93">
      <c r="A388" s="80" t="s">
        <v>495</v>
      </c>
      <c r="B388" s="305">
        <f>IF(ISERROR(VALUE(VLOOKUP($A388,'Sheet1 - Table (1)'!$A$8:$AG$1186,COLUMN(B$7),FALSE))),VLOOKUP(A388,TK_MANQUANTS,2,FALSE),IF(VALUE(VLOOKUP($A388,'Sheet1 - Table (1)'!$A$8:$AG$1186,COLUMN(B$7),FALSE))=0,VLOOKUP(A388,TK_MANQUANTS,2,FALSE),VALUE(VLOOKUP($A388,'Sheet1 - Table (1)'!$A$8:$AG$1186,COLUMN(B$7),FALSE))))</f>
        <v>11358609</v>
      </c>
      <c r="C388" s="80" t="str">
        <f>VLOOKUP($A388,'Sheet1 - Table (1)'!$A$8:$AG$1186,COLUMN(C$7),FALSE)</f>
        <v>BCV Systematic Premia Commodity Long/Short (EUR) B</v>
      </c>
      <c r="D388" s="82">
        <f>VLOOKUP($A388,'Sheet1 - Table (1)'!$A$8:$AG$1186,COLUMN(D$7),FALSE)</f>
        <v>43465</v>
      </c>
      <c r="E388" s="124">
        <f>VLOOKUP($A388,'Sheet1 - Table (1)'!$A$8:$AG$1186,COLUMN(E$7),FALSE)</f>
        <v>1.1499999999999999</v>
      </c>
      <c r="F388" s="80">
        <f>VLOOKUP($A388,'Sheet1 - Table (1)'!$A$8:$AG$1186,COLUMN(F$7),FALSE)</f>
        <v>0</v>
      </c>
      <c r="G388" s="80" t="str">
        <f>VLOOKUP($A388,'Sheet1 - Table (1)'!$A$8:$AG$1186,COLUMN(G$7),FALSE)</f>
        <v>Switzerland</v>
      </c>
      <c r="H388" s="80" t="str">
        <f>VLOOKUP($A388,'Sheet1 - Table (1)'!$A$8:$AG$1186,COLUMN(H$7),FALSE)</f>
        <v>EUR</v>
      </c>
      <c r="I388" s="80" t="str">
        <f>VLOOKUP($A388,'Sheet1 - Table (1)'!$A$8:$AG$1186,COLUMN(I$7),FALSE)</f>
        <v>Fonds de placement</v>
      </c>
      <c r="J388" s="80" t="str">
        <f>VLOOKUP($A388,'Sheet1 - Table (1)'!$A$8:$AG$1186,COLUMN(J$7),FALSE)</f>
        <v>Alternatives</v>
      </c>
      <c r="K388" s="82">
        <f>VLOOKUP($A388,'Sheet1 - Table (1)'!$A$8:$AG$1186,COLUMN(K$7),FALSE)</f>
        <v>0</v>
      </c>
      <c r="L388" s="80">
        <f>VLOOKUP($A388,'Sheet1 - Table (1)'!$A$8:$AG$1186,COLUMN(L$7),FALSE)</f>
        <v>0</v>
      </c>
      <c r="M388" s="80" t="str">
        <f>VLOOKUP($A388,'Sheet1 - Table (1)'!$A$8:$AG$1186,COLUMN(M$7),FALSE)</f>
        <v>Paid</v>
      </c>
      <c r="N388" s="80">
        <f>VLOOKUP($A388,'Sheet1 - Table (1)'!$A$8:$AG$1186,COLUMN(N$7),FALSE)</f>
        <v>0</v>
      </c>
      <c r="O388" s="80">
        <f>VLOOKUP($A388,'Sheet1 - Table (1)'!$A$8:$AG$1186,COLUMN(O$7),FALSE)</f>
        <v>0</v>
      </c>
      <c r="P388" s="80">
        <f>VLOOKUP($A388,'Sheet1 - Table (1)'!$A$8:$AG$1186,COLUMN(P$7),FALSE)</f>
        <v>0</v>
      </c>
      <c r="Q388" s="80">
        <f>VLOOKUP($A388,'Sheet1 - Table (1)'!$A$8:$AG$1186,COLUMN(Q$7),FALSE)</f>
        <v>0</v>
      </c>
      <c r="R388" s="80">
        <f>VLOOKUP($A388,'Sheet1 - Table (1)'!$A$8:$AG$1186,COLUMN(R$7),FALSE)</f>
        <v>0</v>
      </c>
      <c r="S388" s="80">
        <f>VLOOKUP($A388,'Sheet1 - Table (1)'!$A$8:$AG$1186,COLUMN(S$7),FALSE)</f>
        <v>0</v>
      </c>
      <c r="T388" s="80">
        <f>VLOOKUP($A388,'Sheet1 - Table (1)'!$A$8:$AG$1186,COLUMN(T$7),FALSE)</f>
        <v>0</v>
      </c>
      <c r="U388" s="80" t="str">
        <f t="shared" si="84"/>
        <v/>
      </c>
      <c r="V388" s="80" t="str">
        <f>VLOOKUP($A388,'Sheet1 - Table (1)'!$A$8:$AG$1186,COLUMN(V$7)+3,FALSE)</f>
        <v>CH - Uebrige Fds tradit. Anl.</v>
      </c>
      <c r="W388" s="80" t="str">
        <f>VLOOKUP(A388,'Sheet1 - Table (1)'!$A$8:$AF$10075,MATCH($W$8,'Sheet1 - Table (1)'!$10:$10,0),FALSE)</f>
        <v>Détermination des Prix Quotidien</v>
      </c>
      <c r="X388" s="80">
        <f>VLOOKUP(A388,'Sheet1 - Table (1)'!$A$8:$AAB$10075,MATCH($X$8,'Sheet1 - Table (1)'!$10:$10,0),FALSE)</f>
        <v>0</v>
      </c>
      <c r="Y388" s="96" t="str">
        <f t="shared" si="86"/>
        <v>Fonds de placement</v>
      </c>
      <c r="AA388" s="96" t="s">
        <v>1823</v>
      </c>
      <c r="AB388" s="96" t="s">
        <v>2874</v>
      </c>
      <c r="AC388" s="214" t="s">
        <v>2874</v>
      </c>
      <c r="AG388" s="96" t="s">
        <v>475</v>
      </c>
      <c r="AI388" s="96" t="s">
        <v>475</v>
      </c>
      <c r="AJ388" s="96" t="s">
        <v>475</v>
      </c>
      <c r="AK388" s="96" t="s">
        <v>1803</v>
      </c>
      <c r="AL388" s="96" t="s">
        <v>5091</v>
      </c>
      <c r="AM388" s="96" t="str">
        <f t="shared" si="87"/>
        <v>Placements alternatifs étrangers</v>
      </c>
      <c r="AN388" s="139">
        <v>1</v>
      </c>
      <c r="AO388" s="96" t="s">
        <v>2874</v>
      </c>
      <c r="AP388" s="96" t="s">
        <v>1804</v>
      </c>
      <c r="AS388" s="101" t="str">
        <f t="shared" ref="AS388:AS419" si="88">IF(AR388="","",AR388-E388%)</f>
        <v/>
      </c>
      <c r="AY388" s="101">
        <v>1</v>
      </c>
      <c r="BT388" s="101">
        <v>0</v>
      </c>
      <c r="BU388" s="101">
        <v>0</v>
      </c>
      <c r="BZ388" s="101" t="str">
        <f t="shared" si="85"/>
        <v/>
      </c>
      <c r="CA388" s="101" t="s">
        <v>70</v>
      </c>
      <c r="CB388" s="101"/>
      <c r="CC388" s="101" t="s">
        <v>70</v>
      </c>
      <c r="CD388" s="42" t="s">
        <v>4374</v>
      </c>
      <c r="CE388" s="42" t="s">
        <v>4374</v>
      </c>
      <c r="CF388" s="42" t="str">
        <f>IFERROR(VLOOKUP(Funds[[#This Row],[Code ISIN]],[1]GLOBAL!$C$1:$L$27,10,FALSE)," ")</f>
        <v xml:space="preserve"> </v>
      </c>
      <c r="CG388" s="42" t="s">
        <v>4374</v>
      </c>
      <c r="CH388" s="42" t="s">
        <v>4374</v>
      </c>
      <c r="CI388" s="42" t="s">
        <v>4374</v>
      </c>
      <c r="CK388" s="96" t="s">
        <v>4374</v>
      </c>
      <c r="CL388" s="246" t="str">
        <f>VLOOKUP(Funds[[#This Row],[Code ISIN]],'Sheet1 - Table (1)'!$A$10:$AF$110017,MATCH("Funds Liquidity",'Sheet1 - Table (1)'!$10:$10,0),FALSE)</f>
        <v>Jour</v>
      </c>
    </row>
    <row r="389" spans="1:93">
      <c r="A389" s="99" t="s">
        <v>927</v>
      </c>
      <c r="B389" s="305">
        <f>IF(ISERROR(VALUE(VLOOKUP($A389,'Sheet1 - Table (1)'!$A$8:$AG$1186,COLUMN(B$7),FALSE))),VLOOKUP(A389,TK_MANQUANTS,2,FALSE),IF(VALUE(VLOOKUP($A389,'Sheet1 - Table (1)'!$A$8:$AG$1186,COLUMN(B$7),FALSE))=0,VLOOKUP(A389,TK_MANQUANTS,2,FALSE),VALUE(VLOOKUP($A389,'Sheet1 - Table (1)'!$A$8:$AG$1186,COLUMN(B$7),FALSE))))</f>
        <v>11358620</v>
      </c>
      <c r="C389" s="80" t="str">
        <f>VLOOKUP($A389,'Sheet1 - Table (1)'!$A$8:$AG$1186,COLUMN(C$7),FALSE)</f>
        <v>BCV Systematic Premia Commodity Long/Short (USD) B</v>
      </c>
      <c r="D389" s="82">
        <f>VLOOKUP($A389,'Sheet1 - Table (1)'!$A$8:$AG$1186,COLUMN(D$7),FALSE)</f>
        <v>43465</v>
      </c>
      <c r="E389" s="124">
        <f>VLOOKUP($A389,'Sheet1 - Table (1)'!$A$8:$AG$1186,COLUMN(E$7),FALSE)</f>
        <v>1.1499999999999999</v>
      </c>
      <c r="F389" s="80">
        <f>VLOOKUP($A389,'Sheet1 - Table (1)'!$A$8:$AG$1186,COLUMN(F$7),FALSE)</f>
        <v>0</v>
      </c>
      <c r="G389" s="80" t="str">
        <f>VLOOKUP($A389,'Sheet1 - Table (1)'!$A$8:$AG$1186,COLUMN(G$7),FALSE)</f>
        <v>Switzerland</v>
      </c>
      <c r="H389" s="80" t="str">
        <f>VLOOKUP($A389,'Sheet1 - Table (1)'!$A$8:$AG$1186,COLUMN(H$7),FALSE)</f>
        <v>USD</v>
      </c>
      <c r="I389" s="80" t="str">
        <f>VLOOKUP($A389,'Sheet1 - Table (1)'!$A$8:$AG$1186,COLUMN(I$7),FALSE)</f>
        <v>Fonds de placement</v>
      </c>
      <c r="J389" s="80" t="str">
        <f>VLOOKUP($A389,'Sheet1 - Table (1)'!$A$8:$AG$1186,COLUMN(J$7),FALSE)</f>
        <v>Alternatives</v>
      </c>
      <c r="K389" s="82">
        <f>VLOOKUP($A389,'Sheet1 - Table (1)'!$A$8:$AG$1186,COLUMN(K$7),FALSE)</f>
        <v>0</v>
      </c>
      <c r="L389" s="80">
        <f>VLOOKUP($A389,'Sheet1 - Table (1)'!$A$8:$AG$1186,COLUMN(L$7),FALSE)</f>
        <v>0</v>
      </c>
      <c r="M389" s="80" t="str">
        <f>VLOOKUP($A389,'Sheet1 - Table (1)'!$A$8:$AG$1186,COLUMN(M$7),FALSE)</f>
        <v>Paid</v>
      </c>
      <c r="N389" s="80">
        <f>VLOOKUP($A389,'Sheet1 - Table (1)'!$A$8:$AG$1186,COLUMN(N$7),FALSE)</f>
        <v>0</v>
      </c>
      <c r="O389" s="80">
        <f>VLOOKUP($A389,'Sheet1 - Table (1)'!$A$8:$AG$1186,COLUMN(O$7),FALSE)</f>
        <v>0</v>
      </c>
      <c r="P389" s="80">
        <f>VLOOKUP($A389,'Sheet1 - Table (1)'!$A$8:$AG$1186,COLUMN(P$7),FALSE)</f>
        <v>0</v>
      </c>
      <c r="Q389" s="80">
        <f>VLOOKUP($A389,'Sheet1 - Table (1)'!$A$8:$AG$1186,COLUMN(Q$7),FALSE)</f>
        <v>0</v>
      </c>
      <c r="R389" s="80">
        <f>VLOOKUP($A389,'Sheet1 - Table (1)'!$A$8:$AG$1186,COLUMN(R$7),FALSE)</f>
        <v>0</v>
      </c>
      <c r="S389" s="80">
        <f>VLOOKUP($A389,'Sheet1 - Table (1)'!$A$8:$AG$1186,COLUMN(S$7),FALSE)</f>
        <v>0</v>
      </c>
      <c r="T389" s="80">
        <f>VLOOKUP($A389,'Sheet1 - Table (1)'!$A$8:$AG$1186,COLUMN(T$7),FALSE)</f>
        <v>0</v>
      </c>
      <c r="U389" s="80" t="str">
        <f t="shared" si="84"/>
        <v/>
      </c>
      <c r="V389" s="80" t="str">
        <f>VLOOKUP($A389,'Sheet1 - Table (1)'!$A$8:$AG$1186,COLUMN(V$7)+3,FALSE)</f>
        <v>CH - Uebrige Fds tradit. Anl.</v>
      </c>
      <c r="W389" s="80" t="str">
        <f>VLOOKUP(A389,'Sheet1 - Table (1)'!$A$8:$AF$10075,MATCH($W$8,'Sheet1 - Table (1)'!$10:$10,0),FALSE)</f>
        <v>Détermination des Prix Quotidien</v>
      </c>
      <c r="X389" s="80">
        <f>VLOOKUP(A389,'Sheet1 - Table (1)'!$A$8:$AAB$10075,MATCH($X$8,'Sheet1 - Table (1)'!$10:$10,0),FALSE)</f>
        <v>0</v>
      </c>
      <c r="Y389" s="96" t="str">
        <f t="shared" si="86"/>
        <v>Fonds de placement</v>
      </c>
      <c r="AA389" s="96" t="s">
        <v>1823</v>
      </c>
      <c r="AB389" s="96" t="s">
        <v>2874</v>
      </c>
      <c r="AC389" s="214" t="s">
        <v>2874</v>
      </c>
      <c r="AG389" s="96" t="s">
        <v>475</v>
      </c>
      <c r="AI389" s="96" t="s">
        <v>475</v>
      </c>
      <c r="AJ389" s="96" t="s">
        <v>475</v>
      </c>
      <c r="AK389" s="96" t="s">
        <v>1803</v>
      </c>
      <c r="AL389" s="96" t="s">
        <v>5091</v>
      </c>
      <c r="AM389" s="96" t="str">
        <f t="shared" si="87"/>
        <v>Placements alternatifs étrangers</v>
      </c>
      <c r="AN389" s="139">
        <v>1</v>
      </c>
      <c r="AO389" s="96" t="s">
        <v>2874</v>
      </c>
      <c r="AP389" s="96" t="s">
        <v>1804</v>
      </c>
      <c r="AS389" s="101" t="str">
        <f t="shared" si="88"/>
        <v/>
      </c>
      <c r="BB389" s="101">
        <v>1</v>
      </c>
      <c r="BZ389" s="101" t="str">
        <f t="shared" si="85"/>
        <v/>
      </c>
      <c r="CA389" s="101" t="s">
        <v>70</v>
      </c>
      <c r="CB389" s="101"/>
      <c r="CC389" s="101" t="s">
        <v>70</v>
      </c>
      <c r="CD389" s="42" t="s">
        <v>4374</v>
      </c>
      <c r="CE389" s="42" t="s">
        <v>4374</v>
      </c>
      <c r="CF389" s="42" t="str">
        <f>IFERROR(VLOOKUP(Funds[[#This Row],[Code ISIN]],[1]GLOBAL!$C$1:$L$27,10,FALSE)," ")</f>
        <v xml:space="preserve"> </v>
      </c>
      <c r="CG389" s="42" t="s">
        <v>4374</v>
      </c>
      <c r="CH389" s="42" t="s">
        <v>4374</v>
      </c>
      <c r="CI389" s="42" t="s">
        <v>4374</v>
      </c>
      <c r="CJ389" s="123">
        <v>42289</v>
      </c>
      <c r="CK389" s="96" t="s">
        <v>4374</v>
      </c>
      <c r="CL389" s="246" t="str">
        <f>VLOOKUP(Funds[[#This Row],[Code ISIN]],'Sheet1 - Table (1)'!$A$10:$AF$110017,MATCH("Funds Liquidity",'Sheet1 - Table (1)'!$10:$10,0),FALSE)</f>
        <v>Jour</v>
      </c>
    </row>
    <row r="390" spans="1:93">
      <c r="A390" s="80" t="s">
        <v>391</v>
      </c>
      <c r="B390" s="305">
        <f>IF(ISERROR(VALUE(VLOOKUP($A390,'Sheet1 - Table (1)'!$A$8:$AG$1186,COLUMN(B$7),FALSE))),VLOOKUP(A390,TK_MANQUANTS,2,FALSE),IF(VALUE(VLOOKUP($A390,'Sheet1 - Table (1)'!$A$8:$AG$1186,COLUMN(B$7),FALSE))=0,VLOOKUP(A390,TK_MANQUANTS,2,FALSE),VALUE(VLOOKUP($A390,'Sheet1 - Table (1)'!$A$8:$AG$1186,COLUMN(B$7),FALSE))))</f>
        <v>19985996</v>
      </c>
      <c r="C390" s="80" t="str">
        <f>VLOOKUP($A390,'Sheet1 - Table (1)'!$A$8:$AG$1186,COLUMN(C$7),FALSE)</f>
        <v>Candriam Long Short Credit C CHF</v>
      </c>
      <c r="D390" s="82">
        <f>VLOOKUP($A390,'Sheet1 - Table (1)'!$A$8:$AG$1186,COLUMN(D$7),FALSE)</f>
        <v>43961</v>
      </c>
      <c r="E390" s="124">
        <f>VLOOKUP($A390,'Sheet1 - Table (1)'!$A$8:$AG$1186,COLUMN(E$7),FALSE)</f>
        <v>0.51</v>
      </c>
      <c r="F390" s="80" t="b">
        <f>VLOOKUP($A390,'Sheet1 - Table (1)'!$A$8:$AG$1186,COLUMN(F$7),FALSE)</f>
        <v>1</v>
      </c>
      <c r="G390" s="80" t="str">
        <f>VLOOKUP($A390,'Sheet1 - Table (1)'!$A$8:$AG$1186,COLUMN(G$7),FALSE)</f>
        <v>France</v>
      </c>
      <c r="H390" s="80" t="str">
        <f>VLOOKUP($A390,'Sheet1 - Table (1)'!$A$8:$AG$1186,COLUMN(H$7),FALSE)</f>
        <v>CHF</v>
      </c>
      <c r="I390" s="80" t="str">
        <f>VLOOKUP($A390,'Sheet1 - Table (1)'!$A$8:$AG$1186,COLUMN(I$7),FALSE)</f>
        <v>Fonds de placement</v>
      </c>
      <c r="J390" s="80" t="str">
        <f>VLOOKUP($A390,'Sheet1 - Table (1)'!$A$8:$AG$1186,COLUMN(J$7),FALSE)</f>
        <v>Alternatives</v>
      </c>
      <c r="K390" s="82">
        <f>VLOOKUP($A390,'Sheet1 - Table (1)'!$A$8:$AG$1186,COLUMN(K$7),FALSE)</f>
        <v>44255</v>
      </c>
      <c r="L390" s="80">
        <f>VLOOKUP($A390,'Sheet1 - Table (1)'!$A$8:$AG$1186,COLUMN(L$7),FALSE)</f>
        <v>868.45998090000001</v>
      </c>
      <c r="M390" s="80" t="str">
        <f>VLOOKUP($A390,'Sheet1 - Table (1)'!$A$8:$AG$1186,COLUMN(M$7),FALSE)</f>
        <v>Retained</v>
      </c>
      <c r="N390" s="80">
        <f>VLOOKUP($A390,'Sheet1 - Table (1)'!$A$8:$AG$1186,COLUMN(N$7),FALSE)</f>
        <v>0</v>
      </c>
      <c r="O390" s="80" t="b">
        <f>VLOOKUP($A390,'Sheet1 - Table (1)'!$A$8:$AG$1186,COLUMN(O$7),FALSE)</f>
        <v>1</v>
      </c>
      <c r="P390" s="80">
        <f>VLOOKUP($A390,'Sheet1 - Table (1)'!$A$8:$AG$1186,COLUMN(P$7),FALSE)</f>
        <v>0</v>
      </c>
      <c r="Q390" s="80">
        <f>VLOOKUP($A390,'Sheet1 - Table (1)'!$A$8:$AG$1186,COLUMN(Q$7),FALSE)</f>
        <v>0</v>
      </c>
      <c r="R390" s="80">
        <f>VLOOKUP($A390,'Sheet1 - Table (1)'!$A$8:$AG$1186,COLUMN(R$7),FALSE)</f>
        <v>0</v>
      </c>
      <c r="S390" s="80">
        <f>VLOOKUP($A390,'Sheet1 - Table (1)'!$A$8:$AG$1186,COLUMN(S$7),FALSE)</f>
        <v>0</v>
      </c>
      <c r="T390" s="80">
        <f>VLOOKUP($A390,'Sheet1 - Table (1)'!$A$8:$AG$1186,COLUMN(T$7),FALSE)</f>
        <v>0</v>
      </c>
      <c r="U390" s="80" t="str">
        <f t="shared" si="84"/>
        <v>FR</v>
      </c>
      <c r="V390" s="80" t="str">
        <f>VLOOKUP($A390,'Sheet1 - Table (1)'!$A$8:$AG$1186,COLUMN(V$7)+3,FALSE)</f>
        <v>FR - FCP</v>
      </c>
      <c r="W390" s="80" t="str">
        <f>VLOOKUP(A390,'Sheet1 - Table (1)'!$A$8:$AF$10075,MATCH($W$8,'Sheet1 - Table (1)'!$10:$10,0),FALSE)</f>
        <v>Détermination des Prix Quotidien</v>
      </c>
      <c r="X390" s="80">
        <f>VLOOKUP(A390,'Sheet1 - Table (1)'!$A$8:$AAB$10075,MATCH($X$8,'Sheet1 - Table (1)'!$10:$10,0),FALSE)</f>
        <v>0</v>
      </c>
      <c r="Y390" s="96" t="str">
        <f t="shared" si="86"/>
        <v>Fonds de placement</v>
      </c>
      <c r="AA390" s="96" t="s">
        <v>1823</v>
      </c>
      <c r="AB390" s="96" t="s">
        <v>2874</v>
      </c>
      <c r="AC390" s="214" t="s">
        <v>140</v>
      </c>
      <c r="AD390" s="214" t="s">
        <v>2064</v>
      </c>
      <c r="AE390" s="96" t="s">
        <v>2481</v>
      </c>
      <c r="AF390" s="246" t="s">
        <v>2481</v>
      </c>
      <c r="AI390" s="96" t="s">
        <v>137</v>
      </c>
      <c r="AJ390" s="96" t="s">
        <v>793</v>
      </c>
      <c r="AK390" s="96" t="s">
        <v>1803</v>
      </c>
      <c r="AL390" s="96" t="s">
        <v>5093</v>
      </c>
      <c r="AM390" s="96" t="str">
        <f t="shared" si="87"/>
        <v>Placements alternatifs étrangers hedged</v>
      </c>
      <c r="AN390" s="139">
        <v>1</v>
      </c>
      <c r="AO390" s="96" t="s">
        <v>2874</v>
      </c>
      <c r="AP390" s="96" t="s">
        <v>74</v>
      </c>
      <c r="AQ390" s="96">
        <v>-0.9</v>
      </c>
      <c r="AR390" s="101">
        <v>1.0999999999999999E-2</v>
      </c>
      <c r="AS390" s="101">
        <f t="shared" si="88"/>
        <v>5.899999999999999E-3</v>
      </c>
      <c r="AU390" s="101">
        <v>0.1487</v>
      </c>
      <c r="AV390" s="101">
        <v>0.68400000000000005</v>
      </c>
      <c r="AW390" s="101">
        <v>0.1673</v>
      </c>
      <c r="AX390" s="101">
        <v>1</v>
      </c>
      <c r="BS390" s="101" t="s">
        <v>853</v>
      </c>
      <c r="BW390" s="101">
        <v>1</v>
      </c>
      <c r="BZ390" s="101" t="str">
        <f t="shared" si="85"/>
        <v/>
      </c>
      <c r="CA390" s="101" t="s">
        <v>70</v>
      </c>
      <c r="CB390" s="101"/>
      <c r="CC390" s="101" t="s">
        <v>70</v>
      </c>
      <c r="CD390" s="42" t="s">
        <v>4374</v>
      </c>
      <c r="CE390" s="42" t="s">
        <v>4374</v>
      </c>
      <c r="CF390" s="42" t="str">
        <f>IFERROR(VLOOKUP(Funds[[#This Row],[Code ISIN]],[1]GLOBAL!$C$1:$L$27,10,FALSE)," ")</f>
        <v xml:space="preserve"> </v>
      </c>
      <c r="CG390" s="42" t="s">
        <v>4374</v>
      </c>
      <c r="CH390" s="42" t="s">
        <v>4374</v>
      </c>
      <c r="CI390" s="42" t="s">
        <v>4374</v>
      </c>
      <c r="CJ390" s="123">
        <v>42674</v>
      </c>
      <c r="CK390" s="96" t="s">
        <v>4374</v>
      </c>
      <c r="CL390" s="246" t="str">
        <f>VLOOKUP(Funds[[#This Row],[Code ISIN]],'Sheet1 - Table (1)'!$A$10:$AF$110017,MATCH("Funds Liquidity",'Sheet1 - Table (1)'!$10:$10,0),FALSE)</f>
        <v>Jour</v>
      </c>
    </row>
    <row r="391" spans="1:93">
      <c r="A391" s="80" t="s">
        <v>503</v>
      </c>
      <c r="B391" s="305">
        <f>IF(ISERROR(VALUE(VLOOKUP($A391,'Sheet1 - Table (1)'!$A$8:$AG$1186,COLUMN(B$7),FALSE))),VLOOKUP(A391,TK_MANQUANTS,2,FALSE),IF(VALUE(VLOOKUP($A391,'Sheet1 - Table (1)'!$A$8:$AG$1186,COLUMN(B$7),FALSE))=0,VLOOKUP(A391,TK_MANQUANTS,2,FALSE),VALUE(VLOOKUP($A391,'Sheet1 - Table (1)'!$A$8:$AG$1186,COLUMN(B$7),FALSE))))</f>
        <v>21566810</v>
      </c>
      <c r="C391" s="80" t="str">
        <f>VLOOKUP($A391,'Sheet1 - Table (1)'!$A$8:$AG$1186,COLUMN(C$7),FALSE)</f>
        <v>Candriam Long Short Credit V</v>
      </c>
      <c r="D391" s="82">
        <f>VLOOKUP($A391,'Sheet1 - Table (1)'!$A$8:$AG$1186,COLUMN(D$7),FALSE)</f>
        <v>43880</v>
      </c>
      <c r="E391" s="124">
        <f>VLOOKUP($A391,'Sheet1 - Table (1)'!$A$8:$AG$1186,COLUMN(E$7),FALSE)</f>
        <v>0.28999999999999998</v>
      </c>
      <c r="F391" s="80" t="b">
        <f>VLOOKUP($A391,'Sheet1 - Table (1)'!$A$8:$AG$1186,COLUMN(F$7),FALSE)</f>
        <v>1</v>
      </c>
      <c r="G391" s="80" t="str">
        <f>VLOOKUP($A391,'Sheet1 - Table (1)'!$A$8:$AG$1186,COLUMN(G$7),FALSE)</f>
        <v>France</v>
      </c>
      <c r="H391" s="80" t="str">
        <f>VLOOKUP($A391,'Sheet1 - Table (1)'!$A$8:$AG$1186,COLUMN(H$7),FALSE)</f>
        <v>EUR</v>
      </c>
      <c r="I391" s="80" t="str">
        <f>VLOOKUP($A391,'Sheet1 - Table (1)'!$A$8:$AG$1186,COLUMN(I$7),FALSE)</f>
        <v>Fonds de placement</v>
      </c>
      <c r="J391" s="80" t="str">
        <f>VLOOKUP($A391,'Sheet1 - Table (1)'!$A$8:$AG$1186,COLUMN(J$7),FALSE)</f>
        <v>Alternatives</v>
      </c>
      <c r="K391" s="82">
        <f>VLOOKUP($A391,'Sheet1 - Table (1)'!$A$8:$AG$1186,COLUMN(K$7),FALSE)</f>
        <v>44255</v>
      </c>
      <c r="L391" s="80">
        <f>VLOOKUP($A391,'Sheet1 - Table (1)'!$A$8:$AG$1186,COLUMN(L$7),FALSE)</f>
        <v>868.45998090000001</v>
      </c>
      <c r="M391" s="80" t="str">
        <f>VLOOKUP($A391,'Sheet1 - Table (1)'!$A$8:$AG$1186,COLUMN(M$7),FALSE)</f>
        <v>Retained</v>
      </c>
      <c r="N391" s="80">
        <f>VLOOKUP($A391,'Sheet1 - Table (1)'!$A$8:$AG$1186,COLUMN(N$7),FALSE)</f>
        <v>0</v>
      </c>
      <c r="O391" s="80" t="b">
        <f>VLOOKUP($A391,'Sheet1 - Table (1)'!$A$8:$AG$1186,COLUMN(O$7),FALSE)</f>
        <v>1</v>
      </c>
      <c r="P391" s="80" t="b">
        <f>VLOOKUP($A391,'Sheet1 - Table (1)'!$A$8:$AG$1186,COLUMN(P$7),FALSE)</f>
        <v>1</v>
      </c>
      <c r="Q391" s="80">
        <f>VLOOKUP($A391,'Sheet1 - Table (1)'!$A$8:$AG$1186,COLUMN(Q$7),FALSE)</f>
        <v>0</v>
      </c>
      <c r="R391" s="80" t="b">
        <f>VLOOKUP($A391,'Sheet1 - Table (1)'!$A$8:$AG$1186,COLUMN(R$7),FALSE)</f>
        <v>1</v>
      </c>
      <c r="S391" s="80" t="b">
        <f>VLOOKUP($A391,'Sheet1 - Table (1)'!$A$8:$AG$1186,COLUMN(S$7),FALSE)</f>
        <v>1</v>
      </c>
      <c r="T391" s="80">
        <f>VLOOKUP($A391,'Sheet1 - Table (1)'!$A$8:$AG$1186,COLUMN(T$7),FALSE)</f>
        <v>0</v>
      </c>
      <c r="U391" s="80" t="str">
        <f t="shared" si="84"/>
        <v>FR-IT-SP-GE</v>
      </c>
      <c r="V391" s="80" t="str">
        <f>VLOOKUP($A391,'Sheet1 - Table (1)'!$A$8:$AG$1186,COLUMN(V$7)+3,FALSE)</f>
        <v>FR - FCP</v>
      </c>
      <c r="W391" s="80" t="str">
        <f>VLOOKUP(A391,'Sheet1 - Table (1)'!$A$8:$AF$10075,MATCH($W$8,'Sheet1 - Table (1)'!$10:$10,0),FALSE)</f>
        <v>Détermination des Prix Quotidien</v>
      </c>
      <c r="X391" s="80">
        <f>VLOOKUP(A391,'Sheet1 - Table (1)'!$A$8:$AAB$10075,MATCH($X$8,'Sheet1 - Table (1)'!$10:$10,0),FALSE)</f>
        <v>0</v>
      </c>
      <c r="Y391" s="96" t="str">
        <f t="shared" si="86"/>
        <v>Fonds de placement</v>
      </c>
      <c r="AA391" s="96" t="s">
        <v>1823</v>
      </c>
      <c r="AB391" s="96" t="s">
        <v>2874</v>
      </c>
      <c r="AC391" s="214" t="s">
        <v>140</v>
      </c>
      <c r="AD391" s="214" t="s">
        <v>2064</v>
      </c>
      <c r="AE391" s="96" t="s">
        <v>2542</v>
      </c>
      <c r="AF391" s="246" t="s">
        <v>2546</v>
      </c>
      <c r="AG391" s="96" t="s">
        <v>2866</v>
      </c>
      <c r="AI391" s="96" t="s">
        <v>137</v>
      </c>
      <c r="AJ391" s="96" t="s">
        <v>793</v>
      </c>
      <c r="AK391" s="96" t="s">
        <v>1803</v>
      </c>
      <c r="AL391" s="96" t="s">
        <v>5093</v>
      </c>
      <c r="AM391" s="96" t="str">
        <f t="shared" si="87"/>
        <v>Placements alternatifs étrangers</v>
      </c>
      <c r="AN391" s="139">
        <v>1</v>
      </c>
      <c r="AO391" s="96" t="s">
        <v>2874</v>
      </c>
      <c r="AP391" s="96" t="s">
        <v>74</v>
      </c>
      <c r="AQ391" s="96">
        <v>-0.9</v>
      </c>
      <c r="AR391" s="101">
        <v>1.0999999999999999E-2</v>
      </c>
      <c r="AS391" s="101">
        <f t="shared" si="88"/>
        <v>8.0999999999999996E-3</v>
      </c>
      <c r="AU391" s="101">
        <v>0.1487</v>
      </c>
      <c r="AV391" s="101">
        <v>0.68400000000000005</v>
      </c>
      <c r="AW391" s="101">
        <v>0.1673</v>
      </c>
      <c r="AY391" s="101">
        <v>1</v>
      </c>
      <c r="BS391" s="101" t="s">
        <v>853</v>
      </c>
      <c r="BW391" s="101">
        <v>1</v>
      </c>
      <c r="BZ391" s="101" t="str">
        <f t="shared" si="85"/>
        <v/>
      </c>
      <c r="CA391" s="101" t="s">
        <v>70</v>
      </c>
      <c r="CB391" s="101"/>
      <c r="CC391" s="101" t="s">
        <v>70</v>
      </c>
      <c r="CD391" s="42" t="s">
        <v>4374</v>
      </c>
      <c r="CE391" s="42" t="s">
        <v>4374</v>
      </c>
      <c r="CF391" s="42" t="str">
        <f>IFERROR(VLOOKUP(Funds[[#This Row],[Code ISIN]],[1]GLOBAL!$C$1:$L$27,10,FALSE)," ")</f>
        <v xml:space="preserve"> </v>
      </c>
      <c r="CG391" s="42" t="s">
        <v>4374</v>
      </c>
      <c r="CH391" s="42" t="s">
        <v>4374</v>
      </c>
      <c r="CI391" s="42" t="s">
        <v>4374</v>
      </c>
      <c r="CJ391" s="123">
        <v>42674</v>
      </c>
      <c r="CK391" s="96" t="s">
        <v>4374</v>
      </c>
      <c r="CL391" s="246" t="str">
        <f>VLOOKUP(Funds[[#This Row],[Code ISIN]],'Sheet1 - Table (1)'!$A$10:$AF$110017,MATCH("Funds Liquidity",'Sheet1 - Table (1)'!$10:$10,0),FALSE)</f>
        <v>Jour</v>
      </c>
    </row>
    <row r="392" spans="1:93">
      <c r="A392" s="80" t="s">
        <v>1247</v>
      </c>
      <c r="B392" s="305">
        <f>IF(ISERROR(VALUE(VLOOKUP($A392,'Sheet1 - Table (1)'!$A$8:$AG$1186,COLUMN(B$7),FALSE))),VLOOKUP(A392,TK_MANQUANTS,2,FALSE),IF(VALUE(VLOOKUP($A392,'Sheet1 - Table (1)'!$A$8:$AG$1186,COLUMN(B$7),FALSE))=0,VLOOKUP(A392,TK_MANQUANTS,2,FALSE),VALUE(VLOOKUP($A392,'Sheet1 - Table (1)'!$A$8:$AG$1186,COLUMN(B$7),FALSE))))</f>
        <v>24440751</v>
      </c>
      <c r="C392" s="80" t="str">
        <f>VLOOKUP($A392,'Sheet1 - Table (1)'!$A$8:$AG$1186,COLUMN(C$7),FALSE)</f>
        <v>Candriam Long Short Credit FCP</v>
      </c>
      <c r="D392" s="82"/>
      <c r="E392" s="119">
        <v>0</v>
      </c>
      <c r="F392" s="80" t="b">
        <f>VLOOKUP($A392,'Sheet1 - Table (1)'!$A$8:$AG$1186,COLUMN(F$7),FALSE)</f>
        <v>0</v>
      </c>
      <c r="G392" s="80" t="str">
        <f>VLOOKUP($A392,'Sheet1 - Table (1)'!$A$8:$AG$1186,COLUMN(G$7),FALSE)</f>
        <v>France</v>
      </c>
      <c r="H392" s="80" t="str">
        <f>VLOOKUP($A392,'Sheet1 - Table (1)'!$A$8:$AG$1186,COLUMN(H$7),FALSE)</f>
        <v>CHF</v>
      </c>
      <c r="I392" s="80" t="str">
        <f>VLOOKUP($A392,'Sheet1 - Table (1)'!$A$8:$AG$1186,COLUMN(I$7),FALSE)</f>
        <v>Fonds de placement</v>
      </c>
      <c r="J392" s="80" t="str">
        <f>VLOOKUP($A392,'Sheet1 - Table (1)'!$A$8:$AG$1186,COLUMN(J$7),FALSE)</f>
        <v>Obliation</v>
      </c>
      <c r="K392" s="82" t="str">
        <f>VLOOKUP($A392,'Sheet1 - Table (1)'!$A$8:$AG$1186,COLUMN(K$7),FALSE)</f>
        <v>Inactif</v>
      </c>
      <c r="L392" s="80">
        <f>VLOOKUP($A392,'Sheet1 - Table (1)'!$A$8:$AG$1186,COLUMN(L$7),FALSE)</f>
        <v>0</v>
      </c>
      <c r="M392" s="80">
        <f>VLOOKUP($A392,'Sheet1 - Table (1)'!$A$8:$AG$1186,COLUMN(M$7),FALSE)</f>
        <v>0</v>
      </c>
      <c r="N392" s="80">
        <f>VLOOKUP($A392,'Sheet1 - Table (1)'!$A$8:$AG$1186,COLUMN(N$7),FALSE)</f>
        <v>0</v>
      </c>
      <c r="O392" s="80">
        <f>VLOOKUP($A392,'Sheet1 - Table (1)'!$A$8:$AG$1186,COLUMN(O$7),FALSE)</f>
        <v>0</v>
      </c>
      <c r="P392" s="80">
        <f>VLOOKUP($A392,'Sheet1 - Table (1)'!$A$8:$AG$1186,COLUMN(P$7),FALSE)</f>
        <v>0</v>
      </c>
      <c r="Q392" s="80">
        <f>VLOOKUP($A392,'Sheet1 - Table (1)'!$A$8:$AG$1186,COLUMN(Q$7),FALSE)</f>
        <v>0</v>
      </c>
      <c r="R392" s="80">
        <f>VLOOKUP($A392,'Sheet1 - Table (1)'!$A$8:$AG$1186,COLUMN(R$7),FALSE)</f>
        <v>0</v>
      </c>
      <c r="S392" s="80">
        <f>VLOOKUP($A392,'Sheet1 - Table (1)'!$A$8:$AG$1186,COLUMN(S$7),FALSE)</f>
        <v>0</v>
      </c>
      <c r="T392" s="80">
        <f>VLOOKUP($A392,'Sheet1 - Table (1)'!$A$8:$AG$1186,COLUMN(T$7),FALSE)</f>
        <v>0</v>
      </c>
      <c r="U392" s="80" t="str">
        <f t="shared" si="84"/>
        <v/>
      </c>
      <c r="V392" s="80">
        <f>VLOOKUP($A392,'Sheet1 - Table (1)'!$A$8:$AG$1186,COLUMN(V$7)+3,FALSE)</f>
        <v>0</v>
      </c>
      <c r="W392" s="80">
        <f>VLOOKUP(A392,'Sheet1 - Table (1)'!$A$8:$AF$10075,MATCH($W$8,'Sheet1 - Table (1)'!$10:$10,0),FALSE)</f>
        <v>0</v>
      </c>
      <c r="X392" s="80">
        <f>VLOOKUP(A392,'Sheet1 - Table (1)'!$A$8:$AAB$10075,MATCH($X$8,'Sheet1 - Table (1)'!$10:$10,0),FALSE)</f>
        <v>0</v>
      </c>
      <c r="Y392" s="96" t="str">
        <f t="shared" si="86"/>
        <v>Fonds de placement</v>
      </c>
      <c r="AA392" s="96" t="s">
        <v>1823</v>
      </c>
      <c r="AB392" s="96" t="s">
        <v>2064</v>
      </c>
      <c r="AC392" s="214" t="s">
        <v>140</v>
      </c>
      <c r="AD392" s="214" t="s">
        <v>2064</v>
      </c>
      <c r="AE392" s="96" t="s">
        <v>2542</v>
      </c>
      <c r="AF392" s="246" t="s">
        <v>2546</v>
      </c>
      <c r="AG392" s="96" t="s">
        <v>2866</v>
      </c>
      <c r="AI392" s="96" t="s">
        <v>137</v>
      </c>
      <c r="AJ392" s="96" t="s">
        <v>793</v>
      </c>
      <c r="AK392" s="96" t="s">
        <v>1803</v>
      </c>
      <c r="AM392" s="96" t="str">
        <f t="shared" si="87"/>
        <v>Placements alternatifs étrangers hedged</v>
      </c>
      <c r="AN392" s="139">
        <v>1</v>
      </c>
      <c r="AO392" s="96" t="s">
        <v>2064</v>
      </c>
      <c r="AP392" s="96" t="s">
        <v>74</v>
      </c>
      <c r="AQ392" s="96">
        <v>-0.9</v>
      </c>
      <c r="AR392" s="101">
        <v>1.0999999999999999E-2</v>
      </c>
      <c r="AS392" s="101">
        <f t="shared" si="88"/>
        <v>1.0999999999999999E-2</v>
      </c>
      <c r="AU392" s="101">
        <v>0.1487</v>
      </c>
      <c r="AV392" s="101">
        <v>0.68400000000000005</v>
      </c>
      <c r="AW392" s="101">
        <v>0.1673</v>
      </c>
      <c r="AX392" s="101">
        <v>1</v>
      </c>
      <c r="BS392" s="101" t="s">
        <v>853</v>
      </c>
      <c r="BW392" s="101">
        <v>1</v>
      </c>
      <c r="BZ392" s="101" t="str">
        <f t="shared" si="85"/>
        <v/>
      </c>
      <c r="CA392" s="101" t="s">
        <v>70</v>
      </c>
      <c r="CB392" s="101"/>
      <c r="CC392" s="101" t="s">
        <v>70</v>
      </c>
      <c r="CD392" s="42" t="s">
        <v>4374</v>
      </c>
      <c r="CE392" s="42" t="s">
        <v>4374</v>
      </c>
      <c r="CF392" s="42" t="str">
        <f>IFERROR(VLOOKUP(Funds[[#This Row],[Code ISIN]],[1]GLOBAL!$C$1:$L$27,10,FALSE)," ")</f>
        <v xml:space="preserve"> </v>
      </c>
      <c r="CG392" s="42" t="s">
        <v>4374</v>
      </c>
      <c r="CH392" s="42" t="s">
        <v>4374</v>
      </c>
      <c r="CI392" s="42" t="s">
        <v>4374</v>
      </c>
      <c r="CJ392" s="123">
        <v>42674</v>
      </c>
      <c r="CK392" s="96" t="s">
        <v>4374</v>
      </c>
      <c r="CL392" s="246" t="str">
        <f>VLOOKUP(Funds[[#This Row],[Code ISIN]],'Sheet1 - Table (1)'!$A$10:$AF$110017,MATCH("Funds Liquidity",'Sheet1 - Table (1)'!$10:$10,0),FALSE)</f>
        <v>&gt;=Mois</v>
      </c>
    </row>
    <row r="393" spans="1:93">
      <c r="A393" s="96" t="s">
        <v>4431</v>
      </c>
      <c r="B393" s="305">
        <f>IF(ISERROR(VALUE(VLOOKUP($A393,'Sheet1 - Table (1)'!$A$8:$AG$1186,COLUMN(B$7),FALSE))),VLOOKUP(A393,TK_MANQUANTS,2,FALSE),IF(VALUE(VLOOKUP($A393,'Sheet1 - Table (1)'!$A$8:$AG$1186,COLUMN(B$7),FALSE))=0,VLOOKUP(A393,TK_MANQUANTS,2,FALSE),VALUE(VLOOKUP($A393,'Sheet1 - Table (1)'!$A$8:$AG$1186,COLUMN(B$7),FALSE))))</f>
        <v>26495929</v>
      </c>
      <c r="C393" s="80" t="str">
        <f>VLOOKUP($A393,'Sheet1 - Table (1)'!$A$8:$AG$1186,COLUMN(C$7),FALSE)</f>
        <v>CS (Lux) Financial Bond Fund QB EUR</v>
      </c>
      <c r="D393" s="82">
        <f>VLOOKUP($A393,'Sheet1 - Table (1)'!$A$8:$AG$1186,COLUMN(D$7),FALSE)</f>
        <v>44105</v>
      </c>
      <c r="E393" s="124">
        <f>VLOOKUP($A393,'Sheet1 - Table (1)'!$A$8:$AG$1186,COLUMN(E$7),FALSE)</f>
        <v>1.3</v>
      </c>
      <c r="F393" s="80" t="b">
        <f>VLOOKUP($A393,'Sheet1 - Table (1)'!$A$8:$AG$1186,COLUMN(F$7),FALSE)</f>
        <v>1</v>
      </c>
      <c r="G393" s="80" t="str">
        <f>VLOOKUP($A393,'Sheet1 - Table (1)'!$A$8:$AG$1186,COLUMN(G$7),FALSE)</f>
        <v>Luxembourg</v>
      </c>
      <c r="H393" s="80" t="str">
        <f>VLOOKUP($A393,'Sheet1 - Table (1)'!$A$8:$AG$1186,COLUMN(H$7),FALSE)</f>
        <v>EUR</v>
      </c>
      <c r="I393" s="80" t="str">
        <f>VLOOKUP($A393,'Sheet1 - Table (1)'!$A$8:$AG$1186,COLUMN(I$7),FALSE)</f>
        <v>Fonds de placement</v>
      </c>
      <c r="J393" s="80" t="str">
        <f>VLOOKUP($A393,'Sheet1 - Table (1)'!$A$8:$AG$1186,COLUMN(J$7),FALSE)</f>
        <v>Obligation</v>
      </c>
      <c r="K393" s="82">
        <f>VLOOKUP($A393,'Sheet1 - Table (1)'!$A$8:$AG$1186,COLUMN(K$7),FALSE)</f>
        <v>44255</v>
      </c>
      <c r="L393" s="80">
        <f>VLOOKUP($A393,'Sheet1 - Table (1)'!$A$8:$AG$1186,COLUMN(L$7),FALSE)</f>
        <v>1201.15041</v>
      </c>
      <c r="M393" s="80" t="str">
        <f>VLOOKUP($A393,'Sheet1 - Table (1)'!$A$8:$AG$1186,COLUMN(M$7),FALSE)</f>
        <v>Retained</v>
      </c>
      <c r="N393" s="80">
        <f>VLOOKUP($A393,'Sheet1 - Table (1)'!$A$8:$AG$1186,COLUMN(N$7),FALSE)</f>
        <v>0</v>
      </c>
      <c r="O393" s="80" t="b">
        <f>VLOOKUP($A393,'Sheet1 - Table (1)'!$A$8:$AG$1186,COLUMN(O$7),FALSE)</f>
        <v>1</v>
      </c>
      <c r="P393" s="80" t="b">
        <f>VLOOKUP($A393,'Sheet1 - Table (1)'!$A$8:$AG$1186,COLUMN(P$7),FALSE)</f>
        <v>1</v>
      </c>
      <c r="Q393" s="80" t="b">
        <f>VLOOKUP($A393,'Sheet1 - Table (1)'!$A$8:$AG$1186,COLUMN(Q$7),FALSE)</f>
        <v>1</v>
      </c>
      <c r="R393" s="80" t="b">
        <f>VLOOKUP($A393,'Sheet1 - Table (1)'!$A$8:$AG$1186,COLUMN(R$7),FALSE)</f>
        <v>1</v>
      </c>
      <c r="S393" s="80" t="b">
        <f>VLOOKUP($A393,'Sheet1 - Table (1)'!$A$8:$AG$1186,COLUMN(S$7),FALSE)</f>
        <v>1</v>
      </c>
      <c r="T393" s="80" t="b">
        <f>VLOOKUP($A393,'Sheet1 - Table (1)'!$A$8:$AG$1186,COLUMN(T$7),FALSE)</f>
        <v>1</v>
      </c>
      <c r="U393" s="80" t="str">
        <f t="shared" si="84"/>
        <v>FR-IT-NE-SP-GE-UK</v>
      </c>
      <c r="V393" s="80" t="str">
        <f>VLOOKUP($A393,'Sheet1 - Table (1)'!$A$8:$AG$1186,COLUMN(V$7)+3,FALSE)</f>
        <v>LU - SICAV - Parte 1</v>
      </c>
      <c r="W393" s="80" t="str">
        <f>VLOOKUP(A393,'Sheet1 - Table (1)'!$A$8:$AF$10075,MATCH($W$8,'Sheet1 - Table (1)'!$10:$10,0),FALSE)</f>
        <v>Détermination des Prix Quotidien</v>
      </c>
      <c r="X393" s="80">
        <f>VLOOKUP(A393,'Sheet1 - Table (1)'!$A$8:$AAB$10075,MATCH($X$8,'Sheet1 - Table (1)'!$10:$10,0),FALSE)</f>
        <v>0</v>
      </c>
      <c r="Y393" s="96" t="str">
        <f t="shared" si="86"/>
        <v>Fonds de placement</v>
      </c>
      <c r="AA393" s="96" t="s">
        <v>1823</v>
      </c>
      <c r="AB393" s="96" t="s">
        <v>2874</v>
      </c>
      <c r="AC393" s="214" t="s">
        <v>2874</v>
      </c>
      <c r="AG393" s="96" t="s">
        <v>4557</v>
      </c>
      <c r="AI393" s="96" t="s">
        <v>4556</v>
      </c>
      <c r="AJ393" s="96" t="s">
        <v>4557</v>
      </c>
      <c r="AK393" s="96" t="s">
        <v>1803</v>
      </c>
      <c r="AL393" s="96" t="s">
        <v>4557</v>
      </c>
      <c r="AM393" s="96" t="str">
        <f t="shared" si="87"/>
        <v>Placements alternatifs étrangers</v>
      </c>
      <c r="AO393" s="96" t="s">
        <v>2874</v>
      </c>
      <c r="AP393" s="96" t="s">
        <v>75</v>
      </c>
      <c r="AQ393" s="96">
        <v>4.3</v>
      </c>
      <c r="AR393" s="101">
        <v>3.2899999999999999E-2</v>
      </c>
      <c r="AS393" s="101">
        <f t="shared" si="88"/>
        <v>1.9899999999999998E-2</v>
      </c>
      <c r="AU393" s="101">
        <v>0.03</v>
      </c>
      <c r="AV393" s="101">
        <v>0.16</v>
      </c>
      <c r="AW393" s="129">
        <v>0.81</v>
      </c>
      <c r="AY393" s="101">
        <v>1</v>
      </c>
      <c r="BK393" s="101">
        <v>1</v>
      </c>
      <c r="BW393" s="101">
        <v>1</v>
      </c>
      <c r="BZ393" s="101" t="str">
        <f t="shared" si="85"/>
        <v/>
      </c>
      <c r="CA393" s="101" t="s">
        <v>70</v>
      </c>
      <c r="CB393" s="101" t="s">
        <v>4558</v>
      </c>
      <c r="CC393" s="101" t="s">
        <v>70</v>
      </c>
      <c r="CD393" s="42" t="s">
        <v>4374</v>
      </c>
      <c r="CE393" s="42" t="s">
        <v>4374</v>
      </c>
      <c r="CF393" s="42" t="str">
        <f>IFERROR(VLOOKUP(Funds[[#This Row],[Code ISIN]],[1]GLOBAL!$C$1:$L$27,10,FALSE)," ")</f>
        <v xml:space="preserve"> </v>
      </c>
      <c r="CG393" s="42" t="s">
        <v>4374</v>
      </c>
      <c r="CH393" s="42" t="s">
        <v>4374</v>
      </c>
      <c r="CI393" s="42" t="s">
        <v>4374</v>
      </c>
      <c r="CJ393" s="123">
        <v>43830</v>
      </c>
      <c r="CK393" s="96" t="s">
        <v>4374</v>
      </c>
      <c r="CL393" s="246" t="str">
        <f>VLOOKUP(Funds[[#This Row],[Code ISIN]],'Sheet1 - Table (1)'!$A$10:$AF$110017,MATCH("Funds Liquidity",'Sheet1 - Table (1)'!$10:$10,0),FALSE)</f>
        <v>Jour</v>
      </c>
      <c r="CO393" s="246" t="s">
        <v>4557</v>
      </c>
    </row>
    <row r="394" spans="1:93">
      <c r="A394" s="96" t="s">
        <v>4434</v>
      </c>
      <c r="B394" s="305">
        <f>IF(ISERROR(VALUE(VLOOKUP($A394,'Sheet1 - Table (1)'!$A$8:$AG$1186,COLUMN(B$7),FALSE))),VLOOKUP(A394,TK_MANQUANTS,2,FALSE),IF(VALUE(VLOOKUP($A394,'Sheet1 - Table (1)'!$A$8:$AG$1186,COLUMN(B$7),FALSE))=0,VLOOKUP(A394,TK_MANQUANTS,2,FALSE),VALUE(VLOOKUP($A394,'Sheet1 - Table (1)'!$A$8:$AG$1186,COLUMN(B$7),FALSE))))</f>
        <v>26495932</v>
      </c>
      <c r="C394" s="80" t="str">
        <f>VLOOKUP($A394,'Sheet1 - Table (1)'!$A$8:$AG$1186,COLUMN(C$7),FALSE)</f>
        <v>CS (Lux) Financial Bond Fund QBH CHF</v>
      </c>
      <c r="D394" s="82">
        <f>VLOOKUP($A394,'Sheet1 - Table (1)'!$A$8:$AG$1186,COLUMN(D$7),FALSE)</f>
        <v>43769</v>
      </c>
      <c r="E394" s="124">
        <f>VLOOKUP($A394,'Sheet1 - Table (1)'!$A$8:$AG$1186,COLUMN(E$7),FALSE)</f>
        <v>1.33</v>
      </c>
      <c r="F394" s="80" t="b">
        <f>VLOOKUP($A394,'Sheet1 - Table (1)'!$A$8:$AG$1186,COLUMN(F$7),FALSE)</f>
        <v>1</v>
      </c>
      <c r="G394" s="80" t="str">
        <f>VLOOKUP($A394,'Sheet1 - Table (1)'!$A$8:$AG$1186,COLUMN(G$7),FALSE)</f>
        <v>Luxembourg</v>
      </c>
      <c r="H394" s="80" t="str">
        <f>VLOOKUP($A394,'Sheet1 - Table (1)'!$A$8:$AG$1186,COLUMN(H$7),FALSE)</f>
        <v>CHF</v>
      </c>
      <c r="I394" s="80" t="str">
        <f>VLOOKUP($A394,'Sheet1 - Table (1)'!$A$8:$AG$1186,COLUMN(I$7),FALSE)</f>
        <v>Fonds de placement</v>
      </c>
      <c r="J394" s="80" t="str">
        <f>VLOOKUP($A394,'Sheet1 - Table (1)'!$A$8:$AG$1186,COLUMN(J$7),FALSE)</f>
        <v>Obligation</v>
      </c>
      <c r="K394" s="82">
        <f>VLOOKUP($A394,'Sheet1 - Table (1)'!$A$8:$AG$1186,COLUMN(K$7),FALSE)</f>
        <v>44255</v>
      </c>
      <c r="L394" s="80">
        <f>VLOOKUP($A394,'Sheet1 - Table (1)'!$A$8:$AG$1186,COLUMN(L$7),FALSE)</f>
        <v>1201.15041</v>
      </c>
      <c r="M394" s="80" t="str">
        <f>VLOOKUP($A394,'Sheet1 - Table (1)'!$A$8:$AG$1186,COLUMN(M$7),FALSE)</f>
        <v>Retained</v>
      </c>
      <c r="N394" s="80">
        <f>VLOOKUP($A394,'Sheet1 - Table (1)'!$A$8:$AG$1186,COLUMN(N$7),FALSE)</f>
        <v>0</v>
      </c>
      <c r="O394" s="80" t="b">
        <f>VLOOKUP($A394,'Sheet1 - Table (1)'!$A$8:$AG$1186,COLUMN(O$7),FALSE)</f>
        <v>1</v>
      </c>
      <c r="P394" s="80" t="b">
        <f>VLOOKUP($A394,'Sheet1 - Table (1)'!$A$8:$AG$1186,COLUMN(P$7),FALSE)</f>
        <v>1</v>
      </c>
      <c r="Q394" s="80">
        <f>VLOOKUP($A394,'Sheet1 - Table (1)'!$A$8:$AG$1186,COLUMN(Q$7),FALSE)</f>
        <v>0</v>
      </c>
      <c r="R394" s="80" t="b">
        <f>VLOOKUP($A394,'Sheet1 - Table (1)'!$A$8:$AG$1186,COLUMN(R$7),FALSE)</f>
        <v>1</v>
      </c>
      <c r="S394" s="80" t="b">
        <f>VLOOKUP($A394,'Sheet1 - Table (1)'!$A$8:$AG$1186,COLUMN(S$7),FALSE)</f>
        <v>1</v>
      </c>
      <c r="T394" s="80">
        <f>VLOOKUP($A394,'Sheet1 - Table (1)'!$A$8:$AG$1186,COLUMN(T$7),FALSE)</f>
        <v>0</v>
      </c>
      <c r="U394" s="80" t="str">
        <f t="shared" si="84"/>
        <v>FR-IT-SP-GE</v>
      </c>
      <c r="V394" s="80" t="str">
        <f>VLOOKUP($A394,'Sheet1 - Table (1)'!$A$8:$AG$1186,COLUMN(V$7)+3,FALSE)</f>
        <v>LU - SICAV - Parte 1</v>
      </c>
      <c r="W394" s="80" t="str">
        <f>VLOOKUP(A394,'Sheet1 - Table (1)'!$A$8:$AF$10075,MATCH($W$8,'Sheet1 - Table (1)'!$10:$10,0),FALSE)</f>
        <v>Détermination des Prix Quotidien</v>
      </c>
      <c r="X394" s="80">
        <f>VLOOKUP(A394,'Sheet1 - Table (1)'!$A$8:$AAB$10075,MATCH($X$8,'Sheet1 - Table (1)'!$10:$10,0),FALSE)</f>
        <v>0</v>
      </c>
      <c r="Y394" s="96" t="str">
        <f t="shared" si="86"/>
        <v>Fonds de placement</v>
      </c>
      <c r="AA394" s="96" t="s">
        <v>1823</v>
      </c>
      <c r="AB394" s="96" t="s">
        <v>2874</v>
      </c>
      <c r="AC394" s="214" t="s">
        <v>2874</v>
      </c>
      <c r="AG394" s="96" t="s">
        <v>4557</v>
      </c>
      <c r="AI394" s="96" t="s">
        <v>4556</v>
      </c>
      <c r="AJ394" s="96" t="s">
        <v>4557</v>
      </c>
      <c r="AK394" s="96" t="s">
        <v>1803</v>
      </c>
      <c r="AL394" s="96" t="s">
        <v>4557</v>
      </c>
      <c r="AM394" s="96" t="str">
        <f t="shared" si="87"/>
        <v>Placements alternatifs étrangers hedged</v>
      </c>
      <c r="AO394" s="96" t="s">
        <v>2874</v>
      </c>
      <c r="AP394" s="96" t="s">
        <v>75</v>
      </c>
      <c r="AQ394" s="96">
        <v>4.3</v>
      </c>
      <c r="AR394" s="101">
        <v>3.2899999999999999E-2</v>
      </c>
      <c r="AS394" s="101">
        <f t="shared" si="88"/>
        <v>1.9599999999999999E-2</v>
      </c>
      <c r="AU394" s="101">
        <v>0.03</v>
      </c>
      <c r="AV394" s="101">
        <v>0.16</v>
      </c>
      <c r="AW394" s="129">
        <v>0.81</v>
      </c>
      <c r="AX394" s="101">
        <v>1</v>
      </c>
      <c r="BK394" s="101">
        <v>1</v>
      </c>
      <c r="BW394" s="101">
        <v>1</v>
      </c>
      <c r="BZ394" s="101" t="str">
        <f t="shared" si="85"/>
        <v/>
      </c>
      <c r="CA394" s="101" t="s">
        <v>70</v>
      </c>
      <c r="CB394" s="101"/>
      <c r="CC394" s="101" t="s">
        <v>70</v>
      </c>
      <c r="CD394" s="42" t="s">
        <v>4374</v>
      </c>
      <c r="CE394" s="42" t="s">
        <v>4374</v>
      </c>
      <c r="CF394" s="42" t="str">
        <f>IFERROR(VLOOKUP(Funds[[#This Row],[Code ISIN]],[1]GLOBAL!$C$1:$L$27,10,FALSE)," ")</f>
        <v xml:space="preserve"> </v>
      </c>
      <c r="CG394" s="42" t="s">
        <v>4374</v>
      </c>
      <c r="CH394" s="42" t="s">
        <v>4374</v>
      </c>
      <c r="CI394" s="42" t="s">
        <v>4374</v>
      </c>
      <c r="CJ394" s="123">
        <v>43830</v>
      </c>
      <c r="CK394" s="96" t="s">
        <v>4374</v>
      </c>
      <c r="CL394" s="246" t="str">
        <f>VLOOKUP(Funds[[#This Row],[Code ISIN]],'Sheet1 - Table (1)'!$A$10:$AF$110017,MATCH("Funds Liquidity",'Sheet1 - Table (1)'!$10:$10,0),FALSE)</f>
        <v>Jour</v>
      </c>
      <c r="CO394" s="246" t="s">
        <v>4557</v>
      </c>
    </row>
    <row r="395" spans="1:93">
      <c r="A395" s="96" t="s">
        <v>4437</v>
      </c>
      <c r="B395" s="305">
        <f>IF(ISERROR(VALUE(VLOOKUP($A395,'Sheet1 - Table (1)'!$A$8:$AG$1186,COLUMN(B$7),FALSE))),VLOOKUP(A395,TK_MANQUANTS,2,FALSE),IF(VALUE(VLOOKUP($A395,'Sheet1 - Table (1)'!$A$8:$AG$1186,COLUMN(B$7),FALSE))=0,VLOOKUP(A395,TK_MANQUANTS,2,FALSE),VALUE(VLOOKUP($A395,'Sheet1 - Table (1)'!$A$8:$AG$1186,COLUMN(B$7),FALSE))))</f>
        <v>26495939</v>
      </c>
      <c r="C395" s="80" t="str">
        <f>VLOOKUP($A395,'Sheet1 - Table (1)'!$A$8:$AG$1186,COLUMN(C$7),FALSE)</f>
        <v>CS (Lux) Financial Bond Fund QBH USD</v>
      </c>
      <c r="D395" s="82">
        <f>VLOOKUP($A395,'Sheet1 - Table (1)'!$A$8:$AG$1186,COLUMN(D$7),FALSE)</f>
        <v>44135</v>
      </c>
      <c r="E395" s="124">
        <f>VLOOKUP($A395,'Sheet1 - Table (1)'!$A$8:$AG$1186,COLUMN(E$7),FALSE)</f>
        <v>1.28</v>
      </c>
      <c r="F395" s="80" t="b">
        <f>VLOOKUP($A395,'Sheet1 - Table (1)'!$A$8:$AG$1186,COLUMN(F$7),FALSE)</f>
        <v>1</v>
      </c>
      <c r="G395" s="80" t="str">
        <f>VLOOKUP($A395,'Sheet1 - Table (1)'!$A$8:$AG$1186,COLUMN(G$7),FALSE)</f>
        <v>Luxembourg</v>
      </c>
      <c r="H395" s="80" t="str">
        <f>VLOOKUP($A395,'Sheet1 - Table (1)'!$A$8:$AG$1186,COLUMN(H$7),FALSE)</f>
        <v>USD</v>
      </c>
      <c r="I395" s="80" t="str">
        <f>VLOOKUP($A395,'Sheet1 - Table (1)'!$A$8:$AG$1186,COLUMN(I$7),FALSE)</f>
        <v>Fonds de placement</v>
      </c>
      <c r="J395" s="80" t="str">
        <f>VLOOKUP($A395,'Sheet1 - Table (1)'!$A$8:$AG$1186,COLUMN(J$7),FALSE)</f>
        <v>Obligation</v>
      </c>
      <c r="K395" s="82">
        <f>VLOOKUP($A395,'Sheet1 - Table (1)'!$A$8:$AG$1186,COLUMN(K$7),FALSE)</f>
        <v>44255</v>
      </c>
      <c r="L395" s="80">
        <f>VLOOKUP($A395,'Sheet1 - Table (1)'!$A$8:$AG$1186,COLUMN(L$7),FALSE)</f>
        <v>1201.15041</v>
      </c>
      <c r="M395" s="80" t="str">
        <f>VLOOKUP($A395,'Sheet1 - Table (1)'!$A$8:$AG$1186,COLUMN(M$7),FALSE)</f>
        <v>Retained</v>
      </c>
      <c r="N395" s="80">
        <f>VLOOKUP($A395,'Sheet1 - Table (1)'!$A$8:$AG$1186,COLUMN(N$7),FALSE)</f>
        <v>0</v>
      </c>
      <c r="O395" s="80" t="b">
        <f>VLOOKUP($A395,'Sheet1 - Table (1)'!$A$8:$AG$1186,COLUMN(O$7),FALSE)</f>
        <v>1</v>
      </c>
      <c r="P395" s="80" t="b">
        <f>VLOOKUP($A395,'Sheet1 - Table (1)'!$A$8:$AG$1186,COLUMN(P$7),FALSE)</f>
        <v>1</v>
      </c>
      <c r="Q395" s="80" t="b">
        <f>VLOOKUP($A395,'Sheet1 - Table (1)'!$A$8:$AG$1186,COLUMN(Q$7),FALSE)</f>
        <v>1</v>
      </c>
      <c r="R395" s="80" t="b">
        <f>VLOOKUP($A395,'Sheet1 - Table (1)'!$A$8:$AG$1186,COLUMN(R$7),FALSE)</f>
        <v>1</v>
      </c>
      <c r="S395" s="80" t="b">
        <f>VLOOKUP($A395,'Sheet1 - Table (1)'!$A$8:$AG$1186,COLUMN(S$7),FALSE)</f>
        <v>1</v>
      </c>
      <c r="T395" s="80" t="b">
        <f>VLOOKUP($A395,'Sheet1 - Table (1)'!$A$8:$AG$1186,COLUMN(T$7),FALSE)</f>
        <v>1</v>
      </c>
      <c r="U395" s="80" t="str">
        <f t="shared" si="84"/>
        <v>FR-IT-NE-SP-GE-UK</v>
      </c>
      <c r="V395" s="80" t="str">
        <f>VLOOKUP($A395,'Sheet1 - Table (1)'!$A$8:$AG$1186,COLUMN(V$7)+3,FALSE)</f>
        <v>LU - SICAV - Parte 1</v>
      </c>
      <c r="W395" s="80" t="str">
        <f>VLOOKUP(A395,'Sheet1 - Table (1)'!$A$8:$AF$10075,MATCH($W$8,'Sheet1 - Table (1)'!$10:$10,0),FALSE)</f>
        <v>Détermination des Prix Quotidien</v>
      </c>
      <c r="X395" s="80">
        <f>VLOOKUP(A395,'Sheet1 - Table (1)'!$A$8:$AAB$10075,MATCH($X$8,'Sheet1 - Table (1)'!$10:$10,0),FALSE)</f>
        <v>0</v>
      </c>
      <c r="Y395" s="96" t="str">
        <f t="shared" si="86"/>
        <v>Fonds de placement</v>
      </c>
      <c r="AA395" s="96" t="s">
        <v>1823</v>
      </c>
      <c r="AB395" s="96" t="s">
        <v>2874</v>
      </c>
      <c r="AC395" s="214" t="s">
        <v>2874</v>
      </c>
      <c r="AG395" s="96" t="s">
        <v>4557</v>
      </c>
      <c r="AI395" s="96" t="s">
        <v>4556</v>
      </c>
      <c r="AJ395" s="96" t="s">
        <v>4557</v>
      </c>
      <c r="AK395" s="96" t="s">
        <v>1803</v>
      </c>
      <c r="AL395" s="96" t="s">
        <v>4557</v>
      </c>
      <c r="AM395" s="96" t="str">
        <f t="shared" si="87"/>
        <v>Placements alternatifs étrangers</v>
      </c>
      <c r="AO395" s="96" t="s">
        <v>2874</v>
      </c>
      <c r="AP395" s="96" t="s">
        <v>75</v>
      </c>
      <c r="AQ395" s="96">
        <v>4.3</v>
      </c>
      <c r="AR395" s="101">
        <v>3.2899999999999999E-2</v>
      </c>
      <c r="AS395" s="101">
        <f t="shared" si="88"/>
        <v>2.01E-2</v>
      </c>
      <c r="AU395" s="101">
        <v>0.03</v>
      </c>
      <c r="AV395" s="101">
        <v>0.16</v>
      </c>
      <c r="AW395" s="129">
        <v>0.81</v>
      </c>
      <c r="BB395" s="101">
        <v>1</v>
      </c>
      <c r="BK395" s="101">
        <v>1</v>
      </c>
      <c r="BW395" s="101">
        <v>1</v>
      </c>
      <c r="BZ395" s="101" t="str">
        <f t="shared" si="85"/>
        <v/>
      </c>
      <c r="CA395" s="101" t="s">
        <v>70</v>
      </c>
      <c r="CB395" s="101"/>
      <c r="CC395" s="101" t="s">
        <v>70</v>
      </c>
      <c r="CD395" s="42" t="s">
        <v>4374</v>
      </c>
      <c r="CE395" s="42" t="s">
        <v>4374</v>
      </c>
      <c r="CF395" s="42" t="str">
        <f>IFERROR(VLOOKUP(Funds[[#This Row],[Code ISIN]],[1]GLOBAL!$C$1:$L$27,10,FALSE)," ")</f>
        <v xml:space="preserve"> </v>
      </c>
      <c r="CG395" s="42" t="s">
        <v>4374</v>
      </c>
      <c r="CH395" s="42" t="s">
        <v>4374</v>
      </c>
      <c r="CI395" s="42" t="s">
        <v>4374</v>
      </c>
      <c r="CJ395" s="123">
        <v>43830</v>
      </c>
      <c r="CK395" s="96" t="s">
        <v>4374</v>
      </c>
      <c r="CL395" s="246" t="str">
        <f>VLOOKUP(Funds[[#This Row],[Code ISIN]],'Sheet1 - Table (1)'!$A$10:$AF$110017,MATCH("Funds Liquidity",'Sheet1 - Table (1)'!$10:$10,0),FALSE)</f>
        <v>Jour</v>
      </c>
      <c r="CO395" s="246" t="s">
        <v>4557</v>
      </c>
    </row>
    <row r="396" spans="1:93">
      <c r="A396" s="96" t="s">
        <v>4440</v>
      </c>
      <c r="B396" s="305">
        <f>IF(ISERROR(VALUE(VLOOKUP($A396,'Sheet1 - Table (1)'!$A$8:$AG$1186,COLUMN(B$7),FALSE))),VLOOKUP(A396,TK_MANQUANTS,2,FALSE),IF(VALUE(VLOOKUP($A396,'Sheet1 - Table (1)'!$A$8:$AG$1186,COLUMN(B$7),FALSE))=0,VLOOKUP(A396,TK_MANQUANTS,2,FALSE),VALUE(VLOOKUP($A396,'Sheet1 - Table (1)'!$A$8:$AG$1186,COLUMN(B$7),FALSE))))</f>
        <v>30148755</v>
      </c>
      <c r="C396" s="80" t="str">
        <f>VLOOKUP($A396,'Sheet1 - Table (1)'!$A$8:$AG$1186,COLUMN(C$7),FALSE)</f>
        <v>DWS Invest Corporate Hybrid Bonds CHF FCH</v>
      </c>
      <c r="D396" s="82">
        <f>VLOOKUP($A396,'Sheet1 - Table (1)'!$A$8:$AG$1186,COLUMN(D$7),FALSE)</f>
        <v>43830</v>
      </c>
      <c r="E396" s="124">
        <f>VLOOKUP($A396,'Sheet1 - Table (1)'!$A$8:$AG$1186,COLUMN(E$7),FALSE)</f>
        <v>0.77</v>
      </c>
      <c r="F396" s="80" t="b">
        <f>VLOOKUP($A396,'Sheet1 - Table (1)'!$A$8:$AG$1186,COLUMN(F$7),FALSE)</f>
        <v>1</v>
      </c>
      <c r="G396" s="80" t="str">
        <f>VLOOKUP($A396,'Sheet1 - Table (1)'!$A$8:$AG$1186,COLUMN(G$7),FALSE)</f>
        <v>Luxembourg</v>
      </c>
      <c r="H396" s="80" t="str">
        <f>VLOOKUP($A396,'Sheet1 - Table (1)'!$A$8:$AG$1186,COLUMN(H$7),FALSE)</f>
        <v>CHF</v>
      </c>
      <c r="I396" s="80" t="str">
        <f>VLOOKUP($A396,'Sheet1 - Table (1)'!$A$8:$AG$1186,COLUMN(I$7),FALSE)</f>
        <v>Fonds de placement</v>
      </c>
      <c r="J396" s="80" t="str">
        <f>VLOOKUP($A396,'Sheet1 - Table (1)'!$A$8:$AG$1186,COLUMN(J$7),FALSE)</f>
        <v>Obligation</v>
      </c>
      <c r="K396" s="82">
        <f>VLOOKUP($A396,'Sheet1 - Table (1)'!$A$8:$AG$1186,COLUMN(K$7),FALSE)</f>
        <v>44255</v>
      </c>
      <c r="L396" s="80">
        <f>VLOOKUP($A396,'Sheet1 - Table (1)'!$A$8:$AG$1186,COLUMN(L$7),FALSE)</f>
        <v>231.0125353</v>
      </c>
      <c r="M396" s="80" t="str">
        <f>VLOOKUP($A396,'Sheet1 - Table (1)'!$A$8:$AG$1186,COLUMN(M$7),FALSE)</f>
        <v>Retained</v>
      </c>
      <c r="N396" s="80">
        <f>VLOOKUP($A396,'Sheet1 - Table (1)'!$A$8:$AG$1186,COLUMN(N$7),FALSE)</f>
        <v>0</v>
      </c>
      <c r="O396" s="80">
        <f>VLOOKUP($A396,'Sheet1 - Table (1)'!$A$8:$AG$1186,COLUMN(O$7),FALSE)</f>
        <v>0</v>
      </c>
      <c r="P396" s="80">
        <f>VLOOKUP($A396,'Sheet1 - Table (1)'!$A$8:$AG$1186,COLUMN(P$7),FALSE)</f>
        <v>0</v>
      </c>
      <c r="Q396" s="80">
        <f>VLOOKUP($A396,'Sheet1 - Table (1)'!$A$8:$AG$1186,COLUMN(Q$7),FALSE)</f>
        <v>0</v>
      </c>
      <c r="R396" s="80" t="b">
        <f>VLOOKUP($A396,'Sheet1 - Table (1)'!$A$8:$AG$1186,COLUMN(R$7),FALSE)</f>
        <v>1</v>
      </c>
      <c r="S396" s="80" t="b">
        <f>VLOOKUP($A396,'Sheet1 - Table (1)'!$A$8:$AG$1186,COLUMN(S$7),FALSE)</f>
        <v>1</v>
      </c>
      <c r="T396" s="80">
        <f>VLOOKUP($A396,'Sheet1 - Table (1)'!$A$8:$AG$1186,COLUMN(T$7),FALSE)</f>
        <v>0</v>
      </c>
      <c r="U396" s="80" t="str">
        <f t="shared" si="84"/>
        <v>SP-GE</v>
      </c>
      <c r="V396" s="80" t="str">
        <f>VLOOKUP($A396,'Sheet1 - Table (1)'!$A$8:$AG$1186,COLUMN(V$7)+3,FALSE)</f>
        <v>LU - SICAV - Parte 1</v>
      </c>
      <c r="W396" s="80" t="str">
        <f>VLOOKUP(A396,'Sheet1 - Table (1)'!$A$8:$AF$10075,MATCH($W$8,'Sheet1 - Table (1)'!$10:$10,0),FALSE)</f>
        <v>Détermination des Prix Quotidien</v>
      </c>
      <c r="X396" s="80">
        <f>VLOOKUP(A396,'Sheet1 - Table (1)'!$A$8:$AAB$10075,MATCH($X$8,'Sheet1 - Table (1)'!$10:$10,0),FALSE)</f>
        <v>0</v>
      </c>
      <c r="Y396" s="96" t="str">
        <f t="shared" si="86"/>
        <v>Fonds de placement</v>
      </c>
      <c r="AA396" s="96" t="s">
        <v>1823</v>
      </c>
      <c r="AB396" s="96" t="s">
        <v>2481</v>
      </c>
      <c r="AC396" s="214" t="s">
        <v>140</v>
      </c>
      <c r="AD396" s="214" t="s">
        <v>5104</v>
      </c>
      <c r="AE396" s="214" t="s">
        <v>5104</v>
      </c>
      <c r="AF396" s="214" t="s">
        <v>5104</v>
      </c>
      <c r="AG396" s="96" t="s">
        <v>4568</v>
      </c>
      <c r="AH396" s="96" t="s">
        <v>2481</v>
      </c>
      <c r="AI396" s="96" t="s">
        <v>4568</v>
      </c>
      <c r="AJ396" s="80" t="s">
        <v>4568</v>
      </c>
      <c r="AK396" s="96" t="s">
        <v>1803</v>
      </c>
      <c r="AL396" s="96" t="s">
        <v>4568</v>
      </c>
      <c r="AM396" s="96" t="str">
        <f t="shared" si="87"/>
        <v>Placements alternatifs étrangers hedged</v>
      </c>
      <c r="AO396" s="96" t="s">
        <v>2481</v>
      </c>
      <c r="AP396" s="96" t="s">
        <v>74</v>
      </c>
      <c r="AQ396" s="96">
        <v>4.5</v>
      </c>
      <c r="AR396" s="101">
        <v>1.9199999999999998E-2</v>
      </c>
      <c r="AS396" s="101">
        <f t="shared" si="88"/>
        <v>1.1499999999999998E-2</v>
      </c>
      <c r="AT396" s="96"/>
      <c r="AU396" s="101">
        <v>8.4000000000000005E-2</v>
      </c>
      <c r="AV396" s="101">
        <v>0.56399999999999995</v>
      </c>
      <c r="AW396" s="101">
        <v>0.35199999999999998</v>
      </c>
      <c r="AX396" s="101">
        <v>1</v>
      </c>
      <c r="BK396" s="126">
        <v>0.90400000000000003</v>
      </c>
      <c r="BL396" s="101">
        <v>9.6000000000000002E-2</v>
      </c>
      <c r="BW396" s="101">
        <v>1</v>
      </c>
      <c r="BZ396" s="101" t="str">
        <f t="shared" si="85"/>
        <v/>
      </c>
      <c r="CA396" s="101" t="s">
        <v>70</v>
      </c>
      <c r="CB396" s="101"/>
      <c r="CC396" s="101" t="s">
        <v>70</v>
      </c>
      <c r="CD396" s="42" t="s">
        <v>4374</v>
      </c>
      <c r="CE396" s="42" t="s">
        <v>4374</v>
      </c>
      <c r="CF396" s="42" t="str">
        <f>IFERROR(VLOOKUP(Funds[[#This Row],[Code ISIN]],[1]GLOBAL!$C$1:$L$27,10,FALSE)," ")</f>
        <v xml:space="preserve"> </v>
      </c>
      <c r="CG396" s="42" t="s">
        <v>4374</v>
      </c>
      <c r="CH396" s="42" t="s">
        <v>4374</v>
      </c>
      <c r="CI396" s="42" t="s">
        <v>4374</v>
      </c>
      <c r="CJ396" s="123">
        <v>43830</v>
      </c>
      <c r="CK396" s="96" t="s">
        <v>4374</v>
      </c>
      <c r="CL396" s="246" t="str">
        <f>VLOOKUP(Funds[[#This Row],[Code ISIN]],'Sheet1 - Table (1)'!$A$10:$AF$110017,MATCH("Funds Liquidity",'Sheet1 - Table (1)'!$10:$10,0),FALSE)</f>
        <v>Jour</v>
      </c>
      <c r="CO396" s="246" t="s">
        <v>4568</v>
      </c>
    </row>
    <row r="397" spans="1:93">
      <c r="A397" s="96" t="s">
        <v>4442</v>
      </c>
      <c r="B397" s="305">
        <f>IF(ISERROR(VALUE(VLOOKUP($A397,'Sheet1 - Table (1)'!$A$8:$AG$1186,COLUMN(B$7),FALSE))),VLOOKUP(A397,TK_MANQUANTS,2,FALSE),IF(VALUE(VLOOKUP($A397,'Sheet1 - Table (1)'!$A$8:$AG$1186,COLUMN(B$7),FALSE))=0,VLOOKUP(A397,TK_MANQUANTS,2,FALSE),VALUE(VLOOKUP($A397,'Sheet1 - Table (1)'!$A$8:$AG$1186,COLUMN(B$7),FALSE))))</f>
        <v>28772524</v>
      </c>
      <c r="C397" s="80" t="str">
        <f>VLOOKUP($A397,'Sheet1 - Table (1)'!$A$8:$AG$1186,COLUMN(C$7),FALSE)</f>
        <v>DWS Invest Corporate Hybrid Bonds FC</v>
      </c>
      <c r="D397" s="82">
        <f>VLOOKUP($A397,'Sheet1 - Table (1)'!$A$8:$AG$1186,COLUMN(D$7),FALSE)</f>
        <v>43830</v>
      </c>
      <c r="E397" s="124">
        <f>VLOOKUP($A397,'Sheet1 - Table (1)'!$A$8:$AG$1186,COLUMN(E$7),FALSE)</f>
        <v>0.74</v>
      </c>
      <c r="F397" s="80" t="b">
        <f>VLOOKUP($A397,'Sheet1 - Table (1)'!$A$8:$AG$1186,COLUMN(F$7),FALSE)</f>
        <v>1</v>
      </c>
      <c r="G397" s="80" t="str">
        <f>VLOOKUP($A397,'Sheet1 - Table (1)'!$A$8:$AG$1186,COLUMN(G$7),FALSE)</f>
        <v>Luxembourg</v>
      </c>
      <c r="H397" s="80" t="str">
        <f>VLOOKUP($A397,'Sheet1 - Table (1)'!$A$8:$AG$1186,COLUMN(H$7),FALSE)</f>
        <v>EUR</v>
      </c>
      <c r="I397" s="80" t="str">
        <f>VLOOKUP($A397,'Sheet1 - Table (1)'!$A$8:$AG$1186,COLUMN(I$7),FALSE)</f>
        <v>Fonds de placement</v>
      </c>
      <c r="J397" s="80" t="str">
        <f>VLOOKUP($A397,'Sheet1 - Table (1)'!$A$8:$AG$1186,COLUMN(J$7),FALSE)</f>
        <v>Obligation</v>
      </c>
      <c r="K397" s="82">
        <f>VLOOKUP($A397,'Sheet1 - Table (1)'!$A$8:$AG$1186,COLUMN(K$7),FALSE)</f>
        <v>44255</v>
      </c>
      <c r="L397" s="80">
        <f>VLOOKUP($A397,'Sheet1 - Table (1)'!$A$8:$AG$1186,COLUMN(L$7),FALSE)</f>
        <v>231.0125353</v>
      </c>
      <c r="M397" s="80" t="str">
        <f>VLOOKUP($A397,'Sheet1 - Table (1)'!$A$8:$AG$1186,COLUMN(M$7),FALSE)</f>
        <v>Retained</v>
      </c>
      <c r="N397" s="80">
        <f>VLOOKUP($A397,'Sheet1 - Table (1)'!$A$8:$AG$1186,COLUMN(N$7),FALSE)</f>
        <v>0</v>
      </c>
      <c r="O397" s="80">
        <f>VLOOKUP($A397,'Sheet1 - Table (1)'!$A$8:$AG$1186,COLUMN(O$7),FALSE)</f>
        <v>0</v>
      </c>
      <c r="P397" s="80">
        <f>VLOOKUP($A397,'Sheet1 - Table (1)'!$A$8:$AG$1186,COLUMN(P$7),FALSE)</f>
        <v>0</v>
      </c>
      <c r="Q397" s="80" t="b">
        <f>VLOOKUP($A397,'Sheet1 - Table (1)'!$A$8:$AG$1186,COLUMN(Q$7),FALSE)</f>
        <v>1</v>
      </c>
      <c r="R397" s="80" t="b">
        <f>VLOOKUP($A397,'Sheet1 - Table (1)'!$A$8:$AG$1186,COLUMN(R$7),FALSE)</f>
        <v>1</v>
      </c>
      <c r="S397" s="80" t="b">
        <f>VLOOKUP($A397,'Sheet1 - Table (1)'!$A$8:$AG$1186,COLUMN(S$7),FALSE)</f>
        <v>1</v>
      </c>
      <c r="T397" s="80" t="b">
        <f>VLOOKUP($A397,'Sheet1 - Table (1)'!$A$8:$AG$1186,COLUMN(T$7),FALSE)</f>
        <v>1</v>
      </c>
      <c r="U397" s="80" t="str">
        <f t="shared" si="84"/>
        <v>NE-SP-GE-UK</v>
      </c>
      <c r="V397" s="80" t="str">
        <f>VLOOKUP($A397,'Sheet1 - Table (1)'!$A$8:$AG$1186,COLUMN(V$7)+3,FALSE)</f>
        <v>LU - SICAV - Parte 1</v>
      </c>
      <c r="W397" s="80" t="str">
        <f>VLOOKUP(A397,'Sheet1 - Table (1)'!$A$8:$AF$10075,MATCH($W$8,'Sheet1 - Table (1)'!$10:$10,0),FALSE)</f>
        <v>Détermination des Prix Quotidien</v>
      </c>
      <c r="X397" s="80">
        <f>VLOOKUP(A397,'Sheet1 - Table (1)'!$A$8:$AAB$10075,MATCH($X$8,'Sheet1 - Table (1)'!$10:$10,0),FALSE)</f>
        <v>0</v>
      </c>
      <c r="Y397" s="96" t="str">
        <f t="shared" si="86"/>
        <v>Fonds de placement</v>
      </c>
      <c r="AA397" s="96" t="s">
        <v>1823</v>
      </c>
      <c r="AB397" s="96" t="s">
        <v>2481</v>
      </c>
      <c r="AC397" s="214" t="s">
        <v>140</v>
      </c>
      <c r="AD397" s="214" t="s">
        <v>5104</v>
      </c>
      <c r="AE397" s="214" t="s">
        <v>5104</v>
      </c>
      <c r="AF397" s="214" t="s">
        <v>5104</v>
      </c>
      <c r="AG397" s="96" t="s">
        <v>4568</v>
      </c>
      <c r="AH397" s="96" t="s">
        <v>2481</v>
      </c>
      <c r="AI397" s="96" t="s">
        <v>4556</v>
      </c>
      <c r="AJ397" s="80" t="s">
        <v>4568</v>
      </c>
      <c r="AK397" s="96" t="s">
        <v>1803</v>
      </c>
      <c r="AL397" s="96" t="s">
        <v>4568</v>
      </c>
      <c r="AM397" s="96" t="str">
        <f t="shared" si="87"/>
        <v>Placements alternatifs étrangers</v>
      </c>
      <c r="AO397" s="96" t="s">
        <v>2481</v>
      </c>
      <c r="AP397" s="96" t="s">
        <v>74</v>
      </c>
      <c r="AQ397" s="96">
        <v>4.5</v>
      </c>
      <c r="AR397" s="101">
        <v>1.9199999999999998E-2</v>
      </c>
      <c r="AS397" s="101">
        <f t="shared" si="88"/>
        <v>1.1799999999999998E-2</v>
      </c>
      <c r="AT397" s="96"/>
      <c r="AU397" s="101">
        <v>8.4000000000000005E-2</v>
      </c>
      <c r="AV397" s="101">
        <v>0.56399999999999995</v>
      </c>
      <c r="AW397" s="101">
        <v>0.35199999999999998</v>
      </c>
      <c r="AY397" s="101">
        <v>1</v>
      </c>
      <c r="BK397" s="126">
        <v>0.90400000000000003</v>
      </c>
      <c r="BL397" s="101">
        <v>9.6000000000000002E-2</v>
      </c>
      <c r="BW397" s="101">
        <v>1</v>
      </c>
      <c r="BZ397" s="101" t="str">
        <f t="shared" si="85"/>
        <v/>
      </c>
      <c r="CA397" s="101" t="s">
        <v>70</v>
      </c>
      <c r="CB397" s="101" t="s">
        <v>4560</v>
      </c>
      <c r="CC397" s="101" t="s">
        <v>70</v>
      </c>
      <c r="CD397" s="42" t="s">
        <v>4374</v>
      </c>
      <c r="CE397" s="42" t="s">
        <v>4374</v>
      </c>
      <c r="CF397" s="42" t="str">
        <f>IFERROR(VLOOKUP(Funds[[#This Row],[Code ISIN]],[1]GLOBAL!$C$1:$L$27,10,FALSE)," ")</f>
        <v xml:space="preserve"> </v>
      </c>
      <c r="CG397" s="42" t="s">
        <v>4374</v>
      </c>
      <c r="CH397" s="42" t="s">
        <v>4374</v>
      </c>
      <c r="CI397" s="42" t="s">
        <v>4374</v>
      </c>
      <c r="CJ397" s="123">
        <v>43830</v>
      </c>
      <c r="CK397" s="96" t="s">
        <v>4374</v>
      </c>
      <c r="CL397" s="246" t="str">
        <f>VLOOKUP(Funds[[#This Row],[Code ISIN]],'Sheet1 - Table (1)'!$A$10:$AF$110017,MATCH("Funds Liquidity",'Sheet1 - Table (1)'!$10:$10,0),FALSE)</f>
        <v>Jour</v>
      </c>
      <c r="CO397" s="246" t="s">
        <v>4568</v>
      </c>
    </row>
    <row r="398" spans="1:93">
      <c r="A398" s="96" t="s">
        <v>4559</v>
      </c>
      <c r="B398" s="305">
        <f>IF(ISERROR(VALUE(VLOOKUP($A398,'Sheet1 - Table (1)'!$A$8:$AG$1186,COLUMN(B$7),FALSE))),VLOOKUP(A398,TK_MANQUANTS,2,FALSE),IF(VALUE(VLOOKUP($A398,'Sheet1 - Table (1)'!$A$8:$AG$1186,COLUMN(B$7),FALSE))=0,VLOOKUP(A398,TK_MANQUANTS,2,FALSE),VALUE(VLOOKUP($A398,'Sheet1 - Table (1)'!$A$8:$AG$1186,COLUMN(B$7),FALSE))))</f>
        <v>30148783</v>
      </c>
      <c r="C398" s="80" t="str">
        <f>VLOOKUP($A398,'Sheet1 - Table (1)'!$A$8:$AG$1186,COLUMN(C$7),FALSE)</f>
        <v>DWS Invest Corporate Hybrid Bonds USD FCH</v>
      </c>
      <c r="D398" s="82">
        <f>VLOOKUP($A398,'Sheet1 - Table (1)'!$A$8:$AG$1186,COLUMN(D$7),FALSE)</f>
        <v>43830</v>
      </c>
      <c r="E398" s="124">
        <f>VLOOKUP($A398,'Sheet1 - Table (1)'!$A$8:$AG$1186,COLUMN(E$7),FALSE)</f>
        <v>0.79</v>
      </c>
      <c r="F398" s="80" t="b">
        <f>VLOOKUP($A398,'Sheet1 - Table (1)'!$A$8:$AG$1186,COLUMN(F$7),FALSE)</f>
        <v>1</v>
      </c>
      <c r="G398" s="80" t="str">
        <f>VLOOKUP($A398,'Sheet1 - Table (1)'!$A$8:$AG$1186,COLUMN(G$7),FALSE)</f>
        <v>Luxembourg</v>
      </c>
      <c r="H398" s="80" t="str">
        <f>VLOOKUP($A398,'Sheet1 - Table (1)'!$A$8:$AG$1186,COLUMN(H$7),FALSE)</f>
        <v>USD</v>
      </c>
      <c r="I398" s="80" t="str">
        <f>VLOOKUP($A398,'Sheet1 - Table (1)'!$A$8:$AG$1186,COLUMN(I$7),FALSE)</f>
        <v>Fonds de placement</v>
      </c>
      <c r="J398" s="80" t="str">
        <f>VLOOKUP($A398,'Sheet1 - Table (1)'!$A$8:$AG$1186,COLUMN(J$7),FALSE)</f>
        <v>Obligation</v>
      </c>
      <c r="K398" s="82">
        <f>VLOOKUP($A398,'Sheet1 - Table (1)'!$A$8:$AG$1186,COLUMN(K$7),FALSE)</f>
        <v>44255</v>
      </c>
      <c r="L398" s="80">
        <f>VLOOKUP($A398,'Sheet1 - Table (1)'!$A$8:$AG$1186,COLUMN(L$7),FALSE)</f>
        <v>231.0125353</v>
      </c>
      <c r="M398" s="80" t="str">
        <f>VLOOKUP($A398,'Sheet1 - Table (1)'!$A$8:$AG$1186,COLUMN(M$7),FALSE)</f>
        <v>Retained</v>
      </c>
      <c r="N398" s="80">
        <f>VLOOKUP($A398,'Sheet1 - Table (1)'!$A$8:$AG$1186,COLUMN(N$7),FALSE)</f>
        <v>0</v>
      </c>
      <c r="O398" s="80">
        <f>VLOOKUP($A398,'Sheet1 - Table (1)'!$A$8:$AG$1186,COLUMN(O$7),FALSE)</f>
        <v>0</v>
      </c>
      <c r="P398" s="80">
        <f>VLOOKUP($A398,'Sheet1 - Table (1)'!$A$8:$AG$1186,COLUMN(P$7),FALSE)</f>
        <v>0</v>
      </c>
      <c r="Q398" s="80">
        <f>VLOOKUP($A398,'Sheet1 - Table (1)'!$A$8:$AG$1186,COLUMN(Q$7),FALSE)</f>
        <v>0</v>
      </c>
      <c r="R398" s="80" t="b">
        <f>VLOOKUP($A398,'Sheet1 - Table (1)'!$A$8:$AG$1186,COLUMN(R$7),FALSE)</f>
        <v>1</v>
      </c>
      <c r="S398" s="80" t="b">
        <f>VLOOKUP($A398,'Sheet1 - Table (1)'!$A$8:$AG$1186,COLUMN(S$7),FALSE)</f>
        <v>1</v>
      </c>
      <c r="T398" s="80">
        <f>VLOOKUP($A398,'Sheet1 - Table (1)'!$A$8:$AG$1186,COLUMN(T$7),FALSE)</f>
        <v>0</v>
      </c>
      <c r="U398" s="80" t="str">
        <f t="shared" si="84"/>
        <v>SP-GE</v>
      </c>
      <c r="V398" s="80" t="str">
        <f>VLOOKUP($A398,'Sheet1 - Table (1)'!$A$8:$AG$1186,COLUMN(V$7)+3,FALSE)</f>
        <v>LU - SICAV - Parte 1</v>
      </c>
      <c r="W398" s="80" t="str">
        <f>VLOOKUP(A398,'Sheet1 - Table (1)'!$A$8:$AF$10075,MATCH($W$8,'Sheet1 - Table (1)'!$10:$10,0),FALSE)</f>
        <v>Détermination des Prix Quotidien</v>
      </c>
      <c r="X398" s="80">
        <f>VLOOKUP(A398,'Sheet1 - Table (1)'!$A$8:$AAB$10075,MATCH($X$8,'Sheet1 - Table (1)'!$10:$10,0),FALSE)</f>
        <v>0</v>
      </c>
      <c r="Y398" s="96" t="str">
        <f t="shared" si="86"/>
        <v>Fonds de placement</v>
      </c>
      <c r="AA398" s="96" t="s">
        <v>1823</v>
      </c>
      <c r="AB398" s="96" t="s">
        <v>2481</v>
      </c>
      <c r="AC398" s="214" t="s">
        <v>140</v>
      </c>
      <c r="AD398" s="214" t="s">
        <v>5104</v>
      </c>
      <c r="AE398" s="214" t="s">
        <v>5104</v>
      </c>
      <c r="AF398" s="214" t="s">
        <v>5104</v>
      </c>
      <c r="AG398" s="96" t="s">
        <v>4568</v>
      </c>
      <c r="AH398" s="96" t="s">
        <v>2481</v>
      </c>
      <c r="AI398" s="96" t="s">
        <v>4556</v>
      </c>
      <c r="AJ398" s="80" t="s">
        <v>4568</v>
      </c>
      <c r="AK398" s="96" t="s">
        <v>1803</v>
      </c>
      <c r="AL398" s="96" t="s">
        <v>4568</v>
      </c>
      <c r="AM398" s="96" t="str">
        <f t="shared" si="87"/>
        <v>Placements alternatifs étrangers</v>
      </c>
      <c r="AO398" s="96" t="s">
        <v>2481</v>
      </c>
      <c r="AP398" s="96" t="s">
        <v>74</v>
      </c>
      <c r="AQ398" s="96">
        <v>4.5</v>
      </c>
      <c r="AR398" s="101">
        <v>1.9199999999999998E-2</v>
      </c>
      <c r="AS398" s="101">
        <f t="shared" si="88"/>
        <v>1.1299999999999998E-2</v>
      </c>
      <c r="AT398" s="96"/>
      <c r="AU398" s="101">
        <v>8.4000000000000005E-2</v>
      </c>
      <c r="AV398" s="101">
        <v>0.56399999999999995</v>
      </c>
      <c r="AW398" s="101">
        <v>0.35199999999999998</v>
      </c>
      <c r="BB398" s="101">
        <v>1</v>
      </c>
      <c r="BK398" s="126">
        <v>0.90400000000000003</v>
      </c>
      <c r="BL398" s="101">
        <v>9.6000000000000002E-2</v>
      </c>
      <c r="BW398" s="101">
        <v>1</v>
      </c>
      <c r="BZ398" s="101" t="str">
        <f t="shared" si="85"/>
        <v/>
      </c>
      <c r="CA398" s="101" t="s">
        <v>70</v>
      </c>
      <c r="CB398" s="101"/>
      <c r="CC398" s="101" t="s">
        <v>70</v>
      </c>
      <c r="CD398" s="42" t="s">
        <v>4374</v>
      </c>
      <c r="CE398" s="42" t="s">
        <v>4374</v>
      </c>
      <c r="CF398" s="42" t="str">
        <f>IFERROR(VLOOKUP(Funds[[#This Row],[Code ISIN]],[1]GLOBAL!$C$1:$L$27,10,FALSE)," ")</f>
        <v xml:space="preserve"> </v>
      </c>
      <c r="CG398" s="42" t="s">
        <v>4374</v>
      </c>
      <c r="CH398" s="42" t="s">
        <v>4374</v>
      </c>
      <c r="CI398" s="42" t="s">
        <v>4374</v>
      </c>
      <c r="CJ398" s="123">
        <v>43830</v>
      </c>
      <c r="CK398" s="96" t="s">
        <v>4374</v>
      </c>
      <c r="CL398" s="246" t="str">
        <f>VLOOKUP(Funds[[#This Row],[Code ISIN]],'Sheet1 - Table (1)'!$A$10:$AF$110017,MATCH("Funds Liquidity",'Sheet1 - Table (1)'!$10:$10,0),FALSE)</f>
        <v>Jour</v>
      </c>
      <c r="CO398" s="246" t="s">
        <v>4568</v>
      </c>
    </row>
    <row r="399" spans="1:93">
      <c r="A399" s="96" t="s">
        <v>4567</v>
      </c>
      <c r="B399" s="305">
        <f>IF(ISERROR(VALUE(VLOOKUP($A399,'Sheet1 - Table (1)'!$A$8:$AG$1186,COLUMN(B$7),FALSE))),VLOOKUP(A399,TK_MANQUANTS,2,FALSE),IF(VALUE(VLOOKUP($A399,'Sheet1 - Table (1)'!$A$8:$AG$1186,COLUMN(B$7),FALSE))=0,VLOOKUP(A399,TK_MANQUANTS,2,FALSE),VALUE(VLOOKUP($A399,'Sheet1 - Table (1)'!$A$8:$AG$1186,COLUMN(B$7),FALSE))))</f>
        <v>36364689</v>
      </c>
      <c r="C399" s="80" t="str">
        <f>VLOOKUP($A399,'Sheet1 - Table (1)'!$A$8:$AG$1186,COLUMN(C$7),FALSE)</f>
        <v>Neuberger Berman Cor Hybrid Bd CHF P Acc Hgd</v>
      </c>
      <c r="D399" s="82">
        <f>VLOOKUP($A399,'Sheet1 - Table (1)'!$A$8:$AG$1186,COLUMN(D$7),FALSE)</f>
        <v>44225</v>
      </c>
      <c r="E399" s="124">
        <f>VLOOKUP($A399,'Sheet1 - Table (1)'!$A$8:$AG$1186,COLUMN(E$7),FALSE)</f>
        <v>0.68</v>
      </c>
      <c r="F399" s="80" t="b">
        <f>VLOOKUP($A399,'Sheet1 - Table (1)'!$A$8:$AG$1186,COLUMN(F$7),FALSE)</f>
        <v>1</v>
      </c>
      <c r="G399" s="80" t="str">
        <f>VLOOKUP($A399,'Sheet1 - Table (1)'!$A$8:$AG$1186,COLUMN(G$7),FALSE)</f>
        <v>Ireland</v>
      </c>
      <c r="H399" s="80" t="str">
        <f>VLOOKUP($A399,'Sheet1 - Table (1)'!$A$8:$AG$1186,COLUMN(H$7),FALSE)</f>
        <v>CHF</v>
      </c>
      <c r="I399" s="80" t="str">
        <f>VLOOKUP($A399,'Sheet1 - Table (1)'!$A$8:$AG$1186,COLUMN(I$7),FALSE)</f>
        <v>Fonds de placement</v>
      </c>
      <c r="J399" s="80" t="str">
        <f>VLOOKUP($A399,'Sheet1 - Table (1)'!$A$8:$AG$1186,COLUMN(J$7),FALSE)</f>
        <v>Obligation</v>
      </c>
      <c r="K399" s="82">
        <f>VLOOKUP($A399,'Sheet1 - Table (1)'!$A$8:$AG$1186,COLUMN(K$7),FALSE)</f>
        <v>44255</v>
      </c>
      <c r="L399" s="80">
        <f>VLOOKUP($A399,'Sheet1 - Table (1)'!$A$8:$AG$1186,COLUMN(L$7),FALSE)</f>
        <v>2191.4450606</v>
      </c>
      <c r="M399" s="80" t="str">
        <f>VLOOKUP($A399,'Sheet1 - Table (1)'!$A$8:$AG$1186,COLUMN(M$7),FALSE)</f>
        <v>Retained</v>
      </c>
      <c r="N399" s="80" t="b">
        <f>VLOOKUP($A399,'Sheet1 - Table (1)'!$A$8:$AG$1186,COLUMN(N$7),FALSE)</f>
        <v>1</v>
      </c>
      <c r="O399" s="80" t="b">
        <f>VLOOKUP($A399,'Sheet1 - Table (1)'!$A$8:$AG$1186,COLUMN(O$7),FALSE)</f>
        <v>1</v>
      </c>
      <c r="P399" s="80" t="b">
        <f>VLOOKUP($A399,'Sheet1 - Table (1)'!$A$8:$AG$1186,COLUMN(P$7),FALSE)</f>
        <v>1</v>
      </c>
      <c r="Q399" s="80" t="b">
        <f>VLOOKUP($A399,'Sheet1 - Table (1)'!$A$8:$AG$1186,COLUMN(Q$7),FALSE)</f>
        <v>1</v>
      </c>
      <c r="R399" s="80" t="b">
        <f>VLOOKUP($A399,'Sheet1 - Table (1)'!$A$8:$AG$1186,COLUMN(R$7),FALSE)</f>
        <v>1</v>
      </c>
      <c r="S399" s="80">
        <f>VLOOKUP($A399,'Sheet1 - Table (1)'!$A$8:$AG$1186,COLUMN(S$7),FALSE)</f>
        <v>0</v>
      </c>
      <c r="T399" s="80" t="b">
        <f>VLOOKUP($A399,'Sheet1 - Table (1)'!$A$8:$AG$1186,COLUMN(T$7),FALSE)</f>
        <v>1</v>
      </c>
      <c r="U399" s="80" t="str">
        <f t="shared" si="84"/>
        <v>BE-FR-IT-NE-SP-UK</v>
      </c>
      <c r="V399" s="80" t="str">
        <f>VLOOKUP($A399,'Sheet1 - Table (1)'!$A$8:$AG$1186,COLUMN(V$7)+3,FALSE)</f>
        <v>ICVC</v>
      </c>
      <c r="W399" s="80" t="str">
        <f>VLOOKUP(A399,'Sheet1 - Table (1)'!$A$8:$AF$10075,MATCH($W$8,'Sheet1 - Table (1)'!$10:$10,0),FALSE)</f>
        <v>Détermination des Prix Quotidien</v>
      </c>
      <c r="X399" s="80">
        <f>VLOOKUP(A399,'Sheet1 - Table (1)'!$A$8:$AAB$10075,MATCH($X$8,'Sheet1 - Table (1)'!$10:$10,0),FALSE)</f>
        <v>0</v>
      </c>
      <c r="Y399" s="96" t="str">
        <f t="shared" si="86"/>
        <v>Fonds de placement</v>
      </c>
      <c r="AA399" s="96" t="s">
        <v>1823</v>
      </c>
      <c r="AB399" s="96" t="s">
        <v>2481</v>
      </c>
      <c r="AC399" s="214" t="s">
        <v>140</v>
      </c>
      <c r="AD399" s="214" t="s">
        <v>5104</v>
      </c>
      <c r="AE399" s="214" t="s">
        <v>5104</v>
      </c>
      <c r="AF399" s="214" t="s">
        <v>5104</v>
      </c>
      <c r="AG399" s="96" t="s">
        <v>4568</v>
      </c>
      <c r="AI399" s="96" t="s">
        <v>4568</v>
      </c>
      <c r="AJ399" s="80" t="s">
        <v>4568</v>
      </c>
      <c r="AK399" s="96" t="s">
        <v>1803</v>
      </c>
      <c r="AL399" s="96" t="s">
        <v>4568</v>
      </c>
      <c r="AM399" s="96" t="str">
        <f t="shared" si="87"/>
        <v>Placements alternatifs étrangers hedged</v>
      </c>
      <c r="AN399" s="139">
        <v>1</v>
      </c>
      <c r="AO399" s="96" t="s">
        <v>2481</v>
      </c>
      <c r="AP399" s="96" t="s">
        <v>74</v>
      </c>
      <c r="AQ399" s="96">
        <v>3.3</v>
      </c>
      <c r="AR399" s="101">
        <v>2.1899999999999999E-2</v>
      </c>
      <c r="AS399" s="101">
        <f t="shared" si="88"/>
        <v>1.5099999999999999E-2</v>
      </c>
      <c r="AT399" s="96"/>
      <c r="AU399" s="101">
        <v>4.7E-2</v>
      </c>
      <c r="AV399" s="101">
        <v>0.84599999999999997</v>
      </c>
      <c r="AW399" s="101">
        <v>0.107</v>
      </c>
      <c r="AX399" s="101">
        <v>1</v>
      </c>
      <c r="BK399" s="126">
        <v>0.57599999999999996</v>
      </c>
      <c r="BL399" s="101">
        <v>0.13900000000000001</v>
      </c>
      <c r="BN399" s="101">
        <v>0.28499999999999998</v>
      </c>
      <c r="BW399" s="101">
        <v>1</v>
      </c>
      <c r="BX399" s="134" t="s">
        <v>1851</v>
      </c>
      <c r="BZ399" s="101" t="str">
        <f t="shared" si="85"/>
        <v/>
      </c>
      <c r="CA399" s="101" t="s">
        <v>4051</v>
      </c>
      <c r="CB399" s="122" t="s">
        <v>4605</v>
      </c>
      <c r="CC399" s="137" t="s">
        <v>4606</v>
      </c>
      <c r="CD399" s="42" t="s">
        <v>4374</v>
      </c>
      <c r="CE399" s="42" t="s">
        <v>4374</v>
      </c>
      <c r="CF399" s="42" t="str">
        <f>IFERROR(VLOOKUP(Funds[[#This Row],[Code ISIN]],[1]GLOBAL!$C$1:$L$27,10,FALSE)," ")</f>
        <v xml:space="preserve"> </v>
      </c>
      <c r="CG399" s="42" t="s">
        <v>4374</v>
      </c>
      <c r="CH399" s="42" t="s">
        <v>4374</v>
      </c>
      <c r="CI399" s="42" t="s">
        <v>4374</v>
      </c>
      <c r="CJ399" s="123">
        <v>43830</v>
      </c>
      <c r="CK399" s="96" t="s">
        <v>4374</v>
      </c>
      <c r="CL399" s="246" t="str">
        <f>VLOOKUP(Funds[[#This Row],[Code ISIN]],'Sheet1 - Table (1)'!$A$10:$AF$110017,MATCH("Funds Liquidity",'Sheet1 - Table (1)'!$10:$10,0),FALSE)</f>
        <v>Jour</v>
      </c>
      <c r="CM399" s="246" t="s">
        <v>2874</v>
      </c>
      <c r="CN399" s="246" t="s">
        <v>5374</v>
      </c>
      <c r="CO399" s="246" t="s">
        <v>4568</v>
      </c>
    </row>
    <row r="400" spans="1:93">
      <c r="A400" s="96" t="s">
        <v>4448</v>
      </c>
      <c r="B400" s="305">
        <f>IF(ISERROR(VALUE(VLOOKUP($A400,'Sheet1 - Table (1)'!$A$8:$AG$1186,COLUMN(B$7),FALSE))),VLOOKUP(A400,TK_MANQUANTS,2,FALSE),IF(VALUE(VLOOKUP($A400,'Sheet1 - Table (1)'!$A$8:$AG$1186,COLUMN(B$7),FALSE))=0,VLOOKUP(A400,TK_MANQUANTS,2,FALSE),VALUE(VLOOKUP($A400,'Sheet1 - Table (1)'!$A$8:$AG$1186,COLUMN(B$7),FALSE))))</f>
        <v>30442329</v>
      </c>
      <c r="C400" s="80" t="str">
        <f>VLOOKUP($A400,'Sheet1 - Table (1)'!$A$8:$AG$1186,COLUMN(C$7),FALSE)</f>
        <v>Neuberger Berman Cor Hybrid Bd EUR I Acc</v>
      </c>
      <c r="D400" s="82">
        <f>VLOOKUP($A400,'Sheet1 - Table (1)'!$A$8:$AG$1186,COLUMN(D$7),FALSE)</f>
        <v>44225</v>
      </c>
      <c r="E400" s="124">
        <f>VLOOKUP($A400,'Sheet1 - Table (1)'!$A$8:$AG$1186,COLUMN(E$7),FALSE)</f>
        <v>0.71</v>
      </c>
      <c r="F400" s="80" t="b">
        <f>VLOOKUP($A400,'Sheet1 - Table (1)'!$A$8:$AG$1186,COLUMN(F$7),FALSE)</f>
        <v>1</v>
      </c>
      <c r="G400" s="80" t="str">
        <f>VLOOKUP($A400,'Sheet1 - Table (1)'!$A$8:$AG$1186,COLUMN(G$7),FALSE)</f>
        <v>Ireland</v>
      </c>
      <c r="H400" s="80" t="str">
        <f>VLOOKUP($A400,'Sheet1 - Table (1)'!$A$8:$AG$1186,COLUMN(H$7),FALSE)</f>
        <v>EUR</v>
      </c>
      <c r="I400" s="80" t="str">
        <f>VLOOKUP($A400,'Sheet1 - Table (1)'!$A$8:$AG$1186,COLUMN(I$7),FALSE)</f>
        <v>Fonds de placement</v>
      </c>
      <c r="J400" s="80" t="str">
        <f>VLOOKUP($A400,'Sheet1 - Table (1)'!$A$8:$AG$1186,COLUMN(J$7),FALSE)</f>
        <v>Obligation</v>
      </c>
      <c r="K400" s="82">
        <f>VLOOKUP($A400,'Sheet1 - Table (1)'!$A$8:$AG$1186,COLUMN(K$7),FALSE)</f>
        <v>44255</v>
      </c>
      <c r="L400" s="80">
        <f>VLOOKUP($A400,'Sheet1 - Table (1)'!$A$8:$AG$1186,COLUMN(L$7),FALSE)</f>
        <v>2191.4450606</v>
      </c>
      <c r="M400" s="80" t="str">
        <f>VLOOKUP($A400,'Sheet1 - Table (1)'!$A$8:$AG$1186,COLUMN(M$7),FALSE)</f>
        <v>Retained</v>
      </c>
      <c r="N400" s="80" t="b">
        <f>VLOOKUP($A400,'Sheet1 - Table (1)'!$A$8:$AG$1186,COLUMN(N$7),FALSE)</f>
        <v>1</v>
      </c>
      <c r="O400" s="80" t="b">
        <f>VLOOKUP($A400,'Sheet1 - Table (1)'!$A$8:$AG$1186,COLUMN(O$7),FALSE)</f>
        <v>1</v>
      </c>
      <c r="P400" s="80" t="b">
        <f>VLOOKUP($A400,'Sheet1 - Table (1)'!$A$8:$AG$1186,COLUMN(P$7),FALSE)</f>
        <v>1</v>
      </c>
      <c r="Q400" s="80" t="b">
        <f>VLOOKUP($A400,'Sheet1 - Table (1)'!$A$8:$AG$1186,COLUMN(Q$7),FALSE)</f>
        <v>1</v>
      </c>
      <c r="R400" s="80" t="b">
        <f>VLOOKUP($A400,'Sheet1 - Table (1)'!$A$8:$AG$1186,COLUMN(R$7),FALSE)</f>
        <v>1</v>
      </c>
      <c r="S400" s="80" t="b">
        <f>VLOOKUP($A400,'Sheet1 - Table (1)'!$A$8:$AG$1186,COLUMN(S$7),FALSE)</f>
        <v>1</v>
      </c>
      <c r="T400" s="80" t="b">
        <f>VLOOKUP($A400,'Sheet1 - Table (1)'!$A$8:$AG$1186,COLUMN(T$7),FALSE)</f>
        <v>1</v>
      </c>
      <c r="U400" s="80" t="str">
        <f t="shared" si="84"/>
        <v>BE-FR-IT-NE-SP-GE-UK</v>
      </c>
      <c r="V400" s="80" t="str">
        <f>VLOOKUP($A400,'Sheet1 - Table (1)'!$A$8:$AG$1186,COLUMN(V$7)+3,FALSE)</f>
        <v>ICVC</v>
      </c>
      <c r="W400" s="80" t="str">
        <f>VLOOKUP(A400,'Sheet1 - Table (1)'!$A$8:$AF$10075,MATCH($W$8,'Sheet1 - Table (1)'!$10:$10,0),FALSE)</f>
        <v>Détermination des Prix Quotidien</v>
      </c>
      <c r="X400" s="80">
        <f>VLOOKUP(A400,'Sheet1 - Table (1)'!$A$8:$AAB$10075,MATCH($X$8,'Sheet1 - Table (1)'!$10:$10,0),FALSE)</f>
        <v>0</v>
      </c>
      <c r="Y400" s="96" t="str">
        <f t="shared" si="86"/>
        <v>Fonds de placement</v>
      </c>
      <c r="AA400" s="96" t="s">
        <v>1823</v>
      </c>
      <c r="AB400" s="96" t="s">
        <v>2481</v>
      </c>
      <c r="AC400" s="214" t="s">
        <v>140</v>
      </c>
      <c r="AD400" s="214" t="s">
        <v>2481</v>
      </c>
      <c r="AE400" s="96" t="s">
        <v>2481</v>
      </c>
      <c r="AF400" s="214" t="s">
        <v>2481</v>
      </c>
      <c r="AG400" s="96" t="s">
        <v>4568</v>
      </c>
      <c r="AI400" s="96" t="s">
        <v>4568</v>
      </c>
      <c r="AJ400" s="96" t="s">
        <v>140</v>
      </c>
      <c r="AK400" s="96" t="s">
        <v>1803</v>
      </c>
      <c r="AL400" s="96" t="s">
        <v>4568</v>
      </c>
      <c r="AM400" s="96" t="str">
        <f t="shared" si="87"/>
        <v>Placements alternatifs étrangers</v>
      </c>
      <c r="AN400" s="139">
        <v>1</v>
      </c>
      <c r="AO400" s="96" t="s">
        <v>2481</v>
      </c>
      <c r="AP400" s="96" t="s">
        <v>74</v>
      </c>
      <c r="AQ400" s="96">
        <v>3.3</v>
      </c>
      <c r="AR400" s="101">
        <v>2.1899999999999999E-2</v>
      </c>
      <c r="AS400" s="101">
        <f t="shared" si="88"/>
        <v>1.4800000000000001E-2</v>
      </c>
      <c r="AT400" s="96"/>
      <c r="AU400" s="101">
        <v>4.7E-2</v>
      </c>
      <c r="AV400" s="101">
        <v>0.84599999999999997</v>
      </c>
      <c r="AW400" s="101">
        <v>0.107</v>
      </c>
      <c r="AY400" s="101">
        <v>1</v>
      </c>
      <c r="BK400" s="126">
        <v>0.57599999999999996</v>
      </c>
      <c r="BL400" s="101">
        <v>0.13900000000000001</v>
      </c>
      <c r="BN400" s="101">
        <v>0.28499999999999998</v>
      </c>
      <c r="BW400" s="101">
        <v>1</v>
      </c>
      <c r="BX400" s="134" t="s">
        <v>1851</v>
      </c>
      <c r="BZ400" s="101" t="str">
        <f t="shared" si="85"/>
        <v>Courbe Monde Hybrid Non Financials SHORT</v>
      </c>
      <c r="CA400" s="101" t="s">
        <v>70</v>
      </c>
      <c r="CC400" s="101" t="s">
        <v>70</v>
      </c>
      <c r="CD400" s="42" t="s">
        <v>4374</v>
      </c>
      <c r="CE400" s="42" t="s">
        <v>4374</v>
      </c>
      <c r="CF400" s="42" t="str">
        <f>IFERROR(VLOOKUP(Funds[[#This Row],[Code ISIN]],[1]GLOBAL!$C$1:$L$27,10,FALSE)," ")</f>
        <v xml:space="preserve"> </v>
      </c>
      <c r="CG400" s="42" t="s">
        <v>4374</v>
      </c>
      <c r="CH400" s="42" t="s">
        <v>4374</v>
      </c>
      <c r="CI400" s="42" t="s">
        <v>4374</v>
      </c>
      <c r="CJ400" s="123">
        <v>43830</v>
      </c>
      <c r="CK400" s="96" t="s">
        <v>4374</v>
      </c>
      <c r="CL400" s="246" t="str">
        <f>VLOOKUP(Funds[[#This Row],[Code ISIN]],'Sheet1 - Table (1)'!$A$10:$AF$110017,MATCH("Funds Liquidity",'Sheet1 - Table (1)'!$10:$10,0),FALSE)</f>
        <v>Jour</v>
      </c>
      <c r="CO400" s="246" t="s">
        <v>4568</v>
      </c>
    </row>
    <row r="401" spans="1:93">
      <c r="A401" s="96" t="s">
        <v>4450</v>
      </c>
      <c r="B401" s="305">
        <f>IF(ISERROR(VALUE(VLOOKUP($A401,'Sheet1 - Table (1)'!$A$8:$AG$1186,COLUMN(B$7),FALSE))),VLOOKUP(A401,TK_MANQUANTS,2,FALSE),IF(VALUE(VLOOKUP($A401,'Sheet1 - Table (1)'!$A$8:$AG$1186,COLUMN(B$7),FALSE))=0,VLOOKUP(A401,TK_MANQUANTS,2,FALSE),VALUE(VLOOKUP($A401,'Sheet1 - Table (1)'!$A$8:$AG$1186,COLUMN(B$7),FALSE))))</f>
        <v>35395131</v>
      </c>
      <c r="C401" s="80" t="str">
        <f>VLOOKUP($A401,'Sheet1 - Table (1)'!$A$8:$AG$1186,COLUMN(C$7),FALSE)</f>
        <v>Neuberger Berman Cor Hybrid Bd EUR I2 Acc</v>
      </c>
      <c r="D401" s="82">
        <f>VLOOKUP($A401,'Sheet1 - Table (1)'!$A$8:$AG$1186,COLUMN(D$7),FALSE)</f>
        <v>44225</v>
      </c>
      <c r="E401" s="124">
        <f>VLOOKUP($A401,'Sheet1 - Table (1)'!$A$8:$AG$1186,COLUMN(E$7),FALSE)</f>
        <v>0.59</v>
      </c>
      <c r="F401" s="80" t="b">
        <f>VLOOKUP($A401,'Sheet1 - Table (1)'!$A$8:$AG$1186,COLUMN(F$7),FALSE)</f>
        <v>1</v>
      </c>
      <c r="G401" s="80" t="str">
        <f>VLOOKUP($A401,'Sheet1 - Table (1)'!$A$8:$AG$1186,COLUMN(G$7),FALSE)</f>
        <v>Ireland</v>
      </c>
      <c r="H401" s="80" t="str">
        <f>VLOOKUP($A401,'Sheet1 - Table (1)'!$A$8:$AG$1186,COLUMN(H$7),FALSE)</f>
        <v>EUR</v>
      </c>
      <c r="I401" s="80" t="str">
        <f>VLOOKUP($A401,'Sheet1 - Table (1)'!$A$8:$AG$1186,COLUMN(I$7),FALSE)</f>
        <v>Fonds de placement</v>
      </c>
      <c r="J401" s="80" t="str">
        <f>VLOOKUP($A401,'Sheet1 - Table (1)'!$A$8:$AG$1186,COLUMN(J$7),FALSE)</f>
        <v>Obligation</v>
      </c>
      <c r="K401" s="82">
        <f>VLOOKUP($A401,'Sheet1 - Table (1)'!$A$8:$AG$1186,COLUMN(K$7),FALSE)</f>
        <v>44255</v>
      </c>
      <c r="L401" s="80">
        <f>VLOOKUP($A401,'Sheet1 - Table (1)'!$A$8:$AG$1186,COLUMN(L$7),FALSE)</f>
        <v>2191.4450606</v>
      </c>
      <c r="M401" s="80" t="str">
        <f>VLOOKUP($A401,'Sheet1 - Table (1)'!$A$8:$AG$1186,COLUMN(M$7),FALSE)</f>
        <v>Retained</v>
      </c>
      <c r="N401" s="80" t="b">
        <f>VLOOKUP($A401,'Sheet1 - Table (1)'!$A$8:$AG$1186,COLUMN(N$7),FALSE)</f>
        <v>1</v>
      </c>
      <c r="O401" s="80" t="b">
        <f>VLOOKUP($A401,'Sheet1 - Table (1)'!$A$8:$AG$1186,COLUMN(O$7),FALSE)</f>
        <v>1</v>
      </c>
      <c r="P401" s="80" t="b">
        <f>VLOOKUP($A401,'Sheet1 - Table (1)'!$A$8:$AG$1186,COLUMN(P$7),FALSE)</f>
        <v>1</v>
      </c>
      <c r="Q401" s="80" t="b">
        <f>VLOOKUP($A401,'Sheet1 - Table (1)'!$A$8:$AG$1186,COLUMN(Q$7),FALSE)</f>
        <v>1</v>
      </c>
      <c r="R401" s="80" t="b">
        <f>VLOOKUP($A401,'Sheet1 - Table (1)'!$A$8:$AG$1186,COLUMN(R$7),FALSE)</f>
        <v>1</v>
      </c>
      <c r="S401" s="80">
        <f>VLOOKUP($A401,'Sheet1 - Table (1)'!$A$8:$AG$1186,COLUMN(S$7),FALSE)</f>
        <v>0</v>
      </c>
      <c r="T401" s="80" t="b">
        <f>VLOOKUP($A401,'Sheet1 - Table (1)'!$A$8:$AG$1186,COLUMN(T$7),FALSE)</f>
        <v>1</v>
      </c>
      <c r="U401" s="80" t="str">
        <f t="shared" si="84"/>
        <v>BE-FR-IT-NE-SP-UK</v>
      </c>
      <c r="V401" s="80" t="str">
        <f>VLOOKUP($A401,'Sheet1 - Table (1)'!$A$8:$AG$1186,COLUMN(V$7)+3,FALSE)</f>
        <v>ICVC</v>
      </c>
      <c r="W401" s="80" t="str">
        <f>VLOOKUP(A401,'Sheet1 - Table (1)'!$A$8:$AF$10075,MATCH($W$8,'Sheet1 - Table (1)'!$10:$10,0),FALSE)</f>
        <v>Détermination des Prix Quotidien</v>
      </c>
      <c r="X401" s="80">
        <f>VLOOKUP(A401,'Sheet1 - Table (1)'!$A$8:$AAB$10075,MATCH($X$8,'Sheet1 - Table (1)'!$10:$10,0),FALSE)</f>
        <v>0</v>
      </c>
      <c r="Y401" s="96" t="str">
        <f t="shared" si="86"/>
        <v>Fonds de placement</v>
      </c>
      <c r="AA401" s="96" t="s">
        <v>1823</v>
      </c>
      <c r="AB401" s="96" t="s">
        <v>2481</v>
      </c>
      <c r="AC401" s="214" t="s">
        <v>140</v>
      </c>
      <c r="AD401" s="214" t="s">
        <v>2481</v>
      </c>
      <c r="AE401" s="96" t="s">
        <v>2481</v>
      </c>
      <c r="AF401" s="214" t="s">
        <v>2481</v>
      </c>
      <c r="AG401" s="96" t="s">
        <v>4568</v>
      </c>
      <c r="AI401" s="96" t="s">
        <v>4568</v>
      </c>
      <c r="AJ401" s="96" t="s">
        <v>140</v>
      </c>
      <c r="AK401" s="96" t="s">
        <v>1803</v>
      </c>
      <c r="AL401" s="96" t="s">
        <v>4568</v>
      </c>
      <c r="AM401" s="96" t="str">
        <f t="shared" si="87"/>
        <v>Placements alternatifs étrangers</v>
      </c>
      <c r="AN401" s="139">
        <v>1</v>
      </c>
      <c r="AO401" s="96" t="s">
        <v>2481</v>
      </c>
      <c r="AP401" s="96" t="s">
        <v>74</v>
      </c>
      <c r="AQ401" s="96">
        <v>3.3</v>
      </c>
      <c r="AR401" s="101">
        <v>2.1899999999999999E-2</v>
      </c>
      <c r="AS401" s="101">
        <f t="shared" si="88"/>
        <v>1.6E-2</v>
      </c>
      <c r="AT401" s="96"/>
      <c r="AU401" s="101">
        <v>4.7E-2</v>
      </c>
      <c r="AV401" s="101">
        <v>0.84599999999999997</v>
      </c>
      <c r="AW401" s="101">
        <v>0.107</v>
      </c>
      <c r="AY401" s="101">
        <v>1</v>
      </c>
      <c r="BK401" s="126">
        <v>0.57599999999999996</v>
      </c>
      <c r="BL401" s="101">
        <v>0.13900000000000001</v>
      </c>
      <c r="BN401" s="101">
        <v>0.28499999999999998</v>
      </c>
      <c r="BW401" s="101">
        <v>1</v>
      </c>
      <c r="BX401" s="134" t="s">
        <v>1851</v>
      </c>
      <c r="BZ401" s="101" t="str">
        <f t="shared" si="85"/>
        <v>Courbe Monde Hybrid Non Financials SHORT</v>
      </c>
      <c r="CA401" s="101" t="s">
        <v>70</v>
      </c>
      <c r="CB401" s="101"/>
      <c r="CC401" s="101" t="s">
        <v>70</v>
      </c>
      <c r="CD401" s="42" t="s">
        <v>4374</v>
      </c>
      <c r="CE401" s="42" t="s">
        <v>4374</v>
      </c>
      <c r="CF401" s="42" t="str">
        <f>IFERROR(VLOOKUP(Funds[[#This Row],[Code ISIN]],[1]GLOBAL!$C$1:$L$27,10,FALSE)," ")</f>
        <v xml:space="preserve"> </v>
      </c>
      <c r="CG401" s="42" t="s">
        <v>4374</v>
      </c>
      <c r="CH401" s="42" t="s">
        <v>4374</v>
      </c>
      <c r="CI401" s="42" t="s">
        <v>4374</v>
      </c>
      <c r="CJ401" s="123">
        <v>43830</v>
      </c>
      <c r="CK401" s="96" t="s">
        <v>4374</v>
      </c>
      <c r="CL401" s="246" t="str">
        <f>VLOOKUP(Funds[[#This Row],[Code ISIN]],'Sheet1 - Table (1)'!$A$10:$AF$110017,MATCH("Funds Liquidity",'Sheet1 - Table (1)'!$10:$10,0),FALSE)</f>
        <v>Jour</v>
      </c>
      <c r="CO401" s="246" t="s">
        <v>4568</v>
      </c>
    </row>
    <row r="402" spans="1:93">
      <c r="A402" s="96" t="s">
        <v>4451</v>
      </c>
      <c r="B402" s="305">
        <f>IF(ISERROR(VALUE(VLOOKUP($A402,'Sheet1 - Table (1)'!$A$8:$AG$1186,COLUMN(B$7),FALSE))),VLOOKUP(A402,TK_MANQUANTS,2,FALSE),IF(VALUE(VLOOKUP($A402,'Sheet1 - Table (1)'!$A$8:$AG$1186,COLUMN(B$7),FALSE))=0,VLOOKUP(A402,TK_MANQUANTS,2,FALSE),VALUE(VLOOKUP($A402,'Sheet1 - Table (1)'!$A$8:$AG$1186,COLUMN(B$7),FALSE))))</f>
        <v>33403478</v>
      </c>
      <c r="C402" s="80" t="str">
        <f>VLOOKUP($A402,'Sheet1 - Table (1)'!$A$8:$AG$1186,COLUMN(C$7),FALSE)</f>
        <v>Neuberger Berman Cor Hybrid Bd EUR I3 Acc</v>
      </c>
      <c r="D402" s="82">
        <f>VLOOKUP($A402,'Sheet1 - Table (1)'!$A$8:$AG$1186,COLUMN(D$7),FALSE)</f>
        <v>44225</v>
      </c>
      <c r="E402" s="124">
        <f>VLOOKUP($A402,'Sheet1 - Table (1)'!$A$8:$AG$1186,COLUMN(E$7),FALSE)</f>
        <v>0.53</v>
      </c>
      <c r="F402" s="80" t="b">
        <f>VLOOKUP($A402,'Sheet1 - Table (1)'!$A$8:$AG$1186,COLUMN(F$7),FALSE)</f>
        <v>1</v>
      </c>
      <c r="G402" s="80" t="str">
        <f>VLOOKUP($A402,'Sheet1 - Table (1)'!$A$8:$AG$1186,COLUMN(G$7),FALSE)</f>
        <v>Ireland</v>
      </c>
      <c r="H402" s="80" t="str">
        <f>VLOOKUP($A402,'Sheet1 - Table (1)'!$A$8:$AG$1186,COLUMN(H$7),FALSE)</f>
        <v>EUR</v>
      </c>
      <c r="I402" s="80" t="str">
        <f>VLOOKUP($A402,'Sheet1 - Table (1)'!$A$8:$AG$1186,COLUMN(I$7),FALSE)</f>
        <v>Fonds de placement</v>
      </c>
      <c r="J402" s="80" t="str">
        <f>VLOOKUP($A402,'Sheet1 - Table (1)'!$A$8:$AG$1186,COLUMN(J$7),FALSE)</f>
        <v>Obligation</v>
      </c>
      <c r="K402" s="82">
        <f>VLOOKUP($A402,'Sheet1 - Table (1)'!$A$8:$AG$1186,COLUMN(K$7),FALSE)</f>
        <v>44255</v>
      </c>
      <c r="L402" s="80">
        <f>VLOOKUP($A402,'Sheet1 - Table (1)'!$A$8:$AG$1186,COLUMN(L$7),FALSE)</f>
        <v>2191.4450606</v>
      </c>
      <c r="M402" s="80" t="str">
        <f>VLOOKUP($A402,'Sheet1 - Table (1)'!$A$8:$AG$1186,COLUMN(M$7),FALSE)</f>
        <v>Retained</v>
      </c>
      <c r="N402" s="80" t="b">
        <f>VLOOKUP($A402,'Sheet1 - Table (1)'!$A$8:$AG$1186,COLUMN(N$7),FALSE)</f>
        <v>1</v>
      </c>
      <c r="O402" s="80" t="b">
        <f>VLOOKUP($A402,'Sheet1 - Table (1)'!$A$8:$AG$1186,COLUMN(O$7),FALSE)</f>
        <v>1</v>
      </c>
      <c r="P402" s="80" t="b">
        <f>VLOOKUP($A402,'Sheet1 - Table (1)'!$A$8:$AG$1186,COLUMN(P$7),FALSE)</f>
        <v>1</v>
      </c>
      <c r="Q402" s="80" t="b">
        <f>VLOOKUP($A402,'Sheet1 - Table (1)'!$A$8:$AG$1186,COLUMN(Q$7),FALSE)</f>
        <v>1</v>
      </c>
      <c r="R402" s="80" t="b">
        <f>VLOOKUP($A402,'Sheet1 - Table (1)'!$A$8:$AG$1186,COLUMN(R$7),FALSE)</f>
        <v>1</v>
      </c>
      <c r="S402" s="80">
        <f>VLOOKUP($A402,'Sheet1 - Table (1)'!$A$8:$AG$1186,COLUMN(S$7),FALSE)</f>
        <v>0</v>
      </c>
      <c r="T402" s="80" t="b">
        <f>VLOOKUP($A402,'Sheet1 - Table (1)'!$A$8:$AG$1186,COLUMN(T$7),FALSE)</f>
        <v>1</v>
      </c>
      <c r="U402" s="80" t="str">
        <f t="shared" si="84"/>
        <v>BE-FR-IT-NE-SP-UK</v>
      </c>
      <c r="V402" s="80" t="str">
        <f>VLOOKUP($A402,'Sheet1 - Table (1)'!$A$8:$AG$1186,COLUMN(V$7)+3,FALSE)</f>
        <v>ICVC</v>
      </c>
      <c r="W402" s="80" t="str">
        <f>VLOOKUP(A402,'Sheet1 - Table (1)'!$A$8:$AF$10075,MATCH($W$8,'Sheet1 - Table (1)'!$10:$10,0),FALSE)</f>
        <v>Détermination des Prix Quotidien</v>
      </c>
      <c r="X402" s="80">
        <f>VLOOKUP(A402,'Sheet1 - Table (1)'!$A$8:$AAB$10075,MATCH($X$8,'Sheet1 - Table (1)'!$10:$10,0),FALSE)</f>
        <v>0</v>
      </c>
      <c r="Y402" s="96" t="str">
        <f t="shared" si="86"/>
        <v>Fonds de placement</v>
      </c>
      <c r="AA402" s="96" t="s">
        <v>1823</v>
      </c>
      <c r="AB402" s="96" t="s">
        <v>2481</v>
      </c>
      <c r="AC402" s="214" t="s">
        <v>140</v>
      </c>
      <c r="AD402" s="214" t="s">
        <v>2481</v>
      </c>
      <c r="AE402" s="96" t="s">
        <v>2481</v>
      </c>
      <c r="AF402" s="214" t="s">
        <v>2481</v>
      </c>
      <c r="AG402" s="96" t="s">
        <v>4568</v>
      </c>
      <c r="AI402" s="96" t="s">
        <v>4568</v>
      </c>
      <c r="AJ402" s="96" t="s">
        <v>140</v>
      </c>
      <c r="AK402" s="96" t="s">
        <v>1803</v>
      </c>
      <c r="AL402" s="96" t="s">
        <v>4568</v>
      </c>
      <c r="AM402" s="96" t="str">
        <f t="shared" si="87"/>
        <v>Placements alternatifs étrangers</v>
      </c>
      <c r="AN402" s="139">
        <v>1</v>
      </c>
      <c r="AO402" s="96" t="s">
        <v>2481</v>
      </c>
      <c r="AP402" s="96" t="s">
        <v>74</v>
      </c>
      <c r="AQ402" s="96">
        <v>3.3</v>
      </c>
      <c r="AR402" s="101">
        <v>2.1899999999999999E-2</v>
      </c>
      <c r="AS402" s="101">
        <f t="shared" si="88"/>
        <v>1.66E-2</v>
      </c>
      <c r="AT402" s="96"/>
      <c r="AU402" s="101">
        <v>4.7E-2</v>
      </c>
      <c r="AV402" s="101">
        <v>0.84599999999999997</v>
      </c>
      <c r="AW402" s="101">
        <v>0.107</v>
      </c>
      <c r="AY402" s="101">
        <v>1</v>
      </c>
      <c r="BK402" s="126">
        <v>0.57599999999999996</v>
      </c>
      <c r="BL402" s="101">
        <v>0.13900000000000001</v>
      </c>
      <c r="BN402" s="101">
        <v>0.28499999999999998</v>
      </c>
      <c r="BW402" s="101">
        <v>1</v>
      </c>
      <c r="BX402" s="134" t="s">
        <v>1851</v>
      </c>
      <c r="BZ402" s="101" t="str">
        <f t="shared" si="85"/>
        <v>Courbe Monde Hybrid Non Financials SHORT</v>
      </c>
      <c r="CA402" s="101" t="s">
        <v>70</v>
      </c>
      <c r="CB402" s="101"/>
      <c r="CC402" s="101" t="s">
        <v>70</v>
      </c>
      <c r="CD402" s="42" t="s">
        <v>4374</v>
      </c>
      <c r="CE402" s="42" t="s">
        <v>4374</v>
      </c>
      <c r="CF402" s="42" t="str">
        <f>IFERROR(VLOOKUP(Funds[[#This Row],[Code ISIN]],[1]GLOBAL!$C$1:$L$27,10,FALSE)," ")</f>
        <v xml:space="preserve"> </v>
      </c>
      <c r="CG402" s="42" t="s">
        <v>4374</v>
      </c>
      <c r="CH402" s="42" t="s">
        <v>4374</v>
      </c>
      <c r="CI402" s="42" t="s">
        <v>4374</v>
      </c>
      <c r="CJ402" s="123">
        <v>43830</v>
      </c>
      <c r="CK402" s="96" t="s">
        <v>4374</v>
      </c>
      <c r="CL402" s="246" t="str">
        <f>VLOOKUP(Funds[[#This Row],[Code ISIN]],'Sheet1 - Table (1)'!$A$10:$AF$110017,MATCH("Funds Liquidity",'Sheet1 - Table (1)'!$10:$10,0),FALSE)</f>
        <v>Jour</v>
      </c>
      <c r="CO402" s="246" t="s">
        <v>4568</v>
      </c>
    </row>
    <row r="403" spans="1:93">
      <c r="A403" s="96" t="s">
        <v>4452</v>
      </c>
      <c r="B403" s="305">
        <f>IF(ISERROR(VALUE(VLOOKUP($A403,'Sheet1 - Table (1)'!$A$8:$AG$1186,COLUMN(B$7),FALSE))),VLOOKUP(A403,TK_MANQUANTS,2,FALSE),IF(VALUE(VLOOKUP($A403,'Sheet1 - Table (1)'!$A$8:$AG$1186,COLUMN(B$7),FALSE))=0,VLOOKUP(A403,TK_MANQUANTS,2,FALSE),VALUE(VLOOKUP($A403,'Sheet1 - Table (1)'!$A$8:$AG$1186,COLUMN(B$7),FALSE))))</f>
        <v>30442348</v>
      </c>
      <c r="C403" s="80" t="str">
        <f>VLOOKUP($A403,'Sheet1 - Table (1)'!$A$8:$AG$1186,COLUMN(C$7),FALSE)</f>
        <v>Neuberger Berman Cor Hybrid Bd EUR I5 Acc</v>
      </c>
      <c r="D403" s="82">
        <f>VLOOKUP($A403,'Sheet1 - Table (1)'!$A$8:$AG$1186,COLUMN(D$7),FALSE)</f>
        <v>44225</v>
      </c>
      <c r="E403" s="124">
        <f>VLOOKUP($A403,'Sheet1 - Table (1)'!$A$8:$AG$1186,COLUMN(E$7),FALSE)</f>
        <v>0.41</v>
      </c>
      <c r="F403" s="80" t="b">
        <f>VLOOKUP($A403,'Sheet1 - Table (1)'!$A$8:$AG$1186,COLUMN(F$7),FALSE)</f>
        <v>1</v>
      </c>
      <c r="G403" s="80" t="str">
        <f>VLOOKUP($A403,'Sheet1 - Table (1)'!$A$8:$AG$1186,COLUMN(G$7),FALSE)</f>
        <v>Ireland</v>
      </c>
      <c r="H403" s="80" t="str">
        <f>VLOOKUP($A403,'Sheet1 - Table (1)'!$A$8:$AG$1186,COLUMN(H$7),FALSE)</f>
        <v>EUR</v>
      </c>
      <c r="I403" s="80" t="str">
        <f>VLOOKUP($A403,'Sheet1 - Table (1)'!$A$8:$AG$1186,COLUMN(I$7),FALSE)</f>
        <v>Fonds de placement</v>
      </c>
      <c r="J403" s="80" t="str">
        <f>VLOOKUP($A403,'Sheet1 - Table (1)'!$A$8:$AG$1186,COLUMN(J$7),FALSE)</f>
        <v>Obligation</v>
      </c>
      <c r="K403" s="82">
        <f>VLOOKUP($A403,'Sheet1 - Table (1)'!$A$8:$AG$1186,COLUMN(K$7),FALSE)</f>
        <v>44255</v>
      </c>
      <c r="L403" s="80">
        <f>VLOOKUP($A403,'Sheet1 - Table (1)'!$A$8:$AG$1186,COLUMN(L$7),FALSE)</f>
        <v>2191.4450606</v>
      </c>
      <c r="M403" s="80" t="str">
        <f>VLOOKUP($A403,'Sheet1 - Table (1)'!$A$8:$AG$1186,COLUMN(M$7),FALSE)</f>
        <v>Retained</v>
      </c>
      <c r="N403" s="80" t="b">
        <f>VLOOKUP($A403,'Sheet1 - Table (1)'!$A$8:$AG$1186,COLUMN(N$7),FALSE)</f>
        <v>1</v>
      </c>
      <c r="O403" s="80" t="b">
        <f>VLOOKUP($A403,'Sheet1 - Table (1)'!$A$8:$AG$1186,COLUMN(O$7),FALSE)</f>
        <v>1</v>
      </c>
      <c r="P403" s="80" t="b">
        <f>VLOOKUP($A403,'Sheet1 - Table (1)'!$A$8:$AG$1186,COLUMN(P$7),FALSE)</f>
        <v>1</v>
      </c>
      <c r="Q403" s="80" t="b">
        <f>VLOOKUP($A403,'Sheet1 - Table (1)'!$A$8:$AG$1186,COLUMN(Q$7),FALSE)</f>
        <v>1</v>
      </c>
      <c r="R403" s="80" t="b">
        <f>VLOOKUP($A403,'Sheet1 - Table (1)'!$A$8:$AG$1186,COLUMN(R$7),FALSE)</f>
        <v>1</v>
      </c>
      <c r="S403" s="80">
        <f>VLOOKUP($A403,'Sheet1 - Table (1)'!$A$8:$AG$1186,COLUMN(S$7),FALSE)</f>
        <v>0</v>
      </c>
      <c r="T403" s="80" t="b">
        <f>VLOOKUP($A403,'Sheet1 - Table (1)'!$A$8:$AG$1186,COLUMN(T$7),FALSE)</f>
        <v>1</v>
      </c>
      <c r="U403" s="80" t="str">
        <f t="shared" si="84"/>
        <v>BE-FR-IT-NE-SP-UK</v>
      </c>
      <c r="V403" s="80" t="str">
        <f>VLOOKUP($A403,'Sheet1 - Table (1)'!$A$8:$AG$1186,COLUMN(V$7)+3,FALSE)</f>
        <v>ICVC</v>
      </c>
      <c r="W403" s="80" t="str">
        <f>VLOOKUP(A403,'Sheet1 - Table (1)'!$A$8:$AF$10075,MATCH($W$8,'Sheet1 - Table (1)'!$10:$10,0),FALSE)</f>
        <v>Détermination des Prix Quotidien</v>
      </c>
      <c r="X403" s="80">
        <f>VLOOKUP(A403,'Sheet1 - Table (1)'!$A$8:$AAB$10075,MATCH($X$8,'Sheet1 - Table (1)'!$10:$10,0),FALSE)</f>
        <v>0</v>
      </c>
      <c r="Y403" s="96" t="str">
        <f t="shared" si="86"/>
        <v>Fonds de placement</v>
      </c>
      <c r="AA403" s="96" t="s">
        <v>1823</v>
      </c>
      <c r="AB403" s="96" t="s">
        <v>2481</v>
      </c>
      <c r="AC403" s="214" t="s">
        <v>140</v>
      </c>
      <c r="AD403" s="214" t="s">
        <v>2481</v>
      </c>
      <c r="AE403" s="96" t="s">
        <v>2481</v>
      </c>
      <c r="AF403" s="214" t="s">
        <v>2481</v>
      </c>
      <c r="AG403" s="96" t="s">
        <v>4568</v>
      </c>
      <c r="AI403" s="96" t="s">
        <v>4568</v>
      </c>
      <c r="AJ403" s="96" t="s">
        <v>140</v>
      </c>
      <c r="AK403" s="96" t="s">
        <v>1803</v>
      </c>
      <c r="AL403" s="96" t="s">
        <v>4568</v>
      </c>
      <c r="AM403" s="96" t="str">
        <f t="shared" si="87"/>
        <v>Placements alternatifs étrangers</v>
      </c>
      <c r="AN403" s="139">
        <v>1</v>
      </c>
      <c r="AO403" s="96" t="s">
        <v>2481</v>
      </c>
      <c r="AP403" s="96" t="s">
        <v>74</v>
      </c>
      <c r="AQ403" s="96">
        <v>3.3</v>
      </c>
      <c r="AR403" s="101">
        <v>2.1899999999999999E-2</v>
      </c>
      <c r="AS403" s="101">
        <f t="shared" si="88"/>
        <v>1.78E-2</v>
      </c>
      <c r="AT403" s="96"/>
      <c r="AU403" s="101">
        <v>4.7E-2</v>
      </c>
      <c r="AV403" s="101">
        <v>0.84599999999999997</v>
      </c>
      <c r="AW403" s="101">
        <v>0.107</v>
      </c>
      <c r="AY403" s="101">
        <v>1</v>
      </c>
      <c r="BK403" s="126">
        <v>0.57599999999999996</v>
      </c>
      <c r="BL403" s="101">
        <v>0.13900000000000001</v>
      </c>
      <c r="BN403" s="101">
        <v>0.28499999999999998</v>
      </c>
      <c r="BW403" s="101">
        <v>1</v>
      </c>
      <c r="BX403" s="134" t="s">
        <v>1851</v>
      </c>
      <c r="BZ403" s="101" t="str">
        <f t="shared" si="85"/>
        <v>Courbe Monde Hybrid Non Financials SHORT</v>
      </c>
      <c r="CA403" s="101" t="s">
        <v>70</v>
      </c>
      <c r="CB403" s="101"/>
      <c r="CC403" s="101" t="s">
        <v>70</v>
      </c>
      <c r="CD403" s="42" t="s">
        <v>4374</v>
      </c>
      <c r="CE403" s="42" t="s">
        <v>4374</v>
      </c>
      <c r="CF403" s="42" t="str">
        <f>IFERROR(VLOOKUP(Funds[[#This Row],[Code ISIN]],[1]GLOBAL!$C$1:$L$27,10,FALSE)," ")</f>
        <v xml:space="preserve"> </v>
      </c>
      <c r="CG403" s="42" t="s">
        <v>4374</v>
      </c>
      <c r="CH403" s="42" t="s">
        <v>4374</v>
      </c>
      <c r="CI403" s="42" t="s">
        <v>4374</v>
      </c>
      <c r="CJ403" s="123">
        <v>43830</v>
      </c>
      <c r="CK403" s="96" t="s">
        <v>4374</v>
      </c>
      <c r="CL403" s="246" t="str">
        <f>VLOOKUP(Funds[[#This Row],[Code ISIN]],'Sheet1 - Table (1)'!$A$10:$AF$110017,MATCH("Funds Liquidity",'Sheet1 - Table (1)'!$10:$10,0),FALSE)</f>
        <v>Jour</v>
      </c>
      <c r="CO403" s="246" t="s">
        <v>4568</v>
      </c>
    </row>
    <row r="404" spans="1:93">
      <c r="A404" s="96" t="s">
        <v>4454</v>
      </c>
      <c r="B404" s="305">
        <f>IF(ISERROR(VALUE(VLOOKUP($A404,'Sheet1 - Table (1)'!$A$8:$AG$1186,COLUMN(B$7),FALSE))),VLOOKUP(A404,TK_MANQUANTS,2,FALSE),IF(VALUE(VLOOKUP($A404,'Sheet1 - Table (1)'!$A$8:$AG$1186,COLUMN(B$7),FALSE))=0,VLOOKUP(A404,TK_MANQUANTS,2,FALSE),VALUE(VLOOKUP($A404,'Sheet1 - Table (1)'!$A$8:$AG$1186,COLUMN(B$7),FALSE))))</f>
        <v>36364711</v>
      </c>
      <c r="C404" s="80" t="str">
        <f>VLOOKUP($A404,'Sheet1 - Table (1)'!$A$8:$AG$1186,COLUMN(C$7),FALSE)</f>
        <v>Neuberger Berman Cor Hybrid Bd EUR P Acc</v>
      </c>
      <c r="D404" s="82">
        <f>VLOOKUP($A404,'Sheet1 - Table (1)'!$A$8:$AG$1186,COLUMN(D$7),FALSE)</f>
        <v>44225</v>
      </c>
      <c r="E404" s="124">
        <f>VLOOKUP($A404,'Sheet1 - Table (1)'!$A$8:$AG$1186,COLUMN(E$7),FALSE)</f>
        <v>0.68</v>
      </c>
      <c r="F404" s="80" t="b">
        <f>VLOOKUP($A404,'Sheet1 - Table (1)'!$A$8:$AG$1186,COLUMN(F$7),FALSE)</f>
        <v>1</v>
      </c>
      <c r="G404" s="80" t="str">
        <f>VLOOKUP($A404,'Sheet1 - Table (1)'!$A$8:$AG$1186,COLUMN(G$7),FALSE)</f>
        <v>Ireland</v>
      </c>
      <c r="H404" s="80" t="str">
        <f>VLOOKUP($A404,'Sheet1 - Table (1)'!$A$8:$AG$1186,COLUMN(H$7),FALSE)</f>
        <v>EUR</v>
      </c>
      <c r="I404" s="80" t="str">
        <f>VLOOKUP($A404,'Sheet1 - Table (1)'!$A$8:$AG$1186,COLUMN(I$7),FALSE)</f>
        <v>Fonds de placement</v>
      </c>
      <c r="J404" s="80" t="str">
        <f>VLOOKUP($A404,'Sheet1 - Table (1)'!$A$8:$AG$1186,COLUMN(J$7),FALSE)</f>
        <v>Obligation</v>
      </c>
      <c r="K404" s="82">
        <f>VLOOKUP($A404,'Sheet1 - Table (1)'!$A$8:$AG$1186,COLUMN(K$7),FALSE)</f>
        <v>44255</v>
      </c>
      <c r="L404" s="80">
        <f>VLOOKUP($A404,'Sheet1 - Table (1)'!$A$8:$AG$1186,COLUMN(L$7),FALSE)</f>
        <v>2191.4450606</v>
      </c>
      <c r="M404" s="80" t="str">
        <f>VLOOKUP($A404,'Sheet1 - Table (1)'!$A$8:$AG$1186,COLUMN(M$7),FALSE)</f>
        <v>Retained</v>
      </c>
      <c r="N404" s="80" t="b">
        <f>VLOOKUP($A404,'Sheet1 - Table (1)'!$A$8:$AG$1186,COLUMN(N$7),FALSE)</f>
        <v>1</v>
      </c>
      <c r="O404" s="80" t="b">
        <f>VLOOKUP($A404,'Sheet1 - Table (1)'!$A$8:$AG$1186,COLUMN(O$7),FALSE)</f>
        <v>1</v>
      </c>
      <c r="P404" s="80" t="b">
        <f>VLOOKUP($A404,'Sheet1 - Table (1)'!$A$8:$AG$1186,COLUMN(P$7),FALSE)</f>
        <v>1</v>
      </c>
      <c r="Q404" s="80" t="b">
        <f>VLOOKUP($A404,'Sheet1 - Table (1)'!$A$8:$AG$1186,COLUMN(Q$7),FALSE)</f>
        <v>1</v>
      </c>
      <c r="R404" s="80" t="b">
        <f>VLOOKUP($A404,'Sheet1 - Table (1)'!$A$8:$AG$1186,COLUMN(R$7),FALSE)</f>
        <v>1</v>
      </c>
      <c r="S404" s="80">
        <f>VLOOKUP($A404,'Sheet1 - Table (1)'!$A$8:$AG$1186,COLUMN(S$7),FALSE)</f>
        <v>0</v>
      </c>
      <c r="T404" s="80" t="b">
        <f>VLOOKUP($A404,'Sheet1 - Table (1)'!$A$8:$AG$1186,COLUMN(T$7),FALSE)</f>
        <v>1</v>
      </c>
      <c r="U404" s="80" t="str">
        <f t="shared" si="84"/>
        <v>BE-FR-IT-NE-SP-UK</v>
      </c>
      <c r="V404" s="80" t="str">
        <f>VLOOKUP($A404,'Sheet1 - Table (1)'!$A$8:$AG$1186,COLUMN(V$7)+3,FALSE)</f>
        <v>ICVC</v>
      </c>
      <c r="W404" s="80" t="str">
        <f>VLOOKUP(A404,'Sheet1 - Table (1)'!$A$8:$AF$10075,MATCH($W$8,'Sheet1 - Table (1)'!$10:$10,0),FALSE)</f>
        <v>Détermination des Prix Quotidien</v>
      </c>
      <c r="X404" s="80">
        <f>VLOOKUP(A404,'Sheet1 - Table (1)'!$A$8:$AAB$10075,MATCH($X$8,'Sheet1 - Table (1)'!$10:$10,0),FALSE)</f>
        <v>0</v>
      </c>
      <c r="Y404" s="96" t="str">
        <f t="shared" si="86"/>
        <v>Fonds de placement</v>
      </c>
      <c r="AA404" s="96" t="s">
        <v>1823</v>
      </c>
      <c r="AB404" s="96" t="s">
        <v>2481</v>
      </c>
      <c r="AC404" s="214" t="s">
        <v>140</v>
      </c>
      <c r="AD404" s="214" t="s">
        <v>2481</v>
      </c>
      <c r="AE404" s="96" t="s">
        <v>2481</v>
      </c>
      <c r="AF404" s="214" t="s">
        <v>2481</v>
      </c>
      <c r="AG404" s="96" t="s">
        <v>4568</v>
      </c>
      <c r="AI404" s="96" t="s">
        <v>4568</v>
      </c>
      <c r="AJ404" s="96" t="s">
        <v>140</v>
      </c>
      <c r="AK404" s="96" t="s">
        <v>1803</v>
      </c>
      <c r="AL404" s="96" t="s">
        <v>4568</v>
      </c>
      <c r="AM404" s="96" t="str">
        <f t="shared" si="87"/>
        <v>Placements alternatifs étrangers</v>
      </c>
      <c r="AN404" s="139">
        <v>1</v>
      </c>
      <c r="AO404" s="96" t="s">
        <v>2481</v>
      </c>
      <c r="AP404" s="96" t="s">
        <v>74</v>
      </c>
      <c r="AQ404" s="96">
        <v>3.3</v>
      </c>
      <c r="AR404" s="101">
        <v>2.1899999999999999E-2</v>
      </c>
      <c r="AS404" s="101">
        <f t="shared" si="88"/>
        <v>1.5099999999999999E-2</v>
      </c>
      <c r="AT404" s="96"/>
      <c r="AU404" s="101">
        <v>4.7E-2</v>
      </c>
      <c r="AV404" s="101">
        <v>0.84599999999999997</v>
      </c>
      <c r="AW404" s="101">
        <v>0.107</v>
      </c>
      <c r="AY404" s="101">
        <v>1</v>
      </c>
      <c r="BK404" s="126">
        <v>0.57599999999999996</v>
      </c>
      <c r="BL404" s="101">
        <v>0.13900000000000001</v>
      </c>
      <c r="BN404" s="101">
        <v>0.28499999999999998</v>
      </c>
      <c r="BW404" s="101">
        <v>1</v>
      </c>
      <c r="BX404" s="134" t="s">
        <v>1851</v>
      </c>
      <c r="BZ404" s="101" t="str">
        <f t="shared" si="85"/>
        <v>Courbe Monde Hybrid Non Financials SHORT</v>
      </c>
      <c r="CA404" s="101" t="s">
        <v>4051</v>
      </c>
      <c r="CB404" s="122" t="s">
        <v>4607</v>
      </c>
      <c r="CC404" s="137" t="s">
        <v>4608</v>
      </c>
      <c r="CD404" s="42" t="s">
        <v>4374</v>
      </c>
      <c r="CE404" s="42" t="s">
        <v>4374</v>
      </c>
      <c r="CF404" s="42" t="str">
        <f>IFERROR(VLOOKUP(Funds[[#This Row],[Code ISIN]],[1]GLOBAL!$C$1:$L$27,10,FALSE)," ")</f>
        <v xml:space="preserve"> </v>
      </c>
      <c r="CG404" s="42" t="s">
        <v>4374</v>
      </c>
      <c r="CH404" s="42" t="s">
        <v>4374</v>
      </c>
      <c r="CI404" s="42" t="s">
        <v>4374</v>
      </c>
      <c r="CJ404" s="123">
        <v>43830</v>
      </c>
      <c r="CK404" s="96" t="s">
        <v>4374</v>
      </c>
      <c r="CL404" s="246" t="str">
        <f>VLOOKUP(Funds[[#This Row],[Code ISIN]],'Sheet1 - Table (1)'!$A$10:$AF$110017,MATCH("Funds Liquidity",'Sheet1 - Table (1)'!$10:$10,0),FALSE)</f>
        <v>Jour</v>
      </c>
      <c r="CN404" s="246" t="s">
        <v>5374</v>
      </c>
      <c r="CO404" s="246" t="s">
        <v>4568</v>
      </c>
    </row>
    <row r="405" spans="1:93">
      <c r="A405" s="96" t="s">
        <v>4455</v>
      </c>
      <c r="B405" s="305">
        <f>IF(ISERROR(VALUE(VLOOKUP($A405,'Sheet1 - Table (1)'!$A$8:$AG$1186,COLUMN(B$7),FALSE))),VLOOKUP(A405,TK_MANQUANTS,2,FALSE),IF(VALUE(VLOOKUP($A405,'Sheet1 - Table (1)'!$A$8:$AG$1186,COLUMN(B$7),FALSE))=0,VLOOKUP(A405,TK_MANQUANTS,2,FALSE),VALUE(VLOOKUP($A405,'Sheet1 - Table (1)'!$A$8:$AG$1186,COLUMN(B$7),FALSE))))</f>
        <v>35395144</v>
      </c>
      <c r="C405" s="80" t="str">
        <f>VLOOKUP($A405,'Sheet1 - Table (1)'!$A$8:$AG$1186,COLUMN(C$7),FALSE)</f>
        <v>Neuberger Berman Cor Hybrid Bd USD I2 Acc Hgd</v>
      </c>
      <c r="D405" s="82">
        <f>VLOOKUP($A405,'Sheet1 - Table (1)'!$A$8:$AG$1186,COLUMN(D$7),FALSE)</f>
        <v>44225</v>
      </c>
      <c r="E405" s="124">
        <f>VLOOKUP($A405,'Sheet1 - Table (1)'!$A$8:$AG$1186,COLUMN(E$7),FALSE)</f>
        <v>0.59</v>
      </c>
      <c r="F405" s="80" t="b">
        <f>VLOOKUP($A405,'Sheet1 - Table (1)'!$A$8:$AG$1186,COLUMN(F$7),FALSE)</f>
        <v>1</v>
      </c>
      <c r="G405" s="80" t="str">
        <f>VLOOKUP($A405,'Sheet1 - Table (1)'!$A$8:$AG$1186,COLUMN(G$7),FALSE)</f>
        <v>Ireland</v>
      </c>
      <c r="H405" s="80" t="str">
        <f>VLOOKUP($A405,'Sheet1 - Table (1)'!$A$8:$AG$1186,COLUMN(H$7),FALSE)</f>
        <v>USD</v>
      </c>
      <c r="I405" s="80" t="str">
        <f>VLOOKUP($A405,'Sheet1 - Table (1)'!$A$8:$AG$1186,COLUMN(I$7),FALSE)</f>
        <v>Fonds de placement</v>
      </c>
      <c r="J405" s="80" t="str">
        <f>VLOOKUP($A405,'Sheet1 - Table (1)'!$A$8:$AG$1186,COLUMN(J$7),FALSE)</f>
        <v>Obligation</v>
      </c>
      <c r="K405" s="82">
        <f>VLOOKUP($A405,'Sheet1 - Table (1)'!$A$8:$AG$1186,COLUMN(K$7),FALSE)</f>
        <v>44255</v>
      </c>
      <c r="L405" s="80">
        <f>VLOOKUP($A405,'Sheet1 - Table (1)'!$A$8:$AG$1186,COLUMN(L$7),FALSE)</f>
        <v>2191.4450606</v>
      </c>
      <c r="M405" s="80" t="str">
        <f>VLOOKUP($A405,'Sheet1 - Table (1)'!$A$8:$AG$1186,COLUMN(M$7),FALSE)</f>
        <v>Retained</v>
      </c>
      <c r="N405" s="80" t="b">
        <f>VLOOKUP($A405,'Sheet1 - Table (1)'!$A$8:$AG$1186,COLUMN(N$7),FALSE)</f>
        <v>1</v>
      </c>
      <c r="O405" s="80" t="b">
        <f>VLOOKUP($A405,'Sheet1 - Table (1)'!$A$8:$AG$1186,COLUMN(O$7),FALSE)</f>
        <v>1</v>
      </c>
      <c r="P405" s="80" t="b">
        <f>VLOOKUP($A405,'Sheet1 - Table (1)'!$A$8:$AG$1186,COLUMN(P$7),FALSE)</f>
        <v>1</v>
      </c>
      <c r="Q405" s="80" t="b">
        <f>VLOOKUP($A405,'Sheet1 - Table (1)'!$A$8:$AG$1186,COLUMN(Q$7),FALSE)</f>
        <v>1</v>
      </c>
      <c r="R405" s="80" t="b">
        <f>VLOOKUP($A405,'Sheet1 - Table (1)'!$A$8:$AG$1186,COLUMN(R$7),FALSE)</f>
        <v>1</v>
      </c>
      <c r="S405" s="80">
        <f>VLOOKUP($A405,'Sheet1 - Table (1)'!$A$8:$AG$1186,COLUMN(S$7),FALSE)</f>
        <v>0</v>
      </c>
      <c r="T405" s="80" t="b">
        <f>VLOOKUP($A405,'Sheet1 - Table (1)'!$A$8:$AG$1186,COLUMN(T$7),FALSE)</f>
        <v>1</v>
      </c>
      <c r="U405" s="80" t="str">
        <f t="shared" si="84"/>
        <v>BE-FR-IT-NE-SP-UK</v>
      </c>
      <c r="V405" s="80" t="str">
        <f>VLOOKUP($A405,'Sheet1 - Table (1)'!$A$8:$AG$1186,COLUMN(V$7)+3,FALSE)</f>
        <v>ICVC</v>
      </c>
      <c r="W405" s="80" t="str">
        <f>VLOOKUP(A405,'Sheet1 - Table (1)'!$A$8:$AF$10075,MATCH($W$8,'Sheet1 - Table (1)'!$10:$10,0),FALSE)</f>
        <v>Détermination des Prix Quotidien</v>
      </c>
      <c r="X405" s="80">
        <f>VLOOKUP(A405,'Sheet1 - Table (1)'!$A$8:$AAB$10075,MATCH($X$8,'Sheet1 - Table (1)'!$10:$10,0),FALSE)</f>
        <v>0</v>
      </c>
      <c r="Y405" s="96" t="str">
        <f t="shared" si="86"/>
        <v>Fonds de placement</v>
      </c>
      <c r="AA405" s="96" t="s">
        <v>1823</v>
      </c>
      <c r="AB405" s="96" t="s">
        <v>2481</v>
      </c>
      <c r="AC405" s="214" t="s">
        <v>140</v>
      </c>
      <c r="AD405" s="214" t="s">
        <v>2481</v>
      </c>
      <c r="AE405" s="96" t="s">
        <v>2481</v>
      </c>
      <c r="AF405" s="214" t="s">
        <v>2481</v>
      </c>
      <c r="AG405" s="96" t="s">
        <v>4568</v>
      </c>
      <c r="AI405" s="96" t="s">
        <v>4568</v>
      </c>
      <c r="AJ405" s="96" t="s">
        <v>140</v>
      </c>
      <c r="AK405" s="96" t="s">
        <v>1803</v>
      </c>
      <c r="AL405" s="96" t="s">
        <v>4568</v>
      </c>
      <c r="AM405" s="96" t="str">
        <f t="shared" si="87"/>
        <v>Placements alternatifs étrangers</v>
      </c>
      <c r="AN405" s="139">
        <v>1</v>
      </c>
      <c r="AO405" s="96" t="s">
        <v>2481</v>
      </c>
      <c r="AP405" s="96" t="s">
        <v>74</v>
      </c>
      <c r="AQ405" s="96">
        <v>3.3</v>
      </c>
      <c r="AR405" s="101">
        <v>2.1899999999999999E-2</v>
      </c>
      <c r="AS405" s="101">
        <f t="shared" si="88"/>
        <v>1.6E-2</v>
      </c>
      <c r="AT405" s="96"/>
      <c r="AU405" s="101">
        <v>4.7E-2</v>
      </c>
      <c r="AV405" s="101">
        <v>0.84599999999999997</v>
      </c>
      <c r="AW405" s="101">
        <v>0.107</v>
      </c>
      <c r="BB405" s="101">
        <v>1</v>
      </c>
      <c r="BK405" s="126">
        <v>0.57599999999999996</v>
      </c>
      <c r="BL405" s="101">
        <v>0.13900000000000001</v>
      </c>
      <c r="BN405" s="101">
        <v>0.28499999999999998</v>
      </c>
      <c r="BW405" s="101">
        <v>1</v>
      </c>
      <c r="BX405" s="134" t="s">
        <v>1851</v>
      </c>
      <c r="BZ405" s="101" t="str">
        <f t="shared" si="85"/>
        <v>Courbe Monde Hybrid Non Financials SHORT</v>
      </c>
      <c r="CA405" s="101" t="s">
        <v>70</v>
      </c>
      <c r="CB405" s="101"/>
      <c r="CC405" s="101" t="s">
        <v>70</v>
      </c>
      <c r="CD405" s="42" t="s">
        <v>4374</v>
      </c>
      <c r="CE405" s="42" t="s">
        <v>4374</v>
      </c>
      <c r="CF405" s="42" t="str">
        <f>IFERROR(VLOOKUP(Funds[[#This Row],[Code ISIN]],[1]GLOBAL!$C$1:$L$27,10,FALSE)," ")</f>
        <v xml:space="preserve"> </v>
      </c>
      <c r="CG405" s="42" t="s">
        <v>4374</v>
      </c>
      <c r="CH405" s="42" t="s">
        <v>4374</v>
      </c>
      <c r="CI405" s="42" t="s">
        <v>4374</v>
      </c>
      <c r="CJ405" s="123">
        <v>43830</v>
      </c>
      <c r="CK405" s="96" t="s">
        <v>4374</v>
      </c>
      <c r="CL405" s="246" t="str">
        <f>VLOOKUP(Funds[[#This Row],[Code ISIN]],'Sheet1 - Table (1)'!$A$10:$AF$110017,MATCH("Funds Liquidity",'Sheet1 - Table (1)'!$10:$10,0),FALSE)</f>
        <v>Jour</v>
      </c>
      <c r="CO405" s="246" t="s">
        <v>4568</v>
      </c>
    </row>
    <row r="406" spans="1:93">
      <c r="A406" s="96" t="s">
        <v>4456</v>
      </c>
      <c r="B406" s="305">
        <f>IF(ISERROR(VALUE(VLOOKUP($A406,'Sheet1 - Table (1)'!$A$8:$AG$1186,COLUMN(B$7),FALSE))),VLOOKUP(A406,TK_MANQUANTS,2,FALSE),IF(VALUE(VLOOKUP($A406,'Sheet1 - Table (1)'!$A$8:$AG$1186,COLUMN(B$7),FALSE))=0,VLOOKUP(A406,TK_MANQUANTS,2,FALSE),VALUE(VLOOKUP($A406,'Sheet1 - Table (1)'!$A$8:$AG$1186,COLUMN(B$7),FALSE))))</f>
        <v>32881246</v>
      </c>
      <c r="C406" s="80" t="str">
        <f>VLOOKUP($A406,'Sheet1 - Table (1)'!$A$8:$AG$1186,COLUMN(C$7),FALSE)</f>
        <v>Neuberger Berman Cor Hybrid Bd USD I Acc Hgd</v>
      </c>
      <c r="D406" s="82">
        <f>VLOOKUP($A406,'Sheet1 - Table (1)'!$A$8:$AG$1186,COLUMN(D$7),FALSE)</f>
        <v>44225</v>
      </c>
      <c r="E406" s="124">
        <f>VLOOKUP($A406,'Sheet1 - Table (1)'!$A$8:$AG$1186,COLUMN(E$7),FALSE)</f>
        <v>0.71</v>
      </c>
      <c r="F406" s="80" t="b">
        <f>VLOOKUP($A406,'Sheet1 - Table (1)'!$A$8:$AG$1186,COLUMN(F$7),FALSE)</f>
        <v>1</v>
      </c>
      <c r="G406" s="80" t="str">
        <f>VLOOKUP($A406,'Sheet1 - Table (1)'!$A$8:$AG$1186,COLUMN(G$7),FALSE)</f>
        <v>Ireland</v>
      </c>
      <c r="H406" s="80" t="str">
        <f>VLOOKUP($A406,'Sheet1 - Table (1)'!$A$8:$AG$1186,COLUMN(H$7),FALSE)</f>
        <v>USD</v>
      </c>
      <c r="I406" s="80" t="str">
        <f>VLOOKUP($A406,'Sheet1 - Table (1)'!$A$8:$AG$1186,COLUMN(I$7),FALSE)</f>
        <v>Fonds de placement</v>
      </c>
      <c r="J406" s="80" t="str">
        <f>VLOOKUP($A406,'Sheet1 - Table (1)'!$A$8:$AG$1186,COLUMN(J$7),FALSE)</f>
        <v>Obligation</v>
      </c>
      <c r="K406" s="82">
        <f>VLOOKUP($A406,'Sheet1 - Table (1)'!$A$8:$AG$1186,COLUMN(K$7),FALSE)</f>
        <v>44255</v>
      </c>
      <c r="L406" s="80">
        <f>VLOOKUP($A406,'Sheet1 - Table (1)'!$A$8:$AG$1186,COLUMN(L$7),FALSE)</f>
        <v>2191.4450606</v>
      </c>
      <c r="M406" s="80" t="str">
        <f>VLOOKUP($A406,'Sheet1 - Table (1)'!$A$8:$AG$1186,COLUMN(M$7),FALSE)</f>
        <v>Retained</v>
      </c>
      <c r="N406" s="80" t="b">
        <f>VLOOKUP($A406,'Sheet1 - Table (1)'!$A$8:$AG$1186,COLUMN(N$7),FALSE)</f>
        <v>1</v>
      </c>
      <c r="O406" s="80" t="b">
        <f>VLOOKUP($A406,'Sheet1 - Table (1)'!$A$8:$AG$1186,COLUMN(O$7),FALSE)</f>
        <v>1</v>
      </c>
      <c r="P406" s="80" t="b">
        <f>VLOOKUP($A406,'Sheet1 - Table (1)'!$A$8:$AG$1186,COLUMN(P$7),FALSE)</f>
        <v>1</v>
      </c>
      <c r="Q406" s="80" t="b">
        <f>VLOOKUP($A406,'Sheet1 - Table (1)'!$A$8:$AG$1186,COLUMN(Q$7),FALSE)</f>
        <v>1</v>
      </c>
      <c r="R406" s="80" t="b">
        <f>VLOOKUP($A406,'Sheet1 - Table (1)'!$A$8:$AG$1186,COLUMN(R$7),FALSE)</f>
        <v>1</v>
      </c>
      <c r="S406" s="80" t="b">
        <f>VLOOKUP($A406,'Sheet1 - Table (1)'!$A$8:$AG$1186,COLUMN(S$7),FALSE)</f>
        <v>1</v>
      </c>
      <c r="T406" s="80" t="b">
        <f>VLOOKUP($A406,'Sheet1 - Table (1)'!$A$8:$AG$1186,COLUMN(T$7),FALSE)</f>
        <v>1</v>
      </c>
      <c r="U406" s="80" t="str">
        <f t="shared" si="84"/>
        <v>BE-FR-IT-NE-SP-GE-UK</v>
      </c>
      <c r="V406" s="80" t="str">
        <f>VLOOKUP($A406,'Sheet1 - Table (1)'!$A$8:$AG$1186,COLUMN(V$7)+3,FALSE)</f>
        <v>ICVC</v>
      </c>
      <c r="W406" s="80" t="str">
        <f>VLOOKUP(A406,'Sheet1 - Table (1)'!$A$8:$AF$10075,MATCH($W$8,'Sheet1 - Table (1)'!$10:$10,0),FALSE)</f>
        <v>Détermination des Prix Quotidien</v>
      </c>
      <c r="X406" s="80">
        <f>VLOOKUP(A406,'Sheet1 - Table (1)'!$A$8:$AAB$10075,MATCH($X$8,'Sheet1 - Table (1)'!$10:$10,0),FALSE)</f>
        <v>0</v>
      </c>
      <c r="Y406" s="96" t="str">
        <f t="shared" si="86"/>
        <v>Fonds de placement</v>
      </c>
      <c r="AA406" s="96" t="s">
        <v>1823</v>
      </c>
      <c r="AB406" s="96" t="s">
        <v>2481</v>
      </c>
      <c r="AC406" s="214" t="s">
        <v>140</v>
      </c>
      <c r="AD406" s="214" t="s">
        <v>2481</v>
      </c>
      <c r="AE406" s="96" t="s">
        <v>2481</v>
      </c>
      <c r="AF406" s="214" t="s">
        <v>2481</v>
      </c>
      <c r="AG406" s="96" t="s">
        <v>4568</v>
      </c>
      <c r="AI406" s="96" t="s">
        <v>4568</v>
      </c>
      <c r="AJ406" s="96" t="s">
        <v>140</v>
      </c>
      <c r="AK406" s="96" t="s">
        <v>1803</v>
      </c>
      <c r="AL406" s="96" t="s">
        <v>4568</v>
      </c>
      <c r="AM406" s="96" t="str">
        <f t="shared" si="87"/>
        <v>Placements alternatifs étrangers</v>
      </c>
      <c r="AN406" s="139">
        <v>1</v>
      </c>
      <c r="AO406" s="96" t="s">
        <v>2481</v>
      </c>
      <c r="AP406" s="96" t="s">
        <v>74</v>
      </c>
      <c r="AQ406" s="96">
        <v>3.3</v>
      </c>
      <c r="AR406" s="101">
        <v>2.1899999999999999E-2</v>
      </c>
      <c r="AS406" s="101">
        <f t="shared" si="88"/>
        <v>1.4800000000000001E-2</v>
      </c>
      <c r="AT406" s="96"/>
      <c r="AU406" s="101">
        <v>4.7E-2</v>
      </c>
      <c r="AV406" s="101">
        <v>0.84599999999999997</v>
      </c>
      <c r="AW406" s="101">
        <v>0.107</v>
      </c>
      <c r="BB406" s="101">
        <v>1</v>
      </c>
      <c r="BK406" s="126">
        <v>0.57599999999999996</v>
      </c>
      <c r="BL406" s="101">
        <v>0.13900000000000001</v>
      </c>
      <c r="BN406" s="101">
        <v>0.28499999999999998</v>
      </c>
      <c r="BW406" s="101">
        <v>1</v>
      </c>
      <c r="BX406" s="134" t="s">
        <v>1851</v>
      </c>
      <c r="BZ406" s="101" t="str">
        <f t="shared" si="85"/>
        <v>Courbe Monde Hybrid Non Financials SHORT</v>
      </c>
      <c r="CA406" s="101" t="s">
        <v>70</v>
      </c>
      <c r="CB406" s="101"/>
      <c r="CC406" s="101" t="s">
        <v>70</v>
      </c>
      <c r="CD406" s="42" t="s">
        <v>4374</v>
      </c>
      <c r="CE406" s="42" t="s">
        <v>4374</v>
      </c>
      <c r="CF406" s="42" t="str">
        <f>IFERROR(VLOOKUP(Funds[[#This Row],[Code ISIN]],[1]GLOBAL!$C$1:$L$27,10,FALSE)," ")</f>
        <v xml:space="preserve"> </v>
      </c>
      <c r="CG406" s="42" t="s">
        <v>4374</v>
      </c>
      <c r="CH406" s="42" t="s">
        <v>4374</v>
      </c>
      <c r="CI406" s="42" t="s">
        <v>4374</v>
      </c>
      <c r="CJ406" s="123">
        <v>43830</v>
      </c>
      <c r="CK406" s="96" t="s">
        <v>4374</v>
      </c>
      <c r="CL406" s="246" t="str">
        <f>VLOOKUP(Funds[[#This Row],[Code ISIN]],'Sheet1 - Table (1)'!$A$10:$AF$110017,MATCH("Funds Liquidity",'Sheet1 - Table (1)'!$10:$10,0),FALSE)</f>
        <v>Jour</v>
      </c>
      <c r="CO406" s="246" t="s">
        <v>4568</v>
      </c>
    </row>
    <row r="407" spans="1:93">
      <c r="A407" s="96" t="s">
        <v>4457</v>
      </c>
      <c r="B407" s="305">
        <f>IF(ISERROR(VALUE(VLOOKUP($A407,'Sheet1 - Table (1)'!$A$8:$AG$1186,COLUMN(B$7),FALSE))),VLOOKUP(A407,TK_MANQUANTS,2,FALSE),IF(VALUE(VLOOKUP($A407,'Sheet1 - Table (1)'!$A$8:$AG$1186,COLUMN(B$7),FALSE))=0,VLOOKUP(A407,TK_MANQUANTS,2,FALSE),VALUE(VLOOKUP($A407,'Sheet1 - Table (1)'!$A$8:$AG$1186,COLUMN(B$7),FALSE))))</f>
        <v>36364717</v>
      </c>
      <c r="C407" s="80" t="str">
        <f>VLOOKUP($A407,'Sheet1 - Table (1)'!$A$8:$AG$1186,COLUMN(C$7),FALSE)</f>
        <v>Neuberger Berman Cor Hybrid Bd USD P Acc Hgd</v>
      </c>
      <c r="D407" s="82">
        <f>VLOOKUP($A407,'Sheet1 - Table (1)'!$A$8:$AG$1186,COLUMN(D$7),FALSE)</f>
        <v>44225</v>
      </c>
      <c r="E407" s="124">
        <f>VLOOKUP($A407,'Sheet1 - Table (1)'!$A$8:$AG$1186,COLUMN(E$7),FALSE)</f>
        <v>0.68</v>
      </c>
      <c r="F407" s="80" t="b">
        <f>VLOOKUP($A407,'Sheet1 - Table (1)'!$A$8:$AG$1186,COLUMN(F$7),FALSE)</f>
        <v>1</v>
      </c>
      <c r="G407" s="80" t="str">
        <f>VLOOKUP($A407,'Sheet1 - Table (1)'!$A$8:$AG$1186,COLUMN(G$7),FALSE)</f>
        <v>Ireland</v>
      </c>
      <c r="H407" s="80" t="str">
        <f>VLOOKUP($A407,'Sheet1 - Table (1)'!$A$8:$AG$1186,COLUMN(H$7),FALSE)</f>
        <v>USD</v>
      </c>
      <c r="I407" s="80" t="str">
        <f>VLOOKUP($A407,'Sheet1 - Table (1)'!$A$8:$AG$1186,COLUMN(I$7),FALSE)</f>
        <v>Fonds de placement</v>
      </c>
      <c r="J407" s="80" t="str">
        <f>VLOOKUP($A407,'Sheet1 - Table (1)'!$A$8:$AG$1186,COLUMN(J$7),FALSE)</f>
        <v>Obligation</v>
      </c>
      <c r="K407" s="82">
        <f>VLOOKUP($A407,'Sheet1 - Table (1)'!$A$8:$AG$1186,COLUMN(K$7),FALSE)</f>
        <v>44255</v>
      </c>
      <c r="L407" s="80">
        <f>VLOOKUP($A407,'Sheet1 - Table (1)'!$A$8:$AG$1186,COLUMN(L$7),FALSE)</f>
        <v>2191.4450606</v>
      </c>
      <c r="M407" s="80" t="str">
        <f>VLOOKUP($A407,'Sheet1 - Table (1)'!$A$8:$AG$1186,COLUMN(M$7),FALSE)</f>
        <v>Retained</v>
      </c>
      <c r="N407" s="80" t="b">
        <f>VLOOKUP($A407,'Sheet1 - Table (1)'!$A$8:$AG$1186,COLUMN(N$7),FALSE)</f>
        <v>1</v>
      </c>
      <c r="O407" s="80" t="b">
        <f>VLOOKUP($A407,'Sheet1 - Table (1)'!$A$8:$AG$1186,COLUMN(O$7),FALSE)</f>
        <v>1</v>
      </c>
      <c r="P407" s="80" t="b">
        <f>VLOOKUP($A407,'Sheet1 - Table (1)'!$A$8:$AG$1186,COLUMN(P$7),FALSE)</f>
        <v>1</v>
      </c>
      <c r="Q407" s="80" t="b">
        <f>VLOOKUP($A407,'Sheet1 - Table (1)'!$A$8:$AG$1186,COLUMN(Q$7),FALSE)</f>
        <v>1</v>
      </c>
      <c r="R407" s="80" t="b">
        <f>VLOOKUP($A407,'Sheet1 - Table (1)'!$A$8:$AG$1186,COLUMN(R$7),FALSE)</f>
        <v>1</v>
      </c>
      <c r="S407" s="80">
        <f>VLOOKUP($A407,'Sheet1 - Table (1)'!$A$8:$AG$1186,COLUMN(S$7),FALSE)</f>
        <v>0</v>
      </c>
      <c r="T407" s="80" t="b">
        <f>VLOOKUP($A407,'Sheet1 - Table (1)'!$A$8:$AG$1186,COLUMN(T$7),FALSE)</f>
        <v>1</v>
      </c>
      <c r="U407" s="80" t="str">
        <f t="shared" si="84"/>
        <v>BE-FR-IT-NE-SP-UK</v>
      </c>
      <c r="V407" s="80" t="str">
        <f>VLOOKUP($A407,'Sheet1 - Table (1)'!$A$8:$AG$1186,COLUMN(V$7)+3,FALSE)</f>
        <v>ICVC</v>
      </c>
      <c r="W407" s="80" t="str">
        <f>VLOOKUP(A407,'Sheet1 - Table (1)'!$A$8:$AF$10075,MATCH($W$8,'Sheet1 - Table (1)'!$10:$10,0),FALSE)</f>
        <v>Détermination des Prix Quotidien</v>
      </c>
      <c r="X407" s="80">
        <f>VLOOKUP(A407,'Sheet1 - Table (1)'!$A$8:$AAB$10075,MATCH($X$8,'Sheet1 - Table (1)'!$10:$10,0),FALSE)</f>
        <v>0</v>
      </c>
      <c r="Y407" s="96" t="str">
        <f t="shared" si="86"/>
        <v>Fonds de placement</v>
      </c>
      <c r="AA407" s="96" t="s">
        <v>1823</v>
      </c>
      <c r="AB407" s="96" t="s">
        <v>2481</v>
      </c>
      <c r="AC407" s="214" t="s">
        <v>140</v>
      </c>
      <c r="AD407" s="214" t="s">
        <v>2481</v>
      </c>
      <c r="AE407" s="214" t="s">
        <v>2481</v>
      </c>
      <c r="AF407" s="214" t="s">
        <v>2481</v>
      </c>
      <c r="AG407" s="96" t="s">
        <v>4568</v>
      </c>
      <c r="AI407" s="96" t="s">
        <v>4568</v>
      </c>
      <c r="AJ407" s="96" t="s">
        <v>140</v>
      </c>
      <c r="AK407" s="96" t="s">
        <v>1803</v>
      </c>
      <c r="AL407" s="96" t="s">
        <v>4568</v>
      </c>
      <c r="AM407" s="96" t="str">
        <f t="shared" si="87"/>
        <v>Placements alternatifs étrangers</v>
      </c>
      <c r="AN407" s="139">
        <v>1</v>
      </c>
      <c r="AO407" s="96" t="s">
        <v>2481</v>
      </c>
      <c r="AP407" s="96" t="s">
        <v>74</v>
      </c>
      <c r="AQ407" s="96">
        <v>3.3</v>
      </c>
      <c r="AR407" s="101">
        <v>2.1899999999999999E-2</v>
      </c>
      <c r="AS407" s="101">
        <f t="shared" si="88"/>
        <v>1.5099999999999999E-2</v>
      </c>
      <c r="AT407" s="96"/>
      <c r="AU407" s="101">
        <v>4.7E-2</v>
      </c>
      <c r="AV407" s="101">
        <v>0.84599999999999997</v>
      </c>
      <c r="AW407" s="101">
        <v>0.107</v>
      </c>
      <c r="BB407" s="101">
        <v>1</v>
      </c>
      <c r="BK407" s="126">
        <v>0.57599999999999996</v>
      </c>
      <c r="BL407" s="101">
        <v>0.13900000000000001</v>
      </c>
      <c r="BN407" s="101">
        <v>0.28499999999999998</v>
      </c>
      <c r="BW407" s="101">
        <v>1</v>
      </c>
      <c r="BX407" s="134" t="s">
        <v>1851</v>
      </c>
      <c r="BZ407" s="101" t="str">
        <f t="shared" si="85"/>
        <v>Courbe Monde Hybrid Non Financials SHORT</v>
      </c>
      <c r="CA407" s="101" t="s">
        <v>4051</v>
      </c>
      <c r="CB407" s="122" t="s">
        <v>4609</v>
      </c>
      <c r="CC407" s="137" t="s">
        <v>4610</v>
      </c>
      <c r="CD407" s="42" t="s">
        <v>4374</v>
      </c>
      <c r="CE407" s="42" t="s">
        <v>4374</v>
      </c>
      <c r="CF407" s="42" t="str">
        <f>IFERROR(VLOOKUP(Funds[[#This Row],[Code ISIN]],[1]GLOBAL!$C$1:$L$27,10,FALSE)," ")</f>
        <v xml:space="preserve"> </v>
      </c>
      <c r="CG407" s="42" t="s">
        <v>4374</v>
      </c>
      <c r="CH407" s="42" t="s">
        <v>4374</v>
      </c>
      <c r="CI407" s="42" t="s">
        <v>4374</v>
      </c>
      <c r="CJ407" s="123">
        <v>43830</v>
      </c>
      <c r="CK407" s="96" t="s">
        <v>4374</v>
      </c>
      <c r="CL407" s="246" t="str">
        <f>VLOOKUP(Funds[[#This Row],[Code ISIN]],'Sheet1 - Table (1)'!$A$10:$AF$110017,MATCH("Funds Liquidity",'Sheet1 - Table (1)'!$10:$10,0),FALSE)</f>
        <v>Jour</v>
      </c>
      <c r="CO407" s="246" t="s">
        <v>4568</v>
      </c>
    </row>
    <row r="408" spans="1:93">
      <c r="A408" s="96" t="s">
        <v>4458</v>
      </c>
      <c r="B408" s="305">
        <f>IF(ISERROR(VALUE(VLOOKUP($A408,'Sheet1 - Table (1)'!$A$8:$AG$1186,COLUMN(B$7),FALSE))),VLOOKUP(A408,TK_MANQUANTS,2,FALSE),IF(VALUE(VLOOKUP($A408,'Sheet1 - Table (1)'!$A$8:$AG$1186,COLUMN(B$7),FALSE))=0,VLOOKUP(A408,TK_MANQUANTS,2,FALSE),VALUE(VLOOKUP($A408,'Sheet1 - Table (1)'!$A$8:$AG$1186,COLUMN(B$7),FALSE))))</f>
        <v>21367449</v>
      </c>
      <c r="C408" s="80" t="str">
        <f>VLOOKUP($A408,'Sheet1 - Table (1)'!$A$8:$AG$1186,COLUMN(C$7),FALSE)</f>
        <v>PIMCO GIS Capital Securities Inst CHF Hgd Acc</v>
      </c>
      <c r="D408" s="82">
        <f>VLOOKUP($A408,'Sheet1 - Table (1)'!$A$8:$AG$1186,COLUMN(D$7),FALSE)</f>
        <v>43880</v>
      </c>
      <c r="E408" s="124">
        <f>VLOOKUP($A408,'Sheet1 - Table (1)'!$A$8:$AG$1186,COLUMN(E$7),FALSE)</f>
        <v>0.79</v>
      </c>
      <c r="F408" s="80" t="b">
        <f>VLOOKUP($A408,'Sheet1 - Table (1)'!$A$8:$AG$1186,COLUMN(F$7),FALSE)</f>
        <v>1</v>
      </c>
      <c r="G408" s="80" t="str">
        <f>VLOOKUP($A408,'Sheet1 - Table (1)'!$A$8:$AG$1186,COLUMN(G$7),FALSE)</f>
        <v>Ireland</v>
      </c>
      <c r="H408" s="80" t="str">
        <f>VLOOKUP($A408,'Sheet1 - Table (1)'!$A$8:$AG$1186,COLUMN(H$7),FALSE)</f>
        <v>CHF</v>
      </c>
      <c r="I408" s="80" t="str">
        <f>VLOOKUP($A408,'Sheet1 - Table (1)'!$A$8:$AG$1186,COLUMN(I$7),FALSE)</f>
        <v>Fonds de placement</v>
      </c>
      <c r="J408" s="80" t="str">
        <f>VLOOKUP($A408,'Sheet1 - Table (1)'!$A$8:$AG$1186,COLUMN(J$7),FALSE)</f>
        <v>Obligation</v>
      </c>
      <c r="K408" s="82">
        <f>VLOOKUP($A408,'Sheet1 - Table (1)'!$A$8:$AG$1186,COLUMN(K$7),FALSE)</f>
        <v>0</v>
      </c>
      <c r="L408" s="80">
        <f>VLOOKUP($A408,'Sheet1 - Table (1)'!$A$8:$AG$1186,COLUMN(L$7),FALSE)</f>
        <v>0</v>
      </c>
      <c r="M408" s="80" t="str">
        <f>VLOOKUP($A408,'Sheet1 - Table (1)'!$A$8:$AG$1186,COLUMN(M$7),FALSE)</f>
        <v>Retained</v>
      </c>
      <c r="N408" s="80" t="b">
        <f>VLOOKUP($A408,'Sheet1 - Table (1)'!$A$8:$AG$1186,COLUMN(N$7),FALSE)</f>
        <v>1</v>
      </c>
      <c r="O408" s="80" t="b">
        <f>VLOOKUP($A408,'Sheet1 - Table (1)'!$A$8:$AG$1186,COLUMN(O$7),FALSE)</f>
        <v>1</v>
      </c>
      <c r="P408" s="80" t="b">
        <f>VLOOKUP($A408,'Sheet1 - Table (1)'!$A$8:$AG$1186,COLUMN(P$7),FALSE)</f>
        <v>1</v>
      </c>
      <c r="Q408" s="80" t="b">
        <f>VLOOKUP($A408,'Sheet1 - Table (1)'!$A$8:$AG$1186,COLUMN(Q$7),FALSE)</f>
        <v>1</v>
      </c>
      <c r="R408" s="80">
        <f>VLOOKUP($A408,'Sheet1 - Table (1)'!$A$8:$AG$1186,COLUMN(R$7),FALSE)</f>
        <v>0</v>
      </c>
      <c r="S408" s="80" t="b">
        <f>VLOOKUP($A408,'Sheet1 - Table (1)'!$A$8:$AG$1186,COLUMN(S$7),FALSE)</f>
        <v>1</v>
      </c>
      <c r="T408" s="80" t="b">
        <f>VLOOKUP($A408,'Sheet1 - Table (1)'!$A$8:$AG$1186,COLUMN(T$7),FALSE)</f>
        <v>1</v>
      </c>
      <c r="U408" s="80" t="str">
        <f t="shared" si="84"/>
        <v>BE-FR-IT-NE-GE-UK</v>
      </c>
      <c r="V408" s="80" t="str">
        <f>VLOOKUP($A408,'Sheet1 - Table (1)'!$A$8:$AG$1186,COLUMN(V$7)+3,FALSE)</f>
        <v>OEIC</v>
      </c>
      <c r="W408" s="80" t="str">
        <f>VLOOKUP(A408,'Sheet1 - Table (1)'!$A$8:$AF$10075,MATCH($W$8,'Sheet1 - Table (1)'!$10:$10,0),FALSE)</f>
        <v>Détermination des Prix Quotidien</v>
      </c>
      <c r="X408" s="80">
        <f>VLOOKUP(A408,'Sheet1 - Table (1)'!$A$8:$AAB$10075,MATCH($X$8,'Sheet1 - Table (1)'!$10:$10,0),FALSE)</f>
        <v>0</v>
      </c>
      <c r="Y408" s="96" t="str">
        <f t="shared" si="86"/>
        <v>Fonds de placement</v>
      </c>
      <c r="AA408" s="96" t="s">
        <v>1823</v>
      </c>
      <c r="AB408" s="96" t="s">
        <v>2874</v>
      </c>
      <c r="AC408" s="214" t="s">
        <v>2874</v>
      </c>
      <c r="AG408" s="96" t="s">
        <v>4557</v>
      </c>
      <c r="AI408" s="96" t="s">
        <v>4556</v>
      </c>
      <c r="AJ408" s="96" t="s">
        <v>4557</v>
      </c>
      <c r="AK408" s="96" t="s">
        <v>1803</v>
      </c>
      <c r="AL408" s="96" t="s">
        <v>4557</v>
      </c>
      <c r="AM408" s="96" t="str">
        <f t="shared" si="87"/>
        <v>Placements alternatifs étrangers hedged</v>
      </c>
      <c r="AN408" s="139">
        <v>1</v>
      </c>
      <c r="AO408" s="96" t="s">
        <v>2874</v>
      </c>
      <c r="AP408" s="96" t="s">
        <v>1804</v>
      </c>
      <c r="AQ408" s="96">
        <v>5.2</v>
      </c>
      <c r="AR408" s="101">
        <v>3.2599999999999997E-2</v>
      </c>
      <c r="AS408" s="101">
        <f t="shared" si="88"/>
        <v>2.4699999999999996E-2</v>
      </c>
      <c r="AT408" s="96"/>
      <c r="AU408" s="101">
        <v>0.105</v>
      </c>
      <c r="AV408" s="101">
        <v>0.23899999999999999</v>
      </c>
      <c r="AW408" s="101">
        <v>0.65600000000000003</v>
      </c>
      <c r="AX408" s="101">
        <v>1</v>
      </c>
      <c r="BK408" s="101">
        <v>0.4</v>
      </c>
      <c r="BL408" s="101">
        <v>0.17499999999999999</v>
      </c>
      <c r="BN408" s="101">
        <v>0.42499999999999999</v>
      </c>
      <c r="BW408" s="101">
        <v>1</v>
      </c>
      <c r="BX408" s="134" t="s">
        <v>1857</v>
      </c>
      <c r="BZ408" s="101" t="str">
        <f t="shared" si="85"/>
        <v/>
      </c>
      <c r="CA408" s="101" t="s">
        <v>4051</v>
      </c>
      <c r="CB408" s="122" t="s">
        <v>4611</v>
      </c>
      <c r="CC408" s="137" t="s">
        <v>4612</v>
      </c>
      <c r="CD408" s="42" t="s">
        <v>4374</v>
      </c>
      <c r="CE408" s="42" t="s">
        <v>4374</v>
      </c>
      <c r="CF408" s="42" t="str">
        <f>IFERROR(VLOOKUP(Funds[[#This Row],[Code ISIN]],[1]GLOBAL!$C$1:$L$27,10,FALSE)," ")</f>
        <v xml:space="preserve"> </v>
      </c>
      <c r="CG408" s="42" t="s">
        <v>4374</v>
      </c>
      <c r="CH408" s="42" t="s">
        <v>4374</v>
      </c>
      <c r="CI408" s="42" t="s">
        <v>4374</v>
      </c>
      <c r="CJ408" s="123">
        <v>43830</v>
      </c>
      <c r="CK408" s="96" t="s">
        <v>4374</v>
      </c>
      <c r="CL408" s="246" t="str">
        <f>VLOOKUP(Funds[[#This Row],[Code ISIN]],'Sheet1 - Table (1)'!$A$10:$AF$110017,MATCH("Funds Liquidity",'Sheet1 - Table (1)'!$10:$10,0),FALSE)</f>
        <v>Jour</v>
      </c>
      <c r="CM408" s="246" t="s">
        <v>2874</v>
      </c>
      <c r="CN408" s="246" t="s">
        <v>5374</v>
      </c>
      <c r="CO408" s="246" t="s">
        <v>4557</v>
      </c>
    </row>
    <row r="409" spans="1:93">
      <c r="A409" s="96" t="s">
        <v>4460</v>
      </c>
      <c r="B409" s="305">
        <f>IF(ISERROR(VALUE(VLOOKUP($A409,'Sheet1 - Table (1)'!$A$8:$AG$1186,COLUMN(B$7),FALSE))),VLOOKUP(A409,TK_MANQUANTS,2,FALSE),IF(VALUE(VLOOKUP($A409,'Sheet1 - Table (1)'!$A$8:$AG$1186,COLUMN(B$7),FALSE))=0,VLOOKUP(A409,TK_MANQUANTS,2,FALSE),VALUE(VLOOKUP($A409,'Sheet1 - Table (1)'!$A$8:$AG$1186,COLUMN(B$7),FALSE))))</f>
        <v>24976781</v>
      </c>
      <c r="C409" s="80" t="str">
        <f>VLOOKUP($A409,'Sheet1 - Table (1)'!$A$8:$AG$1186,COLUMN(C$7),FALSE)</f>
        <v>PIMCO GIS Capital Securities Inst EUR Hgd IncII</v>
      </c>
      <c r="D409" s="82">
        <f>VLOOKUP($A409,'Sheet1 - Table (1)'!$A$8:$AG$1186,COLUMN(D$7),FALSE)</f>
        <v>43880</v>
      </c>
      <c r="E409" s="124">
        <f>VLOOKUP($A409,'Sheet1 - Table (1)'!$A$8:$AG$1186,COLUMN(E$7),FALSE)</f>
        <v>0.79</v>
      </c>
      <c r="F409" s="80" t="b">
        <f>VLOOKUP($A409,'Sheet1 - Table (1)'!$A$8:$AG$1186,COLUMN(F$7),FALSE)</f>
        <v>1</v>
      </c>
      <c r="G409" s="80" t="str">
        <f>VLOOKUP($A409,'Sheet1 - Table (1)'!$A$8:$AG$1186,COLUMN(G$7),FALSE)</f>
        <v>Ireland</v>
      </c>
      <c r="H409" s="80" t="str">
        <f>VLOOKUP($A409,'Sheet1 - Table (1)'!$A$8:$AG$1186,COLUMN(H$7),FALSE)</f>
        <v>EUR</v>
      </c>
      <c r="I409" s="80" t="str">
        <f>VLOOKUP($A409,'Sheet1 - Table (1)'!$A$8:$AG$1186,COLUMN(I$7),FALSE)</f>
        <v>Fonds de placement</v>
      </c>
      <c r="J409" s="80" t="str">
        <f>VLOOKUP($A409,'Sheet1 - Table (1)'!$A$8:$AG$1186,COLUMN(J$7),FALSE)</f>
        <v>Obligation</v>
      </c>
      <c r="K409" s="82">
        <f>VLOOKUP($A409,'Sheet1 - Table (1)'!$A$8:$AG$1186,COLUMN(K$7),FALSE)</f>
        <v>0</v>
      </c>
      <c r="L409" s="80">
        <f>VLOOKUP($A409,'Sheet1 - Table (1)'!$A$8:$AG$1186,COLUMN(L$7),FALSE)</f>
        <v>0</v>
      </c>
      <c r="M409" s="80" t="str">
        <f>VLOOKUP($A409,'Sheet1 - Table (1)'!$A$8:$AG$1186,COLUMN(M$7),FALSE)</f>
        <v>Paid</v>
      </c>
      <c r="N409" s="80" t="b">
        <f>VLOOKUP($A409,'Sheet1 - Table (1)'!$A$8:$AG$1186,COLUMN(N$7),FALSE)</f>
        <v>1</v>
      </c>
      <c r="O409" s="80" t="b">
        <f>VLOOKUP($A409,'Sheet1 - Table (1)'!$A$8:$AG$1186,COLUMN(O$7),FALSE)</f>
        <v>1</v>
      </c>
      <c r="P409" s="80" t="b">
        <f>VLOOKUP($A409,'Sheet1 - Table (1)'!$A$8:$AG$1186,COLUMN(P$7),FALSE)</f>
        <v>1</v>
      </c>
      <c r="Q409" s="80" t="b">
        <f>VLOOKUP($A409,'Sheet1 - Table (1)'!$A$8:$AG$1186,COLUMN(Q$7),FALSE)</f>
        <v>1</v>
      </c>
      <c r="R409" s="80">
        <f>VLOOKUP($A409,'Sheet1 - Table (1)'!$A$8:$AG$1186,COLUMN(R$7),FALSE)</f>
        <v>0</v>
      </c>
      <c r="S409" s="80" t="b">
        <f>VLOOKUP($A409,'Sheet1 - Table (1)'!$A$8:$AG$1186,COLUMN(S$7),FALSE)</f>
        <v>1</v>
      </c>
      <c r="T409" s="80" t="b">
        <f>VLOOKUP($A409,'Sheet1 - Table (1)'!$A$8:$AG$1186,COLUMN(T$7),FALSE)</f>
        <v>1</v>
      </c>
      <c r="U409" s="80" t="str">
        <f t="shared" si="84"/>
        <v>BE-FR-IT-NE-GE-UK</v>
      </c>
      <c r="V409" s="80" t="str">
        <f>VLOOKUP($A409,'Sheet1 - Table (1)'!$A$8:$AG$1186,COLUMN(V$7)+3,FALSE)</f>
        <v>OEIC</v>
      </c>
      <c r="W409" s="80" t="str">
        <f>VLOOKUP(A409,'Sheet1 - Table (1)'!$A$8:$AF$10075,MATCH($W$8,'Sheet1 - Table (1)'!$10:$10,0),FALSE)</f>
        <v>Détermination des Prix Quotidien</v>
      </c>
      <c r="X409" s="80">
        <f>VLOOKUP(A409,'Sheet1 - Table (1)'!$A$8:$AAB$10075,MATCH($X$8,'Sheet1 - Table (1)'!$10:$10,0),FALSE)</f>
        <v>0</v>
      </c>
      <c r="Y409" s="96" t="str">
        <f t="shared" si="86"/>
        <v>Fonds de placement</v>
      </c>
      <c r="AA409" s="96" t="s">
        <v>1823</v>
      </c>
      <c r="AB409" s="96" t="s">
        <v>2874</v>
      </c>
      <c r="AC409" s="214" t="s">
        <v>2874</v>
      </c>
      <c r="AG409" s="96" t="s">
        <v>4557</v>
      </c>
      <c r="AI409" s="96" t="s">
        <v>4556</v>
      </c>
      <c r="AJ409" s="96" t="s">
        <v>4557</v>
      </c>
      <c r="AK409" s="96" t="s">
        <v>1803</v>
      </c>
      <c r="AL409" s="96" t="s">
        <v>4557</v>
      </c>
      <c r="AM409" s="96" t="str">
        <f t="shared" si="87"/>
        <v>Placements alternatifs étrangers</v>
      </c>
      <c r="AN409" s="139">
        <v>1</v>
      </c>
      <c r="AO409" s="96" t="s">
        <v>2874</v>
      </c>
      <c r="AP409" s="96" t="s">
        <v>1804</v>
      </c>
      <c r="AQ409" s="96">
        <v>5.2</v>
      </c>
      <c r="AR409" s="101">
        <v>3.2599999999999997E-2</v>
      </c>
      <c r="AS409" s="101">
        <f t="shared" si="88"/>
        <v>2.4699999999999996E-2</v>
      </c>
      <c r="AT409" s="96"/>
      <c r="AU409" s="101">
        <v>0.105</v>
      </c>
      <c r="AV409" s="101">
        <v>0.23899999999999999</v>
      </c>
      <c r="AW409" s="101">
        <v>0.65600000000000003</v>
      </c>
      <c r="AY409" s="101">
        <v>1</v>
      </c>
      <c r="BK409" s="101">
        <v>0.4</v>
      </c>
      <c r="BL409" s="101">
        <v>0.17499999999999999</v>
      </c>
      <c r="BN409" s="101">
        <v>0.42499999999999999</v>
      </c>
      <c r="BW409" s="101">
        <v>1</v>
      </c>
      <c r="BX409" s="134" t="s">
        <v>1857</v>
      </c>
      <c r="BZ409" s="101" t="str">
        <f t="shared" si="85"/>
        <v/>
      </c>
      <c r="CA409" s="101" t="s">
        <v>4051</v>
      </c>
      <c r="CB409" s="122" t="s">
        <v>4613</v>
      </c>
      <c r="CC409" s="137" t="s">
        <v>4614</v>
      </c>
      <c r="CD409" s="42" t="s">
        <v>4374</v>
      </c>
      <c r="CE409" s="42" t="s">
        <v>4374</v>
      </c>
      <c r="CF409" s="42" t="str">
        <f>IFERROR(VLOOKUP(Funds[[#This Row],[Code ISIN]],[1]GLOBAL!$C$1:$L$27,10,FALSE)," ")</f>
        <v xml:space="preserve"> </v>
      </c>
      <c r="CG409" s="42" t="s">
        <v>4374</v>
      </c>
      <c r="CH409" s="42" t="s">
        <v>4374</v>
      </c>
      <c r="CI409" s="42" t="s">
        <v>4374</v>
      </c>
      <c r="CJ409" s="123">
        <v>43830</v>
      </c>
      <c r="CK409" s="96" t="s">
        <v>4374</v>
      </c>
      <c r="CL409" s="246" t="str">
        <f>VLOOKUP(Funds[[#This Row],[Code ISIN]],'Sheet1 - Table (1)'!$A$10:$AF$110017,MATCH("Funds Liquidity",'Sheet1 - Table (1)'!$10:$10,0),FALSE)</f>
        <v>Jour</v>
      </c>
      <c r="CN409" s="246" t="s">
        <v>5374</v>
      </c>
      <c r="CO409" s="246" t="s">
        <v>4557</v>
      </c>
    </row>
    <row r="410" spans="1:93">
      <c r="A410" s="96" t="s">
        <v>4462</v>
      </c>
      <c r="B410" s="305">
        <f>IF(ISERROR(VALUE(VLOOKUP($A410,'Sheet1 - Table (1)'!$A$8:$AG$1186,COLUMN(B$7),FALSE))),VLOOKUP(A410,TK_MANQUANTS,2,FALSE),IF(VALUE(VLOOKUP($A410,'Sheet1 - Table (1)'!$A$8:$AG$1186,COLUMN(B$7),FALSE))=0,VLOOKUP(A410,TK_MANQUANTS,2,FALSE),VALUE(VLOOKUP($A410,'Sheet1 - Table (1)'!$A$8:$AG$1186,COLUMN(B$7),FALSE))))</f>
        <v>21366058</v>
      </c>
      <c r="C410" s="80" t="str">
        <f>VLOOKUP($A410,'Sheet1 - Table (1)'!$A$8:$AG$1186,COLUMN(C$7),FALSE)</f>
        <v>PIMCO GIS Capital Securities Inst USD Acc</v>
      </c>
      <c r="D410" s="82">
        <f>VLOOKUP($A410,'Sheet1 - Table (1)'!$A$8:$AG$1186,COLUMN(D$7),FALSE)</f>
        <v>43880</v>
      </c>
      <c r="E410" s="124">
        <f>VLOOKUP($A410,'Sheet1 - Table (1)'!$A$8:$AG$1186,COLUMN(E$7),FALSE)</f>
        <v>0.79</v>
      </c>
      <c r="F410" s="80" t="b">
        <f>VLOOKUP($A410,'Sheet1 - Table (1)'!$A$8:$AG$1186,COLUMN(F$7),FALSE)</f>
        <v>1</v>
      </c>
      <c r="G410" s="80" t="str">
        <f>VLOOKUP($A410,'Sheet1 - Table (1)'!$A$8:$AG$1186,COLUMN(G$7),FALSE)</f>
        <v>Ireland</v>
      </c>
      <c r="H410" s="80" t="str">
        <f>VLOOKUP($A410,'Sheet1 - Table (1)'!$A$8:$AG$1186,COLUMN(H$7),FALSE)</f>
        <v>USD</v>
      </c>
      <c r="I410" s="80" t="str">
        <f>VLOOKUP($A410,'Sheet1 - Table (1)'!$A$8:$AG$1186,COLUMN(I$7),FALSE)</f>
        <v>Fonds de placement</v>
      </c>
      <c r="J410" s="80" t="str">
        <f>VLOOKUP($A410,'Sheet1 - Table (1)'!$A$8:$AG$1186,COLUMN(J$7),FALSE)</f>
        <v>Obligation</v>
      </c>
      <c r="K410" s="82">
        <f>VLOOKUP($A410,'Sheet1 - Table (1)'!$A$8:$AG$1186,COLUMN(K$7),FALSE)</f>
        <v>0</v>
      </c>
      <c r="L410" s="80">
        <f>VLOOKUP($A410,'Sheet1 - Table (1)'!$A$8:$AG$1186,COLUMN(L$7),FALSE)</f>
        <v>0</v>
      </c>
      <c r="M410" s="80" t="str">
        <f>VLOOKUP($A410,'Sheet1 - Table (1)'!$A$8:$AG$1186,COLUMN(M$7),FALSE)</f>
        <v>Retained</v>
      </c>
      <c r="N410" s="80" t="b">
        <f>VLOOKUP($A410,'Sheet1 - Table (1)'!$A$8:$AG$1186,COLUMN(N$7),FALSE)</f>
        <v>1</v>
      </c>
      <c r="O410" s="80" t="b">
        <f>VLOOKUP($A410,'Sheet1 - Table (1)'!$A$8:$AG$1186,COLUMN(O$7),FALSE)</f>
        <v>1</v>
      </c>
      <c r="P410" s="80" t="b">
        <f>VLOOKUP($A410,'Sheet1 - Table (1)'!$A$8:$AG$1186,COLUMN(P$7),FALSE)</f>
        <v>1</v>
      </c>
      <c r="Q410" s="80" t="b">
        <f>VLOOKUP($A410,'Sheet1 - Table (1)'!$A$8:$AG$1186,COLUMN(Q$7),FALSE)</f>
        <v>1</v>
      </c>
      <c r="R410" s="80" t="b">
        <f>VLOOKUP($A410,'Sheet1 - Table (1)'!$A$8:$AG$1186,COLUMN(R$7),FALSE)</f>
        <v>1</v>
      </c>
      <c r="S410" s="80" t="b">
        <f>VLOOKUP($A410,'Sheet1 - Table (1)'!$A$8:$AG$1186,COLUMN(S$7),FALSE)</f>
        <v>1</v>
      </c>
      <c r="T410" s="80" t="b">
        <f>VLOOKUP($A410,'Sheet1 - Table (1)'!$A$8:$AG$1186,COLUMN(T$7),FALSE)</f>
        <v>1</v>
      </c>
      <c r="U410" s="80" t="str">
        <f t="shared" si="84"/>
        <v>BE-FR-IT-NE-SP-GE-UK</v>
      </c>
      <c r="V410" s="80" t="str">
        <f>VLOOKUP($A410,'Sheet1 - Table (1)'!$A$8:$AG$1186,COLUMN(V$7)+3,FALSE)</f>
        <v>OEIC</v>
      </c>
      <c r="W410" s="80" t="str">
        <f>VLOOKUP(A410,'Sheet1 - Table (1)'!$A$8:$AF$10075,MATCH($W$8,'Sheet1 - Table (1)'!$10:$10,0),FALSE)</f>
        <v>Détermination des Prix Quotidien</v>
      </c>
      <c r="X410" s="80">
        <f>VLOOKUP(A410,'Sheet1 - Table (1)'!$A$8:$AAB$10075,MATCH($X$8,'Sheet1 - Table (1)'!$10:$10,0),FALSE)</f>
        <v>0</v>
      </c>
      <c r="Y410" s="96" t="str">
        <f t="shared" si="86"/>
        <v>Fonds de placement</v>
      </c>
      <c r="AA410" s="96" t="s">
        <v>1823</v>
      </c>
      <c r="AB410" s="96" t="s">
        <v>2874</v>
      </c>
      <c r="AC410" s="214" t="s">
        <v>2874</v>
      </c>
      <c r="AG410" s="96" t="s">
        <v>4557</v>
      </c>
      <c r="AI410" s="96" t="s">
        <v>4556</v>
      </c>
      <c r="AJ410" s="96" t="s">
        <v>4557</v>
      </c>
      <c r="AK410" s="96" t="s">
        <v>1803</v>
      </c>
      <c r="AL410" s="96" t="s">
        <v>4557</v>
      </c>
      <c r="AM410" s="96" t="str">
        <f t="shared" si="87"/>
        <v>Placements alternatifs étrangers</v>
      </c>
      <c r="AN410" s="139">
        <v>1</v>
      </c>
      <c r="AO410" s="96" t="s">
        <v>2874</v>
      </c>
      <c r="AP410" s="96" t="s">
        <v>1804</v>
      </c>
      <c r="AQ410" s="96">
        <v>5.2</v>
      </c>
      <c r="AR410" s="101">
        <v>3.2599999999999997E-2</v>
      </c>
      <c r="AS410" s="101">
        <f t="shared" si="88"/>
        <v>2.4699999999999996E-2</v>
      </c>
      <c r="AT410" s="96"/>
      <c r="AU410" s="101">
        <v>0.105</v>
      </c>
      <c r="AV410" s="101">
        <v>0.23899999999999999</v>
      </c>
      <c r="AW410" s="101">
        <v>0.65600000000000003</v>
      </c>
      <c r="BB410" s="101">
        <v>1</v>
      </c>
      <c r="BK410" s="101">
        <v>0.4</v>
      </c>
      <c r="BL410" s="101">
        <v>0.17499999999999999</v>
      </c>
      <c r="BN410" s="101">
        <v>0.42499999999999999</v>
      </c>
      <c r="BW410" s="101">
        <v>1</v>
      </c>
      <c r="BX410" s="134" t="s">
        <v>1857</v>
      </c>
      <c r="BZ410" s="101" t="str">
        <f t="shared" si="85"/>
        <v/>
      </c>
      <c r="CA410" s="101" t="s">
        <v>4051</v>
      </c>
      <c r="CB410" s="122" t="s">
        <v>4615</v>
      </c>
      <c r="CC410" s="137" t="s">
        <v>4616</v>
      </c>
      <c r="CD410" s="42" t="s">
        <v>4374</v>
      </c>
      <c r="CE410" s="42" t="s">
        <v>4374</v>
      </c>
      <c r="CF410" s="42" t="str">
        <f>IFERROR(VLOOKUP(Funds[[#This Row],[Code ISIN]],[1]GLOBAL!$C$1:$L$27,10,FALSE)," ")</f>
        <v xml:space="preserve"> </v>
      </c>
      <c r="CG410" s="42" t="s">
        <v>4374</v>
      </c>
      <c r="CH410" s="42" t="s">
        <v>4374</v>
      </c>
      <c r="CI410" s="42" t="s">
        <v>4374</v>
      </c>
      <c r="CJ410" s="123">
        <v>43830</v>
      </c>
      <c r="CK410" s="96" t="s">
        <v>4374</v>
      </c>
      <c r="CL410" s="246" t="str">
        <f>VLOOKUP(Funds[[#This Row],[Code ISIN]],'Sheet1 - Table (1)'!$A$10:$AF$110017,MATCH("Funds Liquidity",'Sheet1 - Table (1)'!$10:$10,0),FALSE)</f>
        <v>Jour</v>
      </c>
      <c r="CO410" s="246" t="s">
        <v>4557</v>
      </c>
    </row>
    <row r="411" spans="1:93">
      <c r="A411" s="96" t="s">
        <v>4465</v>
      </c>
      <c r="B411" s="305">
        <f>IF(ISERROR(VALUE(VLOOKUP($A411,'Sheet1 - Table (1)'!$A$8:$AG$1186,COLUMN(B$7),FALSE))),VLOOKUP(A411,TK_MANQUANTS,2,FALSE),IF(VALUE(VLOOKUP($A411,'Sheet1 - Table (1)'!$A$8:$AG$1186,COLUMN(B$7),FALSE))=0,VLOOKUP(A411,TK_MANQUANTS,2,FALSE),VALUE(VLOOKUP($A411,'Sheet1 - Table (1)'!$A$8:$AG$1186,COLUMN(B$7),FALSE))))</f>
        <v>39103651</v>
      </c>
      <c r="C411" s="80" t="str">
        <f>VLOOKUP($A411,'Sheet1 - Table (1)'!$A$8:$AG$1186,COLUMN(C$7),FALSE)</f>
        <v>Robeco Corporate Hybrid Bonds CH EUR</v>
      </c>
      <c r="D411" s="82">
        <f>VLOOKUP($A411,'Sheet1 - Table (1)'!$A$8:$AG$1186,COLUMN(D$7),FALSE)</f>
        <v>43830</v>
      </c>
      <c r="E411" s="124">
        <f>VLOOKUP($A411,'Sheet1 - Table (1)'!$A$8:$AG$1186,COLUMN(E$7),FALSE)</f>
        <v>0.61</v>
      </c>
      <c r="F411" s="80" t="b">
        <f>VLOOKUP($A411,'Sheet1 - Table (1)'!$A$8:$AG$1186,COLUMN(F$7),FALSE)</f>
        <v>1</v>
      </c>
      <c r="G411" s="80" t="str">
        <f>VLOOKUP($A411,'Sheet1 - Table (1)'!$A$8:$AG$1186,COLUMN(G$7),FALSE)</f>
        <v>Luxembourg</v>
      </c>
      <c r="H411" s="80" t="str">
        <f>VLOOKUP($A411,'Sheet1 - Table (1)'!$A$8:$AG$1186,COLUMN(H$7),FALSE)</f>
        <v>EUR</v>
      </c>
      <c r="I411" s="80" t="str">
        <f>VLOOKUP($A411,'Sheet1 - Table (1)'!$A$8:$AG$1186,COLUMN(I$7),FALSE)</f>
        <v>Fonds de placement</v>
      </c>
      <c r="J411" s="80" t="str">
        <f>VLOOKUP($A411,'Sheet1 - Table (1)'!$A$8:$AG$1186,COLUMN(J$7),FALSE)</f>
        <v>Obligation</v>
      </c>
      <c r="K411" s="82">
        <f>VLOOKUP($A411,'Sheet1 - Table (1)'!$A$8:$AG$1186,COLUMN(K$7),FALSE)</f>
        <v>0</v>
      </c>
      <c r="L411" s="80">
        <f>VLOOKUP($A411,'Sheet1 - Table (1)'!$A$8:$AG$1186,COLUMN(L$7),FALSE)</f>
        <v>0</v>
      </c>
      <c r="M411" s="80" t="str">
        <f>VLOOKUP($A411,'Sheet1 - Table (1)'!$A$8:$AG$1186,COLUMN(M$7),FALSE)</f>
        <v>Paid</v>
      </c>
      <c r="N411" s="80">
        <f>VLOOKUP($A411,'Sheet1 - Table (1)'!$A$8:$AG$1186,COLUMN(N$7),FALSE)</f>
        <v>0</v>
      </c>
      <c r="O411" s="80">
        <f>VLOOKUP($A411,'Sheet1 - Table (1)'!$A$8:$AG$1186,COLUMN(O$7),FALSE)</f>
        <v>0</v>
      </c>
      <c r="P411" s="80">
        <f>VLOOKUP($A411,'Sheet1 - Table (1)'!$A$8:$AG$1186,COLUMN(P$7),FALSE)</f>
        <v>0</v>
      </c>
      <c r="Q411" s="80" t="b">
        <f>VLOOKUP($A411,'Sheet1 - Table (1)'!$A$8:$AG$1186,COLUMN(Q$7),FALSE)</f>
        <v>1</v>
      </c>
      <c r="R411" s="80">
        <f>VLOOKUP($A411,'Sheet1 - Table (1)'!$A$8:$AG$1186,COLUMN(R$7),FALSE)</f>
        <v>0</v>
      </c>
      <c r="S411" s="80">
        <f>VLOOKUP($A411,'Sheet1 - Table (1)'!$A$8:$AG$1186,COLUMN(S$7),FALSE)</f>
        <v>0</v>
      </c>
      <c r="T411" s="80">
        <f>VLOOKUP($A411,'Sheet1 - Table (1)'!$A$8:$AG$1186,COLUMN(T$7),FALSE)</f>
        <v>0</v>
      </c>
      <c r="U411" s="80" t="str">
        <f t="shared" si="84"/>
        <v>NE</v>
      </c>
      <c r="V411" s="80" t="str">
        <f>VLOOKUP($A411,'Sheet1 - Table (1)'!$A$8:$AG$1186,COLUMN(V$7)+3,FALSE)</f>
        <v>LU - SICAV - Parte 1</v>
      </c>
      <c r="W411" s="80" t="str">
        <f>VLOOKUP(A411,'Sheet1 - Table (1)'!$A$8:$AF$10075,MATCH($W$8,'Sheet1 - Table (1)'!$10:$10,0),FALSE)</f>
        <v>Détermination des Prix Quotidien</v>
      </c>
      <c r="X411" s="80">
        <f>VLOOKUP(A411,'Sheet1 - Table (1)'!$A$8:$AAB$10075,MATCH($X$8,'Sheet1 - Table (1)'!$10:$10,0),FALSE)</f>
        <v>0</v>
      </c>
      <c r="Y411" s="96" t="str">
        <f t="shared" si="86"/>
        <v>Fonds de placement</v>
      </c>
      <c r="AA411" s="96" t="s">
        <v>1823</v>
      </c>
      <c r="AB411" s="96" t="s">
        <v>2481</v>
      </c>
      <c r="AC411" s="214" t="s">
        <v>140</v>
      </c>
      <c r="AD411" s="214" t="s">
        <v>5104</v>
      </c>
      <c r="AE411" s="214" t="s">
        <v>5104</v>
      </c>
      <c r="AF411" s="214" t="s">
        <v>5104</v>
      </c>
      <c r="AG411" s="96" t="s">
        <v>4568</v>
      </c>
      <c r="AH411" s="96" t="s">
        <v>2481</v>
      </c>
      <c r="AI411" s="96" t="s">
        <v>4556</v>
      </c>
      <c r="AJ411" s="80" t="s">
        <v>4568</v>
      </c>
      <c r="AK411" s="96" t="s">
        <v>1803</v>
      </c>
      <c r="AL411" s="96" t="s">
        <v>4568</v>
      </c>
      <c r="AM411" s="96" t="str">
        <f t="shared" si="87"/>
        <v>Placements alternatifs étrangers</v>
      </c>
      <c r="AO411" s="96" t="s">
        <v>2481</v>
      </c>
      <c r="AP411" s="96" t="s">
        <v>74</v>
      </c>
      <c r="AQ411" s="96">
        <v>4.2</v>
      </c>
      <c r="AR411" s="101">
        <v>1.7999999999999999E-2</v>
      </c>
      <c r="AS411" s="101">
        <f t="shared" si="88"/>
        <v>1.1899999999999999E-2</v>
      </c>
      <c r="AT411" s="96"/>
      <c r="AU411" s="101">
        <v>7.8E-2</v>
      </c>
      <c r="AV411" s="101">
        <v>0.81699999999999995</v>
      </c>
      <c r="AW411" s="101">
        <v>0.105</v>
      </c>
      <c r="AY411" s="101">
        <v>1</v>
      </c>
      <c r="BK411" s="101">
        <v>0.5605</v>
      </c>
      <c r="BL411" s="101">
        <v>9.6000000000000002E-2</v>
      </c>
      <c r="BN411" s="101">
        <v>0.34350000000000003</v>
      </c>
      <c r="BW411" s="101">
        <v>1</v>
      </c>
      <c r="BZ411" s="101" t="str">
        <f t="shared" si="85"/>
        <v/>
      </c>
      <c r="CA411" s="101" t="s">
        <v>70</v>
      </c>
      <c r="CB411" s="101"/>
      <c r="CC411" s="101" t="s">
        <v>70</v>
      </c>
      <c r="CD411" s="42" t="s">
        <v>4374</v>
      </c>
      <c r="CE411" s="42" t="s">
        <v>4374</v>
      </c>
      <c r="CF411" s="42" t="str">
        <f>IFERROR(VLOOKUP(Funds[[#This Row],[Code ISIN]],[1]GLOBAL!$C$1:$L$27,10,FALSE)," ")</f>
        <v xml:space="preserve"> </v>
      </c>
      <c r="CG411" s="42" t="s">
        <v>4374</v>
      </c>
      <c r="CH411" s="42" t="s">
        <v>4374</v>
      </c>
      <c r="CI411" s="42" t="s">
        <v>4374</v>
      </c>
      <c r="CJ411" s="123">
        <v>43830</v>
      </c>
      <c r="CK411" s="96" t="s">
        <v>4374</v>
      </c>
      <c r="CL411" s="246" t="str">
        <f>VLOOKUP(Funds[[#This Row],[Code ISIN]],'Sheet1 - Table (1)'!$A$10:$AF$110017,MATCH("Funds Liquidity",'Sheet1 - Table (1)'!$10:$10,0),FALSE)</f>
        <v>Jour</v>
      </c>
      <c r="CO411" s="246" t="s">
        <v>4568</v>
      </c>
    </row>
    <row r="412" spans="1:93">
      <c r="A412" s="96" t="s">
        <v>4468</v>
      </c>
      <c r="B412" s="305">
        <f>IF(ISERROR(VALUE(VLOOKUP($A412,'Sheet1 - Table (1)'!$A$8:$AG$1186,COLUMN(B$7),FALSE))),VLOOKUP(A412,TK_MANQUANTS,2,FALSE),IF(VALUE(VLOOKUP($A412,'Sheet1 - Table (1)'!$A$8:$AG$1186,COLUMN(B$7),FALSE))=0,VLOOKUP(A412,TK_MANQUANTS,2,FALSE),VALUE(VLOOKUP($A412,'Sheet1 - Table (1)'!$A$8:$AG$1186,COLUMN(B$7),FALSE))))</f>
        <v>38694380</v>
      </c>
      <c r="C412" s="80" t="str">
        <f>VLOOKUP($A412,'Sheet1 - Table (1)'!$A$8:$AG$1186,COLUMN(C$7),FALSE)</f>
        <v>Robeco Corporate Hybrid Bonds IH EUR</v>
      </c>
      <c r="D412" s="82">
        <f>VLOOKUP($A412,'Sheet1 - Table (1)'!$A$8:$AG$1186,COLUMN(D$7),FALSE)</f>
        <v>43830</v>
      </c>
      <c r="E412" s="124">
        <f>VLOOKUP($A412,'Sheet1 - Table (1)'!$A$8:$AG$1186,COLUMN(E$7),FALSE)</f>
        <v>0.53</v>
      </c>
      <c r="F412" s="80" t="b">
        <f>VLOOKUP($A412,'Sheet1 - Table (1)'!$A$8:$AG$1186,COLUMN(F$7),FALSE)</f>
        <v>1</v>
      </c>
      <c r="G412" s="80" t="str">
        <f>VLOOKUP($A412,'Sheet1 - Table (1)'!$A$8:$AG$1186,COLUMN(G$7),FALSE)</f>
        <v>Luxembourg</v>
      </c>
      <c r="H412" s="80" t="str">
        <f>VLOOKUP($A412,'Sheet1 - Table (1)'!$A$8:$AG$1186,COLUMN(H$7),FALSE)</f>
        <v>EUR</v>
      </c>
      <c r="I412" s="80" t="str">
        <f>VLOOKUP($A412,'Sheet1 - Table (1)'!$A$8:$AG$1186,COLUMN(I$7),FALSE)</f>
        <v>Fonds de placement</v>
      </c>
      <c r="J412" s="80" t="str">
        <f>VLOOKUP($A412,'Sheet1 - Table (1)'!$A$8:$AG$1186,COLUMN(J$7),FALSE)</f>
        <v>Obligation</v>
      </c>
      <c r="K412" s="82">
        <f>VLOOKUP($A412,'Sheet1 - Table (1)'!$A$8:$AG$1186,COLUMN(K$7),FALSE)</f>
        <v>0</v>
      </c>
      <c r="L412" s="80">
        <f>VLOOKUP($A412,'Sheet1 - Table (1)'!$A$8:$AG$1186,COLUMN(L$7),FALSE)</f>
        <v>0</v>
      </c>
      <c r="M412" s="80" t="str">
        <f>VLOOKUP($A412,'Sheet1 - Table (1)'!$A$8:$AG$1186,COLUMN(M$7),FALSE)</f>
        <v>Retained</v>
      </c>
      <c r="N412" s="80">
        <f>VLOOKUP($A412,'Sheet1 - Table (1)'!$A$8:$AG$1186,COLUMN(N$7),FALSE)</f>
        <v>0</v>
      </c>
      <c r="O412" s="80">
        <f>VLOOKUP($A412,'Sheet1 - Table (1)'!$A$8:$AG$1186,COLUMN(O$7),FALSE)</f>
        <v>0</v>
      </c>
      <c r="P412" s="80" t="b">
        <f>VLOOKUP($A412,'Sheet1 - Table (1)'!$A$8:$AG$1186,COLUMN(P$7),FALSE)</f>
        <v>1</v>
      </c>
      <c r="Q412" s="80">
        <f>VLOOKUP($A412,'Sheet1 - Table (1)'!$A$8:$AG$1186,COLUMN(Q$7),FALSE)</f>
        <v>0</v>
      </c>
      <c r="R412" s="80" t="b">
        <f>VLOOKUP($A412,'Sheet1 - Table (1)'!$A$8:$AG$1186,COLUMN(R$7),FALSE)</f>
        <v>1</v>
      </c>
      <c r="S412" s="80">
        <f>VLOOKUP($A412,'Sheet1 - Table (1)'!$A$8:$AG$1186,COLUMN(S$7),FALSE)</f>
        <v>0</v>
      </c>
      <c r="T412" s="80">
        <f>VLOOKUP($A412,'Sheet1 - Table (1)'!$A$8:$AG$1186,COLUMN(T$7),FALSE)</f>
        <v>0</v>
      </c>
      <c r="U412" s="80" t="str">
        <f t="shared" si="84"/>
        <v>IT-SP</v>
      </c>
      <c r="V412" s="80" t="str">
        <f>VLOOKUP($A412,'Sheet1 - Table (1)'!$A$8:$AG$1186,COLUMN(V$7)+3,FALSE)</f>
        <v>LU - SICAV - Parte 1</v>
      </c>
      <c r="W412" s="80" t="str">
        <f>VLOOKUP(A412,'Sheet1 - Table (1)'!$A$8:$AF$10075,MATCH($W$8,'Sheet1 - Table (1)'!$10:$10,0),FALSE)</f>
        <v>Détermination des Prix Quotidien</v>
      </c>
      <c r="X412" s="80">
        <f>VLOOKUP(A412,'Sheet1 - Table (1)'!$A$8:$AAB$10075,MATCH($X$8,'Sheet1 - Table (1)'!$10:$10,0),FALSE)</f>
        <v>0</v>
      </c>
      <c r="Y412" s="96" t="str">
        <f t="shared" si="86"/>
        <v>Fonds de placement</v>
      </c>
      <c r="AA412" s="96" t="s">
        <v>1823</v>
      </c>
      <c r="AB412" s="96" t="s">
        <v>2481</v>
      </c>
      <c r="AC412" s="214" t="s">
        <v>140</v>
      </c>
      <c r="AD412" s="214" t="s">
        <v>5104</v>
      </c>
      <c r="AE412" s="214" t="s">
        <v>5104</v>
      </c>
      <c r="AF412" s="214" t="s">
        <v>5104</v>
      </c>
      <c r="AG412" s="96" t="s">
        <v>4568</v>
      </c>
      <c r="AH412" s="96" t="s">
        <v>2481</v>
      </c>
      <c r="AI412" s="96" t="s">
        <v>4556</v>
      </c>
      <c r="AJ412" s="80" t="s">
        <v>4568</v>
      </c>
      <c r="AK412" s="96" t="s">
        <v>1803</v>
      </c>
      <c r="AL412" s="96" t="s">
        <v>4568</v>
      </c>
      <c r="AM412" s="96" t="str">
        <f t="shared" si="87"/>
        <v>Placements alternatifs étrangers</v>
      </c>
      <c r="AO412" s="96" t="s">
        <v>2481</v>
      </c>
      <c r="AP412" s="96" t="s">
        <v>74</v>
      </c>
      <c r="AQ412" s="96">
        <v>4.2</v>
      </c>
      <c r="AR412" s="101">
        <v>1.7999999999999999E-2</v>
      </c>
      <c r="AS412" s="101">
        <f t="shared" si="88"/>
        <v>1.2699999999999999E-2</v>
      </c>
      <c r="AT412" s="96"/>
      <c r="AU412" s="101">
        <v>7.8E-2</v>
      </c>
      <c r="AV412" s="101">
        <v>0.81699999999999995</v>
      </c>
      <c r="AW412" s="101">
        <v>0.105</v>
      </c>
      <c r="AY412" s="101">
        <v>1</v>
      </c>
      <c r="BK412" s="101">
        <v>0.5605</v>
      </c>
      <c r="BL412" s="101">
        <v>9.6000000000000002E-2</v>
      </c>
      <c r="BN412" s="101">
        <v>0.34350000000000003</v>
      </c>
      <c r="BW412" s="101">
        <v>1</v>
      </c>
      <c r="BZ412" s="101" t="str">
        <f t="shared" si="85"/>
        <v/>
      </c>
      <c r="CA412" s="101" t="s">
        <v>70</v>
      </c>
      <c r="CB412" s="101" t="s">
        <v>4561</v>
      </c>
      <c r="CC412" s="101" t="s">
        <v>70</v>
      </c>
      <c r="CD412" s="42" t="s">
        <v>4374</v>
      </c>
      <c r="CE412" s="42" t="s">
        <v>4374</v>
      </c>
      <c r="CF412" s="42" t="str">
        <f>IFERROR(VLOOKUP(Funds[[#This Row],[Code ISIN]],[1]GLOBAL!$C$1:$L$27,10,FALSE)," ")</f>
        <v xml:space="preserve"> </v>
      </c>
      <c r="CG412" s="42" t="s">
        <v>4374</v>
      </c>
      <c r="CH412" s="42" t="s">
        <v>4374</v>
      </c>
      <c r="CI412" s="42" t="s">
        <v>4374</v>
      </c>
      <c r="CJ412" s="123">
        <v>43830</v>
      </c>
      <c r="CK412" s="96" t="s">
        <v>4374</v>
      </c>
      <c r="CL412" s="246" t="str">
        <f>VLOOKUP(Funds[[#This Row],[Code ISIN]],'Sheet1 - Table (1)'!$A$10:$AF$110017,MATCH("Funds Liquidity",'Sheet1 - Table (1)'!$10:$10,0),FALSE)</f>
        <v>Jour</v>
      </c>
      <c r="CO412" s="246" t="s">
        <v>4568</v>
      </c>
    </row>
    <row r="413" spans="1:93">
      <c r="A413" s="96" t="s">
        <v>4470</v>
      </c>
      <c r="B413" s="305">
        <f>IF(ISERROR(VALUE(VLOOKUP($A413,'Sheet1 - Table (1)'!$A$8:$AG$1186,COLUMN(B$7),FALSE))),VLOOKUP(A413,TK_MANQUANTS,2,FALSE),IF(VALUE(VLOOKUP($A413,'Sheet1 - Table (1)'!$A$8:$AG$1186,COLUMN(B$7),FALSE))=0,VLOOKUP(A413,TK_MANQUANTS,2,FALSE),VALUE(VLOOKUP($A413,'Sheet1 - Table (1)'!$A$8:$AG$1186,COLUMN(B$7),FALSE))))</f>
        <v>43546293</v>
      </c>
      <c r="C413" s="80" t="str">
        <f>VLOOKUP($A413,'Sheet1 - Table (1)'!$A$8:$AG$1186,COLUMN(C$7),FALSE)</f>
        <v>Robeco Corporate Hybrid Bonds IH USD</v>
      </c>
      <c r="D413" s="82">
        <f>VLOOKUP($A413,'Sheet1 - Table (1)'!$A$8:$AG$1186,COLUMN(D$7),FALSE)</f>
        <v>43830</v>
      </c>
      <c r="E413" s="124">
        <f>VLOOKUP($A413,'Sheet1 - Table (1)'!$A$8:$AG$1186,COLUMN(E$7),FALSE)</f>
        <v>0.53</v>
      </c>
      <c r="F413" s="80" t="b">
        <f>VLOOKUP($A413,'Sheet1 - Table (1)'!$A$8:$AG$1186,COLUMN(F$7),FALSE)</f>
        <v>1</v>
      </c>
      <c r="G413" s="80" t="str">
        <f>VLOOKUP($A413,'Sheet1 - Table (1)'!$A$8:$AG$1186,COLUMN(G$7),FALSE)</f>
        <v>Luxembourg</v>
      </c>
      <c r="H413" s="80" t="str">
        <f>VLOOKUP($A413,'Sheet1 - Table (1)'!$A$8:$AG$1186,COLUMN(H$7),FALSE)</f>
        <v>USD</v>
      </c>
      <c r="I413" s="80" t="str">
        <f>VLOOKUP($A413,'Sheet1 - Table (1)'!$A$8:$AG$1186,COLUMN(I$7),FALSE)</f>
        <v>Fonds de placement</v>
      </c>
      <c r="J413" s="80" t="str">
        <f>VLOOKUP($A413,'Sheet1 - Table (1)'!$A$8:$AG$1186,COLUMN(J$7),FALSE)</f>
        <v>Obligation</v>
      </c>
      <c r="K413" s="82">
        <f>VLOOKUP($A413,'Sheet1 - Table (1)'!$A$8:$AG$1186,COLUMN(K$7),FALSE)</f>
        <v>0</v>
      </c>
      <c r="L413" s="80">
        <f>VLOOKUP($A413,'Sheet1 - Table (1)'!$A$8:$AG$1186,COLUMN(L$7),FALSE)</f>
        <v>0</v>
      </c>
      <c r="M413" s="80" t="str">
        <f>VLOOKUP($A413,'Sheet1 - Table (1)'!$A$8:$AG$1186,COLUMN(M$7),FALSE)</f>
        <v>Retained</v>
      </c>
      <c r="N413" s="80">
        <f>VLOOKUP($A413,'Sheet1 - Table (1)'!$A$8:$AG$1186,COLUMN(N$7),FALSE)</f>
        <v>0</v>
      </c>
      <c r="O413" s="80">
        <f>VLOOKUP($A413,'Sheet1 - Table (1)'!$A$8:$AG$1186,COLUMN(O$7),FALSE)</f>
        <v>0</v>
      </c>
      <c r="P413" s="80">
        <f>VLOOKUP($A413,'Sheet1 - Table (1)'!$A$8:$AG$1186,COLUMN(P$7),FALSE)</f>
        <v>0</v>
      </c>
      <c r="Q413" s="80">
        <f>VLOOKUP($A413,'Sheet1 - Table (1)'!$A$8:$AG$1186,COLUMN(Q$7),FALSE)</f>
        <v>0</v>
      </c>
      <c r="R413" s="80">
        <f>VLOOKUP($A413,'Sheet1 - Table (1)'!$A$8:$AG$1186,COLUMN(R$7),FALSE)</f>
        <v>0</v>
      </c>
      <c r="S413" s="80">
        <f>VLOOKUP($A413,'Sheet1 - Table (1)'!$A$8:$AG$1186,COLUMN(S$7),FALSE)</f>
        <v>0</v>
      </c>
      <c r="T413" s="80">
        <f>VLOOKUP($A413,'Sheet1 - Table (1)'!$A$8:$AG$1186,COLUMN(T$7),FALSE)</f>
        <v>0</v>
      </c>
      <c r="U413" s="80" t="str">
        <f t="shared" si="84"/>
        <v/>
      </c>
      <c r="V413" s="80" t="str">
        <f>VLOOKUP($A413,'Sheet1 - Table (1)'!$A$8:$AG$1186,COLUMN(V$7)+3,FALSE)</f>
        <v>LU - SICAV - Parte 1</v>
      </c>
      <c r="W413" s="80" t="str">
        <f>VLOOKUP(A413,'Sheet1 - Table (1)'!$A$8:$AF$10075,MATCH($W$8,'Sheet1 - Table (1)'!$10:$10,0),FALSE)</f>
        <v>Détermination des Prix Quotidien</v>
      </c>
      <c r="X413" s="80">
        <f>VLOOKUP(A413,'Sheet1 - Table (1)'!$A$8:$AAB$10075,MATCH($X$8,'Sheet1 - Table (1)'!$10:$10,0),FALSE)</f>
        <v>0</v>
      </c>
      <c r="Y413" s="96" t="str">
        <f t="shared" si="86"/>
        <v>Fonds de placement</v>
      </c>
      <c r="AA413" s="96" t="s">
        <v>1823</v>
      </c>
      <c r="AB413" s="96" t="s">
        <v>2481</v>
      </c>
      <c r="AC413" s="214" t="s">
        <v>140</v>
      </c>
      <c r="AD413" s="214" t="s">
        <v>5104</v>
      </c>
      <c r="AE413" s="214" t="s">
        <v>5104</v>
      </c>
      <c r="AF413" s="214" t="s">
        <v>5104</v>
      </c>
      <c r="AG413" s="96" t="s">
        <v>4568</v>
      </c>
      <c r="AH413" s="96" t="s">
        <v>2481</v>
      </c>
      <c r="AI413" s="96" t="s">
        <v>4556</v>
      </c>
      <c r="AJ413" s="80" t="s">
        <v>4568</v>
      </c>
      <c r="AK413" s="96" t="s">
        <v>1803</v>
      </c>
      <c r="AL413" s="96" t="s">
        <v>4568</v>
      </c>
      <c r="AM413" s="96" t="str">
        <f t="shared" si="87"/>
        <v>Placements alternatifs étrangers</v>
      </c>
      <c r="AO413" s="96" t="s">
        <v>2481</v>
      </c>
      <c r="AP413" s="96" t="s">
        <v>74</v>
      </c>
      <c r="AQ413" s="96">
        <v>4.2</v>
      </c>
      <c r="AR413" s="101">
        <v>1.7999999999999999E-2</v>
      </c>
      <c r="AS413" s="101">
        <f t="shared" si="88"/>
        <v>1.2699999999999999E-2</v>
      </c>
      <c r="AT413" s="96"/>
      <c r="AU413" s="101">
        <v>7.8E-2</v>
      </c>
      <c r="AV413" s="101">
        <v>0.81699999999999995</v>
      </c>
      <c r="AW413" s="101">
        <v>0.105</v>
      </c>
      <c r="BB413" s="101">
        <v>1</v>
      </c>
      <c r="BK413" s="101">
        <v>0.5605</v>
      </c>
      <c r="BL413" s="101">
        <v>9.6000000000000002E-2</v>
      </c>
      <c r="BN413" s="101">
        <v>0.34350000000000003</v>
      </c>
      <c r="BW413" s="101">
        <v>1</v>
      </c>
      <c r="BZ413" s="101" t="str">
        <f t="shared" si="85"/>
        <v/>
      </c>
      <c r="CA413" s="101" t="s">
        <v>70</v>
      </c>
      <c r="CB413" s="101"/>
      <c r="CC413" s="101" t="s">
        <v>70</v>
      </c>
      <c r="CD413" s="42" t="s">
        <v>4374</v>
      </c>
      <c r="CE413" s="42" t="s">
        <v>4374</v>
      </c>
      <c r="CF413" s="42" t="str">
        <f>IFERROR(VLOOKUP(Funds[[#This Row],[Code ISIN]],[1]GLOBAL!$C$1:$L$27,10,FALSE)," ")</f>
        <v xml:space="preserve"> </v>
      </c>
      <c r="CG413" s="42" t="s">
        <v>4374</v>
      </c>
      <c r="CH413" s="42" t="s">
        <v>4374</v>
      </c>
      <c r="CI413" s="42" t="s">
        <v>4374</v>
      </c>
      <c r="CJ413" s="123">
        <v>43830</v>
      </c>
      <c r="CK413" s="96" t="s">
        <v>4374</v>
      </c>
      <c r="CL413" s="246" t="str">
        <f>VLOOKUP(Funds[[#This Row],[Code ISIN]],'Sheet1 - Table (1)'!$A$10:$AF$110017,MATCH("Funds Liquidity",'Sheet1 - Table (1)'!$10:$10,0),FALSE)</f>
        <v>Jour</v>
      </c>
      <c r="CO413" s="246" t="s">
        <v>4568</v>
      </c>
    </row>
    <row r="414" spans="1:93">
      <c r="A414" s="96" t="s">
        <v>4563</v>
      </c>
      <c r="B414" s="305">
        <f>IF(ISERROR(VALUE(VLOOKUP($A414,'Sheet1 - Table (1)'!$A$8:$AG$1186,COLUMN(B$7),FALSE))),VLOOKUP(A414,TK_MANQUANTS,2,FALSE),IF(VALUE(VLOOKUP($A414,'Sheet1 - Table (1)'!$A$8:$AG$1186,COLUMN(B$7),FALSE))=0,VLOOKUP(A414,TK_MANQUANTS,2,FALSE),VALUE(VLOOKUP($A414,'Sheet1 - Table (1)'!$A$8:$AG$1186,COLUMN(B$7),FALSE))))</f>
        <v>20855063</v>
      </c>
      <c r="C414" s="80" t="str">
        <f>VLOOKUP($A414,'Sheet1 - Table (1)'!$A$8:$AG$1186,COLUMN(C$7),FALSE)</f>
        <v>Swisscanto (LU) BF Responsible COCO GT</v>
      </c>
      <c r="D414" s="82">
        <f>VLOOKUP($A414,'Sheet1 - Table (1)'!$A$8:$AG$1186,COLUMN(D$7),FALSE)</f>
        <v>44196</v>
      </c>
      <c r="E414" s="124">
        <f>VLOOKUP($A414,'Sheet1 - Table (1)'!$A$8:$AG$1186,COLUMN(E$7),FALSE)</f>
        <v>0.62</v>
      </c>
      <c r="F414" s="80" t="b">
        <f>VLOOKUP($A414,'Sheet1 - Table (1)'!$A$8:$AG$1186,COLUMN(F$7),FALSE)</f>
        <v>1</v>
      </c>
      <c r="G414" s="80" t="str">
        <f>VLOOKUP($A414,'Sheet1 - Table (1)'!$A$8:$AG$1186,COLUMN(G$7),FALSE)</f>
        <v>Luxembourg</v>
      </c>
      <c r="H414" s="80" t="str">
        <f>VLOOKUP($A414,'Sheet1 - Table (1)'!$A$8:$AG$1186,COLUMN(H$7),FALSE)</f>
        <v>USD</v>
      </c>
      <c r="I414" s="80" t="str">
        <f>VLOOKUP($A414,'Sheet1 - Table (1)'!$A$8:$AG$1186,COLUMN(I$7),FALSE)</f>
        <v>Fonds de placement</v>
      </c>
      <c r="J414" s="80" t="str">
        <f>VLOOKUP($A414,'Sheet1 - Table (1)'!$A$8:$AG$1186,COLUMN(J$7),FALSE)</f>
        <v>Obligation</v>
      </c>
      <c r="K414" s="82">
        <f>VLOOKUP($A414,'Sheet1 - Table (1)'!$A$8:$AG$1186,COLUMN(K$7),FALSE)</f>
        <v>44255</v>
      </c>
      <c r="L414" s="80">
        <f>VLOOKUP($A414,'Sheet1 - Table (1)'!$A$8:$AG$1186,COLUMN(L$7),FALSE)</f>
        <v>605.4087323</v>
      </c>
      <c r="M414" s="80" t="str">
        <f>VLOOKUP($A414,'Sheet1 - Table (1)'!$A$8:$AG$1186,COLUMN(M$7),FALSE)</f>
        <v>Retained</v>
      </c>
      <c r="N414" s="80">
        <f>VLOOKUP($A414,'Sheet1 - Table (1)'!$A$8:$AG$1186,COLUMN(N$7),FALSE)</f>
        <v>0</v>
      </c>
      <c r="O414" s="80" t="b">
        <f>VLOOKUP($A414,'Sheet1 - Table (1)'!$A$8:$AG$1186,COLUMN(O$7),FALSE)</f>
        <v>1</v>
      </c>
      <c r="P414" s="80" t="b">
        <f>VLOOKUP($A414,'Sheet1 - Table (1)'!$A$8:$AG$1186,COLUMN(P$7),FALSE)</f>
        <v>1</v>
      </c>
      <c r="Q414" s="80" t="b">
        <f>VLOOKUP($A414,'Sheet1 - Table (1)'!$A$8:$AG$1186,COLUMN(Q$7),FALSE)</f>
        <v>1</v>
      </c>
      <c r="R414" s="80" t="b">
        <f>VLOOKUP($A414,'Sheet1 - Table (1)'!$A$8:$AG$1186,COLUMN(R$7),FALSE)</f>
        <v>1</v>
      </c>
      <c r="S414" s="80" t="b">
        <f>VLOOKUP($A414,'Sheet1 - Table (1)'!$A$8:$AG$1186,COLUMN(S$7),FALSE)</f>
        <v>1</v>
      </c>
      <c r="T414" s="80" t="b">
        <f>VLOOKUP($A414,'Sheet1 - Table (1)'!$A$8:$AG$1186,COLUMN(T$7),FALSE)</f>
        <v>1</v>
      </c>
      <c r="U414" s="80" t="str">
        <f t="shared" si="84"/>
        <v>FR-IT-NE-SP-GE-UK</v>
      </c>
      <c r="V414" s="80" t="str">
        <f>VLOOKUP($A414,'Sheet1 - Table (1)'!$A$8:$AG$1186,COLUMN(V$7)+3,FALSE)</f>
        <v>LU - FCP - Parte 1</v>
      </c>
      <c r="W414" s="80" t="str">
        <f>VLOOKUP(A414,'Sheet1 - Table (1)'!$A$8:$AF$10075,MATCH($W$8,'Sheet1 - Table (1)'!$10:$10,0),FALSE)</f>
        <v>Détermination des Prix Quotidien</v>
      </c>
      <c r="X414" s="80">
        <f>VLOOKUP(A414,'Sheet1 - Table (1)'!$A$8:$AAB$10075,MATCH($X$8,'Sheet1 - Table (1)'!$10:$10,0),FALSE)</f>
        <v>0</v>
      </c>
      <c r="Y414" s="96" t="str">
        <f t="shared" si="86"/>
        <v>Fonds de placement</v>
      </c>
      <c r="AA414" s="96" t="s">
        <v>1823</v>
      </c>
      <c r="AB414" s="96" t="s">
        <v>2874</v>
      </c>
      <c r="AC414" s="214" t="s">
        <v>2874</v>
      </c>
      <c r="AG414" s="96" t="s">
        <v>4557</v>
      </c>
      <c r="AI414" s="96" t="s">
        <v>4556</v>
      </c>
      <c r="AJ414" s="96" t="s">
        <v>4557</v>
      </c>
      <c r="AK414" s="96" t="s">
        <v>1803</v>
      </c>
      <c r="AL414" s="96" t="s">
        <v>4557</v>
      </c>
      <c r="AM414" s="96" t="str">
        <f t="shared" si="87"/>
        <v>Placements alternatifs étrangers</v>
      </c>
      <c r="AO414" s="96" t="s">
        <v>2874</v>
      </c>
      <c r="AP414" s="96" t="s">
        <v>1804</v>
      </c>
      <c r="AQ414" s="96">
        <v>4.3</v>
      </c>
      <c r="AR414" s="101">
        <v>4.6199999999999998E-2</v>
      </c>
      <c r="AS414" s="101">
        <f t="shared" si="88"/>
        <v>0.04</v>
      </c>
      <c r="AT414" s="96"/>
      <c r="AV414" s="101">
        <v>0.17</v>
      </c>
      <c r="AW414" s="101">
        <v>0.83</v>
      </c>
      <c r="BB414" s="101">
        <v>1</v>
      </c>
      <c r="BK414" s="101">
        <v>0.84</v>
      </c>
      <c r="BL414" s="101">
        <v>0.16</v>
      </c>
      <c r="BW414" s="101">
        <v>1</v>
      </c>
      <c r="BZ414" s="101" t="str">
        <f t="shared" si="85"/>
        <v/>
      </c>
      <c r="CA414" s="101" t="s">
        <v>70</v>
      </c>
      <c r="CB414" s="101"/>
      <c r="CC414" s="101" t="s">
        <v>70</v>
      </c>
      <c r="CD414" s="42" t="s">
        <v>4374</v>
      </c>
      <c r="CE414" s="42" t="s">
        <v>4374</v>
      </c>
      <c r="CF414" s="42" t="str">
        <f>IFERROR(VLOOKUP(Funds[[#This Row],[Code ISIN]],[1]GLOBAL!$C$1:$L$27,10,FALSE)," ")</f>
        <v xml:space="preserve"> </v>
      </c>
      <c r="CG414" s="42" t="s">
        <v>4374</v>
      </c>
      <c r="CH414" s="42" t="s">
        <v>4374</v>
      </c>
      <c r="CI414" s="42" t="s">
        <v>4374</v>
      </c>
      <c r="CJ414" s="123">
        <v>43830</v>
      </c>
      <c r="CK414" s="96" t="s">
        <v>4374</v>
      </c>
      <c r="CL414" s="246" t="str">
        <f>VLOOKUP(Funds[[#This Row],[Code ISIN]],'Sheet1 - Table (1)'!$A$10:$AF$110017,MATCH("Funds Liquidity",'Sheet1 - Table (1)'!$10:$10,0),FALSE)</f>
        <v>Jour</v>
      </c>
      <c r="CO414" s="246" t="s">
        <v>4557</v>
      </c>
    </row>
    <row r="415" spans="1:93">
      <c r="A415" s="96" t="s">
        <v>4562</v>
      </c>
      <c r="B415" s="305">
        <f>IF(ISERROR(VALUE(VLOOKUP($A415,'Sheet1 - Table (1)'!$A$8:$AG$1186,COLUMN(B$7),FALSE))),VLOOKUP(A415,TK_MANQUANTS,2,FALSE),IF(VALUE(VLOOKUP($A415,'Sheet1 - Table (1)'!$A$8:$AG$1186,COLUMN(B$7),FALSE))=0,VLOOKUP(A415,TK_MANQUANTS,2,FALSE),VALUE(VLOOKUP($A415,'Sheet1 - Table (1)'!$A$8:$AG$1186,COLUMN(B$7),FALSE))))</f>
        <v>20261056</v>
      </c>
      <c r="C415" s="80" t="str">
        <f>VLOOKUP($A415,'Sheet1 - Table (1)'!$A$8:$AG$1186,COLUMN(C$7),FALSE)</f>
        <v>Swisscanto (LU) BF Responsible COCO GTH CHF</v>
      </c>
      <c r="D415" s="82">
        <f>VLOOKUP($A415,'Sheet1 - Table (1)'!$A$8:$AG$1186,COLUMN(D$7),FALSE)</f>
        <v>44196</v>
      </c>
      <c r="E415" s="124">
        <f>VLOOKUP($A415,'Sheet1 - Table (1)'!$A$8:$AG$1186,COLUMN(E$7),FALSE)</f>
        <v>0.62</v>
      </c>
      <c r="F415" s="80" t="b">
        <f>VLOOKUP($A415,'Sheet1 - Table (1)'!$A$8:$AG$1186,COLUMN(F$7),FALSE)</f>
        <v>1</v>
      </c>
      <c r="G415" s="80" t="str">
        <f>VLOOKUP($A415,'Sheet1 - Table (1)'!$A$8:$AG$1186,COLUMN(G$7),FALSE)</f>
        <v>Luxembourg</v>
      </c>
      <c r="H415" s="80" t="str">
        <f>VLOOKUP($A415,'Sheet1 - Table (1)'!$A$8:$AG$1186,COLUMN(H$7),FALSE)</f>
        <v>CHF</v>
      </c>
      <c r="I415" s="80" t="str">
        <f>VLOOKUP($A415,'Sheet1 - Table (1)'!$A$8:$AG$1186,COLUMN(I$7),FALSE)</f>
        <v>Fonds de placement</v>
      </c>
      <c r="J415" s="80" t="str">
        <f>VLOOKUP($A415,'Sheet1 - Table (1)'!$A$8:$AG$1186,COLUMN(J$7),FALSE)</f>
        <v>Obligation</v>
      </c>
      <c r="K415" s="82">
        <f>VLOOKUP($A415,'Sheet1 - Table (1)'!$A$8:$AG$1186,COLUMN(K$7),FALSE)</f>
        <v>44255</v>
      </c>
      <c r="L415" s="80">
        <f>VLOOKUP($A415,'Sheet1 - Table (1)'!$A$8:$AG$1186,COLUMN(L$7),FALSE)</f>
        <v>605.4087323</v>
      </c>
      <c r="M415" s="80" t="str">
        <f>VLOOKUP($A415,'Sheet1 - Table (1)'!$A$8:$AG$1186,COLUMN(M$7),FALSE)</f>
        <v>Retained</v>
      </c>
      <c r="N415" s="80">
        <f>VLOOKUP($A415,'Sheet1 - Table (1)'!$A$8:$AG$1186,COLUMN(N$7),FALSE)</f>
        <v>0</v>
      </c>
      <c r="O415" s="80" t="b">
        <f>VLOOKUP($A415,'Sheet1 - Table (1)'!$A$8:$AG$1186,COLUMN(O$7),FALSE)</f>
        <v>1</v>
      </c>
      <c r="P415" s="80" t="b">
        <f>VLOOKUP($A415,'Sheet1 - Table (1)'!$A$8:$AG$1186,COLUMN(P$7),FALSE)</f>
        <v>1</v>
      </c>
      <c r="Q415" s="80" t="b">
        <f>VLOOKUP($A415,'Sheet1 - Table (1)'!$A$8:$AG$1186,COLUMN(Q$7),FALSE)</f>
        <v>1</v>
      </c>
      <c r="R415" s="80" t="b">
        <f>VLOOKUP($A415,'Sheet1 - Table (1)'!$A$8:$AG$1186,COLUMN(R$7),FALSE)</f>
        <v>1</v>
      </c>
      <c r="S415" s="80" t="b">
        <f>VLOOKUP($A415,'Sheet1 - Table (1)'!$A$8:$AG$1186,COLUMN(S$7),FALSE)</f>
        <v>1</v>
      </c>
      <c r="T415" s="80" t="b">
        <f>VLOOKUP($A415,'Sheet1 - Table (1)'!$A$8:$AG$1186,COLUMN(T$7),FALSE)</f>
        <v>1</v>
      </c>
      <c r="U415" s="80" t="str">
        <f t="shared" si="84"/>
        <v>FR-IT-NE-SP-GE-UK</v>
      </c>
      <c r="V415" s="80" t="str">
        <f>VLOOKUP($A415,'Sheet1 - Table (1)'!$A$8:$AG$1186,COLUMN(V$7)+3,FALSE)</f>
        <v>LU - FCP - Parte 1</v>
      </c>
      <c r="W415" s="80" t="str">
        <f>VLOOKUP(A415,'Sheet1 - Table (1)'!$A$8:$AF$10075,MATCH($W$8,'Sheet1 - Table (1)'!$10:$10,0),FALSE)</f>
        <v>Détermination des Prix Quotidien</v>
      </c>
      <c r="X415" s="80">
        <f>VLOOKUP(A415,'Sheet1 - Table (1)'!$A$8:$AAB$10075,MATCH($X$8,'Sheet1 - Table (1)'!$10:$10,0),FALSE)</f>
        <v>0</v>
      </c>
      <c r="Y415" s="96" t="str">
        <f t="shared" si="86"/>
        <v>Fonds de placement</v>
      </c>
      <c r="AA415" s="96" t="s">
        <v>1823</v>
      </c>
      <c r="AB415" s="96" t="s">
        <v>2874</v>
      </c>
      <c r="AC415" s="214" t="s">
        <v>2874</v>
      </c>
      <c r="AG415" s="96" t="s">
        <v>4557</v>
      </c>
      <c r="AI415" s="96" t="s">
        <v>4556</v>
      </c>
      <c r="AJ415" s="96" t="s">
        <v>4557</v>
      </c>
      <c r="AK415" s="96" t="s">
        <v>1803</v>
      </c>
      <c r="AL415" s="96" t="s">
        <v>4557</v>
      </c>
      <c r="AM415" s="96" t="str">
        <f t="shared" si="87"/>
        <v>Placements alternatifs étrangers hedged</v>
      </c>
      <c r="AO415" s="96" t="s">
        <v>2874</v>
      </c>
      <c r="AP415" s="96" t="s">
        <v>1804</v>
      </c>
      <c r="AQ415" s="96">
        <v>4.3</v>
      </c>
      <c r="AR415" s="101">
        <v>4.6199999999999998E-2</v>
      </c>
      <c r="AS415" s="101">
        <f t="shared" si="88"/>
        <v>0.04</v>
      </c>
      <c r="AT415" s="96"/>
      <c r="AV415" s="101">
        <v>0.17</v>
      </c>
      <c r="AW415" s="101">
        <v>0.83</v>
      </c>
      <c r="AX415" s="101">
        <v>1</v>
      </c>
      <c r="BK415" s="101">
        <v>0.84</v>
      </c>
      <c r="BL415" s="101">
        <v>0.16</v>
      </c>
      <c r="BW415" s="101">
        <v>1</v>
      </c>
      <c r="BZ415" s="101" t="str">
        <f t="shared" si="85"/>
        <v/>
      </c>
      <c r="CA415" s="101" t="s">
        <v>70</v>
      </c>
      <c r="CB415" s="101"/>
      <c r="CC415" s="101" t="s">
        <v>70</v>
      </c>
      <c r="CD415" s="42" t="s">
        <v>4374</v>
      </c>
      <c r="CE415" s="42" t="s">
        <v>4374</v>
      </c>
      <c r="CF415" s="42" t="str">
        <f>IFERROR(VLOOKUP(Funds[[#This Row],[Code ISIN]],[1]GLOBAL!$C$1:$L$27,10,FALSE)," ")</f>
        <v xml:space="preserve"> </v>
      </c>
      <c r="CG415" s="42" t="s">
        <v>4374</v>
      </c>
      <c r="CH415" s="42" t="s">
        <v>4374</v>
      </c>
      <c r="CI415" s="42" t="s">
        <v>4374</v>
      </c>
      <c r="CJ415" s="123">
        <v>43830</v>
      </c>
      <c r="CK415" s="96" t="s">
        <v>4374</v>
      </c>
      <c r="CL415" s="246" t="str">
        <f>VLOOKUP(Funds[[#This Row],[Code ISIN]],'Sheet1 - Table (1)'!$A$10:$AF$110017,MATCH("Funds Liquidity",'Sheet1 - Table (1)'!$10:$10,0),FALSE)</f>
        <v>Jour</v>
      </c>
      <c r="CO415" s="246" t="s">
        <v>4557</v>
      </c>
    </row>
    <row r="416" spans="1:93">
      <c r="A416" s="96" t="s">
        <v>4536</v>
      </c>
      <c r="B416" s="305">
        <f>IF(ISERROR(VALUE(VLOOKUP($A416,'Sheet1 - Table (1)'!$A$8:$AG$1186,COLUMN(B$7),FALSE))),VLOOKUP(A416,TK_MANQUANTS,2,FALSE),IF(VALUE(VLOOKUP($A416,'Sheet1 - Table (1)'!$A$8:$AG$1186,COLUMN(B$7),FALSE))=0,VLOOKUP(A416,TK_MANQUANTS,2,FALSE),VALUE(VLOOKUP($A416,'Sheet1 - Table (1)'!$A$8:$AG$1186,COLUMN(B$7),FALSE))))</f>
        <v>20855058</v>
      </c>
      <c r="C416" s="80" t="str">
        <f>VLOOKUP($A416,'Sheet1 - Table (1)'!$A$8:$AG$1186,COLUMN(C$7),FALSE)</f>
        <v>Swisscanto (LU) BF Responsible COCO GTH EUR</v>
      </c>
      <c r="D416" s="82">
        <f>VLOOKUP($A416,'Sheet1 - Table (1)'!$A$8:$AG$1186,COLUMN(D$7),FALSE)</f>
        <v>44196</v>
      </c>
      <c r="E416" s="124">
        <f>VLOOKUP($A416,'Sheet1 - Table (1)'!$A$8:$AG$1186,COLUMN(E$7),FALSE)</f>
        <v>0.62</v>
      </c>
      <c r="F416" s="80" t="b">
        <f>VLOOKUP($A416,'Sheet1 - Table (1)'!$A$8:$AG$1186,COLUMN(F$7),FALSE)</f>
        <v>1</v>
      </c>
      <c r="G416" s="80" t="str">
        <f>VLOOKUP($A416,'Sheet1 - Table (1)'!$A$8:$AG$1186,COLUMN(G$7),FALSE)</f>
        <v>Luxembourg</v>
      </c>
      <c r="H416" s="80" t="str">
        <f>VLOOKUP($A416,'Sheet1 - Table (1)'!$A$8:$AG$1186,COLUMN(H$7),FALSE)</f>
        <v>EUR</v>
      </c>
      <c r="I416" s="80" t="str">
        <f>VLOOKUP($A416,'Sheet1 - Table (1)'!$A$8:$AG$1186,COLUMN(I$7),FALSE)</f>
        <v>Fonds de placement</v>
      </c>
      <c r="J416" s="80" t="str">
        <f>VLOOKUP($A416,'Sheet1 - Table (1)'!$A$8:$AG$1186,COLUMN(J$7),FALSE)</f>
        <v>Obligation</v>
      </c>
      <c r="K416" s="82">
        <f>VLOOKUP($A416,'Sheet1 - Table (1)'!$A$8:$AG$1186,COLUMN(K$7),FALSE)</f>
        <v>44255</v>
      </c>
      <c r="L416" s="80">
        <f>VLOOKUP($A416,'Sheet1 - Table (1)'!$A$8:$AG$1186,COLUMN(L$7),FALSE)</f>
        <v>605.4087323</v>
      </c>
      <c r="M416" s="80" t="str">
        <f>VLOOKUP($A416,'Sheet1 - Table (1)'!$A$8:$AG$1186,COLUMN(M$7),FALSE)</f>
        <v>Retained</v>
      </c>
      <c r="N416" s="80">
        <f>VLOOKUP($A416,'Sheet1 - Table (1)'!$A$8:$AG$1186,COLUMN(N$7),FALSE)</f>
        <v>0</v>
      </c>
      <c r="O416" s="80" t="b">
        <f>VLOOKUP($A416,'Sheet1 - Table (1)'!$A$8:$AG$1186,COLUMN(O$7),FALSE)</f>
        <v>1</v>
      </c>
      <c r="P416" s="80" t="b">
        <f>VLOOKUP($A416,'Sheet1 - Table (1)'!$A$8:$AG$1186,COLUMN(P$7),FALSE)</f>
        <v>1</v>
      </c>
      <c r="Q416" s="80" t="b">
        <f>VLOOKUP($A416,'Sheet1 - Table (1)'!$A$8:$AG$1186,COLUMN(Q$7),FALSE)</f>
        <v>1</v>
      </c>
      <c r="R416" s="80" t="b">
        <f>VLOOKUP($A416,'Sheet1 - Table (1)'!$A$8:$AG$1186,COLUMN(R$7),FALSE)</f>
        <v>1</v>
      </c>
      <c r="S416" s="80" t="b">
        <f>VLOOKUP($A416,'Sheet1 - Table (1)'!$A$8:$AG$1186,COLUMN(S$7),FALSE)</f>
        <v>1</v>
      </c>
      <c r="T416" s="80" t="b">
        <f>VLOOKUP($A416,'Sheet1 - Table (1)'!$A$8:$AG$1186,COLUMN(T$7),FALSE)</f>
        <v>1</v>
      </c>
      <c r="U416" s="80" t="str">
        <f t="shared" si="84"/>
        <v>FR-IT-NE-SP-GE-UK</v>
      </c>
      <c r="V416" s="80" t="str">
        <f>VLOOKUP($A416,'Sheet1 - Table (1)'!$A$8:$AG$1186,COLUMN(V$7)+3,FALSE)</f>
        <v>LU - FCP - Parte 1</v>
      </c>
      <c r="W416" s="80" t="str">
        <f>VLOOKUP(A416,'Sheet1 - Table (1)'!$A$8:$AF$10075,MATCH($W$8,'Sheet1 - Table (1)'!$10:$10,0),FALSE)</f>
        <v>Détermination des Prix Quotidien</v>
      </c>
      <c r="X416" s="80">
        <f>VLOOKUP(A416,'Sheet1 - Table (1)'!$A$8:$AAB$10075,MATCH($X$8,'Sheet1 - Table (1)'!$10:$10,0),FALSE)</f>
        <v>0</v>
      </c>
      <c r="Y416" s="96" t="str">
        <f t="shared" si="86"/>
        <v>Fonds de placement</v>
      </c>
      <c r="AA416" s="96" t="s">
        <v>1823</v>
      </c>
      <c r="AB416" s="96" t="s">
        <v>2874</v>
      </c>
      <c r="AC416" s="214" t="s">
        <v>2874</v>
      </c>
      <c r="AG416" s="96" t="s">
        <v>4557</v>
      </c>
      <c r="AI416" s="96" t="s">
        <v>4556</v>
      </c>
      <c r="AJ416" s="96" t="s">
        <v>4557</v>
      </c>
      <c r="AK416" s="96" t="s">
        <v>1803</v>
      </c>
      <c r="AL416" s="96" t="s">
        <v>4557</v>
      </c>
      <c r="AM416" s="96" t="str">
        <f t="shared" si="87"/>
        <v>Placements alternatifs étrangers</v>
      </c>
      <c r="AO416" s="96" t="s">
        <v>2874</v>
      </c>
      <c r="AP416" s="96" t="s">
        <v>1804</v>
      </c>
      <c r="AQ416" s="96">
        <v>4.3</v>
      </c>
      <c r="AR416" s="101">
        <v>4.6199999999999998E-2</v>
      </c>
      <c r="AS416" s="101">
        <f t="shared" si="88"/>
        <v>0.04</v>
      </c>
      <c r="AT416" s="96"/>
      <c r="AV416" s="101">
        <v>0.17</v>
      </c>
      <c r="AW416" s="101">
        <v>0.83</v>
      </c>
      <c r="AY416" s="101">
        <v>1</v>
      </c>
      <c r="BK416" s="101">
        <v>0.84</v>
      </c>
      <c r="BL416" s="101">
        <v>0.16</v>
      </c>
      <c r="BW416" s="101">
        <v>1</v>
      </c>
      <c r="BZ416" s="101" t="str">
        <f t="shared" si="85"/>
        <v/>
      </c>
      <c r="CA416" s="101" t="s">
        <v>70</v>
      </c>
      <c r="CB416" s="101"/>
      <c r="CC416" s="101" t="s">
        <v>70</v>
      </c>
      <c r="CD416" s="42" t="s">
        <v>4374</v>
      </c>
      <c r="CE416" s="42" t="s">
        <v>4374</v>
      </c>
      <c r="CF416" s="42" t="str">
        <f>IFERROR(VLOOKUP(Funds[[#This Row],[Code ISIN]],[1]GLOBAL!$C$1:$L$27,10,FALSE)," ")</f>
        <v xml:space="preserve"> </v>
      </c>
      <c r="CG416" s="42" t="s">
        <v>4374</v>
      </c>
      <c r="CH416" s="42" t="s">
        <v>4374</v>
      </c>
      <c r="CI416" s="42" t="s">
        <v>4374</v>
      </c>
      <c r="CJ416" s="123">
        <v>43830</v>
      </c>
      <c r="CK416" s="96" t="s">
        <v>4374</v>
      </c>
      <c r="CL416" s="246" t="str">
        <f>VLOOKUP(Funds[[#This Row],[Code ISIN]],'Sheet1 - Table (1)'!$A$10:$AF$110017,MATCH("Funds Liquidity",'Sheet1 - Table (1)'!$10:$10,0),FALSE)</f>
        <v>Jour</v>
      </c>
      <c r="CO416" s="246" t="s">
        <v>4557</v>
      </c>
    </row>
    <row r="417" spans="1:93">
      <c r="A417" s="96" t="s">
        <v>4538</v>
      </c>
      <c r="B417" s="305">
        <f>IF(ISERROR(VALUE(VLOOKUP($A417,'Sheet1 - Table (1)'!$A$8:$AG$1186,COLUMN(B$7),FALSE))),VLOOKUP(A417,TK_MANQUANTS,2,FALSE),IF(VALUE(VLOOKUP($A417,'Sheet1 - Table (1)'!$A$8:$AG$1186,COLUMN(B$7),FALSE))=0,VLOOKUP(A417,TK_MANQUANTS,2,FALSE),VALUE(VLOOKUP($A417,'Sheet1 - Table (1)'!$A$8:$AG$1186,COLUMN(B$7),FALSE))))</f>
        <v>39462988</v>
      </c>
      <c r="C417" s="80" t="str">
        <f>VLOOKUP($A417,'Sheet1 - Table (1)'!$A$8:$AG$1186,COLUMN(C$7),FALSE)</f>
        <v>Swisscanto (LU) BF Responsible COCO NT</v>
      </c>
      <c r="D417" s="82">
        <f>VLOOKUP($A417,'Sheet1 - Table (1)'!$A$8:$AG$1186,COLUMN(D$7),FALSE)</f>
        <v>44196</v>
      </c>
      <c r="E417" s="124">
        <f>VLOOKUP($A417,'Sheet1 - Table (1)'!$A$8:$AG$1186,COLUMN(E$7),FALSE)</f>
        <v>0.02</v>
      </c>
      <c r="F417" s="80" t="b">
        <f>VLOOKUP($A417,'Sheet1 - Table (1)'!$A$8:$AG$1186,COLUMN(F$7),FALSE)</f>
        <v>1</v>
      </c>
      <c r="G417" s="80" t="str">
        <f>VLOOKUP($A417,'Sheet1 - Table (1)'!$A$8:$AG$1186,COLUMN(G$7),FALSE)</f>
        <v>Luxembourg</v>
      </c>
      <c r="H417" s="80" t="str">
        <f>VLOOKUP($A417,'Sheet1 - Table (1)'!$A$8:$AG$1186,COLUMN(H$7),FALSE)</f>
        <v>USD</v>
      </c>
      <c r="I417" s="80" t="str">
        <f>VLOOKUP($A417,'Sheet1 - Table (1)'!$A$8:$AG$1186,COLUMN(I$7),FALSE)</f>
        <v>Fonds de placement</v>
      </c>
      <c r="J417" s="80" t="str">
        <f>VLOOKUP($A417,'Sheet1 - Table (1)'!$A$8:$AG$1186,COLUMN(J$7),FALSE)</f>
        <v>Obligation</v>
      </c>
      <c r="K417" s="82">
        <f>VLOOKUP($A417,'Sheet1 - Table (1)'!$A$8:$AG$1186,COLUMN(K$7),FALSE)</f>
        <v>44255</v>
      </c>
      <c r="L417" s="80">
        <f>VLOOKUP($A417,'Sheet1 - Table (1)'!$A$8:$AG$1186,COLUMN(L$7),FALSE)</f>
        <v>605.4087323</v>
      </c>
      <c r="M417" s="80" t="str">
        <f>VLOOKUP($A417,'Sheet1 - Table (1)'!$A$8:$AG$1186,COLUMN(M$7),FALSE)</f>
        <v>Retained</v>
      </c>
      <c r="N417" s="80">
        <f>VLOOKUP($A417,'Sheet1 - Table (1)'!$A$8:$AG$1186,COLUMN(N$7),FALSE)</f>
        <v>0</v>
      </c>
      <c r="O417" s="80" t="b">
        <f>VLOOKUP($A417,'Sheet1 - Table (1)'!$A$8:$AG$1186,COLUMN(O$7),FALSE)</f>
        <v>1</v>
      </c>
      <c r="P417" s="80" t="b">
        <f>VLOOKUP($A417,'Sheet1 - Table (1)'!$A$8:$AG$1186,COLUMN(P$7),FALSE)</f>
        <v>1</v>
      </c>
      <c r="Q417" s="80" t="b">
        <f>VLOOKUP($A417,'Sheet1 - Table (1)'!$A$8:$AG$1186,COLUMN(Q$7),FALSE)</f>
        <v>1</v>
      </c>
      <c r="R417" s="80" t="b">
        <f>VLOOKUP($A417,'Sheet1 - Table (1)'!$A$8:$AG$1186,COLUMN(R$7),FALSE)</f>
        <v>1</v>
      </c>
      <c r="S417" s="80">
        <f>VLOOKUP($A417,'Sheet1 - Table (1)'!$A$8:$AG$1186,COLUMN(S$7),FALSE)</f>
        <v>0</v>
      </c>
      <c r="T417" s="80" t="b">
        <f>VLOOKUP($A417,'Sheet1 - Table (1)'!$A$8:$AG$1186,COLUMN(T$7),FALSE)</f>
        <v>1</v>
      </c>
      <c r="U417" s="80" t="str">
        <f t="shared" si="84"/>
        <v>FR-IT-NE-SP-UK</v>
      </c>
      <c r="V417" s="80" t="str">
        <f>VLOOKUP($A417,'Sheet1 - Table (1)'!$A$8:$AG$1186,COLUMN(V$7)+3,FALSE)</f>
        <v>LU - FCP - Parte 1</v>
      </c>
      <c r="W417" s="80" t="str">
        <f>VLOOKUP(A417,'Sheet1 - Table (1)'!$A$8:$AF$10075,MATCH($W$8,'Sheet1 - Table (1)'!$10:$10,0),FALSE)</f>
        <v>Détermination des Prix Quotidien</v>
      </c>
      <c r="X417" s="80">
        <f>VLOOKUP(A417,'Sheet1 - Table (1)'!$A$8:$AAB$10075,MATCH($X$8,'Sheet1 - Table (1)'!$10:$10,0),FALSE)</f>
        <v>0</v>
      </c>
      <c r="Y417" s="96" t="str">
        <f t="shared" si="86"/>
        <v>Fonds de placement</v>
      </c>
      <c r="AA417" s="96" t="s">
        <v>1823</v>
      </c>
      <c r="AB417" s="96" t="s">
        <v>2874</v>
      </c>
      <c r="AC417" s="214" t="s">
        <v>2874</v>
      </c>
      <c r="AG417" s="96" t="s">
        <v>4557</v>
      </c>
      <c r="AI417" s="96" t="s">
        <v>4556</v>
      </c>
      <c r="AJ417" s="96" t="s">
        <v>4557</v>
      </c>
      <c r="AK417" s="96" t="s">
        <v>1803</v>
      </c>
      <c r="AL417" s="96" t="s">
        <v>4557</v>
      </c>
      <c r="AM417" s="96" t="str">
        <f t="shared" ref="AM417:AM448" si="89">IF(AND(AK417="Obligations",AP417="Courbe CHF"),"Obligations CHF",IF(AND(AX417=100%,BJ417=100%),AK417&amp;" CHF",IF(OR(AK417="Obligations",AK417="Actions",AK417="Liquidités"),AK417&amp;" étrangères" &amp; IF(AX417=100%," hedged",""),AK417&amp;" étrangers" &amp; IF(AX417=100%," hedged",""))))</f>
        <v>Placements alternatifs étrangers</v>
      </c>
      <c r="AO417" s="96" t="s">
        <v>2874</v>
      </c>
      <c r="AP417" s="96" t="s">
        <v>1804</v>
      </c>
      <c r="AQ417" s="96">
        <v>4.3</v>
      </c>
      <c r="AR417" s="101">
        <v>4.6199999999999998E-2</v>
      </c>
      <c r="AS417" s="101">
        <f t="shared" si="88"/>
        <v>4.5999999999999999E-2</v>
      </c>
      <c r="AT417" s="96"/>
      <c r="AV417" s="101">
        <v>0.17</v>
      </c>
      <c r="AW417" s="101">
        <v>0.83</v>
      </c>
      <c r="BB417" s="101">
        <v>1</v>
      </c>
      <c r="BK417" s="101">
        <v>0.84</v>
      </c>
      <c r="BL417" s="101">
        <v>0.16</v>
      </c>
      <c r="BW417" s="101">
        <v>1</v>
      </c>
      <c r="BZ417" s="101" t="str">
        <f t="shared" si="85"/>
        <v/>
      </c>
      <c r="CA417" s="101" t="s">
        <v>70</v>
      </c>
      <c r="CB417" s="101"/>
      <c r="CC417" s="101" t="s">
        <v>70</v>
      </c>
      <c r="CD417" s="42" t="s">
        <v>4374</v>
      </c>
      <c r="CE417" s="42" t="s">
        <v>4374</v>
      </c>
      <c r="CF417" s="42" t="str">
        <f>IFERROR(VLOOKUP(Funds[[#This Row],[Code ISIN]],[1]GLOBAL!$C$1:$L$27,10,FALSE)," ")</f>
        <v xml:space="preserve"> </v>
      </c>
      <c r="CG417" s="42" t="s">
        <v>4374</v>
      </c>
      <c r="CH417" s="42" t="s">
        <v>4374</v>
      </c>
      <c r="CI417" s="42" t="s">
        <v>4374</v>
      </c>
      <c r="CJ417" s="123">
        <v>43830</v>
      </c>
      <c r="CK417" s="96" t="s">
        <v>4374</v>
      </c>
      <c r="CL417" s="246" t="str">
        <f>VLOOKUP(Funds[[#This Row],[Code ISIN]],'Sheet1 - Table (1)'!$A$10:$AF$110017,MATCH("Funds Liquidity",'Sheet1 - Table (1)'!$10:$10,0),FALSE)</f>
        <v>Jour</v>
      </c>
      <c r="CO417" s="246" t="s">
        <v>4557</v>
      </c>
    </row>
    <row r="418" spans="1:93">
      <c r="A418" s="96" t="s">
        <v>4540</v>
      </c>
      <c r="B418" s="305">
        <f>IF(ISERROR(VALUE(VLOOKUP($A418,'Sheet1 - Table (1)'!$A$8:$AG$1186,COLUMN(B$7),FALSE))),VLOOKUP(A418,TK_MANQUANTS,2,FALSE),IF(VALUE(VLOOKUP($A418,'Sheet1 - Table (1)'!$A$8:$AG$1186,COLUMN(B$7),FALSE))=0,VLOOKUP(A418,TK_MANQUANTS,2,FALSE),VALUE(VLOOKUP($A418,'Sheet1 - Table (1)'!$A$8:$AG$1186,COLUMN(B$7),FALSE))))</f>
        <v>20261055</v>
      </c>
      <c r="C418" s="80" t="str">
        <f>VLOOKUP($A418,'Sheet1 - Table (1)'!$A$8:$AG$1186,COLUMN(C$7),FALSE)</f>
        <v>Swisscanto (LU) BF Responsible COCO NTH CHF</v>
      </c>
      <c r="D418" s="82">
        <f>VLOOKUP($A418,'Sheet1 - Table (1)'!$A$8:$AG$1186,COLUMN(D$7),FALSE)</f>
        <v>44196</v>
      </c>
      <c r="E418" s="124">
        <f>VLOOKUP($A418,'Sheet1 - Table (1)'!$A$8:$AG$1186,COLUMN(E$7),FALSE)</f>
        <v>0.02</v>
      </c>
      <c r="F418" s="80" t="b">
        <f>VLOOKUP($A418,'Sheet1 - Table (1)'!$A$8:$AG$1186,COLUMN(F$7),FALSE)</f>
        <v>1</v>
      </c>
      <c r="G418" s="80" t="str">
        <f>VLOOKUP($A418,'Sheet1 - Table (1)'!$A$8:$AG$1186,COLUMN(G$7),FALSE)</f>
        <v>Luxembourg</v>
      </c>
      <c r="H418" s="80" t="str">
        <f>VLOOKUP($A418,'Sheet1 - Table (1)'!$A$8:$AG$1186,COLUMN(H$7),FALSE)</f>
        <v>CHF</v>
      </c>
      <c r="I418" s="80" t="str">
        <f>VLOOKUP($A418,'Sheet1 - Table (1)'!$A$8:$AG$1186,COLUMN(I$7),FALSE)</f>
        <v>Fonds de placement</v>
      </c>
      <c r="J418" s="80" t="str">
        <f>VLOOKUP($A418,'Sheet1 - Table (1)'!$A$8:$AG$1186,COLUMN(J$7),FALSE)</f>
        <v>Obligation</v>
      </c>
      <c r="K418" s="82">
        <f>VLOOKUP($A418,'Sheet1 - Table (1)'!$A$8:$AG$1186,COLUMN(K$7),FALSE)</f>
        <v>44255</v>
      </c>
      <c r="L418" s="80">
        <f>VLOOKUP($A418,'Sheet1 - Table (1)'!$A$8:$AG$1186,COLUMN(L$7),FALSE)</f>
        <v>605.4087323</v>
      </c>
      <c r="M418" s="80" t="str">
        <f>VLOOKUP($A418,'Sheet1 - Table (1)'!$A$8:$AG$1186,COLUMN(M$7),FALSE)</f>
        <v>Retained</v>
      </c>
      <c r="N418" s="80">
        <f>VLOOKUP($A418,'Sheet1 - Table (1)'!$A$8:$AG$1186,COLUMN(N$7),FALSE)</f>
        <v>0</v>
      </c>
      <c r="O418" s="80" t="b">
        <f>VLOOKUP($A418,'Sheet1 - Table (1)'!$A$8:$AG$1186,COLUMN(O$7),FALSE)</f>
        <v>1</v>
      </c>
      <c r="P418" s="80" t="b">
        <f>VLOOKUP($A418,'Sheet1 - Table (1)'!$A$8:$AG$1186,COLUMN(P$7),FALSE)</f>
        <v>1</v>
      </c>
      <c r="Q418" s="80" t="b">
        <f>VLOOKUP($A418,'Sheet1 - Table (1)'!$A$8:$AG$1186,COLUMN(Q$7),FALSE)</f>
        <v>1</v>
      </c>
      <c r="R418" s="80" t="b">
        <f>VLOOKUP($A418,'Sheet1 - Table (1)'!$A$8:$AG$1186,COLUMN(R$7),FALSE)</f>
        <v>1</v>
      </c>
      <c r="S418" s="80">
        <f>VLOOKUP($A418,'Sheet1 - Table (1)'!$A$8:$AG$1186,COLUMN(S$7),FALSE)</f>
        <v>0</v>
      </c>
      <c r="T418" s="80" t="b">
        <f>VLOOKUP($A418,'Sheet1 - Table (1)'!$A$8:$AG$1186,COLUMN(T$7),FALSE)</f>
        <v>1</v>
      </c>
      <c r="U418" s="80" t="str">
        <f t="shared" si="84"/>
        <v>FR-IT-NE-SP-UK</v>
      </c>
      <c r="V418" s="80" t="str">
        <f>VLOOKUP($A418,'Sheet1 - Table (1)'!$A$8:$AG$1186,COLUMN(V$7)+3,FALSE)</f>
        <v>LU - FCP - Parte 1</v>
      </c>
      <c r="W418" s="80" t="str">
        <f>VLOOKUP(A418,'Sheet1 - Table (1)'!$A$8:$AF$10075,MATCH($W$8,'Sheet1 - Table (1)'!$10:$10,0),FALSE)</f>
        <v>Détermination des Prix Quotidien</v>
      </c>
      <c r="X418" s="80">
        <f>VLOOKUP(A418,'Sheet1 - Table (1)'!$A$8:$AAB$10075,MATCH($X$8,'Sheet1 - Table (1)'!$10:$10,0),FALSE)</f>
        <v>0</v>
      </c>
      <c r="Y418" s="96" t="str">
        <f t="shared" si="86"/>
        <v>Fonds de placement</v>
      </c>
      <c r="AA418" s="96" t="s">
        <v>1823</v>
      </c>
      <c r="AB418" s="96" t="s">
        <v>2874</v>
      </c>
      <c r="AC418" s="214" t="s">
        <v>2874</v>
      </c>
      <c r="AG418" s="96" t="s">
        <v>4557</v>
      </c>
      <c r="AI418" s="96" t="s">
        <v>4556</v>
      </c>
      <c r="AJ418" s="96" t="s">
        <v>4557</v>
      </c>
      <c r="AK418" s="96" t="s">
        <v>1803</v>
      </c>
      <c r="AL418" s="96" t="s">
        <v>4557</v>
      </c>
      <c r="AM418" s="96" t="str">
        <f t="shared" si="89"/>
        <v>Placements alternatifs étrangers hedged</v>
      </c>
      <c r="AO418" s="96" t="s">
        <v>2874</v>
      </c>
      <c r="AP418" s="96" t="s">
        <v>1804</v>
      </c>
      <c r="AQ418" s="96">
        <v>4.3</v>
      </c>
      <c r="AR418" s="101">
        <v>4.6199999999999998E-2</v>
      </c>
      <c r="AS418" s="101">
        <f t="shared" si="88"/>
        <v>4.5999999999999999E-2</v>
      </c>
      <c r="AT418" s="96"/>
      <c r="AV418" s="101">
        <v>0.17</v>
      </c>
      <c r="AW418" s="101">
        <v>0.83</v>
      </c>
      <c r="AX418" s="101">
        <v>1</v>
      </c>
      <c r="BK418" s="101">
        <v>0.84</v>
      </c>
      <c r="BL418" s="101">
        <v>0.16</v>
      </c>
      <c r="BW418" s="101">
        <v>1</v>
      </c>
      <c r="BZ418" s="101" t="str">
        <f t="shared" si="85"/>
        <v/>
      </c>
      <c r="CA418" s="101" t="s">
        <v>70</v>
      </c>
      <c r="CB418" s="101"/>
      <c r="CC418" s="101" t="s">
        <v>70</v>
      </c>
      <c r="CD418" s="42" t="s">
        <v>4374</v>
      </c>
      <c r="CE418" s="42" t="s">
        <v>4374</v>
      </c>
      <c r="CF418" s="42" t="str">
        <f>IFERROR(VLOOKUP(Funds[[#This Row],[Code ISIN]],[1]GLOBAL!$C$1:$L$27,10,FALSE)," ")</f>
        <v xml:space="preserve"> </v>
      </c>
      <c r="CG418" s="42" t="s">
        <v>4374</v>
      </c>
      <c r="CH418" s="42" t="s">
        <v>4374</v>
      </c>
      <c r="CI418" s="42" t="s">
        <v>4374</v>
      </c>
      <c r="CJ418" s="123">
        <v>43830</v>
      </c>
      <c r="CK418" s="96" t="s">
        <v>4374</v>
      </c>
      <c r="CL418" s="246" t="str">
        <f>VLOOKUP(Funds[[#This Row],[Code ISIN]],'Sheet1 - Table (1)'!$A$10:$AF$110017,MATCH("Funds Liquidity",'Sheet1 - Table (1)'!$10:$10,0),FALSE)</f>
        <v>Jour</v>
      </c>
      <c r="CO418" s="246" t="s">
        <v>4557</v>
      </c>
    </row>
    <row r="419" spans="1:93">
      <c r="A419" s="96" t="s">
        <v>4542</v>
      </c>
      <c r="B419" s="305">
        <f>IF(ISERROR(VALUE(VLOOKUP($A419,'Sheet1 - Table (1)'!$A$8:$AG$1186,COLUMN(B$7),FALSE))),VLOOKUP(A419,TK_MANQUANTS,2,FALSE),IF(VALUE(VLOOKUP($A419,'Sheet1 - Table (1)'!$A$8:$AG$1186,COLUMN(B$7),FALSE))=0,VLOOKUP(A419,TK_MANQUANTS,2,FALSE),VALUE(VLOOKUP($A419,'Sheet1 - Table (1)'!$A$8:$AG$1186,COLUMN(B$7),FALSE))))</f>
        <v>36094881</v>
      </c>
      <c r="C419" s="80" t="str">
        <f>VLOOKUP($A419,'Sheet1 - Table (1)'!$A$8:$AG$1186,COLUMN(C$7),FALSE)</f>
        <v>Swisscanto (LU) BF Responsible COCO NTH EUR</v>
      </c>
      <c r="D419" s="82">
        <f>VLOOKUP($A419,'Sheet1 - Table (1)'!$A$8:$AG$1186,COLUMN(D$7),FALSE)</f>
        <v>44196</v>
      </c>
      <c r="E419" s="124">
        <f>VLOOKUP($A419,'Sheet1 - Table (1)'!$A$8:$AG$1186,COLUMN(E$7),FALSE)</f>
        <v>0.02</v>
      </c>
      <c r="F419" s="80" t="b">
        <f>VLOOKUP($A419,'Sheet1 - Table (1)'!$A$8:$AG$1186,COLUMN(F$7),FALSE)</f>
        <v>1</v>
      </c>
      <c r="G419" s="80" t="str">
        <f>VLOOKUP($A419,'Sheet1 - Table (1)'!$A$8:$AG$1186,COLUMN(G$7),FALSE)</f>
        <v>Luxembourg</v>
      </c>
      <c r="H419" s="80" t="str">
        <f>VLOOKUP($A419,'Sheet1 - Table (1)'!$A$8:$AG$1186,COLUMN(H$7),FALSE)</f>
        <v>EUR</v>
      </c>
      <c r="I419" s="80" t="str">
        <f>VLOOKUP($A419,'Sheet1 - Table (1)'!$A$8:$AG$1186,COLUMN(I$7),FALSE)</f>
        <v>Fonds de placement</v>
      </c>
      <c r="J419" s="80" t="str">
        <f>VLOOKUP($A419,'Sheet1 - Table (1)'!$A$8:$AG$1186,COLUMN(J$7),FALSE)</f>
        <v>Obligation</v>
      </c>
      <c r="K419" s="82">
        <f>VLOOKUP($A419,'Sheet1 - Table (1)'!$A$8:$AG$1186,COLUMN(K$7),FALSE)</f>
        <v>44255</v>
      </c>
      <c r="L419" s="80">
        <f>VLOOKUP($A419,'Sheet1 - Table (1)'!$A$8:$AG$1186,COLUMN(L$7),FALSE)</f>
        <v>605.4087323</v>
      </c>
      <c r="M419" s="80" t="str">
        <f>VLOOKUP($A419,'Sheet1 - Table (1)'!$A$8:$AG$1186,COLUMN(M$7),FALSE)</f>
        <v>Retained</v>
      </c>
      <c r="N419" s="80">
        <f>VLOOKUP($A419,'Sheet1 - Table (1)'!$A$8:$AG$1186,COLUMN(N$7),FALSE)</f>
        <v>0</v>
      </c>
      <c r="O419" s="80" t="b">
        <f>VLOOKUP($A419,'Sheet1 - Table (1)'!$A$8:$AG$1186,COLUMN(O$7),FALSE)</f>
        <v>1</v>
      </c>
      <c r="P419" s="80" t="b">
        <f>VLOOKUP($A419,'Sheet1 - Table (1)'!$A$8:$AG$1186,COLUMN(P$7),FALSE)</f>
        <v>1</v>
      </c>
      <c r="Q419" s="80" t="b">
        <f>VLOOKUP($A419,'Sheet1 - Table (1)'!$A$8:$AG$1186,COLUMN(Q$7),FALSE)</f>
        <v>1</v>
      </c>
      <c r="R419" s="80" t="b">
        <f>VLOOKUP($A419,'Sheet1 - Table (1)'!$A$8:$AG$1186,COLUMN(R$7),FALSE)</f>
        <v>1</v>
      </c>
      <c r="S419" s="80">
        <f>VLOOKUP($A419,'Sheet1 - Table (1)'!$A$8:$AG$1186,COLUMN(S$7),FALSE)</f>
        <v>0</v>
      </c>
      <c r="T419" s="80" t="b">
        <f>VLOOKUP($A419,'Sheet1 - Table (1)'!$A$8:$AG$1186,COLUMN(T$7),FALSE)</f>
        <v>1</v>
      </c>
      <c r="U419" s="80" t="str">
        <f t="shared" si="84"/>
        <v>FR-IT-NE-SP-UK</v>
      </c>
      <c r="V419" s="80" t="str">
        <f>VLOOKUP($A419,'Sheet1 - Table (1)'!$A$8:$AG$1186,COLUMN(V$7)+3,FALSE)</f>
        <v>LU - FCP - Parte 1</v>
      </c>
      <c r="W419" s="80" t="str">
        <f>VLOOKUP(A419,'Sheet1 - Table (1)'!$A$8:$AF$10075,MATCH($W$8,'Sheet1 - Table (1)'!$10:$10,0),FALSE)</f>
        <v>Détermination des Prix Quotidien</v>
      </c>
      <c r="X419" s="80">
        <f>VLOOKUP(A419,'Sheet1 - Table (1)'!$A$8:$AAB$10075,MATCH($X$8,'Sheet1 - Table (1)'!$10:$10,0),FALSE)</f>
        <v>0</v>
      </c>
      <c r="Y419" s="96" t="str">
        <f t="shared" si="86"/>
        <v>Fonds de placement</v>
      </c>
      <c r="AA419" s="96" t="s">
        <v>1823</v>
      </c>
      <c r="AB419" s="96" t="s">
        <v>2874</v>
      </c>
      <c r="AC419" s="214" t="s">
        <v>2874</v>
      </c>
      <c r="AG419" s="96" t="s">
        <v>4557</v>
      </c>
      <c r="AI419" s="96" t="s">
        <v>4556</v>
      </c>
      <c r="AJ419" s="96" t="s">
        <v>4557</v>
      </c>
      <c r="AK419" s="96" t="s">
        <v>1803</v>
      </c>
      <c r="AL419" s="96" t="s">
        <v>4557</v>
      </c>
      <c r="AM419" s="96" t="str">
        <f t="shared" si="89"/>
        <v>Placements alternatifs étrangers</v>
      </c>
      <c r="AO419" s="96" t="s">
        <v>2874</v>
      </c>
      <c r="AP419" s="96" t="s">
        <v>1804</v>
      </c>
      <c r="AQ419" s="96">
        <v>4.3</v>
      </c>
      <c r="AR419" s="101">
        <v>4.6199999999999998E-2</v>
      </c>
      <c r="AS419" s="101">
        <f t="shared" si="88"/>
        <v>4.5999999999999999E-2</v>
      </c>
      <c r="AT419" s="96"/>
      <c r="AV419" s="101">
        <v>0.17</v>
      </c>
      <c r="AW419" s="101">
        <v>0.83</v>
      </c>
      <c r="AY419" s="101">
        <v>1</v>
      </c>
      <c r="BK419" s="101">
        <v>0.84</v>
      </c>
      <c r="BL419" s="101">
        <v>0.16</v>
      </c>
      <c r="BW419" s="101">
        <v>1</v>
      </c>
      <c r="BZ419" s="101" t="str">
        <f t="shared" si="85"/>
        <v/>
      </c>
      <c r="CA419" s="101" t="s">
        <v>70</v>
      </c>
      <c r="CB419" s="101"/>
      <c r="CC419" s="101" t="s">
        <v>70</v>
      </c>
      <c r="CD419" s="42" t="s">
        <v>4374</v>
      </c>
      <c r="CE419" s="42" t="s">
        <v>4374</v>
      </c>
      <c r="CF419" s="42" t="str">
        <f>IFERROR(VLOOKUP(Funds[[#This Row],[Code ISIN]],[1]GLOBAL!$C$1:$L$27,10,FALSE)," ")</f>
        <v xml:space="preserve"> </v>
      </c>
      <c r="CG419" s="42" t="s">
        <v>4374</v>
      </c>
      <c r="CH419" s="42" t="s">
        <v>4374</v>
      </c>
      <c r="CI419" s="42" t="s">
        <v>4374</v>
      </c>
      <c r="CJ419" s="123">
        <v>43830</v>
      </c>
      <c r="CK419" s="96" t="s">
        <v>4374</v>
      </c>
      <c r="CL419" s="246" t="str">
        <f>VLOOKUP(Funds[[#This Row],[Code ISIN]],'Sheet1 - Table (1)'!$A$10:$AF$110017,MATCH("Funds Liquidity",'Sheet1 - Table (1)'!$10:$10,0),FALSE)</f>
        <v>Jour</v>
      </c>
      <c r="CO419" s="246" t="s">
        <v>4557</v>
      </c>
    </row>
    <row r="420" spans="1:93">
      <c r="A420" s="100" t="s">
        <v>991</v>
      </c>
      <c r="B420" s="305">
        <f>IF(ISERROR(VALUE(VLOOKUP($A420,'Sheet1 - Table (1)'!$A$8:$AG$1186,COLUMN(B$7),FALSE))),VLOOKUP(A420,TK_MANQUANTS,2,FALSE),IF(VALUE(VLOOKUP($A420,'Sheet1 - Table (1)'!$A$8:$AG$1186,COLUMN(B$7),FALSE))=0,VLOOKUP(A420,TK_MANQUANTS,2,FALSE),VALUE(VLOOKUP($A420,'Sheet1 - Table (1)'!$A$8:$AG$1186,COLUMN(B$7),FALSE))))</f>
        <v>25399340</v>
      </c>
      <c r="C420" s="80" t="str">
        <f>VLOOKUP($A420,'Sheet1 - Table (1)'!$A$8:$AG$1186,COLUMN(C$7),FALSE)</f>
        <v>CSIF (CH) Bond EUR Index Blue QAH</v>
      </c>
      <c r="D420" s="82"/>
      <c r="E420" s="124">
        <f>VLOOKUP($A420,'Sheet1 - Table (1)'!$A$8:$AG$1186,COLUMN(E$7),FALSE)</f>
        <v>0</v>
      </c>
      <c r="F420" s="80" t="b">
        <f>VLOOKUP($A420,'Sheet1 - Table (1)'!$A$8:$AG$1186,COLUMN(F$7),FALSE)</f>
        <v>0</v>
      </c>
      <c r="G420" s="80" t="str">
        <f>VLOOKUP($A420,'Sheet1 - Table (1)'!$A$8:$AG$1186,COLUMN(G$7),FALSE)</f>
        <v>Switzerland</v>
      </c>
      <c r="H420" s="80" t="str">
        <f>VLOOKUP($A420,'Sheet1 - Table (1)'!$A$8:$AG$1186,COLUMN(H$7),FALSE)</f>
        <v>CHF</v>
      </c>
      <c r="I420" s="80" t="str">
        <f>VLOOKUP($A420,'Sheet1 - Table (1)'!$A$8:$AG$1186,COLUMN(I$7),FALSE)</f>
        <v>Fonds de placement</v>
      </c>
      <c r="J420" s="80" t="str">
        <f>VLOOKUP($A420,'Sheet1 - Table (1)'!$A$8:$AG$1186,COLUMN(J$7),FALSE)</f>
        <v>Obligation</v>
      </c>
      <c r="K420" s="82">
        <f>VLOOKUP($A420,'Sheet1 - Table (1)'!$A$8:$AG$1186,COLUMN(K$7),FALSE)</f>
        <v>0</v>
      </c>
      <c r="L420" s="80">
        <f>VLOOKUP($A420,'Sheet1 - Table (1)'!$A$8:$AG$1186,COLUMN(L$7),FALSE)</f>
        <v>0</v>
      </c>
      <c r="M420" s="80">
        <f>VLOOKUP($A420,'Sheet1 - Table (1)'!$A$8:$AG$1186,COLUMN(M$7),FALSE)</f>
        <v>0</v>
      </c>
      <c r="N420" s="80">
        <f>VLOOKUP($A420,'Sheet1 - Table (1)'!$A$8:$AG$1186,COLUMN(N$7),FALSE)</f>
        <v>0</v>
      </c>
      <c r="O420" s="80">
        <f>VLOOKUP($A420,'Sheet1 - Table (1)'!$A$8:$AG$1186,COLUMN(O$7),FALSE)</f>
        <v>0</v>
      </c>
      <c r="P420" s="80">
        <f>VLOOKUP($A420,'Sheet1 - Table (1)'!$A$8:$AG$1186,COLUMN(P$7),FALSE)</f>
        <v>0</v>
      </c>
      <c r="Q420" s="80">
        <f>VLOOKUP($A420,'Sheet1 - Table (1)'!$A$8:$AG$1186,COLUMN(Q$7),FALSE)</f>
        <v>0</v>
      </c>
      <c r="R420" s="80">
        <f>VLOOKUP($A420,'Sheet1 - Table (1)'!$A$8:$AG$1186,COLUMN(R$7),FALSE)</f>
        <v>0</v>
      </c>
      <c r="S420" s="80">
        <f>VLOOKUP($A420,'Sheet1 - Table (1)'!$A$8:$AG$1186,COLUMN(S$7),FALSE)</f>
        <v>0</v>
      </c>
      <c r="T420" s="80">
        <f>VLOOKUP($A420,'Sheet1 - Table (1)'!$A$8:$AG$1186,COLUMN(T$7),FALSE)</f>
        <v>0</v>
      </c>
      <c r="U420" s="80" t="str">
        <f t="shared" si="84"/>
        <v/>
      </c>
      <c r="V420" s="80">
        <f>VLOOKUP($A420,'Sheet1 - Table (1)'!$A$8:$AG$1186,COLUMN(V$7)+3,FALSE)</f>
        <v>0</v>
      </c>
      <c r="W420" s="80" t="str">
        <f>VLOOKUP(A420,'Sheet1 - Table (1)'!$A$8:$AF$10075,MATCH($W$8,'Sheet1 - Table (1)'!$10:$10,0),FALSE)</f>
        <v>Détermination des Prix Quotidien</v>
      </c>
      <c r="X420" s="80">
        <f>VLOOKUP(A420,'Sheet1 - Table (1)'!$A$8:$AAB$10075,MATCH($X$8,'Sheet1 - Table (1)'!$10:$10,0),FALSE)</f>
        <v>0</v>
      </c>
      <c r="Y420" s="132" t="str">
        <f t="shared" si="86"/>
        <v>Fonds de placement</v>
      </c>
      <c r="AA420" s="96" t="s">
        <v>1823</v>
      </c>
      <c r="AB420" s="96" t="s">
        <v>2542</v>
      </c>
      <c r="AC420" s="214" t="s">
        <v>140</v>
      </c>
      <c r="AD420" s="214" t="s">
        <v>2481</v>
      </c>
      <c r="AE420" s="96" t="s">
        <v>2542</v>
      </c>
      <c r="AF420" s="246" t="s">
        <v>2481</v>
      </c>
      <c r="AG420" s="96" t="s">
        <v>2857</v>
      </c>
      <c r="AH420" s="132"/>
      <c r="AI420" s="132" t="s">
        <v>785</v>
      </c>
      <c r="AJ420" s="132" t="s">
        <v>140</v>
      </c>
      <c r="AK420" s="132" t="s">
        <v>140</v>
      </c>
      <c r="AL420" s="132" t="s">
        <v>2481</v>
      </c>
      <c r="AM420" s="96" t="str">
        <f t="shared" si="89"/>
        <v>Obligations étrangères hedged</v>
      </c>
      <c r="AO420" s="96" t="s">
        <v>2542</v>
      </c>
      <c r="AP420" s="96" t="s">
        <v>75</v>
      </c>
      <c r="AQ420" s="132">
        <v>8.32</v>
      </c>
      <c r="AR420" s="126">
        <v>8.0000000000000004E-4</v>
      </c>
      <c r="AS420" s="126">
        <f t="shared" ref="AS420:AS422" si="90">IF(AR420="","",AR420-E420%)</f>
        <v>8.0000000000000004E-4</v>
      </c>
      <c r="AT420" s="126">
        <v>0.59560000000000002</v>
      </c>
      <c r="AU420" s="126">
        <v>0.17</v>
      </c>
      <c r="AV420" s="126">
        <v>0.2344</v>
      </c>
      <c r="AW420" s="126"/>
      <c r="AX420" s="126">
        <v>1</v>
      </c>
      <c r="AZ420" s="126"/>
      <c r="BA420" s="126"/>
      <c r="BB420" s="126"/>
      <c r="BC420" s="126"/>
      <c r="BD420" s="126"/>
      <c r="BE420" s="126"/>
      <c r="BF420" s="126"/>
      <c r="BG420" s="126"/>
      <c r="BH420" s="126"/>
      <c r="BI420" s="126"/>
      <c r="BJ420" s="126"/>
      <c r="BK420" s="126">
        <v>1</v>
      </c>
      <c r="BL420" s="126"/>
      <c r="BM420" s="126"/>
      <c r="BN420" s="126"/>
      <c r="BO420" s="126"/>
      <c r="BP420" s="126"/>
      <c r="BQ420" s="126"/>
      <c r="BR420" s="126"/>
      <c r="BS420" s="126"/>
      <c r="BT420" s="126"/>
      <c r="BU420" s="126"/>
      <c r="BV420" s="126">
        <v>1</v>
      </c>
      <c r="BW420" s="126"/>
      <c r="BX420" s="126"/>
      <c r="BY420" s="126" t="s">
        <v>4060</v>
      </c>
      <c r="BZ420" s="101" t="str">
        <f t="shared" si="85"/>
        <v>Courbe EUR Gouvernements LONG</v>
      </c>
      <c r="CA420" s="101" t="s">
        <v>4050</v>
      </c>
      <c r="CB420" s="96" t="s">
        <v>4059</v>
      </c>
      <c r="CC420" s="101" t="s">
        <v>4058</v>
      </c>
      <c r="CD420" s="42" t="s">
        <v>4374</v>
      </c>
      <c r="CE420" s="42" t="s">
        <v>4374</v>
      </c>
      <c r="CF420" s="42" t="str">
        <f>IFERROR(VLOOKUP(Funds[[#This Row],[Code ISIN]],[1]GLOBAL!$C$1:$L$27,10,FALSE)," ")</f>
        <v xml:space="preserve"> </v>
      </c>
      <c r="CG420" s="42" t="s">
        <v>4374</v>
      </c>
      <c r="CH420" s="42" t="s">
        <v>4374</v>
      </c>
      <c r="CI420" s="42" t="s">
        <v>4374</v>
      </c>
      <c r="CJ420" s="140"/>
      <c r="CK420" s="96" t="s">
        <v>4374</v>
      </c>
      <c r="CL420" s="246" t="str">
        <f>VLOOKUP(Funds[[#This Row],[Code ISIN]],'Sheet1 - Table (1)'!$A$10:$AF$110017,MATCH("Funds Liquidity",'Sheet1 - Table (1)'!$10:$10,0),FALSE)</f>
        <v>Jour</v>
      </c>
    </row>
    <row r="421" spans="1:93">
      <c r="A421" s="96" t="s">
        <v>1081</v>
      </c>
      <c r="B421" s="305">
        <f>IF(ISERROR(VALUE(VLOOKUP($A421,'Sheet1 - Table (1)'!$A$8:$AG$1186,COLUMN(B$7),FALSE))),VLOOKUP(A421,TK_MANQUANTS,2,FALSE),IF(VALUE(VLOOKUP($A421,'Sheet1 - Table (1)'!$A$8:$AG$1186,COLUMN(B$7),FALSE))=0,VLOOKUP(A421,TK_MANQUANTS,2,FALSE),VALUE(VLOOKUP($A421,'Sheet1 - Table (1)'!$A$8:$AG$1186,COLUMN(B$7),FALSE))))</f>
        <v>2803943</v>
      </c>
      <c r="C421" s="80" t="str">
        <f>VLOOKUP($A421,'Sheet1 - Table (1)'!$A$8:$AG$1186,COLUMN(C$7),FALSE)</f>
        <v>iShares € Govt Bond 7-10yr UCITS ETF EUR (Dist)</v>
      </c>
      <c r="D421" s="82">
        <f>VLOOKUP($A421,'Sheet1 - Table (1)'!$A$8:$AG$1186,COLUMN(D$7),FALSE)</f>
        <v>43861</v>
      </c>
      <c r="E421" s="124">
        <f>VLOOKUP($A421,'Sheet1 - Table (1)'!$A$8:$AG$1186,COLUMN(E$7),FALSE)</f>
        <v>0.2</v>
      </c>
      <c r="F421" s="80" t="b">
        <f>VLOOKUP($A421,'Sheet1 - Table (1)'!$A$8:$AG$1186,COLUMN(F$7),FALSE)</f>
        <v>1</v>
      </c>
      <c r="G421" s="80" t="str">
        <f>VLOOKUP($A421,'Sheet1 - Table (1)'!$A$8:$AG$1186,COLUMN(G$7),FALSE)</f>
        <v>Ireland</v>
      </c>
      <c r="H421" s="80" t="str">
        <f>VLOOKUP($A421,'Sheet1 - Table (1)'!$A$8:$AG$1186,COLUMN(H$7),FALSE)</f>
        <v>EUR</v>
      </c>
      <c r="I421" s="80" t="str">
        <f>VLOOKUP($A421,'Sheet1 - Table (1)'!$A$8:$AG$1186,COLUMN(I$7),FALSE)</f>
        <v>Exchange Traded Funds</v>
      </c>
      <c r="J421" s="80" t="str">
        <f>VLOOKUP($A421,'Sheet1 - Table (1)'!$A$8:$AG$1186,COLUMN(J$7),FALSE)</f>
        <v>Obligation</v>
      </c>
      <c r="K421" s="82">
        <f>VLOOKUP($A421,'Sheet1 - Table (1)'!$A$8:$AG$1186,COLUMN(K$7),FALSE)</f>
        <v>44255</v>
      </c>
      <c r="L421" s="80">
        <f>VLOOKUP($A421,'Sheet1 - Table (1)'!$A$8:$AG$1186,COLUMN(L$7),FALSE)</f>
        <v>807.28136400000005</v>
      </c>
      <c r="M421" s="80" t="str">
        <f>VLOOKUP($A421,'Sheet1 - Table (1)'!$A$8:$AG$1186,COLUMN(M$7),FALSE)</f>
        <v>Paid</v>
      </c>
      <c r="N421" s="80" t="b">
        <f>VLOOKUP($A421,'Sheet1 - Table (1)'!$A$8:$AG$1186,COLUMN(N$7),FALSE)</f>
        <v>1</v>
      </c>
      <c r="O421" s="80" t="b">
        <f>VLOOKUP($A421,'Sheet1 - Table (1)'!$A$8:$AG$1186,COLUMN(O$7),FALSE)</f>
        <v>1</v>
      </c>
      <c r="P421" s="80" t="b">
        <f>VLOOKUP($A421,'Sheet1 - Table (1)'!$A$8:$AG$1186,COLUMN(P$7),FALSE)</f>
        <v>1</v>
      </c>
      <c r="Q421" s="80" t="b">
        <f>VLOOKUP($A421,'Sheet1 - Table (1)'!$A$8:$AG$1186,COLUMN(Q$7),FALSE)</f>
        <v>1</v>
      </c>
      <c r="R421" s="80" t="b">
        <f>VLOOKUP($A421,'Sheet1 - Table (1)'!$A$8:$AG$1186,COLUMN(R$7),FALSE)</f>
        <v>1</v>
      </c>
      <c r="S421" s="80" t="b">
        <f>VLOOKUP($A421,'Sheet1 - Table (1)'!$A$8:$AG$1186,COLUMN(S$7),FALSE)</f>
        <v>1</v>
      </c>
      <c r="T421" s="80" t="b">
        <f>VLOOKUP($A421,'Sheet1 - Table (1)'!$A$8:$AG$1186,COLUMN(T$7),FALSE)</f>
        <v>1</v>
      </c>
      <c r="U421" s="80" t="str">
        <f t="shared" si="84"/>
        <v>BE-FR-IT-NE-SP-GE-UK</v>
      </c>
      <c r="V421" s="80" t="str">
        <f>VLOOKUP($A421,'Sheet1 - Table (1)'!$A$8:$AG$1186,COLUMN(V$7)+3,FALSE)</f>
        <v>ICVC</v>
      </c>
      <c r="W421" s="80" t="str">
        <f>VLOOKUP(A421,'Sheet1 - Table (1)'!$A$8:$AF$10075,MATCH($W$8,'Sheet1 - Table (1)'!$10:$10,0),FALSE)</f>
        <v>Détermination des Prix Quotidien</v>
      </c>
      <c r="X421" s="80" t="str">
        <f>VLOOKUP(A421,'Sheet1 - Table (1)'!$A$8:$AAB$10075,MATCH($X$8,'Sheet1 - Table (1)'!$10:$10,0),FALSE)</f>
        <v>Optimized</v>
      </c>
      <c r="Y421" s="96" t="str">
        <f t="shared" si="86"/>
        <v>ETF</v>
      </c>
      <c r="AA421" s="96" t="s">
        <v>1823</v>
      </c>
      <c r="AB421" s="96" t="s">
        <v>2481</v>
      </c>
      <c r="AC421" s="214" t="s">
        <v>140</v>
      </c>
      <c r="AD421" s="214" t="s">
        <v>2481</v>
      </c>
      <c r="AE421" s="96" t="s">
        <v>2542</v>
      </c>
      <c r="AF421" s="246" t="s">
        <v>2481</v>
      </c>
      <c r="AG421" s="96" t="s">
        <v>2857</v>
      </c>
      <c r="AI421" s="96" t="s">
        <v>785</v>
      </c>
      <c r="AJ421" s="96" t="s">
        <v>140</v>
      </c>
      <c r="AK421" s="96" t="s">
        <v>140</v>
      </c>
      <c r="AL421" s="96" t="s">
        <v>2481</v>
      </c>
      <c r="AM421" s="96" t="str">
        <f t="shared" si="89"/>
        <v>Obligations étrangères</v>
      </c>
      <c r="AO421" s="96" t="s">
        <v>2481</v>
      </c>
      <c r="AP421" s="96" t="s">
        <v>75</v>
      </c>
      <c r="AQ421" s="96">
        <v>7.94</v>
      </c>
      <c r="AR421" s="101">
        <v>7.1999999999999998E-3</v>
      </c>
      <c r="AS421" s="101">
        <f t="shared" si="90"/>
        <v>5.1999999999999998E-3</v>
      </c>
      <c r="AT421" s="126">
        <v>0.60299999999999998</v>
      </c>
      <c r="AU421" s="126">
        <v>2.0199999999999999E-2</v>
      </c>
      <c r="AV421" s="126">
        <v>0.37680000000000002</v>
      </c>
      <c r="AY421" s="101">
        <v>1</v>
      </c>
      <c r="BK421" s="101">
        <v>1</v>
      </c>
      <c r="BT421" s="101" t="s">
        <v>1639</v>
      </c>
      <c r="BV421" s="101">
        <v>1</v>
      </c>
      <c r="BW421" s="101">
        <v>0</v>
      </c>
      <c r="BY421" s="101" t="s">
        <v>1091</v>
      </c>
      <c r="BZ421" s="101" t="str">
        <f t="shared" si="85"/>
        <v>Courbe EUR Gouvernements MID</v>
      </c>
      <c r="CA421" s="101" t="s">
        <v>70</v>
      </c>
      <c r="CB421" s="101"/>
      <c r="CC421" s="101" t="s">
        <v>70</v>
      </c>
      <c r="CD421" s="42" t="s">
        <v>4374</v>
      </c>
      <c r="CE421" s="42" t="s">
        <v>4374</v>
      </c>
      <c r="CF421" s="42" t="str">
        <f>IFERROR(VLOOKUP(Funds[[#This Row],[Code ISIN]],[1]GLOBAL!$C$1:$L$27,10,FALSE)," ")</f>
        <v xml:space="preserve"> </v>
      </c>
      <c r="CG421" s="42" t="s">
        <v>4374</v>
      </c>
      <c r="CH421" s="42" t="s">
        <v>4374</v>
      </c>
      <c r="CI421" s="42" t="s">
        <v>4374</v>
      </c>
      <c r="CJ421" s="123">
        <v>43039</v>
      </c>
      <c r="CK421" s="96" t="s">
        <v>4374</v>
      </c>
      <c r="CL421" s="246" t="str">
        <f>VLOOKUP(Funds[[#This Row],[Code ISIN]],'Sheet1 - Table (1)'!$A$10:$AF$110017,MATCH("Funds Liquidity",'Sheet1 - Table (1)'!$10:$10,0),FALSE)</f>
        <v>Jour</v>
      </c>
    </row>
    <row r="422" spans="1:93">
      <c r="A422" s="96" t="s">
        <v>1113</v>
      </c>
      <c r="B422" s="305">
        <f>IF(ISERROR(VALUE(VLOOKUP($A422,'Sheet1 - Table (1)'!$A$8:$AG$1186,COLUMN(B$7),FALSE))),VLOOKUP(A422,TK_MANQUANTS,2,FALSE),IF(VALUE(VLOOKUP($A422,'Sheet1 - Table (1)'!$A$8:$AG$1186,COLUMN(B$7),FALSE))=0,VLOOKUP(A422,TK_MANQUANTS,2,FALSE),VALUE(VLOOKUP($A422,'Sheet1 - Table (1)'!$A$8:$AG$1186,COLUMN(B$7),FALSE))))</f>
        <v>10632209</v>
      </c>
      <c r="C422" s="80" t="str">
        <f>VLOOKUP($A422,'Sheet1 - Table (1)'!$A$8:$AG$1186,COLUMN(C$7),FALSE)</f>
        <v>ComStage iBoxx € Liq Sov Div 7-10 TR UCITS ETF</v>
      </c>
      <c r="D422" s="82">
        <f>VLOOKUP($A422,'Sheet1 - Table (1)'!$A$8:$AG$1186,COLUMN(D$7),FALSE)</f>
        <v>43646</v>
      </c>
      <c r="E422" s="124">
        <f>VLOOKUP($A422,'Sheet1 - Table (1)'!$A$8:$AG$1186,COLUMN(E$7),FALSE)</f>
        <v>0.12</v>
      </c>
      <c r="F422" s="80" t="b">
        <f>VLOOKUP($A422,'Sheet1 - Table (1)'!$A$8:$AG$1186,COLUMN(F$7),FALSE)</f>
        <v>1</v>
      </c>
      <c r="G422" s="80" t="str">
        <f>VLOOKUP($A422,'Sheet1 - Table (1)'!$A$8:$AG$1186,COLUMN(G$7),FALSE)</f>
        <v>Luxembourg</v>
      </c>
      <c r="H422" s="80" t="str">
        <f>VLOOKUP($A422,'Sheet1 - Table (1)'!$A$8:$AG$1186,COLUMN(H$7),FALSE)</f>
        <v>EUR</v>
      </c>
      <c r="I422" s="80" t="str">
        <f>VLOOKUP($A422,'Sheet1 - Table (1)'!$A$8:$AG$1186,COLUMN(I$7),FALSE)</f>
        <v>Exchange Traded Funds</v>
      </c>
      <c r="J422" s="80" t="str">
        <f>VLOOKUP($A422,'Sheet1 - Table (1)'!$A$8:$AG$1186,COLUMN(J$7),FALSE)</f>
        <v>Obligation</v>
      </c>
      <c r="K422" s="82">
        <f>VLOOKUP($A422,'Sheet1 - Table (1)'!$A$8:$AG$1186,COLUMN(K$7),FALSE)</f>
        <v>0</v>
      </c>
      <c r="L422" s="80">
        <f>VLOOKUP($A422,'Sheet1 - Table (1)'!$A$8:$AG$1186,COLUMN(L$7),FALSE)</f>
        <v>0</v>
      </c>
      <c r="M422" s="80" t="str">
        <f>VLOOKUP($A422,'Sheet1 - Table (1)'!$A$8:$AG$1186,COLUMN(M$7),FALSE)</f>
        <v>Paid</v>
      </c>
      <c r="N422" s="80">
        <f>VLOOKUP($A422,'Sheet1 - Table (1)'!$A$8:$AG$1186,COLUMN(N$7),FALSE)</f>
        <v>0</v>
      </c>
      <c r="O422" s="80">
        <f>VLOOKUP($A422,'Sheet1 - Table (1)'!$A$8:$AG$1186,COLUMN(O$7),FALSE)</f>
        <v>0</v>
      </c>
      <c r="P422" s="80">
        <f>VLOOKUP($A422,'Sheet1 - Table (1)'!$A$8:$AG$1186,COLUMN(P$7),FALSE)</f>
        <v>0</v>
      </c>
      <c r="Q422" s="80">
        <f>VLOOKUP($A422,'Sheet1 - Table (1)'!$A$8:$AG$1186,COLUMN(Q$7),FALSE)</f>
        <v>0</v>
      </c>
      <c r="R422" s="80">
        <f>VLOOKUP($A422,'Sheet1 - Table (1)'!$A$8:$AG$1186,COLUMN(R$7),FALSE)</f>
        <v>0</v>
      </c>
      <c r="S422" s="80" t="b">
        <f>VLOOKUP($A422,'Sheet1 - Table (1)'!$A$8:$AG$1186,COLUMN(S$7),FALSE)</f>
        <v>1</v>
      </c>
      <c r="T422" s="80">
        <f>VLOOKUP($A422,'Sheet1 - Table (1)'!$A$8:$AG$1186,COLUMN(T$7),FALSE)</f>
        <v>0</v>
      </c>
      <c r="U422" s="80" t="str">
        <f t="shared" si="84"/>
        <v>GE</v>
      </c>
      <c r="V422" s="80" t="str">
        <f>VLOOKUP($A422,'Sheet1 - Table (1)'!$A$8:$AG$1186,COLUMN(V$7)+3,FALSE)</f>
        <v>LU - SICAV - Parte 1</v>
      </c>
      <c r="W422" s="80" t="str">
        <f>VLOOKUP(A422,'Sheet1 - Table (1)'!$A$8:$AF$10075,MATCH($W$8,'Sheet1 - Table (1)'!$10:$10,0),FALSE)</f>
        <v>Détermination des Prix Quotidien</v>
      </c>
      <c r="X422" s="80" t="str">
        <f>VLOOKUP(A422,'Sheet1 - Table (1)'!$A$8:$AAB$10075,MATCH($X$8,'Sheet1 - Table (1)'!$10:$10,0),FALSE)</f>
        <v>Swap</v>
      </c>
      <c r="Y422" s="96" t="str">
        <f t="shared" si="86"/>
        <v>ETF</v>
      </c>
      <c r="AA422" s="96" t="s">
        <v>1823</v>
      </c>
      <c r="AB422" s="96" t="s">
        <v>2481</v>
      </c>
      <c r="AC422" s="214" t="s">
        <v>140</v>
      </c>
      <c r="AD422" s="214" t="s">
        <v>2481</v>
      </c>
      <c r="AE422" s="96" t="s">
        <v>2542</v>
      </c>
      <c r="AF422" s="246" t="s">
        <v>2481</v>
      </c>
      <c r="AG422" s="96" t="s">
        <v>2857</v>
      </c>
      <c r="AI422" s="96" t="s">
        <v>785</v>
      </c>
      <c r="AJ422" s="96" t="s">
        <v>140</v>
      </c>
      <c r="AK422" s="96" t="s">
        <v>140</v>
      </c>
      <c r="AL422" s="96" t="s">
        <v>2481</v>
      </c>
      <c r="AM422" s="96" t="str">
        <f t="shared" si="89"/>
        <v>Obligations étrangères</v>
      </c>
      <c r="AO422" s="96" t="s">
        <v>2481</v>
      </c>
      <c r="AP422" s="96" t="s">
        <v>75</v>
      </c>
      <c r="AQ422" s="96">
        <v>7.88</v>
      </c>
      <c r="AR422" s="101">
        <v>7.4000000000000003E-3</v>
      </c>
      <c r="AS422" s="101">
        <f t="shared" si="90"/>
        <v>6.2000000000000006E-3</v>
      </c>
      <c r="AT422" s="126">
        <v>1</v>
      </c>
      <c r="AU422" s="126"/>
      <c r="AV422" s="126"/>
      <c r="AY422" s="101">
        <v>1</v>
      </c>
      <c r="BK422" s="101">
        <v>1</v>
      </c>
      <c r="BV422" s="101">
        <v>1</v>
      </c>
      <c r="BY422" s="96" t="s">
        <v>1220</v>
      </c>
      <c r="BZ422" s="101" t="str">
        <f>IF(AJ422="Obligations",AP422&amp;" "&amp;AI422&amp;" "&amp;IF(AQ422&lt;3.5,"SHORT",IF(AQ422&gt;8,"LONG","MID")),"")</f>
        <v>Courbe EUR Gouvernements MID</v>
      </c>
      <c r="CA422" s="101" t="s">
        <v>70</v>
      </c>
      <c r="CB422" s="101"/>
      <c r="CC422" s="101" t="s">
        <v>70</v>
      </c>
      <c r="CD422" s="42" t="s">
        <v>4374</v>
      </c>
      <c r="CE422" s="42" t="s">
        <v>4374</v>
      </c>
      <c r="CF422" s="42" t="str">
        <f>IFERROR(VLOOKUP(Funds[[#This Row],[Code ISIN]],[1]GLOBAL!$C$1:$L$27,10,FALSE)," ")</f>
        <v xml:space="preserve"> </v>
      </c>
      <c r="CG422" s="42" t="s">
        <v>4374</v>
      </c>
      <c r="CH422" s="42" t="s">
        <v>4374</v>
      </c>
      <c r="CI422" s="42" t="s">
        <v>4374</v>
      </c>
      <c r="CJ422" s="123">
        <v>42734</v>
      </c>
      <c r="CK422" s="96" t="s">
        <v>4374</v>
      </c>
      <c r="CL422" s="246" t="str">
        <f>VLOOKUP(Funds[[#This Row],[Code ISIN]],'Sheet1 - Table (1)'!$A$10:$AF$110017,MATCH("Funds Liquidity",'Sheet1 - Table (1)'!$10:$10,0),FALSE)</f>
        <v>Jour</v>
      </c>
      <c r="CN422" s="246" t="s">
        <v>140</v>
      </c>
    </row>
    <row r="423" spans="1:93">
      <c r="A423" s="96" t="s">
        <v>3578</v>
      </c>
      <c r="B423" s="305">
        <f>IF(ISERROR(VALUE(VLOOKUP($A423,'Sheet1 - Table (1)'!$A$8:$AG$1186,COLUMN(B$7),FALSE))),VLOOKUP(A423,TK_MANQUANTS,2,FALSE),IF(VALUE(VLOOKUP($A423,'Sheet1 - Table (1)'!$A$8:$AG$1186,COLUMN(B$7),FALSE))=0,VLOOKUP(A423,TK_MANQUANTS,2,FALSE),VALUE(VLOOKUP($A423,'Sheet1 - Table (1)'!$A$8:$AG$1186,COLUMN(B$7),FALSE))))</f>
        <v>3190240</v>
      </c>
      <c r="C423" s="80" t="str">
        <f>VLOOKUP($A423,'Sheet1 - Table (1)'!$A$8:$AG$1186,COLUMN(C$7),FALSE)</f>
        <v>Goldman Sachs EMs CORE Eq I Acc USD (Close)</v>
      </c>
      <c r="D423" s="82">
        <f>VLOOKUP($A423,'Sheet1 - Table (1)'!$A$8:$AG$1186,COLUMN(D$7),FALSE)</f>
        <v>43799</v>
      </c>
      <c r="E423" s="124">
        <f>VLOOKUP($A423,'Sheet1 - Table (1)'!$A$8:$AG$1186,COLUMN(E$7),FALSE)</f>
        <v>0.76</v>
      </c>
      <c r="F423" s="80" t="b">
        <f>VLOOKUP($A423,'Sheet1 - Table (1)'!$A$8:$AG$1186,COLUMN(F$7),FALSE)</f>
        <v>1</v>
      </c>
      <c r="G423" s="80" t="str">
        <f>VLOOKUP($A423,'Sheet1 - Table (1)'!$A$8:$AG$1186,COLUMN(G$7),FALSE)</f>
        <v>Luxembourg</v>
      </c>
      <c r="H423" s="80" t="str">
        <f>VLOOKUP($A423,'Sheet1 - Table (1)'!$A$8:$AG$1186,COLUMN(H$7),FALSE)</f>
        <v>USD</v>
      </c>
      <c r="I423" s="80" t="str">
        <f>VLOOKUP($A423,'Sheet1 - Table (1)'!$A$8:$AG$1186,COLUMN(I$7),FALSE)</f>
        <v>Fonds de placement</v>
      </c>
      <c r="J423" s="80" t="str">
        <f>VLOOKUP($A423,'Sheet1 - Table (1)'!$A$8:$AG$1186,COLUMN(J$7),FALSE)</f>
        <v>Actions</v>
      </c>
      <c r="K423" s="82">
        <f>VLOOKUP($A423,'Sheet1 - Table (1)'!$A$8:$AG$1186,COLUMN(K$7),FALSE)</f>
        <v>44255</v>
      </c>
      <c r="L423" s="80">
        <f>VLOOKUP($A423,'Sheet1 - Table (1)'!$A$8:$AG$1186,COLUMN(L$7),FALSE)</f>
        <v>2696.1317420999999</v>
      </c>
      <c r="M423" s="80" t="str">
        <f>VLOOKUP($A423,'Sheet1 - Table (1)'!$A$8:$AG$1186,COLUMN(M$7),FALSE)</f>
        <v>Retained</v>
      </c>
      <c r="N423" s="80" t="b">
        <f>VLOOKUP($A423,'Sheet1 - Table (1)'!$A$8:$AG$1186,COLUMN(N$7),FALSE)</f>
        <v>1</v>
      </c>
      <c r="O423" s="80" t="b">
        <f>VLOOKUP($A423,'Sheet1 - Table (1)'!$A$8:$AG$1186,COLUMN(O$7),FALSE)</f>
        <v>1</v>
      </c>
      <c r="P423" s="80" t="b">
        <f>VLOOKUP($A423,'Sheet1 - Table (1)'!$A$8:$AG$1186,COLUMN(P$7),FALSE)</f>
        <v>1</v>
      </c>
      <c r="Q423" s="80" t="b">
        <f>VLOOKUP($A423,'Sheet1 - Table (1)'!$A$8:$AG$1186,COLUMN(Q$7),FALSE)</f>
        <v>1</v>
      </c>
      <c r="R423" s="80" t="b">
        <f>VLOOKUP($A423,'Sheet1 - Table (1)'!$A$8:$AG$1186,COLUMN(R$7),FALSE)</f>
        <v>1</v>
      </c>
      <c r="S423" s="80" t="b">
        <f>VLOOKUP($A423,'Sheet1 - Table (1)'!$A$8:$AG$1186,COLUMN(S$7),FALSE)</f>
        <v>1</v>
      </c>
      <c r="T423" s="80">
        <f>VLOOKUP($A423,'Sheet1 - Table (1)'!$A$8:$AG$1186,COLUMN(T$7),FALSE)</f>
        <v>0</v>
      </c>
      <c r="U423" s="80" t="str">
        <f t="shared" si="84"/>
        <v>BE-FR-IT-NE-SP-GE</v>
      </c>
      <c r="V423" s="80" t="str">
        <f>VLOOKUP($A423,'Sheet1 - Table (1)'!$A$8:$AG$1186,COLUMN(V$7)+3,FALSE)</f>
        <v>LU - SICAV - Parte 1</v>
      </c>
      <c r="W423" s="80" t="str">
        <f>VLOOKUP(A423,'Sheet1 - Table (1)'!$A$8:$AF$10075,MATCH($W$8,'Sheet1 - Table (1)'!$10:$10,0),FALSE)</f>
        <v>Détermination des Prix Quotidien</v>
      </c>
      <c r="X423" s="80">
        <f>VLOOKUP(A423,'Sheet1 - Table (1)'!$A$8:$AAB$10075,MATCH($X$8,'Sheet1 - Table (1)'!$10:$10,0),FALSE)</f>
        <v>0</v>
      </c>
      <c r="Y423" s="96" t="str">
        <f t="shared" si="86"/>
        <v>Fonds de placement</v>
      </c>
      <c r="AA423" s="96" t="s">
        <v>1823</v>
      </c>
      <c r="AB423" s="96" t="s">
        <v>2858</v>
      </c>
      <c r="AC423" s="214" t="s">
        <v>155</v>
      </c>
      <c r="AD423" s="214" t="s">
        <v>2858</v>
      </c>
      <c r="AE423" s="96" t="s">
        <v>2858</v>
      </c>
      <c r="AF423" s="246" t="s">
        <v>2858</v>
      </c>
      <c r="AG423" s="96" t="s">
        <v>2864</v>
      </c>
      <c r="AI423" s="96" t="s">
        <v>155</v>
      </c>
      <c r="AJ423" s="96" t="s">
        <v>155</v>
      </c>
      <c r="AK423" s="96" t="s">
        <v>155</v>
      </c>
      <c r="AL423" s="96" t="s">
        <v>2858</v>
      </c>
      <c r="AM423" s="96" t="str">
        <f t="shared" si="89"/>
        <v>Actions étrangères</v>
      </c>
      <c r="AO423" s="96" t="s">
        <v>2858</v>
      </c>
      <c r="AP423" s="96" t="s">
        <v>5155</v>
      </c>
      <c r="AT423" s="126"/>
      <c r="AU423" s="126"/>
      <c r="AV423" s="126"/>
      <c r="BI423" s="101">
        <v>1</v>
      </c>
      <c r="BR423" s="101">
        <v>1</v>
      </c>
      <c r="BT423" s="101">
        <v>1.4E-3</v>
      </c>
      <c r="BU423" s="101">
        <v>2.0999999999999999E-3</v>
      </c>
      <c r="BY423" s="96" t="s">
        <v>3589</v>
      </c>
      <c r="BZ423" s="101" t="str">
        <f>IF(AJ423="Obligations",AP423&amp;" "&amp;AI423&amp;" "&amp;IF(AQ423&lt;3.5,"SHORT",IF(AQ423&gt;8,"LONG","MID")),"")</f>
        <v/>
      </c>
      <c r="CA423" s="101" t="s">
        <v>4051</v>
      </c>
      <c r="CB423" s="122" t="s">
        <v>3668</v>
      </c>
      <c r="CC423" s="101" t="s">
        <v>3948</v>
      </c>
      <c r="CD423" s="42" t="s">
        <v>4374</v>
      </c>
      <c r="CE423" s="42" t="s">
        <v>1633</v>
      </c>
      <c r="CF423" s="42" t="str">
        <f>IFERROR(VLOOKUP(Funds[[#This Row],[Code ISIN]],[1]GLOBAL!$C$1:$L$27,10,FALSE)," ")</f>
        <v xml:space="preserve"> </v>
      </c>
      <c r="CG423" s="42" t="s">
        <v>4374</v>
      </c>
      <c r="CH423" s="42" t="s">
        <v>4374</v>
      </c>
      <c r="CI423" s="42" t="s">
        <v>1633</v>
      </c>
      <c r="CJ423" s="123">
        <v>43646</v>
      </c>
      <c r="CK423" s="96" t="s">
        <v>4374</v>
      </c>
      <c r="CL423" s="246" t="str">
        <f>VLOOKUP(Funds[[#This Row],[Code ISIN]],'Sheet1 - Table (1)'!$A$10:$AF$110017,MATCH("Funds Liquidity",'Sheet1 - Table (1)'!$10:$10,0),FALSE)</f>
        <v>Jour</v>
      </c>
    </row>
    <row r="424" spans="1:93">
      <c r="A424" s="96" t="s">
        <v>3585</v>
      </c>
      <c r="B424" s="305">
        <f>IF(ISERROR(VALUE(VLOOKUP($A424,'Sheet1 - Table (1)'!$A$8:$AG$1186,COLUMN(B$7),FALSE))),VLOOKUP(A424,TK_MANQUANTS,2,FALSE),IF(VALUE(VLOOKUP($A424,'Sheet1 - Table (1)'!$A$8:$AG$1186,COLUMN(B$7),FALSE))=0,VLOOKUP(A424,TK_MANQUANTS,2,FALSE),VALUE(VLOOKUP($A424,'Sheet1 - Table (1)'!$A$8:$AG$1186,COLUMN(B$7),FALSE))))</f>
        <v>4732541</v>
      </c>
      <c r="C424" s="80" t="str">
        <f>VLOOKUP($A424,'Sheet1 - Table (1)'!$A$8:$AG$1186,COLUMN(C$7),FALSE)</f>
        <v>UBS (Lux) Eq S-Glob Emer Markets Opp (USD) I-A3-a</v>
      </c>
      <c r="D424" s="82">
        <f>VLOOKUP($A424,'Sheet1 - Table (1)'!$A$8:$AG$1186,COLUMN(D$7),FALSE)</f>
        <v>43879</v>
      </c>
      <c r="E424" s="124">
        <f>VLOOKUP($A424,'Sheet1 - Table (1)'!$A$8:$AG$1186,COLUMN(E$7),FALSE)</f>
        <v>0.88</v>
      </c>
      <c r="F424" s="80" t="b">
        <f>VLOOKUP($A424,'Sheet1 - Table (1)'!$A$8:$AG$1186,COLUMN(F$7),FALSE)</f>
        <v>1</v>
      </c>
      <c r="G424" s="80" t="str">
        <f>VLOOKUP($A424,'Sheet1 - Table (1)'!$A$8:$AG$1186,COLUMN(G$7),FALSE)</f>
        <v>Luxembourg</v>
      </c>
      <c r="H424" s="80" t="str">
        <f>VLOOKUP($A424,'Sheet1 - Table (1)'!$A$8:$AG$1186,COLUMN(H$7),FALSE)</f>
        <v>USD</v>
      </c>
      <c r="I424" s="80" t="str">
        <f>VLOOKUP($A424,'Sheet1 - Table (1)'!$A$8:$AG$1186,COLUMN(I$7),FALSE)</f>
        <v>Fonds de placement</v>
      </c>
      <c r="J424" s="80" t="str">
        <f>VLOOKUP($A424,'Sheet1 - Table (1)'!$A$8:$AG$1186,COLUMN(J$7),FALSE)</f>
        <v>Actions</v>
      </c>
      <c r="K424" s="82">
        <f>VLOOKUP($A424,'Sheet1 - Table (1)'!$A$8:$AG$1186,COLUMN(K$7),FALSE)</f>
        <v>44255</v>
      </c>
      <c r="L424" s="80">
        <f>VLOOKUP($A424,'Sheet1 - Table (1)'!$A$8:$AG$1186,COLUMN(L$7),FALSE)</f>
        <v>1798.3453460999999</v>
      </c>
      <c r="M424" s="80" t="str">
        <f>VLOOKUP($A424,'Sheet1 - Table (1)'!$A$8:$AG$1186,COLUMN(M$7),FALSE)</f>
        <v>Retained</v>
      </c>
      <c r="N424" s="80">
        <f>VLOOKUP($A424,'Sheet1 - Table (1)'!$A$8:$AG$1186,COLUMN(N$7),FALSE)</f>
        <v>0</v>
      </c>
      <c r="O424" s="80">
        <f>VLOOKUP($A424,'Sheet1 - Table (1)'!$A$8:$AG$1186,COLUMN(O$7),FALSE)</f>
        <v>0</v>
      </c>
      <c r="P424" s="80">
        <f>VLOOKUP($A424,'Sheet1 - Table (1)'!$A$8:$AG$1186,COLUMN(P$7),FALSE)</f>
        <v>0</v>
      </c>
      <c r="Q424" s="80">
        <f>VLOOKUP($A424,'Sheet1 - Table (1)'!$A$8:$AG$1186,COLUMN(Q$7),FALSE)</f>
        <v>0</v>
      </c>
      <c r="R424" s="80">
        <f>VLOOKUP($A424,'Sheet1 - Table (1)'!$A$8:$AG$1186,COLUMN(R$7),FALSE)</f>
        <v>0</v>
      </c>
      <c r="S424" s="80">
        <f>VLOOKUP($A424,'Sheet1 - Table (1)'!$A$8:$AG$1186,COLUMN(S$7),FALSE)</f>
        <v>0</v>
      </c>
      <c r="T424" s="80">
        <f>VLOOKUP($A424,'Sheet1 - Table (1)'!$A$8:$AG$1186,COLUMN(T$7),FALSE)</f>
        <v>0</v>
      </c>
      <c r="U424" s="80" t="str">
        <f t="shared" si="84"/>
        <v/>
      </c>
      <c r="V424" s="80" t="str">
        <f>VLOOKUP($A424,'Sheet1 - Table (1)'!$A$8:$AG$1186,COLUMN(V$7)+3,FALSE)</f>
        <v>LU - SICAV - Parte 1</v>
      </c>
      <c r="W424" s="80" t="str">
        <f>VLOOKUP(A424,'Sheet1 - Table (1)'!$A$8:$AF$10075,MATCH($W$8,'Sheet1 - Table (1)'!$10:$10,0),FALSE)</f>
        <v>Détermination des Prix Quotidien</v>
      </c>
      <c r="X424" s="80">
        <f>VLOOKUP(A424,'Sheet1 - Table (1)'!$A$8:$AAB$10075,MATCH($X$8,'Sheet1 - Table (1)'!$10:$10,0),FALSE)</f>
        <v>0</v>
      </c>
      <c r="Y424" s="96" t="str">
        <f t="shared" si="86"/>
        <v>Fonds de placement</v>
      </c>
      <c r="AA424" s="96" t="s">
        <v>1823</v>
      </c>
      <c r="AB424" s="96" t="s">
        <v>2858</v>
      </c>
      <c r="AC424" s="214" t="s">
        <v>155</v>
      </c>
      <c r="AD424" s="214" t="s">
        <v>2858</v>
      </c>
      <c r="AE424" s="96" t="s">
        <v>2858</v>
      </c>
      <c r="AF424" s="246" t="s">
        <v>2858</v>
      </c>
      <c r="AG424" s="96" t="s">
        <v>2864</v>
      </c>
      <c r="AI424" s="96" t="s">
        <v>155</v>
      </c>
      <c r="AJ424" s="96" t="s">
        <v>155</v>
      </c>
      <c r="AK424" s="96" t="s">
        <v>155</v>
      </c>
      <c r="AL424" s="96" t="s">
        <v>2858</v>
      </c>
      <c r="AM424" s="96" t="str">
        <f t="shared" si="89"/>
        <v>Actions étrangères</v>
      </c>
      <c r="AO424" s="96" t="s">
        <v>2858</v>
      </c>
      <c r="AP424" s="96" t="s">
        <v>5155</v>
      </c>
      <c r="AT424" s="126"/>
      <c r="AU424" s="126"/>
      <c r="AV424" s="126"/>
      <c r="BI424" s="101">
        <v>1</v>
      </c>
      <c r="BR424" s="101">
        <v>1</v>
      </c>
      <c r="BT424" s="101" t="s">
        <v>1507</v>
      </c>
      <c r="BU424" s="101" t="s">
        <v>1507</v>
      </c>
      <c r="BY424" s="96" t="s">
        <v>3589</v>
      </c>
      <c r="BZ424" s="101" t="str">
        <f>IF(AJ424="Obligations",AP424&amp;" "&amp;AI424&amp;" "&amp;IF(AQ424&lt;3.5,"SHORT",IF(AQ424&gt;8,"LONG","MID")),"")</f>
        <v/>
      </c>
      <c r="CA424" s="101" t="s">
        <v>4051</v>
      </c>
      <c r="CB424" s="122" t="s">
        <v>3669</v>
      </c>
      <c r="CC424" s="101" t="s">
        <v>3948</v>
      </c>
      <c r="CD424" s="42" t="s">
        <v>4374</v>
      </c>
      <c r="CE424" s="42" t="s">
        <v>1633</v>
      </c>
      <c r="CF424" s="42" t="str">
        <f>IFERROR(VLOOKUP(Funds[[#This Row],[Code ISIN]],[1]GLOBAL!$C$1:$L$27,10,FALSE)," ")</f>
        <v xml:space="preserve"> </v>
      </c>
      <c r="CG424" s="42" t="s">
        <v>4374</v>
      </c>
      <c r="CH424" s="42" t="s">
        <v>4374</v>
      </c>
      <c r="CI424" s="42" t="s">
        <v>1633</v>
      </c>
      <c r="CJ424" s="123">
        <v>43646</v>
      </c>
      <c r="CK424" s="96" t="s">
        <v>4374</v>
      </c>
      <c r="CL424" s="246" t="str">
        <f>VLOOKUP(Funds[[#This Row],[Code ISIN]],'Sheet1 - Table (1)'!$A$10:$AF$110017,MATCH("Funds Liquidity",'Sheet1 - Table (1)'!$10:$10,0),FALSE)</f>
        <v>Jour</v>
      </c>
    </row>
    <row r="425" spans="1:93">
      <c r="A425" s="80" t="s">
        <v>1525</v>
      </c>
      <c r="B425" s="305">
        <f>IF(ISERROR(VALUE(VLOOKUP($A425,'Sheet1 - Table (1)'!$A$8:$AG$1186,COLUMN(B$7),FALSE))),VLOOKUP(A425,TK_MANQUANTS,2,FALSE),IF(VALUE(VLOOKUP($A425,'Sheet1 - Table (1)'!$A$8:$AG$1186,COLUMN(B$7),FALSE))=0,VLOOKUP(A425,TK_MANQUANTS,2,FALSE),VALUE(VLOOKUP($A425,'Sheet1 - Table (1)'!$A$8:$AG$1186,COLUMN(B$7),FALSE))))</f>
        <v>32093813</v>
      </c>
      <c r="C425" s="80" t="str">
        <f>VLOOKUP($A425,'Sheet1 - Table (1)'!$A$8:$AG$1186,COLUMN(C$7),FALSE)</f>
        <v>CSIF (Lux) Bond Government EUR Blue QB EUR</v>
      </c>
      <c r="D425" s="82">
        <f>VLOOKUP($A425,'Sheet1 - Table (1)'!$A$8:$AG$1186,COLUMN(D$7),FALSE)</f>
        <v>43830</v>
      </c>
      <c r="E425" s="124">
        <f>VLOOKUP($A425,'Sheet1 - Table (1)'!$A$8:$AG$1186,COLUMN(E$7),FALSE)</f>
        <v>0.15</v>
      </c>
      <c r="F425" s="80" t="b">
        <f>VLOOKUP($A425,'Sheet1 - Table (1)'!$A$8:$AG$1186,COLUMN(F$7),FALSE)</f>
        <v>1</v>
      </c>
      <c r="G425" s="80" t="str">
        <f>VLOOKUP($A425,'Sheet1 - Table (1)'!$A$8:$AG$1186,COLUMN(G$7),FALSE)</f>
        <v>Luxembourg</v>
      </c>
      <c r="H425" s="80" t="str">
        <f>VLOOKUP($A425,'Sheet1 - Table (1)'!$A$8:$AG$1186,COLUMN(H$7),FALSE)</f>
        <v>EUR</v>
      </c>
      <c r="I425" s="80" t="str">
        <f>VLOOKUP($A425,'Sheet1 - Table (1)'!$A$8:$AG$1186,COLUMN(I$7),FALSE)</f>
        <v>Fonds de placement</v>
      </c>
      <c r="J425" s="80" t="str">
        <f>VLOOKUP($A425,'Sheet1 - Table (1)'!$A$8:$AG$1186,COLUMN(J$7),FALSE)</f>
        <v>Obligation</v>
      </c>
      <c r="K425" s="82">
        <f>VLOOKUP($A425,'Sheet1 - Table (1)'!$A$8:$AG$1186,COLUMN(K$7),FALSE)</f>
        <v>44255</v>
      </c>
      <c r="L425" s="80">
        <f>VLOOKUP($A425,'Sheet1 - Table (1)'!$A$8:$AG$1186,COLUMN(L$7),FALSE)</f>
        <v>1433.4507076</v>
      </c>
      <c r="M425" s="80" t="str">
        <f>VLOOKUP($A425,'Sheet1 - Table (1)'!$A$8:$AG$1186,COLUMN(M$7),FALSE)</f>
        <v>Retained</v>
      </c>
      <c r="N425" s="80">
        <f>VLOOKUP($A425,'Sheet1 - Table (1)'!$A$8:$AG$1186,COLUMN(N$7),FALSE)</f>
        <v>0</v>
      </c>
      <c r="O425" s="80" t="b">
        <f>VLOOKUP($A425,'Sheet1 - Table (1)'!$A$8:$AG$1186,COLUMN(O$7),FALSE)</f>
        <v>1</v>
      </c>
      <c r="P425" s="80" t="b">
        <f>VLOOKUP($A425,'Sheet1 - Table (1)'!$A$8:$AG$1186,COLUMN(P$7),FALSE)</f>
        <v>1</v>
      </c>
      <c r="Q425" s="80" t="b">
        <f>VLOOKUP($A425,'Sheet1 - Table (1)'!$A$8:$AG$1186,COLUMN(Q$7),FALSE)</f>
        <v>1</v>
      </c>
      <c r="R425" s="80" t="b">
        <f>VLOOKUP($A425,'Sheet1 - Table (1)'!$A$8:$AG$1186,COLUMN(R$7),FALSE)</f>
        <v>1</v>
      </c>
      <c r="S425" s="80">
        <f>VLOOKUP($A425,'Sheet1 - Table (1)'!$A$8:$AG$1186,COLUMN(S$7),FALSE)</f>
        <v>0</v>
      </c>
      <c r="T425" s="80" t="b">
        <f>VLOOKUP($A425,'Sheet1 - Table (1)'!$A$8:$AG$1186,COLUMN(T$7),FALSE)</f>
        <v>1</v>
      </c>
      <c r="U425" s="80" t="str">
        <f t="shared" si="84"/>
        <v>FR-IT-NE-SP-UK</v>
      </c>
      <c r="V425" s="80" t="str">
        <f>VLOOKUP($A425,'Sheet1 - Table (1)'!$A$8:$AG$1186,COLUMN(V$7)+3,FALSE)</f>
        <v>LU - SICAV - Parte 1</v>
      </c>
      <c r="W425" s="80" t="str">
        <f>VLOOKUP(A425,'Sheet1 - Table (1)'!$A$8:$AF$10075,MATCH($W$8,'Sheet1 - Table (1)'!$10:$10,0),FALSE)</f>
        <v>Détermination des Prix Quotidien</v>
      </c>
      <c r="X425" s="80" t="str">
        <f>VLOOKUP(A425,'Sheet1 - Table (1)'!$A$8:$AAB$10075,MATCH($X$8,'Sheet1 - Table (1)'!$10:$10,0),FALSE)</f>
        <v>Full</v>
      </c>
      <c r="Y425" s="96" t="str">
        <f t="shared" si="86"/>
        <v>Fonds de placement</v>
      </c>
      <c r="AA425" s="96" t="s">
        <v>1823</v>
      </c>
      <c r="AB425" s="96" t="s">
        <v>2481</v>
      </c>
      <c r="AC425" s="214" t="s">
        <v>140</v>
      </c>
      <c r="AD425" s="214" t="s">
        <v>2481</v>
      </c>
      <c r="AE425" s="96" t="s">
        <v>2542</v>
      </c>
      <c r="AF425" s="246" t="s">
        <v>2481</v>
      </c>
      <c r="AG425" s="96" t="s">
        <v>2857</v>
      </c>
      <c r="AI425" s="96" t="s">
        <v>785</v>
      </c>
      <c r="AJ425" s="96" t="s">
        <v>140</v>
      </c>
      <c r="AK425" s="96" t="s">
        <v>140</v>
      </c>
      <c r="AL425" s="96" t="s">
        <v>2481</v>
      </c>
      <c r="AM425" s="96" t="str">
        <f t="shared" si="89"/>
        <v>Obligations étrangères</v>
      </c>
      <c r="AO425" s="96" t="s">
        <v>2481</v>
      </c>
      <c r="AP425" s="96" t="s">
        <v>75</v>
      </c>
      <c r="AQ425" s="96">
        <v>7.7</v>
      </c>
      <c r="AR425" s="101">
        <v>7.4000000000000003E-3</v>
      </c>
      <c r="AS425" s="101">
        <f t="shared" ref="AS425:AS452" si="91">IF(AR425="","",AR425-E425%)</f>
        <v>5.9000000000000007E-3</v>
      </c>
      <c r="AT425" s="101">
        <v>0.60099999999999998</v>
      </c>
      <c r="AU425" s="101">
        <v>0.16900000000000001</v>
      </c>
      <c r="AV425" s="101">
        <v>0.23</v>
      </c>
      <c r="AY425" s="101">
        <v>1</v>
      </c>
      <c r="BK425" s="101">
        <v>1</v>
      </c>
      <c r="BV425" s="101">
        <v>1</v>
      </c>
      <c r="BY425" s="101" t="s">
        <v>3029</v>
      </c>
      <c r="BZ425" s="101" t="str">
        <f>IF(AJ425="Obligations",AP425&amp;" "&amp;AI425&amp;" "&amp;IF(AQ425&lt;3.5,"SHORT",IF(AQ425&gt;8,"LONG","MID")),"")</f>
        <v>Courbe EUR Gouvernements MID</v>
      </c>
      <c r="CA425" s="101" t="s">
        <v>70</v>
      </c>
      <c r="CB425" s="101"/>
      <c r="CC425" s="101" t="s">
        <v>70</v>
      </c>
      <c r="CD425" s="42" t="s">
        <v>4374</v>
      </c>
      <c r="CE425" s="42" t="s">
        <v>4374</v>
      </c>
      <c r="CF425" s="42" t="str">
        <f>IFERROR(VLOOKUP(Funds[[#This Row],[Code ISIN]],[1]GLOBAL!$C$1:$L$27,10,FALSE)," ")</f>
        <v xml:space="preserve"> </v>
      </c>
      <c r="CG425" s="42" t="s">
        <v>4374</v>
      </c>
      <c r="CH425" s="42" t="s">
        <v>4374</v>
      </c>
      <c r="CI425" s="42" t="s">
        <v>4374</v>
      </c>
      <c r="CJ425" s="123">
        <v>42521</v>
      </c>
      <c r="CK425" s="96" t="s">
        <v>4374</v>
      </c>
      <c r="CL425" s="246" t="str">
        <f>VLOOKUP(Funds[[#This Row],[Code ISIN]],'Sheet1 - Table (1)'!$A$10:$AF$110017,MATCH("Funds Liquidity",'Sheet1 - Table (1)'!$10:$10,0),FALSE)</f>
        <v>Jour</v>
      </c>
    </row>
    <row r="426" spans="1:93">
      <c r="A426" s="80" t="s">
        <v>1523</v>
      </c>
      <c r="B426" s="305">
        <f>IF(ISERROR(VALUE(VLOOKUP($A426,'Sheet1 - Table (1)'!$A$8:$AG$1186,COLUMN(B$7),FALSE))),VLOOKUP(A426,TK_MANQUANTS,2,FALSE),IF(VALUE(VLOOKUP($A426,'Sheet1 - Table (1)'!$A$8:$AG$1186,COLUMN(B$7),FALSE))=0,VLOOKUP(A426,TK_MANQUANTS,2,FALSE),VALUE(VLOOKUP($A426,'Sheet1 - Table (1)'!$A$8:$AG$1186,COLUMN(B$7),FALSE))))</f>
        <v>30086543</v>
      </c>
      <c r="C426" s="80" t="str">
        <f>VLOOKUP($A426,'Sheet1 - Table (1)'!$A$8:$AG$1186,COLUMN(C$7),FALSE)</f>
        <v>CSIF (Lux) Bond Government EUR Blue DB EUR</v>
      </c>
      <c r="D426" s="82">
        <f>VLOOKUP($A426,'Sheet1 - Table (1)'!$A$8:$AG$1186,COLUMN(D$7),FALSE)</f>
        <v>43830</v>
      </c>
      <c r="E426" s="124">
        <f>VLOOKUP($A426,'Sheet1 - Table (1)'!$A$8:$AG$1186,COLUMN(E$7),FALSE)</f>
        <v>0.02</v>
      </c>
      <c r="F426" s="80" t="b">
        <f>VLOOKUP($A426,'Sheet1 - Table (1)'!$A$8:$AG$1186,COLUMN(F$7),FALSE)</f>
        <v>1</v>
      </c>
      <c r="G426" s="80" t="str">
        <f>VLOOKUP($A426,'Sheet1 - Table (1)'!$A$8:$AG$1186,COLUMN(G$7),FALSE)</f>
        <v>Luxembourg</v>
      </c>
      <c r="H426" s="80" t="str">
        <f>VLOOKUP($A426,'Sheet1 - Table (1)'!$A$8:$AG$1186,COLUMN(H$7),FALSE)</f>
        <v>EUR</v>
      </c>
      <c r="I426" s="80" t="str">
        <f>VLOOKUP($A426,'Sheet1 - Table (1)'!$A$8:$AG$1186,COLUMN(I$7),FALSE)</f>
        <v>Fonds de placement</v>
      </c>
      <c r="J426" s="80" t="str">
        <f>VLOOKUP($A426,'Sheet1 - Table (1)'!$A$8:$AG$1186,COLUMN(J$7),FALSE)</f>
        <v>Obligation</v>
      </c>
      <c r="K426" s="82">
        <f>VLOOKUP($A426,'Sheet1 - Table (1)'!$A$8:$AG$1186,COLUMN(K$7),FALSE)</f>
        <v>44255</v>
      </c>
      <c r="L426" s="80">
        <f>VLOOKUP($A426,'Sheet1 - Table (1)'!$A$8:$AG$1186,COLUMN(L$7),FALSE)</f>
        <v>1433.4507076</v>
      </c>
      <c r="M426" s="80" t="str">
        <f>VLOOKUP($A426,'Sheet1 - Table (1)'!$A$8:$AG$1186,COLUMN(M$7),FALSE)</f>
        <v>Retained</v>
      </c>
      <c r="N426" s="80">
        <f>VLOOKUP($A426,'Sheet1 - Table (1)'!$A$8:$AG$1186,COLUMN(N$7),FALSE)</f>
        <v>0</v>
      </c>
      <c r="O426" s="80" t="b">
        <f>VLOOKUP($A426,'Sheet1 - Table (1)'!$A$8:$AG$1186,COLUMN(O$7),FALSE)</f>
        <v>1</v>
      </c>
      <c r="P426" s="80" t="b">
        <f>VLOOKUP($A426,'Sheet1 - Table (1)'!$A$8:$AG$1186,COLUMN(P$7),FALSE)</f>
        <v>1</v>
      </c>
      <c r="Q426" s="80" t="b">
        <f>VLOOKUP($A426,'Sheet1 - Table (1)'!$A$8:$AG$1186,COLUMN(Q$7),FALSE)</f>
        <v>1</v>
      </c>
      <c r="R426" s="80" t="b">
        <f>VLOOKUP($A426,'Sheet1 - Table (1)'!$A$8:$AG$1186,COLUMN(R$7),FALSE)</f>
        <v>1</v>
      </c>
      <c r="S426" s="80" t="b">
        <f>VLOOKUP($A426,'Sheet1 - Table (1)'!$A$8:$AG$1186,COLUMN(S$7),FALSE)</f>
        <v>1</v>
      </c>
      <c r="T426" s="80" t="b">
        <f>VLOOKUP($A426,'Sheet1 - Table (1)'!$A$8:$AG$1186,COLUMN(T$7),FALSE)</f>
        <v>1</v>
      </c>
      <c r="U426" s="80" t="str">
        <f t="shared" si="84"/>
        <v>FR-IT-NE-SP-GE-UK</v>
      </c>
      <c r="V426" s="80" t="str">
        <f>VLOOKUP($A426,'Sheet1 - Table (1)'!$A$8:$AG$1186,COLUMN(V$7)+3,FALSE)</f>
        <v>LU - SICAV - Parte 1</v>
      </c>
      <c r="W426" s="80" t="str">
        <f>VLOOKUP(A426,'Sheet1 - Table (1)'!$A$8:$AF$10075,MATCH($W$8,'Sheet1 - Table (1)'!$10:$10,0),FALSE)</f>
        <v>Détermination des Prix Quotidien</v>
      </c>
      <c r="X426" s="80" t="str">
        <f>VLOOKUP(A426,'Sheet1 - Table (1)'!$A$8:$AAB$10075,MATCH($X$8,'Sheet1 - Table (1)'!$10:$10,0),FALSE)</f>
        <v>Full</v>
      </c>
      <c r="Y426" s="96" t="str">
        <f t="shared" si="86"/>
        <v>Fonds de placement</v>
      </c>
      <c r="AA426" s="96" t="s">
        <v>1823</v>
      </c>
      <c r="AB426" s="96" t="s">
        <v>2481</v>
      </c>
      <c r="AC426" s="214" t="s">
        <v>140</v>
      </c>
      <c r="AD426" s="214" t="s">
        <v>2481</v>
      </c>
      <c r="AE426" s="96" t="s">
        <v>2542</v>
      </c>
      <c r="AF426" s="246" t="s">
        <v>2481</v>
      </c>
      <c r="AG426" s="96" t="s">
        <v>2857</v>
      </c>
      <c r="AI426" s="96" t="s">
        <v>785</v>
      </c>
      <c r="AJ426" s="96" t="s">
        <v>140</v>
      </c>
      <c r="AK426" s="96" t="s">
        <v>140</v>
      </c>
      <c r="AL426" s="96" t="s">
        <v>2481</v>
      </c>
      <c r="AM426" s="96" t="str">
        <f t="shared" si="89"/>
        <v>Obligations étrangères</v>
      </c>
      <c r="AO426" s="96" t="s">
        <v>2481</v>
      </c>
      <c r="AP426" s="96" t="s">
        <v>75</v>
      </c>
      <c r="AQ426" s="96">
        <v>8.6300000000000008</v>
      </c>
      <c r="AR426" s="101">
        <v>-2.0000000000000001E-4</v>
      </c>
      <c r="AS426" s="101">
        <f t="shared" si="91"/>
        <v>-4.0000000000000002E-4</v>
      </c>
      <c r="AT426" s="101">
        <v>0.61970000000000003</v>
      </c>
      <c r="AU426" s="101">
        <v>0.14610000000000001</v>
      </c>
      <c r="AV426" s="101">
        <v>0.23419999999999999</v>
      </c>
      <c r="AY426" s="101">
        <v>1</v>
      </c>
      <c r="BK426" s="101">
        <v>1</v>
      </c>
      <c r="BT426" s="101">
        <v>1E-3</v>
      </c>
      <c r="BU426" s="101">
        <v>0</v>
      </c>
      <c r="BV426" s="101">
        <v>1</v>
      </c>
      <c r="BY426" s="101" t="s">
        <v>3029</v>
      </c>
      <c r="BZ426" s="101" t="str">
        <f>IF(AJ426="Obligations",AP426&amp;" "&amp;AI426&amp;" "&amp;IF(AQ426&lt;3.5,"SHORT",IF(AQ426&gt;8,"LONG","MID")),"")</f>
        <v>Courbe EUR Gouvernements LONG</v>
      </c>
      <c r="CA426" s="101" t="s">
        <v>4050</v>
      </c>
      <c r="CB426" s="101" t="s">
        <v>3684</v>
      </c>
      <c r="CC426" s="101" t="s">
        <v>3957</v>
      </c>
      <c r="CD426" s="42" t="s">
        <v>1633</v>
      </c>
      <c r="CE426" s="42" t="s">
        <v>4374</v>
      </c>
      <c r="CF426" s="42" t="str">
        <f>IFERROR(VLOOKUP(Funds[[#This Row],[Code ISIN]],[1]GLOBAL!$C$1:$L$27,10,FALSE)," ")</f>
        <v xml:space="preserve"> </v>
      </c>
      <c r="CG426" s="42" t="s">
        <v>4374</v>
      </c>
      <c r="CH426" s="42" t="s">
        <v>4374</v>
      </c>
      <c r="CI426" s="42" t="s">
        <v>4374</v>
      </c>
      <c r="CJ426" s="123">
        <v>44286</v>
      </c>
      <c r="CK426" s="96" t="s">
        <v>4374</v>
      </c>
      <c r="CL426" s="246" t="str">
        <f>VLOOKUP(Funds[[#This Row],[Code ISIN]],'Sheet1 - Table (1)'!$A$10:$AF$110017,MATCH("Funds Liquidity",'Sheet1 - Table (1)'!$10:$10,0),FALSE)</f>
        <v>Jour</v>
      </c>
      <c r="CN426" s="246" t="s">
        <v>140</v>
      </c>
    </row>
    <row r="427" spans="1:93">
      <c r="A427" s="80" t="s">
        <v>3240</v>
      </c>
      <c r="B427" s="305">
        <f>IF(ISERROR(VALUE(VLOOKUP($A427,'Sheet1 - Table (1)'!$A$8:$AG$1186,COLUMN(B$7),FALSE))),VLOOKUP(A427,TK_MANQUANTS,2,FALSE),IF(VALUE(VLOOKUP($A427,'Sheet1 - Table (1)'!$A$8:$AG$1186,COLUMN(B$7),FALSE))=0,VLOOKUP(A427,TK_MANQUANTS,2,FALSE),VALUE(VLOOKUP($A427,'Sheet1 - Table (1)'!$A$8:$AG$1186,COLUMN(B$7),FALSE))))</f>
        <v>1540824</v>
      </c>
      <c r="C427" s="80" t="str">
        <f>VLOOKUP($A427,'Sheet1 - Table (1)'!$A$8:$AG$1186,COLUMN(C$7),FALSE)</f>
        <v>CSIF (CH) Equity EMU DB</v>
      </c>
      <c r="D427" s="82">
        <f>VLOOKUP($A427,'Sheet1 - Table (1)'!$A$8:$AG$1186,COLUMN(D$7),FALSE)</f>
        <v>43890</v>
      </c>
      <c r="E427" s="124">
        <f>VLOOKUP($A427,'Sheet1 - Table (1)'!$A$8:$AG$1186,COLUMN(E$7),FALSE)</f>
        <v>9.1499999999999998E-2</v>
      </c>
      <c r="F427" s="80">
        <f>VLOOKUP($A427,'Sheet1 - Table (1)'!$A$8:$AG$1186,COLUMN(F$7),FALSE)</f>
        <v>0</v>
      </c>
      <c r="G427" s="80" t="str">
        <f>VLOOKUP($A427,'Sheet1 - Table (1)'!$A$8:$AG$1186,COLUMN(G$7),FALSE)</f>
        <v>Switzerland</v>
      </c>
      <c r="H427" s="80" t="str">
        <f>VLOOKUP($A427,'Sheet1 - Table (1)'!$A$8:$AG$1186,COLUMN(H$7),FALSE)</f>
        <v>EUR</v>
      </c>
      <c r="I427" s="80" t="str">
        <f>VLOOKUP($A427,'Sheet1 - Table (1)'!$A$8:$AG$1186,COLUMN(I$7),FALSE)</f>
        <v>Fonds de placement</v>
      </c>
      <c r="J427" s="80" t="str">
        <f>VLOOKUP($A427,'Sheet1 - Table (1)'!$A$8:$AG$1186,COLUMN(J$7),FALSE)</f>
        <v>Actions</v>
      </c>
      <c r="K427" s="82">
        <f>VLOOKUP($A427,'Sheet1 - Table (1)'!$A$8:$AG$1186,COLUMN(K$7),FALSE)</f>
        <v>44255</v>
      </c>
      <c r="L427" s="80">
        <f>VLOOKUP($A427,'Sheet1 - Table (1)'!$A$8:$AG$1186,COLUMN(L$7),FALSE)</f>
        <v>736.00217850000001</v>
      </c>
      <c r="M427" s="80" t="str">
        <f>VLOOKUP($A427,'Sheet1 - Table (1)'!$A$8:$AG$1186,COLUMN(M$7),FALSE)</f>
        <v>Retained</v>
      </c>
      <c r="N427" s="80">
        <f>VLOOKUP($A427,'Sheet1 - Table (1)'!$A$8:$AG$1186,COLUMN(N$7),FALSE)</f>
        <v>0</v>
      </c>
      <c r="O427" s="80">
        <f>VLOOKUP($A427,'Sheet1 - Table (1)'!$A$8:$AG$1186,COLUMN(O$7),FALSE)</f>
        <v>0</v>
      </c>
      <c r="P427" s="80">
        <f>VLOOKUP($A427,'Sheet1 - Table (1)'!$A$8:$AG$1186,COLUMN(P$7),FALSE)</f>
        <v>0</v>
      </c>
      <c r="Q427" s="80">
        <f>VLOOKUP($A427,'Sheet1 - Table (1)'!$A$8:$AG$1186,COLUMN(Q$7),FALSE)</f>
        <v>0</v>
      </c>
      <c r="R427" s="80">
        <f>VLOOKUP($A427,'Sheet1 - Table (1)'!$A$8:$AG$1186,COLUMN(R$7),FALSE)</f>
        <v>0</v>
      </c>
      <c r="S427" s="80" t="b">
        <f>VLOOKUP($A427,'Sheet1 - Table (1)'!$A$8:$AG$1186,COLUMN(S$7),FALSE)</f>
        <v>1</v>
      </c>
      <c r="T427" s="80">
        <f>VLOOKUP($A427,'Sheet1 - Table (1)'!$A$8:$AG$1186,COLUMN(T$7),FALSE)</f>
        <v>0</v>
      </c>
      <c r="U427" s="80" t="str">
        <f t="shared" si="84"/>
        <v>GE</v>
      </c>
      <c r="V427" s="80" t="str">
        <f>VLOOKUP($A427,'Sheet1 - Table (1)'!$A$8:$AG$1186,COLUMN(V$7)+3,FALSE)</f>
        <v>CH - Uebrige Fds tradit. Anl.</v>
      </c>
      <c r="W427" s="80" t="str">
        <f>VLOOKUP(A427,'Sheet1 - Table (1)'!$A$8:$AF$10075,MATCH($W$8,'Sheet1 - Table (1)'!$10:$10,0),FALSE)</f>
        <v>Détermination des Prix Quotidien</v>
      </c>
      <c r="X427" s="80" t="str">
        <f>VLOOKUP(A427,'Sheet1 - Table (1)'!$A$8:$AAB$10075,MATCH($X$8,'Sheet1 - Table (1)'!$10:$10,0),FALSE)</f>
        <v>Optimized</v>
      </c>
      <c r="Y427" s="96" t="str">
        <f t="shared" si="86"/>
        <v>Fonds de placement</v>
      </c>
      <c r="AA427" s="96" t="s">
        <v>1823</v>
      </c>
      <c r="AB427" s="96" t="s">
        <v>2858</v>
      </c>
      <c r="AC427" s="214" t="s">
        <v>155</v>
      </c>
      <c r="AD427" s="214" t="s">
        <v>2858</v>
      </c>
      <c r="AE427" s="96" t="s">
        <v>2553</v>
      </c>
      <c r="AF427" s="246" t="s">
        <v>2858</v>
      </c>
      <c r="AG427" s="96" t="s">
        <v>2864</v>
      </c>
      <c r="AI427" s="96" t="s">
        <v>155</v>
      </c>
      <c r="AJ427" s="96" t="s">
        <v>155</v>
      </c>
      <c r="AK427" s="96" t="s">
        <v>155</v>
      </c>
      <c r="AL427" s="96" t="s">
        <v>2858</v>
      </c>
      <c r="AM427" s="96" t="str">
        <f t="shared" si="89"/>
        <v>Actions étrangères</v>
      </c>
      <c r="AO427" s="96" t="s">
        <v>2858</v>
      </c>
      <c r="AP427" s="96" t="s">
        <v>834</v>
      </c>
      <c r="AS427" s="101" t="str">
        <f t="shared" si="91"/>
        <v/>
      </c>
      <c r="AY427" s="101">
        <v>1</v>
      </c>
      <c r="BK427" s="101">
        <v>1</v>
      </c>
      <c r="BT427" s="101">
        <v>1.9E-3</v>
      </c>
      <c r="BU427" s="101">
        <v>2.9999999999999997E-4</v>
      </c>
      <c r="BX427" s="96" t="s">
        <v>1857</v>
      </c>
      <c r="BY427" s="101" t="s">
        <v>1911</v>
      </c>
      <c r="BZ427" s="101" t="s">
        <v>1805</v>
      </c>
      <c r="CA427" s="101" t="s">
        <v>4050</v>
      </c>
      <c r="CB427" s="122" t="s">
        <v>4307</v>
      </c>
      <c r="CC427" s="101" t="s">
        <v>3964</v>
      </c>
      <c r="CD427" s="42" t="s">
        <v>1633</v>
      </c>
      <c r="CE427" s="42" t="s">
        <v>4374</v>
      </c>
      <c r="CF427" s="42" t="str">
        <f>IFERROR(VLOOKUP(Funds[[#This Row],[Code ISIN]],[1]GLOBAL!$C$1:$L$27,10,FALSE)," ")</f>
        <v xml:space="preserve"> </v>
      </c>
      <c r="CG427" s="42" t="s">
        <v>4374</v>
      </c>
      <c r="CH427" s="42" t="s">
        <v>4374</v>
      </c>
      <c r="CI427" s="42" t="s">
        <v>4374</v>
      </c>
      <c r="CJ427" s="123"/>
      <c r="CK427" s="96" t="s">
        <v>4374</v>
      </c>
      <c r="CL427" s="246" t="str">
        <f>VLOOKUP(Funds[[#This Row],[Code ISIN]],'Sheet1 - Table (1)'!$A$10:$AF$110017,MATCH("Funds Liquidity",'Sheet1 - Table (1)'!$10:$10,0),FALSE)</f>
        <v>Jour</v>
      </c>
      <c r="CM427" s="246" t="s">
        <v>155</v>
      </c>
    </row>
    <row r="428" spans="1:93">
      <c r="A428" s="80" t="s">
        <v>3034</v>
      </c>
      <c r="B428" s="305">
        <f>IF(ISERROR(VALUE(VLOOKUP($A428,'Sheet1 - Table (1)'!$A$8:$AG$1186,COLUMN(B$7),FALSE))),VLOOKUP(A428,TK_MANQUANTS,2,FALSE),IF(VALUE(VLOOKUP($A428,'Sheet1 - Table (1)'!$A$8:$AG$1186,COLUMN(B$7),FALSE))=0,VLOOKUP(A428,TK_MANQUANTS,2,FALSE),VALUE(VLOOKUP($A428,'Sheet1 - Table (1)'!$A$8:$AG$1186,COLUMN(B$7),FALSE))))</f>
        <v>989771</v>
      </c>
      <c r="C428" s="80" t="str">
        <f>VLOOKUP($A428,'Sheet1 - Table (1)'!$A$8:$AG$1186,COLUMN(C$7),FALSE)</f>
        <v>Vanguard US 500 Stock Index Inst USD</v>
      </c>
      <c r="D428" s="82">
        <f>VLOOKUP($A428,'Sheet1 - Table (1)'!$A$8:$AG$1186,COLUMN(D$7),FALSE)</f>
        <v>43879</v>
      </c>
      <c r="E428" s="124">
        <f>VLOOKUP($A428,'Sheet1 - Table (1)'!$A$8:$AG$1186,COLUMN(E$7),FALSE)</f>
        <v>0.1</v>
      </c>
      <c r="F428" s="80" t="b">
        <f>VLOOKUP($A428,'Sheet1 - Table (1)'!$A$8:$AG$1186,COLUMN(F$7),FALSE)</f>
        <v>1</v>
      </c>
      <c r="G428" s="80" t="str">
        <f>VLOOKUP($A428,'Sheet1 - Table (1)'!$A$8:$AG$1186,COLUMN(G$7),FALSE)</f>
        <v>Ireland</v>
      </c>
      <c r="H428" s="80" t="str">
        <f>VLOOKUP($A428,'Sheet1 - Table (1)'!$A$8:$AG$1186,COLUMN(H$7),FALSE)</f>
        <v>USD</v>
      </c>
      <c r="I428" s="80" t="str">
        <f>VLOOKUP($A428,'Sheet1 - Table (1)'!$A$8:$AG$1186,COLUMN(I$7),FALSE)</f>
        <v>Fonds de placement</v>
      </c>
      <c r="J428" s="80" t="str">
        <f>VLOOKUP($A428,'Sheet1 - Table (1)'!$A$8:$AG$1186,COLUMN(J$7),FALSE)</f>
        <v>Actions</v>
      </c>
      <c r="K428" s="82">
        <f>VLOOKUP($A428,'Sheet1 - Table (1)'!$A$8:$AG$1186,COLUMN(K$7),FALSE)</f>
        <v>44255</v>
      </c>
      <c r="L428" s="80">
        <f>VLOOKUP($A428,'Sheet1 - Table (1)'!$A$8:$AG$1186,COLUMN(L$7),FALSE)</f>
        <v>7922.8480433000004</v>
      </c>
      <c r="M428" s="80" t="str">
        <f>VLOOKUP($A428,'Sheet1 - Table (1)'!$A$8:$AG$1186,COLUMN(M$7),FALSE)</f>
        <v>Retained</v>
      </c>
      <c r="N428" s="80">
        <f>VLOOKUP($A428,'Sheet1 - Table (1)'!$A$8:$AG$1186,COLUMN(N$7),FALSE)</f>
        <v>0</v>
      </c>
      <c r="O428" s="80" t="b">
        <f>VLOOKUP($A428,'Sheet1 - Table (1)'!$A$8:$AG$1186,COLUMN(O$7),FALSE)</f>
        <v>1</v>
      </c>
      <c r="P428" s="80" t="b">
        <f>VLOOKUP($A428,'Sheet1 - Table (1)'!$A$8:$AG$1186,COLUMN(P$7),FALSE)</f>
        <v>1</v>
      </c>
      <c r="Q428" s="80" t="b">
        <f>VLOOKUP($A428,'Sheet1 - Table (1)'!$A$8:$AG$1186,COLUMN(Q$7),FALSE)</f>
        <v>1</v>
      </c>
      <c r="R428" s="80" t="b">
        <f>VLOOKUP($A428,'Sheet1 - Table (1)'!$A$8:$AG$1186,COLUMN(R$7),FALSE)</f>
        <v>1</v>
      </c>
      <c r="S428" s="80" t="b">
        <f>VLOOKUP($A428,'Sheet1 - Table (1)'!$A$8:$AG$1186,COLUMN(S$7),FALSE)</f>
        <v>1</v>
      </c>
      <c r="T428" s="80" t="b">
        <f>VLOOKUP($A428,'Sheet1 - Table (1)'!$A$8:$AG$1186,COLUMN(T$7),FALSE)</f>
        <v>1</v>
      </c>
      <c r="U428" s="80" t="str">
        <f t="shared" si="84"/>
        <v>FR-IT-NE-SP-GE-UK</v>
      </c>
      <c r="V428" s="80" t="str">
        <f>VLOOKUP($A428,'Sheet1 - Table (1)'!$A$8:$AG$1186,COLUMN(V$7)+3,FALSE)</f>
        <v>ICVC</v>
      </c>
      <c r="W428" s="80" t="str">
        <f>VLOOKUP(A428,'Sheet1 - Table (1)'!$A$8:$AF$10075,MATCH($W$8,'Sheet1 - Table (1)'!$10:$10,0),FALSE)</f>
        <v>Détermination des Prix Quotidien</v>
      </c>
      <c r="X428" s="80" t="str">
        <f>VLOOKUP(A428,'Sheet1 - Table (1)'!$A$8:$AAB$10075,MATCH($X$8,'Sheet1 - Table (1)'!$10:$10,0),FALSE)</f>
        <v>Full</v>
      </c>
      <c r="Y428" s="96" t="str">
        <f t="shared" si="86"/>
        <v>Fonds de placement</v>
      </c>
      <c r="AA428" s="96" t="s">
        <v>1823</v>
      </c>
      <c r="AB428" s="96" t="s">
        <v>2858</v>
      </c>
      <c r="AC428" s="214" t="s">
        <v>155</v>
      </c>
      <c r="AD428" s="214" t="s">
        <v>2858</v>
      </c>
      <c r="AE428" s="96" t="s">
        <v>2858</v>
      </c>
      <c r="AF428" s="246" t="s">
        <v>5393</v>
      </c>
      <c r="AG428" s="96" t="s">
        <v>2864</v>
      </c>
      <c r="AI428" s="96" t="s">
        <v>155</v>
      </c>
      <c r="AJ428" s="96" t="s">
        <v>155</v>
      </c>
      <c r="AK428" s="96" t="s">
        <v>155</v>
      </c>
      <c r="AL428" s="96" t="s">
        <v>2858</v>
      </c>
      <c r="AM428" s="96" t="str">
        <f t="shared" si="89"/>
        <v>Actions étrangères</v>
      </c>
      <c r="AO428" s="96" t="s">
        <v>2858</v>
      </c>
      <c r="AP428" s="96" t="s">
        <v>544</v>
      </c>
      <c r="AS428" s="101" t="str">
        <f t="shared" si="91"/>
        <v/>
      </c>
      <c r="BB428" s="101">
        <v>1</v>
      </c>
      <c r="BN428" s="101">
        <v>1</v>
      </c>
      <c r="BY428" s="101" t="s">
        <v>1912</v>
      </c>
      <c r="BZ428" s="101" t="str">
        <f>IF(AJ428="Obligations",AP428&amp;" "&amp;AI428&amp;" "&amp;IF(AI428="High Yield",IF(AQ428&lt;2.5,"SHORT",IF(AQ428&gt;4,"LONG","MID")),IF(AQ428&lt;3.5,"SHORT",IF(AQ428&gt;8,"LONG","MID"))),"")</f>
        <v/>
      </c>
      <c r="CA428" s="101" t="s">
        <v>70</v>
      </c>
      <c r="CB428" s="101"/>
      <c r="CC428" s="101" t="s">
        <v>70</v>
      </c>
      <c r="CD428" s="42" t="s">
        <v>4374</v>
      </c>
      <c r="CE428" s="42" t="s">
        <v>4374</v>
      </c>
      <c r="CF428" s="42" t="str">
        <f>IFERROR(VLOOKUP(Funds[[#This Row],[Code ISIN]],[1]GLOBAL!$C$1:$L$27,10,FALSE)," ")</f>
        <v xml:space="preserve"> </v>
      </c>
      <c r="CG428" s="42" t="s">
        <v>4374</v>
      </c>
      <c r="CH428" s="42" t="s">
        <v>4374</v>
      </c>
      <c r="CI428" s="42" t="s">
        <v>4374</v>
      </c>
      <c r="CJ428" s="123">
        <v>42704</v>
      </c>
      <c r="CK428" s="96" t="s">
        <v>4374</v>
      </c>
      <c r="CL428" s="246" t="str">
        <f>VLOOKUP(Funds[[#This Row],[Code ISIN]],'Sheet1 - Table (1)'!$A$10:$AF$110017,MATCH("Funds Liquidity",'Sheet1 - Table (1)'!$10:$10,0),FALSE)</f>
        <v>Jour</v>
      </c>
    </row>
    <row r="429" spans="1:93">
      <c r="A429" s="80" t="s">
        <v>2155</v>
      </c>
      <c r="B429" s="305">
        <f>IF(ISERROR(VALUE(VLOOKUP($A429,'Sheet1 - Table (1)'!$A$8:$AG$1186,COLUMN(B$7),FALSE))),VLOOKUP(A429,TK_MANQUANTS,2,FALSE),IF(VALUE(VLOOKUP($A429,'Sheet1 - Table (1)'!$A$8:$AG$1186,COLUMN(B$7),FALSE))=0,VLOOKUP(A429,TK_MANQUANTS,2,FALSE),VALUE(VLOOKUP($A429,'Sheet1 - Table (1)'!$A$8:$AG$1186,COLUMN(B$7),FALSE))))</f>
        <v>11704469</v>
      </c>
      <c r="C429" s="80" t="str">
        <f>VLOOKUP($A429,'Sheet1 - Table (1)'!$A$8:$AG$1186,COLUMN(C$7),FALSE)</f>
        <v>Swisscanto (CH) IEF USA NT USD</v>
      </c>
      <c r="D429" s="82">
        <f>VLOOKUP($A429,'Sheet1 - Table (1)'!$A$8:$AG$1186,COLUMN(D$7),FALSE)</f>
        <v>44196</v>
      </c>
      <c r="E429" s="124">
        <f>VLOOKUP($A429,'Sheet1 - Table (1)'!$A$8:$AG$1186,COLUMN(E$7),FALSE)</f>
        <v>0</v>
      </c>
      <c r="F429" s="80">
        <f>VLOOKUP($A429,'Sheet1 - Table (1)'!$A$8:$AG$1186,COLUMN(F$7),FALSE)</f>
        <v>0</v>
      </c>
      <c r="G429" s="80" t="str">
        <f>VLOOKUP($A429,'Sheet1 - Table (1)'!$A$8:$AG$1186,COLUMN(G$7),FALSE)</f>
        <v>Switzerland</v>
      </c>
      <c r="H429" s="80" t="str">
        <f>VLOOKUP($A429,'Sheet1 - Table (1)'!$A$8:$AG$1186,COLUMN(H$7),FALSE)</f>
        <v>USD</v>
      </c>
      <c r="I429" s="80" t="str">
        <f>VLOOKUP($A429,'Sheet1 - Table (1)'!$A$8:$AG$1186,COLUMN(I$7),FALSE)</f>
        <v>Fonds de placement</v>
      </c>
      <c r="J429" s="80" t="str">
        <f>VLOOKUP($A429,'Sheet1 - Table (1)'!$A$8:$AG$1186,COLUMN(J$7),FALSE)</f>
        <v>Actions</v>
      </c>
      <c r="K429" s="82">
        <f>VLOOKUP($A429,'Sheet1 - Table (1)'!$A$8:$AG$1186,COLUMN(K$7),FALSE)</f>
        <v>44255</v>
      </c>
      <c r="L429" s="80">
        <f>VLOOKUP($A429,'Sheet1 - Table (1)'!$A$8:$AG$1186,COLUMN(L$7),FALSE)</f>
        <v>855.01440000000002</v>
      </c>
      <c r="M429" s="80" t="str">
        <f>VLOOKUP($A429,'Sheet1 - Table (1)'!$A$8:$AG$1186,COLUMN(M$7),FALSE)</f>
        <v>Retained</v>
      </c>
      <c r="N429" s="80">
        <f>VLOOKUP($A429,'Sheet1 - Table (1)'!$A$8:$AG$1186,COLUMN(N$7),FALSE)</f>
        <v>0</v>
      </c>
      <c r="O429" s="80">
        <f>VLOOKUP($A429,'Sheet1 - Table (1)'!$A$8:$AG$1186,COLUMN(O$7),FALSE)</f>
        <v>0</v>
      </c>
      <c r="P429" s="80">
        <f>VLOOKUP($A429,'Sheet1 - Table (1)'!$A$8:$AG$1186,COLUMN(P$7),FALSE)</f>
        <v>0</v>
      </c>
      <c r="Q429" s="80">
        <f>VLOOKUP($A429,'Sheet1 - Table (1)'!$A$8:$AG$1186,COLUMN(Q$7),FALSE)</f>
        <v>0</v>
      </c>
      <c r="R429" s="80">
        <f>VLOOKUP($A429,'Sheet1 - Table (1)'!$A$8:$AG$1186,COLUMN(R$7),FALSE)</f>
        <v>0</v>
      </c>
      <c r="S429" s="80">
        <f>VLOOKUP($A429,'Sheet1 - Table (1)'!$A$8:$AG$1186,COLUMN(S$7),FALSE)</f>
        <v>0</v>
      </c>
      <c r="T429" s="80">
        <f>VLOOKUP($A429,'Sheet1 - Table (1)'!$A$8:$AG$1186,COLUMN(T$7),FALSE)</f>
        <v>0</v>
      </c>
      <c r="U429" s="80" t="str">
        <f t="shared" si="84"/>
        <v/>
      </c>
      <c r="V429" s="80" t="str">
        <f>VLOOKUP($A429,'Sheet1 - Table (1)'!$A$8:$AG$1186,COLUMN(V$7)+3,FALSE)</f>
        <v>CH - Uebrige Fds tradit. Anl.</v>
      </c>
      <c r="W429" s="80" t="str">
        <f>VLOOKUP(A429,'Sheet1 - Table (1)'!$A$8:$AF$10075,MATCH($W$8,'Sheet1 - Table (1)'!$10:$10,0),FALSE)</f>
        <v>Détermination des Prix Quotidien</v>
      </c>
      <c r="X429" s="80" t="str">
        <f>VLOOKUP(A429,'Sheet1 - Table (1)'!$A$8:$AAB$10075,MATCH($X$8,'Sheet1 - Table (1)'!$10:$10,0),FALSE)</f>
        <v>Full</v>
      </c>
      <c r="Y429" s="96" t="str">
        <f t="shared" si="86"/>
        <v>Fonds de placement</v>
      </c>
      <c r="AA429" s="96" t="s">
        <v>1823</v>
      </c>
      <c r="AB429" s="96" t="s">
        <v>2858</v>
      </c>
      <c r="AC429" s="214" t="s">
        <v>155</v>
      </c>
      <c r="AD429" s="214" t="s">
        <v>2858</v>
      </c>
      <c r="AE429" s="96" t="s">
        <v>2858</v>
      </c>
      <c r="AF429" s="246" t="s">
        <v>5393</v>
      </c>
      <c r="AG429" s="96" t="s">
        <v>2864</v>
      </c>
      <c r="AI429" s="96" t="s">
        <v>155</v>
      </c>
      <c r="AJ429" s="96" t="s">
        <v>155</v>
      </c>
      <c r="AK429" s="96" t="s">
        <v>155</v>
      </c>
      <c r="AL429" s="96" t="s">
        <v>2858</v>
      </c>
      <c r="AM429" s="96" t="str">
        <f t="shared" si="89"/>
        <v>Actions étrangères</v>
      </c>
      <c r="AO429" s="96" t="s">
        <v>2858</v>
      </c>
      <c r="AP429" s="96" t="s">
        <v>544</v>
      </c>
      <c r="AS429" s="101" t="str">
        <f t="shared" si="91"/>
        <v/>
      </c>
      <c r="BB429" s="101">
        <v>1</v>
      </c>
      <c r="BN429" s="101">
        <v>1</v>
      </c>
      <c r="BT429" s="101">
        <v>2.9999999999999997E-4</v>
      </c>
      <c r="BU429" s="101">
        <v>2.9999999999999997E-4</v>
      </c>
      <c r="BY429" s="101" t="s">
        <v>1912</v>
      </c>
      <c r="BZ429" s="101" t="str">
        <f>IF(AJ429="Obligations",AP429&amp;" "&amp;AI429&amp;" "&amp;IF(AI429="High Yield",IF(AQ429&lt;2.5,"SHORT",IF(AQ429&gt;4,"LONG","MID")),IF(AQ429&lt;3.5,"SHORT",IF(AQ429&gt;8,"LONG","MID"))),"")</f>
        <v/>
      </c>
      <c r="CA429" s="101" t="s">
        <v>4050</v>
      </c>
      <c r="CB429" s="122" t="s">
        <v>3671</v>
      </c>
      <c r="CC429" s="101" t="s">
        <v>3947</v>
      </c>
      <c r="CD429" s="42" t="s">
        <v>4374</v>
      </c>
      <c r="CE429" s="42" t="s">
        <v>4374</v>
      </c>
      <c r="CF429" s="42" t="str">
        <f>IFERROR(VLOOKUP(Funds[[#This Row],[Code ISIN]],[1]GLOBAL!$C$1:$L$27,10,FALSE)," ")</f>
        <v xml:space="preserve"> </v>
      </c>
      <c r="CG429" s="42" t="s">
        <v>4374</v>
      </c>
      <c r="CH429" s="42" t="s">
        <v>1633</v>
      </c>
      <c r="CI429" s="42" t="s">
        <v>4374</v>
      </c>
      <c r="CJ429" s="123"/>
      <c r="CK429" s="96" t="s">
        <v>4374</v>
      </c>
      <c r="CL429" s="246" t="str">
        <f>VLOOKUP(Funds[[#This Row],[Code ISIN]],'Sheet1 - Table (1)'!$A$10:$AF$110017,MATCH("Funds Liquidity",'Sheet1 - Table (1)'!$10:$10,0),FALSE)</f>
        <v>Jour</v>
      </c>
    </row>
    <row r="430" spans="1:93">
      <c r="A430" s="80" t="s">
        <v>2154</v>
      </c>
      <c r="B430" s="305">
        <f>IF(ISERROR(VALUE(VLOOKUP($A430,'Sheet1 - Table (1)'!$A$8:$AG$1186,COLUMN(B$7),FALSE))),VLOOKUP(A430,TK_MANQUANTS,2,FALSE),IF(VALUE(VLOOKUP($A430,'Sheet1 - Table (1)'!$A$8:$AG$1186,COLUMN(B$7),FALSE))=0,VLOOKUP(A430,TK_MANQUANTS,2,FALSE),VALUE(VLOOKUP($A430,'Sheet1 - Table (1)'!$A$8:$AG$1186,COLUMN(B$7),FALSE))))</f>
        <v>11704480</v>
      </c>
      <c r="C430" s="80" t="str">
        <f>VLOOKUP($A430,'Sheet1 - Table (1)'!$A$8:$AG$1186,COLUMN(C$7),FALSE)</f>
        <v>Swisscanto (CH) IEF Japan NT</v>
      </c>
      <c r="D430" s="82">
        <f>VLOOKUP($A430,'Sheet1 - Table (1)'!$A$8:$AG$1186,COLUMN(D$7),FALSE)</f>
        <v>44196</v>
      </c>
      <c r="E430" s="124">
        <f>VLOOKUP($A430,'Sheet1 - Table (1)'!$A$8:$AG$1186,COLUMN(E$7),FALSE)</f>
        <v>0</v>
      </c>
      <c r="F430" s="80">
        <f>VLOOKUP($A430,'Sheet1 - Table (1)'!$A$8:$AG$1186,COLUMN(F$7),FALSE)</f>
        <v>0</v>
      </c>
      <c r="G430" s="80" t="str">
        <f>VLOOKUP($A430,'Sheet1 - Table (1)'!$A$8:$AG$1186,COLUMN(G$7),FALSE)</f>
        <v>Switzerland</v>
      </c>
      <c r="H430" s="80" t="str">
        <f>VLOOKUP($A430,'Sheet1 - Table (1)'!$A$8:$AG$1186,COLUMN(H$7),FALSE)</f>
        <v>JPY</v>
      </c>
      <c r="I430" s="80" t="str">
        <f>VLOOKUP($A430,'Sheet1 - Table (1)'!$A$8:$AG$1186,COLUMN(I$7),FALSE)</f>
        <v>Fonds de placement</v>
      </c>
      <c r="J430" s="80" t="str">
        <f>VLOOKUP($A430,'Sheet1 - Table (1)'!$A$8:$AG$1186,COLUMN(J$7),FALSE)</f>
        <v>Actions</v>
      </c>
      <c r="K430" s="82">
        <f>VLOOKUP($A430,'Sheet1 - Table (1)'!$A$8:$AG$1186,COLUMN(K$7),FALSE)</f>
        <v>44255</v>
      </c>
      <c r="L430" s="80">
        <f>VLOOKUP($A430,'Sheet1 - Table (1)'!$A$8:$AG$1186,COLUMN(L$7),FALSE)</f>
        <v>559.58935399999996</v>
      </c>
      <c r="M430" s="80" t="str">
        <f>VLOOKUP($A430,'Sheet1 - Table (1)'!$A$8:$AG$1186,COLUMN(M$7),FALSE)</f>
        <v>Retained</v>
      </c>
      <c r="N430" s="80">
        <f>VLOOKUP($A430,'Sheet1 - Table (1)'!$A$8:$AG$1186,COLUMN(N$7),FALSE)</f>
        <v>0</v>
      </c>
      <c r="O430" s="80">
        <f>VLOOKUP($A430,'Sheet1 - Table (1)'!$A$8:$AG$1186,COLUMN(O$7),FALSE)</f>
        <v>0</v>
      </c>
      <c r="P430" s="80">
        <f>VLOOKUP($A430,'Sheet1 - Table (1)'!$A$8:$AG$1186,COLUMN(P$7),FALSE)</f>
        <v>0</v>
      </c>
      <c r="Q430" s="80">
        <f>VLOOKUP($A430,'Sheet1 - Table (1)'!$A$8:$AG$1186,COLUMN(Q$7),FALSE)</f>
        <v>0</v>
      </c>
      <c r="R430" s="80">
        <f>VLOOKUP($A430,'Sheet1 - Table (1)'!$A$8:$AG$1186,COLUMN(R$7),FALSE)</f>
        <v>0</v>
      </c>
      <c r="S430" s="80">
        <f>VLOOKUP($A430,'Sheet1 - Table (1)'!$A$8:$AG$1186,COLUMN(S$7),FALSE)</f>
        <v>0</v>
      </c>
      <c r="T430" s="80">
        <f>VLOOKUP($A430,'Sheet1 - Table (1)'!$A$8:$AG$1186,COLUMN(T$7),FALSE)</f>
        <v>0</v>
      </c>
      <c r="U430" s="80" t="str">
        <f t="shared" si="84"/>
        <v/>
      </c>
      <c r="V430" s="80" t="str">
        <f>VLOOKUP($A430,'Sheet1 - Table (1)'!$A$8:$AG$1186,COLUMN(V$7)+3,FALSE)</f>
        <v>CH - Uebrige Fds tradit. Anl.</v>
      </c>
      <c r="W430" s="80" t="str">
        <f>VLOOKUP(A430,'Sheet1 - Table (1)'!$A$8:$AF$10075,MATCH($W$8,'Sheet1 - Table (1)'!$10:$10,0),FALSE)</f>
        <v>Détermination des Prix Quotidien</v>
      </c>
      <c r="X430" s="80" t="str">
        <f>VLOOKUP(A430,'Sheet1 - Table (1)'!$A$8:$AAB$10075,MATCH($X$8,'Sheet1 - Table (1)'!$10:$10,0),FALSE)</f>
        <v>Full</v>
      </c>
      <c r="Y430" s="96" t="str">
        <f t="shared" si="86"/>
        <v>Fonds de placement</v>
      </c>
      <c r="AA430" s="96" t="s">
        <v>1823</v>
      </c>
      <c r="AB430" s="96" t="s">
        <v>2858</v>
      </c>
      <c r="AC430" s="214" t="s">
        <v>155</v>
      </c>
      <c r="AD430" s="214" t="s">
        <v>2858</v>
      </c>
      <c r="AE430" s="96" t="s">
        <v>2858</v>
      </c>
      <c r="AF430" s="246" t="s">
        <v>2858</v>
      </c>
      <c r="AG430" s="96" t="s">
        <v>2864</v>
      </c>
      <c r="AI430" s="96" t="s">
        <v>155</v>
      </c>
      <c r="AJ430" s="96" t="s">
        <v>155</v>
      </c>
      <c r="AK430" s="96" t="s">
        <v>155</v>
      </c>
      <c r="AL430" s="96" t="s">
        <v>2858</v>
      </c>
      <c r="AM430" s="96" t="str">
        <f t="shared" si="89"/>
        <v>Actions étrangères</v>
      </c>
      <c r="AO430" s="96" t="s">
        <v>2858</v>
      </c>
      <c r="AP430" s="96" t="s">
        <v>2110</v>
      </c>
      <c r="AS430" s="101" t="str">
        <f t="shared" si="91"/>
        <v/>
      </c>
      <c r="BE430" s="101">
        <v>1</v>
      </c>
      <c r="BP430" s="101">
        <v>1</v>
      </c>
      <c r="BT430" s="101">
        <v>4.0000000000000002E-4</v>
      </c>
      <c r="BU430" s="101">
        <v>4.0000000000000002E-4</v>
      </c>
      <c r="BY430" s="101" t="s">
        <v>1913</v>
      </c>
      <c r="BZ430" s="101" t="str">
        <f>IF(AJ430="Obligations",AP430&amp;" "&amp;AI430&amp;" "&amp;IF(AI430="High Yield",IF(AQ430&lt;2.5,"SHORT",IF(AQ430&gt;4,"LONG","MID")),IF(AQ430&lt;3.5,"SHORT",IF(AQ430&gt;8,"LONG","MID"))),"")</f>
        <v/>
      </c>
      <c r="CA430" s="101" t="s">
        <v>4050</v>
      </c>
      <c r="CB430" s="122" t="s">
        <v>3672</v>
      </c>
      <c r="CC430" s="101" t="s">
        <v>3949</v>
      </c>
      <c r="CD430" s="42" t="s">
        <v>4374</v>
      </c>
      <c r="CE430" s="42" t="s">
        <v>4374</v>
      </c>
      <c r="CF430" s="42" t="str">
        <f>IFERROR(VLOOKUP(Funds[[#This Row],[Code ISIN]],[1]GLOBAL!$C$1:$L$27,10,FALSE)," ")</f>
        <v xml:space="preserve"> </v>
      </c>
      <c r="CG430" s="42" t="s">
        <v>4374</v>
      </c>
      <c r="CH430" s="42" t="s">
        <v>1633</v>
      </c>
      <c r="CI430" s="42" t="s">
        <v>4374</v>
      </c>
      <c r="CJ430" s="123"/>
      <c r="CK430" s="96" t="s">
        <v>4374</v>
      </c>
      <c r="CL430" s="246" t="str">
        <f>VLOOKUP(Funds[[#This Row],[Code ISIN]],'Sheet1 - Table (1)'!$A$10:$AF$110017,MATCH("Funds Liquidity",'Sheet1 - Table (1)'!$10:$10,0),FALSE)</f>
        <v>Jour</v>
      </c>
    </row>
    <row r="431" spans="1:93">
      <c r="A431" s="80" t="s">
        <v>2777</v>
      </c>
      <c r="B431" s="305">
        <f>IF(ISERROR(VALUE(VLOOKUP($A431,'Sheet1 - Table (1)'!$A$8:$AG$1186,COLUMN(B$7),FALSE))),VLOOKUP(A431,TK_MANQUANTS,2,FALSE),IF(VALUE(VLOOKUP($A431,'Sheet1 - Table (1)'!$A$8:$AG$1186,COLUMN(B$7),FALSE))=0,VLOOKUP(A431,TK_MANQUANTS,2,FALSE),VALUE(VLOOKUP($A431,'Sheet1 - Table (1)'!$A$8:$AG$1186,COLUMN(B$7),FALSE))))</f>
        <v>10207764</v>
      </c>
      <c r="C431" s="80" t="str">
        <f>VLOOKUP($A431,'Sheet1 - Table (1)'!$A$8:$AG$1186,COLUMN(C$7),FALSE)</f>
        <v>JPM Global Short Duration Bond A Acc EUR Hdg</v>
      </c>
      <c r="D431" s="82">
        <f>VLOOKUP($A431,'Sheet1 - Table (1)'!$A$8:$AG$1186,COLUMN(D$7),FALSE)</f>
        <v>43847</v>
      </c>
      <c r="E431" s="124">
        <f>VLOOKUP($A431,'Sheet1 - Table (1)'!$A$8:$AG$1186,COLUMN(E$7),FALSE)</f>
        <v>0.81</v>
      </c>
      <c r="F431" s="80" t="b">
        <f>VLOOKUP($A431,'Sheet1 - Table (1)'!$A$8:$AG$1186,COLUMN(F$7),FALSE)</f>
        <v>1</v>
      </c>
      <c r="G431" s="80" t="str">
        <f>VLOOKUP($A431,'Sheet1 - Table (1)'!$A$8:$AG$1186,COLUMN(G$7),FALSE)</f>
        <v>Luxembourg</v>
      </c>
      <c r="H431" s="80" t="str">
        <f>VLOOKUP($A431,'Sheet1 - Table (1)'!$A$8:$AG$1186,COLUMN(H$7),FALSE)</f>
        <v>EUR</v>
      </c>
      <c r="I431" s="80" t="str">
        <f>VLOOKUP($A431,'Sheet1 - Table (1)'!$A$8:$AG$1186,COLUMN(I$7),FALSE)</f>
        <v>Fonds de placement</v>
      </c>
      <c r="J431" s="80" t="str">
        <f>VLOOKUP($A431,'Sheet1 - Table (1)'!$A$8:$AG$1186,COLUMN(J$7),FALSE)</f>
        <v>Obligation</v>
      </c>
      <c r="K431" s="82">
        <f>VLOOKUP($A431,'Sheet1 - Table (1)'!$A$8:$AG$1186,COLUMN(K$7),FALSE)</f>
        <v>44255</v>
      </c>
      <c r="L431" s="80">
        <f>VLOOKUP($A431,'Sheet1 - Table (1)'!$A$8:$AG$1186,COLUMN(L$7),FALSE)</f>
        <v>699.82694939999999</v>
      </c>
      <c r="M431" s="80" t="str">
        <f>VLOOKUP($A431,'Sheet1 - Table (1)'!$A$8:$AG$1186,COLUMN(M$7),FALSE)</f>
        <v>Retained</v>
      </c>
      <c r="N431" s="80">
        <f>VLOOKUP($A431,'Sheet1 - Table (1)'!$A$8:$AG$1186,COLUMN(N$7),FALSE)</f>
        <v>0</v>
      </c>
      <c r="O431" s="80" t="b">
        <f>VLOOKUP($A431,'Sheet1 - Table (1)'!$A$8:$AG$1186,COLUMN(O$7),FALSE)</f>
        <v>1</v>
      </c>
      <c r="P431" s="80" t="b">
        <f>VLOOKUP($A431,'Sheet1 - Table (1)'!$A$8:$AG$1186,COLUMN(P$7),FALSE)</f>
        <v>1</v>
      </c>
      <c r="Q431" s="80" t="b">
        <f>VLOOKUP($A431,'Sheet1 - Table (1)'!$A$8:$AG$1186,COLUMN(Q$7),FALSE)</f>
        <v>1</v>
      </c>
      <c r="R431" s="80" t="b">
        <f>VLOOKUP($A431,'Sheet1 - Table (1)'!$A$8:$AG$1186,COLUMN(R$7),FALSE)</f>
        <v>1</v>
      </c>
      <c r="S431" s="80">
        <f>VLOOKUP($A431,'Sheet1 - Table (1)'!$A$8:$AG$1186,COLUMN(S$7),FALSE)</f>
        <v>0</v>
      </c>
      <c r="T431" s="80">
        <f>VLOOKUP($A431,'Sheet1 - Table (1)'!$A$8:$AG$1186,COLUMN(T$7),FALSE)</f>
        <v>0</v>
      </c>
      <c r="U431" s="80" t="str">
        <f t="shared" ref="U431:U494" si="92">IF(N431=TRUE,UPPER(LEFT($N$8,2)),"")&amp;IF(O431=TRUE,IF(N431=TRUE,"-","")&amp;UPPER(LEFT($O$8,2)),"")&amp;IF(P431=TRUE,IF(OR(N431=TRUE,O431=TRUE),"-","")&amp;UPPER(LEFT($P$8,2)),"")&amp;IF(Q431=TRUE,IF(OR(N431=TRUE,O431=TRUE,P431=TRUE),"-","")&amp;UPPER(LEFT($Q$8,2)),"")&amp;IF(R431=TRUE,IF(OR(N431=TRUE,O431=TRUE,P431=TRUE,Q431=TRUE),"-","")&amp;UPPER(LEFT($R$8,2)),"")&amp;IF(S431=TRUE,IF(OR(N431=TRUE,O431=TRUE,P431=TRUE,Q431=TRUE,R431=TRUE),"-","")&amp;UPPER(LEFT($S$8,2)),"")&amp;IF(T431=TRUE,IF(OR(N431=TRUE,O431=TRUE,P431=TRUE,Q431=TRUE,R431=TRUE,S431=TRUE),"-","")&amp;UPPER(LEFT($T$8,2)),"")</f>
        <v>FR-IT-NE-SP</v>
      </c>
      <c r="V431" s="80" t="str">
        <f>VLOOKUP($A431,'Sheet1 - Table (1)'!$A$8:$AG$1186,COLUMN(V$7)+3,FALSE)</f>
        <v>LU - SICAV - Parte 1</v>
      </c>
      <c r="W431" s="80" t="str">
        <f>VLOOKUP(A431,'Sheet1 - Table (1)'!$A$8:$AF$10075,MATCH($W$8,'Sheet1 - Table (1)'!$10:$10,0),FALSE)</f>
        <v>Détermination des Prix Quotidien</v>
      </c>
      <c r="X431" s="80">
        <f>VLOOKUP(A431,'Sheet1 - Table (1)'!$A$8:$AAB$10075,MATCH($X$8,'Sheet1 - Table (1)'!$10:$10,0),FALSE)</f>
        <v>0</v>
      </c>
      <c r="Y431" s="96" t="str">
        <f t="shared" si="86"/>
        <v>Fonds de placement</v>
      </c>
      <c r="AA431" s="96" t="s">
        <v>1823</v>
      </c>
      <c r="AB431" s="96" t="s">
        <v>2481</v>
      </c>
      <c r="AC431" s="214" t="s">
        <v>140</v>
      </c>
      <c r="AD431" s="214" t="s">
        <v>2481</v>
      </c>
      <c r="AE431" s="96" t="s">
        <v>2481</v>
      </c>
      <c r="AF431" s="246" t="s">
        <v>2481</v>
      </c>
      <c r="AG431" s="96" t="s">
        <v>2857</v>
      </c>
      <c r="AI431" s="96" t="s">
        <v>381</v>
      </c>
      <c r="AJ431" s="96" t="s">
        <v>140</v>
      </c>
      <c r="AK431" s="96" t="s">
        <v>140</v>
      </c>
      <c r="AL431" s="96" t="s">
        <v>2481</v>
      </c>
      <c r="AM431" s="96" t="str">
        <f t="shared" si="89"/>
        <v>Obligations étrangères</v>
      </c>
      <c r="AO431" s="96" t="s">
        <v>2481</v>
      </c>
      <c r="AP431" s="96" t="s">
        <v>74</v>
      </c>
      <c r="AQ431" s="96">
        <v>2.92</v>
      </c>
      <c r="AR431" s="101">
        <v>1.0500000000000001E-2</v>
      </c>
      <c r="AS431" s="101">
        <f t="shared" si="91"/>
        <v>2.3999999999999994E-3</v>
      </c>
      <c r="AT431" s="101">
        <v>0.55800000000000005</v>
      </c>
      <c r="AU431" s="101">
        <v>0.3029</v>
      </c>
      <c r="AV431" s="101">
        <v>0.1391</v>
      </c>
      <c r="AY431" s="101">
        <v>1</v>
      </c>
      <c r="BK431" s="101">
        <v>0.2586</v>
      </c>
      <c r="BL431" s="101">
        <v>3.6400000000000002E-2</v>
      </c>
      <c r="BM431" s="101">
        <v>1.49E-2</v>
      </c>
      <c r="BN431" s="101">
        <v>0.45440000000000003</v>
      </c>
      <c r="BO431" s="101">
        <v>2.8500000000000001E-2</v>
      </c>
      <c r="BP431" s="101">
        <v>0.15629999999999999</v>
      </c>
      <c r="BQ431" s="101">
        <v>3.2300000000000002E-2</v>
      </c>
      <c r="BR431" s="101">
        <v>1.8599999999999998E-2</v>
      </c>
      <c r="BT431" s="101">
        <v>1.8E-3</v>
      </c>
      <c r="BU431" s="101">
        <v>2.0000000000000001E-4</v>
      </c>
      <c r="BV431" s="101">
        <v>0.64649999999999996</v>
      </c>
      <c r="BW431" s="101">
        <v>0.35349999999999998</v>
      </c>
      <c r="BY431" s="101" t="s">
        <v>2786</v>
      </c>
      <c r="BZ431" s="101" t="str">
        <f t="shared" ref="BZ431:BZ436" si="93">IF(AJ431="Obligations",AP431&amp;" "&amp;AI431&amp;" "&amp;IF(AQ431&lt;3.5,"SHORT",IF(AQ431&gt;8,"LONG","MID")),"")</f>
        <v>Courbe Monde Aggregate SHORT</v>
      </c>
      <c r="CA431" s="101" t="s">
        <v>70</v>
      </c>
      <c r="CB431" s="101"/>
      <c r="CC431" s="101" t="s">
        <v>70</v>
      </c>
      <c r="CD431" s="42" t="s">
        <v>4374</v>
      </c>
      <c r="CE431" s="42" t="s">
        <v>4374</v>
      </c>
      <c r="CF431" s="42" t="str">
        <f>IFERROR(VLOOKUP(Funds[[#This Row],[Code ISIN]],[1]GLOBAL!$C$1:$L$27,10,FALSE)," ")</f>
        <v xml:space="preserve"> </v>
      </c>
      <c r="CG431" s="42" t="s">
        <v>4374</v>
      </c>
      <c r="CH431" s="42" t="s">
        <v>4374</v>
      </c>
      <c r="CI431" s="42" t="s">
        <v>4374</v>
      </c>
      <c r="CJ431" s="123">
        <v>42689</v>
      </c>
      <c r="CK431" s="96" t="s">
        <v>4374</v>
      </c>
      <c r="CL431" s="246" t="str">
        <f>VLOOKUP(Funds[[#This Row],[Code ISIN]],'Sheet1 - Table (1)'!$A$10:$AF$110017,MATCH("Funds Liquidity",'Sheet1 - Table (1)'!$10:$10,0),FALSE)</f>
        <v>Jour</v>
      </c>
    </row>
    <row r="432" spans="1:93">
      <c r="A432" s="80" t="s">
        <v>2780</v>
      </c>
      <c r="B432" s="305">
        <f>IF(ISERROR(VALUE(VLOOKUP($A432,'Sheet1 - Table (1)'!$A$8:$AG$1186,COLUMN(B$7),FALSE))),VLOOKUP(A432,TK_MANQUANTS,2,FALSE),IF(VALUE(VLOOKUP($A432,'Sheet1 - Table (1)'!$A$8:$AG$1186,COLUMN(B$7),FALSE))=0,VLOOKUP(A432,TK_MANQUANTS,2,FALSE),VALUE(VLOOKUP($A432,'Sheet1 - Table (1)'!$A$8:$AG$1186,COLUMN(B$7),FALSE))))</f>
        <v>10207784</v>
      </c>
      <c r="C432" s="80" t="str">
        <f>VLOOKUP($A432,'Sheet1 - Table (1)'!$A$8:$AG$1186,COLUMN(C$7),FALSE)</f>
        <v>JPM Global Short Duration Bond C Acc EUR Hdg</v>
      </c>
      <c r="D432" s="82">
        <f>VLOOKUP($A432,'Sheet1 - Table (1)'!$A$8:$AG$1186,COLUMN(D$7),FALSE)</f>
        <v>43847</v>
      </c>
      <c r="E432" s="124">
        <f>VLOOKUP($A432,'Sheet1 - Table (1)'!$A$8:$AG$1186,COLUMN(E$7),FALSE)</f>
        <v>0.46</v>
      </c>
      <c r="F432" s="80" t="b">
        <f>VLOOKUP($A432,'Sheet1 - Table (1)'!$A$8:$AG$1186,COLUMN(F$7),FALSE)</f>
        <v>1</v>
      </c>
      <c r="G432" s="80" t="str">
        <f>VLOOKUP($A432,'Sheet1 - Table (1)'!$A$8:$AG$1186,COLUMN(G$7),FALSE)</f>
        <v>Luxembourg</v>
      </c>
      <c r="H432" s="80" t="str">
        <f>VLOOKUP($A432,'Sheet1 - Table (1)'!$A$8:$AG$1186,COLUMN(H$7),FALSE)</f>
        <v>EUR</v>
      </c>
      <c r="I432" s="80" t="str">
        <f>VLOOKUP($A432,'Sheet1 - Table (1)'!$A$8:$AG$1186,COLUMN(I$7),FALSE)</f>
        <v>Fonds de placement</v>
      </c>
      <c r="J432" s="80" t="str">
        <f>VLOOKUP($A432,'Sheet1 - Table (1)'!$A$8:$AG$1186,COLUMN(J$7),FALSE)</f>
        <v>Obligation</v>
      </c>
      <c r="K432" s="82">
        <f>VLOOKUP($A432,'Sheet1 - Table (1)'!$A$8:$AG$1186,COLUMN(K$7),FALSE)</f>
        <v>44255</v>
      </c>
      <c r="L432" s="80">
        <f>VLOOKUP($A432,'Sheet1 - Table (1)'!$A$8:$AG$1186,COLUMN(L$7),FALSE)</f>
        <v>699.82694939999999</v>
      </c>
      <c r="M432" s="80" t="str">
        <f>VLOOKUP($A432,'Sheet1 - Table (1)'!$A$8:$AG$1186,COLUMN(M$7),FALSE)</f>
        <v>Retained</v>
      </c>
      <c r="N432" s="80">
        <f>VLOOKUP($A432,'Sheet1 - Table (1)'!$A$8:$AG$1186,COLUMN(N$7),FALSE)</f>
        <v>0</v>
      </c>
      <c r="O432" s="80" t="b">
        <f>VLOOKUP($A432,'Sheet1 - Table (1)'!$A$8:$AG$1186,COLUMN(O$7),FALSE)</f>
        <v>1</v>
      </c>
      <c r="P432" s="80" t="b">
        <f>VLOOKUP($A432,'Sheet1 - Table (1)'!$A$8:$AG$1186,COLUMN(P$7),FALSE)</f>
        <v>1</v>
      </c>
      <c r="Q432" s="80" t="b">
        <f>VLOOKUP($A432,'Sheet1 - Table (1)'!$A$8:$AG$1186,COLUMN(Q$7),FALSE)</f>
        <v>1</v>
      </c>
      <c r="R432" s="80" t="b">
        <f>VLOOKUP($A432,'Sheet1 - Table (1)'!$A$8:$AG$1186,COLUMN(R$7),FALSE)</f>
        <v>1</v>
      </c>
      <c r="S432" s="80">
        <f>VLOOKUP($A432,'Sheet1 - Table (1)'!$A$8:$AG$1186,COLUMN(S$7),FALSE)</f>
        <v>0</v>
      </c>
      <c r="T432" s="80">
        <f>VLOOKUP($A432,'Sheet1 - Table (1)'!$A$8:$AG$1186,COLUMN(T$7),FALSE)</f>
        <v>0</v>
      </c>
      <c r="U432" s="80" t="str">
        <f t="shared" si="92"/>
        <v>FR-IT-NE-SP</v>
      </c>
      <c r="V432" s="80" t="str">
        <f>VLOOKUP($A432,'Sheet1 - Table (1)'!$A$8:$AG$1186,COLUMN(V$7)+3,FALSE)</f>
        <v>LU - SICAV - Parte 1</v>
      </c>
      <c r="W432" s="80" t="str">
        <f>VLOOKUP(A432,'Sheet1 - Table (1)'!$A$8:$AF$10075,MATCH($W$8,'Sheet1 - Table (1)'!$10:$10,0),FALSE)</f>
        <v>Détermination des Prix Quotidien</v>
      </c>
      <c r="X432" s="80">
        <f>VLOOKUP(A432,'Sheet1 - Table (1)'!$A$8:$AAB$10075,MATCH($X$8,'Sheet1 - Table (1)'!$10:$10,0),FALSE)</f>
        <v>0</v>
      </c>
      <c r="Y432" s="96" t="str">
        <f t="shared" si="86"/>
        <v>Fonds de placement</v>
      </c>
      <c r="AA432" s="96" t="s">
        <v>1823</v>
      </c>
      <c r="AB432" s="96" t="s">
        <v>2481</v>
      </c>
      <c r="AC432" s="214" t="s">
        <v>140</v>
      </c>
      <c r="AD432" s="214" t="s">
        <v>2481</v>
      </c>
      <c r="AE432" s="96" t="s">
        <v>2481</v>
      </c>
      <c r="AF432" s="246" t="s">
        <v>2481</v>
      </c>
      <c r="AG432" s="96" t="s">
        <v>2857</v>
      </c>
      <c r="AI432" s="96" t="s">
        <v>381</v>
      </c>
      <c r="AJ432" s="96" t="s">
        <v>140</v>
      </c>
      <c r="AK432" s="96" t="s">
        <v>140</v>
      </c>
      <c r="AL432" s="96" t="s">
        <v>2481</v>
      </c>
      <c r="AM432" s="96" t="str">
        <f t="shared" si="89"/>
        <v>Obligations étrangères</v>
      </c>
      <c r="AO432" s="96" t="s">
        <v>2481</v>
      </c>
      <c r="AP432" s="96" t="s">
        <v>74</v>
      </c>
      <c r="AQ432" s="96">
        <v>2.92</v>
      </c>
      <c r="AR432" s="101">
        <v>1.0500000000000001E-2</v>
      </c>
      <c r="AS432" s="101">
        <f t="shared" si="91"/>
        <v>5.9000000000000007E-3</v>
      </c>
      <c r="AT432" s="101">
        <v>0.55800000000000005</v>
      </c>
      <c r="AU432" s="101">
        <v>0.3029</v>
      </c>
      <c r="AV432" s="101">
        <v>0.1391</v>
      </c>
      <c r="AY432" s="101">
        <v>1</v>
      </c>
      <c r="BK432" s="101">
        <v>0.2586</v>
      </c>
      <c r="BL432" s="101">
        <v>3.6400000000000002E-2</v>
      </c>
      <c r="BM432" s="101">
        <v>1.49E-2</v>
      </c>
      <c r="BN432" s="101">
        <v>0.45440000000000003</v>
      </c>
      <c r="BO432" s="101">
        <v>2.8500000000000001E-2</v>
      </c>
      <c r="BP432" s="101">
        <v>0.15629999999999999</v>
      </c>
      <c r="BQ432" s="101">
        <v>3.2300000000000002E-2</v>
      </c>
      <c r="BR432" s="101">
        <v>1.8599999999999998E-2</v>
      </c>
      <c r="BT432" s="101">
        <v>1.8E-3</v>
      </c>
      <c r="BU432" s="101">
        <v>2.0000000000000001E-4</v>
      </c>
      <c r="BV432" s="101">
        <v>0.64649999999999996</v>
      </c>
      <c r="BW432" s="101">
        <v>0.35349999999999998</v>
      </c>
      <c r="BY432" s="101" t="s">
        <v>2786</v>
      </c>
      <c r="BZ432" s="101" t="str">
        <f t="shared" si="93"/>
        <v>Courbe Monde Aggregate SHORT</v>
      </c>
      <c r="CA432" s="101" t="s">
        <v>70</v>
      </c>
      <c r="CB432" s="101"/>
      <c r="CC432" s="101" t="s">
        <v>70</v>
      </c>
      <c r="CD432" s="42" t="s">
        <v>4374</v>
      </c>
      <c r="CE432" s="42" t="s">
        <v>4374</v>
      </c>
      <c r="CF432" s="42" t="str">
        <f>IFERROR(VLOOKUP(Funds[[#This Row],[Code ISIN]],[1]GLOBAL!$C$1:$L$27,10,FALSE)," ")</f>
        <v xml:space="preserve"> </v>
      </c>
      <c r="CG432" s="42" t="s">
        <v>4374</v>
      </c>
      <c r="CH432" s="42" t="s">
        <v>4374</v>
      </c>
      <c r="CI432" s="42" t="s">
        <v>4374</v>
      </c>
      <c r="CJ432" s="123">
        <v>42689</v>
      </c>
      <c r="CK432" s="96" t="s">
        <v>4374</v>
      </c>
      <c r="CL432" s="246" t="str">
        <f>VLOOKUP(Funds[[#This Row],[Code ISIN]],'Sheet1 - Table (1)'!$A$10:$AF$110017,MATCH("Funds Liquidity",'Sheet1 - Table (1)'!$10:$10,0),FALSE)</f>
        <v>Jour</v>
      </c>
    </row>
    <row r="433" spans="1:93">
      <c r="A433" s="80" t="s">
        <v>2783</v>
      </c>
      <c r="B433" s="305">
        <f>IF(ISERROR(VALUE(VLOOKUP($A433,'Sheet1 - Table (1)'!$A$8:$AG$1186,COLUMN(B$7),FALSE))),VLOOKUP(A433,TK_MANQUANTS,2,FALSE),IF(VALUE(VLOOKUP($A433,'Sheet1 - Table (1)'!$A$8:$AG$1186,COLUMN(B$7),FALSE))=0,VLOOKUP(A433,TK_MANQUANTS,2,FALSE),VALUE(VLOOKUP($A433,'Sheet1 - Table (1)'!$A$8:$AG$1186,COLUMN(B$7),FALSE))))</f>
        <v>22423404</v>
      </c>
      <c r="C433" s="80" t="str">
        <f>VLOOKUP($A433,'Sheet1 - Table (1)'!$A$8:$AG$1186,COLUMN(C$7),FALSE)</f>
        <v>JPM Global Short Duration Bond I Acc EUR Hgd</v>
      </c>
      <c r="D433" s="82">
        <f>VLOOKUP($A433,'Sheet1 - Table (1)'!$A$8:$AG$1186,COLUMN(D$7),FALSE)</f>
        <v>43847</v>
      </c>
      <c r="E433" s="124">
        <f>VLOOKUP($A433,'Sheet1 - Table (1)'!$A$8:$AG$1186,COLUMN(E$7),FALSE)</f>
        <v>0.42</v>
      </c>
      <c r="F433" s="80" t="b">
        <f>VLOOKUP($A433,'Sheet1 - Table (1)'!$A$8:$AG$1186,COLUMN(F$7),FALSE)</f>
        <v>1</v>
      </c>
      <c r="G433" s="80" t="str">
        <f>VLOOKUP($A433,'Sheet1 - Table (1)'!$A$8:$AG$1186,COLUMN(G$7),FALSE)</f>
        <v>Luxembourg</v>
      </c>
      <c r="H433" s="80" t="str">
        <f>VLOOKUP($A433,'Sheet1 - Table (1)'!$A$8:$AG$1186,COLUMN(H$7),FALSE)</f>
        <v>EUR</v>
      </c>
      <c r="I433" s="80" t="str">
        <f>VLOOKUP($A433,'Sheet1 - Table (1)'!$A$8:$AG$1186,COLUMN(I$7),FALSE)</f>
        <v>Fonds de placement</v>
      </c>
      <c r="J433" s="80" t="str">
        <f>VLOOKUP($A433,'Sheet1 - Table (1)'!$A$8:$AG$1186,COLUMN(J$7),FALSE)</f>
        <v>Obligation</v>
      </c>
      <c r="K433" s="82">
        <f>VLOOKUP($A433,'Sheet1 - Table (1)'!$A$8:$AG$1186,COLUMN(K$7),FALSE)</f>
        <v>44255</v>
      </c>
      <c r="L433" s="80">
        <f>VLOOKUP($A433,'Sheet1 - Table (1)'!$A$8:$AG$1186,COLUMN(L$7),FALSE)</f>
        <v>699.82694939999999</v>
      </c>
      <c r="M433" s="80" t="str">
        <f>VLOOKUP($A433,'Sheet1 - Table (1)'!$A$8:$AG$1186,COLUMN(M$7),FALSE)</f>
        <v>Retained</v>
      </c>
      <c r="N433" s="80">
        <f>VLOOKUP($A433,'Sheet1 - Table (1)'!$A$8:$AG$1186,COLUMN(N$7),FALSE)</f>
        <v>0</v>
      </c>
      <c r="O433" s="80">
        <f>VLOOKUP($A433,'Sheet1 - Table (1)'!$A$8:$AG$1186,COLUMN(O$7),FALSE)</f>
        <v>0</v>
      </c>
      <c r="P433" s="80" t="b">
        <f>VLOOKUP($A433,'Sheet1 - Table (1)'!$A$8:$AG$1186,COLUMN(P$7),FALSE)</f>
        <v>1</v>
      </c>
      <c r="Q433" s="80">
        <f>VLOOKUP($A433,'Sheet1 - Table (1)'!$A$8:$AG$1186,COLUMN(Q$7),FALSE)</f>
        <v>0</v>
      </c>
      <c r="R433" s="80" t="b">
        <f>VLOOKUP($A433,'Sheet1 - Table (1)'!$A$8:$AG$1186,COLUMN(R$7),FALSE)</f>
        <v>1</v>
      </c>
      <c r="S433" s="80">
        <f>VLOOKUP($A433,'Sheet1 - Table (1)'!$A$8:$AG$1186,COLUMN(S$7),FALSE)</f>
        <v>0</v>
      </c>
      <c r="T433" s="80">
        <f>VLOOKUP($A433,'Sheet1 - Table (1)'!$A$8:$AG$1186,COLUMN(T$7),FALSE)</f>
        <v>0</v>
      </c>
      <c r="U433" s="80" t="str">
        <f t="shared" si="92"/>
        <v>IT-SP</v>
      </c>
      <c r="V433" s="80" t="str">
        <f>VLOOKUP($A433,'Sheet1 - Table (1)'!$A$8:$AG$1186,COLUMN(V$7)+3,FALSE)</f>
        <v>LU - SICAV - Parte 1</v>
      </c>
      <c r="W433" s="80" t="str">
        <f>VLOOKUP(A433,'Sheet1 - Table (1)'!$A$8:$AF$10075,MATCH($W$8,'Sheet1 - Table (1)'!$10:$10,0),FALSE)</f>
        <v>Détermination des Prix Quotidien</v>
      </c>
      <c r="X433" s="80">
        <f>VLOOKUP(A433,'Sheet1 - Table (1)'!$A$8:$AAB$10075,MATCH($X$8,'Sheet1 - Table (1)'!$10:$10,0),FALSE)</f>
        <v>0</v>
      </c>
      <c r="Y433" s="96" t="str">
        <f t="shared" si="86"/>
        <v>Fonds de placement</v>
      </c>
      <c r="AA433" s="96" t="s">
        <v>1823</v>
      </c>
      <c r="AB433" s="96" t="s">
        <v>2481</v>
      </c>
      <c r="AC433" s="214" t="s">
        <v>140</v>
      </c>
      <c r="AD433" s="214" t="s">
        <v>2481</v>
      </c>
      <c r="AE433" s="96" t="s">
        <v>2481</v>
      </c>
      <c r="AF433" s="246" t="s">
        <v>2481</v>
      </c>
      <c r="AG433" s="96" t="s">
        <v>2857</v>
      </c>
      <c r="AI433" s="96" t="s">
        <v>381</v>
      </c>
      <c r="AJ433" s="96" t="s">
        <v>140</v>
      </c>
      <c r="AK433" s="96" t="s">
        <v>140</v>
      </c>
      <c r="AL433" s="96" t="s">
        <v>2481</v>
      </c>
      <c r="AM433" s="96" t="str">
        <f t="shared" si="89"/>
        <v>Obligations étrangères</v>
      </c>
      <c r="AO433" s="96" t="s">
        <v>2481</v>
      </c>
      <c r="AP433" s="96" t="s">
        <v>74</v>
      </c>
      <c r="AQ433" s="96">
        <v>2.92</v>
      </c>
      <c r="AR433" s="101">
        <v>1.0500000000000001E-2</v>
      </c>
      <c r="AS433" s="101">
        <f t="shared" si="91"/>
        <v>6.3000000000000009E-3</v>
      </c>
      <c r="AT433" s="101">
        <v>0.55800000000000005</v>
      </c>
      <c r="AU433" s="101">
        <v>0.3029</v>
      </c>
      <c r="AV433" s="101">
        <v>0.1391</v>
      </c>
      <c r="AY433" s="101">
        <v>1</v>
      </c>
      <c r="BK433" s="101">
        <v>0.2586</v>
      </c>
      <c r="BL433" s="101">
        <v>3.6400000000000002E-2</v>
      </c>
      <c r="BM433" s="101">
        <v>1.49E-2</v>
      </c>
      <c r="BN433" s="101">
        <v>0.45440000000000003</v>
      </c>
      <c r="BO433" s="101">
        <v>2.8500000000000001E-2</v>
      </c>
      <c r="BP433" s="101">
        <v>0.15629999999999999</v>
      </c>
      <c r="BQ433" s="101">
        <v>3.2300000000000002E-2</v>
      </c>
      <c r="BR433" s="101">
        <v>1.8599999999999998E-2</v>
      </c>
      <c r="BT433" s="101">
        <v>1.8E-3</v>
      </c>
      <c r="BU433" s="101">
        <v>2.0000000000000001E-4</v>
      </c>
      <c r="BV433" s="101">
        <v>0.64649999999999996</v>
      </c>
      <c r="BW433" s="101">
        <v>0.35349999999999998</v>
      </c>
      <c r="BY433" s="101" t="s">
        <v>2786</v>
      </c>
      <c r="BZ433" s="101" t="str">
        <f t="shared" si="93"/>
        <v>Courbe Monde Aggregate SHORT</v>
      </c>
      <c r="CA433" s="101" t="s">
        <v>4051</v>
      </c>
      <c r="CB433" s="101" t="s">
        <v>3673</v>
      </c>
      <c r="CC433" s="101" t="s">
        <v>4228</v>
      </c>
      <c r="CD433" s="42" t="s">
        <v>4374</v>
      </c>
      <c r="CE433" s="42" t="s">
        <v>4374</v>
      </c>
      <c r="CF433" s="42" t="str">
        <f>IFERROR(VLOOKUP(Funds[[#This Row],[Code ISIN]],[1]GLOBAL!$C$1:$L$27,10,FALSE)," ")</f>
        <v xml:space="preserve"> </v>
      </c>
      <c r="CG433" s="42" t="s">
        <v>4374</v>
      </c>
      <c r="CH433" s="42" t="s">
        <v>4374</v>
      </c>
      <c r="CI433" s="42" t="s">
        <v>4374</v>
      </c>
      <c r="CJ433" s="123">
        <v>42689</v>
      </c>
      <c r="CK433" s="96" t="s">
        <v>4374</v>
      </c>
      <c r="CL433" s="246" t="str">
        <f>VLOOKUP(Funds[[#This Row],[Code ISIN]],'Sheet1 - Table (1)'!$A$10:$AF$110017,MATCH("Funds Liquidity",'Sheet1 - Table (1)'!$10:$10,0),FALSE)</f>
        <v>Jour</v>
      </c>
      <c r="CN433" s="246" t="s">
        <v>140</v>
      </c>
    </row>
    <row r="434" spans="1:93">
      <c r="A434" s="80" t="s">
        <v>3248</v>
      </c>
      <c r="B434" s="305">
        <f>IF(ISERROR(VALUE(VLOOKUP($A434,'Sheet1 - Table (1)'!$A$8:$AG$1186,COLUMN(B$7),FALSE))),VLOOKUP(A434,TK_MANQUANTS,2,FALSE),IF(VALUE(VLOOKUP($A434,'Sheet1 - Table (1)'!$A$8:$AG$1186,COLUMN(B$7),FALSE))=0,VLOOKUP(A434,TK_MANQUANTS,2,FALSE),VALUE(VLOOKUP($A434,'Sheet1 - Table (1)'!$A$8:$AG$1186,COLUMN(B$7),FALSE))))</f>
        <v>21498505</v>
      </c>
      <c r="C434" s="80" t="str">
        <f>VLOOKUP($A434,'Sheet1 - Table (1)'!$A$8:$AG$1186,COLUMN(C$7),FALSE)</f>
        <v>CSIF (CH) Bond Aggregate Global exCHF 1-5 Blue DBH</v>
      </c>
      <c r="D434" s="82">
        <f>VLOOKUP($A434,'Sheet1 - Table (1)'!$A$8:$AG$1186,COLUMN(D$7),FALSE)</f>
        <v>43890</v>
      </c>
      <c r="E434" s="124">
        <f>VLOOKUP($A434,'Sheet1 - Table (1)'!$A$8:$AG$1186,COLUMN(E$7),FALSE)</f>
        <v>8.9399999999999993E-2</v>
      </c>
      <c r="F434" s="80">
        <f>VLOOKUP($A434,'Sheet1 - Table (1)'!$A$8:$AG$1186,COLUMN(F$7),FALSE)</f>
        <v>0</v>
      </c>
      <c r="G434" s="80" t="str">
        <f>VLOOKUP($A434,'Sheet1 - Table (1)'!$A$8:$AG$1186,COLUMN(G$7),FALSE)</f>
        <v>Switzerland</v>
      </c>
      <c r="H434" s="80" t="str">
        <f>VLOOKUP($A434,'Sheet1 - Table (1)'!$A$8:$AG$1186,COLUMN(H$7),FALSE)</f>
        <v>CHF</v>
      </c>
      <c r="I434" s="80" t="str">
        <f>VLOOKUP($A434,'Sheet1 - Table (1)'!$A$8:$AG$1186,COLUMN(I$7),FALSE)</f>
        <v>Fonds de placement</v>
      </c>
      <c r="J434" s="80" t="str">
        <f>VLOOKUP($A434,'Sheet1 - Table (1)'!$A$8:$AG$1186,COLUMN(J$7),FALSE)</f>
        <v>Obligation</v>
      </c>
      <c r="K434" s="82">
        <f>VLOOKUP($A434,'Sheet1 - Table (1)'!$A$8:$AG$1186,COLUMN(K$7),FALSE)</f>
        <v>44255</v>
      </c>
      <c r="L434" s="80">
        <f>VLOOKUP($A434,'Sheet1 - Table (1)'!$A$8:$AG$1186,COLUMN(L$7),FALSE)</f>
        <v>285.6139</v>
      </c>
      <c r="M434" s="80" t="str">
        <f>VLOOKUP($A434,'Sheet1 - Table (1)'!$A$8:$AG$1186,COLUMN(M$7),FALSE)</f>
        <v>Retained</v>
      </c>
      <c r="N434" s="80">
        <f>VLOOKUP($A434,'Sheet1 - Table (1)'!$A$8:$AG$1186,COLUMN(N$7),FALSE)</f>
        <v>0</v>
      </c>
      <c r="O434" s="80">
        <f>VLOOKUP($A434,'Sheet1 - Table (1)'!$A$8:$AG$1186,COLUMN(O$7),FALSE)</f>
        <v>0</v>
      </c>
      <c r="P434" s="80">
        <f>VLOOKUP($A434,'Sheet1 - Table (1)'!$A$8:$AG$1186,COLUMN(P$7),FALSE)</f>
        <v>0</v>
      </c>
      <c r="Q434" s="80">
        <f>VLOOKUP($A434,'Sheet1 - Table (1)'!$A$8:$AG$1186,COLUMN(Q$7),FALSE)</f>
        <v>0</v>
      </c>
      <c r="R434" s="80">
        <f>VLOOKUP($A434,'Sheet1 - Table (1)'!$A$8:$AG$1186,COLUMN(R$7),FALSE)</f>
        <v>0</v>
      </c>
      <c r="S434" s="80">
        <f>VLOOKUP($A434,'Sheet1 - Table (1)'!$A$8:$AG$1186,COLUMN(S$7),FALSE)</f>
        <v>0</v>
      </c>
      <c r="T434" s="80">
        <f>VLOOKUP($A434,'Sheet1 - Table (1)'!$A$8:$AG$1186,COLUMN(T$7),FALSE)</f>
        <v>0</v>
      </c>
      <c r="U434" s="80" t="str">
        <f t="shared" si="92"/>
        <v/>
      </c>
      <c r="V434" s="80" t="str">
        <f>VLOOKUP($A434,'Sheet1 - Table (1)'!$A$8:$AG$1186,COLUMN(V$7)+3,FALSE)</f>
        <v>CH - Uebrige Fds tradit. Anl.</v>
      </c>
      <c r="W434" s="80" t="str">
        <f>VLOOKUP(A434,'Sheet1 - Table (1)'!$A$8:$AF$10075,MATCH($W$8,'Sheet1 - Table (1)'!$10:$10,0),FALSE)</f>
        <v>Détermination des Prix Quotidien</v>
      </c>
      <c r="X434" s="80" t="str">
        <f>VLOOKUP(A434,'Sheet1 - Table (1)'!$A$8:$AAB$10075,MATCH($X$8,'Sheet1 - Table (1)'!$10:$10,0),FALSE)</f>
        <v>Optimized</v>
      </c>
      <c r="Y434" s="96" t="str">
        <f t="shared" si="86"/>
        <v>Fonds de placement</v>
      </c>
      <c r="AA434" s="96" t="s">
        <v>1823</v>
      </c>
      <c r="AB434" s="96" t="s">
        <v>2481</v>
      </c>
      <c r="AC434" s="214" t="s">
        <v>140</v>
      </c>
      <c r="AD434" s="214" t="s">
        <v>2481</v>
      </c>
      <c r="AE434" s="96" t="s">
        <v>2481</v>
      </c>
      <c r="AF434" s="246" t="s">
        <v>2481</v>
      </c>
      <c r="AG434" s="96" t="s">
        <v>2857</v>
      </c>
      <c r="AI434" s="96" t="s">
        <v>381</v>
      </c>
      <c r="AJ434" s="96" t="s">
        <v>140</v>
      </c>
      <c r="AK434" s="96" t="s">
        <v>140</v>
      </c>
      <c r="AL434" s="96" t="s">
        <v>2481</v>
      </c>
      <c r="AM434" s="96" t="str">
        <f t="shared" si="89"/>
        <v>Obligations étrangères hedged</v>
      </c>
      <c r="AO434" s="96" t="s">
        <v>2481</v>
      </c>
      <c r="AP434" s="96" t="s">
        <v>74</v>
      </c>
      <c r="AQ434" s="96">
        <v>2.92</v>
      </c>
      <c r="AR434" s="101">
        <v>1.0500000000000001E-2</v>
      </c>
      <c r="AS434" s="101">
        <f t="shared" si="91"/>
        <v>9.606E-3</v>
      </c>
      <c r="AT434" s="101">
        <v>0.55800000000000005</v>
      </c>
      <c r="AU434" s="101">
        <v>0.3029</v>
      </c>
      <c r="AV434" s="101">
        <v>0.1391</v>
      </c>
      <c r="AX434" s="101">
        <v>1</v>
      </c>
      <c r="BK434" s="101">
        <v>0.2586</v>
      </c>
      <c r="BL434" s="101">
        <v>3.6400000000000002E-2</v>
      </c>
      <c r="BM434" s="101">
        <v>1.49E-2</v>
      </c>
      <c r="BN434" s="101">
        <v>0.45440000000000003</v>
      </c>
      <c r="BO434" s="101">
        <v>2.8500000000000001E-2</v>
      </c>
      <c r="BP434" s="101">
        <v>0.15629999999999999</v>
      </c>
      <c r="BQ434" s="101">
        <v>3.2300000000000002E-2</v>
      </c>
      <c r="BR434" s="101">
        <v>1.8599999999999998E-2</v>
      </c>
      <c r="BT434" s="101">
        <v>1.8E-3</v>
      </c>
      <c r="BU434" s="101">
        <v>2.0000000000000001E-4</v>
      </c>
      <c r="BV434" s="101">
        <v>0.64649999999999996</v>
      </c>
      <c r="BW434" s="101">
        <v>0.35349999999999998</v>
      </c>
      <c r="BX434" s="101">
        <v>0</v>
      </c>
      <c r="BY434" s="101" t="s">
        <v>1747</v>
      </c>
      <c r="BZ434" s="101" t="str">
        <f t="shared" si="93"/>
        <v>Courbe Monde Aggregate SHORT</v>
      </c>
      <c r="CA434" s="101" t="s">
        <v>70</v>
      </c>
      <c r="CB434" s="101"/>
      <c r="CC434" s="101" t="s">
        <v>70</v>
      </c>
      <c r="CD434" s="42" t="s">
        <v>4374</v>
      </c>
      <c r="CE434" s="42" t="s">
        <v>4374</v>
      </c>
      <c r="CF434" s="42" t="str">
        <f>IFERROR(VLOOKUP(Funds[[#This Row],[Code ISIN]],[1]GLOBAL!$C$1:$L$27,10,FALSE)," ")</f>
        <v xml:space="preserve"> </v>
      </c>
      <c r="CG434" s="42" t="s">
        <v>4374</v>
      </c>
      <c r="CH434" s="42" t="s">
        <v>4374</v>
      </c>
      <c r="CI434" s="42" t="s">
        <v>4374</v>
      </c>
      <c r="CJ434" s="123">
        <v>42689</v>
      </c>
      <c r="CK434" s="96" t="s">
        <v>4374</v>
      </c>
      <c r="CL434" s="246" t="str">
        <f>VLOOKUP(Funds[[#This Row],[Code ISIN]],'Sheet1 - Table (1)'!$A$10:$AF$110017,MATCH("Funds Liquidity",'Sheet1 - Table (1)'!$10:$10,0),FALSE)</f>
        <v>Jour</v>
      </c>
      <c r="CM434" s="246" t="s">
        <v>140</v>
      </c>
    </row>
    <row r="435" spans="1:93">
      <c r="A435" s="97" t="s">
        <v>1731</v>
      </c>
      <c r="B435" s="305">
        <f>IF(ISERROR(VALUE(VLOOKUP($A435,'Sheet1 - Table (1)'!$A$8:$AG$1186,COLUMN(B$7),FALSE))),VLOOKUP(A435,TK_MANQUANTS,2,FALSE),IF(VALUE(VLOOKUP($A435,'Sheet1 - Table (1)'!$A$8:$AG$1186,COLUMN(B$7),FALSE))=0,VLOOKUP(A435,TK_MANQUANTS,2,FALSE),VALUE(VLOOKUP($A435,'Sheet1 - Table (1)'!$A$8:$AG$1186,COLUMN(B$7),FALSE))))</f>
        <v>21498501</v>
      </c>
      <c r="C435" s="80" t="str">
        <f>VLOOKUP($A435,'Sheet1 - Table (1)'!$A$8:$AG$1186,COLUMN(C$7),FALSE)</f>
        <v>CSIF (CH) Bond Aggregate Global exCHF 1-5 Blue QB</v>
      </c>
      <c r="D435" s="82">
        <f>VLOOKUP($A435,'Sheet1 - Table (1)'!$A$8:$AG$1186,COLUMN(D$7),FALSE)</f>
        <v>43890</v>
      </c>
      <c r="E435" s="124">
        <f>VLOOKUP($A435,'Sheet1 - Table (1)'!$A$8:$AG$1186,COLUMN(E$7),FALSE)</f>
        <v>0.1754</v>
      </c>
      <c r="F435" s="80">
        <f>VLOOKUP($A435,'Sheet1 - Table (1)'!$A$8:$AG$1186,COLUMN(F$7),FALSE)</f>
        <v>0</v>
      </c>
      <c r="G435" s="80" t="str">
        <f>VLOOKUP($A435,'Sheet1 - Table (1)'!$A$8:$AG$1186,COLUMN(G$7),FALSE)</f>
        <v>Switzerland</v>
      </c>
      <c r="H435" s="80" t="str">
        <f>VLOOKUP($A435,'Sheet1 - Table (1)'!$A$8:$AG$1186,COLUMN(H$7),FALSE)</f>
        <v>CHF</v>
      </c>
      <c r="I435" s="80" t="str">
        <f>VLOOKUP($A435,'Sheet1 - Table (1)'!$A$8:$AG$1186,COLUMN(I$7),FALSE)</f>
        <v>Fonds de placement</v>
      </c>
      <c r="J435" s="80" t="str">
        <f>VLOOKUP($A435,'Sheet1 - Table (1)'!$A$8:$AG$1186,COLUMN(J$7),FALSE)</f>
        <v>Obligation</v>
      </c>
      <c r="K435" s="82">
        <f>VLOOKUP($A435,'Sheet1 - Table (1)'!$A$8:$AG$1186,COLUMN(K$7),FALSE)</f>
        <v>44255</v>
      </c>
      <c r="L435" s="80">
        <f>VLOOKUP($A435,'Sheet1 - Table (1)'!$A$8:$AG$1186,COLUMN(L$7),FALSE)</f>
        <v>285.6139</v>
      </c>
      <c r="M435" s="80" t="str">
        <f>VLOOKUP($A435,'Sheet1 - Table (1)'!$A$8:$AG$1186,COLUMN(M$7),FALSE)</f>
        <v>Retained</v>
      </c>
      <c r="N435" s="80">
        <f>VLOOKUP($A435,'Sheet1 - Table (1)'!$A$8:$AG$1186,COLUMN(N$7),FALSE)</f>
        <v>0</v>
      </c>
      <c r="O435" s="80">
        <f>VLOOKUP($A435,'Sheet1 - Table (1)'!$A$8:$AG$1186,COLUMN(O$7),FALSE)</f>
        <v>0</v>
      </c>
      <c r="P435" s="80">
        <f>VLOOKUP($A435,'Sheet1 - Table (1)'!$A$8:$AG$1186,COLUMN(P$7),FALSE)</f>
        <v>0</v>
      </c>
      <c r="Q435" s="80">
        <f>VLOOKUP($A435,'Sheet1 - Table (1)'!$A$8:$AG$1186,COLUMN(Q$7),FALSE)</f>
        <v>0</v>
      </c>
      <c r="R435" s="80">
        <f>VLOOKUP($A435,'Sheet1 - Table (1)'!$A$8:$AG$1186,COLUMN(R$7),FALSE)</f>
        <v>0</v>
      </c>
      <c r="S435" s="80">
        <f>VLOOKUP($A435,'Sheet1 - Table (1)'!$A$8:$AG$1186,COLUMN(S$7),FALSE)</f>
        <v>0</v>
      </c>
      <c r="T435" s="80">
        <f>VLOOKUP($A435,'Sheet1 - Table (1)'!$A$8:$AG$1186,COLUMN(T$7),FALSE)</f>
        <v>0</v>
      </c>
      <c r="U435" s="80" t="str">
        <f t="shared" si="92"/>
        <v/>
      </c>
      <c r="V435" s="80" t="str">
        <f>VLOOKUP($A435,'Sheet1 - Table (1)'!$A$8:$AG$1186,COLUMN(V$7)+3,FALSE)</f>
        <v>CH - Uebrige Fds tradit. Anl.</v>
      </c>
      <c r="W435" s="80" t="str">
        <f>VLOOKUP(A435,'Sheet1 - Table (1)'!$A$8:$AF$10075,MATCH($W$8,'Sheet1 - Table (1)'!$10:$10,0),FALSE)</f>
        <v>Détermination des Prix Quotidien</v>
      </c>
      <c r="X435" s="80" t="str">
        <f>VLOOKUP(A435,'Sheet1 - Table (1)'!$A$8:$AAB$10075,MATCH($X$8,'Sheet1 - Table (1)'!$10:$10,0),FALSE)</f>
        <v>Optimized</v>
      </c>
      <c r="Y435" s="96" t="str">
        <f t="shared" si="86"/>
        <v>Fonds de placement</v>
      </c>
      <c r="AA435" s="96" t="s">
        <v>1823</v>
      </c>
      <c r="AB435" s="96" t="s">
        <v>2481</v>
      </c>
      <c r="AC435" s="214" t="s">
        <v>140</v>
      </c>
      <c r="AD435" s="214" t="s">
        <v>2481</v>
      </c>
      <c r="AE435" s="96" t="s">
        <v>2481</v>
      </c>
      <c r="AF435" s="246" t="s">
        <v>2481</v>
      </c>
      <c r="AI435" s="96" t="s">
        <v>381</v>
      </c>
      <c r="AJ435" s="96" t="s">
        <v>140</v>
      </c>
      <c r="AK435" s="96" t="s">
        <v>140</v>
      </c>
      <c r="AL435" s="96" t="s">
        <v>2481</v>
      </c>
      <c r="AM435" s="96" t="str">
        <f t="shared" si="89"/>
        <v>Obligations étrangères</v>
      </c>
      <c r="AO435" s="96" t="s">
        <v>2481</v>
      </c>
      <c r="AP435" s="96" t="s">
        <v>74</v>
      </c>
      <c r="AQ435" s="96">
        <v>2.75</v>
      </c>
      <c r="AR435" s="101">
        <v>1.44E-2</v>
      </c>
      <c r="AS435" s="101">
        <f t="shared" si="91"/>
        <v>1.2645999999999999E-2</v>
      </c>
      <c r="AT435" s="101">
        <v>0.54330000000000001</v>
      </c>
      <c r="AU435" s="101">
        <v>0.28939999999999999</v>
      </c>
      <c r="AV435" s="101">
        <v>0.153</v>
      </c>
      <c r="AW435" s="101">
        <v>1.43E-2</v>
      </c>
      <c r="AY435" s="101">
        <v>0.24959999999999999</v>
      </c>
      <c r="AZ435" s="101">
        <v>3.1699999999999999E-2</v>
      </c>
      <c r="BA435" s="101">
        <v>3.04E-2</v>
      </c>
      <c r="BB435" s="101">
        <v>0.46879999999999999</v>
      </c>
      <c r="BC435" s="101">
        <v>2.7799999999999998E-2</v>
      </c>
      <c r="BD435" s="101">
        <v>1.29E-2</v>
      </c>
      <c r="BE435" s="101">
        <v>0.14979999999999999</v>
      </c>
      <c r="BI435" s="101">
        <v>2.9000000000000001E-2</v>
      </c>
      <c r="BK435" s="101">
        <v>0.24959999999999999</v>
      </c>
      <c r="BL435" s="101">
        <v>3.1699999999999999E-2</v>
      </c>
      <c r="BM435" s="101">
        <v>3.04E-2</v>
      </c>
      <c r="BN435" s="101">
        <v>0.46879999999999999</v>
      </c>
      <c r="BO435" s="101">
        <v>2.7799999999999998E-2</v>
      </c>
      <c r="BP435" s="101">
        <v>0.14979999999999999</v>
      </c>
      <c r="BQ435" s="101">
        <v>1.29E-2</v>
      </c>
      <c r="BR435" s="101">
        <v>2.9000000000000001E-2</v>
      </c>
      <c r="BT435" s="101">
        <v>1.8E-3</v>
      </c>
      <c r="BU435" s="101">
        <v>2.0000000000000001E-4</v>
      </c>
      <c r="BV435" s="101">
        <v>0.64649999999999996</v>
      </c>
      <c r="BW435" s="101">
        <v>0.35349999999999998</v>
      </c>
      <c r="BY435" s="101" t="s">
        <v>1733</v>
      </c>
      <c r="BZ435" s="101" t="str">
        <f t="shared" si="93"/>
        <v>Courbe Monde Aggregate SHORT</v>
      </c>
      <c r="CA435" s="101" t="s">
        <v>70</v>
      </c>
      <c r="CB435" s="101"/>
      <c r="CC435" s="101" t="s">
        <v>70</v>
      </c>
      <c r="CD435" s="42" t="s">
        <v>4374</v>
      </c>
      <c r="CE435" s="42" t="s">
        <v>4374</v>
      </c>
      <c r="CF435" s="42" t="str">
        <f>IFERROR(VLOOKUP(Funds[[#This Row],[Code ISIN]],[1]GLOBAL!$C$1:$L$27,10,FALSE)," ")</f>
        <v xml:space="preserve"> </v>
      </c>
      <c r="CG435" s="42" t="s">
        <v>4374</v>
      </c>
      <c r="CH435" s="42" t="s">
        <v>4374</v>
      </c>
      <c r="CI435" s="42" t="s">
        <v>4374</v>
      </c>
      <c r="CJ435" s="123">
        <v>43555</v>
      </c>
      <c r="CK435" s="96" t="s">
        <v>4374</v>
      </c>
      <c r="CL435" s="246" t="str">
        <f>VLOOKUP(Funds[[#This Row],[Code ISIN]],'Sheet1 - Table (1)'!$A$10:$AF$110017,MATCH("Funds Liquidity",'Sheet1 - Table (1)'!$10:$10,0),FALSE)</f>
        <v>Jour</v>
      </c>
    </row>
    <row r="436" spans="1:93">
      <c r="A436" s="80" t="s">
        <v>313</v>
      </c>
      <c r="B436" s="305">
        <f>IF(ISERROR(VALUE(VLOOKUP($A436,'Sheet1 - Table (1)'!$A$8:$AG$1186,COLUMN(B$7),FALSE))),VLOOKUP(A436,TK_MANQUANTS,2,FALSE),IF(VALUE(VLOOKUP($A436,'Sheet1 - Table (1)'!$A$8:$AG$1186,COLUMN(B$7),FALSE))=0,VLOOKUP(A436,TK_MANQUANTS,2,FALSE),VALUE(VLOOKUP($A436,'Sheet1 - Table (1)'!$A$8:$AG$1186,COLUMN(B$7),FALSE))))</f>
        <v>2794968</v>
      </c>
      <c r="C436" s="80" t="str">
        <f>VLOOKUP($A436,'Sheet1 - Table (1)'!$A$8:$AG$1186,COLUMN(C$7),FALSE)</f>
        <v>Swisscanto (LU) BF Vision Responsible EUR DA</v>
      </c>
      <c r="D436" s="82">
        <f>VLOOKUP($A436,'Sheet1 - Table (1)'!$A$8:$AG$1186,COLUMN(D$7),FALSE)</f>
        <v>44196</v>
      </c>
      <c r="E436" s="124">
        <f>VLOOKUP($A436,'Sheet1 - Table (1)'!$A$8:$AG$1186,COLUMN(E$7),FALSE)</f>
        <v>0.47</v>
      </c>
      <c r="F436" s="80" t="b">
        <f>VLOOKUP($A436,'Sheet1 - Table (1)'!$A$8:$AG$1186,COLUMN(F$7),FALSE)</f>
        <v>1</v>
      </c>
      <c r="G436" s="80" t="str">
        <f>VLOOKUP($A436,'Sheet1 - Table (1)'!$A$8:$AG$1186,COLUMN(G$7),FALSE)</f>
        <v>Luxembourg</v>
      </c>
      <c r="H436" s="80" t="str">
        <f>VLOOKUP($A436,'Sheet1 - Table (1)'!$A$8:$AG$1186,COLUMN(H$7),FALSE)</f>
        <v>EUR</v>
      </c>
      <c r="I436" s="80" t="str">
        <f>VLOOKUP($A436,'Sheet1 - Table (1)'!$A$8:$AG$1186,COLUMN(I$7),FALSE)</f>
        <v>Fonds de placement</v>
      </c>
      <c r="J436" s="80" t="str">
        <f>VLOOKUP($A436,'Sheet1 - Table (1)'!$A$8:$AG$1186,COLUMN(J$7),FALSE)</f>
        <v>Obligation</v>
      </c>
      <c r="K436" s="82">
        <f>VLOOKUP($A436,'Sheet1 - Table (1)'!$A$8:$AG$1186,COLUMN(K$7),FALSE)</f>
        <v>44255</v>
      </c>
      <c r="L436" s="80">
        <f>VLOOKUP($A436,'Sheet1 - Table (1)'!$A$8:$AG$1186,COLUMN(L$7),FALSE)</f>
        <v>238.03593169999999</v>
      </c>
      <c r="M436" s="80" t="str">
        <f>VLOOKUP($A436,'Sheet1 - Table (1)'!$A$8:$AG$1186,COLUMN(M$7),FALSE)</f>
        <v>Paid</v>
      </c>
      <c r="N436" s="80">
        <f>VLOOKUP($A436,'Sheet1 - Table (1)'!$A$8:$AG$1186,COLUMN(N$7),FALSE)</f>
        <v>0</v>
      </c>
      <c r="O436" s="80" t="b">
        <f>VLOOKUP($A436,'Sheet1 - Table (1)'!$A$8:$AG$1186,COLUMN(O$7),FALSE)</f>
        <v>1</v>
      </c>
      <c r="P436" s="80" t="b">
        <f>VLOOKUP($A436,'Sheet1 - Table (1)'!$A$8:$AG$1186,COLUMN(P$7),FALSE)</f>
        <v>1</v>
      </c>
      <c r="Q436" s="80" t="b">
        <f>VLOOKUP($A436,'Sheet1 - Table (1)'!$A$8:$AG$1186,COLUMN(Q$7),FALSE)</f>
        <v>1</v>
      </c>
      <c r="R436" s="80" t="b">
        <f>VLOOKUP($A436,'Sheet1 - Table (1)'!$A$8:$AG$1186,COLUMN(R$7),FALSE)</f>
        <v>1</v>
      </c>
      <c r="S436" s="80" t="b">
        <f>VLOOKUP($A436,'Sheet1 - Table (1)'!$A$8:$AG$1186,COLUMN(S$7),FALSE)</f>
        <v>1</v>
      </c>
      <c r="T436" s="80" t="b">
        <f>VLOOKUP($A436,'Sheet1 - Table (1)'!$A$8:$AG$1186,COLUMN(T$7),FALSE)</f>
        <v>1</v>
      </c>
      <c r="U436" s="80" t="str">
        <f t="shared" si="92"/>
        <v>FR-IT-NE-SP-GE-UK</v>
      </c>
      <c r="V436" s="80" t="str">
        <f>VLOOKUP($A436,'Sheet1 - Table (1)'!$A$8:$AG$1186,COLUMN(V$7)+3,FALSE)</f>
        <v>LU - FCP - Parte 1</v>
      </c>
      <c r="W436" s="80" t="str">
        <f>VLOOKUP(A436,'Sheet1 - Table (1)'!$A$8:$AF$10075,MATCH($W$8,'Sheet1 - Table (1)'!$10:$10,0),FALSE)</f>
        <v>Détermination des Prix Quotidien</v>
      </c>
      <c r="X436" s="80">
        <f>VLOOKUP(A436,'Sheet1 - Table (1)'!$A$8:$AAB$10075,MATCH($X$8,'Sheet1 - Table (1)'!$10:$10,0),FALSE)</f>
        <v>0</v>
      </c>
      <c r="Y436" s="96" t="str">
        <f t="shared" si="86"/>
        <v>Fonds de placement</v>
      </c>
      <c r="AA436" s="96" t="s">
        <v>1823</v>
      </c>
      <c r="AB436" s="96" t="s">
        <v>2481</v>
      </c>
      <c r="AC436" s="214" t="s">
        <v>140</v>
      </c>
      <c r="AD436" s="214" t="s">
        <v>2481</v>
      </c>
      <c r="AE436" s="96" t="s">
        <v>2542</v>
      </c>
      <c r="AF436" s="246" t="s">
        <v>2481</v>
      </c>
      <c r="AI436" s="96" t="s">
        <v>785</v>
      </c>
      <c r="AJ436" s="96" t="s">
        <v>140</v>
      </c>
      <c r="AK436" s="96" t="s">
        <v>140</v>
      </c>
      <c r="AL436" s="96" t="s">
        <v>2481</v>
      </c>
      <c r="AM436" s="96" t="str">
        <f t="shared" si="89"/>
        <v>Obligations étrangères</v>
      </c>
      <c r="AO436" s="96" t="s">
        <v>2481</v>
      </c>
      <c r="AP436" s="96" t="s">
        <v>75</v>
      </c>
      <c r="AQ436" s="96">
        <v>7.59</v>
      </c>
      <c r="AR436" s="101">
        <v>4.4000000000000003E-3</v>
      </c>
      <c r="AS436" s="101">
        <f t="shared" si="91"/>
        <v>-2.9999999999999905E-4</v>
      </c>
      <c r="AT436" s="101">
        <v>1</v>
      </c>
      <c r="AY436" s="101">
        <v>1</v>
      </c>
      <c r="BK436" s="101">
        <v>1</v>
      </c>
      <c r="BV436" s="101">
        <v>1</v>
      </c>
      <c r="BY436" s="101" t="s">
        <v>100</v>
      </c>
      <c r="BZ436" s="101" t="str">
        <f t="shared" si="93"/>
        <v>Courbe EUR Gouvernements MID</v>
      </c>
      <c r="CA436" s="101" t="s">
        <v>70</v>
      </c>
      <c r="CB436" s="101"/>
      <c r="CC436" s="101" t="s">
        <v>70</v>
      </c>
      <c r="CD436" s="42" t="s">
        <v>4374</v>
      </c>
      <c r="CE436" s="42" t="s">
        <v>4374</v>
      </c>
      <c r="CF436" s="42" t="str">
        <f>IFERROR(VLOOKUP(Funds[[#This Row],[Code ISIN]],[1]GLOBAL!$C$1:$L$27,10,FALSE)," ")</f>
        <v xml:space="preserve"> </v>
      </c>
      <c r="CG436" s="42" t="s">
        <v>4374</v>
      </c>
      <c r="CH436" s="42" t="s">
        <v>4374</v>
      </c>
      <c r="CI436" s="42" t="s">
        <v>4374</v>
      </c>
      <c r="CJ436" s="123">
        <v>42734</v>
      </c>
      <c r="CK436" s="96" t="s">
        <v>4374</v>
      </c>
      <c r="CL436" s="246" t="str">
        <f>VLOOKUP(Funds[[#This Row],[Code ISIN]],'Sheet1 - Table (1)'!$A$10:$AF$110017,MATCH("Funds Liquidity",'Sheet1 - Table (1)'!$10:$10,0),FALSE)</f>
        <v>Jour</v>
      </c>
    </row>
    <row r="437" spans="1:93">
      <c r="A437" s="97" t="s">
        <v>1771</v>
      </c>
      <c r="B437" s="305">
        <f>IF(ISERROR(VALUE(VLOOKUP($A437,'Sheet1 - Table (1)'!$A$8:$AG$1186,COLUMN(B$7),FALSE))),VLOOKUP(A437,TK_MANQUANTS,2,FALSE),IF(VALUE(VLOOKUP($A437,'Sheet1 - Table (1)'!$A$8:$AG$1186,COLUMN(B$7),FALSE))=0,VLOOKUP(A437,TK_MANQUANTS,2,FALSE),VALUE(VLOOKUP($A437,'Sheet1 - Table (1)'!$A$8:$AG$1186,COLUMN(B$7),FALSE))))</f>
        <v>33620654</v>
      </c>
      <c r="C437" s="80" t="str">
        <f>VLOOKUP($A437,'Sheet1 - Table (1)'!$A$8:$AG$1186,COLUMN(C$7),FALSE)</f>
        <v>CSIF (CH) Bond Aggregate GBP FB</v>
      </c>
      <c r="D437" s="82">
        <f>VLOOKUP($A437,'Sheet1 - Table (1)'!$A$8:$AG$1186,COLUMN(D$7),FALSE)</f>
        <v>43890</v>
      </c>
      <c r="E437" s="124">
        <f>VLOOKUP($A437,'Sheet1 - Table (1)'!$A$8:$AG$1186,COLUMN(E$7),FALSE)</f>
        <v>0.2271</v>
      </c>
      <c r="F437" s="80">
        <f>VLOOKUP($A437,'Sheet1 - Table (1)'!$A$8:$AG$1186,COLUMN(F$7),FALSE)</f>
        <v>0</v>
      </c>
      <c r="G437" s="80" t="str">
        <f>VLOOKUP($A437,'Sheet1 - Table (1)'!$A$8:$AG$1186,COLUMN(G$7),FALSE)</f>
        <v>Switzerland</v>
      </c>
      <c r="H437" s="80" t="str">
        <f>VLOOKUP($A437,'Sheet1 - Table (1)'!$A$8:$AG$1186,COLUMN(H$7),FALSE)</f>
        <v>GBP</v>
      </c>
      <c r="I437" s="80" t="str">
        <f>VLOOKUP($A437,'Sheet1 - Table (1)'!$A$8:$AG$1186,COLUMN(I$7),FALSE)</f>
        <v>Fonds de placement</v>
      </c>
      <c r="J437" s="80" t="str">
        <f>VLOOKUP($A437,'Sheet1 - Table (1)'!$A$8:$AG$1186,COLUMN(J$7),FALSE)</f>
        <v>Obligation</v>
      </c>
      <c r="K437" s="82">
        <f>VLOOKUP($A437,'Sheet1 - Table (1)'!$A$8:$AG$1186,COLUMN(K$7),FALSE)</f>
        <v>44255</v>
      </c>
      <c r="L437" s="80">
        <f>VLOOKUP($A437,'Sheet1 - Table (1)'!$A$8:$AG$1186,COLUMN(L$7),FALSE)</f>
        <v>301.90614970000001</v>
      </c>
      <c r="M437" s="80" t="str">
        <f>VLOOKUP($A437,'Sheet1 - Table (1)'!$A$8:$AG$1186,COLUMN(M$7),FALSE)</f>
        <v>Retained</v>
      </c>
      <c r="N437" s="80">
        <f>VLOOKUP($A437,'Sheet1 - Table (1)'!$A$8:$AG$1186,COLUMN(N$7),FALSE)</f>
        <v>0</v>
      </c>
      <c r="O437" s="80">
        <f>VLOOKUP($A437,'Sheet1 - Table (1)'!$A$8:$AG$1186,COLUMN(O$7),FALSE)</f>
        <v>0</v>
      </c>
      <c r="P437" s="80">
        <f>VLOOKUP($A437,'Sheet1 - Table (1)'!$A$8:$AG$1186,COLUMN(P$7),FALSE)</f>
        <v>0</v>
      </c>
      <c r="Q437" s="80">
        <f>VLOOKUP($A437,'Sheet1 - Table (1)'!$A$8:$AG$1186,COLUMN(Q$7),FALSE)</f>
        <v>0</v>
      </c>
      <c r="R437" s="80">
        <f>VLOOKUP($A437,'Sheet1 - Table (1)'!$A$8:$AG$1186,COLUMN(R$7),FALSE)</f>
        <v>0</v>
      </c>
      <c r="S437" s="80">
        <f>VLOOKUP($A437,'Sheet1 - Table (1)'!$A$8:$AG$1186,COLUMN(S$7),FALSE)</f>
        <v>0</v>
      </c>
      <c r="T437" s="80">
        <f>VLOOKUP($A437,'Sheet1 - Table (1)'!$A$8:$AG$1186,COLUMN(T$7),FALSE)</f>
        <v>0</v>
      </c>
      <c r="U437" s="80" t="str">
        <f t="shared" si="92"/>
        <v/>
      </c>
      <c r="V437" s="80" t="str">
        <f>VLOOKUP($A437,'Sheet1 - Table (1)'!$A$8:$AG$1186,COLUMN(V$7)+3,FALSE)</f>
        <v>CH - Uebrige Fds tradit. Anl.</v>
      </c>
      <c r="W437" s="80" t="str">
        <f>VLOOKUP(A437,'Sheet1 - Table (1)'!$A$8:$AF$10075,MATCH($W$8,'Sheet1 - Table (1)'!$10:$10,0),FALSE)</f>
        <v>Détermination des Prix Quotidien</v>
      </c>
      <c r="X437" s="80" t="str">
        <f>VLOOKUP(A437,'Sheet1 - Table (1)'!$A$8:$AAB$10075,MATCH($X$8,'Sheet1 - Table (1)'!$10:$10,0),FALSE)</f>
        <v>Optimized</v>
      </c>
      <c r="Y437" s="96" t="str">
        <f t="shared" si="86"/>
        <v>Fonds de placement</v>
      </c>
      <c r="AA437" s="96" t="s">
        <v>1823</v>
      </c>
      <c r="AB437" s="96" t="s">
        <v>2481</v>
      </c>
      <c r="AC437" s="214" t="s">
        <v>140</v>
      </c>
      <c r="AD437" s="214" t="s">
        <v>2481</v>
      </c>
      <c r="AE437" s="96" t="s">
        <v>2481</v>
      </c>
      <c r="AF437" s="246" t="s">
        <v>2481</v>
      </c>
      <c r="AI437" s="96" t="s">
        <v>381</v>
      </c>
      <c r="AJ437" s="96" t="s">
        <v>140</v>
      </c>
      <c r="AK437" s="96" t="s">
        <v>140</v>
      </c>
      <c r="AL437" s="96" t="s">
        <v>2481</v>
      </c>
      <c r="AM437" s="96" t="str">
        <f t="shared" si="89"/>
        <v>Obligations étrangères</v>
      </c>
      <c r="AO437" s="96" t="s">
        <v>2481</v>
      </c>
      <c r="AP437" s="96" t="s">
        <v>83</v>
      </c>
      <c r="AQ437" s="96">
        <v>10.61</v>
      </c>
      <c r="AR437" s="101">
        <v>1.44E-2</v>
      </c>
      <c r="AS437" s="101">
        <f t="shared" si="91"/>
        <v>1.2128999999999999E-2</v>
      </c>
      <c r="AT437" s="101">
        <v>0.81430000000000002</v>
      </c>
      <c r="AU437" s="101">
        <v>7.7600000000000002E-2</v>
      </c>
      <c r="AV437" s="101">
        <v>0.1081</v>
      </c>
      <c r="AZ437" s="101">
        <v>1</v>
      </c>
      <c r="BL437" s="101">
        <v>1</v>
      </c>
      <c r="BT437" s="101">
        <v>2E-3</v>
      </c>
      <c r="BU437" s="101">
        <v>0</v>
      </c>
      <c r="BV437" s="101">
        <v>0.80300000000000005</v>
      </c>
      <c r="BW437" s="101">
        <v>0.19700000000000001</v>
      </c>
      <c r="BY437" s="101" t="s">
        <v>1781</v>
      </c>
      <c r="BZ437" s="101" t="s">
        <v>1805</v>
      </c>
      <c r="CA437" s="101" t="s">
        <v>4050</v>
      </c>
      <c r="CB437" s="122" t="s">
        <v>3676</v>
      </c>
      <c r="CC437" s="101" t="s">
        <v>3953</v>
      </c>
      <c r="CD437" s="42" t="s">
        <v>4374</v>
      </c>
      <c r="CE437" s="42" t="s">
        <v>4374</v>
      </c>
      <c r="CF437" s="42" t="str">
        <f>IFERROR(VLOOKUP(Funds[[#This Row],[Code ISIN]],[1]GLOBAL!$C$1:$L$27,10,FALSE)," ")</f>
        <v xml:space="preserve"> </v>
      </c>
      <c r="CG437" s="42" t="s">
        <v>4374</v>
      </c>
      <c r="CH437" s="42" t="s">
        <v>4374</v>
      </c>
      <c r="CI437" s="42" t="s">
        <v>4374</v>
      </c>
      <c r="CJ437" s="123"/>
      <c r="CK437" s="96" t="s">
        <v>4374</v>
      </c>
      <c r="CL437" s="246" t="str">
        <f>VLOOKUP(Funds[[#This Row],[Code ISIN]],'Sheet1 - Table (1)'!$A$10:$AF$110017,MATCH("Funds Liquidity",'Sheet1 - Table (1)'!$10:$10,0),FALSE)</f>
        <v>Jour</v>
      </c>
    </row>
    <row r="438" spans="1:93">
      <c r="A438" s="97" t="s">
        <v>3548</v>
      </c>
      <c r="B438" s="305">
        <f>IF(ISERROR(VALUE(VLOOKUP($A438,'Sheet1 - Table (1)'!$A$8:$AG$1186,COLUMN(B$7),FALSE))),VLOOKUP(A438,TK_MANQUANTS,2,FALSE),IF(VALUE(VLOOKUP($A438,'Sheet1 - Table (1)'!$A$8:$AG$1186,COLUMN(B$7),FALSE))=0,VLOOKUP(A438,TK_MANQUANTS,2,FALSE),VALUE(VLOOKUP($A438,'Sheet1 - Table (1)'!$A$8:$AG$1186,COLUMN(B$7),FALSE))))</f>
        <v>48532567</v>
      </c>
      <c r="C438" s="80" t="str">
        <f>VLOOKUP($A438,'Sheet1 - Table (1)'!$A$8:$AG$1186,COLUMN(C$7),FALSE)</f>
        <v>CSIF (CH) Bond Aggregate JPY Blue QBH</v>
      </c>
      <c r="D438" s="82">
        <f>VLOOKUP($A438,'Sheet1 - Table (1)'!$A$8:$AG$1186,COLUMN(D$7),FALSE)</f>
        <v>43159</v>
      </c>
      <c r="E438" s="124">
        <f>VLOOKUP($A438,'Sheet1 - Table (1)'!$A$8:$AG$1186,COLUMN(E$7),FALSE)</f>
        <v>0.17</v>
      </c>
      <c r="F438" s="80" t="str">
        <f>VLOOKUP($A438,'Sheet1 - Table (1)'!$A$8:$AG$1186,COLUMN(F$7),FALSE)</f>
        <v/>
      </c>
      <c r="G438" s="80" t="str">
        <f>VLOOKUP($A438,'Sheet1 - Table (1)'!$A$8:$AG$1186,COLUMN(G$7),FALSE)</f>
        <v>Switzerland</v>
      </c>
      <c r="H438" s="80" t="str">
        <f>VLOOKUP($A438,'Sheet1 - Table (1)'!$A$8:$AG$1186,COLUMN(H$7),FALSE)</f>
        <v>CHF</v>
      </c>
      <c r="I438" s="80" t="str">
        <f>VLOOKUP($A438,'Sheet1 - Table (1)'!$A$8:$AG$1186,COLUMN(I$7),FALSE)</f>
        <v>Fonds de placement</v>
      </c>
      <c r="J438" s="80" t="str">
        <f>VLOOKUP($A438,'Sheet1 - Table (1)'!$A$8:$AG$1186,COLUMN(J$7),FALSE)</f>
        <v>Obligation</v>
      </c>
      <c r="K438" s="82" t="str">
        <f>VLOOKUP($A438,'Sheet1 - Table (1)'!$A$8:$AG$1186,COLUMN(K$7),FALSE)</f>
        <v>31.05.2019 00:00:00</v>
      </c>
      <c r="L438" s="80">
        <f>VLOOKUP($A438,'Sheet1 - Table (1)'!$A$8:$AG$1186,COLUMN(L$7),FALSE)</f>
        <v>67492.109876500006</v>
      </c>
      <c r="M438" s="80" t="str">
        <f>VLOOKUP($A438,'Sheet1 - Table (1)'!$A$8:$AG$1186,COLUMN(M$7),FALSE)</f>
        <v>Retained</v>
      </c>
      <c r="N438" s="80" t="str">
        <f>VLOOKUP($A438,'Sheet1 - Table (1)'!$A$8:$AG$1186,COLUMN(N$7),FALSE)</f>
        <v/>
      </c>
      <c r="O438" s="80" t="str">
        <f>VLOOKUP($A438,'Sheet1 - Table (1)'!$A$8:$AG$1186,COLUMN(O$7),FALSE)</f>
        <v/>
      </c>
      <c r="P438" s="80" t="str">
        <f>VLOOKUP($A438,'Sheet1 - Table (1)'!$A$8:$AG$1186,COLUMN(P$7),FALSE)</f>
        <v/>
      </c>
      <c r="Q438" s="80" t="str">
        <f>VLOOKUP($A438,'Sheet1 - Table (1)'!$A$8:$AG$1186,COLUMN(Q$7),FALSE)</f>
        <v/>
      </c>
      <c r="R438" s="80" t="str">
        <f>VLOOKUP($A438,'Sheet1 - Table (1)'!$A$8:$AG$1186,COLUMN(R$7),FALSE)</f>
        <v/>
      </c>
      <c r="S438" s="80" t="str">
        <f>VLOOKUP($A438,'Sheet1 - Table (1)'!$A$8:$AG$1186,COLUMN(S$7),FALSE)</f>
        <v/>
      </c>
      <c r="T438" s="80" t="str">
        <f>VLOOKUP($A438,'Sheet1 - Table (1)'!$A$8:$AG$1186,COLUMN(T$7),FALSE)</f>
        <v/>
      </c>
      <c r="U438" s="80" t="str">
        <f t="shared" si="92"/>
        <v/>
      </c>
      <c r="V438" s="80" t="str">
        <f>VLOOKUP($A438,'Sheet1 - Table (1)'!$A$8:$AG$1186,COLUMN(V$7)+3,FALSE)</f>
        <v>CH - Uebrige Fds tradit. Anl.</v>
      </c>
      <c r="W438" s="80" t="str">
        <f>VLOOKUP(A438,'Sheet1 - Table (1)'!$A$8:$AF$10075,MATCH($W$8,'Sheet1 - Table (1)'!$10:$10,0),FALSE)</f>
        <v>Détermination des Prix Quotidien</v>
      </c>
      <c r="X438" s="80">
        <f>VLOOKUP(A438,'Sheet1 - Table (1)'!$A$8:$AAB$10075,MATCH($X$8,'Sheet1 - Table (1)'!$10:$10,0),FALSE)</f>
        <v>0</v>
      </c>
      <c r="Y438" s="96" t="str">
        <f t="shared" si="86"/>
        <v>Fonds de placement</v>
      </c>
      <c r="AA438" s="96" t="s">
        <v>1823</v>
      </c>
      <c r="AB438" s="96" t="s">
        <v>2481</v>
      </c>
      <c r="AC438" s="214" t="s">
        <v>140</v>
      </c>
      <c r="AD438" s="214" t="s">
        <v>2064</v>
      </c>
      <c r="AE438" s="96" t="s">
        <v>2542</v>
      </c>
      <c r="AF438" s="246" t="s">
        <v>2546</v>
      </c>
      <c r="AG438" s="96" t="s">
        <v>2857</v>
      </c>
      <c r="AI438" s="96" t="s">
        <v>381</v>
      </c>
      <c r="AJ438" s="96" t="s">
        <v>140</v>
      </c>
      <c r="AK438" s="96" t="s">
        <v>140</v>
      </c>
      <c r="AL438" s="96" t="s">
        <v>2481</v>
      </c>
      <c r="AM438" s="96" t="str">
        <f t="shared" si="89"/>
        <v>Obligations étrangères hedged</v>
      </c>
      <c r="AO438" s="96" t="s">
        <v>2481</v>
      </c>
      <c r="AP438" s="96" t="s">
        <v>1214</v>
      </c>
      <c r="AQ438" s="96">
        <v>9.0299999999999994</v>
      </c>
      <c r="AR438" s="101">
        <v>1E-3</v>
      </c>
      <c r="AS438" s="101">
        <f t="shared" si="91"/>
        <v>-7.000000000000001E-4</v>
      </c>
      <c r="AT438" s="101">
        <v>1.78E-2</v>
      </c>
      <c r="AU438" s="101">
        <v>0.97489999999999999</v>
      </c>
      <c r="AV438" s="101">
        <v>7.3000000000000001E-3</v>
      </c>
      <c r="AX438" s="101">
        <v>1</v>
      </c>
      <c r="BP438" s="101">
        <v>1</v>
      </c>
      <c r="BT438" s="101">
        <v>1E-3</v>
      </c>
      <c r="BU438" s="101">
        <v>1E-3</v>
      </c>
      <c r="BV438" s="101">
        <v>0.96679999999999999</v>
      </c>
      <c r="BW438" s="101">
        <v>3.32E-2</v>
      </c>
      <c r="BY438" s="101" t="s">
        <v>1725</v>
      </c>
      <c r="BZ438" s="101" t="s">
        <v>1805</v>
      </c>
      <c r="CA438" s="101" t="s">
        <v>4050</v>
      </c>
      <c r="CB438" s="101" t="s">
        <v>3677</v>
      </c>
      <c r="CC438" s="101" t="s">
        <v>3954</v>
      </c>
      <c r="CD438" s="42" t="s">
        <v>4374</v>
      </c>
      <c r="CE438" s="42" t="s">
        <v>4374</v>
      </c>
      <c r="CF438" s="42" t="str">
        <f>IFERROR(VLOOKUP(Funds[[#This Row],[Code ISIN]],[1]GLOBAL!$C$1:$L$27,10,FALSE)," ")</f>
        <v xml:space="preserve"> </v>
      </c>
      <c r="CG438" s="42" t="s">
        <v>4374</v>
      </c>
      <c r="CH438" s="42" t="s">
        <v>4374</v>
      </c>
      <c r="CI438" s="42" t="s">
        <v>4374</v>
      </c>
      <c r="CJ438" s="123"/>
      <c r="CK438" s="96" t="s">
        <v>4374</v>
      </c>
      <c r="CL438" s="246" t="str">
        <f>VLOOKUP(Funds[[#This Row],[Code ISIN]],'Sheet1 - Table (1)'!$A$10:$AF$110017,MATCH("Funds Liquidity",'Sheet1 - Table (1)'!$10:$10,0),FALSE)</f>
        <v>Jour</v>
      </c>
    </row>
    <row r="439" spans="1:93">
      <c r="A439" s="97" t="s">
        <v>1719</v>
      </c>
      <c r="B439" s="305">
        <f>IF(ISERROR(VALUE(VLOOKUP($A439,'Sheet1 - Table (1)'!$A$8:$AG$1186,COLUMN(B$7),FALSE))),VLOOKUP(A439,TK_MANQUANTS,2,FALSE),IF(VALUE(VLOOKUP($A439,'Sheet1 - Table (1)'!$A$8:$AG$1186,COLUMN(B$7),FALSE))=0,VLOOKUP(A439,TK_MANQUANTS,2,FALSE),VALUE(VLOOKUP($A439,'Sheet1 - Table (1)'!$A$8:$AG$1186,COLUMN(B$7),FALSE))))</f>
        <v>21355637</v>
      </c>
      <c r="C439" s="80" t="str">
        <f>VLOOKUP($A439,'Sheet1 - Table (1)'!$A$8:$AG$1186,COLUMN(C$7),FALSE)</f>
        <v>CSIF (CH) Bond Aggregate JPY Blue QB</v>
      </c>
      <c r="D439" s="82">
        <f>VLOOKUP($A439,'Sheet1 - Table (1)'!$A$8:$AG$1186,COLUMN(D$7),FALSE)</f>
        <v>43890</v>
      </c>
      <c r="E439" s="124">
        <f>VLOOKUP($A439,'Sheet1 - Table (1)'!$A$8:$AG$1186,COLUMN(E$7),FALSE)</f>
        <v>0.1721</v>
      </c>
      <c r="F439" s="80">
        <f>VLOOKUP($A439,'Sheet1 - Table (1)'!$A$8:$AG$1186,COLUMN(F$7),FALSE)</f>
        <v>0</v>
      </c>
      <c r="G439" s="80" t="str">
        <f>VLOOKUP($A439,'Sheet1 - Table (1)'!$A$8:$AG$1186,COLUMN(G$7),FALSE)</f>
        <v>Switzerland</v>
      </c>
      <c r="H439" s="80" t="str">
        <f>VLOOKUP($A439,'Sheet1 - Table (1)'!$A$8:$AG$1186,COLUMN(H$7),FALSE)</f>
        <v>JPY</v>
      </c>
      <c r="I439" s="80" t="str">
        <f>VLOOKUP($A439,'Sheet1 - Table (1)'!$A$8:$AG$1186,COLUMN(I$7),FALSE)</f>
        <v>Fonds de placement</v>
      </c>
      <c r="J439" s="80" t="str">
        <f>VLOOKUP($A439,'Sheet1 - Table (1)'!$A$8:$AG$1186,COLUMN(J$7),FALSE)</f>
        <v>Obligation</v>
      </c>
      <c r="K439" s="82">
        <f>VLOOKUP($A439,'Sheet1 - Table (1)'!$A$8:$AG$1186,COLUMN(K$7),FALSE)</f>
        <v>44255</v>
      </c>
      <c r="L439" s="80">
        <f>VLOOKUP($A439,'Sheet1 - Table (1)'!$A$8:$AG$1186,COLUMN(L$7),FALSE)</f>
        <v>777.22348139999997</v>
      </c>
      <c r="M439" s="80" t="str">
        <f>VLOOKUP($A439,'Sheet1 - Table (1)'!$A$8:$AG$1186,COLUMN(M$7),FALSE)</f>
        <v>Retained</v>
      </c>
      <c r="N439" s="80">
        <f>VLOOKUP($A439,'Sheet1 - Table (1)'!$A$8:$AG$1186,COLUMN(N$7),FALSE)</f>
        <v>0</v>
      </c>
      <c r="O439" s="80">
        <f>VLOOKUP($A439,'Sheet1 - Table (1)'!$A$8:$AG$1186,COLUMN(O$7),FALSE)</f>
        <v>0</v>
      </c>
      <c r="P439" s="80">
        <f>VLOOKUP($A439,'Sheet1 - Table (1)'!$A$8:$AG$1186,COLUMN(P$7),FALSE)</f>
        <v>0</v>
      </c>
      <c r="Q439" s="80">
        <f>VLOOKUP($A439,'Sheet1 - Table (1)'!$A$8:$AG$1186,COLUMN(Q$7),FALSE)</f>
        <v>0</v>
      </c>
      <c r="R439" s="80">
        <f>VLOOKUP($A439,'Sheet1 - Table (1)'!$A$8:$AG$1186,COLUMN(R$7),FALSE)</f>
        <v>0</v>
      </c>
      <c r="S439" s="80">
        <f>VLOOKUP($A439,'Sheet1 - Table (1)'!$A$8:$AG$1186,COLUMN(S$7),FALSE)</f>
        <v>0</v>
      </c>
      <c r="T439" s="80">
        <f>VLOOKUP($A439,'Sheet1 - Table (1)'!$A$8:$AG$1186,COLUMN(T$7),FALSE)</f>
        <v>0</v>
      </c>
      <c r="U439" s="80" t="str">
        <f t="shared" si="92"/>
        <v/>
      </c>
      <c r="V439" s="80" t="str">
        <f>VLOOKUP($A439,'Sheet1 - Table (1)'!$A$8:$AG$1186,COLUMN(V$7)+3,FALSE)</f>
        <v>CH - Uebrige Fds tradit. Anl.</v>
      </c>
      <c r="W439" s="80" t="str">
        <f>VLOOKUP(A439,'Sheet1 - Table (1)'!$A$8:$AF$10075,MATCH($W$8,'Sheet1 - Table (1)'!$10:$10,0),FALSE)</f>
        <v>Détermination des Prix Quotidien</v>
      </c>
      <c r="X439" s="80" t="str">
        <f>VLOOKUP(A439,'Sheet1 - Table (1)'!$A$8:$AAB$10075,MATCH($X$8,'Sheet1 - Table (1)'!$10:$10,0),FALSE)</f>
        <v>Optimized</v>
      </c>
      <c r="Y439" s="96" t="str">
        <f t="shared" si="86"/>
        <v>Fonds de placement</v>
      </c>
      <c r="AA439" s="96" t="s">
        <v>1823</v>
      </c>
      <c r="AB439" s="96" t="s">
        <v>2481</v>
      </c>
      <c r="AC439" s="214" t="s">
        <v>140</v>
      </c>
      <c r="AD439" s="214" t="s">
        <v>2481</v>
      </c>
      <c r="AE439" s="96" t="s">
        <v>2481</v>
      </c>
      <c r="AF439" s="246" t="s">
        <v>2481</v>
      </c>
      <c r="AI439" s="96" t="s">
        <v>381</v>
      </c>
      <c r="AJ439" s="96" t="s">
        <v>140</v>
      </c>
      <c r="AK439" s="96" t="s">
        <v>140</v>
      </c>
      <c r="AL439" s="96" t="s">
        <v>2481</v>
      </c>
      <c r="AM439" s="96" t="str">
        <f t="shared" si="89"/>
        <v>Obligations étrangères</v>
      </c>
      <c r="AO439" s="96" t="s">
        <v>2481</v>
      </c>
      <c r="AP439" s="96" t="s">
        <v>1214</v>
      </c>
      <c r="AQ439" s="96">
        <v>9.0299999999999994</v>
      </c>
      <c r="AR439" s="101">
        <v>1E-3</v>
      </c>
      <c r="AS439" s="101">
        <f t="shared" si="91"/>
        <v>-7.2100000000000007E-4</v>
      </c>
      <c r="AT439" s="101">
        <v>1.78E-2</v>
      </c>
      <c r="AU439" s="101">
        <v>0.97489999999999999</v>
      </c>
      <c r="AV439" s="101">
        <v>7.3000000000000001E-3</v>
      </c>
      <c r="BE439" s="101">
        <v>1</v>
      </c>
      <c r="BP439" s="101">
        <v>1</v>
      </c>
      <c r="BT439" s="101">
        <v>1E-3</v>
      </c>
      <c r="BU439" s="101">
        <v>1E-3</v>
      </c>
      <c r="BV439" s="101">
        <v>0.96679999999999999</v>
      </c>
      <c r="BW439" s="101">
        <v>3.32E-2</v>
      </c>
      <c r="BY439" s="101" t="s">
        <v>1725</v>
      </c>
      <c r="BZ439" s="101" t="s">
        <v>1805</v>
      </c>
      <c r="CA439" s="101" t="s">
        <v>4050</v>
      </c>
      <c r="CB439" s="122" t="s">
        <v>3678</v>
      </c>
      <c r="CC439" s="101" t="s">
        <v>3955</v>
      </c>
      <c r="CD439" s="42" t="s">
        <v>4374</v>
      </c>
      <c r="CE439" s="42" t="s">
        <v>4374</v>
      </c>
      <c r="CF439" s="42" t="str">
        <f>IFERROR(VLOOKUP(Funds[[#This Row],[Code ISIN]],[1]GLOBAL!$C$1:$L$27,10,FALSE)," ")</f>
        <v xml:space="preserve"> </v>
      </c>
      <c r="CG439" s="42" t="s">
        <v>4374</v>
      </c>
      <c r="CH439" s="42" t="s">
        <v>4374</v>
      </c>
      <c r="CI439" s="42" t="s">
        <v>4374</v>
      </c>
      <c r="CJ439" s="123"/>
      <c r="CK439" s="96" t="s">
        <v>4374</v>
      </c>
      <c r="CL439" s="246" t="str">
        <f>VLOOKUP(Funds[[#This Row],[Code ISIN]],'Sheet1 - Table (1)'!$A$10:$AF$110017,MATCH("Funds Liquidity",'Sheet1 - Table (1)'!$10:$10,0),FALSE)</f>
        <v>Jour</v>
      </c>
    </row>
    <row r="440" spans="1:93">
      <c r="A440" s="99" t="s">
        <v>946</v>
      </c>
      <c r="B440" s="305">
        <f>IF(ISERROR(VALUE(VLOOKUP($A440,'Sheet1 - Table (1)'!$A$8:$AG$1186,COLUMN(B$7),FALSE))),VLOOKUP(A440,TK_MANQUANTS,2,FALSE),IF(VALUE(VLOOKUP($A440,'Sheet1 - Table (1)'!$A$8:$AG$1186,COLUMN(B$7),FALSE))=0,VLOOKUP(A440,TK_MANQUANTS,2,FALSE),VALUE(VLOOKUP($A440,'Sheet1 - Table (1)'!$A$8:$AG$1186,COLUMN(B$7),FALSE))))</f>
        <v>2803820</v>
      </c>
      <c r="C440" s="80" t="str">
        <f>VLOOKUP($A440,'Sheet1 - Table (1)'!$A$8:$AG$1186,COLUMN(C$7),FALSE)</f>
        <v>iShares $ Treasury Bd 7-10y UCITS ETF USD Dist</v>
      </c>
      <c r="D440" s="82">
        <f>VLOOKUP($A440,'Sheet1 - Table (1)'!$A$8:$AG$1186,COLUMN(D$7),FALSE)</f>
        <v>43861</v>
      </c>
      <c r="E440" s="124">
        <f>VLOOKUP($A440,'Sheet1 - Table (1)'!$A$8:$AG$1186,COLUMN(E$7),FALSE)</f>
        <v>7.0000000000000007E-2</v>
      </c>
      <c r="F440" s="80" t="b">
        <f>VLOOKUP($A440,'Sheet1 - Table (1)'!$A$8:$AG$1186,COLUMN(F$7),FALSE)</f>
        <v>1</v>
      </c>
      <c r="G440" s="80" t="str">
        <f>VLOOKUP($A440,'Sheet1 - Table (1)'!$A$8:$AG$1186,COLUMN(G$7),FALSE)</f>
        <v>Ireland</v>
      </c>
      <c r="H440" s="80" t="str">
        <f>VLOOKUP($A440,'Sheet1 - Table (1)'!$A$8:$AG$1186,COLUMN(H$7),FALSE)</f>
        <v>USD</v>
      </c>
      <c r="I440" s="80" t="str">
        <f>VLOOKUP($A440,'Sheet1 - Table (1)'!$A$8:$AG$1186,COLUMN(I$7),FALSE)</f>
        <v>Exchange Traded Funds</v>
      </c>
      <c r="J440" s="80" t="str">
        <f>VLOOKUP($A440,'Sheet1 - Table (1)'!$A$8:$AG$1186,COLUMN(J$7),FALSE)</f>
        <v>Obligation</v>
      </c>
      <c r="K440" s="82">
        <f>VLOOKUP($A440,'Sheet1 - Table (1)'!$A$8:$AG$1186,COLUMN(K$7),FALSE)</f>
        <v>44255</v>
      </c>
      <c r="L440" s="80">
        <f>VLOOKUP($A440,'Sheet1 - Table (1)'!$A$8:$AG$1186,COLUMN(L$7),FALSE)</f>
        <v>4199.9551300000003</v>
      </c>
      <c r="M440" s="80" t="str">
        <f>VLOOKUP($A440,'Sheet1 - Table (1)'!$A$8:$AG$1186,COLUMN(M$7),FALSE)</f>
        <v>Paid</v>
      </c>
      <c r="N440" s="80" t="b">
        <f>VLOOKUP($A440,'Sheet1 - Table (1)'!$A$8:$AG$1186,COLUMN(N$7),FALSE)</f>
        <v>1</v>
      </c>
      <c r="O440" s="80" t="b">
        <f>VLOOKUP($A440,'Sheet1 - Table (1)'!$A$8:$AG$1186,COLUMN(O$7),FALSE)</f>
        <v>1</v>
      </c>
      <c r="P440" s="80" t="b">
        <f>VLOOKUP($A440,'Sheet1 - Table (1)'!$A$8:$AG$1186,COLUMN(P$7),FALSE)</f>
        <v>1</v>
      </c>
      <c r="Q440" s="80" t="b">
        <f>VLOOKUP($A440,'Sheet1 - Table (1)'!$A$8:$AG$1186,COLUMN(Q$7),FALSE)</f>
        <v>1</v>
      </c>
      <c r="R440" s="80" t="b">
        <f>VLOOKUP($A440,'Sheet1 - Table (1)'!$A$8:$AG$1186,COLUMN(R$7),FALSE)</f>
        <v>1</v>
      </c>
      <c r="S440" s="80" t="b">
        <f>VLOOKUP($A440,'Sheet1 - Table (1)'!$A$8:$AG$1186,COLUMN(S$7),FALSE)</f>
        <v>1</v>
      </c>
      <c r="T440" s="80" t="b">
        <f>VLOOKUP($A440,'Sheet1 - Table (1)'!$A$8:$AG$1186,COLUMN(T$7),FALSE)</f>
        <v>1</v>
      </c>
      <c r="U440" s="80" t="str">
        <f t="shared" si="92"/>
        <v>BE-FR-IT-NE-SP-GE-UK</v>
      </c>
      <c r="V440" s="80" t="str">
        <f>VLOOKUP($A440,'Sheet1 - Table (1)'!$A$8:$AG$1186,COLUMN(V$7)+3,FALSE)</f>
        <v>ICVC</v>
      </c>
      <c r="W440" s="80" t="str">
        <f>VLOOKUP(A440,'Sheet1 - Table (1)'!$A$8:$AF$10075,MATCH($W$8,'Sheet1 - Table (1)'!$10:$10,0),FALSE)</f>
        <v>Détermination des Prix Quotidien</v>
      </c>
      <c r="X440" s="80" t="str">
        <f>VLOOKUP(A440,'Sheet1 - Table (1)'!$A$8:$AAB$10075,MATCH($X$8,'Sheet1 - Table (1)'!$10:$10,0),FALSE)</f>
        <v>Optimized</v>
      </c>
      <c r="Y440" s="96" t="str">
        <f t="shared" si="86"/>
        <v>ETF</v>
      </c>
      <c r="AA440" s="96" t="s">
        <v>1823</v>
      </c>
      <c r="AB440" s="96" t="s">
        <v>2481</v>
      </c>
      <c r="AC440" s="214" t="s">
        <v>140</v>
      </c>
      <c r="AD440" s="214" t="s">
        <v>2481</v>
      </c>
      <c r="AE440" s="96" t="s">
        <v>2481</v>
      </c>
      <c r="AF440" s="246" t="s">
        <v>2546</v>
      </c>
      <c r="AG440" s="96" t="s">
        <v>2857</v>
      </c>
      <c r="AI440" s="96" t="s">
        <v>785</v>
      </c>
      <c r="AJ440" s="96" t="s">
        <v>140</v>
      </c>
      <c r="AK440" s="96" t="s">
        <v>140</v>
      </c>
      <c r="AL440" s="96" t="s">
        <v>2481</v>
      </c>
      <c r="AM440" s="96" t="str">
        <f t="shared" si="89"/>
        <v>Obligations étrangères</v>
      </c>
      <c r="AO440" s="96" t="s">
        <v>2481</v>
      </c>
      <c r="AP440" s="96" t="s">
        <v>86</v>
      </c>
      <c r="AQ440" s="96">
        <v>7.55</v>
      </c>
      <c r="AR440" s="101">
        <v>2.3099999999999999E-2</v>
      </c>
      <c r="AS440" s="101">
        <f t="shared" si="91"/>
        <v>2.24E-2</v>
      </c>
      <c r="AT440" s="101">
        <v>1</v>
      </c>
      <c r="BB440" s="101">
        <v>1</v>
      </c>
      <c r="BN440" s="101">
        <v>1</v>
      </c>
      <c r="BT440" s="101" t="s">
        <v>1638</v>
      </c>
      <c r="BV440" s="101">
        <v>1</v>
      </c>
      <c r="BW440" s="101">
        <v>0</v>
      </c>
      <c r="BY440" s="101" t="s">
        <v>1065</v>
      </c>
      <c r="BZ440" s="101" t="str">
        <f>IF(AJ440="Obligations",AP440&amp;" "&amp;AI440&amp;" "&amp;IF(AI440="High Yield",IF(AQ440&lt;2.5,"SHORT",IF(AQ440&gt;4,"LONG","MID")),IF(AQ440&lt;3.5,"SHORT",IF(AQ440&gt;8,"LONG","MID"))),"")</f>
        <v>Courbe USD Gouvernements MID</v>
      </c>
      <c r="CA440" s="101" t="s">
        <v>70</v>
      </c>
      <c r="CB440" s="101"/>
      <c r="CC440" s="101" t="s">
        <v>70</v>
      </c>
      <c r="CD440" s="42" t="s">
        <v>4374</v>
      </c>
      <c r="CE440" s="42" t="s">
        <v>4374</v>
      </c>
      <c r="CF440" s="42" t="str">
        <f>IFERROR(VLOOKUP(Funds[[#This Row],[Code ISIN]],[1]GLOBAL!$C$1:$L$27,10,FALSE)," ")</f>
        <v xml:space="preserve"> </v>
      </c>
      <c r="CG440" s="42" t="s">
        <v>4374</v>
      </c>
      <c r="CH440" s="42" t="s">
        <v>4374</v>
      </c>
      <c r="CI440" s="42" t="s">
        <v>4374</v>
      </c>
      <c r="CJ440" s="123">
        <v>43039</v>
      </c>
      <c r="CK440" s="96" t="s">
        <v>4374</v>
      </c>
      <c r="CL440" s="246" t="str">
        <f>VLOOKUP(Funds[[#This Row],[Code ISIN]],'Sheet1 - Table (1)'!$A$10:$AF$110017,MATCH("Funds Liquidity",'Sheet1 - Table (1)'!$10:$10,0),FALSE)</f>
        <v>Jour</v>
      </c>
    </row>
    <row r="441" spans="1:93">
      <c r="A441" s="80" t="s">
        <v>2151</v>
      </c>
      <c r="B441" s="305">
        <f>IF(ISERROR(VALUE(VLOOKUP($A441,'Sheet1 - Table (1)'!$A$8:$AG$1186,COLUMN(B$7),FALSE))),VLOOKUP(A441,TK_MANQUANTS,2,FALSE),IF(VALUE(VLOOKUP($A441,'Sheet1 - Table (1)'!$A$8:$AG$1186,COLUMN(B$7),FALSE))=0,VLOOKUP(A441,TK_MANQUANTS,2,FALSE),VALUE(VLOOKUP($A441,'Sheet1 - Table (1)'!$A$8:$AG$1186,COLUMN(B$7),FALSE))))</f>
        <v>31562312</v>
      </c>
      <c r="C441" s="80" t="str">
        <f>VLOOKUP($A441,'Sheet1 - Table (1)'!$A$8:$AG$1186,COLUMN(C$7),FALSE)</f>
        <v>Swisscanto (CH) IEF Japan GT</v>
      </c>
      <c r="D441" s="82">
        <f>VLOOKUP($A441,'Sheet1 - Table (1)'!$A$8:$AG$1186,COLUMN(D$7),FALSE)</f>
        <v>44196</v>
      </c>
      <c r="E441" s="124">
        <f>VLOOKUP($A441,'Sheet1 - Table (1)'!$A$8:$AG$1186,COLUMN(E$7),FALSE)</f>
        <v>0.16</v>
      </c>
      <c r="F441" s="80">
        <f>VLOOKUP($A441,'Sheet1 - Table (1)'!$A$8:$AG$1186,COLUMN(F$7),FALSE)</f>
        <v>0</v>
      </c>
      <c r="G441" s="80" t="str">
        <f>VLOOKUP($A441,'Sheet1 - Table (1)'!$A$8:$AG$1186,COLUMN(G$7),FALSE)</f>
        <v>Switzerland</v>
      </c>
      <c r="H441" s="80" t="str">
        <f>VLOOKUP($A441,'Sheet1 - Table (1)'!$A$8:$AG$1186,COLUMN(H$7),FALSE)</f>
        <v>JPY</v>
      </c>
      <c r="I441" s="80" t="str">
        <f>VLOOKUP($A441,'Sheet1 - Table (1)'!$A$8:$AG$1186,COLUMN(I$7),FALSE)</f>
        <v>Fonds de placement</v>
      </c>
      <c r="J441" s="80" t="str">
        <f>VLOOKUP($A441,'Sheet1 - Table (1)'!$A$8:$AG$1186,COLUMN(J$7),FALSE)</f>
        <v>Actions</v>
      </c>
      <c r="K441" s="82">
        <f>VLOOKUP($A441,'Sheet1 - Table (1)'!$A$8:$AG$1186,COLUMN(K$7),FALSE)</f>
        <v>44255</v>
      </c>
      <c r="L441" s="80">
        <f>VLOOKUP($A441,'Sheet1 - Table (1)'!$A$8:$AG$1186,COLUMN(L$7),FALSE)</f>
        <v>559.58935399999996</v>
      </c>
      <c r="M441" s="80" t="str">
        <f>VLOOKUP($A441,'Sheet1 - Table (1)'!$A$8:$AG$1186,COLUMN(M$7),FALSE)</f>
        <v>Retained</v>
      </c>
      <c r="N441" s="80">
        <f>VLOOKUP($A441,'Sheet1 - Table (1)'!$A$8:$AG$1186,COLUMN(N$7),FALSE)</f>
        <v>0</v>
      </c>
      <c r="O441" s="80">
        <f>VLOOKUP($A441,'Sheet1 - Table (1)'!$A$8:$AG$1186,COLUMN(O$7),FALSE)</f>
        <v>0</v>
      </c>
      <c r="P441" s="80">
        <f>VLOOKUP($A441,'Sheet1 - Table (1)'!$A$8:$AG$1186,COLUMN(P$7),FALSE)</f>
        <v>0</v>
      </c>
      <c r="Q441" s="80">
        <f>VLOOKUP($A441,'Sheet1 - Table (1)'!$A$8:$AG$1186,COLUMN(Q$7),FALSE)</f>
        <v>0</v>
      </c>
      <c r="R441" s="80">
        <f>VLOOKUP($A441,'Sheet1 - Table (1)'!$A$8:$AG$1186,COLUMN(R$7),FALSE)</f>
        <v>0</v>
      </c>
      <c r="S441" s="80">
        <f>VLOOKUP($A441,'Sheet1 - Table (1)'!$A$8:$AG$1186,COLUMN(S$7),FALSE)</f>
        <v>0</v>
      </c>
      <c r="T441" s="80">
        <f>VLOOKUP($A441,'Sheet1 - Table (1)'!$A$8:$AG$1186,COLUMN(T$7),FALSE)</f>
        <v>0</v>
      </c>
      <c r="U441" s="80" t="str">
        <f t="shared" si="92"/>
        <v/>
      </c>
      <c r="V441" s="80" t="str">
        <f>VLOOKUP($A441,'Sheet1 - Table (1)'!$A$8:$AG$1186,COLUMN(V$7)+3,FALSE)</f>
        <v>CH - Uebrige Fds tradit. Anl.</v>
      </c>
      <c r="W441" s="80" t="str">
        <f>VLOOKUP(A441,'Sheet1 - Table (1)'!$A$8:$AF$10075,MATCH($W$8,'Sheet1 - Table (1)'!$10:$10,0),FALSE)</f>
        <v>Détermination des Prix Quotidien</v>
      </c>
      <c r="X441" s="80" t="str">
        <f>VLOOKUP(A441,'Sheet1 - Table (1)'!$A$8:$AAB$10075,MATCH($X$8,'Sheet1 - Table (1)'!$10:$10,0),FALSE)</f>
        <v>Full</v>
      </c>
      <c r="Y441" s="96" t="str">
        <f t="shared" si="86"/>
        <v>Fonds de placement</v>
      </c>
      <c r="AA441" s="96" t="s">
        <v>1823</v>
      </c>
      <c r="AB441" s="96" t="s">
        <v>2858</v>
      </c>
      <c r="AC441" s="214" t="s">
        <v>155</v>
      </c>
      <c r="AD441" s="214" t="s">
        <v>2858</v>
      </c>
      <c r="AE441" s="96" t="s">
        <v>2858</v>
      </c>
      <c r="AF441" s="246" t="s">
        <v>2858</v>
      </c>
      <c r="AG441" s="96" t="s">
        <v>2864</v>
      </c>
      <c r="AI441" s="96" t="s">
        <v>155</v>
      </c>
      <c r="AJ441" s="96" t="s">
        <v>155</v>
      </c>
      <c r="AK441" s="96" t="s">
        <v>155</v>
      </c>
      <c r="AL441" s="96" t="s">
        <v>2858</v>
      </c>
      <c r="AM441" s="96" t="str">
        <f t="shared" si="89"/>
        <v>Actions étrangères</v>
      </c>
      <c r="AO441" s="96" t="s">
        <v>2858</v>
      </c>
      <c r="AP441" s="96" t="s">
        <v>2110</v>
      </c>
      <c r="AS441" s="101" t="str">
        <f t="shared" si="91"/>
        <v/>
      </c>
      <c r="BE441" s="101">
        <v>1</v>
      </c>
      <c r="BP441" s="101">
        <v>1</v>
      </c>
      <c r="BT441" s="101" t="s">
        <v>1506</v>
      </c>
      <c r="BZ441" s="101" t="str">
        <f>IF(AJ441="Obligations",AP441&amp;" "&amp;AI441&amp;" "&amp;IF(AI441="High Yield",IF(AQ441&lt;2.5,"SHORT",IF(AQ441&gt;4,"LONG","MID")),IF(AQ441&lt;3.5,"SHORT",IF(AQ441&gt;8,"LONG","MID"))),"")</f>
        <v/>
      </c>
      <c r="CA441" s="101" t="s">
        <v>70</v>
      </c>
      <c r="CB441" s="101"/>
      <c r="CC441" s="101" t="s">
        <v>70</v>
      </c>
      <c r="CD441" s="42" t="s">
        <v>4374</v>
      </c>
      <c r="CE441" s="42" t="s">
        <v>4374</v>
      </c>
      <c r="CF441" s="42" t="str">
        <f>IFERROR(VLOOKUP(Funds[[#This Row],[Code ISIN]],[1]GLOBAL!$C$1:$L$27,10,FALSE)," ")</f>
        <v xml:space="preserve"> </v>
      </c>
      <c r="CG441" s="42" t="s">
        <v>4374</v>
      </c>
      <c r="CH441" s="42" t="s">
        <v>4374</v>
      </c>
      <c r="CI441" s="42" t="s">
        <v>4374</v>
      </c>
      <c r="CJ441" s="123">
        <v>43008</v>
      </c>
      <c r="CK441" s="96" t="s">
        <v>4374</v>
      </c>
      <c r="CL441" s="246" t="str">
        <f>VLOOKUP(Funds[[#This Row],[Code ISIN]],'Sheet1 - Table (1)'!$A$10:$AF$110017,MATCH("Funds Liquidity",'Sheet1 - Table (1)'!$10:$10,0),FALSE)</f>
        <v>Jour</v>
      </c>
    </row>
    <row r="442" spans="1:93">
      <c r="A442" s="80" t="s">
        <v>454</v>
      </c>
      <c r="B442" s="305">
        <f>IF(ISERROR(VALUE(VLOOKUP($A442,'Sheet1 - Table (1)'!$A$8:$AG$1186,COLUMN(B$7),FALSE))),VLOOKUP(A442,TK_MANQUANTS,2,FALSE),IF(VALUE(VLOOKUP($A442,'Sheet1 - Table (1)'!$A$8:$AG$1186,COLUMN(B$7),FALSE))=0,VLOOKUP(A442,TK_MANQUANTS,2,FALSE),VALUE(VLOOKUP($A442,'Sheet1 - Table (1)'!$A$8:$AG$1186,COLUMN(B$7),FALSE))))</f>
        <v>19230637</v>
      </c>
      <c r="C442" s="80" t="str">
        <f>VLOOKUP($A442,'Sheet1 - Table (1)'!$A$8:$AG$1186,COLUMN(C$7),FALSE)</f>
        <v>SWC (CH) Index EF MSCI USA P</v>
      </c>
      <c r="D442" s="82">
        <f>VLOOKUP($A442,'Sheet1 - Table (1)'!$A$8:$AG$1186,COLUMN(D$7),FALSE)</f>
        <v>42643</v>
      </c>
      <c r="E442" s="124">
        <f>VLOOKUP($A442,'Sheet1 - Table (1)'!$A$8:$AG$1186,COLUMN(E$7),FALSE)</f>
        <v>0.15</v>
      </c>
      <c r="F442" s="80">
        <f>VLOOKUP($A442,'Sheet1 - Table (1)'!$A$8:$AG$1186,COLUMN(F$7),FALSE)</f>
        <v>0</v>
      </c>
      <c r="G442" s="80" t="str">
        <f>VLOOKUP($A442,'Sheet1 - Table (1)'!$A$8:$AG$1186,COLUMN(G$7),FALSE)</f>
        <v>Switzerland</v>
      </c>
      <c r="H442" s="80" t="str">
        <f>VLOOKUP($A442,'Sheet1 - Table (1)'!$A$8:$AG$1186,COLUMN(H$7),FALSE)</f>
        <v>USD</v>
      </c>
      <c r="I442" s="80" t="str">
        <f>VLOOKUP($A442,'Sheet1 - Table (1)'!$A$8:$AG$1186,COLUMN(I$7),FALSE)</f>
        <v>Fonds de placement</v>
      </c>
      <c r="J442" s="80" t="str">
        <f>VLOOKUP($A442,'Sheet1 - Table (1)'!$A$8:$AG$1186,COLUMN(J$7),FALSE)</f>
        <v>Actions</v>
      </c>
      <c r="K442" s="82">
        <f>VLOOKUP($A442,'Sheet1 - Table (1)'!$A$8:$AG$1186,COLUMN(K$7),FALSE)</f>
        <v>0</v>
      </c>
      <c r="L442" s="80">
        <f>VLOOKUP($A442,'Sheet1 - Table (1)'!$A$8:$AG$1186,COLUMN(L$7),FALSE)</f>
        <v>0</v>
      </c>
      <c r="M442" s="80" t="str">
        <f>VLOOKUP($A442,'Sheet1 - Table (1)'!$A$8:$AG$1186,COLUMN(M$7),FALSE)</f>
        <v>Retained</v>
      </c>
      <c r="N442" s="80">
        <f>VLOOKUP($A442,'Sheet1 - Table (1)'!$A$8:$AG$1186,COLUMN(N$7),FALSE)</f>
        <v>0</v>
      </c>
      <c r="O442" s="80">
        <f>VLOOKUP($A442,'Sheet1 - Table (1)'!$A$8:$AG$1186,COLUMN(O$7),FALSE)</f>
        <v>0</v>
      </c>
      <c r="P442" s="80">
        <f>VLOOKUP($A442,'Sheet1 - Table (1)'!$A$8:$AG$1186,COLUMN(P$7),FALSE)</f>
        <v>0</v>
      </c>
      <c r="Q442" s="80">
        <f>VLOOKUP($A442,'Sheet1 - Table (1)'!$A$8:$AG$1186,COLUMN(Q$7),FALSE)</f>
        <v>0</v>
      </c>
      <c r="R442" s="80">
        <f>VLOOKUP($A442,'Sheet1 - Table (1)'!$A$8:$AG$1186,COLUMN(R$7),FALSE)</f>
        <v>0</v>
      </c>
      <c r="S442" s="80" t="b">
        <f>VLOOKUP($A442,'Sheet1 - Table (1)'!$A$8:$AG$1186,COLUMN(S$7),FALSE)</f>
        <v>1</v>
      </c>
      <c r="T442" s="80">
        <f>VLOOKUP($A442,'Sheet1 - Table (1)'!$A$8:$AG$1186,COLUMN(T$7),FALSE)</f>
        <v>0</v>
      </c>
      <c r="U442" s="80" t="str">
        <f t="shared" si="92"/>
        <v>GE</v>
      </c>
      <c r="V442" s="80" t="str">
        <f>VLOOKUP($A442,'Sheet1 - Table (1)'!$A$8:$AG$1186,COLUMN(V$7)+3,FALSE)</f>
        <v>CH - Uebrige Fds tradit. Anl.</v>
      </c>
      <c r="W442" s="80" t="str">
        <f>VLOOKUP(A442,'Sheet1 - Table (1)'!$A$8:$AF$10075,MATCH($W$8,'Sheet1 - Table (1)'!$10:$10,0),FALSE)</f>
        <v>Détermination des Prix Quotidien</v>
      </c>
      <c r="X442" s="80" t="str">
        <f>VLOOKUP(A442,'Sheet1 - Table (1)'!$A$8:$AAB$10075,MATCH($X$8,'Sheet1 - Table (1)'!$10:$10,0),FALSE)</f>
        <v>Optimized</v>
      </c>
      <c r="Y442" s="96" t="str">
        <f t="shared" si="86"/>
        <v>Fonds de placement</v>
      </c>
      <c r="AA442" s="96" t="s">
        <v>1823</v>
      </c>
      <c r="AB442" s="96" t="s">
        <v>2858</v>
      </c>
      <c r="AC442" s="214" t="s">
        <v>155</v>
      </c>
      <c r="AD442" s="214" t="s">
        <v>2858</v>
      </c>
      <c r="AE442" s="96" t="s">
        <v>2858</v>
      </c>
      <c r="AF442" s="246" t="s">
        <v>5393</v>
      </c>
      <c r="AG442" s="96" t="s">
        <v>2864</v>
      </c>
      <c r="AI442" s="96" t="s">
        <v>155</v>
      </c>
      <c r="AJ442" s="96" t="s">
        <v>155</v>
      </c>
      <c r="AK442" s="96" t="s">
        <v>155</v>
      </c>
      <c r="AL442" s="96" t="s">
        <v>2858</v>
      </c>
      <c r="AM442" s="96" t="str">
        <f t="shared" si="89"/>
        <v>Actions étrangères</v>
      </c>
      <c r="AO442" s="96" t="s">
        <v>2858</v>
      </c>
      <c r="AP442" s="96" t="s">
        <v>544</v>
      </c>
      <c r="AS442" s="101" t="str">
        <f t="shared" si="91"/>
        <v/>
      </c>
      <c r="BB442" s="101">
        <v>1</v>
      </c>
      <c r="BN442" s="101">
        <v>1</v>
      </c>
      <c r="BT442" s="101" t="s">
        <v>1506</v>
      </c>
      <c r="BZ442" s="101" t="str">
        <f>IF(AJ442="Obligations",AP442&amp;" "&amp;AI442&amp;" "&amp;IF(AI442="High Yield",IF(AQ442&lt;2.5,"SHORT",IF(AQ442&gt;4,"LONG","MID")),IF(AQ442&lt;3.5,"SHORT",IF(AQ442&gt;8,"LONG","MID"))),"")</f>
        <v/>
      </c>
      <c r="CA442" s="101" t="s">
        <v>70</v>
      </c>
      <c r="CB442" s="101"/>
      <c r="CC442" s="101" t="s">
        <v>70</v>
      </c>
      <c r="CD442" s="42" t="s">
        <v>4374</v>
      </c>
      <c r="CE442" s="42" t="s">
        <v>4374</v>
      </c>
      <c r="CF442" s="42" t="str">
        <f>IFERROR(VLOOKUP(Funds[[#This Row],[Code ISIN]],[1]GLOBAL!$C$1:$L$27,10,FALSE)," ")</f>
        <v xml:space="preserve"> </v>
      </c>
      <c r="CG442" s="42" t="s">
        <v>4374</v>
      </c>
      <c r="CH442" s="42" t="s">
        <v>4374</v>
      </c>
      <c r="CI442" s="42" t="s">
        <v>4374</v>
      </c>
      <c r="CK442" s="96" t="s">
        <v>4374</v>
      </c>
      <c r="CL442" s="246" t="str">
        <f>VLOOKUP(Funds[[#This Row],[Code ISIN]],'Sheet1 - Table (1)'!$A$10:$AF$110017,MATCH("Funds Liquidity",'Sheet1 - Table (1)'!$10:$10,0),FALSE)</f>
        <v>Jour</v>
      </c>
    </row>
    <row r="443" spans="1:93">
      <c r="A443" s="80" t="s">
        <v>314</v>
      </c>
      <c r="B443" s="305">
        <f>IF(ISERROR(VALUE(VLOOKUP($A443,'Sheet1 - Table (1)'!$A$8:$AG$1186,COLUMN(B$7),FALSE))),VLOOKUP(A443,TK_MANQUANTS,2,FALSE),IF(VALUE(VLOOKUP($A443,'Sheet1 - Table (1)'!$A$8:$AG$1186,COLUMN(B$7),FALSE))=0,VLOOKUP(A443,TK_MANQUANTS,2,FALSE),VALUE(VLOOKUP($A443,'Sheet1 - Table (1)'!$A$8:$AG$1186,COLUMN(B$7),FALSE))))</f>
        <v>20855074</v>
      </c>
      <c r="C443" s="80" t="str">
        <f>VLOOKUP($A443,'Sheet1 - Table (1)'!$A$8:$AG$1186,COLUMN(C$7),FALSE)</f>
        <v>Swisscanto (LU) BF Vision Responsible EUR GT</v>
      </c>
      <c r="D443" s="82">
        <f>VLOOKUP($A443,'Sheet1 - Table (1)'!$A$8:$AG$1186,COLUMN(D$7),FALSE)</f>
        <v>44196</v>
      </c>
      <c r="E443" s="124">
        <f>VLOOKUP($A443,'Sheet1 - Table (1)'!$A$8:$AG$1186,COLUMN(E$7),FALSE)</f>
        <v>0.4</v>
      </c>
      <c r="F443" s="80" t="b">
        <f>VLOOKUP($A443,'Sheet1 - Table (1)'!$A$8:$AG$1186,COLUMN(F$7),FALSE)</f>
        <v>1</v>
      </c>
      <c r="G443" s="80" t="str">
        <f>VLOOKUP($A443,'Sheet1 - Table (1)'!$A$8:$AG$1186,COLUMN(G$7),FALSE)</f>
        <v>Luxembourg</v>
      </c>
      <c r="H443" s="80" t="str">
        <f>VLOOKUP($A443,'Sheet1 - Table (1)'!$A$8:$AG$1186,COLUMN(H$7),FALSE)</f>
        <v>EUR</v>
      </c>
      <c r="I443" s="80" t="str">
        <f>VLOOKUP($A443,'Sheet1 - Table (1)'!$A$8:$AG$1186,COLUMN(I$7),FALSE)</f>
        <v>Fonds de placement</v>
      </c>
      <c r="J443" s="80" t="str">
        <f>VLOOKUP($A443,'Sheet1 - Table (1)'!$A$8:$AG$1186,COLUMN(J$7),FALSE)</f>
        <v>Obligation</v>
      </c>
      <c r="K443" s="82">
        <f>VLOOKUP($A443,'Sheet1 - Table (1)'!$A$8:$AG$1186,COLUMN(K$7),FALSE)</f>
        <v>44255</v>
      </c>
      <c r="L443" s="80">
        <f>VLOOKUP($A443,'Sheet1 - Table (1)'!$A$8:$AG$1186,COLUMN(L$7),FALSE)</f>
        <v>238.03593169999999</v>
      </c>
      <c r="M443" s="80" t="str">
        <f>VLOOKUP($A443,'Sheet1 - Table (1)'!$A$8:$AG$1186,COLUMN(M$7),FALSE)</f>
        <v>Retained</v>
      </c>
      <c r="N443" s="80">
        <f>VLOOKUP($A443,'Sheet1 - Table (1)'!$A$8:$AG$1186,COLUMN(N$7),FALSE)</f>
        <v>0</v>
      </c>
      <c r="O443" s="80" t="b">
        <f>VLOOKUP($A443,'Sheet1 - Table (1)'!$A$8:$AG$1186,COLUMN(O$7),FALSE)</f>
        <v>1</v>
      </c>
      <c r="P443" s="80" t="b">
        <f>VLOOKUP($A443,'Sheet1 - Table (1)'!$A$8:$AG$1186,COLUMN(P$7),FALSE)</f>
        <v>1</v>
      </c>
      <c r="Q443" s="80" t="b">
        <f>VLOOKUP($A443,'Sheet1 - Table (1)'!$A$8:$AG$1186,COLUMN(Q$7),FALSE)</f>
        <v>1</v>
      </c>
      <c r="R443" s="80" t="b">
        <f>VLOOKUP($A443,'Sheet1 - Table (1)'!$A$8:$AG$1186,COLUMN(R$7),FALSE)</f>
        <v>1</v>
      </c>
      <c r="S443" s="80" t="b">
        <f>VLOOKUP($A443,'Sheet1 - Table (1)'!$A$8:$AG$1186,COLUMN(S$7),FALSE)</f>
        <v>1</v>
      </c>
      <c r="T443" s="80" t="b">
        <f>VLOOKUP($A443,'Sheet1 - Table (1)'!$A$8:$AG$1186,COLUMN(T$7),FALSE)</f>
        <v>1</v>
      </c>
      <c r="U443" s="80" t="str">
        <f t="shared" si="92"/>
        <v>FR-IT-NE-SP-GE-UK</v>
      </c>
      <c r="V443" s="80" t="str">
        <f>VLOOKUP($A443,'Sheet1 - Table (1)'!$A$8:$AG$1186,COLUMN(V$7)+3,FALSE)</f>
        <v>LU - FCP - Parte 1</v>
      </c>
      <c r="W443" s="80" t="str">
        <f>VLOOKUP(A443,'Sheet1 - Table (1)'!$A$8:$AF$10075,MATCH($W$8,'Sheet1 - Table (1)'!$10:$10,0),FALSE)</f>
        <v>Détermination des Prix Quotidien</v>
      </c>
      <c r="X443" s="80">
        <f>VLOOKUP(A443,'Sheet1 - Table (1)'!$A$8:$AAB$10075,MATCH($X$8,'Sheet1 - Table (1)'!$10:$10,0),FALSE)</f>
        <v>0</v>
      </c>
      <c r="Y443" s="96" t="str">
        <f t="shared" si="86"/>
        <v>Fonds de placement</v>
      </c>
      <c r="AA443" s="96" t="s">
        <v>1823</v>
      </c>
      <c r="AB443" s="96" t="s">
        <v>2481</v>
      </c>
      <c r="AC443" s="214" t="s">
        <v>140</v>
      </c>
      <c r="AD443" s="214" t="s">
        <v>2481</v>
      </c>
      <c r="AE443" s="96" t="s">
        <v>2542</v>
      </c>
      <c r="AF443" s="246" t="s">
        <v>2481</v>
      </c>
      <c r="AI443" s="96" t="s">
        <v>785</v>
      </c>
      <c r="AJ443" s="96" t="s">
        <v>140</v>
      </c>
      <c r="AK443" s="96" t="s">
        <v>140</v>
      </c>
      <c r="AL443" s="96" t="s">
        <v>2481</v>
      </c>
      <c r="AM443" s="96" t="str">
        <f t="shared" si="89"/>
        <v>Obligations étrangères</v>
      </c>
      <c r="AO443" s="96" t="s">
        <v>2481</v>
      </c>
      <c r="AP443" s="96" t="s">
        <v>75</v>
      </c>
      <c r="AQ443" s="96">
        <v>7.59</v>
      </c>
      <c r="AR443" s="101">
        <v>4.4000000000000003E-3</v>
      </c>
      <c r="AS443" s="101">
        <f t="shared" si="91"/>
        <v>4.0000000000000018E-4</v>
      </c>
      <c r="AT443" s="101">
        <v>1</v>
      </c>
      <c r="AY443" s="101">
        <v>1</v>
      </c>
      <c r="BK443" s="101">
        <v>1</v>
      </c>
      <c r="BV443" s="101">
        <v>1</v>
      </c>
      <c r="BY443" s="101" t="s">
        <v>100</v>
      </c>
      <c r="BZ443" s="101" t="str">
        <f>IF(AJ443="Obligations",AP443&amp;" "&amp;AI443&amp;" "&amp;IF(AQ443&lt;3.5,"SHORT",IF(AQ443&gt;8,"LONG","MID")),"")</f>
        <v>Courbe EUR Gouvernements MID</v>
      </c>
      <c r="CA443" s="101" t="s">
        <v>70</v>
      </c>
      <c r="CB443" s="101"/>
      <c r="CC443" s="101" t="s">
        <v>70</v>
      </c>
      <c r="CD443" s="42" t="s">
        <v>4374</v>
      </c>
      <c r="CE443" s="42" t="s">
        <v>4374</v>
      </c>
      <c r="CF443" s="42" t="str">
        <f>IFERROR(VLOOKUP(Funds[[#This Row],[Code ISIN]],[1]GLOBAL!$C$1:$L$27,10,FALSE)," ")</f>
        <v xml:space="preserve"> </v>
      </c>
      <c r="CG443" s="42" t="s">
        <v>4374</v>
      </c>
      <c r="CH443" s="42" t="s">
        <v>4374</v>
      </c>
      <c r="CI443" s="42" t="s">
        <v>4374</v>
      </c>
      <c r="CJ443" s="123">
        <v>42734</v>
      </c>
      <c r="CK443" s="96" t="s">
        <v>4374</v>
      </c>
      <c r="CL443" s="246" t="str">
        <f>VLOOKUP(Funds[[#This Row],[Code ISIN]],'Sheet1 - Table (1)'!$A$10:$AF$110017,MATCH("Funds Liquidity",'Sheet1 - Table (1)'!$10:$10,0),FALSE)</f>
        <v>Jour</v>
      </c>
    </row>
    <row r="444" spans="1:93">
      <c r="A444" s="96" t="s">
        <v>2106</v>
      </c>
      <c r="B444" s="305">
        <f>IF(ISERROR(VALUE(VLOOKUP($A444,'Sheet1 - Table (1)'!$A$8:$AG$1186,COLUMN(B$7),FALSE))),VLOOKUP(A444,TK_MANQUANTS,2,FALSE),IF(VALUE(VLOOKUP($A444,'Sheet1 - Table (1)'!$A$8:$AG$1186,COLUMN(B$7),FALSE))=0,VLOOKUP(A444,TK_MANQUANTS,2,FALSE),VALUE(VLOOKUP($A444,'Sheet1 - Table (1)'!$A$8:$AG$1186,COLUMN(B$7),FALSE))))</f>
        <v>30412254</v>
      </c>
      <c r="C444" s="80" t="str">
        <f>VLOOKUP($A444,'Sheet1 - Table (1)'!$A$8:$AG$1186,COLUMN(C$7),FALSE)</f>
        <v>CSIF (CH) Bond Corporate USD Blue QBH</v>
      </c>
      <c r="D444" s="82">
        <f>VLOOKUP($A444,'Sheet1 - Table (1)'!$A$8:$AG$1186,COLUMN(D$7),FALSE)</f>
        <v>43890</v>
      </c>
      <c r="E444" s="124">
        <f>VLOOKUP($A444,'Sheet1 - Table (1)'!$A$8:$AG$1186,COLUMN(E$7),FALSE)</f>
        <v>0.2049</v>
      </c>
      <c r="F444" s="80">
        <f>VLOOKUP($A444,'Sheet1 - Table (1)'!$A$8:$AG$1186,COLUMN(F$7),FALSE)</f>
        <v>0</v>
      </c>
      <c r="G444" s="80" t="str">
        <f>VLOOKUP($A444,'Sheet1 - Table (1)'!$A$8:$AG$1186,COLUMN(G$7),FALSE)</f>
        <v>Switzerland</v>
      </c>
      <c r="H444" s="80" t="str">
        <f>VLOOKUP($A444,'Sheet1 - Table (1)'!$A$8:$AG$1186,COLUMN(H$7),FALSE)</f>
        <v>CHF</v>
      </c>
      <c r="I444" s="80" t="str">
        <f>VLOOKUP($A444,'Sheet1 - Table (1)'!$A$8:$AG$1186,COLUMN(I$7),FALSE)</f>
        <v>Fonds de placement</v>
      </c>
      <c r="J444" s="80" t="str">
        <f>VLOOKUP($A444,'Sheet1 - Table (1)'!$A$8:$AG$1186,COLUMN(J$7),FALSE)</f>
        <v>Obligation</v>
      </c>
      <c r="K444" s="82">
        <f>VLOOKUP($A444,'Sheet1 - Table (1)'!$A$8:$AG$1186,COLUMN(K$7),FALSE)</f>
        <v>44255</v>
      </c>
      <c r="L444" s="80">
        <f>VLOOKUP($A444,'Sheet1 - Table (1)'!$A$8:$AG$1186,COLUMN(L$7),FALSE)</f>
        <v>194.64764819999999</v>
      </c>
      <c r="M444" s="80" t="str">
        <f>VLOOKUP($A444,'Sheet1 - Table (1)'!$A$8:$AG$1186,COLUMN(M$7),FALSE)</f>
        <v>Retained</v>
      </c>
      <c r="N444" s="80">
        <f>VLOOKUP($A444,'Sheet1 - Table (1)'!$A$8:$AG$1186,COLUMN(N$7),FALSE)</f>
        <v>0</v>
      </c>
      <c r="O444" s="80">
        <f>VLOOKUP($A444,'Sheet1 - Table (1)'!$A$8:$AG$1186,COLUMN(O$7),FALSE)</f>
        <v>0</v>
      </c>
      <c r="P444" s="80">
        <f>VLOOKUP($A444,'Sheet1 - Table (1)'!$A$8:$AG$1186,COLUMN(P$7),FALSE)</f>
        <v>0</v>
      </c>
      <c r="Q444" s="80">
        <f>VLOOKUP($A444,'Sheet1 - Table (1)'!$A$8:$AG$1186,COLUMN(Q$7),FALSE)</f>
        <v>0</v>
      </c>
      <c r="R444" s="80">
        <f>VLOOKUP($A444,'Sheet1 - Table (1)'!$A$8:$AG$1186,COLUMN(R$7),FALSE)</f>
        <v>0</v>
      </c>
      <c r="S444" s="80">
        <f>VLOOKUP($A444,'Sheet1 - Table (1)'!$A$8:$AG$1186,COLUMN(S$7),FALSE)</f>
        <v>0</v>
      </c>
      <c r="T444" s="80">
        <f>VLOOKUP($A444,'Sheet1 - Table (1)'!$A$8:$AG$1186,COLUMN(T$7),FALSE)</f>
        <v>0</v>
      </c>
      <c r="U444" s="80" t="str">
        <f t="shared" si="92"/>
        <v/>
      </c>
      <c r="V444" s="80" t="str">
        <f>VLOOKUP($A444,'Sheet1 - Table (1)'!$A$8:$AG$1186,COLUMN(V$7)+3,FALSE)</f>
        <v>CH - Uebrige Fds tradit. Anl.</v>
      </c>
      <c r="W444" s="80" t="str">
        <f>VLOOKUP(A444,'Sheet1 - Table (1)'!$A$8:$AF$10075,MATCH($W$8,'Sheet1 - Table (1)'!$10:$10,0),FALSE)</f>
        <v>Détermination des Prix Quotidien</v>
      </c>
      <c r="X444" s="80" t="str">
        <f>VLOOKUP(A444,'Sheet1 - Table (1)'!$A$8:$AAB$10075,MATCH($X$8,'Sheet1 - Table (1)'!$10:$10,0),FALSE)</f>
        <v>Optimized</v>
      </c>
      <c r="Y444" s="96" t="str">
        <f t="shared" si="86"/>
        <v>Fonds de placement</v>
      </c>
      <c r="AA444" s="96" t="s">
        <v>1823</v>
      </c>
      <c r="AB444" s="96" t="s">
        <v>2481</v>
      </c>
      <c r="AC444" s="214" t="s">
        <v>140</v>
      </c>
      <c r="AD444" s="214" t="s">
        <v>2481</v>
      </c>
      <c r="AE444" s="96" t="s">
        <v>2481</v>
      </c>
      <c r="AF444" s="246" t="s">
        <v>2546</v>
      </c>
      <c r="AI444" s="96" t="s">
        <v>380</v>
      </c>
      <c r="AJ444" s="96" t="s">
        <v>140</v>
      </c>
      <c r="AK444" s="96" t="s">
        <v>140</v>
      </c>
      <c r="AL444" s="96" t="s">
        <v>2481</v>
      </c>
      <c r="AM444" s="96" t="str">
        <f t="shared" si="89"/>
        <v>Obligations étrangères hedged</v>
      </c>
      <c r="AO444" s="96" t="s">
        <v>2481</v>
      </c>
      <c r="AP444" s="96" t="s">
        <v>86</v>
      </c>
      <c r="AQ444" s="96">
        <v>7.11</v>
      </c>
      <c r="AR444" s="101">
        <v>3.0599999999999999E-2</v>
      </c>
      <c r="AS444" s="101">
        <f t="shared" si="91"/>
        <v>2.8551E-2</v>
      </c>
      <c r="AT444" s="101">
        <v>0.114</v>
      </c>
      <c r="AU444" s="101">
        <v>0.38650000000000001</v>
      </c>
      <c r="AV444" s="101">
        <v>0.4995</v>
      </c>
      <c r="AX444" s="101">
        <v>1</v>
      </c>
      <c r="BN444" s="101">
        <v>1</v>
      </c>
      <c r="BT444" s="101">
        <v>5.4999999999999997E-3</v>
      </c>
      <c r="BU444" s="101">
        <v>0</v>
      </c>
      <c r="BW444" s="101">
        <v>1</v>
      </c>
      <c r="BX444" s="121"/>
      <c r="BY444" s="96" t="s">
        <v>2113</v>
      </c>
      <c r="BZ444" s="101" t="str">
        <f>IF(AJ444="Obligations",AP444&amp;" "&amp;AI444&amp;" "&amp;IF(AQ444&lt;3.5,"SHORT",IF(AQ444&gt;8,"LONG","MID")),"")</f>
        <v>Courbe USD Corporate MID</v>
      </c>
      <c r="CA444" s="101" t="s">
        <v>70</v>
      </c>
      <c r="CB444" s="101"/>
      <c r="CC444" s="101" t="s">
        <v>70</v>
      </c>
      <c r="CD444" s="42" t="s">
        <v>4374</v>
      </c>
      <c r="CE444" s="42" t="s">
        <v>4374</v>
      </c>
      <c r="CF444" s="42" t="str">
        <f>IFERROR(VLOOKUP(Funds[[#This Row],[Code ISIN]],[1]GLOBAL!$C$1:$L$27,10,FALSE)," ")</f>
        <v xml:space="preserve"> </v>
      </c>
      <c r="CG444" s="42" t="s">
        <v>4374</v>
      </c>
      <c r="CH444" s="42" t="s">
        <v>4374</v>
      </c>
      <c r="CI444" s="42" t="s">
        <v>4374</v>
      </c>
      <c r="CJ444" s="123">
        <v>42978</v>
      </c>
      <c r="CK444" s="96" t="s">
        <v>4374</v>
      </c>
      <c r="CL444" s="246" t="str">
        <f>VLOOKUP(Funds[[#This Row],[Code ISIN]],'Sheet1 - Table (1)'!$A$10:$AF$110017,MATCH("Funds Liquidity",'Sheet1 - Table (1)'!$10:$10,0),FALSE)</f>
        <v>Jour</v>
      </c>
    </row>
    <row r="445" spans="1:93">
      <c r="A445" s="80" t="s">
        <v>1482</v>
      </c>
      <c r="B445" s="305">
        <f>IF(ISERROR(VALUE(VLOOKUP($A445,'Sheet1 - Table (1)'!$A$8:$AG$1186,COLUMN(B$7),FALSE))),VLOOKUP(A445,TK_MANQUANTS,2,FALSE),IF(VALUE(VLOOKUP($A445,'Sheet1 - Table (1)'!$A$8:$AG$1186,COLUMN(B$7),FALSE))=0,VLOOKUP(A445,TK_MANQUANTS,2,FALSE),VALUE(VLOOKUP($A445,'Sheet1 - Table (1)'!$A$8:$AG$1186,COLUMN(B$7),FALSE))))</f>
        <v>25913230</v>
      </c>
      <c r="C445" s="80" t="str">
        <f>VLOOKUP($A445,'Sheet1 - Table (1)'!$A$8:$AG$1186,COLUMN(C$7),FALSE)</f>
        <v>CSIF (CH) Bond Government EM USD Blue QBH</v>
      </c>
      <c r="D445" s="82">
        <f>VLOOKUP($A445,'Sheet1 - Table (1)'!$A$8:$AG$1186,COLUMN(D$7),FALSE)</f>
        <v>43890</v>
      </c>
      <c r="E445" s="124">
        <f>VLOOKUP($A445,'Sheet1 - Table (1)'!$A$8:$AG$1186,COLUMN(E$7),FALSE)</f>
        <v>0.28060000000000002</v>
      </c>
      <c r="F445" s="80">
        <f>VLOOKUP($A445,'Sheet1 - Table (1)'!$A$8:$AG$1186,COLUMN(F$7),FALSE)</f>
        <v>0</v>
      </c>
      <c r="G445" s="80" t="str">
        <f>VLOOKUP($A445,'Sheet1 - Table (1)'!$A$8:$AG$1186,COLUMN(G$7),FALSE)</f>
        <v>Switzerland</v>
      </c>
      <c r="H445" s="80" t="str">
        <f>VLOOKUP($A445,'Sheet1 - Table (1)'!$A$8:$AG$1186,COLUMN(H$7),FALSE)</f>
        <v>CHF</v>
      </c>
      <c r="I445" s="80" t="str">
        <f>VLOOKUP($A445,'Sheet1 - Table (1)'!$A$8:$AG$1186,COLUMN(I$7),FALSE)</f>
        <v>Fonds de placement</v>
      </c>
      <c r="J445" s="80" t="str">
        <f>VLOOKUP($A445,'Sheet1 - Table (1)'!$A$8:$AG$1186,COLUMN(J$7),FALSE)</f>
        <v>Obligation</v>
      </c>
      <c r="K445" s="82">
        <f>VLOOKUP($A445,'Sheet1 - Table (1)'!$A$8:$AG$1186,COLUMN(K$7),FALSE)</f>
        <v>44255</v>
      </c>
      <c r="L445" s="80">
        <f>VLOOKUP($A445,'Sheet1 - Table (1)'!$A$8:$AG$1186,COLUMN(L$7),FALSE)</f>
        <v>2348.0069659999999</v>
      </c>
      <c r="M445" s="80" t="str">
        <f>VLOOKUP($A445,'Sheet1 - Table (1)'!$A$8:$AG$1186,COLUMN(M$7),FALSE)</f>
        <v>Retained</v>
      </c>
      <c r="N445" s="80">
        <f>VLOOKUP($A445,'Sheet1 - Table (1)'!$A$8:$AG$1186,COLUMN(N$7),FALSE)</f>
        <v>0</v>
      </c>
      <c r="O445" s="80">
        <f>VLOOKUP($A445,'Sheet1 - Table (1)'!$A$8:$AG$1186,COLUMN(O$7),FALSE)</f>
        <v>0</v>
      </c>
      <c r="P445" s="80">
        <f>VLOOKUP($A445,'Sheet1 - Table (1)'!$A$8:$AG$1186,COLUMN(P$7),FALSE)</f>
        <v>0</v>
      </c>
      <c r="Q445" s="80">
        <f>VLOOKUP($A445,'Sheet1 - Table (1)'!$A$8:$AG$1186,COLUMN(Q$7),FALSE)</f>
        <v>0</v>
      </c>
      <c r="R445" s="80">
        <f>VLOOKUP($A445,'Sheet1 - Table (1)'!$A$8:$AG$1186,COLUMN(R$7),FALSE)</f>
        <v>0</v>
      </c>
      <c r="S445" s="80">
        <f>VLOOKUP($A445,'Sheet1 - Table (1)'!$A$8:$AG$1186,COLUMN(S$7),FALSE)</f>
        <v>0</v>
      </c>
      <c r="T445" s="80">
        <f>VLOOKUP($A445,'Sheet1 - Table (1)'!$A$8:$AG$1186,COLUMN(T$7),FALSE)</f>
        <v>0</v>
      </c>
      <c r="U445" s="80" t="str">
        <f t="shared" si="92"/>
        <v/>
      </c>
      <c r="V445" s="80" t="str">
        <f>VLOOKUP($A445,'Sheet1 - Table (1)'!$A$8:$AG$1186,COLUMN(V$7)+3,FALSE)</f>
        <v>CH - Uebrige Fds tradit. Anl.</v>
      </c>
      <c r="W445" s="80" t="str">
        <f>VLOOKUP(A445,'Sheet1 - Table (1)'!$A$8:$AF$10075,MATCH($W$8,'Sheet1 - Table (1)'!$10:$10,0),FALSE)</f>
        <v>Détermination des Prix Quotidien</v>
      </c>
      <c r="X445" s="80" t="str">
        <f>VLOOKUP(A445,'Sheet1 - Table (1)'!$A$8:$AAB$10075,MATCH($X$8,'Sheet1 - Table (1)'!$10:$10,0),FALSE)</f>
        <v>Optimized</v>
      </c>
      <c r="Y445" s="96" t="str">
        <f t="shared" ref="Y445:Y508" si="94">IF(OR(I445="Actions",I445="Exchange Traded Funds"),"ETF","Fonds de placement")</f>
        <v>Fonds de placement</v>
      </c>
      <c r="AA445" s="96" t="s">
        <v>1823</v>
      </c>
      <c r="AB445" s="96" t="s">
        <v>2481</v>
      </c>
      <c r="AC445" s="214" t="s">
        <v>140</v>
      </c>
      <c r="AD445" s="214" t="s">
        <v>5105</v>
      </c>
      <c r="AE445" s="96" t="s">
        <v>5105</v>
      </c>
      <c r="AF445" s="246" t="s">
        <v>5105</v>
      </c>
      <c r="AG445" s="96" t="s">
        <v>2855</v>
      </c>
      <c r="AI445" s="96" t="s">
        <v>785</v>
      </c>
      <c r="AJ445" s="96" t="s">
        <v>140</v>
      </c>
      <c r="AK445" s="96" t="s">
        <v>140</v>
      </c>
      <c r="AL445" s="96" t="s">
        <v>2481</v>
      </c>
      <c r="AM445" s="96" t="str">
        <f t="shared" si="89"/>
        <v>Obligations étrangères hedged</v>
      </c>
      <c r="AO445" s="96" t="s">
        <v>2481</v>
      </c>
      <c r="AP445" s="96" t="s">
        <v>983</v>
      </c>
      <c r="AQ445" s="219">
        <f>VLOOKUP("JPGCHFCP Index",indice!$A$1:$AV$3072,MATCH(AQ$8,indice!$A$1:$AV$1,0),FALSE)</f>
        <v>7.72</v>
      </c>
      <c r="AR445" s="220">
        <f>VLOOKUP("JPGCHFCP Index",indice!$A$1:$AV$3072,MATCH(AR$8,indice!$A$1:$AV$1,0),FALSE)</f>
        <v>4.4200000000000003E-2</v>
      </c>
      <c r="AS445" s="101">
        <f t="shared" si="91"/>
        <v>4.1394E-2</v>
      </c>
      <c r="AT445" s="220">
        <f>VLOOKUP("JPGCHFCP Index",indice!$A$1:$AV$3072,MATCH(AT$8,indice!$A$1:$AV$1,0),FALSE)</f>
        <v>6.1899999999999997E-2</v>
      </c>
      <c r="AU445" s="220">
        <f>VLOOKUP("JPGCHFCP Index",indice!$A$1:$AV$3072,MATCH(AU$8,indice!$A$1:$AV$1,0),FALSE)</f>
        <v>0.14940000000000001</v>
      </c>
      <c r="AV445" s="220">
        <f>VLOOKUP("JPGCHFCP Index",indice!$A$1:$AV$3072,MATCH(AV$8,indice!$A$1:$AV$1,0),FALSE)</f>
        <v>0.30509999999999998</v>
      </c>
      <c r="AW445" s="220">
        <f>VLOOKUP("JPGCHFCP Index",indice!$A$1:$AV$3072,MATCH(AW$8,indice!$A$1:$AV$1,0),FALSE)</f>
        <v>0.48359999999999997</v>
      </c>
      <c r="AX445" s="220">
        <f>VLOOKUP("JPGCHFCP Index",indice!$A$1:$AV$3072,MATCH(AX$8,indice!$A$1:$AV$1,0),FALSE)</f>
        <v>1</v>
      </c>
      <c r="BR445" s="220">
        <f>VLOOKUP("JPGCHFCP Index",indice!$A$1:$AV$3072,MATCH(BR$8,indice!$A$1:$AV$1,0),FALSE)</f>
        <v>1</v>
      </c>
      <c r="BT445" s="101">
        <v>5.0000000000000001E-3</v>
      </c>
      <c r="BU445" s="139">
        <v>0</v>
      </c>
      <c r="BV445" s="220">
        <f>VLOOKUP("JPGCHFCP Index",indice!$A$1:$AV$3072,MATCH(BV$8,indice!$A$1:$AV$1,0),FALSE)</f>
        <v>0.5</v>
      </c>
      <c r="BW445" s="220">
        <f>VLOOKUP("JPGCHFCP Index",indice!$A$1:$AV$3072,MATCH(BW$8,indice!$A$1:$AV$1,0),FALSE)</f>
        <v>0.5</v>
      </c>
      <c r="BY445" s="101" t="s">
        <v>1484</v>
      </c>
      <c r="BZ445" s="101" t="str">
        <f>IF(AJ445="Obligations",AP445&amp;" "&amp;AI445&amp;" "&amp;IF(AQ445&lt;3.5,"SHORT",IF(AQ445&gt;8,"LONG","MID")),"")</f>
        <v>Courbe EM HC Gouvernements MID</v>
      </c>
      <c r="CA445" s="101" t="s">
        <v>4050</v>
      </c>
      <c r="CB445" s="122" t="s">
        <v>4358</v>
      </c>
      <c r="CC445" s="137" t="s">
        <v>4299</v>
      </c>
      <c r="CD445" s="42" t="s">
        <v>4374</v>
      </c>
      <c r="CE445" s="42" t="s">
        <v>4374</v>
      </c>
      <c r="CF445" s="42" t="str">
        <f>IFERROR(VLOOKUP(Funds[[#This Row],[Code ISIN]],[1]GLOBAL!$C$1:$L$27,10,FALSE)," ")</f>
        <v xml:space="preserve"> </v>
      </c>
      <c r="CG445" s="42" t="s">
        <v>4374</v>
      </c>
      <c r="CH445" s="42" t="s">
        <v>1633</v>
      </c>
      <c r="CI445" s="42" t="s">
        <v>4374</v>
      </c>
      <c r="CJ445" s="141"/>
      <c r="CK445" s="96" t="s">
        <v>4374</v>
      </c>
      <c r="CL445" s="246" t="str">
        <f>VLOOKUP(Funds[[#This Row],[Code ISIN]],'Sheet1 - Table (1)'!$A$10:$AF$110017,MATCH("Funds Liquidity",'Sheet1 - Table (1)'!$10:$10,0),FALSE)</f>
        <v>Jour</v>
      </c>
      <c r="CO445" s="246" t="s">
        <v>5379</v>
      </c>
    </row>
    <row r="446" spans="1:93">
      <c r="A446" s="96" t="s">
        <v>1167</v>
      </c>
      <c r="B446" s="305">
        <f>IF(ISERROR(VALUE(VLOOKUP($A446,'Sheet1 - Table (1)'!$A$8:$AG$1186,COLUMN(B$7),FALSE))),VLOOKUP(A446,TK_MANQUANTS,2,FALSE),IF(VALUE(VLOOKUP($A446,'Sheet1 - Table (1)'!$A$8:$AG$1186,COLUMN(B$7),FALSE))=0,VLOOKUP(A446,TK_MANQUANTS,2,FALSE),VALUE(VLOOKUP($A446,'Sheet1 - Table (1)'!$A$8:$AG$1186,COLUMN(B$7),FALSE))))</f>
        <v>282774</v>
      </c>
      <c r="C446" s="80" t="str">
        <f>VLOOKUP($A446,'Sheet1 - Table (1)'!$A$8:$AG$1186,COLUMN(C$7),FALSE)</f>
        <v>Schroder ISF EURO Government Bond A Dis AV</v>
      </c>
      <c r="D446" s="82">
        <f>VLOOKUP($A446,'Sheet1 - Table (1)'!$A$8:$AG$1186,COLUMN(D$7),FALSE)</f>
        <v>43951</v>
      </c>
      <c r="E446" s="124">
        <f>VLOOKUP($A446,'Sheet1 - Table (1)'!$A$8:$AG$1186,COLUMN(E$7),FALSE)</f>
        <v>0.59</v>
      </c>
      <c r="F446" s="80" t="b">
        <f>VLOOKUP($A446,'Sheet1 - Table (1)'!$A$8:$AG$1186,COLUMN(F$7),FALSE)</f>
        <v>1</v>
      </c>
      <c r="G446" s="80" t="str">
        <f>VLOOKUP($A446,'Sheet1 - Table (1)'!$A$8:$AG$1186,COLUMN(G$7),FALSE)</f>
        <v>Luxembourg</v>
      </c>
      <c r="H446" s="80" t="str">
        <f>VLOOKUP($A446,'Sheet1 - Table (1)'!$A$8:$AG$1186,COLUMN(H$7),FALSE)</f>
        <v>EUR</v>
      </c>
      <c r="I446" s="80" t="str">
        <f>VLOOKUP($A446,'Sheet1 - Table (1)'!$A$8:$AG$1186,COLUMN(I$7),FALSE)</f>
        <v>Fonds de placement</v>
      </c>
      <c r="J446" s="80" t="str">
        <f>VLOOKUP($A446,'Sheet1 - Table (1)'!$A$8:$AG$1186,COLUMN(J$7),FALSE)</f>
        <v>Obligation</v>
      </c>
      <c r="K446" s="82">
        <f>VLOOKUP($A446,'Sheet1 - Table (1)'!$A$8:$AG$1186,COLUMN(K$7),FALSE)</f>
        <v>44255</v>
      </c>
      <c r="L446" s="80">
        <f>VLOOKUP($A446,'Sheet1 - Table (1)'!$A$8:$AG$1186,COLUMN(L$7),FALSE)</f>
        <v>1484.041117</v>
      </c>
      <c r="M446" s="80" t="str">
        <f>VLOOKUP($A446,'Sheet1 - Table (1)'!$A$8:$AG$1186,COLUMN(M$7),FALSE)</f>
        <v>Paid</v>
      </c>
      <c r="N446" s="80" t="b">
        <f>VLOOKUP($A446,'Sheet1 - Table (1)'!$A$8:$AG$1186,COLUMN(N$7),FALSE)</f>
        <v>1</v>
      </c>
      <c r="O446" s="80" t="b">
        <f>VLOOKUP($A446,'Sheet1 - Table (1)'!$A$8:$AG$1186,COLUMN(O$7),FALSE)</f>
        <v>1</v>
      </c>
      <c r="P446" s="80" t="b">
        <f>VLOOKUP($A446,'Sheet1 - Table (1)'!$A$8:$AG$1186,COLUMN(P$7),FALSE)</f>
        <v>1</v>
      </c>
      <c r="Q446" s="80" t="b">
        <f>VLOOKUP($A446,'Sheet1 - Table (1)'!$A$8:$AG$1186,COLUMN(Q$7),FALSE)</f>
        <v>1</v>
      </c>
      <c r="R446" s="80" t="b">
        <f>VLOOKUP($A446,'Sheet1 - Table (1)'!$A$8:$AG$1186,COLUMN(R$7),FALSE)</f>
        <v>1</v>
      </c>
      <c r="S446" s="80" t="b">
        <f>VLOOKUP($A446,'Sheet1 - Table (1)'!$A$8:$AG$1186,COLUMN(S$7),FALSE)</f>
        <v>1</v>
      </c>
      <c r="T446" s="80" t="b">
        <f>VLOOKUP($A446,'Sheet1 - Table (1)'!$A$8:$AG$1186,COLUMN(T$7),FALSE)</f>
        <v>1</v>
      </c>
      <c r="U446" s="80" t="str">
        <f t="shared" si="92"/>
        <v>BE-FR-IT-NE-SP-GE-UK</v>
      </c>
      <c r="V446" s="80" t="str">
        <f>VLOOKUP($A446,'Sheet1 - Table (1)'!$A$8:$AG$1186,COLUMN(V$7)+3,FALSE)</f>
        <v>LU - SICAV - Parte 1</v>
      </c>
      <c r="W446" s="80" t="str">
        <f>VLOOKUP(A446,'Sheet1 - Table (1)'!$A$8:$AF$10075,MATCH($W$8,'Sheet1 - Table (1)'!$10:$10,0),FALSE)</f>
        <v>Détermination des Prix Quotidien</v>
      </c>
      <c r="X446" s="80">
        <f>VLOOKUP(A446,'Sheet1 - Table (1)'!$A$8:$AAB$10075,MATCH($X$8,'Sheet1 - Table (1)'!$10:$10,0),FALSE)</f>
        <v>0</v>
      </c>
      <c r="Y446" s="96" t="str">
        <f t="shared" si="94"/>
        <v>Fonds de placement</v>
      </c>
      <c r="AA446" s="96" t="s">
        <v>1823</v>
      </c>
      <c r="AB446" s="96" t="s">
        <v>2481</v>
      </c>
      <c r="AC446" s="214" t="s">
        <v>140</v>
      </c>
      <c r="AD446" s="214" t="s">
        <v>2481</v>
      </c>
      <c r="AE446" s="96" t="s">
        <v>2542</v>
      </c>
      <c r="AF446" s="246" t="s">
        <v>2481</v>
      </c>
      <c r="AI446" s="96" t="s">
        <v>785</v>
      </c>
      <c r="AJ446" s="96" t="s">
        <v>140</v>
      </c>
      <c r="AK446" s="96" t="s">
        <v>140</v>
      </c>
      <c r="AL446" s="96" t="s">
        <v>2481</v>
      </c>
      <c r="AM446" s="96" t="str">
        <f t="shared" si="89"/>
        <v>Obligations étrangères</v>
      </c>
      <c r="AO446" s="96" t="s">
        <v>2481</v>
      </c>
      <c r="AP446" s="96" t="s">
        <v>75</v>
      </c>
      <c r="AQ446" s="96">
        <v>7.49</v>
      </c>
      <c r="AR446" s="101">
        <v>1.6000000000000001E-3</v>
      </c>
      <c r="AS446" s="101">
        <f t="shared" si="91"/>
        <v>-4.3E-3</v>
      </c>
      <c r="AT446" s="126">
        <v>0.60299999999999998</v>
      </c>
      <c r="AU446" s="126">
        <v>2.0199999999999999E-2</v>
      </c>
      <c r="AV446" s="126">
        <v>0.37680000000000002</v>
      </c>
      <c r="AY446" s="101">
        <v>1</v>
      </c>
      <c r="BK446" s="101">
        <v>1</v>
      </c>
      <c r="BV446" s="101">
        <v>1</v>
      </c>
      <c r="BY446" s="96" t="s">
        <v>1217</v>
      </c>
      <c r="BZ446" s="101" t="str">
        <f>IF(AJ446="Obligations",AP446&amp;" "&amp;AI446&amp;" "&amp;IF(AQ446&lt;3.5,"SHORT",IF(AQ446&gt;8,"LONG","MID")),"")</f>
        <v>Courbe EUR Gouvernements MID</v>
      </c>
      <c r="CA446" s="101" t="s">
        <v>70</v>
      </c>
      <c r="CB446" s="101"/>
      <c r="CC446" s="101" t="s">
        <v>70</v>
      </c>
      <c r="CD446" s="42" t="s">
        <v>4374</v>
      </c>
      <c r="CE446" s="42" t="s">
        <v>4374</v>
      </c>
      <c r="CF446" s="42" t="str">
        <f>IFERROR(VLOOKUP(Funds[[#This Row],[Code ISIN]],[1]GLOBAL!$C$1:$L$27,10,FALSE)," ")</f>
        <v xml:space="preserve"> </v>
      </c>
      <c r="CG446" s="42" t="s">
        <v>4374</v>
      </c>
      <c r="CH446" s="42" t="s">
        <v>4374</v>
      </c>
      <c r="CI446" s="42" t="s">
        <v>4374</v>
      </c>
      <c r="CJ446" s="123">
        <v>43039</v>
      </c>
      <c r="CK446" s="96" t="s">
        <v>4374</v>
      </c>
      <c r="CL446" s="246" t="str">
        <f>VLOOKUP(Funds[[#This Row],[Code ISIN]],'Sheet1 - Table (1)'!$A$10:$AF$110017,MATCH("Funds Liquidity",'Sheet1 - Table (1)'!$10:$10,0),FALSE)</f>
        <v>Jour</v>
      </c>
    </row>
    <row r="447" spans="1:93">
      <c r="A447" s="96" t="s">
        <v>1155</v>
      </c>
      <c r="B447" s="305">
        <f>IF(ISERROR(VALUE(VLOOKUP($A447,'Sheet1 - Table (1)'!$A$8:$AG$1186,COLUMN(B$7),FALSE))),VLOOKUP(A447,TK_MANQUANTS,2,FALSE),IF(VALUE(VLOOKUP($A447,'Sheet1 - Table (1)'!$A$8:$AG$1186,COLUMN(B$7),FALSE))=0,VLOOKUP(A447,TK_MANQUANTS,2,FALSE),VALUE(VLOOKUP($A447,'Sheet1 - Table (1)'!$A$8:$AG$1186,COLUMN(B$7),FALSE))))</f>
        <v>2405711</v>
      </c>
      <c r="C447" s="80" t="str">
        <f>VLOOKUP($A447,'Sheet1 - Table (1)'!$A$8:$AG$1186,COLUMN(C$7),FALSE)</f>
        <v>Pictet-EUR Government Bonds-HI CHF</v>
      </c>
      <c r="D447" s="82">
        <f>VLOOKUP($A447,'Sheet1 - Table (1)'!$A$8:$AG$1186,COLUMN(D$7),FALSE)</f>
        <v>43830</v>
      </c>
      <c r="E447" s="124">
        <f>VLOOKUP($A447,'Sheet1 - Table (1)'!$A$8:$AG$1186,COLUMN(E$7),FALSE)</f>
        <v>0.44</v>
      </c>
      <c r="F447" s="80" t="b">
        <f>VLOOKUP($A447,'Sheet1 - Table (1)'!$A$8:$AG$1186,COLUMN(F$7),FALSE)</f>
        <v>1</v>
      </c>
      <c r="G447" s="80" t="str">
        <f>VLOOKUP($A447,'Sheet1 - Table (1)'!$A$8:$AG$1186,COLUMN(G$7),FALSE)</f>
        <v>Luxembourg</v>
      </c>
      <c r="H447" s="80" t="str">
        <f>VLOOKUP($A447,'Sheet1 - Table (1)'!$A$8:$AG$1186,COLUMN(H$7),FALSE)</f>
        <v>CHF</v>
      </c>
      <c r="I447" s="80" t="str">
        <f>VLOOKUP($A447,'Sheet1 - Table (1)'!$A$8:$AG$1186,COLUMN(I$7),FALSE)</f>
        <v>Fonds de placement</v>
      </c>
      <c r="J447" s="80" t="str">
        <f>VLOOKUP($A447,'Sheet1 - Table (1)'!$A$8:$AG$1186,COLUMN(J$7),FALSE)</f>
        <v>Obligation</v>
      </c>
      <c r="K447" s="82">
        <f>VLOOKUP($A447,'Sheet1 - Table (1)'!$A$8:$AG$1186,COLUMN(K$7),FALSE)</f>
        <v>44255</v>
      </c>
      <c r="L447" s="80">
        <f>VLOOKUP($A447,'Sheet1 - Table (1)'!$A$8:$AG$1186,COLUMN(L$7),FALSE)</f>
        <v>858.44480299999998</v>
      </c>
      <c r="M447" s="80" t="str">
        <f>VLOOKUP($A447,'Sheet1 - Table (1)'!$A$8:$AG$1186,COLUMN(M$7),FALSE)</f>
        <v>Retained</v>
      </c>
      <c r="N447" s="80">
        <f>VLOOKUP($A447,'Sheet1 - Table (1)'!$A$8:$AG$1186,COLUMN(N$7),FALSE)</f>
        <v>0</v>
      </c>
      <c r="O447" s="80" t="b">
        <f>VLOOKUP($A447,'Sheet1 - Table (1)'!$A$8:$AG$1186,COLUMN(O$7),FALSE)</f>
        <v>1</v>
      </c>
      <c r="P447" s="80">
        <f>VLOOKUP($A447,'Sheet1 - Table (1)'!$A$8:$AG$1186,COLUMN(P$7),FALSE)</f>
        <v>0</v>
      </c>
      <c r="Q447" s="80" t="b">
        <f>VLOOKUP($A447,'Sheet1 - Table (1)'!$A$8:$AG$1186,COLUMN(Q$7),FALSE)</f>
        <v>1</v>
      </c>
      <c r="R447" s="80">
        <f>VLOOKUP($A447,'Sheet1 - Table (1)'!$A$8:$AG$1186,COLUMN(R$7),FALSE)</f>
        <v>0</v>
      </c>
      <c r="S447" s="80" t="b">
        <f>VLOOKUP($A447,'Sheet1 - Table (1)'!$A$8:$AG$1186,COLUMN(S$7),FALSE)</f>
        <v>1</v>
      </c>
      <c r="T447" s="80">
        <f>VLOOKUP($A447,'Sheet1 - Table (1)'!$A$8:$AG$1186,COLUMN(T$7),FALSE)</f>
        <v>0</v>
      </c>
      <c r="U447" s="80" t="str">
        <f t="shared" si="92"/>
        <v>FR-NE-GE</v>
      </c>
      <c r="V447" s="80" t="str">
        <f>VLOOKUP($A447,'Sheet1 - Table (1)'!$A$8:$AG$1186,COLUMN(V$7)+3,FALSE)</f>
        <v>LU - SICAV - Parte 1</v>
      </c>
      <c r="W447" s="80" t="str">
        <f>VLOOKUP(A447,'Sheet1 - Table (1)'!$A$8:$AF$10075,MATCH($W$8,'Sheet1 - Table (1)'!$10:$10,0),FALSE)</f>
        <v>Détermination des Prix Quotidien</v>
      </c>
      <c r="X447" s="80">
        <f>VLOOKUP(A447,'Sheet1 - Table (1)'!$A$8:$AAB$10075,MATCH($X$8,'Sheet1 - Table (1)'!$10:$10,0),FALSE)</f>
        <v>0</v>
      </c>
      <c r="Y447" s="96" t="str">
        <f t="shared" si="94"/>
        <v>Fonds de placement</v>
      </c>
      <c r="AA447" s="96" t="s">
        <v>1823</v>
      </c>
      <c r="AB447" s="96" t="s">
        <v>2481</v>
      </c>
      <c r="AC447" s="214" t="s">
        <v>140</v>
      </c>
      <c r="AD447" s="214" t="s">
        <v>2481</v>
      </c>
      <c r="AE447" s="96" t="s">
        <v>2542</v>
      </c>
      <c r="AF447" s="246" t="s">
        <v>2481</v>
      </c>
      <c r="AG447" s="96" t="s">
        <v>2857</v>
      </c>
      <c r="AI447" s="96" t="s">
        <v>785</v>
      </c>
      <c r="AJ447" s="96" t="s">
        <v>140</v>
      </c>
      <c r="AK447" s="96" t="s">
        <v>140</v>
      </c>
      <c r="AL447" s="96" t="s">
        <v>2481</v>
      </c>
      <c r="AM447" s="96" t="str">
        <f t="shared" si="89"/>
        <v>Obligations étrangères hedged</v>
      </c>
      <c r="AO447" s="96" t="s">
        <v>2481</v>
      </c>
      <c r="AP447" s="96" t="s">
        <v>75</v>
      </c>
      <c r="AQ447" s="132">
        <v>7.43</v>
      </c>
      <c r="AR447" s="126">
        <v>6.4999999999999997E-3</v>
      </c>
      <c r="AS447" s="101">
        <f t="shared" si="91"/>
        <v>2.0999999999999994E-3</v>
      </c>
      <c r="AT447" s="126">
        <v>0.59199999999999997</v>
      </c>
      <c r="AU447" s="126">
        <v>2.1000000000000001E-2</v>
      </c>
      <c r="AV447" s="126">
        <v>0.38700000000000001</v>
      </c>
      <c r="AW447" s="129"/>
      <c r="AX447" s="101">
        <v>1</v>
      </c>
      <c r="BK447" s="101">
        <v>1</v>
      </c>
      <c r="BV447" s="101">
        <v>1</v>
      </c>
      <c r="BY447" s="96" t="s">
        <v>1216</v>
      </c>
      <c r="BZ447" s="101" t="str">
        <f>IF(AJ447="Obligations",AP447&amp;" "&amp;AI447&amp;" "&amp;IF(AQ447&lt;3.5,"SHORT",IF(AQ447&gt;8,"LONG","MID")),"")</f>
        <v>Courbe EUR Gouvernements MID</v>
      </c>
      <c r="CA447" s="101" t="s">
        <v>70</v>
      </c>
      <c r="CB447" s="101"/>
      <c r="CC447" s="101" t="s">
        <v>70</v>
      </c>
      <c r="CD447" s="42" t="s">
        <v>4374</v>
      </c>
      <c r="CE447" s="42" t="s">
        <v>4374</v>
      </c>
      <c r="CF447" s="42" t="str">
        <f>IFERROR(VLOOKUP(Funds[[#This Row],[Code ISIN]],[1]GLOBAL!$C$1:$L$27,10,FALSE)," ")</f>
        <v xml:space="preserve"> </v>
      </c>
      <c r="CG447" s="42" t="s">
        <v>4374</v>
      </c>
      <c r="CH447" s="42" t="s">
        <v>4374</v>
      </c>
      <c r="CI447" s="42" t="s">
        <v>4374</v>
      </c>
      <c r="CJ447" s="123">
        <v>43039</v>
      </c>
      <c r="CK447" s="96" t="s">
        <v>4374</v>
      </c>
      <c r="CL447" s="246" t="str">
        <f>VLOOKUP(Funds[[#This Row],[Code ISIN]],'Sheet1 - Table (1)'!$A$10:$AF$110017,MATCH("Funds Liquidity",'Sheet1 - Table (1)'!$10:$10,0),FALSE)</f>
        <v>Jour</v>
      </c>
    </row>
    <row r="448" spans="1:93">
      <c r="A448" s="96" t="s">
        <v>1210</v>
      </c>
      <c r="B448" s="305">
        <f>IF(ISERROR(VALUE(VLOOKUP($A448,'Sheet1 - Table (1)'!$A$8:$AG$1186,COLUMN(B$7),FALSE))),VLOOKUP(A448,TK_MANQUANTS,2,FALSE),IF(VALUE(VLOOKUP($A448,'Sheet1 - Table (1)'!$A$8:$AG$1186,COLUMN(B$7),FALSE))=0,VLOOKUP(A448,TK_MANQUANTS,2,FALSE),VALUE(VLOOKUP($A448,'Sheet1 - Table (1)'!$A$8:$AG$1186,COLUMN(B$7),FALSE))))</f>
        <v>25701914</v>
      </c>
      <c r="C448" s="80" t="str">
        <f>VLOOKUP($A448,'Sheet1 - Table (1)'!$A$8:$AG$1186,COLUMN(C$7),FALSE)</f>
        <v>CSIF (CH) Bond JPY Index Blue QA</v>
      </c>
      <c r="D448" s="82">
        <f>VLOOKUP($A448,'Sheet1 - Table (1)'!$A$8:$AG$1186,COLUMN(D$7),FALSE)</f>
        <v>43159</v>
      </c>
      <c r="E448" s="124">
        <f>VLOOKUP($A448,'Sheet1 - Table (1)'!$A$8:$AG$1186,COLUMN(E$7),FALSE)</f>
        <v>0.15290000000000001</v>
      </c>
      <c r="F448" s="80">
        <f>VLOOKUP($A448,'Sheet1 - Table (1)'!$A$8:$AG$1186,COLUMN(F$7),FALSE)</f>
        <v>0</v>
      </c>
      <c r="G448" s="80" t="str">
        <f>VLOOKUP($A448,'Sheet1 - Table (1)'!$A$8:$AG$1186,COLUMN(G$7),FALSE)</f>
        <v>Switzerland</v>
      </c>
      <c r="H448" s="80" t="str">
        <f>VLOOKUP($A448,'Sheet1 - Table (1)'!$A$8:$AG$1186,COLUMN(H$7),FALSE)</f>
        <v>JPY</v>
      </c>
      <c r="I448" s="80" t="str">
        <f>VLOOKUP($A448,'Sheet1 - Table (1)'!$A$8:$AG$1186,COLUMN(I$7),FALSE)</f>
        <v>Fonds de placement</v>
      </c>
      <c r="J448" s="80" t="str">
        <f>VLOOKUP($A448,'Sheet1 - Table (1)'!$A$8:$AG$1186,COLUMN(J$7),FALSE)</f>
        <v>Obligation</v>
      </c>
      <c r="K448" s="82">
        <f>VLOOKUP($A448,'Sheet1 - Table (1)'!$A$8:$AG$1186,COLUMN(K$7),FALSE)</f>
        <v>44255</v>
      </c>
      <c r="L448" s="80">
        <f>VLOOKUP($A448,'Sheet1 - Table (1)'!$A$8:$AG$1186,COLUMN(L$7),FALSE)</f>
        <v>591.04825619999997</v>
      </c>
      <c r="M448" s="80" t="str">
        <f>VLOOKUP($A448,'Sheet1 - Table (1)'!$A$8:$AG$1186,COLUMN(M$7),FALSE)</f>
        <v>Paid</v>
      </c>
      <c r="N448" s="80">
        <f>VLOOKUP($A448,'Sheet1 - Table (1)'!$A$8:$AG$1186,COLUMN(N$7),FALSE)</f>
        <v>0</v>
      </c>
      <c r="O448" s="80">
        <f>VLOOKUP($A448,'Sheet1 - Table (1)'!$A$8:$AG$1186,COLUMN(O$7),FALSE)</f>
        <v>0</v>
      </c>
      <c r="P448" s="80">
        <f>VLOOKUP($A448,'Sheet1 - Table (1)'!$A$8:$AG$1186,COLUMN(P$7),FALSE)</f>
        <v>0</v>
      </c>
      <c r="Q448" s="80">
        <f>VLOOKUP($A448,'Sheet1 - Table (1)'!$A$8:$AG$1186,COLUMN(Q$7),FALSE)</f>
        <v>0</v>
      </c>
      <c r="R448" s="80">
        <f>VLOOKUP($A448,'Sheet1 - Table (1)'!$A$8:$AG$1186,COLUMN(R$7),FALSE)</f>
        <v>0</v>
      </c>
      <c r="S448" s="80">
        <f>VLOOKUP($A448,'Sheet1 - Table (1)'!$A$8:$AG$1186,COLUMN(S$7),FALSE)</f>
        <v>0</v>
      </c>
      <c r="T448" s="80">
        <f>VLOOKUP($A448,'Sheet1 - Table (1)'!$A$8:$AG$1186,COLUMN(T$7),FALSE)</f>
        <v>0</v>
      </c>
      <c r="U448" s="80" t="str">
        <f t="shared" si="92"/>
        <v/>
      </c>
      <c r="V448" s="80" t="str">
        <f>VLOOKUP($A448,'Sheet1 - Table (1)'!$A$8:$AG$1186,COLUMN(V$7)+3,FALSE)</f>
        <v>CH - Uebrige Fds tradit. Anl.</v>
      </c>
      <c r="W448" s="80" t="str">
        <f>VLOOKUP(A448,'Sheet1 - Table (1)'!$A$8:$AF$10075,MATCH($W$8,'Sheet1 - Table (1)'!$10:$10,0),FALSE)</f>
        <v>Détermination des Prix Quotidien</v>
      </c>
      <c r="X448" s="80">
        <f>VLOOKUP(A448,'Sheet1 - Table (1)'!$A$8:$AAB$10075,MATCH($X$8,'Sheet1 - Table (1)'!$10:$10,0),FALSE)</f>
        <v>0</v>
      </c>
      <c r="Y448" s="96" t="str">
        <f t="shared" si="94"/>
        <v>Fonds de placement</v>
      </c>
      <c r="AA448" s="96" t="s">
        <v>1823</v>
      </c>
      <c r="AB448" s="96" t="s">
        <v>2481</v>
      </c>
      <c r="AC448" s="214" t="s">
        <v>140</v>
      </c>
      <c r="AD448" s="214" t="s">
        <v>2481</v>
      </c>
      <c r="AE448" s="96" t="s">
        <v>2481</v>
      </c>
      <c r="AF448" s="246" t="s">
        <v>2481</v>
      </c>
      <c r="AI448" s="96" t="s">
        <v>785</v>
      </c>
      <c r="AJ448" s="96" t="s">
        <v>140</v>
      </c>
      <c r="AK448" s="96" t="s">
        <v>140</v>
      </c>
      <c r="AL448" s="96" t="s">
        <v>2481</v>
      </c>
      <c r="AM448" s="96" t="str">
        <f t="shared" si="89"/>
        <v>Obligations étrangères</v>
      </c>
      <c r="AO448" s="96" t="s">
        <v>2481</v>
      </c>
      <c r="AP448" s="96" t="s">
        <v>1214</v>
      </c>
      <c r="AQ448" s="96">
        <v>10.26</v>
      </c>
      <c r="AR448" s="101">
        <v>1.4E-3</v>
      </c>
      <c r="AS448" s="101">
        <f t="shared" si="91"/>
        <v>-1.2899999999999999E-4</v>
      </c>
      <c r="AT448" s="101">
        <v>1E-3</v>
      </c>
      <c r="AU448" s="101">
        <v>0.999</v>
      </c>
      <c r="BE448" s="101">
        <v>1</v>
      </c>
      <c r="BP448" s="101">
        <v>1</v>
      </c>
      <c r="BT448" s="101">
        <v>1E-3</v>
      </c>
      <c r="BU448" s="101">
        <v>1E-3</v>
      </c>
      <c r="BV448" s="101">
        <v>1</v>
      </c>
      <c r="BW448" s="101">
        <v>0</v>
      </c>
      <c r="BY448" s="96" t="s">
        <v>1213</v>
      </c>
      <c r="BZ448" s="101" t="str">
        <f>IF(AJ448="Obligations",AP448&amp;" "&amp;AI448&amp;" "&amp;IF(AI448="High Yield",IF(AQ448&lt;2.5,"SHORT",IF(AQ448&gt;4,"LONG","MID")),IF(AQ448&lt;3.5,"SHORT",IF(AQ448&gt;8,"LONG","MID"))),"")</f>
        <v>Courbe JPY Gouvernements LONG</v>
      </c>
      <c r="CA448" s="101" t="s">
        <v>70</v>
      </c>
      <c r="CB448" s="101"/>
      <c r="CC448" s="101" t="s">
        <v>70</v>
      </c>
      <c r="CD448" s="42" t="s">
        <v>4374</v>
      </c>
      <c r="CE448" s="42" t="s">
        <v>4374</v>
      </c>
      <c r="CF448" s="42" t="str">
        <f>IFERROR(VLOOKUP(Funds[[#This Row],[Code ISIN]],[1]GLOBAL!$C$1:$L$27,10,FALSE)," ")</f>
        <v xml:space="preserve"> </v>
      </c>
      <c r="CG448" s="42" t="s">
        <v>4374</v>
      </c>
      <c r="CH448" s="42" t="s">
        <v>4374</v>
      </c>
      <c r="CI448" s="42" t="s">
        <v>4374</v>
      </c>
      <c r="CJ448" s="123">
        <v>42734</v>
      </c>
      <c r="CK448" s="96" t="s">
        <v>4374</v>
      </c>
      <c r="CL448" s="246" t="str">
        <f>VLOOKUP(Funds[[#This Row],[Code ISIN]],'Sheet1 - Table (1)'!$A$10:$AF$110017,MATCH("Funds Liquidity",'Sheet1 - Table (1)'!$10:$10,0),FALSE)</f>
        <v>Jour</v>
      </c>
    </row>
    <row r="449" spans="1:90">
      <c r="A449" s="80" t="s">
        <v>418</v>
      </c>
      <c r="B449" s="305">
        <f>IF(ISERROR(VALUE(VLOOKUP($A449,'Sheet1 - Table (1)'!$A$8:$AG$1186,COLUMN(B$7),FALSE))),VLOOKUP(A449,TK_MANQUANTS,2,FALSE),IF(VALUE(VLOOKUP($A449,'Sheet1 - Table (1)'!$A$8:$AG$1186,COLUMN(B$7),FALSE))=0,VLOOKUP(A449,TK_MANQUANTS,2,FALSE),VALUE(VLOOKUP($A449,'Sheet1 - Table (1)'!$A$8:$AG$1186,COLUMN(B$7),FALSE))))</f>
        <v>23229549</v>
      </c>
      <c r="C449" s="80" t="str">
        <f>VLOOKUP($A449,'Sheet1 - Table (1)'!$A$8:$AG$1186,COLUMN(C$7),FALSE)</f>
        <v>JSS Commodity - Diversified (CHF) C CHF dist</v>
      </c>
      <c r="D449" s="82">
        <f>VLOOKUP($A449,'Sheet1 - Table (1)'!$A$8:$AG$1186,COLUMN(D$7),FALSE)</f>
        <v>44074</v>
      </c>
      <c r="E449" s="124">
        <f>VLOOKUP($A449,'Sheet1 - Table (1)'!$A$8:$AG$1186,COLUMN(E$7),FALSE)</f>
        <v>1.41</v>
      </c>
      <c r="F449" s="80">
        <f>VLOOKUP($A449,'Sheet1 - Table (1)'!$A$8:$AG$1186,COLUMN(F$7),FALSE)</f>
        <v>0</v>
      </c>
      <c r="G449" s="80" t="str">
        <f>VLOOKUP($A449,'Sheet1 - Table (1)'!$A$8:$AG$1186,COLUMN(G$7),FALSE)</f>
        <v>Switzerland</v>
      </c>
      <c r="H449" s="80" t="str">
        <f>VLOOKUP($A449,'Sheet1 - Table (1)'!$A$8:$AG$1186,COLUMN(H$7),FALSE)</f>
        <v>CHF</v>
      </c>
      <c r="I449" s="80" t="str">
        <f>VLOOKUP($A449,'Sheet1 - Table (1)'!$A$8:$AG$1186,COLUMN(I$7),FALSE)</f>
        <v>Fonds de placement</v>
      </c>
      <c r="J449" s="80" t="str">
        <f>VLOOKUP($A449,'Sheet1 - Table (1)'!$A$8:$AG$1186,COLUMN(J$7),FALSE)</f>
        <v>Commodity</v>
      </c>
      <c r="K449" s="82">
        <f>VLOOKUP($A449,'Sheet1 - Table (1)'!$A$8:$AG$1186,COLUMN(K$7),FALSE)</f>
        <v>0</v>
      </c>
      <c r="L449" s="80">
        <f>VLOOKUP($A449,'Sheet1 - Table (1)'!$A$8:$AG$1186,COLUMN(L$7),FALSE)</f>
        <v>0</v>
      </c>
      <c r="M449" s="80" t="str">
        <f>VLOOKUP($A449,'Sheet1 - Table (1)'!$A$8:$AG$1186,COLUMN(M$7),FALSE)</f>
        <v>Paid</v>
      </c>
      <c r="N449" s="80">
        <f>VLOOKUP($A449,'Sheet1 - Table (1)'!$A$8:$AG$1186,COLUMN(N$7),FALSE)</f>
        <v>0</v>
      </c>
      <c r="O449" s="80">
        <f>VLOOKUP($A449,'Sheet1 - Table (1)'!$A$8:$AG$1186,COLUMN(O$7),FALSE)</f>
        <v>0</v>
      </c>
      <c r="P449" s="80">
        <f>VLOOKUP($A449,'Sheet1 - Table (1)'!$A$8:$AG$1186,COLUMN(P$7),FALSE)</f>
        <v>0</v>
      </c>
      <c r="Q449" s="80">
        <f>VLOOKUP($A449,'Sheet1 - Table (1)'!$A$8:$AG$1186,COLUMN(Q$7),FALSE)</f>
        <v>0</v>
      </c>
      <c r="R449" s="80">
        <f>VLOOKUP($A449,'Sheet1 - Table (1)'!$A$8:$AG$1186,COLUMN(R$7),FALSE)</f>
        <v>0</v>
      </c>
      <c r="S449" s="80" t="b">
        <f>VLOOKUP($A449,'Sheet1 - Table (1)'!$A$8:$AG$1186,COLUMN(S$7),FALSE)</f>
        <v>1</v>
      </c>
      <c r="T449" s="80">
        <f>VLOOKUP($A449,'Sheet1 - Table (1)'!$A$8:$AG$1186,COLUMN(T$7),FALSE)</f>
        <v>0</v>
      </c>
      <c r="U449" s="80" t="str">
        <f t="shared" si="92"/>
        <v>GE</v>
      </c>
      <c r="V449" s="80" t="str">
        <f>VLOOKUP($A449,'Sheet1 - Table (1)'!$A$8:$AG$1186,COLUMN(V$7)+3,FALSE)</f>
        <v>CH - Uebrige Fds tradit. Anl.</v>
      </c>
      <c r="W449" s="80" t="str">
        <f>VLOOKUP(A449,'Sheet1 - Table (1)'!$A$8:$AF$10075,MATCH($W$8,'Sheet1 - Table (1)'!$10:$10,0),FALSE)</f>
        <v>Détermination des Prix Quotidien</v>
      </c>
      <c r="X449" s="80">
        <f>VLOOKUP(A449,'Sheet1 - Table (1)'!$A$8:$AAB$10075,MATCH($X$8,'Sheet1 - Table (1)'!$10:$10,0),FALSE)</f>
        <v>0</v>
      </c>
      <c r="Y449" s="96" t="str">
        <f t="shared" si="94"/>
        <v>Fonds de placement</v>
      </c>
      <c r="AA449" s="96" t="s">
        <v>1823</v>
      </c>
      <c r="AB449" s="96" t="s">
        <v>2874</v>
      </c>
      <c r="AC449" s="214" t="s">
        <v>2874</v>
      </c>
      <c r="AI449" s="96" t="s">
        <v>475</v>
      </c>
      <c r="AJ449" s="96" t="s">
        <v>475</v>
      </c>
      <c r="AK449" s="96" t="s">
        <v>1803</v>
      </c>
      <c r="AL449" s="96" t="s">
        <v>5091</v>
      </c>
      <c r="AM449" s="96" t="str">
        <f t="shared" ref="AM449:AM480" si="95">IF(AND(AK449="Obligations",AP449="Courbe CHF"),"Obligations CHF",IF(AND(AX449=100%,BJ449=100%),AK449&amp;" CHF",IF(OR(AK449="Obligations",AK449="Actions",AK449="Liquidités"),AK449&amp;" étrangères" &amp; IF(AX449=100%," hedged",""),AK449&amp;" étrangers" &amp; IF(AX449=100%," hedged",""))))</f>
        <v>Placements alternatifs étrangers hedged</v>
      </c>
      <c r="AN449" s="139">
        <v>1</v>
      </c>
      <c r="AO449" s="96" t="s">
        <v>2874</v>
      </c>
      <c r="AP449" s="96" t="s">
        <v>1804</v>
      </c>
      <c r="AS449" s="101" t="str">
        <f t="shared" si="91"/>
        <v/>
      </c>
      <c r="AX449" s="101">
        <v>1</v>
      </c>
      <c r="BZ449" s="101" t="str">
        <f>IF(AJ449="Obligations",AP449&amp;" "&amp;AI449&amp;" "&amp;IF(AI449="High Yield",IF(AQ449&lt;2.5,"SHORT",IF(AQ449&gt;4,"LONG","MID")),IF(AQ449&lt;3.5,"SHORT",IF(AQ449&gt;8,"LONG","MID"))),"")</f>
        <v/>
      </c>
      <c r="CA449" s="101" t="s">
        <v>70</v>
      </c>
      <c r="CB449" s="101"/>
      <c r="CC449" s="101" t="s">
        <v>70</v>
      </c>
      <c r="CD449" s="42" t="s">
        <v>4374</v>
      </c>
      <c r="CE449" s="42" t="s">
        <v>4374</v>
      </c>
      <c r="CF449" s="42" t="str">
        <f>IFERROR(VLOOKUP(Funds[[#This Row],[Code ISIN]],[1]GLOBAL!$C$1:$L$27,10,FALSE)," ")</f>
        <v xml:space="preserve"> </v>
      </c>
      <c r="CG449" s="42" t="s">
        <v>4374</v>
      </c>
      <c r="CH449" s="42" t="s">
        <v>4374</v>
      </c>
      <c r="CI449" s="42" t="s">
        <v>4374</v>
      </c>
      <c r="CK449" s="96" t="s">
        <v>4374</v>
      </c>
      <c r="CL449" s="246" t="str">
        <f>VLOOKUP(Funds[[#This Row],[Code ISIN]],'Sheet1 - Table (1)'!$A$10:$AF$110017,MATCH("Funds Liquidity",'Sheet1 - Table (1)'!$10:$10,0),FALSE)</f>
        <v>Jour</v>
      </c>
    </row>
    <row r="450" spans="1:90">
      <c r="A450" s="96" t="s">
        <v>3209</v>
      </c>
      <c r="B450" s="305">
        <f>IF(ISERROR(VALUE(VLOOKUP($A450,'Sheet1 - Table (1)'!$A$8:$AG$1186,COLUMN(B$7),FALSE))),VLOOKUP(A450,TK_MANQUANTS,2,FALSE),IF(VALUE(VLOOKUP($A450,'Sheet1 - Table (1)'!$A$8:$AG$1186,COLUMN(B$7),FALSE))=0,VLOOKUP(A450,TK_MANQUANTS,2,FALSE),VALUE(VLOOKUP($A450,'Sheet1 - Table (1)'!$A$8:$AG$1186,COLUMN(B$7),FALSE))))</f>
        <v>22770748</v>
      </c>
      <c r="C450" s="80" t="str">
        <f>VLOOKUP($A450,'Sheet1 - Table (1)'!$A$8:$AG$1186,COLUMN(C$7),FALSE)</f>
        <v>Xtrackers II Japan Government Bond UCITS ETF 1C</v>
      </c>
      <c r="D450" s="82">
        <f>VLOOKUP($A450,'Sheet1 - Table (1)'!$A$8:$AG$1186,COLUMN(D$7),FALSE)</f>
        <v>43830</v>
      </c>
      <c r="E450" s="124">
        <f>VLOOKUP($A450,'Sheet1 - Table (1)'!$A$8:$AG$1186,COLUMN(E$7),FALSE)</f>
        <v>0.15</v>
      </c>
      <c r="F450" s="80" t="b">
        <f>VLOOKUP($A450,'Sheet1 - Table (1)'!$A$8:$AG$1186,COLUMN(F$7),FALSE)</f>
        <v>1</v>
      </c>
      <c r="G450" s="80" t="str">
        <f>VLOOKUP($A450,'Sheet1 - Table (1)'!$A$8:$AG$1186,COLUMN(G$7),FALSE)</f>
        <v>Luxembourg</v>
      </c>
      <c r="H450" s="80" t="str">
        <f>VLOOKUP($A450,'Sheet1 - Table (1)'!$A$8:$AG$1186,COLUMN(H$7),FALSE)</f>
        <v>JPY</v>
      </c>
      <c r="I450" s="80" t="str">
        <f>VLOOKUP($A450,'Sheet1 - Table (1)'!$A$8:$AG$1186,COLUMN(I$7),FALSE)</f>
        <v>Exchange Traded Funds</v>
      </c>
      <c r="J450" s="80" t="str">
        <f>VLOOKUP($A450,'Sheet1 - Table (1)'!$A$8:$AG$1186,COLUMN(J$7),FALSE)</f>
        <v>Obligation</v>
      </c>
      <c r="K450" s="82">
        <f>VLOOKUP($A450,'Sheet1 - Table (1)'!$A$8:$AG$1186,COLUMN(K$7),FALSE)</f>
        <v>44255</v>
      </c>
      <c r="L450" s="80">
        <f>VLOOKUP($A450,'Sheet1 - Table (1)'!$A$8:$AG$1186,COLUMN(L$7),FALSE)</f>
        <v>1016.1496205</v>
      </c>
      <c r="M450" s="80" t="str">
        <f>VLOOKUP($A450,'Sheet1 - Table (1)'!$A$8:$AG$1186,COLUMN(M$7),FALSE)</f>
        <v>Retained</v>
      </c>
      <c r="N450" s="80">
        <f>VLOOKUP($A450,'Sheet1 - Table (1)'!$A$8:$AG$1186,COLUMN(N$7),FALSE)</f>
        <v>0</v>
      </c>
      <c r="O450" s="80" t="b">
        <f>VLOOKUP($A450,'Sheet1 - Table (1)'!$A$8:$AG$1186,COLUMN(O$7),FALSE)</f>
        <v>1</v>
      </c>
      <c r="P450" s="80" t="b">
        <f>VLOOKUP($A450,'Sheet1 - Table (1)'!$A$8:$AG$1186,COLUMN(P$7),FALSE)</f>
        <v>1</v>
      </c>
      <c r="Q450" s="80">
        <f>VLOOKUP($A450,'Sheet1 - Table (1)'!$A$8:$AG$1186,COLUMN(Q$7),FALSE)</f>
        <v>0</v>
      </c>
      <c r="R450" s="80" t="b">
        <f>VLOOKUP($A450,'Sheet1 - Table (1)'!$A$8:$AG$1186,COLUMN(R$7),FALSE)</f>
        <v>1</v>
      </c>
      <c r="S450" s="80" t="b">
        <f>VLOOKUP($A450,'Sheet1 - Table (1)'!$A$8:$AG$1186,COLUMN(S$7),FALSE)</f>
        <v>1</v>
      </c>
      <c r="T450" s="80" t="b">
        <f>VLOOKUP($A450,'Sheet1 - Table (1)'!$A$8:$AG$1186,COLUMN(T$7),FALSE)</f>
        <v>1</v>
      </c>
      <c r="U450" s="80" t="str">
        <f t="shared" si="92"/>
        <v>FR-IT-SP-GE-UK</v>
      </c>
      <c r="V450" s="80" t="str">
        <f>VLOOKUP($A450,'Sheet1 - Table (1)'!$A$8:$AG$1186,COLUMN(V$7)+3,FALSE)</f>
        <v>LU - SICAV - Parte 1</v>
      </c>
      <c r="W450" s="80" t="str">
        <f>VLOOKUP(A450,'Sheet1 - Table (1)'!$A$8:$AF$10075,MATCH($W$8,'Sheet1 - Table (1)'!$10:$10,0),FALSE)</f>
        <v>Détermination des Prix Quotidien</v>
      </c>
      <c r="X450" s="80" t="str">
        <f>VLOOKUP(A450,'Sheet1 - Table (1)'!$A$8:$AAB$10075,MATCH($X$8,'Sheet1 - Table (1)'!$10:$10,0),FALSE)</f>
        <v>Optimized</v>
      </c>
      <c r="Y450" s="96" t="str">
        <f t="shared" si="94"/>
        <v>ETF</v>
      </c>
      <c r="AA450" s="96" t="s">
        <v>1823</v>
      </c>
      <c r="AB450" s="96" t="s">
        <v>2481</v>
      </c>
      <c r="AC450" s="214" t="s">
        <v>140</v>
      </c>
      <c r="AD450" s="214" t="s">
        <v>2481</v>
      </c>
      <c r="AE450" s="96" t="s">
        <v>2481</v>
      </c>
      <c r="AF450" s="246" t="s">
        <v>2481</v>
      </c>
      <c r="AI450" s="96" t="s">
        <v>785</v>
      </c>
      <c r="AJ450" s="96" t="s">
        <v>140</v>
      </c>
      <c r="AK450" s="96" t="s">
        <v>140</v>
      </c>
      <c r="AL450" s="96" t="s">
        <v>2481</v>
      </c>
      <c r="AM450" s="96" t="str">
        <f t="shared" si="95"/>
        <v>Obligations étrangères</v>
      </c>
      <c r="AO450" s="96" t="s">
        <v>2481</v>
      </c>
      <c r="AP450" s="96" t="s">
        <v>1214</v>
      </c>
      <c r="AQ450" s="96">
        <v>10.36</v>
      </c>
      <c r="AR450" s="101">
        <v>1.4E-3</v>
      </c>
      <c r="AS450" s="101">
        <f t="shared" si="91"/>
        <v>-1.0000000000000005E-4</v>
      </c>
      <c r="AU450" s="101">
        <v>1</v>
      </c>
      <c r="BE450" s="101">
        <v>1</v>
      </c>
      <c r="BP450" s="101">
        <v>1</v>
      </c>
      <c r="BT450" s="101"/>
      <c r="BU450" s="101"/>
      <c r="BV450" s="101">
        <v>1</v>
      </c>
      <c r="BX450" s="121"/>
      <c r="BY450" s="96" t="s">
        <v>3520</v>
      </c>
      <c r="BZ450" s="101" t="str">
        <f>IF(AJ450="Obligations",AP450&amp;" "&amp;AI450&amp;" "&amp;IF(AQ450&lt;3.5,"SHORT",IF(AQ450&gt;8,"LONG","MID")),"")</f>
        <v>Courbe JPY Gouvernements LONG</v>
      </c>
      <c r="CA450" s="101" t="s">
        <v>70</v>
      </c>
      <c r="CB450" s="101"/>
      <c r="CC450" s="101" t="s">
        <v>70</v>
      </c>
      <c r="CD450" s="42" t="s">
        <v>4374</v>
      </c>
      <c r="CE450" s="42" t="s">
        <v>4374</v>
      </c>
      <c r="CF450" s="42" t="str">
        <f>IFERROR(VLOOKUP(Funds[[#This Row],[Code ISIN]],[1]GLOBAL!$C$1:$L$27,10,FALSE)," ")</f>
        <v xml:space="preserve"> </v>
      </c>
      <c r="CG450" s="42" t="s">
        <v>4374</v>
      </c>
      <c r="CH450" s="42" t="s">
        <v>4374</v>
      </c>
      <c r="CI450" s="42" t="s">
        <v>4374</v>
      </c>
      <c r="CJ450" s="123">
        <v>42978</v>
      </c>
      <c r="CK450" s="96" t="s">
        <v>4374</v>
      </c>
      <c r="CL450" s="246" t="str">
        <f>VLOOKUP(Funds[[#This Row],[Code ISIN]],'Sheet1 - Table (1)'!$A$10:$AF$110017,MATCH("Funds Liquidity",'Sheet1 - Table (1)'!$10:$10,0),FALSE)</f>
        <v>Jour</v>
      </c>
    </row>
    <row r="451" spans="1:90">
      <c r="A451" s="96" t="s">
        <v>2116</v>
      </c>
      <c r="B451" s="305">
        <f>IF(ISERROR(VALUE(VLOOKUP($A451,'Sheet1 - Table (1)'!$A$8:$AG$1186,COLUMN(B$7),FALSE))),VLOOKUP(A451,TK_MANQUANTS,2,FALSE),IF(VALUE(VLOOKUP($A451,'Sheet1 - Table (1)'!$A$8:$AG$1186,COLUMN(B$7),FALSE))=0,VLOOKUP(A451,TK_MANQUANTS,2,FALSE),VALUE(VLOOKUP($A451,'Sheet1 - Table (1)'!$A$8:$AG$1186,COLUMN(B$7),FALSE))))</f>
        <v>25702513</v>
      </c>
      <c r="C451" s="80" t="str">
        <f>VLOOKUP($A451,'Sheet1 - Table (1)'!$A$8:$AG$1186,COLUMN(C$7),FALSE)</f>
        <v>CSIFCHBd JPYInB --- Anteile QAH</v>
      </c>
      <c r="D451" s="82"/>
      <c r="E451" s="124">
        <f>VLOOKUP($A451,'Sheet1 - Table (1)'!$A$8:$AG$1186,COLUMN(E$7),FALSE)</f>
        <v>0</v>
      </c>
      <c r="F451" s="80" t="b">
        <f>VLOOKUP($A451,'Sheet1 - Table (1)'!$A$8:$AG$1186,COLUMN(F$7),FALSE)</f>
        <v>0</v>
      </c>
      <c r="G451" s="80" t="str">
        <f>VLOOKUP($A451,'Sheet1 - Table (1)'!$A$8:$AG$1186,COLUMN(G$7),FALSE)</f>
        <v>Switzerland</v>
      </c>
      <c r="H451" s="80" t="str">
        <f>VLOOKUP($A451,'Sheet1 - Table (1)'!$A$8:$AG$1186,COLUMN(H$7),FALSE)</f>
        <v>CHF</v>
      </c>
      <c r="I451" s="80" t="str">
        <f>VLOOKUP($A451,'Sheet1 - Table (1)'!$A$8:$AG$1186,COLUMN(I$7),FALSE)</f>
        <v>Fonds de placement</v>
      </c>
      <c r="J451" s="80" t="str">
        <f>VLOOKUP($A451,'Sheet1 - Table (1)'!$A$8:$AG$1186,COLUMN(J$7),FALSE)</f>
        <v>Obligation</v>
      </c>
      <c r="K451" s="82">
        <f>VLOOKUP($A451,'Sheet1 - Table (1)'!$A$8:$AG$1186,COLUMN(K$7),FALSE)</f>
        <v>0</v>
      </c>
      <c r="L451" s="80">
        <f>VLOOKUP($A451,'Sheet1 - Table (1)'!$A$8:$AG$1186,COLUMN(L$7),FALSE)</f>
        <v>0</v>
      </c>
      <c r="M451" s="80">
        <f>VLOOKUP($A451,'Sheet1 - Table (1)'!$A$8:$AG$1186,COLUMN(M$7),FALSE)</f>
        <v>0</v>
      </c>
      <c r="N451" s="80">
        <f>VLOOKUP($A451,'Sheet1 - Table (1)'!$A$8:$AG$1186,COLUMN(N$7),FALSE)</f>
        <v>0</v>
      </c>
      <c r="O451" s="80">
        <f>VLOOKUP($A451,'Sheet1 - Table (1)'!$A$8:$AG$1186,COLUMN(O$7),FALSE)</f>
        <v>0</v>
      </c>
      <c r="P451" s="80">
        <f>VLOOKUP($A451,'Sheet1 - Table (1)'!$A$8:$AG$1186,COLUMN(P$7),FALSE)</f>
        <v>0</v>
      </c>
      <c r="Q451" s="80">
        <f>VLOOKUP($A451,'Sheet1 - Table (1)'!$A$8:$AG$1186,COLUMN(Q$7),FALSE)</f>
        <v>0</v>
      </c>
      <c r="R451" s="80">
        <f>VLOOKUP($A451,'Sheet1 - Table (1)'!$A$8:$AG$1186,COLUMN(R$7),FALSE)</f>
        <v>0</v>
      </c>
      <c r="S451" s="80">
        <f>VLOOKUP($A451,'Sheet1 - Table (1)'!$A$8:$AG$1186,COLUMN(S$7),FALSE)</f>
        <v>0</v>
      </c>
      <c r="T451" s="80">
        <f>VLOOKUP($A451,'Sheet1 - Table (1)'!$A$8:$AG$1186,COLUMN(T$7),FALSE)</f>
        <v>0</v>
      </c>
      <c r="U451" s="80" t="str">
        <f t="shared" si="92"/>
        <v/>
      </c>
      <c r="V451" s="80">
        <f>VLOOKUP($A451,'Sheet1 - Table (1)'!$A$8:$AG$1186,COLUMN(V$7)+3,FALSE)</f>
        <v>0</v>
      </c>
      <c r="W451" s="80" t="str">
        <f>VLOOKUP(A451,'Sheet1 - Table (1)'!$A$8:$AF$10075,MATCH($W$8,'Sheet1 - Table (1)'!$10:$10,0),FALSE)</f>
        <v>Détermination des Prix Quotidien</v>
      </c>
      <c r="X451" s="80">
        <f>VLOOKUP(A451,'Sheet1 - Table (1)'!$A$8:$AAB$10075,MATCH($X$8,'Sheet1 - Table (1)'!$10:$10,0),FALSE)</f>
        <v>0</v>
      </c>
      <c r="Y451" s="96" t="str">
        <f t="shared" si="94"/>
        <v>Fonds de placement</v>
      </c>
      <c r="AA451" s="96" t="s">
        <v>1823</v>
      </c>
      <c r="AB451" s="96" t="s">
        <v>2481</v>
      </c>
      <c r="AC451" s="214" t="s">
        <v>140</v>
      </c>
      <c r="AD451" s="214" t="s">
        <v>2481</v>
      </c>
      <c r="AE451" s="96" t="s">
        <v>2481</v>
      </c>
      <c r="AF451" s="246" t="s">
        <v>2481</v>
      </c>
      <c r="AI451" s="96" t="s">
        <v>785</v>
      </c>
      <c r="AJ451" s="96" t="s">
        <v>140</v>
      </c>
      <c r="AK451" s="96" t="s">
        <v>140</v>
      </c>
      <c r="AL451" s="96" t="s">
        <v>2481</v>
      </c>
      <c r="AM451" s="96" t="str">
        <f t="shared" si="95"/>
        <v>Obligations étrangères hedged</v>
      </c>
      <c r="AO451" s="96" t="s">
        <v>2481</v>
      </c>
      <c r="AP451" s="96" t="s">
        <v>1214</v>
      </c>
      <c r="AQ451" s="96">
        <v>10.36</v>
      </c>
      <c r="AR451" s="101">
        <v>1.4E-3</v>
      </c>
      <c r="AS451" s="101">
        <f t="shared" si="91"/>
        <v>1.4E-3</v>
      </c>
      <c r="AU451" s="101">
        <v>1</v>
      </c>
      <c r="AX451" s="101">
        <v>1</v>
      </c>
      <c r="BP451" s="101">
        <v>1</v>
      </c>
      <c r="BT451" s="101">
        <v>1E-3</v>
      </c>
      <c r="BU451" s="101">
        <v>1E-3</v>
      </c>
      <c r="BV451" s="101">
        <v>1</v>
      </c>
      <c r="BX451" s="121"/>
      <c r="BY451" s="96" t="s">
        <v>2117</v>
      </c>
      <c r="BZ451" s="101" t="str">
        <f>IF(AJ451="Obligations",AP451&amp;" "&amp;AI451&amp;" "&amp;IF(AQ451&lt;3.5,"SHORT",IF(AQ451&gt;8,"LONG","MID")),"")</f>
        <v>Courbe JPY Gouvernements LONG</v>
      </c>
      <c r="CA451" s="101" t="s">
        <v>70</v>
      </c>
      <c r="CB451" s="101"/>
      <c r="CC451" s="101" t="s">
        <v>70</v>
      </c>
      <c r="CD451" s="42" t="s">
        <v>4374</v>
      </c>
      <c r="CE451" s="42" t="s">
        <v>4374</v>
      </c>
      <c r="CF451" s="42" t="str">
        <f>IFERROR(VLOOKUP(Funds[[#This Row],[Code ISIN]],[1]GLOBAL!$C$1:$L$27,10,FALSE)," ")</f>
        <v xml:space="preserve"> </v>
      </c>
      <c r="CG451" s="42" t="s">
        <v>4374</v>
      </c>
      <c r="CH451" s="42" t="s">
        <v>4374</v>
      </c>
      <c r="CI451" s="42" t="s">
        <v>4374</v>
      </c>
      <c r="CJ451" s="123">
        <v>42978</v>
      </c>
      <c r="CK451" s="96" t="s">
        <v>4374</v>
      </c>
      <c r="CL451" s="246" t="str">
        <f>VLOOKUP(Funds[[#This Row],[Code ISIN]],'Sheet1 - Table (1)'!$A$10:$AF$110017,MATCH("Funds Liquidity",'Sheet1 - Table (1)'!$10:$10,0),FALSE)</f>
        <v>Jour</v>
      </c>
    </row>
    <row r="452" spans="1:90">
      <c r="A452" s="80" t="s">
        <v>1381</v>
      </c>
      <c r="B452" s="305">
        <f>IF(ISERROR(VALUE(VLOOKUP($A452,'Sheet1 - Table (1)'!$A$8:$AG$1186,COLUMN(B$7),FALSE))),VLOOKUP(A452,TK_MANQUANTS,2,FALSE),IF(VALUE(VLOOKUP($A452,'Sheet1 - Table (1)'!$A$8:$AG$1186,COLUMN(B$7),FALSE))=0,VLOOKUP(A452,TK_MANQUANTS,2,FALSE),VALUE(VLOOKUP($A452,'Sheet1 - Table (1)'!$A$8:$AG$1186,COLUMN(B$7),FALSE))))</f>
        <v>4731999</v>
      </c>
      <c r="C452" s="80" t="str">
        <f>VLOOKUP($A452,'Sheet1 - Table (1)'!$A$8:$AG$1186,COLUMN(C$7),FALSE)</f>
        <v>UBS (Lux) Bond S - USD Corporates (USD) I-A1-acc</v>
      </c>
      <c r="D452" s="82">
        <f>VLOOKUP($A452,'Sheet1 - Table (1)'!$A$8:$AG$1186,COLUMN(D$7),FALSE)</f>
        <v>44025</v>
      </c>
      <c r="E452" s="124">
        <f>VLOOKUP($A452,'Sheet1 - Table (1)'!$A$8:$AG$1186,COLUMN(E$7),FALSE)</f>
        <v>0.53</v>
      </c>
      <c r="F452" s="80" t="b">
        <f>VLOOKUP($A452,'Sheet1 - Table (1)'!$A$8:$AG$1186,COLUMN(F$7),FALSE)</f>
        <v>1</v>
      </c>
      <c r="G452" s="80" t="str">
        <f>VLOOKUP($A452,'Sheet1 - Table (1)'!$A$8:$AG$1186,COLUMN(G$7),FALSE)</f>
        <v>Luxembourg</v>
      </c>
      <c r="H452" s="80" t="str">
        <f>VLOOKUP($A452,'Sheet1 - Table (1)'!$A$8:$AG$1186,COLUMN(H$7),FALSE)</f>
        <v>USD</v>
      </c>
      <c r="I452" s="80" t="str">
        <f>VLOOKUP($A452,'Sheet1 - Table (1)'!$A$8:$AG$1186,COLUMN(I$7),FALSE)</f>
        <v>Fonds de placement</v>
      </c>
      <c r="J452" s="80" t="str">
        <f>VLOOKUP($A452,'Sheet1 - Table (1)'!$A$8:$AG$1186,COLUMN(J$7),FALSE)</f>
        <v>Obligation</v>
      </c>
      <c r="K452" s="82">
        <f>VLOOKUP($A452,'Sheet1 - Table (1)'!$A$8:$AG$1186,COLUMN(K$7),FALSE)</f>
        <v>44255</v>
      </c>
      <c r="L452" s="80">
        <f>VLOOKUP($A452,'Sheet1 - Table (1)'!$A$8:$AG$1186,COLUMN(L$7),FALSE)</f>
        <v>473.55091479999999</v>
      </c>
      <c r="M452" s="80" t="str">
        <f>VLOOKUP($A452,'Sheet1 - Table (1)'!$A$8:$AG$1186,COLUMN(M$7),FALSE)</f>
        <v>Retained</v>
      </c>
      <c r="N452" s="80">
        <f>VLOOKUP($A452,'Sheet1 - Table (1)'!$A$8:$AG$1186,COLUMN(N$7),FALSE)</f>
        <v>0</v>
      </c>
      <c r="O452" s="80" t="b">
        <f>VLOOKUP($A452,'Sheet1 - Table (1)'!$A$8:$AG$1186,COLUMN(O$7),FALSE)</f>
        <v>1</v>
      </c>
      <c r="P452" s="80">
        <f>VLOOKUP($A452,'Sheet1 - Table (1)'!$A$8:$AG$1186,COLUMN(P$7),FALSE)</f>
        <v>0</v>
      </c>
      <c r="Q452" s="80" t="b">
        <f>VLOOKUP($A452,'Sheet1 - Table (1)'!$A$8:$AG$1186,COLUMN(Q$7),FALSE)</f>
        <v>1</v>
      </c>
      <c r="R452" s="80" t="b">
        <f>VLOOKUP($A452,'Sheet1 - Table (1)'!$A$8:$AG$1186,COLUMN(R$7),FALSE)</f>
        <v>1</v>
      </c>
      <c r="S452" s="80" t="b">
        <f>VLOOKUP($A452,'Sheet1 - Table (1)'!$A$8:$AG$1186,COLUMN(S$7),FALSE)</f>
        <v>1</v>
      </c>
      <c r="T452" s="80">
        <f>VLOOKUP($A452,'Sheet1 - Table (1)'!$A$8:$AG$1186,COLUMN(T$7),FALSE)</f>
        <v>0</v>
      </c>
      <c r="U452" s="80" t="str">
        <f t="shared" si="92"/>
        <v>FR-NE-SP-GE</v>
      </c>
      <c r="V452" s="80" t="str">
        <f>VLOOKUP($A452,'Sheet1 - Table (1)'!$A$8:$AG$1186,COLUMN(V$7)+3,FALSE)</f>
        <v>LU - SICAV - Parte 1</v>
      </c>
      <c r="W452" s="80" t="str">
        <f>VLOOKUP(A452,'Sheet1 - Table (1)'!$A$8:$AF$10075,MATCH($W$8,'Sheet1 - Table (1)'!$10:$10,0),FALSE)</f>
        <v>Détermination des Prix Quotidien</v>
      </c>
      <c r="X452" s="80">
        <f>VLOOKUP(A452,'Sheet1 - Table (1)'!$A$8:$AAB$10075,MATCH($X$8,'Sheet1 - Table (1)'!$10:$10,0),FALSE)</f>
        <v>0</v>
      </c>
      <c r="Y452" s="96" t="str">
        <f t="shared" si="94"/>
        <v>Fonds de placement</v>
      </c>
      <c r="AA452" s="96" t="s">
        <v>1823</v>
      </c>
      <c r="AB452" s="96" t="s">
        <v>2481</v>
      </c>
      <c r="AC452" s="214" t="s">
        <v>140</v>
      </c>
      <c r="AD452" s="214" t="s">
        <v>2481</v>
      </c>
      <c r="AE452" s="214" t="s">
        <v>2481</v>
      </c>
      <c r="AF452" s="246" t="s">
        <v>2546</v>
      </c>
      <c r="AG452" s="96" t="s">
        <v>2857</v>
      </c>
      <c r="AI452" s="96" t="s">
        <v>380</v>
      </c>
      <c r="AJ452" s="96" t="s">
        <v>140</v>
      </c>
      <c r="AK452" s="96" t="s">
        <v>140</v>
      </c>
      <c r="AL452" s="96" t="s">
        <v>2481</v>
      </c>
      <c r="AM452" s="96" t="str">
        <f t="shared" si="95"/>
        <v>Obligations étrangères</v>
      </c>
      <c r="AO452" s="96" t="s">
        <v>2481</v>
      </c>
      <c r="AP452" s="96" t="s">
        <v>86</v>
      </c>
      <c r="AQ452" s="96">
        <v>8.36</v>
      </c>
      <c r="AR452" s="101">
        <v>2.5999999999999999E-2</v>
      </c>
      <c r="AS452" s="101">
        <f t="shared" si="91"/>
        <v>2.07E-2</v>
      </c>
      <c r="AT452" s="101">
        <v>6.4000000000000001E-2</v>
      </c>
      <c r="AU452" s="101">
        <v>0.26600000000000001</v>
      </c>
      <c r="AV452" s="101">
        <v>0.57399999999999995</v>
      </c>
      <c r="AW452" s="101">
        <v>9.6000000000000002E-2</v>
      </c>
      <c r="BB452" s="101">
        <v>1</v>
      </c>
      <c r="BN452" s="101">
        <v>1</v>
      </c>
      <c r="BT452" s="101"/>
      <c r="BU452" s="101"/>
      <c r="BW452" s="101">
        <v>1</v>
      </c>
      <c r="BY452" s="101" t="s">
        <v>1385</v>
      </c>
      <c r="BZ452" s="101" t="str">
        <f>IF(AJ452="Obligations",AP452&amp;" "&amp;AI452&amp;" "&amp;IF(AQ452&lt;3.5,"SHORT",IF(AQ452&gt;8,"LONG","MID")),"")</f>
        <v>Courbe USD Corporate LONG</v>
      </c>
      <c r="CA452" s="101" t="s">
        <v>4051</v>
      </c>
      <c r="CB452" s="101" t="s">
        <v>4582</v>
      </c>
      <c r="CC452" s="101" t="s">
        <v>4339</v>
      </c>
      <c r="CD452" s="42" t="s">
        <v>4374</v>
      </c>
      <c r="CE452" s="42" t="s">
        <v>1633</v>
      </c>
      <c r="CF452" s="42" t="str">
        <f>IFERROR(VLOOKUP(Funds[[#This Row],[Code ISIN]],[1]GLOBAL!$C$1:$L$27,10,FALSE)," ")</f>
        <v xml:space="preserve"> </v>
      </c>
      <c r="CG452" s="42" t="s">
        <v>4374</v>
      </c>
      <c r="CH452" s="42" t="s">
        <v>4374</v>
      </c>
      <c r="CI452" s="42" t="s">
        <v>4374</v>
      </c>
      <c r="CJ452" s="123">
        <v>44286</v>
      </c>
      <c r="CK452" s="96" t="s">
        <v>4374</v>
      </c>
      <c r="CL452" s="246" t="str">
        <f>VLOOKUP(Funds[[#This Row],[Code ISIN]],'Sheet1 - Table (1)'!$A$10:$AF$110017,MATCH("Funds Liquidity",'Sheet1 - Table (1)'!$10:$10,0),FALSE)</f>
        <v>Jour</v>
      </c>
    </row>
    <row r="453" spans="1:90">
      <c r="A453" s="80" t="s">
        <v>1378</v>
      </c>
      <c r="B453" s="305">
        <f>IF(ISERROR(VALUE(VLOOKUP($A453,'Sheet1 - Table (1)'!$A$8:$AG$1186,COLUMN(B$7),FALSE))),VLOOKUP(A453,TK_MANQUANTS,2,FALSE),IF(VALUE(VLOOKUP($A453,'Sheet1 - Table (1)'!$A$8:$AG$1186,COLUMN(B$7),FALSE))=0,VLOOKUP(A453,TK_MANQUANTS,2,FALSE),VALUE(VLOOKUP($A453,'Sheet1 - Table (1)'!$A$8:$AG$1186,COLUMN(B$7),FALSE))))</f>
        <v>28368998</v>
      </c>
      <c r="C453" s="80" t="str">
        <f>VLOOKUP($A453,'Sheet1 - Table (1)'!$A$8:$AG$1186,COLUMN(C$7),FALSE)</f>
        <v>UBS (Lux) Bond S - USD Corporates (USD)(CHFh) Qa</v>
      </c>
      <c r="D453" s="82">
        <f>VLOOKUP($A453,'Sheet1 - Table (1)'!$A$8:$AG$1186,COLUMN(D$7),FALSE)</f>
        <v>43830</v>
      </c>
      <c r="E453" s="124">
        <f>VLOOKUP($A453,'Sheet1 - Table (1)'!$A$8:$AG$1186,COLUMN(E$7),FALSE)</f>
        <v>0.71</v>
      </c>
      <c r="F453" s="80" t="b">
        <f>VLOOKUP($A453,'Sheet1 - Table (1)'!$A$8:$AG$1186,COLUMN(F$7),FALSE)</f>
        <v>1</v>
      </c>
      <c r="G453" s="80" t="str">
        <f>VLOOKUP($A453,'Sheet1 - Table (1)'!$A$8:$AG$1186,COLUMN(G$7),FALSE)</f>
        <v>Luxembourg</v>
      </c>
      <c r="H453" s="80" t="str">
        <f>VLOOKUP($A453,'Sheet1 - Table (1)'!$A$8:$AG$1186,COLUMN(H$7),FALSE)</f>
        <v>CHF</v>
      </c>
      <c r="I453" s="80" t="str">
        <f>VLOOKUP($A453,'Sheet1 - Table (1)'!$A$8:$AG$1186,COLUMN(I$7),FALSE)</f>
        <v>Fonds de placement</v>
      </c>
      <c r="J453" s="80" t="str">
        <f>VLOOKUP($A453,'Sheet1 - Table (1)'!$A$8:$AG$1186,COLUMN(J$7),FALSE)</f>
        <v>Obligation</v>
      </c>
      <c r="K453" s="82">
        <f>VLOOKUP($A453,'Sheet1 - Table (1)'!$A$8:$AG$1186,COLUMN(K$7),FALSE)</f>
        <v>44255</v>
      </c>
      <c r="L453" s="80">
        <f>VLOOKUP($A453,'Sheet1 - Table (1)'!$A$8:$AG$1186,COLUMN(L$7),FALSE)</f>
        <v>473.55091479999999</v>
      </c>
      <c r="M453" s="80" t="str">
        <f>VLOOKUP($A453,'Sheet1 - Table (1)'!$A$8:$AG$1186,COLUMN(M$7),FALSE)</f>
        <v>Retained</v>
      </c>
      <c r="N453" s="80" t="b">
        <f>VLOOKUP($A453,'Sheet1 - Table (1)'!$A$8:$AG$1186,COLUMN(N$7),FALSE)</f>
        <v>1</v>
      </c>
      <c r="O453" s="80" t="b">
        <f>VLOOKUP($A453,'Sheet1 - Table (1)'!$A$8:$AG$1186,COLUMN(O$7),FALSE)</f>
        <v>1</v>
      </c>
      <c r="P453" s="80" t="b">
        <f>VLOOKUP($A453,'Sheet1 - Table (1)'!$A$8:$AG$1186,COLUMN(P$7),FALSE)</f>
        <v>1</v>
      </c>
      <c r="Q453" s="80" t="b">
        <f>VLOOKUP($A453,'Sheet1 - Table (1)'!$A$8:$AG$1186,COLUMN(Q$7),FALSE)</f>
        <v>1</v>
      </c>
      <c r="R453" s="80" t="b">
        <f>VLOOKUP($A453,'Sheet1 - Table (1)'!$A$8:$AG$1186,COLUMN(R$7),FALSE)</f>
        <v>1</v>
      </c>
      <c r="S453" s="80" t="b">
        <f>VLOOKUP($A453,'Sheet1 - Table (1)'!$A$8:$AG$1186,COLUMN(S$7),FALSE)</f>
        <v>1</v>
      </c>
      <c r="T453" s="80">
        <f>VLOOKUP($A453,'Sheet1 - Table (1)'!$A$8:$AG$1186,COLUMN(T$7),FALSE)</f>
        <v>0</v>
      </c>
      <c r="U453" s="80" t="str">
        <f t="shared" si="92"/>
        <v>BE-FR-IT-NE-SP-GE</v>
      </c>
      <c r="V453" s="80" t="str">
        <f>VLOOKUP($A453,'Sheet1 - Table (1)'!$A$8:$AG$1186,COLUMN(V$7)+3,FALSE)</f>
        <v>LU - SICAV - Parte 1</v>
      </c>
      <c r="W453" s="80" t="str">
        <f>VLOOKUP(A453,'Sheet1 - Table (1)'!$A$8:$AF$10075,MATCH($W$8,'Sheet1 - Table (1)'!$10:$10,0),FALSE)</f>
        <v>Détermination des Prix Quotidien</v>
      </c>
      <c r="X453" s="80">
        <f>VLOOKUP(A453,'Sheet1 - Table (1)'!$A$8:$AAB$10075,MATCH($X$8,'Sheet1 - Table (1)'!$10:$10,0),FALSE)</f>
        <v>0</v>
      </c>
      <c r="Y453" s="96" t="str">
        <f t="shared" si="94"/>
        <v>Fonds de placement</v>
      </c>
      <c r="AA453" s="96" t="s">
        <v>1823</v>
      </c>
      <c r="AB453" s="96" t="s">
        <v>2481</v>
      </c>
      <c r="AC453" s="214" t="s">
        <v>140</v>
      </c>
      <c r="AD453" s="214" t="s">
        <v>2481</v>
      </c>
      <c r="AE453" s="96" t="s">
        <v>2481</v>
      </c>
      <c r="AF453" s="246" t="s">
        <v>2546</v>
      </c>
      <c r="AG453" s="96" t="s">
        <v>2857</v>
      </c>
      <c r="AI453" s="96" t="s">
        <v>380</v>
      </c>
      <c r="AJ453" s="96" t="s">
        <v>140</v>
      </c>
      <c r="AK453" s="96" t="s">
        <v>140</v>
      </c>
      <c r="AL453" s="96" t="s">
        <v>2481</v>
      </c>
      <c r="AM453" s="96" t="str">
        <f t="shared" si="95"/>
        <v>Obligations étrangères hedged</v>
      </c>
      <c r="AO453" s="96" t="s">
        <v>2481</v>
      </c>
      <c r="AP453" s="96" t="s">
        <v>86</v>
      </c>
      <c r="AQ453" s="130">
        <f t="shared" ref="AQ453:AW453" si="96">AQ452</f>
        <v>8.36</v>
      </c>
      <c r="AR453" s="138">
        <f t="shared" si="96"/>
        <v>2.5999999999999999E-2</v>
      </c>
      <c r="AS453" s="138">
        <f t="shared" si="96"/>
        <v>2.07E-2</v>
      </c>
      <c r="AT453" s="138">
        <f t="shared" si="96"/>
        <v>6.4000000000000001E-2</v>
      </c>
      <c r="AU453" s="138">
        <f t="shared" si="96"/>
        <v>0.26600000000000001</v>
      </c>
      <c r="AV453" s="138">
        <f t="shared" si="96"/>
        <v>0.57399999999999995</v>
      </c>
      <c r="AW453" s="138">
        <f t="shared" si="96"/>
        <v>9.6000000000000002E-2</v>
      </c>
      <c r="AX453" s="101">
        <v>1</v>
      </c>
      <c r="BN453" s="101">
        <v>1</v>
      </c>
      <c r="BT453" s="101"/>
      <c r="BU453" s="101"/>
      <c r="BV453" s="138">
        <f>BV452</f>
        <v>0</v>
      </c>
      <c r="BW453" s="138">
        <f>BW452</f>
        <v>1</v>
      </c>
      <c r="BY453" s="101" t="s">
        <v>1385</v>
      </c>
      <c r="BZ453" s="101" t="str">
        <f>IF(AJ453="Obligations",AP453&amp;" "&amp;AI453&amp;" "&amp;IF(AQ453&lt;3.5,"SHORT",IF(AQ453&gt;8,"LONG","MID")),"")</f>
        <v>Courbe USD Corporate LONG</v>
      </c>
      <c r="CA453" s="101" t="s">
        <v>4051</v>
      </c>
      <c r="CB453" s="122" t="s">
        <v>3873</v>
      </c>
      <c r="CC453" s="137" t="s">
        <v>4370</v>
      </c>
      <c r="CD453" s="42" t="s">
        <v>4374</v>
      </c>
      <c r="CE453" s="42" t="s">
        <v>4374</v>
      </c>
      <c r="CF453" s="42" t="str">
        <f>IFERROR(VLOOKUP(Funds[[#This Row],[Code ISIN]],[1]GLOBAL!$C$1:$L$27,10,FALSE)," ")</f>
        <v xml:space="preserve"> </v>
      </c>
      <c r="CG453" s="42" t="s">
        <v>4374</v>
      </c>
      <c r="CH453" s="42" t="s">
        <v>4374</v>
      </c>
      <c r="CI453" s="42" t="s">
        <v>4374</v>
      </c>
      <c r="CJ453" s="136">
        <f>CJ452</f>
        <v>44286</v>
      </c>
      <c r="CK453" s="96" t="s">
        <v>4374</v>
      </c>
      <c r="CL453" s="246" t="str">
        <f>VLOOKUP(Funds[[#This Row],[Code ISIN]],'Sheet1 - Table (1)'!$A$10:$AF$110017,MATCH("Funds Liquidity",'Sheet1 - Table (1)'!$10:$10,0),FALSE)</f>
        <v>Jour</v>
      </c>
    </row>
    <row r="454" spans="1:90">
      <c r="A454" s="96" t="s">
        <v>865</v>
      </c>
      <c r="B454" s="305">
        <f>IF(ISERROR(VALUE(VLOOKUP($A454,'Sheet1 - Table (1)'!$A$8:$AG$1186,COLUMN(B$7),FALSE))),VLOOKUP(A454,TK_MANQUANTS,2,FALSE),IF(VALUE(VLOOKUP($A454,'Sheet1 - Table (1)'!$A$8:$AG$1186,COLUMN(B$7),FALSE))=0,VLOOKUP(A454,TK_MANQUANTS,2,FALSE),VALUE(VLOOKUP($A454,'Sheet1 - Table (1)'!$A$8:$AG$1186,COLUMN(B$7),FALSE))))</f>
        <v>21497533</v>
      </c>
      <c r="C454" s="80" t="str">
        <f>VLOOKUP($A454,'Sheet1 - Table (1)'!$A$8:$AG$1186,COLUMN(C$7),FALSE)</f>
        <v>CSIF (CH) Bond Switzerland AAA-BBB 1-5 Blue FB</v>
      </c>
      <c r="D454" s="82">
        <f>VLOOKUP($A454,'Sheet1 - Table (1)'!$A$8:$AG$1186,COLUMN(D$7),FALSE)</f>
        <v>43890</v>
      </c>
      <c r="E454" s="124">
        <f>VLOOKUP($A454,'Sheet1 - Table (1)'!$A$8:$AG$1186,COLUMN(E$7),FALSE)</f>
        <v>0.16139999999999999</v>
      </c>
      <c r="F454" s="80">
        <f>VLOOKUP($A454,'Sheet1 - Table (1)'!$A$8:$AG$1186,COLUMN(F$7),FALSE)</f>
        <v>0</v>
      </c>
      <c r="G454" s="80" t="str">
        <f>VLOOKUP($A454,'Sheet1 - Table (1)'!$A$8:$AG$1186,COLUMN(G$7),FALSE)</f>
        <v>Switzerland</v>
      </c>
      <c r="H454" s="80" t="str">
        <f>VLOOKUP($A454,'Sheet1 - Table (1)'!$A$8:$AG$1186,COLUMN(H$7),FALSE)</f>
        <v>CHF</v>
      </c>
      <c r="I454" s="80" t="str">
        <f>VLOOKUP($A454,'Sheet1 - Table (1)'!$A$8:$AG$1186,COLUMN(I$7),FALSE)</f>
        <v>Fonds de placement</v>
      </c>
      <c r="J454" s="80" t="str">
        <f>VLOOKUP($A454,'Sheet1 - Table (1)'!$A$8:$AG$1186,COLUMN(J$7),FALSE)</f>
        <v>Obligation</v>
      </c>
      <c r="K454" s="82">
        <f>VLOOKUP($A454,'Sheet1 - Table (1)'!$A$8:$AG$1186,COLUMN(K$7),FALSE)</f>
        <v>44255</v>
      </c>
      <c r="L454" s="80">
        <f>VLOOKUP($A454,'Sheet1 - Table (1)'!$A$8:$AG$1186,COLUMN(L$7),FALSE)</f>
        <v>2753.1763000000001</v>
      </c>
      <c r="M454" s="80" t="str">
        <f>VLOOKUP($A454,'Sheet1 - Table (1)'!$A$8:$AG$1186,COLUMN(M$7),FALSE)</f>
        <v>Retained</v>
      </c>
      <c r="N454" s="80">
        <f>VLOOKUP($A454,'Sheet1 - Table (1)'!$A$8:$AG$1186,COLUMN(N$7),FALSE)</f>
        <v>0</v>
      </c>
      <c r="O454" s="80">
        <f>VLOOKUP($A454,'Sheet1 - Table (1)'!$A$8:$AG$1186,COLUMN(O$7),FALSE)</f>
        <v>0</v>
      </c>
      <c r="P454" s="80">
        <f>VLOOKUP($A454,'Sheet1 - Table (1)'!$A$8:$AG$1186,COLUMN(P$7),FALSE)</f>
        <v>0</v>
      </c>
      <c r="Q454" s="80">
        <f>VLOOKUP($A454,'Sheet1 - Table (1)'!$A$8:$AG$1186,COLUMN(Q$7),FALSE)</f>
        <v>0</v>
      </c>
      <c r="R454" s="80">
        <f>VLOOKUP($A454,'Sheet1 - Table (1)'!$A$8:$AG$1186,COLUMN(R$7),FALSE)</f>
        <v>0</v>
      </c>
      <c r="S454" s="80">
        <f>VLOOKUP($A454,'Sheet1 - Table (1)'!$A$8:$AG$1186,COLUMN(S$7),FALSE)</f>
        <v>0</v>
      </c>
      <c r="T454" s="80">
        <f>VLOOKUP($A454,'Sheet1 - Table (1)'!$A$8:$AG$1186,COLUMN(T$7),FALSE)</f>
        <v>0</v>
      </c>
      <c r="U454" s="80" t="str">
        <f t="shared" si="92"/>
        <v/>
      </c>
      <c r="V454" s="80" t="str">
        <f>VLOOKUP($A454,'Sheet1 - Table (1)'!$A$8:$AG$1186,COLUMN(V$7)+3,FALSE)</f>
        <v>CH - Uebrige Fds tradit. Anl.</v>
      </c>
      <c r="W454" s="80" t="str">
        <f>VLOOKUP(A454,'Sheet1 - Table (1)'!$A$8:$AF$10075,MATCH($W$8,'Sheet1 - Table (1)'!$10:$10,0),FALSE)</f>
        <v>Détermination des Prix Quotidien</v>
      </c>
      <c r="X454" s="80" t="str">
        <f>VLOOKUP(A454,'Sheet1 - Table (1)'!$A$8:$AAB$10075,MATCH($X$8,'Sheet1 - Table (1)'!$10:$10,0),FALSE)</f>
        <v>Optimized</v>
      </c>
      <c r="Y454" s="96" t="str">
        <f t="shared" si="94"/>
        <v>Fonds de placement</v>
      </c>
      <c r="AA454" s="96" t="s">
        <v>1823</v>
      </c>
      <c r="AB454" s="96" t="s">
        <v>2064</v>
      </c>
      <c r="AC454" s="214" t="s">
        <v>140</v>
      </c>
      <c r="AD454" s="214" t="s">
        <v>2064</v>
      </c>
      <c r="AE454" s="96" t="s">
        <v>2481</v>
      </c>
      <c r="AF454" s="246" t="s">
        <v>2481</v>
      </c>
      <c r="AI454" s="96" t="s">
        <v>381</v>
      </c>
      <c r="AJ454" s="96" t="s">
        <v>140</v>
      </c>
      <c r="AK454" s="96" t="s">
        <v>140</v>
      </c>
      <c r="AL454" s="96" t="s">
        <v>2064</v>
      </c>
      <c r="AM454" s="96" t="str">
        <f t="shared" si="95"/>
        <v>Obligations étrangères hedged</v>
      </c>
      <c r="AO454" s="96" t="s">
        <v>2064</v>
      </c>
      <c r="AP454" s="96" t="s">
        <v>74</v>
      </c>
      <c r="AQ454" s="96">
        <v>2.79</v>
      </c>
      <c r="AR454" s="101">
        <v>-3.0999999999999999E-3</v>
      </c>
      <c r="AS454" s="101">
        <f t="shared" ref="AS454:AS469" si="97">IF(AR454="","",AR454-E454%)</f>
        <v>-4.7139999999999994E-3</v>
      </c>
      <c r="AT454" s="101">
        <v>0.72299999999999998</v>
      </c>
      <c r="AU454" s="101">
        <v>0.15679999999999999</v>
      </c>
      <c r="AV454" s="101">
        <v>0.1202</v>
      </c>
      <c r="AX454" s="101">
        <v>1</v>
      </c>
      <c r="BV454" s="101">
        <v>0.57589999999999997</v>
      </c>
      <c r="BW454" s="101">
        <v>0.42409999999999998</v>
      </c>
      <c r="BY454" s="101" t="s">
        <v>987</v>
      </c>
      <c r="BZ454" s="101" t="str">
        <f>IF(AJ454="Obligations",AP454&amp;" "&amp;AI454&amp;" "&amp;IF(AQ454&lt;3.5,"SHORT",IF(AQ454&gt;8,"LONG","MID")),"")</f>
        <v>Courbe Monde Aggregate SHORT</v>
      </c>
      <c r="CA454" s="101" t="s">
        <v>70</v>
      </c>
      <c r="CB454" s="101"/>
      <c r="CC454" s="101" t="s">
        <v>70</v>
      </c>
      <c r="CD454" s="42" t="s">
        <v>4374</v>
      </c>
      <c r="CE454" s="42" t="s">
        <v>4374</v>
      </c>
      <c r="CF454" s="42" t="str">
        <f>IFERROR(VLOOKUP(Funds[[#This Row],[Code ISIN]],[1]GLOBAL!$C$1:$L$27,10,FALSE)," ")</f>
        <v xml:space="preserve"> </v>
      </c>
      <c r="CG454" s="42" t="s">
        <v>4374</v>
      </c>
      <c r="CH454" s="42" t="s">
        <v>4374</v>
      </c>
      <c r="CI454" s="42" t="s">
        <v>4374</v>
      </c>
      <c r="CJ454" s="123">
        <v>42734</v>
      </c>
      <c r="CK454" s="96" t="s">
        <v>4374</v>
      </c>
      <c r="CL454" s="246" t="str">
        <f>VLOOKUP(Funds[[#This Row],[Code ISIN]],'Sheet1 - Table (1)'!$A$10:$AF$110017,MATCH("Funds Liquidity",'Sheet1 - Table (1)'!$10:$10,0),FALSE)</f>
        <v>Jour</v>
      </c>
    </row>
    <row r="455" spans="1:90">
      <c r="A455" s="80" t="s">
        <v>449</v>
      </c>
      <c r="B455" s="305">
        <f>IF(ISERROR(VALUE(VLOOKUP($A455,'Sheet1 - Table (1)'!$A$8:$AG$1186,COLUMN(B$7),FALSE))),VLOOKUP(A455,TK_MANQUANTS,2,FALSE),IF(VALUE(VLOOKUP($A455,'Sheet1 - Table (1)'!$A$8:$AG$1186,COLUMN(B$7),FALSE))=0,VLOOKUP(A455,TK_MANQUANTS,2,FALSE),VALUE(VLOOKUP($A455,'Sheet1 - Table (1)'!$A$8:$AG$1186,COLUMN(B$7),FALSE))))</f>
        <v>2190581</v>
      </c>
      <c r="C455" s="80" t="str">
        <f>VLOOKUP($A455,'Sheet1 - Table (1)'!$A$8:$AG$1186,COLUMN(C$7),FALSE)</f>
        <v>SSgA US Index Equity Fund I USD</v>
      </c>
      <c r="D455" s="82">
        <f>VLOOKUP($A455,'Sheet1 - Table (1)'!$A$8:$AG$1186,COLUMN(D$7),FALSE)</f>
        <v>42004</v>
      </c>
      <c r="E455" s="124">
        <f>VLOOKUP($A455,'Sheet1 - Table (1)'!$A$8:$AG$1186,COLUMN(E$7),FALSE)</f>
        <v>0.3</v>
      </c>
      <c r="F455" s="80" t="b">
        <f>VLOOKUP($A455,'Sheet1 - Table (1)'!$A$8:$AG$1186,COLUMN(F$7),FALSE)</f>
        <v>1</v>
      </c>
      <c r="G455" s="80" t="str">
        <f>VLOOKUP($A455,'Sheet1 - Table (1)'!$A$8:$AG$1186,COLUMN(G$7),FALSE)</f>
        <v>France</v>
      </c>
      <c r="H455" s="80" t="str">
        <f>VLOOKUP($A455,'Sheet1 - Table (1)'!$A$8:$AG$1186,COLUMN(H$7),FALSE)</f>
        <v>USD</v>
      </c>
      <c r="I455" s="80" t="str">
        <f>VLOOKUP($A455,'Sheet1 - Table (1)'!$A$8:$AG$1186,COLUMN(I$7),FALSE)</f>
        <v>Fonds de placement</v>
      </c>
      <c r="J455" s="80" t="str">
        <f>VLOOKUP($A455,'Sheet1 - Table (1)'!$A$8:$AG$1186,COLUMN(J$7),FALSE)</f>
        <v>Actions</v>
      </c>
      <c r="K455" s="82">
        <f>VLOOKUP($A455,'Sheet1 - Table (1)'!$A$8:$AG$1186,COLUMN(K$7),FALSE)</f>
        <v>0</v>
      </c>
      <c r="L455" s="80">
        <f>VLOOKUP($A455,'Sheet1 - Table (1)'!$A$8:$AG$1186,COLUMN(L$7),FALSE)</f>
        <v>0</v>
      </c>
      <c r="M455" s="80" t="str">
        <f>VLOOKUP($A455,'Sheet1 - Table (1)'!$A$8:$AG$1186,COLUMN(M$7),FALSE)</f>
        <v>Retained</v>
      </c>
      <c r="N455" s="80">
        <f>VLOOKUP($A455,'Sheet1 - Table (1)'!$A$8:$AG$1186,COLUMN(N$7),FALSE)</f>
        <v>0</v>
      </c>
      <c r="O455" s="80" t="b">
        <f>VLOOKUP($A455,'Sheet1 - Table (1)'!$A$8:$AG$1186,COLUMN(O$7),FALSE)</f>
        <v>1</v>
      </c>
      <c r="P455" s="80" t="b">
        <f>VLOOKUP($A455,'Sheet1 - Table (1)'!$A$8:$AG$1186,COLUMN(P$7),FALSE)</f>
        <v>1</v>
      </c>
      <c r="Q455" s="80" t="b">
        <f>VLOOKUP($A455,'Sheet1 - Table (1)'!$A$8:$AG$1186,COLUMN(Q$7),FALSE)</f>
        <v>1</v>
      </c>
      <c r="R455" s="80" t="b">
        <f>VLOOKUP($A455,'Sheet1 - Table (1)'!$A$8:$AG$1186,COLUMN(R$7),FALSE)</f>
        <v>1</v>
      </c>
      <c r="S455" s="80" t="b">
        <f>VLOOKUP($A455,'Sheet1 - Table (1)'!$A$8:$AG$1186,COLUMN(S$7),FALSE)</f>
        <v>1</v>
      </c>
      <c r="T455" s="80">
        <f>VLOOKUP($A455,'Sheet1 - Table (1)'!$A$8:$AG$1186,COLUMN(T$7),FALSE)</f>
        <v>0</v>
      </c>
      <c r="U455" s="80" t="str">
        <f t="shared" si="92"/>
        <v>FR-IT-NE-SP-GE</v>
      </c>
      <c r="V455" s="80" t="str">
        <f>VLOOKUP($A455,'Sheet1 - Table (1)'!$A$8:$AG$1186,COLUMN(V$7)+3,FALSE)</f>
        <v>SICAV</v>
      </c>
      <c r="W455" s="80" t="str">
        <f>VLOOKUP(A455,'Sheet1 - Table (1)'!$A$8:$AF$10075,MATCH($W$8,'Sheet1 - Table (1)'!$10:$10,0),FALSE)</f>
        <v>Détermination des Prix Quotidien</v>
      </c>
      <c r="X455" s="80" t="str">
        <f>VLOOKUP(A455,'Sheet1 - Table (1)'!$A$8:$AAB$10075,MATCH($X$8,'Sheet1 - Table (1)'!$10:$10,0),FALSE)</f>
        <v>Full</v>
      </c>
      <c r="Y455" s="96" t="str">
        <f t="shared" si="94"/>
        <v>Fonds de placement</v>
      </c>
      <c r="AA455" s="96" t="s">
        <v>1823</v>
      </c>
      <c r="AB455" s="96" t="s">
        <v>2858</v>
      </c>
      <c r="AC455" s="214" t="s">
        <v>155</v>
      </c>
      <c r="AD455" s="214" t="s">
        <v>2858</v>
      </c>
      <c r="AE455" s="96" t="s">
        <v>2858</v>
      </c>
      <c r="AF455" s="246" t="s">
        <v>5393</v>
      </c>
      <c r="AI455" s="96" t="s">
        <v>155</v>
      </c>
      <c r="AJ455" s="96" t="s">
        <v>155</v>
      </c>
      <c r="AK455" s="96" t="s">
        <v>155</v>
      </c>
      <c r="AL455" s="96" t="s">
        <v>2858</v>
      </c>
      <c r="AM455" s="96" t="str">
        <f t="shared" si="95"/>
        <v>Actions étrangères</v>
      </c>
      <c r="AO455" s="96" t="s">
        <v>2858</v>
      </c>
      <c r="AP455" s="96" t="s">
        <v>544</v>
      </c>
      <c r="AS455" s="101" t="str">
        <f t="shared" si="97"/>
        <v/>
      </c>
      <c r="BB455" s="101">
        <v>1</v>
      </c>
      <c r="BN455" s="101">
        <v>1</v>
      </c>
      <c r="BZ455" s="101" t="str">
        <f>IF(AJ455="Obligations",AP455&amp;" "&amp;AI455&amp;" "&amp;IF(AI455="High Yield",IF(AQ455&lt;2.5,"SHORT",IF(AQ455&gt;4,"LONG","MID")),IF(AQ455&lt;3.5,"SHORT",IF(AQ455&gt;8,"LONG","MID"))),"")</f>
        <v/>
      </c>
      <c r="CA455" s="101" t="s">
        <v>70</v>
      </c>
      <c r="CB455" s="101"/>
      <c r="CC455" s="101" t="s">
        <v>70</v>
      </c>
      <c r="CD455" s="42" t="s">
        <v>4374</v>
      </c>
      <c r="CE455" s="42" t="s">
        <v>4374</v>
      </c>
      <c r="CF455" s="42" t="str">
        <f>IFERROR(VLOOKUP(Funds[[#This Row],[Code ISIN]],[1]GLOBAL!$C$1:$L$27,10,FALSE)," ")</f>
        <v xml:space="preserve"> </v>
      </c>
      <c r="CG455" s="42" t="s">
        <v>4374</v>
      </c>
      <c r="CH455" s="42" t="s">
        <v>4374</v>
      </c>
      <c r="CI455" s="42" t="s">
        <v>4374</v>
      </c>
      <c r="CK455" s="96" t="s">
        <v>4374</v>
      </c>
      <c r="CL455" s="246" t="str">
        <f>VLOOKUP(Funds[[#This Row],[Code ISIN]],'Sheet1 - Table (1)'!$A$10:$AF$110017,MATCH("Funds Liquidity",'Sheet1 - Table (1)'!$10:$10,0),FALSE)</f>
        <v>Jour</v>
      </c>
    </row>
    <row r="456" spans="1:90">
      <c r="A456" s="80" t="s">
        <v>447</v>
      </c>
      <c r="B456" s="305">
        <f>IF(ISERROR(VALUE(VLOOKUP($A456,'Sheet1 - Table (1)'!$A$8:$AG$1186,COLUMN(B$7),FALSE))),VLOOKUP(A456,TK_MANQUANTS,2,FALSE),IF(VALUE(VLOOKUP($A456,'Sheet1 - Table (1)'!$A$8:$AG$1186,COLUMN(B$7),FALSE))=0,VLOOKUP(A456,TK_MANQUANTS,2,FALSE),VALUE(VLOOKUP($A456,'Sheet1 - Table (1)'!$A$8:$AG$1186,COLUMN(B$7),FALSE))))</f>
        <v>2205615</v>
      </c>
      <c r="C456" s="80" t="str">
        <f>VLOOKUP($A456,'Sheet1 - Table (1)'!$A$8:$AG$1186,COLUMN(C$7),FALSE)</f>
        <v>SSgA Japan Index Equity Fund I (JPY)</v>
      </c>
      <c r="D456" s="82">
        <f>VLOOKUP($A456,'Sheet1 - Table (1)'!$A$8:$AG$1186,COLUMN(D$7),FALSE)</f>
        <v>42004</v>
      </c>
      <c r="E456" s="124">
        <f>VLOOKUP($A456,'Sheet1 - Table (1)'!$A$8:$AG$1186,COLUMN(E$7),FALSE)</f>
        <v>0.3</v>
      </c>
      <c r="F456" s="80" t="b">
        <f>VLOOKUP($A456,'Sheet1 - Table (1)'!$A$8:$AG$1186,COLUMN(F$7),FALSE)</f>
        <v>1</v>
      </c>
      <c r="G456" s="80" t="str">
        <f>VLOOKUP($A456,'Sheet1 - Table (1)'!$A$8:$AG$1186,COLUMN(G$7),FALSE)</f>
        <v>France</v>
      </c>
      <c r="H456" s="80" t="str">
        <f>VLOOKUP($A456,'Sheet1 - Table (1)'!$A$8:$AG$1186,COLUMN(H$7),FALSE)</f>
        <v>JPY</v>
      </c>
      <c r="I456" s="80" t="str">
        <f>VLOOKUP($A456,'Sheet1 - Table (1)'!$A$8:$AG$1186,COLUMN(I$7),FALSE)</f>
        <v>Fonds de placement</v>
      </c>
      <c r="J456" s="80" t="str">
        <f>VLOOKUP($A456,'Sheet1 - Table (1)'!$A$8:$AG$1186,COLUMN(J$7),FALSE)</f>
        <v>Actions</v>
      </c>
      <c r="K456" s="82">
        <f>VLOOKUP($A456,'Sheet1 - Table (1)'!$A$8:$AG$1186,COLUMN(K$7),FALSE)</f>
        <v>0</v>
      </c>
      <c r="L456" s="80">
        <f>VLOOKUP($A456,'Sheet1 - Table (1)'!$A$8:$AG$1186,COLUMN(L$7),FALSE)</f>
        <v>0</v>
      </c>
      <c r="M456" s="80" t="str">
        <f>VLOOKUP($A456,'Sheet1 - Table (1)'!$A$8:$AG$1186,COLUMN(M$7),FALSE)</f>
        <v>Retained</v>
      </c>
      <c r="N456" s="80">
        <f>VLOOKUP($A456,'Sheet1 - Table (1)'!$A$8:$AG$1186,COLUMN(N$7),FALSE)</f>
        <v>0</v>
      </c>
      <c r="O456" s="80" t="b">
        <f>VLOOKUP($A456,'Sheet1 - Table (1)'!$A$8:$AG$1186,COLUMN(O$7),FALSE)</f>
        <v>1</v>
      </c>
      <c r="P456" s="80" t="b">
        <f>VLOOKUP($A456,'Sheet1 - Table (1)'!$A$8:$AG$1186,COLUMN(P$7),FALSE)</f>
        <v>1</v>
      </c>
      <c r="Q456" s="80" t="b">
        <f>VLOOKUP($A456,'Sheet1 - Table (1)'!$A$8:$AG$1186,COLUMN(Q$7),FALSE)</f>
        <v>1</v>
      </c>
      <c r="R456" s="80" t="b">
        <f>VLOOKUP($A456,'Sheet1 - Table (1)'!$A$8:$AG$1186,COLUMN(R$7),FALSE)</f>
        <v>1</v>
      </c>
      <c r="S456" s="80" t="b">
        <f>VLOOKUP($A456,'Sheet1 - Table (1)'!$A$8:$AG$1186,COLUMN(S$7),FALSE)</f>
        <v>1</v>
      </c>
      <c r="T456" s="80">
        <f>VLOOKUP($A456,'Sheet1 - Table (1)'!$A$8:$AG$1186,COLUMN(T$7),FALSE)</f>
        <v>0</v>
      </c>
      <c r="U456" s="80" t="str">
        <f t="shared" si="92"/>
        <v>FR-IT-NE-SP-GE</v>
      </c>
      <c r="V456" s="80" t="str">
        <f>VLOOKUP($A456,'Sheet1 - Table (1)'!$A$8:$AG$1186,COLUMN(V$7)+3,FALSE)</f>
        <v>SICAV</v>
      </c>
      <c r="W456" s="80" t="str">
        <f>VLOOKUP(A456,'Sheet1 - Table (1)'!$A$8:$AF$10075,MATCH($W$8,'Sheet1 - Table (1)'!$10:$10,0),FALSE)</f>
        <v>Détermination des Prix Quotidien</v>
      </c>
      <c r="X456" s="80" t="str">
        <f>VLOOKUP(A456,'Sheet1 - Table (1)'!$A$8:$AAB$10075,MATCH($X$8,'Sheet1 - Table (1)'!$10:$10,0),FALSE)</f>
        <v>Full</v>
      </c>
      <c r="Y456" s="96" t="str">
        <f t="shared" si="94"/>
        <v>Fonds de placement</v>
      </c>
      <c r="AA456" s="96" t="s">
        <v>1823</v>
      </c>
      <c r="AB456" s="96" t="s">
        <v>2858</v>
      </c>
      <c r="AC456" s="214" t="s">
        <v>155</v>
      </c>
      <c r="AD456" s="214" t="s">
        <v>2858</v>
      </c>
      <c r="AE456" s="96" t="s">
        <v>2858</v>
      </c>
      <c r="AF456" s="246" t="s">
        <v>2858</v>
      </c>
      <c r="AI456" s="96" t="s">
        <v>155</v>
      </c>
      <c r="AJ456" s="96" t="s">
        <v>155</v>
      </c>
      <c r="AK456" s="96" t="s">
        <v>155</v>
      </c>
      <c r="AL456" s="96" t="s">
        <v>2858</v>
      </c>
      <c r="AM456" s="96" t="str">
        <f t="shared" si="95"/>
        <v>Actions étrangères</v>
      </c>
      <c r="AO456" s="96" t="s">
        <v>2858</v>
      </c>
      <c r="AP456" s="96" t="s">
        <v>2110</v>
      </c>
      <c r="AS456" s="101" t="str">
        <f t="shared" si="97"/>
        <v/>
      </c>
      <c r="BE456" s="101">
        <v>1</v>
      </c>
      <c r="BP456" s="101">
        <v>1</v>
      </c>
      <c r="BZ456" s="101" t="str">
        <f>IF(AJ456="Obligations",AP456&amp;" "&amp;AI456&amp;" "&amp;IF(AI456="High Yield",IF(AQ456&lt;2.5,"SHORT",IF(AQ456&gt;4,"LONG","MID")),IF(AQ456&lt;3.5,"SHORT",IF(AQ456&gt;8,"LONG","MID"))),"")</f>
        <v/>
      </c>
      <c r="CA456" s="101" t="s">
        <v>70</v>
      </c>
      <c r="CB456" s="101"/>
      <c r="CC456" s="101" t="s">
        <v>70</v>
      </c>
      <c r="CD456" s="42" t="s">
        <v>4374</v>
      </c>
      <c r="CE456" s="42" t="s">
        <v>4374</v>
      </c>
      <c r="CF456" s="42" t="str">
        <f>IFERROR(VLOOKUP(Funds[[#This Row],[Code ISIN]],[1]GLOBAL!$C$1:$L$27,10,FALSE)," ")</f>
        <v xml:space="preserve"> </v>
      </c>
      <c r="CG456" s="42" t="s">
        <v>4374</v>
      </c>
      <c r="CH456" s="42" t="s">
        <v>4374</v>
      </c>
      <c r="CI456" s="42" t="s">
        <v>4374</v>
      </c>
      <c r="CK456" s="96" t="s">
        <v>4374</v>
      </c>
      <c r="CL456" s="246" t="str">
        <f>VLOOKUP(Funds[[#This Row],[Code ISIN]],'Sheet1 - Table (1)'!$A$10:$AF$110017,MATCH("Funds Liquidity",'Sheet1 - Table (1)'!$10:$10,0),FALSE)</f>
        <v>Jour</v>
      </c>
    </row>
    <row r="457" spans="1:90">
      <c r="A457" s="80" t="s">
        <v>458</v>
      </c>
      <c r="B457" s="305">
        <f>IF(ISERROR(VALUE(VLOOKUP($A457,'Sheet1 - Table (1)'!$A$8:$AG$1186,COLUMN(B$7),FALSE))),VLOOKUP(A457,TK_MANQUANTS,2,FALSE),IF(VALUE(VLOOKUP($A457,'Sheet1 - Table (1)'!$A$8:$AG$1186,COLUMN(B$7),FALSE))=0,VLOOKUP(A457,TK_MANQUANTS,2,FALSE),VALUE(VLOOKUP($A457,'Sheet1 - Table (1)'!$A$8:$AG$1186,COLUMN(B$7),FALSE))))</f>
        <v>1287549</v>
      </c>
      <c r="C457" s="80" t="str">
        <f>VLOOKUP($A457,'Sheet1 - Table (1)'!$A$8:$AG$1186,COLUMN(C$7),FALSE)</f>
        <v>Threadneedle American Smaller Cos Inst Net Acc USD</v>
      </c>
      <c r="D457" s="82">
        <f>VLOOKUP($A457,'Sheet1 - Table (1)'!$A$8:$AG$1186,COLUMN(D$7),FALSE)</f>
        <v>43490</v>
      </c>
      <c r="E457" s="124">
        <f>VLOOKUP($A457,'Sheet1 - Table (1)'!$A$8:$AG$1186,COLUMN(E$7),FALSE)</f>
        <v>0.95</v>
      </c>
      <c r="F457" s="80" t="b">
        <f>VLOOKUP($A457,'Sheet1 - Table (1)'!$A$8:$AG$1186,COLUMN(F$7),FALSE)</f>
        <v>1</v>
      </c>
      <c r="G457" s="80" t="str">
        <f>VLOOKUP($A457,'Sheet1 - Table (1)'!$A$8:$AG$1186,COLUMN(G$7),FALSE)</f>
        <v>UK</v>
      </c>
      <c r="H457" s="80" t="str">
        <f>VLOOKUP($A457,'Sheet1 - Table (1)'!$A$8:$AG$1186,COLUMN(H$7),FALSE)</f>
        <v>USD</v>
      </c>
      <c r="I457" s="80" t="str">
        <f>VLOOKUP($A457,'Sheet1 - Table (1)'!$A$8:$AG$1186,COLUMN(I$7),FALSE)</f>
        <v>Fonds de placement</v>
      </c>
      <c r="J457" s="80" t="str">
        <f>VLOOKUP($A457,'Sheet1 - Table (1)'!$A$8:$AG$1186,COLUMN(J$7),FALSE)</f>
        <v>Actions</v>
      </c>
      <c r="K457" s="82">
        <f>VLOOKUP($A457,'Sheet1 - Table (1)'!$A$8:$AG$1186,COLUMN(K$7),FALSE)</f>
        <v>44255</v>
      </c>
      <c r="L457" s="80">
        <f>VLOOKUP($A457,'Sheet1 - Table (1)'!$A$8:$AG$1186,COLUMN(L$7),FALSE)</f>
        <v>576.27574140000002</v>
      </c>
      <c r="M457" s="80" t="str">
        <f>VLOOKUP($A457,'Sheet1 - Table (1)'!$A$8:$AG$1186,COLUMN(M$7),FALSE)</f>
        <v>Retained</v>
      </c>
      <c r="N457" s="80" t="b">
        <f>VLOOKUP($A457,'Sheet1 - Table (1)'!$A$8:$AG$1186,COLUMN(N$7),FALSE)</f>
        <v>1</v>
      </c>
      <c r="O457" s="80" t="b">
        <f>VLOOKUP($A457,'Sheet1 - Table (1)'!$A$8:$AG$1186,COLUMN(O$7),FALSE)</f>
        <v>1</v>
      </c>
      <c r="P457" s="80" t="b">
        <f>VLOOKUP($A457,'Sheet1 - Table (1)'!$A$8:$AG$1186,COLUMN(P$7),FALSE)</f>
        <v>1</v>
      </c>
      <c r="Q457" s="80" t="b">
        <f>VLOOKUP($A457,'Sheet1 - Table (1)'!$A$8:$AG$1186,COLUMN(Q$7),FALSE)</f>
        <v>1</v>
      </c>
      <c r="R457" s="80" t="b">
        <f>VLOOKUP($A457,'Sheet1 - Table (1)'!$A$8:$AG$1186,COLUMN(R$7),FALSE)</f>
        <v>1</v>
      </c>
      <c r="S457" s="80" t="b">
        <f>VLOOKUP($A457,'Sheet1 - Table (1)'!$A$8:$AG$1186,COLUMN(S$7),FALSE)</f>
        <v>1</v>
      </c>
      <c r="T457" s="80">
        <f>VLOOKUP($A457,'Sheet1 - Table (1)'!$A$8:$AG$1186,COLUMN(T$7),FALSE)</f>
        <v>0</v>
      </c>
      <c r="U457" s="80" t="str">
        <f t="shared" si="92"/>
        <v>BE-FR-IT-NE-SP-GE</v>
      </c>
      <c r="V457" s="80" t="str">
        <f>VLOOKUP($A457,'Sheet1 - Table (1)'!$A$8:$AG$1186,COLUMN(V$7)+3,FALSE)</f>
        <v>ICVC</v>
      </c>
      <c r="W457" s="80" t="str">
        <f>VLOOKUP(A457,'Sheet1 - Table (1)'!$A$8:$AF$10075,MATCH($W$8,'Sheet1 - Table (1)'!$10:$10,0),FALSE)</f>
        <v>Détermination des Prix Quotidien</v>
      </c>
      <c r="X457" s="80">
        <f>VLOOKUP(A457,'Sheet1 - Table (1)'!$A$8:$AAB$10075,MATCH($X$8,'Sheet1 - Table (1)'!$10:$10,0),FALSE)</f>
        <v>0</v>
      </c>
      <c r="Y457" s="96" t="str">
        <f t="shared" si="94"/>
        <v>Fonds de placement</v>
      </c>
      <c r="AA457" s="96" t="s">
        <v>1823</v>
      </c>
      <c r="AB457" s="96" t="s">
        <v>2858</v>
      </c>
      <c r="AC457" s="214" t="s">
        <v>155</v>
      </c>
      <c r="AD457" s="214" t="s">
        <v>2858</v>
      </c>
      <c r="AE457" s="96" t="s">
        <v>2858</v>
      </c>
      <c r="AF457" s="246" t="s">
        <v>5393</v>
      </c>
      <c r="AI457" s="96" t="s">
        <v>155</v>
      </c>
      <c r="AJ457" s="96" t="s">
        <v>155</v>
      </c>
      <c r="AK457" s="96" t="s">
        <v>155</v>
      </c>
      <c r="AL457" s="96" t="s">
        <v>2858</v>
      </c>
      <c r="AM457" s="96" t="str">
        <f t="shared" si="95"/>
        <v>Actions étrangères</v>
      </c>
      <c r="AO457" s="96" t="s">
        <v>2858</v>
      </c>
      <c r="AP457" s="96" t="s">
        <v>544</v>
      </c>
      <c r="AS457" s="101" t="str">
        <f t="shared" si="97"/>
        <v/>
      </c>
      <c r="BB457" s="101">
        <v>1</v>
      </c>
      <c r="BN457" s="101">
        <v>1</v>
      </c>
      <c r="BZ457" s="101" t="str">
        <f>IF(AJ457="Obligations",AP457&amp;" "&amp;AI457&amp;" "&amp;IF(AI457="High Yield",IF(AQ457&lt;2.5,"SHORT",IF(AQ457&gt;4,"LONG","MID")),IF(AQ457&lt;3.5,"SHORT",IF(AQ457&gt;8,"LONG","MID"))),"")</f>
        <v/>
      </c>
      <c r="CA457" s="101" t="s">
        <v>70</v>
      </c>
      <c r="CB457" s="101"/>
      <c r="CC457" s="101" t="s">
        <v>70</v>
      </c>
      <c r="CD457" s="42" t="s">
        <v>4374</v>
      </c>
      <c r="CE457" s="42" t="s">
        <v>4374</v>
      </c>
      <c r="CF457" s="42" t="str">
        <f>IFERROR(VLOOKUP(Funds[[#This Row],[Code ISIN]],[1]GLOBAL!$C$1:$L$27,10,FALSE)," ")</f>
        <v xml:space="preserve"> </v>
      </c>
      <c r="CG457" s="42" t="s">
        <v>4374</v>
      </c>
      <c r="CH457" s="42" t="s">
        <v>4374</v>
      </c>
      <c r="CI457" s="42" t="s">
        <v>4374</v>
      </c>
      <c r="CK457" s="96" t="s">
        <v>4374</v>
      </c>
      <c r="CL457" s="246" t="str">
        <f>VLOOKUP(Funds[[#This Row],[Code ISIN]],'Sheet1 - Table (1)'!$A$10:$AF$110017,MATCH("Funds Liquidity",'Sheet1 - Table (1)'!$10:$10,0),FALSE)</f>
        <v>Jour</v>
      </c>
    </row>
    <row r="458" spans="1:90">
      <c r="A458" s="132" t="s">
        <v>1305</v>
      </c>
      <c r="B458" s="305">
        <f>IF(ISERROR(VALUE(VLOOKUP($A458,'Sheet1 - Table (1)'!$A$8:$AG$1186,COLUMN(B$7),FALSE))),VLOOKUP(A458,TK_MANQUANTS,2,FALSE),IF(VALUE(VLOOKUP($A458,'Sheet1 - Table (1)'!$A$8:$AG$1186,COLUMN(B$7),FALSE))=0,VLOOKUP(A458,TK_MANQUANTS,2,FALSE),VALUE(VLOOKUP($A458,'Sheet1 - Table (1)'!$A$8:$AG$1186,COLUMN(B$7),FALSE))))</f>
        <v>1871314</v>
      </c>
      <c r="C458" s="80" t="str">
        <f>VLOOKUP($A458,'Sheet1 - Table (1)'!$A$8:$AG$1186,COLUMN(C$7),FALSE)</f>
        <v>HSBC GH CHF Hedged</v>
      </c>
      <c r="D458" s="82">
        <f>VLOOKUP($A458,'Sheet1 - Table (1)'!$A$8:$AG$1186,COLUMN(D$7),FALSE)</f>
        <v>42124</v>
      </c>
      <c r="E458" s="124">
        <f>VLOOKUP($A458,'Sheet1 - Table (1)'!$A$8:$AG$1186,COLUMN(E$7),FALSE)</f>
        <v>1.75</v>
      </c>
      <c r="F458" s="80">
        <f>VLOOKUP($A458,'Sheet1 - Table (1)'!$A$8:$AG$1186,COLUMN(F$7),FALSE)</f>
        <v>0</v>
      </c>
      <c r="G458" s="80" t="str">
        <f>VLOOKUP($A458,'Sheet1 - Table (1)'!$A$8:$AG$1186,COLUMN(G$7),FALSE)</f>
        <v>Guernsey</v>
      </c>
      <c r="H458" s="80" t="str">
        <f>VLOOKUP($A458,'Sheet1 - Table (1)'!$A$8:$AG$1186,COLUMN(H$7),FALSE)</f>
        <v>CHF</v>
      </c>
      <c r="I458" s="80" t="str">
        <f>VLOOKUP($A458,'Sheet1 - Table (1)'!$A$8:$AG$1186,COLUMN(I$7),FALSE)</f>
        <v>Fonds de placement</v>
      </c>
      <c r="J458" s="80" t="str">
        <f>VLOOKUP($A458,'Sheet1 - Table (1)'!$A$8:$AG$1186,COLUMN(J$7),FALSE)</f>
        <v>Alternatives</v>
      </c>
      <c r="K458" s="82">
        <f>VLOOKUP($A458,'Sheet1 - Table (1)'!$A$8:$AG$1186,COLUMN(K$7),FALSE)</f>
        <v>44255</v>
      </c>
      <c r="L458" s="80">
        <f>VLOOKUP($A458,'Sheet1 - Table (1)'!$A$8:$AG$1186,COLUMN(L$7),FALSE)</f>
        <v>1101.9235285</v>
      </c>
      <c r="M458" s="80" t="str">
        <f>VLOOKUP($A458,'Sheet1 - Table (1)'!$A$8:$AG$1186,COLUMN(M$7),FALSE)</f>
        <v>Retained</v>
      </c>
      <c r="N458" s="80">
        <f>VLOOKUP($A458,'Sheet1 - Table (1)'!$A$8:$AG$1186,COLUMN(N$7),FALSE)</f>
        <v>0</v>
      </c>
      <c r="O458" s="80">
        <f>VLOOKUP($A458,'Sheet1 - Table (1)'!$A$8:$AG$1186,COLUMN(O$7),FALSE)</f>
        <v>0</v>
      </c>
      <c r="P458" s="80">
        <f>VLOOKUP($A458,'Sheet1 - Table (1)'!$A$8:$AG$1186,COLUMN(P$7),FALSE)</f>
        <v>0</v>
      </c>
      <c r="Q458" s="80">
        <f>VLOOKUP($A458,'Sheet1 - Table (1)'!$A$8:$AG$1186,COLUMN(Q$7),FALSE)</f>
        <v>0</v>
      </c>
      <c r="R458" s="80">
        <f>VLOOKUP($A458,'Sheet1 - Table (1)'!$A$8:$AG$1186,COLUMN(R$7),FALSE)</f>
        <v>0</v>
      </c>
      <c r="S458" s="80">
        <f>VLOOKUP($A458,'Sheet1 - Table (1)'!$A$8:$AG$1186,COLUMN(S$7),FALSE)</f>
        <v>0</v>
      </c>
      <c r="T458" s="80">
        <f>VLOOKUP($A458,'Sheet1 - Table (1)'!$A$8:$AG$1186,COLUMN(T$7),FALSE)</f>
        <v>0</v>
      </c>
      <c r="U458" s="80" t="str">
        <f t="shared" si="92"/>
        <v/>
      </c>
      <c r="V458" s="80" t="str">
        <f>VLOOKUP($A458,'Sheet1 - Table (1)'!$A$8:$AG$1186,COLUMN(V$7)+3,FALSE)</f>
        <v>Fondo di investimento - Piano A2</v>
      </c>
      <c r="W458" s="80" t="str">
        <f>VLOOKUP(A458,'Sheet1 - Table (1)'!$A$8:$AF$10075,MATCH($W$8,'Sheet1 - Table (1)'!$10:$10,0),FALSE)</f>
        <v>Détermination Hebomadaire des Prix, 2 fois</v>
      </c>
      <c r="X458" s="80">
        <f>VLOOKUP(A458,'Sheet1 - Table (1)'!$A$8:$AAB$10075,MATCH($X$8,'Sheet1 - Table (1)'!$10:$10,0),FALSE)</f>
        <v>0</v>
      </c>
      <c r="Y458" s="96" t="str">
        <f t="shared" si="94"/>
        <v>Fonds de placement</v>
      </c>
      <c r="AA458" s="96" t="s">
        <v>1823</v>
      </c>
      <c r="AB458" s="96" t="s">
        <v>2874</v>
      </c>
      <c r="AC458" s="214" t="s">
        <v>2874</v>
      </c>
      <c r="AI458" s="96" t="s">
        <v>382</v>
      </c>
      <c r="AJ458" s="96" t="s">
        <v>382</v>
      </c>
      <c r="AK458" s="96" t="s">
        <v>1803</v>
      </c>
      <c r="AL458" s="96" t="s">
        <v>382</v>
      </c>
      <c r="AM458" s="96" t="str">
        <f t="shared" si="95"/>
        <v>Placements alternatifs étrangers hedged</v>
      </c>
      <c r="AN458" s="139">
        <v>1</v>
      </c>
      <c r="AO458" s="96" t="s">
        <v>2874</v>
      </c>
      <c r="AP458" s="96" t="s">
        <v>1804</v>
      </c>
      <c r="AS458" s="101" t="str">
        <f t="shared" si="97"/>
        <v/>
      </c>
      <c r="AX458" s="101">
        <v>1</v>
      </c>
      <c r="BZ458" s="101" t="str">
        <f>IF(AJ458="Obligations",AP458&amp;" "&amp;AI458&amp;" "&amp;IF(AI458="High Yield",IF(AQ458&lt;2.5,"SHORT",IF(AQ458&gt;4,"LONG","MID")),IF(AQ458&lt;3.5,"SHORT",IF(AQ458&gt;8,"LONG","MID"))),"")</f>
        <v/>
      </c>
      <c r="CA458" s="101" t="s">
        <v>70</v>
      </c>
      <c r="CB458" s="101"/>
      <c r="CC458" s="101" t="s">
        <v>70</v>
      </c>
      <c r="CD458" s="42" t="s">
        <v>4374</v>
      </c>
      <c r="CE458" s="42" t="s">
        <v>4374</v>
      </c>
      <c r="CF458" s="42" t="str">
        <f>IFERROR(VLOOKUP(Funds[[#This Row],[Code ISIN]],[1]GLOBAL!$C$1:$L$27,10,FALSE)," ")</f>
        <v xml:space="preserve"> </v>
      </c>
      <c r="CG458" s="42" t="s">
        <v>4374</v>
      </c>
      <c r="CH458" s="42" t="s">
        <v>4374</v>
      </c>
      <c r="CI458" s="42" t="s">
        <v>4374</v>
      </c>
      <c r="CK458" s="96" t="s">
        <v>4374</v>
      </c>
      <c r="CL458" s="246" t="str">
        <f>VLOOKUP(Funds[[#This Row],[Code ISIN]],'Sheet1 - Table (1)'!$A$10:$AF$110017,MATCH("Funds Liquidity",'Sheet1 - Table (1)'!$10:$10,0),FALSE)</f>
        <v>&gt;=Mois</v>
      </c>
    </row>
    <row r="459" spans="1:90">
      <c r="A459" s="96" t="s">
        <v>1098</v>
      </c>
      <c r="B459" s="305">
        <f>IF(ISERROR(VALUE(VLOOKUP($A459,'Sheet1 - Table (1)'!$A$8:$AG$1186,COLUMN(B$7),FALSE))),VLOOKUP(A459,TK_MANQUANTS,2,FALSE),IF(VALUE(VLOOKUP($A459,'Sheet1 - Table (1)'!$A$8:$AG$1186,COLUMN(B$7),FALSE))=0,VLOOKUP(A459,TK_MANQUANTS,2,FALSE),VALUE(VLOOKUP($A459,'Sheet1 - Table (1)'!$A$8:$AG$1186,COLUMN(B$7),FALSE))))</f>
        <v>11414448</v>
      </c>
      <c r="C459" s="80" t="str">
        <f>VLOOKUP($A459,'Sheet1 - Table (1)'!$A$8:$AG$1186,COLUMN(C$7),FALSE)</f>
        <v>Amundi Fds Euro Government Bond - AE (C)</v>
      </c>
      <c r="D459" s="82">
        <f>VLOOKUP($A459,'Sheet1 - Table (1)'!$A$8:$AG$1186,COLUMN(D$7),FALSE)</f>
        <v>44012</v>
      </c>
      <c r="E459" s="124">
        <f>VLOOKUP($A459,'Sheet1 - Table (1)'!$A$8:$AG$1186,COLUMN(E$7),FALSE)</f>
        <v>0.95</v>
      </c>
      <c r="F459" s="80" t="b">
        <f>VLOOKUP($A459,'Sheet1 - Table (1)'!$A$8:$AG$1186,COLUMN(F$7),FALSE)</f>
        <v>1</v>
      </c>
      <c r="G459" s="80" t="str">
        <f>VLOOKUP($A459,'Sheet1 - Table (1)'!$A$8:$AG$1186,COLUMN(G$7),FALSE)</f>
        <v>Luxembourg</v>
      </c>
      <c r="H459" s="80" t="str">
        <f>VLOOKUP($A459,'Sheet1 - Table (1)'!$A$8:$AG$1186,COLUMN(H$7),FALSE)</f>
        <v>EUR</v>
      </c>
      <c r="I459" s="80" t="str">
        <f>VLOOKUP($A459,'Sheet1 - Table (1)'!$A$8:$AG$1186,COLUMN(I$7),FALSE)</f>
        <v>Fonds de placement</v>
      </c>
      <c r="J459" s="80" t="str">
        <f>VLOOKUP($A459,'Sheet1 - Table (1)'!$A$8:$AG$1186,COLUMN(J$7),FALSE)</f>
        <v>Obligation</v>
      </c>
      <c r="K459" s="82">
        <f>VLOOKUP($A459,'Sheet1 - Table (1)'!$A$8:$AG$1186,COLUMN(K$7),FALSE)</f>
        <v>44255</v>
      </c>
      <c r="L459" s="80">
        <f>VLOOKUP($A459,'Sheet1 - Table (1)'!$A$8:$AG$1186,COLUMN(L$7),FALSE)</f>
        <v>654.97886879999999</v>
      </c>
      <c r="M459" s="80" t="str">
        <f>VLOOKUP($A459,'Sheet1 - Table (1)'!$A$8:$AG$1186,COLUMN(M$7),FALSE)</f>
        <v>Retained</v>
      </c>
      <c r="N459" s="80" t="b">
        <f>VLOOKUP($A459,'Sheet1 - Table (1)'!$A$8:$AG$1186,COLUMN(N$7),FALSE)</f>
        <v>1</v>
      </c>
      <c r="O459" s="80" t="b">
        <f>VLOOKUP($A459,'Sheet1 - Table (1)'!$A$8:$AG$1186,COLUMN(O$7),FALSE)</f>
        <v>1</v>
      </c>
      <c r="P459" s="80">
        <f>VLOOKUP($A459,'Sheet1 - Table (1)'!$A$8:$AG$1186,COLUMN(P$7),FALSE)</f>
        <v>0</v>
      </c>
      <c r="Q459" s="80" t="b">
        <f>VLOOKUP($A459,'Sheet1 - Table (1)'!$A$8:$AG$1186,COLUMN(Q$7),FALSE)</f>
        <v>1</v>
      </c>
      <c r="R459" s="80" t="b">
        <f>VLOOKUP($A459,'Sheet1 - Table (1)'!$A$8:$AG$1186,COLUMN(R$7),FALSE)</f>
        <v>1</v>
      </c>
      <c r="S459" s="80" t="b">
        <f>VLOOKUP($A459,'Sheet1 - Table (1)'!$A$8:$AG$1186,COLUMN(S$7),FALSE)</f>
        <v>1</v>
      </c>
      <c r="T459" s="80">
        <f>VLOOKUP($A459,'Sheet1 - Table (1)'!$A$8:$AG$1186,COLUMN(T$7),FALSE)</f>
        <v>0</v>
      </c>
      <c r="U459" s="80" t="str">
        <f t="shared" si="92"/>
        <v>BE-FR-NE-SP-GE</v>
      </c>
      <c r="V459" s="80" t="str">
        <f>VLOOKUP($A459,'Sheet1 - Table (1)'!$A$8:$AG$1186,COLUMN(V$7)+3,FALSE)</f>
        <v>LU - SICAV - Parte 1</v>
      </c>
      <c r="W459" s="80" t="str">
        <f>VLOOKUP(A459,'Sheet1 - Table (1)'!$A$8:$AF$10075,MATCH($W$8,'Sheet1 - Table (1)'!$10:$10,0),FALSE)</f>
        <v>Détermination des Prix Quotidien</v>
      </c>
      <c r="X459" s="80">
        <f>VLOOKUP(A459,'Sheet1 - Table (1)'!$A$8:$AAB$10075,MATCH($X$8,'Sheet1 - Table (1)'!$10:$10,0),FALSE)</f>
        <v>0</v>
      </c>
      <c r="Y459" s="96" t="str">
        <f t="shared" si="94"/>
        <v>Fonds de placement</v>
      </c>
      <c r="AA459" s="96" t="s">
        <v>1823</v>
      </c>
      <c r="AB459" s="96" t="s">
        <v>2481</v>
      </c>
      <c r="AC459" s="214" t="s">
        <v>140</v>
      </c>
      <c r="AD459" s="214" t="s">
        <v>2481</v>
      </c>
      <c r="AE459" s="96" t="s">
        <v>2542</v>
      </c>
      <c r="AF459" s="246" t="s">
        <v>2481</v>
      </c>
      <c r="AI459" s="96" t="s">
        <v>785</v>
      </c>
      <c r="AJ459" s="96" t="s">
        <v>140</v>
      </c>
      <c r="AK459" s="96" t="s">
        <v>140</v>
      </c>
      <c r="AL459" s="96" t="s">
        <v>2481</v>
      </c>
      <c r="AM459" s="96" t="str">
        <f t="shared" si="95"/>
        <v>Obligations étrangères</v>
      </c>
      <c r="AO459" s="96" t="s">
        <v>2481</v>
      </c>
      <c r="AP459" s="96" t="s">
        <v>75</v>
      </c>
      <c r="AQ459" s="96">
        <v>7.38</v>
      </c>
      <c r="AR459" s="101">
        <v>-8.6999999999999994E-3</v>
      </c>
      <c r="AS459" s="101">
        <f t="shared" si="97"/>
        <v>-1.8200000000000001E-2</v>
      </c>
      <c r="AT459" s="126">
        <v>0.60299999999999998</v>
      </c>
      <c r="AU459" s="126">
        <v>2.0199999999999999E-2</v>
      </c>
      <c r="AV459" s="126">
        <v>0.37680000000000002</v>
      </c>
      <c r="AY459" s="101">
        <v>1</v>
      </c>
      <c r="BK459" s="129">
        <v>1</v>
      </c>
      <c r="BL459" s="129"/>
      <c r="BM459" s="129"/>
      <c r="BN459" s="129"/>
      <c r="BV459" s="101">
        <v>1</v>
      </c>
      <c r="BY459" s="96" t="s">
        <v>1216</v>
      </c>
      <c r="BZ459" s="101" t="str">
        <f>IF(AJ459="Obligations",AP459&amp;" "&amp;AI459&amp;" "&amp;IF(AQ459&lt;3.5,"SHORT",IF(AQ459&gt;8,"LONG","MID")),"")</f>
        <v>Courbe EUR Gouvernements MID</v>
      </c>
      <c r="CA459" s="101" t="s">
        <v>70</v>
      </c>
      <c r="CB459" s="101"/>
      <c r="CC459" s="101" t="s">
        <v>70</v>
      </c>
      <c r="CD459" s="42" t="s">
        <v>4374</v>
      </c>
      <c r="CE459" s="42" t="s">
        <v>4374</v>
      </c>
      <c r="CF459" s="42" t="str">
        <f>IFERROR(VLOOKUP(Funds[[#This Row],[Code ISIN]],[1]GLOBAL!$C$1:$L$27,10,FALSE)," ")</f>
        <v xml:space="preserve"> </v>
      </c>
      <c r="CG459" s="42" t="s">
        <v>4374</v>
      </c>
      <c r="CH459" s="42" t="s">
        <v>4374</v>
      </c>
      <c r="CI459" s="42" t="s">
        <v>4374</v>
      </c>
      <c r="CJ459" s="123">
        <v>42247</v>
      </c>
      <c r="CK459" s="96" t="s">
        <v>4374</v>
      </c>
      <c r="CL459" s="246" t="str">
        <f>VLOOKUP(Funds[[#This Row],[Code ISIN]],'Sheet1 - Table (1)'!$A$10:$AF$110017,MATCH("Funds Liquidity",'Sheet1 - Table (1)'!$10:$10,0),FALSE)</f>
        <v>Jour</v>
      </c>
    </row>
    <row r="460" spans="1:90">
      <c r="A460" s="80" t="s">
        <v>253</v>
      </c>
      <c r="B460" s="305">
        <f>IF(ISERROR(VALUE(VLOOKUP($A460,'Sheet1 - Table (1)'!$A$8:$AG$1186,COLUMN(B$7),FALSE))),VLOOKUP(A460,TK_MANQUANTS,2,FALSE),IF(VALUE(VLOOKUP($A460,'Sheet1 - Table (1)'!$A$8:$AG$1186,COLUMN(B$7),FALSE))=0,VLOOKUP(A460,TK_MANQUANTS,2,FALSE),VALUE(VLOOKUP($A460,'Sheet1 - Table (1)'!$A$8:$AG$1186,COLUMN(B$7),FALSE))))</f>
        <v>1226059</v>
      </c>
      <c r="C460" s="80" t="str">
        <f>VLOOKUP($A460,'Sheet1 - Table (1)'!$A$8:$AG$1186,COLUMN(C$7),FALSE)</f>
        <v>Pictet-EUR Bonds-I</v>
      </c>
      <c r="D460" s="82">
        <f>VLOOKUP($A460,'Sheet1 - Table (1)'!$A$8:$AG$1186,COLUMN(D$7),FALSE)</f>
        <v>43830</v>
      </c>
      <c r="E460" s="124">
        <f>VLOOKUP($A460,'Sheet1 - Table (1)'!$A$8:$AG$1186,COLUMN(E$7),FALSE)</f>
        <v>0.61</v>
      </c>
      <c r="F460" s="80" t="b">
        <f>VLOOKUP($A460,'Sheet1 - Table (1)'!$A$8:$AG$1186,COLUMN(F$7),FALSE)</f>
        <v>1</v>
      </c>
      <c r="G460" s="80" t="str">
        <f>VLOOKUP($A460,'Sheet1 - Table (1)'!$A$8:$AG$1186,COLUMN(G$7),FALSE)</f>
        <v>Luxembourg</v>
      </c>
      <c r="H460" s="80" t="str">
        <f>VLOOKUP($A460,'Sheet1 - Table (1)'!$A$8:$AG$1186,COLUMN(H$7),FALSE)</f>
        <v>EUR</v>
      </c>
      <c r="I460" s="80" t="str">
        <f>VLOOKUP($A460,'Sheet1 - Table (1)'!$A$8:$AG$1186,COLUMN(I$7),FALSE)</f>
        <v>Fonds de placement</v>
      </c>
      <c r="J460" s="80" t="str">
        <f>VLOOKUP($A460,'Sheet1 - Table (1)'!$A$8:$AG$1186,COLUMN(J$7),FALSE)</f>
        <v>Obligation</v>
      </c>
      <c r="K460" s="82">
        <f>VLOOKUP($A460,'Sheet1 - Table (1)'!$A$8:$AG$1186,COLUMN(K$7),FALSE)</f>
        <v>44255</v>
      </c>
      <c r="L460" s="80">
        <f>VLOOKUP($A460,'Sheet1 - Table (1)'!$A$8:$AG$1186,COLUMN(L$7),FALSE)</f>
        <v>831.51183549999996</v>
      </c>
      <c r="M460" s="80" t="str">
        <f>VLOOKUP($A460,'Sheet1 - Table (1)'!$A$8:$AG$1186,COLUMN(M$7),FALSE)</f>
        <v>Retained</v>
      </c>
      <c r="N460" s="80" t="b">
        <f>VLOOKUP($A460,'Sheet1 - Table (1)'!$A$8:$AG$1186,COLUMN(N$7),FALSE)</f>
        <v>1</v>
      </c>
      <c r="O460" s="80" t="b">
        <f>VLOOKUP($A460,'Sheet1 - Table (1)'!$A$8:$AG$1186,COLUMN(O$7),FALSE)</f>
        <v>1</v>
      </c>
      <c r="P460" s="80" t="b">
        <f>VLOOKUP($A460,'Sheet1 - Table (1)'!$A$8:$AG$1186,COLUMN(P$7),FALSE)</f>
        <v>1</v>
      </c>
      <c r="Q460" s="80" t="b">
        <f>VLOOKUP($A460,'Sheet1 - Table (1)'!$A$8:$AG$1186,COLUMN(Q$7),FALSE)</f>
        <v>1</v>
      </c>
      <c r="R460" s="80" t="b">
        <f>VLOOKUP($A460,'Sheet1 - Table (1)'!$A$8:$AG$1186,COLUMN(R$7),FALSE)</f>
        <v>1</v>
      </c>
      <c r="S460" s="80" t="b">
        <f>VLOOKUP($A460,'Sheet1 - Table (1)'!$A$8:$AG$1186,COLUMN(S$7),FALSE)</f>
        <v>1</v>
      </c>
      <c r="T460" s="80">
        <f>VLOOKUP($A460,'Sheet1 - Table (1)'!$A$8:$AG$1186,COLUMN(T$7),FALSE)</f>
        <v>0</v>
      </c>
      <c r="U460" s="80" t="str">
        <f t="shared" si="92"/>
        <v>BE-FR-IT-NE-SP-GE</v>
      </c>
      <c r="V460" s="80" t="str">
        <f>VLOOKUP($A460,'Sheet1 - Table (1)'!$A$8:$AG$1186,COLUMN(V$7)+3,FALSE)</f>
        <v>LU - SICAV - Parte 1</v>
      </c>
      <c r="W460" s="80" t="str">
        <f>VLOOKUP(A460,'Sheet1 - Table (1)'!$A$8:$AF$10075,MATCH($W$8,'Sheet1 - Table (1)'!$10:$10,0),FALSE)</f>
        <v>Détermination des Prix Quotidien</v>
      </c>
      <c r="X460" s="80">
        <f>VLOOKUP(A460,'Sheet1 - Table (1)'!$A$8:$AAB$10075,MATCH($X$8,'Sheet1 - Table (1)'!$10:$10,0),FALSE)</f>
        <v>0</v>
      </c>
      <c r="Y460" s="96" t="str">
        <f t="shared" si="94"/>
        <v>Fonds de placement</v>
      </c>
      <c r="AA460" s="96" t="s">
        <v>1823</v>
      </c>
      <c r="AB460" s="96" t="s">
        <v>2481</v>
      </c>
      <c r="AC460" s="214" t="s">
        <v>140</v>
      </c>
      <c r="AD460" s="214" t="s">
        <v>2481</v>
      </c>
      <c r="AE460" s="96" t="s">
        <v>2542</v>
      </c>
      <c r="AF460" s="246" t="s">
        <v>2481</v>
      </c>
      <c r="AG460" s="96" t="s">
        <v>2857</v>
      </c>
      <c r="AI460" s="96" t="s">
        <v>381</v>
      </c>
      <c r="AJ460" s="96" t="s">
        <v>140</v>
      </c>
      <c r="AK460" s="96" t="s">
        <v>140</v>
      </c>
      <c r="AL460" s="96" t="s">
        <v>2481</v>
      </c>
      <c r="AM460" s="96" t="str">
        <f t="shared" si="95"/>
        <v>Obligations étrangères</v>
      </c>
      <c r="AO460" s="96" t="s">
        <v>2481</v>
      </c>
      <c r="AP460" s="96" t="s">
        <v>75</v>
      </c>
      <c r="AQ460" s="96">
        <v>9.67</v>
      </c>
      <c r="AR460" s="101">
        <v>7.4999999999999997E-3</v>
      </c>
      <c r="AS460" s="101">
        <f t="shared" si="97"/>
        <v>1.4000000000000002E-3</v>
      </c>
      <c r="AT460" s="101">
        <v>0.32090000000000002</v>
      </c>
      <c r="AU460" s="101">
        <v>8.1299999999999997E-2</v>
      </c>
      <c r="AV460" s="101">
        <v>0.40139999999999998</v>
      </c>
      <c r="AW460" s="101">
        <v>0.19639999999999999</v>
      </c>
      <c r="AY460" s="101">
        <v>1</v>
      </c>
      <c r="BK460" s="101">
        <v>1</v>
      </c>
      <c r="BT460" s="101" t="s">
        <v>1503</v>
      </c>
      <c r="BU460" s="101" t="s">
        <v>1503</v>
      </c>
      <c r="BV460" s="137">
        <v>0.61299999999999999</v>
      </c>
      <c r="BW460" s="137">
        <v>0.38700000000000001</v>
      </c>
      <c r="BY460" s="101" t="s">
        <v>1430</v>
      </c>
      <c r="BZ460" s="101" t="str">
        <f>IF(AJ460="Obligations",AP460&amp;" "&amp;AI460&amp;" "&amp;IF(AQ460&lt;3.5,"SHORT",IF(AQ460&gt;8,"LONG","MID")),"")</f>
        <v>Courbe EUR Aggregate LONG</v>
      </c>
      <c r="CA460" s="101" t="s">
        <v>4051</v>
      </c>
      <c r="CB460" s="101" t="s">
        <v>3744</v>
      </c>
      <c r="CC460" s="101" t="s">
        <v>3952</v>
      </c>
      <c r="CD460" s="42" t="s">
        <v>4374</v>
      </c>
      <c r="CE460" s="42" t="s">
        <v>4374</v>
      </c>
      <c r="CF460" s="42" t="str">
        <f>IFERROR(VLOOKUP(Funds[[#This Row],[Code ISIN]],[1]GLOBAL!$C$1:$L$27,10,FALSE)," ")</f>
        <v xml:space="preserve"> </v>
      </c>
      <c r="CG460" s="42" t="s">
        <v>1633</v>
      </c>
      <c r="CH460" s="42" t="s">
        <v>4374</v>
      </c>
      <c r="CI460" s="42" t="s">
        <v>4374</v>
      </c>
      <c r="CJ460" s="123">
        <v>44286</v>
      </c>
      <c r="CK460" s="96" t="s">
        <v>4374</v>
      </c>
      <c r="CL460" s="246" t="str">
        <f>VLOOKUP(Funds[[#This Row],[Code ISIN]],'Sheet1 - Table (1)'!$A$10:$AF$110017,MATCH("Funds Liquidity",'Sheet1 - Table (1)'!$10:$10,0),FALSE)</f>
        <v>Jour</v>
      </c>
    </row>
    <row r="461" spans="1:90">
      <c r="A461" s="96" t="s">
        <v>1021</v>
      </c>
      <c r="B461" s="305">
        <f>IF(ISERROR(VALUE(VLOOKUP($A461,'Sheet1 - Table (1)'!$A$8:$AG$1186,COLUMN(B$7),FALSE))),VLOOKUP(A461,TK_MANQUANTS,2,FALSE),IF(VALUE(VLOOKUP($A461,'Sheet1 - Table (1)'!$A$8:$AG$1186,COLUMN(B$7),FALSE))=0,VLOOKUP(A461,TK_MANQUANTS,2,FALSE),VALUE(VLOOKUP($A461,'Sheet1 - Table (1)'!$A$8:$AG$1186,COLUMN(B$7),FALSE))))</f>
        <v>11704516</v>
      </c>
      <c r="C461" s="80" t="str">
        <f>VLOOKUP($A461,'Sheet1 - Table (1)'!$A$8:$AG$1186,COLUMN(C$7),FALSE)</f>
        <v>Swisscanto (CH) IBF EMU Govt. DT EUR</v>
      </c>
      <c r="D461" s="82">
        <f>VLOOKUP($A461,'Sheet1 - Table (1)'!$A$8:$AG$1186,COLUMN(D$7),FALSE)</f>
        <v>43889</v>
      </c>
      <c r="E461" s="124">
        <f>VLOOKUP($A461,'Sheet1 - Table (1)'!$A$8:$AG$1186,COLUMN(E$7),FALSE)</f>
        <v>0.18</v>
      </c>
      <c r="F461" s="80">
        <f>VLOOKUP($A461,'Sheet1 - Table (1)'!$A$8:$AG$1186,COLUMN(F$7),FALSE)</f>
        <v>0</v>
      </c>
      <c r="G461" s="80" t="str">
        <f>VLOOKUP($A461,'Sheet1 - Table (1)'!$A$8:$AG$1186,COLUMN(G$7),FALSE)</f>
        <v>Switzerland</v>
      </c>
      <c r="H461" s="80" t="str">
        <f>VLOOKUP($A461,'Sheet1 - Table (1)'!$A$8:$AG$1186,COLUMN(H$7),FALSE)</f>
        <v>EUR</v>
      </c>
      <c r="I461" s="80" t="str">
        <f>VLOOKUP($A461,'Sheet1 - Table (1)'!$A$8:$AG$1186,COLUMN(I$7),FALSE)</f>
        <v>Fonds de placement</v>
      </c>
      <c r="J461" s="80" t="str">
        <f>VLOOKUP($A461,'Sheet1 - Table (1)'!$A$8:$AG$1186,COLUMN(J$7),FALSE)</f>
        <v>Obligation</v>
      </c>
      <c r="K461" s="82">
        <f>VLOOKUP($A461,'Sheet1 - Table (1)'!$A$8:$AG$1186,COLUMN(K$7),FALSE)</f>
        <v>44255</v>
      </c>
      <c r="L461" s="80">
        <f>VLOOKUP($A461,'Sheet1 - Table (1)'!$A$8:$AG$1186,COLUMN(L$7),FALSE)</f>
        <v>417.63929280000002</v>
      </c>
      <c r="M461" s="80" t="str">
        <f>VLOOKUP($A461,'Sheet1 - Table (1)'!$A$8:$AG$1186,COLUMN(M$7),FALSE)</f>
        <v>Retained</v>
      </c>
      <c r="N461" s="80">
        <f>VLOOKUP($A461,'Sheet1 - Table (1)'!$A$8:$AG$1186,COLUMN(N$7),FALSE)</f>
        <v>0</v>
      </c>
      <c r="O461" s="80">
        <f>VLOOKUP($A461,'Sheet1 - Table (1)'!$A$8:$AG$1186,COLUMN(O$7),FALSE)</f>
        <v>0</v>
      </c>
      <c r="P461" s="80">
        <f>VLOOKUP($A461,'Sheet1 - Table (1)'!$A$8:$AG$1186,COLUMN(P$7),FALSE)</f>
        <v>0</v>
      </c>
      <c r="Q461" s="80">
        <f>VLOOKUP($A461,'Sheet1 - Table (1)'!$A$8:$AG$1186,COLUMN(Q$7),FALSE)</f>
        <v>0</v>
      </c>
      <c r="R461" s="80">
        <f>VLOOKUP($A461,'Sheet1 - Table (1)'!$A$8:$AG$1186,COLUMN(R$7),FALSE)</f>
        <v>0</v>
      </c>
      <c r="S461" s="80" t="b">
        <f>VLOOKUP($A461,'Sheet1 - Table (1)'!$A$8:$AG$1186,COLUMN(S$7),FALSE)</f>
        <v>1</v>
      </c>
      <c r="T461" s="80">
        <f>VLOOKUP($A461,'Sheet1 - Table (1)'!$A$8:$AG$1186,COLUMN(T$7),FALSE)</f>
        <v>0</v>
      </c>
      <c r="U461" s="80" t="str">
        <f t="shared" si="92"/>
        <v>GE</v>
      </c>
      <c r="V461" s="80" t="str">
        <f>VLOOKUP($A461,'Sheet1 - Table (1)'!$A$8:$AG$1186,COLUMN(V$7)+3,FALSE)</f>
        <v>CH - Uebrige Fds tradit. Anl.</v>
      </c>
      <c r="W461" s="80" t="str">
        <f>VLOOKUP(A461,'Sheet1 - Table (1)'!$A$8:$AF$10075,MATCH($W$8,'Sheet1 - Table (1)'!$10:$10,0),FALSE)</f>
        <v>Détermination des Prix Quotidien</v>
      </c>
      <c r="X461" s="80" t="str">
        <f>VLOOKUP(A461,'Sheet1 - Table (1)'!$A$8:$AAB$10075,MATCH($X$8,'Sheet1 - Table (1)'!$10:$10,0),FALSE)</f>
        <v>Optimized</v>
      </c>
      <c r="Y461" s="96" t="str">
        <f t="shared" si="94"/>
        <v>Fonds de placement</v>
      </c>
      <c r="AA461" s="96" t="s">
        <v>1823</v>
      </c>
      <c r="AB461" s="96" t="s">
        <v>2481</v>
      </c>
      <c r="AC461" s="214" t="s">
        <v>140</v>
      </c>
      <c r="AD461" s="214" t="s">
        <v>2481</v>
      </c>
      <c r="AE461" s="96" t="s">
        <v>2542</v>
      </c>
      <c r="AF461" s="246" t="s">
        <v>2481</v>
      </c>
      <c r="AI461" s="96" t="s">
        <v>785</v>
      </c>
      <c r="AJ461" s="96" t="s">
        <v>140</v>
      </c>
      <c r="AK461" s="96" t="s">
        <v>140</v>
      </c>
      <c r="AL461" s="96" t="s">
        <v>2481</v>
      </c>
      <c r="AM461" s="96" t="str">
        <f t="shared" si="95"/>
        <v>Obligations étrangères</v>
      </c>
      <c r="AO461" s="96" t="s">
        <v>2481</v>
      </c>
      <c r="AP461" s="96" t="s">
        <v>75</v>
      </c>
      <c r="AQ461" s="96">
        <v>7.33</v>
      </c>
      <c r="AR461" s="101">
        <v>5.1999999999999998E-3</v>
      </c>
      <c r="AS461" s="101">
        <f t="shared" si="97"/>
        <v>3.3999999999999998E-3</v>
      </c>
      <c r="AT461" s="101">
        <v>0.60499999999999998</v>
      </c>
      <c r="AU461" s="101">
        <v>1.9199999999999998E-2</v>
      </c>
      <c r="AV461" s="101">
        <v>0.37580000000000002</v>
      </c>
      <c r="AY461" s="101">
        <v>1</v>
      </c>
      <c r="BK461" s="101">
        <v>1</v>
      </c>
      <c r="BV461" s="101">
        <v>1</v>
      </c>
      <c r="BY461" s="101" t="s">
        <v>1033</v>
      </c>
      <c r="BZ461" s="101" t="str">
        <f>IF(AJ461="Obligations",AP461&amp;" "&amp;AI461&amp;" "&amp;IF(AI461="High Yield",IF(AQ461&lt;2.5,"SHORT",IF(AQ461&gt;4,"LONG","MID")),IF(AQ461&lt;3.5,"SHORT",IF(AQ461&gt;8,"LONG","MID"))),"")</f>
        <v>Courbe EUR Gouvernements MID</v>
      </c>
      <c r="CA461" s="101" t="s">
        <v>70</v>
      </c>
      <c r="CB461" s="101"/>
      <c r="CC461" s="101" t="s">
        <v>70</v>
      </c>
      <c r="CD461" s="42" t="s">
        <v>4374</v>
      </c>
      <c r="CE461" s="42" t="s">
        <v>4374</v>
      </c>
      <c r="CF461" s="42" t="str">
        <f>IFERROR(VLOOKUP(Funds[[#This Row],[Code ISIN]],[1]GLOBAL!$C$1:$L$27,10,FALSE)," ")</f>
        <v xml:space="preserve"> </v>
      </c>
      <c r="CG461" s="42" t="s">
        <v>4374</v>
      </c>
      <c r="CH461" s="42" t="s">
        <v>4374</v>
      </c>
      <c r="CI461" s="42" t="s">
        <v>4374</v>
      </c>
      <c r="CJ461" s="123">
        <v>42734</v>
      </c>
      <c r="CK461" s="96" t="s">
        <v>4374</v>
      </c>
      <c r="CL461" s="246" t="str">
        <f>VLOOKUP(Funds[[#This Row],[Code ISIN]],'Sheet1 - Table (1)'!$A$10:$AF$110017,MATCH("Funds Liquidity",'Sheet1 - Table (1)'!$10:$10,0),FALSE)</f>
        <v>Jour</v>
      </c>
    </row>
    <row r="462" spans="1:90">
      <c r="A462" s="80" t="s">
        <v>1485</v>
      </c>
      <c r="B462" s="305">
        <f>IF(ISERROR(VALUE(VLOOKUP($A462,'Sheet1 - Table (1)'!$A$8:$AG$1186,COLUMN(B$7),FALSE))),VLOOKUP(A462,TK_MANQUANTS,2,FALSE),IF(VALUE(VLOOKUP($A462,'Sheet1 - Table (1)'!$A$8:$AG$1186,COLUMN(B$7),FALSE))=0,VLOOKUP(A462,TK_MANQUANTS,2,FALSE),VALUE(VLOOKUP($A462,'Sheet1 - Table (1)'!$A$8:$AG$1186,COLUMN(B$7),FALSE))))</f>
        <v>32729435</v>
      </c>
      <c r="C462" s="80" t="str">
        <f>VLOOKUP($A462,'Sheet1 - Table (1)'!$A$8:$AG$1186,COLUMN(C$7),FALSE)</f>
        <v>CS (Lux) SICAV - CSIF (Lux) Bond Government EUR</v>
      </c>
      <c r="D462" s="82"/>
      <c r="E462" s="119">
        <v>0</v>
      </c>
      <c r="F462" s="80" t="b">
        <f>VLOOKUP($A462,'Sheet1 - Table (1)'!$A$8:$AG$1186,COLUMN(F$7),FALSE)</f>
        <v>0</v>
      </c>
      <c r="G462" s="80" t="str">
        <f>VLOOKUP($A462,'Sheet1 - Table (1)'!$A$8:$AG$1186,COLUMN(G$7),FALSE)</f>
        <v>Luxembourg</v>
      </c>
      <c r="H462" s="80" t="str">
        <f>VLOOKUP($A462,'Sheet1 - Table (1)'!$A$8:$AG$1186,COLUMN(H$7),FALSE)</f>
        <v>CHF</v>
      </c>
      <c r="I462" s="80" t="str">
        <f>VLOOKUP($A462,'Sheet1 - Table (1)'!$A$8:$AG$1186,COLUMN(I$7),FALSE)</f>
        <v>Fonds de placement</v>
      </c>
      <c r="J462" s="80" t="str">
        <f>VLOOKUP($A462,'Sheet1 - Table (1)'!$A$8:$AG$1186,COLUMN(J$7),FALSE)</f>
        <v>Obligation</v>
      </c>
      <c r="K462" s="82" t="str">
        <f>VLOOKUP($A462,'Sheet1 - Table (1)'!$A$8:$AG$1186,COLUMN(K$7),FALSE)</f>
        <v>Inactif</v>
      </c>
      <c r="L462" s="80">
        <f>VLOOKUP($A462,'Sheet1 - Table (1)'!$A$8:$AG$1186,COLUMN(L$7),FALSE)</f>
        <v>0</v>
      </c>
      <c r="M462" s="80">
        <f>VLOOKUP($A462,'Sheet1 - Table (1)'!$A$8:$AG$1186,COLUMN(M$7),FALSE)</f>
        <v>0</v>
      </c>
      <c r="N462" s="80">
        <f>VLOOKUP($A462,'Sheet1 - Table (1)'!$A$8:$AG$1186,COLUMN(N$7),FALSE)</f>
        <v>0</v>
      </c>
      <c r="O462" s="80">
        <f>VLOOKUP($A462,'Sheet1 - Table (1)'!$A$8:$AG$1186,COLUMN(O$7),FALSE)</f>
        <v>0</v>
      </c>
      <c r="P462" s="80">
        <f>VLOOKUP($A462,'Sheet1 - Table (1)'!$A$8:$AG$1186,COLUMN(P$7),FALSE)</f>
        <v>0</v>
      </c>
      <c r="Q462" s="80">
        <f>VLOOKUP($A462,'Sheet1 - Table (1)'!$A$8:$AG$1186,COLUMN(Q$7),FALSE)</f>
        <v>0</v>
      </c>
      <c r="R462" s="80">
        <f>VLOOKUP($A462,'Sheet1 - Table (1)'!$A$8:$AG$1186,COLUMN(R$7),FALSE)</f>
        <v>0</v>
      </c>
      <c r="S462" s="80">
        <f>VLOOKUP($A462,'Sheet1 - Table (1)'!$A$8:$AG$1186,COLUMN(S$7),FALSE)</f>
        <v>0</v>
      </c>
      <c r="T462" s="80">
        <f>VLOOKUP($A462,'Sheet1 - Table (1)'!$A$8:$AG$1186,COLUMN(T$7),FALSE)</f>
        <v>0</v>
      </c>
      <c r="U462" s="80" t="str">
        <f t="shared" si="92"/>
        <v/>
      </c>
      <c r="V462" s="80">
        <f>VLOOKUP($A462,'Sheet1 - Table (1)'!$A$8:$AG$1186,COLUMN(V$7)+3,FALSE)</f>
        <v>0</v>
      </c>
      <c r="W462" s="80">
        <f>VLOOKUP(A462,'Sheet1 - Table (1)'!$A$8:$AF$10075,MATCH($W$8,'Sheet1 - Table (1)'!$10:$10,0),FALSE)</f>
        <v>0</v>
      </c>
      <c r="X462" s="80">
        <f>VLOOKUP(A462,'Sheet1 - Table (1)'!$A$8:$AAB$10075,MATCH($X$8,'Sheet1 - Table (1)'!$10:$10,0),FALSE)</f>
        <v>0</v>
      </c>
      <c r="Y462" s="96" t="str">
        <f t="shared" si="94"/>
        <v>Fonds de placement</v>
      </c>
      <c r="AA462" s="96" t="s">
        <v>1823</v>
      </c>
      <c r="AB462" s="96" t="s">
        <v>2481</v>
      </c>
      <c r="AC462" s="214" t="s">
        <v>140</v>
      </c>
      <c r="AD462" s="214" t="s">
        <v>2481</v>
      </c>
      <c r="AE462" s="96" t="s">
        <v>2542</v>
      </c>
      <c r="AF462" s="246" t="s">
        <v>2481</v>
      </c>
      <c r="AI462" s="96" t="s">
        <v>785</v>
      </c>
      <c r="AJ462" s="96" t="s">
        <v>140</v>
      </c>
      <c r="AK462" s="96" t="s">
        <v>140</v>
      </c>
      <c r="AL462" s="96" t="s">
        <v>2481</v>
      </c>
      <c r="AM462" s="96" t="str">
        <f t="shared" si="95"/>
        <v>Obligations étrangères</v>
      </c>
      <c r="AO462" s="96" t="s">
        <v>2481</v>
      </c>
      <c r="AP462" s="96" t="s">
        <v>75</v>
      </c>
      <c r="AQ462" s="96">
        <v>7.1</v>
      </c>
      <c r="AR462" s="101">
        <v>5.2600000000000001E-2</v>
      </c>
      <c r="AS462" s="101">
        <f t="shared" si="97"/>
        <v>5.2600000000000001E-2</v>
      </c>
      <c r="AT462" s="101">
        <v>2.24E-2</v>
      </c>
      <c r="AU462" s="101">
        <v>0.1245</v>
      </c>
      <c r="AV462" s="101">
        <v>0.39460000000000001</v>
      </c>
      <c r="AW462" s="101">
        <v>0.45850000000000002</v>
      </c>
      <c r="AY462" s="101">
        <v>1</v>
      </c>
      <c r="BK462" s="101">
        <v>1</v>
      </c>
      <c r="BY462" s="101" t="s">
        <v>1484</v>
      </c>
      <c r="BZ462" s="101" t="str">
        <f>IF(AJ462="Obligations",AP462&amp;" "&amp;AI462&amp;" "&amp;IF(AQ462&lt;3.5,"SHORT",IF(AQ462&gt;8,"LONG","MID")),"")</f>
        <v>Courbe EUR Gouvernements MID</v>
      </c>
      <c r="CA462" s="101" t="s">
        <v>70</v>
      </c>
      <c r="CB462" s="101"/>
      <c r="CC462" s="101" t="s">
        <v>70</v>
      </c>
      <c r="CD462" s="42" t="s">
        <v>4374</v>
      </c>
      <c r="CE462" s="42" t="s">
        <v>4374</v>
      </c>
      <c r="CF462" s="42" t="str">
        <f>IFERROR(VLOOKUP(Funds[[#This Row],[Code ISIN]],[1]GLOBAL!$C$1:$L$27,10,FALSE)," ")</f>
        <v xml:space="preserve"> </v>
      </c>
      <c r="CG462" s="42" t="s">
        <v>4374</v>
      </c>
      <c r="CH462" s="42" t="s">
        <v>4374</v>
      </c>
      <c r="CI462" s="42" t="s">
        <v>4374</v>
      </c>
      <c r="CJ462" s="123">
        <v>42521</v>
      </c>
      <c r="CK462" s="96" t="s">
        <v>4374</v>
      </c>
      <c r="CL462" s="246" t="str">
        <f>VLOOKUP(Funds[[#This Row],[Code ISIN]],'Sheet1 - Table (1)'!$A$10:$AF$110017,MATCH("Funds Liquidity",'Sheet1 - Table (1)'!$10:$10,0),FALSE)</f>
        <v>&gt;=Mois</v>
      </c>
    </row>
    <row r="463" spans="1:90">
      <c r="A463" s="97" t="s">
        <v>1721</v>
      </c>
      <c r="B463" s="305">
        <f>IF(ISERROR(VALUE(VLOOKUP($A463,'Sheet1 - Table (1)'!$A$8:$AG$1186,COLUMN(B$7),FALSE))),VLOOKUP(A463,TK_MANQUANTS,2,FALSE),IF(VALUE(VLOOKUP($A463,'Sheet1 - Table (1)'!$A$8:$AG$1186,COLUMN(B$7),FALSE))=0,VLOOKUP(A463,TK_MANQUANTS,2,FALSE),VALUE(VLOOKUP($A463,'Sheet1 - Table (1)'!$A$8:$AG$1186,COLUMN(B$7),FALSE))))</f>
        <v>20477826</v>
      </c>
      <c r="C463" s="80" t="str">
        <f>VLOOKUP($A463,'Sheet1 - Table (1)'!$A$8:$AG$1186,COLUMN(C$7),FALSE)</f>
        <v>CSIF (CH) Bond Aggregate Global ex G4 ex CHF</v>
      </c>
      <c r="D463" s="82"/>
      <c r="E463" s="119">
        <v>0</v>
      </c>
      <c r="F463" s="80" t="b">
        <f>VLOOKUP($A463,'Sheet1 - Table (1)'!$A$8:$AG$1186,COLUMN(F$7),FALSE)</f>
        <v>0</v>
      </c>
      <c r="G463" s="80" t="str">
        <f>VLOOKUP($A463,'Sheet1 - Table (1)'!$A$8:$AG$1186,COLUMN(G$7),FALSE)</f>
        <v>Switzerland</v>
      </c>
      <c r="H463" s="80" t="str">
        <f>VLOOKUP($A463,'Sheet1 - Table (1)'!$A$8:$AG$1186,COLUMN(H$7),FALSE)</f>
        <v>CHF</v>
      </c>
      <c r="I463" s="80" t="str">
        <f>VLOOKUP($A463,'Sheet1 - Table (1)'!$A$8:$AG$1186,COLUMN(I$7),FALSE)</f>
        <v>Fonds de placement</v>
      </c>
      <c r="J463" s="80" t="str">
        <f>VLOOKUP($A463,'Sheet1 - Table (1)'!$A$8:$AG$1186,COLUMN(J$7),FALSE)</f>
        <v>Obligation</v>
      </c>
      <c r="K463" s="82" t="str">
        <f>VLOOKUP($A463,'Sheet1 - Table (1)'!$A$8:$AG$1186,COLUMN(K$7),FALSE)</f>
        <v>Inactif</v>
      </c>
      <c r="L463" s="80">
        <f>VLOOKUP($A463,'Sheet1 - Table (1)'!$A$8:$AG$1186,COLUMN(L$7),FALSE)</f>
        <v>0</v>
      </c>
      <c r="M463" s="80">
        <f>VLOOKUP($A463,'Sheet1 - Table (1)'!$A$8:$AG$1186,COLUMN(M$7),FALSE)</f>
        <v>0</v>
      </c>
      <c r="N463" s="80">
        <f>VLOOKUP($A463,'Sheet1 - Table (1)'!$A$8:$AG$1186,COLUMN(N$7),FALSE)</f>
        <v>0</v>
      </c>
      <c r="O463" s="80">
        <f>VLOOKUP($A463,'Sheet1 - Table (1)'!$A$8:$AG$1186,COLUMN(O$7),FALSE)</f>
        <v>0</v>
      </c>
      <c r="P463" s="80">
        <f>VLOOKUP($A463,'Sheet1 - Table (1)'!$A$8:$AG$1186,COLUMN(P$7),FALSE)</f>
        <v>0</v>
      </c>
      <c r="Q463" s="80">
        <f>VLOOKUP($A463,'Sheet1 - Table (1)'!$A$8:$AG$1186,COLUMN(Q$7),FALSE)</f>
        <v>0</v>
      </c>
      <c r="R463" s="80">
        <f>VLOOKUP($A463,'Sheet1 - Table (1)'!$A$8:$AG$1186,COLUMN(R$7),FALSE)</f>
        <v>0</v>
      </c>
      <c r="S463" s="80">
        <f>VLOOKUP($A463,'Sheet1 - Table (1)'!$A$8:$AG$1186,COLUMN(S$7),FALSE)</f>
        <v>0</v>
      </c>
      <c r="T463" s="80">
        <f>VLOOKUP($A463,'Sheet1 - Table (1)'!$A$8:$AG$1186,COLUMN(T$7),FALSE)</f>
        <v>0</v>
      </c>
      <c r="U463" s="80" t="str">
        <f t="shared" si="92"/>
        <v/>
      </c>
      <c r="V463" s="80">
        <f>VLOOKUP($A463,'Sheet1 - Table (1)'!$A$8:$AG$1186,COLUMN(V$7)+3,FALSE)</f>
        <v>0</v>
      </c>
      <c r="W463" s="80">
        <f>VLOOKUP(A463,'Sheet1 - Table (1)'!$A$8:$AF$10075,MATCH($W$8,'Sheet1 - Table (1)'!$10:$10,0),FALSE)</f>
        <v>0</v>
      </c>
      <c r="X463" s="80">
        <f>VLOOKUP(A463,'Sheet1 - Table (1)'!$A$8:$AAB$10075,MATCH($X$8,'Sheet1 - Table (1)'!$10:$10,0),FALSE)</f>
        <v>0</v>
      </c>
      <c r="Y463" s="96" t="str">
        <f t="shared" si="94"/>
        <v>Fonds de placement</v>
      </c>
      <c r="AA463" s="96" t="s">
        <v>1823</v>
      </c>
      <c r="AB463" s="96" t="s">
        <v>2481</v>
      </c>
      <c r="AC463" s="214" t="s">
        <v>140</v>
      </c>
      <c r="AD463" s="214" t="s">
        <v>2481</v>
      </c>
      <c r="AE463" s="96" t="s">
        <v>2481</v>
      </c>
      <c r="AF463" s="246" t="s">
        <v>2481</v>
      </c>
      <c r="AG463" s="96" t="s">
        <v>2857</v>
      </c>
      <c r="AI463" s="96" t="s">
        <v>381</v>
      </c>
      <c r="AJ463" s="96" t="s">
        <v>140</v>
      </c>
      <c r="AK463" s="96" t="s">
        <v>140</v>
      </c>
      <c r="AL463" s="96" t="s">
        <v>2481</v>
      </c>
      <c r="AM463" s="96" t="str">
        <f t="shared" si="95"/>
        <v>Obligations étrangères</v>
      </c>
      <c r="AO463" s="96" t="s">
        <v>2481</v>
      </c>
      <c r="AP463" s="96" t="s">
        <v>74</v>
      </c>
      <c r="AQ463" s="96">
        <v>6.41</v>
      </c>
      <c r="AR463" s="101">
        <v>2.5000000000000001E-2</v>
      </c>
      <c r="AS463" s="101">
        <f t="shared" si="97"/>
        <v>2.5000000000000001E-2</v>
      </c>
      <c r="AT463" s="101">
        <v>0.7298</v>
      </c>
      <c r="AU463" s="101">
        <v>0.1676</v>
      </c>
      <c r="AV463" s="101">
        <v>0.1026</v>
      </c>
      <c r="AX463" s="101">
        <v>3.3E-3</v>
      </c>
      <c r="AY463" s="101">
        <v>2.76E-2</v>
      </c>
      <c r="AZ463" s="101">
        <v>5.9999999999999995E-4</v>
      </c>
      <c r="BA463" s="101">
        <v>0.1565</v>
      </c>
      <c r="BB463" s="101">
        <v>1.4E-2</v>
      </c>
      <c r="BC463" s="101">
        <v>0.31759999999999999</v>
      </c>
      <c r="BD463" s="101">
        <v>0.1457</v>
      </c>
      <c r="BI463" s="101">
        <v>0.3347</v>
      </c>
      <c r="BT463" s="101">
        <v>2.8E-3</v>
      </c>
      <c r="BU463" s="101">
        <v>0</v>
      </c>
      <c r="BV463" s="101">
        <v>0.8256</v>
      </c>
      <c r="BW463" s="101">
        <v>0.1744</v>
      </c>
      <c r="BX463" s="121" t="s">
        <v>1857</v>
      </c>
      <c r="BY463" s="101" t="s">
        <v>1726</v>
      </c>
      <c r="BZ463" s="101" t="s">
        <v>1805</v>
      </c>
      <c r="CA463" s="101" t="s">
        <v>4050</v>
      </c>
      <c r="CB463" s="122" t="s">
        <v>3685</v>
      </c>
      <c r="CC463" s="101" t="s">
        <v>4355</v>
      </c>
      <c r="CD463" s="42" t="s">
        <v>4374</v>
      </c>
      <c r="CE463" s="42" t="s">
        <v>4374</v>
      </c>
      <c r="CF463" s="42" t="str">
        <f>IFERROR(VLOOKUP(Funds[[#This Row],[Code ISIN]],[1]GLOBAL!$C$1:$L$27,10,FALSE)," ")</f>
        <v xml:space="preserve"> </v>
      </c>
      <c r="CG463" s="42" t="s">
        <v>4374</v>
      </c>
      <c r="CH463" s="42" t="s">
        <v>4374</v>
      </c>
      <c r="CI463" s="42" t="s">
        <v>4374</v>
      </c>
      <c r="CJ463" s="123"/>
      <c r="CK463" s="96" t="s">
        <v>4374</v>
      </c>
      <c r="CL463" s="246" t="str">
        <f>VLOOKUP(Funds[[#This Row],[Code ISIN]],'Sheet1 - Table (1)'!$A$10:$AF$110017,MATCH("Funds Liquidity",'Sheet1 - Table (1)'!$10:$10,0),FALSE)</f>
        <v>&gt;=Mois</v>
      </c>
    </row>
    <row r="464" spans="1:90">
      <c r="A464" s="80" t="s">
        <v>203</v>
      </c>
      <c r="B464" s="305">
        <f>IF(ISERROR(VALUE(VLOOKUP($A464,'Sheet1 - Table (1)'!$A$8:$AG$1186,COLUMN(B$7),FALSE))),VLOOKUP(A464,TK_MANQUANTS,2,FALSE),IF(VALUE(VLOOKUP($A464,'Sheet1 - Table (1)'!$A$8:$AG$1186,COLUMN(B$7),FALSE))=0,VLOOKUP(A464,TK_MANQUANTS,2,FALSE),VALUE(VLOOKUP($A464,'Sheet1 - Table (1)'!$A$8:$AG$1186,COLUMN(B$7),FALSE))))</f>
        <v>1083749</v>
      </c>
      <c r="C464" s="80" t="str">
        <f>VLOOKUP($A464,'Sheet1 - Table (1)'!$A$8:$AG$1186,COLUMN(C$7),FALSE)</f>
        <v>iShares Core FTSE 100 UCITS ETF GBP Dist</v>
      </c>
      <c r="D464" s="82">
        <f>VLOOKUP($A464,'Sheet1 - Table (1)'!$A$8:$AG$1186,COLUMN(D$7),FALSE)</f>
        <v>43861</v>
      </c>
      <c r="E464" s="124">
        <f>VLOOKUP($A464,'Sheet1 - Table (1)'!$A$8:$AG$1186,COLUMN(E$7),FALSE)</f>
        <v>7.0000000000000007E-2</v>
      </c>
      <c r="F464" s="80" t="b">
        <f>VLOOKUP($A464,'Sheet1 - Table (1)'!$A$8:$AG$1186,COLUMN(F$7),FALSE)</f>
        <v>1</v>
      </c>
      <c r="G464" s="80" t="str">
        <f>VLOOKUP($A464,'Sheet1 - Table (1)'!$A$8:$AG$1186,COLUMN(G$7),FALSE)</f>
        <v>Ireland</v>
      </c>
      <c r="H464" s="80" t="str">
        <f>VLOOKUP($A464,'Sheet1 - Table (1)'!$A$8:$AG$1186,COLUMN(H$7),FALSE)</f>
        <v>GBP</v>
      </c>
      <c r="I464" s="80" t="str">
        <f>VLOOKUP($A464,'Sheet1 - Table (1)'!$A$8:$AG$1186,COLUMN(I$7),FALSE)</f>
        <v>Exchange Traded Funds</v>
      </c>
      <c r="J464" s="80" t="str">
        <f>VLOOKUP($A464,'Sheet1 - Table (1)'!$A$8:$AG$1186,COLUMN(J$7),FALSE)</f>
        <v>Actions</v>
      </c>
      <c r="K464" s="82">
        <f>VLOOKUP($A464,'Sheet1 - Table (1)'!$A$8:$AG$1186,COLUMN(K$7),FALSE)</f>
        <v>44255</v>
      </c>
      <c r="L464" s="80">
        <f>VLOOKUP($A464,'Sheet1 - Table (1)'!$A$8:$AG$1186,COLUMN(L$7),FALSE)</f>
        <v>11227.6373389</v>
      </c>
      <c r="M464" s="80" t="str">
        <f>VLOOKUP($A464,'Sheet1 - Table (1)'!$A$8:$AG$1186,COLUMN(M$7),FALSE)</f>
        <v>Paid</v>
      </c>
      <c r="N464" s="80" t="b">
        <f>VLOOKUP($A464,'Sheet1 - Table (1)'!$A$8:$AG$1186,COLUMN(N$7),FALSE)</f>
        <v>1</v>
      </c>
      <c r="O464" s="80" t="b">
        <f>VLOOKUP($A464,'Sheet1 - Table (1)'!$A$8:$AG$1186,COLUMN(O$7),FALSE)</f>
        <v>1</v>
      </c>
      <c r="P464" s="80" t="b">
        <f>VLOOKUP($A464,'Sheet1 - Table (1)'!$A$8:$AG$1186,COLUMN(P$7),FALSE)</f>
        <v>1</v>
      </c>
      <c r="Q464" s="80" t="b">
        <f>VLOOKUP($A464,'Sheet1 - Table (1)'!$A$8:$AG$1186,COLUMN(Q$7),FALSE)</f>
        <v>1</v>
      </c>
      <c r="R464" s="80" t="b">
        <f>VLOOKUP($A464,'Sheet1 - Table (1)'!$A$8:$AG$1186,COLUMN(R$7),FALSE)</f>
        <v>1</v>
      </c>
      <c r="S464" s="80" t="b">
        <f>VLOOKUP($A464,'Sheet1 - Table (1)'!$A$8:$AG$1186,COLUMN(S$7),FALSE)</f>
        <v>1</v>
      </c>
      <c r="T464" s="80" t="b">
        <f>VLOOKUP($A464,'Sheet1 - Table (1)'!$A$8:$AG$1186,COLUMN(T$7),FALSE)</f>
        <v>1</v>
      </c>
      <c r="U464" s="80" t="str">
        <f t="shared" si="92"/>
        <v>BE-FR-IT-NE-SP-GE-UK</v>
      </c>
      <c r="V464" s="80" t="str">
        <f>VLOOKUP($A464,'Sheet1 - Table (1)'!$A$8:$AG$1186,COLUMN(V$7)+3,FALSE)</f>
        <v>ICVC</v>
      </c>
      <c r="W464" s="80" t="str">
        <f>VLOOKUP(A464,'Sheet1 - Table (1)'!$A$8:$AF$10075,MATCH($W$8,'Sheet1 - Table (1)'!$10:$10,0),FALSE)</f>
        <v>Détermination des Prix Quotidien</v>
      </c>
      <c r="X464" s="80" t="str">
        <f>VLOOKUP(A464,'Sheet1 - Table (1)'!$A$8:$AAB$10075,MATCH($X$8,'Sheet1 - Table (1)'!$10:$10,0),FALSE)</f>
        <v>Full</v>
      </c>
      <c r="Y464" s="96" t="str">
        <f t="shared" si="94"/>
        <v>ETF</v>
      </c>
      <c r="AA464" s="96" t="s">
        <v>1823</v>
      </c>
      <c r="AB464" s="96" t="s">
        <v>2858</v>
      </c>
      <c r="AC464" s="214" t="s">
        <v>155</v>
      </c>
      <c r="AD464" s="214" t="s">
        <v>2858</v>
      </c>
      <c r="AE464" s="96" t="s">
        <v>2858</v>
      </c>
      <c r="AF464" s="246" t="s">
        <v>2858</v>
      </c>
      <c r="AG464" s="96" t="s">
        <v>2864</v>
      </c>
      <c r="AI464" s="96" t="s">
        <v>155</v>
      </c>
      <c r="AJ464" s="96" t="s">
        <v>155</v>
      </c>
      <c r="AK464" s="96" t="s">
        <v>155</v>
      </c>
      <c r="AL464" s="96" t="s">
        <v>2858</v>
      </c>
      <c r="AM464" s="96" t="str">
        <f t="shared" si="95"/>
        <v>Actions étrangères</v>
      </c>
      <c r="AO464" s="96" t="s">
        <v>2858</v>
      </c>
      <c r="AP464" s="96" t="s">
        <v>5156</v>
      </c>
      <c r="AS464" s="101" t="str">
        <f t="shared" si="97"/>
        <v/>
      </c>
      <c r="AZ464" s="101">
        <v>1</v>
      </c>
      <c r="BL464" s="101">
        <v>1</v>
      </c>
      <c r="BT464" s="101" t="s">
        <v>1635</v>
      </c>
      <c r="BZ464" s="101" t="str">
        <f t="shared" ref="BZ464:BZ469" si="98">IF(AJ464="Obligations",AP464&amp;" "&amp;AI464&amp;" "&amp;IF(AI464="High Yield",IF(AQ464&lt;2.5,"SHORT",IF(AQ464&gt;4,"LONG","MID")),IF(AQ464&lt;3.5,"SHORT",IF(AQ464&gt;8,"LONG","MID"))),"")</f>
        <v/>
      </c>
      <c r="CA464" s="101" t="s">
        <v>4050</v>
      </c>
      <c r="CB464" s="122" t="s">
        <v>3686</v>
      </c>
      <c r="CC464" s="126" t="s">
        <v>4411</v>
      </c>
      <c r="CD464" s="42" t="s">
        <v>4374</v>
      </c>
      <c r="CE464" s="42" t="s">
        <v>4374</v>
      </c>
      <c r="CF464" s="42" t="str">
        <f>IFERROR(VLOOKUP(Funds[[#This Row],[Code ISIN]],[1]GLOBAL!$C$1:$L$27,10,FALSE)," ")</f>
        <v xml:space="preserve"> </v>
      </c>
      <c r="CG464" s="42" t="s">
        <v>4374</v>
      </c>
      <c r="CH464" s="42" t="s">
        <v>4374</v>
      </c>
      <c r="CI464" s="42" t="s">
        <v>4374</v>
      </c>
      <c r="CJ464" s="123"/>
      <c r="CK464" s="96" t="s">
        <v>4374</v>
      </c>
      <c r="CL464" s="246" t="str">
        <f>VLOOKUP(Funds[[#This Row],[Code ISIN]],'Sheet1 - Table (1)'!$A$10:$AF$110017,MATCH("Funds Liquidity",'Sheet1 - Table (1)'!$10:$10,0),FALSE)</f>
        <v>Jour</v>
      </c>
    </row>
    <row r="465" spans="1:92">
      <c r="A465" s="96" t="s">
        <v>439</v>
      </c>
      <c r="B465" s="305">
        <f>IF(ISERROR(VALUE(VLOOKUP($A465,'Sheet1 - Table (1)'!$A$8:$AG$1186,COLUMN(B$7),FALSE))),VLOOKUP(A465,TK_MANQUANTS,2,FALSE),IF(VALUE(VLOOKUP($A465,'Sheet1 - Table (1)'!$A$8:$AG$1186,COLUMN(B$7),FALSE))=0,VLOOKUP(A465,TK_MANQUANTS,2,FALSE),VALUE(VLOOKUP($A465,'Sheet1 - Table (1)'!$A$8:$AG$1186,COLUMN(B$7),FALSE))))</f>
        <v>1527010</v>
      </c>
      <c r="C465" s="80" t="str">
        <f>VLOOKUP($A465,'Sheet1 - Table (1)'!$A$8:$AG$1186,COLUMN(C$7),FALSE)</f>
        <v>Invesco EQQQ NASDAQ-100 UCITS ETF Dist</v>
      </c>
      <c r="D465" s="82">
        <f>VLOOKUP($A465,'Sheet1 - Table (1)'!$A$8:$AG$1186,COLUMN(D$7),FALSE)</f>
        <v>43873</v>
      </c>
      <c r="E465" s="124">
        <f>VLOOKUP($A465,'Sheet1 - Table (1)'!$A$8:$AG$1186,COLUMN(E$7),FALSE)</f>
        <v>0.3</v>
      </c>
      <c r="F465" s="80" t="b">
        <f>VLOOKUP($A465,'Sheet1 - Table (1)'!$A$8:$AG$1186,COLUMN(F$7),FALSE)</f>
        <v>1</v>
      </c>
      <c r="G465" s="80" t="str">
        <f>VLOOKUP($A465,'Sheet1 - Table (1)'!$A$8:$AG$1186,COLUMN(G$7),FALSE)</f>
        <v>Ireland</v>
      </c>
      <c r="H465" s="80" t="str">
        <f>VLOOKUP($A465,'Sheet1 - Table (1)'!$A$8:$AG$1186,COLUMN(H$7),FALSE)</f>
        <v>USD</v>
      </c>
      <c r="I465" s="80" t="str">
        <f>VLOOKUP($A465,'Sheet1 - Table (1)'!$A$8:$AG$1186,COLUMN(I$7),FALSE)</f>
        <v>Exchange Traded Funds</v>
      </c>
      <c r="J465" s="80" t="str">
        <f>VLOOKUP($A465,'Sheet1 - Table (1)'!$A$8:$AG$1186,COLUMN(J$7),FALSE)</f>
        <v>Actions</v>
      </c>
      <c r="K465" s="82">
        <f>VLOOKUP($A465,'Sheet1 - Table (1)'!$A$8:$AG$1186,COLUMN(K$7),FALSE)</f>
        <v>44255</v>
      </c>
      <c r="L465" s="80">
        <f>VLOOKUP($A465,'Sheet1 - Table (1)'!$A$8:$AG$1186,COLUMN(L$7),FALSE)</f>
        <v>5229.4193182999998</v>
      </c>
      <c r="M465" s="80" t="str">
        <f>VLOOKUP($A465,'Sheet1 - Table (1)'!$A$8:$AG$1186,COLUMN(M$7),FALSE)</f>
        <v>Paid</v>
      </c>
      <c r="N465" s="80">
        <f>VLOOKUP($A465,'Sheet1 - Table (1)'!$A$8:$AG$1186,COLUMN(N$7),FALSE)</f>
        <v>0</v>
      </c>
      <c r="O465" s="80" t="b">
        <f>VLOOKUP($A465,'Sheet1 - Table (1)'!$A$8:$AG$1186,COLUMN(O$7),FALSE)</f>
        <v>1</v>
      </c>
      <c r="P465" s="80" t="b">
        <f>VLOOKUP($A465,'Sheet1 - Table (1)'!$A$8:$AG$1186,COLUMN(P$7),FALSE)</f>
        <v>1</v>
      </c>
      <c r="Q465" s="80" t="b">
        <f>VLOOKUP($A465,'Sheet1 - Table (1)'!$A$8:$AG$1186,COLUMN(Q$7),FALSE)</f>
        <v>1</v>
      </c>
      <c r="R465" s="80" t="b">
        <f>VLOOKUP($A465,'Sheet1 - Table (1)'!$A$8:$AG$1186,COLUMN(R$7),FALSE)</f>
        <v>1</v>
      </c>
      <c r="S465" s="80" t="b">
        <f>VLOOKUP($A465,'Sheet1 - Table (1)'!$A$8:$AG$1186,COLUMN(S$7),FALSE)</f>
        <v>1</v>
      </c>
      <c r="T465" s="80" t="b">
        <f>VLOOKUP($A465,'Sheet1 - Table (1)'!$A$8:$AG$1186,COLUMN(T$7),FALSE)</f>
        <v>1</v>
      </c>
      <c r="U465" s="80" t="str">
        <f t="shared" si="92"/>
        <v>FR-IT-NE-SP-GE-UK</v>
      </c>
      <c r="V465" s="80" t="str">
        <f>VLOOKUP($A465,'Sheet1 - Table (1)'!$A$8:$AG$1186,COLUMN(V$7)+3,FALSE)</f>
        <v>OEIC</v>
      </c>
      <c r="W465" s="80" t="str">
        <f>VLOOKUP(A465,'Sheet1 - Table (1)'!$A$8:$AF$10075,MATCH($W$8,'Sheet1 - Table (1)'!$10:$10,0),FALSE)</f>
        <v>Détermination des Prix Quotidien</v>
      </c>
      <c r="X465" s="80" t="str">
        <f>VLOOKUP(A465,'Sheet1 - Table (1)'!$A$8:$AAB$10075,MATCH($X$8,'Sheet1 - Table (1)'!$10:$10,0),FALSE)</f>
        <v>Full</v>
      </c>
      <c r="Y465" s="96" t="str">
        <f t="shared" si="94"/>
        <v>ETF</v>
      </c>
      <c r="AA465" s="96" t="s">
        <v>1823</v>
      </c>
      <c r="AB465" s="96" t="s">
        <v>2858</v>
      </c>
      <c r="AC465" s="214" t="s">
        <v>155</v>
      </c>
      <c r="AD465" s="214" t="s">
        <v>2858</v>
      </c>
      <c r="AE465" s="96" t="s">
        <v>2858</v>
      </c>
      <c r="AF465" s="246" t="s">
        <v>5393</v>
      </c>
      <c r="AG465" s="96" t="s">
        <v>2864</v>
      </c>
      <c r="AI465" s="96" t="s">
        <v>155</v>
      </c>
      <c r="AJ465" s="96" t="s">
        <v>155</v>
      </c>
      <c r="AK465" s="96" t="s">
        <v>155</v>
      </c>
      <c r="AL465" s="96" t="s">
        <v>2858</v>
      </c>
      <c r="AM465" s="96" t="str">
        <f t="shared" si="95"/>
        <v>Actions étrangères</v>
      </c>
      <c r="AO465" s="96" t="s">
        <v>2858</v>
      </c>
      <c r="AP465" s="96" t="s">
        <v>544</v>
      </c>
      <c r="AS465" s="101" t="str">
        <f t="shared" si="97"/>
        <v/>
      </c>
      <c r="BB465" s="101">
        <v>1</v>
      </c>
      <c r="BN465" s="101">
        <v>1</v>
      </c>
      <c r="BZ465" s="101" t="str">
        <f t="shared" si="98"/>
        <v/>
      </c>
      <c r="CA465" s="101" t="s">
        <v>70</v>
      </c>
      <c r="CB465" s="101"/>
      <c r="CC465" s="101" t="s">
        <v>70</v>
      </c>
      <c r="CD465" s="42" t="s">
        <v>4374</v>
      </c>
      <c r="CE465" s="42" t="s">
        <v>4374</v>
      </c>
      <c r="CF465" s="42" t="str">
        <f>IFERROR(VLOOKUP(Funds[[#This Row],[Code ISIN]],[1]GLOBAL!$C$1:$L$27,10,FALSE)," ")</f>
        <v xml:space="preserve"> </v>
      </c>
      <c r="CG465" s="42" t="s">
        <v>4374</v>
      </c>
      <c r="CH465" s="42" t="s">
        <v>4374</v>
      </c>
      <c r="CI465" s="42" t="s">
        <v>4374</v>
      </c>
      <c r="CJ465" s="123"/>
      <c r="CK465" s="96" t="s">
        <v>4374</v>
      </c>
      <c r="CL465" s="246" t="str">
        <f>VLOOKUP(Funds[[#This Row],[Code ISIN]],'Sheet1 - Table (1)'!$A$10:$AF$110017,MATCH("Funds Liquidity",'Sheet1 - Table (1)'!$10:$10,0),FALSE)</f>
        <v>Jour</v>
      </c>
    </row>
    <row r="466" spans="1:92">
      <c r="A466" s="96" t="s">
        <v>1057</v>
      </c>
      <c r="B466" s="305">
        <f>IF(ISERROR(VALUE(VLOOKUP($A466,'Sheet1 - Table (1)'!$A$8:$AG$1186,COLUMN(B$7),FALSE))),VLOOKUP(A466,TK_MANQUANTS,2,FALSE),IF(VALUE(VLOOKUP($A466,'Sheet1 - Table (1)'!$A$8:$AG$1186,COLUMN(B$7),FALSE))=0,VLOOKUP(A466,TK_MANQUANTS,2,FALSE),VALUE(VLOOKUP($A466,'Sheet1 - Table (1)'!$A$8:$AG$1186,COLUMN(B$7),FALSE))))</f>
        <v>18877297</v>
      </c>
      <c r="C466" s="80" t="str">
        <f>VLOOKUP($A466,'Sheet1 - Table (1)'!$A$8:$AG$1186,COLUMN(C$7),FALSE)</f>
        <v>CSIF (CH) I Bond Government Global ex CHF Blue QB</v>
      </c>
      <c r="D466" s="82">
        <f>VLOOKUP($A466,'Sheet1 - Table (1)'!$A$8:$AG$1186,COLUMN(D$7),FALSE)</f>
        <v>43890</v>
      </c>
      <c r="E466" s="124">
        <f>VLOOKUP($A466,'Sheet1 - Table (1)'!$A$8:$AG$1186,COLUMN(E$7),FALSE)</f>
        <v>0.1578</v>
      </c>
      <c r="F466" s="80">
        <f>VLOOKUP($A466,'Sheet1 - Table (1)'!$A$8:$AG$1186,COLUMN(F$7),FALSE)</f>
        <v>0</v>
      </c>
      <c r="G466" s="80" t="str">
        <f>VLOOKUP($A466,'Sheet1 - Table (1)'!$A$8:$AG$1186,COLUMN(G$7),FALSE)</f>
        <v>Switzerland</v>
      </c>
      <c r="H466" s="80" t="str">
        <f>VLOOKUP($A466,'Sheet1 - Table (1)'!$A$8:$AG$1186,COLUMN(H$7),FALSE)</f>
        <v>CHF</v>
      </c>
      <c r="I466" s="80" t="str">
        <f>VLOOKUP($A466,'Sheet1 - Table (1)'!$A$8:$AG$1186,COLUMN(I$7),FALSE)</f>
        <v>Fonds de placement</v>
      </c>
      <c r="J466" s="80" t="str">
        <f>VLOOKUP($A466,'Sheet1 - Table (1)'!$A$8:$AG$1186,COLUMN(J$7),FALSE)</f>
        <v>Obligation</v>
      </c>
      <c r="K466" s="82">
        <f>VLOOKUP($A466,'Sheet1 - Table (1)'!$A$8:$AG$1186,COLUMN(K$7),FALSE)</f>
        <v>44255</v>
      </c>
      <c r="L466" s="80">
        <f>VLOOKUP($A466,'Sheet1 - Table (1)'!$A$8:$AG$1186,COLUMN(L$7),FALSE)</f>
        <v>3338.9582</v>
      </c>
      <c r="M466" s="80" t="str">
        <f>VLOOKUP($A466,'Sheet1 - Table (1)'!$A$8:$AG$1186,COLUMN(M$7),FALSE)</f>
        <v>Retained</v>
      </c>
      <c r="N466" s="80">
        <f>VLOOKUP($A466,'Sheet1 - Table (1)'!$A$8:$AG$1186,COLUMN(N$7),FALSE)</f>
        <v>0</v>
      </c>
      <c r="O466" s="80">
        <f>VLOOKUP($A466,'Sheet1 - Table (1)'!$A$8:$AG$1186,COLUMN(O$7),FALSE)</f>
        <v>0</v>
      </c>
      <c r="P466" s="80">
        <f>VLOOKUP($A466,'Sheet1 - Table (1)'!$A$8:$AG$1186,COLUMN(P$7),FALSE)</f>
        <v>0</v>
      </c>
      <c r="Q466" s="80">
        <f>VLOOKUP($A466,'Sheet1 - Table (1)'!$A$8:$AG$1186,COLUMN(Q$7),FALSE)</f>
        <v>0</v>
      </c>
      <c r="R466" s="80">
        <f>VLOOKUP($A466,'Sheet1 - Table (1)'!$A$8:$AG$1186,COLUMN(R$7),FALSE)</f>
        <v>0</v>
      </c>
      <c r="S466" s="80">
        <f>VLOOKUP($A466,'Sheet1 - Table (1)'!$A$8:$AG$1186,COLUMN(S$7),FALSE)</f>
        <v>0</v>
      </c>
      <c r="T466" s="80">
        <f>VLOOKUP($A466,'Sheet1 - Table (1)'!$A$8:$AG$1186,COLUMN(T$7),FALSE)</f>
        <v>0</v>
      </c>
      <c r="U466" s="80" t="str">
        <f t="shared" si="92"/>
        <v/>
      </c>
      <c r="V466" s="80" t="str">
        <f>VLOOKUP($A466,'Sheet1 - Table (1)'!$A$8:$AG$1186,COLUMN(V$7)+3,FALSE)</f>
        <v>CH - Uebrige Fds tradit. Anl.</v>
      </c>
      <c r="W466" s="80" t="str">
        <f>VLOOKUP(A466,'Sheet1 - Table (1)'!$A$8:$AF$10075,MATCH($W$8,'Sheet1 - Table (1)'!$10:$10,0),FALSE)</f>
        <v>Détermination des Prix Quotidien</v>
      </c>
      <c r="X466" s="80" t="str">
        <f>VLOOKUP(A466,'Sheet1 - Table (1)'!$A$8:$AAB$10075,MATCH($X$8,'Sheet1 - Table (1)'!$10:$10,0),FALSE)</f>
        <v>Optimized</v>
      </c>
      <c r="Y466" s="96" t="str">
        <f t="shared" si="94"/>
        <v>Fonds de placement</v>
      </c>
      <c r="AA466" s="96" t="s">
        <v>1823</v>
      </c>
      <c r="AB466" s="96" t="s">
        <v>2481</v>
      </c>
      <c r="AC466" s="214" t="s">
        <v>140</v>
      </c>
      <c r="AD466" s="214" t="s">
        <v>2481</v>
      </c>
      <c r="AE466" s="96" t="s">
        <v>2481</v>
      </c>
      <c r="AF466" s="246" t="s">
        <v>2481</v>
      </c>
      <c r="AI466" s="96" t="s">
        <v>785</v>
      </c>
      <c r="AJ466" s="96" t="s">
        <v>140</v>
      </c>
      <c r="AK466" s="96" t="s">
        <v>140</v>
      </c>
      <c r="AL466" s="96" t="s">
        <v>2481</v>
      </c>
      <c r="AM466" s="96" t="str">
        <f t="shared" si="95"/>
        <v>Obligations étrangères</v>
      </c>
      <c r="AO466" s="96" t="s">
        <v>2481</v>
      </c>
      <c r="AP466" s="96" t="s">
        <v>74</v>
      </c>
      <c r="AQ466" s="96">
        <v>7.77</v>
      </c>
      <c r="AR466" s="101">
        <v>1.0500000000000001E-2</v>
      </c>
      <c r="AS466" s="101">
        <f t="shared" si="97"/>
        <v>8.9220000000000011E-3</v>
      </c>
      <c r="AT466" s="101">
        <v>0.64090000000000003</v>
      </c>
      <c r="AU466" s="101">
        <v>0.23860000000000001</v>
      </c>
      <c r="AV466" s="101">
        <v>0.1205</v>
      </c>
      <c r="AY466" s="101">
        <v>0.31190000000000001</v>
      </c>
      <c r="AZ466" s="101">
        <v>5.6899999999999999E-2</v>
      </c>
      <c r="BA466" s="101">
        <v>1.32E-2</v>
      </c>
      <c r="BB466" s="101">
        <v>0.34520000000000001</v>
      </c>
      <c r="BC466" s="101">
        <v>1.6299999999999999E-2</v>
      </c>
      <c r="BD466" s="101">
        <v>1.5699999999999999E-2</v>
      </c>
      <c r="BE466" s="101">
        <v>0.21879999999999999</v>
      </c>
      <c r="BI466" s="101">
        <v>2.1999999999999999E-2</v>
      </c>
      <c r="BK466" s="101">
        <v>0.31190000000000001</v>
      </c>
      <c r="BL466" s="101">
        <v>5.6899999999999999E-2</v>
      </c>
      <c r="BM466" s="101">
        <v>1.32E-2</v>
      </c>
      <c r="BN466" s="101">
        <v>0.34520000000000001</v>
      </c>
      <c r="BO466" s="101">
        <v>1.6299999999999999E-2</v>
      </c>
      <c r="BP466" s="101">
        <v>0.21879999999999999</v>
      </c>
      <c r="BQ466" s="101">
        <v>1.5700000000000002E-2</v>
      </c>
      <c r="BR466" s="101">
        <v>2.1999999999999999E-2</v>
      </c>
      <c r="BY466" s="101" t="s">
        <v>1067</v>
      </c>
      <c r="BZ466" s="101" t="str">
        <f t="shared" si="98"/>
        <v>Courbe Monde Gouvernements MID</v>
      </c>
      <c r="CA466" s="101" t="s">
        <v>70</v>
      </c>
      <c r="CB466" s="101"/>
      <c r="CC466" s="101" t="s">
        <v>70</v>
      </c>
      <c r="CD466" s="42" t="s">
        <v>4374</v>
      </c>
      <c r="CE466" s="42" t="s">
        <v>4374</v>
      </c>
      <c r="CF466" s="42" t="str">
        <f>IFERROR(VLOOKUP(Funds[[#This Row],[Code ISIN]],[1]GLOBAL!$C$1:$L$27,10,FALSE)," ")</f>
        <v xml:space="preserve"> </v>
      </c>
      <c r="CG466" s="42" t="s">
        <v>4374</v>
      </c>
      <c r="CH466" s="42" t="s">
        <v>4374</v>
      </c>
      <c r="CI466" s="42" t="s">
        <v>4374</v>
      </c>
      <c r="CJ466" s="123">
        <v>42734</v>
      </c>
      <c r="CK466" s="96" t="s">
        <v>4374</v>
      </c>
      <c r="CL466" s="246" t="str">
        <f>VLOOKUP(Funds[[#This Row],[Code ISIN]],'Sheet1 - Table (1)'!$A$10:$AF$110017,MATCH("Funds Liquidity",'Sheet1 - Table (1)'!$10:$10,0),FALSE)</f>
        <v>Jour</v>
      </c>
    </row>
    <row r="467" spans="1:92">
      <c r="A467" s="99" t="s">
        <v>204</v>
      </c>
      <c r="B467" s="305">
        <f>IF(ISERROR(VALUE(VLOOKUP($A467,'Sheet1 - Table (1)'!$A$8:$AG$1186,COLUMN(B$7),FALSE))),VLOOKUP(A467,TK_MANQUANTS,2,FALSE),IF(VALUE(VLOOKUP($A467,'Sheet1 - Table (1)'!$A$8:$AG$1186,COLUMN(B$7),FALSE))=0,VLOOKUP(A467,TK_MANQUANTS,2,FALSE),VALUE(VLOOKUP($A467,'Sheet1 - Table (1)'!$A$8:$AG$1186,COLUMN(B$7),FALSE))))</f>
        <v>2308878</v>
      </c>
      <c r="C467" s="80" t="str">
        <f>VLOOKUP($A467,'Sheet1 - Table (1)'!$A$8:$AG$1186,COLUMN(C$7),FALSE)</f>
        <v>iShares MSCI AC Far East ex-Jpn UCITS ETF USD D</v>
      </c>
      <c r="D467" s="82">
        <f>VLOOKUP($A467,'Sheet1 - Table (1)'!$A$8:$AG$1186,COLUMN(D$7),FALSE)</f>
        <v>43861</v>
      </c>
      <c r="E467" s="124">
        <f>VLOOKUP($A467,'Sheet1 - Table (1)'!$A$8:$AG$1186,COLUMN(E$7),FALSE)</f>
        <v>0.74</v>
      </c>
      <c r="F467" s="80" t="b">
        <f>VLOOKUP($A467,'Sheet1 - Table (1)'!$A$8:$AG$1186,COLUMN(F$7),FALSE)</f>
        <v>1</v>
      </c>
      <c r="G467" s="80" t="str">
        <f>VLOOKUP($A467,'Sheet1 - Table (1)'!$A$8:$AG$1186,COLUMN(G$7),FALSE)</f>
        <v>Ireland</v>
      </c>
      <c r="H467" s="80" t="str">
        <f>VLOOKUP($A467,'Sheet1 - Table (1)'!$A$8:$AG$1186,COLUMN(H$7),FALSE)</f>
        <v>USD</v>
      </c>
      <c r="I467" s="80" t="str">
        <f>VLOOKUP($A467,'Sheet1 - Table (1)'!$A$8:$AG$1186,COLUMN(I$7),FALSE)</f>
        <v>Exchange Traded Funds</v>
      </c>
      <c r="J467" s="80" t="str">
        <f>VLOOKUP($A467,'Sheet1 - Table (1)'!$A$8:$AG$1186,COLUMN(J$7),FALSE)</f>
        <v>Actions</v>
      </c>
      <c r="K467" s="82">
        <f>VLOOKUP($A467,'Sheet1 - Table (1)'!$A$8:$AG$1186,COLUMN(K$7),FALSE)</f>
        <v>44255</v>
      </c>
      <c r="L467" s="80">
        <f>VLOOKUP($A467,'Sheet1 - Table (1)'!$A$8:$AG$1186,COLUMN(L$7),FALSE)</f>
        <v>2422.7990140000002</v>
      </c>
      <c r="M467" s="80" t="str">
        <f>VLOOKUP($A467,'Sheet1 - Table (1)'!$A$8:$AG$1186,COLUMN(M$7),FALSE)</f>
        <v>Paid</v>
      </c>
      <c r="N467" s="80" t="b">
        <f>VLOOKUP($A467,'Sheet1 - Table (1)'!$A$8:$AG$1186,COLUMN(N$7),FALSE)</f>
        <v>1</v>
      </c>
      <c r="O467" s="80" t="b">
        <f>VLOOKUP($A467,'Sheet1 - Table (1)'!$A$8:$AG$1186,COLUMN(O$7),FALSE)</f>
        <v>1</v>
      </c>
      <c r="P467" s="80" t="b">
        <f>VLOOKUP($A467,'Sheet1 - Table (1)'!$A$8:$AG$1186,COLUMN(P$7),FALSE)</f>
        <v>1</v>
      </c>
      <c r="Q467" s="80" t="b">
        <f>VLOOKUP($A467,'Sheet1 - Table (1)'!$A$8:$AG$1186,COLUMN(Q$7),FALSE)</f>
        <v>1</v>
      </c>
      <c r="R467" s="80" t="b">
        <f>VLOOKUP($A467,'Sheet1 - Table (1)'!$A$8:$AG$1186,COLUMN(R$7),FALSE)</f>
        <v>1</v>
      </c>
      <c r="S467" s="80" t="b">
        <f>VLOOKUP($A467,'Sheet1 - Table (1)'!$A$8:$AG$1186,COLUMN(S$7),FALSE)</f>
        <v>1</v>
      </c>
      <c r="T467" s="80" t="b">
        <f>VLOOKUP($A467,'Sheet1 - Table (1)'!$A$8:$AG$1186,COLUMN(T$7),FALSE)</f>
        <v>1</v>
      </c>
      <c r="U467" s="80" t="str">
        <f t="shared" si="92"/>
        <v>BE-FR-IT-NE-SP-GE-UK</v>
      </c>
      <c r="V467" s="80" t="str">
        <f>VLOOKUP($A467,'Sheet1 - Table (1)'!$A$8:$AG$1186,COLUMN(V$7)+3,FALSE)</f>
        <v>ICVC</v>
      </c>
      <c r="W467" s="80" t="str">
        <f>VLOOKUP(A467,'Sheet1 - Table (1)'!$A$8:$AF$10075,MATCH($W$8,'Sheet1 - Table (1)'!$10:$10,0),FALSE)</f>
        <v>Détermination des Prix Quotidien</v>
      </c>
      <c r="X467" s="80" t="str">
        <f>VLOOKUP(A467,'Sheet1 - Table (1)'!$A$8:$AAB$10075,MATCH($X$8,'Sheet1 - Table (1)'!$10:$10,0),FALSE)</f>
        <v>Full</v>
      </c>
      <c r="Y467" s="96" t="str">
        <f t="shared" si="94"/>
        <v>ETF</v>
      </c>
      <c r="AA467" s="96" t="s">
        <v>1823</v>
      </c>
      <c r="AB467" s="96" t="s">
        <v>2858</v>
      </c>
      <c r="AC467" s="214" t="s">
        <v>155</v>
      </c>
      <c r="AD467" s="214" t="s">
        <v>2858</v>
      </c>
      <c r="AE467" s="96" t="s">
        <v>2858</v>
      </c>
      <c r="AF467" s="246" t="s">
        <v>2858</v>
      </c>
      <c r="AG467" s="96" t="s">
        <v>2864</v>
      </c>
      <c r="AI467" s="96" t="s">
        <v>155</v>
      </c>
      <c r="AJ467" s="96" t="s">
        <v>155</v>
      </c>
      <c r="AK467" s="96" t="s">
        <v>155</v>
      </c>
      <c r="AL467" s="96" t="s">
        <v>2858</v>
      </c>
      <c r="AM467" s="96" t="str">
        <f t="shared" si="95"/>
        <v>Actions étrangères</v>
      </c>
      <c r="AO467" s="96" t="s">
        <v>2858</v>
      </c>
      <c r="AP467" s="96" t="s">
        <v>5155</v>
      </c>
      <c r="AS467" s="101" t="str">
        <f t="shared" si="97"/>
        <v/>
      </c>
      <c r="BF467" s="101">
        <v>0.16700000000000001</v>
      </c>
      <c r="BI467" s="101">
        <v>0.83299999999999996</v>
      </c>
      <c r="BQ467" s="101">
        <v>0.16700000000000001</v>
      </c>
      <c r="BR467" s="101">
        <f>1-BQ467</f>
        <v>0.83299999999999996</v>
      </c>
      <c r="BT467" s="96" t="s">
        <v>1636</v>
      </c>
      <c r="BZ467" s="101" t="str">
        <f t="shared" si="98"/>
        <v/>
      </c>
      <c r="CA467" s="101" t="s">
        <v>70</v>
      </c>
      <c r="CB467" s="101"/>
      <c r="CC467" s="101" t="s">
        <v>70</v>
      </c>
      <c r="CD467" s="42" t="s">
        <v>4374</v>
      </c>
      <c r="CE467" s="42" t="s">
        <v>4374</v>
      </c>
      <c r="CF467" s="42" t="str">
        <f>IFERROR(VLOOKUP(Funds[[#This Row],[Code ISIN]],[1]GLOBAL!$C$1:$L$27,10,FALSE)," ")</f>
        <v xml:space="preserve"> </v>
      </c>
      <c r="CG467" s="42" t="s">
        <v>4374</v>
      </c>
      <c r="CH467" s="42" t="s">
        <v>4374</v>
      </c>
      <c r="CI467" s="42" t="s">
        <v>4374</v>
      </c>
      <c r="CJ467" s="123">
        <v>43008</v>
      </c>
      <c r="CK467" s="96" t="s">
        <v>4374</v>
      </c>
      <c r="CL467" s="246" t="str">
        <f>VLOOKUP(Funds[[#This Row],[Code ISIN]],'Sheet1 - Table (1)'!$A$10:$AF$110017,MATCH("Funds Liquidity",'Sheet1 - Table (1)'!$10:$10,0),FALSE)</f>
        <v>Jour</v>
      </c>
    </row>
    <row r="468" spans="1:92">
      <c r="A468" s="99" t="s">
        <v>408</v>
      </c>
      <c r="B468" s="305">
        <f>IF(ISERROR(VALUE(VLOOKUP($A468,'Sheet1 - Table (1)'!$A$8:$AG$1186,COLUMN(B$7),FALSE))),VLOOKUP(A468,TK_MANQUANTS,2,FALSE),IF(VALUE(VLOOKUP($A468,'Sheet1 - Table (1)'!$A$8:$AG$1186,COLUMN(B$7),FALSE))=0,VLOOKUP(A468,TK_MANQUANTS,2,FALSE),VALUE(VLOOKUP($A468,'Sheet1 - Table (1)'!$A$8:$AG$1186,COLUMN(B$7),FALSE))))</f>
        <v>2308782</v>
      </c>
      <c r="C468" s="80" t="str">
        <f>VLOOKUP($A468,'Sheet1 - Table (1)'!$A$8:$AG$1186,COLUMN(C$7),FALSE)</f>
        <v>iShares MSCI EasternEuropeCappedUCITS ETF USD Dist</v>
      </c>
      <c r="D468" s="82">
        <f>VLOOKUP($A468,'Sheet1 - Table (1)'!$A$8:$AG$1186,COLUMN(D$7),FALSE)</f>
        <v>43861</v>
      </c>
      <c r="E468" s="124">
        <f>VLOOKUP($A468,'Sheet1 - Table (1)'!$A$8:$AG$1186,COLUMN(E$7),FALSE)</f>
        <v>0.74</v>
      </c>
      <c r="F468" s="80" t="b">
        <f>VLOOKUP($A468,'Sheet1 - Table (1)'!$A$8:$AG$1186,COLUMN(F$7),FALSE)</f>
        <v>1</v>
      </c>
      <c r="G468" s="80" t="str">
        <f>VLOOKUP($A468,'Sheet1 - Table (1)'!$A$8:$AG$1186,COLUMN(G$7),FALSE)</f>
        <v>Ireland</v>
      </c>
      <c r="H468" s="80" t="str">
        <f>VLOOKUP($A468,'Sheet1 - Table (1)'!$A$8:$AG$1186,COLUMN(H$7),FALSE)</f>
        <v>USD</v>
      </c>
      <c r="I468" s="80" t="str">
        <f>VLOOKUP($A468,'Sheet1 - Table (1)'!$A$8:$AG$1186,COLUMN(I$7),FALSE)</f>
        <v>Exchange Traded Funds</v>
      </c>
      <c r="J468" s="80" t="str">
        <f>VLOOKUP($A468,'Sheet1 - Table (1)'!$A$8:$AG$1186,COLUMN(J$7),FALSE)</f>
        <v>Actions</v>
      </c>
      <c r="K468" s="82">
        <f>VLOOKUP($A468,'Sheet1 - Table (1)'!$A$8:$AG$1186,COLUMN(K$7),FALSE)</f>
        <v>44255</v>
      </c>
      <c r="L468" s="80">
        <f>VLOOKUP($A468,'Sheet1 - Table (1)'!$A$8:$AG$1186,COLUMN(L$7),FALSE)</f>
        <v>169.5082779</v>
      </c>
      <c r="M468" s="80" t="str">
        <f>VLOOKUP($A468,'Sheet1 - Table (1)'!$A$8:$AG$1186,COLUMN(M$7),FALSE)</f>
        <v>Paid</v>
      </c>
      <c r="N468" s="80" t="b">
        <f>VLOOKUP($A468,'Sheet1 - Table (1)'!$A$8:$AG$1186,COLUMN(N$7),FALSE)</f>
        <v>1</v>
      </c>
      <c r="O468" s="80" t="b">
        <f>VLOOKUP($A468,'Sheet1 - Table (1)'!$A$8:$AG$1186,COLUMN(O$7),FALSE)</f>
        <v>1</v>
      </c>
      <c r="P468" s="80" t="b">
        <f>VLOOKUP($A468,'Sheet1 - Table (1)'!$A$8:$AG$1186,COLUMN(P$7),FALSE)</f>
        <v>1</v>
      </c>
      <c r="Q468" s="80" t="b">
        <f>VLOOKUP($A468,'Sheet1 - Table (1)'!$A$8:$AG$1186,COLUMN(Q$7),FALSE)</f>
        <v>1</v>
      </c>
      <c r="R468" s="80" t="b">
        <f>VLOOKUP($A468,'Sheet1 - Table (1)'!$A$8:$AG$1186,COLUMN(R$7),FALSE)</f>
        <v>1</v>
      </c>
      <c r="S468" s="80" t="b">
        <f>VLOOKUP($A468,'Sheet1 - Table (1)'!$A$8:$AG$1186,COLUMN(S$7),FALSE)</f>
        <v>1</v>
      </c>
      <c r="T468" s="80" t="b">
        <f>VLOOKUP($A468,'Sheet1 - Table (1)'!$A$8:$AG$1186,COLUMN(T$7),FALSE)</f>
        <v>1</v>
      </c>
      <c r="U468" s="80" t="str">
        <f t="shared" si="92"/>
        <v>BE-FR-IT-NE-SP-GE-UK</v>
      </c>
      <c r="V468" s="80" t="str">
        <f>VLOOKUP($A468,'Sheet1 - Table (1)'!$A$8:$AG$1186,COLUMN(V$7)+3,FALSE)</f>
        <v>ICVC</v>
      </c>
      <c r="W468" s="80" t="str">
        <f>VLOOKUP(A468,'Sheet1 - Table (1)'!$A$8:$AF$10075,MATCH($W$8,'Sheet1 - Table (1)'!$10:$10,0),FALSE)</f>
        <v>Détermination des Prix Quotidien</v>
      </c>
      <c r="X468" s="80" t="str">
        <f>VLOOKUP(A468,'Sheet1 - Table (1)'!$A$8:$AAB$10075,MATCH($X$8,'Sheet1 - Table (1)'!$10:$10,0),FALSE)</f>
        <v>Optimized</v>
      </c>
      <c r="Y468" s="96" t="str">
        <f t="shared" si="94"/>
        <v>ETF</v>
      </c>
      <c r="AA468" s="96" t="s">
        <v>1823</v>
      </c>
      <c r="AB468" s="96" t="s">
        <v>2858</v>
      </c>
      <c r="AC468" s="214" t="s">
        <v>155</v>
      </c>
      <c r="AD468" s="214" t="s">
        <v>2858</v>
      </c>
      <c r="AE468" s="96" t="s">
        <v>2858</v>
      </c>
      <c r="AF468" s="246" t="s">
        <v>2858</v>
      </c>
      <c r="AG468" s="96" t="s">
        <v>2864</v>
      </c>
      <c r="AI468" s="96" t="s">
        <v>155</v>
      </c>
      <c r="AJ468" s="96" t="s">
        <v>155</v>
      </c>
      <c r="AK468" s="96" t="s">
        <v>155</v>
      </c>
      <c r="AL468" s="96" t="s">
        <v>2858</v>
      </c>
      <c r="AM468" s="96" t="str">
        <f t="shared" si="95"/>
        <v>Actions étrangères</v>
      </c>
      <c r="AO468" s="96" t="s">
        <v>2858</v>
      </c>
      <c r="AP468" s="96" t="s">
        <v>1804</v>
      </c>
      <c r="AS468" s="101" t="str">
        <f t="shared" si="97"/>
        <v/>
      </c>
      <c r="AY468" s="101">
        <v>0</v>
      </c>
      <c r="BA468" s="101">
        <v>1</v>
      </c>
      <c r="BK468" s="101">
        <v>0</v>
      </c>
      <c r="BM468" s="101">
        <v>1</v>
      </c>
      <c r="BT468" s="96" t="s">
        <v>1637</v>
      </c>
      <c r="BZ468" s="101" t="str">
        <f t="shared" si="98"/>
        <v/>
      </c>
      <c r="CA468" s="101" t="s">
        <v>4050</v>
      </c>
      <c r="CB468" s="101" t="s">
        <v>3688</v>
      </c>
      <c r="CC468" s="101" t="s">
        <v>3958</v>
      </c>
      <c r="CD468" s="42" t="s">
        <v>4374</v>
      </c>
      <c r="CE468" s="42" t="s">
        <v>4374</v>
      </c>
      <c r="CF468" s="42" t="str">
        <f>IFERROR(VLOOKUP(Funds[[#This Row],[Code ISIN]],[1]GLOBAL!$C$1:$L$27,10,FALSE)," ")</f>
        <v xml:space="preserve"> </v>
      </c>
      <c r="CG468" s="42" t="s">
        <v>4374</v>
      </c>
      <c r="CH468" s="42" t="s">
        <v>4374</v>
      </c>
      <c r="CI468" s="42" t="s">
        <v>4374</v>
      </c>
      <c r="CK468" s="96" t="s">
        <v>4374</v>
      </c>
      <c r="CL468" s="246" t="str">
        <f>VLOOKUP(Funds[[#This Row],[Code ISIN]],'Sheet1 - Table (1)'!$A$10:$AF$110017,MATCH("Funds Liquidity",'Sheet1 - Table (1)'!$10:$10,0),FALSE)</f>
        <v>Jour</v>
      </c>
      <c r="CN468" s="246" t="s">
        <v>155</v>
      </c>
    </row>
    <row r="469" spans="1:92">
      <c r="A469" s="132" t="s">
        <v>1059</v>
      </c>
      <c r="B469" s="305">
        <f>IF(ISERROR(VALUE(VLOOKUP($A469,'Sheet1 - Table (1)'!$A$8:$AG$1186,COLUMN(B$7),FALSE))),VLOOKUP(A469,TK_MANQUANTS,2,FALSE),IF(VALUE(VLOOKUP($A469,'Sheet1 - Table (1)'!$A$8:$AG$1186,COLUMN(B$7),FALSE))=0,VLOOKUP(A469,TK_MANQUANTS,2,FALSE),VALUE(VLOOKUP($A469,'Sheet1 - Table (1)'!$A$8:$AG$1186,COLUMN(B$7),FALSE))))</f>
        <v>20968177</v>
      </c>
      <c r="C469" s="80" t="str">
        <f>VLOOKUP($A469,'Sheet1 - Table (1)'!$A$8:$AG$1186,COLUMN(C$7),FALSE)</f>
        <v>CSIF (CH) I Bond Government Global ex CHF Blue QBH</v>
      </c>
      <c r="D469" s="82">
        <f>VLOOKUP($A469,'Sheet1 - Table (1)'!$A$8:$AG$1186,COLUMN(D$7),FALSE)</f>
        <v>43890</v>
      </c>
      <c r="E469" s="124">
        <f>VLOOKUP($A469,'Sheet1 - Table (1)'!$A$8:$AG$1186,COLUMN(E$7),FALSE)</f>
        <v>0.18779999999999999</v>
      </c>
      <c r="F469" s="80">
        <f>VLOOKUP($A469,'Sheet1 - Table (1)'!$A$8:$AG$1186,COLUMN(F$7),FALSE)</f>
        <v>0</v>
      </c>
      <c r="G469" s="80" t="str">
        <f>VLOOKUP($A469,'Sheet1 - Table (1)'!$A$8:$AG$1186,COLUMN(G$7),FALSE)</f>
        <v>Switzerland</v>
      </c>
      <c r="H469" s="80" t="str">
        <f>VLOOKUP($A469,'Sheet1 - Table (1)'!$A$8:$AG$1186,COLUMN(H$7),FALSE)</f>
        <v>CHF</v>
      </c>
      <c r="I469" s="80" t="str">
        <f>VLOOKUP($A469,'Sheet1 - Table (1)'!$A$8:$AG$1186,COLUMN(I$7),FALSE)</f>
        <v>Fonds de placement</v>
      </c>
      <c r="J469" s="80" t="str">
        <f>VLOOKUP($A469,'Sheet1 - Table (1)'!$A$8:$AG$1186,COLUMN(J$7),FALSE)</f>
        <v>Obligation</v>
      </c>
      <c r="K469" s="82">
        <f>VLOOKUP($A469,'Sheet1 - Table (1)'!$A$8:$AG$1186,COLUMN(K$7),FALSE)</f>
        <v>44255</v>
      </c>
      <c r="L469" s="80">
        <f>VLOOKUP($A469,'Sheet1 - Table (1)'!$A$8:$AG$1186,COLUMN(L$7),FALSE)</f>
        <v>3338.9582</v>
      </c>
      <c r="M469" s="80" t="str">
        <f>VLOOKUP($A469,'Sheet1 - Table (1)'!$A$8:$AG$1186,COLUMN(M$7),FALSE)</f>
        <v>Retained</v>
      </c>
      <c r="N469" s="80">
        <f>VLOOKUP($A469,'Sheet1 - Table (1)'!$A$8:$AG$1186,COLUMN(N$7),FALSE)</f>
        <v>0</v>
      </c>
      <c r="O469" s="80">
        <f>VLOOKUP($A469,'Sheet1 - Table (1)'!$A$8:$AG$1186,COLUMN(O$7),FALSE)</f>
        <v>0</v>
      </c>
      <c r="P469" s="80">
        <f>VLOOKUP($A469,'Sheet1 - Table (1)'!$A$8:$AG$1186,COLUMN(P$7),FALSE)</f>
        <v>0</v>
      </c>
      <c r="Q469" s="80">
        <f>VLOOKUP($A469,'Sheet1 - Table (1)'!$A$8:$AG$1186,COLUMN(Q$7),FALSE)</f>
        <v>0</v>
      </c>
      <c r="R469" s="80">
        <f>VLOOKUP($A469,'Sheet1 - Table (1)'!$A$8:$AG$1186,COLUMN(R$7),FALSE)</f>
        <v>0</v>
      </c>
      <c r="S469" s="80" t="b">
        <f>VLOOKUP($A469,'Sheet1 - Table (1)'!$A$8:$AG$1186,COLUMN(S$7),FALSE)</f>
        <v>1</v>
      </c>
      <c r="T469" s="80">
        <f>VLOOKUP($A469,'Sheet1 - Table (1)'!$A$8:$AG$1186,COLUMN(T$7),FALSE)</f>
        <v>0</v>
      </c>
      <c r="U469" s="80" t="str">
        <f t="shared" si="92"/>
        <v>GE</v>
      </c>
      <c r="V469" s="80" t="str">
        <f>VLOOKUP($A469,'Sheet1 - Table (1)'!$A$8:$AG$1186,COLUMN(V$7)+3,FALSE)</f>
        <v>CH - Uebrige Fds tradit. Anl.</v>
      </c>
      <c r="W469" s="80" t="str">
        <f>VLOOKUP(A469,'Sheet1 - Table (1)'!$A$8:$AF$10075,MATCH($W$8,'Sheet1 - Table (1)'!$10:$10,0),FALSE)</f>
        <v>Détermination des Prix Quotidien</v>
      </c>
      <c r="X469" s="80" t="str">
        <f>VLOOKUP(A469,'Sheet1 - Table (1)'!$A$8:$AAB$10075,MATCH($X$8,'Sheet1 - Table (1)'!$10:$10,0),FALSE)</f>
        <v>Optimized</v>
      </c>
      <c r="Y469" s="132" t="str">
        <f t="shared" si="94"/>
        <v>Fonds de placement</v>
      </c>
      <c r="AA469" s="132" t="s">
        <v>1823</v>
      </c>
      <c r="AB469" s="132" t="s">
        <v>2481</v>
      </c>
      <c r="AC469" s="216" t="s">
        <v>140</v>
      </c>
      <c r="AD469" s="216" t="s">
        <v>2481</v>
      </c>
      <c r="AE469" s="132" t="s">
        <v>2481</v>
      </c>
      <c r="AF469" s="246" t="s">
        <v>2481</v>
      </c>
      <c r="AG469" s="132"/>
      <c r="AH469" s="132"/>
      <c r="AI469" s="132" t="s">
        <v>785</v>
      </c>
      <c r="AJ469" s="132" t="s">
        <v>140</v>
      </c>
      <c r="AK469" s="132" t="s">
        <v>140</v>
      </c>
      <c r="AL469" s="132" t="s">
        <v>2481</v>
      </c>
      <c r="AM469" s="132" t="str">
        <f t="shared" si="95"/>
        <v>Obligations étrangères hedged</v>
      </c>
      <c r="AO469" s="96" t="s">
        <v>2481</v>
      </c>
      <c r="AP469" s="96" t="s">
        <v>74</v>
      </c>
      <c r="AQ469" s="132">
        <v>7.82</v>
      </c>
      <c r="AR469" s="126">
        <v>1.0699999999999999E-2</v>
      </c>
      <c r="AS469" s="126">
        <f t="shared" si="97"/>
        <v>8.822E-3</v>
      </c>
      <c r="AT469" s="126">
        <v>0.64319999999999999</v>
      </c>
      <c r="AU469" s="126">
        <v>0.2278</v>
      </c>
      <c r="AV469" s="126">
        <v>0.129</v>
      </c>
      <c r="AW469" s="126"/>
      <c r="AX469" s="126">
        <v>1</v>
      </c>
      <c r="AZ469" s="126"/>
      <c r="BA469" s="126"/>
      <c r="BB469" s="126"/>
      <c r="BC469" s="126"/>
      <c r="BD469" s="126"/>
      <c r="BE469" s="126"/>
      <c r="BF469" s="126"/>
      <c r="BG469" s="126"/>
      <c r="BH469" s="126"/>
      <c r="BI469" s="126"/>
      <c r="BJ469" s="126"/>
      <c r="BK469" s="126">
        <v>0.31190000000000001</v>
      </c>
      <c r="BL469" s="126">
        <v>5.6899999999999999E-2</v>
      </c>
      <c r="BM469" s="126">
        <v>5.0000000000000001E-3</v>
      </c>
      <c r="BN469" s="126">
        <v>0.34520000000000001</v>
      </c>
      <c r="BO469" s="126">
        <v>1.6299999999999999E-2</v>
      </c>
      <c r="BP469" s="126">
        <v>0.21879999999999999</v>
      </c>
      <c r="BQ469" s="126">
        <v>1.5699999999999999E-2</v>
      </c>
      <c r="BR469" s="126">
        <v>3.0200000000000001E-2</v>
      </c>
      <c r="BS469" s="126"/>
      <c r="BT469" s="126">
        <v>8.9999999999999998E-4</v>
      </c>
      <c r="BU469" s="126">
        <v>2.0000000000000001E-4</v>
      </c>
      <c r="BV469" s="126">
        <v>1</v>
      </c>
      <c r="BW469" s="126"/>
      <c r="BX469" s="126"/>
      <c r="BY469" s="126" t="s">
        <v>1068</v>
      </c>
      <c r="BZ469" s="101" t="str">
        <f t="shared" si="98"/>
        <v>Courbe Monde Gouvernements MID</v>
      </c>
      <c r="CA469" s="101" t="s">
        <v>4050</v>
      </c>
      <c r="CB469" s="122" t="s">
        <v>3689</v>
      </c>
      <c r="CC469" s="101" t="s">
        <v>3959</v>
      </c>
      <c r="CD469" s="42" t="s">
        <v>4374</v>
      </c>
      <c r="CE469" s="42" t="s">
        <v>4374</v>
      </c>
      <c r="CF469" s="42" t="str">
        <f>IFERROR(VLOOKUP(Funds[[#This Row],[Code ISIN]],[1]GLOBAL!$C$1:$L$27,10,FALSE)," ")</f>
        <v xml:space="preserve"> </v>
      </c>
      <c r="CG469" s="42" t="s">
        <v>4374</v>
      </c>
      <c r="CH469" s="42" t="s">
        <v>4374</v>
      </c>
      <c r="CI469" s="42" t="s">
        <v>4374</v>
      </c>
      <c r="CJ469" s="140"/>
      <c r="CK469" s="96" t="s">
        <v>4374</v>
      </c>
      <c r="CL469" s="246" t="str">
        <f>VLOOKUP(Funds[[#This Row],[Code ISIN]],'Sheet1 - Table (1)'!$A$10:$AF$110017,MATCH("Funds Liquidity",'Sheet1 - Table (1)'!$10:$10,0),FALSE)</f>
        <v>Jour</v>
      </c>
    </row>
    <row r="470" spans="1:92">
      <c r="A470" s="80" t="s">
        <v>2735</v>
      </c>
      <c r="B470" s="305">
        <f>IF(ISERROR(VALUE(VLOOKUP($A470,'Sheet1 - Table (1)'!$A$8:$AG$1186,COLUMN(B$7),FALSE))),VLOOKUP(A470,TK_MANQUANTS,2,FALSE),IF(VALUE(VLOOKUP($A470,'Sheet1 - Table (1)'!$A$8:$AG$1186,COLUMN(B$7),FALSE))=0,VLOOKUP(A470,TK_MANQUANTS,2,FALSE),VALUE(VLOOKUP($A470,'Sheet1 - Table (1)'!$A$8:$AG$1186,COLUMN(B$7),FALSE))))</f>
        <v>22486963</v>
      </c>
      <c r="C470" s="80" t="str">
        <f>VLOOKUP($A470,'Sheet1 - Table (1)'!$A$8:$AG$1186,COLUMN(C$7),FALSE)</f>
        <v>State Street Global Aggregate Bond Indx Fd I EUR H</v>
      </c>
      <c r="D470" s="82">
        <f>VLOOKUP($A470,'Sheet1 - Table (1)'!$A$8:$AG$1186,COLUMN(D$7),FALSE)</f>
        <v>43830</v>
      </c>
      <c r="E470" s="124">
        <f>VLOOKUP($A470,'Sheet1 - Table (1)'!$A$8:$AG$1186,COLUMN(E$7),FALSE)</f>
        <v>0.24</v>
      </c>
      <c r="F470" s="80" t="b">
        <f>VLOOKUP($A470,'Sheet1 - Table (1)'!$A$8:$AG$1186,COLUMN(F$7),FALSE)</f>
        <v>1</v>
      </c>
      <c r="G470" s="80" t="str">
        <f>VLOOKUP($A470,'Sheet1 - Table (1)'!$A$8:$AG$1186,COLUMN(G$7),FALSE)</f>
        <v>Luxembourg</v>
      </c>
      <c r="H470" s="80" t="str">
        <f>VLOOKUP($A470,'Sheet1 - Table (1)'!$A$8:$AG$1186,COLUMN(H$7),FALSE)</f>
        <v>EUR</v>
      </c>
      <c r="I470" s="80" t="str">
        <f>VLOOKUP($A470,'Sheet1 - Table (1)'!$A$8:$AG$1186,COLUMN(I$7),FALSE)</f>
        <v>Fonds de placement</v>
      </c>
      <c r="J470" s="80" t="str">
        <f>VLOOKUP($A470,'Sheet1 - Table (1)'!$A$8:$AG$1186,COLUMN(J$7),FALSE)</f>
        <v>Obligation</v>
      </c>
      <c r="K470" s="82">
        <f>VLOOKUP($A470,'Sheet1 - Table (1)'!$A$8:$AG$1186,COLUMN(K$7),FALSE)</f>
        <v>44255</v>
      </c>
      <c r="L470" s="80">
        <f>VLOOKUP($A470,'Sheet1 - Table (1)'!$A$8:$AG$1186,COLUMN(L$7),FALSE)</f>
        <v>4023.2025331999998</v>
      </c>
      <c r="M470" s="80" t="str">
        <f>VLOOKUP($A470,'Sheet1 - Table (1)'!$A$8:$AG$1186,COLUMN(M$7),FALSE)</f>
        <v>Retained</v>
      </c>
      <c r="N470" s="80">
        <f>VLOOKUP($A470,'Sheet1 - Table (1)'!$A$8:$AG$1186,COLUMN(N$7),FALSE)</f>
        <v>0</v>
      </c>
      <c r="O470" s="80" t="b">
        <f>VLOOKUP($A470,'Sheet1 - Table (1)'!$A$8:$AG$1186,COLUMN(O$7),FALSE)</f>
        <v>1</v>
      </c>
      <c r="P470" s="80" t="b">
        <f>VLOOKUP($A470,'Sheet1 - Table (1)'!$A$8:$AG$1186,COLUMN(P$7),FALSE)</f>
        <v>1</v>
      </c>
      <c r="Q470" s="80" t="b">
        <f>VLOOKUP($A470,'Sheet1 - Table (1)'!$A$8:$AG$1186,COLUMN(Q$7),FALSE)</f>
        <v>1</v>
      </c>
      <c r="R470" s="80" t="b">
        <f>VLOOKUP($A470,'Sheet1 - Table (1)'!$A$8:$AG$1186,COLUMN(R$7),FALSE)</f>
        <v>1</v>
      </c>
      <c r="S470" s="80" t="b">
        <f>VLOOKUP($A470,'Sheet1 - Table (1)'!$A$8:$AG$1186,COLUMN(S$7),FALSE)</f>
        <v>1</v>
      </c>
      <c r="T470" s="80">
        <f>VLOOKUP($A470,'Sheet1 - Table (1)'!$A$8:$AG$1186,COLUMN(T$7),FALSE)</f>
        <v>0</v>
      </c>
      <c r="U470" s="80" t="str">
        <f t="shared" si="92"/>
        <v>FR-IT-NE-SP-GE</v>
      </c>
      <c r="V470" s="80" t="str">
        <f>VLOOKUP($A470,'Sheet1 - Table (1)'!$A$8:$AG$1186,COLUMN(V$7)+3,FALSE)</f>
        <v>LU - SICAV - Parte 1</v>
      </c>
      <c r="W470" s="80" t="str">
        <f>VLOOKUP(A470,'Sheet1 - Table (1)'!$A$8:$AF$10075,MATCH($W$8,'Sheet1 - Table (1)'!$10:$10,0),FALSE)</f>
        <v>Détermination des Prix Quotidien</v>
      </c>
      <c r="X470" s="80" t="str">
        <f>VLOOKUP(A470,'Sheet1 - Table (1)'!$A$8:$AAB$10075,MATCH($X$8,'Sheet1 - Table (1)'!$10:$10,0),FALSE)</f>
        <v>Full</v>
      </c>
      <c r="Y470" s="96" t="str">
        <f t="shared" si="94"/>
        <v>Fonds de placement</v>
      </c>
      <c r="AA470" s="96" t="s">
        <v>1823</v>
      </c>
      <c r="AB470" s="96" t="s">
        <v>2481</v>
      </c>
      <c r="AC470" s="214" t="s">
        <v>140</v>
      </c>
      <c r="AD470" s="214" t="s">
        <v>2481</v>
      </c>
      <c r="AE470" s="96" t="s">
        <v>2481</v>
      </c>
      <c r="AF470" s="246" t="s">
        <v>2481</v>
      </c>
      <c r="AG470" s="96" t="s">
        <v>2857</v>
      </c>
      <c r="AI470" s="96" t="s">
        <v>381</v>
      </c>
      <c r="AJ470" s="96" t="s">
        <v>140</v>
      </c>
      <c r="AK470" s="96" t="s">
        <v>140</v>
      </c>
      <c r="AL470" s="96" t="s">
        <v>2481</v>
      </c>
      <c r="AM470" s="96" t="str">
        <f t="shared" si="95"/>
        <v>Obligations étrangères</v>
      </c>
      <c r="AO470" s="96" t="s">
        <v>2481</v>
      </c>
      <c r="AP470" s="96" t="s">
        <v>74</v>
      </c>
      <c r="AQ470" s="130">
        <f t="shared" ref="AQ470:AW470" si="99">AQ472</f>
        <v>8.6300000000000008</v>
      </c>
      <c r="AR470" s="138">
        <f t="shared" si="99"/>
        <v>-2.0000000000000001E-4</v>
      </c>
      <c r="AS470" s="138">
        <f t="shared" si="99"/>
        <v>-2.0000000000000001E-4</v>
      </c>
      <c r="AT470" s="138">
        <f t="shared" si="99"/>
        <v>0.61970000000000003</v>
      </c>
      <c r="AU470" s="138">
        <f t="shared" si="99"/>
        <v>0.14610000000000001</v>
      </c>
      <c r="AV470" s="138">
        <f t="shared" si="99"/>
        <v>0.23419999999999999</v>
      </c>
      <c r="AW470" s="138">
        <f t="shared" si="99"/>
        <v>0</v>
      </c>
      <c r="AY470" s="101">
        <v>1</v>
      </c>
      <c r="BV470" s="138">
        <f>BV472</f>
        <v>1</v>
      </c>
      <c r="BW470" s="138">
        <f>BW472</f>
        <v>0</v>
      </c>
      <c r="BY470" s="101" t="s">
        <v>2734</v>
      </c>
      <c r="BZ470" s="101" t="str">
        <f>IF(AJ470="Obligations",AP470&amp;" "&amp;AI470&amp;" "&amp;IF(AQ470&lt;3.5,"SHORT",IF(AQ470&gt;8,"LONG","MID")),"")</f>
        <v>Courbe Monde Aggregate LONG</v>
      </c>
      <c r="CA470" s="101" t="s">
        <v>4050</v>
      </c>
      <c r="CB470" s="101" t="s">
        <v>4858</v>
      </c>
      <c r="CC470" s="101" t="s">
        <v>3950</v>
      </c>
      <c r="CD470" s="42" t="s">
        <v>4374</v>
      </c>
      <c r="CE470" s="42" t="s">
        <v>4374</v>
      </c>
      <c r="CF470" s="42" t="str">
        <f>IFERROR(VLOOKUP(Funds[[#This Row],[Code ISIN]],[1]GLOBAL!$C$1:$L$27,10,FALSE)," ")</f>
        <v xml:space="preserve"> </v>
      </c>
      <c r="CG470" s="42" t="s">
        <v>4374</v>
      </c>
      <c r="CH470" s="42" t="s">
        <v>4374</v>
      </c>
      <c r="CI470" s="42" t="s">
        <v>4374</v>
      </c>
      <c r="CJ470" s="123"/>
      <c r="CK470" s="96" t="s">
        <v>4374</v>
      </c>
      <c r="CL470" s="246" t="str">
        <f>VLOOKUP(Funds[[#This Row],[Code ISIN]],'Sheet1 - Table (1)'!$A$10:$AF$110017,MATCH("Funds Liquidity",'Sheet1 - Table (1)'!$10:$10,0),FALSE)</f>
        <v>Jour</v>
      </c>
      <c r="CN470" s="246" t="s">
        <v>140</v>
      </c>
    </row>
    <row r="471" spans="1:92">
      <c r="A471" s="80" t="s">
        <v>395</v>
      </c>
      <c r="B471" s="305">
        <f>IF(ISERROR(VALUE(VLOOKUP($A471,'Sheet1 - Table (1)'!$A$8:$AG$1186,COLUMN(B$7),FALSE))),VLOOKUP(A471,TK_MANQUANTS,2,FALSE),IF(VALUE(VLOOKUP($A471,'Sheet1 - Table (1)'!$A$8:$AG$1186,COLUMN(B$7),FALSE))=0,VLOOKUP(A471,TK_MANQUANTS,2,FALSE),VALUE(VLOOKUP($A471,'Sheet1 - Table (1)'!$A$8:$AG$1186,COLUMN(B$7),FALSE))))</f>
        <v>23971272</v>
      </c>
      <c r="C471" s="80" t="str">
        <f>VLOOKUP($A471,'Sheet1 - Table (1)'!$A$8:$AG$1186,COLUMN(C$7),FALSE)</f>
        <v>Xtrackers II Global Agg Bnd Swap UCITS ETF 4C HCHF</v>
      </c>
      <c r="D471" s="82">
        <f>VLOOKUP($A471,'Sheet1 - Table (1)'!$A$8:$AG$1186,COLUMN(D$7),FALSE)</f>
        <v>43830</v>
      </c>
      <c r="E471" s="124">
        <f>VLOOKUP($A471,'Sheet1 - Table (1)'!$A$8:$AG$1186,COLUMN(E$7),FALSE)</f>
        <v>0.2</v>
      </c>
      <c r="F471" s="80" t="b">
        <f>VLOOKUP($A471,'Sheet1 - Table (1)'!$A$8:$AG$1186,COLUMN(F$7),FALSE)</f>
        <v>1</v>
      </c>
      <c r="G471" s="80" t="str">
        <f>VLOOKUP($A471,'Sheet1 - Table (1)'!$A$8:$AG$1186,COLUMN(G$7),FALSE)</f>
        <v>Luxembourg</v>
      </c>
      <c r="H471" s="80" t="str">
        <f>VLOOKUP($A471,'Sheet1 - Table (1)'!$A$8:$AG$1186,COLUMN(H$7),FALSE)</f>
        <v>CHF</v>
      </c>
      <c r="I471" s="80" t="str">
        <f>VLOOKUP($A471,'Sheet1 - Table (1)'!$A$8:$AG$1186,COLUMN(I$7),FALSE)</f>
        <v>Exchange Traded Funds</v>
      </c>
      <c r="J471" s="80" t="str">
        <f>VLOOKUP($A471,'Sheet1 - Table (1)'!$A$8:$AG$1186,COLUMN(J$7),FALSE)</f>
        <v>Obligation</v>
      </c>
      <c r="K471" s="82">
        <f>VLOOKUP($A471,'Sheet1 - Table (1)'!$A$8:$AG$1186,COLUMN(K$7),FALSE)</f>
        <v>44255</v>
      </c>
      <c r="L471" s="80">
        <f>VLOOKUP($A471,'Sheet1 - Table (1)'!$A$8:$AG$1186,COLUMN(L$7),FALSE)</f>
        <v>677.04733339999996</v>
      </c>
      <c r="M471" s="80" t="str">
        <f>VLOOKUP($A471,'Sheet1 - Table (1)'!$A$8:$AG$1186,COLUMN(M$7),FALSE)</f>
        <v>Retained</v>
      </c>
      <c r="N471" s="80">
        <f>VLOOKUP($A471,'Sheet1 - Table (1)'!$A$8:$AG$1186,COLUMN(N$7),FALSE)</f>
        <v>0</v>
      </c>
      <c r="O471" s="80" t="b">
        <f>VLOOKUP($A471,'Sheet1 - Table (1)'!$A$8:$AG$1186,COLUMN(O$7),FALSE)</f>
        <v>1</v>
      </c>
      <c r="P471" s="80" t="b">
        <f>VLOOKUP($A471,'Sheet1 - Table (1)'!$A$8:$AG$1186,COLUMN(P$7),FALSE)</f>
        <v>1</v>
      </c>
      <c r="Q471" s="80" t="b">
        <f>VLOOKUP($A471,'Sheet1 - Table (1)'!$A$8:$AG$1186,COLUMN(Q$7),FALSE)</f>
        <v>1</v>
      </c>
      <c r="R471" s="80" t="b">
        <f>VLOOKUP($A471,'Sheet1 - Table (1)'!$A$8:$AG$1186,COLUMN(R$7),FALSE)</f>
        <v>1</v>
      </c>
      <c r="S471" s="80" t="b">
        <f>VLOOKUP($A471,'Sheet1 - Table (1)'!$A$8:$AG$1186,COLUMN(S$7),FALSE)</f>
        <v>1</v>
      </c>
      <c r="T471" s="80" t="b">
        <f>VLOOKUP($A471,'Sheet1 - Table (1)'!$A$8:$AG$1186,COLUMN(T$7),FALSE)</f>
        <v>1</v>
      </c>
      <c r="U471" s="80" t="str">
        <f t="shared" si="92"/>
        <v>FR-IT-NE-SP-GE-UK</v>
      </c>
      <c r="V471" s="80" t="str">
        <f>VLOOKUP($A471,'Sheet1 - Table (1)'!$A$8:$AG$1186,COLUMN(V$7)+3,FALSE)</f>
        <v>LU - SICAV - Parte 1</v>
      </c>
      <c r="W471" s="80" t="str">
        <f>VLOOKUP(A471,'Sheet1 - Table (1)'!$A$8:$AF$10075,MATCH($W$8,'Sheet1 - Table (1)'!$10:$10,0),FALSE)</f>
        <v>Détermination des Prix Quotidien</v>
      </c>
      <c r="X471" s="80" t="str">
        <f>VLOOKUP(A471,'Sheet1 - Table (1)'!$A$8:$AAB$10075,MATCH($X$8,'Sheet1 - Table (1)'!$10:$10,0),FALSE)</f>
        <v>Swap</v>
      </c>
      <c r="Y471" s="96" t="str">
        <f t="shared" si="94"/>
        <v>ETF</v>
      </c>
      <c r="AA471" s="96" t="s">
        <v>1823</v>
      </c>
      <c r="AB471" s="96" t="s">
        <v>2481</v>
      </c>
      <c r="AC471" s="214" t="s">
        <v>140</v>
      </c>
      <c r="AD471" s="214" t="s">
        <v>2481</v>
      </c>
      <c r="AE471" s="96" t="s">
        <v>2481</v>
      </c>
      <c r="AF471" s="246" t="s">
        <v>2481</v>
      </c>
      <c r="AG471" s="96" t="s">
        <v>2857</v>
      </c>
      <c r="AI471" s="96" t="s">
        <v>381</v>
      </c>
      <c r="AJ471" s="96" t="s">
        <v>140</v>
      </c>
      <c r="AK471" s="96" t="s">
        <v>140</v>
      </c>
      <c r="AL471" s="96" t="s">
        <v>2481</v>
      </c>
      <c r="AM471" s="96" t="str">
        <f t="shared" si="95"/>
        <v>Obligations étrangères hedged</v>
      </c>
      <c r="AO471" s="96" t="s">
        <v>2481</v>
      </c>
      <c r="AP471" s="96" t="s">
        <v>74</v>
      </c>
      <c r="AQ471" s="96">
        <v>6.97</v>
      </c>
      <c r="AR471" s="101">
        <v>1.6400000000000001E-2</v>
      </c>
      <c r="AS471" s="101">
        <f t="shared" ref="AS471:AS502" si="100">IF(AR471="","",AR471-E471%)</f>
        <v>1.4400000000000001E-2</v>
      </c>
      <c r="AT471" s="101">
        <v>0.50049999999999994</v>
      </c>
      <c r="AU471" s="101">
        <v>0.26119999999999999</v>
      </c>
      <c r="AV471" s="101">
        <v>0.23830000000000001</v>
      </c>
      <c r="AX471" s="101">
        <v>1</v>
      </c>
      <c r="BV471" s="101">
        <v>0.82199999999999995</v>
      </c>
      <c r="BW471" s="101">
        <v>0.17799999999999999</v>
      </c>
      <c r="BY471" s="101" t="s">
        <v>135</v>
      </c>
      <c r="BZ471" s="101" t="str">
        <f>IF(AJ471="Obligations",AP471&amp;" "&amp;AI471&amp;" "&amp;IF(AQ471&lt;3.5,"SHORT",IF(AQ471&gt;8,"LONG","MID")),"")</f>
        <v>Courbe Monde Aggregate MID</v>
      </c>
      <c r="CA471" s="101" t="s">
        <v>70</v>
      </c>
      <c r="CB471" s="101"/>
      <c r="CC471" s="101" t="s">
        <v>70</v>
      </c>
      <c r="CD471" s="42" t="s">
        <v>4374</v>
      </c>
      <c r="CE471" s="42" t="s">
        <v>4374</v>
      </c>
      <c r="CF471" s="42" t="str">
        <f>IFERROR(VLOOKUP(Funds[[#This Row],[Code ISIN]],[1]GLOBAL!$C$1:$L$27,10,FALSE)," ")</f>
        <v xml:space="preserve"> </v>
      </c>
      <c r="CG471" s="42" t="s">
        <v>4374</v>
      </c>
      <c r="CH471" s="42" t="s">
        <v>4374</v>
      </c>
      <c r="CI471" s="42" t="s">
        <v>4374</v>
      </c>
      <c r="CJ471" s="123">
        <v>42825</v>
      </c>
      <c r="CK471" s="96" t="s">
        <v>4374</v>
      </c>
      <c r="CL471" s="246" t="str">
        <f>VLOOKUP(Funds[[#This Row],[Code ISIN]],'Sheet1 - Table (1)'!$A$10:$AF$110017,MATCH("Funds Liquidity",'Sheet1 - Table (1)'!$10:$10,0),FALSE)</f>
        <v>Jour</v>
      </c>
    </row>
    <row r="472" spans="1:92">
      <c r="A472" s="97" t="s">
        <v>1808</v>
      </c>
      <c r="B472" s="305">
        <f>IF(ISERROR(VALUE(VLOOKUP($A472,'Sheet1 - Table (1)'!$A$8:$AG$1186,COLUMN(B$7),FALSE))),VLOOKUP(A472,TK_MANQUANTS,2,FALSE),IF(VALUE(VLOOKUP($A472,'Sheet1 - Table (1)'!$A$8:$AG$1186,COLUMN(B$7),FALSE))=0,VLOOKUP(A472,TK_MANQUANTS,2,FALSE),VALUE(VLOOKUP($A472,'Sheet1 - Table (1)'!$A$8:$AG$1186,COLUMN(B$7),FALSE))))</f>
        <v>11704515</v>
      </c>
      <c r="C472" s="80" t="str">
        <f>VLOOKUP($A472,'Sheet1 - Table (1)'!$A$8:$AG$1186,COLUMN(C$7),FALSE)</f>
        <v>Swisscanto (CH) IBF EMU Govt. NT EUR</v>
      </c>
      <c r="D472" s="82">
        <f>VLOOKUP($A472,'Sheet1 - Table (1)'!$A$8:$AG$1186,COLUMN(D$7),FALSE)</f>
        <v>44196</v>
      </c>
      <c r="E472" s="124">
        <f>VLOOKUP($A472,'Sheet1 - Table (1)'!$A$8:$AG$1186,COLUMN(E$7),FALSE)</f>
        <v>0</v>
      </c>
      <c r="F472" s="80">
        <f>VLOOKUP($A472,'Sheet1 - Table (1)'!$A$8:$AG$1186,COLUMN(F$7),FALSE)</f>
        <v>0</v>
      </c>
      <c r="G472" s="80" t="str">
        <f>VLOOKUP($A472,'Sheet1 - Table (1)'!$A$8:$AG$1186,COLUMN(G$7),FALSE)</f>
        <v>Switzerland</v>
      </c>
      <c r="H472" s="80" t="str">
        <f>VLOOKUP($A472,'Sheet1 - Table (1)'!$A$8:$AG$1186,COLUMN(H$7),FALSE)</f>
        <v>EUR</v>
      </c>
      <c r="I472" s="80" t="str">
        <f>VLOOKUP($A472,'Sheet1 - Table (1)'!$A$8:$AG$1186,COLUMN(I$7),FALSE)</f>
        <v>Fonds de placement</v>
      </c>
      <c r="J472" s="80" t="str">
        <f>VLOOKUP($A472,'Sheet1 - Table (1)'!$A$8:$AG$1186,COLUMN(J$7),FALSE)</f>
        <v>Obligation</v>
      </c>
      <c r="K472" s="82">
        <f>VLOOKUP($A472,'Sheet1 - Table (1)'!$A$8:$AG$1186,COLUMN(K$7),FALSE)</f>
        <v>44255</v>
      </c>
      <c r="L472" s="80">
        <f>VLOOKUP($A472,'Sheet1 - Table (1)'!$A$8:$AG$1186,COLUMN(L$7),FALSE)</f>
        <v>417.63929280000002</v>
      </c>
      <c r="M472" s="80" t="str">
        <f>VLOOKUP($A472,'Sheet1 - Table (1)'!$A$8:$AG$1186,COLUMN(M$7),FALSE)</f>
        <v>Retained</v>
      </c>
      <c r="N472" s="80">
        <f>VLOOKUP($A472,'Sheet1 - Table (1)'!$A$8:$AG$1186,COLUMN(N$7),FALSE)</f>
        <v>0</v>
      </c>
      <c r="O472" s="80">
        <f>VLOOKUP($A472,'Sheet1 - Table (1)'!$A$8:$AG$1186,COLUMN(O$7),FALSE)</f>
        <v>0</v>
      </c>
      <c r="P472" s="80">
        <f>VLOOKUP($A472,'Sheet1 - Table (1)'!$A$8:$AG$1186,COLUMN(P$7),FALSE)</f>
        <v>0</v>
      </c>
      <c r="Q472" s="80">
        <f>VLOOKUP($A472,'Sheet1 - Table (1)'!$A$8:$AG$1186,COLUMN(Q$7),FALSE)</f>
        <v>0</v>
      </c>
      <c r="R472" s="80">
        <f>VLOOKUP($A472,'Sheet1 - Table (1)'!$A$8:$AG$1186,COLUMN(R$7),FALSE)</f>
        <v>0</v>
      </c>
      <c r="S472" s="80">
        <f>VLOOKUP($A472,'Sheet1 - Table (1)'!$A$8:$AG$1186,COLUMN(S$7),FALSE)</f>
        <v>0</v>
      </c>
      <c r="T472" s="80">
        <f>VLOOKUP($A472,'Sheet1 - Table (1)'!$A$8:$AG$1186,COLUMN(T$7),FALSE)</f>
        <v>0</v>
      </c>
      <c r="U472" s="80" t="str">
        <f t="shared" si="92"/>
        <v/>
      </c>
      <c r="V472" s="80" t="str">
        <f>VLOOKUP($A472,'Sheet1 - Table (1)'!$A$8:$AG$1186,COLUMN(V$7)+3,FALSE)</f>
        <v>CH - Uebrige Fds tradit. Anl.</v>
      </c>
      <c r="W472" s="80" t="str">
        <f>VLOOKUP(A472,'Sheet1 - Table (1)'!$A$8:$AF$10075,MATCH($W$8,'Sheet1 - Table (1)'!$10:$10,0),FALSE)</f>
        <v>Détermination des Prix Quotidien</v>
      </c>
      <c r="X472" s="80" t="str">
        <f>VLOOKUP(A472,'Sheet1 - Table (1)'!$A$8:$AAB$10075,MATCH($X$8,'Sheet1 - Table (1)'!$10:$10,0),FALSE)</f>
        <v>Optimized</v>
      </c>
      <c r="Y472" s="96" t="str">
        <f t="shared" si="94"/>
        <v>Fonds de placement</v>
      </c>
      <c r="AA472" s="96" t="s">
        <v>1823</v>
      </c>
      <c r="AB472" s="96" t="s">
        <v>2481</v>
      </c>
      <c r="AC472" s="214" t="s">
        <v>140</v>
      </c>
      <c r="AD472" s="214" t="s">
        <v>2481</v>
      </c>
      <c r="AE472" s="96" t="s">
        <v>2542</v>
      </c>
      <c r="AF472" s="246" t="s">
        <v>2481</v>
      </c>
      <c r="AG472" s="96" t="s">
        <v>2857</v>
      </c>
      <c r="AI472" s="96" t="s">
        <v>785</v>
      </c>
      <c r="AJ472" s="96" t="s">
        <v>140</v>
      </c>
      <c r="AK472" s="96" t="s">
        <v>140</v>
      </c>
      <c r="AL472" s="96" t="s">
        <v>2481</v>
      </c>
      <c r="AM472" s="96" t="str">
        <f t="shared" si="95"/>
        <v>Obligations étrangères</v>
      </c>
      <c r="AO472" s="96" t="s">
        <v>2481</v>
      </c>
      <c r="AP472" s="96" t="s">
        <v>75</v>
      </c>
      <c r="AQ472" s="96">
        <v>8.6300000000000008</v>
      </c>
      <c r="AR472" s="101">
        <v>-2.0000000000000001E-4</v>
      </c>
      <c r="AS472" s="101">
        <f>IF(AR472="","",AR472-E472%)</f>
        <v>-2.0000000000000001E-4</v>
      </c>
      <c r="AT472" s="101">
        <v>0.61970000000000003</v>
      </c>
      <c r="AU472" s="101">
        <v>0.14610000000000001</v>
      </c>
      <c r="AV472" s="101">
        <v>0.23419999999999999</v>
      </c>
      <c r="AY472" s="101">
        <v>1</v>
      </c>
      <c r="BK472" s="101">
        <v>1</v>
      </c>
      <c r="BT472" s="101">
        <v>1.1999999999999999E-3</v>
      </c>
      <c r="BU472" s="101">
        <v>0</v>
      </c>
      <c r="BV472" s="101">
        <v>1</v>
      </c>
      <c r="BW472" s="101">
        <v>0</v>
      </c>
      <c r="BY472" s="101" t="s">
        <v>22034</v>
      </c>
      <c r="BZ472" s="101" t="str">
        <f>IF(AJ472="Obligations",AP472&amp;" "&amp;AI472&amp;" "&amp;IF(AQ472&lt;3.5,"SHORT",IF(AQ472&gt;8,"LONG","MID")),"")</f>
        <v>Courbe EUR Gouvernements LONG</v>
      </c>
      <c r="CA472" s="101" t="s">
        <v>4050</v>
      </c>
      <c r="CB472" s="122" t="s">
        <v>3768</v>
      </c>
      <c r="CC472" s="101" t="s">
        <v>3957</v>
      </c>
      <c r="CD472" s="42" t="s">
        <v>4374</v>
      </c>
      <c r="CE472" s="42" t="s">
        <v>4374</v>
      </c>
      <c r="CF472" s="42" t="str">
        <f>IFERROR(VLOOKUP(Funds[[#This Row],[Code ISIN]],[1]GLOBAL!$C$1:$L$27,10,FALSE)," ")</f>
        <v xml:space="preserve"> </v>
      </c>
      <c r="CG472" s="42" t="s">
        <v>4374</v>
      </c>
      <c r="CH472" s="42" t="s">
        <v>1633</v>
      </c>
      <c r="CI472" s="42" t="s">
        <v>4374</v>
      </c>
      <c r="CJ472" s="123"/>
      <c r="CK472" s="96" t="s">
        <v>4374</v>
      </c>
      <c r="CL472" s="246" t="str">
        <f>VLOOKUP(Funds[[#This Row],[Code ISIN]],'Sheet1 - Table (1)'!$A$10:$AF$110017,MATCH("Funds Liquidity",'Sheet1 - Table (1)'!$10:$10,0),FALSE)</f>
        <v>Jour</v>
      </c>
    </row>
    <row r="473" spans="1:92">
      <c r="A473" s="96" t="s">
        <v>1025</v>
      </c>
      <c r="B473" s="305">
        <f>IF(ISERROR(VALUE(VLOOKUP($A473,'Sheet1 - Table (1)'!$A$8:$AG$1186,COLUMN(B$7),FALSE))),VLOOKUP(A473,TK_MANQUANTS,2,FALSE),IF(VALUE(VLOOKUP($A473,'Sheet1 - Table (1)'!$A$8:$AG$1186,COLUMN(B$7),FALSE))=0,VLOOKUP(A473,TK_MANQUANTS,2,FALSE),VALUE(VLOOKUP($A473,'Sheet1 - Table (1)'!$A$8:$AG$1186,COLUMN(B$7),FALSE))))</f>
        <v>19225185</v>
      </c>
      <c r="C473" s="80" t="str">
        <f>VLOOKUP($A473,'Sheet1 - Table (1)'!$A$8:$AG$1186,COLUMN(C$7),FALSE)</f>
        <v>Swisscanto (CH) PBF Plus EUR GT EUR</v>
      </c>
      <c r="D473" s="82">
        <f>VLOOKUP($A473,'Sheet1 - Table (1)'!$A$8:$AG$1186,COLUMN(D$7),FALSE)</f>
        <v>43738</v>
      </c>
      <c r="E473" s="124">
        <f>VLOOKUP($A473,'Sheet1 - Table (1)'!$A$8:$AG$1186,COLUMN(E$7),FALSE)</f>
        <v>0.3</v>
      </c>
      <c r="F473" s="80">
        <f>VLOOKUP($A473,'Sheet1 - Table (1)'!$A$8:$AG$1186,COLUMN(F$7),FALSE)</f>
        <v>0</v>
      </c>
      <c r="G473" s="80" t="str">
        <f>VLOOKUP($A473,'Sheet1 - Table (1)'!$A$8:$AG$1186,COLUMN(G$7),FALSE)</f>
        <v>Switzerland</v>
      </c>
      <c r="H473" s="80" t="str">
        <f>VLOOKUP($A473,'Sheet1 - Table (1)'!$A$8:$AG$1186,COLUMN(H$7),FALSE)</f>
        <v>EUR</v>
      </c>
      <c r="I473" s="80" t="str">
        <f>VLOOKUP($A473,'Sheet1 - Table (1)'!$A$8:$AG$1186,COLUMN(I$7),FALSE)</f>
        <v>Fonds de placement</v>
      </c>
      <c r="J473" s="80" t="str">
        <f>VLOOKUP($A473,'Sheet1 - Table (1)'!$A$8:$AG$1186,COLUMN(J$7),FALSE)</f>
        <v>Obligation</v>
      </c>
      <c r="K473" s="82">
        <f>VLOOKUP($A473,'Sheet1 - Table (1)'!$A$8:$AG$1186,COLUMN(K$7),FALSE)</f>
        <v>0</v>
      </c>
      <c r="L473" s="80">
        <f>VLOOKUP($A473,'Sheet1 - Table (1)'!$A$8:$AG$1186,COLUMN(L$7),FALSE)</f>
        <v>0</v>
      </c>
      <c r="M473" s="80" t="str">
        <f>VLOOKUP($A473,'Sheet1 - Table (1)'!$A$8:$AG$1186,COLUMN(M$7),FALSE)</f>
        <v>Retained</v>
      </c>
      <c r="N473" s="80">
        <f>VLOOKUP($A473,'Sheet1 - Table (1)'!$A$8:$AG$1186,COLUMN(N$7),FALSE)</f>
        <v>0</v>
      </c>
      <c r="O473" s="80">
        <f>VLOOKUP($A473,'Sheet1 - Table (1)'!$A$8:$AG$1186,COLUMN(O$7),FALSE)</f>
        <v>0</v>
      </c>
      <c r="P473" s="80">
        <f>VLOOKUP($A473,'Sheet1 - Table (1)'!$A$8:$AG$1186,COLUMN(P$7),FALSE)</f>
        <v>0</v>
      </c>
      <c r="Q473" s="80">
        <f>VLOOKUP($A473,'Sheet1 - Table (1)'!$A$8:$AG$1186,COLUMN(Q$7),FALSE)</f>
        <v>0</v>
      </c>
      <c r="R473" s="80">
        <f>VLOOKUP($A473,'Sheet1 - Table (1)'!$A$8:$AG$1186,COLUMN(R$7),FALSE)</f>
        <v>0</v>
      </c>
      <c r="S473" s="80">
        <f>VLOOKUP($A473,'Sheet1 - Table (1)'!$A$8:$AG$1186,COLUMN(S$7),FALSE)</f>
        <v>0</v>
      </c>
      <c r="T473" s="80">
        <f>VLOOKUP($A473,'Sheet1 - Table (1)'!$A$8:$AG$1186,COLUMN(T$7),FALSE)</f>
        <v>0</v>
      </c>
      <c r="U473" s="80" t="str">
        <f t="shared" si="92"/>
        <v/>
      </c>
      <c r="V473" s="80" t="str">
        <f>VLOOKUP($A473,'Sheet1 - Table (1)'!$A$8:$AG$1186,COLUMN(V$7)+3,FALSE)</f>
        <v>CH - Uebrige Fds tradit. Anl.</v>
      </c>
      <c r="W473" s="80" t="str">
        <f>VLOOKUP(A473,'Sheet1 - Table (1)'!$A$8:$AF$10075,MATCH($W$8,'Sheet1 - Table (1)'!$10:$10,0),FALSE)</f>
        <v>Détermination des Prix Quotidien</v>
      </c>
      <c r="X473" s="80">
        <f>VLOOKUP(A473,'Sheet1 - Table (1)'!$A$8:$AAB$10075,MATCH($X$8,'Sheet1 - Table (1)'!$10:$10,0),FALSE)</f>
        <v>0</v>
      </c>
      <c r="Y473" s="96" t="str">
        <f t="shared" si="94"/>
        <v>Fonds de placement</v>
      </c>
      <c r="AA473" s="96" t="s">
        <v>1823</v>
      </c>
      <c r="AB473" s="96" t="s">
        <v>2481</v>
      </c>
      <c r="AC473" s="214" t="s">
        <v>140</v>
      </c>
      <c r="AD473" s="214" t="s">
        <v>2481</v>
      </c>
      <c r="AE473" s="96" t="s">
        <v>2542</v>
      </c>
      <c r="AF473" s="246" t="s">
        <v>2481</v>
      </c>
      <c r="AI473" s="96" t="s">
        <v>380</v>
      </c>
      <c r="AJ473" s="96" t="s">
        <v>140</v>
      </c>
      <c r="AK473" s="96" t="s">
        <v>140</v>
      </c>
      <c r="AL473" s="96" t="s">
        <v>2481</v>
      </c>
      <c r="AM473" s="96" t="str">
        <f t="shared" si="95"/>
        <v>Obligations étrangères</v>
      </c>
      <c r="AO473" s="96" t="s">
        <v>2481</v>
      </c>
      <c r="AP473" s="96" t="s">
        <v>75</v>
      </c>
      <c r="AQ473" s="96">
        <v>7.3</v>
      </c>
      <c r="AR473" s="101">
        <v>1.7899999999999999E-2</v>
      </c>
      <c r="AS473" s="101">
        <f t="shared" si="100"/>
        <v>1.49E-2</v>
      </c>
      <c r="AT473" s="101">
        <v>6.4000000000000001E-2</v>
      </c>
      <c r="AU473" s="101">
        <v>0.19</v>
      </c>
      <c r="AV473" s="101">
        <v>0.67</v>
      </c>
      <c r="AW473" s="101">
        <v>7.5999999999999998E-2</v>
      </c>
      <c r="AY473" s="101">
        <v>1</v>
      </c>
      <c r="BK473" s="101">
        <v>1</v>
      </c>
      <c r="BW473" s="101">
        <v>1</v>
      </c>
      <c r="BY473" s="101" t="s">
        <v>1032</v>
      </c>
      <c r="BZ473" s="101" t="str">
        <f>IF(AJ473="Obligations",AP473&amp;" "&amp;AI473&amp;" "&amp;IF(AI473="High Yield",IF(AQ473&lt;2.5,"SHORT",IF(AQ473&gt;4,"LONG","MID")),IF(AQ473&lt;3.5,"SHORT",IF(AQ473&gt;8,"LONG","MID"))),"")</f>
        <v>Courbe EUR Corporate MID</v>
      </c>
      <c r="CA473" s="101" t="s">
        <v>70</v>
      </c>
      <c r="CB473" s="101"/>
      <c r="CC473" s="101" t="s">
        <v>70</v>
      </c>
      <c r="CD473" s="42" t="s">
        <v>4374</v>
      </c>
      <c r="CE473" s="42" t="s">
        <v>4374</v>
      </c>
      <c r="CF473" s="42" t="str">
        <f>IFERROR(VLOOKUP(Funds[[#This Row],[Code ISIN]],[1]GLOBAL!$C$1:$L$27,10,FALSE)," ")</f>
        <v xml:space="preserve"> </v>
      </c>
      <c r="CG473" s="42" t="s">
        <v>4374</v>
      </c>
      <c r="CH473" s="42" t="s">
        <v>4374</v>
      </c>
      <c r="CI473" s="42" t="s">
        <v>4374</v>
      </c>
      <c r="CJ473" s="123">
        <v>42734</v>
      </c>
      <c r="CK473" s="96" t="s">
        <v>4374</v>
      </c>
      <c r="CL473" s="246" t="str">
        <f>VLOOKUP(Funds[[#This Row],[Code ISIN]],'Sheet1 - Table (1)'!$A$10:$AF$110017,MATCH("Funds Liquidity",'Sheet1 - Table (1)'!$10:$10,0),FALSE)</f>
        <v>Jour</v>
      </c>
    </row>
    <row r="474" spans="1:92">
      <c r="A474" s="80" t="s">
        <v>351</v>
      </c>
      <c r="B474" s="305">
        <f>IF(ISERROR(VALUE(VLOOKUP($A474,'Sheet1 - Table (1)'!$A$8:$AG$1186,COLUMN(B$7),FALSE))),VLOOKUP(A474,TK_MANQUANTS,2,FALSE),IF(VALUE(VLOOKUP($A474,'Sheet1 - Table (1)'!$A$8:$AG$1186,COLUMN(B$7),FALSE))=0,VLOOKUP(A474,TK_MANQUANTS,2,FALSE),VALUE(VLOOKUP($A474,'Sheet1 - Table (1)'!$A$8:$AG$1186,COLUMN(B$7),FALSE))))</f>
        <v>511136</v>
      </c>
      <c r="C474" s="80" t="str">
        <f>VLOOKUP($A474,'Sheet1 - Table (1)'!$A$8:$AG$1186,COLUMN(C$7),FALSE)</f>
        <v>Swisscanto AST Obligationen Euro Top DT CHF</v>
      </c>
      <c r="D474" s="82">
        <f>VLOOKUP($A474,'Sheet1 - Table (1)'!$A$8:$AG$1186,COLUMN(D$7),FALSE)</f>
        <v>42551</v>
      </c>
      <c r="E474" s="124">
        <f>VLOOKUP($A474,'Sheet1 - Table (1)'!$A$8:$AG$1186,COLUMN(E$7),FALSE)</f>
        <v>0.35</v>
      </c>
      <c r="F474" s="80">
        <f>VLOOKUP($A474,'Sheet1 - Table (1)'!$A$8:$AG$1186,COLUMN(F$7),FALSE)</f>
        <v>0</v>
      </c>
      <c r="G474" s="80" t="str">
        <f>VLOOKUP($A474,'Sheet1 - Table (1)'!$A$8:$AG$1186,COLUMN(G$7),FALSE)</f>
        <v>Switzerland</v>
      </c>
      <c r="H474" s="80" t="str">
        <f>VLOOKUP($A474,'Sheet1 - Table (1)'!$A$8:$AG$1186,COLUMN(H$7),FALSE)</f>
        <v>CHF</v>
      </c>
      <c r="I474" s="80" t="str">
        <f>VLOOKUP($A474,'Sheet1 - Table (1)'!$A$8:$AG$1186,COLUMN(I$7),FALSE)</f>
        <v>Pension Funds</v>
      </c>
      <c r="J474" s="80" t="str">
        <f>VLOOKUP($A474,'Sheet1 - Table (1)'!$A$8:$AG$1186,COLUMN(J$7),FALSE)</f>
        <v>Obligation</v>
      </c>
      <c r="K474" s="82">
        <f>VLOOKUP($A474,'Sheet1 - Table (1)'!$A$8:$AG$1186,COLUMN(K$7),FALSE)</f>
        <v>0</v>
      </c>
      <c r="L474" s="80">
        <f>VLOOKUP($A474,'Sheet1 - Table (1)'!$A$8:$AG$1186,COLUMN(L$7),FALSE)</f>
        <v>0</v>
      </c>
      <c r="M474" s="80" t="str">
        <f>VLOOKUP($A474,'Sheet1 - Table (1)'!$A$8:$AG$1186,COLUMN(M$7),FALSE)</f>
        <v>Retained</v>
      </c>
      <c r="N474" s="80">
        <f>VLOOKUP($A474,'Sheet1 - Table (1)'!$A$8:$AG$1186,COLUMN(N$7),FALSE)</f>
        <v>0</v>
      </c>
      <c r="O474" s="80">
        <f>VLOOKUP($A474,'Sheet1 - Table (1)'!$A$8:$AG$1186,COLUMN(O$7),FALSE)</f>
        <v>0</v>
      </c>
      <c r="P474" s="80">
        <f>VLOOKUP($A474,'Sheet1 - Table (1)'!$A$8:$AG$1186,COLUMN(P$7),FALSE)</f>
        <v>0</v>
      </c>
      <c r="Q474" s="80">
        <f>VLOOKUP($A474,'Sheet1 - Table (1)'!$A$8:$AG$1186,COLUMN(Q$7),FALSE)</f>
        <v>0</v>
      </c>
      <c r="R474" s="80">
        <f>VLOOKUP($A474,'Sheet1 - Table (1)'!$A$8:$AG$1186,COLUMN(R$7),FALSE)</f>
        <v>0</v>
      </c>
      <c r="S474" s="80">
        <f>VLOOKUP($A474,'Sheet1 - Table (1)'!$A$8:$AG$1186,COLUMN(S$7),FALSE)</f>
        <v>0</v>
      </c>
      <c r="T474" s="80">
        <f>VLOOKUP($A474,'Sheet1 - Table (1)'!$A$8:$AG$1186,COLUMN(T$7),FALSE)</f>
        <v>0</v>
      </c>
      <c r="U474" s="80" t="str">
        <f t="shared" si="92"/>
        <v/>
      </c>
      <c r="V474" s="80" t="str">
        <f>VLOOKUP($A474,'Sheet1 - Table (1)'!$A$8:$AG$1186,COLUMN(V$7)+3,FALSE)</f>
        <v>CH - Anlagestiftung</v>
      </c>
      <c r="W474" s="80" t="str">
        <f>VLOOKUP(A474,'Sheet1 - Table (1)'!$A$8:$AF$10075,MATCH($W$8,'Sheet1 - Table (1)'!$10:$10,0),FALSE)</f>
        <v>Détermination des Prix Quotidien</v>
      </c>
      <c r="X474" s="80">
        <f>VLOOKUP(A474,'Sheet1 - Table (1)'!$A$8:$AAB$10075,MATCH($X$8,'Sheet1 - Table (1)'!$10:$10,0),FALSE)</f>
        <v>0</v>
      </c>
      <c r="Y474" s="96" t="str">
        <f t="shared" si="94"/>
        <v>Fonds de placement</v>
      </c>
      <c r="AA474" s="96" t="s">
        <v>1823</v>
      </c>
      <c r="AB474" s="96" t="s">
        <v>2481</v>
      </c>
      <c r="AC474" s="214" t="s">
        <v>140</v>
      </c>
      <c r="AD474" s="214" t="s">
        <v>2481</v>
      </c>
      <c r="AE474" s="96" t="s">
        <v>2542</v>
      </c>
      <c r="AF474" s="246" t="s">
        <v>2481</v>
      </c>
      <c r="AI474" s="96" t="s">
        <v>785</v>
      </c>
      <c r="AJ474" s="96" t="s">
        <v>140</v>
      </c>
      <c r="AK474" s="96" t="s">
        <v>140</v>
      </c>
      <c r="AL474" s="96" t="s">
        <v>2481</v>
      </c>
      <c r="AM474" s="96" t="str">
        <f t="shared" si="95"/>
        <v>Obligations étrangères</v>
      </c>
      <c r="AO474" s="96" t="s">
        <v>2481</v>
      </c>
      <c r="AP474" s="96" t="s">
        <v>75</v>
      </c>
      <c r="AQ474" s="96">
        <v>7.3</v>
      </c>
      <c r="AR474" s="101">
        <v>1.67E-2</v>
      </c>
      <c r="AS474" s="101">
        <f t="shared" si="100"/>
        <v>1.32E-2</v>
      </c>
      <c r="AY474" s="101">
        <v>1</v>
      </c>
      <c r="BK474" s="101">
        <v>1</v>
      </c>
      <c r="BV474" s="101">
        <v>1</v>
      </c>
      <c r="BY474" s="101" t="s">
        <v>101</v>
      </c>
      <c r="BZ474" s="101" t="str">
        <f>IF(AJ474="Obligations",AP474&amp;" "&amp;AI474&amp;" "&amp;IF(AI474="High Yield",IF(AQ474&lt;2.5,"SHORT",IF(AQ474&gt;4,"LONG","MID")),IF(AQ474&lt;3.5,"SHORT",IF(AQ474&gt;8,"LONG","MID"))),"")</f>
        <v>Courbe EUR Gouvernements MID</v>
      </c>
      <c r="CA474" s="101" t="s">
        <v>70</v>
      </c>
      <c r="CB474" s="101"/>
      <c r="CC474" s="101" t="s">
        <v>70</v>
      </c>
      <c r="CD474" s="42" t="s">
        <v>4374</v>
      </c>
      <c r="CE474" s="42" t="s">
        <v>4374</v>
      </c>
      <c r="CF474" s="42" t="str">
        <f>IFERROR(VLOOKUP(Funds[[#This Row],[Code ISIN]],[1]GLOBAL!$C$1:$L$27,10,FALSE)," ")</f>
        <v xml:space="preserve"> </v>
      </c>
      <c r="CG474" s="42" t="s">
        <v>4374</v>
      </c>
      <c r="CH474" s="42" t="s">
        <v>4374</v>
      </c>
      <c r="CI474" s="42" t="s">
        <v>4374</v>
      </c>
      <c r="CK474" s="96" t="s">
        <v>4374</v>
      </c>
      <c r="CL474" s="246" t="str">
        <f>VLOOKUP(Funds[[#This Row],[Code ISIN]],'Sheet1 - Table (1)'!$A$10:$AF$110017,MATCH("Funds Liquidity",'Sheet1 - Table (1)'!$10:$10,0),FALSE)</f>
        <v>Jour</v>
      </c>
    </row>
    <row r="475" spans="1:92">
      <c r="A475" s="96" t="s">
        <v>1427</v>
      </c>
      <c r="B475" s="305">
        <f>IF(ISERROR(VALUE(VLOOKUP($A475,'Sheet1 - Table (1)'!$A$8:$AG$1186,COLUMN(B$7),FALSE))),VLOOKUP(A475,TK_MANQUANTS,2,FALSE),IF(VALUE(VLOOKUP($A475,'Sheet1 - Table (1)'!$A$8:$AG$1186,COLUMN(B$7),FALSE))=0,VLOOKUP(A475,TK_MANQUANTS,2,FALSE),VALUE(VLOOKUP($A475,'Sheet1 - Table (1)'!$A$8:$AG$1186,COLUMN(B$7),FALSE))))</f>
        <v>32229689</v>
      </c>
      <c r="C475" s="80" t="str">
        <f>VLOOKUP($A475,'Sheet1 - Table (1)'!$A$8:$AG$1186,COLUMN(C$7),FALSE)</f>
        <v>UBS (Lux) Bond SICAV - USD Corporates (USD) </v>
      </c>
      <c r="D475" s="82"/>
      <c r="E475" s="124">
        <f>VLOOKUP($A475,'Sheet1 - Table (1)'!$A$8:$AG$1186,COLUMN(E$7),FALSE)</f>
        <v>0</v>
      </c>
      <c r="F475" s="80" t="b">
        <f>VLOOKUP($A475,'Sheet1 - Table (1)'!$A$8:$AG$1186,COLUMN(F$7),FALSE)</f>
        <v>1</v>
      </c>
      <c r="G475" s="80" t="str">
        <f>VLOOKUP($A475,'Sheet1 - Table (1)'!$A$8:$AG$1186,COLUMN(G$7),FALSE)</f>
        <v>Luxembourg</v>
      </c>
      <c r="H475" s="80" t="str">
        <f>VLOOKUP($A475,'Sheet1 - Table (1)'!$A$8:$AG$1186,COLUMN(H$7),FALSE)</f>
        <v>USD</v>
      </c>
      <c r="I475" s="80" t="str">
        <f>VLOOKUP($A475,'Sheet1 - Table (1)'!$A$8:$AG$1186,COLUMN(I$7),FALSE)</f>
        <v>Fonds de placement</v>
      </c>
      <c r="J475" s="80" t="str">
        <f>VLOOKUP($A475,'Sheet1 - Table (1)'!$A$8:$AG$1186,COLUMN(J$7),FALSE)</f>
        <v>Obligations</v>
      </c>
      <c r="K475" s="82">
        <f>VLOOKUP($A475,'Sheet1 - Table (1)'!$A$8:$AG$1186,COLUMN(K$7),FALSE)</f>
        <v>0</v>
      </c>
      <c r="L475" s="80">
        <f>VLOOKUP($A475,'Sheet1 - Table (1)'!$A$8:$AG$1186,COLUMN(L$7),FALSE)</f>
        <v>0</v>
      </c>
      <c r="M475" s="80">
        <f>VLOOKUP($A475,'Sheet1 - Table (1)'!$A$8:$AG$1186,COLUMN(M$7),FALSE)</f>
        <v>0</v>
      </c>
      <c r="N475" s="80">
        <f>VLOOKUP($A475,'Sheet1 - Table (1)'!$A$8:$AG$1186,COLUMN(N$7),FALSE)</f>
        <v>0</v>
      </c>
      <c r="O475" s="80">
        <f>VLOOKUP($A475,'Sheet1 - Table (1)'!$A$8:$AG$1186,COLUMN(O$7),FALSE)</f>
        <v>0</v>
      </c>
      <c r="P475" s="80">
        <f>VLOOKUP($A475,'Sheet1 - Table (1)'!$A$8:$AG$1186,COLUMN(P$7),FALSE)</f>
        <v>0</v>
      </c>
      <c r="Q475" s="80">
        <f>VLOOKUP($A475,'Sheet1 - Table (1)'!$A$8:$AG$1186,COLUMN(Q$7),FALSE)</f>
        <v>0</v>
      </c>
      <c r="R475" s="80">
        <f>VLOOKUP($A475,'Sheet1 - Table (1)'!$A$8:$AG$1186,COLUMN(R$7),FALSE)</f>
        <v>0</v>
      </c>
      <c r="S475" s="80">
        <f>VLOOKUP($A475,'Sheet1 - Table (1)'!$A$8:$AG$1186,COLUMN(S$7),FALSE)</f>
        <v>0</v>
      </c>
      <c r="T475" s="80">
        <f>VLOOKUP($A475,'Sheet1 - Table (1)'!$A$8:$AG$1186,COLUMN(T$7),FALSE)</f>
        <v>0</v>
      </c>
      <c r="U475" s="80" t="str">
        <f t="shared" si="92"/>
        <v/>
      </c>
      <c r="V475" s="80">
        <f>VLOOKUP($A475,'Sheet1 - Table (1)'!$A$8:$AG$1186,COLUMN(V$7)+3,FALSE)</f>
        <v>0</v>
      </c>
      <c r="W475" s="80" t="str">
        <f>VLOOKUP(A475,'Sheet1 - Table (1)'!$A$8:$AF$10075,MATCH($W$8,'Sheet1 - Table (1)'!$10:$10,0),FALSE)</f>
        <v>Détermination des Prix Quotidien</v>
      </c>
      <c r="X475" s="80">
        <f>VLOOKUP(A475,'Sheet1 - Table (1)'!$A$8:$AAB$10075,MATCH($X$8,'Sheet1 - Table (1)'!$10:$10,0),FALSE)</f>
        <v>0</v>
      </c>
      <c r="Y475" s="96" t="str">
        <f t="shared" si="94"/>
        <v>Fonds de placement</v>
      </c>
      <c r="AA475" s="96" t="s">
        <v>1823</v>
      </c>
      <c r="AB475" s="96" t="s">
        <v>2481</v>
      </c>
      <c r="AC475" s="214" t="s">
        <v>140</v>
      </c>
      <c r="AD475" s="214" t="s">
        <v>2481</v>
      </c>
      <c r="AE475" s="96" t="s">
        <v>2481</v>
      </c>
      <c r="AF475" s="246" t="s">
        <v>2546</v>
      </c>
      <c r="AG475" s="96" t="s">
        <v>2857</v>
      </c>
      <c r="AI475" s="96" t="s">
        <v>380</v>
      </c>
      <c r="AJ475" s="96" t="s">
        <v>140</v>
      </c>
      <c r="AK475" s="96" t="s">
        <v>140</v>
      </c>
      <c r="AL475" s="96" t="s">
        <v>2481</v>
      </c>
      <c r="AM475" s="96" t="str">
        <f t="shared" si="95"/>
        <v>Obligations étrangères</v>
      </c>
      <c r="AO475" s="96" t="s">
        <v>2481</v>
      </c>
      <c r="AP475" s="96" t="s">
        <v>86</v>
      </c>
      <c r="AQ475" s="96">
        <v>7.23</v>
      </c>
      <c r="AR475" s="101">
        <v>3.1099999999999999E-2</v>
      </c>
      <c r="AS475" s="101">
        <f t="shared" si="100"/>
        <v>3.1099999999999999E-2</v>
      </c>
      <c r="AT475" s="101">
        <v>4.3299999999999998E-2</v>
      </c>
      <c r="AU475" s="101">
        <v>0.32400000000000001</v>
      </c>
      <c r="AV475" s="101">
        <v>0.59</v>
      </c>
      <c r="AW475" s="101">
        <v>4.2700000000000002E-2</v>
      </c>
      <c r="AY475" s="101">
        <v>1</v>
      </c>
      <c r="BN475" s="101">
        <v>1</v>
      </c>
      <c r="BT475" s="101" t="s">
        <v>1505</v>
      </c>
      <c r="BU475" s="101" t="s">
        <v>1505</v>
      </c>
      <c r="BW475" s="101">
        <v>1</v>
      </c>
      <c r="BX475" s="121"/>
      <c r="BY475" s="96" t="s">
        <v>1385</v>
      </c>
      <c r="BZ475" s="101" t="str">
        <f>IF(AJ475="Obligations",AP475&amp;" "&amp;AI475&amp;" "&amp;IF(AQ475&lt;3.5,"SHORT",IF(AQ475&gt;8,"LONG","MID")),"")</f>
        <v>Courbe USD Corporate MID</v>
      </c>
      <c r="CA475" s="101" t="s">
        <v>70</v>
      </c>
      <c r="CB475" s="101"/>
      <c r="CC475" s="101" t="s">
        <v>70</v>
      </c>
      <c r="CD475" s="42" t="s">
        <v>4374</v>
      </c>
      <c r="CE475" s="42" t="s">
        <v>4374</v>
      </c>
      <c r="CF475" s="42" t="str">
        <f>IFERROR(VLOOKUP(Funds[[#This Row],[Code ISIN]],[1]GLOBAL!$C$1:$L$27,10,FALSE)," ")</f>
        <v xml:space="preserve"> </v>
      </c>
      <c r="CG475" s="42" t="s">
        <v>4374</v>
      </c>
      <c r="CH475" s="42" t="s">
        <v>4374</v>
      </c>
      <c r="CI475" s="42" t="s">
        <v>4374</v>
      </c>
      <c r="CJ475" s="123">
        <v>42734</v>
      </c>
      <c r="CK475" s="96" t="s">
        <v>4374</v>
      </c>
      <c r="CL475" s="246" t="str">
        <f>VLOOKUP(Funds[[#This Row],[Code ISIN]],'Sheet1 - Table (1)'!$A$10:$AF$110017,MATCH("Funds Liquidity",'Sheet1 - Table (1)'!$10:$10,0),FALSE)</f>
        <v>Jour</v>
      </c>
    </row>
    <row r="476" spans="1:92">
      <c r="A476" s="80" t="s">
        <v>3022</v>
      </c>
      <c r="B476" s="305">
        <f>IF(ISERROR(VALUE(VLOOKUP($A476,'Sheet1 - Table (1)'!$A$8:$AG$1186,COLUMN(B$7),FALSE))),VLOOKUP(A476,TK_MANQUANTS,2,FALSE),IF(VALUE(VLOOKUP($A476,'Sheet1 - Table (1)'!$A$8:$AG$1186,COLUMN(B$7),FALSE))=0,VLOOKUP(A476,TK_MANQUANTS,2,FALSE),VALUE(VLOOKUP($A476,'Sheet1 - Table (1)'!$A$8:$AG$1186,COLUMN(B$7),FALSE))))</f>
        <v>1034599</v>
      </c>
      <c r="C476" s="80" t="str">
        <f>VLOOKUP($A476,'Sheet1 - Table (1)'!$A$8:$AG$1186,COLUMN(C$7),FALSE)</f>
        <v>Schroder ISF EURO Government Bond C Acc</v>
      </c>
      <c r="D476" s="82">
        <f>VLOOKUP($A476,'Sheet1 - Table (1)'!$A$8:$AG$1186,COLUMN(D$7),FALSE)</f>
        <v>43951</v>
      </c>
      <c r="E476" s="124">
        <f>VLOOKUP($A476,'Sheet1 - Table (1)'!$A$8:$AG$1186,COLUMN(E$7),FALSE)</f>
        <v>0.34</v>
      </c>
      <c r="F476" s="80" t="b">
        <f>VLOOKUP($A476,'Sheet1 - Table (1)'!$A$8:$AG$1186,COLUMN(F$7),FALSE)</f>
        <v>1</v>
      </c>
      <c r="G476" s="80" t="str">
        <f>VLOOKUP($A476,'Sheet1 - Table (1)'!$A$8:$AG$1186,COLUMN(G$7),FALSE)</f>
        <v>Luxembourg</v>
      </c>
      <c r="H476" s="80" t="str">
        <f>VLOOKUP($A476,'Sheet1 - Table (1)'!$A$8:$AG$1186,COLUMN(H$7),FALSE)</f>
        <v>EUR</v>
      </c>
      <c r="I476" s="80" t="str">
        <f>VLOOKUP($A476,'Sheet1 - Table (1)'!$A$8:$AG$1186,COLUMN(I$7),FALSE)</f>
        <v>Fonds de placement</v>
      </c>
      <c r="J476" s="80" t="str">
        <f>VLOOKUP($A476,'Sheet1 - Table (1)'!$A$8:$AG$1186,COLUMN(J$7),FALSE)</f>
        <v>Obligation</v>
      </c>
      <c r="K476" s="82">
        <f>VLOOKUP($A476,'Sheet1 - Table (1)'!$A$8:$AG$1186,COLUMN(K$7),FALSE)</f>
        <v>44255</v>
      </c>
      <c r="L476" s="80">
        <f>VLOOKUP($A476,'Sheet1 - Table (1)'!$A$8:$AG$1186,COLUMN(L$7),FALSE)</f>
        <v>1484.041117</v>
      </c>
      <c r="M476" s="80" t="str">
        <f>VLOOKUP($A476,'Sheet1 - Table (1)'!$A$8:$AG$1186,COLUMN(M$7),FALSE)</f>
        <v>Retained</v>
      </c>
      <c r="N476" s="80">
        <f>VLOOKUP($A476,'Sheet1 - Table (1)'!$A$8:$AG$1186,COLUMN(N$7),FALSE)</f>
        <v>0</v>
      </c>
      <c r="O476" s="80" t="b">
        <f>VLOOKUP($A476,'Sheet1 - Table (1)'!$A$8:$AG$1186,COLUMN(O$7),FALSE)</f>
        <v>1</v>
      </c>
      <c r="P476" s="80" t="b">
        <f>VLOOKUP($A476,'Sheet1 - Table (1)'!$A$8:$AG$1186,COLUMN(P$7),FALSE)</f>
        <v>1</v>
      </c>
      <c r="Q476" s="80" t="b">
        <f>VLOOKUP($A476,'Sheet1 - Table (1)'!$A$8:$AG$1186,COLUMN(Q$7),FALSE)</f>
        <v>1</v>
      </c>
      <c r="R476" s="80" t="b">
        <f>VLOOKUP($A476,'Sheet1 - Table (1)'!$A$8:$AG$1186,COLUMN(R$7),FALSE)</f>
        <v>1</v>
      </c>
      <c r="S476" s="80" t="b">
        <f>VLOOKUP($A476,'Sheet1 - Table (1)'!$A$8:$AG$1186,COLUMN(S$7),FALSE)</f>
        <v>1</v>
      </c>
      <c r="T476" s="80" t="b">
        <f>VLOOKUP($A476,'Sheet1 - Table (1)'!$A$8:$AG$1186,COLUMN(T$7),FALSE)</f>
        <v>1</v>
      </c>
      <c r="U476" s="80" t="str">
        <f t="shared" si="92"/>
        <v>FR-IT-NE-SP-GE-UK</v>
      </c>
      <c r="V476" s="80" t="str">
        <f>VLOOKUP($A476,'Sheet1 - Table (1)'!$A$8:$AG$1186,COLUMN(V$7)+3,FALSE)</f>
        <v>LU - SICAV - Parte 1</v>
      </c>
      <c r="W476" s="80" t="str">
        <f>VLOOKUP(A476,'Sheet1 - Table (1)'!$A$8:$AF$10075,MATCH($W$8,'Sheet1 - Table (1)'!$10:$10,0),FALSE)</f>
        <v>Détermination des Prix Quotidien</v>
      </c>
      <c r="X476" s="80">
        <f>VLOOKUP(A476,'Sheet1 - Table (1)'!$A$8:$AAB$10075,MATCH($X$8,'Sheet1 - Table (1)'!$10:$10,0),FALSE)</f>
        <v>0</v>
      </c>
      <c r="Y476" s="96" t="str">
        <f t="shared" si="94"/>
        <v>Fonds de placement</v>
      </c>
      <c r="AA476" s="96" t="s">
        <v>1823</v>
      </c>
      <c r="AB476" s="96" t="s">
        <v>2481</v>
      </c>
      <c r="AC476" s="214" t="s">
        <v>140</v>
      </c>
      <c r="AD476" s="214" t="s">
        <v>2481</v>
      </c>
      <c r="AE476" s="96" t="s">
        <v>2542</v>
      </c>
      <c r="AF476" s="246" t="s">
        <v>2481</v>
      </c>
      <c r="AG476" s="96" t="s">
        <v>2857</v>
      </c>
      <c r="AI476" s="96" t="s">
        <v>785</v>
      </c>
      <c r="AJ476" s="96" t="s">
        <v>140</v>
      </c>
      <c r="AK476" s="96" t="s">
        <v>140</v>
      </c>
      <c r="AL476" s="96" t="s">
        <v>2481</v>
      </c>
      <c r="AM476" s="96" t="str">
        <f t="shared" si="95"/>
        <v>Obligations étrangères</v>
      </c>
      <c r="AO476" s="96" t="s">
        <v>2481</v>
      </c>
      <c r="AP476" s="96" t="s">
        <v>75</v>
      </c>
      <c r="AQ476" s="96">
        <v>8.4</v>
      </c>
      <c r="AR476" s="101">
        <v>-3.0000000000000001E-3</v>
      </c>
      <c r="AS476" s="101">
        <f t="shared" si="100"/>
        <v>-6.4000000000000003E-3</v>
      </c>
      <c r="AT476" s="101">
        <v>0.63400000000000001</v>
      </c>
      <c r="AU476" s="101">
        <v>0.17199999999999999</v>
      </c>
      <c r="AV476" s="101">
        <v>0.19400000000000001</v>
      </c>
      <c r="AY476" s="101">
        <v>1</v>
      </c>
      <c r="BK476" s="101">
        <v>1</v>
      </c>
      <c r="BV476" s="101">
        <v>1</v>
      </c>
      <c r="BY476" s="101" t="s">
        <v>3028</v>
      </c>
      <c r="BZ476" s="101" t="str">
        <f>IF(AJ476="Obligations",AP476&amp;" "&amp;AI476&amp;" "&amp;IF(AQ476&lt;3.5,"SHORT",IF(AQ476&gt;8,"LONG","MID")),"")</f>
        <v>Courbe EUR Gouvernements LONG</v>
      </c>
      <c r="CA476" s="101" t="s">
        <v>4051</v>
      </c>
      <c r="CB476" s="101" t="s">
        <v>3683</v>
      </c>
      <c r="CC476" s="101" t="s">
        <v>4624</v>
      </c>
      <c r="CD476" s="42" t="s">
        <v>1633</v>
      </c>
      <c r="CE476" s="42" t="s">
        <v>4374</v>
      </c>
      <c r="CF476" s="42" t="str">
        <f>IFERROR(VLOOKUP(Funds[[#This Row],[Code ISIN]],[1]GLOBAL!$C$1:$L$27,10,FALSE)," ")</f>
        <v xml:space="preserve"> </v>
      </c>
      <c r="CG476" s="42" t="s">
        <v>4374</v>
      </c>
      <c r="CH476" s="42" t="s">
        <v>4374</v>
      </c>
      <c r="CI476" s="42" t="s">
        <v>1633</v>
      </c>
      <c r="CJ476" s="123">
        <v>44286</v>
      </c>
      <c r="CK476" s="96" t="s">
        <v>4374</v>
      </c>
      <c r="CL476" s="246" t="str">
        <f>VLOOKUP(Funds[[#This Row],[Code ISIN]],'Sheet1 - Table (1)'!$A$10:$AF$110017,MATCH("Funds Liquidity",'Sheet1 - Table (1)'!$10:$10,0),FALSE)</f>
        <v>Jour</v>
      </c>
      <c r="CN476" s="246" t="s">
        <v>140</v>
      </c>
    </row>
    <row r="477" spans="1:92">
      <c r="A477" s="99" t="s">
        <v>948</v>
      </c>
      <c r="B477" s="305">
        <f>IF(ISERROR(VALUE(VLOOKUP($A477,'Sheet1 - Table (1)'!$A$8:$AG$1186,COLUMN(B$7),FALSE))),VLOOKUP(A477,TK_MANQUANTS,2,FALSE),IF(VALUE(VLOOKUP($A477,'Sheet1 - Table (1)'!$A$8:$AG$1186,COLUMN(B$7),FALSE))=0,VLOOKUP(A477,TK_MANQUANTS,2,FALSE),VALUE(VLOOKUP($A477,'Sheet1 - Table (1)'!$A$8:$AG$1186,COLUMN(B$7),FALSE))))</f>
        <v>3477137</v>
      </c>
      <c r="C477" s="80" t="str">
        <f>VLOOKUP($A477,'Sheet1 - Table (1)'!$A$8:$AG$1186,COLUMN(C$7),FALSE)</f>
        <v>iShares MSCI EM Latin America UCITS ETF USD (Dist)</v>
      </c>
      <c r="D477" s="82">
        <f>VLOOKUP($A477,'Sheet1 - Table (1)'!$A$8:$AG$1186,COLUMN(D$7),FALSE)</f>
        <v>43861</v>
      </c>
      <c r="E477" s="124">
        <f>VLOOKUP($A477,'Sheet1 - Table (1)'!$A$8:$AG$1186,COLUMN(E$7),FALSE)</f>
        <v>0.74</v>
      </c>
      <c r="F477" s="80" t="b">
        <f>VLOOKUP($A477,'Sheet1 - Table (1)'!$A$8:$AG$1186,COLUMN(F$7),FALSE)</f>
        <v>1</v>
      </c>
      <c r="G477" s="80" t="str">
        <f>VLOOKUP($A477,'Sheet1 - Table (1)'!$A$8:$AG$1186,COLUMN(G$7),FALSE)</f>
        <v>Ireland</v>
      </c>
      <c r="H477" s="80" t="str">
        <f>VLOOKUP($A477,'Sheet1 - Table (1)'!$A$8:$AG$1186,COLUMN(H$7),FALSE)</f>
        <v>USD</v>
      </c>
      <c r="I477" s="80" t="str">
        <f>VLOOKUP($A477,'Sheet1 - Table (1)'!$A$8:$AG$1186,COLUMN(I$7),FALSE)</f>
        <v>Exchange Traded Funds</v>
      </c>
      <c r="J477" s="80" t="str">
        <f>VLOOKUP($A477,'Sheet1 - Table (1)'!$A$8:$AG$1186,COLUMN(J$7),FALSE)</f>
        <v>Actions</v>
      </c>
      <c r="K477" s="82">
        <f>VLOOKUP($A477,'Sheet1 - Table (1)'!$A$8:$AG$1186,COLUMN(K$7),FALSE)</f>
        <v>44255</v>
      </c>
      <c r="L477" s="80">
        <f>VLOOKUP($A477,'Sheet1 - Table (1)'!$A$8:$AG$1186,COLUMN(L$7),FALSE)</f>
        <v>404.07962739999999</v>
      </c>
      <c r="M477" s="80" t="str">
        <f>VLOOKUP($A477,'Sheet1 - Table (1)'!$A$8:$AG$1186,COLUMN(M$7),FALSE)</f>
        <v>Paid</v>
      </c>
      <c r="N477" s="80" t="b">
        <f>VLOOKUP($A477,'Sheet1 - Table (1)'!$A$8:$AG$1186,COLUMN(N$7),FALSE)</f>
        <v>1</v>
      </c>
      <c r="O477" s="80" t="b">
        <f>VLOOKUP($A477,'Sheet1 - Table (1)'!$A$8:$AG$1186,COLUMN(O$7),FALSE)</f>
        <v>1</v>
      </c>
      <c r="P477" s="80" t="b">
        <f>VLOOKUP($A477,'Sheet1 - Table (1)'!$A$8:$AG$1186,COLUMN(P$7),FALSE)</f>
        <v>1</v>
      </c>
      <c r="Q477" s="80" t="b">
        <f>VLOOKUP($A477,'Sheet1 - Table (1)'!$A$8:$AG$1186,COLUMN(Q$7),FALSE)</f>
        <v>1</v>
      </c>
      <c r="R477" s="80" t="b">
        <f>VLOOKUP($A477,'Sheet1 - Table (1)'!$A$8:$AG$1186,COLUMN(R$7),FALSE)</f>
        <v>1</v>
      </c>
      <c r="S477" s="80" t="b">
        <f>VLOOKUP($A477,'Sheet1 - Table (1)'!$A$8:$AG$1186,COLUMN(S$7),FALSE)</f>
        <v>1</v>
      </c>
      <c r="T477" s="80" t="b">
        <f>VLOOKUP($A477,'Sheet1 - Table (1)'!$A$8:$AG$1186,COLUMN(T$7),FALSE)</f>
        <v>1</v>
      </c>
      <c r="U477" s="80" t="str">
        <f t="shared" si="92"/>
        <v>BE-FR-IT-NE-SP-GE-UK</v>
      </c>
      <c r="V477" s="80" t="str">
        <f>VLOOKUP($A477,'Sheet1 - Table (1)'!$A$8:$AG$1186,COLUMN(V$7)+3,FALSE)</f>
        <v>ICVC</v>
      </c>
      <c r="W477" s="80" t="str">
        <f>VLOOKUP(A477,'Sheet1 - Table (1)'!$A$8:$AF$10075,MATCH($W$8,'Sheet1 - Table (1)'!$10:$10,0),FALSE)</f>
        <v>Détermination des Prix Quotidien</v>
      </c>
      <c r="X477" s="80" t="str">
        <f>VLOOKUP(A477,'Sheet1 - Table (1)'!$A$8:$AAB$10075,MATCH($X$8,'Sheet1 - Table (1)'!$10:$10,0),FALSE)</f>
        <v>Optimized</v>
      </c>
      <c r="Y477" s="96" t="str">
        <f t="shared" si="94"/>
        <v>ETF</v>
      </c>
      <c r="AA477" s="96" t="s">
        <v>1823</v>
      </c>
      <c r="AB477" s="96" t="s">
        <v>2858</v>
      </c>
      <c r="AC477" s="214" t="s">
        <v>155</v>
      </c>
      <c r="AD477" s="214" t="s">
        <v>2858</v>
      </c>
      <c r="AE477" s="96" t="s">
        <v>2858</v>
      </c>
      <c r="AF477" s="246" t="s">
        <v>2858</v>
      </c>
      <c r="AG477" s="96" t="s">
        <v>2864</v>
      </c>
      <c r="AI477" s="96" t="s">
        <v>155</v>
      </c>
      <c r="AJ477" s="96" t="s">
        <v>155</v>
      </c>
      <c r="AK477" s="96" t="s">
        <v>155</v>
      </c>
      <c r="AL477" s="96" t="s">
        <v>2858</v>
      </c>
      <c r="AM477" s="96" t="str">
        <f t="shared" si="95"/>
        <v>Actions étrangères</v>
      </c>
      <c r="AO477" s="96" t="s">
        <v>2858</v>
      </c>
      <c r="AP477" s="96" t="s">
        <v>5155</v>
      </c>
      <c r="AQ477" s="96" t="s">
        <v>70</v>
      </c>
      <c r="AR477" s="101" t="s">
        <v>70</v>
      </c>
      <c r="AS477" s="101" t="str">
        <f t="shared" si="100"/>
        <v/>
      </c>
      <c r="BI477" s="101">
        <v>1</v>
      </c>
      <c r="BR477" s="101">
        <v>1</v>
      </c>
      <c r="BY477" s="101" t="s">
        <v>1072</v>
      </c>
      <c r="BZ477" s="101" t="str">
        <f>IF(AJ477="Obligations",AP477&amp;" "&amp;AI477&amp;" "&amp;IF(AI477="High Yield",IF(AQ477&lt;2.5,"SHORT",IF(AQ477&gt;4,"LONG","MID")),IF(AQ477&lt;3.5,"SHORT",IF(AQ477&gt;8,"LONG","MID"))),"")</f>
        <v/>
      </c>
      <c r="CA477" s="101" t="s">
        <v>4050</v>
      </c>
      <c r="CB477" s="101" t="s">
        <v>3694</v>
      </c>
      <c r="CC477" s="101" t="s">
        <v>3962</v>
      </c>
      <c r="CD477" s="42" t="s">
        <v>4374</v>
      </c>
      <c r="CE477" s="42" t="s">
        <v>4374</v>
      </c>
      <c r="CF477" s="42" t="str">
        <f>IFERROR(VLOOKUP(Funds[[#This Row],[Code ISIN]],[1]GLOBAL!$C$1:$L$27,10,FALSE)," ")</f>
        <v xml:space="preserve"> </v>
      </c>
      <c r="CG477" s="42" t="s">
        <v>4374</v>
      </c>
      <c r="CH477" s="42" t="s">
        <v>4374</v>
      </c>
      <c r="CI477" s="42" t="s">
        <v>4374</v>
      </c>
      <c r="CJ477" s="123"/>
      <c r="CK477" s="96" t="s">
        <v>4374</v>
      </c>
      <c r="CL477" s="246" t="str">
        <f>VLOOKUP(Funds[[#This Row],[Code ISIN]],'Sheet1 - Table (1)'!$A$10:$AF$110017,MATCH("Funds Liquidity",'Sheet1 - Table (1)'!$10:$10,0),FALSE)</f>
        <v>Jour</v>
      </c>
    </row>
    <row r="478" spans="1:92">
      <c r="A478" s="96" t="s">
        <v>1186</v>
      </c>
      <c r="B478" s="305">
        <f>IF(ISERROR(VALUE(VLOOKUP($A478,'Sheet1 - Table (1)'!$A$8:$AG$1186,COLUMN(B$7),FALSE))),VLOOKUP(A478,TK_MANQUANTS,2,FALSE),IF(VALUE(VLOOKUP($A478,'Sheet1 - Table (1)'!$A$8:$AG$1186,COLUMN(B$7),FALSE))=0,VLOOKUP(A478,TK_MANQUANTS,2,FALSE),VALUE(VLOOKUP($A478,'Sheet1 - Table (1)'!$A$8:$AG$1186,COLUMN(B$7),FALSE))))</f>
        <v>14547777</v>
      </c>
      <c r="C478" s="80" t="str">
        <f>VLOOKUP($A478,'Sheet1 - Table (1)'!$A$8:$AG$1186,COLUMN(C$7),FALSE)</f>
        <v>UBS ETF Markit iBoxx Germany 5-10 UCITS (EUR) A-d</v>
      </c>
      <c r="D478" s="82">
        <f>VLOOKUP($A478,'Sheet1 - Table (1)'!$A$8:$AG$1186,COLUMN(D$7),FALSE)</f>
        <v>42674</v>
      </c>
      <c r="E478" s="124">
        <f>VLOOKUP($A478,'Sheet1 - Table (1)'!$A$8:$AG$1186,COLUMN(E$7),FALSE)</f>
        <v>0.17</v>
      </c>
      <c r="F478" s="80" t="b">
        <f>VLOOKUP($A478,'Sheet1 - Table (1)'!$A$8:$AG$1186,COLUMN(F$7),FALSE)</f>
        <v>1</v>
      </c>
      <c r="G478" s="80" t="str">
        <f>VLOOKUP($A478,'Sheet1 - Table (1)'!$A$8:$AG$1186,COLUMN(G$7),FALSE)</f>
        <v>Luxembourg</v>
      </c>
      <c r="H478" s="80" t="str">
        <f>VLOOKUP($A478,'Sheet1 - Table (1)'!$A$8:$AG$1186,COLUMN(H$7),FALSE)</f>
        <v>EUR</v>
      </c>
      <c r="I478" s="80" t="str">
        <f>VLOOKUP($A478,'Sheet1 - Table (1)'!$A$8:$AG$1186,COLUMN(I$7),FALSE)</f>
        <v>Exchange Traded Funds</v>
      </c>
      <c r="J478" s="80" t="str">
        <f>VLOOKUP($A478,'Sheet1 - Table (1)'!$A$8:$AG$1186,COLUMN(J$7),FALSE)</f>
        <v>Obligation</v>
      </c>
      <c r="K478" s="82">
        <f>VLOOKUP($A478,'Sheet1 - Table (1)'!$A$8:$AG$1186,COLUMN(K$7),FALSE)</f>
        <v>0</v>
      </c>
      <c r="L478" s="80">
        <f>VLOOKUP($A478,'Sheet1 - Table (1)'!$A$8:$AG$1186,COLUMN(L$7),FALSE)</f>
        <v>0</v>
      </c>
      <c r="M478" s="80" t="str">
        <f>VLOOKUP($A478,'Sheet1 - Table (1)'!$A$8:$AG$1186,COLUMN(M$7),FALSE)</f>
        <v>Paid</v>
      </c>
      <c r="N478" s="80">
        <f>VLOOKUP($A478,'Sheet1 - Table (1)'!$A$8:$AG$1186,COLUMN(N$7),FALSE)</f>
        <v>0</v>
      </c>
      <c r="O478" s="80" t="b">
        <f>VLOOKUP($A478,'Sheet1 - Table (1)'!$A$8:$AG$1186,COLUMN(O$7),FALSE)</f>
        <v>1</v>
      </c>
      <c r="P478" s="80" t="b">
        <f>VLOOKUP($A478,'Sheet1 - Table (1)'!$A$8:$AG$1186,COLUMN(P$7),FALSE)</f>
        <v>1</v>
      </c>
      <c r="Q478" s="80" t="b">
        <f>VLOOKUP($A478,'Sheet1 - Table (1)'!$A$8:$AG$1186,COLUMN(Q$7),FALSE)</f>
        <v>1</v>
      </c>
      <c r="R478" s="80" t="b">
        <f>VLOOKUP($A478,'Sheet1 - Table (1)'!$A$8:$AG$1186,COLUMN(R$7),FALSE)</f>
        <v>1</v>
      </c>
      <c r="S478" s="80" t="b">
        <f>VLOOKUP($A478,'Sheet1 - Table (1)'!$A$8:$AG$1186,COLUMN(S$7),FALSE)</f>
        <v>1</v>
      </c>
      <c r="T478" s="80" t="b">
        <f>VLOOKUP($A478,'Sheet1 - Table (1)'!$A$8:$AG$1186,COLUMN(T$7),FALSE)</f>
        <v>1</v>
      </c>
      <c r="U478" s="80" t="str">
        <f t="shared" si="92"/>
        <v>FR-IT-NE-SP-GE-UK</v>
      </c>
      <c r="V478" s="80" t="str">
        <f>VLOOKUP($A478,'Sheet1 - Table (1)'!$A$8:$AG$1186,COLUMN(V$7)+3,FALSE)</f>
        <v>LU - SICAV - Parte 1</v>
      </c>
      <c r="W478" s="80" t="str">
        <f>VLOOKUP(A478,'Sheet1 - Table (1)'!$A$8:$AF$10075,MATCH($W$8,'Sheet1 - Table (1)'!$10:$10,0),FALSE)</f>
        <v>Détermination des Prix Quotidien</v>
      </c>
      <c r="X478" s="80" t="str">
        <f>VLOOKUP(A478,'Sheet1 - Table (1)'!$A$8:$AAB$10075,MATCH($X$8,'Sheet1 - Table (1)'!$10:$10,0),FALSE)</f>
        <v>Full</v>
      </c>
      <c r="Y478" s="96" t="str">
        <f t="shared" si="94"/>
        <v>ETF</v>
      </c>
      <c r="AA478" s="96" t="s">
        <v>1823</v>
      </c>
      <c r="AB478" s="96" t="s">
        <v>2481</v>
      </c>
      <c r="AC478" s="214" t="s">
        <v>140</v>
      </c>
      <c r="AD478" s="214" t="s">
        <v>2481</v>
      </c>
      <c r="AE478" s="96" t="s">
        <v>2542</v>
      </c>
      <c r="AF478" s="246" t="s">
        <v>2481</v>
      </c>
      <c r="AI478" s="96" t="s">
        <v>785</v>
      </c>
      <c r="AJ478" s="96" t="s">
        <v>140</v>
      </c>
      <c r="AK478" s="96" t="s">
        <v>140</v>
      </c>
      <c r="AL478" s="96" t="s">
        <v>2481</v>
      </c>
      <c r="AM478" s="96" t="str">
        <f t="shared" si="95"/>
        <v>Obligations étrangères</v>
      </c>
      <c r="AO478" s="96" t="s">
        <v>2481</v>
      </c>
      <c r="AP478" s="96" t="s">
        <v>75</v>
      </c>
      <c r="AQ478" s="96">
        <v>6.93</v>
      </c>
      <c r="AR478" s="101">
        <v>-6.9999999999999999E-4</v>
      </c>
      <c r="AS478" s="101">
        <f t="shared" si="100"/>
        <v>-2.4000000000000002E-3</v>
      </c>
      <c r="AT478" s="126">
        <v>0.60299999999999998</v>
      </c>
      <c r="AU478" s="126">
        <v>2.0199999999999999E-2</v>
      </c>
      <c r="AV478" s="126">
        <v>0.37680000000000002</v>
      </c>
      <c r="AY478" s="101">
        <v>1</v>
      </c>
      <c r="BK478" s="101">
        <v>1</v>
      </c>
      <c r="BV478" s="101">
        <v>1</v>
      </c>
      <c r="BY478" s="96" t="s">
        <v>1218</v>
      </c>
      <c r="BZ478" s="101" t="str">
        <f>IF(AJ478="Obligations",AP478&amp;" "&amp;AI478&amp;" "&amp;IF(AQ478&lt;3.5,"SHORT",IF(AQ478&gt;8,"LONG","MID")),"")</f>
        <v>Courbe EUR Gouvernements MID</v>
      </c>
      <c r="CA478" s="101" t="s">
        <v>70</v>
      </c>
      <c r="CB478" s="101"/>
      <c r="CC478" s="101" t="s">
        <v>70</v>
      </c>
      <c r="CD478" s="42" t="s">
        <v>4374</v>
      </c>
      <c r="CE478" s="42" t="s">
        <v>4374</v>
      </c>
      <c r="CF478" s="42" t="str">
        <f>IFERROR(VLOOKUP(Funds[[#This Row],[Code ISIN]],[1]GLOBAL!$C$1:$L$27,10,FALSE)," ")</f>
        <v xml:space="preserve"> </v>
      </c>
      <c r="CG478" s="42" t="s">
        <v>4374</v>
      </c>
      <c r="CH478" s="42" t="s">
        <v>4374</v>
      </c>
      <c r="CI478" s="42" t="s">
        <v>4374</v>
      </c>
      <c r="CJ478" s="123">
        <v>42734</v>
      </c>
      <c r="CK478" s="96" t="s">
        <v>4374</v>
      </c>
      <c r="CL478" s="246" t="str">
        <f>VLOOKUP(Funds[[#This Row],[Code ISIN]],'Sheet1 - Table (1)'!$A$10:$AF$110017,MATCH("Funds Liquidity",'Sheet1 - Table (1)'!$10:$10,0),FALSE)</f>
        <v>Jour</v>
      </c>
    </row>
    <row r="479" spans="1:92">
      <c r="A479" s="158" t="s">
        <v>2143</v>
      </c>
      <c r="B479" s="305">
        <f>IF(ISERROR(VALUE(VLOOKUP($A479,'Sheet1 - Table (1)'!$A$8:$AG$1186,COLUMN(B$7),FALSE))),VLOOKUP(A479,TK_MANQUANTS,2,FALSE),IF(VALUE(VLOOKUP($A479,'Sheet1 - Table (1)'!$A$8:$AG$1186,COLUMN(B$7),FALSE))=0,VLOOKUP(A479,TK_MANQUANTS,2,FALSE),VALUE(VLOOKUP($A479,'Sheet1 - Table (1)'!$A$8:$AG$1186,COLUMN(B$7),FALSE))))</f>
        <v>18012167</v>
      </c>
      <c r="C479" s="80" t="str">
        <f>VLOOKUP($A479,'Sheet1 - Table (1)'!$A$8:$AG$1186,COLUMN(C$7),FALSE)</f>
        <v>DWS Invest Global Bonds FC</v>
      </c>
      <c r="D479" s="82">
        <f>VLOOKUP($A479,'Sheet1 - Table (1)'!$A$8:$AG$1186,COLUMN(D$7),FALSE)</f>
        <v>43879</v>
      </c>
      <c r="E479" s="124">
        <f>VLOOKUP($A479,'Sheet1 - Table (1)'!$A$8:$AG$1186,COLUMN(E$7),FALSE)</f>
        <v>0.61</v>
      </c>
      <c r="F479" s="80" t="b">
        <f>VLOOKUP($A479,'Sheet1 - Table (1)'!$A$8:$AG$1186,COLUMN(F$7),FALSE)</f>
        <v>1</v>
      </c>
      <c r="G479" s="80" t="str">
        <f>VLOOKUP($A479,'Sheet1 - Table (1)'!$A$8:$AG$1186,COLUMN(G$7),FALSE)</f>
        <v>Luxembourg</v>
      </c>
      <c r="H479" s="80" t="str">
        <f>VLOOKUP($A479,'Sheet1 - Table (1)'!$A$8:$AG$1186,COLUMN(H$7),FALSE)</f>
        <v>EUR</v>
      </c>
      <c r="I479" s="80" t="str">
        <f>VLOOKUP($A479,'Sheet1 - Table (1)'!$A$8:$AG$1186,COLUMN(I$7),FALSE)</f>
        <v>Fonds de placement</v>
      </c>
      <c r="J479" s="80" t="str">
        <f>VLOOKUP($A479,'Sheet1 - Table (1)'!$A$8:$AG$1186,COLUMN(J$7),FALSE)</f>
        <v>Obligation</v>
      </c>
      <c r="K479" s="82">
        <f>VLOOKUP($A479,'Sheet1 - Table (1)'!$A$8:$AG$1186,COLUMN(K$7),FALSE)</f>
        <v>44255</v>
      </c>
      <c r="L479" s="80">
        <f>VLOOKUP($A479,'Sheet1 - Table (1)'!$A$8:$AG$1186,COLUMN(L$7),FALSE)</f>
        <v>178.69485399999999</v>
      </c>
      <c r="M479" s="80" t="str">
        <f>VLOOKUP($A479,'Sheet1 - Table (1)'!$A$8:$AG$1186,COLUMN(M$7),FALSE)</f>
        <v>Retained</v>
      </c>
      <c r="N479" s="80" t="b">
        <f>VLOOKUP($A479,'Sheet1 - Table (1)'!$A$8:$AG$1186,COLUMN(N$7),FALSE)</f>
        <v>1</v>
      </c>
      <c r="O479" s="80" t="b">
        <f>VLOOKUP($A479,'Sheet1 - Table (1)'!$A$8:$AG$1186,COLUMN(O$7),FALSE)</f>
        <v>1</v>
      </c>
      <c r="P479" s="80" t="b">
        <f>VLOOKUP($A479,'Sheet1 - Table (1)'!$A$8:$AG$1186,COLUMN(P$7),FALSE)</f>
        <v>1</v>
      </c>
      <c r="Q479" s="80" t="b">
        <f>VLOOKUP($A479,'Sheet1 - Table (1)'!$A$8:$AG$1186,COLUMN(Q$7),FALSE)</f>
        <v>1</v>
      </c>
      <c r="R479" s="80" t="b">
        <f>VLOOKUP($A479,'Sheet1 - Table (1)'!$A$8:$AG$1186,COLUMN(R$7),FALSE)</f>
        <v>1</v>
      </c>
      <c r="S479" s="80" t="b">
        <f>VLOOKUP($A479,'Sheet1 - Table (1)'!$A$8:$AG$1186,COLUMN(S$7),FALSE)</f>
        <v>1</v>
      </c>
      <c r="T479" s="80" t="b">
        <f>VLOOKUP($A479,'Sheet1 - Table (1)'!$A$8:$AG$1186,COLUMN(T$7),FALSE)</f>
        <v>1</v>
      </c>
      <c r="U479" s="80" t="str">
        <f t="shared" si="92"/>
        <v>BE-FR-IT-NE-SP-GE-UK</v>
      </c>
      <c r="V479" s="80" t="str">
        <f>VLOOKUP($A479,'Sheet1 - Table (1)'!$A$8:$AG$1186,COLUMN(V$7)+3,FALSE)</f>
        <v>LU - SICAV - Parte 1</v>
      </c>
      <c r="W479" s="80" t="str">
        <f>VLOOKUP(A479,'Sheet1 - Table (1)'!$A$8:$AF$10075,MATCH($W$8,'Sheet1 - Table (1)'!$10:$10,0),FALSE)</f>
        <v>Détermination des Prix Quotidien</v>
      </c>
      <c r="X479" s="80">
        <f>VLOOKUP(A479,'Sheet1 - Table (1)'!$A$8:$AAB$10075,MATCH($X$8,'Sheet1 - Table (1)'!$10:$10,0),FALSE)</f>
        <v>0</v>
      </c>
      <c r="Y479" s="96" t="str">
        <f t="shared" si="94"/>
        <v>Fonds de placement</v>
      </c>
      <c r="AA479" s="96" t="s">
        <v>1823</v>
      </c>
      <c r="AB479" s="96" t="s">
        <v>2481</v>
      </c>
      <c r="AC479" s="214" t="s">
        <v>140</v>
      </c>
      <c r="AD479" s="214" t="s">
        <v>2481</v>
      </c>
      <c r="AE479" s="96" t="s">
        <v>2481</v>
      </c>
      <c r="AF479" s="246" t="s">
        <v>2481</v>
      </c>
      <c r="AI479" s="96" t="s">
        <v>137</v>
      </c>
      <c r="AJ479" s="96" t="s">
        <v>793</v>
      </c>
      <c r="AK479" s="96" t="s">
        <v>140</v>
      </c>
      <c r="AL479" s="96" t="s">
        <v>2481</v>
      </c>
      <c r="AM479" s="96" t="str">
        <f t="shared" si="95"/>
        <v>Obligations étrangères</v>
      </c>
      <c r="AO479" s="96" t="s">
        <v>2481</v>
      </c>
      <c r="AP479" s="96" t="s">
        <v>74</v>
      </c>
      <c r="AQ479" s="96">
        <v>-0.1</v>
      </c>
      <c r="AR479" s="101">
        <v>3.0000000000000001E-3</v>
      </c>
      <c r="AS479" s="101">
        <f t="shared" si="100"/>
        <v>-3.0999999999999995E-3</v>
      </c>
      <c r="AY479" s="101">
        <v>1</v>
      </c>
      <c r="BT479" s="101"/>
      <c r="BU479" s="101"/>
      <c r="BX479" s="121"/>
      <c r="BZ479" s="101" t="str">
        <f>IF(AJ479="Obligations",AP479&amp;" "&amp;AI479&amp;" "&amp;IF(AQ479&lt;3.5,"SHORT",IF(AQ479&gt;8,"LONG","MID")),"")</f>
        <v/>
      </c>
      <c r="CA479" s="101" t="s">
        <v>70</v>
      </c>
      <c r="CB479" s="101"/>
      <c r="CC479" s="101" t="s">
        <v>70</v>
      </c>
      <c r="CD479" s="42" t="s">
        <v>4374</v>
      </c>
      <c r="CE479" s="42" t="s">
        <v>4374</v>
      </c>
      <c r="CF479" s="42" t="str">
        <f>IFERROR(VLOOKUP(Funds[[#This Row],[Code ISIN]],[1]GLOBAL!$C$1:$L$27,10,FALSE)," ")</f>
        <v xml:space="preserve"> </v>
      </c>
      <c r="CG479" s="42" t="s">
        <v>4374</v>
      </c>
      <c r="CH479" s="42" t="s">
        <v>4374</v>
      </c>
      <c r="CI479" s="42" t="s">
        <v>4374</v>
      </c>
      <c r="CJ479" s="123">
        <v>43008</v>
      </c>
      <c r="CK479" s="96" t="s">
        <v>4374</v>
      </c>
      <c r="CL479" s="246" t="str">
        <f>VLOOKUP(Funds[[#This Row],[Code ISIN]],'Sheet1 - Table (1)'!$A$10:$AF$110017,MATCH("Funds Liquidity",'Sheet1 - Table (1)'!$10:$10,0),FALSE)</f>
        <v>Jour</v>
      </c>
    </row>
    <row r="480" spans="1:92">
      <c r="A480" s="80" t="s">
        <v>1314</v>
      </c>
      <c r="B480" s="305">
        <f>IF(ISERROR(VALUE(VLOOKUP($A480,'Sheet1 - Table (1)'!$A$8:$AG$1186,COLUMN(B$7),FALSE))),VLOOKUP(A480,TK_MANQUANTS,2,FALSE),IF(VALUE(VLOOKUP($A480,'Sheet1 - Table (1)'!$A$8:$AG$1186,COLUMN(B$7),FALSE))=0,VLOOKUP(A480,TK_MANQUANTS,2,FALSE),VALUE(VLOOKUP($A480,'Sheet1 - Table (1)'!$A$8:$AG$1186,COLUMN(B$7),FALSE))))</f>
        <v>4705831</v>
      </c>
      <c r="C480" s="80" t="str">
        <f>VLOOKUP($A480,'Sheet1 - Table (1)'!$A$8:$AG$1186,COLUMN(C$7),FALSE)</f>
        <v>Nordea 1 - European Corporate Bond BI EUR</v>
      </c>
      <c r="D480" s="82">
        <f>VLOOKUP($A480,'Sheet1 - Table (1)'!$A$8:$AG$1186,COLUMN(D$7),FALSE)</f>
        <v>43830</v>
      </c>
      <c r="E480" s="124">
        <f>VLOOKUP($A480,'Sheet1 - Table (1)'!$A$8:$AG$1186,COLUMN(E$7),FALSE)</f>
        <v>0.45</v>
      </c>
      <c r="F480" s="80" t="b">
        <f>VLOOKUP($A480,'Sheet1 - Table (1)'!$A$8:$AG$1186,COLUMN(F$7),FALSE)</f>
        <v>1</v>
      </c>
      <c r="G480" s="80" t="str">
        <f>VLOOKUP($A480,'Sheet1 - Table (1)'!$A$8:$AG$1186,COLUMN(G$7),FALSE)</f>
        <v>Luxembourg</v>
      </c>
      <c r="H480" s="80" t="str">
        <f>VLOOKUP($A480,'Sheet1 - Table (1)'!$A$8:$AG$1186,COLUMN(H$7),FALSE)</f>
        <v>EUR</v>
      </c>
      <c r="I480" s="80" t="str">
        <f>VLOOKUP($A480,'Sheet1 - Table (1)'!$A$8:$AG$1186,COLUMN(I$7),FALSE)</f>
        <v>Fonds de placement</v>
      </c>
      <c r="J480" s="80" t="str">
        <f>VLOOKUP($A480,'Sheet1 - Table (1)'!$A$8:$AG$1186,COLUMN(J$7),FALSE)</f>
        <v>Obligation</v>
      </c>
      <c r="K480" s="82">
        <f>VLOOKUP($A480,'Sheet1 - Table (1)'!$A$8:$AG$1186,COLUMN(K$7),FALSE)</f>
        <v>44255</v>
      </c>
      <c r="L480" s="80">
        <v>1000</v>
      </c>
      <c r="M480" s="80" t="str">
        <f>VLOOKUP($A480,'Sheet1 - Table (1)'!$A$8:$AG$1186,COLUMN(M$7),FALSE)</f>
        <v>Retained</v>
      </c>
      <c r="N480" s="80">
        <f>VLOOKUP($A480,'Sheet1 - Table (1)'!$A$8:$AG$1186,COLUMN(N$7),FALSE)</f>
        <v>0</v>
      </c>
      <c r="O480" s="80" t="b">
        <f>VLOOKUP($A480,'Sheet1 - Table (1)'!$A$8:$AG$1186,COLUMN(O$7),FALSE)</f>
        <v>1</v>
      </c>
      <c r="P480" s="80" t="b">
        <f>VLOOKUP($A480,'Sheet1 - Table (1)'!$A$8:$AG$1186,COLUMN(P$7),FALSE)</f>
        <v>1</v>
      </c>
      <c r="Q480" s="80" t="b">
        <f>VLOOKUP($A480,'Sheet1 - Table (1)'!$A$8:$AG$1186,COLUMN(Q$7),FALSE)</f>
        <v>1</v>
      </c>
      <c r="R480" s="80" t="b">
        <f>VLOOKUP($A480,'Sheet1 - Table (1)'!$A$8:$AG$1186,COLUMN(R$7),FALSE)</f>
        <v>1</v>
      </c>
      <c r="S480" s="80" t="b">
        <f>VLOOKUP($A480,'Sheet1 - Table (1)'!$A$8:$AG$1186,COLUMN(S$7),FALSE)</f>
        <v>1</v>
      </c>
      <c r="T480" s="80">
        <f>VLOOKUP($A480,'Sheet1 - Table (1)'!$A$8:$AG$1186,COLUMN(T$7),FALSE)</f>
        <v>0</v>
      </c>
      <c r="U480" s="80" t="str">
        <f t="shared" si="92"/>
        <v>FR-IT-NE-SP-GE</v>
      </c>
      <c r="V480" s="80" t="str">
        <f>VLOOKUP($A480,'Sheet1 - Table (1)'!$A$8:$AG$1186,COLUMN(V$7)+3,FALSE)</f>
        <v>LU - SICAV - Parte 1</v>
      </c>
      <c r="W480" s="80" t="str">
        <f>VLOOKUP(A480,'Sheet1 - Table (1)'!$A$8:$AF$10075,MATCH($W$8,'Sheet1 - Table (1)'!$10:$10,0),FALSE)</f>
        <v>Détermination des Prix Quotidien</v>
      </c>
      <c r="X480" s="80">
        <f>VLOOKUP(A480,'Sheet1 - Table (1)'!$A$8:$AAB$10075,MATCH($X$8,'Sheet1 - Table (1)'!$10:$10,0),FALSE)</f>
        <v>0</v>
      </c>
      <c r="Y480" s="96" t="str">
        <f t="shared" si="94"/>
        <v>Fonds de placement</v>
      </c>
      <c r="AA480" s="96" t="s">
        <v>1823</v>
      </c>
      <c r="AB480" s="96" t="s">
        <v>2481</v>
      </c>
      <c r="AC480" s="214" t="s">
        <v>140</v>
      </c>
      <c r="AD480" s="214" t="s">
        <v>2481</v>
      </c>
      <c r="AE480" s="96" t="s">
        <v>2542</v>
      </c>
      <c r="AF480" s="246" t="s">
        <v>2481</v>
      </c>
      <c r="AI480" s="96" t="s">
        <v>380</v>
      </c>
      <c r="AJ480" s="96" t="s">
        <v>140</v>
      </c>
      <c r="AK480" s="96" t="s">
        <v>140</v>
      </c>
      <c r="AL480" s="96" t="s">
        <v>2481</v>
      </c>
      <c r="AM480" s="96" t="str">
        <f t="shared" si="95"/>
        <v>Obligations étrangères</v>
      </c>
      <c r="AO480" s="96" t="s">
        <v>2481</v>
      </c>
      <c r="AP480" s="96" t="s">
        <v>75</v>
      </c>
      <c r="AQ480" s="125">
        <v>6.92</v>
      </c>
      <c r="AR480" s="120">
        <v>1.2200000000000001E-2</v>
      </c>
      <c r="AS480" s="101">
        <f t="shared" si="100"/>
        <v>7.7000000000000002E-3</v>
      </c>
      <c r="AT480" s="101">
        <v>0.16250000000000001</v>
      </c>
      <c r="AU480" s="101">
        <v>0.2661</v>
      </c>
      <c r="AV480" s="101">
        <v>0.49880000000000002</v>
      </c>
      <c r="AW480" s="101">
        <v>7.2599999999999998E-2</v>
      </c>
      <c r="AY480" s="101">
        <v>1</v>
      </c>
      <c r="BK480" s="101">
        <v>1</v>
      </c>
      <c r="BV480" s="101">
        <v>0</v>
      </c>
      <c r="BW480" s="101">
        <v>1</v>
      </c>
      <c r="BY480" s="101" t="s">
        <v>1317</v>
      </c>
      <c r="BZ480" s="101" t="str">
        <f>IF(AJ480="Obligations",AP480&amp;" "&amp;AI480&amp;" "&amp;IF(AQ480&lt;3.5,"SHORT",IF(AQ480&gt;8,"LONG","MID")),"")</f>
        <v>Courbe EUR Corporate MID</v>
      </c>
      <c r="CA480" s="101" t="s">
        <v>70</v>
      </c>
      <c r="CB480" s="101"/>
      <c r="CC480" s="101" t="s">
        <v>70</v>
      </c>
      <c r="CD480" s="42" t="s">
        <v>4374</v>
      </c>
      <c r="CE480" s="42" t="s">
        <v>4374</v>
      </c>
      <c r="CF480" s="42" t="str">
        <f>IFERROR(VLOOKUP(Funds[[#This Row],[Code ISIN]],[1]GLOBAL!$C$1:$L$27,10,FALSE)," ")</f>
        <v xml:space="preserve"> </v>
      </c>
      <c r="CG480" s="42" t="s">
        <v>4374</v>
      </c>
      <c r="CH480" s="42" t="s">
        <v>4374</v>
      </c>
      <c r="CI480" s="42" t="s">
        <v>4374</v>
      </c>
      <c r="CJ480" s="123">
        <v>43039</v>
      </c>
      <c r="CK480" s="96" t="s">
        <v>4374</v>
      </c>
      <c r="CL480" s="246" t="str">
        <f>VLOOKUP(Funds[[#This Row],[Code ISIN]],'Sheet1 - Table (1)'!$A$10:$AF$110017,MATCH("Funds Liquidity",'Sheet1 - Table (1)'!$10:$10,0),FALSE)</f>
        <v>Jour</v>
      </c>
    </row>
    <row r="481" spans="1:92">
      <c r="A481" s="98" t="s">
        <v>3543</v>
      </c>
      <c r="B481" s="305">
        <f>IF(ISERROR(VALUE(VLOOKUP($A481,'Sheet1 - Table (1)'!$A$8:$AG$1186,COLUMN(B$7),FALSE))),VLOOKUP(A481,TK_MANQUANTS,2,FALSE),IF(VALUE(VLOOKUP($A481,'Sheet1 - Table (1)'!$A$8:$AG$1186,COLUMN(B$7),FALSE))=0,VLOOKUP(A481,TK_MANQUANTS,2,FALSE),VALUE(VLOOKUP($A481,'Sheet1 - Table (1)'!$A$8:$AG$1186,COLUMN(B$7),FALSE))))</f>
        <v>18570307</v>
      </c>
      <c r="C481" s="80" t="str">
        <f>VLOOKUP($A481,'Sheet1 - Table (1)'!$A$8:$AG$1186,COLUMN(C$7),FALSE)</f>
        <v>iShares Italy Govt Bond UCITS ETF EUR Dist</v>
      </c>
      <c r="D481" s="82">
        <f>VLOOKUP($A481,'Sheet1 - Table (1)'!$A$8:$AG$1186,COLUMN(D$7),FALSE)</f>
        <v>43878</v>
      </c>
      <c r="E481" s="124">
        <f>VLOOKUP($A481,'Sheet1 - Table (1)'!$A$8:$AG$1186,COLUMN(E$7),FALSE)</f>
        <v>0.2</v>
      </c>
      <c r="F481" s="80" t="b">
        <f>VLOOKUP($A481,'Sheet1 - Table (1)'!$A$8:$AG$1186,COLUMN(F$7),FALSE)</f>
        <v>1</v>
      </c>
      <c r="G481" s="80" t="str">
        <f>VLOOKUP($A481,'Sheet1 - Table (1)'!$A$8:$AG$1186,COLUMN(G$7),FALSE)</f>
        <v>Ireland</v>
      </c>
      <c r="H481" s="80" t="str">
        <f>VLOOKUP($A481,'Sheet1 - Table (1)'!$A$8:$AG$1186,COLUMN(H$7),FALSE)</f>
        <v>EUR</v>
      </c>
      <c r="I481" s="80" t="str">
        <f>VLOOKUP($A481,'Sheet1 - Table (1)'!$A$8:$AG$1186,COLUMN(I$7),FALSE)</f>
        <v>Exchange Traded Funds</v>
      </c>
      <c r="J481" s="80" t="str">
        <f>VLOOKUP($A481,'Sheet1 - Table (1)'!$A$8:$AG$1186,COLUMN(J$7),FALSE)</f>
        <v>Obligation</v>
      </c>
      <c r="K481" s="82">
        <f>VLOOKUP($A481,'Sheet1 - Table (1)'!$A$8:$AG$1186,COLUMN(K$7),FALSE)</f>
        <v>44255</v>
      </c>
      <c r="L481" s="80">
        <f>VLOOKUP($A481,'Sheet1 - Table (1)'!$A$8:$AG$1186,COLUMN(L$7),FALSE)</f>
        <v>1439.5889463000001</v>
      </c>
      <c r="M481" s="80" t="str">
        <f>VLOOKUP($A481,'Sheet1 - Table (1)'!$A$8:$AG$1186,COLUMN(M$7),FALSE)</f>
        <v>Paid</v>
      </c>
      <c r="N481" s="80" t="b">
        <f>VLOOKUP($A481,'Sheet1 - Table (1)'!$A$8:$AG$1186,COLUMN(N$7),FALSE)</f>
        <v>1</v>
      </c>
      <c r="O481" s="80" t="b">
        <f>VLOOKUP($A481,'Sheet1 - Table (1)'!$A$8:$AG$1186,COLUMN(O$7),FALSE)</f>
        <v>1</v>
      </c>
      <c r="P481" s="80" t="b">
        <f>VLOOKUP($A481,'Sheet1 - Table (1)'!$A$8:$AG$1186,COLUMN(P$7),FALSE)</f>
        <v>1</v>
      </c>
      <c r="Q481" s="80" t="b">
        <f>VLOOKUP($A481,'Sheet1 - Table (1)'!$A$8:$AG$1186,COLUMN(Q$7),FALSE)</f>
        <v>1</v>
      </c>
      <c r="R481" s="80" t="b">
        <f>VLOOKUP($A481,'Sheet1 - Table (1)'!$A$8:$AG$1186,COLUMN(R$7),FALSE)</f>
        <v>1</v>
      </c>
      <c r="S481" s="80" t="b">
        <f>VLOOKUP($A481,'Sheet1 - Table (1)'!$A$8:$AG$1186,COLUMN(S$7),FALSE)</f>
        <v>1</v>
      </c>
      <c r="T481" s="80" t="b">
        <f>VLOOKUP($A481,'Sheet1 - Table (1)'!$A$8:$AG$1186,COLUMN(T$7),FALSE)</f>
        <v>1</v>
      </c>
      <c r="U481" s="80" t="str">
        <f t="shared" si="92"/>
        <v>BE-FR-IT-NE-SP-GE-UK</v>
      </c>
      <c r="V481" s="80" t="str">
        <f>VLOOKUP($A481,'Sheet1 - Table (1)'!$A$8:$AG$1186,COLUMN(V$7)+3,FALSE)</f>
        <v>ICVC</v>
      </c>
      <c r="W481" s="80" t="str">
        <f>VLOOKUP(A481,'Sheet1 - Table (1)'!$A$8:$AF$10075,MATCH($W$8,'Sheet1 - Table (1)'!$10:$10,0),FALSE)</f>
        <v>Détermination des Prix Quotidien</v>
      </c>
      <c r="X481" s="80" t="str">
        <f>VLOOKUP(A481,'Sheet1 - Table (1)'!$A$8:$AAB$10075,MATCH($X$8,'Sheet1 - Table (1)'!$10:$10,0),FALSE)</f>
        <v>Optimized</v>
      </c>
      <c r="Y481" s="96" t="str">
        <f t="shared" si="94"/>
        <v>ETF</v>
      </c>
      <c r="AA481" s="96" t="s">
        <v>1823</v>
      </c>
      <c r="AB481" s="96" t="s">
        <v>2481</v>
      </c>
      <c r="AC481" s="214" t="s">
        <v>140</v>
      </c>
      <c r="AD481" s="214" t="s">
        <v>2481</v>
      </c>
      <c r="AE481" s="96" t="s">
        <v>2542</v>
      </c>
      <c r="AF481" s="246" t="s">
        <v>2481</v>
      </c>
      <c r="AG481" s="96" t="s">
        <v>2857</v>
      </c>
      <c r="AI481" s="96" t="s">
        <v>785</v>
      </c>
      <c r="AJ481" s="96" t="s">
        <v>140</v>
      </c>
      <c r="AK481" s="96" t="s">
        <v>140</v>
      </c>
      <c r="AL481" s="96" t="s">
        <v>2481</v>
      </c>
      <c r="AM481" s="96" t="s">
        <v>2160</v>
      </c>
      <c r="AO481" s="96" t="s">
        <v>2481</v>
      </c>
      <c r="AP481" s="96" t="s">
        <v>75</v>
      </c>
      <c r="AQ481" s="96">
        <v>6.88</v>
      </c>
      <c r="AR481" s="101">
        <v>1.5100000000000001E-2</v>
      </c>
      <c r="AS481" s="101">
        <f t="shared" si="100"/>
        <v>1.3100000000000001E-2</v>
      </c>
      <c r="AV481" s="101">
        <v>1</v>
      </c>
      <c r="AX481" s="126"/>
      <c r="AY481" s="126">
        <v>1</v>
      </c>
      <c r="AZ481" s="126"/>
      <c r="BA481" s="126"/>
      <c r="BB481" s="126"/>
      <c r="BC481" s="126"/>
      <c r="BD481" s="126"/>
      <c r="BE481" s="126"/>
      <c r="BF481" s="126"/>
      <c r="BG481" s="126"/>
      <c r="BH481" s="126"/>
      <c r="BI481" s="126"/>
      <c r="BJ481" s="126"/>
      <c r="BK481" s="126">
        <v>1</v>
      </c>
      <c r="BL481" s="126"/>
      <c r="BM481" s="126"/>
      <c r="BN481" s="126"/>
      <c r="BO481" s="126"/>
      <c r="BP481" s="126"/>
      <c r="BQ481" s="126"/>
      <c r="BR481" s="126"/>
      <c r="BS481" s="132"/>
      <c r="BT481" s="132"/>
      <c r="BU481" s="132"/>
      <c r="BV481" s="126">
        <v>1</v>
      </c>
      <c r="BW481" s="126"/>
      <c r="BX481" s="135" t="s">
        <v>1851</v>
      </c>
      <c r="BY481" s="126" t="s">
        <v>3547</v>
      </c>
      <c r="BZ481" s="126" t="str">
        <f>IF(AJ481="Obligations",AP481&amp;" "&amp;AI481&amp;" "&amp;IF(AQ481&lt;3.5,"SHORT",IF(AQ481&gt;8,"LONG","MID")),"")</f>
        <v>Courbe EUR Gouvernements MID</v>
      </c>
      <c r="CA481" s="101" t="s">
        <v>4050</v>
      </c>
      <c r="CB481" s="122" t="s">
        <v>3932</v>
      </c>
      <c r="CC481" s="101" t="s">
        <v>4223</v>
      </c>
      <c r="CD481" s="42" t="s">
        <v>4374</v>
      </c>
      <c r="CE481" s="42" t="s">
        <v>4374</v>
      </c>
      <c r="CF481" s="42" t="str">
        <f>IFERROR(VLOOKUP(Funds[[#This Row],[Code ISIN]],[1]GLOBAL!$C$1:$L$27,10,FALSE)," ")</f>
        <v xml:space="preserve"> </v>
      </c>
      <c r="CG481" s="42" t="s">
        <v>4374</v>
      </c>
      <c r="CH481" s="42" t="s">
        <v>4374</v>
      </c>
      <c r="CI481" s="42" t="s">
        <v>4374</v>
      </c>
      <c r="CJ481" s="132"/>
      <c r="CK481" s="96" t="s">
        <v>4374</v>
      </c>
      <c r="CL481" s="246" t="str">
        <f>VLOOKUP(Funds[[#This Row],[Code ISIN]],'Sheet1 - Table (1)'!$A$10:$AF$110017,MATCH("Funds Liquidity",'Sheet1 - Table (1)'!$10:$10,0),FALSE)</f>
        <v>Jour</v>
      </c>
      <c r="CN481" s="246" t="s">
        <v>140</v>
      </c>
    </row>
    <row r="482" spans="1:92">
      <c r="A482" s="96" t="s">
        <v>1017</v>
      </c>
      <c r="B482" s="305">
        <f>IF(ISERROR(VALUE(VLOOKUP($A482,'Sheet1 - Table (1)'!$A$8:$AG$1186,COLUMN(B$7),FALSE))),VLOOKUP(A482,TK_MANQUANTS,2,FALSE),IF(VALUE(VLOOKUP($A482,'Sheet1 - Table (1)'!$A$8:$AG$1186,COLUMN(B$7),FALSE))=0,VLOOKUP(A482,TK_MANQUANTS,2,FALSE),VALUE(VLOOKUP($A482,'Sheet1 - Table (1)'!$A$8:$AG$1186,COLUMN(B$7),FALSE))))</f>
        <v>11705244</v>
      </c>
      <c r="C482" s="80" t="str">
        <f>VLOOKUP($A482,'Sheet1 - Table (1)'!$A$8:$AG$1186,COLUMN(C$7),FALSE)</f>
        <v>Swisscanto (CH) IBF Corp. USD DT USD</v>
      </c>
      <c r="D482" s="82">
        <f>VLOOKUP($A482,'Sheet1 - Table (1)'!$A$8:$AG$1186,COLUMN(D$7),FALSE)</f>
        <v>43889</v>
      </c>
      <c r="E482" s="124">
        <f>VLOOKUP($A482,'Sheet1 - Table (1)'!$A$8:$AG$1186,COLUMN(E$7),FALSE)</f>
        <v>0.2</v>
      </c>
      <c r="F482" s="80">
        <f>VLOOKUP($A482,'Sheet1 - Table (1)'!$A$8:$AG$1186,COLUMN(F$7),FALSE)</f>
        <v>0</v>
      </c>
      <c r="G482" s="80" t="str">
        <f>VLOOKUP($A482,'Sheet1 - Table (1)'!$A$8:$AG$1186,COLUMN(G$7),FALSE)</f>
        <v>Switzerland</v>
      </c>
      <c r="H482" s="80" t="str">
        <f>VLOOKUP($A482,'Sheet1 - Table (1)'!$A$8:$AG$1186,COLUMN(H$7),FALSE)</f>
        <v>USD</v>
      </c>
      <c r="I482" s="80" t="str">
        <f>VLOOKUP($A482,'Sheet1 - Table (1)'!$A$8:$AG$1186,COLUMN(I$7),FALSE)</f>
        <v>Fonds de placement</v>
      </c>
      <c r="J482" s="80" t="str">
        <f>VLOOKUP($A482,'Sheet1 - Table (1)'!$A$8:$AG$1186,COLUMN(J$7),FALSE)</f>
        <v>Obligation</v>
      </c>
      <c r="K482" s="82">
        <f>VLOOKUP($A482,'Sheet1 - Table (1)'!$A$8:$AG$1186,COLUMN(K$7),FALSE)</f>
        <v>44255</v>
      </c>
      <c r="L482" s="80">
        <f>VLOOKUP($A482,'Sheet1 - Table (1)'!$A$8:$AG$1186,COLUMN(L$7),FALSE)</f>
        <v>1473.5909749</v>
      </c>
      <c r="M482" s="80" t="str">
        <f>VLOOKUP($A482,'Sheet1 - Table (1)'!$A$8:$AG$1186,COLUMN(M$7),FALSE)</f>
        <v>Retained</v>
      </c>
      <c r="N482" s="80">
        <f>VLOOKUP($A482,'Sheet1 - Table (1)'!$A$8:$AG$1186,COLUMN(N$7),FALSE)</f>
        <v>0</v>
      </c>
      <c r="O482" s="80">
        <f>VLOOKUP($A482,'Sheet1 - Table (1)'!$A$8:$AG$1186,COLUMN(O$7),FALSE)</f>
        <v>0</v>
      </c>
      <c r="P482" s="80">
        <f>VLOOKUP($A482,'Sheet1 - Table (1)'!$A$8:$AG$1186,COLUMN(P$7),FALSE)</f>
        <v>0</v>
      </c>
      <c r="Q482" s="80">
        <f>VLOOKUP($A482,'Sheet1 - Table (1)'!$A$8:$AG$1186,COLUMN(Q$7),FALSE)</f>
        <v>0</v>
      </c>
      <c r="R482" s="80">
        <f>VLOOKUP($A482,'Sheet1 - Table (1)'!$A$8:$AG$1186,COLUMN(R$7),FALSE)</f>
        <v>0</v>
      </c>
      <c r="S482" s="80" t="b">
        <f>VLOOKUP($A482,'Sheet1 - Table (1)'!$A$8:$AG$1186,COLUMN(S$7),FALSE)</f>
        <v>1</v>
      </c>
      <c r="T482" s="80">
        <f>VLOOKUP($A482,'Sheet1 - Table (1)'!$A$8:$AG$1186,COLUMN(T$7),FALSE)</f>
        <v>0</v>
      </c>
      <c r="U482" s="80" t="str">
        <f t="shared" si="92"/>
        <v>GE</v>
      </c>
      <c r="V482" s="80" t="str">
        <f>VLOOKUP($A482,'Sheet1 - Table (1)'!$A$8:$AG$1186,COLUMN(V$7)+3,FALSE)</f>
        <v>CH - Uebrige Fds tradit. Anl.</v>
      </c>
      <c r="W482" s="80" t="str">
        <f>VLOOKUP(A482,'Sheet1 - Table (1)'!$A$8:$AF$10075,MATCH($W$8,'Sheet1 - Table (1)'!$10:$10,0),FALSE)</f>
        <v>Détermination des Prix Quotidien</v>
      </c>
      <c r="X482" s="80" t="str">
        <f>VLOOKUP(A482,'Sheet1 - Table (1)'!$A$8:$AAB$10075,MATCH($X$8,'Sheet1 - Table (1)'!$10:$10,0),FALSE)</f>
        <v>Optimized</v>
      </c>
      <c r="Y482" s="96" t="str">
        <f t="shared" si="94"/>
        <v>Fonds de placement</v>
      </c>
      <c r="AA482" s="96" t="s">
        <v>1823</v>
      </c>
      <c r="AB482" s="96" t="s">
        <v>2481</v>
      </c>
      <c r="AC482" s="214" t="s">
        <v>140</v>
      </c>
      <c r="AD482" s="214" t="s">
        <v>2481</v>
      </c>
      <c r="AE482" s="96" t="s">
        <v>2481</v>
      </c>
      <c r="AF482" s="246" t="s">
        <v>2546</v>
      </c>
      <c r="AI482" s="96" t="s">
        <v>380</v>
      </c>
      <c r="AJ482" s="96" t="s">
        <v>140</v>
      </c>
      <c r="AK482" s="96" t="s">
        <v>140</v>
      </c>
      <c r="AL482" s="96" t="s">
        <v>2481</v>
      </c>
      <c r="AM482" s="96" t="str">
        <f t="shared" ref="AM482:AM506" si="101">IF(AND(AK482="Obligations",AP482="Courbe CHF"),"Obligations CHF",IF(AND(AX482=100%,BJ482=100%),AK482&amp;" CHF",IF(OR(AK482="Obligations",AK482="Actions",AK482="Liquidités"),AK482&amp;" étrangères" &amp; IF(AX482=100%," hedged",""),AK482&amp;" étrangers" &amp; IF(AX482=100%," hedged",""))))</f>
        <v>Obligations étrangères</v>
      </c>
      <c r="AO482" s="96" t="s">
        <v>2481</v>
      </c>
      <c r="AP482" s="96" t="s">
        <v>86</v>
      </c>
      <c r="AQ482" s="96">
        <v>7.15</v>
      </c>
      <c r="AR482" s="101">
        <v>3.5799999999999998E-2</v>
      </c>
      <c r="AS482" s="101">
        <f t="shared" si="100"/>
        <v>3.3799999999999997E-2</v>
      </c>
      <c r="AT482" s="101">
        <v>0.15359999999999999</v>
      </c>
      <c r="AU482" s="101">
        <v>0.38569999999999999</v>
      </c>
      <c r="AV482" s="101">
        <v>0.4607</v>
      </c>
      <c r="BB482" s="101">
        <v>1</v>
      </c>
      <c r="BN482" s="101">
        <v>1</v>
      </c>
      <c r="BW482" s="101">
        <v>1</v>
      </c>
      <c r="BX482" s="134" t="s">
        <v>1851</v>
      </c>
      <c r="BY482" s="101" t="s">
        <v>1031</v>
      </c>
      <c r="BZ482" s="101" t="str">
        <f>IF(AJ482="Obligations",AP482&amp;" "&amp;AI482&amp;" "&amp;IF(AI482="High Yield",IF(AQ482&lt;2.5,"SHORT",IF(AQ482&gt;4,"LONG","MID")),IF(AQ482&lt;3.5,"SHORT",IF(AQ482&gt;8,"LONG","MID"))),"")</f>
        <v>Courbe USD Corporate MID</v>
      </c>
      <c r="CA482" s="101" t="s">
        <v>70</v>
      </c>
      <c r="CB482" s="101"/>
      <c r="CC482" s="101" t="s">
        <v>70</v>
      </c>
      <c r="CD482" s="42" t="s">
        <v>4374</v>
      </c>
      <c r="CE482" s="42" t="s">
        <v>4374</v>
      </c>
      <c r="CF482" s="42" t="str">
        <f>IFERROR(VLOOKUP(Funds[[#This Row],[Code ISIN]],[1]GLOBAL!$C$1:$L$27,10,FALSE)," ")</f>
        <v xml:space="preserve"> </v>
      </c>
      <c r="CG482" s="42" t="s">
        <v>4374</v>
      </c>
      <c r="CH482" s="42" t="s">
        <v>4374</v>
      </c>
      <c r="CI482" s="42" t="s">
        <v>4374</v>
      </c>
      <c r="CJ482" s="123">
        <v>42734</v>
      </c>
      <c r="CK482" s="96" t="s">
        <v>4374</v>
      </c>
      <c r="CL482" s="246" t="str">
        <f>VLOOKUP(Funds[[#This Row],[Code ISIN]],'Sheet1 - Table (1)'!$A$10:$AF$110017,MATCH("Funds Liquidity",'Sheet1 - Table (1)'!$10:$10,0),FALSE)</f>
        <v>Jour</v>
      </c>
    </row>
    <row r="483" spans="1:92">
      <c r="A483" s="96" t="s">
        <v>1171</v>
      </c>
      <c r="B483" s="305">
        <f>IF(ISERROR(VALUE(VLOOKUP($A483,'Sheet1 - Table (1)'!$A$8:$AG$1186,COLUMN(B$7),FALSE))),VLOOKUP(A483,TK_MANQUANTS,2,FALSE),IF(VALUE(VLOOKUP($A483,'Sheet1 - Table (1)'!$A$8:$AG$1186,COLUMN(B$7),FALSE))=0,VLOOKUP(A483,TK_MANQUANTS,2,FALSE),VALUE(VLOOKUP($A483,'Sheet1 - Table (1)'!$A$8:$AG$1186,COLUMN(B$7),FALSE))))</f>
        <v>11705242</v>
      </c>
      <c r="C483" s="80" t="str">
        <f>VLOOKUP($A483,'Sheet1 - Table (1)'!$A$8:$AG$1186,COLUMN(C$7),FALSE)</f>
        <v>Swisscanto (CH) IBF Corp. USD NT USD</v>
      </c>
      <c r="D483" s="82">
        <f>VLOOKUP($A483,'Sheet1 - Table (1)'!$A$8:$AG$1186,COLUMN(D$7),FALSE)</f>
        <v>44196</v>
      </c>
      <c r="E483" s="124">
        <f>VLOOKUP($A483,'Sheet1 - Table (1)'!$A$8:$AG$1186,COLUMN(E$7),FALSE)</f>
        <v>0</v>
      </c>
      <c r="F483" s="80">
        <f>VLOOKUP($A483,'Sheet1 - Table (1)'!$A$8:$AG$1186,COLUMN(F$7),FALSE)</f>
        <v>0</v>
      </c>
      <c r="G483" s="80" t="str">
        <f>VLOOKUP($A483,'Sheet1 - Table (1)'!$A$8:$AG$1186,COLUMN(G$7),FALSE)</f>
        <v>Switzerland</v>
      </c>
      <c r="H483" s="80" t="str">
        <f>VLOOKUP($A483,'Sheet1 - Table (1)'!$A$8:$AG$1186,COLUMN(H$7),FALSE)</f>
        <v>USD</v>
      </c>
      <c r="I483" s="80" t="str">
        <f>VLOOKUP($A483,'Sheet1 - Table (1)'!$A$8:$AG$1186,COLUMN(I$7),FALSE)</f>
        <v>Fonds de placement</v>
      </c>
      <c r="J483" s="80" t="str">
        <f>VLOOKUP($A483,'Sheet1 - Table (1)'!$A$8:$AG$1186,COLUMN(J$7),FALSE)</f>
        <v>Obligation</v>
      </c>
      <c r="K483" s="82">
        <f>VLOOKUP($A483,'Sheet1 - Table (1)'!$A$8:$AG$1186,COLUMN(K$7),FALSE)</f>
        <v>44255</v>
      </c>
      <c r="L483" s="80">
        <f>VLOOKUP($A483,'Sheet1 - Table (1)'!$A$8:$AG$1186,COLUMN(L$7),FALSE)</f>
        <v>1473.5909749</v>
      </c>
      <c r="M483" s="80" t="str">
        <f>VLOOKUP($A483,'Sheet1 - Table (1)'!$A$8:$AG$1186,COLUMN(M$7),FALSE)</f>
        <v>Retained</v>
      </c>
      <c r="N483" s="80">
        <f>VLOOKUP($A483,'Sheet1 - Table (1)'!$A$8:$AG$1186,COLUMN(N$7),FALSE)</f>
        <v>0</v>
      </c>
      <c r="O483" s="80">
        <f>VLOOKUP($A483,'Sheet1 - Table (1)'!$A$8:$AG$1186,COLUMN(O$7),FALSE)</f>
        <v>0</v>
      </c>
      <c r="P483" s="80">
        <f>VLOOKUP($A483,'Sheet1 - Table (1)'!$A$8:$AG$1186,COLUMN(P$7),FALSE)</f>
        <v>0</v>
      </c>
      <c r="Q483" s="80">
        <f>VLOOKUP($A483,'Sheet1 - Table (1)'!$A$8:$AG$1186,COLUMN(Q$7),FALSE)</f>
        <v>0</v>
      </c>
      <c r="R483" s="80">
        <f>VLOOKUP($A483,'Sheet1 - Table (1)'!$A$8:$AG$1186,COLUMN(R$7),FALSE)</f>
        <v>0</v>
      </c>
      <c r="S483" s="80">
        <f>VLOOKUP($A483,'Sheet1 - Table (1)'!$A$8:$AG$1186,COLUMN(S$7),FALSE)</f>
        <v>0</v>
      </c>
      <c r="T483" s="80">
        <f>VLOOKUP($A483,'Sheet1 - Table (1)'!$A$8:$AG$1186,COLUMN(T$7),FALSE)</f>
        <v>0</v>
      </c>
      <c r="U483" s="80" t="str">
        <f t="shared" si="92"/>
        <v/>
      </c>
      <c r="V483" s="80" t="str">
        <f>VLOOKUP($A483,'Sheet1 - Table (1)'!$A$8:$AG$1186,COLUMN(V$7)+3,FALSE)</f>
        <v>CH - Uebrige Fds tradit. Anl.</v>
      </c>
      <c r="W483" s="80" t="str">
        <f>VLOOKUP(A483,'Sheet1 - Table (1)'!$A$8:$AF$10075,MATCH($W$8,'Sheet1 - Table (1)'!$10:$10,0),FALSE)</f>
        <v>Détermination des Prix Quotidien</v>
      </c>
      <c r="X483" s="80" t="str">
        <f>VLOOKUP(A483,'Sheet1 - Table (1)'!$A$8:$AAB$10075,MATCH($X$8,'Sheet1 - Table (1)'!$10:$10,0),FALSE)</f>
        <v>Optimized</v>
      </c>
      <c r="Y483" s="96" t="str">
        <f t="shared" si="94"/>
        <v>Fonds de placement</v>
      </c>
      <c r="AA483" s="96" t="s">
        <v>1823</v>
      </c>
      <c r="AB483" s="96" t="s">
        <v>2481</v>
      </c>
      <c r="AC483" s="214" t="s">
        <v>140</v>
      </c>
      <c r="AD483" s="214" t="s">
        <v>2481</v>
      </c>
      <c r="AE483" s="96" t="s">
        <v>2481</v>
      </c>
      <c r="AF483" s="246" t="s">
        <v>2546</v>
      </c>
      <c r="AG483" s="96" t="s">
        <v>2857</v>
      </c>
      <c r="AI483" s="96" t="s">
        <v>380</v>
      </c>
      <c r="AJ483" s="96" t="s">
        <v>140</v>
      </c>
      <c r="AK483" s="96" t="s">
        <v>140</v>
      </c>
      <c r="AL483" s="96" t="s">
        <v>2481</v>
      </c>
      <c r="AM483" s="96" t="str">
        <f t="shared" si="101"/>
        <v>Obligations étrangères</v>
      </c>
      <c r="AO483" s="96" t="s">
        <v>2481</v>
      </c>
      <c r="AP483" s="96" t="s">
        <v>86</v>
      </c>
      <c r="AQ483" s="96">
        <v>7.15</v>
      </c>
      <c r="AR483" s="101">
        <v>3.5799999999999998E-2</v>
      </c>
      <c r="AS483" s="101">
        <f t="shared" si="100"/>
        <v>3.5799999999999998E-2</v>
      </c>
      <c r="AT483" s="101">
        <v>0.15359999999999999</v>
      </c>
      <c r="AU483" s="101">
        <v>0.38569999999999999</v>
      </c>
      <c r="AV483" s="101">
        <v>0.4607</v>
      </c>
      <c r="BB483" s="101">
        <v>1</v>
      </c>
      <c r="BN483" s="101">
        <v>1</v>
      </c>
      <c r="BT483" s="101">
        <v>5.0000000000000001E-3</v>
      </c>
      <c r="BU483" s="101">
        <v>0</v>
      </c>
      <c r="BV483" s="101">
        <v>0</v>
      </c>
      <c r="BW483" s="101">
        <v>1</v>
      </c>
      <c r="BX483" s="134" t="s">
        <v>1851</v>
      </c>
      <c r="BY483" s="96" t="s">
        <v>1251</v>
      </c>
      <c r="BZ483" s="101" t="str">
        <f>IF(AJ483="Obligations",AP483&amp;" "&amp;AI483&amp;" "&amp;IF(AI483="High Yield",IF(AQ483&lt;2.5,"SHORT",IF(AQ483&gt;4,"LONG","MID")),IF(AQ483&lt;3.5,"SHORT",IF(AQ483&gt;8,"LONG","MID"))),"")</f>
        <v>Courbe USD Corporate MID</v>
      </c>
      <c r="CA483" s="101" t="s">
        <v>70</v>
      </c>
      <c r="CB483" s="101"/>
      <c r="CC483" s="101" t="s">
        <v>70</v>
      </c>
      <c r="CD483" s="42" t="s">
        <v>4374</v>
      </c>
      <c r="CE483" s="42" t="s">
        <v>4374</v>
      </c>
      <c r="CF483" s="42" t="str">
        <f>IFERROR(VLOOKUP(Funds[[#This Row],[Code ISIN]],[1]GLOBAL!$C$1:$L$27,10,FALSE)," ")</f>
        <v xml:space="preserve"> </v>
      </c>
      <c r="CG483" s="42" t="s">
        <v>4374</v>
      </c>
      <c r="CH483" s="42" t="s">
        <v>4374</v>
      </c>
      <c r="CI483" s="42" t="s">
        <v>4374</v>
      </c>
      <c r="CJ483" s="123">
        <v>42734</v>
      </c>
      <c r="CK483" s="96" t="s">
        <v>4374</v>
      </c>
      <c r="CL483" s="246" t="str">
        <f>VLOOKUP(Funds[[#This Row],[Code ISIN]],'Sheet1 - Table (1)'!$A$10:$AF$110017,MATCH("Funds Liquidity",'Sheet1 - Table (1)'!$10:$10,0),FALSE)</f>
        <v>Jour</v>
      </c>
      <c r="CM483" s="246" t="s">
        <v>140</v>
      </c>
    </row>
    <row r="484" spans="1:92">
      <c r="A484" s="99" t="s">
        <v>968</v>
      </c>
      <c r="B484" s="305">
        <f>IF(ISERROR(VALUE(VLOOKUP($A484,'Sheet1 - Table (1)'!$A$8:$AG$1186,COLUMN(B$7),FALSE))),VLOOKUP(A484,TK_MANQUANTS,2,FALSE),IF(VALUE(VLOOKUP($A484,'Sheet1 - Table (1)'!$A$8:$AG$1186,COLUMN(B$7),FALSE))=0,VLOOKUP(A484,TK_MANQUANTS,2,FALSE),VALUE(VLOOKUP($A484,'Sheet1 - Table (1)'!$A$8:$AG$1186,COLUMN(B$7),FALSE))))</f>
        <v>20858108</v>
      </c>
      <c r="C484" s="80" t="str">
        <f>VLOOKUP($A484,'Sheet1 - Table (1)'!$A$8:$AG$1186,COLUMN(C$7),FALSE)</f>
        <v>Swisscanto (LU) BF Vision Responsible USD GT</v>
      </c>
      <c r="D484" s="82">
        <f>VLOOKUP($A484,'Sheet1 - Table (1)'!$A$8:$AG$1186,COLUMN(D$7),FALSE)</f>
        <v>44196</v>
      </c>
      <c r="E484" s="124">
        <f>VLOOKUP($A484,'Sheet1 - Table (1)'!$A$8:$AG$1186,COLUMN(E$7),FALSE)</f>
        <v>0.41</v>
      </c>
      <c r="F484" s="80" t="b">
        <f>VLOOKUP($A484,'Sheet1 - Table (1)'!$A$8:$AG$1186,COLUMN(F$7),FALSE)</f>
        <v>1</v>
      </c>
      <c r="G484" s="80" t="str">
        <f>VLOOKUP($A484,'Sheet1 - Table (1)'!$A$8:$AG$1186,COLUMN(G$7),FALSE)</f>
        <v>Luxembourg</v>
      </c>
      <c r="H484" s="80" t="str">
        <f>VLOOKUP($A484,'Sheet1 - Table (1)'!$A$8:$AG$1186,COLUMN(H$7),FALSE)</f>
        <v>USD</v>
      </c>
      <c r="I484" s="80" t="str">
        <f>VLOOKUP($A484,'Sheet1 - Table (1)'!$A$8:$AG$1186,COLUMN(I$7),FALSE)</f>
        <v>Fonds de placement</v>
      </c>
      <c r="J484" s="80" t="str">
        <f>VLOOKUP($A484,'Sheet1 - Table (1)'!$A$8:$AG$1186,COLUMN(J$7),FALSE)</f>
        <v>Obligation</v>
      </c>
      <c r="K484" s="82">
        <f>VLOOKUP($A484,'Sheet1 - Table (1)'!$A$8:$AG$1186,COLUMN(K$7),FALSE)</f>
        <v>44255</v>
      </c>
      <c r="L484" s="80">
        <f>VLOOKUP($A484,'Sheet1 - Table (1)'!$A$8:$AG$1186,COLUMN(L$7),FALSE)</f>
        <v>92.913754800000007</v>
      </c>
      <c r="M484" s="80" t="str">
        <f>VLOOKUP($A484,'Sheet1 - Table (1)'!$A$8:$AG$1186,COLUMN(M$7),FALSE)</f>
        <v>Retained</v>
      </c>
      <c r="N484" s="80">
        <f>VLOOKUP($A484,'Sheet1 - Table (1)'!$A$8:$AG$1186,COLUMN(N$7),FALSE)</f>
        <v>0</v>
      </c>
      <c r="O484" s="80">
        <f>VLOOKUP($A484,'Sheet1 - Table (1)'!$A$8:$AG$1186,COLUMN(O$7),FALSE)</f>
        <v>0</v>
      </c>
      <c r="P484" s="80">
        <f>VLOOKUP($A484,'Sheet1 - Table (1)'!$A$8:$AG$1186,COLUMN(P$7),FALSE)</f>
        <v>0</v>
      </c>
      <c r="Q484" s="80">
        <f>VLOOKUP($A484,'Sheet1 - Table (1)'!$A$8:$AG$1186,COLUMN(Q$7),FALSE)</f>
        <v>0</v>
      </c>
      <c r="R484" s="80">
        <f>VLOOKUP($A484,'Sheet1 - Table (1)'!$A$8:$AG$1186,COLUMN(R$7),FALSE)</f>
        <v>0</v>
      </c>
      <c r="S484" s="80" t="b">
        <f>VLOOKUP($A484,'Sheet1 - Table (1)'!$A$8:$AG$1186,COLUMN(S$7),FALSE)</f>
        <v>1</v>
      </c>
      <c r="T484" s="80">
        <f>VLOOKUP($A484,'Sheet1 - Table (1)'!$A$8:$AG$1186,COLUMN(T$7),FALSE)</f>
        <v>0</v>
      </c>
      <c r="U484" s="80" t="str">
        <f t="shared" si="92"/>
        <v>GE</v>
      </c>
      <c r="V484" s="80" t="str">
        <f>VLOOKUP($A484,'Sheet1 - Table (1)'!$A$8:$AG$1186,COLUMN(V$7)+3,FALSE)</f>
        <v>LU - FCP - Parte 1</v>
      </c>
      <c r="W484" s="80" t="str">
        <f>VLOOKUP(A484,'Sheet1 - Table (1)'!$A$8:$AF$10075,MATCH($W$8,'Sheet1 - Table (1)'!$10:$10,0),FALSE)</f>
        <v>Détermination des Prix Quotidien</v>
      </c>
      <c r="X484" s="80">
        <f>VLOOKUP(A484,'Sheet1 - Table (1)'!$A$8:$AAB$10075,MATCH($X$8,'Sheet1 - Table (1)'!$10:$10,0),FALSE)</f>
        <v>0</v>
      </c>
      <c r="Y484" s="96" t="str">
        <f t="shared" si="94"/>
        <v>Fonds de placement</v>
      </c>
      <c r="AA484" s="96" t="s">
        <v>1823</v>
      </c>
      <c r="AB484" s="96" t="s">
        <v>2481</v>
      </c>
      <c r="AC484" s="214" t="s">
        <v>140</v>
      </c>
      <c r="AD484" s="214" t="s">
        <v>2481</v>
      </c>
      <c r="AE484" s="96" t="s">
        <v>2481</v>
      </c>
      <c r="AF484" s="246" t="s">
        <v>2546</v>
      </c>
      <c r="AG484" s="96" t="s">
        <v>2857</v>
      </c>
      <c r="AI484" s="96" t="s">
        <v>785</v>
      </c>
      <c r="AJ484" s="96" t="s">
        <v>140</v>
      </c>
      <c r="AK484" s="96" t="s">
        <v>140</v>
      </c>
      <c r="AL484" s="96" t="s">
        <v>2481</v>
      </c>
      <c r="AM484" s="96" t="str">
        <f t="shared" si="101"/>
        <v>Obligations étrangères</v>
      </c>
      <c r="AO484" s="96" t="s">
        <v>2481</v>
      </c>
      <c r="AP484" s="96" t="s">
        <v>86</v>
      </c>
      <c r="AQ484" s="96">
        <v>6.4</v>
      </c>
      <c r="AR484" s="101">
        <v>2.3099999999999999E-2</v>
      </c>
      <c r="AS484" s="101">
        <f t="shared" si="100"/>
        <v>1.9E-2</v>
      </c>
      <c r="AT484" s="101">
        <v>0.97499999999999998</v>
      </c>
      <c r="AU484" s="101">
        <v>0.01</v>
      </c>
      <c r="AW484" s="101">
        <v>1.4999999999999999E-2</v>
      </c>
      <c r="BB484" s="101">
        <v>1</v>
      </c>
      <c r="BN484" s="101">
        <v>1</v>
      </c>
      <c r="BV484" s="101">
        <v>1</v>
      </c>
      <c r="BW484" s="101">
        <v>0</v>
      </c>
      <c r="BY484" s="101" t="s">
        <v>107</v>
      </c>
      <c r="BZ484" s="101" t="str">
        <f>IF(AJ484="Obligations",AP484&amp;" "&amp;AI484&amp;" "&amp;IF(AQ484&lt;3.5,"SHORT",IF(AQ484&gt;8,"LONG","MID")),"")</f>
        <v>Courbe USD Gouvernements MID</v>
      </c>
      <c r="CA484" s="101" t="s">
        <v>70</v>
      </c>
      <c r="CB484" s="101"/>
      <c r="CC484" s="101" t="s">
        <v>70</v>
      </c>
      <c r="CD484" s="42" t="s">
        <v>4374</v>
      </c>
      <c r="CE484" s="42" t="s">
        <v>4374</v>
      </c>
      <c r="CF484" s="42" t="str">
        <f>IFERROR(VLOOKUP(Funds[[#This Row],[Code ISIN]],[1]GLOBAL!$C$1:$L$27,10,FALSE)," ")</f>
        <v xml:space="preserve"> </v>
      </c>
      <c r="CG484" s="42" t="s">
        <v>4374</v>
      </c>
      <c r="CH484" s="42" t="s">
        <v>4374</v>
      </c>
      <c r="CI484" s="42" t="s">
        <v>4374</v>
      </c>
      <c r="CJ484" s="123">
        <v>43008</v>
      </c>
      <c r="CK484" s="96" t="s">
        <v>4374</v>
      </c>
      <c r="CL484" s="246" t="str">
        <f>VLOOKUP(Funds[[#This Row],[Code ISIN]],'Sheet1 - Table (1)'!$A$10:$AF$110017,MATCH("Funds Liquidity",'Sheet1 - Table (1)'!$10:$10,0),FALSE)</f>
        <v>Jour</v>
      </c>
    </row>
    <row r="485" spans="1:92">
      <c r="A485" s="97" t="s">
        <v>1671</v>
      </c>
      <c r="B485" s="305">
        <f>IF(ISERROR(VALUE(VLOOKUP($A485,'Sheet1 - Table (1)'!$A$8:$AG$1186,COLUMN(B$7),FALSE))),VLOOKUP(A485,TK_MANQUANTS,2,FALSE),IF(VALUE(VLOOKUP($A485,'Sheet1 - Table (1)'!$A$8:$AG$1186,COLUMN(B$7),FALSE))=0,VLOOKUP(A485,TK_MANQUANTS,2,FALSE),VALUE(VLOOKUP($A485,'Sheet1 - Table (1)'!$A$8:$AG$1186,COLUMN(B$7),FALSE))))</f>
        <v>1806152</v>
      </c>
      <c r="C485" s="80" t="str">
        <f>VLOOKUP($A485,'Sheet1 - Table (1)'!$A$8:$AG$1186,COLUMN(C$7),FALSE)</f>
        <v>Fidelity Inst Long Dated Sterling Corp Bond Acc</v>
      </c>
      <c r="D485" s="82">
        <f>VLOOKUP($A485,'Sheet1 - Table (1)'!$A$8:$AG$1186,COLUMN(D$7),FALSE)</f>
        <v>44095</v>
      </c>
      <c r="E485" s="124">
        <f>VLOOKUP($A485,'Sheet1 - Table (1)'!$A$8:$AG$1186,COLUMN(E$7),FALSE)</f>
        <v>0.43</v>
      </c>
      <c r="F485" s="80" t="b">
        <f>VLOOKUP($A485,'Sheet1 - Table (1)'!$A$8:$AG$1186,COLUMN(F$7),FALSE)</f>
        <v>1</v>
      </c>
      <c r="G485" s="80" t="str">
        <f>VLOOKUP($A485,'Sheet1 - Table (1)'!$A$8:$AG$1186,COLUMN(G$7),FALSE)</f>
        <v>UK</v>
      </c>
      <c r="H485" s="80" t="str">
        <f>VLOOKUP($A485,'Sheet1 - Table (1)'!$A$8:$AG$1186,COLUMN(H$7),FALSE)</f>
        <v>GBX</v>
      </c>
      <c r="I485" s="80" t="str">
        <f>VLOOKUP($A485,'Sheet1 - Table (1)'!$A$8:$AG$1186,COLUMN(I$7),FALSE)</f>
        <v>Fonds de placement</v>
      </c>
      <c r="J485" s="80" t="str">
        <f>VLOOKUP($A485,'Sheet1 - Table (1)'!$A$8:$AG$1186,COLUMN(J$7),FALSE)</f>
        <v>Obligation</v>
      </c>
      <c r="K485" s="82">
        <f>VLOOKUP($A485,'Sheet1 - Table (1)'!$A$8:$AG$1186,COLUMN(K$7),FALSE)</f>
        <v>44255</v>
      </c>
      <c r="L485" s="80">
        <f>VLOOKUP($A485,'Sheet1 - Table (1)'!$A$8:$AG$1186,COLUMN(L$7),FALSE)</f>
        <v>717.18180429999995</v>
      </c>
      <c r="M485" s="80" t="str">
        <f>VLOOKUP($A485,'Sheet1 - Table (1)'!$A$8:$AG$1186,COLUMN(M$7),FALSE)</f>
        <v>Retained</v>
      </c>
      <c r="N485" s="80">
        <f>VLOOKUP($A485,'Sheet1 - Table (1)'!$A$8:$AG$1186,COLUMN(N$7),FALSE)</f>
        <v>0</v>
      </c>
      <c r="O485" s="80" t="b">
        <f>VLOOKUP($A485,'Sheet1 - Table (1)'!$A$8:$AG$1186,COLUMN(O$7),FALSE)</f>
        <v>1</v>
      </c>
      <c r="P485" s="80">
        <f>VLOOKUP($A485,'Sheet1 - Table (1)'!$A$8:$AG$1186,COLUMN(P$7),FALSE)</f>
        <v>0</v>
      </c>
      <c r="Q485" s="80" t="b">
        <f>VLOOKUP($A485,'Sheet1 - Table (1)'!$A$8:$AG$1186,COLUMN(Q$7),FALSE)</f>
        <v>1</v>
      </c>
      <c r="R485" s="80">
        <f>VLOOKUP($A485,'Sheet1 - Table (1)'!$A$8:$AG$1186,COLUMN(R$7),FALSE)</f>
        <v>0</v>
      </c>
      <c r="S485" s="80">
        <f>VLOOKUP($A485,'Sheet1 - Table (1)'!$A$8:$AG$1186,COLUMN(S$7),FALSE)</f>
        <v>0</v>
      </c>
      <c r="T485" s="80">
        <f>VLOOKUP($A485,'Sheet1 - Table (1)'!$A$8:$AG$1186,COLUMN(T$7),FALSE)</f>
        <v>0</v>
      </c>
      <c r="U485" s="80" t="str">
        <f t="shared" si="92"/>
        <v>FR-NE</v>
      </c>
      <c r="V485" s="80" t="str">
        <f>VLOOKUP($A485,'Sheet1 - Table (1)'!$A$8:$AG$1186,COLUMN(V$7)+3,FALSE)</f>
        <v>OEIC</v>
      </c>
      <c r="W485" s="80" t="str">
        <f>VLOOKUP(A485,'Sheet1 - Table (1)'!$A$8:$AF$10075,MATCH($W$8,'Sheet1 - Table (1)'!$10:$10,0),FALSE)</f>
        <v>Détermination des Prix Quotidien</v>
      </c>
      <c r="X485" s="80">
        <f>VLOOKUP(A485,'Sheet1 - Table (1)'!$A$8:$AAB$10075,MATCH($X$8,'Sheet1 - Table (1)'!$10:$10,0),FALSE)</f>
        <v>0</v>
      </c>
      <c r="Y485" s="96" t="str">
        <f t="shared" si="94"/>
        <v>Fonds de placement</v>
      </c>
      <c r="AA485" s="96" t="s">
        <v>1823</v>
      </c>
      <c r="AB485" s="96" t="s">
        <v>2481</v>
      </c>
      <c r="AC485" s="214" t="s">
        <v>140</v>
      </c>
      <c r="AD485" s="214" t="s">
        <v>2481</v>
      </c>
      <c r="AE485" s="96" t="s">
        <v>2481</v>
      </c>
      <c r="AF485" s="246" t="s">
        <v>2481</v>
      </c>
      <c r="AI485" s="96" t="s">
        <v>380</v>
      </c>
      <c r="AJ485" s="96" t="s">
        <v>140</v>
      </c>
      <c r="AK485" s="96" t="s">
        <v>140</v>
      </c>
      <c r="AL485" s="96" t="s">
        <v>2481</v>
      </c>
      <c r="AM485" s="96" t="str">
        <f t="shared" si="101"/>
        <v>Obligations étrangères</v>
      </c>
      <c r="AO485" s="96" t="s">
        <v>2481</v>
      </c>
      <c r="AP485" s="96" t="s">
        <v>83</v>
      </c>
      <c r="AQ485" s="96">
        <v>12.6</v>
      </c>
      <c r="AR485" s="101">
        <v>3.4000000000000002E-2</v>
      </c>
      <c r="AS485" s="101">
        <f t="shared" si="100"/>
        <v>2.9700000000000004E-2</v>
      </c>
      <c r="AT485" s="101">
        <v>0.31059999999999999</v>
      </c>
      <c r="AU485" s="101">
        <v>0.32629999999999998</v>
      </c>
      <c r="AV485" s="101">
        <v>0.24879999999999999</v>
      </c>
      <c r="AW485" s="101">
        <v>0.1143</v>
      </c>
      <c r="AZ485" s="101">
        <v>1</v>
      </c>
      <c r="BL485" s="101">
        <v>1</v>
      </c>
      <c r="BT485" s="101">
        <v>0</v>
      </c>
      <c r="BU485" s="101">
        <v>0</v>
      </c>
      <c r="BY485" s="101" t="s">
        <v>1693</v>
      </c>
      <c r="BZ485" s="101" t="str">
        <f>IF(AJ485="Obligations",AP485&amp;" "&amp;AI485&amp;" "&amp;IF(AQ485&lt;3.5,"SHORT",IF(AQ485&gt;8,"LONG","MID")),"")</f>
        <v>Courbe GBP Corporate LONG</v>
      </c>
      <c r="CA485" s="101" t="s">
        <v>70</v>
      </c>
      <c r="CB485" s="101"/>
      <c r="CC485" s="101" t="s">
        <v>70</v>
      </c>
      <c r="CD485" s="42" t="s">
        <v>4374</v>
      </c>
      <c r="CE485" s="42" t="s">
        <v>4374</v>
      </c>
      <c r="CF485" s="42" t="str">
        <f>IFERROR(VLOOKUP(Funds[[#This Row],[Code ISIN]],[1]GLOBAL!$C$1:$L$27,10,FALSE)," ")</f>
        <v xml:space="preserve"> </v>
      </c>
      <c r="CG485" s="42" t="s">
        <v>4374</v>
      </c>
      <c r="CH485" s="42" t="s">
        <v>4374</v>
      </c>
      <c r="CI485" s="42" t="s">
        <v>4374</v>
      </c>
      <c r="CJ485" s="123">
        <v>42734</v>
      </c>
      <c r="CK485" s="96" t="s">
        <v>4374</v>
      </c>
      <c r="CL485" s="246" t="str">
        <f>VLOOKUP(Funds[[#This Row],[Code ISIN]],'Sheet1 - Table (1)'!$A$10:$AF$110017,MATCH("Funds Liquidity",'Sheet1 - Table (1)'!$10:$10,0),FALSE)</f>
        <v>Jour</v>
      </c>
    </row>
    <row r="486" spans="1:92">
      <c r="A486" s="80" t="s">
        <v>402</v>
      </c>
      <c r="B486" s="305">
        <f>IF(ISERROR(VALUE(VLOOKUP($A486,'Sheet1 - Table (1)'!$A$8:$AG$1186,COLUMN(B$7),FALSE))),VLOOKUP(A486,TK_MANQUANTS,2,FALSE),IF(VALUE(VLOOKUP($A486,'Sheet1 - Table (1)'!$A$8:$AG$1186,COLUMN(B$7),FALSE))=0,VLOOKUP(A486,TK_MANQUANTS,2,FALSE),VALUE(VLOOKUP($A486,'Sheet1 - Table (1)'!$A$8:$AG$1186,COLUMN(B$7),FALSE))))</f>
        <v>18876992</v>
      </c>
      <c r="C486" s="80" t="str">
        <f>VLOOKUP($A486,'Sheet1 - Table (1)'!$A$8:$AG$1186,COLUMN(C$7),FALSE)</f>
        <v>Janus Henderson Credit Alpha Y Acc USD Hedged</v>
      </c>
      <c r="D486" s="82">
        <f>VLOOKUP($A486,'Sheet1 - Table (1)'!$A$8:$AG$1186,COLUMN(D$7),FALSE)</f>
        <v>43616</v>
      </c>
      <c r="E486" s="124">
        <f>VLOOKUP($A486,'Sheet1 - Table (1)'!$A$8:$AG$1186,COLUMN(E$7),FALSE)</f>
        <v>0.82</v>
      </c>
      <c r="F486" s="80" t="b">
        <f>VLOOKUP($A486,'Sheet1 - Table (1)'!$A$8:$AG$1186,COLUMN(F$7),FALSE)</f>
        <v>1</v>
      </c>
      <c r="G486" s="80" t="str">
        <f>VLOOKUP($A486,'Sheet1 - Table (1)'!$A$8:$AG$1186,COLUMN(G$7),FALSE)</f>
        <v>UK</v>
      </c>
      <c r="H486" s="80" t="str">
        <f>VLOOKUP($A486,'Sheet1 - Table (1)'!$A$8:$AG$1186,COLUMN(H$7),FALSE)</f>
        <v>USD</v>
      </c>
      <c r="I486" s="80" t="str">
        <f>VLOOKUP($A486,'Sheet1 - Table (1)'!$A$8:$AG$1186,COLUMN(I$7),FALSE)</f>
        <v>Fonds de placement</v>
      </c>
      <c r="J486" s="80" t="str">
        <f>VLOOKUP($A486,'Sheet1 - Table (1)'!$A$8:$AG$1186,COLUMN(J$7),FALSE)</f>
        <v>Alternatives</v>
      </c>
      <c r="K486" s="82">
        <f>VLOOKUP($A486,'Sheet1 - Table (1)'!$A$8:$AG$1186,COLUMN(K$7),FALSE)</f>
        <v>0</v>
      </c>
      <c r="L486" s="80">
        <f>VLOOKUP($A486,'Sheet1 - Table (1)'!$A$8:$AG$1186,COLUMN(L$7),FALSE)</f>
        <v>0</v>
      </c>
      <c r="M486" s="80" t="str">
        <f>VLOOKUP($A486,'Sheet1 - Table (1)'!$A$8:$AG$1186,COLUMN(M$7),FALSE)</f>
        <v>Retained</v>
      </c>
      <c r="N486" s="80">
        <f>VLOOKUP($A486,'Sheet1 - Table (1)'!$A$8:$AG$1186,COLUMN(N$7),FALSE)</f>
        <v>0</v>
      </c>
      <c r="O486" s="80" t="b">
        <f>VLOOKUP($A486,'Sheet1 - Table (1)'!$A$8:$AG$1186,COLUMN(O$7),FALSE)</f>
        <v>1</v>
      </c>
      <c r="P486" s="80">
        <f>VLOOKUP($A486,'Sheet1 - Table (1)'!$A$8:$AG$1186,COLUMN(P$7),FALSE)</f>
        <v>0</v>
      </c>
      <c r="Q486" s="80">
        <f>VLOOKUP($A486,'Sheet1 - Table (1)'!$A$8:$AG$1186,COLUMN(Q$7),FALSE)</f>
        <v>0</v>
      </c>
      <c r="R486" s="80">
        <f>VLOOKUP($A486,'Sheet1 - Table (1)'!$A$8:$AG$1186,COLUMN(R$7),FALSE)</f>
        <v>0</v>
      </c>
      <c r="S486" s="80">
        <f>VLOOKUP($A486,'Sheet1 - Table (1)'!$A$8:$AG$1186,COLUMN(S$7),FALSE)</f>
        <v>0</v>
      </c>
      <c r="T486" s="80">
        <f>VLOOKUP($A486,'Sheet1 - Table (1)'!$A$8:$AG$1186,COLUMN(T$7),FALSE)</f>
        <v>0</v>
      </c>
      <c r="U486" s="80" t="str">
        <f t="shared" si="92"/>
        <v>FR</v>
      </c>
      <c r="V486" s="80" t="str">
        <f>VLOOKUP($A486,'Sheet1 - Table (1)'!$A$8:$AG$1186,COLUMN(V$7)+3,FALSE)</f>
        <v>OEIC</v>
      </c>
      <c r="W486" s="80" t="str">
        <f>VLOOKUP(A486,'Sheet1 - Table (1)'!$A$8:$AF$10075,MATCH($W$8,'Sheet1 - Table (1)'!$10:$10,0),FALSE)</f>
        <v>Détermination des Prix Quotidien</v>
      </c>
      <c r="X486" s="80">
        <f>VLOOKUP(A486,'Sheet1 - Table (1)'!$A$8:$AAB$10075,MATCH($X$8,'Sheet1 - Table (1)'!$10:$10,0),FALSE)</f>
        <v>0</v>
      </c>
      <c r="Y486" s="96" t="str">
        <f t="shared" si="94"/>
        <v>Fonds de placement</v>
      </c>
      <c r="AA486" s="96" t="s">
        <v>1823</v>
      </c>
      <c r="AB486" s="96" t="s">
        <v>2874</v>
      </c>
      <c r="AC486" s="214" t="s">
        <v>140</v>
      </c>
      <c r="AD486" s="214" t="s">
        <v>2064</v>
      </c>
      <c r="AE486" s="96" t="s">
        <v>2542</v>
      </c>
      <c r="AF486" s="246" t="s">
        <v>2546</v>
      </c>
      <c r="AG486" s="96" t="s">
        <v>2866</v>
      </c>
      <c r="AI486" s="96" t="s">
        <v>137</v>
      </c>
      <c r="AJ486" s="96" t="s">
        <v>793</v>
      </c>
      <c r="AK486" s="96" t="s">
        <v>1803</v>
      </c>
      <c r="AL486" s="96" t="s">
        <v>5093</v>
      </c>
      <c r="AM486" s="96" t="str">
        <f t="shared" si="101"/>
        <v>Placements alternatifs étrangers</v>
      </c>
      <c r="AN486" s="139">
        <v>1</v>
      </c>
      <c r="AO486" s="96" t="s">
        <v>2874</v>
      </c>
      <c r="AP486" s="96" t="s">
        <v>74</v>
      </c>
      <c r="AS486" s="101" t="str">
        <f t="shared" si="100"/>
        <v/>
      </c>
      <c r="AV486" s="101">
        <v>1.101</v>
      </c>
      <c r="AW486" s="101">
        <v>-0.10100000000000001</v>
      </c>
      <c r="BB486" s="101">
        <v>1</v>
      </c>
      <c r="BS486" s="101" t="s">
        <v>853</v>
      </c>
      <c r="BV486" s="101">
        <v>0</v>
      </c>
      <c r="BW486" s="101">
        <v>1</v>
      </c>
      <c r="BZ486" s="101" t="str">
        <f t="shared" ref="BZ486:BZ497" si="102">IF(AJ486="Obligations",AP486&amp;" "&amp;AI486&amp;" "&amp;IF(AI486="High Yield",IF(AQ486&lt;2.5,"SHORT",IF(AQ486&gt;4,"LONG","MID")),IF(AQ486&lt;3.5,"SHORT",IF(AQ486&gt;8,"LONG","MID"))),"")</f>
        <v/>
      </c>
      <c r="CA486" s="101" t="s">
        <v>70</v>
      </c>
      <c r="CB486" s="101"/>
      <c r="CC486" s="101" t="s">
        <v>70</v>
      </c>
      <c r="CD486" s="42" t="s">
        <v>4374</v>
      </c>
      <c r="CE486" s="42" t="s">
        <v>4374</v>
      </c>
      <c r="CF486" s="42" t="str">
        <f>IFERROR(VLOOKUP(Funds[[#This Row],[Code ISIN]],[1]GLOBAL!$C$1:$L$27,10,FALSE)," ")</f>
        <v xml:space="preserve"> </v>
      </c>
      <c r="CG486" s="42" t="s">
        <v>4374</v>
      </c>
      <c r="CH486" s="42" t="s">
        <v>4374</v>
      </c>
      <c r="CI486" s="42" t="s">
        <v>4374</v>
      </c>
      <c r="CJ486" s="123">
        <v>42674</v>
      </c>
      <c r="CK486" s="96" t="s">
        <v>4374</v>
      </c>
      <c r="CL486" s="246" t="str">
        <f>VLOOKUP(Funds[[#This Row],[Code ISIN]],'Sheet1 - Table (1)'!$A$10:$AF$110017,MATCH("Funds Liquidity",'Sheet1 - Table (1)'!$10:$10,0),FALSE)</f>
        <v>Jour</v>
      </c>
    </row>
    <row r="487" spans="1:92">
      <c r="A487" s="80" t="s">
        <v>407</v>
      </c>
      <c r="B487" s="305">
        <f>IF(ISERROR(VALUE(VLOOKUP($A487,'Sheet1 - Table (1)'!$A$8:$AG$1186,COLUMN(B$7),FALSE))),VLOOKUP(A487,TK_MANQUANTS,2,FALSE),IF(VALUE(VLOOKUP($A487,'Sheet1 - Table (1)'!$A$8:$AG$1186,COLUMN(B$7),FALSE))=0,VLOOKUP(A487,TK_MANQUANTS,2,FALSE),VALUE(VLOOKUP($A487,'Sheet1 - Table (1)'!$A$8:$AG$1186,COLUMN(B$7),FALSE))))</f>
        <v>10737503</v>
      </c>
      <c r="C487" s="80" t="str">
        <f>VLOOKUP($A487,'Sheet1 - Table (1)'!$A$8:$AG$1186,COLUMN(C$7),FALSE)</f>
        <v>iShares MSCI Canada UCITS ETF USD (Acc)</v>
      </c>
      <c r="D487" s="82">
        <f>VLOOKUP($A487,'Sheet1 - Table (1)'!$A$8:$AG$1186,COLUMN(D$7),FALSE)</f>
        <v>43878</v>
      </c>
      <c r="E487" s="124">
        <f>VLOOKUP($A487,'Sheet1 - Table (1)'!$A$8:$AG$1186,COLUMN(E$7),FALSE)</f>
        <v>0.48</v>
      </c>
      <c r="F487" s="80" t="b">
        <f>VLOOKUP($A487,'Sheet1 - Table (1)'!$A$8:$AG$1186,COLUMN(F$7),FALSE)</f>
        <v>1</v>
      </c>
      <c r="G487" s="80" t="str">
        <f>VLOOKUP($A487,'Sheet1 - Table (1)'!$A$8:$AG$1186,COLUMN(G$7),FALSE)</f>
        <v>Ireland</v>
      </c>
      <c r="H487" s="80" t="str">
        <f>VLOOKUP($A487,'Sheet1 - Table (1)'!$A$8:$AG$1186,COLUMN(H$7),FALSE)</f>
        <v>USD</v>
      </c>
      <c r="I487" s="80" t="str">
        <f>VLOOKUP($A487,'Sheet1 - Table (1)'!$A$8:$AG$1186,COLUMN(I$7),FALSE)</f>
        <v>Exchange Traded Funds</v>
      </c>
      <c r="J487" s="80" t="str">
        <f>VLOOKUP($A487,'Sheet1 - Table (1)'!$A$8:$AG$1186,COLUMN(J$7),FALSE)</f>
        <v>Actions</v>
      </c>
      <c r="K487" s="82">
        <f>VLOOKUP($A487,'Sheet1 - Table (1)'!$A$8:$AG$1186,COLUMN(K$7),FALSE)</f>
        <v>44255</v>
      </c>
      <c r="L487" s="80">
        <f>VLOOKUP($A487,'Sheet1 - Table (1)'!$A$8:$AG$1186,COLUMN(L$7),FALSE)</f>
        <v>765.09533050000005</v>
      </c>
      <c r="M487" s="80" t="str">
        <f>VLOOKUP($A487,'Sheet1 - Table (1)'!$A$8:$AG$1186,COLUMN(M$7),FALSE)</f>
        <v>Retained</v>
      </c>
      <c r="N487" s="80">
        <f>VLOOKUP($A487,'Sheet1 - Table (1)'!$A$8:$AG$1186,COLUMN(N$7),FALSE)</f>
        <v>0</v>
      </c>
      <c r="O487" s="80" t="b">
        <f>VLOOKUP($A487,'Sheet1 - Table (1)'!$A$8:$AG$1186,COLUMN(O$7),FALSE)</f>
        <v>1</v>
      </c>
      <c r="P487" s="80" t="b">
        <f>VLOOKUP($A487,'Sheet1 - Table (1)'!$A$8:$AG$1186,COLUMN(P$7),FALSE)</f>
        <v>1</v>
      </c>
      <c r="Q487" s="80" t="b">
        <f>VLOOKUP($A487,'Sheet1 - Table (1)'!$A$8:$AG$1186,COLUMN(Q$7),FALSE)</f>
        <v>1</v>
      </c>
      <c r="R487" s="80" t="b">
        <f>VLOOKUP($A487,'Sheet1 - Table (1)'!$A$8:$AG$1186,COLUMN(R$7),FALSE)</f>
        <v>1</v>
      </c>
      <c r="S487" s="80" t="b">
        <f>VLOOKUP($A487,'Sheet1 - Table (1)'!$A$8:$AG$1186,COLUMN(S$7),FALSE)</f>
        <v>1</v>
      </c>
      <c r="T487" s="80" t="b">
        <f>VLOOKUP($A487,'Sheet1 - Table (1)'!$A$8:$AG$1186,COLUMN(T$7),FALSE)</f>
        <v>1</v>
      </c>
      <c r="U487" s="80" t="str">
        <f t="shared" si="92"/>
        <v>FR-IT-NE-SP-GE-UK</v>
      </c>
      <c r="V487" s="80" t="str">
        <f>VLOOKUP($A487,'Sheet1 - Table (1)'!$A$8:$AG$1186,COLUMN(V$7)+3,FALSE)</f>
        <v>ICVC</v>
      </c>
      <c r="W487" s="80" t="str">
        <f>VLOOKUP(A487,'Sheet1 - Table (1)'!$A$8:$AF$10075,MATCH($W$8,'Sheet1 - Table (1)'!$10:$10,0),FALSE)</f>
        <v>Détermination des Prix Quotidien</v>
      </c>
      <c r="X487" s="80" t="str">
        <f>VLOOKUP(A487,'Sheet1 - Table (1)'!$A$8:$AAB$10075,MATCH($X$8,'Sheet1 - Table (1)'!$10:$10,0),FALSE)</f>
        <v>Full</v>
      </c>
      <c r="Y487" s="96" t="str">
        <f t="shared" si="94"/>
        <v>ETF</v>
      </c>
      <c r="AA487" s="96" t="s">
        <v>1823</v>
      </c>
      <c r="AB487" s="96" t="s">
        <v>2858</v>
      </c>
      <c r="AC487" s="214" t="s">
        <v>155</v>
      </c>
      <c r="AD487" s="214" t="s">
        <v>2858</v>
      </c>
      <c r="AE487" s="96" t="s">
        <v>2858</v>
      </c>
      <c r="AF487" s="246" t="s">
        <v>2858</v>
      </c>
      <c r="AG487" s="96" t="s">
        <v>2864</v>
      </c>
      <c r="AI487" s="96" t="s">
        <v>155</v>
      </c>
      <c r="AJ487" s="96" t="s">
        <v>155</v>
      </c>
      <c r="AK487" s="96" t="s">
        <v>155</v>
      </c>
      <c r="AL487" s="96" t="s">
        <v>2858</v>
      </c>
      <c r="AM487" s="96" t="str">
        <f t="shared" si="101"/>
        <v>Actions étrangères</v>
      </c>
      <c r="AO487" s="96" t="s">
        <v>2858</v>
      </c>
      <c r="AP487" s="96" t="s">
        <v>2490</v>
      </c>
      <c r="AS487" s="101" t="str">
        <f t="shared" si="100"/>
        <v/>
      </c>
      <c r="BC487" s="101">
        <v>1</v>
      </c>
      <c r="BO487" s="101">
        <v>1</v>
      </c>
      <c r="BT487" s="101" t="s">
        <v>1643</v>
      </c>
      <c r="BZ487" s="101" t="str">
        <f t="shared" si="102"/>
        <v/>
      </c>
      <c r="CA487" s="101" t="s">
        <v>70</v>
      </c>
      <c r="CB487" s="101"/>
      <c r="CC487" s="101" t="s">
        <v>70</v>
      </c>
      <c r="CD487" s="42" t="s">
        <v>4374</v>
      </c>
      <c r="CE487" s="42" t="s">
        <v>4374</v>
      </c>
      <c r="CF487" s="42" t="str">
        <f>IFERROR(VLOOKUP(Funds[[#This Row],[Code ISIN]],[1]GLOBAL!$C$1:$L$27,10,FALSE)," ")</f>
        <v xml:space="preserve"> </v>
      </c>
      <c r="CG487" s="42" t="s">
        <v>4374</v>
      </c>
      <c r="CH487" s="42" t="s">
        <v>4374</v>
      </c>
      <c r="CI487" s="42" t="s">
        <v>4374</v>
      </c>
      <c r="CJ487" s="123">
        <v>43008</v>
      </c>
      <c r="CK487" s="96" t="s">
        <v>4374</v>
      </c>
      <c r="CL487" s="246" t="str">
        <f>VLOOKUP(Funds[[#This Row],[Code ISIN]],'Sheet1 - Table (1)'!$A$10:$AF$110017,MATCH("Funds Liquidity",'Sheet1 - Table (1)'!$10:$10,0),FALSE)</f>
        <v>Jour</v>
      </c>
    </row>
    <row r="488" spans="1:92">
      <c r="A488" s="80" t="s">
        <v>411</v>
      </c>
      <c r="B488" s="305">
        <f>IF(ISERROR(VALUE(VLOOKUP($A488,'Sheet1 - Table (1)'!$A$8:$AG$1186,COLUMN(B$7),FALSE))),VLOOKUP(A488,TK_MANQUANTS,2,FALSE),IF(VALUE(VLOOKUP($A488,'Sheet1 - Table (1)'!$A$8:$AG$1186,COLUMN(B$7),FALSE))=0,VLOOKUP(A488,TK_MANQUANTS,2,FALSE),VALUE(VLOOKUP($A488,'Sheet1 - Table (1)'!$A$8:$AG$1186,COLUMN(B$7),FALSE))))</f>
        <v>10737015</v>
      </c>
      <c r="C488" s="80" t="str">
        <f>VLOOKUP($A488,'Sheet1 - Table (1)'!$A$8:$AG$1186,COLUMN(C$7),FALSE)</f>
        <v>iShares MSCI USA UCITS ETF USD (Acc)</v>
      </c>
      <c r="D488" s="82">
        <f>VLOOKUP($A488,'Sheet1 - Table (1)'!$A$8:$AG$1186,COLUMN(D$7),FALSE)</f>
        <v>43878</v>
      </c>
      <c r="E488" s="124">
        <f>VLOOKUP($A488,'Sheet1 - Table (1)'!$A$8:$AG$1186,COLUMN(E$7),FALSE)</f>
        <v>0.33</v>
      </c>
      <c r="F488" s="80" t="b">
        <f>VLOOKUP($A488,'Sheet1 - Table (1)'!$A$8:$AG$1186,COLUMN(F$7),FALSE)</f>
        <v>1</v>
      </c>
      <c r="G488" s="80" t="str">
        <f>VLOOKUP($A488,'Sheet1 - Table (1)'!$A$8:$AG$1186,COLUMN(G$7),FALSE)</f>
        <v>Ireland</v>
      </c>
      <c r="H488" s="80" t="str">
        <f>VLOOKUP($A488,'Sheet1 - Table (1)'!$A$8:$AG$1186,COLUMN(H$7),FALSE)</f>
        <v>USD</v>
      </c>
      <c r="I488" s="80" t="str">
        <f>VLOOKUP($A488,'Sheet1 - Table (1)'!$A$8:$AG$1186,COLUMN(I$7),FALSE)</f>
        <v>Exchange Traded Funds</v>
      </c>
      <c r="J488" s="80" t="str">
        <f>VLOOKUP($A488,'Sheet1 - Table (1)'!$A$8:$AG$1186,COLUMN(J$7),FALSE)</f>
        <v>Actions</v>
      </c>
      <c r="K488" s="82">
        <f>VLOOKUP($A488,'Sheet1 - Table (1)'!$A$8:$AG$1186,COLUMN(K$7),FALSE)</f>
        <v>44255</v>
      </c>
      <c r="L488" s="80">
        <f>VLOOKUP($A488,'Sheet1 - Table (1)'!$A$8:$AG$1186,COLUMN(L$7),FALSE)</f>
        <v>813.89132029999996</v>
      </c>
      <c r="M488" s="80" t="str">
        <f>VLOOKUP($A488,'Sheet1 - Table (1)'!$A$8:$AG$1186,COLUMN(M$7),FALSE)</f>
        <v>Retained</v>
      </c>
      <c r="N488" s="80">
        <f>VLOOKUP($A488,'Sheet1 - Table (1)'!$A$8:$AG$1186,COLUMN(N$7),FALSE)</f>
        <v>0</v>
      </c>
      <c r="O488" s="80" t="b">
        <f>VLOOKUP($A488,'Sheet1 - Table (1)'!$A$8:$AG$1186,COLUMN(O$7),FALSE)</f>
        <v>1</v>
      </c>
      <c r="P488" s="80" t="b">
        <f>VLOOKUP($A488,'Sheet1 - Table (1)'!$A$8:$AG$1186,COLUMN(P$7),FALSE)</f>
        <v>1</v>
      </c>
      <c r="Q488" s="80" t="b">
        <f>VLOOKUP($A488,'Sheet1 - Table (1)'!$A$8:$AG$1186,COLUMN(Q$7),FALSE)</f>
        <v>1</v>
      </c>
      <c r="R488" s="80" t="b">
        <f>VLOOKUP($A488,'Sheet1 - Table (1)'!$A$8:$AG$1186,COLUMN(R$7),FALSE)</f>
        <v>1</v>
      </c>
      <c r="S488" s="80" t="b">
        <f>VLOOKUP($A488,'Sheet1 - Table (1)'!$A$8:$AG$1186,COLUMN(S$7),FALSE)</f>
        <v>1</v>
      </c>
      <c r="T488" s="80" t="b">
        <f>VLOOKUP($A488,'Sheet1 - Table (1)'!$A$8:$AG$1186,COLUMN(T$7),FALSE)</f>
        <v>1</v>
      </c>
      <c r="U488" s="80" t="str">
        <f t="shared" si="92"/>
        <v>FR-IT-NE-SP-GE-UK</v>
      </c>
      <c r="V488" s="80" t="str">
        <f>VLOOKUP($A488,'Sheet1 - Table (1)'!$A$8:$AG$1186,COLUMN(V$7)+3,FALSE)</f>
        <v>ICVC</v>
      </c>
      <c r="W488" s="80" t="str">
        <f>VLOOKUP(A488,'Sheet1 - Table (1)'!$A$8:$AF$10075,MATCH($W$8,'Sheet1 - Table (1)'!$10:$10,0),FALSE)</f>
        <v>Détermination des Prix Quotidien</v>
      </c>
      <c r="X488" s="80" t="str">
        <f>VLOOKUP(A488,'Sheet1 - Table (1)'!$A$8:$AAB$10075,MATCH($X$8,'Sheet1 - Table (1)'!$10:$10,0),FALSE)</f>
        <v>Full</v>
      </c>
      <c r="Y488" s="96" t="str">
        <f t="shared" si="94"/>
        <v>ETF</v>
      </c>
      <c r="AA488" s="96" t="s">
        <v>1823</v>
      </c>
      <c r="AB488" s="96" t="s">
        <v>2858</v>
      </c>
      <c r="AC488" s="214" t="s">
        <v>155</v>
      </c>
      <c r="AD488" s="214" t="s">
        <v>2858</v>
      </c>
      <c r="AE488" s="96" t="s">
        <v>2858</v>
      </c>
      <c r="AF488" s="246" t="s">
        <v>5393</v>
      </c>
      <c r="AI488" s="96" t="s">
        <v>155</v>
      </c>
      <c r="AJ488" s="96" t="s">
        <v>155</v>
      </c>
      <c r="AK488" s="96" t="s">
        <v>155</v>
      </c>
      <c r="AL488" s="96" t="s">
        <v>2858</v>
      </c>
      <c r="AM488" s="96" t="str">
        <f t="shared" si="101"/>
        <v>Actions étrangères</v>
      </c>
      <c r="AO488" s="96" t="s">
        <v>2858</v>
      </c>
      <c r="AP488" s="96" t="s">
        <v>544</v>
      </c>
      <c r="AS488" s="101" t="str">
        <f t="shared" si="100"/>
        <v/>
      </c>
      <c r="BB488" s="101">
        <v>1</v>
      </c>
      <c r="BN488" s="101">
        <v>1</v>
      </c>
      <c r="BZ488" s="101" t="str">
        <f t="shared" si="102"/>
        <v/>
      </c>
      <c r="CA488" s="101" t="s">
        <v>70</v>
      </c>
      <c r="CB488" s="101"/>
      <c r="CC488" s="101" t="s">
        <v>70</v>
      </c>
      <c r="CD488" s="42" t="s">
        <v>4374</v>
      </c>
      <c r="CE488" s="42" t="s">
        <v>4374</v>
      </c>
      <c r="CF488" s="42" t="str">
        <f>IFERROR(VLOOKUP(Funds[[#This Row],[Code ISIN]],[1]GLOBAL!$C$1:$L$27,10,FALSE)," ")</f>
        <v xml:space="preserve"> </v>
      </c>
      <c r="CG488" s="42" t="s">
        <v>4374</v>
      </c>
      <c r="CH488" s="42" t="s">
        <v>4374</v>
      </c>
      <c r="CI488" s="42" t="s">
        <v>4374</v>
      </c>
      <c r="CK488" s="96" t="s">
        <v>4374</v>
      </c>
      <c r="CL488" s="246" t="str">
        <f>VLOOKUP(Funds[[#This Row],[Code ISIN]],'Sheet1 - Table (1)'!$A$10:$AF$110017,MATCH("Funds Liquidity",'Sheet1 - Table (1)'!$10:$10,0),FALSE)</f>
        <v>Jour</v>
      </c>
    </row>
    <row r="489" spans="1:92">
      <c r="A489" s="99" t="s">
        <v>406</v>
      </c>
      <c r="B489" s="305">
        <f>IF(ISERROR(VALUE(VLOOKUP($A489,'Sheet1 - Table (1)'!$A$8:$AG$1186,COLUMN(B$7),FALSE))),VLOOKUP(A489,TK_MANQUANTS,2,FALSE),IF(VALUE(VLOOKUP($A489,'Sheet1 - Table (1)'!$A$8:$AG$1186,COLUMN(B$7),FALSE))=0,VLOOKUP(A489,TK_MANQUANTS,2,FALSE),VALUE(VLOOKUP($A489,'Sheet1 - Table (1)'!$A$8:$AG$1186,COLUMN(B$7),FALSE))))</f>
        <v>10954070</v>
      </c>
      <c r="C489" s="80" t="str">
        <f>VLOOKUP($A489,'Sheet1 - Table (1)'!$A$8:$AG$1186,COLUMN(C$7),FALSE)</f>
        <v>iShares MSCI Australia UCITS ETF USD (Acc)</v>
      </c>
      <c r="D489" s="82">
        <f>VLOOKUP($A489,'Sheet1 - Table (1)'!$A$8:$AG$1186,COLUMN(D$7),FALSE)</f>
        <v>43861</v>
      </c>
      <c r="E489" s="124">
        <f>VLOOKUP($A489,'Sheet1 - Table (1)'!$A$8:$AG$1186,COLUMN(E$7),FALSE)</f>
        <v>0.5</v>
      </c>
      <c r="F489" s="80" t="b">
        <f>VLOOKUP($A489,'Sheet1 - Table (1)'!$A$8:$AG$1186,COLUMN(F$7),FALSE)</f>
        <v>1</v>
      </c>
      <c r="G489" s="80" t="str">
        <f>VLOOKUP($A489,'Sheet1 - Table (1)'!$A$8:$AG$1186,COLUMN(G$7),FALSE)</f>
        <v>Ireland</v>
      </c>
      <c r="H489" s="80" t="str">
        <f>VLOOKUP($A489,'Sheet1 - Table (1)'!$A$8:$AG$1186,COLUMN(H$7),FALSE)</f>
        <v>USD</v>
      </c>
      <c r="I489" s="80" t="str">
        <f>VLOOKUP($A489,'Sheet1 - Table (1)'!$A$8:$AG$1186,COLUMN(I$7),FALSE)</f>
        <v>Exchange Traded Funds</v>
      </c>
      <c r="J489" s="80" t="str">
        <f>VLOOKUP($A489,'Sheet1 - Table (1)'!$A$8:$AG$1186,COLUMN(J$7),FALSE)</f>
        <v>Actions</v>
      </c>
      <c r="K489" s="82">
        <f>VLOOKUP($A489,'Sheet1 - Table (1)'!$A$8:$AG$1186,COLUMN(K$7),FALSE)</f>
        <v>44255</v>
      </c>
      <c r="L489" s="80">
        <f>VLOOKUP($A489,'Sheet1 - Table (1)'!$A$8:$AG$1186,COLUMN(L$7),FALSE)</f>
        <v>466.23883619999998</v>
      </c>
      <c r="M489" s="80" t="str">
        <f>VLOOKUP($A489,'Sheet1 - Table (1)'!$A$8:$AG$1186,COLUMN(M$7),FALSE)</f>
        <v>Retained</v>
      </c>
      <c r="N489" s="80">
        <f>VLOOKUP($A489,'Sheet1 - Table (1)'!$A$8:$AG$1186,COLUMN(N$7),FALSE)</f>
        <v>0</v>
      </c>
      <c r="O489" s="80" t="b">
        <f>VLOOKUP($A489,'Sheet1 - Table (1)'!$A$8:$AG$1186,COLUMN(O$7),FALSE)</f>
        <v>1</v>
      </c>
      <c r="P489" s="80" t="b">
        <f>VLOOKUP($A489,'Sheet1 - Table (1)'!$A$8:$AG$1186,COLUMN(P$7),FALSE)</f>
        <v>1</v>
      </c>
      <c r="Q489" s="80" t="b">
        <f>VLOOKUP($A489,'Sheet1 - Table (1)'!$A$8:$AG$1186,COLUMN(Q$7),FALSE)</f>
        <v>1</v>
      </c>
      <c r="R489" s="80" t="b">
        <f>VLOOKUP($A489,'Sheet1 - Table (1)'!$A$8:$AG$1186,COLUMN(R$7),FALSE)</f>
        <v>1</v>
      </c>
      <c r="S489" s="80" t="b">
        <f>VLOOKUP($A489,'Sheet1 - Table (1)'!$A$8:$AG$1186,COLUMN(S$7),FALSE)</f>
        <v>1</v>
      </c>
      <c r="T489" s="80" t="b">
        <f>VLOOKUP($A489,'Sheet1 - Table (1)'!$A$8:$AG$1186,COLUMN(T$7),FALSE)</f>
        <v>1</v>
      </c>
      <c r="U489" s="80" t="str">
        <f t="shared" si="92"/>
        <v>FR-IT-NE-SP-GE-UK</v>
      </c>
      <c r="V489" s="80" t="str">
        <f>VLOOKUP($A489,'Sheet1 - Table (1)'!$A$8:$AG$1186,COLUMN(V$7)+3,FALSE)</f>
        <v>ICVC</v>
      </c>
      <c r="W489" s="80" t="str">
        <f>VLOOKUP(A489,'Sheet1 - Table (1)'!$A$8:$AF$10075,MATCH($W$8,'Sheet1 - Table (1)'!$10:$10,0),FALSE)</f>
        <v>Détermination des Prix Quotidien</v>
      </c>
      <c r="X489" s="80" t="str">
        <f>VLOOKUP(A489,'Sheet1 - Table (1)'!$A$8:$AAB$10075,MATCH($X$8,'Sheet1 - Table (1)'!$10:$10,0),FALSE)</f>
        <v>Full</v>
      </c>
      <c r="Y489" s="96" t="str">
        <f t="shared" si="94"/>
        <v>ETF</v>
      </c>
      <c r="AA489" s="96" t="s">
        <v>1823</v>
      </c>
      <c r="AB489" s="96" t="s">
        <v>2858</v>
      </c>
      <c r="AC489" s="214" t="s">
        <v>155</v>
      </c>
      <c r="AD489" s="214" t="s">
        <v>2858</v>
      </c>
      <c r="AE489" s="96" t="s">
        <v>2858</v>
      </c>
      <c r="AF489" s="246" t="s">
        <v>2858</v>
      </c>
      <c r="AG489" s="96" t="s">
        <v>2864</v>
      </c>
      <c r="AI489" s="96" t="s">
        <v>155</v>
      </c>
      <c r="AJ489" s="96" t="s">
        <v>155</v>
      </c>
      <c r="AK489" s="96" t="s">
        <v>155</v>
      </c>
      <c r="AL489" s="96" t="s">
        <v>2858</v>
      </c>
      <c r="AM489" s="96" t="str">
        <f t="shared" si="101"/>
        <v>Actions étrangères</v>
      </c>
      <c r="AO489" s="96" t="s">
        <v>2858</v>
      </c>
      <c r="AP489" s="96" t="s">
        <v>5154</v>
      </c>
      <c r="AS489" s="101" t="str">
        <f t="shared" si="100"/>
        <v/>
      </c>
      <c r="BD489" s="101">
        <v>1</v>
      </c>
      <c r="BQ489" s="101">
        <v>1</v>
      </c>
      <c r="BT489" s="96" t="s">
        <v>1644</v>
      </c>
      <c r="BZ489" s="101" t="str">
        <f t="shared" si="102"/>
        <v/>
      </c>
      <c r="CA489" s="101" t="s">
        <v>4050</v>
      </c>
      <c r="CB489" s="101" t="s">
        <v>3699</v>
      </c>
      <c r="CC489" s="101" t="s">
        <v>3963</v>
      </c>
      <c r="CD489" s="42" t="s">
        <v>4374</v>
      </c>
      <c r="CE489" s="42" t="s">
        <v>4374</v>
      </c>
      <c r="CF489" s="42" t="str">
        <f>IFERROR(VLOOKUP(Funds[[#This Row],[Code ISIN]],[1]GLOBAL!$C$1:$L$27,10,FALSE)," ")</f>
        <v xml:space="preserve"> </v>
      </c>
      <c r="CG489" s="42" t="s">
        <v>4374</v>
      </c>
      <c r="CH489" s="42" t="s">
        <v>4374</v>
      </c>
      <c r="CI489" s="42" t="s">
        <v>4374</v>
      </c>
      <c r="CK489" s="96" t="s">
        <v>4374</v>
      </c>
      <c r="CL489" s="246" t="str">
        <f>VLOOKUP(Funds[[#This Row],[Code ISIN]],'Sheet1 - Table (1)'!$A$10:$AF$110017,MATCH("Funds Liquidity",'Sheet1 - Table (1)'!$10:$10,0),FALSE)</f>
        <v>Jour</v>
      </c>
    </row>
    <row r="490" spans="1:92">
      <c r="A490" s="80" t="s">
        <v>534</v>
      </c>
      <c r="B490" s="305">
        <f>IF(ISERROR(VALUE(VLOOKUP($A490,'Sheet1 - Table (1)'!$A$8:$AG$1186,COLUMN(B$7),FALSE))),VLOOKUP(A490,TK_MANQUANTS,2,FALSE),IF(VALUE(VLOOKUP($A490,'Sheet1 - Table (1)'!$A$8:$AG$1186,COLUMN(B$7),FALSE))=0,VLOOKUP(A490,TK_MANQUANTS,2,FALSE),VALUE(VLOOKUP($A490,'Sheet1 - Table (1)'!$A$8:$AG$1186,COLUMN(B$7),FALSE))))</f>
        <v>10737489</v>
      </c>
      <c r="C490" s="80" t="str">
        <f>VLOOKUP($A490,'Sheet1 - Table (1)'!$A$8:$AG$1186,COLUMN(C$7),FALSE)</f>
        <v>iShares Core FTSE 100 UCITS ETF GBP (Acc)</v>
      </c>
      <c r="D490" s="82">
        <f>VLOOKUP($A490,'Sheet1 - Table (1)'!$A$8:$AG$1186,COLUMN(D$7),FALSE)</f>
        <v>44034</v>
      </c>
      <c r="E490" s="124">
        <f>VLOOKUP($A490,'Sheet1 - Table (1)'!$A$8:$AG$1186,COLUMN(E$7),FALSE)</f>
        <v>7.0000000000000007E-2</v>
      </c>
      <c r="F490" s="80" t="b">
        <f>VLOOKUP($A490,'Sheet1 - Table (1)'!$A$8:$AG$1186,COLUMN(F$7),FALSE)</f>
        <v>1</v>
      </c>
      <c r="G490" s="80" t="str">
        <f>VLOOKUP($A490,'Sheet1 - Table (1)'!$A$8:$AG$1186,COLUMN(G$7),FALSE)</f>
        <v>Ireland</v>
      </c>
      <c r="H490" s="80" t="str">
        <f>VLOOKUP($A490,'Sheet1 - Table (1)'!$A$8:$AG$1186,COLUMN(H$7),FALSE)</f>
        <v>GBP</v>
      </c>
      <c r="I490" s="80" t="str">
        <f>VLOOKUP($A490,'Sheet1 - Table (1)'!$A$8:$AG$1186,COLUMN(I$7),FALSE)</f>
        <v>Exchange Traded Funds</v>
      </c>
      <c r="J490" s="80" t="str">
        <f>VLOOKUP($A490,'Sheet1 - Table (1)'!$A$8:$AG$1186,COLUMN(J$7),FALSE)</f>
        <v>Actions</v>
      </c>
      <c r="K490" s="82">
        <f>VLOOKUP($A490,'Sheet1 - Table (1)'!$A$8:$AG$1186,COLUMN(K$7),FALSE)</f>
        <v>44255</v>
      </c>
      <c r="L490" s="80">
        <f>VLOOKUP($A490,'Sheet1 - Table (1)'!$A$8:$AG$1186,COLUMN(L$7),FALSE)</f>
        <v>1878.6504487</v>
      </c>
      <c r="M490" s="80" t="str">
        <f>VLOOKUP($A490,'Sheet1 - Table (1)'!$A$8:$AG$1186,COLUMN(M$7),FALSE)</f>
        <v>Retained</v>
      </c>
      <c r="N490" s="80">
        <f>VLOOKUP($A490,'Sheet1 - Table (1)'!$A$8:$AG$1186,COLUMN(N$7),FALSE)</f>
        <v>0</v>
      </c>
      <c r="O490" s="80" t="b">
        <f>VLOOKUP($A490,'Sheet1 - Table (1)'!$A$8:$AG$1186,COLUMN(O$7),FALSE)</f>
        <v>1</v>
      </c>
      <c r="P490" s="80" t="b">
        <f>VLOOKUP($A490,'Sheet1 - Table (1)'!$A$8:$AG$1186,COLUMN(P$7),FALSE)</f>
        <v>1</v>
      </c>
      <c r="Q490" s="80" t="b">
        <f>VLOOKUP($A490,'Sheet1 - Table (1)'!$A$8:$AG$1186,COLUMN(Q$7),FALSE)</f>
        <v>1</v>
      </c>
      <c r="R490" s="80" t="b">
        <f>VLOOKUP($A490,'Sheet1 - Table (1)'!$A$8:$AG$1186,COLUMN(R$7),FALSE)</f>
        <v>1</v>
      </c>
      <c r="S490" s="80" t="b">
        <f>VLOOKUP($A490,'Sheet1 - Table (1)'!$A$8:$AG$1186,COLUMN(S$7),FALSE)</f>
        <v>1</v>
      </c>
      <c r="T490" s="80" t="b">
        <f>VLOOKUP($A490,'Sheet1 - Table (1)'!$A$8:$AG$1186,COLUMN(T$7),FALSE)</f>
        <v>1</v>
      </c>
      <c r="U490" s="80" t="str">
        <f t="shared" si="92"/>
        <v>FR-IT-NE-SP-GE-UK</v>
      </c>
      <c r="V490" s="80" t="str">
        <f>VLOOKUP($A490,'Sheet1 - Table (1)'!$A$8:$AG$1186,COLUMN(V$7)+3,FALSE)</f>
        <v>ICVC</v>
      </c>
      <c r="W490" s="80" t="str">
        <f>VLOOKUP(A490,'Sheet1 - Table (1)'!$A$8:$AF$10075,MATCH($W$8,'Sheet1 - Table (1)'!$10:$10,0),FALSE)</f>
        <v>Détermination des Prix Quotidien</v>
      </c>
      <c r="X490" s="80" t="str">
        <f>VLOOKUP(A490,'Sheet1 - Table (1)'!$A$8:$AAB$10075,MATCH($X$8,'Sheet1 - Table (1)'!$10:$10,0),FALSE)</f>
        <v>Full</v>
      </c>
      <c r="Y490" s="96" t="str">
        <f t="shared" si="94"/>
        <v>ETF</v>
      </c>
      <c r="AA490" s="96" t="s">
        <v>1823</v>
      </c>
      <c r="AB490" s="96" t="s">
        <v>2858</v>
      </c>
      <c r="AC490" s="214" t="s">
        <v>155</v>
      </c>
      <c r="AD490" s="214" t="s">
        <v>2858</v>
      </c>
      <c r="AE490" s="96" t="s">
        <v>2858</v>
      </c>
      <c r="AF490" s="246" t="s">
        <v>2858</v>
      </c>
      <c r="AG490" s="96" t="s">
        <v>2864</v>
      </c>
      <c r="AI490" s="96" t="s">
        <v>155</v>
      </c>
      <c r="AJ490" s="96" t="s">
        <v>155</v>
      </c>
      <c r="AK490" s="96" t="s">
        <v>155</v>
      </c>
      <c r="AL490" s="96" t="s">
        <v>2858</v>
      </c>
      <c r="AM490" s="96" t="str">
        <f t="shared" si="101"/>
        <v>Actions étrangères</v>
      </c>
      <c r="AO490" s="96" t="s">
        <v>2858</v>
      </c>
      <c r="AP490" s="96" t="s">
        <v>5156</v>
      </c>
      <c r="AS490" s="101" t="str">
        <f t="shared" si="100"/>
        <v/>
      </c>
      <c r="AZ490" s="101">
        <v>1</v>
      </c>
      <c r="BL490" s="101">
        <v>1</v>
      </c>
      <c r="BT490" s="101" t="s">
        <v>1645</v>
      </c>
      <c r="BY490" s="96" t="s">
        <v>22012</v>
      </c>
      <c r="BZ490" s="101" t="str">
        <f t="shared" si="102"/>
        <v/>
      </c>
      <c r="CA490" s="101" t="s">
        <v>4050</v>
      </c>
      <c r="CB490" s="122" t="s">
        <v>3700</v>
      </c>
      <c r="CC490" s="126" t="s">
        <v>4411</v>
      </c>
      <c r="CD490" s="42" t="s">
        <v>4374</v>
      </c>
      <c r="CE490" s="42" t="s">
        <v>4374</v>
      </c>
      <c r="CF490" s="42" t="str">
        <f>IFERROR(VLOOKUP(Funds[[#This Row],[Code ISIN]],[1]GLOBAL!$C$1:$L$27,10,FALSE)," ")</f>
        <v xml:space="preserve"> </v>
      </c>
      <c r="CG490" s="42" t="s">
        <v>1633</v>
      </c>
      <c r="CH490" s="42" t="s">
        <v>4374</v>
      </c>
      <c r="CI490" s="42" t="s">
        <v>4374</v>
      </c>
      <c r="CK490" s="96" t="s">
        <v>4374</v>
      </c>
      <c r="CL490" s="246" t="str">
        <f>VLOOKUP(Funds[[#This Row],[Code ISIN]],'Sheet1 - Table (1)'!$A$10:$AF$110017,MATCH("Funds Liquidity",'Sheet1 - Table (1)'!$10:$10,0),FALSE)</f>
        <v>Jour</v>
      </c>
    </row>
    <row r="491" spans="1:92">
      <c r="A491" s="80" t="s">
        <v>526</v>
      </c>
      <c r="B491" s="305">
        <f>IF(ISERROR(VALUE(VLOOKUP($A491,'Sheet1 - Table (1)'!$A$8:$AG$1186,COLUMN(B$7),FALSE))),VLOOKUP(A491,TK_MANQUANTS,2,FALSE),IF(VALUE(VLOOKUP($A491,'Sheet1 - Table (1)'!$A$8:$AG$1186,COLUMN(B$7),FALSE))=0,VLOOKUP(A491,TK_MANQUANTS,2,FALSE),VALUE(VLOOKUP($A491,'Sheet1 - Table (1)'!$A$8:$AG$1186,COLUMN(B$7),FALSE))))</f>
        <v>11316402</v>
      </c>
      <c r="C491" s="80" t="str">
        <f>VLOOKUP($A491,'Sheet1 - Table (1)'!$A$8:$AG$1186,COLUMN(C$7),FALSE)</f>
        <v>Janus Henderson Credit Alpha Y Acc EUR Hedged</v>
      </c>
      <c r="D491" s="82">
        <f>VLOOKUP($A491,'Sheet1 - Table (1)'!$A$8:$AG$1186,COLUMN(D$7),FALSE)</f>
        <v>43404</v>
      </c>
      <c r="E491" s="124">
        <f>VLOOKUP($A491,'Sheet1 - Table (1)'!$A$8:$AG$1186,COLUMN(E$7),FALSE)</f>
        <v>0.82</v>
      </c>
      <c r="F491" s="80" t="b">
        <f>VLOOKUP($A491,'Sheet1 - Table (1)'!$A$8:$AG$1186,COLUMN(F$7),FALSE)</f>
        <v>1</v>
      </c>
      <c r="G491" s="80" t="str">
        <f>VLOOKUP($A491,'Sheet1 - Table (1)'!$A$8:$AG$1186,COLUMN(G$7),FALSE)</f>
        <v>UK</v>
      </c>
      <c r="H491" s="80" t="str">
        <f>VLOOKUP($A491,'Sheet1 - Table (1)'!$A$8:$AG$1186,COLUMN(H$7),FALSE)</f>
        <v>EUR</v>
      </c>
      <c r="I491" s="80" t="str">
        <f>VLOOKUP($A491,'Sheet1 - Table (1)'!$A$8:$AG$1186,COLUMN(I$7),FALSE)</f>
        <v>Fonds de placement</v>
      </c>
      <c r="J491" s="80" t="str">
        <f>VLOOKUP($A491,'Sheet1 - Table (1)'!$A$8:$AG$1186,COLUMN(J$7),FALSE)</f>
        <v>Alternatives</v>
      </c>
      <c r="K491" s="82">
        <f>VLOOKUP($A491,'Sheet1 - Table (1)'!$A$8:$AG$1186,COLUMN(K$7),FALSE)</f>
        <v>0</v>
      </c>
      <c r="L491" s="80">
        <f>VLOOKUP($A491,'Sheet1 - Table (1)'!$A$8:$AG$1186,COLUMN(L$7),FALSE)</f>
        <v>0</v>
      </c>
      <c r="M491" s="80" t="str">
        <f>VLOOKUP($A491,'Sheet1 - Table (1)'!$A$8:$AG$1186,COLUMN(M$7),FALSE)</f>
        <v>Retained</v>
      </c>
      <c r="N491" s="80" t="b">
        <f>VLOOKUP($A491,'Sheet1 - Table (1)'!$A$8:$AG$1186,COLUMN(N$7),FALSE)</f>
        <v>1</v>
      </c>
      <c r="O491" s="80" t="b">
        <f>VLOOKUP($A491,'Sheet1 - Table (1)'!$A$8:$AG$1186,COLUMN(O$7),FALSE)</f>
        <v>1</v>
      </c>
      <c r="P491" s="80">
        <f>VLOOKUP($A491,'Sheet1 - Table (1)'!$A$8:$AG$1186,COLUMN(P$7),FALSE)</f>
        <v>0</v>
      </c>
      <c r="Q491" s="80">
        <f>VLOOKUP($A491,'Sheet1 - Table (1)'!$A$8:$AG$1186,COLUMN(Q$7),FALSE)</f>
        <v>0</v>
      </c>
      <c r="R491" s="80" t="b">
        <f>VLOOKUP($A491,'Sheet1 - Table (1)'!$A$8:$AG$1186,COLUMN(R$7),FALSE)</f>
        <v>1</v>
      </c>
      <c r="S491" s="80" t="b">
        <f>VLOOKUP($A491,'Sheet1 - Table (1)'!$A$8:$AG$1186,COLUMN(S$7),FALSE)</f>
        <v>1</v>
      </c>
      <c r="T491" s="80">
        <f>VLOOKUP($A491,'Sheet1 - Table (1)'!$A$8:$AG$1186,COLUMN(T$7),FALSE)</f>
        <v>0</v>
      </c>
      <c r="U491" s="80" t="str">
        <f t="shared" si="92"/>
        <v>BE-FR-SP-GE</v>
      </c>
      <c r="V491" s="80" t="str">
        <f>VLOOKUP($A491,'Sheet1 - Table (1)'!$A$8:$AG$1186,COLUMN(V$7)+3,FALSE)</f>
        <v>OEIC</v>
      </c>
      <c r="W491" s="80" t="str">
        <f>VLOOKUP(A491,'Sheet1 - Table (1)'!$A$8:$AF$10075,MATCH($W$8,'Sheet1 - Table (1)'!$10:$10,0),FALSE)</f>
        <v>Détermination des Prix Quotidien</v>
      </c>
      <c r="X491" s="80">
        <f>VLOOKUP(A491,'Sheet1 - Table (1)'!$A$8:$AAB$10075,MATCH($X$8,'Sheet1 - Table (1)'!$10:$10,0),FALSE)</f>
        <v>0</v>
      </c>
      <c r="Y491" s="96" t="str">
        <f t="shared" si="94"/>
        <v>Fonds de placement</v>
      </c>
      <c r="AA491" s="96" t="s">
        <v>1823</v>
      </c>
      <c r="AB491" s="96" t="s">
        <v>2481</v>
      </c>
      <c r="AC491" s="214" t="s">
        <v>140</v>
      </c>
      <c r="AD491" s="214" t="s">
        <v>2481</v>
      </c>
      <c r="AE491" s="96" t="s">
        <v>2542</v>
      </c>
      <c r="AF491" s="246" t="s">
        <v>2481</v>
      </c>
      <c r="AG491" s="96" t="s">
        <v>2866</v>
      </c>
      <c r="AI491" s="96" t="s">
        <v>137</v>
      </c>
      <c r="AJ491" s="96" t="s">
        <v>793</v>
      </c>
      <c r="AK491" s="96" t="s">
        <v>1803</v>
      </c>
      <c r="AL491" s="96" t="s">
        <v>5093</v>
      </c>
      <c r="AM491" s="96" t="str">
        <f t="shared" si="101"/>
        <v>Placements alternatifs étrangers</v>
      </c>
      <c r="AN491" s="139">
        <v>1</v>
      </c>
      <c r="AO491" s="96" t="s">
        <v>2064</v>
      </c>
      <c r="AP491" s="96" t="s">
        <v>74</v>
      </c>
      <c r="AS491" s="101" t="str">
        <f t="shared" si="100"/>
        <v/>
      </c>
      <c r="AV491" s="101">
        <v>1.101</v>
      </c>
      <c r="AW491" s="101">
        <v>-0.10100000000000001</v>
      </c>
      <c r="AY491" s="101">
        <v>1</v>
      </c>
      <c r="BS491" s="101" t="s">
        <v>853</v>
      </c>
      <c r="BV491" s="101">
        <v>0</v>
      </c>
      <c r="BW491" s="101">
        <v>1</v>
      </c>
      <c r="BZ491" s="101" t="str">
        <f t="shared" si="102"/>
        <v/>
      </c>
      <c r="CA491" s="101" t="s">
        <v>70</v>
      </c>
      <c r="CB491" s="101"/>
      <c r="CC491" s="101" t="s">
        <v>70</v>
      </c>
      <c r="CD491" s="42" t="s">
        <v>4374</v>
      </c>
      <c r="CE491" s="42" t="s">
        <v>4374</v>
      </c>
      <c r="CF491" s="42" t="str">
        <f>IFERROR(VLOOKUP(Funds[[#This Row],[Code ISIN]],[1]GLOBAL!$C$1:$L$27,10,FALSE)," ")</f>
        <v xml:space="preserve"> </v>
      </c>
      <c r="CG491" s="42" t="s">
        <v>4374</v>
      </c>
      <c r="CH491" s="42" t="s">
        <v>4374</v>
      </c>
      <c r="CI491" s="42" t="s">
        <v>4374</v>
      </c>
      <c r="CJ491" s="123">
        <v>42674</v>
      </c>
      <c r="CK491" s="96" t="s">
        <v>4374</v>
      </c>
      <c r="CL491" s="246" t="str">
        <f>VLOOKUP(Funds[[#This Row],[Code ISIN]],'Sheet1 - Table (1)'!$A$10:$AF$110017,MATCH("Funds Liquidity",'Sheet1 - Table (1)'!$10:$10,0),FALSE)</f>
        <v>Jour</v>
      </c>
    </row>
    <row r="492" spans="1:92">
      <c r="A492" s="80" t="s">
        <v>156</v>
      </c>
      <c r="B492" s="305">
        <f>IF(ISERROR(VALUE(VLOOKUP($A492,'Sheet1 - Table (1)'!$A$8:$AG$1186,COLUMN(B$7),FALSE))),VLOOKUP(A492,TK_MANQUANTS,2,FALSE),IF(VALUE(VLOOKUP($A492,'Sheet1 - Table (1)'!$A$8:$AG$1186,COLUMN(B$7),FALSE))=0,VLOOKUP(A492,TK_MANQUANTS,2,FALSE),VALUE(VLOOKUP($A492,'Sheet1 - Table (1)'!$A$8:$AG$1186,COLUMN(B$7),FALSE))))</f>
        <v>10737587</v>
      </c>
      <c r="C492" s="80" t="str">
        <f>VLOOKUP($A492,'Sheet1 - Table (1)'!$A$8:$AG$1186,COLUMN(C$7),FALSE)</f>
        <v>iShares Core MSCI EMU UCITS ETF EUR Acc</v>
      </c>
      <c r="D492" s="82">
        <f>VLOOKUP($A492,'Sheet1 - Table (1)'!$A$8:$AG$1186,COLUMN(D$7),FALSE)</f>
        <v>43878</v>
      </c>
      <c r="E492" s="124">
        <f>VLOOKUP($A492,'Sheet1 - Table (1)'!$A$8:$AG$1186,COLUMN(E$7),FALSE)</f>
        <v>0.12</v>
      </c>
      <c r="F492" s="80" t="b">
        <f>VLOOKUP($A492,'Sheet1 - Table (1)'!$A$8:$AG$1186,COLUMN(F$7),FALSE)</f>
        <v>1</v>
      </c>
      <c r="G492" s="80" t="str">
        <f>VLOOKUP($A492,'Sheet1 - Table (1)'!$A$8:$AG$1186,COLUMN(G$7),FALSE)</f>
        <v>Ireland</v>
      </c>
      <c r="H492" s="80" t="str">
        <f>VLOOKUP($A492,'Sheet1 - Table (1)'!$A$8:$AG$1186,COLUMN(H$7),FALSE)</f>
        <v>EUR</v>
      </c>
      <c r="I492" s="80" t="str">
        <f>VLOOKUP($A492,'Sheet1 - Table (1)'!$A$8:$AG$1186,COLUMN(I$7),FALSE)</f>
        <v>Exchange Traded Funds</v>
      </c>
      <c r="J492" s="80" t="str">
        <f>VLOOKUP($A492,'Sheet1 - Table (1)'!$A$8:$AG$1186,COLUMN(J$7),FALSE)</f>
        <v>Actions</v>
      </c>
      <c r="K492" s="82">
        <f>VLOOKUP($A492,'Sheet1 - Table (1)'!$A$8:$AG$1186,COLUMN(K$7),FALSE)</f>
        <v>44255</v>
      </c>
      <c r="L492" s="80">
        <f>VLOOKUP($A492,'Sheet1 - Table (1)'!$A$8:$AG$1186,COLUMN(L$7),FALSE)</f>
        <v>3590.7510949000002</v>
      </c>
      <c r="M492" s="80" t="str">
        <f>VLOOKUP($A492,'Sheet1 - Table (1)'!$A$8:$AG$1186,COLUMN(M$7),FALSE)</f>
        <v>Retained</v>
      </c>
      <c r="N492" s="80">
        <f>VLOOKUP($A492,'Sheet1 - Table (1)'!$A$8:$AG$1186,COLUMN(N$7),FALSE)</f>
        <v>0</v>
      </c>
      <c r="O492" s="80" t="b">
        <f>VLOOKUP($A492,'Sheet1 - Table (1)'!$A$8:$AG$1186,COLUMN(O$7),FALSE)</f>
        <v>1</v>
      </c>
      <c r="P492" s="80" t="b">
        <f>VLOOKUP($A492,'Sheet1 - Table (1)'!$A$8:$AG$1186,COLUMN(P$7),FALSE)</f>
        <v>1</v>
      </c>
      <c r="Q492" s="80" t="b">
        <f>VLOOKUP($A492,'Sheet1 - Table (1)'!$A$8:$AG$1186,COLUMN(Q$7),FALSE)</f>
        <v>1</v>
      </c>
      <c r="R492" s="80" t="b">
        <f>VLOOKUP($A492,'Sheet1 - Table (1)'!$A$8:$AG$1186,COLUMN(R$7),FALSE)</f>
        <v>1</v>
      </c>
      <c r="S492" s="80" t="b">
        <f>VLOOKUP($A492,'Sheet1 - Table (1)'!$A$8:$AG$1186,COLUMN(S$7),FALSE)</f>
        <v>1</v>
      </c>
      <c r="T492" s="80" t="b">
        <f>VLOOKUP($A492,'Sheet1 - Table (1)'!$A$8:$AG$1186,COLUMN(T$7),FALSE)</f>
        <v>1</v>
      </c>
      <c r="U492" s="80" t="str">
        <f t="shared" si="92"/>
        <v>FR-IT-NE-SP-GE-UK</v>
      </c>
      <c r="V492" s="80" t="str">
        <f>VLOOKUP($A492,'Sheet1 - Table (1)'!$A$8:$AG$1186,COLUMN(V$7)+3,FALSE)</f>
        <v>ICVC</v>
      </c>
      <c r="W492" s="80" t="str">
        <f>VLOOKUP(A492,'Sheet1 - Table (1)'!$A$8:$AF$10075,MATCH($W$8,'Sheet1 - Table (1)'!$10:$10,0),FALSE)</f>
        <v>Détermination des Prix Quotidien</v>
      </c>
      <c r="X492" s="80" t="str">
        <f>VLOOKUP(A492,'Sheet1 - Table (1)'!$A$8:$AAB$10075,MATCH($X$8,'Sheet1 - Table (1)'!$10:$10,0),FALSE)</f>
        <v>Full</v>
      </c>
      <c r="Y492" s="96" t="str">
        <f t="shared" si="94"/>
        <v>ETF</v>
      </c>
      <c r="AA492" s="96" t="s">
        <v>1823</v>
      </c>
      <c r="AB492" s="96" t="s">
        <v>2858</v>
      </c>
      <c r="AC492" s="214" t="s">
        <v>155</v>
      </c>
      <c r="AD492" s="214" t="s">
        <v>2858</v>
      </c>
      <c r="AE492" s="96" t="s">
        <v>2553</v>
      </c>
      <c r="AF492" s="246" t="s">
        <v>2858</v>
      </c>
      <c r="AG492" s="96" t="s">
        <v>2864</v>
      </c>
      <c r="AI492" s="96" t="s">
        <v>155</v>
      </c>
      <c r="AJ492" s="96" t="s">
        <v>155</v>
      </c>
      <c r="AK492" s="96" t="s">
        <v>155</v>
      </c>
      <c r="AL492" s="96" t="s">
        <v>2858</v>
      </c>
      <c r="AM492" s="96" t="str">
        <f t="shared" si="101"/>
        <v>Actions étrangères</v>
      </c>
      <c r="AO492" s="96" t="s">
        <v>2858</v>
      </c>
      <c r="AP492" s="96" t="s">
        <v>834</v>
      </c>
      <c r="AS492" s="101" t="str">
        <f t="shared" si="100"/>
        <v/>
      </c>
      <c r="AY492" s="101">
        <v>1</v>
      </c>
      <c r="BK492" s="101">
        <v>1</v>
      </c>
      <c r="BT492" s="101" t="s">
        <v>1646</v>
      </c>
      <c r="BZ492" s="101" t="str">
        <f t="shared" si="102"/>
        <v/>
      </c>
      <c r="CA492" s="101" t="s">
        <v>4050</v>
      </c>
      <c r="CB492" s="122" t="s">
        <v>3701</v>
      </c>
      <c r="CC492" s="101" t="s">
        <v>3964</v>
      </c>
      <c r="CD492" s="42" t="s">
        <v>4374</v>
      </c>
      <c r="CE492" s="42" t="s">
        <v>4374</v>
      </c>
      <c r="CF492" s="42" t="str">
        <f>IFERROR(VLOOKUP(Funds[[#This Row],[Code ISIN]],[1]GLOBAL!$C$1:$L$27,10,FALSE)," ")</f>
        <v xml:space="preserve"> </v>
      </c>
      <c r="CG492" s="42" t="s">
        <v>4374</v>
      </c>
      <c r="CH492" s="42" t="s">
        <v>4374</v>
      </c>
      <c r="CI492" s="42" t="s">
        <v>4374</v>
      </c>
      <c r="CJ492" s="123"/>
      <c r="CK492" s="96" t="s">
        <v>4374</v>
      </c>
      <c r="CL492" s="246" t="str">
        <f>VLOOKUP(Funds[[#This Row],[Code ISIN]],'Sheet1 - Table (1)'!$A$10:$AF$110017,MATCH("Funds Liquidity",'Sheet1 - Table (1)'!$10:$10,0),FALSE)</f>
        <v>Jour</v>
      </c>
    </row>
    <row r="493" spans="1:92">
      <c r="A493" s="80" t="s">
        <v>4710</v>
      </c>
      <c r="B493" s="305">
        <f>IF(ISERROR(VALUE(VLOOKUP($A493,'Sheet1 - Table (1)'!$A$8:$AG$1186,COLUMN(B$7),FALSE))),VLOOKUP(A493,TK_MANQUANTS,2,FALSE),IF(VALUE(VLOOKUP($A493,'Sheet1 - Table (1)'!$A$8:$AG$1186,COLUMN(B$7),FALSE))=0,VLOOKUP(A493,TK_MANQUANTS,2,FALSE),VALUE(VLOOKUP($A493,'Sheet1 - Table (1)'!$A$8:$AG$1186,COLUMN(B$7),FALSE))))</f>
        <v>1034701</v>
      </c>
      <c r="C493" s="80" t="str">
        <f>VLOOKUP($A493,'Sheet1 - Table (1)'!$A$8:$AG$1186,COLUMN(C$7),FALSE)</f>
        <v>Schroder ISF EURO Eq C Acc</v>
      </c>
      <c r="D493" s="82">
        <f>VLOOKUP($A493,'Sheet1 - Table (1)'!$A$8:$AG$1186,COLUMN(D$7),FALSE)</f>
        <v>43942</v>
      </c>
      <c r="E493" s="124">
        <f>VLOOKUP($A493,'Sheet1 - Table (1)'!$A$8:$AG$1186,COLUMN(E$7),FALSE)</f>
        <v>1.04</v>
      </c>
      <c r="F493" s="80" t="b">
        <f>VLOOKUP($A493,'Sheet1 - Table (1)'!$A$8:$AG$1186,COLUMN(F$7),FALSE)</f>
        <v>1</v>
      </c>
      <c r="G493" s="80" t="str">
        <f>VLOOKUP($A493,'Sheet1 - Table (1)'!$A$8:$AG$1186,COLUMN(G$7),FALSE)</f>
        <v>Luxembourg</v>
      </c>
      <c r="H493" s="80" t="str">
        <f>VLOOKUP($A493,'Sheet1 - Table (1)'!$A$8:$AG$1186,COLUMN(H$7),FALSE)</f>
        <v>EUR</v>
      </c>
      <c r="I493" s="80" t="str">
        <f>VLOOKUP($A493,'Sheet1 - Table (1)'!$A$8:$AG$1186,COLUMN(I$7),FALSE)</f>
        <v>Fonds de placement</v>
      </c>
      <c r="J493" s="80" t="str">
        <f>VLOOKUP($A493,'Sheet1 - Table (1)'!$A$8:$AG$1186,COLUMN(J$7),FALSE)</f>
        <v>Actions</v>
      </c>
      <c r="K493" s="82">
        <f>VLOOKUP($A493,'Sheet1 - Table (1)'!$A$8:$AG$1186,COLUMN(K$7),FALSE)</f>
        <v>44255</v>
      </c>
      <c r="L493" s="80">
        <f>VLOOKUP($A493,'Sheet1 - Table (1)'!$A$8:$AG$1186,COLUMN(L$7),FALSE)</f>
        <v>2819.2590399000001</v>
      </c>
      <c r="M493" s="80" t="str">
        <f>VLOOKUP($A493,'Sheet1 - Table (1)'!$A$8:$AG$1186,COLUMN(M$7),FALSE)</f>
        <v>Retained</v>
      </c>
      <c r="N493" s="80">
        <f>VLOOKUP($A493,'Sheet1 - Table (1)'!$A$8:$AG$1186,COLUMN(N$7),FALSE)</f>
        <v>0</v>
      </c>
      <c r="O493" s="80" t="b">
        <f>VLOOKUP($A493,'Sheet1 - Table (1)'!$A$8:$AG$1186,COLUMN(O$7),FALSE)</f>
        <v>1</v>
      </c>
      <c r="P493" s="80" t="b">
        <f>VLOOKUP($A493,'Sheet1 - Table (1)'!$A$8:$AG$1186,COLUMN(P$7),FALSE)</f>
        <v>1</v>
      </c>
      <c r="Q493" s="80" t="b">
        <f>VLOOKUP($A493,'Sheet1 - Table (1)'!$A$8:$AG$1186,COLUMN(Q$7),FALSE)</f>
        <v>1</v>
      </c>
      <c r="R493" s="80" t="b">
        <f>VLOOKUP($A493,'Sheet1 - Table (1)'!$A$8:$AG$1186,COLUMN(R$7),FALSE)</f>
        <v>1</v>
      </c>
      <c r="S493" s="80" t="b">
        <f>VLOOKUP($A493,'Sheet1 - Table (1)'!$A$8:$AG$1186,COLUMN(S$7),FALSE)</f>
        <v>1</v>
      </c>
      <c r="T493" s="80" t="b">
        <f>VLOOKUP($A493,'Sheet1 - Table (1)'!$A$8:$AG$1186,COLUMN(T$7),FALSE)</f>
        <v>1</v>
      </c>
      <c r="U493" s="80" t="str">
        <f t="shared" si="92"/>
        <v>FR-IT-NE-SP-GE-UK</v>
      </c>
      <c r="V493" s="80" t="str">
        <f>VLOOKUP($A493,'Sheet1 - Table (1)'!$A$8:$AG$1186,COLUMN(V$7)+3,FALSE)</f>
        <v>LU - SICAV - Parte 1</v>
      </c>
      <c r="W493" s="80" t="str">
        <f>VLOOKUP(A493,'Sheet1 - Table (1)'!$A$8:$AF$10075,MATCH($W$8,'Sheet1 - Table (1)'!$10:$10,0),FALSE)</f>
        <v>Détermination des Prix Quotidien</v>
      </c>
      <c r="X493" s="80">
        <f>VLOOKUP(A493,'Sheet1 - Table (1)'!$A$8:$AAB$10075,MATCH($X$8,'Sheet1 - Table (1)'!$10:$10,0),FALSE)</f>
        <v>0</v>
      </c>
      <c r="Y493" s="96" t="str">
        <f t="shared" si="94"/>
        <v>Fonds de placement</v>
      </c>
      <c r="AA493" s="96" t="s">
        <v>1823</v>
      </c>
      <c r="AB493" s="96" t="s">
        <v>2858</v>
      </c>
      <c r="AC493" s="214" t="s">
        <v>155</v>
      </c>
      <c r="AD493" s="214" t="s">
        <v>2858</v>
      </c>
      <c r="AE493" s="96" t="s">
        <v>2553</v>
      </c>
      <c r="AF493" s="246" t="s">
        <v>2858</v>
      </c>
      <c r="AG493" s="96" t="s">
        <v>2864</v>
      </c>
      <c r="AI493" s="96" t="s">
        <v>155</v>
      </c>
      <c r="AJ493" s="96" t="s">
        <v>155</v>
      </c>
      <c r="AK493" s="96" t="s">
        <v>155</v>
      </c>
      <c r="AL493" s="96" t="s">
        <v>2858</v>
      </c>
      <c r="AM493" s="96" t="str">
        <f t="shared" si="101"/>
        <v>Actions étrangères</v>
      </c>
      <c r="AO493" s="96" t="s">
        <v>2858</v>
      </c>
      <c r="AP493" s="96" t="s">
        <v>834</v>
      </c>
      <c r="AS493" s="101" t="str">
        <f t="shared" si="100"/>
        <v/>
      </c>
      <c r="AY493" s="101">
        <v>1</v>
      </c>
      <c r="BK493" s="101">
        <v>1</v>
      </c>
      <c r="BT493" s="101"/>
      <c r="BY493" s="96" t="s">
        <v>22046</v>
      </c>
      <c r="BZ493" s="101" t="str">
        <f t="shared" si="102"/>
        <v/>
      </c>
      <c r="CA493" s="101" t="s">
        <v>4051</v>
      </c>
      <c r="CB493" s="122" t="s">
        <v>4728</v>
      </c>
      <c r="CC493" s="101" t="s">
        <v>3964</v>
      </c>
      <c r="CD493" s="42" t="s">
        <v>4374</v>
      </c>
      <c r="CE493" s="42" t="s">
        <v>1633</v>
      </c>
      <c r="CF493" s="42" t="str">
        <f>IFERROR(VLOOKUP(Funds[[#This Row],[Code ISIN]],[1]GLOBAL!$C$1:$L$27,10,FALSE)," ")</f>
        <v xml:space="preserve"> </v>
      </c>
      <c r="CG493" s="42" t="s">
        <v>4374</v>
      </c>
      <c r="CH493" s="42" t="s">
        <v>4374</v>
      </c>
      <c r="CI493" s="42" t="s">
        <v>4374</v>
      </c>
      <c r="CJ493" s="123">
        <v>43920</v>
      </c>
      <c r="CK493" s="96" t="s">
        <v>4374</v>
      </c>
      <c r="CL493" s="246" t="str">
        <f>VLOOKUP(Funds[[#This Row],[Code ISIN]],'Sheet1 - Table (1)'!$A$10:$AF$110017,MATCH("Funds Liquidity",'Sheet1 - Table (1)'!$10:$10,0),FALSE)</f>
        <v>Jour</v>
      </c>
    </row>
    <row r="494" spans="1:92">
      <c r="A494" s="80" t="s">
        <v>4713</v>
      </c>
      <c r="B494" s="305">
        <f>IF(ISERROR(VALUE(VLOOKUP($A494,'Sheet1 - Table (1)'!$A$8:$AG$1186,COLUMN(B$7),FALSE))),VLOOKUP(A494,TK_MANQUANTS,2,FALSE),IF(VALUE(VLOOKUP($A494,'Sheet1 - Table (1)'!$A$8:$AG$1186,COLUMN(B$7),FALSE))=0,VLOOKUP(A494,TK_MANQUANTS,2,FALSE),VALUE(VLOOKUP($A494,'Sheet1 - Table (1)'!$A$8:$AG$1186,COLUMN(B$7),FALSE))))</f>
        <v>1304029</v>
      </c>
      <c r="C494" s="80" t="str">
        <f>VLOOKUP($A494,'Sheet1 - Table (1)'!$A$8:$AG$1186,COLUMN(C$7),FALSE)</f>
        <v>Schroder ISF EURO Eq I Acc</v>
      </c>
      <c r="D494" s="82">
        <f>VLOOKUP($A494,'Sheet1 - Table (1)'!$A$8:$AG$1186,COLUMN(D$7),FALSE)</f>
        <v>43942</v>
      </c>
      <c r="E494" s="124">
        <f>VLOOKUP($A494,'Sheet1 - Table (1)'!$A$8:$AG$1186,COLUMN(E$7),FALSE)</f>
        <v>0.06</v>
      </c>
      <c r="F494" s="80" t="b">
        <f>VLOOKUP($A494,'Sheet1 - Table (1)'!$A$8:$AG$1186,COLUMN(F$7),FALSE)</f>
        <v>1</v>
      </c>
      <c r="G494" s="80" t="str">
        <f>VLOOKUP($A494,'Sheet1 - Table (1)'!$A$8:$AG$1186,COLUMN(G$7),FALSE)</f>
        <v>Luxembourg</v>
      </c>
      <c r="H494" s="80" t="str">
        <f>VLOOKUP($A494,'Sheet1 - Table (1)'!$A$8:$AG$1186,COLUMN(H$7),FALSE)</f>
        <v>EUR</v>
      </c>
      <c r="I494" s="80" t="str">
        <f>VLOOKUP($A494,'Sheet1 - Table (1)'!$A$8:$AG$1186,COLUMN(I$7),FALSE)</f>
        <v>Fonds de placement</v>
      </c>
      <c r="J494" s="80" t="str">
        <f>VLOOKUP($A494,'Sheet1 - Table (1)'!$A$8:$AG$1186,COLUMN(J$7),FALSE)</f>
        <v>Actions</v>
      </c>
      <c r="K494" s="82">
        <f>VLOOKUP($A494,'Sheet1 - Table (1)'!$A$8:$AG$1186,COLUMN(K$7),FALSE)</f>
        <v>44255</v>
      </c>
      <c r="L494" s="80">
        <f>VLOOKUP($A494,'Sheet1 - Table (1)'!$A$8:$AG$1186,COLUMN(L$7),FALSE)</f>
        <v>2819.2590399000001</v>
      </c>
      <c r="M494" s="80" t="str">
        <f>VLOOKUP($A494,'Sheet1 - Table (1)'!$A$8:$AG$1186,COLUMN(M$7),FALSE)</f>
        <v>Retained</v>
      </c>
      <c r="N494" s="80">
        <f>VLOOKUP($A494,'Sheet1 - Table (1)'!$A$8:$AG$1186,COLUMN(N$7),FALSE)</f>
        <v>0</v>
      </c>
      <c r="O494" s="80" t="b">
        <f>VLOOKUP($A494,'Sheet1 - Table (1)'!$A$8:$AG$1186,COLUMN(O$7),FALSE)</f>
        <v>1</v>
      </c>
      <c r="P494" s="80">
        <f>VLOOKUP($A494,'Sheet1 - Table (1)'!$A$8:$AG$1186,COLUMN(P$7),FALSE)</f>
        <v>0</v>
      </c>
      <c r="Q494" s="80" t="b">
        <f>VLOOKUP($A494,'Sheet1 - Table (1)'!$A$8:$AG$1186,COLUMN(Q$7),FALSE)</f>
        <v>1</v>
      </c>
      <c r="R494" s="80" t="b">
        <f>VLOOKUP($A494,'Sheet1 - Table (1)'!$A$8:$AG$1186,COLUMN(R$7),FALSE)</f>
        <v>1</v>
      </c>
      <c r="S494" s="80" t="b">
        <f>VLOOKUP($A494,'Sheet1 - Table (1)'!$A$8:$AG$1186,COLUMN(S$7),FALSE)</f>
        <v>1</v>
      </c>
      <c r="T494" s="80" t="b">
        <f>VLOOKUP($A494,'Sheet1 - Table (1)'!$A$8:$AG$1186,COLUMN(T$7),FALSE)</f>
        <v>1</v>
      </c>
      <c r="U494" s="80" t="str">
        <f t="shared" si="92"/>
        <v>FR-NE-SP-GE-UK</v>
      </c>
      <c r="V494" s="80" t="str">
        <f>VLOOKUP($A494,'Sheet1 - Table (1)'!$A$8:$AG$1186,COLUMN(V$7)+3,FALSE)</f>
        <v>LU - SICAV - Parte 1</v>
      </c>
      <c r="W494" s="80" t="str">
        <f>VLOOKUP(A494,'Sheet1 - Table (1)'!$A$8:$AF$10075,MATCH($W$8,'Sheet1 - Table (1)'!$10:$10,0),FALSE)</f>
        <v>Détermination des Prix Quotidien</v>
      </c>
      <c r="X494" s="80">
        <f>VLOOKUP(A494,'Sheet1 - Table (1)'!$A$8:$AAB$10075,MATCH($X$8,'Sheet1 - Table (1)'!$10:$10,0),FALSE)</f>
        <v>0</v>
      </c>
      <c r="Y494" s="96" t="str">
        <f t="shared" si="94"/>
        <v>Fonds de placement</v>
      </c>
      <c r="AA494" s="96" t="s">
        <v>1823</v>
      </c>
      <c r="AB494" s="96" t="s">
        <v>2858</v>
      </c>
      <c r="AC494" s="214" t="s">
        <v>155</v>
      </c>
      <c r="AD494" s="214" t="s">
        <v>2858</v>
      </c>
      <c r="AE494" s="96" t="s">
        <v>2553</v>
      </c>
      <c r="AF494" s="246" t="s">
        <v>2858</v>
      </c>
      <c r="AG494" s="96" t="s">
        <v>2864</v>
      </c>
      <c r="AI494" s="96" t="s">
        <v>155</v>
      </c>
      <c r="AJ494" s="96" t="s">
        <v>155</v>
      </c>
      <c r="AK494" s="96" t="s">
        <v>155</v>
      </c>
      <c r="AL494" s="96" t="s">
        <v>2858</v>
      </c>
      <c r="AM494" s="96" t="str">
        <f t="shared" si="101"/>
        <v>Actions étrangères</v>
      </c>
      <c r="AO494" s="96" t="s">
        <v>2858</v>
      </c>
      <c r="AP494" s="96" t="s">
        <v>834</v>
      </c>
      <c r="AS494" s="101" t="str">
        <f t="shared" si="100"/>
        <v/>
      </c>
      <c r="AY494" s="101">
        <v>1</v>
      </c>
      <c r="BK494" s="101">
        <v>1</v>
      </c>
      <c r="BT494" s="101"/>
      <c r="BZ494" s="101" t="str">
        <f t="shared" si="102"/>
        <v/>
      </c>
      <c r="CA494" s="101" t="s">
        <v>4051</v>
      </c>
      <c r="CB494" s="122" t="s">
        <v>4729</v>
      </c>
      <c r="CC494" s="101" t="s">
        <v>4735</v>
      </c>
      <c r="CD494" s="42" t="s">
        <v>4374</v>
      </c>
      <c r="CE494" s="42" t="s">
        <v>4374</v>
      </c>
      <c r="CF494" s="42" t="str">
        <f>IFERROR(VLOOKUP(Funds[[#This Row],[Code ISIN]],[1]GLOBAL!$C$1:$L$27,10,FALSE)," ")</f>
        <v xml:space="preserve"> </v>
      </c>
      <c r="CG494" s="42" t="s">
        <v>4374</v>
      </c>
      <c r="CH494" s="42" t="s">
        <v>4374</v>
      </c>
      <c r="CI494" s="42" t="s">
        <v>4374</v>
      </c>
      <c r="CJ494" s="123">
        <v>43920</v>
      </c>
      <c r="CK494" s="96" t="s">
        <v>4374</v>
      </c>
      <c r="CL494" s="246" t="str">
        <f>VLOOKUP(Funds[[#This Row],[Code ISIN]],'Sheet1 - Table (1)'!$A$10:$AF$110017,MATCH("Funds Liquidity",'Sheet1 - Table (1)'!$10:$10,0),FALSE)</f>
        <v>Jour</v>
      </c>
    </row>
    <row r="495" spans="1:92">
      <c r="A495" s="80" t="s">
        <v>4716</v>
      </c>
      <c r="B495" s="305">
        <f>IF(ISERROR(VALUE(VLOOKUP($A495,'Sheet1 - Table (1)'!$A$8:$AG$1186,COLUMN(B$7),FALSE))),VLOOKUP(A495,TK_MANQUANTS,2,FALSE),IF(VALUE(VLOOKUP($A495,'Sheet1 - Table (1)'!$A$8:$AG$1186,COLUMN(B$7),FALSE))=0,VLOOKUP(A495,TK_MANQUANTS,2,FALSE),VALUE(VLOOKUP($A495,'Sheet1 - Table (1)'!$A$8:$AG$1186,COLUMN(B$7),FALSE))))</f>
        <v>48235348</v>
      </c>
      <c r="C495" s="80" t="str">
        <f>VLOOKUP($A495,'Sheet1 - Table (1)'!$A$8:$AG$1186,COLUMN(C$7),FALSE)</f>
        <v>Schroder ISF EURO Eq IZ EUR Acc</v>
      </c>
      <c r="D495" s="82">
        <f>VLOOKUP($A495,'Sheet1 - Table (1)'!$A$8:$AG$1186,COLUMN(D$7),FALSE)</f>
        <v>43945</v>
      </c>
      <c r="E495" s="124">
        <f>VLOOKUP($A495,'Sheet1 - Table (1)'!$A$8:$AG$1186,COLUMN(E$7),FALSE)</f>
        <v>0.82</v>
      </c>
      <c r="F495" s="80" t="b">
        <f>VLOOKUP($A495,'Sheet1 - Table (1)'!$A$8:$AG$1186,COLUMN(F$7),FALSE)</f>
        <v>1</v>
      </c>
      <c r="G495" s="80" t="str">
        <f>VLOOKUP($A495,'Sheet1 - Table (1)'!$A$8:$AG$1186,COLUMN(G$7),FALSE)</f>
        <v>Luxembourg</v>
      </c>
      <c r="H495" s="80" t="str">
        <f>VLOOKUP($A495,'Sheet1 - Table (1)'!$A$8:$AG$1186,COLUMN(H$7),FALSE)</f>
        <v>EUR</v>
      </c>
      <c r="I495" s="80" t="str">
        <f>VLOOKUP($A495,'Sheet1 - Table (1)'!$A$8:$AG$1186,COLUMN(I$7),FALSE)</f>
        <v>Fonds de placement</v>
      </c>
      <c r="J495" s="80" t="str">
        <f>VLOOKUP($A495,'Sheet1 - Table (1)'!$A$8:$AG$1186,COLUMN(J$7),FALSE)</f>
        <v>Actions</v>
      </c>
      <c r="K495" s="82">
        <f>VLOOKUP($A495,'Sheet1 - Table (1)'!$A$8:$AG$1186,COLUMN(K$7),FALSE)</f>
        <v>44255</v>
      </c>
      <c r="L495" s="80">
        <f>VLOOKUP($A495,'Sheet1 - Table (1)'!$A$8:$AG$1186,COLUMN(L$7),FALSE)</f>
        <v>2819.2590399000001</v>
      </c>
      <c r="M495" s="80" t="str">
        <f>VLOOKUP($A495,'Sheet1 - Table (1)'!$A$8:$AG$1186,COLUMN(M$7),FALSE)</f>
        <v>Retained</v>
      </c>
      <c r="N495" s="80">
        <f>VLOOKUP($A495,'Sheet1 - Table (1)'!$A$8:$AG$1186,COLUMN(N$7),FALSE)</f>
        <v>0</v>
      </c>
      <c r="O495" s="80" t="b">
        <f>VLOOKUP($A495,'Sheet1 - Table (1)'!$A$8:$AG$1186,COLUMN(O$7),FALSE)</f>
        <v>1</v>
      </c>
      <c r="P495" s="80">
        <f>VLOOKUP($A495,'Sheet1 - Table (1)'!$A$8:$AG$1186,COLUMN(P$7),FALSE)</f>
        <v>0</v>
      </c>
      <c r="Q495" s="80" t="b">
        <f>VLOOKUP($A495,'Sheet1 - Table (1)'!$A$8:$AG$1186,COLUMN(Q$7),FALSE)</f>
        <v>1</v>
      </c>
      <c r="R495" s="80" t="b">
        <f>VLOOKUP($A495,'Sheet1 - Table (1)'!$A$8:$AG$1186,COLUMN(R$7),FALSE)</f>
        <v>1</v>
      </c>
      <c r="S495" s="80">
        <f>VLOOKUP($A495,'Sheet1 - Table (1)'!$A$8:$AG$1186,COLUMN(S$7),FALSE)</f>
        <v>0</v>
      </c>
      <c r="T495" s="80" t="b">
        <f>VLOOKUP($A495,'Sheet1 - Table (1)'!$A$8:$AG$1186,COLUMN(T$7),FALSE)</f>
        <v>1</v>
      </c>
      <c r="U495" s="80" t="str">
        <f t="shared" ref="U495:U558" si="103">IF(N495=TRUE,UPPER(LEFT($N$8,2)),"")&amp;IF(O495=TRUE,IF(N495=TRUE,"-","")&amp;UPPER(LEFT($O$8,2)),"")&amp;IF(P495=TRUE,IF(OR(N495=TRUE,O495=TRUE),"-","")&amp;UPPER(LEFT($P$8,2)),"")&amp;IF(Q495=TRUE,IF(OR(N495=TRUE,O495=TRUE,P495=TRUE),"-","")&amp;UPPER(LEFT($Q$8,2)),"")&amp;IF(R495=TRUE,IF(OR(N495=TRUE,O495=TRUE,P495=TRUE,Q495=TRUE),"-","")&amp;UPPER(LEFT($R$8,2)),"")&amp;IF(S495=TRUE,IF(OR(N495=TRUE,O495=TRUE,P495=TRUE,Q495=TRUE,R495=TRUE),"-","")&amp;UPPER(LEFT($S$8,2)),"")&amp;IF(T495=TRUE,IF(OR(N495=TRUE,O495=TRUE,P495=TRUE,Q495=TRUE,R495=TRUE,S495=TRUE),"-","")&amp;UPPER(LEFT($T$8,2)),"")</f>
        <v>FR-NE-SP-UK</v>
      </c>
      <c r="V495" s="80" t="str">
        <f>VLOOKUP($A495,'Sheet1 - Table (1)'!$A$8:$AG$1186,COLUMN(V$7)+3,FALSE)</f>
        <v>LU - SICAV - Parte 1</v>
      </c>
      <c r="W495" s="80" t="str">
        <f>VLOOKUP(A495,'Sheet1 - Table (1)'!$A$8:$AF$10075,MATCH($W$8,'Sheet1 - Table (1)'!$10:$10,0),FALSE)</f>
        <v>Détermination des Prix Quotidien</v>
      </c>
      <c r="X495" s="80">
        <f>VLOOKUP(A495,'Sheet1 - Table (1)'!$A$8:$AAB$10075,MATCH($X$8,'Sheet1 - Table (1)'!$10:$10,0),FALSE)</f>
        <v>0</v>
      </c>
      <c r="Y495" s="96" t="str">
        <f t="shared" si="94"/>
        <v>Fonds de placement</v>
      </c>
      <c r="AA495" s="96" t="s">
        <v>1823</v>
      </c>
      <c r="AB495" s="96" t="s">
        <v>2858</v>
      </c>
      <c r="AC495" s="214" t="s">
        <v>155</v>
      </c>
      <c r="AD495" s="214" t="s">
        <v>2858</v>
      </c>
      <c r="AE495" s="96" t="s">
        <v>2553</v>
      </c>
      <c r="AF495" s="246" t="s">
        <v>2858</v>
      </c>
      <c r="AG495" s="96" t="s">
        <v>2864</v>
      </c>
      <c r="AI495" s="96" t="s">
        <v>155</v>
      </c>
      <c r="AJ495" s="96" t="s">
        <v>155</v>
      </c>
      <c r="AK495" s="96" t="s">
        <v>155</v>
      </c>
      <c r="AL495" s="96" t="s">
        <v>2858</v>
      </c>
      <c r="AM495" s="96" t="str">
        <f t="shared" si="101"/>
        <v>Actions étrangères</v>
      </c>
      <c r="AO495" s="96" t="s">
        <v>2858</v>
      </c>
      <c r="AP495" s="96" t="s">
        <v>834</v>
      </c>
      <c r="AS495" s="101" t="str">
        <f t="shared" si="100"/>
        <v/>
      </c>
      <c r="AY495" s="101">
        <v>1</v>
      </c>
      <c r="BK495" s="101">
        <v>1</v>
      </c>
      <c r="BT495" s="101"/>
      <c r="BZ495" s="101" t="str">
        <f t="shared" si="102"/>
        <v/>
      </c>
      <c r="CA495" s="101" t="s">
        <v>4051</v>
      </c>
      <c r="CB495" s="122" t="s">
        <v>4730</v>
      </c>
      <c r="CC495" s="101" t="s">
        <v>3964</v>
      </c>
      <c r="CD495" s="42" t="s">
        <v>4374</v>
      </c>
      <c r="CE495" s="42" t="s">
        <v>4374</v>
      </c>
      <c r="CF495" s="42" t="str">
        <f>IFERROR(VLOOKUP(Funds[[#This Row],[Code ISIN]],[1]GLOBAL!$C$1:$L$27,10,FALSE)," ")</f>
        <v xml:space="preserve"> </v>
      </c>
      <c r="CG495" s="42" t="s">
        <v>4374</v>
      </c>
      <c r="CH495" s="42" t="s">
        <v>4374</v>
      </c>
      <c r="CI495" s="42" t="s">
        <v>4374</v>
      </c>
      <c r="CJ495" s="123">
        <v>43920</v>
      </c>
      <c r="CK495" s="96" t="s">
        <v>4374</v>
      </c>
      <c r="CL495" s="246" t="str">
        <f>VLOOKUP(Funds[[#This Row],[Code ISIN]],'Sheet1 - Table (1)'!$A$10:$AF$110017,MATCH("Funds Liquidity",'Sheet1 - Table (1)'!$10:$10,0),FALSE)</f>
        <v>Jour</v>
      </c>
    </row>
    <row r="496" spans="1:92">
      <c r="A496" s="80" t="s">
        <v>4719</v>
      </c>
      <c r="B496" s="305">
        <f>IF(ISERROR(VALUE(VLOOKUP($A496,'Sheet1 - Table (1)'!$A$8:$AG$1186,COLUMN(B$7),FALSE))),VLOOKUP(A496,TK_MANQUANTS,2,FALSE),IF(VALUE(VLOOKUP($A496,'Sheet1 - Table (1)'!$A$8:$AG$1186,COLUMN(B$7),FALSE))=0,VLOOKUP(A496,TK_MANQUANTS,2,FALSE),VALUE(VLOOKUP($A496,'Sheet1 - Table (1)'!$A$8:$AG$1186,COLUMN(B$7),FALSE))))</f>
        <v>48235357</v>
      </c>
      <c r="C496" s="80" t="str">
        <f>VLOOKUP($A496,'Sheet1 - Table (1)'!$A$8:$AG$1186,COLUMN(C$7),FALSE)</f>
        <v>Schroder ISF EURO Eq K1 EUR Acc</v>
      </c>
      <c r="D496" s="82">
        <f>VLOOKUP($A496,'Sheet1 - Table (1)'!$A$8:$AG$1186,COLUMN(D$7),FALSE)</f>
        <v>43945</v>
      </c>
      <c r="E496" s="124">
        <f>VLOOKUP($A496,'Sheet1 - Table (1)'!$A$8:$AG$1186,COLUMN(E$7),FALSE)</f>
        <v>0.87</v>
      </c>
      <c r="F496" s="80" t="b">
        <f>VLOOKUP($A496,'Sheet1 - Table (1)'!$A$8:$AG$1186,COLUMN(F$7),FALSE)</f>
        <v>1</v>
      </c>
      <c r="G496" s="80" t="str">
        <f>VLOOKUP($A496,'Sheet1 - Table (1)'!$A$8:$AG$1186,COLUMN(G$7),FALSE)</f>
        <v>Luxembourg</v>
      </c>
      <c r="H496" s="80" t="str">
        <f>VLOOKUP($A496,'Sheet1 - Table (1)'!$A$8:$AG$1186,COLUMN(H$7),FALSE)</f>
        <v>EUR</v>
      </c>
      <c r="I496" s="80" t="str">
        <f>VLOOKUP($A496,'Sheet1 - Table (1)'!$A$8:$AG$1186,COLUMN(I$7),FALSE)</f>
        <v>Fonds de placement</v>
      </c>
      <c r="J496" s="80" t="str">
        <f>VLOOKUP($A496,'Sheet1 - Table (1)'!$A$8:$AG$1186,COLUMN(J$7),FALSE)</f>
        <v>Actions</v>
      </c>
      <c r="K496" s="82">
        <f>VLOOKUP($A496,'Sheet1 - Table (1)'!$A$8:$AG$1186,COLUMN(K$7),FALSE)</f>
        <v>44255</v>
      </c>
      <c r="L496" s="80">
        <f>VLOOKUP($A496,'Sheet1 - Table (1)'!$A$8:$AG$1186,COLUMN(L$7),FALSE)</f>
        <v>2819.2590399000001</v>
      </c>
      <c r="M496" s="80" t="str">
        <f>VLOOKUP($A496,'Sheet1 - Table (1)'!$A$8:$AG$1186,COLUMN(M$7),FALSE)</f>
        <v>Retained</v>
      </c>
      <c r="N496" s="80" t="b">
        <f>VLOOKUP($A496,'Sheet1 - Table (1)'!$A$8:$AG$1186,COLUMN(N$7),FALSE)</f>
        <v>1</v>
      </c>
      <c r="O496" s="80" t="b">
        <f>VLOOKUP($A496,'Sheet1 - Table (1)'!$A$8:$AG$1186,COLUMN(O$7),FALSE)</f>
        <v>1</v>
      </c>
      <c r="P496" s="80">
        <f>VLOOKUP($A496,'Sheet1 - Table (1)'!$A$8:$AG$1186,COLUMN(P$7),FALSE)</f>
        <v>0</v>
      </c>
      <c r="Q496" s="80" t="b">
        <f>VLOOKUP($A496,'Sheet1 - Table (1)'!$A$8:$AG$1186,COLUMN(Q$7),FALSE)</f>
        <v>1</v>
      </c>
      <c r="R496" s="80" t="b">
        <f>VLOOKUP($A496,'Sheet1 - Table (1)'!$A$8:$AG$1186,COLUMN(R$7),FALSE)</f>
        <v>1</v>
      </c>
      <c r="S496" s="80">
        <f>VLOOKUP($A496,'Sheet1 - Table (1)'!$A$8:$AG$1186,COLUMN(S$7),FALSE)</f>
        <v>0</v>
      </c>
      <c r="T496" s="80" t="b">
        <f>VLOOKUP($A496,'Sheet1 - Table (1)'!$A$8:$AG$1186,COLUMN(T$7),FALSE)</f>
        <v>1</v>
      </c>
      <c r="U496" s="80" t="str">
        <f t="shared" si="103"/>
        <v>BE-FR-NE-SP-UK</v>
      </c>
      <c r="V496" s="80" t="str">
        <f>VLOOKUP($A496,'Sheet1 - Table (1)'!$A$8:$AG$1186,COLUMN(V$7)+3,FALSE)</f>
        <v>LU - SICAV - Parte 1</v>
      </c>
      <c r="W496" s="80" t="str">
        <f>VLOOKUP(A496,'Sheet1 - Table (1)'!$A$8:$AF$10075,MATCH($W$8,'Sheet1 - Table (1)'!$10:$10,0),FALSE)</f>
        <v>Détermination des Prix Quotidien</v>
      </c>
      <c r="X496" s="80">
        <f>VLOOKUP(A496,'Sheet1 - Table (1)'!$A$8:$AAB$10075,MATCH($X$8,'Sheet1 - Table (1)'!$10:$10,0),FALSE)</f>
        <v>0</v>
      </c>
      <c r="Y496" s="96" t="str">
        <f t="shared" si="94"/>
        <v>Fonds de placement</v>
      </c>
      <c r="AA496" s="96" t="s">
        <v>1823</v>
      </c>
      <c r="AB496" s="96" t="s">
        <v>2858</v>
      </c>
      <c r="AC496" s="214" t="s">
        <v>155</v>
      </c>
      <c r="AD496" s="214" t="s">
        <v>2858</v>
      </c>
      <c r="AE496" s="96" t="s">
        <v>2553</v>
      </c>
      <c r="AF496" s="246" t="s">
        <v>2858</v>
      </c>
      <c r="AG496" s="96" t="s">
        <v>2864</v>
      </c>
      <c r="AI496" s="96" t="s">
        <v>155</v>
      </c>
      <c r="AJ496" s="96" t="s">
        <v>155</v>
      </c>
      <c r="AK496" s="96" t="s">
        <v>155</v>
      </c>
      <c r="AL496" s="96" t="s">
        <v>2858</v>
      </c>
      <c r="AM496" s="96" t="str">
        <f t="shared" si="101"/>
        <v>Actions étrangères</v>
      </c>
      <c r="AO496" s="96" t="s">
        <v>2858</v>
      </c>
      <c r="AP496" s="96" t="s">
        <v>834</v>
      </c>
      <c r="AS496" s="101" t="str">
        <f t="shared" si="100"/>
        <v/>
      </c>
      <c r="AY496" s="101">
        <v>1</v>
      </c>
      <c r="BK496" s="101">
        <v>1</v>
      </c>
      <c r="BT496" s="101"/>
      <c r="BZ496" s="101" t="str">
        <f t="shared" si="102"/>
        <v/>
      </c>
      <c r="CA496" s="101" t="s">
        <v>4051</v>
      </c>
      <c r="CB496" s="122" t="s">
        <v>4731</v>
      </c>
      <c r="CC496" s="101" t="s">
        <v>3964</v>
      </c>
      <c r="CD496" s="42" t="s">
        <v>4374</v>
      </c>
      <c r="CE496" s="42" t="s">
        <v>4374</v>
      </c>
      <c r="CF496" s="42" t="str">
        <f>IFERROR(VLOOKUP(Funds[[#This Row],[Code ISIN]],[1]GLOBAL!$C$1:$L$27,10,FALSE)," ")</f>
        <v xml:space="preserve"> </v>
      </c>
      <c r="CG496" s="42" t="s">
        <v>4374</v>
      </c>
      <c r="CH496" s="42" t="s">
        <v>4374</v>
      </c>
      <c r="CI496" s="42" t="s">
        <v>4374</v>
      </c>
      <c r="CJ496" s="123">
        <v>43008</v>
      </c>
      <c r="CK496" s="96" t="s">
        <v>4374</v>
      </c>
      <c r="CL496" s="246" t="str">
        <f>VLOOKUP(Funds[[#This Row],[Code ISIN]],'Sheet1 - Table (1)'!$A$10:$AF$110017,MATCH("Funds Liquidity",'Sheet1 - Table (1)'!$10:$10,0),FALSE)</f>
        <v>Jour</v>
      </c>
    </row>
    <row r="497" spans="1:92">
      <c r="A497" s="99" t="s">
        <v>950</v>
      </c>
      <c r="B497" s="305">
        <f>IF(ISERROR(VALUE(VLOOKUP($A497,'Sheet1 - Table (1)'!$A$8:$AG$1186,COLUMN(B$7),FALSE))),VLOOKUP(A497,TK_MANQUANTS,2,FALSE),IF(VALUE(VLOOKUP($A497,'Sheet1 - Table (1)'!$A$8:$AG$1186,COLUMN(B$7),FALSE))=0,VLOOKUP(A497,TK_MANQUANTS,2,FALSE),VALUE(VLOOKUP($A497,'Sheet1 - Table (1)'!$A$8:$AG$1186,COLUMN(B$7),FALSE))))</f>
        <v>10737617</v>
      </c>
      <c r="C497" s="80" t="str">
        <f>VLOOKUP($A497,'Sheet1 - Table (1)'!$A$8:$AG$1186,COLUMN(C$7),FALSE)</f>
        <v>iShares NASDAQ 100 UCITS ETF USD (Acc)</v>
      </c>
      <c r="D497" s="82">
        <f>VLOOKUP($A497,'Sheet1 - Table (1)'!$A$8:$AG$1186,COLUMN(D$7),FALSE)</f>
        <v>43878</v>
      </c>
      <c r="E497" s="124">
        <f>VLOOKUP($A497,'Sheet1 - Table (1)'!$A$8:$AG$1186,COLUMN(E$7),FALSE)</f>
        <v>0.33</v>
      </c>
      <c r="F497" s="80" t="b">
        <f>VLOOKUP($A497,'Sheet1 - Table (1)'!$A$8:$AG$1186,COLUMN(F$7),FALSE)</f>
        <v>1</v>
      </c>
      <c r="G497" s="80" t="str">
        <f>VLOOKUP($A497,'Sheet1 - Table (1)'!$A$8:$AG$1186,COLUMN(G$7),FALSE)</f>
        <v>Ireland</v>
      </c>
      <c r="H497" s="80" t="str">
        <f>VLOOKUP($A497,'Sheet1 - Table (1)'!$A$8:$AG$1186,COLUMN(H$7),FALSE)</f>
        <v>USD</v>
      </c>
      <c r="I497" s="80" t="str">
        <f>VLOOKUP($A497,'Sheet1 - Table (1)'!$A$8:$AG$1186,COLUMN(I$7),FALSE)</f>
        <v>Exchange Traded Funds</v>
      </c>
      <c r="J497" s="80" t="str">
        <f>VLOOKUP($A497,'Sheet1 - Table (1)'!$A$8:$AG$1186,COLUMN(J$7),FALSE)</f>
        <v>Actions</v>
      </c>
      <c r="K497" s="82">
        <f>VLOOKUP($A497,'Sheet1 - Table (1)'!$A$8:$AG$1186,COLUMN(K$7),FALSE)</f>
        <v>44255</v>
      </c>
      <c r="L497" s="80">
        <f>VLOOKUP($A497,'Sheet1 - Table (1)'!$A$8:$AG$1186,COLUMN(L$7),FALSE)</f>
        <v>6164.3276059999998</v>
      </c>
      <c r="M497" s="80" t="str">
        <f>VLOOKUP($A497,'Sheet1 - Table (1)'!$A$8:$AG$1186,COLUMN(M$7),FALSE)</f>
        <v>Retained</v>
      </c>
      <c r="N497" s="80">
        <f>VLOOKUP($A497,'Sheet1 - Table (1)'!$A$8:$AG$1186,COLUMN(N$7),FALSE)</f>
        <v>0</v>
      </c>
      <c r="O497" s="80" t="b">
        <f>VLOOKUP($A497,'Sheet1 - Table (1)'!$A$8:$AG$1186,COLUMN(O$7),FALSE)</f>
        <v>1</v>
      </c>
      <c r="P497" s="80" t="b">
        <f>VLOOKUP($A497,'Sheet1 - Table (1)'!$A$8:$AG$1186,COLUMN(P$7),FALSE)</f>
        <v>1</v>
      </c>
      <c r="Q497" s="80" t="b">
        <f>VLOOKUP($A497,'Sheet1 - Table (1)'!$A$8:$AG$1186,COLUMN(Q$7),FALSE)</f>
        <v>1</v>
      </c>
      <c r="R497" s="80" t="b">
        <f>VLOOKUP($A497,'Sheet1 - Table (1)'!$A$8:$AG$1186,COLUMN(R$7),FALSE)</f>
        <v>1</v>
      </c>
      <c r="S497" s="80" t="b">
        <f>VLOOKUP($A497,'Sheet1 - Table (1)'!$A$8:$AG$1186,COLUMN(S$7),FALSE)</f>
        <v>1</v>
      </c>
      <c r="T497" s="80" t="b">
        <f>VLOOKUP($A497,'Sheet1 - Table (1)'!$A$8:$AG$1186,COLUMN(T$7),FALSE)</f>
        <v>1</v>
      </c>
      <c r="U497" s="80" t="str">
        <f t="shared" si="103"/>
        <v>FR-IT-NE-SP-GE-UK</v>
      </c>
      <c r="V497" s="80" t="str">
        <f>VLOOKUP($A497,'Sheet1 - Table (1)'!$A$8:$AG$1186,COLUMN(V$7)+3,FALSE)</f>
        <v>ICVC</v>
      </c>
      <c r="W497" s="80" t="str">
        <f>VLOOKUP(A497,'Sheet1 - Table (1)'!$A$8:$AF$10075,MATCH($W$8,'Sheet1 - Table (1)'!$10:$10,0),FALSE)</f>
        <v>Détermination des Prix Quotidien</v>
      </c>
      <c r="X497" s="80" t="str">
        <f>VLOOKUP(A497,'Sheet1 - Table (1)'!$A$8:$AAB$10075,MATCH($X$8,'Sheet1 - Table (1)'!$10:$10,0),FALSE)</f>
        <v>Full</v>
      </c>
      <c r="Y497" s="96" t="str">
        <f t="shared" si="94"/>
        <v>ETF</v>
      </c>
      <c r="AA497" s="96" t="s">
        <v>1823</v>
      </c>
      <c r="AB497" s="96" t="s">
        <v>2858</v>
      </c>
      <c r="AC497" s="214" t="s">
        <v>155</v>
      </c>
      <c r="AD497" s="214" t="s">
        <v>2858</v>
      </c>
      <c r="AE497" s="96" t="s">
        <v>2858</v>
      </c>
      <c r="AF497" s="246" t="s">
        <v>5393</v>
      </c>
      <c r="AI497" s="96" t="s">
        <v>155</v>
      </c>
      <c r="AJ497" s="96" t="s">
        <v>155</v>
      </c>
      <c r="AK497" s="96" t="s">
        <v>155</v>
      </c>
      <c r="AL497" s="96" t="s">
        <v>2858</v>
      </c>
      <c r="AM497" s="96" t="str">
        <f t="shared" si="101"/>
        <v>Actions étrangères</v>
      </c>
      <c r="AO497" s="96" t="s">
        <v>2858</v>
      </c>
      <c r="AP497" s="96" t="s">
        <v>544</v>
      </c>
      <c r="AS497" s="101" t="str">
        <f t="shared" si="100"/>
        <v/>
      </c>
      <c r="BB497" s="101">
        <v>1</v>
      </c>
      <c r="BN497" s="101">
        <v>1</v>
      </c>
      <c r="BY497" s="96" t="s">
        <v>1070</v>
      </c>
      <c r="BZ497" s="101" t="str">
        <f t="shared" si="102"/>
        <v/>
      </c>
      <c r="CA497" s="101" t="s">
        <v>70</v>
      </c>
      <c r="CB497" s="101"/>
      <c r="CC497" s="101" t="s">
        <v>70</v>
      </c>
      <c r="CD497" s="42" t="s">
        <v>4374</v>
      </c>
      <c r="CE497" s="42" t="s">
        <v>4374</v>
      </c>
      <c r="CF497" s="42" t="str">
        <f>IFERROR(VLOOKUP(Funds[[#This Row],[Code ISIN]],[1]GLOBAL!$C$1:$L$27,10,FALSE)," ")</f>
        <v xml:space="preserve"> </v>
      </c>
      <c r="CG497" s="42" t="s">
        <v>4374</v>
      </c>
      <c r="CH497" s="42" t="s">
        <v>4374</v>
      </c>
      <c r="CI497" s="42" t="s">
        <v>4374</v>
      </c>
      <c r="CJ497" s="123">
        <v>42216</v>
      </c>
      <c r="CK497" s="96" t="s">
        <v>4374</v>
      </c>
      <c r="CL497" s="246" t="str">
        <f>VLOOKUP(Funds[[#This Row],[Code ISIN]],'Sheet1 - Table (1)'!$A$10:$AF$110017,MATCH("Funds Liquidity",'Sheet1 - Table (1)'!$10:$10,0),FALSE)</f>
        <v>Jour</v>
      </c>
    </row>
    <row r="498" spans="1:92">
      <c r="A498" s="96" t="s">
        <v>1395</v>
      </c>
      <c r="B498" s="305">
        <f>IF(ISERROR(VALUE(VLOOKUP($A498,'Sheet1 - Table (1)'!$A$8:$AG$1186,COLUMN(B$7),FALSE))),VLOOKUP(A498,TK_MANQUANTS,2,FALSE),IF(VALUE(VLOOKUP($A498,'Sheet1 - Table (1)'!$A$8:$AG$1186,COLUMN(B$7),FALSE))=0,VLOOKUP(A498,TK_MANQUANTS,2,FALSE),VALUE(VLOOKUP($A498,'Sheet1 - Table (1)'!$A$8:$AG$1186,COLUMN(B$7),FALSE))))</f>
        <v>11926029</v>
      </c>
      <c r="C498" s="80" t="str">
        <f>VLOOKUP($A498,'Sheet1 - Table (1)'!$A$8:$AG$1186,COLUMN(C$7),FALSE)</f>
        <v>UBS(Irl)FdSltnsplc CMCI Comp SF U ETF (HCHF) Aacc</v>
      </c>
      <c r="D498" s="82">
        <f>VLOOKUP($A498,'Sheet1 - Table (1)'!$A$8:$AG$1186,COLUMN(D$7),FALSE)</f>
        <v>43880</v>
      </c>
      <c r="E498" s="124">
        <f>VLOOKUP($A498,'Sheet1 - Table (1)'!$A$8:$AG$1186,COLUMN(E$7),FALSE)</f>
        <v>0.34</v>
      </c>
      <c r="F498" s="80" t="b">
        <f>VLOOKUP($A498,'Sheet1 - Table (1)'!$A$8:$AG$1186,COLUMN(F$7),FALSE)</f>
        <v>1</v>
      </c>
      <c r="G498" s="80" t="str">
        <f>VLOOKUP($A498,'Sheet1 - Table (1)'!$A$8:$AG$1186,COLUMN(G$7),FALSE)</f>
        <v>Ireland</v>
      </c>
      <c r="H498" s="80" t="str">
        <f>VLOOKUP($A498,'Sheet1 - Table (1)'!$A$8:$AG$1186,COLUMN(H$7),FALSE)</f>
        <v>CHF</v>
      </c>
      <c r="I498" s="80" t="str">
        <f>VLOOKUP($A498,'Sheet1 - Table (1)'!$A$8:$AG$1186,COLUMN(I$7),FALSE)</f>
        <v>Exchange Traded Funds</v>
      </c>
      <c r="J498" s="80" t="str">
        <f>VLOOKUP($A498,'Sheet1 - Table (1)'!$A$8:$AG$1186,COLUMN(J$7),FALSE)</f>
        <v>Commodity</v>
      </c>
      <c r="K498" s="82">
        <f>VLOOKUP($A498,'Sheet1 - Table (1)'!$A$8:$AG$1186,COLUMN(K$7),FALSE)</f>
        <v>44255</v>
      </c>
      <c r="L498" s="80">
        <f>VLOOKUP($A498,'Sheet1 - Table (1)'!$A$8:$AG$1186,COLUMN(L$7),FALSE)</f>
        <v>1499.6997200999999</v>
      </c>
      <c r="M498" s="80" t="str">
        <f>VLOOKUP($A498,'Sheet1 - Table (1)'!$A$8:$AG$1186,COLUMN(M$7),FALSE)</f>
        <v>Retained</v>
      </c>
      <c r="N498" s="80">
        <f>VLOOKUP($A498,'Sheet1 - Table (1)'!$A$8:$AG$1186,COLUMN(N$7),FALSE)</f>
        <v>0</v>
      </c>
      <c r="O498" s="80" t="b">
        <f>VLOOKUP($A498,'Sheet1 - Table (1)'!$A$8:$AG$1186,COLUMN(O$7),FALSE)</f>
        <v>1</v>
      </c>
      <c r="P498" s="80" t="b">
        <f>VLOOKUP($A498,'Sheet1 - Table (1)'!$A$8:$AG$1186,COLUMN(P$7),FALSE)</f>
        <v>1</v>
      </c>
      <c r="Q498" s="80" t="b">
        <f>VLOOKUP($A498,'Sheet1 - Table (1)'!$A$8:$AG$1186,COLUMN(Q$7),FALSE)</f>
        <v>1</v>
      </c>
      <c r="R498" s="80" t="b">
        <f>VLOOKUP($A498,'Sheet1 - Table (1)'!$A$8:$AG$1186,COLUMN(R$7),FALSE)</f>
        <v>1</v>
      </c>
      <c r="S498" s="80" t="b">
        <f>VLOOKUP($A498,'Sheet1 - Table (1)'!$A$8:$AG$1186,COLUMN(S$7),FALSE)</f>
        <v>1</v>
      </c>
      <c r="T498" s="80" t="b">
        <f>VLOOKUP($A498,'Sheet1 - Table (1)'!$A$8:$AG$1186,COLUMN(T$7),FALSE)</f>
        <v>1</v>
      </c>
      <c r="U498" s="80" t="str">
        <f t="shared" si="103"/>
        <v>FR-IT-NE-SP-GE-UK</v>
      </c>
      <c r="V498" s="80" t="str">
        <f>VLOOKUP($A498,'Sheet1 - Table (1)'!$A$8:$AG$1186,COLUMN(V$7)+3,FALSE)</f>
        <v>OEIC</v>
      </c>
      <c r="W498" s="80" t="str">
        <f>VLOOKUP(A498,'Sheet1 - Table (1)'!$A$8:$AF$10075,MATCH($W$8,'Sheet1 - Table (1)'!$10:$10,0),FALSE)</f>
        <v>Détermination des Prix Quotidien</v>
      </c>
      <c r="X498" s="80" t="str">
        <f>VLOOKUP(A498,'Sheet1 - Table (1)'!$A$8:$AAB$10075,MATCH($X$8,'Sheet1 - Table (1)'!$10:$10,0),FALSE)</f>
        <v>Swap</v>
      </c>
      <c r="Y498" s="96" t="str">
        <f t="shared" si="94"/>
        <v>ETF</v>
      </c>
      <c r="AA498" s="96" t="s">
        <v>1823</v>
      </c>
      <c r="AB498" s="96" t="s">
        <v>2874</v>
      </c>
      <c r="AC498" s="214" t="s">
        <v>2874</v>
      </c>
      <c r="AG498" s="96" t="s">
        <v>475</v>
      </c>
      <c r="AI498" s="96" t="s">
        <v>475</v>
      </c>
      <c r="AJ498" s="96" t="s">
        <v>475</v>
      </c>
      <c r="AK498" s="96" t="s">
        <v>1803</v>
      </c>
      <c r="AL498" s="96" t="s">
        <v>5091</v>
      </c>
      <c r="AM498" s="96" t="str">
        <f t="shared" si="101"/>
        <v>Placements alternatifs étrangers hedged</v>
      </c>
      <c r="AN498" s="139">
        <v>1</v>
      </c>
      <c r="AO498" s="96" t="s">
        <v>2874</v>
      </c>
      <c r="AP498" s="96" t="s">
        <v>1804</v>
      </c>
      <c r="AS498" s="101" t="str">
        <f t="shared" si="100"/>
        <v/>
      </c>
      <c r="AX498" s="101">
        <v>1</v>
      </c>
      <c r="BY498" s="96" t="s">
        <v>22014</v>
      </c>
      <c r="CA498" s="101" t="s">
        <v>4050</v>
      </c>
      <c r="CB498" s="122" t="s">
        <v>3702</v>
      </c>
      <c r="CC498" s="101" t="s">
        <v>3965</v>
      </c>
      <c r="CD498" s="42" t="s">
        <v>4374</v>
      </c>
      <c r="CE498" s="42" t="s">
        <v>1633</v>
      </c>
      <c r="CF498" s="42" t="str">
        <f>IFERROR(VLOOKUP(Funds[[#This Row],[Code ISIN]],[1]GLOBAL!$C$1:$L$27,10,FALSE)," ")</f>
        <v xml:space="preserve"> </v>
      </c>
      <c r="CG498" s="42" t="s">
        <v>1633</v>
      </c>
      <c r="CH498" s="42" t="s">
        <v>1633</v>
      </c>
      <c r="CI498" s="42" t="s">
        <v>1633</v>
      </c>
      <c r="CK498" s="96" t="s">
        <v>4374</v>
      </c>
      <c r="CL498" s="246" t="str">
        <f>VLOOKUP(Funds[[#This Row],[Code ISIN]],'Sheet1 - Table (1)'!$A$10:$AF$110017,MATCH("Funds Liquidity",'Sheet1 - Table (1)'!$10:$10,0),FALSE)</f>
        <v>Jour</v>
      </c>
    </row>
    <row r="499" spans="1:92">
      <c r="A499" s="80" t="s">
        <v>1393</v>
      </c>
      <c r="B499" s="305">
        <f>IF(ISERROR(VALUE(VLOOKUP($A499,'Sheet1 - Table (1)'!$A$8:$AG$1186,COLUMN(B$7),FALSE))),VLOOKUP(A499,TK_MANQUANTS,2,FALSE),IF(VALUE(VLOOKUP($A499,'Sheet1 - Table (1)'!$A$8:$AG$1186,COLUMN(B$7),FALSE))=0,VLOOKUP(A499,TK_MANQUANTS,2,FALSE),VALUE(VLOOKUP($A499,'Sheet1 - Table (1)'!$A$8:$AG$1186,COLUMN(B$7),FALSE))))</f>
        <v>11925970</v>
      </c>
      <c r="C499" s="80" t="str">
        <f>VLOOKUP($A499,'Sheet1 - Table (1)'!$A$8:$AG$1186,COLUMN(C$7),FALSE)</f>
        <v>UBS(Irl)FdSltnsplc CMCI Comp SF U ETF (HEUR) Aacc</v>
      </c>
      <c r="D499" s="82">
        <f>VLOOKUP($A499,'Sheet1 - Table (1)'!$A$8:$AG$1186,COLUMN(D$7),FALSE)</f>
        <v>43880</v>
      </c>
      <c r="E499" s="124">
        <f>VLOOKUP($A499,'Sheet1 - Table (1)'!$A$8:$AG$1186,COLUMN(E$7),FALSE)</f>
        <v>0.34</v>
      </c>
      <c r="F499" s="80" t="b">
        <f>VLOOKUP($A499,'Sheet1 - Table (1)'!$A$8:$AG$1186,COLUMN(F$7),FALSE)</f>
        <v>1</v>
      </c>
      <c r="G499" s="80" t="str">
        <f>VLOOKUP($A499,'Sheet1 - Table (1)'!$A$8:$AG$1186,COLUMN(G$7),FALSE)</f>
        <v>Ireland</v>
      </c>
      <c r="H499" s="80" t="str">
        <f>VLOOKUP($A499,'Sheet1 - Table (1)'!$A$8:$AG$1186,COLUMN(H$7),FALSE)</f>
        <v>EUR</v>
      </c>
      <c r="I499" s="80" t="str">
        <f>VLOOKUP($A499,'Sheet1 - Table (1)'!$A$8:$AG$1186,COLUMN(I$7),FALSE)</f>
        <v>Exchange Traded Funds</v>
      </c>
      <c r="J499" s="80" t="str">
        <f>VLOOKUP($A499,'Sheet1 - Table (1)'!$A$8:$AG$1186,COLUMN(J$7),FALSE)</f>
        <v>Commodity</v>
      </c>
      <c r="K499" s="82">
        <f>VLOOKUP($A499,'Sheet1 - Table (1)'!$A$8:$AG$1186,COLUMN(K$7),FALSE)</f>
        <v>44255</v>
      </c>
      <c r="L499" s="80">
        <f>VLOOKUP($A499,'Sheet1 - Table (1)'!$A$8:$AG$1186,COLUMN(L$7),FALSE)</f>
        <v>1499.6997200999999</v>
      </c>
      <c r="M499" s="80" t="str">
        <f>VLOOKUP($A499,'Sheet1 - Table (1)'!$A$8:$AG$1186,COLUMN(M$7),FALSE)</f>
        <v>Retained</v>
      </c>
      <c r="N499" s="80">
        <f>VLOOKUP($A499,'Sheet1 - Table (1)'!$A$8:$AG$1186,COLUMN(N$7),FALSE)</f>
        <v>0</v>
      </c>
      <c r="O499" s="80" t="b">
        <f>VLOOKUP($A499,'Sheet1 - Table (1)'!$A$8:$AG$1186,COLUMN(O$7),FALSE)</f>
        <v>1</v>
      </c>
      <c r="P499" s="80" t="b">
        <f>VLOOKUP($A499,'Sheet1 - Table (1)'!$A$8:$AG$1186,COLUMN(P$7),FALSE)</f>
        <v>1</v>
      </c>
      <c r="Q499" s="80" t="b">
        <f>VLOOKUP($A499,'Sheet1 - Table (1)'!$A$8:$AG$1186,COLUMN(Q$7),FALSE)</f>
        <v>1</v>
      </c>
      <c r="R499" s="80" t="b">
        <f>VLOOKUP($A499,'Sheet1 - Table (1)'!$A$8:$AG$1186,COLUMN(R$7),FALSE)</f>
        <v>1</v>
      </c>
      <c r="S499" s="80" t="b">
        <f>VLOOKUP($A499,'Sheet1 - Table (1)'!$A$8:$AG$1186,COLUMN(S$7),FALSE)</f>
        <v>1</v>
      </c>
      <c r="T499" s="80" t="b">
        <f>VLOOKUP($A499,'Sheet1 - Table (1)'!$A$8:$AG$1186,COLUMN(T$7),FALSE)</f>
        <v>1</v>
      </c>
      <c r="U499" s="80" t="str">
        <f t="shared" si="103"/>
        <v>FR-IT-NE-SP-GE-UK</v>
      </c>
      <c r="V499" s="80" t="str">
        <f>VLOOKUP($A499,'Sheet1 - Table (1)'!$A$8:$AG$1186,COLUMN(V$7)+3,FALSE)</f>
        <v>OEIC</v>
      </c>
      <c r="W499" s="80" t="str">
        <f>VLOOKUP(A499,'Sheet1 - Table (1)'!$A$8:$AF$10075,MATCH($W$8,'Sheet1 - Table (1)'!$10:$10,0),FALSE)</f>
        <v>Détermination des Prix Quotidien</v>
      </c>
      <c r="X499" s="80" t="str">
        <f>VLOOKUP(A499,'Sheet1 - Table (1)'!$A$8:$AAB$10075,MATCH($X$8,'Sheet1 - Table (1)'!$10:$10,0),FALSE)</f>
        <v>Swap</v>
      </c>
      <c r="Y499" s="96" t="str">
        <f t="shared" si="94"/>
        <v>ETF</v>
      </c>
      <c r="AA499" s="96" t="s">
        <v>1823</v>
      </c>
      <c r="AB499" s="96" t="s">
        <v>2874</v>
      </c>
      <c r="AC499" s="214" t="s">
        <v>2874</v>
      </c>
      <c r="AG499" s="96" t="s">
        <v>475</v>
      </c>
      <c r="AI499" s="96" t="s">
        <v>475</v>
      </c>
      <c r="AJ499" s="96" t="s">
        <v>475</v>
      </c>
      <c r="AK499" s="96" t="s">
        <v>1803</v>
      </c>
      <c r="AL499" s="96" t="s">
        <v>5091</v>
      </c>
      <c r="AM499" s="96" t="str">
        <f t="shared" si="101"/>
        <v>Placements alternatifs étrangers</v>
      </c>
      <c r="AN499" s="139">
        <v>1</v>
      </c>
      <c r="AO499" s="96" t="s">
        <v>2874</v>
      </c>
      <c r="AP499" s="96" t="s">
        <v>1804</v>
      </c>
      <c r="AS499" s="101" t="str">
        <f t="shared" si="100"/>
        <v/>
      </c>
      <c r="AY499" s="101">
        <v>1</v>
      </c>
      <c r="BY499" s="96" t="s">
        <v>22015</v>
      </c>
      <c r="CA499" s="101" t="s">
        <v>4050</v>
      </c>
      <c r="CB499" s="122" t="s">
        <v>3703</v>
      </c>
      <c r="CC499" s="101" t="s">
        <v>3966</v>
      </c>
      <c r="CD499" s="42" t="s">
        <v>4374</v>
      </c>
      <c r="CE499" s="42" t="s">
        <v>1633</v>
      </c>
      <c r="CF499" s="42" t="str">
        <f>IFERROR(VLOOKUP(Funds[[#This Row],[Code ISIN]],[1]GLOBAL!$C$1:$L$27,10,FALSE)," ")</f>
        <v xml:space="preserve"> </v>
      </c>
      <c r="CG499" s="42" t="s">
        <v>1633</v>
      </c>
      <c r="CH499" s="42" t="s">
        <v>4374</v>
      </c>
      <c r="CI499" s="42" t="s">
        <v>4374</v>
      </c>
      <c r="CJ499" s="123"/>
      <c r="CK499" s="96" t="s">
        <v>4407</v>
      </c>
      <c r="CL499" s="246" t="str">
        <f>VLOOKUP(Funds[[#This Row],[Code ISIN]],'Sheet1 - Table (1)'!$A$10:$AF$110017,MATCH("Funds Liquidity",'Sheet1 - Table (1)'!$10:$10,0),FALSE)</f>
        <v>Jour</v>
      </c>
    </row>
    <row r="500" spans="1:92">
      <c r="A500" s="80" t="s">
        <v>2056</v>
      </c>
      <c r="B500" s="305">
        <f>IF(ISERROR(VALUE(VLOOKUP($A500,'Sheet1 - Table (1)'!$A$8:$AG$1186,COLUMN(B$7),FALSE))),VLOOKUP(A500,TK_MANQUANTS,2,FALSE),IF(VALUE(VLOOKUP($A500,'Sheet1 - Table (1)'!$A$8:$AG$1186,COLUMN(B$7),FALSE))=0,VLOOKUP(A500,TK_MANQUANTS,2,FALSE),VALUE(VLOOKUP($A500,'Sheet1 - Table (1)'!$A$8:$AG$1186,COLUMN(B$7),FALSE))))</f>
        <v>11926603</v>
      </c>
      <c r="C500" s="80" t="str">
        <f>VLOOKUP($A500,'Sheet1 - Table (1)'!$A$8:$AG$1186,COLUMN(C$7),FALSE)</f>
        <v>UBS(Irl)FdSltnsplc CMCI Comp SF U ETF (USD) A acc</v>
      </c>
      <c r="D500" s="82">
        <f>VLOOKUP($A500,'Sheet1 - Table (1)'!$A$8:$AG$1186,COLUMN(D$7),FALSE)</f>
        <v>43880</v>
      </c>
      <c r="E500" s="124">
        <f>VLOOKUP($A500,'Sheet1 - Table (1)'!$A$8:$AG$1186,COLUMN(E$7),FALSE)</f>
        <v>0.34</v>
      </c>
      <c r="F500" s="80" t="b">
        <f>VLOOKUP($A500,'Sheet1 - Table (1)'!$A$8:$AG$1186,COLUMN(F$7),FALSE)</f>
        <v>1</v>
      </c>
      <c r="G500" s="80" t="str">
        <f>VLOOKUP($A500,'Sheet1 - Table (1)'!$A$8:$AG$1186,COLUMN(G$7),FALSE)</f>
        <v>Ireland</v>
      </c>
      <c r="H500" s="80" t="str">
        <f>VLOOKUP($A500,'Sheet1 - Table (1)'!$A$8:$AG$1186,COLUMN(H$7),FALSE)</f>
        <v>USD</v>
      </c>
      <c r="I500" s="80" t="str">
        <f>VLOOKUP($A500,'Sheet1 - Table (1)'!$A$8:$AG$1186,COLUMN(I$7),FALSE)</f>
        <v>Exchange Traded Funds</v>
      </c>
      <c r="J500" s="80" t="str">
        <f>VLOOKUP($A500,'Sheet1 - Table (1)'!$A$8:$AG$1186,COLUMN(J$7),FALSE)</f>
        <v>Commodity</v>
      </c>
      <c r="K500" s="82">
        <f>VLOOKUP($A500,'Sheet1 - Table (1)'!$A$8:$AG$1186,COLUMN(K$7),FALSE)</f>
        <v>44255</v>
      </c>
      <c r="L500" s="80">
        <f>VLOOKUP($A500,'Sheet1 - Table (1)'!$A$8:$AG$1186,COLUMN(L$7),FALSE)</f>
        <v>1499.6997200999999</v>
      </c>
      <c r="M500" s="80" t="str">
        <f>VLOOKUP($A500,'Sheet1 - Table (1)'!$A$8:$AG$1186,COLUMN(M$7),FALSE)</f>
        <v>Retained</v>
      </c>
      <c r="N500" s="80">
        <f>VLOOKUP($A500,'Sheet1 - Table (1)'!$A$8:$AG$1186,COLUMN(N$7),FALSE)</f>
        <v>0</v>
      </c>
      <c r="O500" s="80" t="b">
        <f>VLOOKUP($A500,'Sheet1 - Table (1)'!$A$8:$AG$1186,COLUMN(O$7),FALSE)</f>
        <v>1</v>
      </c>
      <c r="P500" s="80" t="b">
        <f>VLOOKUP($A500,'Sheet1 - Table (1)'!$A$8:$AG$1186,COLUMN(P$7),FALSE)</f>
        <v>1</v>
      </c>
      <c r="Q500" s="80" t="b">
        <f>VLOOKUP($A500,'Sheet1 - Table (1)'!$A$8:$AG$1186,COLUMN(Q$7),FALSE)</f>
        <v>1</v>
      </c>
      <c r="R500" s="80" t="b">
        <f>VLOOKUP($A500,'Sheet1 - Table (1)'!$A$8:$AG$1186,COLUMN(R$7),FALSE)</f>
        <v>1</v>
      </c>
      <c r="S500" s="80" t="b">
        <f>VLOOKUP($A500,'Sheet1 - Table (1)'!$A$8:$AG$1186,COLUMN(S$7),FALSE)</f>
        <v>1</v>
      </c>
      <c r="T500" s="80" t="b">
        <f>VLOOKUP($A500,'Sheet1 - Table (1)'!$A$8:$AG$1186,COLUMN(T$7),FALSE)</f>
        <v>1</v>
      </c>
      <c r="U500" s="80" t="str">
        <f t="shared" si="103"/>
        <v>FR-IT-NE-SP-GE-UK</v>
      </c>
      <c r="V500" s="80" t="str">
        <f>VLOOKUP($A500,'Sheet1 - Table (1)'!$A$8:$AG$1186,COLUMN(V$7)+3,FALSE)</f>
        <v>OEIC</v>
      </c>
      <c r="W500" s="80" t="str">
        <f>VLOOKUP(A500,'Sheet1 - Table (1)'!$A$8:$AF$10075,MATCH($W$8,'Sheet1 - Table (1)'!$10:$10,0),FALSE)</f>
        <v>Détermination des Prix Quotidien</v>
      </c>
      <c r="X500" s="80" t="str">
        <f>VLOOKUP(A500,'Sheet1 - Table (1)'!$A$8:$AAB$10075,MATCH($X$8,'Sheet1 - Table (1)'!$10:$10,0),FALSE)</f>
        <v>Swap</v>
      </c>
      <c r="Y500" s="96" t="str">
        <f t="shared" si="94"/>
        <v>ETF</v>
      </c>
      <c r="AA500" s="96" t="s">
        <v>1823</v>
      </c>
      <c r="AB500" s="96" t="s">
        <v>2874</v>
      </c>
      <c r="AC500" s="214" t="s">
        <v>2874</v>
      </c>
      <c r="AG500" s="96" t="s">
        <v>475</v>
      </c>
      <c r="AI500" s="96" t="s">
        <v>475</v>
      </c>
      <c r="AJ500" s="96" t="s">
        <v>475</v>
      </c>
      <c r="AK500" s="96" t="s">
        <v>1803</v>
      </c>
      <c r="AL500" s="96" t="s">
        <v>5091</v>
      </c>
      <c r="AM500" s="96" t="str">
        <f t="shared" si="101"/>
        <v>Placements alternatifs étrangers</v>
      </c>
      <c r="AN500" s="139">
        <v>1</v>
      </c>
      <c r="AO500" s="96" t="s">
        <v>2874</v>
      </c>
      <c r="AP500" s="96" t="s">
        <v>1804</v>
      </c>
      <c r="AS500" s="101" t="str">
        <f t="shared" si="100"/>
        <v/>
      </c>
      <c r="BB500" s="101">
        <v>1</v>
      </c>
      <c r="BY500" s="96" t="s">
        <v>22013</v>
      </c>
      <c r="CA500" s="101" t="s">
        <v>4050</v>
      </c>
      <c r="CB500" s="122" t="s">
        <v>3704</v>
      </c>
      <c r="CC500" s="101" t="s">
        <v>3967</v>
      </c>
      <c r="CD500" s="42" t="s">
        <v>4374</v>
      </c>
      <c r="CE500" s="42" t="s">
        <v>1633</v>
      </c>
      <c r="CF500" s="42" t="str">
        <f>IFERROR(VLOOKUP(Funds[[#This Row],[Code ISIN]],[1]GLOBAL!$C$1:$L$27,10,FALSE)," ")</f>
        <v xml:space="preserve"> </v>
      </c>
      <c r="CG500" s="42" t="s">
        <v>4374</v>
      </c>
      <c r="CH500" s="42" t="s">
        <v>1633</v>
      </c>
      <c r="CI500" s="42" t="s">
        <v>1633</v>
      </c>
      <c r="CJ500" s="123"/>
      <c r="CK500" s="96" t="s">
        <v>4374</v>
      </c>
      <c r="CL500" s="246" t="str">
        <f>VLOOKUP(Funds[[#This Row],[Code ISIN]],'Sheet1 - Table (1)'!$A$10:$AF$110017,MATCH("Funds Liquidity",'Sheet1 - Table (1)'!$10:$10,0),FALSE)</f>
        <v>Jour</v>
      </c>
    </row>
    <row r="501" spans="1:92">
      <c r="A501" s="132" t="s">
        <v>1238</v>
      </c>
      <c r="B501" s="305">
        <f>IF(ISERROR(VALUE(VLOOKUP($A501,'Sheet1 - Table (1)'!$A$8:$AG$1186,COLUMN(B$7),FALSE))),VLOOKUP(A501,TK_MANQUANTS,2,FALSE),IF(VALUE(VLOOKUP($A501,'Sheet1 - Table (1)'!$A$8:$AG$1186,COLUMN(B$7),FALSE))=0,VLOOKUP(A501,TK_MANQUANTS,2,FALSE),VALUE(VLOOKUP($A501,'Sheet1 - Table (1)'!$A$8:$AG$1186,COLUMN(B$7),FALSE))))</f>
        <v>11925964</v>
      </c>
      <c r="C501" s="80" t="str">
        <f>VLOOKUP($A501,'Sheet1 - Table (1)'!$A$8:$AG$1186,COLUMN(C$7),FALSE)</f>
        <v>UBS(Irl)FdSltnsplc Blmbg CommIdx SF U ETF HEUR Aa</v>
      </c>
      <c r="D501" s="82">
        <f>VLOOKUP($A501,'Sheet1 - Table (1)'!$A$8:$AG$1186,COLUMN(D$7),FALSE)</f>
        <v>43830</v>
      </c>
      <c r="E501" s="124">
        <f>VLOOKUP($A501,'Sheet1 - Table (1)'!$A$8:$AG$1186,COLUMN(E$7),FALSE)</f>
        <v>0.19</v>
      </c>
      <c r="F501" s="80" t="b">
        <f>VLOOKUP($A501,'Sheet1 - Table (1)'!$A$8:$AG$1186,COLUMN(F$7),FALSE)</f>
        <v>1</v>
      </c>
      <c r="G501" s="80" t="str">
        <f>VLOOKUP($A501,'Sheet1 - Table (1)'!$A$8:$AG$1186,COLUMN(G$7),FALSE)</f>
        <v>Ireland</v>
      </c>
      <c r="H501" s="80" t="str">
        <f>VLOOKUP($A501,'Sheet1 - Table (1)'!$A$8:$AG$1186,COLUMN(H$7),FALSE)</f>
        <v>EUR</v>
      </c>
      <c r="I501" s="80" t="str">
        <f>VLOOKUP($A501,'Sheet1 - Table (1)'!$A$8:$AG$1186,COLUMN(I$7),FALSE)</f>
        <v>Exchange Traded Funds</v>
      </c>
      <c r="J501" s="80" t="str">
        <f>VLOOKUP($A501,'Sheet1 - Table (1)'!$A$8:$AG$1186,COLUMN(J$7),FALSE)</f>
        <v>Commodity</v>
      </c>
      <c r="K501" s="82">
        <f>VLOOKUP($A501,'Sheet1 - Table (1)'!$A$8:$AG$1186,COLUMN(K$7),FALSE)</f>
        <v>44255</v>
      </c>
      <c r="L501" s="80">
        <f>VLOOKUP($A501,'Sheet1 - Table (1)'!$A$8:$AG$1186,COLUMN(L$7),FALSE)</f>
        <v>71.284294200000005</v>
      </c>
      <c r="M501" s="80" t="str">
        <f>VLOOKUP($A501,'Sheet1 - Table (1)'!$A$8:$AG$1186,COLUMN(M$7),FALSE)</f>
        <v>Retained</v>
      </c>
      <c r="N501" s="80">
        <f>VLOOKUP($A501,'Sheet1 - Table (1)'!$A$8:$AG$1186,COLUMN(N$7),FALSE)</f>
        <v>0</v>
      </c>
      <c r="O501" s="80">
        <f>VLOOKUP($A501,'Sheet1 - Table (1)'!$A$8:$AG$1186,COLUMN(O$7),FALSE)</f>
        <v>0</v>
      </c>
      <c r="P501" s="80" t="b">
        <f>VLOOKUP($A501,'Sheet1 - Table (1)'!$A$8:$AG$1186,COLUMN(P$7),FALSE)</f>
        <v>1</v>
      </c>
      <c r="Q501" s="80">
        <f>VLOOKUP($A501,'Sheet1 - Table (1)'!$A$8:$AG$1186,COLUMN(Q$7),FALSE)</f>
        <v>0</v>
      </c>
      <c r="R501" s="80" t="b">
        <f>VLOOKUP($A501,'Sheet1 - Table (1)'!$A$8:$AG$1186,COLUMN(R$7),FALSE)</f>
        <v>1</v>
      </c>
      <c r="S501" s="80" t="b">
        <f>VLOOKUP($A501,'Sheet1 - Table (1)'!$A$8:$AG$1186,COLUMN(S$7),FALSE)</f>
        <v>1</v>
      </c>
      <c r="T501" s="80" t="b">
        <f>VLOOKUP($A501,'Sheet1 - Table (1)'!$A$8:$AG$1186,COLUMN(T$7),FALSE)</f>
        <v>1</v>
      </c>
      <c r="U501" s="80" t="str">
        <f t="shared" si="103"/>
        <v>IT-SP-GE-UK</v>
      </c>
      <c r="V501" s="80" t="str">
        <f>VLOOKUP($A501,'Sheet1 - Table (1)'!$A$8:$AG$1186,COLUMN(V$7)+3,FALSE)</f>
        <v>OEIC</v>
      </c>
      <c r="W501" s="80" t="str">
        <f>VLOOKUP(A501,'Sheet1 - Table (1)'!$A$8:$AF$10075,MATCH($W$8,'Sheet1 - Table (1)'!$10:$10,0),FALSE)</f>
        <v>Détermination des Prix Quotidien</v>
      </c>
      <c r="X501" s="80" t="str">
        <f>VLOOKUP(A501,'Sheet1 - Table (1)'!$A$8:$AAB$10075,MATCH($X$8,'Sheet1 - Table (1)'!$10:$10,0),FALSE)</f>
        <v>Swap</v>
      </c>
      <c r="Y501" s="96" t="str">
        <f t="shared" si="94"/>
        <v>ETF</v>
      </c>
      <c r="AA501" s="96" t="s">
        <v>1823</v>
      </c>
      <c r="AB501" s="96" t="s">
        <v>2874</v>
      </c>
      <c r="AC501" s="214" t="s">
        <v>2874</v>
      </c>
      <c r="AG501" s="96" t="s">
        <v>475</v>
      </c>
      <c r="AI501" s="96" t="s">
        <v>475</v>
      </c>
      <c r="AJ501" s="96" t="s">
        <v>475</v>
      </c>
      <c r="AK501" s="96" t="s">
        <v>1803</v>
      </c>
      <c r="AL501" s="96" t="s">
        <v>5091</v>
      </c>
      <c r="AM501" s="96" t="str">
        <f t="shared" si="101"/>
        <v>Placements alternatifs étrangers</v>
      </c>
      <c r="AN501" s="139">
        <v>1</v>
      </c>
      <c r="AO501" s="96" t="s">
        <v>2874</v>
      </c>
      <c r="AP501" s="96" t="s">
        <v>1804</v>
      </c>
      <c r="AS501" s="101" t="str">
        <f t="shared" si="100"/>
        <v/>
      </c>
      <c r="AY501" s="101">
        <v>1</v>
      </c>
      <c r="BX501" s="134" t="s">
        <v>1851</v>
      </c>
      <c r="BY501" s="96" t="s">
        <v>22016</v>
      </c>
      <c r="BZ501" s="101" t="str">
        <f t="shared" ref="BZ501:BZ508" si="104">IF(AJ501="Obligations",AP501&amp;" "&amp;AI501&amp;" "&amp;IF(AQ501&lt;3.5,"SHORT",IF(AQ501&gt;8,"LONG","MID")),"")</f>
        <v/>
      </c>
      <c r="CA501" s="101" t="s">
        <v>4050</v>
      </c>
      <c r="CB501" s="101" t="s">
        <v>3705</v>
      </c>
      <c r="CC501" s="101" t="s">
        <v>3968</v>
      </c>
      <c r="CD501" s="42" t="s">
        <v>1633</v>
      </c>
      <c r="CE501" s="42" t="s">
        <v>4374</v>
      </c>
      <c r="CF501" s="42" t="str">
        <f>IFERROR(VLOOKUP(Funds[[#This Row],[Code ISIN]],[1]GLOBAL!$C$1:$L$27,10,FALSE)," ")</f>
        <v xml:space="preserve"> </v>
      </c>
      <c r="CG501" s="42" t="s">
        <v>4374</v>
      </c>
      <c r="CH501" s="42" t="s">
        <v>4374</v>
      </c>
      <c r="CI501" s="42" t="s">
        <v>4374</v>
      </c>
      <c r="CK501" s="96" t="s">
        <v>4374</v>
      </c>
      <c r="CL501" s="246" t="str">
        <f>VLOOKUP(Funds[[#This Row],[Code ISIN]],'Sheet1 - Table (1)'!$A$10:$AF$110017,MATCH("Funds Liquidity",'Sheet1 - Table (1)'!$10:$10,0),FALSE)</f>
        <v>Jour</v>
      </c>
    </row>
    <row r="502" spans="1:92">
      <c r="A502" s="132" t="s">
        <v>1311</v>
      </c>
      <c r="B502" s="305">
        <f>IF(ISERROR(VALUE(VLOOKUP($A502,'Sheet1 - Table (1)'!$A$8:$AG$1186,COLUMN(B$7),FALSE))),VLOOKUP(A502,TK_MANQUANTS,2,FALSE),IF(VALUE(VLOOKUP($A502,'Sheet1 - Table (1)'!$A$8:$AG$1186,COLUMN(B$7),FALSE))=0,VLOOKUP(A502,TK_MANQUANTS,2,FALSE),VALUE(VLOOKUP($A502,'Sheet1 - Table (1)'!$A$8:$AG$1186,COLUMN(B$7),FALSE))))</f>
        <v>11926022</v>
      </c>
      <c r="C502" s="80" t="str">
        <f>VLOOKUP($A502,'Sheet1 - Table (1)'!$A$8:$AG$1186,COLUMN(C$7),FALSE)</f>
        <v>UBS(Irl)FdSltnsplc Blmbg CommIdx SF U ETF HCHF Aa</v>
      </c>
      <c r="D502" s="82">
        <f>VLOOKUP($A502,'Sheet1 - Table (1)'!$A$8:$AG$1186,COLUMN(D$7),FALSE)</f>
        <v>43830</v>
      </c>
      <c r="E502" s="124">
        <f>VLOOKUP($A502,'Sheet1 - Table (1)'!$A$8:$AG$1186,COLUMN(E$7),FALSE)</f>
        <v>0.19</v>
      </c>
      <c r="F502" s="80" t="b">
        <f>VLOOKUP($A502,'Sheet1 - Table (1)'!$A$8:$AG$1186,COLUMN(F$7),FALSE)</f>
        <v>1</v>
      </c>
      <c r="G502" s="80" t="str">
        <f>VLOOKUP($A502,'Sheet1 - Table (1)'!$A$8:$AG$1186,COLUMN(G$7),FALSE)</f>
        <v>Ireland</v>
      </c>
      <c r="H502" s="80" t="str">
        <f>VLOOKUP($A502,'Sheet1 - Table (1)'!$A$8:$AG$1186,COLUMN(H$7),FALSE)</f>
        <v>CHF</v>
      </c>
      <c r="I502" s="80" t="str">
        <f>VLOOKUP($A502,'Sheet1 - Table (1)'!$A$8:$AG$1186,COLUMN(I$7),FALSE)</f>
        <v>Exchange Traded Funds</v>
      </c>
      <c r="J502" s="80" t="str">
        <f>VLOOKUP($A502,'Sheet1 - Table (1)'!$A$8:$AG$1186,COLUMN(J$7),FALSE)</f>
        <v>Commodity</v>
      </c>
      <c r="K502" s="82">
        <f>VLOOKUP($A502,'Sheet1 - Table (1)'!$A$8:$AG$1186,COLUMN(K$7),FALSE)</f>
        <v>44255</v>
      </c>
      <c r="L502" s="80">
        <f>VLOOKUP($A502,'Sheet1 - Table (1)'!$A$8:$AG$1186,COLUMN(L$7),FALSE)</f>
        <v>71.284294200000005</v>
      </c>
      <c r="M502" s="80" t="str">
        <f>VLOOKUP($A502,'Sheet1 - Table (1)'!$A$8:$AG$1186,COLUMN(M$7),FALSE)</f>
        <v>Retained</v>
      </c>
      <c r="N502" s="80">
        <f>VLOOKUP($A502,'Sheet1 - Table (1)'!$A$8:$AG$1186,COLUMN(N$7),FALSE)</f>
        <v>0</v>
      </c>
      <c r="O502" s="80">
        <f>VLOOKUP($A502,'Sheet1 - Table (1)'!$A$8:$AG$1186,COLUMN(O$7),FALSE)</f>
        <v>0</v>
      </c>
      <c r="P502" s="80" t="b">
        <f>VLOOKUP($A502,'Sheet1 - Table (1)'!$A$8:$AG$1186,COLUMN(P$7),FALSE)</f>
        <v>1</v>
      </c>
      <c r="Q502" s="80">
        <f>VLOOKUP($A502,'Sheet1 - Table (1)'!$A$8:$AG$1186,COLUMN(Q$7),FALSE)</f>
        <v>0</v>
      </c>
      <c r="R502" s="80" t="b">
        <f>VLOOKUP($A502,'Sheet1 - Table (1)'!$A$8:$AG$1186,COLUMN(R$7),FALSE)</f>
        <v>1</v>
      </c>
      <c r="S502" s="80" t="b">
        <f>VLOOKUP($A502,'Sheet1 - Table (1)'!$A$8:$AG$1186,COLUMN(S$7),FALSE)</f>
        <v>1</v>
      </c>
      <c r="T502" s="80" t="b">
        <f>VLOOKUP($A502,'Sheet1 - Table (1)'!$A$8:$AG$1186,COLUMN(T$7),FALSE)</f>
        <v>1</v>
      </c>
      <c r="U502" s="80" t="str">
        <f t="shared" si="103"/>
        <v>IT-SP-GE-UK</v>
      </c>
      <c r="V502" s="80" t="str">
        <f>VLOOKUP($A502,'Sheet1 - Table (1)'!$A$8:$AG$1186,COLUMN(V$7)+3,FALSE)</f>
        <v>OEIC</v>
      </c>
      <c r="W502" s="80" t="str">
        <f>VLOOKUP(A502,'Sheet1 - Table (1)'!$A$8:$AF$10075,MATCH($W$8,'Sheet1 - Table (1)'!$10:$10,0),FALSE)</f>
        <v>Détermination des Prix Quotidien</v>
      </c>
      <c r="X502" s="80" t="str">
        <f>VLOOKUP(A502,'Sheet1 - Table (1)'!$A$8:$AAB$10075,MATCH($X$8,'Sheet1 - Table (1)'!$10:$10,0),FALSE)</f>
        <v>Swap</v>
      </c>
      <c r="Y502" s="96" t="str">
        <f t="shared" si="94"/>
        <v>ETF</v>
      </c>
      <c r="AA502" s="96" t="s">
        <v>1823</v>
      </c>
      <c r="AB502" s="96" t="s">
        <v>2874</v>
      </c>
      <c r="AC502" s="214" t="s">
        <v>2874</v>
      </c>
      <c r="AG502" s="96" t="s">
        <v>475</v>
      </c>
      <c r="AI502" s="96" t="s">
        <v>475</v>
      </c>
      <c r="AJ502" s="96" t="s">
        <v>475</v>
      </c>
      <c r="AK502" s="96" t="s">
        <v>1803</v>
      </c>
      <c r="AL502" s="96" t="s">
        <v>5091</v>
      </c>
      <c r="AM502" s="96" t="str">
        <f t="shared" si="101"/>
        <v>Placements alternatifs étrangers hedged</v>
      </c>
      <c r="AN502" s="139">
        <v>1</v>
      </c>
      <c r="AO502" s="96" t="s">
        <v>2874</v>
      </c>
      <c r="AP502" s="96" t="s">
        <v>1804</v>
      </c>
      <c r="AS502" s="101" t="str">
        <f t="shared" si="100"/>
        <v/>
      </c>
      <c r="AX502" s="101">
        <v>1</v>
      </c>
      <c r="BX502" s="134" t="s">
        <v>1851</v>
      </c>
      <c r="BY502" s="96" t="s">
        <v>22017</v>
      </c>
      <c r="BZ502" s="101" t="str">
        <f t="shared" si="104"/>
        <v/>
      </c>
      <c r="CA502" s="101" t="s">
        <v>4050</v>
      </c>
      <c r="CB502" s="101" t="s">
        <v>3706</v>
      </c>
      <c r="CC502" s="101" t="s">
        <v>3969</v>
      </c>
      <c r="CD502" s="42" t="s">
        <v>1633</v>
      </c>
      <c r="CE502" s="42" t="s">
        <v>4374</v>
      </c>
      <c r="CF502" s="42" t="str">
        <f>IFERROR(VLOOKUP(Funds[[#This Row],[Code ISIN]],[1]GLOBAL!$C$1:$L$27,10,FALSE)," ")</f>
        <v xml:space="preserve"> </v>
      </c>
      <c r="CG502" s="42" t="s">
        <v>4374</v>
      </c>
      <c r="CH502" s="42" t="s">
        <v>4374</v>
      </c>
      <c r="CI502" s="42" t="s">
        <v>4374</v>
      </c>
      <c r="CK502" s="96" t="s">
        <v>4374</v>
      </c>
      <c r="CL502" s="246" t="str">
        <f>VLOOKUP(Funds[[#This Row],[Code ISIN]],'Sheet1 - Table (1)'!$A$10:$AF$110017,MATCH("Funds Liquidity",'Sheet1 - Table (1)'!$10:$10,0),FALSE)</f>
        <v>Jour</v>
      </c>
      <c r="CN502" s="246" t="s">
        <v>5374</v>
      </c>
    </row>
    <row r="503" spans="1:92">
      <c r="A503" s="80" t="s">
        <v>1367</v>
      </c>
      <c r="B503" s="305">
        <f>IF(ISERROR(VALUE(VLOOKUP($A503,'Sheet1 - Table (1)'!$A$8:$AG$1186,COLUMN(B$7),FALSE))),VLOOKUP(A503,TK_MANQUANTS,2,FALSE),IF(VALUE(VLOOKUP($A503,'Sheet1 - Table (1)'!$A$8:$AG$1186,COLUMN(B$7),FALSE))=0,VLOOKUP(A503,TK_MANQUANTS,2,FALSE),VALUE(VLOOKUP($A503,'Sheet1 - Table (1)'!$A$8:$AG$1186,COLUMN(B$7),FALSE))))</f>
        <v>11926045</v>
      </c>
      <c r="C503" s="80" t="str">
        <f>VLOOKUP($A503,'Sheet1 - Table (1)'!$A$8:$AG$1186,COLUMN(C$7),FALSE)</f>
        <v>UBS(Irl)FdSltnsplc Blmbg CommIdx SF U ETF USD Aa</v>
      </c>
      <c r="D503" s="82">
        <f>VLOOKUP($A503,'Sheet1 - Table (1)'!$A$8:$AG$1186,COLUMN(D$7),FALSE)</f>
        <v>43830</v>
      </c>
      <c r="E503" s="124">
        <f>VLOOKUP($A503,'Sheet1 - Table (1)'!$A$8:$AG$1186,COLUMN(E$7),FALSE)</f>
        <v>0.19</v>
      </c>
      <c r="F503" s="80" t="b">
        <f>VLOOKUP($A503,'Sheet1 - Table (1)'!$A$8:$AG$1186,COLUMN(F$7),FALSE)</f>
        <v>1</v>
      </c>
      <c r="G503" s="80" t="str">
        <f>VLOOKUP($A503,'Sheet1 - Table (1)'!$A$8:$AG$1186,COLUMN(G$7),FALSE)</f>
        <v>Ireland</v>
      </c>
      <c r="H503" s="80" t="str">
        <f>VLOOKUP($A503,'Sheet1 - Table (1)'!$A$8:$AG$1186,COLUMN(H$7),FALSE)</f>
        <v>USD</v>
      </c>
      <c r="I503" s="80" t="str">
        <f>VLOOKUP($A503,'Sheet1 - Table (1)'!$A$8:$AG$1186,COLUMN(I$7),FALSE)</f>
        <v>Exchange Traded Funds</v>
      </c>
      <c r="J503" s="80" t="str">
        <f>VLOOKUP($A503,'Sheet1 - Table (1)'!$A$8:$AG$1186,COLUMN(J$7),FALSE)</f>
        <v>Commodity</v>
      </c>
      <c r="K503" s="82">
        <f>VLOOKUP($A503,'Sheet1 - Table (1)'!$A$8:$AG$1186,COLUMN(K$7),FALSE)</f>
        <v>44255</v>
      </c>
      <c r="L503" s="80">
        <f>VLOOKUP($A503,'Sheet1 - Table (1)'!$A$8:$AG$1186,COLUMN(L$7),FALSE)</f>
        <v>71.284294200000005</v>
      </c>
      <c r="M503" s="80" t="str">
        <f>VLOOKUP($A503,'Sheet1 - Table (1)'!$A$8:$AG$1186,COLUMN(M$7),FALSE)</f>
        <v>Retained</v>
      </c>
      <c r="N503" s="80">
        <f>VLOOKUP($A503,'Sheet1 - Table (1)'!$A$8:$AG$1186,COLUMN(N$7),FALSE)</f>
        <v>0</v>
      </c>
      <c r="O503" s="80">
        <f>VLOOKUP($A503,'Sheet1 - Table (1)'!$A$8:$AG$1186,COLUMN(O$7),FALSE)</f>
        <v>0</v>
      </c>
      <c r="P503" s="80" t="b">
        <f>VLOOKUP($A503,'Sheet1 - Table (1)'!$A$8:$AG$1186,COLUMN(P$7),FALSE)</f>
        <v>1</v>
      </c>
      <c r="Q503" s="80">
        <f>VLOOKUP($A503,'Sheet1 - Table (1)'!$A$8:$AG$1186,COLUMN(Q$7),FALSE)</f>
        <v>0</v>
      </c>
      <c r="R503" s="80" t="b">
        <f>VLOOKUP($A503,'Sheet1 - Table (1)'!$A$8:$AG$1186,COLUMN(R$7),FALSE)</f>
        <v>1</v>
      </c>
      <c r="S503" s="80" t="b">
        <f>VLOOKUP($A503,'Sheet1 - Table (1)'!$A$8:$AG$1186,COLUMN(S$7),FALSE)</f>
        <v>1</v>
      </c>
      <c r="T503" s="80" t="b">
        <f>VLOOKUP($A503,'Sheet1 - Table (1)'!$A$8:$AG$1186,COLUMN(T$7),FALSE)</f>
        <v>1</v>
      </c>
      <c r="U503" s="80" t="str">
        <f t="shared" si="103"/>
        <v>IT-SP-GE-UK</v>
      </c>
      <c r="V503" s="80" t="str">
        <f>VLOOKUP($A503,'Sheet1 - Table (1)'!$A$8:$AG$1186,COLUMN(V$7)+3,FALSE)</f>
        <v>OEIC</v>
      </c>
      <c r="W503" s="80" t="str">
        <f>VLOOKUP(A503,'Sheet1 - Table (1)'!$A$8:$AF$10075,MATCH($W$8,'Sheet1 - Table (1)'!$10:$10,0),FALSE)</f>
        <v>Détermination des Prix Quotidien</v>
      </c>
      <c r="X503" s="80" t="str">
        <f>VLOOKUP(A503,'Sheet1 - Table (1)'!$A$8:$AAB$10075,MATCH($X$8,'Sheet1 - Table (1)'!$10:$10,0),FALSE)</f>
        <v>Swap</v>
      </c>
      <c r="Y503" s="96" t="str">
        <f t="shared" si="94"/>
        <v>ETF</v>
      </c>
      <c r="AA503" s="96" t="s">
        <v>1823</v>
      </c>
      <c r="AB503" s="96" t="s">
        <v>2874</v>
      </c>
      <c r="AC503" s="214" t="s">
        <v>2874</v>
      </c>
      <c r="AG503" s="96" t="s">
        <v>475</v>
      </c>
      <c r="AI503" s="96" t="s">
        <v>475</v>
      </c>
      <c r="AJ503" s="96" t="s">
        <v>475</v>
      </c>
      <c r="AK503" s="96" t="s">
        <v>1803</v>
      </c>
      <c r="AL503" s="96" t="s">
        <v>5091</v>
      </c>
      <c r="AM503" s="96" t="str">
        <f t="shared" si="101"/>
        <v>Placements alternatifs étrangers</v>
      </c>
      <c r="AN503" s="139">
        <v>1</v>
      </c>
      <c r="AO503" s="96" t="s">
        <v>2874</v>
      </c>
      <c r="AP503" s="96" t="s">
        <v>1804</v>
      </c>
      <c r="AS503" s="101" t="str">
        <f t="shared" ref="AS503:AS534" si="105">IF(AR503="","",AR503-E503%)</f>
        <v/>
      </c>
      <c r="BB503" s="101">
        <v>1</v>
      </c>
      <c r="BX503" s="134" t="s">
        <v>1851</v>
      </c>
      <c r="BY503" s="96" t="s">
        <v>22018</v>
      </c>
      <c r="BZ503" s="101" t="str">
        <f t="shared" si="104"/>
        <v/>
      </c>
      <c r="CA503" s="101" t="s">
        <v>4050</v>
      </c>
      <c r="CB503" s="122" t="s">
        <v>3707</v>
      </c>
      <c r="CC503" s="101" t="s">
        <v>3970</v>
      </c>
      <c r="CD503" s="42" t="s">
        <v>4374</v>
      </c>
      <c r="CE503" s="42" t="s">
        <v>4374</v>
      </c>
      <c r="CF503" s="42" t="str">
        <f>IFERROR(VLOOKUP(Funds[[#This Row],[Code ISIN]],[1]GLOBAL!$C$1:$L$27,10,FALSE)," ")</f>
        <v xml:space="preserve"> </v>
      </c>
      <c r="CG503" s="42" t="s">
        <v>4374</v>
      </c>
      <c r="CH503" s="42" t="s">
        <v>4374</v>
      </c>
      <c r="CI503" s="42" t="s">
        <v>4374</v>
      </c>
      <c r="CK503" s="96" t="s">
        <v>4374</v>
      </c>
      <c r="CL503" s="246" t="str">
        <f>VLOOKUP(Funds[[#This Row],[Code ISIN]],'Sheet1 - Table (1)'!$A$10:$AF$110017,MATCH("Funds Liquidity",'Sheet1 - Table (1)'!$10:$10,0),FALSE)</f>
        <v>Jour</v>
      </c>
      <c r="CN503" s="246" t="s">
        <v>5374</v>
      </c>
    </row>
    <row r="504" spans="1:92">
      <c r="A504" s="132" t="s">
        <v>21957</v>
      </c>
      <c r="B504" s="305">
        <f>IF(ISERROR(VALUE(VLOOKUP($A504,'Sheet1 - Table (1)'!$A$8:$AG$1186,COLUMN(B$7),FALSE))),VLOOKUP(A504,TK_MANQUANTS,2,FALSE),IF(VALUE(VLOOKUP($A504,'Sheet1 - Table (1)'!$A$8:$AG$1186,COLUMN(B$7),FALSE))=0,VLOOKUP(A504,TK_MANQUANTS,2,FALSE),VALUE(VLOOKUP($A504,'Sheet1 - Table (1)'!$A$8:$AG$1186,COLUMN(B$7),FALSE))))</f>
        <v>26511516</v>
      </c>
      <c r="C504" s="80" t="str">
        <f>VLOOKUP($A504,'Sheet1 - Table (1)'!$A$8:$AG$1186,COLUMN(C$7),FALSE)</f>
        <v>Swisscanto (CH) CF Diversified ESG Int CHF GT CHF</v>
      </c>
      <c r="D504" s="82">
        <f>VLOOKUP($A504,'Sheet1 - Table (1)'!$A$8:$AG$1186,COLUMN(D$7),FALSE)</f>
        <v>44196</v>
      </c>
      <c r="E504" s="124">
        <f>VLOOKUP($A504,'Sheet1 - Table (1)'!$A$8:$AG$1186,COLUMN(E$7),FALSE)</f>
        <v>0.92</v>
      </c>
      <c r="F504" s="80">
        <f>VLOOKUP($A504,'Sheet1 - Table (1)'!$A$8:$AG$1186,COLUMN(F$7),FALSE)</f>
        <v>0</v>
      </c>
      <c r="G504" s="80" t="str">
        <f>VLOOKUP($A504,'Sheet1 - Table (1)'!$A$8:$AG$1186,COLUMN(G$7),FALSE)</f>
        <v>Switzerland</v>
      </c>
      <c r="H504" s="80" t="str">
        <f>VLOOKUP($A504,'Sheet1 - Table (1)'!$A$8:$AG$1186,COLUMN(H$7),FALSE)</f>
        <v>CHF</v>
      </c>
      <c r="I504" s="80" t="str">
        <f>VLOOKUP($A504,'Sheet1 - Table (1)'!$A$8:$AG$1186,COLUMN(I$7),FALSE)</f>
        <v>Fonds de placement</v>
      </c>
      <c r="J504" s="80" t="str">
        <f>VLOOKUP($A504,'Sheet1 - Table (1)'!$A$8:$AG$1186,COLUMN(J$7),FALSE)</f>
        <v>Commodity</v>
      </c>
      <c r="K504" s="82">
        <f>VLOOKUP($A504,'Sheet1 - Table (1)'!$A$8:$AG$1186,COLUMN(K$7),FALSE)</f>
        <v>44255</v>
      </c>
      <c r="L504" s="80">
        <f>VLOOKUP($A504,'Sheet1 - Table (1)'!$A$8:$AG$1186,COLUMN(L$7),FALSE)</f>
        <v>72.457006000000007</v>
      </c>
      <c r="M504" s="80" t="str">
        <f>VLOOKUP($A504,'Sheet1 - Table (1)'!$A$8:$AG$1186,COLUMN(M$7),FALSE)</f>
        <v>Paid</v>
      </c>
      <c r="N504" s="80">
        <f>VLOOKUP($A504,'Sheet1 - Table (1)'!$A$8:$AG$1186,COLUMN(N$7),FALSE)</f>
        <v>0</v>
      </c>
      <c r="O504" s="80">
        <f>VLOOKUP($A504,'Sheet1 - Table (1)'!$A$8:$AG$1186,COLUMN(O$7),FALSE)</f>
        <v>0</v>
      </c>
      <c r="P504" s="80">
        <f>VLOOKUP($A504,'Sheet1 - Table (1)'!$A$8:$AG$1186,COLUMN(P$7),FALSE)</f>
        <v>0</v>
      </c>
      <c r="Q504" s="80">
        <f>VLOOKUP($A504,'Sheet1 - Table (1)'!$A$8:$AG$1186,COLUMN(Q$7),FALSE)</f>
        <v>0</v>
      </c>
      <c r="R504" s="80">
        <f>VLOOKUP($A504,'Sheet1 - Table (1)'!$A$8:$AG$1186,COLUMN(R$7),FALSE)</f>
        <v>0</v>
      </c>
      <c r="S504" s="80" t="b">
        <f>VLOOKUP($A504,'Sheet1 - Table (1)'!$A$8:$AG$1186,COLUMN(S$7),FALSE)</f>
        <v>1</v>
      </c>
      <c r="T504" s="80">
        <f>VLOOKUP($A504,'Sheet1 - Table (1)'!$A$8:$AG$1186,COLUMN(T$7),FALSE)</f>
        <v>0</v>
      </c>
      <c r="U504" s="80" t="str">
        <f t="shared" si="103"/>
        <v>GE</v>
      </c>
      <c r="V504" s="80" t="str">
        <f>VLOOKUP($A504,'Sheet1 - Table (1)'!$A$8:$AG$1186,COLUMN(V$7)+3,FALSE)</f>
        <v>CH - Uebrige Fds tradit. Anl.</v>
      </c>
      <c r="W504" s="80" t="str">
        <f>VLOOKUP(A504,'Sheet1 - Table (1)'!$A$8:$AF$10075,MATCH($W$8,'Sheet1 - Table (1)'!$10:$10,0),FALSE)</f>
        <v>Détermination des Prix Quotidien</v>
      </c>
      <c r="X504" s="80" t="str">
        <f>VLOOKUP(A504,'Sheet1 - Table (1)'!$A$8:$AAB$10075,MATCH($X$8,'Sheet1 - Table (1)'!$10:$10,0),FALSE)</f>
        <v>Optimized</v>
      </c>
      <c r="Y504" s="96" t="str">
        <f t="shared" si="94"/>
        <v>Fonds de placement</v>
      </c>
      <c r="AA504" s="96" t="s">
        <v>1823</v>
      </c>
      <c r="AB504" s="96" t="s">
        <v>2874</v>
      </c>
      <c r="AC504" s="214" t="s">
        <v>2874</v>
      </c>
      <c r="AG504" s="96" t="s">
        <v>475</v>
      </c>
      <c r="AI504" s="96" t="s">
        <v>475</v>
      </c>
      <c r="AJ504" s="96" t="s">
        <v>475</v>
      </c>
      <c r="AK504" s="96" t="s">
        <v>1803</v>
      </c>
      <c r="AL504" s="96" t="s">
        <v>5091</v>
      </c>
      <c r="AM504" s="96" t="str">
        <f t="shared" si="101"/>
        <v>Placements alternatifs étrangers hedged</v>
      </c>
      <c r="AN504" s="139">
        <v>1</v>
      </c>
      <c r="AO504" s="96" t="s">
        <v>2874</v>
      </c>
      <c r="AP504" s="96" t="s">
        <v>1804</v>
      </c>
      <c r="AS504" s="101" t="str">
        <f t="shared" si="105"/>
        <v/>
      </c>
      <c r="AX504" s="101">
        <v>1</v>
      </c>
      <c r="BZ504" s="101" t="str">
        <f t="shared" si="104"/>
        <v/>
      </c>
      <c r="CA504" s="101" t="s">
        <v>4050</v>
      </c>
      <c r="CB504" s="101" t="s">
        <v>3706</v>
      </c>
      <c r="CC504" s="101" t="s">
        <v>3969</v>
      </c>
      <c r="CD504" s="42" t="s">
        <v>4374</v>
      </c>
      <c r="CE504" s="42" t="s">
        <v>4374</v>
      </c>
      <c r="CF504" s="42" t="str">
        <f>IFERROR(VLOOKUP(Funds[[#This Row],[Code ISIN]],[1]GLOBAL!$C$1:$L$27,10,FALSE)," ")</f>
        <v xml:space="preserve"> </v>
      </c>
      <c r="CG504" s="42" t="s">
        <v>4374</v>
      </c>
      <c r="CH504" s="42" t="s">
        <v>4374</v>
      </c>
      <c r="CI504" s="42" t="s">
        <v>4374</v>
      </c>
      <c r="CK504" s="96" t="s">
        <v>4374</v>
      </c>
      <c r="CL504" s="246" t="str">
        <f>VLOOKUP(Funds[[#This Row],[Code ISIN]],'Sheet1 - Table (1)'!$A$10:$AF$110017,MATCH("Funds Liquidity",'Sheet1 - Table (1)'!$10:$10,0),FALSE)</f>
        <v>Jour</v>
      </c>
      <c r="CN504" s="246" t="s">
        <v>5374</v>
      </c>
    </row>
    <row r="505" spans="1:92">
      <c r="A505" s="80" t="s">
        <v>21958</v>
      </c>
      <c r="B505" s="305">
        <f>IF(ISERROR(VALUE(VLOOKUP($A505,'Sheet1 - Table (1)'!$A$8:$AG$1186,COLUMN(B$7),FALSE))),VLOOKUP(A505,TK_MANQUANTS,2,FALSE),IF(VALUE(VLOOKUP($A505,'Sheet1 - Table (1)'!$A$8:$AG$1186,COLUMN(B$7),FALSE))=0,VLOOKUP(A505,TK_MANQUANTS,2,FALSE),VALUE(VLOOKUP($A505,'Sheet1 - Table (1)'!$A$8:$AG$1186,COLUMN(B$7),FALSE))))</f>
        <v>26512838</v>
      </c>
      <c r="C505" s="80" t="str">
        <f>VLOOKUP($A505,'Sheet1 - Table (1)'!$A$8:$AG$1186,COLUMN(C$7),FALSE)</f>
        <v>Swisscanto (CH) CF Diversified ESG Int USD GT USD</v>
      </c>
      <c r="D505" s="82">
        <f>VLOOKUP($A505,'Sheet1 - Table (1)'!$A$8:$AG$1186,COLUMN(D$7),FALSE)</f>
        <v>44196</v>
      </c>
      <c r="E505" s="124">
        <f>VLOOKUP($A505,'Sheet1 - Table (1)'!$A$8:$AG$1186,COLUMN(E$7),FALSE)</f>
        <v>0.92</v>
      </c>
      <c r="F505" s="80">
        <f>VLOOKUP($A505,'Sheet1 - Table (1)'!$A$8:$AG$1186,COLUMN(F$7),FALSE)</f>
        <v>0</v>
      </c>
      <c r="G505" s="80" t="str">
        <f>VLOOKUP($A505,'Sheet1 - Table (1)'!$A$8:$AG$1186,COLUMN(G$7),FALSE)</f>
        <v>Switzerland</v>
      </c>
      <c r="H505" s="80" t="str">
        <f>VLOOKUP($A505,'Sheet1 - Table (1)'!$A$8:$AG$1186,COLUMN(H$7),FALSE)</f>
        <v>USD</v>
      </c>
      <c r="I505" s="80" t="str">
        <f>VLOOKUP($A505,'Sheet1 - Table (1)'!$A$8:$AG$1186,COLUMN(I$7),FALSE)</f>
        <v>Fonds de placement</v>
      </c>
      <c r="J505" s="80" t="str">
        <f>VLOOKUP($A505,'Sheet1 - Table (1)'!$A$8:$AG$1186,COLUMN(J$7),FALSE)</f>
        <v>Commodity</v>
      </c>
      <c r="K505" s="82">
        <f>VLOOKUP($A505,'Sheet1 - Table (1)'!$A$8:$AG$1186,COLUMN(K$7),FALSE)</f>
        <v>44255</v>
      </c>
      <c r="L505" s="80">
        <f>VLOOKUP($A505,'Sheet1 - Table (1)'!$A$8:$AG$1186,COLUMN(L$7),FALSE)</f>
        <v>21.798387999999999</v>
      </c>
      <c r="M505" s="80" t="str">
        <f>VLOOKUP($A505,'Sheet1 - Table (1)'!$A$8:$AG$1186,COLUMN(M$7),FALSE)</f>
        <v>Paid</v>
      </c>
      <c r="N505" s="80">
        <f>VLOOKUP($A505,'Sheet1 - Table (1)'!$A$8:$AG$1186,COLUMN(N$7),FALSE)</f>
        <v>0</v>
      </c>
      <c r="O505" s="80">
        <f>VLOOKUP($A505,'Sheet1 - Table (1)'!$A$8:$AG$1186,COLUMN(O$7),FALSE)</f>
        <v>0</v>
      </c>
      <c r="P505" s="80">
        <f>VLOOKUP($A505,'Sheet1 - Table (1)'!$A$8:$AG$1186,COLUMN(P$7),FALSE)</f>
        <v>0</v>
      </c>
      <c r="Q505" s="80">
        <f>VLOOKUP($A505,'Sheet1 - Table (1)'!$A$8:$AG$1186,COLUMN(Q$7),FALSE)</f>
        <v>0</v>
      </c>
      <c r="R505" s="80">
        <f>VLOOKUP($A505,'Sheet1 - Table (1)'!$A$8:$AG$1186,COLUMN(R$7),FALSE)</f>
        <v>0</v>
      </c>
      <c r="S505" s="80" t="b">
        <f>VLOOKUP($A505,'Sheet1 - Table (1)'!$A$8:$AG$1186,COLUMN(S$7),FALSE)</f>
        <v>1</v>
      </c>
      <c r="T505" s="80">
        <f>VLOOKUP($A505,'Sheet1 - Table (1)'!$A$8:$AG$1186,COLUMN(T$7),FALSE)</f>
        <v>0</v>
      </c>
      <c r="U505" s="80" t="str">
        <f t="shared" si="103"/>
        <v>GE</v>
      </c>
      <c r="V505" s="80" t="str">
        <f>VLOOKUP($A505,'Sheet1 - Table (1)'!$A$8:$AG$1186,COLUMN(V$7)+3,FALSE)</f>
        <v>CH - Uebrige Fds tradit. Anl.</v>
      </c>
      <c r="W505" s="80" t="str">
        <f>VLOOKUP(A505,'Sheet1 - Table (1)'!$A$8:$AF$10075,MATCH($W$8,'Sheet1 - Table (1)'!$10:$10,0),FALSE)</f>
        <v>Détermination des Prix Quotidien</v>
      </c>
      <c r="X505" s="80">
        <f>VLOOKUP(A505,'Sheet1 - Table (1)'!$A$8:$AAB$10075,MATCH($X$8,'Sheet1 - Table (1)'!$10:$10,0),FALSE)</f>
        <v>0</v>
      </c>
      <c r="Y505" s="96" t="str">
        <f t="shared" si="94"/>
        <v>Fonds de placement</v>
      </c>
      <c r="AA505" s="96" t="s">
        <v>1823</v>
      </c>
      <c r="AB505" s="96" t="s">
        <v>2874</v>
      </c>
      <c r="AC505" s="214" t="s">
        <v>2874</v>
      </c>
      <c r="AG505" s="96" t="s">
        <v>475</v>
      </c>
      <c r="AI505" s="96" t="s">
        <v>475</v>
      </c>
      <c r="AJ505" s="96" t="s">
        <v>475</v>
      </c>
      <c r="AK505" s="96" t="s">
        <v>1803</v>
      </c>
      <c r="AL505" s="96" t="s">
        <v>5091</v>
      </c>
      <c r="AM505" s="96" t="str">
        <f t="shared" si="101"/>
        <v>Placements alternatifs étrangers</v>
      </c>
      <c r="AN505" s="139">
        <v>1</v>
      </c>
      <c r="AO505" s="96" t="s">
        <v>2874</v>
      </c>
      <c r="AP505" s="96" t="s">
        <v>1804</v>
      </c>
      <c r="AS505" s="101" t="str">
        <f t="shared" si="105"/>
        <v/>
      </c>
      <c r="BB505" s="101">
        <v>1</v>
      </c>
      <c r="BZ505" s="101" t="str">
        <f t="shared" si="104"/>
        <v/>
      </c>
      <c r="CA505" s="101" t="s">
        <v>4050</v>
      </c>
      <c r="CB505" s="122" t="s">
        <v>3707</v>
      </c>
      <c r="CC505" s="101" t="s">
        <v>3970</v>
      </c>
      <c r="CD505" s="42" t="s">
        <v>4374</v>
      </c>
      <c r="CE505" s="42" t="s">
        <v>4374</v>
      </c>
      <c r="CF505" s="42" t="str">
        <f>IFERROR(VLOOKUP(Funds[[#This Row],[Code ISIN]],[1]GLOBAL!$C$1:$L$27,10,FALSE)," ")</f>
        <v xml:space="preserve"> </v>
      </c>
      <c r="CG505" s="42" t="s">
        <v>4374</v>
      </c>
      <c r="CH505" s="42" t="s">
        <v>4374</v>
      </c>
      <c r="CI505" s="42" t="s">
        <v>4374</v>
      </c>
      <c r="CK505" s="96" t="s">
        <v>4374</v>
      </c>
      <c r="CL505" s="246" t="str">
        <f>VLOOKUP(Funds[[#This Row],[Code ISIN]],'Sheet1 - Table (1)'!$A$10:$AF$110017,MATCH("Funds Liquidity",'Sheet1 - Table (1)'!$10:$10,0),FALSE)</f>
        <v>Jour</v>
      </c>
      <c r="CN505" s="246" t="s">
        <v>5374</v>
      </c>
    </row>
    <row r="506" spans="1:92">
      <c r="A506" s="80" t="s">
        <v>1355</v>
      </c>
      <c r="B506" s="305">
        <f>IF(ISERROR(VALUE(VLOOKUP($A506,'Sheet1 - Table (1)'!$A$8:$AG$1186,COLUMN(B$7),FALSE))),VLOOKUP(A506,TK_MANQUANTS,2,FALSE),IF(VALUE(VLOOKUP($A506,'Sheet1 - Table (1)'!$A$8:$AG$1186,COLUMN(B$7),FALSE))=0,VLOOKUP(A506,TK_MANQUANTS,2,FALSE),VALUE(VLOOKUP($A506,'Sheet1 - Table (1)'!$A$8:$AG$1186,COLUMN(B$7),FALSE))))</f>
        <v>20023273</v>
      </c>
      <c r="C506" s="80" t="str">
        <f>VLOOKUP($A506,'Sheet1 - Table (1)'!$A$8:$AG$1186,COLUMN(C$7),FALSE)</f>
        <v>iShares Edge S&amp;P 500 Min Vol UCITS ETF USD Acc</v>
      </c>
      <c r="D506" s="82">
        <f>VLOOKUP($A506,'Sheet1 - Table (1)'!$A$8:$AG$1186,COLUMN(D$7),FALSE)</f>
        <v>43878</v>
      </c>
      <c r="E506" s="124">
        <f>VLOOKUP($A506,'Sheet1 - Table (1)'!$A$8:$AG$1186,COLUMN(E$7),FALSE)</f>
        <v>0.2</v>
      </c>
      <c r="F506" s="80" t="b">
        <f>VLOOKUP($A506,'Sheet1 - Table (1)'!$A$8:$AG$1186,COLUMN(F$7),FALSE)</f>
        <v>1</v>
      </c>
      <c r="G506" s="80" t="str">
        <f>VLOOKUP($A506,'Sheet1 - Table (1)'!$A$8:$AG$1186,COLUMN(G$7),FALSE)</f>
        <v>Ireland</v>
      </c>
      <c r="H506" s="80" t="str">
        <f>VLOOKUP($A506,'Sheet1 - Table (1)'!$A$8:$AG$1186,COLUMN(H$7),FALSE)</f>
        <v>USD</v>
      </c>
      <c r="I506" s="80" t="str">
        <f>VLOOKUP($A506,'Sheet1 - Table (1)'!$A$8:$AG$1186,COLUMN(I$7),FALSE)</f>
        <v>Exchange Traded Funds</v>
      </c>
      <c r="J506" s="80" t="str">
        <f>VLOOKUP($A506,'Sheet1 - Table (1)'!$A$8:$AG$1186,COLUMN(J$7),FALSE)</f>
        <v>Actions</v>
      </c>
      <c r="K506" s="82">
        <f>VLOOKUP($A506,'Sheet1 - Table (1)'!$A$8:$AG$1186,COLUMN(K$7),FALSE)</f>
        <v>44255</v>
      </c>
      <c r="L506" s="80">
        <f>VLOOKUP($A506,'Sheet1 - Table (1)'!$A$8:$AG$1186,COLUMN(L$7),FALSE)</f>
        <v>1404.840494</v>
      </c>
      <c r="M506" s="80" t="str">
        <f>VLOOKUP($A506,'Sheet1 - Table (1)'!$A$8:$AG$1186,COLUMN(M$7),FALSE)</f>
        <v>Retained</v>
      </c>
      <c r="N506" s="80">
        <f>VLOOKUP($A506,'Sheet1 - Table (1)'!$A$8:$AG$1186,COLUMN(N$7),FALSE)</f>
        <v>0</v>
      </c>
      <c r="O506" s="80" t="b">
        <f>VLOOKUP($A506,'Sheet1 - Table (1)'!$A$8:$AG$1186,COLUMN(O$7),FALSE)</f>
        <v>1</v>
      </c>
      <c r="P506" s="80" t="b">
        <f>VLOOKUP($A506,'Sheet1 - Table (1)'!$A$8:$AG$1186,COLUMN(P$7),FALSE)</f>
        <v>1</v>
      </c>
      <c r="Q506" s="80" t="b">
        <f>VLOOKUP($A506,'Sheet1 - Table (1)'!$A$8:$AG$1186,COLUMN(Q$7),FALSE)</f>
        <v>1</v>
      </c>
      <c r="R506" s="80" t="b">
        <f>VLOOKUP($A506,'Sheet1 - Table (1)'!$A$8:$AG$1186,COLUMN(R$7),FALSE)</f>
        <v>1</v>
      </c>
      <c r="S506" s="80" t="b">
        <f>VLOOKUP($A506,'Sheet1 - Table (1)'!$A$8:$AG$1186,COLUMN(S$7),FALSE)</f>
        <v>1</v>
      </c>
      <c r="T506" s="80" t="b">
        <f>VLOOKUP($A506,'Sheet1 - Table (1)'!$A$8:$AG$1186,COLUMN(T$7),FALSE)</f>
        <v>1</v>
      </c>
      <c r="U506" s="80" t="str">
        <f t="shared" si="103"/>
        <v>FR-IT-NE-SP-GE-UK</v>
      </c>
      <c r="V506" s="80" t="str">
        <f>VLOOKUP($A506,'Sheet1 - Table (1)'!$A$8:$AG$1186,COLUMN(V$7)+3,FALSE)</f>
        <v>ICVC</v>
      </c>
      <c r="W506" s="80" t="str">
        <f>VLOOKUP(A506,'Sheet1 - Table (1)'!$A$8:$AF$10075,MATCH($W$8,'Sheet1 - Table (1)'!$10:$10,0),FALSE)</f>
        <v>Détermination des Prix Quotidien</v>
      </c>
      <c r="X506" s="80" t="str">
        <f>VLOOKUP(A506,'Sheet1 - Table (1)'!$A$8:$AAB$10075,MATCH($X$8,'Sheet1 - Table (1)'!$10:$10,0),FALSE)</f>
        <v>Optimized</v>
      </c>
      <c r="Y506" s="96" t="str">
        <f t="shared" si="94"/>
        <v>ETF</v>
      </c>
      <c r="AA506" s="96" t="s">
        <v>1823</v>
      </c>
      <c r="AB506" s="96" t="s">
        <v>2858</v>
      </c>
      <c r="AC506" s="214" t="s">
        <v>155</v>
      </c>
      <c r="AD506" s="214" t="s">
        <v>2858</v>
      </c>
      <c r="AE506" s="96" t="s">
        <v>2858</v>
      </c>
      <c r="AF506" s="246" t="s">
        <v>5393</v>
      </c>
      <c r="AI506" s="96" t="s">
        <v>155</v>
      </c>
      <c r="AJ506" s="96" t="s">
        <v>155</v>
      </c>
      <c r="AK506" s="96" t="s">
        <v>155</v>
      </c>
      <c r="AL506" s="96" t="s">
        <v>2858</v>
      </c>
      <c r="AM506" s="96" t="str">
        <f t="shared" si="101"/>
        <v>Actions étrangères</v>
      </c>
      <c r="AO506" s="96" t="s">
        <v>2858</v>
      </c>
      <c r="AP506" s="96" t="s">
        <v>544</v>
      </c>
      <c r="AS506" s="101" t="str">
        <f t="shared" si="105"/>
        <v/>
      </c>
      <c r="BB506" s="101">
        <v>1</v>
      </c>
      <c r="BN506" s="101">
        <v>1</v>
      </c>
      <c r="BY506" s="101" t="s">
        <v>1359</v>
      </c>
      <c r="BZ506" s="101" t="str">
        <f t="shared" si="104"/>
        <v/>
      </c>
      <c r="CA506" s="101" t="s">
        <v>70</v>
      </c>
      <c r="CB506" s="101"/>
      <c r="CC506" s="101" t="s">
        <v>70</v>
      </c>
      <c r="CD506" s="42" t="s">
        <v>4374</v>
      </c>
      <c r="CE506" s="42" t="s">
        <v>4374</v>
      </c>
      <c r="CF506" s="42" t="str">
        <f>IFERROR(VLOOKUP(Funds[[#This Row],[Code ISIN]],[1]GLOBAL!$C$1:$L$27,10,FALSE)," ")</f>
        <v xml:space="preserve"> </v>
      </c>
      <c r="CG506" s="42" t="s">
        <v>4374</v>
      </c>
      <c r="CH506" s="42" t="s">
        <v>4374</v>
      </c>
      <c r="CI506" s="42" t="s">
        <v>4374</v>
      </c>
      <c r="CJ506" s="123">
        <v>42400</v>
      </c>
      <c r="CK506" s="96" t="s">
        <v>4374</v>
      </c>
      <c r="CL506" s="246" t="str">
        <f>VLOOKUP(Funds[[#This Row],[Code ISIN]],'Sheet1 - Table (1)'!$A$10:$AF$110017,MATCH("Funds Liquidity",'Sheet1 - Table (1)'!$10:$10,0),FALSE)</f>
        <v>Jour</v>
      </c>
    </row>
    <row r="507" spans="1:92">
      <c r="A507" s="98" t="s">
        <v>3553</v>
      </c>
      <c r="B507" s="305">
        <f>IF(ISERROR(VALUE(VLOOKUP($A507,'Sheet1 - Table (1)'!$A$8:$AG$1186,COLUMN(B$7),FALSE))),VLOOKUP(A507,TK_MANQUANTS,2,FALSE),IF(VALUE(VLOOKUP($A507,'Sheet1 - Table (1)'!$A$8:$AG$1186,COLUMN(B$7),FALSE))=0,VLOOKUP(A507,TK_MANQUANTS,2,FALSE),VALUE(VLOOKUP($A507,'Sheet1 - Table (1)'!$A$8:$AG$1186,COLUMN(B$7),FALSE))))</f>
        <v>21580426</v>
      </c>
      <c r="C507" s="80" t="str">
        <f>VLOOKUP($A507,'Sheet1 - Table (1)'!$A$8:$AG$1186,COLUMN(C$7),FALSE)</f>
        <v>Swisscanto (CH) IBF Italy Govt. NT EUR</v>
      </c>
      <c r="D507" s="82">
        <f>VLOOKUP($A507,'Sheet1 - Table (1)'!$A$8:$AG$1186,COLUMN(D$7),FALSE)</f>
        <v>44196</v>
      </c>
      <c r="E507" s="124">
        <f>VLOOKUP($A507,'Sheet1 - Table (1)'!$A$8:$AG$1186,COLUMN(E$7),FALSE)</f>
        <v>0</v>
      </c>
      <c r="F507" s="80">
        <f>VLOOKUP($A507,'Sheet1 - Table (1)'!$A$8:$AG$1186,COLUMN(F$7),FALSE)</f>
        <v>0</v>
      </c>
      <c r="G507" s="80" t="str">
        <f>VLOOKUP($A507,'Sheet1 - Table (1)'!$A$8:$AG$1186,COLUMN(G$7),FALSE)</f>
        <v>Switzerland</v>
      </c>
      <c r="H507" s="80" t="str">
        <f>VLOOKUP($A507,'Sheet1 - Table (1)'!$A$8:$AG$1186,COLUMN(H$7),FALSE)</f>
        <v>EUR</v>
      </c>
      <c r="I507" s="80" t="str">
        <f>VLOOKUP($A507,'Sheet1 - Table (1)'!$A$8:$AG$1186,COLUMN(I$7),FALSE)</f>
        <v>Fonds de placement</v>
      </c>
      <c r="J507" s="80" t="str">
        <f>VLOOKUP($A507,'Sheet1 - Table (1)'!$A$8:$AG$1186,COLUMN(J$7),FALSE)</f>
        <v>Obligation</v>
      </c>
      <c r="K507" s="82">
        <f>VLOOKUP($A507,'Sheet1 - Table (1)'!$A$8:$AG$1186,COLUMN(K$7),FALSE)</f>
        <v>44255</v>
      </c>
      <c r="L507" s="80">
        <f>VLOOKUP($A507,'Sheet1 - Table (1)'!$A$8:$AG$1186,COLUMN(L$7),FALSE)</f>
        <v>168.6832325</v>
      </c>
      <c r="M507" s="80" t="str">
        <f>VLOOKUP($A507,'Sheet1 - Table (1)'!$A$8:$AG$1186,COLUMN(M$7),FALSE)</f>
        <v>Retained</v>
      </c>
      <c r="N507" s="80">
        <f>VLOOKUP($A507,'Sheet1 - Table (1)'!$A$8:$AG$1186,COLUMN(N$7),FALSE)</f>
        <v>0</v>
      </c>
      <c r="O507" s="80">
        <f>VLOOKUP($A507,'Sheet1 - Table (1)'!$A$8:$AG$1186,COLUMN(O$7),FALSE)</f>
        <v>0</v>
      </c>
      <c r="P507" s="80">
        <f>VLOOKUP($A507,'Sheet1 - Table (1)'!$A$8:$AG$1186,COLUMN(P$7),FALSE)</f>
        <v>0</v>
      </c>
      <c r="Q507" s="80">
        <f>VLOOKUP($A507,'Sheet1 - Table (1)'!$A$8:$AG$1186,COLUMN(Q$7),FALSE)</f>
        <v>0</v>
      </c>
      <c r="R507" s="80">
        <f>VLOOKUP($A507,'Sheet1 - Table (1)'!$A$8:$AG$1186,COLUMN(R$7),FALSE)</f>
        <v>0</v>
      </c>
      <c r="S507" s="80">
        <f>VLOOKUP($A507,'Sheet1 - Table (1)'!$A$8:$AG$1186,COLUMN(S$7),FALSE)</f>
        <v>0</v>
      </c>
      <c r="T507" s="80">
        <f>VLOOKUP($A507,'Sheet1 - Table (1)'!$A$8:$AG$1186,COLUMN(T$7),FALSE)</f>
        <v>0</v>
      </c>
      <c r="U507" s="80" t="str">
        <f t="shared" si="103"/>
        <v/>
      </c>
      <c r="V507" s="80" t="str">
        <f>VLOOKUP($A507,'Sheet1 - Table (1)'!$A$8:$AG$1186,COLUMN(V$7)+3,FALSE)</f>
        <v>CH - Uebrige Fds tradit. Anl.</v>
      </c>
      <c r="W507" s="80" t="str">
        <f>VLOOKUP(A507,'Sheet1 - Table (1)'!$A$8:$AF$10075,MATCH($W$8,'Sheet1 - Table (1)'!$10:$10,0),FALSE)</f>
        <v>Détermination des Prix Quotidien</v>
      </c>
      <c r="X507" s="80" t="str">
        <f>VLOOKUP(A507,'Sheet1 - Table (1)'!$A$8:$AAB$10075,MATCH($X$8,'Sheet1 - Table (1)'!$10:$10,0),FALSE)</f>
        <v>Optimized</v>
      </c>
      <c r="Y507" s="96" t="str">
        <f t="shared" si="94"/>
        <v>Fonds de placement</v>
      </c>
      <c r="AA507" s="96" t="s">
        <v>1823</v>
      </c>
      <c r="AB507" s="96" t="s">
        <v>2542</v>
      </c>
      <c r="AC507" s="214" t="s">
        <v>140</v>
      </c>
      <c r="AD507" s="214" t="s">
        <v>2481</v>
      </c>
      <c r="AE507" s="96" t="s">
        <v>2542</v>
      </c>
      <c r="AF507" s="246" t="s">
        <v>2481</v>
      </c>
      <c r="AG507" s="96" t="s">
        <v>2857</v>
      </c>
      <c r="AI507" s="96" t="s">
        <v>785</v>
      </c>
      <c r="AJ507" s="96" t="s">
        <v>140</v>
      </c>
      <c r="AK507" s="96" t="s">
        <v>140</v>
      </c>
      <c r="AL507" s="96" t="s">
        <v>2481</v>
      </c>
      <c r="AM507" s="96" t="s">
        <v>2160</v>
      </c>
      <c r="AO507" s="96" t="s">
        <v>2542</v>
      </c>
      <c r="AP507" s="96" t="s">
        <v>75</v>
      </c>
      <c r="AQ507" s="96">
        <v>6.88</v>
      </c>
      <c r="AR507" s="101">
        <v>1.5299999999999999E-2</v>
      </c>
      <c r="AS507" s="101">
        <f t="shared" si="105"/>
        <v>1.5299999999999999E-2</v>
      </c>
      <c r="AV507" s="101">
        <v>1</v>
      </c>
      <c r="AX507" s="126"/>
      <c r="AY507" s="126">
        <v>1</v>
      </c>
      <c r="AZ507" s="126"/>
      <c r="BA507" s="126"/>
      <c r="BB507" s="126"/>
      <c r="BC507" s="126"/>
      <c r="BD507" s="126"/>
      <c r="BE507" s="126"/>
      <c r="BF507" s="126"/>
      <c r="BG507" s="126"/>
      <c r="BH507" s="126"/>
      <c r="BI507" s="126"/>
      <c r="BJ507" s="126"/>
      <c r="BK507" s="126">
        <v>1</v>
      </c>
      <c r="BL507" s="126"/>
      <c r="BM507" s="126"/>
      <c r="BN507" s="126"/>
      <c r="BO507" s="126"/>
      <c r="BP507" s="126"/>
      <c r="BQ507" s="126"/>
      <c r="BR507" s="126"/>
      <c r="BS507" s="132"/>
      <c r="BT507" s="126">
        <v>1.5E-3</v>
      </c>
      <c r="BU507" s="132"/>
      <c r="BV507" s="126">
        <v>1</v>
      </c>
      <c r="BW507" s="126"/>
      <c r="BX507" s="135"/>
      <c r="BY507" s="126" t="s">
        <v>3555</v>
      </c>
      <c r="BZ507" s="126" t="str">
        <f t="shared" si="104"/>
        <v>Courbe EUR Gouvernements MID</v>
      </c>
      <c r="CA507" s="101" t="s">
        <v>4050</v>
      </c>
      <c r="CB507" s="122" t="s">
        <v>3935</v>
      </c>
      <c r="CC507" s="101" t="s">
        <v>4046</v>
      </c>
      <c r="CD507" s="42" t="s">
        <v>4374</v>
      </c>
      <c r="CE507" s="42" t="s">
        <v>4374</v>
      </c>
      <c r="CF507" s="42" t="str">
        <f>IFERROR(VLOOKUP(Funds[[#This Row],[Code ISIN]],[1]GLOBAL!$C$1:$L$27,10,FALSE)," ")</f>
        <v xml:space="preserve"> </v>
      </c>
      <c r="CG507" s="42" t="s">
        <v>4374</v>
      </c>
      <c r="CH507" s="42" t="s">
        <v>4374</v>
      </c>
      <c r="CI507" s="42" t="s">
        <v>4374</v>
      </c>
      <c r="CJ507" s="140"/>
      <c r="CK507" s="96" t="s">
        <v>4374</v>
      </c>
      <c r="CL507" s="246" t="str">
        <f>VLOOKUP(Funds[[#This Row],[Code ISIN]],'Sheet1 - Table (1)'!$A$10:$AF$110017,MATCH("Funds Liquidity",'Sheet1 - Table (1)'!$10:$10,0),FALSE)</f>
        <v>Jour</v>
      </c>
    </row>
    <row r="508" spans="1:92">
      <c r="A508" s="97" t="s">
        <v>1717</v>
      </c>
      <c r="B508" s="305">
        <f>IF(ISERROR(VALUE(VLOOKUP($A508,'Sheet1 - Table (1)'!$A$8:$AG$1186,COLUMN(B$7),FALSE))),VLOOKUP(A508,TK_MANQUANTS,2,FALSE),IF(VALUE(VLOOKUP($A508,'Sheet1 - Table (1)'!$A$8:$AG$1186,COLUMN(B$7),FALSE))=0,VLOOKUP(A508,TK_MANQUANTS,2,FALSE),VALUE(VLOOKUP($A508,'Sheet1 - Table (1)'!$A$8:$AG$1186,COLUMN(B$7),FALSE))))</f>
        <v>12931570</v>
      </c>
      <c r="C508" s="80" t="str">
        <f>VLOOKUP($A508,'Sheet1 - Table (1)'!$A$8:$AG$1186,COLUMN(C$7),FALSE)</f>
        <v>SPDR Bloomberg Barclays Eu Aggregate Bond UCITS ETF</v>
      </c>
      <c r="D508" s="82">
        <f>VLOOKUP($A508,'Sheet1 - Table (1)'!$A$8:$AG$1186,COLUMN(D$7),FALSE)</f>
        <v>44196</v>
      </c>
      <c r="E508" s="124">
        <f>VLOOKUP($A508,'Sheet1 - Table (1)'!$A$8:$AG$1186,COLUMN(E$7),FALSE)</f>
        <v>0.17</v>
      </c>
      <c r="F508" s="80" t="b">
        <f>VLOOKUP($A508,'Sheet1 - Table (1)'!$A$8:$AG$1186,COLUMN(F$7),FALSE)</f>
        <v>1</v>
      </c>
      <c r="G508" s="80" t="str">
        <f>VLOOKUP($A508,'Sheet1 - Table (1)'!$A$8:$AG$1186,COLUMN(G$7),FALSE)</f>
        <v>Ireland</v>
      </c>
      <c r="H508" s="80" t="str">
        <f>VLOOKUP($A508,'Sheet1 - Table (1)'!$A$8:$AG$1186,COLUMN(H$7),FALSE)</f>
        <v>EUR</v>
      </c>
      <c r="I508" s="80" t="str">
        <f>VLOOKUP($A508,'Sheet1 - Table (1)'!$A$8:$AG$1186,COLUMN(I$7),FALSE)</f>
        <v>Exchange Traded Funds</v>
      </c>
      <c r="J508" s="80" t="str">
        <f>VLOOKUP($A508,'Sheet1 - Table (1)'!$A$8:$AG$1186,COLUMN(J$7),FALSE)</f>
        <v>Obligation</v>
      </c>
      <c r="K508" s="82">
        <f>VLOOKUP($A508,'Sheet1 - Table (1)'!$A$8:$AG$1186,COLUMN(K$7),FALSE)</f>
        <v>44255</v>
      </c>
      <c r="L508" s="80">
        <f>VLOOKUP($A508,'Sheet1 - Table (1)'!$A$8:$AG$1186,COLUMN(L$7),FALSE)</f>
        <v>596.27975600000002</v>
      </c>
      <c r="M508" s="80" t="str">
        <f>VLOOKUP($A508,'Sheet1 - Table (1)'!$A$8:$AG$1186,COLUMN(M$7),FALSE)</f>
        <v>Paid</v>
      </c>
      <c r="N508" s="80">
        <f>VLOOKUP($A508,'Sheet1 - Table (1)'!$A$8:$AG$1186,COLUMN(N$7),FALSE)</f>
        <v>0</v>
      </c>
      <c r="O508" s="80" t="b">
        <f>VLOOKUP($A508,'Sheet1 - Table (1)'!$A$8:$AG$1186,COLUMN(O$7),FALSE)</f>
        <v>1</v>
      </c>
      <c r="P508" s="80" t="b">
        <f>VLOOKUP($A508,'Sheet1 - Table (1)'!$A$8:$AG$1186,COLUMN(P$7),FALSE)</f>
        <v>1</v>
      </c>
      <c r="Q508" s="80" t="b">
        <f>VLOOKUP($A508,'Sheet1 - Table (1)'!$A$8:$AG$1186,COLUMN(Q$7),FALSE)</f>
        <v>1</v>
      </c>
      <c r="R508" s="80" t="b">
        <f>VLOOKUP($A508,'Sheet1 - Table (1)'!$A$8:$AG$1186,COLUMN(R$7),FALSE)</f>
        <v>1</v>
      </c>
      <c r="S508" s="80" t="b">
        <f>VLOOKUP($A508,'Sheet1 - Table (1)'!$A$8:$AG$1186,COLUMN(S$7),FALSE)</f>
        <v>1</v>
      </c>
      <c r="T508" s="80" t="b">
        <f>VLOOKUP($A508,'Sheet1 - Table (1)'!$A$8:$AG$1186,COLUMN(T$7),FALSE)</f>
        <v>1</v>
      </c>
      <c r="U508" s="80" t="str">
        <f t="shared" si="103"/>
        <v>FR-IT-NE-SP-GE-UK</v>
      </c>
      <c r="V508" s="80" t="str">
        <f>VLOOKUP($A508,'Sheet1 - Table (1)'!$A$8:$AG$1186,COLUMN(V$7)+3,FALSE)</f>
        <v>OEIC</v>
      </c>
      <c r="W508" s="80" t="str">
        <f>VLOOKUP(A508,'Sheet1 - Table (1)'!$A$8:$AF$10075,MATCH($W$8,'Sheet1 - Table (1)'!$10:$10,0),FALSE)</f>
        <v>Détermination des Prix Quotidien</v>
      </c>
      <c r="X508" s="80" t="str">
        <f>VLOOKUP(A508,'Sheet1 - Table (1)'!$A$8:$AAB$10075,MATCH($X$8,'Sheet1 - Table (1)'!$10:$10,0),FALSE)</f>
        <v>Optimized</v>
      </c>
      <c r="Y508" s="96" t="str">
        <f t="shared" si="94"/>
        <v>ETF</v>
      </c>
      <c r="AA508" s="96" t="s">
        <v>1823</v>
      </c>
      <c r="AB508" s="96" t="s">
        <v>2481</v>
      </c>
      <c r="AC508" s="214" t="s">
        <v>140</v>
      </c>
      <c r="AD508" s="214" t="s">
        <v>2481</v>
      </c>
      <c r="AE508" s="96" t="s">
        <v>2542</v>
      </c>
      <c r="AF508" s="246" t="s">
        <v>2481</v>
      </c>
      <c r="AI508" s="96" t="s">
        <v>381</v>
      </c>
      <c r="AJ508" s="96" t="s">
        <v>140</v>
      </c>
      <c r="AK508" s="96" t="s">
        <v>140</v>
      </c>
      <c r="AL508" s="96" t="s">
        <v>2481</v>
      </c>
      <c r="AM508" s="96" t="str">
        <f t="shared" ref="AM508:AM543" si="106">IF(AND(AK508="Obligations",AP508="Courbe CHF"),"Obligations CHF",IF(AND(AX508=100%,BJ508=100%),AK508&amp;" CHF",IF(OR(AK508="Obligations",AK508="Actions",AK508="Liquidités"),AK508&amp;" étrangères" &amp; IF(AX508=100%," hedged",""),AK508&amp;" étrangers" &amp; IF(AX508=100%," hedged",""))))</f>
        <v>Obligations étrangères</v>
      </c>
      <c r="AO508" s="96" t="s">
        <v>2481</v>
      </c>
      <c r="AP508" s="96" t="s">
        <v>75</v>
      </c>
      <c r="AQ508" s="96">
        <v>6.83</v>
      </c>
      <c r="AR508" s="101">
        <v>4.3E-3</v>
      </c>
      <c r="AS508" s="101">
        <f t="shared" si="105"/>
        <v>2.5999999999999999E-3</v>
      </c>
      <c r="AT508" s="101">
        <v>0.57699999999999996</v>
      </c>
      <c r="AU508" s="101">
        <v>9.8100000000000007E-2</v>
      </c>
      <c r="AV508" s="101">
        <v>0.32490000000000002</v>
      </c>
      <c r="AY508" s="101">
        <v>1</v>
      </c>
      <c r="BK508" s="101">
        <v>1</v>
      </c>
      <c r="BV508" s="101">
        <v>0.84199999999999997</v>
      </c>
      <c r="BW508" s="101">
        <v>0.158</v>
      </c>
      <c r="BY508" s="101" t="s">
        <v>1724</v>
      </c>
      <c r="BZ508" s="101" t="str">
        <f t="shared" si="104"/>
        <v>Courbe EUR Aggregate MID</v>
      </c>
      <c r="CA508" s="101" t="s">
        <v>70</v>
      </c>
      <c r="CB508" s="101"/>
      <c r="CC508" s="101" t="s">
        <v>70</v>
      </c>
      <c r="CD508" s="42" t="s">
        <v>4374</v>
      </c>
      <c r="CE508" s="42" t="s">
        <v>4374</v>
      </c>
      <c r="CF508" s="42" t="str">
        <f>IFERROR(VLOOKUP(Funds[[#This Row],[Code ISIN]],[1]GLOBAL!$C$1:$L$27,10,FALSE)," ")</f>
        <v xml:space="preserve"> </v>
      </c>
      <c r="CG508" s="42" t="s">
        <v>4374</v>
      </c>
      <c r="CH508" s="42" t="s">
        <v>4374</v>
      </c>
      <c r="CI508" s="42" t="s">
        <v>4374</v>
      </c>
      <c r="CJ508" s="123">
        <v>43039</v>
      </c>
      <c r="CK508" s="96" t="s">
        <v>4374</v>
      </c>
      <c r="CL508" s="246" t="str">
        <f>VLOOKUP(Funds[[#This Row],[Code ISIN]],'Sheet1 - Table (1)'!$A$10:$AF$110017,MATCH("Funds Liquidity",'Sheet1 - Table (1)'!$10:$10,0),FALSE)</f>
        <v>Jour</v>
      </c>
    </row>
    <row r="509" spans="1:92">
      <c r="A509" s="80" t="s">
        <v>3097</v>
      </c>
      <c r="B509" s="305">
        <f>IF(ISERROR(VALUE(VLOOKUP($A509,'Sheet1 - Table (1)'!$A$8:$AG$1186,COLUMN(B$7),FALSE))),VLOOKUP(A509,TK_MANQUANTS,2,FALSE),IF(VALUE(VLOOKUP($A509,'Sheet1 - Table (1)'!$A$8:$AG$1186,COLUMN(B$7),FALSE))=0,VLOOKUP(A509,TK_MANQUANTS,2,FALSE),VALUE(VLOOKUP($A509,'Sheet1 - Table (1)'!$A$8:$AG$1186,COLUMN(B$7),FALSE))))</f>
        <v>33667255</v>
      </c>
      <c r="C509" s="80" t="str">
        <f>VLOOKUP($A509,'Sheet1 - Table (1)'!$A$8:$AG$1186,COLUMN(C$7),FALSE)</f>
        <v>CSIF (Lux) Bond Aggregate EUR DB EUR</v>
      </c>
      <c r="D509" s="82">
        <f>VLOOKUP($A509,'Sheet1 - Table (1)'!$A$8:$AG$1186,COLUMN(D$7),FALSE)</f>
        <v>43830</v>
      </c>
      <c r="E509" s="124">
        <f>VLOOKUP($A509,'Sheet1 - Table (1)'!$A$8:$AG$1186,COLUMN(E$7),FALSE)</f>
        <v>0.03</v>
      </c>
      <c r="F509" s="80" t="b">
        <f>VLOOKUP($A509,'Sheet1 - Table (1)'!$A$8:$AG$1186,COLUMN(F$7),FALSE)</f>
        <v>1</v>
      </c>
      <c r="G509" s="80" t="str">
        <f>VLOOKUP($A509,'Sheet1 - Table (1)'!$A$8:$AG$1186,COLUMN(G$7),FALSE)</f>
        <v>Luxembourg</v>
      </c>
      <c r="H509" s="80" t="str">
        <f>VLOOKUP($A509,'Sheet1 - Table (1)'!$A$8:$AG$1186,COLUMN(H$7),FALSE)</f>
        <v>EUR</v>
      </c>
      <c r="I509" s="80" t="str">
        <f>VLOOKUP($A509,'Sheet1 - Table (1)'!$A$8:$AG$1186,COLUMN(I$7),FALSE)</f>
        <v>Fonds de placement</v>
      </c>
      <c r="J509" s="80" t="str">
        <f>VLOOKUP($A509,'Sheet1 - Table (1)'!$A$8:$AG$1186,COLUMN(J$7),FALSE)</f>
        <v>Obligation</v>
      </c>
      <c r="K509" s="82">
        <f>VLOOKUP($A509,'Sheet1 - Table (1)'!$A$8:$AG$1186,COLUMN(K$7),FALSE)</f>
        <v>44255</v>
      </c>
      <c r="L509" s="80">
        <f>VLOOKUP($A509,'Sheet1 - Table (1)'!$A$8:$AG$1186,COLUMN(L$7),FALSE)</f>
        <v>1367.4453066999999</v>
      </c>
      <c r="M509" s="80" t="str">
        <f>VLOOKUP($A509,'Sheet1 - Table (1)'!$A$8:$AG$1186,COLUMN(M$7),FALSE)</f>
        <v>Retained</v>
      </c>
      <c r="N509" s="80">
        <f>VLOOKUP($A509,'Sheet1 - Table (1)'!$A$8:$AG$1186,COLUMN(N$7),FALSE)</f>
        <v>0</v>
      </c>
      <c r="O509" s="80" t="b">
        <f>VLOOKUP($A509,'Sheet1 - Table (1)'!$A$8:$AG$1186,COLUMN(O$7),FALSE)</f>
        <v>1</v>
      </c>
      <c r="P509" s="80" t="b">
        <f>VLOOKUP($A509,'Sheet1 - Table (1)'!$A$8:$AG$1186,COLUMN(P$7),FALSE)</f>
        <v>1</v>
      </c>
      <c r="Q509" s="80" t="b">
        <f>VLOOKUP($A509,'Sheet1 - Table (1)'!$A$8:$AG$1186,COLUMN(Q$7),FALSE)</f>
        <v>1</v>
      </c>
      <c r="R509" s="80" t="b">
        <f>VLOOKUP($A509,'Sheet1 - Table (1)'!$A$8:$AG$1186,COLUMN(R$7),FALSE)</f>
        <v>1</v>
      </c>
      <c r="S509" s="80">
        <f>VLOOKUP($A509,'Sheet1 - Table (1)'!$A$8:$AG$1186,COLUMN(S$7),FALSE)</f>
        <v>0</v>
      </c>
      <c r="T509" s="80" t="b">
        <f>VLOOKUP($A509,'Sheet1 - Table (1)'!$A$8:$AG$1186,COLUMN(T$7),FALSE)</f>
        <v>1</v>
      </c>
      <c r="U509" s="80" t="str">
        <f t="shared" si="103"/>
        <v>FR-IT-NE-SP-UK</v>
      </c>
      <c r="V509" s="80" t="str">
        <f>VLOOKUP($A509,'Sheet1 - Table (1)'!$A$8:$AG$1186,COLUMN(V$7)+3,FALSE)</f>
        <v>LU - SICAV - Parte 1</v>
      </c>
      <c r="W509" s="80" t="str">
        <f>VLOOKUP(A509,'Sheet1 - Table (1)'!$A$8:$AF$10075,MATCH($W$8,'Sheet1 - Table (1)'!$10:$10,0),FALSE)</f>
        <v>Détermination des Prix Quotidien</v>
      </c>
      <c r="X509" s="80" t="str">
        <f>VLOOKUP(A509,'Sheet1 - Table (1)'!$A$8:$AAB$10075,MATCH($X$8,'Sheet1 - Table (1)'!$10:$10,0),FALSE)</f>
        <v>Optimized</v>
      </c>
      <c r="Y509" s="96" t="str">
        <f t="shared" ref="Y509:Y572" si="107">IF(OR(I509="Actions",I509="Exchange Traded Funds"),"ETF","Fonds de placement")</f>
        <v>Fonds de placement</v>
      </c>
      <c r="AA509" s="96" t="s">
        <v>1823</v>
      </c>
      <c r="AB509" s="96" t="s">
        <v>2481</v>
      </c>
      <c r="AC509" s="214" t="s">
        <v>140</v>
      </c>
      <c r="AD509" s="214" t="s">
        <v>2481</v>
      </c>
      <c r="AE509" s="96" t="s">
        <v>2542</v>
      </c>
      <c r="AF509" s="246" t="s">
        <v>2481</v>
      </c>
      <c r="AG509" s="96" t="s">
        <v>2857</v>
      </c>
      <c r="AI509" s="96" t="s">
        <v>381</v>
      </c>
      <c r="AJ509" s="96" t="s">
        <v>140</v>
      </c>
      <c r="AK509" s="96" t="s">
        <v>140</v>
      </c>
      <c r="AL509" s="96" t="s">
        <v>2481</v>
      </c>
      <c r="AM509" s="96" t="str">
        <f t="shared" si="106"/>
        <v>Obligations étrangères</v>
      </c>
      <c r="AO509" s="96" t="s">
        <v>2481</v>
      </c>
      <c r="AP509" s="96" t="s">
        <v>75</v>
      </c>
      <c r="AQ509" s="96">
        <v>6.78</v>
      </c>
      <c r="AR509" s="101">
        <v>7.0000000000000001E-3</v>
      </c>
      <c r="AS509" s="101">
        <f t="shared" si="105"/>
        <v>6.7000000000000002E-3</v>
      </c>
      <c r="AT509" s="101">
        <v>0.56799999999999995</v>
      </c>
      <c r="AU509" s="101">
        <v>0.189</v>
      </c>
      <c r="AV509" s="101">
        <v>0.24299999999999999</v>
      </c>
      <c r="AY509" s="101">
        <v>1</v>
      </c>
      <c r="BK509" s="101">
        <v>1</v>
      </c>
      <c r="BV509" s="101">
        <v>0.84199999999999997</v>
      </c>
      <c r="BW509" s="101">
        <v>0.158</v>
      </c>
      <c r="BY509" s="101" t="s">
        <v>2593</v>
      </c>
      <c r="BZ509" s="101"/>
      <c r="CA509" s="101" t="s">
        <v>70</v>
      </c>
      <c r="CB509" s="101"/>
      <c r="CC509" s="101" t="s">
        <v>70</v>
      </c>
      <c r="CD509" s="42" t="s">
        <v>4374</v>
      </c>
      <c r="CE509" s="42" t="s">
        <v>4374</v>
      </c>
      <c r="CF509" s="42" t="str">
        <f>IFERROR(VLOOKUP(Funds[[#This Row],[Code ISIN]],[1]GLOBAL!$C$1:$L$27,10,FALSE)," ")</f>
        <v xml:space="preserve"> </v>
      </c>
      <c r="CG509" s="42" t="s">
        <v>4374</v>
      </c>
      <c r="CH509" s="42" t="s">
        <v>4374</v>
      </c>
      <c r="CI509" s="42" t="s">
        <v>4374</v>
      </c>
      <c r="CJ509" s="123">
        <v>43069</v>
      </c>
      <c r="CK509" s="96" t="s">
        <v>4374</v>
      </c>
      <c r="CL509" s="246" t="str">
        <f>VLOOKUP(Funds[[#This Row],[Code ISIN]],'Sheet1 - Table (1)'!$A$10:$AF$110017,MATCH("Funds Liquidity",'Sheet1 - Table (1)'!$10:$10,0),FALSE)</f>
        <v>Jour</v>
      </c>
      <c r="CN509" s="246" t="s">
        <v>140</v>
      </c>
    </row>
    <row r="510" spans="1:92">
      <c r="A510" s="80" t="s">
        <v>2587</v>
      </c>
      <c r="B510" s="305">
        <f>IF(ISERROR(VALUE(VLOOKUP($A510,'Sheet1 - Table (1)'!$A$8:$AG$1186,COLUMN(B$7),FALSE))),VLOOKUP(A510,TK_MANQUANTS,2,FALSE),IF(VALUE(VLOOKUP($A510,'Sheet1 - Table (1)'!$A$8:$AG$1186,COLUMN(B$7),FALSE))=0,VLOOKUP(A510,TK_MANQUANTS,2,FALSE),VALUE(VLOOKUP($A510,'Sheet1 - Table (1)'!$A$8:$AG$1186,COLUMN(B$7),FALSE))))</f>
        <v>33667302</v>
      </c>
      <c r="C510" s="80" t="str">
        <f>VLOOKUP($A510,'Sheet1 - Table (1)'!$A$8:$AG$1186,COLUMN(C$7),FALSE)</f>
        <v>CSIF (Lux) Bond Aggregate EUR QB EUR</v>
      </c>
      <c r="D510" s="82">
        <f>VLOOKUP($A510,'Sheet1 - Table (1)'!$A$8:$AG$1186,COLUMN(D$7),FALSE)</f>
        <v>43830</v>
      </c>
      <c r="E510" s="124">
        <f>VLOOKUP($A510,'Sheet1 - Table (1)'!$A$8:$AG$1186,COLUMN(E$7),FALSE)</f>
        <v>0.17</v>
      </c>
      <c r="F510" s="80" t="b">
        <f>VLOOKUP($A510,'Sheet1 - Table (1)'!$A$8:$AG$1186,COLUMN(F$7),FALSE)</f>
        <v>1</v>
      </c>
      <c r="G510" s="80" t="str">
        <f>VLOOKUP($A510,'Sheet1 - Table (1)'!$A$8:$AG$1186,COLUMN(G$7),FALSE)</f>
        <v>Luxembourg</v>
      </c>
      <c r="H510" s="80" t="str">
        <f>VLOOKUP($A510,'Sheet1 - Table (1)'!$A$8:$AG$1186,COLUMN(H$7),FALSE)</f>
        <v>EUR</v>
      </c>
      <c r="I510" s="80" t="str">
        <f>VLOOKUP($A510,'Sheet1 - Table (1)'!$A$8:$AG$1186,COLUMN(I$7),FALSE)</f>
        <v>Fonds de placement</v>
      </c>
      <c r="J510" s="80" t="str">
        <f>VLOOKUP($A510,'Sheet1 - Table (1)'!$A$8:$AG$1186,COLUMN(J$7),FALSE)</f>
        <v>Obligation</v>
      </c>
      <c r="K510" s="82">
        <f>VLOOKUP($A510,'Sheet1 - Table (1)'!$A$8:$AG$1186,COLUMN(K$7),FALSE)</f>
        <v>44255</v>
      </c>
      <c r="L510" s="80">
        <f>VLOOKUP($A510,'Sheet1 - Table (1)'!$A$8:$AG$1186,COLUMN(L$7),FALSE)</f>
        <v>1367.4453066999999</v>
      </c>
      <c r="M510" s="80" t="str">
        <f>VLOOKUP($A510,'Sheet1 - Table (1)'!$A$8:$AG$1186,COLUMN(M$7),FALSE)</f>
        <v>Retained</v>
      </c>
      <c r="N510" s="80">
        <f>VLOOKUP($A510,'Sheet1 - Table (1)'!$A$8:$AG$1186,COLUMN(N$7),FALSE)</f>
        <v>0</v>
      </c>
      <c r="O510" s="80" t="b">
        <f>VLOOKUP($A510,'Sheet1 - Table (1)'!$A$8:$AG$1186,COLUMN(O$7),FALSE)</f>
        <v>1</v>
      </c>
      <c r="P510" s="80" t="b">
        <f>VLOOKUP($A510,'Sheet1 - Table (1)'!$A$8:$AG$1186,COLUMN(P$7),FALSE)</f>
        <v>1</v>
      </c>
      <c r="Q510" s="80" t="b">
        <f>VLOOKUP($A510,'Sheet1 - Table (1)'!$A$8:$AG$1186,COLUMN(Q$7),FALSE)</f>
        <v>1</v>
      </c>
      <c r="R510" s="80" t="b">
        <f>VLOOKUP($A510,'Sheet1 - Table (1)'!$A$8:$AG$1186,COLUMN(R$7),FALSE)</f>
        <v>1</v>
      </c>
      <c r="S510" s="80" t="b">
        <f>VLOOKUP($A510,'Sheet1 - Table (1)'!$A$8:$AG$1186,COLUMN(S$7),FALSE)</f>
        <v>1</v>
      </c>
      <c r="T510" s="80" t="b">
        <f>VLOOKUP($A510,'Sheet1 - Table (1)'!$A$8:$AG$1186,COLUMN(T$7),FALSE)</f>
        <v>1</v>
      </c>
      <c r="U510" s="80" t="str">
        <f t="shared" si="103"/>
        <v>FR-IT-NE-SP-GE-UK</v>
      </c>
      <c r="V510" s="80" t="str">
        <f>VLOOKUP($A510,'Sheet1 - Table (1)'!$A$8:$AG$1186,COLUMN(V$7)+3,FALSE)</f>
        <v>LU - SICAV - Parte 1</v>
      </c>
      <c r="W510" s="80" t="str">
        <f>VLOOKUP(A510,'Sheet1 - Table (1)'!$A$8:$AF$10075,MATCH($W$8,'Sheet1 - Table (1)'!$10:$10,0),FALSE)</f>
        <v>Détermination des Prix Quotidien</v>
      </c>
      <c r="X510" s="80" t="str">
        <f>VLOOKUP(A510,'Sheet1 - Table (1)'!$A$8:$AAB$10075,MATCH($X$8,'Sheet1 - Table (1)'!$10:$10,0),FALSE)</f>
        <v>Optimized</v>
      </c>
      <c r="Y510" s="96" t="str">
        <f t="shared" si="107"/>
        <v>Fonds de placement</v>
      </c>
      <c r="AA510" s="96" t="s">
        <v>1823</v>
      </c>
      <c r="AB510" s="96" t="s">
        <v>2481</v>
      </c>
      <c r="AC510" s="214" t="s">
        <v>140</v>
      </c>
      <c r="AD510" s="214" t="s">
        <v>2481</v>
      </c>
      <c r="AE510" s="96" t="s">
        <v>2542</v>
      </c>
      <c r="AF510" s="246" t="s">
        <v>2481</v>
      </c>
      <c r="AG510" s="96" t="s">
        <v>2857</v>
      </c>
      <c r="AI510" s="96" t="s">
        <v>381</v>
      </c>
      <c r="AJ510" s="96" t="s">
        <v>140</v>
      </c>
      <c r="AK510" s="96" t="s">
        <v>140</v>
      </c>
      <c r="AL510" s="96" t="s">
        <v>2481</v>
      </c>
      <c r="AM510" s="96" t="str">
        <f t="shared" si="106"/>
        <v>Obligations étrangères</v>
      </c>
      <c r="AO510" s="96" t="s">
        <v>2481</v>
      </c>
      <c r="AP510" s="96" t="s">
        <v>75</v>
      </c>
      <c r="AQ510" s="96">
        <v>6.78</v>
      </c>
      <c r="AR510" s="101">
        <v>7.0000000000000001E-3</v>
      </c>
      <c r="AS510" s="101">
        <f t="shared" si="105"/>
        <v>5.3E-3</v>
      </c>
      <c r="AT510" s="101">
        <v>0.56799999999999995</v>
      </c>
      <c r="AU510" s="101">
        <v>0.189</v>
      </c>
      <c r="AV510" s="101">
        <v>0.24299999999999999</v>
      </c>
      <c r="AY510" s="101">
        <v>1</v>
      </c>
      <c r="BK510" s="101">
        <v>1</v>
      </c>
      <c r="BV510" s="101">
        <v>0.84199999999999997</v>
      </c>
      <c r="BW510" s="101">
        <v>0.158</v>
      </c>
      <c r="BY510" s="101" t="s">
        <v>2593</v>
      </c>
      <c r="BZ510" s="101"/>
      <c r="CA510" s="101" t="s">
        <v>4050</v>
      </c>
      <c r="CB510" s="122" t="s">
        <v>3814</v>
      </c>
      <c r="CC510" s="101" t="s">
        <v>3952</v>
      </c>
      <c r="CD510" s="42" t="s">
        <v>4374</v>
      </c>
      <c r="CE510" s="42" t="s">
        <v>4374</v>
      </c>
      <c r="CF510" s="42" t="str">
        <f>IFERROR(VLOOKUP(Funds[[#This Row],[Code ISIN]],[1]GLOBAL!$C$1:$L$27,10,FALSE)," ")</f>
        <v xml:space="preserve"> </v>
      </c>
      <c r="CG510" s="42" t="s">
        <v>4374</v>
      </c>
      <c r="CH510" s="42" t="s">
        <v>4374</v>
      </c>
      <c r="CI510" s="42" t="s">
        <v>4374</v>
      </c>
      <c r="CJ510" s="123"/>
      <c r="CK510" s="96" t="s">
        <v>4374</v>
      </c>
      <c r="CL510" s="246" t="str">
        <f>VLOOKUP(Funds[[#This Row],[Code ISIN]],'Sheet1 - Table (1)'!$A$10:$AF$110017,MATCH("Funds Liquidity",'Sheet1 - Table (1)'!$10:$10,0),FALSE)</f>
        <v>Jour</v>
      </c>
    </row>
    <row r="511" spans="1:92">
      <c r="A511" s="80" t="s">
        <v>3129</v>
      </c>
      <c r="B511" s="305">
        <f>IF(ISERROR(VALUE(VLOOKUP($A511,'Sheet1 - Table (1)'!$A$8:$AG$1186,COLUMN(B$7),FALSE))),VLOOKUP(A511,TK_MANQUANTS,2,FALSE),IF(VALUE(VLOOKUP($A511,'Sheet1 - Table (1)'!$A$8:$AG$1186,COLUMN(B$7),FALSE))=0,VLOOKUP(A511,TK_MANQUANTS,2,FALSE),VALUE(VLOOKUP($A511,'Sheet1 - Table (1)'!$A$8:$AG$1186,COLUMN(B$7),FALSE))))</f>
        <v>19461839</v>
      </c>
      <c r="C511" s="80" t="str">
        <f>VLOOKUP($A511,'Sheet1 - Table (1)'!$A$8:$AG$1186,COLUMN(C$7),FALSE)</f>
        <v>CSIF (Lux) Equity Emerging Markets DB USD</v>
      </c>
      <c r="D511" s="82">
        <f>VLOOKUP($A511,'Sheet1 - Table (1)'!$A$8:$AG$1186,COLUMN(D$7),FALSE)</f>
        <v>43830</v>
      </c>
      <c r="E511" s="124">
        <f>VLOOKUP($A511,'Sheet1 - Table (1)'!$A$8:$AG$1186,COLUMN(E$7),FALSE)</f>
        <v>0.1</v>
      </c>
      <c r="F511" s="80" t="b">
        <f>VLOOKUP($A511,'Sheet1 - Table (1)'!$A$8:$AG$1186,COLUMN(F$7),FALSE)</f>
        <v>1</v>
      </c>
      <c r="G511" s="80" t="str">
        <f>VLOOKUP($A511,'Sheet1 - Table (1)'!$A$8:$AG$1186,COLUMN(G$7),FALSE)</f>
        <v>Luxembourg</v>
      </c>
      <c r="H511" s="80" t="str">
        <f>VLOOKUP($A511,'Sheet1 - Table (1)'!$A$8:$AG$1186,COLUMN(H$7),FALSE)</f>
        <v>USD</v>
      </c>
      <c r="I511" s="80" t="str">
        <f>VLOOKUP($A511,'Sheet1 - Table (1)'!$A$8:$AG$1186,COLUMN(I$7),FALSE)</f>
        <v>Fonds de placement</v>
      </c>
      <c r="J511" s="80" t="str">
        <f>VLOOKUP($A511,'Sheet1 - Table (1)'!$A$8:$AG$1186,COLUMN(J$7),FALSE)</f>
        <v>Actions</v>
      </c>
      <c r="K511" s="82">
        <f>VLOOKUP($A511,'Sheet1 - Table (1)'!$A$8:$AG$1186,COLUMN(K$7),FALSE)</f>
        <v>44255</v>
      </c>
      <c r="L511" s="80">
        <f>VLOOKUP($A511,'Sheet1 - Table (1)'!$A$8:$AG$1186,COLUMN(L$7),FALSE)</f>
        <v>934.60840010000004</v>
      </c>
      <c r="M511" s="80" t="str">
        <f>VLOOKUP($A511,'Sheet1 - Table (1)'!$A$8:$AG$1186,COLUMN(M$7),FALSE)</f>
        <v>Retained</v>
      </c>
      <c r="N511" s="80">
        <f>VLOOKUP($A511,'Sheet1 - Table (1)'!$A$8:$AG$1186,COLUMN(N$7),FALSE)</f>
        <v>0</v>
      </c>
      <c r="O511" s="80" t="b">
        <f>VLOOKUP($A511,'Sheet1 - Table (1)'!$A$8:$AG$1186,COLUMN(O$7),FALSE)</f>
        <v>1</v>
      </c>
      <c r="P511" s="80" t="b">
        <f>VLOOKUP($A511,'Sheet1 - Table (1)'!$A$8:$AG$1186,COLUMN(P$7),FALSE)</f>
        <v>1</v>
      </c>
      <c r="Q511" s="80" t="b">
        <f>VLOOKUP($A511,'Sheet1 - Table (1)'!$A$8:$AG$1186,COLUMN(Q$7),FALSE)</f>
        <v>1</v>
      </c>
      <c r="R511" s="80" t="b">
        <f>VLOOKUP($A511,'Sheet1 - Table (1)'!$A$8:$AG$1186,COLUMN(R$7),FALSE)</f>
        <v>1</v>
      </c>
      <c r="S511" s="80" t="b">
        <f>VLOOKUP($A511,'Sheet1 - Table (1)'!$A$8:$AG$1186,COLUMN(S$7),FALSE)</f>
        <v>1</v>
      </c>
      <c r="T511" s="80" t="b">
        <f>VLOOKUP($A511,'Sheet1 - Table (1)'!$A$8:$AG$1186,COLUMN(T$7),FALSE)</f>
        <v>1</v>
      </c>
      <c r="U511" s="80" t="str">
        <f t="shared" si="103"/>
        <v>FR-IT-NE-SP-GE-UK</v>
      </c>
      <c r="V511" s="80" t="str">
        <f>VLOOKUP($A511,'Sheet1 - Table (1)'!$A$8:$AG$1186,COLUMN(V$7)+3,FALSE)</f>
        <v>LU - SICAV - Parte 1</v>
      </c>
      <c r="W511" s="80" t="str">
        <f>VLOOKUP(A511,'Sheet1 - Table (1)'!$A$8:$AF$10075,MATCH($W$8,'Sheet1 - Table (1)'!$10:$10,0),FALSE)</f>
        <v>Détermination des Prix Quotidien</v>
      </c>
      <c r="X511" s="80" t="str">
        <f>VLOOKUP(A511,'Sheet1 - Table (1)'!$A$8:$AAB$10075,MATCH($X$8,'Sheet1 - Table (1)'!$10:$10,0),FALSE)</f>
        <v>Optimized</v>
      </c>
      <c r="Y511" s="96" t="str">
        <f t="shared" si="107"/>
        <v>Fonds de placement</v>
      </c>
      <c r="AA511" s="96" t="s">
        <v>1823</v>
      </c>
      <c r="AB511" s="96" t="s">
        <v>2858</v>
      </c>
      <c r="AC511" s="214" t="s">
        <v>155</v>
      </c>
      <c r="AD511" s="214" t="s">
        <v>2858</v>
      </c>
      <c r="AE511" s="96" t="s">
        <v>2858</v>
      </c>
      <c r="AF511" s="246" t="s">
        <v>2858</v>
      </c>
      <c r="AG511" s="96" t="s">
        <v>2864</v>
      </c>
      <c r="AI511" s="96" t="s">
        <v>155</v>
      </c>
      <c r="AJ511" s="96" t="s">
        <v>155</v>
      </c>
      <c r="AK511" s="96" t="s">
        <v>155</v>
      </c>
      <c r="AL511" s="96" t="s">
        <v>2858</v>
      </c>
      <c r="AM511" s="96" t="str">
        <f t="shared" si="106"/>
        <v>Actions étrangères</v>
      </c>
      <c r="AO511" s="96" t="s">
        <v>2858</v>
      </c>
      <c r="AP511" s="96" t="s">
        <v>5155</v>
      </c>
      <c r="AS511" s="101" t="str">
        <f t="shared" si="105"/>
        <v/>
      </c>
      <c r="BI511" s="101">
        <v>1</v>
      </c>
      <c r="BR511" s="101">
        <v>1</v>
      </c>
      <c r="BT511" s="101">
        <v>1.6000000000000001E-3</v>
      </c>
      <c r="BU511" s="101">
        <v>4.3E-3</v>
      </c>
      <c r="BY511" s="101" t="s">
        <v>1709</v>
      </c>
      <c r="BZ511" s="101" t="str">
        <f>IF(AJ511="Obligations",AP511&amp;" "&amp;AI511&amp;" "&amp;IF(AQ511&lt;3.5,"SHORT",IF(AQ511&gt;8,"LONG","MID")),"")</f>
        <v/>
      </c>
      <c r="CA511" s="101" t="s">
        <v>4050</v>
      </c>
      <c r="CB511" s="122" t="s">
        <v>3709</v>
      </c>
      <c r="CC511" s="101" t="s">
        <v>3948</v>
      </c>
      <c r="CD511" s="42" t="s">
        <v>1633</v>
      </c>
      <c r="CE511" s="42" t="s">
        <v>4374</v>
      </c>
      <c r="CF511" s="42" t="str">
        <f>IFERROR(VLOOKUP(Funds[[#This Row],[Code ISIN]],[1]GLOBAL!$C$1:$L$27,10,FALSE)," ")</f>
        <v xml:space="preserve"> </v>
      </c>
      <c r="CG511" s="42" t="s">
        <v>4374</v>
      </c>
      <c r="CH511" s="42" t="s">
        <v>4374</v>
      </c>
      <c r="CI511" s="42" t="s">
        <v>4374</v>
      </c>
      <c r="CJ511" s="123"/>
      <c r="CK511" s="96" t="s">
        <v>4374</v>
      </c>
      <c r="CL511" s="246" t="str">
        <f>VLOOKUP(Funds[[#This Row],[Code ISIN]],'Sheet1 - Table (1)'!$A$10:$AF$110017,MATCH("Funds Liquidity",'Sheet1 - Table (1)'!$10:$10,0),FALSE)</f>
        <v>Jour</v>
      </c>
      <c r="CN511" s="246" t="s">
        <v>155</v>
      </c>
    </row>
    <row r="512" spans="1:92">
      <c r="A512" s="80" t="s">
        <v>1706</v>
      </c>
      <c r="B512" s="305">
        <f>IF(ISERROR(VALUE(VLOOKUP($A512,'Sheet1 - Table (1)'!$A$8:$AG$1186,COLUMN(B$7),FALSE))),VLOOKUP(A512,TK_MANQUANTS,2,FALSE),IF(VALUE(VLOOKUP($A512,'Sheet1 - Table (1)'!$A$8:$AG$1186,COLUMN(B$7),FALSE))=0,VLOOKUP(A512,TK_MANQUANTS,2,FALSE),VALUE(VLOOKUP($A512,'Sheet1 - Table (1)'!$A$8:$AG$1186,COLUMN(B$7),FALSE))))</f>
        <v>19463347</v>
      </c>
      <c r="C512" s="80" t="str">
        <f>VLOOKUP($A512,'Sheet1 - Table (1)'!$A$8:$AG$1186,COLUMN(C$7),FALSE)</f>
        <v>CSIF (Lux) Equity Emerging Markets QB USD</v>
      </c>
      <c r="D512" s="82">
        <f>VLOOKUP($A512,'Sheet1 - Table (1)'!$A$8:$AG$1186,COLUMN(D$7),FALSE)</f>
        <v>43958</v>
      </c>
      <c r="E512" s="124">
        <f>VLOOKUP($A512,'Sheet1 - Table (1)'!$A$8:$AG$1186,COLUMN(E$7),FALSE)</f>
        <v>0.25</v>
      </c>
      <c r="F512" s="80" t="b">
        <f>VLOOKUP($A512,'Sheet1 - Table (1)'!$A$8:$AG$1186,COLUMN(F$7),FALSE)</f>
        <v>1</v>
      </c>
      <c r="G512" s="80" t="str">
        <f>VLOOKUP($A512,'Sheet1 - Table (1)'!$A$8:$AG$1186,COLUMN(G$7),FALSE)</f>
        <v>Luxembourg</v>
      </c>
      <c r="H512" s="80" t="str">
        <f>VLOOKUP($A512,'Sheet1 - Table (1)'!$A$8:$AG$1186,COLUMN(H$7),FALSE)</f>
        <v>USD</v>
      </c>
      <c r="I512" s="80" t="str">
        <f>VLOOKUP($A512,'Sheet1 - Table (1)'!$A$8:$AG$1186,COLUMN(I$7),FALSE)</f>
        <v>Fonds de placement</v>
      </c>
      <c r="J512" s="80" t="str">
        <f>VLOOKUP($A512,'Sheet1 - Table (1)'!$A$8:$AG$1186,COLUMN(J$7),FALSE)</f>
        <v>Actions</v>
      </c>
      <c r="K512" s="82">
        <f>VLOOKUP($A512,'Sheet1 - Table (1)'!$A$8:$AG$1186,COLUMN(K$7),FALSE)</f>
        <v>44255</v>
      </c>
      <c r="L512" s="80">
        <f>VLOOKUP($A512,'Sheet1 - Table (1)'!$A$8:$AG$1186,COLUMN(L$7),FALSE)</f>
        <v>934.60840010000004</v>
      </c>
      <c r="M512" s="80" t="str">
        <f>VLOOKUP($A512,'Sheet1 - Table (1)'!$A$8:$AG$1186,COLUMN(M$7),FALSE)</f>
        <v>Retained</v>
      </c>
      <c r="N512" s="80">
        <f>VLOOKUP($A512,'Sheet1 - Table (1)'!$A$8:$AG$1186,COLUMN(N$7),FALSE)</f>
        <v>0</v>
      </c>
      <c r="O512" s="80" t="b">
        <f>VLOOKUP($A512,'Sheet1 - Table (1)'!$A$8:$AG$1186,COLUMN(O$7),FALSE)</f>
        <v>1</v>
      </c>
      <c r="P512" s="80" t="b">
        <f>VLOOKUP($A512,'Sheet1 - Table (1)'!$A$8:$AG$1186,COLUMN(P$7),FALSE)</f>
        <v>1</v>
      </c>
      <c r="Q512" s="80" t="b">
        <f>VLOOKUP($A512,'Sheet1 - Table (1)'!$A$8:$AG$1186,COLUMN(Q$7),FALSE)</f>
        <v>1</v>
      </c>
      <c r="R512" s="80" t="b">
        <f>VLOOKUP($A512,'Sheet1 - Table (1)'!$A$8:$AG$1186,COLUMN(R$7),FALSE)</f>
        <v>1</v>
      </c>
      <c r="S512" s="80" t="b">
        <f>VLOOKUP($A512,'Sheet1 - Table (1)'!$A$8:$AG$1186,COLUMN(S$7),FALSE)</f>
        <v>1</v>
      </c>
      <c r="T512" s="80" t="b">
        <f>VLOOKUP($A512,'Sheet1 - Table (1)'!$A$8:$AG$1186,COLUMN(T$7),FALSE)</f>
        <v>1</v>
      </c>
      <c r="U512" s="80" t="str">
        <f t="shared" si="103"/>
        <v>FR-IT-NE-SP-GE-UK</v>
      </c>
      <c r="V512" s="80" t="str">
        <f>VLOOKUP($A512,'Sheet1 - Table (1)'!$A$8:$AG$1186,COLUMN(V$7)+3,FALSE)</f>
        <v>LU - SICAV - Parte 1</v>
      </c>
      <c r="W512" s="80" t="str">
        <f>VLOOKUP(A512,'Sheet1 - Table (1)'!$A$8:$AF$10075,MATCH($W$8,'Sheet1 - Table (1)'!$10:$10,0),FALSE)</f>
        <v>Détermination des Prix Quotidien</v>
      </c>
      <c r="X512" s="80" t="str">
        <f>VLOOKUP(A512,'Sheet1 - Table (1)'!$A$8:$AAB$10075,MATCH($X$8,'Sheet1 - Table (1)'!$10:$10,0),FALSE)</f>
        <v>Optimized</v>
      </c>
      <c r="Y512" s="96" t="str">
        <f t="shared" si="107"/>
        <v>Fonds de placement</v>
      </c>
      <c r="AA512" s="96" t="s">
        <v>1823</v>
      </c>
      <c r="AB512" s="96" t="s">
        <v>2858</v>
      </c>
      <c r="AC512" s="214" t="s">
        <v>155</v>
      </c>
      <c r="AD512" s="214" t="s">
        <v>2858</v>
      </c>
      <c r="AE512" s="96" t="s">
        <v>2858</v>
      </c>
      <c r="AF512" s="246" t="s">
        <v>2858</v>
      </c>
      <c r="AG512" s="96" t="s">
        <v>2864</v>
      </c>
      <c r="AI512" s="96" t="s">
        <v>155</v>
      </c>
      <c r="AJ512" s="96" t="s">
        <v>155</v>
      </c>
      <c r="AK512" s="96" t="s">
        <v>155</v>
      </c>
      <c r="AL512" s="96" t="s">
        <v>2858</v>
      </c>
      <c r="AM512" s="96" t="str">
        <f t="shared" si="106"/>
        <v>Actions étrangères</v>
      </c>
      <c r="AO512" s="96" t="s">
        <v>2858</v>
      </c>
      <c r="AP512" s="96" t="s">
        <v>5155</v>
      </c>
      <c r="AS512" s="101" t="str">
        <f t="shared" si="105"/>
        <v/>
      </c>
      <c r="BI512" s="101">
        <v>1</v>
      </c>
      <c r="BR512" s="101">
        <v>1</v>
      </c>
      <c r="BT512" s="101">
        <v>1.6000000000000001E-3</v>
      </c>
      <c r="BU512" s="101">
        <v>4.3E-3</v>
      </c>
      <c r="BY512" s="101" t="s">
        <v>1709</v>
      </c>
      <c r="BZ512" s="101" t="str">
        <f>IF(AJ512="Obligations",AP512&amp;" "&amp;AI512&amp;" "&amp;IF(AQ512&lt;3.5,"SHORT",IF(AQ512&gt;8,"LONG","MID")),"")</f>
        <v/>
      </c>
      <c r="CA512" s="101" t="s">
        <v>4050</v>
      </c>
      <c r="CB512" s="122" t="s">
        <v>3710</v>
      </c>
      <c r="CC512" s="101" t="s">
        <v>3948</v>
      </c>
      <c r="CD512" s="42" t="s">
        <v>4374</v>
      </c>
      <c r="CE512" s="42" t="s">
        <v>4374</v>
      </c>
      <c r="CF512" s="42" t="str">
        <f>IFERROR(VLOOKUP(Funds[[#This Row],[Code ISIN]],[1]GLOBAL!$C$1:$L$27,10,FALSE)," ")</f>
        <v>X</v>
      </c>
      <c r="CG512" s="42" t="s">
        <v>1633</v>
      </c>
      <c r="CH512" s="42" t="s">
        <v>4374</v>
      </c>
      <c r="CI512" s="42" t="s">
        <v>4374</v>
      </c>
      <c r="CJ512" s="123"/>
      <c r="CK512" s="96" t="s">
        <v>4374</v>
      </c>
      <c r="CL512" s="246" t="str">
        <f>VLOOKUP(Funds[[#This Row],[Code ISIN]],'Sheet1 - Table (1)'!$A$10:$AF$110017,MATCH("Funds Liquidity",'Sheet1 - Table (1)'!$10:$10,0),FALSE)</f>
        <v>Jour</v>
      </c>
      <c r="CN512" s="246" t="s">
        <v>155</v>
      </c>
    </row>
    <row r="513" spans="1:92">
      <c r="A513" s="80" t="s">
        <v>1356</v>
      </c>
      <c r="B513" s="305">
        <f>IF(ISERROR(VALUE(VLOOKUP($A513,'Sheet1 - Table (1)'!$A$8:$AG$1186,COLUMN(B$7),FALSE))),VLOOKUP(A513,TK_MANQUANTS,2,FALSE),IF(VALUE(VLOOKUP($A513,'Sheet1 - Table (1)'!$A$8:$AG$1186,COLUMN(B$7),FALSE))=0,VLOOKUP(A513,TK_MANQUANTS,2,FALSE),VALUE(VLOOKUP($A513,'Sheet1 - Table (1)'!$A$8:$AG$1186,COLUMN(B$7),FALSE))))</f>
        <v>20023133</v>
      </c>
      <c r="C513" s="80" t="str">
        <f>VLOOKUP($A513,'Sheet1 - Table (1)'!$A$8:$AG$1186,COLUMN(C$7),FALSE)</f>
        <v>iShares Edge MSCI EM MinVolatility UCITS ETF USD A</v>
      </c>
      <c r="D513" s="82">
        <f>VLOOKUP($A513,'Sheet1 - Table (1)'!$A$8:$AG$1186,COLUMN(D$7),FALSE)</f>
        <v>43878</v>
      </c>
      <c r="E513" s="124">
        <f>VLOOKUP($A513,'Sheet1 - Table (1)'!$A$8:$AG$1186,COLUMN(E$7),FALSE)</f>
        <v>0.4</v>
      </c>
      <c r="F513" s="80" t="b">
        <f>VLOOKUP($A513,'Sheet1 - Table (1)'!$A$8:$AG$1186,COLUMN(F$7),FALSE)</f>
        <v>1</v>
      </c>
      <c r="G513" s="80" t="str">
        <f>VLOOKUP($A513,'Sheet1 - Table (1)'!$A$8:$AG$1186,COLUMN(G$7),FALSE)</f>
        <v>Ireland</v>
      </c>
      <c r="H513" s="80" t="str">
        <f>VLOOKUP($A513,'Sheet1 - Table (1)'!$A$8:$AG$1186,COLUMN(H$7),FALSE)</f>
        <v>USD</v>
      </c>
      <c r="I513" s="80" t="str">
        <f>VLOOKUP($A513,'Sheet1 - Table (1)'!$A$8:$AG$1186,COLUMN(I$7),FALSE)</f>
        <v>Exchange Traded Funds</v>
      </c>
      <c r="J513" s="80" t="str">
        <f>VLOOKUP($A513,'Sheet1 - Table (1)'!$A$8:$AG$1186,COLUMN(J$7),FALSE)</f>
        <v>Actions</v>
      </c>
      <c r="K513" s="82">
        <f>VLOOKUP($A513,'Sheet1 - Table (1)'!$A$8:$AG$1186,COLUMN(K$7),FALSE)</f>
        <v>44255</v>
      </c>
      <c r="L513" s="80">
        <f>VLOOKUP($A513,'Sheet1 - Table (1)'!$A$8:$AG$1186,COLUMN(L$7),FALSE)</f>
        <v>447.02642370000001</v>
      </c>
      <c r="M513" s="80" t="str">
        <f>VLOOKUP($A513,'Sheet1 - Table (1)'!$A$8:$AG$1186,COLUMN(M$7),FALSE)</f>
        <v>Retained</v>
      </c>
      <c r="N513" s="80">
        <f>VLOOKUP($A513,'Sheet1 - Table (1)'!$A$8:$AG$1186,COLUMN(N$7),FALSE)</f>
        <v>0</v>
      </c>
      <c r="O513" s="80" t="b">
        <f>VLOOKUP($A513,'Sheet1 - Table (1)'!$A$8:$AG$1186,COLUMN(O$7),FALSE)</f>
        <v>1</v>
      </c>
      <c r="P513" s="80" t="b">
        <f>VLOOKUP($A513,'Sheet1 - Table (1)'!$A$8:$AG$1186,COLUMN(P$7),FALSE)</f>
        <v>1</v>
      </c>
      <c r="Q513" s="80" t="b">
        <f>VLOOKUP($A513,'Sheet1 - Table (1)'!$A$8:$AG$1186,COLUMN(Q$7),FALSE)</f>
        <v>1</v>
      </c>
      <c r="R513" s="80" t="b">
        <f>VLOOKUP($A513,'Sheet1 - Table (1)'!$A$8:$AG$1186,COLUMN(R$7),FALSE)</f>
        <v>1</v>
      </c>
      <c r="S513" s="80" t="b">
        <f>VLOOKUP($A513,'Sheet1 - Table (1)'!$A$8:$AG$1186,COLUMN(S$7),FALSE)</f>
        <v>1</v>
      </c>
      <c r="T513" s="80" t="b">
        <f>VLOOKUP($A513,'Sheet1 - Table (1)'!$A$8:$AG$1186,COLUMN(T$7),FALSE)</f>
        <v>1</v>
      </c>
      <c r="U513" s="80" t="str">
        <f t="shared" si="103"/>
        <v>FR-IT-NE-SP-GE-UK</v>
      </c>
      <c r="V513" s="80" t="str">
        <f>VLOOKUP($A513,'Sheet1 - Table (1)'!$A$8:$AG$1186,COLUMN(V$7)+3,FALSE)</f>
        <v>ICVC</v>
      </c>
      <c r="W513" s="80" t="str">
        <f>VLOOKUP(A513,'Sheet1 - Table (1)'!$A$8:$AF$10075,MATCH($W$8,'Sheet1 - Table (1)'!$10:$10,0),FALSE)</f>
        <v>Détermination des Prix Quotidien</v>
      </c>
      <c r="X513" s="80" t="str">
        <f>VLOOKUP(A513,'Sheet1 - Table (1)'!$A$8:$AAB$10075,MATCH($X$8,'Sheet1 - Table (1)'!$10:$10,0),FALSE)</f>
        <v>Optimized</v>
      </c>
      <c r="Y513" s="96" t="str">
        <f t="shared" si="107"/>
        <v>ETF</v>
      </c>
      <c r="AA513" s="96" t="s">
        <v>1823</v>
      </c>
      <c r="AB513" s="96" t="s">
        <v>2858</v>
      </c>
      <c r="AC513" s="214" t="s">
        <v>155</v>
      </c>
      <c r="AD513" s="214" t="s">
        <v>2858</v>
      </c>
      <c r="AE513" s="96" t="s">
        <v>2858</v>
      </c>
      <c r="AF513" s="246" t="s">
        <v>2858</v>
      </c>
      <c r="AG513" s="96" t="s">
        <v>2873</v>
      </c>
      <c r="AI513" s="96" t="s">
        <v>155</v>
      </c>
      <c r="AJ513" s="96" t="s">
        <v>155</v>
      </c>
      <c r="AK513" s="96" t="s">
        <v>155</v>
      </c>
      <c r="AL513" s="96" t="s">
        <v>2858</v>
      </c>
      <c r="AM513" s="96" t="str">
        <f t="shared" si="106"/>
        <v>Actions étrangères</v>
      </c>
      <c r="AO513" s="96" t="s">
        <v>2858</v>
      </c>
      <c r="AP513" s="96" t="s">
        <v>5155</v>
      </c>
      <c r="AS513" s="101" t="str">
        <f t="shared" si="105"/>
        <v/>
      </c>
      <c r="BB513" s="101">
        <v>1</v>
      </c>
      <c r="BR513" s="101">
        <v>1</v>
      </c>
      <c r="BY513" s="101" t="s">
        <v>1360</v>
      </c>
      <c r="BZ513" s="101" t="str">
        <f>IF(AJ513="Obligations",AP513&amp;" "&amp;AI513&amp;" "&amp;IF(AQ513&lt;3.5,"SHORT",IF(AQ513&gt;8,"LONG","MID")),"")</f>
        <v/>
      </c>
      <c r="CA513" s="101" t="s">
        <v>70</v>
      </c>
      <c r="CB513" s="101"/>
      <c r="CC513" s="101" t="s">
        <v>70</v>
      </c>
      <c r="CD513" s="42" t="s">
        <v>4374</v>
      </c>
      <c r="CE513" s="42" t="s">
        <v>4374</v>
      </c>
      <c r="CF513" s="42" t="str">
        <f>IFERROR(VLOOKUP(Funds[[#This Row],[Code ISIN]],[1]GLOBAL!$C$1:$L$27,10,FALSE)," ")</f>
        <v xml:space="preserve"> </v>
      </c>
      <c r="CG513" s="42" t="s">
        <v>4374</v>
      </c>
      <c r="CH513" s="42" t="s">
        <v>4374</v>
      </c>
      <c r="CI513" s="42" t="s">
        <v>4374</v>
      </c>
      <c r="CJ513" s="123">
        <v>42400</v>
      </c>
      <c r="CK513" s="96" t="s">
        <v>4374</v>
      </c>
      <c r="CL513" s="246" t="str">
        <f>VLOOKUP(Funds[[#This Row],[Code ISIN]],'Sheet1 - Table (1)'!$A$10:$AF$110017,MATCH("Funds Liquidity",'Sheet1 - Table (1)'!$10:$10,0),FALSE)</f>
        <v>Jour</v>
      </c>
    </row>
    <row r="514" spans="1:92">
      <c r="A514" s="80" t="s">
        <v>1829</v>
      </c>
      <c r="B514" s="305">
        <f>IF(ISERROR(VALUE(VLOOKUP($A514,'Sheet1 - Table (1)'!$A$8:$AG$1186,COLUMN(B$7),FALSE))),VLOOKUP(A514,TK_MANQUANTS,2,FALSE),IF(VALUE(VLOOKUP($A514,'Sheet1 - Table (1)'!$A$8:$AG$1186,COLUMN(B$7),FALSE))=0,VLOOKUP(A514,TK_MANQUANTS,2,FALSE),VALUE(VLOOKUP($A514,'Sheet1 - Table (1)'!$A$8:$AG$1186,COLUMN(B$7),FALSE))))</f>
        <v>12477495</v>
      </c>
      <c r="C514" s="80" t="str">
        <f>VLOOKUP($A514,'Sheet1 - Table (1)'!$A$8:$AG$1186,COLUMN(C$7),FALSE)</f>
        <v>CSIF (CH) Bond Aggregate EUR QB</v>
      </c>
      <c r="D514" s="82">
        <f>VLOOKUP($A514,'Sheet1 - Table (1)'!$A$8:$AG$1186,COLUMN(D$7),FALSE)</f>
        <v>43890</v>
      </c>
      <c r="E514" s="124">
        <f>VLOOKUP($A514,'Sheet1 - Table (1)'!$A$8:$AG$1186,COLUMN(E$7),FALSE)</f>
        <v>0.17799999999999999</v>
      </c>
      <c r="F514" s="80">
        <f>VLOOKUP($A514,'Sheet1 - Table (1)'!$A$8:$AG$1186,COLUMN(F$7),FALSE)</f>
        <v>0</v>
      </c>
      <c r="G514" s="80" t="str">
        <f>VLOOKUP($A514,'Sheet1 - Table (1)'!$A$8:$AG$1186,COLUMN(G$7),FALSE)</f>
        <v>Switzerland</v>
      </c>
      <c r="H514" s="80" t="str">
        <f>VLOOKUP($A514,'Sheet1 - Table (1)'!$A$8:$AG$1186,COLUMN(H$7),FALSE)</f>
        <v>EUR</v>
      </c>
      <c r="I514" s="80" t="str">
        <f>VLOOKUP($A514,'Sheet1 - Table (1)'!$A$8:$AG$1186,COLUMN(I$7),FALSE)</f>
        <v>Fonds de placement</v>
      </c>
      <c r="J514" s="80" t="str">
        <f>VLOOKUP($A514,'Sheet1 - Table (1)'!$A$8:$AG$1186,COLUMN(J$7),FALSE)</f>
        <v>Obligation</v>
      </c>
      <c r="K514" s="82">
        <f>VLOOKUP($A514,'Sheet1 - Table (1)'!$A$8:$AG$1186,COLUMN(K$7),FALSE)</f>
        <v>44255</v>
      </c>
      <c r="L514" s="80">
        <f>VLOOKUP($A514,'Sheet1 - Table (1)'!$A$8:$AG$1186,COLUMN(L$7),FALSE)</f>
        <v>242.76381799999999</v>
      </c>
      <c r="M514" s="80" t="str">
        <f>VLOOKUP($A514,'Sheet1 - Table (1)'!$A$8:$AG$1186,COLUMN(M$7),FALSE)</f>
        <v>Retained</v>
      </c>
      <c r="N514" s="80">
        <f>VLOOKUP($A514,'Sheet1 - Table (1)'!$A$8:$AG$1186,COLUMN(N$7),FALSE)</f>
        <v>0</v>
      </c>
      <c r="O514" s="80">
        <f>VLOOKUP($A514,'Sheet1 - Table (1)'!$A$8:$AG$1186,COLUMN(O$7),FALSE)</f>
        <v>0</v>
      </c>
      <c r="P514" s="80">
        <f>VLOOKUP($A514,'Sheet1 - Table (1)'!$A$8:$AG$1186,COLUMN(P$7),FALSE)</f>
        <v>0</v>
      </c>
      <c r="Q514" s="80">
        <f>VLOOKUP($A514,'Sheet1 - Table (1)'!$A$8:$AG$1186,COLUMN(Q$7),FALSE)</f>
        <v>0</v>
      </c>
      <c r="R514" s="80">
        <f>VLOOKUP($A514,'Sheet1 - Table (1)'!$A$8:$AG$1186,COLUMN(R$7),FALSE)</f>
        <v>0</v>
      </c>
      <c r="S514" s="80">
        <f>VLOOKUP($A514,'Sheet1 - Table (1)'!$A$8:$AG$1186,COLUMN(S$7),FALSE)</f>
        <v>0</v>
      </c>
      <c r="T514" s="80">
        <f>VLOOKUP($A514,'Sheet1 - Table (1)'!$A$8:$AG$1186,COLUMN(T$7),FALSE)</f>
        <v>0</v>
      </c>
      <c r="U514" s="80" t="str">
        <f t="shared" si="103"/>
        <v/>
      </c>
      <c r="V514" s="80" t="str">
        <f>VLOOKUP($A514,'Sheet1 - Table (1)'!$A$8:$AG$1186,COLUMN(V$7)+3,FALSE)</f>
        <v>CH - Uebrige Fds tradit. Anl.</v>
      </c>
      <c r="W514" s="80" t="str">
        <f>VLOOKUP(A514,'Sheet1 - Table (1)'!$A$8:$AF$10075,MATCH($W$8,'Sheet1 - Table (1)'!$10:$10,0),FALSE)</f>
        <v>Détermination des Prix Quotidien</v>
      </c>
      <c r="X514" s="80" t="str">
        <f>VLOOKUP(A514,'Sheet1 - Table (1)'!$A$8:$AAB$10075,MATCH($X$8,'Sheet1 - Table (1)'!$10:$10,0),FALSE)</f>
        <v>Optimized</v>
      </c>
      <c r="Y514" s="96" t="str">
        <f t="shared" si="107"/>
        <v>Fonds de placement</v>
      </c>
      <c r="AA514" s="96" t="s">
        <v>1823</v>
      </c>
      <c r="AB514" s="96" t="s">
        <v>2481</v>
      </c>
      <c r="AC514" s="214" t="s">
        <v>140</v>
      </c>
      <c r="AD514" s="214" t="s">
        <v>2481</v>
      </c>
      <c r="AE514" s="96" t="s">
        <v>2542</v>
      </c>
      <c r="AF514" s="246" t="s">
        <v>2481</v>
      </c>
      <c r="AI514" s="96" t="s">
        <v>381</v>
      </c>
      <c r="AJ514" s="96" t="s">
        <v>140</v>
      </c>
      <c r="AK514" s="96" t="s">
        <v>140</v>
      </c>
      <c r="AL514" s="96" t="s">
        <v>2481</v>
      </c>
      <c r="AM514" s="96" t="str">
        <f t="shared" si="106"/>
        <v>Obligations étrangères</v>
      </c>
      <c r="AO514" s="96" t="s">
        <v>2481</v>
      </c>
      <c r="AP514" s="96" t="s">
        <v>75</v>
      </c>
      <c r="AQ514" s="96">
        <v>6.72</v>
      </c>
      <c r="AR514" s="101">
        <v>4.5999999999999999E-3</v>
      </c>
      <c r="AS514" s="101">
        <f t="shared" si="105"/>
        <v>2.82E-3</v>
      </c>
      <c r="AT514" s="101">
        <v>0.57830000000000004</v>
      </c>
      <c r="AU514" s="101">
        <v>0.1101</v>
      </c>
      <c r="AV514" s="101">
        <v>0.31159999999999999</v>
      </c>
      <c r="AY514" s="101">
        <v>1</v>
      </c>
      <c r="BK514" s="101">
        <v>1</v>
      </c>
      <c r="BT514" s="101">
        <v>1.8E-3</v>
      </c>
      <c r="BU514" s="101">
        <v>0</v>
      </c>
      <c r="BV514" s="101">
        <v>0.84199999999999997</v>
      </c>
      <c r="BW514" s="101">
        <v>0.158</v>
      </c>
      <c r="BY514" s="101" t="s">
        <v>1838</v>
      </c>
      <c r="BZ514" s="101" t="str">
        <f>IF(AJ514="Obligations",AP514&amp;" "&amp;AI514&amp;" "&amp;IF(AQ514&lt;3.5,"SHORT",IF(AQ514&gt;8,"LONG","MID")),"")</f>
        <v>Courbe EUR Aggregate MID</v>
      </c>
      <c r="CA514" s="101" t="s">
        <v>4050</v>
      </c>
      <c r="CB514" s="122" t="s">
        <v>3675</v>
      </c>
      <c r="CC514" s="101" t="s">
        <v>3952</v>
      </c>
      <c r="CD514" s="42" t="s">
        <v>4374</v>
      </c>
      <c r="CE514" s="42" t="s">
        <v>4374</v>
      </c>
      <c r="CF514" s="42" t="str">
        <f>IFERROR(VLOOKUP(Funds[[#This Row],[Code ISIN]],[1]GLOBAL!$C$1:$L$27,10,FALSE)," ")</f>
        <v xml:space="preserve"> </v>
      </c>
      <c r="CG514" s="42" t="s">
        <v>4374</v>
      </c>
      <c r="CH514" s="42" t="s">
        <v>4374</v>
      </c>
      <c r="CI514" s="42" t="s">
        <v>4374</v>
      </c>
      <c r="CJ514" s="123"/>
      <c r="CK514" s="96" t="s">
        <v>4374</v>
      </c>
      <c r="CL514" s="246" t="str">
        <f>VLOOKUP(Funds[[#This Row],[Code ISIN]],'Sheet1 - Table (1)'!$A$10:$AF$110017,MATCH("Funds Liquidity",'Sheet1 - Table (1)'!$10:$10,0),FALSE)</f>
        <v>Jour</v>
      </c>
    </row>
    <row r="515" spans="1:92">
      <c r="A515" s="99" t="s">
        <v>944</v>
      </c>
      <c r="B515" s="305">
        <f>IF(ISERROR(VALUE(VLOOKUP($A515,'Sheet1 - Table (1)'!$A$8:$AG$1186,COLUMN(B$7),FALSE))),VLOOKUP(A515,TK_MANQUANTS,2,FALSE),IF(VALUE(VLOOKUP($A515,'Sheet1 - Table (1)'!$A$8:$AG$1186,COLUMN(B$7),FALSE))=0,VLOOKUP(A515,TK_MANQUANTS,2,FALSE),VALUE(VLOOKUP($A515,'Sheet1 - Table (1)'!$A$8:$AG$1186,COLUMN(B$7),FALSE))))</f>
        <v>22455030</v>
      </c>
      <c r="C515" s="80" t="str">
        <f>VLOOKUP($A515,'Sheet1 - Table (1)'!$A$8:$AG$1186,COLUMN(C$7),FALSE)</f>
        <v>HSBC MSCI AC Far East ex Japan UCITS ETF</v>
      </c>
      <c r="D515" s="82">
        <f>VLOOKUP($A515,'Sheet1 - Table (1)'!$A$8:$AG$1186,COLUMN(D$7),FALSE)</f>
        <v>43909</v>
      </c>
      <c r="E515" s="124">
        <f>VLOOKUP($A515,'Sheet1 - Table (1)'!$A$8:$AG$1186,COLUMN(E$7),FALSE)</f>
        <v>0.45</v>
      </c>
      <c r="F515" s="80" t="b">
        <f>VLOOKUP($A515,'Sheet1 - Table (1)'!$A$8:$AG$1186,COLUMN(F$7),FALSE)</f>
        <v>1</v>
      </c>
      <c r="G515" s="80" t="str">
        <f>VLOOKUP($A515,'Sheet1 - Table (1)'!$A$8:$AG$1186,COLUMN(G$7),FALSE)</f>
        <v>Ireland</v>
      </c>
      <c r="H515" s="80" t="str">
        <f>VLOOKUP($A515,'Sheet1 - Table (1)'!$A$8:$AG$1186,COLUMN(H$7),FALSE)</f>
        <v>USD</v>
      </c>
      <c r="I515" s="80" t="str">
        <f>VLOOKUP($A515,'Sheet1 - Table (1)'!$A$8:$AG$1186,COLUMN(I$7),FALSE)</f>
        <v>Exchange Traded Funds</v>
      </c>
      <c r="J515" s="80" t="str">
        <f>VLOOKUP($A515,'Sheet1 - Table (1)'!$A$8:$AG$1186,COLUMN(J$7),FALSE)</f>
        <v>Actions</v>
      </c>
      <c r="K515" s="82">
        <f>VLOOKUP($A515,'Sheet1 - Table (1)'!$A$8:$AG$1186,COLUMN(K$7),FALSE)</f>
        <v>44255</v>
      </c>
      <c r="L515" s="80">
        <f>VLOOKUP($A515,'Sheet1 - Table (1)'!$A$8:$AG$1186,COLUMN(L$7),FALSE)</f>
        <v>611.20057610000003</v>
      </c>
      <c r="M515" s="80" t="str">
        <f>VLOOKUP($A515,'Sheet1 - Table (1)'!$A$8:$AG$1186,COLUMN(M$7),FALSE)</f>
        <v>Retained</v>
      </c>
      <c r="N515" s="80">
        <f>VLOOKUP($A515,'Sheet1 - Table (1)'!$A$8:$AG$1186,COLUMN(N$7),FALSE)</f>
        <v>0</v>
      </c>
      <c r="O515" s="80" t="b">
        <f>VLOOKUP($A515,'Sheet1 - Table (1)'!$A$8:$AG$1186,COLUMN(O$7),FALSE)</f>
        <v>1</v>
      </c>
      <c r="P515" s="80" t="b">
        <f>VLOOKUP($A515,'Sheet1 - Table (1)'!$A$8:$AG$1186,COLUMN(P$7),FALSE)</f>
        <v>1</v>
      </c>
      <c r="Q515" s="80" t="b">
        <f>VLOOKUP($A515,'Sheet1 - Table (1)'!$A$8:$AG$1186,COLUMN(Q$7),FALSE)</f>
        <v>1</v>
      </c>
      <c r="R515" s="80" t="b">
        <f>VLOOKUP($A515,'Sheet1 - Table (1)'!$A$8:$AG$1186,COLUMN(R$7),FALSE)</f>
        <v>1</v>
      </c>
      <c r="S515" s="80" t="b">
        <f>VLOOKUP($A515,'Sheet1 - Table (1)'!$A$8:$AG$1186,COLUMN(S$7),FALSE)</f>
        <v>1</v>
      </c>
      <c r="T515" s="80" t="b">
        <f>VLOOKUP($A515,'Sheet1 - Table (1)'!$A$8:$AG$1186,COLUMN(T$7),FALSE)</f>
        <v>1</v>
      </c>
      <c r="U515" s="80" t="str">
        <f t="shared" si="103"/>
        <v>FR-IT-NE-SP-GE-UK</v>
      </c>
      <c r="V515" s="80" t="str">
        <f>VLOOKUP($A515,'Sheet1 - Table (1)'!$A$8:$AG$1186,COLUMN(V$7)+3,FALSE)</f>
        <v>OEIC</v>
      </c>
      <c r="W515" s="80" t="str">
        <f>VLOOKUP(A515,'Sheet1 - Table (1)'!$A$8:$AF$10075,MATCH($W$8,'Sheet1 - Table (1)'!$10:$10,0),FALSE)</f>
        <v>Détermination des Prix Quotidien</v>
      </c>
      <c r="X515" s="80" t="str">
        <f>VLOOKUP(A515,'Sheet1 - Table (1)'!$A$8:$AAB$10075,MATCH($X$8,'Sheet1 - Table (1)'!$10:$10,0),FALSE)</f>
        <v>Full</v>
      </c>
      <c r="Y515" s="96" t="str">
        <f t="shared" si="107"/>
        <v>ETF</v>
      </c>
      <c r="AA515" s="96" t="s">
        <v>1823</v>
      </c>
      <c r="AB515" s="96" t="s">
        <v>2858</v>
      </c>
      <c r="AC515" s="214" t="s">
        <v>155</v>
      </c>
      <c r="AD515" s="214" t="s">
        <v>2858</v>
      </c>
      <c r="AE515" s="96" t="s">
        <v>2858</v>
      </c>
      <c r="AF515" s="246" t="s">
        <v>2858</v>
      </c>
      <c r="AG515" s="96" t="s">
        <v>2864</v>
      </c>
      <c r="AI515" s="96" t="s">
        <v>155</v>
      </c>
      <c r="AJ515" s="96" t="s">
        <v>155</v>
      </c>
      <c r="AK515" s="96" t="s">
        <v>155</v>
      </c>
      <c r="AL515" s="96" t="s">
        <v>2858</v>
      </c>
      <c r="AM515" s="96" t="str">
        <f t="shared" si="106"/>
        <v>Actions étrangères</v>
      </c>
      <c r="AO515" s="96" t="s">
        <v>2858</v>
      </c>
      <c r="AP515" s="96" t="s">
        <v>5155</v>
      </c>
      <c r="AS515" s="101" t="str">
        <f t="shared" si="105"/>
        <v/>
      </c>
      <c r="BF515" s="220">
        <f>VLOOKUP($CC515,indice!$A$1:$AV$3072,MATCH(BF$8,indice!$A$1:$AV$1,0),FALSE)</f>
        <v>2.8299999999999999E-2</v>
      </c>
      <c r="BH515" s="220">
        <f>VLOOKUP($CC515,indice!$A$1:$AV$3072,MATCH(BH$8,indice!$A$1:$AV$1,0),FALSE)</f>
        <v>8.6099999999999996E-2</v>
      </c>
      <c r="BI515" s="220">
        <f>VLOOKUP($CC515,indice!$A$1:$AV$3072,MATCH(BI$8,indice!$A$1:$AV$1,0),FALSE)</f>
        <v>0.88560000000000005</v>
      </c>
      <c r="BQ515" s="220">
        <f>VLOOKUP($CC515,indice!$A$1:$AV$3072,MATCH(BQ$8,indice!$A$1:$AV$1,0),FALSE)</f>
        <v>0.1144</v>
      </c>
      <c r="BR515" s="220">
        <f>VLOOKUP($CC515,indice!$A$1:$AV$3072,MATCH(BR$8,indice!$A$1:$AV$1,0),FALSE)</f>
        <v>0.88560000000000005</v>
      </c>
      <c r="BX515" s="101" t="s">
        <v>1851</v>
      </c>
      <c r="BY515" s="101" t="s">
        <v>1073</v>
      </c>
      <c r="BZ515" s="101" t="str">
        <f>IF(AJ515="Obligations",AP515&amp;" "&amp;AI515&amp;" "&amp;IF(AQ515&lt;3.5,"SHORT",IF(AQ515&gt;8,"LONG","MID")),"")</f>
        <v/>
      </c>
      <c r="CA515" s="101" t="s">
        <v>4050</v>
      </c>
      <c r="CB515" s="122" t="s">
        <v>3711</v>
      </c>
      <c r="CC515" s="101" t="s">
        <v>3972</v>
      </c>
      <c r="CD515" s="42" t="s">
        <v>1633</v>
      </c>
      <c r="CE515" s="42" t="s">
        <v>4374</v>
      </c>
      <c r="CF515" s="42" t="str">
        <f>IFERROR(VLOOKUP(Funds[[#This Row],[Code ISIN]],[1]GLOBAL!$C$1:$L$27,10,FALSE)," ")</f>
        <v xml:space="preserve"> </v>
      </c>
      <c r="CG515" s="42" t="s">
        <v>1633</v>
      </c>
      <c r="CH515" s="42" t="s">
        <v>4374</v>
      </c>
      <c r="CI515" s="42" t="s">
        <v>4374</v>
      </c>
      <c r="CJ515" s="123" t="s">
        <v>5131</v>
      </c>
      <c r="CK515" s="96" t="s">
        <v>4374</v>
      </c>
      <c r="CL515" s="246" t="str">
        <f>VLOOKUP(Funds[[#This Row],[Code ISIN]],'Sheet1 - Table (1)'!$A$10:$AF$110017,MATCH("Funds Liquidity",'Sheet1 - Table (1)'!$10:$10,0),FALSE)</f>
        <v>Jour</v>
      </c>
      <c r="CM515" s="246" t="s">
        <v>155</v>
      </c>
      <c r="CN515" s="246" t="s">
        <v>155</v>
      </c>
    </row>
    <row r="516" spans="1:92">
      <c r="A516" s="96" t="s">
        <v>1001</v>
      </c>
      <c r="B516" s="305">
        <f>IF(ISERROR(VALUE(VLOOKUP($A516,'Sheet1 - Table (1)'!$A$8:$AG$1186,COLUMN(B$7),FALSE))),VLOOKUP(A516,TK_MANQUANTS,2,FALSE),IF(VALUE(VLOOKUP($A516,'Sheet1 - Table (1)'!$A$8:$AG$1186,COLUMN(B$7),FALSE))=0,VLOOKUP(A516,TK_MANQUANTS,2,FALSE),VALUE(VLOOKUP($A516,'Sheet1 - Table (1)'!$A$8:$AG$1186,COLUMN(B$7),FALSE))))</f>
        <v>1281164</v>
      </c>
      <c r="C516" s="80" t="str">
        <f>VLOOKUP($A516,'Sheet1 - Table (1)'!$A$8:$AG$1186,COLUMN(C$7),FALSE)</f>
        <v>Invesco Sterling Bond C Acc GBP</v>
      </c>
      <c r="D516" s="82">
        <f>VLOOKUP($A516,'Sheet1 - Table (1)'!$A$8:$AG$1186,COLUMN(D$7),FALSE)</f>
        <v>43145</v>
      </c>
      <c r="E516" s="124">
        <f>VLOOKUP($A516,'Sheet1 - Table (1)'!$A$8:$AG$1186,COLUMN(E$7),FALSE)</f>
        <v>0.72</v>
      </c>
      <c r="F516" s="80" t="b">
        <f>VLOOKUP($A516,'Sheet1 - Table (1)'!$A$8:$AG$1186,COLUMN(F$7),FALSE)</f>
        <v>1</v>
      </c>
      <c r="G516" s="80" t="str">
        <f>VLOOKUP($A516,'Sheet1 - Table (1)'!$A$8:$AG$1186,COLUMN(G$7),FALSE)</f>
        <v>Ireland</v>
      </c>
      <c r="H516" s="80" t="str">
        <f>VLOOKUP($A516,'Sheet1 - Table (1)'!$A$8:$AG$1186,COLUMN(H$7),FALSE)</f>
        <v>GBP</v>
      </c>
      <c r="I516" s="80" t="str">
        <f>VLOOKUP($A516,'Sheet1 - Table (1)'!$A$8:$AG$1186,COLUMN(I$7),FALSE)</f>
        <v>Fonds de placement</v>
      </c>
      <c r="J516" s="80" t="str">
        <f>VLOOKUP($A516,'Sheet1 - Table (1)'!$A$8:$AG$1186,COLUMN(J$7),FALSE)</f>
        <v>Obligation</v>
      </c>
      <c r="K516" s="82">
        <f>VLOOKUP($A516,'Sheet1 - Table (1)'!$A$8:$AG$1186,COLUMN(K$7),FALSE)</f>
        <v>0</v>
      </c>
      <c r="L516" s="80">
        <f>VLOOKUP($A516,'Sheet1 - Table (1)'!$A$8:$AG$1186,COLUMN(L$7),FALSE)</f>
        <v>0</v>
      </c>
      <c r="M516" s="80" t="str">
        <f>VLOOKUP($A516,'Sheet1 - Table (1)'!$A$8:$AG$1186,COLUMN(M$7),FALSE)</f>
        <v>Retained</v>
      </c>
      <c r="N516" s="80">
        <f>VLOOKUP($A516,'Sheet1 - Table (1)'!$A$8:$AG$1186,COLUMN(N$7),FALSE)</f>
        <v>0</v>
      </c>
      <c r="O516" s="80">
        <f>VLOOKUP($A516,'Sheet1 - Table (1)'!$A$8:$AG$1186,COLUMN(O$7),FALSE)</f>
        <v>0</v>
      </c>
      <c r="P516" s="80">
        <f>VLOOKUP($A516,'Sheet1 - Table (1)'!$A$8:$AG$1186,COLUMN(P$7),FALSE)</f>
        <v>0</v>
      </c>
      <c r="Q516" s="80">
        <f>VLOOKUP($A516,'Sheet1 - Table (1)'!$A$8:$AG$1186,COLUMN(Q$7),FALSE)</f>
        <v>0</v>
      </c>
      <c r="R516" s="80" t="b">
        <f>VLOOKUP($A516,'Sheet1 - Table (1)'!$A$8:$AG$1186,COLUMN(R$7),FALSE)</f>
        <v>1</v>
      </c>
      <c r="S516" s="80">
        <f>VLOOKUP($A516,'Sheet1 - Table (1)'!$A$8:$AG$1186,COLUMN(S$7),FALSE)</f>
        <v>0</v>
      </c>
      <c r="T516" s="80" t="b">
        <f>VLOOKUP($A516,'Sheet1 - Table (1)'!$A$8:$AG$1186,COLUMN(T$7),FALSE)</f>
        <v>1</v>
      </c>
      <c r="U516" s="80" t="str">
        <f t="shared" si="103"/>
        <v>SP-UK</v>
      </c>
      <c r="V516" s="80" t="str">
        <f>VLOOKUP($A516,'Sheet1 - Table (1)'!$A$8:$AG$1186,COLUMN(V$7)+3,FALSE)</f>
        <v>Fondo di investimento</v>
      </c>
      <c r="W516" s="80" t="str">
        <f>VLOOKUP(A516,'Sheet1 - Table (1)'!$A$8:$AF$10075,MATCH($W$8,'Sheet1 - Table (1)'!$10:$10,0),FALSE)</f>
        <v>Détermination des Prix Quotidien</v>
      </c>
      <c r="X516" s="80">
        <f>VLOOKUP(A516,'Sheet1 - Table (1)'!$A$8:$AAB$10075,MATCH($X$8,'Sheet1 - Table (1)'!$10:$10,0),FALSE)</f>
        <v>0</v>
      </c>
      <c r="Y516" s="96" t="str">
        <f t="shared" si="107"/>
        <v>Fonds de placement</v>
      </c>
      <c r="AA516" s="96" t="s">
        <v>1823</v>
      </c>
      <c r="AB516" s="96" t="s">
        <v>2481</v>
      </c>
      <c r="AC516" s="214" t="s">
        <v>140</v>
      </c>
      <c r="AD516" s="214" t="s">
        <v>2481</v>
      </c>
      <c r="AE516" s="96" t="s">
        <v>2481</v>
      </c>
      <c r="AF516" s="246" t="s">
        <v>2481</v>
      </c>
      <c r="AI516" s="96" t="s">
        <v>380</v>
      </c>
      <c r="AJ516" s="96" t="s">
        <v>140</v>
      </c>
      <c r="AK516" s="96" t="s">
        <v>140</v>
      </c>
      <c r="AL516" s="96" t="s">
        <v>2481</v>
      </c>
      <c r="AM516" s="96" t="str">
        <f t="shared" si="106"/>
        <v>Obligations étrangères</v>
      </c>
      <c r="AO516" s="96" t="s">
        <v>2481</v>
      </c>
      <c r="AP516" s="96" t="s">
        <v>83</v>
      </c>
      <c r="AQ516" s="96">
        <v>4.9000000000000004</v>
      </c>
      <c r="AR516" s="101">
        <v>4.2200000000000001E-2</v>
      </c>
      <c r="AS516" s="101">
        <f t="shared" si="105"/>
        <v>3.5000000000000003E-2</v>
      </c>
      <c r="AT516" s="101">
        <v>3.5000000000000003E-2</v>
      </c>
      <c r="AU516" s="101">
        <v>0.14000000000000001</v>
      </c>
      <c r="AV516" s="101">
        <v>0.47299999999999998</v>
      </c>
      <c r="AW516" s="101">
        <v>0.35199999999999998</v>
      </c>
      <c r="AZ516" s="101">
        <v>1</v>
      </c>
      <c r="BL516" s="101">
        <v>1</v>
      </c>
      <c r="BY516" s="101" t="s">
        <v>102</v>
      </c>
      <c r="BZ516" s="101" t="str">
        <f>IF(AJ516="Obligations",AP516&amp;" "&amp;AI516&amp;" "&amp;IF(AI516="High Yield",IF(AQ516&lt;2.5,"SHORT",IF(AQ516&gt;4,"LONG","MID")),IF(AQ516&lt;3.5,"SHORT",IF(AQ516&gt;8,"LONG","MID"))),"")</f>
        <v>Courbe GBP Corporate MID</v>
      </c>
      <c r="CA516" s="101" t="s">
        <v>70</v>
      </c>
      <c r="CB516" s="101"/>
      <c r="CC516" s="101" t="s">
        <v>70</v>
      </c>
      <c r="CD516" s="42" t="s">
        <v>4374</v>
      </c>
      <c r="CE516" s="42" t="s">
        <v>4374</v>
      </c>
      <c r="CF516" s="42" t="str">
        <f>IFERROR(VLOOKUP(Funds[[#This Row],[Code ISIN]],[1]GLOBAL!$C$1:$L$27,10,FALSE)," ")</f>
        <v xml:space="preserve"> </v>
      </c>
      <c r="CG516" s="42" t="s">
        <v>4374</v>
      </c>
      <c r="CH516" s="42" t="s">
        <v>4374</v>
      </c>
      <c r="CI516" s="42" t="s">
        <v>4374</v>
      </c>
      <c r="CJ516" s="123">
        <v>42551</v>
      </c>
      <c r="CK516" s="96" t="s">
        <v>4374</v>
      </c>
      <c r="CL516" s="246" t="str">
        <f>VLOOKUP(Funds[[#This Row],[Code ISIN]],'Sheet1 - Table (1)'!$A$10:$AF$110017,MATCH("Funds Liquidity",'Sheet1 - Table (1)'!$10:$10,0),FALSE)</f>
        <v>Jour</v>
      </c>
    </row>
    <row r="517" spans="1:92">
      <c r="A517" s="96" t="s">
        <v>1245</v>
      </c>
      <c r="B517" s="305">
        <f>IF(ISERROR(VALUE(VLOOKUP($A517,'Sheet1 - Table (1)'!$A$8:$AG$1186,COLUMN(B$7),FALSE))),VLOOKUP(A517,TK_MANQUANTS,2,FALSE),IF(VALUE(VLOOKUP($A517,'Sheet1 - Table (1)'!$A$8:$AG$1186,COLUMN(B$7),FALSE))=0,VLOOKUP(A517,TK_MANQUANTS,2,FALSE),VALUE(VLOOKUP($A517,'Sheet1 - Table (1)'!$A$8:$AG$1186,COLUMN(B$7),FALSE))))</f>
        <v>1363590</v>
      </c>
      <c r="C517" s="80" t="str">
        <f>VLOOKUP($A517,'Sheet1 - Table (1)'!$A$8:$AG$1186,COLUMN(C$7),FALSE)</f>
        <v>Swisscanto (LU) BF Vision Responsible USD AA</v>
      </c>
      <c r="D517" s="82">
        <f>VLOOKUP($A517,'Sheet1 - Table (1)'!$A$8:$AG$1186,COLUMN(D$7),FALSE)</f>
        <v>44196</v>
      </c>
      <c r="E517" s="124">
        <f>VLOOKUP($A517,'Sheet1 - Table (1)'!$A$8:$AG$1186,COLUMN(E$7),FALSE)</f>
        <v>1.02</v>
      </c>
      <c r="F517" s="80" t="b">
        <f>VLOOKUP($A517,'Sheet1 - Table (1)'!$A$8:$AG$1186,COLUMN(F$7),FALSE)</f>
        <v>1</v>
      </c>
      <c r="G517" s="80" t="str">
        <f>VLOOKUP($A517,'Sheet1 - Table (1)'!$A$8:$AG$1186,COLUMN(G$7),FALSE)</f>
        <v>Luxembourg</v>
      </c>
      <c r="H517" s="80" t="str">
        <f>VLOOKUP($A517,'Sheet1 - Table (1)'!$A$8:$AG$1186,COLUMN(H$7),FALSE)</f>
        <v>USD</v>
      </c>
      <c r="I517" s="80" t="str">
        <f>VLOOKUP($A517,'Sheet1 - Table (1)'!$A$8:$AG$1186,COLUMN(I$7),FALSE)</f>
        <v>Fonds de placement</v>
      </c>
      <c r="J517" s="80" t="str">
        <f>VLOOKUP($A517,'Sheet1 - Table (1)'!$A$8:$AG$1186,COLUMN(J$7),FALSE)</f>
        <v>Obligation</v>
      </c>
      <c r="K517" s="82">
        <f>VLOOKUP($A517,'Sheet1 - Table (1)'!$A$8:$AG$1186,COLUMN(K$7),FALSE)</f>
        <v>44255</v>
      </c>
      <c r="L517" s="80">
        <f>VLOOKUP($A517,'Sheet1 - Table (1)'!$A$8:$AG$1186,COLUMN(L$7),FALSE)</f>
        <v>92.913754800000007</v>
      </c>
      <c r="M517" s="80" t="str">
        <f>VLOOKUP($A517,'Sheet1 - Table (1)'!$A$8:$AG$1186,COLUMN(M$7),FALSE)</f>
        <v>Paid</v>
      </c>
      <c r="N517" s="80">
        <f>VLOOKUP($A517,'Sheet1 - Table (1)'!$A$8:$AG$1186,COLUMN(N$7),FALSE)</f>
        <v>0</v>
      </c>
      <c r="O517" s="80">
        <f>VLOOKUP($A517,'Sheet1 - Table (1)'!$A$8:$AG$1186,COLUMN(O$7),FALSE)</f>
        <v>0</v>
      </c>
      <c r="P517" s="80">
        <f>VLOOKUP($A517,'Sheet1 - Table (1)'!$A$8:$AG$1186,COLUMN(P$7),FALSE)</f>
        <v>0</v>
      </c>
      <c r="Q517" s="80">
        <f>VLOOKUP($A517,'Sheet1 - Table (1)'!$A$8:$AG$1186,COLUMN(Q$7),FALSE)</f>
        <v>0</v>
      </c>
      <c r="R517" s="80">
        <f>VLOOKUP($A517,'Sheet1 - Table (1)'!$A$8:$AG$1186,COLUMN(R$7),FALSE)</f>
        <v>0</v>
      </c>
      <c r="S517" s="80" t="b">
        <f>VLOOKUP($A517,'Sheet1 - Table (1)'!$A$8:$AG$1186,COLUMN(S$7),FALSE)</f>
        <v>1</v>
      </c>
      <c r="T517" s="80">
        <f>VLOOKUP($A517,'Sheet1 - Table (1)'!$A$8:$AG$1186,COLUMN(T$7),FALSE)</f>
        <v>0</v>
      </c>
      <c r="U517" s="80" t="str">
        <f t="shared" si="103"/>
        <v>GE</v>
      </c>
      <c r="V517" s="80" t="str">
        <f>VLOOKUP($A517,'Sheet1 - Table (1)'!$A$8:$AG$1186,COLUMN(V$7)+3,FALSE)</f>
        <v>LU - FCP - Parte 1</v>
      </c>
      <c r="W517" s="80" t="str">
        <f>VLOOKUP(A517,'Sheet1 - Table (1)'!$A$8:$AF$10075,MATCH($W$8,'Sheet1 - Table (1)'!$10:$10,0),FALSE)</f>
        <v>Détermination des Prix Quotidien</v>
      </c>
      <c r="X517" s="80">
        <f>VLOOKUP(A517,'Sheet1 - Table (1)'!$A$8:$AAB$10075,MATCH($X$8,'Sheet1 - Table (1)'!$10:$10,0),FALSE)</f>
        <v>0</v>
      </c>
      <c r="Y517" s="96" t="str">
        <f t="shared" si="107"/>
        <v>Fonds de placement</v>
      </c>
      <c r="AA517" s="96" t="s">
        <v>1823</v>
      </c>
      <c r="AB517" s="96" t="s">
        <v>2481</v>
      </c>
      <c r="AC517" s="214" t="s">
        <v>140</v>
      </c>
      <c r="AD517" s="214" t="s">
        <v>2481</v>
      </c>
      <c r="AE517" s="96" t="s">
        <v>2481</v>
      </c>
      <c r="AF517" s="246" t="s">
        <v>2546</v>
      </c>
      <c r="AI517" s="96" t="s">
        <v>785</v>
      </c>
      <c r="AJ517" s="96" t="s">
        <v>140</v>
      </c>
      <c r="AK517" s="96" t="s">
        <v>140</v>
      </c>
      <c r="AL517" s="96" t="s">
        <v>2481</v>
      </c>
      <c r="AM517" s="96" t="str">
        <f t="shared" si="106"/>
        <v>Obligations étrangères</v>
      </c>
      <c r="AO517" s="96" t="s">
        <v>2481</v>
      </c>
      <c r="AP517" s="96" t="s">
        <v>86</v>
      </c>
      <c r="AQ517" s="96">
        <v>6.29</v>
      </c>
      <c r="AR517" s="101">
        <v>2.4400000000000002E-2</v>
      </c>
      <c r="AS517" s="101">
        <f t="shared" si="105"/>
        <v>1.4200000000000001E-2</v>
      </c>
      <c r="AT517" s="129">
        <v>0.99399999999999999</v>
      </c>
      <c r="AU517" s="129">
        <v>6.0000000000000001E-3</v>
      </c>
      <c r="AV517" s="129"/>
      <c r="AW517" s="129"/>
      <c r="BB517" s="101">
        <v>1</v>
      </c>
      <c r="BN517" s="101">
        <v>1</v>
      </c>
      <c r="BV517" s="101">
        <v>1</v>
      </c>
      <c r="BY517" s="101" t="s">
        <v>107</v>
      </c>
      <c r="BZ517" s="101" t="str">
        <f>IF(AJ517="Obligations",AP517&amp;" "&amp;AI517&amp;" "&amp;IF(AQ517&lt;3.5,"SHORT",IF(AQ517&gt;8,"LONG","MID")),"")</f>
        <v>Courbe USD Gouvernements MID</v>
      </c>
      <c r="CA517" s="101" t="s">
        <v>70</v>
      </c>
      <c r="CB517" s="101"/>
      <c r="CC517" s="101" t="s">
        <v>70</v>
      </c>
      <c r="CD517" s="42" t="s">
        <v>4374</v>
      </c>
      <c r="CE517" s="42" t="s">
        <v>4374</v>
      </c>
      <c r="CF517" s="42" t="str">
        <f>IFERROR(VLOOKUP(Funds[[#This Row],[Code ISIN]],[1]GLOBAL!$C$1:$L$27,10,FALSE)," ")</f>
        <v xml:space="preserve"> </v>
      </c>
      <c r="CG517" s="42" t="s">
        <v>4374</v>
      </c>
      <c r="CH517" s="42" t="s">
        <v>4374</v>
      </c>
      <c r="CI517" s="42" t="s">
        <v>4374</v>
      </c>
      <c r="CJ517" s="123">
        <v>42734</v>
      </c>
      <c r="CK517" s="96" t="s">
        <v>4374</v>
      </c>
      <c r="CL517" s="246" t="str">
        <f>VLOOKUP(Funds[[#This Row],[Code ISIN]],'Sheet1 - Table (1)'!$A$10:$AF$110017,MATCH("Funds Liquidity",'Sheet1 - Table (1)'!$10:$10,0),FALSE)</f>
        <v>Jour</v>
      </c>
    </row>
    <row r="518" spans="1:92">
      <c r="A518" s="80" t="s">
        <v>349</v>
      </c>
      <c r="B518" s="305">
        <f>IF(ISERROR(VALUE(VLOOKUP($A518,'Sheet1 - Table (1)'!$A$8:$AG$1186,COLUMN(B$7),FALSE))),VLOOKUP(A518,TK_MANQUANTS,2,FALSE),IF(VALUE(VLOOKUP($A518,'Sheet1 - Table (1)'!$A$8:$AG$1186,COLUMN(B$7),FALSE))=0,VLOOKUP(A518,TK_MANQUANTS,2,FALSE),VALUE(VLOOKUP($A518,'Sheet1 - Table (1)'!$A$8:$AG$1186,COLUMN(B$7),FALSE))))</f>
        <v>511138</v>
      </c>
      <c r="C518" s="80" t="str">
        <f>VLOOKUP($A518,'Sheet1 - Table (1)'!$A$8:$AG$1186,COLUMN(C$7),FALSE)</f>
        <v>Swisscanto AST Obligationen Dollar Top DT CHF</v>
      </c>
      <c r="D518" s="82">
        <f>VLOOKUP($A518,'Sheet1 - Table (1)'!$A$8:$AG$1186,COLUMN(D$7),FALSE)</f>
        <v>42551</v>
      </c>
      <c r="E518" s="124">
        <f>VLOOKUP($A518,'Sheet1 - Table (1)'!$A$8:$AG$1186,COLUMN(E$7),FALSE)</f>
        <v>0.35</v>
      </c>
      <c r="F518" s="80">
        <f>VLOOKUP($A518,'Sheet1 - Table (1)'!$A$8:$AG$1186,COLUMN(F$7),FALSE)</f>
        <v>0</v>
      </c>
      <c r="G518" s="80" t="str">
        <f>VLOOKUP($A518,'Sheet1 - Table (1)'!$A$8:$AG$1186,COLUMN(G$7),FALSE)</f>
        <v>Switzerland</v>
      </c>
      <c r="H518" s="80" t="str">
        <f>VLOOKUP($A518,'Sheet1 - Table (1)'!$A$8:$AG$1186,COLUMN(H$7),FALSE)</f>
        <v>CHF</v>
      </c>
      <c r="I518" s="80" t="str">
        <f>VLOOKUP($A518,'Sheet1 - Table (1)'!$A$8:$AG$1186,COLUMN(I$7),FALSE)</f>
        <v>Pension Funds</v>
      </c>
      <c r="J518" s="80" t="str">
        <f>VLOOKUP($A518,'Sheet1 - Table (1)'!$A$8:$AG$1186,COLUMN(J$7),FALSE)</f>
        <v>Obligation</v>
      </c>
      <c r="K518" s="82">
        <f>VLOOKUP($A518,'Sheet1 - Table (1)'!$A$8:$AG$1186,COLUMN(K$7),FALSE)</f>
        <v>0</v>
      </c>
      <c r="L518" s="80">
        <f>VLOOKUP($A518,'Sheet1 - Table (1)'!$A$8:$AG$1186,COLUMN(L$7),FALSE)</f>
        <v>0</v>
      </c>
      <c r="M518" s="80" t="str">
        <f>VLOOKUP($A518,'Sheet1 - Table (1)'!$A$8:$AG$1186,COLUMN(M$7),FALSE)</f>
        <v>Retained</v>
      </c>
      <c r="N518" s="80">
        <f>VLOOKUP($A518,'Sheet1 - Table (1)'!$A$8:$AG$1186,COLUMN(N$7),FALSE)</f>
        <v>0</v>
      </c>
      <c r="O518" s="80">
        <f>VLOOKUP($A518,'Sheet1 - Table (1)'!$A$8:$AG$1186,COLUMN(O$7),FALSE)</f>
        <v>0</v>
      </c>
      <c r="P518" s="80">
        <f>VLOOKUP($A518,'Sheet1 - Table (1)'!$A$8:$AG$1186,COLUMN(P$7),FALSE)</f>
        <v>0</v>
      </c>
      <c r="Q518" s="80">
        <f>VLOOKUP($A518,'Sheet1 - Table (1)'!$A$8:$AG$1186,COLUMN(Q$7),FALSE)</f>
        <v>0</v>
      </c>
      <c r="R518" s="80">
        <f>VLOOKUP($A518,'Sheet1 - Table (1)'!$A$8:$AG$1186,COLUMN(R$7),FALSE)</f>
        <v>0</v>
      </c>
      <c r="S518" s="80">
        <f>VLOOKUP($A518,'Sheet1 - Table (1)'!$A$8:$AG$1186,COLUMN(S$7),FALSE)</f>
        <v>0</v>
      </c>
      <c r="T518" s="80">
        <f>VLOOKUP($A518,'Sheet1 - Table (1)'!$A$8:$AG$1186,COLUMN(T$7),FALSE)</f>
        <v>0</v>
      </c>
      <c r="U518" s="80" t="str">
        <f t="shared" si="103"/>
        <v/>
      </c>
      <c r="V518" s="80" t="str">
        <f>VLOOKUP($A518,'Sheet1 - Table (1)'!$A$8:$AG$1186,COLUMN(V$7)+3,FALSE)</f>
        <v>CH - Anlagestiftung</v>
      </c>
      <c r="W518" s="80" t="str">
        <f>VLOOKUP(A518,'Sheet1 - Table (1)'!$A$8:$AF$10075,MATCH($W$8,'Sheet1 - Table (1)'!$10:$10,0),FALSE)</f>
        <v>Détermination des Prix Quotidien</v>
      </c>
      <c r="X518" s="80">
        <f>VLOOKUP(A518,'Sheet1 - Table (1)'!$A$8:$AAB$10075,MATCH($X$8,'Sheet1 - Table (1)'!$10:$10,0),FALSE)</f>
        <v>0</v>
      </c>
      <c r="Y518" s="96" t="str">
        <f t="shared" si="107"/>
        <v>Fonds de placement</v>
      </c>
      <c r="AA518" s="96" t="s">
        <v>1823</v>
      </c>
      <c r="AB518" s="96" t="s">
        <v>2481</v>
      </c>
      <c r="AC518" s="214" t="s">
        <v>140</v>
      </c>
      <c r="AD518" s="214" t="s">
        <v>2481</v>
      </c>
      <c r="AE518" s="96" t="s">
        <v>2481</v>
      </c>
      <c r="AF518" s="246" t="s">
        <v>2546</v>
      </c>
      <c r="AI518" s="96" t="s">
        <v>785</v>
      </c>
      <c r="AJ518" s="96" t="s">
        <v>140</v>
      </c>
      <c r="AK518" s="96" t="s">
        <v>140</v>
      </c>
      <c r="AL518" s="96" t="s">
        <v>2481</v>
      </c>
      <c r="AM518" s="96" t="str">
        <f t="shared" si="106"/>
        <v>Obligations étrangères</v>
      </c>
      <c r="AO518" s="96" t="s">
        <v>2481</v>
      </c>
      <c r="AP518" s="96" t="s">
        <v>544</v>
      </c>
      <c r="AQ518" s="96">
        <v>6.2</v>
      </c>
      <c r="AR518" s="101">
        <v>2.3800000000000002E-2</v>
      </c>
      <c r="AS518" s="101">
        <f t="shared" si="105"/>
        <v>2.0300000000000002E-2</v>
      </c>
      <c r="BB518" s="101">
        <v>1</v>
      </c>
      <c r="BN518" s="101">
        <v>1</v>
      </c>
      <c r="BV518" s="101">
        <v>1</v>
      </c>
      <c r="BY518" s="101" t="s">
        <v>109</v>
      </c>
      <c r="BZ518" s="101" t="str">
        <f>IF(AJ518="Obligations",AP518&amp;" "&amp;AI518&amp;" "&amp;IF(AI518="High Yield",IF(AQ518&lt;2.5,"SHORT",IF(AQ518&gt;4,"LONG","MID")),IF(AQ518&lt;3.5,"SHORT",IF(AQ518&gt;8,"LONG","MID"))),"")</f>
        <v>USA Gouvernements MID</v>
      </c>
      <c r="CA518" s="101" t="s">
        <v>70</v>
      </c>
      <c r="CB518" s="101"/>
      <c r="CC518" s="101" t="s">
        <v>70</v>
      </c>
      <c r="CD518" s="42" t="s">
        <v>4374</v>
      </c>
      <c r="CE518" s="42" t="s">
        <v>4374</v>
      </c>
      <c r="CF518" s="42" t="str">
        <f>IFERROR(VLOOKUP(Funds[[#This Row],[Code ISIN]],[1]GLOBAL!$C$1:$L$27,10,FALSE)," ")</f>
        <v xml:space="preserve"> </v>
      </c>
      <c r="CG518" s="42" t="s">
        <v>4374</v>
      </c>
      <c r="CH518" s="42" t="s">
        <v>4374</v>
      </c>
      <c r="CI518" s="42" t="s">
        <v>4374</v>
      </c>
      <c r="CK518" s="96" t="s">
        <v>4374</v>
      </c>
      <c r="CL518" s="246" t="str">
        <f>VLOOKUP(Funds[[#This Row],[Code ISIN]],'Sheet1 - Table (1)'!$A$10:$AF$110017,MATCH("Funds Liquidity",'Sheet1 - Table (1)'!$10:$10,0),FALSE)</f>
        <v>Jour</v>
      </c>
    </row>
    <row r="519" spans="1:92">
      <c r="A519" s="80" t="s">
        <v>460</v>
      </c>
      <c r="B519" s="305">
        <f>IF(ISERROR(VALUE(VLOOKUP($A519,'Sheet1 - Table (1)'!$A$8:$AG$1186,COLUMN(B$7),FALSE))),VLOOKUP(A519,TK_MANQUANTS,2,FALSE),IF(VALUE(VLOOKUP($A519,'Sheet1 - Table (1)'!$A$8:$AG$1186,COLUMN(B$7),FALSE))=0,VLOOKUP(A519,TK_MANQUANTS,2,FALSE),VALUE(VLOOKUP($A519,'Sheet1 - Table (1)'!$A$8:$AG$1186,COLUMN(B$7),FALSE))))</f>
        <v>22375108</v>
      </c>
      <c r="C519" s="80" t="str">
        <f>VLOOKUP($A519,'Sheet1 - Table (1)'!$A$8:$AG$1186,COLUMN(C$7),FALSE)</f>
        <v>UBS (Irl) ETF plc-MSCI USA hgd to CHF (CHF)Aa</v>
      </c>
      <c r="D519" s="82">
        <f>VLOOKUP($A519,'Sheet1 - Table (1)'!$A$8:$AG$1186,COLUMN(D$7),FALSE)</f>
        <v>43878</v>
      </c>
      <c r="E519" s="124">
        <f>VLOOKUP($A519,'Sheet1 - Table (1)'!$A$8:$AG$1186,COLUMN(E$7),FALSE)</f>
        <v>0.19</v>
      </c>
      <c r="F519" s="80" t="b">
        <f>VLOOKUP($A519,'Sheet1 - Table (1)'!$A$8:$AG$1186,COLUMN(F$7),FALSE)</f>
        <v>1</v>
      </c>
      <c r="G519" s="80" t="str">
        <f>VLOOKUP($A519,'Sheet1 - Table (1)'!$A$8:$AG$1186,COLUMN(G$7),FALSE)</f>
        <v>Ireland</v>
      </c>
      <c r="H519" s="80" t="str">
        <f>VLOOKUP($A519,'Sheet1 - Table (1)'!$A$8:$AG$1186,COLUMN(H$7),FALSE)</f>
        <v>CHF</v>
      </c>
      <c r="I519" s="80" t="str">
        <f>VLOOKUP($A519,'Sheet1 - Table (1)'!$A$8:$AG$1186,COLUMN(I$7),FALSE)</f>
        <v>Exchange Traded Funds</v>
      </c>
      <c r="J519" s="80" t="str">
        <f>VLOOKUP($A519,'Sheet1 - Table (1)'!$A$8:$AG$1186,COLUMN(J$7),FALSE)</f>
        <v>Actions</v>
      </c>
      <c r="K519" s="82">
        <f>VLOOKUP($A519,'Sheet1 - Table (1)'!$A$8:$AG$1186,COLUMN(K$7),FALSE)</f>
        <v>44255</v>
      </c>
      <c r="L519" s="80">
        <f>VLOOKUP($A519,'Sheet1 - Table (1)'!$A$8:$AG$1186,COLUMN(L$7),FALSE)</f>
        <v>189.4875696</v>
      </c>
      <c r="M519" s="80" t="str">
        <f>VLOOKUP($A519,'Sheet1 - Table (1)'!$A$8:$AG$1186,COLUMN(M$7),FALSE)</f>
        <v>Retained</v>
      </c>
      <c r="N519" s="80">
        <f>VLOOKUP($A519,'Sheet1 - Table (1)'!$A$8:$AG$1186,COLUMN(N$7),FALSE)</f>
        <v>0</v>
      </c>
      <c r="O519" s="80" t="b">
        <f>VLOOKUP($A519,'Sheet1 - Table (1)'!$A$8:$AG$1186,COLUMN(O$7),FALSE)</f>
        <v>1</v>
      </c>
      <c r="P519" s="80" t="b">
        <f>VLOOKUP($A519,'Sheet1 - Table (1)'!$A$8:$AG$1186,COLUMN(P$7),FALSE)</f>
        <v>1</v>
      </c>
      <c r="Q519" s="80" t="b">
        <f>VLOOKUP($A519,'Sheet1 - Table (1)'!$A$8:$AG$1186,COLUMN(Q$7),FALSE)</f>
        <v>1</v>
      </c>
      <c r="R519" s="80" t="b">
        <f>VLOOKUP($A519,'Sheet1 - Table (1)'!$A$8:$AG$1186,COLUMN(R$7),FALSE)</f>
        <v>1</v>
      </c>
      <c r="S519" s="80" t="b">
        <f>VLOOKUP($A519,'Sheet1 - Table (1)'!$A$8:$AG$1186,COLUMN(S$7),FALSE)</f>
        <v>1</v>
      </c>
      <c r="T519" s="80" t="b">
        <f>VLOOKUP($A519,'Sheet1 - Table (1)'!$A$8:$AG$1186,COLUMN(T$7),FALSE)</f>
        <v>1</v>
      </c>
      <c r="U519" s="80" t="str">
        <f t="shared" si="103"/>
        <v>FR-IT-NE-SP-GE-UK</v>
      </c>
      <c r="V519" s="80" t="str">
        <f>VLOOKUP($A519,'Sheet1 - Table (1)'!$A$8:$AG$1186,COLUMN(V$7)+3,FALSE)</f>
        <v>OEIC</v>
      </c>
      <c r="W519" s="80" t="str">
        <f>VLOOKUP(A519,'Sheet1 - Table (1)'!$A$8:$AF$10075,MATCH($W$8,'Sheet1 - Table (1)'!$10:$10,0),FALSE)</f>
        <v>Détermination des Prix Quotidien</v>
      </c>
      <c r="X519" s="80" t="str">
        <f>VLOOKUP(A519,'Sheet1 - Table (1)'!$A$8:$AAB$10075,MATCH($X$8,'Sheet1 - Table (1)'!$10:$10,0),FALSE)</f>
        <v>Full</v>
      </c>
      <c r="Y519" s="96" t="str">
        <f t="shared" si="107"/>
        <v>ETF</v>
      </c>
      <c r="AA519" s="96" t="s">
        <v>1823</v>
      </c>
      <c r="AB519" s="96" t="s">
        <v>2858</v>
      </c>
      <c r="AC519" s="214" t="s">
        <v>155</v>
      </c>
      <c r="AD519" s="214" t="s">
        <v>2858</v>
      </c>
      <c r="AE519" s="96" t="s">
        <v>2858</v>
      </c>
      <c r="AF519" s="246" t="s">
        <v>5393</v>
      </c>
      <c r="AG519" s="96" t="s">
        <v>2864</v>
      </c>
      <c r="AI519" s="96" t="s">
        <v>155</v>
      </c>
      <c r="AJ519" s="96" t="s">
        <v>155</v>
      </c>
      <c r="AK519" s="96" t="s">
        <v>155</v>
      </c>
      <c r="AL519" s="96" t="s">
        <v>2858</v>
      </c>
      <c r="AM519" s="96" t="str">
        <f t="shared" si="106"/>
        <v>Actions étrangères hedged</v>
      </c>
      <c r="AO519" s="96" t="s">
        <v>2858</v>
      </c>
      <c r="AP519" s="96" t="s">
        <v>544</v>
      </c>
      <c r="AS519" s="101" t="str">
        <f t="shared" si="105"/>
        <v/>
      </c>
      <c r="AX519" s="101">
        <v>1</v>
      </c>
      <c r="BN519" s="101">
        <v>1</v>
      </c>
      <c r="BX519" s="121" t="s">
        <v>1851</v>
      </c>
      <c r="BY519" s="96" t="s">
        <v>22020</v>
      </c>
      <c r="BZ519" s="101" t="str">
        <f>IF(AJ519="Obligations",AP519&amp;" "&amp;AI519&amp;" "&amp;IF(AQ519&lt;3.5,"SHORT",IF(AQ519&gt;8,"LONG","MID")),"")</f>
        <v/>
      </c>
      <c r="CA519" s="101" t="s">
        <v>4050</v>
      </c>
      <c r="CB519" s="122" t="s">
        <v>3713</v>
      </c>
      <c r="CC519" s="101" t="s">
        <v>3974</v>
      </c>
      <c r="CD519" s="42" t="s">
        <v>4374</v>
      </c>
      <c r="CE519" s="42" t="s">
        <v>4374</v>
      </c>
      <c r="CF519" s="42" t="str">
        <f>IFERROR(VLOOKUP(Funds[[#This Row],[Code ISIN]],[1]GLOBAL!$C$1:$L$27,10,FALSE)," ")</f>
        <v xml:space="preserve"> </v>
      </c>
      <c r="CG519" s="42" t="s">
        <v>4374</v>
      </c>
      <c r="CH519" s="42" t="s">
        <v>1633</v>
      </c>
      <c r="CI519" s="42" t="s">
        <v>4374</v>
      </c>
      <c r="CJ519" s="123"/>
      <c r="CK519" s="96" t="s">
        <v>4374</v>
      </c>
      <c r="CL519" s="246" t="str">
        <f>VLOOKUP(Funds[[#This Row],[Code ISIN]],'Sheet1 - Table (1)'!$A$10:$AF$110017,MATCH("Funds Liquidity",'Sheet1 - Table (1)'!$10:$10,0),FALSE)</f>
        <v>Jour</v>
      </c>
      <c r="CM519" s="246" t="s">
        <v>155</v>
      </c>
      <c r="CN519" s="246" t="s">
        <v>155</v>
      </c>
    </row>
    <row r="520" spans="1:92">
      <c r="A520" s="80" t="s">
        <v>4282</v>
      </c>
      <c r="B520" s="305">
        <f>IF(ISERROR(VALUE(VLOOKUP($A520,'Sheet1 - Table (1)'!$A$8:$AG$1186,COLUMN(B$7),FALSE))),VLOOKUP(A520,TK_MANQUANTS,2,FALSE),IF(VALUE(VLOOKUP($A520,'Sheet1 - Table (1)'!$A$8:$AG$1186,COLUMN(B$7),FALSE))=0,VLOOKUP(A520,TK_MANQUANTS,2,FALSE),VALUE(VLOOKUP($A520,'Sheet1 - Table (1)'!$A$8:$AG$1186,COLUMN(B$7),FALSE))))</f>
        <v>46526396</v>
      </c>
      <c r="C520" s="80" t="str">
        <f>VLOOKUP($A520,'Sheet1 - Table (1)'!$A$8:$AG$1186,COLUMN(C$7),FALSE)</f>
        <v>UBS(Irl)ETFplc S&amp;P 500 ESG UCITS ETF HDG A Acc CHF</v>
      </c>
      <c r="D520" s="82">
        <f>VLOOKUP($A520,'Sheet1 - Table (1)'!$A$8:$AG$1186,COLUMN(D$7),FALSE)</f>
        <v>44006</v>
      </c>
      <c r="E520" s="124">
        <f>VLOOKUP($A520,'Sheet1 - Table (1)'!$A$8:$AG$1186,COLUMN(E$7),FALSE)</f>
        <v>0.17</v>
      </c>
      <c r="F520" s="80" t="b">
        <f>VLOOKUP($A520,'Sheet1 - Table (1)'!$A$8:$AG$1186,COLUMN(F$7),FALSE)</f>
        <v>1</v>
      </c>
      <c r="G520" s="80" t="str">
        <f>VLOOKUP($A520,'Sheet1 - Table (1)'!$A$8:$AG$1186,COLUMN(G$7),FALSE)</f>
        <v>Ireland</v>
      </c>
      <c r="H520" s="80" t="str">
        <f>VLOOKUP($A520,'Sheet1 - Table (1)'!$A$8:$AG$1186,COLUMN(H$7),FALSE)</f>
        <v>CHF</v>
      </c>
      <c r="I520" s="80" t="str">
        <f>VLOOKUP($A520,'Sheet1 - Table (1)'!$A$8:$AG$1186,COLUMN(I$7),FALSE)</f>
        <v>Exchange Traded Funds</v>
      </c>
      <c r="J520" s="80" t="str">
        <f>VLOOKUP($A520,'Sheet1 - Table (1)'!$A$8:$AG$1186,COLUMN(J$7),FALSE)</f>
        <v>Actions</v>
      </c>
      <c r="K520" s="82">
        <f>VLOOKUP($A520,'Sheet1 - Table (1)'!$A$8:$AG$1186,COLUMN(K$7),FALSE)</f>
        <v>44255</v>
      </c>
      <c r="L520" s="80">
        <f>VLOOKUP($A520,'Sheet1 - Table (1)'!$A$8:$AG$1186,COLUMN(L$7),FALSE)</f>
        <v>1230.8027015</v>
      </c>
      <c r="M520" s="80" t="str">
        <f>VLOOKUP($A520,'Sheet1 - Table (1)'!$A$8:$AG$1186,COLUMN(M$7),FALSE)</f>
        <v>Retained</v>
      </c>
      <c r="N520" s="80">
        <f>VLOOKUP($A520,'Sheet1 - Table (1)'!$A$8:$AG$1186,COLUMN(N$7),FALSE)</f>
        <v>0</v>
      </c>
      <c r="O520" s="80" t="b">
        <f>VLOOKUP($A520,'Sheet1 - Table (1)'!$A$8:$AG$1186,COLUMN(O$7),FALSE)</f>
        <v>1</v>
      </c>
      <c r="P520" s="80" t="b">
        <f>VLOOKUP($A520,'Sheet1 - Table (1)'!$A$8:$AG$1186,COLUMN(P$7),FALSE)</f>
        <v>1</v>
      </c>
      <c r="Q520" s="80" t="b">
        <f>VLOOKUP($A520,'Sheet1 - Table (1)'!$A$8:$AG$1186,COLUMN(Q$7),FALSE)</f>
        <v>1</v>
      </c>
      <c r="R520" s="80" t="b">
        <f>VLOOKUP($A520,'Sheet1 - Table (1)'!$A$8:$AG$1186,COLUMN(R$7),FALSE)</f>
        <v>1</v>
      </c>
      <c r="S520" s="80">
        <f>VLOOKUP($A520,'Sheet1 - Table (1)'!$A$8:$AG$1186,COLUMN(S$7),FALSE)</f>
        <v>0</v>
      </c>
      <c r="T520" s="80" t="b">
        <f>VLOOKUP($A520,'Sheet1 - Table (1)'!$A$8:$AG$1186,COLUMN(T$7),FALSE)</f>
        <v>1</v>
      </c>
      <c r="U520" s="80" t="str">
        <f t="shared" si="103"/>
        <v>FR-IT-NE-SP-UK</v>
      </c>
      <c r="V520" s="80" t="str">
        <f>VLOOKUP($A520,'Sheet1 - Table (1)'!$A$8:$AG$1186,COLUMN(V$7)+3,FALSE)</f>
        <v>OEIC</v>
      </c>
      <c r="W520" s="80" t="str">
        <f>VLOOKUP(A520,'Sheet1 - Table (1)'!$A$8:$AF$10075,MATCH($W$8,'Sheet1 - Table (1)'!$10:$10,0),FALSE)</f>
        <v>Détermination des Prix Quotidien</v>
      </c>
      <c r="X520" s="80" t="str">
        <f>VLOOKUP(A520,'Sheet1 - Table (1)'!$A$8:$AAB$10075,MATCH($X$8,'Sheet1 - Table (1)'!$10:$10,0),FALSE)</f>
        <v>Full</v>
      </c>
      <c r="Y520" s="96" t="str">
        <f t="shared" si="107"/>
        <v>ETF</v>
      </c>
      <c r="AA520" s="96" t="s">
        <v>1823</v>
      </c>
      <c r="AB520" s="96" t="s">
        <v>2858</v>
      </c>
      <c r="AC520" s="214" t="s">
        <v>155</v>
      </c>
      <c r="AD520" s="214" t="s">
        <v>2858</v>
      </c>
      <c r="AE520" s="96" t="s">
        <v>2858</v>
      </c>
      <c r="AF520" s="246" t="s">
        <v>5393</v>
      </c>
      <c r="AG520" s="96" t="s">
        <v>2864</v>
      </c>
      <c r="AI520" s="96" t="s">
        <v>155</v>
      </c>
      <c r="AJ520" s="96" t="s">
        <v>155</v>
      </c>
      <c r="AK520" s="96" t="s">
        <v>155</v>
      </c>
      <c r="AL520" s="96" t="s">
        <v>2858</v>
      </c>
      <c r="AM520" s="96" t="str">
        <f t="shared" si="106"/>
        <v>Actions étrangères hedged</v>
      </c>
      <c r="AO520" s="96" t="s">
        <v>2858</v>
      </c>
      <c r="AP520" s="96" t="s">
        <v>544</v>
      </c>
      <c r="AS520" s="101" t="str">
        <f t="shared" si="105"/>
        <v/>
      </c>
      <c r="AX520" s="101">
        <v>1</v>
      </c>
      <c r="BN520" s="101">
        <v>1</v>
      </c>
      <c r="BX520" s="121" t="s">
        <v>1851</v>
      </c>
      <c r="BY520" s="96" t="s">
        <v>22024</v>
      </c>
      <c r="BZ520" s="101" t="str">
        <f>IF(AJ520="Obligations",AP520&amp;" "&amp;AI520&amp;" "&amp;IF(AQ520&lt;3.5,"SHORT",IF(AQ520&gt;8,"LONG","MID")),"")</f>
        <v/>
      </c>
      <c r="CA520" s="101" t="s">
        <v>4050</v>
      </c>
      <c r="CB520" s="122" t="s">
        <v>4315</v>
      </c>
      <c r="CC520" s="101" t="s">
        <v>4316</v>
      </c>
      <c r="CD520" s="42" t="s">
        <v>1633</v>
      </c>
      <c r="CE520" s="42" t="s">
        <v>1633</v>
      </c>
      <c r="CF520" s="42" t="str">
        <f>IFERROR(VLOOKUP(Funds[[#This Row],[Code ISIN]],[1]GLOBAL!$C$1:$L$27,10,FALSE)," ")</f>
        <v xml:space="preserve"> </v>
      </c>
      <c r="CG520" s="42" t="s">
        <v>1633</v>
      </c>
      <c r="CH520" s="42" t="s">
        <v>4374</v>
      </c>
      <c r="CI520" s="42" t="s">
        <v>4374</v>
      </c>
      <c r="CJ520" s="123"/>
      <c r="CK520" s="96" t="s">
        <v>4422</v>
      </c>
      <c r="CL520" s="246" t="str">
        <f>VLOOKUP(Funds[[#This Row],[Code ISIN]],'Sheet1 - Table (1)'!$A$10:$AF$110017,MATCH("Funds Liquidity",'Sheet1 - Table (1)'!$10:$10,0),FALSE)</f>
        <v>Jour</v>
      </c>
      <c r="CM520" s="246" t="s">
        <v>155</v>
      </c>
      <c r="CN520" s="246" t="s">
        <v>155</v>
      </c>
    </row>
    <row r="521" spans="1:92">
      <c r="A521" s="132" t="s">
        <v>1310</v>
      </c>
      <c r="B521" s="305">
        <f>IF(ISERROR(VALUE(VLOOKUP($A521,'Sheet1 - Table (1)'!$A$8:$AG$1186,COLUMN(B$7),FALSE))),VLOOKUP(A521,TK_MANQUANTS,2,FALSE),IF(VALUE(VLOOKUP($A521,'Sheet1 - Table (1)'!$A$8:$AG$1186,COLUMN(B$7),FALSE))=0,VLOOKUP(A521,TK_MANQUANTS,2,FALSE),VALUE(VLOOKUP($A521,'Sheet1 - Table (1)'!$A$8:$AG$1186,COLUMN(B$7),FALSE))))</f>
        <v>23499631</v>
      </c>
      <c r="C521" s="80" t="str">
        <f>VLOOKUP($A521,'Sheet1 - Table (1)'!$A$8:$AG$1186,COLUMN(C$7),FALSE)</f>
        <v>NB Absolute Return Multi Strategy CHF I Acc Hgd</v>
      </c>
      <c r="D521" s="82">
        <f>VLOOKUP($A521,'Sheet1 - Table (1)'!$A$8:$AG$1186,COLUMN(D$7),FALSE)</f>
        <v>44225</v>
      </c>
      <c r="E521" s="124">
        <f>VLOOKUP($A521,'Sheet1 - Table (1)'!$A$8:$AG$1186,COLUMN(E$7),FALSE)</f>
        <v>1.95</v>
      </c>
      <c r="F521" s="80" t="b">
        <f>VLOOKUP($A521,'Sheet1 - Table (1)'!$A$8:$AG$1186,COLUMN(F$7),FALSE)</f>
        <v>1</v>
      </c>
      <c r="G521" s="80" t="str">
        <f>VLOOKUP($A521,'Sheet1 - Table (1)'!$A$8:$AG$1186,COLUMN(G$7),FALSE)</f>
        <v>Ireland</v>
      </c>
      <c r="H521" s="80" t="str">
        <f>VLOOKUP($A521,'Sheet1 - Table (1)'!$A$8:$AG$1186,COLUMN(H$7),FALSE)</f>
        <v>CHF</v>
      </c>
      <c r="I521" s="80" t="str">
        <f>VLOOKUP($A521,'Sheet1 - Table (1)'!$A$8:$AG$1186,COLUMN(I$7),FALSE)</f>
        <v>Fonds de placement</v>
      </c>
      <c r="J521" s="80" t="str">
        <f>VLOOKUP($A521,'Sheet1 - Table (1)'!$A$8:$AG$1186,COLUMN(J$7),FALSE)</f>
        <v>Alternatives</v>
      </c>
      <c r="K521" s="82">
        <f>VLOOKUP($A521,'Sheet1 - Table (1)'!$A$8:$AG$1186,COLUMN(K$7),FALSE)</f>
        <v>44255</v>
      </c>
      <c r="L521" s="80">
        <f>VLOOKUP($A521,'Sheet1 - Table (1)'!$A$8:$AG$1186,COLUMN(L$7),FALSE)</f>
        <v>50.750186800000002</v>
      </c>
      <c r="M521" s="80" t="str">
        <f>VLOOKUP($A521,'Sheet1 - Table (1)'!$A$8:$AG$1186,COLUMN(M$7),FALSE)</f>
        <v>Retained</v>
      </c>
      <c r="N521" s="80" t="b">
        <f>VLOOKUP($A521,'Sheet1 - Table (1)'!$A$8:$AG$1186,COLUMN(N$7),FALSE)</f>
        <v>1</v>
      </c>
      <c r="O521" s="80" t="b">
        <f>VLOOKUP($A521,'Sheet1 - Table (1)'!$A$8:$AG$1186,COLUMN(O$7),FALSE)</f>
        <v>1</v>
      </c>
      <c r="P521" s="80" t="b">
        <f>VLOOKUP($A521,'Sheet1 - Table (1)'!$A$8:$AG$1186,COLUMN(P$7),FALSE)</f>
        <v>1</v>
      </c>
      <c r="Q521" s="80" t="b">
        <f>VLOOKUP($A521,'Sheet1 - Table (1)'!$A$8:$AG$1186,COLUMN(Q$7),FALSE)</f>
        <v>1</v>
      </c>
      <c r="R521" s="80" t="b">
        <f>VLOOKUP($A521,'Sheet1 - Table (1)'!$A$8:$AG$1186,COLUMN(R$7),FALSE)</f>
        <v>1</v>
      </c>
      <c r="S521" s="80" t="b">
        <f>VLOOKUP($A521,'Sheet1 - Table (1)'!$A$8:$AG$1186,COLUMN(S$7),FALSE)</f>
        <v>1</v>
      </c>
      <c r="T521" s="80" t="b">
        <f>VLOOKUP($A521,'Sheet1 - Table (1)'!$A$8:$AG$1186,COLUMN(T$7),FALSE)</f>
        <v>1</v>
      </c>
      <c r="U521" s="80" t="str">
        <f t="shared" si="103"/>
        <v>BE-FR-IT-NE-SP-GE-UK</v>
      </c>
      <c r="V521" s="80" t="str">
        <f>VLOOKUP($A521,'Sheet1 - Table (1)'!$A$8:$AG$1186,COLUMN(V$7)+3,FALSE)</f>
        <v>ICVC</v>
      </c>
      <c r="W521" s="80" t="str">
        <f>VLOOKUP(A521,'Sheet1 - Table (1)'!$A$8:$AF$10075,MATCH($W$8,'Sheet1 - Table (1)'!$10:$10,0),FALSE)</f>
        <v>Détermination des Prix Quotidien</v>
      </c>
      <c r="X521" s="80">
        <f>VLOOKUP(A521,'Sheet1 - Table (1)'!$A$8:$AAB$10075,MATCH($X$8,'Sheet1 - Table (1)'!$10:$10,0),FALSE)</f>
        <v>0</v>
      </c>
      <c r="Y521" s="96" t="str">
        <f t="shared" si="107"/>
        <v>Fonds de placement</v>
      </c>
      <c r="AA521" s="96" t="s">
        <v>1823</v>
      </c>
      <c r="AB521" s="96" t="s">
        <v>2874</v>
      </c>
      <c r="AC521" s="214" t="s">
        <v>2874</v>
      </c>
      <c r="AI521" s="96" t="s">
        <v>382</v>
      </c>
      <c r="AJ521" s="96" t="s">
        <v>382</v>
      </c>
      <c r="AK521" s="96" t="s">
        <v>1803</v>
      </c>
      <c r="AL521" s="96" t="s">
        <v>382</v>
      </c>
      <c r="AM521" s="96" t="str">
        <f t="shared" si="106"/>
        <v>Placements alternatifs étrangers hedged</v>
      </c>
      <c r="AN521" s="139">
        <v>1</v>
      </c>
      <c r="AO521" s="96" t="s">
        <v>2874</v>
      </c>
      <c r="AP521" s="96" t="s">
        <v>1804</v>
      </c>
      <c r="AS521" s="101" t="str">
        <f t="shared" si="105"/>
        <v/>
      </c>
      <c r="AX521" s="101">
        <v>1</v>
      </c>
      <c r="BZ521" s="101" t="str">
        <f>IF(AJ521="Obligations",AP521&amp;" "&amp;AI521&amp;" "&amp;IF(AQ521&lt;3.5,"SHORT",IF(AQ521&gt;8,"LONG","MID")),"")</f>
        <v/>
      </c>
      <c r="CA521" s="101" t="s">
        <v>70</v>
      </c>
      <c r="CB521" s="101"/>
      <c r="CC521" s="101" t="s">
        <v>70</v>
      </c>
      <c r="CD521" s="42" t="s">
        <v>4374</v>
      </c>
      <c r="CE521" s="42" t="s">
        <v>4374</v>
      </c>
      <c r="CF521" s="42" t="str">
        <f>IFERROR(VLOOKUP(Funds[[#This Row],[Code ISIN]],[1]GLOBAL!$C$1:$L$27,10,FALSE)," ")</f>
        <v xml:space="preserve"> </v>
      </c>
      <c r="CG521" s="42" t="s">
        <v>4374</v>
      </c>
      <c r="CH521" s="42" t="s">
        <v>4374</v>
      </c>
      <c r="CI521" s="42" t="s">
        <v>4374</v>
      </c>
      <c r="CK521" s="96" t="s">
        <v>4374</v>
      </c>
      <c r="CL521" s="246" t="str">
        <f>VLOOKUP(Funds[[#This Row],[Code ISIN]],'Sheet1 - Table (1)'!$A$10:$AF$110017,MATCH("Funds Liquidity",'Sheet1 - Table (1)'!$10:$10,0),FALSE)</f>
        <v>Jour</v>
      </c>
    </row>
    <row r="522" spans="1:92">
      <c r="A522" s="96" t="s">
        <v>1055</v>
      </c>
      <c r="B522" s="305">
        <f>IF(ISERROR(VALUE(VLOOKUP($A522,'Sheet1 - Table (1)'!$A$8:$AG$1186,COLUMN(B$7),FALSE))),VLOOKUP(A522,TK_MANQUANTS,2,FALSE),IF(VALUE(VLOOKUP($A522,'Sheet1 - Table (1)'!$A$8:$AG$1186,COLUMN(B$7),FALSE))=0,VLOOKUP(A522,TK_MANQUANTS,2,FALSE),VALUE(VLOOKUP($A522,'Sheet1 - Table (1)'!$A$8:$AG$1186,COLUMN(B$7),FALSE))))</f>
        <v>26114194</v>
      </c>
      <c r="C522" s="80" t="str">
        <f>VLOOKUP($A522,'Sheet1 - Table (1)'!$A$8:$AG$1186,COLUMN(C$7),FALSE)</f>
        <v>CSIF (CH) Bond Government USD Blue QB</v>
      </c>
      <c r="D522" s="82">
        <f>VLOOKUP($A522,'Sheet1 - Table (1)'!$A$8:$AG$1186,COLUMN(D$7),FALSE)</f>
        <v>43890</v>
      </c>
      <c r="E522" s="124">
        <f>VLOOKUP($A522,'Sheet1 - Table (1)'!$A$8:$AG$1186,COLUMN(E$7),FALSE)</f>
        <v>0.15060000000000001</v>
      </c>
      <c r="F522" s="80">
        <f>VLOOKUP($A522,'Sheet1 - Table (1)'!$A$8:$AG$1186,COLUMN(F$7),FALSE)</f>
        <v>0</v>
      </c>
      <c r="G522" s="80" t="str">
        <f>VLOOKUP($A522,'Sheet1 - Table (1)'!$A$8:$AG$1186,COLUMN(G$7),FALSE)</f>
        <v>Switzerland</v>
      </c>
      <c r="H522" s="80" t="str">
        <f>VLOOKUP($A522,'Sheet1 - Table (1)'!$A$8:$AG$1186,COLUMN(H$7),FALSE)</f>
        <v>USD</v>
      </c>
      <c r="I522" s="80" t="str">
        <f>VLOOKUP($A522,'Sheet1 - Table (1)'!$A$8:$AG$1186,COLUMN(I$7),FALSE)</f>
        <v>Fonds de placement</v>
      </c>
      <c r="J522" s="80" t="str">
        <f>VLOOKUP($A522,'Sheet1 - Table (1)'!$A$8:$AG$1186,COLUMN(J$7),FALSE)</f>
        <v>Obligation</v>
      </c>
      <c r="K522" s="82">
        <f>VLOOKUP($A522,'Sheet1 - Table (1)'!$A$8:$AG$1186,COLUMN(K$7),FALSE)</f>
        <v>44255</v>
      </c>
      <c r="L522" s="80">
        <f>VLOOKUP($A522,'Sheet1 - Table (1)'!$A$8:$AG$1186,COLUMN(L$7),FALSE)</f>
        <v>2297.3821933999998</v>
      </c>
      <c r="M522" s="80" t="str">
        <f>VLOOKUP($A522,'Sheet1 - Table (1)'!$A$8:$AG$1186,COLUMN(M$7),FALSE)</f>
        <v>Retained</v>
      </c>
      <c r="N522" s="80">
        <f>VLOOKUP($A522,'Sheet1 - Table (1)'!$A$8:$AG$1186,COLUMN(N$7),FALSE)</f>
        <v>0</v>
      </c>
      <c r="O522" s="80">
        <f>VLOOKUP($A522,'Sheet1 - Table (1)'!$A$8:$AG$1186,COLUMN(O$7),FALSE)</f>
        <v>0</v>
      </c>
      <c r="P522" s="80">
        <f>VLOOKUP($A522,'Sheet1 - Table (1)'!$A$8:$AG$1186,COLUMN(P$7),FALSE)</f>
        <v>0</v>
      </c>
      <c r="Q522" s="80">
        <f>VLOOKUP($A522,'Sheet1 - Table (1)'!$A$8:$AG$1186,COLUMN(Q$7),FALSE)</f>
        <v>0</v>
      </c>
      <c r="R522" s="80">
        <f>VLOOKUP($A522,'Sheet1 - Table (1)'!$A$8:$AG$1186,COLUMN(R$7),FALSE)</f>
        <v>0</v>
      </c>
      <c r="S522" s="80">
        <f>VLOOKUP($A522,'Sheet1 - Table (1)'!$A$8:$AG$1186,COLUMN(S$7),FALSE)</f>
        <v>0</v>
      </c>
      <c r="T522" s="80">
        <f>VLOOKUP($A522,'Sheet1 - Table (1)'!$A$8:$AG$1186,COLUMN(T$7),FALSE)</f>
        <v>0</v>
      </c>
      <c r="U522" s="80" t="str">
        <f t="shared" si="103"/>
        <v/>
      </c>
      <c r="V522" s="80" t="str">
        <f>VLOOKUP($A522,'Sheet1 - Table (1)'!$A$8:$AG$1186,COLUMN(V$7)+3,FALSE)</f>
        <v>CH - Uebrige Fds tradit. Anl.</v>
      </c>
      <c r="W522" s="80" t="str">
        <f>VLOOKUP(A522,'Sheet1 - Table (1)'!$A$8:$AF$10075,MATCH($W$8,'Sheet1 - Table (1)'!$10:$10,0),FALSE)</f>
        <v>Détermination des Prix Quotidien</v>
      </c>
      <c r="X522" s="80" t="str">
        <f>VLOOKUP(A522,'Sheet1 - Table (1)'!$A$8:$AAB$10075,MATCH($X$8,'Sheet1 - Table (1)'!$10:$10,0),FALSE)</f>
        <v>Optimized</v>
      </c>
      <c r="Y522" s="96" t="str">
        <f t="shared" si="107"/>
        <v>Fonds de placement</v>
      </c>
      <c r="AA522" s="96" t="s">
        <v>1823</v>
      </c>
      <c r="AB522" s="96" t="s">
        <v>2481</v>
      </c>
      <c r="AC522" s="214" t="s">
        <v>140</v>
      </c>
      <c r="AD522" s="214" t="s">
        <v>2481</v>
      </c>
      <c r="AE522" s="96" t="s">
        <v>2481</v>
      </c>
      <c r="AF522" s="246" t="s">
        <v>2546</v>
      </c>
      <c r="AI522" s="96" t="s">
        <v>785</v>
      </c>
      <c r="AJ522" s="96" t="s">
        <v>140</v>
      </c>
      <c r="AK522" s="96" t="s">
        <v>140</v>
      </c>
      <c r="AL522" s="96" t="s">
        <v>2481</v>
      </c>
      <c r="AM522" s="96" t="str">
        <f t="shared" si="106"/>
        <v>Obligations étrangères</v>
      </c>
      <c r="AO522" s="96" t="s">
        <v>2481</v>
      </c>
      <c r="AP522" s="96" t="s">
        <v>86</v>
      </c>
      <c r="AQ522" s="96">
        <v>6.03</v>
      </c>
      <c r="AR522" s="101">
        <v>1.8599999999999998E-2</v>
      </c>
      <c r="AS522" s="101">
        <f t="shared" si="105"/>
        <v>1.7093999999999998E-2</v>
      </c>
      <c r="AT522" s="101">
        <v>1</v>
      </c>
      <c r="BB522" s="101">
        <v>1</v>
      </c>
      <c r="BN522" s="101">
        <v>1</v>
      </c>
      <c r="BV522" s="101">
        <v>1</v>
      </c>
      <c r="BY522" s="101" t="s">
        <v>1066</v>
      </c>
      <c r="BZ522" s="101" t="str">
        <f>IF(AJ522="Obligations",AP522&amp;" "&amp;AI522&amp;" "&amp;IF(AI522="High Yield",IF(AQ522&lt;2.5,"SHORT",IF(AQ522&gt;4,"LONG","MID")),IF(AQ522&lt;3.5,"SHORT",IF(AQ522&gt;8,"LONG","MID"))),"")</f>
        <v>Courbe USD Gouvernements MID</v>
      </c>
      <c r="CA522" s="101" t="s">
        <v>70</v>
      </c>
      <c r="CB522" s="101"/>
      <c r="CC522" s="101" t="s">
        <v>70</v>
      </c>
      <c r="CD522" s="42" t="s">
        <v>4374</v>
      </c>
      <c r="CE522" s="42" t="s">
        <v>4374</v>
      </c>
      <c r="CF522" s="42" t="str">
        <f>IFERROR(VLOOKUP(Funds[[#This Row],[Code ISIN]],[1]GLOBAL!$C$1:$L$27,10,FALSE)," ")</f>
        <v xml:space="preserve"> </v>
      </c>
      <c r="CG522" s="42" t="s">
        <v>4374</v>
      </c>
      <c r="CH522" s="42" t="s">
        <v>4374</v>
      </c>
      <c r="CI522" s="42" t="s">
        <v>4374</v>
      </c>
      <c r="CJ522" s="123">
        <v>42734</v>
      </c>
      <c r="CK522" s="96" t="s">
        <v>4374</v>
      </c>
      <c r="CL522" s="246" t="str">
        <f>VLOOKUP(Funds[[#This Row],[Code ISIN]],'Sheet1 - Table (1)'!$A$10:$AF$110017,MATCH("Funds Liquidity",'Sheet1 - Table (1)'!$10:$10,0),FALSE)</f>
        <v>Jour</v>
      </c>
    </row>
    <row r="523" spans="1:92">
      <c r="A523" s="96" t="s">
        <v>2108</v>
      </c>
      <c r="B523" s="305">
        <f>IF(ISERROR(VALUE(VLOOKUP($A523,'Sheet1 - Table (1)'!$A$8:$AG$1186,COLUMN(B$7),FALSE))),VLOOKUP(A523,TK_MANQUANTS,2,FALSE),IF(VALUE(VLOOKUP($A523,'Sheet1 - Table (1)'!$A$8:$AG$1186,COLUMN(B$7),FALSE))=0,VLOOKUP(A523,TK_MANQUANTS,2,FALSE),VALUE(VLOOKUP($A523,'Sheet1 - Table (1)'!$A$8:$AG$1186,COLUMN(B$7),FALSE))))</f>
        <v>30417057</v>
      </c>
      <c r="C523" s="80" t="str">
        <f>VLOOKUP($A523,'Sheet1 - Table (1)'!$A$8:$AG$1186,COLUMN(C$7),FALSE)</f>
        <v>CSIF (CH) Bond Government USD Blue QBH</v>
      </c>
      <c r="D523" s="82">
        <f>VLOOKUP($A523,'Sheet1 - Table (1)'!$A$8:$AG$1186,COLUMN(D$7),FALSE)</f>
        <v>43890</v>
      </c>
      <c r="E523" s="124">
        <f>VLOOKUP($A523,'Sheet1 - Table (1)'!$A$8:$AG$1186,COLUMN(E$7),FALSE)</f>
        <v>0.18049999999999999</v>
      </c>
      <c r="F523" s="80">
        <f>VLOOKUP($A523,'Sheet1 - Table (1)'!$A$8:$AG$1186,COLUMN(F$7),FALSE)</f>
        <v>0</v>
      </c>
      <c r="G523" s="80" t="str">
        <f>VLOOKUP($A523,'Sheet1 - Table (1)'!$A$8:$AG$1186,COLUMN(G$7),FALSE)</f>
        <v>Switzerland</v>
      </c>
      <c r="H523" s="80" t="str">
        <f>VLOOKUP($A523,'Sheet1 - Table (1)'!$A$8:$AG$1186,COLUMN(H$7),FALSE)</f>
        <v>CHF</v>
      </c>
      <c r="I523" s="80" t="str">
        <f>VLOOKUP($A523,'Sheet1 - Table (1)'!$A$8:$AG$1186,COLUMN(I$7),FALSE)</f>
        <v>Fonds de placement</v>
      </c>
      <c r="J523" s="80" t="str">
        <f>VLOOKUP($A523,'Sheet1 - Table (1)'!$A$8:$AG$1186,COLUMN(J$7),FALSE)</f>
        <v>Obligation</v>
      </c>
      <c r="K523" s="82">
        <f>VLOOKUP($A523,'Sheet1 - Table (1)'!$A$8:$AG$1186,COLUMN(K$7),FALSE)</f>
        <v>44255</v>
      </c>
      <c r="L523" s="80">
        <f>VLOOKUP($A523,'Sheet1 - Table (1)'!$A$8:$AG$1186,COLUMN(L$7),FALSE)</f>
        <v>2297.3821933999998</v>
      </c>
      <c r="M523" s="80" t="str">
        <f>VLOOKUP($A523,'Sheet1 - Table (1)'!$A$8:$AG$1186,COLUMN(M$7),FALSE)</f>
        <v>Retained</v>
      </c>
      <c r="N523" s="80">
        <f>VLOOKUP($A523,'Sheet1 - Table (1)'!$A$8:$AG$1186,COLUMN(N$7),FALSE)</f>
        <v>0</v>
      </c>
      <c r="O523" s="80">
        <f>VLOOKUP($A523,'Sheet1 - Table (1)'!$A$8:$AG$1186,COLUMN(O$7),FALSE)</f>
        <v>0</v>
      </c>
      <c r="P523" s="80">
        <f>VLOOKUP($A523,'Sheet1 - Table (1)'!$A$8:$AG$1186,COLUMN(P$7),FALSE)</f>
        <v>0</v>
      </c>
      <c r="Q523" s="80">
        <f>VLOOKUP($A523,'Sheet1 - Table (1)'!$A$8:$AG$1186,COLUMN(Q$7),FALSE)</f>
        <v>0</v>
      </c>
      <c r="R523" s="80">
        <f>VLOOKUP($A523,'Sheet1 - Table (1)'!$A$8:$AG$1186,COLUMN(R$7),FALSE)</f>
        <v>0</v>
      </c>
      <c r="S523" s="80">
        <f>VLOOKUP($A523,'Sheet1 - Table (1)'!$A$8:$AG$1186,COLUMN(S$7),FALSE)</f>
        <v>0</v>
      </c>
      <c r="T523" s="80">
        <f>VLOOKUP($A523,'Sheet1 - Table (1)'!$A$8:$AG$1186,COLUMN(T$7),FALSE)</f>
        <v>0</v>
      </c>
      <c r="U523" s="80" t="str">
        <f t="shared" si="103"/>
        <v/>
      </c>
      <c r="V523" s="80" t="str">
        <f>VLOOKUP($A523,'Sheet1 - Table (1)'!$A$8:$AG$1186,COLUMN(V$7)+3,FALSE)</f>
        <v>CH - Uebrige Fds tradit. Anl.</v>
      </c>
      <c r="W523" s="80" t="str">
        <f>VLOOKUP(A523,'Sheet1 - Table (1)'!$A$8:$AF$10075,MATCH($W$8,'Sheet1 - Table (1)'!$10:$10,0),FALSE)</f>
        <v>Détermination des Prix Quotidien</v>
      </c>
      <c r="X523" s="80" t="str">
        <f>VLOOKUP(A523,'Sheet1 - Table (1)'!$A$8:$AAB$10075,MATCH($X$8,'Sheet1 - Table (1)'!$10:$10,0),FALSE)</f>
        <v>Optimized</v>
      </c>
      <c r="Y523" s="96" t="str">
        <f t="shared" si="107"/>
        <v>Fonds de placement</v>
      </c>
      <c r="AA523" s="96" t="s">
        <v>1823</v>
      </c>
      <c r="AB523" s="96" t="s">
        <v>2481</v>
      </c>
      <c r="AC523" s="214" t="s">
        <v>140</v>
      </c>
      <c r="AD523" s="214" t="s">
        <v>2481</v>
      </c>
      <c r="AE523" s="96" t="s">
        <v>2481</v>
      </c>
      <c r="AF523" s="246" t="s">
        <v>2546</v>
      </c>
      <c r="AG523" s="96" t="s">
        <v>2857</v>
      </c>
      <c r="AI523" s="96" t="s">
        <v>785</v>
      </c>
      <c r="AJ523" s="96" t="s">
        <v>140</v>
      </c>
      <c r="AK523" s="96" t="s">
        <v>140</v>
      </c>
      <c r="AL523" s="96" t="s">
        <v>2481</v>
      </c>
      <c r="AM523" s="96" t="str">
        <f t="shared" si="106"/>
        <v>Obligations étrangères hedged</v>
      </c>
      <c r="AO523" s="96" t="s">
        <v>2481</v>
      </c>
      <c r="AP523" s="96" t="s">
        <v>544</v>
      </c>
      <c r="AQ523" s="219">
        <f>VLOOKUP($CC523,indice!$A$1:$AV$3072,MATCH(AQ$8,indice!$A$1:$AV$1,0),FALSE)</f>
        <v>6.58</v>
      </c>
      <c r="AR523" s="220">
        <f>VLOOKUP($CC523,indice!$A$1:$AV$3072,MATCH(AR$8,indice!$A$1:$AV$1,0),FALSE)</f>
        <v>0.01</v>
      </c>
      <c r="AS523" s="101">
        <f>IF(AR523="","",AR523-E523%)</f>
        <v>8.1950000000000009E-3</v>
      </c>
      <c r="AT523" s="220">
        <f>VLOOKUP($CC523,indice!$A$1:$AV$3072,MATCH(AT$8,indice!$A$1:$AV$1,0),FALSE)</f>
        <v>1</v>
      </c>
      <c r="AX523" s="220">
        <f>VLOOKUP($CC523,indice!$A$1:$AV$3072,MATCH(AX$8,indice!$A$1:$AV$1,0),FALSE)</f>
        <v>1</v>
      </c>
      <c r="BN523" s="220">
        <f>VLOOKUP($CC523,indice!$A$1:$AV$3072,MATCH(BN$8,indice!$A$1:$AV$1,0),FALSE)</f>
        <v>1</v>
      </c>
      <c r="BT523" s="101">
        <v>5.9999999999999995E-4</v>
      </c>
      <c r="BU523" s="101">
        <v>0</v>
      </c>
      <c r="BV523" s="220">
        <f>VLOOKUP($CC523,indice!$A$1:$AV$3072,MATCH(BV$8,indice!$A$1:$AV$1,0),FALSE)</f>
        <v>1</v>
      </c>
      <c r="BX523" s="121"/>
      <c r="BY523" s="96" t="s">
        <v>22043</v>
      </c>
      <c r="BZ523" s="101" t="str">
        <f>IF(AJ523="Obligations",AP523&amp;" "&amp;AI523&amp;" "&amp;IF(AQ523&lt;3.5,"SHORT",IF(AQ523&gt;8,"LONG","MID")),"")</f>
        <v>USA Gouvernements MID</v>
      </c>
      <c r="CA523" s="101" t="s">
        <v>4050</v>
      </c>
      <c r="CB523" s="122" t="s">
        <v>4360</v>
      </c>
      <c r="CC523" s="101" t="s">
        <v>4359</v>
      </c>
      <c r="CD523" s="42" t="s">
        <v>4374</v>
      </c>
      <c r="CE523" s="42" t="s">
        <v>4374</v>
      </c>
      <c r="CF523" s="42" t="str">
        <f>IFERROR(VLOOKUP(Funds[[#This Row],[Code ISIN]],[1]GLOBAL!$C$1:$L$27,10,FALSE)," ")</f>
        <v xml:space="preserve"> </v>
      </c>
      <c r="CG523" s="42" t="s">
        <v>4374</v>
      </c>
      <c r="CH523" s="42" t="s">
        <v>1633</v>
      </c>
      <c r="CI523" s="42" t="s">
        <v>4374</v>
      </c>
      <c r="CJ523" s="123" t="s">
        <v>5131</v>
      </c>
      <c r="CK523" s="96" t="s">
        <v>4374</v>
      </c>
      <c r="CL523" s="246" t="str">
        <f>VLOOKUP(Funds[[#This Row],[Code ISIN]],'Sheet1 - Table (1)'!$A$10:$AF$110017,MATCH("Funds Liquidity",'Sheet1 - Table (1)'!$10:$10,0),FALSE)</f>
        <v>Jour</v>
      </c>
    </row>
    <row r="524" spans="1:92">
      <c r="A524" s="80" t="s">
        <v>1283</v>
      </c>
      <c r="B524" s="305">
        <f>IF(ISERROR(VALUE(VLOOKUP($A524,'Sheet1 - Table (1)'!$A$8:$AG$1186,COLUMN(B$7),FALSE))),VLOOKUP(A524,TK_MANQUANTS,2,FALSE),IF(VALUE(VLOOKUP($A524,'Sheet1 - Table (1)'!$A$8:$AG$1186,COLUMN(B$7),FALSE))=0,VLOOKUP(A524,TK_MANQUANTS,2,FALSE),VALUE(VLOOKUP($A524,'Sheet1 - Table (1)'!$A$8:$AG$1186,COLUMN(B$7),FALSE))))</f>
        <v>28805621</v>
      </c>
      <c r="C524" s="80" t="str">
        <f>VLOOKUP($A524,'Sheet1 - Table (1)'!$A$8:$AG$1186,COLUMN(C$7),FALSE)</f>
        <v>SPDR S&amp;P US Financials Select Sector UCITS ETF</v>
      </c>
      <c r="D524" s="82">
        <f>VLOOKUP($A524,'Sheet1 - Table (1)'!$A$8:$AG$1186,COLUMN(D$7),FALSE)</f>
        <v>44196</v>
      </c>
      <c r="E524" s="124">
        <f>VLOOKUP($A524,'Sheet1 - Table (1)'!$A$8:$AG$1186,COLUMN(E$7),FALSE)</f>
        <v>0.15</v>
      </c>
      <c r="F524" s="80" t="b">
        <f>VLOOKUP($A524,'Sheet1 - Table (1)'!$A$8:$AG$1186,COLUMN(F$7),FALSE)</f>
        <v>1</v>
      </c>
      <c r="G524" s="80" t="str">
        <f>VLOOKUP($A524,'Sheet1 - Table (1)'!$A$8:$AG$1186,COLUMN(G$7),FALSE)</f>
        <v>Ireland</v>
      </c>
      <c r="H524" s="80" t="str">
        <f>VLOOKUP($A524,'Sheet1 - Table (1)'!$A$8:$AG$1186,COLUMN(H$7),FALSE)</f>
        <v>USD</v>
      </c>
      <c r="I524" s="80" t="str">
        <f>VLOOKUP($A524,'Sheet1 - Table (1)'!$A$8:$AG$1186,COLUMN(I$7),FALSE)</f>
        <v>Exchange Traded Funds</v>
      </c>
      <c r="J524" s="80" t="str">
        <f>VLOOKUP($A524,'Sheet1 - Table (1)'!$A$8:$AG$1186,COLUMN(J$7),FALSE)</f>
        <v>Actions</v>
      </c>
      <c r="K524" s="82">
        <f>VLOOKUP($A524,'Sheet1 - Table (1)'!$A$8:$AG$1186,COLUMN(K$7),FALSE)</f>
        <v>44255</v>
      </c>
      <c r="L524" s="80">
        <f>VLOOKUP($A524,'Sheet1 - Table (1)'!$A$8:$AG$1186,COLUMN(L$7),FALSE)</f>
        <v>364.38647179999998</v>
      </c>
      <c r="M524" s="80" t="str">
        <f>VLOOKUP($A524,'Sheet1 - Table (1)'!$A$8:$AG$1186,COLUMN(M$7),FALSE)</f>
        <v>Retained</v>
      </c>
      <c r="N524" s="80">
        <f>VLOOKUP($A524,'Sheet1 - Table (1)'!$A$8:$AG$1186,COLUMN(N$7),FALSE)</f>
        <v>0</v>
      </c>
      <c r="O524" s="80" t="b">
        <f>VLOOKUP($A524,'Sheet1 - Table (1)'!$A$8:$AG$1186,COLUMN(O$7),FALSE)</f>
        <v>1</v>
      </c>
      <c r="P524" s="80" t="b">
        <f>VLOOKUP($A524,'Sheet1 - Table (1)'!$A$8:$AG$1186,COLUMN(P$7),FALSE)</f>
        <v>1</v>
      </c>
      <c r="Q524" s="80" t="b">
        <f>VLOOKUP($A524,'Sheet1 - Table (1)'!$A$8:$AG$1186,COLUMN(Q$7),FALSE)</f>
        <v>1</v>
      </c>
      <c r="R524" s="80" t="b">
        <f>VLOOKUP($A524,'Sheet1 - Table (1)'!$A$8:$AG$1186,COLUMN(R$7),FALSE)</f>
        <v>1</v>
      </c>
      <c r="S524" s="80" t="b">
        <f>VLOOKUP($A524,'Sheet1 - Table (1)'!$A$8:$AG$1186,COLUMN(S$7),FALSE)</f>
        <v>1</v>
      </c>
      <c r="T524" s="80" t="b">
        <f>VLOOKUP($A524,'Sheet1 - Table (1)'!$A$8:$AG$1186,COLUMN(T$7),FALSE)</f>
        <v>1</v>
      </c>
      <c r="U524" s="80" t="str">
        <f t="shared" si="103"/>
        <v>FR-IT-NE-SP-GE-UK</v>
      </c>
      <c r="V524" s="80" t="str">
        <f>VLOOKUP($A524,'Sheet1 - Table (1)'!$A$8:$AG$1186,COLUMN(V$7)+3,FALSE)</f>
        <v>OEIC</v>
      </c>
      <c r="W524" s="80" t="str">
        <f>VLOOKUP(A524,'Sheet1 - Table (1)'!$A$8:$AF$10075,MATCH($W$8,'Sheet1 - Table (1)'!$10:$10,0),FALSE)</f>
        <v>Détermination des Prix Quotidien</v>
      </c>
      <c r="X524" s="80" t="str">
        <f>VLOOKUP(A524,'Sheet1 - Table (1)'!$A$8:$AAB$10075,MATCH($X$8,'Sheet1 - Table (1)'!$10:$10,0),FALSE)</f>
        <v>Full</v>
      </c>
      <c r="Y524" s="96" t="str">
        <f t="shared" si="107"/>
        <v>ETF</v>
      </c>
      <c r="AA524" s="96" t="s">
        <v>1823</v>
      </c>
      <c r="AB524" s="96" t="s">
        <v>2858</v>
      </c>
      <c r="AC524" s="214" t="s">
        <v>155</v>
      </c>
      <c r="AD524" s="214" t="s">
        <v>2858</v>
      </c>
      <c r="AE524" s="96" t="s">
        <v>2858</v>
      </c>
      <c r="AF524" s="246" t="s">
        <v>5393</v>
      </c>
      <c r="AG524" s="96" t="s">
        <v>2864</v>
      </c>
      <c r="AI524" s="96" t="s">
        <v>155</v>
      </c>
      <c r="AJ524" s="96" t="s">
        <v>155</v>
      </c>
      <c r="AK524" s="96" t="s">
        <v>155</v>
      </c>
      <c r="AL524" s="96" t="s">
        <v>2858</v>
      </c>
      <c r="AM524" s="96" t="str">
        <f t="shared" si="106"/>
        <v>Actions étrangères</v>
      </c>
      <c r="AO524" s="96" t="s">
        <v>2858</v>
      </c>
      <c r="AP524" s="96" t="s">
        <v>544</v>
      </c>
      <c r="AS524" s="101" t="str">
        <f t="shared" si="105"/>
        <v/>
      </c>
      <c r="BB524" s="101">
        <v>1</v>
      </c>
      <c r="BN524" s="101">
        <v>1</v>
      </c>
      <c r="BT524" s="101" t="s">
        <v>1647</v>
      </c>
      <c r="BZ524" s="101" t="str">
        <f>IF(AJ524="Obligations",AP524&amp;" "&amp;AI524&amp;" "&amp;IF(AQ524&lt;3.5,"SHORT",IF(AQ524&gt;8,"LONG","MID")),"")</f>
        <v/>
      </c>
      <c r="CA524" s="101" t="s">
        <v>70</v>
      </c>
      <c r="CB524" s="101"/>
      <c r="CC524" s="101" t="s">
        <v>70</v>
      </c>
      <c r="CD524" s="42" t="s">
        <v>4374</v>
      </c>
      <c r="CE524" s="42" t="s">
        <v>4374</v>
      </c>
      <c r="CF524" s="42" t="str">
        <f>IFERROR(VLOOKUP(Funds[[#This Row],[Code ISIN]],[1]GLOBAL!$C$1:$L$27,10,FALSE)," ")</f>
        <v xml:space="preserve"> </v>
      </c>
      <c r="CG524" s="42" t="s">
        <v>4374</v>
      </c>
      <c r="CH524" s="42" t="s">
        <v>4374</v>
      </c>
      <c r="CI524" s="42" t="s">
        <v>4374</v>
      </c>
      <c r="CJ524" s="123">
        <v>42277</v>
      </c>
      <c r="CK524" s="96" t="s">
        <v>4374</v>
      </c>
      <c r="CL524" s="246" t="str">
        <f>VLOOKUP(Funds[[#This Row],[Code ISIN]],'Sheet1 - Table (1)'!$A$10:$AF$110017,MATCH("Funds Liquidity",'Sheet1 - Table (1)'!$10:$10,0),FALSE)</f>
        <v>Jour</v>
      </c>
    </row>
    <row r="525" spans="1:92">
      <c r="A525" s="80" t="s">
        <v>299</v>
      </c>
      <c r="B525" s="305">
        <f>IF(ISERROR(VALUE(VLOOKUP($A525,'Sheet1 - Table (1)'!$A$8:$AG$1186,COLUMN(B$7),FALSE))),VLOOKUP(A525,TK_MANQUANTS,2,FALSE),IF(VALUE(VLOOKUP($A525,'Sheet1 - Table (1)'!$A$8:$AG$1186,COLUMN(B$7),FALSE))=0,VLOOKUP(A525,TK_MANQUANTS,2,FALSE),VALUE(VLOOKUP($A525,'Sheet1 - Table (1)'!$A$8:$AG$1186,COLUMN(B$7),FALSE))))</f>
        <v>2128423</v>
      </c>
      <c r="C525" s="80" t="str">
        <f>VLOOKUP($A525,'Sheet1 - Table (1)'!$A$8:$AG$1186,COLUMN(C$7),FALSE)</f>
        <v>Swisscanto (CH) PBF Top USD DA USD</v>
      </c>
      <c r="D525" s="82">
        <f>VLOOKUP($A525,'Sheet1 - Table (1)'!$A$8:$AG$1186,COLUMN(D$7),FALSE)</f>
        <v>43738</v>
      </c>
      <c r="E525" s="124">
        <f>VLOOKUP($A525,'Sheet1 - Table (1)'!$A$8:$AG$1186,COLUMN(E$7),FALSE)</f>
        <v>0.27</v>
      </c>
      <c r="F525" s="80">
        <f>VLOOKUP($A525,'Sheet1 - Table (1)'!$A$8:$AG$1186,COLUMN(F$7),FALSE)</f>
        <v>0</v>
      </c>
      <c r="G525" s="80" t="str">
        <f>VLOOKUP($A525,'Sheet1 - Table (1)'!$A$8:$AG$1186,COLUMN(G$7),FALSE)</f>
        <v>Switzerland</v>
      </c>
      <c r="H525" s="80" t="str">
        <f>VLOOKUP($A525,'Sheet1 - Table (1)'!$A$8:$AG$1186,COLUMN(H$7),FALSE)</f>
        <v>USD</v>
      </c>
      <c r="I525" s="80" t="str">
        <f>VLOOKUP($A525,'Sheet1 - Table (1)'!$A$8:$AG$1186,COLUMN(I$7),FALSE)</f>
        <v>Fonds de placement</v>
      </c>
      <c r="J525" s="80" t="str">
        <f>VLOOKUP($A525,'Sheet1 - Table (1)'!$A$8:$AG$1186,COLUMN(J$7),FALSE)</f>
        <v>Obligation</v>
      </c>
      <c r="K525" s="82">
        <f>VLOOKUP($A525,'Sheet1 - Table (1)'!$A$8:$AG$1186,COLUMN(K$7),FALSE)</f>
        <v>0</v>
      </c>
      <c r="L525" s="80">
        <f>VLOOKUP($A525,'Sheet1 - Table (1)'!$A$8:$AG$1186,COLUMN(L$7),FALSE)</f>
        <v>0</v>
      </c>
      <c r="M525" s="80" t="str">
        <f>VLOOKUP($A525,'Sheet1 - Table (1)'!$A$8:$AG$1186,COLUMN(M$7),FALSE)</f>
        <v>Paid</v>
      </c>
      <c r="N525" s="80">
        <f>VLOOKUP($A525,'Sheet1 - Table (1)'!$A$8:$AG$1186,COLUMN(N$7),FALSE)</f>
        <v>0</v>
      </c>
      <c r="O525" s="80">
        <f>VLOOKUP($A525,'Sheet1 - Table (1)'!$A$8:$AG$1186,COLUMN(O$7),FALSE)</f>
        <v>0</v>
      </c>
      <c r="P525" s="80">
        <f>VLOOKUP($A525,'Sheet1 - Table (1)'!$A$8:$AG$1186,COLUMN(P$7),FALSE)</f>
        <v>0</v>
      </c>
      <c r="Q525" s="80">
        <f>VLOOKUP($A525,'Sheet1 - Table (1)'!$A$8:$AG$1186,COLUMN(Q$7),FALSE)</f>
        <v>0</v>
      </c>
      <c r="R525" s="80">
        <f>VLOOKUP($A525,'Sheet1 - Table (1)'!$A$8:$AG$1186,COLUMN(R$7),FALSE)</f>
        <v>0</v>
      </c>
      <c r="S525" s="80">
        <f>VLOOKUP($A525,'Sheet1 - Table (1)'!$A$8:$AG$1186,COLUMN(S$7),FALSE)</f>
        <v>0</v>
      </c>
      <c r="T525" s="80">
        <f>VLOOKUP($A525,'Sheet1 - Table (1)'!$A$8:$AG$1186,COLUMN(T$7),FALSE)</f>
        <v>0</v>
      </c>
      <c r="U525" s="80" t="str">
        <f t="shared" si="103"/>
        <v/>
      </c>
      <c r="V525" s="80" t="str">
        <f>VLOOKUP($A525,'Sheet1 - Table (1)'!$A$8:$AG$1186,COLUMN(V$7)+3,FALSE)</f>
        <v>CH - Uebrige Fds tradit. Anl.</v>
      </c>
      <c r="W525" s="80" t="str">
        <f>VLOOKUP(A525,'Sheet1 - Table (1)'!$A$8:$AF$10075,MATCH($W$8,'Sheet1 - Table (1)'!$10:$10,0),FALSE)</f>
        <v>Détermination des Prix Quotidien</v>
      </c>
      <c r="X525" s="80">
        <f>VLOOKUP(A525,'Sheet1 - Table (1)'!$A$8:$AAB$10075,MATCH($X$8,'Sheet1 - Table (1)'!$10:$10,0),FALSE)</f>
        <v>0</v>
      </c>
      <c r="Y525" s="96" t="str">
        <f t="shared" si="107"/>
        <v>Fonds de placement</v>
      </c>
      <c r="AA525" s="96" t="s">
        <v>1823</v>
      </c>
      <c r="AB525" s="96" t="s">
        <v>2481</v>
      </c>
      <c r="AC525" s="214" t="s">
        <v>140</v>
      </c>
      <c r="AD525" s="214" t="s">
        <v>2481</v>
      </c>
      <c r="AE525" s="96" t="s">
        <v>2481</v>
      </c>
      <c r="AF525" s="246" t="s">
        <v>2546</v>
      </c>
      <c r="AI525" s="96" t="s">
        <v>785</v>
      </c>
      <c r="AJ525" s="96" t="s">
        <v>140</v>
      </c>
      <c r="AK525" s="96" t="s">
        <v>140</v>
      </c>
      <c r="AL525" s="96" t="s">
        <v>2481</v>
      </c>
      <c r="AM525" s="96" t="str">
        <f t="shared" si="106"/>
        <v>Obligations étrangères</v>
      </c>
      <c r="AO525" s="96" t="s">
        <v>2481</v>
      </c>
      <c r="AP525" s="96" t="s">
        <v>86</v>
      </c>
      <c r="AQ525" s="96">
        <v>6.02</v>
      </c>
      <c r="AR525" s="101">
        <v>2.5999999999999999E-2</v>
      </c>
      <c r="AS525" s="101">
        <f t="shared" si="105"/>
        <v>2.3299999999999998E-2</v>
      </c>
      <c r="AT525" s="101">
        <v>0.90400000000000003</v>
      </c>
      <c r="AU525" s="101">
        <v>9.6000000000000002E-2</v>
      </c>
      <c r="BB525" s="101">
        <v>1</v>
      </c>
      <c r="BN525" s="101">
        <v>1</v>
      </c>
      <c r="BV525" s="101">
        <v>1</v>
      </c>
      <c r="BY525" s="101" t="s">
        <v>109</v>
      </c>
      <c r="BZ525" s="101" t="str">
        <f>IF(AJ525="Obligations",AP525&amp;" "&amp;AI525&amp;" "&amp;IF(AI525="High Yield",IF(AQ525&lt;2.5,"SHORT",IF(AQ525&gt;4,"LONG","MID")),IF(AQ525&lt;3.5,"SHORT",IF(AQ525&gt;8,"LONG","MID"))),"")</f>
        <v>Courbe USD Gouvernements MID</v>
      </c>
      <c r="CA525" s="101" t="s">
        <v>70</v>
      </c>
      <c r="CB525" s="101"/>
      <c r="CC525" s="101" t="s">
        <v>70</v>
      </c>
      <c r="CD525" s="42" t="s">
        <v>4374</v>
      </c>
      <c r="CE525" s="42" t="s">
        <v>4374</v>
      </c>
      <c r="CF525" s="42" t="str">
        <f>IFERROR(VLOOKUP(Funds[[#This Row],[Code ISIN]],[1]GLOBAL!$C$1:$L$27,10,FALSE)," ")</f>
        <v xml:space="preserve"> </v>
      </c>
      <c r="CG525" s="42" t="s">
        <v>4374</v>
      </c>
      <c r="CH525" s="42" t="s">
        <v>4374</v>
      </c>
      <c r="CI525" s="42" t="s">
        <v>4374</v>
      </c>
      <c r="CJ525" s="123">
        <v>42734</v>
      </c>
      <c r="CK525" s="96" t="s">
        <v>4374</v>
      </c>
      <c r="CL525" s="246" t="str">
        <f>VLOOKUP(Funds[[#This Row],[Code ISIN]],'Sheet1 - Table (1)'!$A$10:$AF$110017,MATCH("Funds Liquidity",'Sheet1 - Table (1)'!$10:$10,0),FALSE)</f>
        <v>Jour</v>
      </c>
    </row>
    <row r="526" spans="1:92">
      <c r="A526" s="80" t="s">
        <v>2680</v>
      </c>
      <c r="B526" s="305">
        <f>IF(ISERROR(VALUE(VLOOKUP($A526,'Sheet1 - Table (1)'!$A$8:$AG$1186,COLUMN(B$7),FALSE))),VLOOKUP(A526,TK_MANQUANTS,2,FALSE),IF(VALUE(VLOOKUP($A526,'Sheet1 - Table (1)'!$A$8:$AG$1186,COLUMN(B$7),FALSE))=0,VLOOKUP(A526,TK_MANQUANTS,2,FALSE),VALUE(VLOOKUP($A526,'Sheet1 - Table (1)'!$A$8:$AG$1186,COLUMN(B$7),FALSE))))</f>
        <v>36329219</v>
      </c>
      <c r="C526" s="80" t="str">
        <f>VLOOKUP($A526,'Sheet1 - Table (1)'!$A$8:$AG$1186,COLUMN(C$7),FALSE)</f>
        <v>iShares US Aggregate Bond UCITS ETF USD (Acc)</v>
      </c>
      <c r="D526" s="82">
        <f>VLOOKUP($A526,'Sheet1 - Table (1)'!$A$8:$AG$1186,COLUMN(D$7),FALSE)</f>
        <v>43861</v>
      </c>
      <c r="E526" s="124">
        <f>VLOOKUP($A526,'Sheet1 - Table (1)'!$A$8:$AG$1186,COLUMN(E$7),FALSE)</f>
        <v>0.25</v>
      </c>
      <c r="F526" s="80" t="b">
        <f>VLOOKUP($A526,'Sheet1 - Table (1)'!$A$8:$AG$1186,COLUMN(F$7),FALSE)</f>
        <v>1</v>
      </c>
      <c r="G526" s="80" t="str">
        <f>VLOOKUP($A526,'Sheet1 - Table (1)'!$A$8:$AG$1186,COLUMN(G$7),FALSE)</f>
        <v>Ireland</v>
      </c>
      <c r="H526" s="80" t="str">
        <f>VLOOKUP($A526,'Sheet1 - Table (1)'!$A$8:$AG$1186,COLUMN(H$7),FALSE)</f>
        <v>USD</v>
      </c>
      <c r="I526" s="80" t="str">
        <f>VLOOKUP($A526,'Sheet1 - Table (1)'!$A$8:$AG$1186,COLUMN(I$7),FALSE)</f>
        <v>Exchange Traded Funds</v>
      </c>
      <c r="J526" s="80" t="str">
        <f>VLOOKUP($A526,'Sheet1 - Table (1)'!$A$8:$AG$1186,COLUMN(J$7),FALSE)</f>
        <v>Obligation</v>
      </c>
      <c r="K526" s="82">
        <f>VLOOKUP($A526,'Sheet1 - Table (1)'!$A$8:$AG$1186,COLUMN(K$7),FALSE)</f>
        <v>44255</v>
      </c>
      <c r="L526" s="80">
        <f>VLOOKUP($A526,'Sheet1 - Table (1)'!$A$8:$AG$1186,COLUMN(L$7),FALSE)</f>
        <v>3201.9053060000001</v>
      </c>
      <c r="M526" s="80" t="str">
        <f>VLOOKUP($A526,'Sheet1 - Table (1)'!$A$8:$AG$1186,COLUMN(M$7),FALSE)</f>
        <v>Retained</v>
      </c>
      <c r="N526" s="80">
        <f>VLOOKUP($A526,'Sheet1 - Table (1)'!$A$8:$AG$1186,COLUMN(N$7),FALSE)</f>
        <v>0</v>
      </c>
      <c r="O526" s="80" t="b">
        <f>VLOOKUP($A526,'Sheet1 - Table (1)'!$A$8:$AG$1186,COLUMN(O$7),FALSE)</f>
        <v>1</v>
      </c>
      <c r="P526" s="80" t="b">
        <f>VLOOKUP($A526,'Sheet1 - Table (1)'!$A$8:$AG$1186,COLUMN(P$7),FALSE)</f>
        <v>1</v>
      </c>
      <c r="Q526" s="80" t="b">
        <f>VLOOKUP($A526,'Sheet1 - Table (1)'!$A$8:$AG$1186,COLUMN(Q$7),FALSE)</f>
        <v>1</v>
      </c>
      <c r="R526" s="80" t="b">
        <f>VLOOKUP($A526,'Sheet1 - Table (1)'!$A$8:$AG$1186,COLUMN(R$7),FALSE)</f>
        <v>1</v>
      </c>
      <c r="S526" s="80" t="b">
        <f>VLOOKUP($A526,'Sheet1 - Table (1)'!$A$8:$AG$1186,COLUMN(S$7),FALSE)</f>
        <v>1</v>
      </c>
      <c r="T526" s="80" t="b">
        <f>VLOOKUP($A526,'Sheet1 - Table (1)'!$A$8:$AG$1186,COLUMN(T$7),FALSE)</f>
        <v>1</v>
      </c>
      <c r="U526" s="80" t="str">
        <f t="shared" si="103"/>
        <v>FR-IT-NE-SP-GE-UK</v>
      </c>
      <c r="V526" s="80" t="str">
        <f>VLOOKUP($A526,'Sheet1 - Table (1)'!$A$8:$AG$1186,COLUMN(V$7)+3,FALSE)</f>
        <v>ICVC</v>
      </c>
      <c r="W526" s="80" t="str">
        <f>VLOOKUP(A526,'Sheet1 - Table (1)'!$A$8:$AF$10075,MATCH($W$8,'Sheet1 - Table (1)'!$10:$10,0),FALSE)</f>
        <v>Détermination des Prix Quotidien</v>
      </c>
      <c r="X526" s="80" t="str">
        <f>VLOOKUP(A526,'Sheet1 - Table (1)'!$A$8:$AAB$10075,MATCH($X$8,'Sheet1 - Table (1)'!$10:$10,0),FALSE)</f>
        <v>Optimized</v>
      </c>
      <c r="Y526" s="96" t="str">
        <f t="shared" si="107"/>
        <v>ETF</v>
      </c>
      <c r="AA526" s="96" t="s">
        <v>1823</v>
      </c>
      <c r="AB526" s="96" t="s">
        <v>2481</v>
      </c>
      <c r="AC526" s="214" t="s">
        <v>140</v>
      </c>
      <c r="AD526" s="214" t="s">
        <v>2481</v>
      </c>
      <c r="AE526" s="96" t="s">
        <v>2481</v>
      </c>
      <c r="AF526" s="246" t="s">
        <v>2546</v>
      </c>
      <c r="AI526" s="96" t="s">
        <v>381</v>
      </c>
      <c r="AJ526" s="96" t="s">
        <v>140</v>
      </c>
      <c r="AK526" s="96" t="s">
        <v>140</v>
      </c>
      <c r="AL526" s="96" t="s">
        <v>2481</v>
      </c>
      <c r="AM526" s="96" t="str">
        <f t="shared" si="106"/>
        <v>Obligations étrangères</v>
      </c>
      <c r="AO526" s="96" t="s">
        <v>2481</v>
      </c>
      <c r="AP526" s="96" t="s">
        <v>86</v>
      </c>
      <c r="AQ526" s="96">
        <v>5.97</v>
      </c>
      <c r="AR526" s="101">
        <v>2.5399999999999999E-2</v>
      </c>
      <c r="AS526" s="101">
        <f t="shared" si="105"/>
        <v>2.29E-2</v>
      </c>
      <c r="AT526" s="101">
        <v>0.73440000000000005</v>
      </c>
      <c r="AU526" s="101">
        <v>0.13020000000000001</v>
      </c>
      <c r="AV526" s="101">
        <v>0.13539999999999999</v>
      </c>
      <c r="BB526" s="101">
        <v>1</v>
      </c>
      <c r="BN526" s="101">
        <v>1</v>
      </c>
      <c r="BT526" s="101" t="s">
        <v>1641</v>
      </c>
      <c r="BV526" s="101">
        <v>0.73399999999999999</v>
      </c>
      <c r="BW526" s="101">
        <v>0.26600000000000001</v>
      </c>
      <c r="BY526" s="101" t="s">
        <v>126</v>
      </c>
      <c r="BZ526" s="101" t="str">
        <f>IF(AJ526="Obligations",AP526&amp;" "&amp;AI526&amp;" "&amp;IF(AI526="High Yield",IF(AQ526&lt;2.5,"SHORT",IF(AQ526&gt;4,"LONG","MID")),IF(AQ526&lt;3.5,"SHORT",IF(AQ526&gt;8,"LONG","MID"))),"")</f>
        <v>Courbe USD Aggregate MID</v>
      </c>
      <c r="CA526" s="101" t="s">
        <v>4050</v>
      </c>
      <c r="CB526" s="122" t="s">
        <v>3764</v>
      </c>
      <c r="CC526" s="101" t="s">
        <v>3981</v>
      </c>
      <c r="CD526" s="42" t="s">
        <v>4374</v>
      </c>
      <c r="CE526" s="42" t="s">
        <v>4374</v>
      </c>
      <c r="CF526" s="42" t="str">
        <f>IFERROR(VLOOKUP(Funds[[#This Row],[Code ISIN]],[1]GLOBAL!$C$1:$L$27,10,FALSE)," ")</f>
        <v xml:space="preserve"> </v>
      </c>
      <c r="CG526" s="42" t="s">
        <v>4374</v>
      </c>
      <c r="CH526" s="42" t="s">
        <v>4374</v>
      </c>
      <c r="CI526" s="42" t="s">
        <v>4374</v>
      </c>
      <c r="CJ526" s="123"/>
      <c r="CK526" s="96" t="s">
        <v>4374</v>
      </c>
      <c r="CL526" s="246" t="str">
        <f>VLOOKUP(Funds[[#This Row],[Code ISIN]],'Sheet1 - Table (1)'!$A$10:$AF$110017,MATCH("Funds Liquidity",'Sheet1 - Table (1)'!$10:$10,0),FALSE)</f>
        <v>Jour</v>
      </c>
    </row>
    <row r="527" spans="1:92">
      <c r="A527" s="80" t="s">
        <v>326</v>
      </c>
      <c r="B527" s="305">
        <f>IF(ISERROR(VALUE(VLOOKUP($A527,'Sheet1 - Table (1)'!$A$8:$AG$1186,COLUMN(B$7),FALSE))),VLOOKUP(A527,TK_MANQUANTS,2,FALSE),IF(VALUE(VLOOKUP($A527,'Sheet1 - Table (1)'!$A$8:$AG$1186,COLUMN(B$7),FALSE))=0,VLOOKUP(A527,TK_MANQUANTS,2,FALSE),VALUE(VLOOKUP($A527,'Sheet1 - Table (1)'!$A$8:$AG$1186,COLUMN(B$7),FALSE))))</f>
        <v>2794985</v>
      </c>
      <c r="C527" s="80" t="str">
        <f>VLOOKUP($A527,'Sheet1 - Table (1)'!$A$8:$AG$1186,COLUMN(C$7),FALSE)</f>
        <v>Swisscanto (LU) BF Vision Responsible USD DA</v>
      </c>
      <c r="D527" s="82">
        <f>VLOOKUP($A527,'Sheet1 - Table (1)'!$A$8:$AG$1186,COLUMN(D$7),FALSE)</f>
        <v>44196</v>
      </c>
      <c r="E527" s="124">
        <f>VLOOKUP($A527,'Sheet1 - Table (1)'!$A$8:$AG$1186,COLUMN(E$7),FALSE)</f>
        <v>0.48</v>
      </c>
      <c r="F527" s="80" t="b">
        <f>VLOOKUP($A527,'Sheet1 - Table (1)'!$A$8:$AG$1186,COLUMN(F$7),FALSE)</f>
        <v>1</v>
      </c>
      <c r="G527" s="80" t="str">
        <f>VLOOKUP($A527,'Sheet1 - Table (1)'!$A$8:$AG$1186,COLUMN(G$7),FALSE)</f>
        <v>Luxembourg</v>
      </c>
      <c r="H527" s="80" t="str">
        <f>VLOOKUP($A527,'Sheet1 - Table (1)'!$A$8:$AG$1186,COLUMN(H$7),FALSE)</f>
        <v>USD</v>
      </c>
      <c r="I527" s="80" t="str">
        <f>VLOOKUP($A527,'Sheet1 - Table (1)'!$A$8:$AG$1186,COLUMN(I$7),FALSE)</f>
        <v>Fonds de placement</v>
      </c>
      <c r="J527" s="80" t="str">
        <f>VLOOKUP($A527,'Sheet1 - Table (1)'!$A$8:$AG$1186,COLUMN(J$7),FALSE)</f>
        <v>Obligation</v>
      </c>
      <c r="K527" s="82">
        <f>VLOOKUP($A527,'Sheet1 - Table (1)'!$A$8:$AG$1186,COLUMN(K$7),FALSE)</f>
        <v>44255</v>
      </c>
      <c r="L527" s="80">
        <f>VLOOKUP($A527,'Sheet1 - Table (1)'!$A$8:$AG$1186,COLUMN(L$7),FALSE)</f>
        <v>92.913754800000007</v>
      </c>
      <c r="M527" s="80" t="str">
        <f>VLOOKUP($A527,'Sheet1 - Table (1)'!$A$8:$AG$1186,COLUMN(M$7),FALSE)</f>
        <v>Paid</v>
      </c>
      <c r="N527" s="80">
        <f>VLOOKUP($A527,'Sheet1 - Table (1)'!$A$8:$AG$1186,COLUMN(N$7),FALSE)</f>
        <v>0</v>
      </c>
      <c r="O527" s="80">
        <f>VLOOKUP($A527,'Sheet1 - Table (1)'!$A$8:$AG$1186,COLUMN(O$7),FALSE)</f>
        <v>0</v>
      </c>
      <c r="P527" s="80">
        <f>VLOOKUP($A527,'Sheet1 - Table (1)'!$A$8:$AG$1186,COLUMN(P$7),FALSE)</f>
        <v>0</v>
      </c>
      <c r="Q527" s="80">
        <f>VLOOKUP($A527,'Sheet1 - Table (1)'!$A$8:$AG$1186,COLUMN(Q$7),FALSE)</f>
        <v>0</v>
      </c>
      <c r="R527" s="80">
        <f>VLOOKUP($A527,'Sheet1 - Table (1)'!$A$8:$AG$1186,COLUMN(R$7),FALSE)</f>
        <v>0</v>
      </c>
      <c r="S527" s="80" t="b">
        <f>VLOOKUP($A527,'Sheet1 - Table (1)'!$A$8:$AG$1186,COLUMN(S$7),FALSE)</f>
        <v>1</v>
      </c>
      <c r="T527" s="80">
        <f>VLOOKUP($A527,'Sheet1 - Table (1)'!$A$8:$AG$1186,COLUMN(T$7),FALSE)</f>
        <v>0</v>
      </c>
      <c r="U527" s="80" t="str">
        <f t="shared" si="103"/>
        <v>GE</v>
      </c>
      <c r="V527" s="80" t="str">
        <f>VLOOKUP($A527,'Sheet1 - Table (1)'!$A$8:$AG$1186,COLUMN(V$7)+3,FALSE)</f>
        <v>LU - FCP - Parte 1</v>
      </c>
      <c r="W527" s="80" t="str">
        <f>VLOOKUP(A527,'Sheet1 - Table (1)'!$A$8:$AF$10075,MATCH($W$8,'Sheet1 - Table (1)'!$10:$10,0),FALSE)</f>
        <v>Détermination des Prix Quotidien</v>
      </c>
      <c r="X527" s="80">
        <f>VLOOKUP(A527,'Sheet1 - Table (1)'!$A$8:$AAB$10075,MATCH($X$8,'Sheet1 - Table (1)'!$10:$10,0),FALSE)</f>
        <v>0</v>
      </c>
      <c r="Y527" s="96" t="str">
        <f t="shared" si="107"/>
        <v>Fonds de placement</v>
      </c>
      <c r="AA527" s="96" t="s">
        <v>1823</v>
      </c>
      <c r="AB527" s="96" t="s">
        <v>2481</v>
      </c>
      <c r="AC527" s="214" t="s">
        <v>140</v>
      </c>
      <c r="AD527" s="214" t="s">
        <v>2481</v>
      </c>
      <c r="AE527" s="96" t="s">
        <v>2481</v>
      </c>
      <c r="AF527" s="246" t="s">
        <v>2546</v>
      </c>
      <c r="AI527" s="96" t="s">
        <v>785</v>
      </c>
      <c r="AJ527" s="96" t="s">
        <v>140</v>
      </c>
      <c r="AK527" s="96" t="s">
        <v>140</v>
      </c>
      <c r="AL527" s="96" t="s">
        <v>2481</v>
      </c>
      <c r="AM527" s="96" t="str">
        <f t="shared" si="106"/>
        <v>Obligations étrangères</v>
      </c>
      <c r="AO527" s="96" t="s">
        <v>2481</v>
      </c>
      <c r="AP527" s="96" t="s">
        <v>86</v>
      </c>
      <c r="AQ527" s="96">
        <v>5.97</v>
      </c>
      <c r="AR527" s="101">
        <v>2.3800000000000002E-2</v>
      </c>
      <c r="AS527" s="101">
        <f t="shared" si="105"/>
        <v>1.9000000000000003E-2</v>
      </c>
      <c r="AT527" s="101">
        <v>0.99399999999999999</v>
      </c>
      <c r="AU527" s="101">
        <v>6.0000000000000001E-3</v>
      </c>
      <c r="BB527" s="101">
        <v>1</v>
      </c>
      <c r="BN527" s="101">
        <v>1</v>
      </c>
      <c r="BV527" s="101">
        <v>1</v>
      </c>
      <c r="BY527" s="101" t="s">
        <v>107</v>
      </c>
      <c r="BZ527" s="101" t="str">
        <f>IF(AJ527="Obligations",AP527&amp;" "&amp;AI527&amp;" "&amp;IF(AQ527&lt;3.5,"SHORT",IF(AQ527&gt;8,"LONG","MID")),"")</f>
        <v>Courbe USD Gouvernements MID</v>
      </c>
      <c r="CA527" s="101" t="s">
        <v>70</v>
      </c>
      <c r="CB527" s="101"/>
      <c r="CC527" s="101" t="s">
        <v>70</v>
      </c>
      <c r="CD527" s="42" t="s">
        <v>4374</v>
      </c>
      <c r="CE527" s="42" t="s">
        <v>4374</v>
      </c>
      <c r="CF527" s="42" t="str">
        <f>IFERROR(VLOOKUP(Funds[[#This Row],[Code ISIN]],[1]GLOBAL!$C$1:$L$27,10,FALSE)," ")</f>
        <v xml:space="preserve"> </v>
      </c>
      <c r="CG527" s="42" t="s">
        <v>4374</v>
      </c>
      <c r="CH527" s="42" t="s">
        <v>4374</v>
      </c>
      <c r="CI527" s="42" t="s">
        <v>4374</v>
      </c>
      <c r="CJ527" s="123">
        <v>42734</v>
      </c>
      <c r="CK527" s="96" t="s">
        <v>4374</v>
      </c>
      <c r="CL527" s="246" t="str">
        <f>VLOOKUP(Funds[[#This Row],[Code ISIN]],'Sheet1 - Table (1)'!$A$10:$AF$110017,MATCH("Funds Liquidity",'Sheet1 - Table (1)'!$10:$10,0),FALSE)</f>
        <v>Jour</v>
      </c>
    </row>
    <row r="528" spans="1:92">
      <c r="A528" s="96" t="s">
        <v>1023</v>
      </c>
      <c r="B528" s="305">
        <f>IF(ISERROR(VALUE(VLOOKUP($A528,'Sheet1 - Table (1)'!$A$8:$AG$1186,COLUMN(B$7),FALSE))),VLOOKUP(A528,TK_MANQUANTS,2,FALSE),IF(VALUE(VLOOKUP($A528,'Sheet1 - Table (1)'!$A$8:$AG$1186,COLUMN(B$7),FALSE))=0,VLOOKUP(A528,TK_MANQUANTS,2,FALSE),VALUE(VLOOKUP($A528,'Sheet1 - Table (1)'!$A$8:$AG$1186,COLUMN(B$7),FALSE))))</f>
        <v>11704520</v>
      </c>
      <c r="C528" s="80" t="str">
        <f>VLOOKUP($A528,'Sheet1 - Table (1)'!$A$8:$AG$1186,COLUMN(C$7),FALSE)</f>
        <v>Swisscanto (CH) IBF USA Govt. DT USD</v>
      </c>
      <c r="D528" s="82">
        <f>VLOOKUP($A528,'Sheet1 - Table (1)'!$A$8:$AG$1186,COLUMN(D$7),FALSE)</f>
        <v>43889</v>
      </c>
      <c r="E528" s="124">
        <f>VLOOKUP($A528,'Sheet1 - Table (1)'!$A$8:$AG$1186,COLUMN(E$7),FALSE)</f>
        <v>0.18</v>
      </c>
      <c r="F528" s="80">
        <f>VLOOKUP($A528,'Sheet1 - Table (1)'!$A$8:$AG$1186,COLUMN(F$7),FALSE)</f>
        <v>0</v>
      </c>
      <c r="G528" s="80" t="str">
        <f>VLOOKUP($A528,'Sheet1 - Table (1)'!$A$8:$AG$1186,COLUMN(G$7),FALSE)</f>
        <v>Switzerland</v>
      </c>
      <c r="H528" s="80" t="str">
        <f>VLOOKUP($A528,'Sheet1 - Table (1)'!$A$8:$AG$1186,COLUMN(H$7),FALSE)</f>
        <v>USD</v>
      </c>
      <c r="I528" s="80" t="str">
        <f>VLOOKUP($A528,'Sheet1 - Table (1)'!$A$8:$AG$1186,COLUMN(I$7),FALSE)</f>
        <v>Fonds de placement</v>
      </c>
      <c r="J528" s="80" t="str">
        <f>VLOOKUP($A528,'Sheet1 - Table (1)'!$A$8:$AG$1186,COLUMN(J$7),FALSE)</f>
        <v>Obligation</v>
      </c>
      <c r="K528" s="82">
        <f>VLOOKUP($A528,'Sheet1 - Table (1)'!$A$8:$AG$1186,COLUMN(K$7),FALSE)</f>
        <v>44255</v>
      </c>
      <c r="L528" s="80">
        <f>VLOOKUP($A528,'Sheet1 - Table (1)'!$A$8:$AG$1186,COLUMN(L$7),FALSE)</f>
        <v>341.41780699999998</v>
      </c>
      <c r="M528" s="80" t="str">
        <f>VLOOKUP($A528,'Sheet1 - Table (1)'!$A$8:$AG$1186,COLUMN(M$7),FALSE)</f>
        <v>Retained</v>
      </c>
      <c r="N528" s="80">
        <f>VLOOKUP($A528,'Sheet1 - Table (1)'!$A$8:$AG$1186,COLUMN(N$7),FALSE)</f>
        <v>0</v>
      </c>
      <c r="O528" s="80">
        <f>VLOOKUP($A528,'Sheet1 - Table (1)'!$A$8:$AG$1186,COLUMN(O$7),FALSE)</f>
        <v>0</v>
      </c>
      <c r="P528" s="80">
        <f>VLOOKUP($A528,'Sheet1 - Table (1)'!$A$8:$AG$1186,COLUMN(P$7),FALSE)</f>
        <v>0</v>
      </c>
      <c r="Q528" s="80">
        <f>VLOOKUP($A528,'Sheet1 - Table (1)'!$A$8:$AG$1186,COLUMN(Q$7),FALSE)</f>
        <v>0</v>
      </c>
      <c r="R528" s="80">
        <f>VLOOKUP($A528,'Sheet1 - Table (1)'!$A$8:$AG$1186,COLUMN(R$7),FALSE)</f>
        <v>0</v>
      </c>
      <c r="S528" s="80" t="b">
        <f>VLOOKUP($A528,'Sheet1 - Table (1)'!$A$8:$AG$1186,COLUMN(S$7),FALSE)</f>
        <v>1</v>
      </c>
      <c r="T528" s="80">
        <f>VLOOKUP($A528,'Sheet1 - Table (1)'!$A$8:$AG$1186,COLUMN(T$7),FALSE)</f>
        <v>0</v>
      </c>
      <c r="U528" s="80" t="str">
        <f t="shared" si="103"/>
        <v>GE</v>
      </c>
      <c r="V528" s="80" t="str">
        <f>VLOOKUP($A528,'Sheet1 - Table (1)'!$A$8:$AG$1186,COLUMN(V$7)+3,FALSE)</f>
        <v>CH - Uebrige Fds tradit. Anl.</v>
      </c>
      <c r="W528" s="80" t="str">
        <f>VLOOKUP(A528,'Sheet1 - Table (1)'!$A$8:$AF$10075,MATCH($W$8,'Sheet1 - Table (1)'!$10:$10,0),FALSE)</f>
        <v>Détermination des Prix Quotidien</v>
      </c>
      <c r="X528" s="80" t="str">
        <f>VLOOKUP(A528,'Sheet1 - Table (1)'!$A$8:$AAB$10075,MATCH($X$8,'Sheet1 - Table (1)'!$10:$10,0),FALSE)</f>
        <v>Optimized</v>
      </c>
      <c r="Y528" s="96" t="str">
        <f t="shared" si="107"/>
        <v>Fonds de placement</v>
      </c>
      <c r="AA528" s="96" t="s">
        <v>1823</v>
      </c>
      <c r="AB528" s="96" t="s">
        <v>2481</v>
      </c>
      <c r="AC528" s="214" t="s">
        <v>140</v>
      </c>
      <c r="AD528" s="214" t="s">
        <v>2481</v>
      </c>
      <c r="AE528" s="96" t="s">
        <v>2481</v>
      </c>
      <c r="AF528" s="246" t="s">
        <v>2546</v>
      </c>
      <c r="AI528" s="96" t="s">
        <v>785</v>
      </c>
      <c r="AJ528" s="96" t="s">
        <v>140</v>
      </c>
      <c r="AK528" s="96" t="s">
        <v>140</v>
      </c>
      <c r="AL528" s="96" t="s">
        <v>2481</v>
      </c>
      <c r="AM528" s="96" t="str">
        <f t="shared" si="106"/>
        <v>Obligations étrangères</v>
      </c>
      <c r="AO528" s="96" t="s">
        <v>2481</v>
      </c>
      <c r="AP528" s="96" t="s">
        <v>86</v>
      </c>
      <c r="AQ528" s="96">
        <v>5.81</v>
      </c>
      <c r="AR528" s="101">
        <v>1.77E-2</v>
      </c>
      <c r="AS528" s="101">
        <f t="shared" si="105"/>
        <v>1.5900000000000001E-2</v>
      </c>
      <c r="AT528" s="101">
        <v>1</v>
      </c>
      <c r="BB528" s="101">
        <v>1</v>
      </c>
      <c r="BN528" s="101">
        <v>1</v>
      </c>
      <c r="BV528" s="101">
        <v>1</v>
      </c>
      <c r="BY528" s="101" t="s">
        <v>1030</v>
      </c>
      <c r="BZ528" s="101" t="str">
        <f>IF(AJ528="Obligations",AP528&amp;" "&amp;AI528&amp;" "&amp;IF(AI528="High Yield",IF(AQ528&lt;2.5,"SHORT",IF(AQ528&gt;4,"LONG","MID")),IF(AQ528&lt;3.5,"SHORT",IF(AQ528&gt;8,"LONG","MID"))),"")</f>
        <v>Courbe USD Gouvernements MID</v>
      </c>
      <c r="CA528" s="101" t="s">
        <v>70</v>
      </c>
      <c r="CB528" s="101"/>
      <c r="CC528" s="101" t="s">
        <v>70</v>
      </c>
      <c r="CD528" s="42" t="s">
        <v>4374</v>
      </c>
      <c r="CE528" s="42" t="s">
        <v>4374</v>
      </c>
      <c r="CF528" s="42" t="str">
        <f>IFERROR(VLOOKUP(Funds[[#This Row],[Code ISIN]],[1]GLOBAL!$C$1:$L$27,10,FALSE)," ")</f>
        <v xml:space="preserve"> </v>
      </c>
      <c r="CG528" s="42" t="s">
        <v>4374</v>
      </c>
      <c r="CH528" s="42" t="s">
        <v>4374</v>
      </c>
      <c r="CI528" s="42" t="s">
        <v>4374</v>
      </c>
      <c r="CJ528" s="123">
        <v>42734</v>
      </c>
      <c r="CK528" s="96" t="s">
        <v>4374</v>
      </c>
      <c r="CL528" s="246" t="str">
        <f>VLOOKUP(Funds[[#This Row],[Code ISIN]],'Sheet1 - Table (1)'!$A$10:$AF$110017,MATCH("Funds Liquidity",'Sheet1 - Table (1)'!$10:$10,0),FALSE)</f>
        <v>Jour</v>
      </c>
    </row>
    <row r="529" spans="1:93">
      <c r="A529" s="97" t="s">
        <v>1810</v>
      </c>
      <c r="B529" s="305">
        <f>IF(ISERROR(VALUE(VLOOKUP($A529,'Sheet1 - Table (1)'!$A$8:$AG$1186,COLUMN(B$7),FALSE))),VLOOKUP(A529,TK_MANQUANTS,2,FALSE),IF(VALUE(VLOOKUP($A529,'Sheet1 - Table (1)'!$A$8:$AG$1186,COLUMN(B$7),FALSE))=0,VLOOKUP(A529,TK_MANQUANTS,2,FALSE),VALUE(VLOOKUP($A529,'Sheet1 - Table (1)'!$A$8:$AG$1186,COLUMN(B$7),FALSE))))</f>
        <v>11704519</v>
      </c>
      <c r="C529" s="80" t="str">
        <f>VLOOKUP($A529,'Sheet1 - Table (1)'!$A$8:$AG$1186,COLUMN(C$7),FALSE)</f>
        <v>Swisscanto (CH) IBF USA Govt. NT USD</v>
      </c>
      <c r="D529" s="82">
        <f>VLOOKUP($A529,'Sheet1 - Table (1)'!$A$8:$AG$1186,COLUMN(D$7),FALSE)</f>
        <v>44196</v>
      </c>
      <c r="E529" s="124">
        <f>VLOOKUP($A529,'Sheet1 - Table (1)'!$A$8:$AG$1186,COLUMN(E$7),FALSE)</f>
        <v>0</v>
      </c>
      <c r="F529" s="80">
        <f>VLOOKUP($A529,'Sheet1 - Table (1)'!$A$8:$AG$1186,COLUMN(F$7),FALSE)</f>
        <v>0</v>
      </c>
      <c r="G529" s="80" t="str">
        <f>VLOOKUP($A529,'Sheet1 - Table (1)'!$A$8:$AG$1186,COLUMN(G$7),FALSE)</f>
        <v>Switzerland</v>
      </c>
      <c r="H529" s="80" t="str">
        <f>VLOOKUP($A529,'Sheet1 - Table (1)'!$A$8:$AG$1186,COLUMN(H$7),FALSE)</f>
        <v>USD</v>
      </c>
      <c r="I529" s="80" t="str">
        <f>VLOOKUP($A529,'Sheet1 - Table (1)'!$A$8:$AG$1186,COLUMN(I$7),FALSE)</f>
        <v>Fonds de placement</v>
      </c>
      <c r="J529" s="80" t="str">
        <f>VLOOKUP($A529,'Sheet1 - Table (1)'!$A$8:$AG$1186,COLUMN(J$7),FALSE)</f>
        <v>Obligation</v>
      </c>
      <c r="K529" s="82">
        <f>VLOOKUP($A529,'Sheet1 - Table (1)'!$A$8:$AG$1186,COLUMN(K$7),FALSE)</f>
        <v>44255</v>
      </c>
      <c r="L529" s="80">
        <f>VLOOKUP($A529,'Sheet1 - Table (1)'!$A$8:$AG$1186,COLUMN(L$7),FALSE)</f>
        <v>341.41780699999998</v>
      </c>
      <c r="M529" s="80" t="str">
        <f>VLOOKUP($A529,'Sheet1 - Table (1)'!$A$8:$AG$1186,COLUMN(M$7),FALSE)</f>
        <v>Retained</v>
      </c>
      <c r="N529" s="80">
        <f>VLOOKUP($A529,'Sheet1 - Table (1)'!$A$8:$AG$1186,COLUMN(N$7),FALSE)</f>
        <v>0</v>
      </c>
      <c r="O529" s="80">
        <f>VLOOKUP($A529,'Sheet1 - Table (1)'!$A$8:$AG$1186,COLUMN(O$7),FALSE)</f>
        <v>0</v>
      </c>
      <c r="P529" s="80">
        <f>VLOOKUP($A529,'Sheet1 - Table (1)'!$A$8:$AG$1186,COLUMN(P$7),FALSE)</f>
        <v>0</v>
      </c>
      <c r="Q529" s="80">
        <f>VLOOKUP($A529,'Sheet1 - Table (1)'!$A$8:$AG$1186,COLUMN(Q$7),FALSE)</f>
        <v>0</v>
      </c>
      <c r="R529" s="80">
        <f>VLOOKUP($A529,'Sheet1 - Table (1)'!$A$8:$AG$1186,COLUMN(R$7),FALSE)</f>
        <v>0</v>
      </c>
      <c r="S529" s="80">
        <f>VLOOKUP($A529,'Sheet1 - Table (1)'!$A$8:$AG$1186,COLUMN(S$7),FALSE)</f>
        <v>0</v>
      </c>
      <c r="T529" s="80">
        <f>VLOOKUP($A529,'Sheet1 - Table (1)'!$A$8:$AG$1186,COLUMN(T$7),FALSE)</f>
        <v>0</v>
      </c>
      <c r="U529" s="80" t="str">
        <f t="shared" si="103"/>
        <v/>
      </c>
      <c r="V529" s="80" t="str">
        <f>VLOOKUP($A529,'Sheet1 - Table (1)'!$A$8:$AG$1186,COLUMN(V$7)+3,FALSE)</f>
        <v>CH - Uebrige Fds tradit. Anl.</v>
      </c>
      <c r="W529" s="80" t="str">
        <f>VLOOKUP(A529,'Sheet1 - Table (1)'!$A$8:$AF$10075,MATCH($W$8,'Sheet1 - Table (1)'!$10:$10,0),FALSE)</f>
        <v>Détermination des Prix Quotidien</v>
      </c>
      <c r="X529" s="80" t="str">
        <f>VLOOKUP(A529,'Sheet1 - Table (1)'!$A$8:$AAB$10075,MATCH($X$8,'Sheet1 - Table (1)'!$10:$10,0),FALSE)</f>
        <v>Optimized</v>
      </c>
      <c r="Y529" s="96" t="str">
        <f t="shared" si="107"/>
        <v>Fonds de placement</v>
      </c>
      <c r="AA529" s="96" t="s">
        <v>1823</v>
      </c>
      <c r="AB529" s="96" t="s">
        <v>2481</v>
      </c>
      <c r="AC529" s="214" t="s">
        <v>140</v>
      </c>
      <c r="AD529" s="214" t="s">
        <v>2481</v>
      </c>
      <c r="AE529" s="96" t="s">
        <v>2481</v>
      </c>
      <c r="AF529" s="246" t="s">
        <v>2546</v>
      </c>
      <c r="AG529" s="96" t="s">
        <v>2857</v>
      </c>
      <c r="AI529" s="96" t="s">
        <v>785</v>
      </c>
      <c r="AJ529" s="96" t="s">
        <v>140</v>
      </c>
      <c r="AK529" s="96" t="s">
        <v>140</v>
      </c>
      <c r="AL529" s="96" t="s">
        <v>2481</v>
      </c>
      <c r="AM529" s="96" t="str">
        <f t="shared" si="106"/>
        <v>Obligations étrangères</v>
      </c>
      <c r="AO529" s="96" t="s">
        <v>2481</v>
      </c>
      <c r="AP529" s="96" t="s">
        <v>86</v>
      </c>
      <c r="AQ529" s="96">
        <v>5.81</v>
      </c>
      <c r="AR529" s="101">
        <v>1.77E-2</v>
      </c>
      <c r="AS529" s="101">
        <f t="shared" si="105"/>
        <v>1.77E-2</v>
      </c>
      <c r="AT529" s="101">
        <v>1</v>
      </c>
      <c r="BB529" s="101">
        <v>1</v>
      </c>
      <c r="BN529" s="101">
        <v>1</v>
      </c>
      <c r="BT529" s="101">
        <v>2.9999999999999997E-4</v>
      </c>
      <c r="BU529" s="101">
        <v>0</v>
      </c>
      <c r="BV529" s="101">
        <v>1</v>
      </c>
      <c r="BW529" s="101">
        <v>0</v>
      </c>
      <c r="BX529" s="121" t="s">
        <v>1851</v>
      </c>
      <c r="BY529" s="101" t="s">
        <v>130</v>
      </c>
      <c r="BZ529" s="101" t="s">
        <v>1805</v>
      </c>
      <c r="CA529" s="101" t="s">
        <v>4050</v>
      </c>
      <c r="CB529" s="122" t="s">
        <v>3774</v>
      </c>
      <c r="CC529" s="101" t="s">
        <v>3998</v>
      </c>
      <c r="CD529" s="42" t="s">
        <v>4374</v>
      </c>
      <c r="CE529" s="42" t="s">
        <v>4374</v>
      </c>
      <c r="CF529" s="42" t="str">
        <f>IFERROR(VLOOKUP(Funds[[#This Row],[Code ISIN]],[1]GLOBAL!$C$1:$L$27,10,FALSE)," ")</f>
        <v xml:space="preserve"> </v>
      </c>
      <c r="CG529" s="42" t="s">
        <v>4374</v>
      </c>
      <c r="CH529" s="42" t="s">
        <v>4374</v>
      </c>
      <c r="CI529" s="42" t="s">
        <v>4374</v>
      </c>
      <c r="CJ529" s="123"/>
      <c r="CK529" s="96" t="s">
        <v>4374</v>
      </c>
      <c r="CL529" s="246" t="str">
        <f>VLOOKUP(Funds[[#This Row],[Code ISIN]],'Sheet1 - Table (1)'!$A$10:$AF$110017,MATCH("Funds Liquidity",'Sheet1 - Table (1)'!$10:$10,0),FALSE)</f>
        <v>Jour</v>
      </c>
      <c r="CM529" s="246" t="s">
        <v>140</v>
      </c>
    </row>
    <row r="530" spans="1:93">
      <c r="A530" s="128" t="s">
        <v>1681</v>
      </c>
      <c r="B530" s="305">
        <f>IF(ISERROR(VALUE(VLOOKUP($A530,'Sheet1 - Table (1)'!$A$8:$AG$1186,COLUMN(B$7),FALSE))),VLOOKUP(A530,TK_MANQUANTS,2,FALSE),IF(VALUE(VLOOKUP($A530,'Sheet1 - Table (1)'!$A$8:$AG$1186,COLUMN(B$7),FALSE))=0,VLOOKUP(A530,TK_MANQUANTS,2,FALSE),VALUE(VLOOKUP($A530,'Sheet1 - Table (1)'!$A$8:$AG$1186,COLUMN(B$7),FALSE))))</f>
        <v>1439864</v>
      </c>
      <c r="C530" s="80" t="str">
        <f>VLOOKUP($A530,'Sheet1 - Table (1)'!$A$8:$AG$1186,COLUMN(C$7),FALSE)</f>
        <v>Vanguard US Government Bond Index Inv USD</v>
      </c>
      <c r="D530" s="82">
        <f>VLOOKUP($A530,'Sheet1 - Table (1)'!$A$8:$AG$1186,COLUMN(D$7),FALSE)</f>
        <v>43879</v>
      </c>
      <c r="E530" s="124">
        <f>VLOOKUP($A530,'Sheet1 - Table (1)'!$A$8:$AG$1186,COLUMN(E$7),FALSE)</f>
        <v>0.12</v>
      </c>
      <c r="F530" s="80" t="b">
        <f>VLOOKUP($A530,'Sheet1 - Table (1)'!$A$8:$AG$1186,COLUMN(F$7),FALSE)</f>
        <v>1</v>
      </c>
      <c r="G530" s="80" t="str">
        <f>VLOOKUP($A530,'Sheet1 - Table (1)'!$A$8:$AG$1186,COLUMN(G$7),FALSE)</f>
        <v>Ireland</v>
      </c>
      <c r="H530" s="80" t="str">
        <f>VLOOKUP($A530,'Sheet1 - Table (1)'!$A$8:$AG$1186,COLUMN(H$7),FALSE)</f>
        <v>USD</v>
      </c>
      <c r="I530" s="80" t="str">
        <f>VLOOKUP($A530,'Sheet1 - Table (1)'!$A$8:$AG$1186,COLUMN(I$7),FALSE)</f>
        <v>Fonds de placement</v>
      </c>
      <c r="J530" s="80" t="str">
        <f>VLOOKUP($A530,'Sheet1 - Table (1)'!$A$8:$AG$1186,COLUMN(J$7),FALSE)</f>
        <v>Obligation</v>
      </c>
      <c r="K530" s="82">
        <f>VLOOKUP($A530,'Sheet1 - Table (1)'!$A$8:$AG$1186,COLUMN(K$7),FALSE)</f>
        <v>44255</v>
      </c>
      <c r="L530" s="80">
        <f>VLOOKUP($A530,'Sheet1 - Table (1)'!$A$8:$AG$1186,COLUMN(L$7),FALSE)</f>
        <v>4173.3475163000003</v>
      </c>
      <c r="M530" s="80" t="str">
        <f>VLOOKUP($A530,'Sheet1 - Table (1)'!$A$8:$AG$1186,COLUMN(M$7),FALSE)</f>
        <v>Retained</v>
      </c>
      <c r="N530" s="80">
        <f>VLOOKUP($A530,'Sheet1 - Table (1)'!$A$8:$AG$1186,COLUMN(N$7),FALSE)</f>
        <v>0</v>
      </c>
      <c r="O530" s="80" t="b">
        <f>VLOOKUP($A530,'Sheet1 - Table (1)'!$A$8:$AG$1186,COLUMN(O$7),FALSE)</f>
        <v>1</v>
      </c>
      <c r="P530" s="80" t="b">
        <f>VLOOKUP($A530,'Sheet1 - Table (1)'!$A$8:$AG$1186,COLUMN(P$7),FALSE)</f>
        <v>1</v>
      </c>
      <c r="Q530" s="80" t="b">
        <f>VLOOKUP($A530,'Sheet1 - Table (1)'!$A$8:$AG$1186,COLUMN(Q$7),FALSE)</f>
        <v>1</v>
      </c>
      <c r="R530" s="80" t="b">
        <f>VLOOKUP($A530,'Sheet1 - Table (1)'!$A$8:$AG$1186,COLUMN(R$7),FALSE)</f>
        <v>1</v>
      </c>
      <c r="S530" s="80" t="b">
        <f>VLOOKUP($A530,'Sheet1 - Table (1)'!$A$8:$AG$1186,COLUMN(S$7),FALSE)</f>
        <v>1</v>
      </c>
      <c r="T530" s="80" t="b">
        <f>VLOOKUP($A530,'Sheet1 - Table (1)'!$A$8:$AG$1186,COLUMN(T$7),FALSE)</f>
        <v>1</v>
      </c>
      <c r="U530" s="80" t="str">
        <f t="shared" si="103"/>
        <v>FR-IT-NE-SP-GE-UK</v>
      </c>
      <c r="V530" s="80" t="str">
        <f>VLOOKUP($A530,'Sheet1 - Table (1)'!$A$8:$AG$1186,COLUMN(V$7)+3,FALSE)</f>
        <v>ICVC</v>
      </c>
      <c r="W530" s="80" t="str">
        <f>VLOOKUP(A530,'Sheet1 - Table (1)'!$A$8:$AF$10075,MATCH($W$8,'Sheet1 - Table (1)'!$10:$10,0),FALSE)</f>
        <v>Détermination des Prix Quotidien</v>
      </c>
      <c r="X530" s="80" t="str">
        <f>VLOOKUP(A530,'Sheet1 - Table (1)'!$A$8:$AAB$10075,MATCH($X$8,'Sheet1 - Table (1)'!$10:$10,0),FALSE)</f>
        <v>Optimized</v>
      </c>
      <c r="Y530" s="96" t="str">
        <f t="shared" si="107"/>
        <v>Fonds de placement</v>
      </c>
      <c r="AA530" s="96" t="s">
        <v>1823</v>
      </c>
      <c r="AB530" s="96" t="s">
        <v>2481</v>
      </c>
      <c r="AC530" s="214" t="s">
        <v>140</v>
      </c>
      <c r="AD530" s="214" t="s">
        <v>2481</v>
      </c>
      <c r="AE530" s="96" t="s">
        <v>2481</v>
      </c>
      <c r="AF530" s="246" t="s">
        <v>2546</v>
      </c>
      <c r="AI530" s="96" t="s">
        <v>785</v>
      </c>
      <c r="AJ530" s="96" t="s">
        <v>140</v>
      </c>
      <c r="AK530" s="96" t="s">
        <v>140</v>
      </c>
      <c r="AL530" s="96" t="s">
        <v>2481</v>
      </c>
      <c r="AM530" s="96" t="str">
        <f t="shared" si="106"/>
        <v>Obligations étrangères</v>
      </c>
      <c r="AO530" s="96" t="s">
        <v>2481</v>
      </c>
      <c r="AP530" s="96" t="s">
        <v>86</v>
      </c>
      <c r="AQ530" s="96">
        <v>5.8</v>
      </c>
      <c r="AR530" s="101">
        <v>1.8599999999999998E-2</v>
      </c>
      <c r="AS530" s="101">
        <f t="shared" si="105"/>
        <v>1.7399999999999999E-2</v>
      </c>
      <c r="AT530" s="101">
        <v>1</v>
      </c>
      <c r="BB530" s="101">
        <v>1</v>
      </c>
      <c r="BN530" s="101">
        <v>1</v>
      </c>
      <c r="BV530" s="101">
        <v>1</v>
      </c>
      <c r="BY530" s="101" t="s">
        <v>1685</v>
      </c>
      <c r="BZ530" s="101" t="s">
        <v>1805</v>
      </c>
      <c r="CA530" s="101" t="s">
        <v>70</v>
      </c>
      <c r="CB530" s="101"/>
      <c r="CC530" s="101" t="s">
        <v>70</v>
      </c>
      <c r="CD530" s="42" t="s">
        <v>4374</v>
      </c>
      <c r="CE530" s="42" t="s">
        <v>4374</v>
      </c>
      <c r="CF530" s="42" t="str">
        <f>IFERROR(VLOOKUP(Funds[[#This Row],[Code ISIN]],[1]GLOBAL!$C$1:$L$27,10,FALSE)," ")</f>
        <v xml:space="preserve"> </v>
      </c>
      <c r="CG530" s="42" t="s">
        <v>4374</v>
      </c>
      <c r="CH530" s="42" t="s">
        <v>4374</v>
      </c>
      <c r="CI530" s="42" t="s">
        <v>4374</v>
      </c>
      <c r="CJ530" s="123">
        <v>42734</v>
      </c>
      <c r="CK530" s="96" t="s">
        <v>4374</v>
      </c>
      <c r="CL530" s="246" t="str">
        <f>VLOOKUP(Funds[[#This Row],[Code ISIN]],'Sheet1 - Table (1)'!$A$10:$AF$110017,MATCH("Funds Liquidity",'Sheet1 - Table (1)'!$10:$10,0),FALSE)</f>
        <v>Jour</v>
      </c>
    </row>
    <row r="531" spans="1:93">
      <c r="A531" s="80" t="s">
        <v>1831</v>
      </c>
      <c r="B531" s="305">
        <f>IF(ISERROR(VALUE(VLOOKUP($A531,'Sheet1 - Table (1)'!$A$8:$AG$1186,COLUMN(B$7),FALSE))),VLOOKUP(A531,TK_MANQUANTS,2,FALSE),IF(VALUE(VLOOKUP($A531,'Sheet1 - Table (1)'!$A$8:$AG$1186,COLUMN(B$7),FALSE))=0,VLOOKUP(A531,TK_MANQUANTS,2,FALSE),VALUE(VLOOKUP($A531,'Sheet1 - Table (1)'!$A$8:$AG$1186,COLUMN(B$7),FALSE))))</f>
        <v>26070955</v>
      </c>
      <c r="C531" s="80" t="str">
        <f>VLOOKUP($A531,'Sheet1 - Table (1)'!$A$8:$AG$1186,COLUMN(C$7),FALSE)</f>
        <v>CSIF (CH) Bond Aggregate USD QB</v>
      </c>
      <c r="D531" s="82">
        <f>VLOOKUP($A531,'Sheet1 - Table (1)'!$A$8:$AG$1186,COLUMN(D$7),FALSE)</f>
        <v>43890</v>
      </c>
      <c r="E531" s="124">
        <f>VLOOKUP($A531,'Sheet1 - Table (1)'!$A$8:$AG$1186,COLUMN(E$7),FALSE)</f>
        <v>0.1706</v>
      </c>
      <c r="F531" s="80">
        <f>VLOOKUP($A531,'Sheet1 - Table (1)'!$A$8:$AG$1186,COLUMN(F$7),FALSE)</f>
        <v>0</v>
      </c>
      <c r="G531" s="80" t="str">
        <f>VLOOKUP($A531,'Sheet1 - Table (1)'!$A$8:$AG$1186,COLUMN(G$7),FALSE)</f>
        <v>Switzerland</v>
      </c>
      <c r="H531" s="80" t="str">
        <f>VLOOKUP($A531,'Sheet1 - Table (1)'!$A$8:$AG$1186,COLUMN(H$7),FALSE)</f>
        <v>USD</v>
      </c>
      <c r="I531" s="80" t="str">
        <f>VLOOKUP($A531,'Sheet1 - Table (1)'!$A$8:$AG$1186,COLUMN(I$7),FALSE)</f>
        <v>Fonds de placement</v>
      </c>
      <c r="J531" s="80" t="str">
        <f>VLOOKUP($A531,'Sheet1 - Table (1)'!$A$8:$AG$1186,COLUMN(J$7),FALSE)</f>
        <v>Obligation</v>
      </c>
      <c r="K531" s="82">
        <f>VLOOKUP($A531,'Sheet1 - Table (1)'!$A$8:$AG$1186,COLUMN(K$7),FALSE)</f>
        <v>44255</v>
      </c>
      <c r="L531" s="80">
        <f>VLOOKUP($A531,'Sheet1 - Table (1)'!$A$8:$AG$1186,COLUMN(L$7),FALSE)</f>
        <v>2570.1173027999998</v>
      </c>
      <c r="M531" s="80" t="str">
        <f>VLOOKUP($A531,'Sheet1 - Table (1)'!$A$8:$AG$1186,COLUMN(M$7),FALSE)</f>
        <v>Retained</v>
      </c>
      <c r="N531" s="80">
        <f>VLOOKUP($A531,'Sheet1 - Table (1)'!$A$8:$AG$1186,COLUMN(N$7),FALSE)</f>
        <v>0</v>
      </c>
      <c r="O531" s="80">
        <f>VLOOKUP($A531,'Sheet1 - Table (1)'!$A$8:$AG$1186,COLUMN(O$7),FALSE)</f>
        <v>0</v>
      </c>
      <c r="P531" s="80">
        <f>VLOOKUP($A531,'Sheet1 - Table (1)'!$A$8:$AG$1186,COLUMN(P$7),FALSE)</f>
        <v>0</v>
      </c>
      <c r="Q531" s="80">
        <f>VLOOKUP($A531,'Sheet1 - Table (1)'!$A$8:$AG$1186,COLUMN(Q$7),FALSE)</f>
        <v>0</v>
      </c>
      <c r="R531" s="80">
        <f>VLOOKUP($A531,'Sheet1 - Table (1)'!$A$8:$AG$1186,COLUMN(R$7),FALSE)</f>
        <v>0</v>
      </c>
      <c r="S531" s="80">
        <f>VLOOKUP($A531,'Sheet1 - Table (1)'!$A$8:$AG$1186,COLUMN(S$7),FALSE)</f>
        <v>0</v>
      </c>
      <c r="T531" s="80">
        <f>VLOOKUP($A531,'Sheet1 - Table (1)'!$A$8:$AG$1186,COLUMN(T$7),FALSE)</f>
        <v>0</v>
      </c>
      <c r="U531" s="80" t="str">
        <f t="shared" si="103"/>
        <v/>
      </c>
      <c r="V531" s="80" t="str">
        <f>VLOOKUP($A531,'Sheet1 - Table (1)'!$A$8:$AG$1186,COLUMN(V$7)+3,FALSE)</f>
        <v>CH - Uebrige Fds tradit. Anl.</v>
      </c>
      <c r="W531" s="80" t="str">
        <f>VLOOKUP(A531,'Sheet1 - Table (1)'!$A$8:$AF$10075,MATCH($W$8,'Sheet1 - Table (1)'!$10:$10,0),FALSE)</f>
        <v>Détermination des Prix Quotidien</v>
      </c>
      <c r="X531" s="80" t="str">
        <f>VLOOKUP(A531,'Sheet1 - Table (1)'!$A$8:$AAB$10075,MATCH($X$8,'Sheet1 - Table (1)'!$10:$10,0),FALSE)</f>
        <v>Optimized</v>
      </c>
      <c r="Y531" s="96" t="str">
        <f t="shared" si="107"/>
        <v>Fonds de placement</v>
      </c>
      <c r="AA531" s="96" t="s">
        <v>1823</v>
      </c>
      <c r="AB531" s="96" t="s">
        <v>2481</v>
      </c>
      <c r="AC531" s="214" t="s">
        <v>140</v>
      </c>
      <c r="AD531" s="214" t="s">
        <v>2481</v>
      </c>
      <c r="AE531" s="96" t="s">
        <v>2481</v>
      </c>
      <c r="AF531" s="246" t="s">
        <v>2546</v>
      </c>
      <c r="AI531" s="96" t="s">
        <v>381</v>
      </c>
      <c r="AJ531" s="96" t="s">
        <v>140</v>
      </c>
      <c r="AK531" s="96" t="s">
        <v>140</v>
      </c>
      <c r="AL531" s="96" t="s">
        <v>2481</v>
      </c>
      <c r="AM531" s="96" t="str">
        <f t="shared" si="106"/>
        <v>Obligations étrangères</v>
      </c>
      <c r="AO531" s="96" t="s">
        <v>2481</v>
      </c>
      <c r="AP531" s="96" t="s">
        <v>86</v>
      </c>
      <c r="AQ531" s="96">
        <v>5.78</v>
      </c>
      <c r="AR531" s="101">
        <v>2.6200000000000001E-2</v>
      </c>
      <c r="AS531" s="101">
        <f t="shared" si="105"/>
        <v>2.4494000000000002E-2</v>
      </c>
      <c r="AT531" s="101">
        <v>0.58440000000000003</v>
      </c>
      <c r="AU531" s="101">
        <v>0.26690000000000003</v>
      </c>
      <c r="AV531" s="101">
        <v>0.1487</v>
      </c>
      <c r="BB531" s="101">
        <v>1</v>
      </c>
      <c r="BN531" s="101">
        <v>1</v>
      </c>
      <c r="BT531" s="101">
        <v>3.0000000000000001E-3</v>
      </c>
      <c r="BU531" s="101">
        <v>0</v>
      </c>
      <c r="BV531" s="101">
        <v>0.746</v>
      </c>
      <c r="BW531" s="101">
        <v>0.254</v>
      </c>
      <c r="BY531" s="101" t="s">
        <v>1837</v>
      </c>
      <c r="BZ531" s="101" t="s">
        <v>1805</v>
      </c>
      <c r="CA531" s="101" t="s">
        <v>4050</v>
      </c>
      <c r="CB531" s="122" t="s">
        <v>3679</v>
      </c>
      <c r="CC531" s="101" t="s">
        <v>3956</v>
      </c>
      <c r="CD531" s="42" t="s">
        <v>4374</v>
      </c>
      <c r="CE531" s="42" t="s">
        <v>4374</v>
      </c>
      <c r="CF531" s="42" t="str">
        <f>IFERROR(VLOOKUP(Funds[[#This Row],[Code ISIN]],[1]GLOBAL!$C$1:$L$27,10,FALSE)," ")</f>
        <v xml:space="preserve"> </v>
      </c>
      <c r="CG531" s="42" t="s">
        <v>4374</v>
      </c>
      <c r="CH531" s="42" t="s">
        <v>4374</v>
      </c>
      <c r="CI531" s="42" t="s">
        <v>4374</v>
      </c>
      <c r="CJ531" s="123"/>
      <c r="CK531" s="96" t="s">
        <v>4374</v>
      </c>
      <c r="CL531" s="246" t="str">
        <f>VLOOKUP(Funds[[#This Row],[Code ISIN]],'Sheet1 - Table (1)'!$A$10:$AF$110017,MATCH("Funds Liquidity",'Sheet1 - Table (1)'!$10:$10,0),FALSE)</f>
        <v>Jour</v>
      </c>
    </row>
    <row r="532" spans="1:93">
      <c r="A532" s="80" t="s">
        <v>200</v>
      </c>
      <c r="B532" s="305">
        <f>IF(ISERROR(VALUE(VLOOKUP($A532,'Sheet1 - Table (1)'!$A$8:$AG$1186,COLUMN(B$7),FALSE))),VLOOKUP(A532,TK_MANQUANTS,2,FALSE),IF(VALUE(VLOOKUP($A532,'Sheet1 - Table (1)'!$A$8:$AG$1186,COLUMN(B$7),FALSE))=0,VLOOKUP(A532,TK_MANQUANTS,2,FALSE),VALUE(VLOOKUP($A532,'Sheet1 - Table (1)'!$A$8:$AG$1186,COLUMN(B$7),FALSE))))</f>
        <v>10012758</v>
      </c>
      <c r="C532" s="80" t="str">
        <f>VLOOKUP($A532,'Sheet1 - Table (1)'!$A$8:$AG$1186,COLUMN(C$7),FALSE)</f>
        <v>iShares € Aggregate Bond UCITS ETF EUR (Dist)</v>
      </c>
      <c r="D532" s="82">
        <f>VLOOKUP($A532,'Sheet1 - Table (1)'!$A$8:$AG$1186,COLUMN(D$7),FALSE)</f>
        <v>43861</v>
      </c>
      <c r="E532" s="124">
        <f>VLOOKUP($A532,'Sheet1 - Table (1)'!$A$8:$AG$1186,COLUMN(E$7),FALSE)</f>
        <v>0.25</v>
      </c>
      <c r="F532" s="80" t="b">
        <f>VLOOKUP($A532,'Sheet1 - Table (1)'!$A$8:$AG$1186,COLUMN(F$7),FALSE)</f>
        <v>1</v>
      </c>
      <c r="G532" s="80" t="str">
        <f>VLOOKUP($A532,'Sheet1 - Table (1)'!$A$8:$AG$1186,COLUMN(G$7),FALSE)</f>
        <v>Ireland</v>
      </c>
      <c r="H532" s="80" t="str">
        <f>VLOOKUP($A532,'Sheet1 - Table (1)'!$A$8:$AG$1186,COLUMN(H$7),FALSE)</f>
        <v>EUR</v>
      </c>
      <c r="I532" s="80" t="str">
        <f>VLOOKUP($A532,'Sheet1 - Table (1)'!$A$8:$AG$1186,COLUMN(I$7),FALSE)</f>
        <v>Exchange Traded Funds</v>
      </c>
      <c r="J532" s="80" t="str">
        <f>VLOOKUP($A532,'Sheet1 - Table (1)'!$A$8:$AG$1186,COLUMN(J$7),FALSE)</f>
        <v>Obligation</v>
      </c>
      <c r="K532" s="82">
        <f>VLOOKUP($A532,'Sheet1 - Table (1)'!$A$8:$AG$1186,COLUMN(K$7),FALSE)</f>
        <v>44255</v>
      </c>
      <c r="L532" s="80">
        <f>VLOOKUP($A532,'Sheet1 - Table (1)'!$A$8:$AG$1186,COLUMN(L$7),FALSE)</f>
        <v>2282.7571542999999</v>
      </c>
      <c r="M532" s="80" t="str">
        <f>VLOOKUP($A532,'Sheet1 - Table (1)'!$A$8:$AG$1186,COLUMN(M$7),FALSE)</f>
        <v>Paid</v>
      </c>
      <c r="N532" s="80" t="b">
        <f>VLOOKUP($A532,'Sheet1 - Table (1)'!$A$8:$AG$1186,COLUMN(N$7),FALSE)</f>
        <v>1</v>
      </c>
      <c r="O532" s="80" t="b">
        <f>VLOOKUP($A532,'Sheet1 - Table (1)'!$A$8:$AG$1186,COLUMN(O$7),FALSE)</f>
        <v>1</v>
      </c>
      <c r="P532" s="80" t="b">
        <f>VLOOKUP($A532,'Sheet1 - Table (1)'!$A$8:$AG$1186,COLUMN(P$7),FALSE)</f>
        <v>1</v>
      </c>
      <c r="Q532" s="80" t="b">
        <f>VLOOKUP($A532,'Sheet1 - Table (1)'!$A$8:$AG$1186,COLUMN(Q$7),FALSE)</f>
        <v>1</v>
      </c>
      <c r="R532" s="80" t="b">
        <f>VLOOKUP($A532,'Sheet1 - Table (1)'!$A$8:$AG$1186,COLUMN(R$7),FALSE)</f>
        <v>1</v>
      </c>
      <c r="S532" s="80" t="b">
        <f>VLOOKUP($A532,'Sheet1 - Table (1)'!$A$8:$AG$1186,COLUMN(S$7),FALSE)</f>
        <v>1</v>
      </c>
      <c r="T532" s="80" t="b">
        <f>VLOOKUP($A532,'Sheet1 - Table (1)'!$A$8:$AG$1186,COLUMN(T$7),FALSE)</f>
        <v>1</v>
      </c>
      <c r="U532" s="80" t="str">
        <f t="shared" si="103"/>
        <v>BE-FR-IT-NE-SP-GE-UK</v>
      </c>
      <c r="V532" s="80" t="str">
        <f>VLOOKUP($A532,'Sheet1 - Table (1)'!$A$8:$AG$1186,COLUMN(V$7)+3,FALSE)</f>
        <v>ICVC</v>
      </c>
      <c r="W532" s="80" t="str">
        <f>VLOOKUP(A532,'Sheet1 - Table (1)'!$A$8:$AF$10075,MATCH($W$8,'Sheet1 - Table (1)'!$10:$10,0),FALSE)</f>
        <v>Détermination des Prix Quotidien</v>
      </c>
      <c r="X532" s="80" t="str">
        <f>VLOOKUP(A532,'Sheet1 - Table (1)'!$A$8:$AAB$10075,MATCH($X$8,'Sheet1 - Table (1)'!$10:$10,0),FALSE)</f>
        <v>Optimized</v>
      </c>
      <c r="Y532" s="96" t="str">
        <f t="shared" si="107"/>
        <v>ETF</v>
      </c>
      <c r="AA532" s="96" t="s">
        <v>1823</v>
      </c>
      <c r="AB532" s="96" t="s">
        <v>2481</v>
      </c>
      <c r="AC532" s="214" t="s">
        <v>140</v>
      </c>
      <c r="AD532" s="214" t="s">
        <v>2481</v>
      </c>
      <c r="AE532" s="96" t="s">
        <v>2542</v>
      </c>
      <c r="AF532" s="246" t="s">
        <v>2481</v>
      </c>
      <c r="AG532" s="96" t="s">
        <v>2857</v>
      </c>
      <c r="AI532" s="96" t="s">
        <v>381</v>
      </c>
      <c r="AJ532" s="96" t="s">
        <v>140</v>
      </c>
      <c r="AK532" s="96" t="s">
        <v>140</v>
      </c>
      <c r="AL532" s="96" t="s">
        <v>2481</v>
      </c>
      <c r="AM532" s="96" t="str">
        <f t="shared" si="106"/>
        <v>Obligations étrangères</v>
      </c>
      <c r="AO532" s="96" t="s">
        <v>2481</v>
      </c>
      <c r="AP532" s="96" t="s">
        <v>75</v>
      </c>
      <c r="AQ532" s="219">
        <f>VLOOKUP($CC532,indice!$A$1:$AV$3072,MATCH(AQ$8,indice!$A$1:$AV$1,0),FALSE)</f>
        <v>7.69</v>
      </c>
      <c r="AR532" s="220">
        <f>VLOOKUP($CC532,indice!$A$1:$AV$3072,MATCH(AR$8,indice!$A$1:$AV$1,0),FALSE)</f>
        <v>2.0000000000000001E-4</v>
      </c>
      <c r="AS532" s="101">
        <f t="shared" si="105"/>
        <v>-2.3E-3</v>
      </c>
      <c r="AT532" s="220">
        <f>VLOOKUP($CC532,indice!$A$1:$AV$3072,MATCH(AT$8,indice!$A$1:$AV$1,0),FALSE)</f>
        <v>0.54300000000000004</v>
      </c>
      <c r="AU532" s="220">
        <f>VLOOKUP($CC532,indice!$A$1:$AV$3072,MATCH(AU$8,indice!$A$1:$AV$1,0),FALSE)</f>
        <v>0.18609999999999999</v>
      </c>
      <c r="AV532" s="220">
        <f>VLOOKUP($CC532,indice!$A$1:$AV$3072,MATCH(AV$8,indice!$A$1:$AV$1,0),FALSE)</f>
        <v>0.27089999999999997</v>
      </c>
      <c r="AW532" s="220">
        <f>VLOOKUP($CC532,indice!$A$1:$AV$3072,MATCH(AW$8,indice!$A$1:$AV$1,0),FALSE)</f>
        <v>0</v>
      </c>
      <c r="AY532" s="220">
        <f>VLOOKUP($CC532,indice!$A$1:$AV$3072,MATCH(AY$8,indice!$A$1:$AV$1,0),FALSE)</f>
        <v>1</v>
      </c>
      <c r="BK532" s="220">
        <f>VLOOKUP($CC532,indice!$A$1:$AV$3072,MATCH(BK$8,indice!$A$1:$AV$1,0),FALSE)</f>
        <v>1</v>
      </c>
      <c r="BT532" s="101"/>
      <c r="BV532" s="220">
        <f>VLOOKUP($CC532,indice!$A$1:$AV$3072,MATCH(BV$8,indice!$A$1:$AV$1,0),FALSE)</f>
        <v>0.7621</v>
      </c>
      <c r="BW532" s="220">
        <f>VLOOKUP($CC532,indice!$A$1:$AV$3072,MATCH(BW$8,indice!$A$1:$AV$1,0),FALSE)</f>
        <v>0.2379</v>
      </c>
      <c r="BY532" s="101" t="s">
        <v>22008</v>
      </c>
      <c r="BZ532" s="101" t="str">
        <f>IF(AJ532="Obligations",AP532&amp;" "&amp;AI532&amp;" "&amp;IF(AI532="High Yield",IF(AQ532&lt;2.5,"SHORT",IF(AQ532&gt;4,"LONG","MID")),IF(AQ532&lt;3.5,"SHORT",IF(AQ532&gt;8,"LONG","MID"))),"")</f>
        <v>Courbe EUR Aggregate MID</v>
      </c>
      <c r="CA532" s="101" t="s">
        <v>4050</v>
      </c>
      <c r="CB532" s="122" t="s">
        <v>4596</v>
      </c>
      <c r="CC532" s="101" t="s">
        <v>3952</v>
      </c>
      <c r="CD532" s="42" t="s">
        <v>4374</v>
      </c>
      <c r="CE532" s="42" t="s">
        <v>4374</v>
      </c>
      <c r="CF532" s="42" t="str">
        <f>IFERROR(VLOOKUP(Funds[[#This Row],[Code ISIN]],[1]GLOBAL!$C$1:$L$27,10,FALSE)," ")</f>
        <v>X</v>
      </c>
      <c r="CG532" s="42" t="s">
        <v>1633</v>
      </c>
      <c r="CH532" s="42" t="s">
        <v>4374</v>
      </c>
      <c r="CI532" s="42" t="s">
        <v>4374</v>
      </c>
      <c r="CJ532" s="123" t="s">
        <v>5131</v>
      </c>
      <c r="CK532" s="96" t="s">
        <v>4374</v>
      </c>
      <c r="CL532" s="246" t="str">
        <f>VLOOKUP(Funds[[#This Row],[Code ISIN]],'Sheet1 - Table (1)'!$A$10:$AF$110017,MATCH("Funds Liquidity",'Sheet1 - Table (1)'!$10:$10,0),FALSE)</f>
        <v>Jour</v>
      </c>
    </row>
    <row r="533" spans="1:93">
      <c r="A533" s="80" t="s">
        <v>242</v>
      </c>
      <c r="B533" s="305">
        <f>IF(ISERROR(VALUE(VLOOKUP($A533,'Sheet1 - Table (1)'!$A$8:$AG$1186,COLUMN(B$7),FALSE))),VLOOKUP(A533,TK_MANQUANTS,2,FALSE),IF(VALUE(VLOOKUP($A533,'Sheet1 - Table (1)'!$A$8:$AG$1186,COLUMN(B$7),FALSE))=0,VLOOKUP(A533,TK_MANQUANTS,2,FALSE),VALUE(VLOOKUP($A533,'Sheet1 - Table (1)'!$A$8:$AG$1186,COLUMN(B$7),FALSE))))</f>
        <v>1087877</v>
      </c>
      <c r="C533" s="80" t="str">
        <f>VLOOKUP($A533,'Sheet1 - Table (1)'!$A$8:$AG$1186,COLUMN(C$7),FALSE)</f>
        <v>BNPP Euro Bond C C</v>
      </c>
      <c r="D533" s="82">
        <f>VLOOKUP($A533,'Sheet1 - Table (1)'!$A$8:$AG$1186,COLUMN(D$7),FALSE)</f>
        <v>43880</v>
      </c>
      <c r="E533" s="124">
        <f>VLOOKUP($A533,'Sheet1 - Table (1)'!$A$8:$AG$1186,COLUMN(E$7),FALSE)</f>
        <v>0.65</v>
      </c>
      <c r="F533" s="80" t="b">
        <f>VLOOKUP($A533,'Sheet1 - Table (1)'!$A$8:$AG$1186,COLUMN(F$7),FALSE)</f>
        <v>1</v>
      </c>
      <c r="G533" s="80" t="str">
        <f>VLOOKUP($A533,'Sheet1 - Table (1)'!$A$8:$AG$1186,COLUMN(G$7),FALSE)</f>
        <v>Luxembourg</v>
      </c>
      <c r="H533" s="80" t="str">
        <f>VLOOKUP($A533,'Sheet1 - Table (1)'!$A$8:$AG$1186,COLUMN(H$7),FALSE)</f>
        <v>EUR</v>
      </c>
      <c r="I533" s="80" t="str">
        <f>VLOOKUP($A533,'Sheet1 - Table (1)'!$A$8:$AG$1186,COLUMN(I$7),FALSE)</f>
        <v>Fonds de placement</v>
      </c>
      <c r="J533" s="80" t="str">
        <f>VLOOKUP($A533,'Sheet1 - Table (1)'!$A$8:$AG$1186,COLUMN(J$7),FALSE)</f>
        <v>Obligation</v>
      </c>
      <c r="K533" s="82">
        <f>VLOOKUP($A533,'Sheet1 - Table (1)'!$A$8:$AG$1186,COLUMN(K$7),FALSE)</f>
        <v>44255</v>
      </c>
      <c r="L533" s="80">
        <f>VLOOKUP($A533,'Sheet1 - Table (1)'!$A$8:$AG$1186,COLUMN(L$7),FALSE)</f>
        <v>915.17554270000005</v>
      </c>
      <c r="M533" s="80" t="str">
        <f>VLOOKUP($A533,'Sheet1 - Table (1)'!$A$8:$AG$1186,COLUMN(M$7),FALSE)</f>
        <v>Retained</v>
      </c>
      <c r="N533" s="80" t="b">
        <f>VLOOKUP($A533,'Sheet1 - Table (1)'!$A$8:$AG$1186,COLUMN(N$7),FALSE)</f>
        <v>1</v>
      </c>
      <c r="O533" s="80" t="b">
        <f>VLOOKUP($A533,'Sheet1 - Table (1)'!$A$8:$AG$1186,COLUMN(O$7),FALSE)</f>
        <v>1</v>
      </c>
      <c r="P533" s="80" t="b">
        <f>VLOOKUP($A533,'Sheet1 - Table (1)'!$A$8:$AG$1186,COLUMN(P$7),FALSE)</f>
        <v>1</v>
      </c>
      <c r="Q533" s="80" t="b">
        <f>VLOOKUP($A533,'Sheet1 - Table (1)'!$A$8:$AG$1186,COLUMN(Q$7),FALSE)</f>
        <v>1</v>
      </c>
      <c r="R533" s="80" t="b">
        <f>VLOOKUP($A533,'Sheet1 - Table (1)'!$A$8:$AG$1186,COLUMN(R$7),FALSE)</f>
        <v>1</v>
      </c>
      <c r="S533" s="80">
        <f>VLOOKUP($A533,'Sheet1 - Table (1)'!$A$8:$AG$1186,COLUMN(S$7),FALSE)</f>
        <v>0</v>
      </c>
      <c r="T533" s="80" t="b">
        <f>VLOOKUP($A533,'Sheet1 - Table (1)'!$A$8:$AG$1186,COLUMN(T$7),FALSE)</f>
        <v>1</v>
      </c>
      <c r="U533" s="80" t="str">
        <f t="shared" si="103"/>
        <v>BE-FR-IT-NE-SP-UK</v>
      </c>
      <c r="V533" s="80" t="str">
        <f>VLOOKUP($A533,'Sheet1 - Table (1)'!$A$8:$AG$1186,COLUMN(V$7)+3,FALSE)</f>
        <v>LU - SICAV - Parte 1</v>
      </c>
      <c r="W533" s="80" t="str">
        <f>VLOOKUP(A533,'Sheet1 - Table (1)'!$A$8:$AF$10075,MATCH($W$8,'Sheet1 - Table (1)'!$10:$10,0),FALSE)</f>
        <v>Détermination des Prix Quotidien</v>
      </c>
      <c r="X533" s="80">
        <f>VLOOKUP(A533,'Sheet1 - Table (1)'!$A$8:$AAB$10075,MATCH($X$8,'Sheet1 - Table (1)'!$10:$10,0),FALSE)</f>
        <v>0</v>
      </c>
      <c r="Y533" s="96" t="str">
        <f t="shared" si="107"/>
        <v>Fonds de placement</v>
      </c>
      <c r="AA533" s="96" t="s">
        <v>1823</v>
      </c>
      <c r="AB533" s="96" t="s">
        <v>2481</v>
      </c>
      <c r="AC533" s="214" t="s">
        <v>140</v>
      </c>
      <c r="AD533" s="214" t="s">
        <v>2481</v>
      </c>
      <c r="AE533" s="96" t="s">
        <v>2542</v>
      </c>
      <c r="AF533" s="246" t="s">
        <v>2481</v>
      </c>
      <c r="AG533" s="96" t="s">
        <v>2857</v>
      </c>
      <c r="AI533" s="96" t="s">
        <v>380</v>
      </c>
      <c r="AJ533" s="96" t="s">
        <v>140</v>
      </c>
      <c r="AK533" s="96" t="s">
        <v>140</v>
      </c>
      <c r="AL533" s="96" t="s">
        <v>2481</v>
      </c>
      <c r="AM533" s="96" t="str">
        <f t="shared" si="106"/>
        <v>Obligations étrangères</v>
      </c>
      <c r="AO533" s="96" t="s">
        <v>2481</v>
      </c>
      <c r="AP533" s="96" t="s">
        <v>75</v>
      </c>
      <c r="AQ533" s="96">
        <v>6.63</v>
      </c>
      <c r="AR533" s="101">
        <v>4.7999999999999996E-3</v>
      </c>
      <c r="AS533" s="101">
        <f t="shared" si="105"/>
        <v>-1.700000000000001E-3</v>
      </c>
      <c r="AT533" s="101">
        <v>0.46079999999999999</v>
      </c>
      <c r="AU533" s="101">
        <v>0.10150000000000001</v>
      </c>
      <c r="AV533" s="101">
        <v>0.35620000000000002</v>
      </c>
      <c r="AW533" s="101">
        <v>8.1500000000000003E-2</v>
      </c>
      <c r="AY533" s="101">
        <v>1</v>
      </c>
      <c r="BK533" s="101">
        <v>1</v>
      </c>
      <c r="BW533" s="101">
        <v>1</v>
      </c>
      <c r="BZ533" s="101" t="str">
        <f>IF(AJ533="Obligations",AP533&amp;" "&amp;AI533&amp;" "&amp;IF(AQ533&lt;3.5,"SHORT",IF(AQ533&gt;8,"LONG","MID")),"")</f>
        <v>Courbe EUR Corporate MID</v>
      </c>
      <c r="CA533" s="101" t="s">
        <v>70</v>
      </c>
      <c r="CB533" s="101"/>
      <c r="CC533" s="101" t="s">
        <v>70</v>
      </c>
      <c r="CD533" s="42" t="s">
        <v>4374</v>
      </c>
      <c r="CE533" s="42" t="s">
        <v>4374</v>
      </c>
      <c r="CF533" s="42" t="str">
        <f>IFERROR(VLOOKUP(Funds[[#This Row],[Code ISIN]],[1]GLOBAL!$C$1:$L$27,10,FALSE)," ")</f>
        <v xml:space="preserve"> </v>
      </c>
      <c r="CG533" s="42" t="s">
        <v>4374</v>
      </c>
      <c r="CH533" s="42" t="s">
        <v>4374</v>
      </c>
      <c r="CI533" s="42" t="s">
        <v>4374</v>
      </c>
      <c r="CJ533" s="123">
        <v>43039</v>
      </c>
      <c r="CK533" s="96" t="s">
        <v>4374</v>
      </c>
      <c r="CL533" s="246" t="str">
        <f>VLOOKUP(Funds[[#This Row],[Code ISIN]],'Sheet1 - Table (1)'!$A$10:$AF$110017,MATCH("Funds Liquidity",'Sheet1 - Table (1)'!$10:$10,0),FALSE)</f>
        <v>Jour</v>
      </c>
    </row>
    <row r="534" spans="1:93">
      <c r="A534" s="80" t="s">
        <v>4196</v>
      </c>
      <c r="B534" s="305">
        <f>IF(ISERROR(VALUE(VLOOKUP($A534,'Sheet1 - Table (1)'!$A$8:$AG$1186,COLUMN(B$7),FALSE))),VLOOKUP(A534,TK_MANQUANTS,2,FALSE),IF(VALUE(VLOOKUP($A534,'Sheet1 - Table (1)'!$A$8:$AG$1186,COLUMN(B$7),FALSE))=0,VLOOKUP(A534,TK_MANQUANTS,2,FALSE),VALUE(VLOOKUP($A534,'Sheet1 - Table (1)'!$A$8:$AG$1186,COLUMN(B$7),FALSE))))</f>
        <v>34159519</v>
      </c>
      <c r="C534" s="80" t="str">
        <f>VLOOKUP($A534,'Sheet1 - Table (1)'!$A$8:$AG$1186,COLUMN(C$7),FALSE)</f>
        <v>UBS ETFBlmbrgBrcls MSCIEurAr LCrpSu EUR CHFh Aa</v>
      </c>
      <c r="D534" s="82">
        <f>VLOOKUP($A534,'Sheet1 - Table (1)'!$A$8:$AG$1186,COLUMN(D$7),FALSE)</f>
        <v>43861</v>
      </c>
      <c r="E534" s="124">
        <f>VLOOKUP($A534,'Sheet1 - Table (1)'!$A$8:$AG$1186,COLUMN(E$7),FALSE)</f>
        <v>0.25</v>
      </c>
      <c r="F534" s="80" t="b">
        <f>VLOOKUP($A534,'Sheet1 - Table (1)'!$A$8:$AG$1186,COLUMN(F$7),FALSE)</f>
        <v>1</v>
      </c>
      <c r="G534" s="80" t="str">
        <f>VLOOKUP($A534,'Sheet1 - Table (1)'!$A$8:$AG$1186,COLUMN(G$7),FALSE)</f>
        <v>Luxembourg</v>
      </c>
      <c r="H534" s="80" t="str">
        <f>VLOOKUP($A534,'Sheet1 - Table (1)'!$A$8:$AG$1186,COLUMN(H$7),FALSE)</f>
        <v>CHF</v>
      </c>
      <c r="I534" s="80" t="str">
        <f>VLOOKUP($A534,'Sheet1 - Table (1)'!$A$8:$AG$1186,COLUMN(I$7),FALSE)</f>
        <v>Exchange Traded Funds</v>
      </c>
      <c r="J534" s="80" t="str">
        <f>VLOOKUP($A534,'Sheet1 - Table (1)'!$A$8:$AG$1186,COLUMN(J$7),FALSE)</f>
        <v>Obligation</v>
      </c>
      <c r="K534" s="82">
        <f>VLOOKUP($A534,'Sheet1 - Table (1)'!$A$8:$AG$1186,COLUMN(K$7),FALSE)</f>
        <v>44255</v>
      </c>
      <c r="L534" s="80">
        <f>VLOOKUP($A534,'Sheet1 - Table (1)'!$A$8:$AG$1186,COLUMN(L$7),FALSE)</f>
        <v>1578.1115457000001</v>
      </c>
      <c r="M534" s="80" t="str">
        <f>VLOOKUP($A534,'Sheet1 - Table (1)'!$A$8:$AG$1186,COLUMN(M$7),FALSE)</f>
        <v>Retained</v>
      </c>
      <c r="N534" s="80">
        <f>VLOOKUP($A534,'Sheet1 - Table (1)'!$A$8:$AG$1186,COLUMN(N$7),FALSE)</f>
        <v>0</v>
      </c>
      <c r="O534" s="80" t="b">
        <f>VLOOKUP($A534,'Sheet1 - Table (1)'!$A$8:$AG$1186,COLUMN(O$7),FALSE)</f>
        <v>1</v>
      </c>
      <c r="P534" s="80">
        <f>VLOOKUP($A534,'Sheet1 - Table (1)'!$A$8:$AG$1186,COLUMN(P$7),FALSE)</f>
        <v>0</v>
      </c>
      <c r="Q534" s="80" t="b">
        <f>VLOOKUP($A534,'Sheet1 - Table (1)'!$A$8:$AG$1186,COLUMN(Q$7),FALSE)</f>
        <v>1</v>
      </c>
      <c r="R534" s="80" t="b">
        <f>VLOOKUP($A534,'Sheet1 - Table (1)'!$A$8:$AG$1186,COLUMN(R$7),FALSE)</f>
        <v>1</v>
      </c>
      <c r="S534" s="80" t="b">
        <f>VLOOKUP($A534,'Sheet1 - Table (1)'!$A$8:$AG$1186,COLUMN(S$7),FALSE)</f>
        <v>1</v>
      </c>
      <c r="T534" s="80" t="b">
        <f>VLOOKUP($A534,'Sheet1 - Table (1)'!$A$8:$AG$1186,COLUMN(T$7),FALSE)</f>
        <v>1</v>
      </c>
      <c r="U534" s="80" t="str">
        <f t="shared" si="103"/>
        <v>FR-NE-SP-GE-UK</v>
      </c>
      <c r="V534" s="80" t="str">
        <f>VLOOKUP($A534,'Sheet1 - Table (1)'!$A$8:$AG$1186,COLUMN(V$7)+3,FALSE)</f>
        <v>LU - SICAV - Parte 1</v>
      </c>
      <c r="W534" s="80" t="str">
        <f>VLOOKUP(A534,'Sheet1 - Table (1)'!$A$8:$AF$10075,MATCH($W$8,'Sheet1 - Table (1)'!$10:$10,0),FALSE)</f>
        <v>Détermination des Prix Quotidien</v>
      </c>
      <c r="X534" s="80" t="str">
        <f>VLOOKUP(A534,'Sheet1 - Table (1)'!$A$8:$AAB$10075,MATCH($X$8,'Sheet1 - Table (1)'!$10:$10,0),FALSE)</f>
        <v>Optimized</v>
      </c>
      <c r="Y534" s="96" t="str">
        <f t="shared" si="107"/>
        <v>ETF</v>
      </c>
      <c r="AA534" s="96" t="s">
        <v>1823</v>
      </c>
      <c r="AB534" s="96" t="s">
        <v>2542</v>
      </c>
      <c r="AC534" s="214" t="s">
        <v>140</v>
      </c>
      <c r="AD534" s="214" t="s">
        <v>2481</v>
      </c>
      <c r="AE534" s="96" t="s">
        <v>2542</v>
      </c>
      <c r="AF534" s="246" t="s">
        <v>2481</v>
      </c>
      <c r="AG534" s="96" t="s">
        <v>2857</v>
      </c>
      <c r="AI534" s="96" t="s">
        <v>380</v>
      </c>
      <c r="AJ534" s="96" t="s">
        <v>140</v>
      </c>
      <c r="AK534" s="96" t="s">
        <v>140</v>
      </c>
      <c r="AL534" s="96" t="s">
        <v>2481</v>
      </c>
      <c r="AM534" s="96" t="str">
        <f t="shared" si="106"/>
        <v>Obligations étrangères hedged</v>
      </c>
      <c r="AO534" s="96" t="s">
        <v>2542</v>
      </c>
      <c r="AP534" s="96" t="s">
        <v>75</v>
      </c>
      <c r="AQ534" s="96">
        <v>5.91</v>
      </c>
      <c r="AR534" s="101">
        <v>5.7999999999999996E-3</v>
      </c>
      <c r="AS534" s="101">
        <f t="shared" si="105"/>
        <v>3.2999999999999995E-3</v>
      </c>
      <c r="AT534" s="101">
        <v>3.8699999999999998E-2</v>
      </c>
      <c r="AU534" s="101">
        <v>0.32500000000000001</v>
      </c>
      <c r="AV534" s="101">
        <v>0.63629999999999998</v>
      </c>
      <c r="AX534" s="101">
        <v>1</v>
      </c>
      <c r="BK534" s="101">
        <v>1</v>
      </c>
      <c r="BT534" s="101"/>
      <c r="BV534" s="101">
        <v>0</v>
      </c>
      <c r="BW534" s="101">
        <v>1</v>
      </c>
      <c r="BY534" s="101" t="s">
        <v>4199</v>
      </c>
      <c r="BZ534" s="101" t="str">
        <f>IF(AJ534="Obligations",AP534&amp;" "&amp;AI534&amp;" "&amp;IF(AI534="High Yield",IF(AQ534&lt;2.5,"SHORT",IF(AQ534&gt;4,"LONG","MID")),IF(AQ534&lt;3.5,"SHORT",IF(AQ534&gt;8,"LONG","MID"))),"")</f>
        <v>Courbe EUR Corporate MID</v>
      </c>
      <c r="CA534" s="101" t="s">
        <v>4050</v>
      </c>
      <c r="CB534" s="122" t="s">
        <v>4372</v>
      </c>
      <c r="CC534" s="101" t="s">
        <v>4373</v>
      </c>
      <c r="CD534" s="42" t="s">
        <v>4374</v>
      </c>
      <c r="CE534" s="42" t="s">
        <v>4374</v>
      </c>
      <c r="CF534" s="42" t="str">
        <f>IFERROR(VLOOKUP(Funds[[#This Row],[Code ISIN]],[1]GLOBAL!$C$1:$L$27,10,FALSE)," ")</f>
        <v xml:space="preserve"> </v>
      </c>
      <c r="CG534" s="42" t="s">
        <v>4374</v>
      </c>
      <c r="CH534" s="42" t="s">
        <v>4374</v>
      </c>
      <c r="CI534" s="42" t="s">
        <v>4374</v>
      </c>
      <c r="CJ534" s="123"/>
      <c r="CK534" s="96" t="s">
        <v>4374</v>
      </c>
      <c r="CL534" s="246" t="str">
        <f>VLOOKUP(Funds[[#This Row],[Code ISIN]],'Sheet1 - Table (1)'!$A$10:$AF$110017,MATCH("Funds Liquidity",'Sheet1 - Table (1)'!$10:$10,0),FALSE)</f>
        <v>Jour</v>
      </c>
    </row>
    <row r="535" spans="1:93">
      <c r="A535" s="80" t="s">
        <v>4643</v>
      </c>
      <c r="B535" s="305">
        <f>IF(ISERROR(VALUE(VLOOKUP($A535,'Sheet1 - Table (1)'!$A$8:$AG$1186,COLUMN(B$7),FALSE))),VLOOKUP(A535,TK_MANQUANTS,2,FALSE),IF(VALUE(VLOOKUP($A535,'Sheet1 - Table (1)'!$A$8:$AG$1186,COLUMN(B$7),FALSE))=0,VLOOKUP(A535,TK_MANQUANTS,2,FALSE),VALUE(VLOOKUP($A535,'Sheet1 - Table (1)'!$A$8:$AG$1186,COLUMN(B$7),FALSE))))</f>
        <v>34159505</v>
      </c>
      <c r="C535" s="80" t="str">
        <f>VLOOKUP($A535,'Sheet1 - Table (1)'!$A$8:$AG$1186,COLUMN(C$7),FALSE)</f>
        <v>UBS ETFBlmbrgBrcls MSCIEurAr LCrpSu UCI ETF(EUR)Aa</v>
      </c>
      <c r="D535" s="82">
        <f>VLOOKUP($A535,'Sheet1 - Table (1)'!$A$8:$AG$1186,COLUMN(D$7),FALSE)</f>
        <v>43861</v>
      </c>
      <c r="E535" s="124">
        <f>VLOOKUP($A535,'Sheet1 - Table (1)'!$A$8:$AG$1186,COLUMN(E$7),FALSE)</f>
        <v>0.2</v>
      </c>
      <c r="F535" s="80" t="b">
        <f>VLOOKUP($A535,'Sheet1 - Table (1)'!$A$8:$AG$1186,COLUMN(F$7),FALSE)</f>
        <v>1</v>
      </c>
      <c r="G535" s="80" t="str">
        <f>VLOOKUP($A535,'Sheet1 - Table (1)'!$A$8:$AG$1186,COLUMN(G$7),FALSE)</f>
        <v>Luxembourg</v>
      </c>
      <c r="H535" s="80" t="str">
        <f>VLOOKUP($A535,'Sheet1 - Table (1)'!$A$8:$AG$1186,COLUMN(H$7),FALSE)</f>
        <v>EUR</v>
      </c>
      <c r="I535" s="80" t="str">
        <f>VLOOKUP($A535,'Sheet1 - Table (1)'!$A$8:$AG$1186,COLUMN(I$7),FALSE)</f>
        <v>Exchange Traded Funds</v>
      </c>
      <c r="J535" s="80" t="str">
        <f>VLOOKUP($A535,'Sheet1 - Table (1)'!$A$8:$AG$1186,COLUMN(J$7),FALSE)</f>
        <v>Obligation</v>
      </c>
      <c r="K535" s="82">
        <f>VLOOKUP($A535,'Sheet1 - Table (1)'!$A$8:$AG$1186,COLUMN(K$7),FALSE)</f>
        <v>44255</v>
      </c>
      <c r="L535" s="80">
        <f>VLOOKUP($A535,'Sheet1 - Table (1)'!$A$8:$AG$1186,COLUMN(L$7),FALSE)</f>
        <v>1578.1115457000001</v>
      </c>
      <c r="M535" s="80" t="str">
        <f>VLOOKUP($A535,'Sheet1 - Table (1)'!$A$8:$AG$1186,COLUMN(M$7),FALSE)</f>
        <v>Retained</v>
      </c>
      <c r="N535" s="80">
        <f>VLOOKUP($A535,'Sheet1 - Table (1)'!$A$8:$AG$1186,COLUMN(N$7),FALSE)</f>
        <v>0</v>
      </c>
      <c r="O535" s="80" t="b">
        <f>VLOOKUP($A535,'Sheet1 - Table (1)'!$A$8:$AG$1186,COLUMN(O$7),FALSE)</f>
        <v>1</v>
      </c>
      <c r="P535" s="80">
        <f>VLOOKUP($A535,'Sheet1 - Table (1)'!$A$8:$AG$1186,COLUMN(P$7),FALSE)</f>
        <v>0</v>
      </c>
      <c r="Q535" s="80" t="b">
        <f>VLOOKUP($A535,'Sheet1 - Table (1)'!$A$8:$AG$1186,COLUMN(Q$7),FALSE)</f>
        <v>1</v>
      </c>
      <c r="R535" s="80" t="b">
        <f>VLOOKUP($A535,'Sheet1 - Table (1)'!$A$8:$AG$1186,COLUMN(R$7),FALSE)</f>
        <v>1</v>
      </c>
      <c r="S535" s="80" t="b">
        <f>VLOOKUP($A535,'Sheet1 - Table (1)'!$A$8:$AG$1186,COLUMN(S$7),FALSE)</f>
        <v>1</v>
      </c>
      <c r="T535" s="80" t="b">
        <f>VLOOKUP($A535,'Sheet1 - Table (1)'!$A$8:$AG$1186,COLUMN(T$7),FALSE)</f>
        <v>1</v>
      </c>
      <c r="U535" s="80" t="str">
        <f t="shared" si="103"/>
        <v>FR-NE-SP-GE-UK</v>
      </c>
      <c r="V535" s="80" t="str">
        <f>VLOOKUP($A535,'Sheet1 - Table (1)'!$A$8:$AG$1186,COLUMN(V$7)+3,FALSE)</f>
        <v>LU - SICAV - Parte 1</v>
      </c>
      <c r="W535" s="80" t="str">
        <f>VLOOKUP(A535,'Sheet1 - Table (1)'!$A$8:$AF$10075,MATCH($W$8,'Sheet1 - Table (1)'!$10:$10,0),FALSE)</f>
        <v>Détermination des Prix Quotidien</v>
      </c>
      <c r="X535" s="80" t="str">
        <f>VLOOKUP(A535,'Sheet1 - Table (1)'!$A$8:$AAB$10075,MATCH($X$8,'Sheet1 - Table (1)'!$10:$10,0),FALSE)</f>
        <v>Optimized</v>
      </c>
      <c r="Y535" s="96" t="str">
        <f t="shared" si="107"/>
        <v>ETF</v>
      </c>
      <c r="AA535" s="96" t="s">
        <v>1823</v>
      </c>
      <c r="AB535" s="96" t="s">
        <v>2542</v>
      </c>
      <c r="AC535" s="214" t="s">
        <v>140</v>
      </c>
      <c r="AD535" s="214" t="s">
        <v>2481</v>
      </c>
      <c r="AE535" s="96" t="s">
        <v>2542</v>
      </c>
      <c r="AF535" s="246" t="s">
        <v>2481</v>
      </c>
      <c r="AG535" s="96" t="s">
        <v>2857</v>
      </c>
      <c r="AI535" s="96" t="s">
        <v>380</v>
      </c>
      <c r="AJ535" s="96" t="s">
        <v>140</v>
      </c>
      <c r="AK535" s="96" t="s">
        <v>140</v>
      </c>
      <c r="AL535" s="96" t="s">
        <v>2481</v>
      </c>
      <c r="AM535" s="96" t="str">
        <f t="shared" si="106"/>
        <v>Obligations étrangères</v>
      </c>
      <c r="AO535" s="96" t="s">
        <v>2542</v>
      </c>
      <c r="AP535" s="96" t="s">
        <v>75</v>
      </c>
      <c r="AQ535" s="96">
        <v>5.91</v>
      </c>
      <c r="AR535" s="101">
        <v>5.7999999999999996E-3</v>
      </c>
      <c r="AS535" s="101">
        <f t="shared" ref="AS535:AS557" si="108">IF(AR535="","",AR535-E535%)</f>
        <v>3.7999999999999996E-3</v>
      </c>
      <c r="AT535" s="101">
        <v>3.8699999999999998E-2</v>
      </c>
      <c r="AU535" s="101">
        <v>0.32500000000000001</v>
      </c>
      <c r="AV535" s="101">
        <v>0.63629999999999998</v>
      </c>
      <c r="AY535" s="101">
        <v>1</v>
      </c>
      <c r="BK535" s="101">
        <v>1</v>
      </c>
      <c r="BT535" s="101"/>
      <c r="BV535" s="101">
        <v>0</v>
      </c>
      <c r="BW535" s="101">
        <v>1</v>
      </c>
      <c r="BY535" s="101" t="s">
        <v>4646</v>
      </c>
      <c r="BZ535" s="101" t="str">
        <f>IF(AJ535="Obligations",AP535&amp;" "&amp;AI535&amp;" "&amp;IF(AI535="High Yield",IF(AQ535&lt;2.5,"SHORT",IF(AQ535&gt;4,"LONG","MID")),IF(AQ535&lt;3.5,"SHORT",IF(AQ535&gt;8,"LONG","MID"))),"")</f>
        <v>Courbe EUR Corporate MID</v>
      </c>
      <c r="CA535" s="101" t="s">
        <v>4050</v>
      </c>
      <c r="CB535" s="122" t="s">
        <v>4648</v>
      </c>
      <c r="CC535" s="101" t="s">
        <v>4647</v>
      </c>
      <c r="CD535" s="42" t="s">
        <v>4374</v>
      </c>
      <c r="CE535" s="42" t="s">
        <v>4374</v>
      </c>
      <c r="CF535" s="42" t="str">
        <f>IFERROR(VLOOKUP(Funds[[#This Row],[Code ISIN]],[1]GLOBAL!$C$1:$L$27,10,FALSE)," ")</f>
        <v xml:space="preserve"> </v>
      </c>
      <c r="CG535" s="42" t="s">
        <v>4374</v>
      </c>
      <c r="CH535" s="42" t="s">
        <v>4374</v>
      </c>
      <c r="CI535" s="42" t="s">
        <v>4374</v>
      </c>
      <c r="CJ535" s="123"/>
      <c r="CK535" s="96" t="s">
        <v>4374</v>
      </c>
      <c r="CL535" s="246" t="str">
        <f>VLOOKUP(Funds[[#This Row],[Code ISIN]],'Sheet1 - Table (1)'!$A$10:$AF$110017,MATCH("Funds Liquidity",'Sheet1 - Table (1)'!$10:$10,0),FALSE)</f>
        <v>Jour</v>
      </c>
    </row>
    <row r="536" spans="1:93">
      <c r="A536" s="96" t="s">
        <v>3051</v>
      </c>
      <c r="B536" s="305">
        <f>IF(ISERROR(VALUE(VLOOKUP($A536,'Sheet1 - Table (1)'!$A$8:$AG$1186,COLUMN(B$7),FALSE))),VLOOKUP(A536,TK_MANQUANTS,2,FALSE),IF(VALUE(VLOOKUP($A536,'Sheet1 - Table (1)'!$A$8:$AG$1186,COLUMN(B$7),FALSE))=0,VLOOKUP(A536,TK_MANQUANTS,2,FALSE),VALUE(VLOOKUP($A536,'Sheet1 - Table (1)'!$A$8:$AG$1186,COLUMN(B$7),FALSE))))</f>
        <v>35946435</v>
      </c>
      <c r="C536" s="80" t="str">
        <f>VLOOKUP($A536,'Sheet1 - Table (1)'!$A$8:$AG$1186,COLUMN(C$7),FALSE)</f>
        <v>LO Funds - Global BBB-BB Fndm SMCH (USD) IA</v>
      </c>
      <c r="D536" s="82">
        <f>VLOOKUP($A536,'Sheet1 - Table (1)'!$A$8:$AG$1186,COLUMN(D$7),FALSE)</f>
        <v>44135</v>
      </c>
      <c r="E536" s="124">
        <f>VLOOKUP($A536,'Sheet1 - Table (1)'!$A$8:$AG$1186,COLUMN(E$7),FALSE)</f>
        <v>0.85</v>
      </c>
      <c r="F536" s="80" t="b">
        <f>VLOOKUP($A536,'Sheet1 - Table (1)'!$A$8:$AG$1186,COLUMN(F$7),FALSE)</f>
        <v>1</v>
      </c>
      <c r="G536" s="80" t="str">
        <f>VLOOKUP($A536,'Sheet1 - Table (1)'!$A$8:$AG$1186,COLUMN(G$7),FALSE)</f>
        <v>Luxembourg</v>
      </c>
      <c r="H536" s="80" t="str">
        <f>VLOOKUP($A536,'Sheet1 - Table (1)'!$A$8:$AG$1186,COLUMN(H$7),FALSE)</f>
        <v>USD</v>
      </c>
      <c r="I536" s="80" t="str">
        <f>VLOOKUP($A536,'Sheet1 - Table (1)'!$A$8:$AG$1186,COLUMN(I$7),FALSE)</f>
        <v>Fonds de placement</v>
      </c>
      <c r="J536" s="80" t="str">
        <f>VLOOKUP($A536,'Sheet1 - Table (1)'!$A$8:$AG$1186,COLUMN(J$7),FALSE)</f>
        <v>Obligation</v>
      </c>
      <c r="K536" s="82">
        <f>VLOOKUP($A536,'Sheet1 - Table (1)'!$A$8:$AG$1186,COLUMN(K$7),FALSE)</f>
        <v>44255</v>
      </c>
      <c r="L536" s="80">
        <f>VLOOKUP($A536,'Sheet1 - Table (1)'!$A$8:$AG$1186,COLUMN(L$7),FALSE)</f>
        <v>410.19076610000002</v>
      </c>
      <c r="M536" s="80" t="str">
        <f>VLOOKUP($A536,'Sheet1 - Table (1)'!$A$8:$AG$1186,COLUMN(M$7),FALSE)</f>
        <v>Retained</v>
      </c>
      <c r="N536" s="80">
        <f>VLOOKUP($A536,'Sheet1 - Table (1)'!$A$8:$AG$1186,COLUMN(N$7),FALSE)</f>
        <v>0</v>
      </c>
      <c r="O536" s="80" t="b">
        <f>VLOOKUP($A536,'Sheet1 - Table (1)'!$A$8:$AG$1186,COLUMN(O$7),FALSE)</f>
        <v>1</v>
      </c>
      <c r="P536" s="80">
        <f>VLOOKUP($A536,'Sheet1 - Table (1)'!$A$8:$AG$1186,COLUMN(P$7),FALSE)</f>
        <v>0</v>
      </c>
      <c r="Q536" s="80">
        <f>VLOOKUP($A536,'Sheet1 - Table (1)'!$A$8:$AG$1186,COLUMN(Q$7),FALSE)</f>
        <v>0</v>
      </c>
      <c r="R536" s="80">
        <f>VLOOKUP($A536,'Sheet1 - Table (1)'!$A$8:$AG$1186,COLUMN(R$7),FALSE)</f>
        <v>0</v>
      </c>
      <c r="S536" s="80">
        <f>VLOOKUP($A536,'Sheet1 - Table (1)'!$A$8:$AG$1186,COLUMN(S$7),FALSE)</f>
        <v>0</v>
      </c>
      <c r="T536" s="80">
        <f>VLOOKUP($A536,'Sheet1 - Table (1)'!$A$8:$AG$1186,COLUMN(T$7),FALSE)</f>
        <v>0</v>
      </c>
      <c r="U536" s="80" t="str">
        <f t="shared" si="103"/>
        <v>FR</v>
      </c>
      <c r="V536" s="80" t="str">
        <f>VLOOKUP($A536,'Sheet1 - Table (1)'!$A$8:$AG$1186,COLUMN(V$7)+3,FALSE)</f>
        <v>LU - SICAV - Parte 1</v>
      </c>
      <c r="W536" s="80" t="str">
        <f>VLOOKUP(A536,'Sheet1 - Table (1)'!$A$8:$AF$10075,MATCH($W$8,'Sheet1 - Table (1)'!$10:$10,0),FALSE)</f>
        <v>Détermination des Prix Quotidien</v>
      </c>
      <c r="X536" s="80">
        <f>VLOOKUP(A536,'Sheet1 - Table (1)'!$A$8:$AAB$10075,MATCH($X$8,'Sheet1 - Table (1)'!$10:$10,0),FALSE)</f>
        <v>0</v>
      </c>
      <c r="Y536" s="96" t="str">
        <f t="shared" si="107"/>
        <v>Fonds de placement</v>
      </c>
      <c r="AA536" s="96" t="s">
        <v>1823</v>
      </c>
      <c r="AB536" s="96" t="s">
        <v>2481</v>
      </c>
      <c r="AC536" s="214" t="s">
        <v>140</v>
      </c>
      <c r="AD536" s="214" t="s">
        <v>5104</v>
      </c>
      <c r="AE536" s="96" t="s">
        <v>5104</v>
      </c>
      <c r="AF536" s="246" t="s">
        <v>5104</v>
      </c>
      <c r="AG536" s="96" t="s">
        <v>79</v>
      </c>
      <c r="AI536" s="96" t="s">
        <v>79</v>
      </c>
      <c r="AJ536" s="96" t="s">
        <v>140</v>
      </c>
      <c r="AK536" s="96" t="s">
        <v>140</v>
      </c>
      <c r="AL536" s="96" t="s">
        <v>2481</v>
      </c>
      <c r="AM536" s="96" t="str">
        <f t="shared" si="106"/>
        <v>Obligations étrangères</v>
      </c>
      <c r="AO536" s="96" t="s">
        <v>2481</v>
      </c>
      <c r="AP536" s="96" t="s">
        <v>74</v>
      </c>
      <c r="AQ536" s="96">
        <v>5.49</v>
      </c>
      <c r="AR536" s="101">
        <v>3.3799999999999997E-2</v>
      </c>
      <c r="AS536" s="101">
        <f t="shared" si="108"/>
        <v>2.5299999999999996E-2</v>
      </c>
      <c r="AV536" s="101">
        <v>0.55000000000000004</v>
      </c>
      <c r="AW536" s="101">
        <v>0.45</v>
      </c>
      <c r="BB536" s="101">
        <v>1</v>
      </c>
      <c r="BJ536" s="129"/>
      <c r="BK536" s="129">
        <v>0.40699999999999997</v>
      </c>
      <c r="BL536" s="129">
        <v>0.188</v>
      </c>
      <c r="BM536" s="129"/>
      <c r="BN536" s="129">
        <v>0.40500000000000003</v>
      </c>
      <c r="BO536" s="129"/>
      <c r="BP536" s="129"/>
      <c r="BQ536" s="129"/>
      <c r="BR536" s="129"/>
      <c r="BW536" s="101">
        <v>1</v>
      </c>
      <c r="BZ536" s="101" t="str">
        <f>IF(AJ536="Obligations",AP536&amp;" "&amp;AI536&amp;" "&amp;IF(AI536="High Yield",IF(AQ536&lt;2.5,"SHORT",IF(AQ536&gt;4,"LONG","MID")),IF(AQ536&lt;3.5,"SHORT",IF(AQ536&gt;8,"LONG","MID"))),"")</f>
        <v>Courbe Monde High Yield LONG</v>
      </c>
      <c r="CA536" s="101" t="s">
        <v>70</v>
      </c>
      <c r="CB536" s="101"/>
      <c r="CC536" s="101" t="s">
        <v>70</v>
      </c>
      <c r="CD536" s="42" t="s">
        <v>4374</v>
      </c>
      <c r="CE536" s="42" t="s">
        <v>4374</v>
      </c>
      <c r="CF536" s="42" t="str">
        <f>IFERROR(VLOOKUP(Funds[[#This Row],[Code ISIN]],[1]GLOBAL!$C$1:$L$27,10,FALSE)," ")</f>
        <v xml:space="preserve"> </v>
      </c>
      <c r="CG536" s="42" t="s">
        <v>4374</v>
      </c>
      <c r="CH536" s="42" t="s">
        <v>4374</v>
      </c>
      <c r="CI536" s="42" t="s">
        <v>4374</v>
      </c>
      <c r="CJ536" s="123">
        <v>42825</v>
      </c>
      <c r="CK536" s="96" t="s">
        <v>4374</v>
      </c>
      <c r="CL536" s="246" t="str">
        <f>VLOOKUP(Funds[[#This Row],[Code ISIN]],'Sheet1 - Table (1)'!$A$10:$AF$110017,MATCH("Funds Liquidity",'Sheet1 - Table (1)'!$10:$10,0),FALSE)</f>
        <v>Jour</v>
      </c>
      <c r="CO536" s="246" t="s">
        <v>79</v>
      </c>
    </row>
    <row r="537" spans="1:93">
      <c r="A537" s="96" t="s">
        <v>3053</v>
      </c>
      <c r="B537" s="305">
        <f>IF(ISERROR(VALUE(VLOOKUP($A537,'Sheet1 - Table (1)'!$A$8:$AG$1186,COLUMN(B$7),FALSE))),VLOOKUP(A537,TK_MANQUANTS,2,FALSE),IF(VALUE(VLOOKUP($A537,'Sheet1 - Table (1)'!$A$8:$AG$1186,COLUMN(B$7),FALSE))=0,VLOOKUP(A537,TK_MANQUANTS,2,FALSE),VALUE(VLOOKUP($A537,'Sheet1 - Table (1)'!$A$8:$AG$1186,COLUMN(B$7),FALSE))))</f>
        <v>35946423</v>
      </c>
      <c r="C537" s="80" t="str">
        <f>VLOOKUP($A537,'Sheet1 - Table (1)'!$A$8:$AG$1186,COLUMN(C$7),FALSE)</f>
        <v>LO Funds - Global BBB-BB Fundamental SH (CHF) IA</v>
      </c>
      <c r="D537" s="82">
        <f>VLOOKUP($A537,'Sheet1 - Table (1)'!$A$8:$AG$1186,COLUMN(D$7),FALSE)</f>
        <v>44135</v>
      </c>
      <c r="E537" s="124">
        <f>VLOOKUP($A537,'Sheet1 - Table (1)'!$A$8:$AG$1186,COLUMN(E$7),FALSE)</f>
        <v>0.85</v>
      </c>
      <c r="F537" s="80" t="b">
        <f>VLOOKUP($A537,'Sheet1 - Table (1)'!$A$8:$AG$1186,COLUMN(F$7),FALSE)</f>
        <v>1</v>
      </c>
      <c r="G537" s="80" t="str">
        <f>VLOOKUP($A537,'Sheet1 - Table (1)'!$A$8:$AG$1186,COLUMN(G$7),FALSE)</f>
        <v>Luxembourg</v>
      </c>
      <c r="H537" s="80" t="str">
        <f>VLOOKUP($A537,'Sheet1 - Table (1)'!$A$8:$AG$1186,COLUMN(H$7),FALSE)</f>
        <v>CHF</v>
      </c>
      <c r="I537" s="80" t="str">
        <f>VLOOKUP($A537,'Sheet1 - Table (1)'!$A$8:$AG$1186,COLUMN(I$7),FALSE)</f>
        <v>Fonds de placement</v>
      </c>
      <c r="J537" s="80" t="str">
        <f>VLOOKUP($A537,'Sheet1 - Table (1)'!$A$8:$AG$1186,COLUMN(J$7),FALSE)</f>
        <v>Obligation</v>
      </c>
      <c r="K537" s="82">
        <f>VLOOKUP($A537,'Sheet1 - Table (1)'!$A$8:$AG$1186,COLUMN(K$7),FALSE)</f>
        <v>44255</v>
      </c>
      <c r="L537" s="80">
        <f>VLOOKUP($A537,'Sheet1 - Table (1)'!$A$8:$AG$1186,COLUMN(L$7),FALSE)</f>
        <v>410.19076610000002</v>
      </c>
      <c r="M537" s="80" t="str">
        <f>VLOOKUP($A537,'Sheet1 - Table (1)'!$A$8:$AG$1186,COLUMN(M$7),FALSE)</f>
        <v>Retained</v>
      </c>
      <c r="N537" s="80">
        <f>VLOOKUP($A537,'Sheet1 - Table (1)'!$A$8:$AG$1186,COLUMN(N$7),FALSE)</f>
        <v>0</v>
      </c>
      <c r="O537" s="80" t="b">
        <f>VLOOKUP($A537,'Sheet1 - Table (1)'!$A$8:$AG$1186,COLUMN(O$7),FALSE)</f>
        <v>1</v>
      </c>
      <c r="P537" s="80">
        <f>VLOOKUP($A537,'Sheet1 - Table (1)'!$A$8:$AG$1186,COLUMN(P$7),FALSE)</f>
        <v>0</v>
      </c>
      <c r="Q537" s="80" t="b">
        <f>VLOOKUP($A537,'Sheet1 - Table (1)'!$A$8:$AG$1186,COLUMN(Q$7),FALSE)</f>
        <v>1</v>
      </c>
      <c r="R537" s="80">
        <f>VLOOKUP($A537,'Sheet1 - Table (1)'!$A$8:$AG$1186,COLUMN(R$7),FALSE)</f>
        <v>0</v>
      </c>
      <c r="S537" s="80">
        <f>VLOOKUP($A537,'Sheet1 - Table (1)'!$A$8:$AG$1186,COLUMN(S$7),FALSE)</f>
        <v>0</v>
      </c>
      <c r="T537" s="80">
        <f>VLOOKUP($A537,'Sheet1 - Table (1)'!$A$8:$AG$1186,COLUMN(T$7),FALSE)</f>
        <v>0</v>
      </c>
      <c r="U537" s="80" t="str">
        <f t="shared" si="103"/>
        <v>FR-NE</v>
      </c>
      <c r="V537" s="80" t="str">
        <f>VLOOKUP($A537,'Sheet1 - Table (1)'!$A$8:$AG$1186,COLUMN(V$7)+3,FALSE)</f>
        <v>LU - SICAV - Parte 1</v>
      </c>
      <c r="W537" s="80" t="str">
        <f>VLOOKUP(A537,'Sheet1 - Table (1)'!$A$8:$AF$10075,MATCH($W$8,'Sheet1 - Table (1)'!$10:$10,0),FALSE)</f>
        <v>Détermination des Prix Quotidien</v>
      </c>
      <c r="X537" s="80">
        <f>VLOOKUP(A537,'Sheet1 - Table (1)'!$A$8:$AAB$10075,MATCH($X$8,'Sheet1 - Table (1)'!$10:$10,0),FALSE)</f>
        <v>0</v>
      </c>
      <c r="Y537" s="96" t="str">
        <f t="shared" si="107"/>
        <v>Fonds de placement</v>
      </c>
      <c r="AA537" s="96" t="s">
        <v>1823</v>
      </c>
      <c r="AB537" s="96" t="s">
        <v>2481</v>
      </c>
      <c r="AC537" s="214" t="s">
        <v>140</v>
      </c>
      <c r="AD537" s="214" t="s">
        <v>5104</v>
      </c>
      <c r="AE537" s="96" t="s">
        <v>5104</v>
      </c>
      <c r="AF537" s="246" t="s">
        <v>5104</v>
      </c>
      <c r="AG537" s="96" t="s">
        <v>79</v>
      </c>
      <c r="AI537" s="96" t="s">
        <v>79</v>
      </c>
      <c r="AJ537" s="96" t="s">
        <v>140</v>
      </c>
      <c r="AK537" s="96" t="s">
        <v>140</v>
      </c>
      <c r="AL537" s="96" t="s">
        <v>2481</v>
      </c>
      <c r="AM537" s="96" t="str">
        <f t="shared" si="106"/>
        <v>Obligations étrangères hedged</v>
      </c>
      <c r="AO537" s="96" t="s">
        <v>2481</v>
      </c>
      <c r="AP537" s="96" t="s">
        <v>74</v>
      </c>
      <c r="AQ537" s="96">
        <v>5.49</v>
      </c>
      <c r="AR537" s="101">
        <v>3.3799999999999997E-2</v>
      </c>
      <c r="AS537" s="101">
        <f t="shared" si="108"/>
        <v>2.5299999999999996E-2</v>
      </c>
      <c r="AV537" s="101">
        <v>0.55000000000000004</v>
      </c>
      <c r="AW537" s="101">
        <v>0.45</v>
      </c>
      <c r="AX537" s="101">
        <v>1</v>
      </c>
      <c r="BJ537" s="129"/>
      <c r="BK537" s="129">
        <v>0.40699999999999997</v>
      </c>
      <c r="BL537" s="129">
        <v>0.188</v>
      </c>
      <c r="BM537" s="129"/>
      <c r="BN537" s="129">
        <v>0.40500000000000003</v>
      </c>
      <c r="BO537" s="129"/>
      <c r="BP537" s="129"/>
      <c r="BQ537" s="129"/>
      <c r="BR537" s="129"/>
      <c r="BW537" s="101">
        <v>1</v>
      </c>
      <c r="BZ537" s="101" t="str">
        <f>IF(AJ537="Obligations",AP537&amp;" "&amp;AI537&amp;" "&amp;IF(AI537="High Yield",IF(AQ537&lt;2.5,"SHORT",IF(AQ537&gt;4,"LONG","MID")),IF(AQ537&lt;3.5,"SHORT",IF(AQ537&gt;8,"LONG","MID"))),"")</f>
        <v>Courbe Monde High Yield LONG</v>
      </c>
      <c r="CA537" s="101" t="s">
        <v>70</v>
      </c>
      <c r="CB537" s="101"/>
      <c r="CC537" s="101" t="s">
        <v>70</v>
      </c>
      <c r="CD537" s="42" t="s">
        <v>4374</v>
      </c>
      <c r="CE537" s="42" t="s">
        <v>4374</v>
      </c>
      <c r="CF537" s="42" t="str">
        <f>IFERROR(VLOOKUP(Funds[[#This Row],[Code ISIN]],[1]GLOBAL!$C$1:$L$27,10,FALSE)," ")</f>
        <v xml:space="preserve"> </v>
      </c>
      <c r="CG537" s="42" t="s">
        <v>4374</v>
      </c>
      <c r="CH537" s="42" t="s">
        <v>4374</v>
      </c>
      <c r="CI537" s="42" t="s">
        <v>4374</v>
      </c>
      <c r="CJ537" s="123">
        <v>42825</v>
      </c>
      <c r="CK537" s="96" t="s">
        <v>4374</v>
      </c>
      <c r="CL537" s="246" t="str">
        <f>VLOOKUP(Funds[[#This Row],[Code ISIN]],'Sheet1 - Table (1)'!$A$10:$AF$110017,MATCH("Funds Liquidity",'Sheet1 - Table (1)'!$10:$10,0),FALSE)</f>
        <v>Jour</v>
      </c>
      <c r="CO537" s="246" t="s">
        <v>79</v>
      </c>
    </row>
    <row r="538" spans="1:93">
      <c r="A538" s="96" t="s">
        <v>3056</v>
      </c>
      <c r="B538" s="305">
        <f>IF(ISERROR(VALUE(VLOOKUP($A538,'Sheet1 - Table (1)'!$A$8:$AG$1186,COLUMN(B$7),FALSE))),VLOOKUP(A538,TK_MANQUANTS,2,FALSE),IF(VALUE(VLOOKUP($A538,'Sheet1 - Table (1)'!$A$8:$AG$1186,COLUMN(B$7),FALSE))=0,VLOOKUP(A538,TK_MANQUANTS,2,FALSE),VALUE(VLOOKUP($A538,'Sheet1 - Table (1)'!$A$8:$AG$1186,COLUMN(B$7),FALSE))))</f>
        <v>35946427</v>
      </c>
      <c r="C538" s="80" t="str">
        <f>VLOOKUP($A538,'Sheet1 - Table (1)'!$A$8:$AG$1186,COLUMN(C$7),FALSE)</f>
        <v>LO Funds - Global BBB-BB Fundamental SH EUR IA</v>
      </c>
      <c r="D538" s="82">
        <f>VLOOKUP($A538,'Sheet1 - Table (1)'!$A$8:$AG$1186,COLUMN(D$7),FALSE)</f>
        <v>44135</v>
      </c>
      <c r="E538" s="124">
        <f>VLOOKUP($A538,'Sheet1 - Table (1)'!$A$8:$AG$1186,COLUMN(E$7),FALSE)</f>
        <v>0.86</v>
      </c>
      <c r="F538" s="80" t="b">
        <f>VLOOKUP($A538,'Sheet1 - Table (1)'!$A$8:$AG$1186,COLUMN(F$7),FALSE)</f>
        <v>1</v>
      </c>
      <c r="G538" s="80" t="str">
        <f>VLOOKUP($A538,'Sheet1 - Table (1)'!$A$8:$AG$1186,COLUMN(G$7),FALSE)</f>
        <v>Luxembourg</v>
      </c>
      <c r="H538" s="80" t="str">
        <f>VLOOKUP($A538,'Sheet1 - Table (1)'!$A$8:$AG$1186,COLUMN(H$7),FALSE)</f>
        <v>EUR</v>
      </c>
      <c r="I538" s="80" t="str">
        <f>VLOOKUP($A538,'Sheet1 - Table (1)'!$A$8:$AG$1186,COLUMN(I$7),FALSE)</f>
        <v>Fonds de placement</v>
      </c>
      <c r="J538" s="80" t="str">
        <f>VLOOKUP($A538,'Sheet1 - Table (1)'!$A$8:$AG$1186,COLUMN(J$7),FALSE)</f>
        <v>Obligation</v>
      </c>
      <c r="K538" s="82">
        <f>VLOOKUP($A538,'Sheet1 - Table (1)'!$A$8:$AG$1186,COLUMN(K$7),FALSE)</f>
        <v>44255</v>
      </c>
      <c r="L538" s="80">
        <f>VLOOKUP($A538,'Sheet1 - Table (1)'!$A$8:$AG$1186,COLUMN(L$7),FALSE)</f>
        <v>410.19076610000002</v>
      </c>
      <c r="M538" s="80" t="str">
        <f>VLOOKUP($A538,'Sheet1 - Table (1)'!$A$8:$AG$1186,COLUMN(M$7),FALSE)</f>
        <v>Retained</v>
      </c>
      <c r="N538" s="80">
        <f>VLOOKUP($A538,'Sheet1 - Table (1)'!$A$8:$AG$1186,COLUMN(N$7),FALSE)</f>
        <v>0</v>
      </c>
      <c r="O538" s="80" t="b">
        <f>VLOOKUP($A538,'Sheet1 - Table (1)'!$A$8:$AG$1186,COLUMN(O$7),FALSE)</f>
        <v>1</v>
      </c>
      <c r="P538" s="80">
        <f>VLOOKUP($A538,'Sheet1 - Table (1)'!$A$8:$AG$1186,COLUMN(P$7),FALSE)</f>
        <v>0</v>
      </c>
      <c r="Q538" s="80" t="b">
        <f>VLOOKUP($A538,'Sheet1 - Table (1)'!$A$8:$AG$1186,COLUMN(Q$7),FALSE)</f>
        <v>1</v>
      </c>
      <c r="R538" s="80">
        <f>VLOOKUP($A538,'Sheet1 - Table (1)'!$A$8:$AG$1186,COLUMN(R$7),FALSE)</f>
        <v>0</v>
      </c>
      <c r="S538" s="80">
        <f>VLOOKUP($A538,'Sheet1 - Table (1)'!$A$8:$AG$1186,COLUMN(S$7),FALSE)</f>
        <v>0</v>
      </c>
      <c r="T538" s="80">
        <f>VLOOKUP($A538,'Sheet1 - Table (1)'!$A$8:$AG$1186,COLUMN(T$7),FALSE)</f>
        <v>0</v>
      </c>
      <c r="U538" s="80" t="str">
        <f t="shared" si="103"/>
        <v>FR-NE</v>
      </c>
      <c r="V538" s="80" t="str">
        <f>VLOOKUP($A538,'Sheet1 - Table (1)'!$A$8:$AG$1186,COLUMN(V$7)+3,FALSE)</f>
        <v>LU - SICAV - Parte 1</v>
      </c>
      <c r="W538" s="80" t="str">
        <f>VLOOKUP(A538,'Sheet1 - Table (1)'!$A$8:$AF$10075,MATCH($W$8,'Sheet1 - Table (1)'!$10:$10,0),FALSE)</f>
        <v>Détermination des Prix Quotidien</v>
      </c>
      <c r="X538" s="80">
        <f>VLOOKUP(A538,'Sheet1 - Table (1)'!$A$8:$AAB$10075,MATCH($X$8,'Sheet1 - Table (1)'!$10:$10,0),FALSE)</f>
        <v>0</v>
      </c>
      <c r="Y538" s="96" t="str">
        <f t="shared" si="107"/>
        <v>Fonds de placement</v>
      </c>
      <c r="AA538" s="96" t="s">
        <v>1823</v>
      </c>
      <c r="AB538" s="96" t="s">
        <v>2481</v>
      </c>
      <c r="AC538" s="214" t="s">
        <v>140</v>
      </c>
      <c r="AD538" s="214" t="s">
        <v>5104</v>
      </c>
      <c r="AE538" s="96" t="s">
        <v>5104</v>
      </c>
      <c r="AF538" s="246" t="s">
        <v>5104</v>
      </c>
      <c r="AG538" s="96" t="s">
        <v>79</v>
      </c>
      <c r="AI538" s="96" t="s">
        <v>79</v>
      </c>
      <c r="AJ538" s="96" t="s">
        <v>140</v>
      </c>
      <c r="AK538" s="96" t="s">
        <v>140</v>
      </c>
      <c r="AL538" s="96" t="s">
        <v>2481</v>
      </c>
      <c r="AM538" s="96" t="str">
        <f t="shared" si="106"/>
        <v>Obligations étrangères</v>
      </c>
      <c r="AO538" s="96" t="s">
        <v>2481</v>
      </c>
      <c r="AP538" s="96" t="s">
        <v>74</v>
      </c>
      <c r="AQ538" s="96">
        <v>5.49</v>
      </c>
      <c r="AR538" s="101">
        <v>3.3799999999999997E-2</v>
      </c>
      <c r="AS538" s="101">
        <f t="shared" si="108"/>
        <v>2.5199999999999997E-2</v>
      </c>
      <c r="AV538" s="101">
        <v>0.55000000000000004</v>
      </c>
      <c r="AW538" s="101">
        <v>0.45</v>
      </c>
      <c r="AY538" s="101">
        <v>1</v>
      </c>
      <c r="BJ538" s="129"/>
      <c r="BK538" s="129">
        <v>0.40699999999999997</v>
      </c>
      <c r="BL538" s="129">
        <v>0.188</v>
      </c>
      <c r="BM538" s="129"/>
      <c r="BN538" s="129">
        <v>0.40500000000000003</v>
      </c>
      <c r="BO538" s="129"/>
      <c r="BP538" s="129"/>
      <c r="BQ538" s="129"/>
      <c r="BR538" s="129"/>
      <c r="BW538" s="101">
        <v>1</v>
      </c>
      <c r="BZ538" s="101" t="str">
        <f>IF(AJ538="Obligations",AP538&amp;" "&amp;AI538&amp;" "&amp;IF(AI538="High Yield",IF(AQ538&lt;2.5,"SHORT",IF(AQ538&gt;4,"LONG","MID")),IF(AQ538&lt;3.5,"SHORT",IF(AQ538&gt;8,"LONG","MID"))),"")</f>
        <v>Courbe Monde High Yield LONG</v>
      </c>
      <c r="CA538" s="101" t="s">
        <v>70</v>
      </c>
      <c r="CB538" s="101"/>
      <c r="CC538" s="101" t="s">
        <v>70</v>
      </c>
      <c r="CD538" s="42" t="s">
        <v>4374</v>
      </c>
      <c r="CE538" s="42" t="s">
        <v>4374</v>
      </c>
      <c r="CF538" s="42" t="str">
        <f>IFERROR(VLOOKUP(Funds[[#This Row],[Code ISIN]],[1]GLOBAL!$C$1:$L$27,10,FALSE)," ")</f>
        <v xml:space="preserve"> </v>
      </c>
      <c r="CG538" s="42" t="s">
        <v>4374</v>
      </c>
      <c r="CH538" s="42" t="s">
        <v>4374</v>
      </c>
      <c r="CI538" s="42" t="s">
        <v>4374</v>
      </c>
      <c r="CJ538" s="123">
        <v>42825</v>
      </c>
      <c r="CK538" s="96" t="s">
        <v>4374</v>
      </c>
      <c r="CL538" s="246" t="str">
        <f>VLOOKUP(Funds[[#This Row],[Code ISIN]],'Sheet1 - Table (1)'!$A$10:$AF$110017,MATCH("Funds Liquidity",'Sheet1 - Table (1)'!$10:$10,0),FALSE)</f>
        <v>Jour</v>
      </c>
      <c r="CN538" s="246" t="s">
        <v>140</v>
      </c>
      <c r="CO538" s="246" t="s">
        <v>79</v>
      </c>
    </row>
    <row r="539" spans="1:93">
      <c r="A539" s="158" t="s">
        <v>2139</v>
      </c>
      <c r="B539" s="305">
        <f>IF(ISERROR(VALUE(VLOOKUP($A539,'Sheet1 - Table (1)'!$A$8:$AG$1186,COLUMN(B$7),FALSE))),VLOOKUP(A539,TK_MANQUANTS,2,FALSE),IF(VALUE(VLOOKUP($A539,'Sheet1 - Table (1)'!$A$8:$AG$1186,COLUMN(B$7),FALSE))=0,VLOOKUP(A539,TK_MANQUANTS,2,FALSE),VALUE(VLOOKUP($A539,'Sheet1 - Table (1)'!$A$8:$AG$1186,COLUMN(B$7),FALSE))))</f>
        <v>3180372</v>
      </c>
      <c r="C539" s="80" t="str">
        <f>VLOOKUP($A539,'Sheet1 - Table (1)'!$A$8:$AG$1186,COLUMN(C$7),FALSE)</f>
        <v>DWS Invest Euro Corporate Bonds FC</v>
      </c>
      <c r="D539" s="82">
        <f>VLOOKUP($A539,'Sheet1 - Table (1)'!$A$8:$AG$1186,COLUMN(D$7),FALSE)</f>
        <v>43830</v>
      </c>
      <c r="E539" s="124">
        <f>VLOOKUP($A539,'Sheet1 - Table (1)'!$A$8:$AG$1186,COLUMN(E$7),FALSE)</f>
        <v>0.66</v>
      </c>
      <c r="F539" s="80" t="b">
        <f>VLOOKUP($A539,'Sheet1 - Table (1)'!$A$8:$AG$1186,COLUMN(F$7),FALSE)</f>
        <v>1</v>
      </c>
      <c r="G539" s="80" t="str">
        <f>VLOOKUP($A539,'Sheet1 - Table (1)'!$A$8:$AG$1186,COLUMN(G$7),FALSE)</f>
        <v>Luxembourg</v>
      </c>
      <c r="H539" s="80" t="str">
        <f>VLOOKUP($A539,'Sheet1 - Table (1)'!$A$8:$AG$1186,COLUMN(H$7),FALSE)</f>
        <v>EUR</v>
      </c>
      <c r="I539" s="80" t="str">
        <f>VLOOKUP($A539,'Sheet1 - Table (1)'!$A$8:$AG$1186,COLUMN(I$7),FALSE)</f>
        <v>Fonds de placement</v>
      </c>
      <c r="J539" s="80" t="str">
        <f>VLOOKUP($A539,'Sheet1 - Table (1)'!$A$8:$AG$1186,COLUMN(J$7),FALSE)</f>
        <v>Obligation</v>
      </c>
      <c r="K539" s="82">
        <f>VLOOKUP($A539,'Sheet1 - Table (1)'!$A$8:$AG$1186,COLUMN(K$7),FALSE)</f>
        <v>44255</v>
      </c>
      <c r="L539" s="80">
        <f>VLOOKUP($A539,'Sheet1 - Table (1)'!$A$8:$AG$1186,COLUMN(L$7),FALSE)</f>
        <v>3025.9114125000001</v>
      </c>
      <c r="M539" s="80" t="str">
        <f>VLOOKUP($A539,'Sheet1 - Table (1)'!$A$8:$AG$1186,COLUMN(M$7),FALSE)</f>
        <v>Retained</v>
      </c>
      <c r="N539" s="80" t="b">
        <f>VLOOKUP($A539,'Sheet1 - Table (1)'!$A$8:$AG$1186,COLUMN(N$7),FALSE)</f>
        <v>1</v>
      </c>
      <c r="O539" s="80" t="b">
        <f>VLOOKUP($A539,'Sheet1 - Table (1)'!$A$8:$AG$1186,COLUMN(O$7),FALSE)</f>
        <v>1</v>
      </c>
      <c r="P539" s="80" t="b">
        <f>VLOOKUP($A539,'Sheet1 - Table (1)'!$A$8:$AG$1186,COLUMN(P$7),FALSE)</f>
        <v>1</v>
      </c>
      <c r="Q539" s="80" t="b">
        <f>VLOOKUP($A539,'Sheet1 - Table (1)'!$A$8:$AG$1186,COLUMN(Q$7),FALSE)</f>
        <v>1</v>
      </c>
      <c r="R539" s="80" t="b">
        <f>VLOOKUP($A539,'Sheet1 - Table (1)'!$A$8:$AG$1186,COLUMN(R$7),FALSE)</f>
        <v>1</v>
      </c>
      <c r="S539" s="80" t="b">
        <f>VLOOKUP($A539,'Sheet1 - Table (1)'!$A$8:$AG$1186,COLUMN(S$7),FALSE)</f>
        <v>1</v>
      </c>
      <c r="T539" s="80">
        <f>VLOOKUP($A539,'Sheet1 - Table (1)'!$A$8:$AG$1186,COLUMN(T$7),FALSE)</f>
        <v>0</v>
      </c>
      <c r="U539" s="80" t="str">
        <f t="shared" si="103"/>
        <v>BE-FR-IT-NE-SP-GE</v>
      </c>
      <c r="V539" s="80" t="str">
        <f>VLOOKUP($A539,'Sheet1 - Table (1)'!$A$8:$AG$1186,COLUMN(V$7)+3,FALSE)</f>
        <v>LU - SICAV - Parte 1</v>
      </c>
      <c r="W539" s="80" t="str">
        <f>VLOOKUP(A539,'Sheet1 - Table (1)'!$A$8:$AF$10075,MATCH($W$8,'Sheet1 - Table (1)'!$10:$10,0),FALSE)</f>
        <v>Détermination des Prix Quotidien</v>
      </c>
      <c r="X539" s="80">
        <f>VLOOKUP(A539,'Sheet1 - Table (1)'!$A$8:$AAB$10075,MATCH($X$8,'Sheet1 - Table (1)'!$10:$10,0),FALSE)</f>
        <v>0</v>
      </c>
      <c r="Y539" s="96" t="str">
        <f t="shared" si="107"/>
        <v>Fonds de placement</v>
      </c>
      <c r="AA539" s="96" t="s">
        <v>1823</v>
      </c>
      <c r="AB539" s="96" t="s">
        <v>2481</v>
      </c>
      <c r="AC539" s="214" t="s">
        <v>140</v>
      </c>
      <c r="AD539" s="214" t="s">
        <v>2481</v>
      </c>
      <c r="AE539" s="96" t="s">
        <v>2481</v>
      </c>
      <c r="AF539" s="246" t="s">
        <v>2481</v>
      </c>
      <c r="AI539" s="96" t="s">
        <v>380</v>
      </c>
      <c r="AJ539" s="96" t="s">
        <v>140</v>
      </c>
      <c r="AK539" s="96" t="s">
        <v>140</v>
      </c>
      <c r="AL539" s="96" t="s">
        <v>2481</v>
      </c>
      <c r="AM539" s="96" t="str">
        <f t="shared" si="106"/>
        <v>Obligations étrangères</v>
      </c>
      <c r="AO539" s="96" t="s">
        <v>2481</v>
      </c>
      <c r="AP539" s="96" t="s">
        <v>74</v>
      </c>
      <c r="AQ539" s="96">
        <v>6</v>
      </c>
      <c r="AR539" s="101">
        <v>1.4E-2</v>
      </c>
      <c r="AS539" s="101">
        <f t="shared" si="108"/>
        <v>7.4000000000000003E-3</v>
      </c>
      <c r="AT539" s="101">
        <v>4.2000000000000003E-2</v>
      </c>
      <c r="AU539" s="101">
        <v>0.25900000000000001</v>
      </c>
      <c r="AV539" s="101">
        <v>0.64100000000000001</v>
      </c>
      <c r="AW539" s="101">
        <v>5.8000000000000003E-2</v>
      </c>
      <c r="AY539" s="101">
        <v>1</v>
      </c>
      <c r="BY539" s="96" t="s">
        <v>2144</v>
      </c>
      <c r="BZ539" s="101" t="str">
        <f>IF(AJ539="Obligations",AP539&amp;" "&amp;AI539&amp;" "&amp;IF(AQ539&lt;3.5,"SHORT",IF(AQ539&gt;8,"LONG","MID")),"")</f>
        <v>Courbe Monde Corporate MID</v>
      </c>
      <c r="CA539" s="101" t="s">
        <v>70</v>
      </c>
      <c r="CB539" s="101"/>
      <c r="CC539" s="101" t="s">
        <v>70</v>
      </c>
      <c r="CD539" s="42" t="s">
        <v>4374</v>
      </c>
      <c r="CE539" s="42" t="s">
        <v>4374</v>
      </c>
      <c r="CF539" s="42" t="str">
        <f>IFERROR(VLOOKUP(Funds[[#This Row],[Code ISIN]],[1]GLOBAL!$C$1:$L$27,10,FALSE)," ")</f>
        <v xml:space="preserve"> </v>
      </c>
      <c r="CG539" s="42" t="s">
        <v>4374</v>
      </c>
      <c r="CH539" s="42" t="s">
        <v>4374</v>
      </c>
      <c r="CI539" s="42" t="s">
        <v>4374</v>
      </c>
      <c r="CJ539" s="123">
        <v>43039</v>
      </c>
      <c r="CK539" s="96" t="s">
        <v>4374</v>
      </c>
      <c r="CL539" s="246" t="str">
        <f>VLOOKUP(Funds[[#This Row],[Code ISIN]],'Sheet1 - Table (1)'!$A$10:$AF$110017,MATCH("Funds Liquidity",'Sheet1 - Table (1)'!$10:$10,0),FALSE)</f>
        <v>Jour</v>
      </c>
    </row>
    <row r="540" spans="1:93">
      <c r="A540" s="96" t="s">
        <v>1110</v>
      </c>
      <c r="B540" s="305">
        <f>IF(ISERROR(VALUE(VLOOKUP($A540,'Sheet1 - Table (1)'!$A$8:$AG$1186,COLUMN(B$7),FALSE))),VLOOKUP(A540,TK_MANQUANTS,2,FALSE),IF(VALUE(VLOOKUP($A540,'Sheet1 - Table (1)'!$A$8:$AG$1186,COLUMN(B$7),FALSE))=0,VLOOKUP(A540,TK_MANQUANTS,2,FALSE),VALUE(VLOOKUP($A540,'Sheet1 - Table (1)'!$A$8:$AG$1186,COLUMN(B$7),FALSE))))</f>
        <v>10632204</v>
      </c>
      <c r="C540" s="80" t="str">
        <f>VLOOKUP($A540,'Sheet1 - Table (1)'!$A$8:$AG$1186,COLUMN(C$7),FALSE)</f>
        <v>ComStage iBoxx € Liq Sov Div 5-7 TR UCITS ETF</v>
      </c>
      <c r="D540" s="82">
        <f>VLOOKUP($A540,'Sheet1 - Table (1)'!$A$8:$AG$1186,COLUMN(D$7),FALSE)</f>
        <v>43646</v>
      </c>
      <c r="E540" s="124">
        <f>VLOOKUP($A540,'Sheet1 - Table (1)'!$A$8:$AG$1186,COLUMN(E$7),FALSE)</f>
        <v>0.12</v>
      </c>
      <c r="F540" s="80" t="b">
        <f>VLOOKUP($A540,'Sheet1 - Table (1)'!$A$8:$AG$1186,COLUMN(F$7),FALSE)</f>
        <v>1</v>
      </c>
      <c r="G540" s="80" t="str">
        <f>VLOOKUP($A540,'Sheet1 - Table (1)'!$A$8:$AG$1186,COLUMN(G$7),FALSE)</f>
        <v>Luxembourg</v>
      </c>
      <c r="H540" s="80" t="str">
        <f>VLOOKUP($A540,'Sheet1 - Table (1)'!$A$8:$AG$1186,COLUMN(H$7),FALSE)</f>
        <v>EUR</v>
      </c>
      <c r="I540" s="80" t="str">
        <f>VLOOKUP($A540,'Sheet1 - Table (1)'!$A$8:$AG$1186,COLUMN(I$7),FALSE)</f>
        <v>Exchange Traded Funds</v>
      </c>
      <c r="J540" s="80" t="str">
        <f>VLOOKUP($A540,'Sheet1 - Table (1)'!$A$8:$AG$1186,COLUMN(J$7),FALSE)</f>
        <v>Obligation</v>
      </c>
      <c r="K540" s="82">
        <f>VLOOKUP($A540,'Sheet1 - Table (1)'!$A$8:$AG$1186,COLUMN(K$7),FALSE)</f>
        <v>0</v>
      </c>
      <c r="L540" s="80">
        <f>VLOOKUP($A540,'Sheet1 - Table (1)'!$A$8:$AG$1186,COLUMN(L$7),FALSE)</f>
        <v>0</v>
      </c>
      <c r="M540" s="80" t="str">
        <f>VLOOKUP($A540,'Sheet1 - Table (1)'!$A$8:$AG$1186,COLUMN(M$7),FALSE)</f>
        <v>Paid</v>
      </c>
      <c r="N540" s="80">
        <f>VLOOKUP($A540,'Sheet1 - Table (1)'!$A$8:$AG$1186,COLUMN(N$7),FALSE)</f>
        <v>0</v>
      </c>
      <c r="O540" s="80">
        <f>VLOOKUP($A540,'Sheet1 - Table (1)'!$A$8:$AG$1186,COLUMN(O$7),FALSE)</f>
        <v>0</v>
      </c>
      <c r="P540" s="80">
        <f>VLOOKUP($A540,'Sheet1 - Table (1)'!$A$8:$AG$1186,COLUMN(P$7),FALSE)</f>
        <v>0</v>
      </c>
      <c r="Q540" s="80">
        <f>VLOOKUP($A540,'Sheet1 - Table (1)'!$A$8:$AG$1186,COLUMN(Q$7),FALSE)</f>
        <v>0</v>
      </c>
      <c r="R540" s="80">
        <f>VLOOKUP($A540,'Sheet1 - Table (1)'!$A$8:$AG$1186,COLUMN(R$7),FALSE)</f>
        <v>0</v>
      </c>
      <c r="S540" s="80" t="b">
        <f>VLOOKUP($A540,'Sheet1 - Table (1)'!$A$8:$AG$1186,COLUMN(S$7),FALSE)</f>
        <v>1</v>
      </c>
      <c r="T540" s="80">
        <f>VLOOKUP($A540,'Sheet1 - Table (1)'!$A$8:$AG$1186,COLUMN(T$7),FALSE)</f>
        <v>0</v>
      </c>
      <c r="U540" s="80" t="str">
        <f t="shared" si="103"/>
        <v>GE</v>
      </c>
      <c r="V540" s="80" t="str">
        <f>VLOOKUP($A540,'Sheet1 - Table (1)'!$A$8:$AG$1186,COLUMN(V$7)+3,FALSE)</f>
        <v>LU - SICAV - Parte 1</v>
      </c>
      <c r="W540" s="80" t="str">
        <f>VLOOKUP(A540,'Sheet1 - Table (1)'!$A$8:$AF$10075,MATCH($W$8,'Sheet1 - Table (1)'!$10:$10,0),FALSE)</f>
        <v>Détermination des Prix Quotidien</v>
      </c>
      <c r="X540" s="80" t="str">
        <f>VLOOKUP(A540,'Sheet1 - Table (1)'!$A$8:$AAB$10075,MATCH($X$8,'Sheet1 - Table (1)'!$10:$10,0),FALSE)</f>
        <v>Swap</v>
      </c>
      <c r="Y540" s="96" t="str">
        <f t="shared" si="107"/>
        <v>ETF</v>
      </c>
      <c r="AA540" s="96" t="s">
        <v>1823</v>
      </c>
      <c r="AB540" s="96" t="s">
        <v>2481</v>
      </c>
      <c r="AC540" s="214" t="s">
        <v>140</v>
      </c>
      <c r="AD540" s="214" t="s">
        <v>2481</v>
      </c>
      <c r="AE540" s="96" t="s">
        <v>2542</v>
      </c>
      <c r="AF540" s="246" t="s">
        <v>2481</v>
      </c>
      <c r="AG540" s="96" t="s">
        <v>2857</v>
      </c>
      <c r="AI540" s="96" t="s">
        <v>785</v>
      </c>
      <c r="AJ540" s="96" t="s">
        <v>140</v>
      </c>
      <c r="AK540" s="96" t="s">
        <v>140</v>
      </c>
      <c r="AL540" s="96" t="s">
        <v>2481</v>
      </c>
      <c r="AM540" s="96" t="str">
        <f t="shared" si="106"/>
        <v>Obligations étrangères</v>
      </c>
      <c r="AO540" s="96" t="s">
        <v>2481</v>
      </c>
      <c r="AP540" s="96" t="s">
        <v>75</v>
      </c>
      <c r="AQ540" s="96">
        <v>5.95</v>
      </c>
      <c r="AR540" s="101">
        <v>4.0000000000000001E-3</v>
      </c>
      <c r="AS540" s="101">
        <f t="shared" si="108"/>
        <v>2.8000000000000004E-3</v>
      </c>
      <c r="AT540" s="101">
        <v>1</v>
      </c>
      <c r="AY540" s="101">
        <v>1</v>
      </c>
      <c r="BK540" s="101">
        <v>1</v>
      </c>
      <c r="BV540" s="101">
        <v>1</v>
      </c>
      <c r="BY540" s="96" t="s">
        <v>1219</v>
      </c>
      <c r="BZ540" s="101" t="str">
        <f>IF(AJ540="Obligations",AP540&amp;" "&amp;AI540&amp;" "&amp;IF(AQ540&lt;3.5,"SHORT",IF(AQ540&gt;8,"LONG","MID")),"")</f>
        <v>Courbe EUR Gouvernements MID</v>
      </c>
      <c r="CA540" s="101" t="s">
        <v>70</v>
      </c>
      <c r="CB540" s="101"/>
      <c r="CC540" s="101" t="s">
        <v>70</v>
      </c>
      <c r="CD540" s="42" t="s">
        <v>4374</v>
      </c>
      <c r="CE540" s="42" t="s">
        <v>4374</v>
      </c>
      <c r="CF540" s="42" t="str">
        <f>IFERROR(VLOOKUP(Funds[[#This Row],[Code ISIN]],[1]GLOBAL!$C$1:$L$27,10,FALSE)," ")</f>
        <v xml:space="preserve"> </v>
      </c>
      <c r="CG540" s="42" t="s">
        <v>4374</v>
      </c>
      <c r="CH540" s="42" t="s">
        <v>4374</v>
      </c>
      <c r="CI540" s="42" t="s">
        <v>4374</v>
      </c>
      <c r="CJ540" s="123">
        <v>42734</v>
      </c>
      <c r="CK540" s="96" t="s">
        <v>4374</v>
      </c>
      <c r="CL540" s="246" t="str">
        <f>VLOOKUP(Funds[[#This Row],[Code ISIN]],'Sheet1 - Table (1)'!$A$10:$AF$110017,MATCH("Funds Liquidity",'Sheet1 - Table (1)'!$10:$10,0),FALSE)</f>
        <v>Jour</v>
      </c>
    </row>
    <row r="541" spans="1:93">
      <c r="A541" s="80" t="s">
        <v>1995</v>
      </c>
      <c r="B541" s="305">
        <f>IF(ISERROR(VALUE(VLOOKUP($A541,'Sheet1 - Table (1)'!$A$8:$AG$1186,COLUMN(B$7),FALSE))),VLOOKUP(A541,TK_MANQUANTS,2,FALSE),IF(VALUE(VLOOKUP($A541,'Sheet1 - Table (1)'!$A$8:$AG$1186,COLUMN(B$7),FALSE))=0,VLOOKUP(A541,TK_MANQUANTS,2,FALSE),VALUE(VLOOKUP($A541,'Sheet1 - Table (1)'!$A$8:$AG$1186,COLUMN(B$7),FALSE))))</f>
        <v>2430278</v>
      </c>
      <c r="C541" s="80" t="str">
        <f>VLOOKUP($A541,'Sheet1 - Table (1)'!$A$8:$AG$1186,COLUMN(C$7),FALSE)</f>
        <v>Invesco Euro Corporate Bond A Acc EUR</v>
      </c>
      <c r="D541" s="82">
        <f>VLOOKUP($A541,'Sheet1 - Table (1)'!$A$8:$AG$1186,COLUMN(D$7),FALSE)</f>
        <v>44041</v>
      </c>
      <c r="E541" s="124">
        <f>VLOOKUP($A541,'Sheet1 - Table (1)'!$A$8:$AG$1186,COLUMN(E$7),FALSE)</f>
        <v>1.27</v>
      </c>
      <c r="F541" s="80" t="b">
        <f>VLOOKUP($A541,'Sheet1 - Table (1)'!$A$8:$AG$1186,COLUMN(F$7),FALSE)</f>
        <v>1</v>
      </c>
      <c r="G541" s="80" t="str">
        <f>VLOOKUP($A541,'Sheet1 - Table (1)'!$A$8:$AG$1186,COLUMN(G$7),FALSE)</f>
        <v>Luxembourg</v>
      </c>
      <c r="H541" s="80" t="str">
        <f>VLOOKUP($A541,'Sheet1 - Table (1)'!$A$8:$AG$1186,COLUMN(H$7),FALSE)</f>
        <v>EUR</v>
      </c>
      <c r="I541" s="80" t="str">
        <f>VLOOKUP($A541,'Sheet1 - Table (1)'!$A$8:$AG$1186,COLUMN(I$7),FALSE)</f>
        <v>Fonds de placement</v>
      </c>
      <c r="J541" s="80" t="str">
        <f>VLOOKUP($A541,'Sheet1 - Table (1)'!$A$8:$AG$1186,COLUMN(J$7),FALSE)</f>
        <v>Obligation</v>
      </c>
      <c r="K541" s="82">
        <f>VLOOKUP($A541,'Sheet1 - Table (1)'!$A$8:$AG$1186,COLUMN(K$7),FALSE)</f>
        <v>44255</v>
      </c>
      <c r="L541" s="80">
        <f>VLOOKUP($A541,'Sheet1 - Table (1)'!$A$8:$AG$1186,COLUMN(L$7),FALSE)</f>
        <v>2198.2085470000002</v>
      </c>
      <c r="M541" s="80" t="str">
        <f>VLOOKUP($A541,'Sheet1 - Table (1)'!$A$8:$AG$1186,COLUMN(M$7),FALSE)</f>
        <v>Retained</v>
      </c>
      <c r="N541" s="80" t="b">
        <f>VLOOKUP($A541,'Sheet1 - Table (1)'!$A$8:$AG$1186,COLUMN(N$7),FALSE)</f>
        <v>1</v>
      </c>
      <c r="O541" s="80" t="b">
        <f>VLOOKUP($A541,'Sheet1 - Table (1)'!$A$8:$AG$1186,COLUMN(O$7),FALSE)</f>
        <v>1</v>
      </c>
      <c r="P541" s="80" t="b">
        <f>VLOOKUP($A541,'Sheet1 - Table (1)'!$A$8:$AG$1186,COLUMN(P$7),FALSE)</f>
        <v>1</v>
      </c>
      <c r="Q541" s="80" t="b">
        <f>VLOOKUP($A541,'Sheet1 - Table (1)'!$A$8:$AG$1186,COLUMN(Q$7),FALSE)</f>
        <v>1</v>
      </c>
      <c r="R541" s="80" t="b">
        <f>VLOOKUP($A541,'Sheet1 - Table (1)'!$A$8:$AG$1186,COLUMN(R$7),FALSE)</f>
        <v>1</v>
      </c>
      <c r="S541" s="80" t="b">
        <f>VLOOKUP($A541,'Sheet1 - Table (1)'!$A$8:$AG$1186,COLUMN(S$7),FALSE)</f>
        <v>1</v>
      </c>
      <c r="T541" s="80" t="b">
        <f>VLOOKUP($A541,'Sheet1 - Table (1)'!$A$8:$AG$1186,COLUMN(T$7),FALSE)</f>
        <v>1</v>
      </c>
      <c r="U541" s="80" t="str">
        <f t="shared" si="103"/>
        <v>BE-FR-IT-NE-SP-GE-UK</v>
      </c>
      <c r="V541" s="80" t="str">
        <f>VLOOKUP($A541,'Sheet1 - Table (1)'!$A$8:$AG$1186,COLUMN(V$7)+3,FALSE)</f>
        <v>LU - SICAV - Parte 1</v>
      </c>
      <c r="W541" s="80" t="str">
        <f>VLOOKUP(A541,'Sheet1 - Table (1)'!$A$8:$AF$10075,MATCH($W$8,'Sheet1 - Table (1)'!$10:$10,0),FALSE)</f>
        <v>Détermination des Prix Quotidien</v>
      </c>
      <c r="X541" s="80">
        <f>VLOOKUP(A541,'Sheet1 - Table (1)'!$A$8:$AAB$10075,MATCH($X$8,'Sheet1 - Table (1)'!$10:$10,0),FALSE)</f>
        <v>0</v>
      </c>
      <c r="Y541" s="132" t="str">
        <f t="shared" si="107"/>
        <v>Fonds de placement</v>
      </c>
      <c r="Z541" s="132"/>
      <c r="AA541" s="132" t="s">
        <v>1823</v>
      </c>
      <c r="AB541" s="132" t="s">
        <v>2481</v>
      </c>
      <c r="AC541" s="216" t="s">
        <v>140</v>
      </c>
      <c r="AD541" s="216" t="s">
        <v>2481</v>
      </c>
      <c r="AE541" s="132" t="s">
        <v>2542</v>
      </c>
      <c r="AF541" s="246" t="s">
        <v>2481</v>
      </c>
      <c r="AG541" s="132"/>
      <c r="AH541" s="132"/>
      <c r="AI541" s="132" t="s">
        <v>380</v>
      </c>
      <c r="AJ541" s="132" t="s">
        <v>140</v>
      </c>
      <c r="AK541" s="132" t="s">
        <v>140</v>
      </c>
      <c r="AL541" s="132" t="s">
        <v>2481</v>
      </c>
      <c r="AM541" s="132" t="str">
        <f t="shared" si="106"/>
        <v>Obligations étrangères</v>
      </c>
      <c r="AN541" s="132"/>
      <c r="AO541" s="96" t="s">
        <v>2481</v>
      </c>
      <c r="AP541" s="96" t="s">
        <v>75</v>
      </c>
      <c r="AQ541" s="132">
        <v>5.8</v>
      </c>
      <c r="AR541" s="126">
        <v>2.2700000000000001E-2</v>
      </c>
      <c r="AS541" s="126">
        <f t="shared" si="108"/>
        <v>1.0000000000000002E-2</v>
      </c>
      <c r="AT541" s="126">
        <v>0.193</v>
      </c>
      <c r="AU541" s="126">
        <v>0.183</v>
      </c>
      <c r="AV541" s="126">
        <v>0.39900000000000002</v>
      </c>
      <c r="AW541" s="126">
        <v>0.22499999999999998</v>
      </c>
      <c r="AX541" s="126"/>
      <c r="AY541" s="126">
        <v>1</v>
      </c>
      <c r="AZ541" s="126"/>
      <c r="BA541" s="126"/>
      <c r="BB541" s="126"/>
      <c r="BC541" s="126"/>
      <c r="BD541" s="126"/>
      <c r="BE541" s="126"/>
      <c r="BF541" s="126"/>
      <c r="BG541" s="126"/>
      <c r="BH541" s="126"/>
      <c r="BI541" s="126"/>
      <c r="BJ541" s="126"/>
      <c r="BK541" s="126">
        <v>1</v>
      </c>
      <c r="BL541" s="126"/>
      <c r="BM541" s="126"/>
      <c r="BN541" s="126"/>
      <c r="BO541" s="126"/>
      <c r="BP541" s="126"/>
      <c r="BQ541" s="126"/>
      <c r="BR541" s="126"/>
      <c r="BS541" s="132"/>
      <c r="BT541" s="132"/>
      <c r="BU541" s="132"/>
      <c r="BV541" s="126"/>
      <c r="BW541" s="126">
        <v>1</v>
      </c>
      <c r="BX541" s="132"/>
      <c r="BY541" s="132" t="s">
        <v>2089</v>
      </c>
      <c r="BZ541" s="101" t="str">
        <f>IF(AJ541="Obligations",AP541&amp;" "&amp;AI541&amp;" "&amp;IF(AQ541&lt;3.5,"SHORT",IF(AQ541&gt;8,"LONG","MID")),"")</f>
        <v>Courbe EUR Corporate MID</v>
      </c>
      <c r="CA541" s="101" t="s">
        <v>70</v>
      </c>
      <c r="CB541" s="101"/>
      <c r="CC541" s="101" t="s">
        <v>70</v>
      </c>
      <c r="CD541" s="42" t="s">
        <v>4374</v>
      </c>
      <c r="CE541" s="42" t="s">
        <v>4374</v>
      </c>
      <c r="CF541" s="42" t="str">
        <f>IFERROR(VLOOKUP(Funds[[#This Row],[Code ISIN]],[1]GLOBAL!$C$1:$L$27,10,FALSE)," ")</f>
        <v xml:space="preserve"> </v>
      </c>
      <c r="CG541" s="42" t="s">
        <v>4374</v>
      </c>
      <c r="CH541" s="42" t="s">
        <v>4374</v>
      </c>
      <c r="CI541" s="42" t="s">
        <v>4374</v>
      </c>
      <c r="CJ541" s="140">
        <v>42704</v>
      </c>
      <c r="CK541" s="96" t="s">
        <v>4374</v>
      </c>
      <c r="CL541" s="246" t="str">
        <f>VLOOKUP(Funds[[#This Row],[Code ISIN]],'Sheet1 - Table (1)'!$A$10:$AF$110017,MATCH("Funds Liquidity",'Sheet1 - Table (1)'!$10:$10,0),FALSE)</f>
        <v>Jour</v>
      </c>
    </row>
    <row r="542" spans="1:93">
      <c r="A542" s="80" t="s">
        <v>173</v>
      </c>
      <c r="B542" s="305">
        <f>IF(ISERROR(VALUE(VLOOKUP($A542,'Sheet1 - Table (1)'!$A$8:$AG$1186,COLUMN(B$7),FALSE))),VLOOKUP(A542,TK_MANQUANTS,2,FALSE),IF(VALUE(VLOOKUP($A542,'Sheet1 - Table (1)'!$A$8:$AG$1186,COLUMN(B$7),FALSE))=0,VLOOKUP(A542,TK_MANQUANTS,2,FALSE),VALUE(VLOOKUP($A542,'Sheet1 - Table (1)'!$A$8:$AG$1186,COLUMN(B$7),FALSE))))</f>
        <v>577583</v>
      </c>
      <c r="C542" s="80" t="str">
        <f>VLOOKUP($A542,'Sheet1 - Table (1)'!$A$8:$AG$1186,COLUMN(C$7),FALSE)</f>
        <v>AXA WF Euro Bonds F EUR C</v>
      </c>
      <c r="D542" s="82">
        <f>VLOOKUP($A542,'Sheet1 - Table (1)'!$A$8:$AG$1186,COLUMN(D$7),FALSE)</f>
        <v>44074</v>
      </c>
      <c r="E542" s="124">
        <f>VLOOKUP($A542,'Sheet1 - Table (1)'!$A$8:$AG$1186,COLUMN(E$7),FALSE)</f>
        <v>0.65</v>
      </c>
      <c r="F542" s="80" t="b">
        <f>VLOOKUP($A542,'Sheet1 - Table (1)'!$A$8:$AG$1186,COLUMN(F$7),FALSE)</f>
        <v>1</v>
      </c>
      <c r="G542" s="80" t="str">
        <f>VLOOKUP($A542,'Sheet1 - Table (1)'!$A$8:$AG$1186,COLUMN(G$7),FALSE)</f>
        <v>Luxembourg</v>
      </c>
      <c r="H542" s="80" t="str">
        <f>VLOOKUP($A542,'Sheet1 - Table (1)'!$A$8:$AG$1186,COLUMN(H$7),FALSE)</f>
        <v>EUR</v>
      </c>
      <c r="I542" s="80" t="str">
        <f>VLOOKUP($A542,'Sheet1 - Table (1)'!$A$8:$AG$1186,COLUMN(I$7),FALSE)</f>
        <v>Fonds de placement</v>
      </c>
      <c r="J542" s="80" t="str">
        <f>VLOOKUP($A542,'Sheet1 - Table (1)'!$A$8:$AG$1186,COLUMN(J$7),FALSE)</f>
        <v>Obligation</v>
      </c>
      <c r="K542" s="82">
        <f>VLOOKUP($A542,'Sheet1 - Table (1)'!$A$8:$AG$1186,COLUMN(K$7),FALSE)</f>
        <v>44255</v>
      </c>
      <c r="L542" s="80">
        <f>VLOOKUP($A542,'Sheet1 - Table (1)'!$A$8:$AG$1186,COLUMN(L$7),FALSE)</f>
        <v>595.58676620000006</v>
      </c>
      <c r="M542" s="80" t="str">
        <f>VLOOKUP($A542,'Sheet1 - Table (1)'!$A$8:$AG$1186,COLUMN(M$7),FALSE)</f>
        <v>Retained</v>
      </c>
      <c r="N542" s="80" t="b">
        <f>VLOOKUP($A542,'Sheet1 - Table (1)'!$A$8:$AG$1186,COLUMN(N$7),FALSE)</f>
        <v>1</v>
      </c>
      <c r="O542" s="80" t="b">
        <f>VLOOKUP($A542,'Sheet1 - Table (1)'!$A$8:$AG$1186,COLUMN(O$7),FALSE)</f>
        <v>1</v>
      </c>
      <c r="P542" s="80" t="b">
        <f>VLOOKUP($A542,'Sheet1 - Table (1)'!$A$8:$AG$1186,COLUMN(P$7),FALSE)</f>
        <v>1</v>
      </c>
      <c r="Q542" s="80" t="b">
        <f>VLOOKUP($A542,'Sheet1 - Table (1)'!$A$8:$AG$1186,COLUMN(Q$7),FALSE)</f>
        <v>1</v>
      </c>
      <c r="R542" s="80" t="b">
        <f>VLOOKUP($A542,'Sheet1 - Table (1)'!$A$8:$AG$1186,COLUMN(R$7),FALSE)</f>
        <v>1</v>
      </c>
      <c r="S542" s="80" t="b">
        <f>VLOOKUP($A542,'Sheet1 - Table (1)'!$A$8:$AG$1186,COLUMN(S$7),FALSE)</f>
        <v>1</v>
      </c>
      <c r="T542" s="80" t="b">
        <f>VLOOKUP($A542,'Sheet1 - Table (1)'!$A$8:$AG$1186,COLUMN(T$7),FALSE)</f>
        <v>1</v>
      </c>
      <c r="U542" s="80" t="str">
        <f t="shared" si="103"/>
        <v>BE-FR-IT-NE-SP-GE-UK</v>
      </c>
      <c r="V542" s="80" t="str">
        <f>VLOOKUP($A542,'Sheet1 - Table (1)'!$A$8:$AG$1186,COLUMN(V$7)+3,FALSE)</f>
        <v>LU - SICAV - Parte 1</v>
      </c>
      <c r="W542" s="80" t="str">
        <f>VLOOKUP(A542,'Sheet1 - Table (1)'!$A$8:$AF$10075,MATCH($W$8,'Sheet1 - Table (1)'!$10:$10,0),FALSE)</f>
        <v>Détermination des Prix Quotidien</v>
      </c>
      <c r="X542" s="80">
        <f>VLOOKUP(A542,'Sheet1 - Table (1)'!$A$8:$AAB$10075,MATCH($X$8,'Sheet1 - Table (1)'!$10:$10,0),FALSE)</f>
        <v>0</v>
      </c>
      <c r="Y542" s="96" t="str">
        <f t="shared" si="107"/>
        <v>Fonds de placement</v>
      </c>
      <c r="AA542" s="96" t="s">
        <v>1823</v>
      </c>
      <c r="AB542" s="96" t="s">
        <v>2481</v>
      </c>
      <c r="AC542" s="214" t="s">
        <v>140</v>
      </c>
      <c r="AD542" s="214" t="s">
        <v>2481</v>
      </c>
      <c r="AE542" s="96" t="s">
        <v>2542</v>
      </c>
      <c r="AF542" s="246" t="s">
        <v>2481</v>
      </c>
      <c r="AG542" s="96" t="s">
        <v>3281</v>
      </c>
      <c r="AI542" s="96" t="s">
        <v>381</v>
      </c>
      <c r="AJ542" s="96" t="s">
        <v>140</v>
      </c>
      <c r="AK542" s="96" t="s">
        <v>140</v>
      </c>
      <c r="AL542" s="96" t="s">
        <v>2481</v>
      </c>
      <c r="AM542" s="96" t="str">
        <f t="shared" si="106"/>
        <v>Obligations étrangères</v>
      </c>
      <c r="AO542" s="96" t="s">
        <v>2481</v>
      </c>
      <c r="AP542" s="96" t="s">
        <v>75</v>
      </c>
      <c r="AQ542" s="96">
        <v>5.59</v>
      </c>
      <c r="AR542" s="101">
        <v>5.7000000000000002E-3</v>
      </c>
      <c r="AS542" s="101">
        <f t="shared" si="108"/>
        <v>-8.0000000000000036E-4</v>
      </c>
      <c r="AT542" s="101">
        <v>0.27400000000000002</v>
      </c>
      <c r="AU542" s="101">
        <v>7.1999999999999995E-2</v>
      </c>
      <c r="AV542" s="101">
        <v>0.61499999999999999</v>
      </c>
      <c r="AW542" s="101">
        <v>3.9E-2</v>
      </c>
      <c r="AY542" s="101">
        <v>1</v>
      </c>
      <c r="BK542" s="101">
        <v>1</v>
      </c>
      <c r="BT542" s="101" t="s">
        <v>1503</v>
      </c>
      <c r="BV542" s="101">
        <v>0.61599999999999999</v>
      </c>
      <c r="BW542" s="101">
        <v>0.38400000000000001</v>
      </c>
      <c r="BY542" s="101" t="s">
        <v>1429</v>
      </c>
      <c r="BZ542" s="101" t="str">
        <f>IF(AJ542="Obligations",AP542&amp;" "&amp;AI542&amp;" "&amp;IF(AQ542&lt;3.5,"SHORT",IF(AQ542&gt;8,"LONG","MID")),"")</f>
        <v>Courbe EUR Aggregate MID</v>
      </c>
      <c r="CA542" s="101" t="s">
        <v>70</v>
      </c>
      <c r="CB542" s="101"/>
      <c r="CC542" s="101" t="s">
        <v>70</v>
      </c>
      <c r="CD542" s="42" t="s">
        <v>4374</v>
      </c>
      <c r="CE542" s="42" t="s">
        <v>4374</v>
      </c>
      <c r="CF542" s="42" t="str">
        <f>IFERROR(VLOOKUP(Funds[[#This Row],[Code ISIN]],[1]GLOBAL!$C$1:$L$27,10,FALSE)," ")</f>
        <v xml:space="preserve"> </v>
      </c>
      <c r="CG542" s="42" t="s">
        <v>4374</v>
      </c>
      <c r="CH542" s="42" t="s">
        <v>4374</v>
      </c>
      <c r="CI542" s="42" t="s">
        <v>4374</v>
      </c>
      <c r="CJ542" s="123">
        <v>43039</v>
      </c>
      <c r="CK542" s="96" t="s">
        <v>4374</v>
      </c>
      <c r="CL542" s="246" t="str">
        <f>VLOOKUP(Funds[[#This Row],[Code ISIN]],'Sheet1 - Table (1)'!$A$10:$AF$110017,MATCH("Funds Liquidity",'Sheet1 - Table (1)'!$10:$10,0),FALSE)</f>
        <v>Jour</v>
      </c>
    </row>
    <row r="543" spans="1:93">
      <c r="A543" s="80" t="s">
        <v>202</v>
      </c>
      <c r="B543" s="305">
        <f>IF(ISERROR(VALUE(VLOOKUP($A543,'Sheet1 - Table (1)'!$A$8:$AG$1186,COLUMN(B$7),FALSE))),VLOOKUP(A543,TK_MANQUANTS,2,FALSE),IF(VALUE(VLOOKUP($A543,'Sheet1 - Table (1)'!$A$8:$AG$1186,COLUMN(B$7),FALSE))=0,VLOOKUP(A543,TK_MANQUANTS,2,FALSE),VALUE(VLOOKUP($A543,'Sheet1 - Table (1)'!$A$8:$AG$1186,COLUMN(B$7),FALSE))))</f>
        <v>1582841</v>
      </c>
      <c r="C543" s="80" t="str">
        <f>VLOOKUP($A543,'Sheet1 - Table (1)'!$A$8:$AG$1186,COLUMN(C$7),FALSE)</f>
        <v>iShares Corp Bond Large Cap UCITS ETF EUR (Dist)</v>
      </c>
      <c r="D543" s="82">
        <f>VLOOKUP($A543,'Sheet1 - Table (1)'!$A$8:$AG$1186,COLUMN(D$7),FALSE)</f>
        <v>43861</v>
      </c>
      <c r="E543" s="124">
        <f>VLOOKUP($A543,'Sheet1 - Table (1)'!$A$8:$AG$1186,COLUMN(E$7),FALSE)</f>
        <v>0.2</v>
      </c>
      <c r="F543" s="80" t="b">
        <f>VLOOKUP($A543,'Sheet1 - Table (1)'!$A$8:$AG$1186,COLUMN(F$7),FALSE)</f>
        <v>1</v>
      </c>
      <c r="G543" s="80" t="str">
        <f>VLOOKUP($A543,'Sheet1 - Table (1)'!$A$8:$AG$1186,COLUMN(G$7),FALSE)</f>
        <v>Ireland</v>
      </c>
      <c r="H543" s="80" t="str">
        <f>VLOOKUP($A543,'Sheet1 - Table (1)'!$A$8:$AG$1186,COLUMN(H$7),FALSE)</f>
        <v>EUR</v>
      </c>
      <c r="I543" s="80" t="str">
        <f>VLOOKUP($A543,'Sheet1 - Table (1)'!$A$8:$AG$1186,COLUMN(I$7),FALSE)</f>
        <v>Exchange Traded Funds</v>
      </c>
      <c r="J543" s="80" t="str">
        <f>VLOOKUP($A543,'Sheet1 - Table (1)'!$A$8:$AG$1186,COLUMN(J$7),FALSE)</f>
        <v>Obligation</v>
      </c>
      <c r="K543" s="82">
        <f>VLOOKUP($A543,'Sheet1 - Table (1)'!$A$8:$AG$1186,COLUMN(K$7),FALSE)</f>
        <v>44255</v>
      </c>
      <c r="L543" s="80">
        <f>VLOOKUP($A543,'Sheet1 - Table (1)'!$A$8:$AG$1186,COLUMN(L$7),FALSE)</f>
        <v>4010.7296833</v>
      </c>
      <c r="M543" s="80" t="str">
        <f>VLOOKUP($A543,'Sheet1 - Table (1)'!$A$8:$AG$1186,COLUMN(M$7),FALSE)</f>
        <v>Paid</v>
      </c>
      <c r="N543" s="80" t="b">
        <f>VLOOKUP($A543,'Sheet1 - Table (1)'!$A$8:$AG$1186,COLUMN(N$7),FALSE)</f>
        <v>1</v>
      </c>
      <c r="O543" s="80" t="b">
        <f>VLOOKUP($A543,'Sheet1 - Table (1)'!$A$8:$AG$1186,COLUMN(O$7),FALSE)</f>
        <v>1</v>
      </c>
      <c r="P543" s="80" t="b">
        <f>VLOOKUP($A543,'Sheet1 - Table (1)'!$A$8:$AG$1186,COLUMN(P$7),FALSE)</f>
        <v>1</v>
      </c>
      <c r="Q543" s="80" t="b">
        <f>VLOOKUP($A543,'Sheet1 - Table (1)'!$A$8:$AG$1186,COLUMN(Q$7),FALSE)</f>
        <v>1</v>
      </c>
      <c r="R543" s="80" t="b">
        <f>VLOOKUP($A543,'Sheet1 - Table (1)'!$A$8:$AG$1186,COLUMN(R$7),FALSE)</f>
        <v>1</v>
      </c>
      <c r="S543" s="80" t="b">
        <f>VLOOKUP($A543,'Sheet1 - Table (1)'!$A$8:$AG$1186,COLUMN(S$7),FALSE)</f>
        <v>1</v>
      </c>
      <c r="T543" s="80" t="b">
        <f>VLOOKUP($A543,'Sheet1 - Table (1)'!$A$8:$AG$1186,COLUMN(T$7),FALSE)</f>
        <v>1</v>
      </c>
      <c r="U543" s="80" t="str">
        <f t="shared" si="103"/>
        <v>BE-FR-IT-NE-SP-GE-UK</v>
      </c>
      <c r="V543" s="80" t="str">
        <f>VLOOKUP($A543,'Sheet1 - Table (1)'!$A$8:$AG$1186,COLUMN(V$7)+3,FALSE)</f>
        <v>ICVC</v>
      </c>
      <c r="W543" s="80" t="str">
        <f>VLOOKUP(A543,'Sheet1 - Table (1)'!$A$8:$AF$10075,MATCH($W$8,'Sheet1 - Table (1)'!$10:$10,0),FALSE)</f>
        <v>Détermination des Prix Quotidien</v>
      </c>
      <c r="X543" s="80" t="str">
        <f>VLOOKUP(A543,'Sheet1 - Table (1)'!$A$8:$AAB$10075,MATCH($X$8,'Sheet1 - Table (1)'!$10:$10,0),FALSE)</f>
        <v>Optimized</v>
      </c>
      <c r="Y543" s="96" t="str">
        <f t="shared" si="107"/>
        <v>ETF</v>
      </c>
      <c r="AA543" s="96" t="s">
        <v>1823</v>
      </c>
      <c r="AB543" s="96" t="s">
        <v>2481</v>
      </c>
      <c r="AC543" s="214" t="s">
        <v>140</v>
      </c>
      <c r="AD543" s="214" t="s">
        <v>2481</v>
      </c>
      <c r="AE543" s="96" t="s">
        <v>2542</v>
      </c>
      <c r="AF543" s="246" t="s">
        <v>2481</v>
      </c>
      <c r="AG543" s="96" t="s">
        <v>2857</v>
      </c>
      <c r="AI543" s="96" t="s">
        <v>380</v>
      </c>
      <c r="AJ543" s="96" t="s">
        <v>140</v>
      </c>
      <c r="AK543" s="96" t="s">
        <v>140</v>
      </c>
      <c r="AL543" s="96" t="s">
        <v>2481</v>
      </c>
      <c r="AM543" s="96" t="str">
        <f t="shared" si="106"/>
        <v>Obligations étrangères</v>
      </c>
      <c r="AO543" s="96" t="s">
        <v>2481</v>
      </c>
      <c r="AP543" s="96" t="s">
        <v>75</v>
      </c>
      <c r="AQ543" s="96">
        <v>5.68</v>
      </c>
      <c r="AR543" s="101">
        <v>5.4000000000000003E-3</v>
      </c>
      <c r="AS543" s="101">
        <f>IF(AR543="","",AR543-E543%)</f>
        <v>3.4000000000000002E-3</v>
      </c>
      <c r="AT543" s="101">
        <v>0.10929999999999999</v>
      </c>
      <c r="AU543" s="101">
        <v>0.41349999999999998</v>
      </c>
      <c r="AV543" s="101">
        <v>0.4763</v>
      </c>
      <c r="AW543" s="101">
        <v>8.9999999999999998E-4</v>
      </c>
      <c r="AY543" s="101">
        <v>1</v>
      </c>
      <c r="BK543" s="101">
        <v>1</v>
      </c>
      <c r="BT543" s="101"/>
      <c r="BW543" s="101">
        <v>1</v>
      </c>
      <c r="BY543" s="101" t="s">
        <v>96</v>
      </c>
      <c r="BZ543" s="101" t="str">
        <f>IF(AJ543="Obligations",AP543&amp;" "&amp;AI543&amp;" "&amp;IF(AI543="High Yield",IF(AQ543&lt;2.5,"SHORT",IF(AQ543&gt;4,"LONG","MID")),IF(AQ543&lt;3.5,"SHORT",IF(AQ543&gt;8,"LONG","MID"))),"")</f>
        <v>Courbe EUR Corporate MID</v>
      </c>
      <c r="CA543" s="101" t="s">
        <v>4050</v>
      </c>
      <c r="CB543" s="101" t="s">
        <v>4854</v>
      </c>
      <c r="CC543" s="101" t="s">
        <v>4855</v>
      </c>
      <c r="CD543" s="42" t="s">
        <v>4374</v>
      </c>
      <c r="CE543" s="42" t="s">
        <v>1633</v>
      </c>
      <c r="CF543" s="42" t="str">
        <f>IFERROR(VLOOKUP(Funds[[#This Row],[Code ISIN]],[1]GLOBAL!$C$1:$L$27,10,FALSE)," ")</f>
        <v xml:space="preserve"> </v>
      </c>
      <c r="CG543" s="42" t="s">
        <v>4374</v>
      </c>
      <c r="CH543" s="42" t="s">
        <v>4374</v>
      </c>
      <c r="CI543" s="42" t="s">
        <v>4374</v>
      </c>
      <c r="CJ543" s="123">
        <v>44316</v>
      </c>
      <c r="CK543" s="96" t="s">
        <v>4374</v>
      </c>
      <c r="CL543" s="246" t="str">
        <f>VLOOKUP(Funds[[#This Row],[Code ISIN]],'Sheet1 - Table (1)'!$A$10:$AF$110017,MATCH("Funds Liquidity",'Sheet1 - Table (1)'!$10:$10,0),FALSE)</f>
        <v>Jour</v>
      </c>
    </row>
    <row r="544" spans="1:93">
      <c r="A544" s="80" t="s">
        <v>335</v>
      </c>
      <c r="B544" s="305">
        <f>IF(ISERROR(VALUE(VLOOKUP($A544,'Sheet1 - Table (1)'!$A$8:$AG$1186,COLUMN(B$7),FALSE))),VLOOKUP(A544,TK_MANQUANTS,2,FALSE),IF(VALUE(VLOOKUP($A544,'Sheet1 - Table (1)'!$A$8:$AG$1186,COLUMN(B$7),FALSE))=0,VLOOKUP(A544,TK_MANQUANTS,2,FALSE),VALUE(VLOOKUP($A544,'Sheet1 - Table (1)'!$A$8:$AG$1186,COLUMN(B$7),FALSE))))</f>
        <v>1092976</v>
      </c>
      <c r="C544" s="80" t="str">
        <f>VLOOKUP($A544,'Sheet1 - Table (1)'!$A$8:$AG$1186,COLUMN(C$7),FALSE)</f>
        <v>Swisscanto (LU) PF Resp Relax (CHF) AA</v>
      </c>
      <c r="D544" s="82">
        <f>VLOOKUP($A544,'Sheet1 - Table (1)'!$A$8:$AG$1186,COLUMN(D$7),FALSE)</f>
        <v>44196</v>
      </c>
      <c r="E544" s="124">
        <f>VLOOKUP($A544,'Sheet1 - Table (1)'!$A$8:$AG$1186,COLUMN(E$7),FALSE)</f>
        <v>0.97</v>
      </c>
      <c r="F544" s="80" t="b">
        <f>VLOOKUP($A544,'Sheet1 - Table (1)'!$A$8:$AG$1186,COLUMN(F$7),FALSE)</f>
        <v>1</v>
      </c>
      <c r="G544" s="80" t="str">
        <f>VLOOKUP($A544,'Sheet1 - Table (1)'!$A$8:$AG$1186,COLUMN(G$7),FALSE)</f>
        <v>Luxembourg</v>
      </c>
      <c r="H544" s="80" t="str">
        <f>VLOOKUP($A544,'Sheet1 - Table (1)'!$A$8:$AG$1186,COLUMN(H$7),FALSE)</f>
        <v>CHF</v>
      </c>
      <c r="I544" s="80" t="str">
        <f>VLOOKUP($A544,'Sheet1 - Table (1)'!$A$8:$AG$1186,COLUMN(I$7),FALSE)</f>
        <v>Fonds de placement</v>
      </c>
      <c r="J544" s="80" t="str">
        <f>VLOOKUP($A544,'Sheet1 - Table (1)'!$A$8:$AG$1186,COLUMN(J$7),FALSE)</f>
        <v>Actifs Mixtes</v>
      </c>
      <c r="K544" s="82">
        <f>VLOOKUP($A544,'Sheet1 - Table (1)'!$A$8:$AG$1186,COLUMN(K$7),FALSE)</f>
        <v>44255</v>
      </c>
      <c r="L544" s="80">
        <f>VLOOKUP($A544,'Sheet1 - Table (1)'!$A$8:$AG$1186,COLUMN(L$7),FALSE)</f>
        <v>106.762242</v>
      </c>
      <c r="M544" s="80" t="str">
        <f>VLOOKUP($A544,'Sheet1 - Table (1)'!$A$8:$AG$1186,COLUMN(M$7),FALSE)</f>
        <v>Paid</v>
      </c>
      <c r="N544" s="80">
        <f>VLOOKUP($A544,'Sheet1 - Table (1)'!$A$8:$AG$1186,COLUMN(N$7),FALSE)</f>
        <v>0</v>
      </c>
      <c r="O544" s="80" t="b">
        <f>VLOOKUP($A544,'Sheet1 - Table (1)'!$A$8:$AG$1186,COLUMN(O$7),FALSE)</f>
        <v>1</v>
      </c>
      <c r="P544" s="80" t="b">
        <f>VLOOKUP($A544,'Sheet1 - Table (1)'!$A$8:$AG$1186,COLUMN(P$7),FALSE)</f>
        <v>1</v>
      </c>
      <c r="Q544" s="80" t="b">
        <f>VLOOKUP($A544,'Sheet1 - Table (1)'!$A$8:$AG$1186,COLUMN(Q$7),FALSE)</f>
        <v>1</v>
      </c>
      <c r="R544" s="80" t="b">
        <f>VLOOKUP($A544,'Sheet1 - Table (1)'!$A$8:$AG$1186,COLUMN(R$7),FALSE)</f>
        <v>1</v>
      </c>
      <c r="S544" s="80" t="b">
        <f>VLOOKUP($A544,'Sheet1 - Table (1)'!$A$8:$AG$1186,COLUMN(S$7),FALSE)</f>
        <v>1</v>
      </c>
      <c r="T544" s="80" t="b">
        <f>VLOOKUP($A544,'Sheet1 - Table (1)'!$A$8:$AG$1186,COLUMN(T$7),FALSE)</f>
        <v>1</v>
      </c>
      <c r="U544" s="80" t="str">
        <f t="shared" si="103"/>
        <v>FR-IT-NE-SP-GE-UK</v>
      </c>
      <c r="V544" s="80" t="str">
        <f>VLOOKUP($A544,'Sheet1 - Table (1)'!$A$8:$AG$1186,COLUMN(V$7)+3,FALSE)</f>
        <v>LU - FCP - Parte 1</v>
      </c>
      <c r="W544" s="80" t="str">
        <f>VLOOKUP(A544,'Sheet1 - Table (1)'!$A$8:$AF$10075,MATCH($W$8,'Sheet1 - Table (1)'!$10:$10,0),FALSE)</f>
        <v>Détermination des Prix Quotidien</v>
      </c>
      <c r="X544" s="80">
        <f>VLOOKUP(A544,'Sheet1 - Table (1)'!$A$8:$AAB$10075,MATCH($X$8,'Sheet1 - Table (1)'!$10:$10,0),FALSE)</f>
        <v>0</v>
      </c>
      <c r="Y544" s="96" t="str">
        <f t="shared" si="107"/>
        <v>Fonds de placement</v>
      </c>
      <c r="AA544" s="96" t="s">
        <v>1823</v>
      </c>
      <c r="AB544" s="96" t="s">
        <v>21985</v>
      </c>
      <c r="AC544" s="214" t="s">
        <v>21985</v>
      </c>
      <c r="AD544" s="214" t="s">
        <v>21985</v>
      </c>
      <c r="AE544" s="96" t="s">
        <v>21985</v>
      </c>
      <c r="AF544" s="246" t="s">
        <v>21985</v>
      </c>
      <c r="AI544" s="96" t="s">
        <v>21985</v>
      </c>
      <c r="AJ544" s="96" t="s">
        <v>21985</v>
      </c>
      <c r="AK544" s="96" t="s">
        <v>21985</v>
      </c>
      <c r="AL544" s="96" t="s">
        <v>21985</v>
      </c>
      <c r="AM544" s="96" t="s">
        <v>2002</v>
      </c>
      <c r="AO544" s="96" t="s">
        <v>2087</v>
      </c>
      <c r="AP544" s="96" t="s">
        <v>1804</v>
      </c>
      <c r="AQ544" s="96">
        <v>5.35</v>
      </c>
      <c r="AR544" s="101">
        <v>1.46E-2</v>
      </c>
      <c r="AS544" s="101">
        <f t="shared" si="108"/>
        <v>4.8999999999999998E-3</v>
      </c>
      <c r="BZ544" s="101" t="str">
        <f t="shared" ref="BZ544:BZ567" si="109">IF(AJ544="Obligations",AP544&amp;" "&amp;AI544&amp;" "&amp;IF(AQ544&lt;3.5,"SHORT",IF(AQ544&gt;8,"LONG","MID")),"")</f>
        <v/>
      </c>
      <c r="CA544" s="101" t="s">
        <v>70</v>
      </c>
      <c r="CB544" s="101"/>
      <c r="CC544" s="101" t="s">
        <v>70</v>
      </c>
      <c r="CD544" s="42" t="s">
        <v>4374</v>
      </c>
      <c r="CE544" s="42" t="s">
        <v>4374</v>
      </c>
      <c r="CF544" s="42" t="str">
        <f>IFERROR(VLOOKUP(Funds[[#This Row],[Code ISIN]],[1]GLOBAL!$C$1:$L$27,10,FALSE)," ")</f>
        <v xml:space="preserve"> </v>
      </c>
      <c r="CG544" s="42" t="s">
        <v>4374</v>
      </c>
      <c r="CH544" s="42" t="s">
        <v>4374</v>
      </c>
      <c r="CI544" s="42" t="s">
        <v>4374</v>
      </c>
      <c r="CJ544" s="123">
        <v>42734</v>
      </c>
      <c r="CK544" s="96" t="s">
        <v>4374</v>
      </c>
      <c r="CL544" s="246" t="str">
        <f>VLOOKUP(Funds[[#This Row],[Code ISIN]],'Sheet1 - Table (1)'!$A$10:$AF$110017,MATCH("Funds Liquidity",'Sheet1 - Table (1)'!$10:$10,0),FALSE)</f>
        <v>Jour</v>
      </c>
    </row>
    <row r="545" spans="1:93">
      <c r="A545" s="80" t="s">
        <v>336</v>
      </c>
      <c r="B545" s="305">
        <f>IF(ISERROR(VALUE(VLOOKUP($A545,'Sheet1 - Table (1)'!$A$8:$AG$1186,COLUMN(B$7),FALSE))),VLOOKUP(A545,TK_MANQUANTS,2,FALSE),IF(VALUE(VLOOKUP($A545,'Sheet1 - Table (1)'!$A$8:$AG$1186,COLUMN(B$7),FALSE))=0,VLOOKUP(A545,TK_MANQUANTS,2,FALSE),VALUE(VLOOKUP($A545,'Sheet1 - Table (1)'!$A$8:$AG$1186,COLUMN(B$7),FALSE))))</f>
        <v>1092980</v>
      </c>
      <c r="C545" s="80" t="str">
        <f>VLOOKUP($A545,'Sheet1 - Table (1)'!$A$8:$AG$1186,COLUMN(C$7),FALSE)</f>
        <v>Swisscanto (LU) PF Resp Select (CHF) AA</v>
      </c>
      <c r="D545" s="82">
        <f>VLOOKUP($A545,'Sheet1 - Table (1)'!$A$8:$AG$1186,COLUMN(D$7),FALSE)</f>
        <v>44196</v>
      </c>
      <c r="E545" s="124">
        <f>VLOOKUP($A545,'Sheet1 - Table (1)'!$A$8:$AG$1186,COLUMN(E$7),FALSE)</f>
        <v>1.26</v>
      </c>
      <c r="F545" s="80" t="b">
        <f>VLOOKUP($A545,'Sheet1 - Table (1)'!$A$8:$AG$1186,COLUMN(F$7),FALSE)</f>
        <v>1</v>
      </c>
      <c r="G545" s="80" t="str">
        <f>VLOOKUP($A545,'Sheet1 - Table (1)'!$A$8:$AG$1186,COLUMN(G$7),FALSE)</f>
        <v>Luxembourg</v>
      </c>
      <c r="H545" s="80" t="str">
        <f>VLOOKUP($A545,'Sheet1 - Table (1)'!$A$8:$AG$1186,COLUMN(H$7),FALSE)</f>
        <v>CHF</v>
      </c>
      <c r="I545" s="80" t="str">
        <f>VLOOKUP($A545,'Sheet1 - Table (1)'!$A$8:$AG$1186,COLUMN(I$7),FALSE)</f>
        <v>Fonds de placement</v>
      </c>
      <c r="J545" s="80" t="str">
        <f>VLOOKUP($A545,'Sheet1 - Table (1)'!$A$8:$AG$1186,COLUMN(J$7),FALSE)</f>
        <v>Actifs Mixtes</v>
      </c>
      <c r="K545" s="82">
        <f>VLOOKUP($A545,'Sheet1 - Table (1)'!$A$8:$AG$1186,COLUMN(K$7),FALSE)</f>
        <v>44255</v>
      </c>
      <c r="L545" s="80">
        <f>VLOOKUP($A545,'Sheet1 - Table (1)'!$A$8:$AG$1186,COLUMN(L$7),FALSE)</f>
        <v>795.89081569999996</v>
      </c>
      <c r="M545" s="80" t="str">
        <f>VLOOKUP($A545,'Sheet1 - Table (1)'!$A$8:$AG$1186,COLUMN(M$7),FALSE)</f>
        <v>Paid</v>
      </c>
      <c r="N545" s="80">
        <f>VLOOKUP($A545,'Sheet1 - Table (1)'!$A$8:$AG$1186,COLUMN(N$7),FALSE)</f>
        <v>0</v>
      </c>
      <c r="O545" s="80" t="b">
        <f>VLOOKUP($A545,'Sheet1 - Table (1)'!$A$8:$AG$1186,COLUMN(O$7),FALSE)</f>
        <v>1</v>
      </c>
      <c r="P545" s="80" t="b">
        <f>VLOOKUP($A545,'Sheet1 - Table (1)'!$A$8:$AG$1186,COLUMN(P$7),FALSE)</f>
        <v>1</v>
      </c>
      <c r="Q545" s="80" t="b">
        <f>VLOOKUP($A545,'Sheet1 - Table (1)'!$A$8:$AG$1186,COLUMN(Q$7),FALSE)</f>
        <v>1</v>
      </c>
      <c r="R545" s="80" t="b">
        <f>VLOOKUP($A545,'Sheet1 - Table (1)'!$A$8:$AG$1186,COLUMN(R$7),FALSE)</f>
        <v>1</v>
      </c>
      <c r="S545" s="80" t="b">
        <f>VLOOKUP($A545,'Sheet1 - Table (1)'!$A$8:$AG$1186,COLUMN(S$7),FALSE)</f>
        <v>1</v>
      </c>
      <c r="T545" s="80" t="b">
        <f>VLOOKUP($A545,'Sheet1 - Table (1)'!$A$8:$AG$1186,COLUMN(T$7),FALSE)</f>
        <v>1</v>
      </c>
      <c r="U545" s="80" t="str">
        <f t="shared" si="103"/>
        <v>FR-IT-NE-SP-GE-UK</v>
      </c>
      <c r="V545" s="80" t="str">
        <f>VLOOKUP($A545,'Sheet1 - Table (1)'!$A$8:$AG$1186,COLUMN(V$7)+3,FALSE)</f>
        <v>LU - FCP - Parte 1</v>
      </c>
      <c r="W545" s="80" t="str">
        <f>VLOOKUP(A545,'Sheet1 - Table (1)'!$A$8:$AF$10075,MATCH($W$8,'Sheet1 - Table (1)'!$10:$10,0),FALSE)</f>
        <v>Détermination des Prix Quotidien</v>
      </c>
      <c r="X545" s="80">
        <f>VLOOKUP(A545,'Sheet1 - Table (1)'!$A$8:$AAB$10075,MATCH($X$8,'Sheet1 - Table (1)'!$10:$10,0),FALSE)</f>
        <v>0</v>
      </c>
      <c r="Y545" s="96" t="str">
        <f t="shared" si="107"/>
        <v>Fonds de placement</v>
      </c>
      <c r="AA545" s="96" t="s">
        <v>1823</v>
      </c>
      <c r="AB545" s="96" t="s">
        <v>21985</v>
      </c>
      <c r="AC545" s="214" t="s">
        <v>21985</v>
      </c>
      <c r="AD545" s="214" t="s">
        <v>21985</v>
      </c>
      <c r="AE545" s="96" t="s">
        <v>21985</v>
      </c>
      <c r="AF545" s="246" t="s">
        <v>21985</v>
      </c>
      <c r="AI545" s="96" t="s">
        <v>21985</v>
      </c>
      <c r="AJ545" s="96" t="s">
        <v>21985</v>
      </c>
      <c r="AK545" s="96" t="s">
        <v>21985</v>
      </c>
      <c r="AL545" s="96" t="s">
        <v>21985</v>
      </c>
      <c r="AM545" s="96" t="s">
        <v>2002</v>
      </c>
      <c r="AO545" s="96" t="s">
        <v>2087</v>
      </c>
      <c r="AP545" s="96" t="s">
        <v>1804</v>
      </c>
      <c r="AS545" s="101" t="str">
        <f t="shared" si="108"/>
        <v/>
      </c>
      <c r="BZ545" s="101" t="str">
        <f t="shared" si="109"/>
        <v/>
      </c>
      <c r="CA545" s="101" t="s">
        <v>70</v>
      </c>
      <c r="CB545" s="101"/>
      <c r="CC545" s="101" t="s">
        <v>70</v>
      </c>
      <c r="CD545" s="42" t="s">
        <v>4374</v>
      </c>
      <c r="CE545" s="42" t="s">
        <v>4374</v>
      </c>
      <c r="CF545" s="42" t="str">
        <f>IFERROR(VLOOKUP(Funds[[#This Row],[Code ISIN]],[1]GLOBAL!$C$1:$L$27,10,FALSE)," ")</f>
        <v xml:space="preserve"> </v>
      </c>
      <c r="CG545" s="42" t="s">
        <v>4374</v>
      </c>
      <c r="CH545" s="42" t="s">
        <v>4374</v>
      </c>
      <c r="CI545" s="42" t="s">
        <v>4374</v>
      </c>
      <c r="CK545" s="96" t="s">
        <v>4374</v>
      </c>
      <c r="CL545" s="246" t="str">
        <f>VLOOKUP(Funds[[#This Row],[Code ISIN]],'Sheet1 - Table (1)'!$A$10:$AF$110017,MATCH("Funds Liquidity",'Sheet1 - Table (1)'!$10:$10,0),FALSE)</f>
        <v>Jour</v>
      </c>
    </row>
    <row r="546" spans="1:93">
      <c r="A546" s="80" t="s">
        <v>332</v>
      </c>
      <c r="B546" s="305">
        <f>IF(ISERROR(VALUE(VLOOKUP($A546,'Sheet1 - Table (1)'!$A$8:$AG$1186,COLUMN(B$7),FALSE))),VLOOKUP(A546,TK_MANQUANTS,2,FALSE),IF(VALUE(VLOOKUP($A546,'Sheet1 - Table (1)'!$A$8:$AG$1186,COLUMN(B$7),FALSE))=0,VLOOKUP(A546,TK_MANQUANTS,2,FALSE),VALUE(VLOOKUP($A546,'Sheet1 - Table (1)'!$A$8:$AG$1186,COLUMN(B$7),FALSE))))</f>
        <v>1092981</v>
      </c>
      <c r="C546" s="80" t="str">
        <f>VLOOKUP($A546,'Sheet1 - Table (1)'!$A$8:$AG$1186,COLUMN(C$7),FALSE)</f>
        <v>Swisscanto (LU) PF Resp Balance (CHF) AA</v>
      </c>
      <c r="D546" s="82">
        <f>VLOOKUP($A546,'Sheet1 - Table (1)'!$A$8:$AG$1186,COLUMN(D$7),FALSE)</f>
        <v>44196</v>
      </c>
      <c r="E546" s="124">
        <f>VLOOKUP($A546,'Sheet1 - Table (1)'!$A$8:$AG$1186,COLUMN(E$7),FALSE)</f>
        <v>1.41</v>
      </c>
      <c r="F546" s="80" t="b">
        <f>VLOOKUP($A546,'Sheet1 - Table (1)'!$A$8:$AG$1186,COLUMN(F$7),FALSE)</f>
        <v>1</v>
      </c>
      <c r="G546" s="80" t="str">
        <f>VLOOKUP($A546,'Sheet1 - Table (1)'!$A$8:$AG$1186,COLUMN(G$7),FALSE)</f>
        <v>Luxembourg</v>
      </c>
      <c r="H546" s="80" t="str">
        <f>VLOOKUP($A546,'Sheet1 - Table (1)'!$A$8:$AG$1186,COLUMN(H$7),FALSE)</f>
        <v>CHF</v>
      </c>
      <c r="I546" s="80" t="str">
        <f>VLOOKUP($A546,'Sheet1 - Table (1)'!$A$8:$AG$1186,COLUMN(I$7),FALSE)</f>
        <v>Fonds de placement</v>
      </c>
      <c r="J546" s="80" t="str">
        <f>VLOOKUP($A546,'Sheet1 - Table (1)'!$A$8:$AG$1186,COLUMN(J$7),FALSE)</f>
        <v>Actifs Mixtes</v>
      </c>
      <c r="K546" s="82">
        <f>VLOOKUP($A546,'Sheet1 - Table (1)'!$A$8:$AG$1186,COLUMN(K$7),FALSE)</f>
        <v>44255</v>
      </c>
      <c r="L546" s="80">
        <f>VLOOKUP($A546,'Sheet1 - Table (1)'!$A$8:$AG$1186,COLUMN(L$7),FALSE)</f>
        <v>834.65413049999995</v>
      </c>
      <c r="M546" s="80" t="str">
        <f>VLOOKUP($A546,'Sheet1 - Table (1)'!$A$8:$AG$1186,COLUMN(M$7),FALSE)</f>
        <v>Paid</v>
      </c>
      <c r="N546" s="80">
        <f>VLOOKUP($A546,'Sheet1 - Table (1)'!$A$8:$AG$1186,COLUMN(N$7),FALSE)</f>
        <v>0</v>
      </c>
      <c r="O546" s="80" t="b">
        <f>VLOOKUP($A546,'Sheet1 - Table (1)'!$A$8:$AG$1186,COLUMN(O$7),FALSE)</f>
        <v>1</v>
      </c>
      <c r="P546" s="80" t="b">
        <f>VLOOKUP($A546,'Sheet1 - Table (1)'!$A$8:$AG$1186,COLUMN(P$7),FALSE)</f>
        <v>1</v>
      </c>
      <c r="Q546" s="80" t="b">
        <f>VLOOKUP($A546,'Sheet1 - Table (1)'!$A$8:$AG$1186,COLUMN(Q$7),FALSE)</f>
        <v>1</v>
      </c>
      <c r="R546" s="80" t="b">
        <f>VLOOKUP($A546,'Sheet1 - Table (1)'!$A$8:$AG$1186,COLUMN(R$7),FALSE)</f>
        <v>1</v>
      </c>
      <c r="S546" s="80" t="b">
        <f>VLOOKUP($A546,'Sheet1 - Table (1)'!$A$8:$AG$1186,COLUMN(S$7),FALSE)</f>
        <v>1</v>
      </c>
      <c r="T546" s="80" t="b">
        <f>VLOOKUP($A546,'Sheet1 - Table (1)'!$A$8:$AG$1186,COLUMN(T$7),FALSE)</f>
        <v>1</v>
      </c>
      <c r="U546" s="80" t="str">
        <f t="shared" si="103"/>
        <v>FR-IT-NE-SP-GE-UK</v>
      </c>
      <c r="V546" s="80" t="str">
        <f>VLOOKUP($A546,'Sheet1 - Table (1)'!$A$8:$AG$1186,COLUMN(V$7)+3,FALSE)</f>
        <v>LU - FCP - Parte 1</v>
      </c>
      <c r="W546" s="80" t="str">
        <f>VLOOKUP(A546,'Sheet1 - Table (1)'!$A$8:$AF$10075,MATCH($W$8,'Sheet1 - Table (1)'!$10:$10,0),FALSE)</f>
        <v>Détermination des Prix Quotidien</v>
      </c>
      <c r="X546" s="80">
        <f>VLOOKUP(A546,'Sheet1 - Table (1)'!$A$8:$AAB$10075,MATCH($X$8,'Sheet1 - Table (1)'!$10:$10,0),FALSE)</f>
        <v>0</v>
      </c>
      <c r="Y546" s="96" t="str">
        <f t="shared" si="107"/>
        <v>Fonds de placement</v>
      </c>
      <c r="AA546" s="96" t="s">
        <v>1823</v>
      </c>
      <c r="AB546" s="96" t="s">
        <v>21985</v>
      </c>
      <c r="AC546" s="214" t="s">
        <v>21985</v>
      </c>
      <c r="AD546" s="214" t="s">
        <v>21985</v>
      </c>
      <c r="AE546" s="96" t="s">
        <v>21985</v>
      </c>
      <c r="AF546" s="246" t="s">
        <v>21985</v>
      </c>
      <c r="AI546" s="96" t="s">
        <v>21985</v>
      </c>
      <c r="AJ546" s="96" t="s">
        <v>21985</v>
      </c>
      <c r="AK546" s="96" t="s">
        <v>21985</v>
      </c>
      <c r="AL546" s="96" t="s">
        <v>21985</v>
      </c>
      <c r="AM546" s="96" t="s">
        <v>2002</v>
      </c>
      <c r="AO546" s="96" t="s">
        <v>2087</v>
      </c>
      <c r="AP546" s="96" t="s">
        <v>1804</v>
      </c>
      <c r="AS546" s="101" t="str">
        <f t="shared" si="108"/>
        <v/>
      </c>
      <c r="BZ546" s="101" t="str">
        <f t="shared" si="109"/>
        <v/>
      </c>
      <c r="CA546" s="101" t="s">
        <v>70</v>
      </c>
      <c r="CB546" s="101"/>
      <c r="CC546" s="101" t="s">
        <v>70</v>
      </c>
      <c r="CD546" s="42" t="s">
        <v>4374</v>
      </c>
      <c r="CE546" s="42" t="s">
        <v>4374</v>
      </c>
      <c r="CF546" s="42" t="str">
        <f>IFERROR(VLOOKUP(Funds[[#This Row],[Code ISIN]],[1]GLOBAL!$C$1:$L$27,10,FALSE)," ")</f>
        <v xml:space="preserve"> </v>
      </c>
      <c r="CG546" s="42" t="s">
        <v>4374</v>
      </c>
      <c r="CH546" s="42" t="s">
        <v>4374</v>
      </c>
      <c r="CI546" s="42" t="s">
        <v>4374</v>
      </c>
      <c r="CK546" s="96" t="s">
        <v>4374</v>
      </c>
      <c r="CL546" s="246" t="str">
        <f>VLOOKUP(Funds[[#This Row],[Code ISIN]],'Sheet1 - Table (1)'!$A$10:$AF$110017,MATCH("Funds Liquidity",'Sheet1 - Table (1)'!$10:$10,0),FALSE)</f>
        <v>Jour</v>
      </c>
    </row>
    <row r="547" spans="1:93">
      <c r="A547" s="80" t="s">
        <v>334</v>
      </c>
      <c r="B547" s="305">
        <f>IF(ISERROR(VALUE(VLOOKUP($A547,'Sheet1 - Table (1)'!$A$8:$AG$1186,COLUMN(B$7),FALSE))),VLOOKUP(A547,TK_MANQUANTS,2,FALSE),IF(VALUE(VLOOKUP($A547,'Sheet1 - Table (1)'!$A$8:$AG$1186,COLUMN(B$7),FALSE))=0,VLOOKUP(A547,TK_MANQUANTS,2,FALSE),VALUE(VLOOKUP($A547,'Sheet1 - Table (1)'!$A$8:$AG$1186,COLUMN(B$7),FALSE))))</f>
        <v>1092984</v>
      </c>
      <c r="C547" s="80" t="str">
        <f>VLOOKUP($A547,'Sheet1 - Table (1)'!$A$8:$AG$1186,COLUMN(C$7),FALSE)</f>
        <v>Swisscanto (LU) PF Resp Ambition (CHF) AT</v>
      </c>
      <c r="D547" s="82">
        <f>VLOOKUP($A547,'Sheet1 - Table (1)'!$A$8:$AG$1186,COLUMN(D$7),FALSE)</f>
        <v>44196</v>
      </c>
      <c r="E547" s="124">
        <f>VLOOKUP($A547,'Sheet1 - Table (1)'!$A$8:$AG$1186,COLUMN(E$7),FALSE)</f>
        <v>1.57</v>
      </c>
      <c r="F547" s="80" t="b">
        <f>VLOOKUP($A547,'Sheet1 - Table (1)'!$A$8:$AG$1186,COLUMN(F$7),FALSE)</f>
        <v>1</v>
      </c>
      <c r="G547" s="80" t="str">
        <f>VLOOKUP($A547,'Sheet1 - Table (1)'!$A$8:$AG$1186,COLUMN(G$7),FALSE)</f>
        <v>Luxembourg</v>
      </c>
      <c r="H547" s="80" t="str">
        <f>VLOOKUP($A547,'Sheet1 - Table (1)'!$A$8:$AG$1186,COLUMN(H$7),FALSE)</f>
        <v>CHF</v>
      </c>
      <c r="I547" s="80" t="str">
        <f>VLOOKUP($A547,'Sheet1 - Table (1)'!$A$8:$AG$1186,COLUMN(I$7),FALSE)</f>
        <v>Fonds de placement</v>
      </c>
      <c r="J547" s="80" t="str">
        <f>VLOOKUP($A547,'Sheet1 - Table (1)'!$A$8:$AG$1186,COLUMN(J$7),FALSE)</f>
        <v>Actifs Mixtes</v>
      </c>
      <c r="K547" s="82">
        <f>VLOOKUP($A547,'Sheet1 - Table (1)'!$A$8:$AG$1186,COLUMN(K$7),FALSE)</f>
        <v>44255</v>
      </c>
      <c r="L547" s="80">
        <f>VLOOKUP($A547,'Sheet1 - Table (1)'!$A$8:$AG$1186,COLUMN(L$7),FALSE)</f>
        <v>211.85670200000001</v>
      </c>
      <c r="M547" s="80" t="str">
        <f>VLOOKUP($A547,'Sheet1 - Table (1)'!$A$8:$AG$1186,COLUMN(M$7),FALSE)</f>
        <v>Retained</v>
      </c>
      <c r="N547" s="80">
        <f>VLOOKUP($A547,'Sheet1 - Table (1)'!$A$8:$AG$1186,COLUMN(N$7),FALSE)</f>
        <v>0</v>
      </c>
      <c r="O547" s="80" t="b">
        <f>VLOOKUP($A547,'Sheet1 - Table (1)'!$A$8:$AG$1186,COLUMN(O$7),FALSE)</f>
        <v>1</v>
      </c>
      <c r="P547" s="80" t="b">
        <f>VLOOKUP($A547,'Sheet1 - Table (1)'!$A$8:$AG$1186,COLUMN(P$7),FALSE)</f>
        <v>1</v>
      </c>
      <c r="Q547" s="80" t="b">
        <f>VLOOKUP($A547,'Sheet1 - Table (1)'!$A$8:$AG$1186,COLUMN(Q$7),FALSE)</f>
        <v>1</v>
      </c>
      <c r="R547" s="80" t="b">
        <f>VLOOKUP($A547,'Sheet1 - Table (1)'!$A$8:$AG$1186,COLUMN(R$7),FALSE)</f>
        <v>1</v>
      </c>
      <c r="S547" s="80" t="b">
        <f>VLOOKUP($A547,'Sheet1 - Table (1)'!$A$8:$AG$1186,COLUMN(S$7),FALSE)</f>
        <v>1</v>
      </c>
      <c r="T547" s="80" t="b">
        <f>VLOOKUP($A547,'Sheet1 - Table (1)'!$A$8:$AG$1186,COLUMN(T$7),FALSE)</f>
        <v>1</v>
      </c>
      <c r="U547" s="80" t="str">
        <f t="shared" si="103"/>
        <v>FR-IT-NE-SP-GE-UK</v>
      </c>
      <c r="V547" s="80" t="str">
        <f>VLOOKUP($A547,'Sheet1 - Table (1)'!$A$8:$AG$1186,COLUMN(V$7)+3,FALSE)</f>
        <v>LU - FCP - Parte 1</v>
      </c>
      <c r="W547" s="80" t="str">
        <f>VLOOKUP(A547,'Sheet1 - Table (1)'!$A$8:$AF$10075,MATCH($W$8,'Sheet1 - Table (1)'!$10:$10,0),FALSE)</f>
        <v>Détermination des Prix Quotidien</v>
      </c>
      <c r="X547" s="80">
        <f>VLOOKUP(A547,'Sheet1 - Table (1)'!$A$8:$AAB$10075,MATCH($X$8,'Sheet1 - Table (1)'!$10:$10,0),FALSE)</f>
        <v>0</v>
      </c>
      <c r="Y547" s="96" t="str">
        <f t="shared" si="107"/>
        <v>Fonds de placement</v>
      </c>
      <c r="AA547" s="96" t="s">
        <v>1823</v>
      </c>
      <c r="AB547" s="96" t="s">
        <v>21985</v>
      </c>
      <c r="AC547" s="214" t="s">
        <v>21985</v>
      </c>
      <c r="AD547" s="214" t="s">
        <v>21985</v>
      </c>
      <c r="AE547" s="96" t="s">
        <v>21985</v>
      </c>
      <c r="AF547" s="246" t="s">
        <v>21985</v>
      </c>
      <c r="AI547" s="96" t="s">
        <v>21985</v>
      </c>
      <c r="AJ547" s="96" t="s">
        <v>21985</v>
      </c>
      <c r="AK547" s="96" t="s">
        <v>21985</v>
      </c>
      <c r="AL547" s="96" t="s">
        <v>21985</v>
      </c>
      <c r="AM547" s="96" t="s">
        <v>2002</v>
      </c>
      <c r="AO547" s="96" t="s">
        <v>2087</v>
      </c>
      <c r="AP547" s="96" t="s">
        <v>1804</v>
      </c>
      <c r="AS547" s="101" t="str">
        <f t="shared" si="108"/>
        <v/>
      </c>
      <c r="BZ547" s="101" t="str">
        <f t="shared" si="109"/>
        <v/>
      </c>
      <c r="CA547" s="101" t="s">
        <v>70</v>
      </c>
      <c r="CB547" s="101"/>
      <c r="CC547" s="101" t="s">
        <v>70</v>
      </c>
      <c r="CD547" s="42" t="s">
        <v>4374</v>
      </c>
      <c r="CE547" s="42" t="s">
        <v>4374</v>
      </c>
      <c r="CF547" s="42" t="str">
        <f>IFERROR(VLOOKUP(Funds[[#This Row],[Code ISIN]],[1]GLOBAL!$C$1:$L$27,10,FALSE)," ")</f>
        <v xml:space="preserve"> </v>
      </c>
      <c r="CG547" s="42" t="s">
        <v>4374</v>
      </c>
      <c r="CH547" s="42" t="s">
        <v>4374</v>
      </c>
      <c r="CI547" s="42" t="s">
        <v>4374</v>
      </c>
      <c r="CK547" s="96" t="s">
        <v>4374</v>
      </c>
      <c r="CL547" s="246" t="str">
        <f>VLOOKUP(Funds[[#This Row],[Code ISIN]],'Sheet1 - Table (1)'!$A$10:$AF$110017,MATCH("Funds Liquidity",'Sheet1 - Table (1)'!$10:$10,0),FALSE)</f>
        <v>Jour</v>
      </c>
    </row>
    <row r="548" spans="1:93">
      <c r="A548" s="80" t="s">
        <v>255</v>
      </c>
      <c r="B548" s="305">
        <f>IF(ISERROR(VALUE(VLOOKUP($A548,'Sheet1 - Table (1)'!$A$8:$AG$1186,COLUMN(B$7),FALSE))),VLOOKUP(A548,TK_MANQUANTS,2,FALSE),IF(VALUE(VLOOKUP($A548,'Sheet1 - Table (1)'!$A$8:$AG$1186,COLUMN(B$7),FALSE))=0,VLOOKUP(A548,TK_MANQUANTS,2,FALSE),VALUE(VLOOKUP($A548,'Sheet1 - Table (1)'!$A$8:$AG$1186,COLUMN(B$7),FALSE))))</f>
        <v>11215545</v>
      </c>
      <c r="C548" s="80" t="str">
        <f>VLOOKUP($A548,'Sheet1 - Table (1)'!$A$8:$AG$1186,COLUMN(C$7),FALSE)</f>
        <v>Pictet - Global Sustainable Credit HI EUR</v>
      </c>
      <c r="D548" s="82">
        <f>VLOOKUP($A548,'Sheet1 - Table (1)'!$A$8:$AG$1186,COLUMN(D$7),FALSE)</f>
        <v>44104</v>
      </c>
      <c r="E548" s="124">
        <f>VLOOKUP($A548,'Sheet1 - Table (1)'!$A$8:$AG$1186,COLUMN(E$7),FALSE)</f>
        <v>0.66</v>
      </c>
      <c r="F548" s="80" t="b">
        <f>VLOOKUP($A548,'Sheet1 - Table (1)'!$A$8:$AG$1186,COLUMN(F$7),FALSE)</f>
        <v>1</v>
      </c>
      <c r="G548" s="80" t="str">
        <f>VLOOKUP($A548,'Sheet1 - Table (1)'!$A$8:$AG$1186,COLUMN(G$7),FALSE)</f>
        <v>Luxembourg</v>
      </c>
      <c r="H548" s="80" t="str">
        <f>VLOOKUP($A548,'Sheet1 - Table (1)'!$A$8:$AG$1186,COLUMN(H$7),FALSE)</f>
        <v>EUR</v>
      </c>
      <c r="I548" s="80" t="str">
        <f>VLOOKUP($A548,'Sheet1 - Table (1)'!$A$8:$AG$1186,COLUMN(I$7),FALSE)</f>
        <v>Fonds de placement</v>
      </c>
      <c r="J548" s="80" t="str">
        <f>VLOOKUP($A548,'Sheet1 - Table (1)'!$A$8:$AG$1186,COLUMN(J$7),FALSE)</f>
        <v>Obligation</v>
      </c>
      <c r="K548" s="82">
        <f>VLOOKUP($A548,'Sheet1 - Table (1)'!$A$8:$AG$1186,COLUMN(K$7),FALSE)</f>
        <v>44255</v>
      </c>
      <c r="L548" s="80">
        <f>VLOOKUP($A548,'Sheet1 - Table (1)'!$A$8:$AG$1186,COLUMN(L$7),FALSE)</f>
        <v>659.10518739999998</v>
      </c>
      <c r="M548" s="80" t="str">
        <f>VLOOKUP($A548,'Sheet1 - Table (1)'!$A$8:$AG$1186,COLUMN(M$7),FALSE)</f>
        <v>Retained</v>
      </c>
      <c r="N548" s="80" t="b">
        <f>VLOOKUP($A548,'Sheet1 - Table (1)'!$A$8:$AG$1186,COLUMN(N$7),FALSE)</f>
        <v>1</v>
      </c>
      <c r="O548" s="80" t="b">
        <f>VLOOKUP($A548,'Sheet1 - Table (1)'!$A$8:$AG$1186,COLUMN(O$7),FALSE)</f>
        <v>1</v>
      </c>
      <c r="P548" s="80" t="b">
        <f>VLOOKUP($A548,'Sheet1 - Table (1)'!$A$8:$AG$1186,COLUMN(P$7),FALSE)</f>
        <v>1</v>
      </c>
      <c r="Q548" s="80" t="b">
        <f>VLOOKUP($A548,'Sheet1 - Table (1)'!$A$8:$AG$1186,COLUMN(Q$7),FALSE)</f>
        <v>1</v>
      </c>
      <c r="R548" s="80" t="b">
        <f>VLOOKUP($A548,'Sheet1 - Table (1)'!$A$8:$AG$1186,COLUMN(R$7),FALSE)</f>
        <v>1</v>
      </c>
      <c r="S548" s="80" t="b">
        <f>VLOOKUP($A548,'Sheet1 - Table (1)'!$A$8:$AG$1186,COLUMN(S$7),FALSE)</f>
        <v>1</v>
      </c>
      <c r="T548" s="80">
        <f>VLOOKUP($A548,'Sheet1 - Table (1)'!$A$8:$AG$1186,COLUMN(T$7),FALSE)</f>
        <v>0</v>
      </c>
      <c r="U548" s="80" t="str">
        <f t="shared" si="103"/>
        <v>BE-FR-IT-NE-SP-GE</v>
      </c>
      <c r="V548" s="80" t="str">
        <f>VLOOKUP($A548,'Sheet1 - Table (1)'!$A$8:$AG$1186,COLUMN(V$7)+3,FALSE)</f>
        <v>LU - SICAV - Parte 1</v>
      </c>
      <c r="W548" s="80" t="str">
        <f>VLOOKUP(A548,'Sheet1 - Table (1)'!$A$8:$AF$10075,MATCH($W$8,'Sheet1 - Table (1)'!$10:$10,0),FALSE)</f>
        <v>Détermination des Prix Quotidien</v>
      </c>
      <c r="X548" s="80">
        <f>VLOOKUP(A548,'Sheet1 - Table (1)'!$A$8:$AAB$10075,MATCH($X$8,'Sheet1 - Table (1)'!$10:$10,0),FALSE)</f>
        <v>0</v>
      </c>
      <c r="Y548" s="96" t="str">
        <f t="shared" si="107"/>
        <v>Fonds de placement</v>
      </c>
      <c r="AA548" s="96" t="s">
        <v>1823</v>
      </c>
      <c r="AB548" s="96" t="s">
        <v>2481</v>
      </c>
      <c r="AC548" s="214" t="s">
        <v>140</v>
      </c>
      <c r="AD548" s="214" t="s">
        <v>2481</v>
      </c>
      <c r="AE548" s="96" t="s">
        <v>2542</v>
      </c>
      <c r="AF548" s="246" t="s">
        <v>2481</v>
      </c>
      <c r="AG548" s="96" t="s">
        <v>2857</v>
      </c>
      <c r="AI548" s="96" t="s">
        <v>380</v>
      </c>
      <c r="AJ548" s="96" t="s">
        <v>140</v>
      </c>
      <c r="AK548" s="96" t="s">
        <v>140</v>
      </c>
      <c r="AL548" s="96" t="s">
        <v>2481</v>
      </c>
      <c r="AM548" s="96" t="str">
        <f t="shared" ref="AM548:AM594" si="110">IF(AND(AK548="Obligations",AP548="Courbe CHF"),"Obligations CHF",IF(AND(AX548=100%,BJ548=100%),AK548&amp;" CHF",IF(OR(AK548="Obligations",AK548="Actions",AK548="Liquidités"),AK548&amp;" étrangères" &amp; IF(AX548=100%," hedged",""),AK548&amp;" étrangers" &amp; IF(AX548=100%," hedged",""))))</f>
        <v>Obligations étrangères</v>
      </c>
      <c r="AO548" s="96" t="s">
        <v>2481</v>
      </c>
      <c r="AP548" s="96" t="s">
        <v>74</v>
      </c>
      <c r="AQ548" s="132">
        <v>5.44</v>
      </c>
      <c r="AR548" s="126">
        <v>8.3000000000000001E-3</v>
      </c>
      <c r="AS548" s="101">
        <f t="shared" si="108"/>
        <v>1.7000000000000001E-3</v>
      </c>
      <c r="AT548" s="101">
        <v>2.1000000000000001E-2</v>
      </c>
      <c r="AU548" s="101">
        <v>0.311</v>
      </c>
      <c r="AV548" s="101">
        <v>0.66500000000000004</v>
      </c>
      <c r="AW548" s="101">
        <v>3.0000000000000001E-3</v>
      </c>
      <c r="AY548" s="101">
        <v>1</v>
      </c>
      <c r="BK548" s="101">
        <v>1</v>
      </c>
      <c r="BW548" s="101">
        <v>1</v>
      </c>
      <c r="BY548" s="101" t="s">
        <v>98</v>
      </c>
      <c r="BZ548" s="101" t="str">
        <f t="shared" si="109"/>
        <v>Courbe Monde Corporate MID</v>
      </c>
      <c r="CA548" s="101" t="s">
        <v>70</v>
      </c>
      <c r="CB548" s="101"/>
      <c r="CC548" s="101" t="s">
        <v>70</v>
      </c>
      <c r="CD548" s="42" t="s">
        <v>4374</v>
      </c>
      <c r="CE548" s="42" t="s">
        <v>4374</v>
      </c>
      <c r="CF548" s="42" t="str">
        <f>IFERROR(VLOOKUP(Funds[[#This Row],[Code ISIN]],[1]GLOBAL!$C$1:$L$27,10,FALSE)," ")</f>
        <v xml:space="preserve"> </v>
      </c>
      <c r="CG548" s="42" t="s">
        <v>4374</v>
      </c>
      <c r="CH548" s="42" t="s">
        <v>4374</v>
      </c>
      <c r="CI548" s="42" t="s">
        <v>4374</v>
      </c>
      <c r="CJ548" s="123">
        <v>43039</v>
      </c>
      <c r="CK548" s="96" t="s">
        <v>4374</v>
      </c>
      <c r="CL548" s="246" t="str">
        <f>VLOOKUP(Funds[[#This Row],[Code ISIN]],'Sheet1 - Table (1)'!$A$10:$AF$110017,MATCH("Funds Liquidity",'Sheet1 - Table (1)'!$10:$10,0),FALSE)</f>
        <v>Jour</v>
      </c>
    </row>
    <row r="549" spans="1:93">
      <c r="A549" s="80" t="s">
        <v>254</v>
      </c>
      <c r="B549" s="305">
        <f>IF(ISERROR(VALUE(VLOOKUP($A549,'Sheet1 - Table (1)'!$A$8:$AG$1186,COLUMN(B$7),FALSE))),VLOOKUP(A549,TK_MANQUANTS,2,FALSE),IF(VALUE(VLOOKUP($A549,'Sheet1 - Table (1)'!$A$8:$AG$1186,COLUMN(B$7),FALSE))=0,VLOOKUP(A549,TK_MANQUANTS,2,FALSE),VALUE(VLOOKUP($A549,'Sheet1 - Table (1)'!$A$8:$AG$1186,COLUMN(B$7),FALSE))))</f>
        <v>11215573</v>
      </c>
      <c r="C549" s="80" t="str">
        <f>VLOOKUP($A549,'Sheet1 - Table (1)'!$A$8:$AG$1186,COLUMN(C$7),FALSE)</f>
        <v>Pictet - Global Sustainable Credit HI CHF</v>
      </c>
      <c r="D549" s="82">
        <f>VLOOKUP($A549,'Sheet1 - Table (1)'!$A$8:$AG$1186,COLUMN(D$7),FALSE)</f>
        <v>44104</v>
      </c>
      <c r="E549" s="124">
        <f>VLOOKUP($A549,'Sheet1 - Table (1)'!$A$8:$AG$1186,COLUMN(E$7),FALSE)</f>
        <v>0.66</v>
      </c>
      <c r="F549" s="80" t="b">
        <f>VLOOKUP($A549,'Sheet1 - Table (1)'!$A$8:$AG$1186,COLUMN(F$7),FALSE)</f>
        <v>1</v>
      </c>
      <c r="G549" s="80" t="str">
        <f>VLOOKUP($A549,'Sheet1 - Table (1)'!$A$8:$AG$1186,COLUMN(G$7),FALSE)</f>
        <v>Luxembourg</v>
      </c>
      <c r="H549" s="80" t="str">
        <f>VLOOKUP($A549,'Sheet1 - Table (1)'!$A$8:$AG$1186,COLUMN(H$7),FALSE)</f>
        <v>CHF</v>
      </c>
      <c r="I549" s="80" t="str">
        <f>VLOOKUP($A549,'Sheet1 - Table (1)'!$A$8:$AG$1186,COLUMN(I$7),FALSE)</f>
        <v>Fonds de placement</v>
      </c>
      <c r="J549" s="80" t="str">
        <f>VLOOKUP($A549,'Sheet1 - Table (1)'!$A$8:$AG$1186,COLUMN(J$7),FALSE)</f>
        <v>Obligation</v>
      </c>
      <c r="K549" s="82">
        <f>VLOOKUP($A549,'Sheet1 - Table (1)'!$A$8:$AG$1186,COLUMN(K$7),FALSE)</f>
        <v>44255</v>
      </c>
      <c r="L549" s="80">
        <f>VLOOKUP($A549,'Sheet1 - Table (1)'!$A$8:$AG$1186,COLUMN(L$7),FALSE)</f>
        <v>659.10518739999998</v>
      </c>
      <c r="M549" s="80" t="str">
        <f>VLOOKUP($A549,'Sheet1 - Table (1)'!$A$8:$AG$1186,COLUMN(M$7),FALSE)</f>
        <v>Retained</v>
      </c>
      <c r="N549" s="80">
        <f>VLOOKUP($A549,'Sheet1 - Table (1)'!$A$8:$AG$1186,COLUMN(N$7),FALSE)</f>
        <v>0</v>
      </c>
      <c r="O549" s="80" t="b">
        <f>VLOOKUP($A549,'Sheet1 - Table (1)'!$A$8:$AG$1186,COLUMN(O$7),FALSE)</f>
        <v>1</v>
      </c>
      <c r="P549" s="80">
        <f>VLOOKUP($A549,'Sheet1 - Table (1)'!$A$8:$AG$1186,COLUMN(P$7),FALSE)</f>
        <v>0</v>
      </c>
      <c r="Q549" s="80" t="b">
        <f>VLOOKUP($A549,'Sheet1 - Table (1)'!$A$8:$AG$1186,COLUMN(Q$7),FALSE)</f>
        <v>1</v>
      </c>
      <c r="R549" s="80">
        <f>VLOOKUP($A549,'Sheet1 - Table (1)'!$A$8:$AG$1186,COLUMN(R$7),FALSE)</f>
        <v>0</v>
      </c>
      <c r="S549" s="80" t="b">
        <f>VLOOKUP($A549,'Sheet1 - Table (1)'!$A$8:$AG$1186,COLUMN(S$7),FALSE)</f>
        <v>1</v>
      </c>
      <c r="T549" s="80">
        <f>VLOOKUP($A549,'Sheet1 - Table (1)'!$A$8:$AG$1186,COLUMN(T$7),FALSE)</f>
        <v>0</v>
      </c>
      <c r="U549" s="80" t="str">
        <f t="shared" si="103"/>
        <v>FR-NE-GE</v>
      </c>
      <c r="V549" s="80" t="str">
        <f>VLOOKUP($A549,'Sheet1 - Table (1)'!$A$8:$AG$1186,COLUMN(V$7)+3,FALSE)</f>
        <v>LU - SICAV - Parte 1</v>
      </c>
      <c r="W549" s="80" t="str">
        <f>VLOOKUP(A549,'Sheet1 - Table (1)'!$A$8:$AF$10075,MATCH($W$8,'Sheet1 - Table (1)'!$10:$10,0),FALSE)</f>
        <v>Détermination des Prix Quotidien</v>
      </c>
      <c r="X549" s="80">
        <f>VLOOKUP(A549,'Sheet1 - Table (1)'!$A$8:$AAB$10075,MATCH($X$8,'Sheet1 - Table (1)'!$10:$10,0),FALSE)</f>
        <v>0</v>
      </c>
      <c r="Y549" s="96" t="str">
        <f t="shared" si="107"/>
        <v>Fonds de placement</v>
      </c>
      <c r="AA549" s="96" t="s">
        <v>1823</v>
      </c>
      <c r="AB549" s="96" t="s">
        <v>2481</v>
      </c>
      <c r="AC549" s="214" t="s">
        <v>140</v>
      </c>
      <c r="AD549" s="214" t="s">
        <v>2481</v>
      </c>
      <c r="AE549" s="96" t="s">
        <v>2542</v>
      </c>
      <c r="AF549" s="246" t="s">
        <v>2481</v>
      </c>
      <c r="AG549" s="96" t="s">
        <v>2857</v>
      </c>
      <c r="AI549" s="96" t="s">
        <v>380</v>
      </c>
      <c r="AJ549" s="96" t="s">
        <v>140</v>
      </c>
      <c r="AK549" s="96" t="s">
        <v>140</v>
      </c>
      <c r="AL549" s="96" t="s">
        <v>2481</v>
      </c>
      <c r="AM549" s="96" t="str">
        <f t="shared" si="110"/>
        <v>Obligations étrangères hedged</v>
      </c>
      <c r="AO549" s="96" t="s">
        <v>2481</v>
      </c>
      <c r="AP549" s="96" t="s">
        <v>74</v>
      </c>
      <c r="AQ549" s="130">
        <f>AQ548</f>
        <v>5.44</v>
      </c>
      <c r="AR549" s="131">
        <f>AR548</f>
        <v>8.3000000000000001E-3</v>
      </c>
      <c r="AS549" s="131">
        <f t="shared" si="108"/>
        <v>1.7000000000000001E-3</v>
      </c>
      <c r="AT549" s="131">
        <f>AT548</f>
        <v>2.1000000000000001E-2</v>
      </c>
      <c r="AU549" s="131">
        <f>AU548</f>
        <v>0.311</v>
      </c>
      <c r="AV549" s="131">
        <f>AV548</f>
        <v>0.66500000000000004</v>
      </c>
      <c r="AW549" s="131">
        <f>AW548</f>
        <v>3.0000000000000001E-3</v>
      </c>
      <c r="AX549" s="101">
        <v>1</v>
      </c>
      <c r="BK549" s="101">
        <v>1</v>
      </c>
      <c r="BW549" s="101">
        <v>1</v>
      </c>
      <c r="BY549" s="101" t="s">
        <v>87</v>
      </c>
      <c r="BZ549" s="101" t="str">
        <f t="shared" si="109"/>
        <v>Courbe Monde Corporate MID</v>
      </c>
      <c r="CA549" s="101" t="s">
        <v>70</v>
      </c>
      <c r="CB549" s="101"/>
      <c r="CC549" s="101" t="s">
        <v>70</v>
      </c>
      <c r="CD549" s="42" t="s">
        <v>4374</v>
      </c>
      <c r="CE549" s="42" t="s">
        <v>4374</v>
      </c>
      <c r="CF549" s="42" t="str">
        <f>IFERROR(VLOOKUP(Funds[[#This Row],[Code ISIN]],[1]GLOBAL!$C$1:$L$27,10,FALSE)," ")</f>
        <v xml:space="preserve"> </v>
      </c>
      <c r="CG549" s="42" t="s">
        <v>4374</v>
      </c>
      <c r="CH549" s="42" t="s">
        <v>4374</v>
      </c>
      <c r="CI549" s="42" t="s">
        <v>4374</v>
      </c>
      <c r="CJ549" s="136">
        <f>CJ548</f>
        <v>43039</v>
      </c>
      <c r="CK549" s="96" t="s">
        <v>4374</v>
      </c>
      <c r="CL549" s="246" t="str">
        <f>VLOOKUP(Funds[[#This Row],[Code ISIN]],'Sheet1 - Table (1)'!$A$10:$AF$110017,MATCH("Funds Liquidity",'Sheet1 - Table (1)'!$10:$10,0),FALSE)</f>
        <v>Jour</v>
      </c>
    </row>
    <row r="550" spans="1:93">
      <c r="A550" s="96" t="s">
        <v>2118</v>
      </c>
      <c r="B550" s="305">
        <f>IF(ISERROR(VALUE(VLOOKUP($A550,'Sheet1 - Table (1)'!$A$8:$AG$1186,COLUMN(B$7),FALSE))),VLOOKUP(A550,TK_MANQUANTS,2,FALSE),IF(VALUE(VLOOKUP($A550,'Sheet1 - Table (1)'!$A$8:$AG$1186,COLUMN(B$7),FALSE))=0,VLOOKUP(A550,TK_MANQUANTS,2,FALSE),VALUE(VLOOKUP($A550,'Sheet1 - Table (1)'!$A$8:$AG$1186,COLUMN(B$7),FALSE))))</f>
        <v>31659902</v>
      </c>
      <c r="C550" s="80" t="str">
        <f>VLOOKUP($A550,'Sheet1 - Table (1)'!$A$8:$AG$1186,COLUMN(C$7),FALSE)</f>
        <v>CSIF (CH) Bond Corporate EUR QBH</v>
      </c>
      <c r="D550" s="82">
        <f>VLOOKUP($A550,'Sheet1 - Table (1)'!$A$8:$AG$1186,COLUMN(D$7),FALSE)</f>
        <v>43890</v>
      </c>
      <c r="E550" s="124">
        <f>VLOOKUP($A550,'Sheet1 - Table (1)'!$A$8:$AG$1186,COLUMN(E$7),FALSE)</f>
        <v>0.2039</v>
      </c>
      <c r="F550" s="80">
        <f>VLOOKUP($A550,'Sheet1 - Table (1)'!$A$8:$AG$1186,COLUMN(F$7),FALSE)</f>
        <v>0</v>
      </c>
      <c r="G550" s="80" t="str">
        <f>VLOOKUP($A550,'Sheet1 - Table (1)'!$A$8:$AG$1186,COLUMN(G$7),FALSE)</f>
        <v>Switzerland</v>
      </c>
      <c r="H550" s="80" t="str">
        <f>VLOOKUP($A550,'Sheet1 - Table (1)'!$A$8:$AG$1186,COLUMN(H$7),FALSE)</f>
        <v>CHF</v>
      </c>
      <c r="I550" s="80" t="str">
        <f>VLOOKUP($A550,'Sheet1 - Table (1)'!$A$8:$AG$1186,COLUMN(I$7),FALSE)</f>
        <v>Fonds de placement</v>
      </c>
      <c r="J550" s="80" t="str">
        <f>VLOOKUP($A550,'Sheet1 - Table (1)'!$A$8:$AG$1186,COLUMN(J$7),FALSE)</f>
        <v>Obligation</v>
      </c>
      <c r="K550" s="82">
        <f>VLOOKUP($A550,'Sheet1 - Table (1)'!$A$8:$AG$1186,COLUMN(K$7),FALSE)</f>
        <v>44255</v>
      </c>
      <c r="L550" s="80">
        <f>VLOOKUP($A550,'Sheet1 - Table (1)'!$A$8:$AG$1186,COLUMN(L$7),FALSE)</f>
        <v>371.97828140000001</v>
      </c>
      <c r="M550" s="80" t="str">
        <f>VLOOKUP($A550,'Sheet1 - Table (1)'!$A$8:$AG$1186,COLUMN(M$7),FALSE)</f>
        <v>Retained</v>
      </c>
      <c r="N550" s="80">
        <f>VLOOKUP($A550,'Sheet1 - Table (1)'!$A$8:$AG$1186,COLUMN(N$7),FALSE)</f>
        <v>0</v>
      </c>
      <c r="O550" s="80">
        <f>VLOOKUP($A550,'Sheet1 - Table (1)'!$A$8:$AG$1186,COLUMN(O$7),FALSE)</f>
        <v>0</v>
      </c>
      <c r="P550" s="80">
        <f>VLOOKUP($A550,'Sheet1 - Table (1)'!$A$8:$AG$1186,COLUMN(P$7),FALSE)</f>
        <v>0</v>
      </c>
      <c r="Q550" s="80">
        <f>VLOOKUP($A550,'Sheet1 - Table (1)'!$A$8:$AG$1186,COLUMN(Q$7),FALSE)</f>
        <v>0</v>
      </c>
      <c r="R550" s="80">
        <f>VLOOKUP($A550,'Sheet1 - Table (1)'!$A$8:$AG$1186,COLUMN(R$7),FALSE)</f>
        <v>0</v>
      </c>
      <c r="S550" s="80" t="b">
        <f>VLOOKUP($A550,'Sheet1 - Table (1)'!$A$8:$AG$1186,COLUMN(S$7),FALSE)</f>
        <v>1</v>
      </c>
      <c r="T550" s="80">
        <f>VLOOKUP($A550,'Sheet1 - Table (1)'!$A$8:$AG$1186,COLUMN(T$7),FALSE)</f>
        <v>0</v>
      </c>
      <c r="U550" s="80" t="str">
        <f t="shared" si="103"/>
        <v>GE</v>
      </c>
      <c r="V550" s="80" t="str">
        <f>VLOOKUP($A550,'Sheet1 - Table (1)'!$A$8:$AG$1186,COLUMN(V$7)+3,FALSE)</f>
        <v>CH - Uebrige Fds tradit. Anl.</v>
      </c>
      <c r="W550" s="80" t="str">
        <f>VLOOKUP(A550,'Sheet1 - Table (1)'!$A$8:$AF$10075,MATCH($W$8,'Sheet1 - Table (1)'!$10:$10,0),FALSE)</f>
        <v>Détermination des Prix Quotidien</v>
      </c>
      <c r="X550" s="80" t="str">
        <f>VLOOKUP(A550,'Sheet1 - Table (1)'!$A$8:$AAB$10075,MATCH($X$8,'Sheet1 - Table (1)'!$10:$10,0),FALSE)</f>
        <v>Optimized</v>
      </c>
      <c r="Y550" s="96" t="str">
        <f t="shared" si="107"/>
        <v>Fonds de placement</v>
      </c>
      <c r="AA550" s="96" t="s">
        <v>1823</v>
      </c>
      <c r="AB550" s="96" t="s">
        <v>2481</v>
      </c>
      <c r="AC550" s="214" t="s">
        <v>140</v>
      </c>
      <c r="AD550" s="214" t="s">
        <v>2481</v>
      </c>
      <c r="AE550" s="96" t="s">
        <v>2542</v>
      </c>
      <c r="AF550" s="246" t="s">
        <v>2481</v>
      </c>
      <c r="AI550" s="96" t="s">
        <v>380</v>
      </c>
      <c r="AJ550" s="96" t="s">
        <v>140</v>
      </c>
      <c r="AK550" s="96" t="s">
        <v>140</v>
      </c>
      <c r="AL550" s="96" t="s">
        <v>2481</v>
      </c>
      <c r="AM550" s="96" t="str">
        <f t="shared" si="110"/>
        <v>Obligations étrangères hedged</v>
      </c>
      <c r="AO550" s="96" t="s">
        <v>2481</v>
      </c>
      <c r="AP550" s="96" t="s">
        <v>75</v>
      </c>
      <c r="AQ550" s="96">
        <v>5.39</v>
      </c>
      <c r="AR550" s="101">
        <v>7.1999999999999998E-3</v>
      </c>
      <c r="AS550" s="101">
        <f t="shared" si="108"/>
        <v>5.1609999999999998E-3</v>
      </c>
      <c r="AT550" s="101">
        <v>0.1082</v>
      </c>
      <c r="AU550" s="101">
        <v>0.36209999999999998</v>
      </c>
      <c r="AV550" s="101">
        <v>0.52969999999999995</v>
      </c>
      <c r="AX550" s="101">
        <v>1</v>
      </c>
      <c r="BK550" s="101">
        <v>1</v>
      </c>
      <c r="BT550" s="101">
        <v>3.0000000000000001E-3</v>
      </c>
      <c r="BU550" s="101">
        <v>0</v>
      </c>
      <c r="BW550" s="101">
        <v>1</v>
      </c>
      <c r="BX550" s="121"/>
      <c r="BY550" s="96" t="s">
        <v>2119</v>
      </c>
      <c r="BZ550" s="101" t="str">
        <f t="shared" si="109"/>
        <v>Courbe EUR Corporate MID</v>
      </c>
      <c r="CA550" s="101" t="s">
        <v>70</v>
      </c>
      <c r="CB550" s="101"/>
      <c r="CC550" s="101" t="s">
        <v>70</v>
      </c>
      <c r="CD550" s="42" t="s">
        <v>4374</v>
      </c>
      <c r="CE550" s="42" t="s">
        <v>4374</v>
      </c>
      <c r="CF550" s="42" t="str">
        <f>IFERROR(VLOOKUP(Funds[[#This Row],[Code ISIN]],[1]GLOBAL!$C$1:$L$27,10,FALSE)," ")</f>
        <v xml:space="preserve"> </v>
      </c>
      <c r="CG550" s="42" t="s">
        <v>4374</v>
      </c>
      <c r="CH550" s="42" t="s">
        <v>4374</v>
      </c>
      <c r="CI550" s="42" t="s">
        <v>4374</v>
      </c>
      <c r="CJ550" s="123">
        <v>42978</v>
      </c>
      <c r="CK550" s="96" t="s">
        <v>4374</v>
      </c>
      <c r="CL550" s="246" t="str">
        <f>VLOOKUP(Funds[[#This Row],[Code ISIN]],'Sheet1 - Table (1)'!$A$10:$AF$110017,MATCH("Funds Liquidity",'Sheet1 - Table (1)'!$10:$10,0),FALSE)</f>
        <v>Jour</v>
      </c>
    </row>
    <row r="551" spans="1:93">
      <c r="A551" s="80" t="s">
        <v>227</v>
      </c>
      <c r="B551" s="305">
        <f>IF(ISERROR(VALUE(VLOOKUP($A551,'Sheet1 - Table (1)'!$A$8:$AG$1186,COLUMN(B$7),FALSE))),VLOOKUP(A551,TK_MANQUANTS,2,FALSE),IF(VALUE(VLOOKUP($A551,'Sheet1 - Table (1)'!$A$8:$AG$1186,COLUMN(B$7),FALSE))=0,VLOOKUP(A551,TK_MANQUANTS,2,FALSE),VALUE(VLOOKUP($A551,'Sheet1 - Table (1)'!$A$8:$AG$1186,COLUMN(B$7),FALSE))))</f>
        <v>992515</v>
      </c>
      <c r="C551" s="80" t="str">
        <f>VLOOKUP($A551,'Sheet1 - Table (1)'!$A$8:$AG$1186,COLUMN(C$7),FALSE)</f>
        <v>LO Funds - Euro Responsible Corp Fundamental P A</v>
      </c>
      <c r="D551" s="82">
        <f>VLOOKUP($A551,'Sheet1 - Table (1)'!$A$8:$AG$1186,COLUMN(D$7),FALSE)</f>
        <v>44135</v>
      </c>
      <c r="E551" s="124">
        <f>VLOOKUP($A551,'Sheet1 - Table (1)'!$A$8:$AG$1186,COLUMN(E$7),FALSE)</f>
        <v>1.36</v>
      </c>
      <c r="F551" s="80" t="b">
        <f>VLOOKUP($A551,'Sheet1 - Table (1)'!$A$8:$AG$1186,COLUMN(F$7),FALSE)</f>
        <v>1</v>
      </c>
      <c r="G551" s="80" t="str">
        <f>VLOOKUP($A551,'Sheet1 - Table (1)'!$A$8:$AG$1186,COLUMN(G$7),FALSE)</f>
        <v>Luxembourg</v>
      </c>
      <c r="H551" s="80" t="str">
        <f>VLOOKUP($A551,'Sheet1 - Table (1)'!$A$8:$AG$1186,COLUMN(H$7),FALSE)</f>
        <v>EUR</v>
      </c>
      <c r="I551" s="80" t="str">
        <f>VLOOKUP($A551,'Sheet1 - Table (1)'!$A$8:$AG$1186,COLUMN(I$7),FALSE)</f>
        <v>Fonds de placement</v>
      </c>
      <c r="J551" s="80" t="str">
        <f>VLOOKUP($A551,'Sheet1 - Table (1)'!$A$8:$AG$1186,COLUMN(J$7),FALSE)</f>
        <v>Obligation</v>
      </c>
      <c r="K551" s="82">
        <f>VLOOKUP($A551,'Sheet1 - Table (1)'!$A$8:$AG$1186,COLUMN(K$7),FALSE)</f>
        <v>44255</v>
      </c>
      <c r="L551" s="80">
        <f>VLOOKUP($A551,'Sheet1 - Table (1)'!$A$8:$AG$1186,COLUMN(L$7),FALSE)</f>
        <v>88.784086000000002</v>
      </c>
      <c r="M551" s="80" t="str">
        <f>VLOOKUP($A551,'Sheet1 - Table (1)'!$A$8:$AG$1186,COLUMN(M$7),FALSE)</f>
        <v>Retained</v>
      </c>
      <c r="N551" s="80" t="b">
        <f>VLOOKUP($A551,'Sheet1 - Table (1)'!$A$8:$AG$1186,COLUMN(N$7),FALSE)</f>
        <v>1</v>
      </c>
      <c r="O551" s="80" t="b">
        <f>VLOOKUP($A551,'Sheet1 - Table (1)'!$A$8:$AG$1186,COLUMN(O$7),FALSE)</f>
        <v>1</v>
      </c>
      <c r="P551" s="80" t="b">
        <f>VLOOKUP($A551,'Sheet1 - Table (1)'!$A$8:$AG$1186,COLUMN(P$7),FALSE)</f>
        <v>1</v>
      </c>
      <c r="Q551" s="80" t="b">
        <f>VLOOKUP($A551,'Sheet1 - Table (1)'!$A$8:$AG$1186,COLUMN(Q$7),FALSE)</f>
        <v>1</v>
      </c>
      <c r="R551" s="80" t="b">
        <f>VLOOKUP($A551,'Sheet1 - Table (1)'!$A$8:$AG$1186,COLUMN(R$7),FALSE)</f>
        <v>1</v>
      </c>
      <c r="S551" s="80" t="b">
        <f>VLOOKUP($A551,'Sheet1 - Table (1)'!$A$8:$AG$1186,COLUMN(S$7),FALSE)</f>
        <v>1</v>
      </c>
      <c r="T551" s="80">
        <f>VLOOKUP($A551,'Sheet1 - Table (1)'!$A$8:$AG$1186,COLUMN(T$7),FALSE)</f>
        <v>0</v>
      </c>
      <c r="U551" s="80" t="str">
        <f t="shared" si="103"/>
        <v>BE-FR-IT-NE-SP-GE</v>
      </c>
      <c r="V551" s="80" t="str">
        <f>VLOOKUP($A551,'Sheet1 - Table (1)'!$A$8:$AG$1186,COLUMN(V$7)+3,FALSE)</f>
        <v>LU - SICAV - Parte 1</v>
      </c>
      <c r="W551" s="80" t="str">
        <f>VLOOKUP(A551,'Sheet1 - Table (1)'!$A$8:$AF$10075,MATCH($W$8,'Sheet1 - Table (1)'!$10:$10,0),FALSE)</f>
        <v>Détermination des Prix Quotidien</v>
      </c>
      <c r="X551" s="80">
        <f>VLOOKUP(A551,'Sheet1 - Table (1)'!$A$8:$AAB$10075,MATCH($X$8,'Sheet1 - Table (1)'!$10:$10,0),FALSE)</f>
        <v>0</v>
      </c>
      <c r="Y551" s="96" t="str">
        <f t="shared" si="107"/>
        <v>Fonds de placement</v>
      </c>
      <c r="AA551" s="96" t="s">
        <v>1823</v>
      </c>
      <c r="AB551" s="96" t="s">
        <v>2481</v>
      </c>
      <c r="AC551" s="214" t="s">
        <v>140</v>
      </c>
      <c r="AD551" s="214" t="s">
        <v>2481</v>
      </c>
      <c r="AE551" s="96" t="s">
        <v>2542</v>
      </c>
      <c r="AF551" s="246" t="s">
        <v>2481</v>
      </c>
      <c r="AI551" s="96" t="s">
        <v>380</v>
      </c>
      <c r="AJ551" s="96" t="s">
        <v>140</v>
      </c>
      <c r="AK551" s="96" t="s">
        <v>140</v>
      </c>
      <c r="AL551" s="96" t="s">
        <v>2481</v>
      </c>
      <c r="AM551" s="96" t="str">
        <f t="shared" si="110"/>
        <v>Obligations étrangères</v>
      </c>
      <c r="AO551" s="96" t="s">
        <v>2481</v>
      </c>
      <c r="AP551" s="96" t="s">
        <v>75</v>
      </c>
      <c r="AQ551" s="96">
        <v>5.37</v>
      </c>
      <c r="AR551" s="101">
        <v>9.5999999999999992E-3</v>
      </c>
      <c r="AS551" s="101">
        <f t="shared" si="108"/>
        <v>-4.0000000000000018E-3</v>
      </c>
      <c r="AT551" s="101">
        <v>4.1000000000000002E-2</v>
      </c>
      <c r="AU551" s="101">
        <v>0.307</v>
      </c>
      <c r="AV551" s="101">
        <v>0.59899999999999998</v>
      </c>
      <c r="AW551" s="101">
        <v>5.2999999999999999E-2</v>
      </c>
      <c r="AY551" s="101">
        <v>1</v>
      </c>
      <c r="BK551" s="101">
        <v>1</v>
      </c>
      <c r="BW551" s="101">
        <v>1</v>
      </c>
      <c r="BY551" s="101" t="s">
        <v>94</v>
      </c>
      <c r="BZ551" s="101" t="str">
        <f t="shared" si="109"/>
        <v>Courbe EUR Corporate MID</v>
      </c>
      <c r="CA551" s="101" t="s">
        <v>70</v>
      </c>
      <c r="CB551" s="101"/>
      <c r="CC551" s="101" t="s">
        <v>70</v>
      </c>
      <c r="CD551" s="42" t="s">
        <v>4374</v>
      </c>
      <c r="CE551" s="42" t="s">
        <v>4374</v>
      </c>
      <c r="CF551" s="42" t="str">
        <f>IFERROR(VLOOKUP(Funds[[#This Row],[Code ISIN]],[1]GLOBAL!$C$1:$L$27,10,FALSE)," ")</f>
        <v xml:space="preserve"> </v>
      </c>
      <c r="CG551" s="42" t="s">
        <v>4374</v>
      </c>
      <c r="CH551" s="42" t="s">
        <v>4374</v>
      </c>
      <c r="CI551" s="42" t="s">
        <v>4374</v>
      </c>
      <c r="CJ551" s="123">
        <v>42734</v>
      </c>
      <c r="CK551" s="96" t="s">
        <v>4374</v>
      </c>
      <c r="CL551" s="246" t="str">
        <f>VLOOKUP(Funds[[#This Row],[Code ISIN]],'Sheet1 - Table (1)'!$A$10:$AF$110017,MATCH("Funds Liquidity",'Sheet1 - Table (1)'!$10:$10,0),FALSE)</f>
        <v>Jour</v>
      </c>
    </row>
    <row r="552" spans="1:93">
      <c r="A552" s="80" t="s">
        <v>1466</v>
      </c>
      <c r="B552" s="305">
        <f>IF(ISERROR(VALUE(VLOOKUP($A552,'Sheet1 - Table (1)'!$A$8:$AG$1186,COLUMN(B$7),FALSE))),VLOOKUP(A552,TK_MANQUANTS,2,FALSE),IF(VALUE(VLOOKUP($A552,'Sheet1 - Table (1)'!$A$8:$AG$1186,COLUMN(B$7),FALSE))=0,VLOOKUP(A552,TK_MANQUANTS,2,FALSE),VALUE(VLOOKUP($A552,'Sheet1 - Table (1)'!$A$8:$AG$1186,COLUMN(B$7),FALSE))))</f>
        <v>3801845</v>
      </c>
      <c r="C552" s="80" t="str">
        <f>VLOOKUP($A552,'Sheet1 - Table (1)'!$A$8:$AG$1186,COLUMN(C$7),FALSE)</f>
        <v>iShares JP Morgan $ EM Bond UCITS ETF USD Dis</v>
      </c>
      <c r="D552" s="82">
        <f>VLOOKUP($A552,'Sheet1 - Table (1)'!$A$8:$AG$1186,COLUMN(D$7),FALSE)</f>
        <v>43861</v>
      </c>
      <c r="E552" s="124">
        <f>VLOOKUP($A552,'Sheet1 - Table (1)'!$A$8:$AG$1186,COLUMN(E$7),FALSE)</f>
        <v>0.45</v>
      </c>
      <c r="F552" s="80" t="b">
        <f>VLOOKUP($A552,'Sheet1 - Table (1)'!$A$8:$AG$1186,COLUMN(F$7),FALSE)</f>
        <v>1</v>
      </c>
      <c r="G552" s="80" t="str">
        <f>VLOOKUP($A552,'Sheet1 - Table (1)'!$A$8:$AG$1186,COLUMN(G$7),FALSE)</f>
        <v>Ireland</v>
      </c>
      <c r="H552" s="80" t="str">
        <f>VLOOKUP($A552,'Sheet1 - Table (1)'!$A$8:$AG$1186,COLUMN(H$7),FALSE)</f>
        <v>USD</v>
      </c>
      <c r="I552" s="80" t="str">
        <f>VLOOKUP($A552,'Sheet1 - Table (1)'!$A$8:$AG$1186,COLUMN(I$7),FALSE)</f>
        <v>Exchange Traded Funds</v>
      </c>
      <c r="J552" s="80" t="str">
        <f>VLOOKUP($A552,'Sheet1 - Table (1)'!$A$8:$AG$1186,COLUMN(J$7),FALSE)</f>
        <v>Obligation</v>
      </c>
      <c r="K552" s="82">
        <f>VLOOKUP($A552,'Sheet1 - Table (1)'!$A$8:$AG$1186,COLUMN(K$7),FALSE)</f>
        <v>44255</v>
      </c>
      <c r="L552" s="80">
        <f>VLOOKUP($A552,'Sheet1 - Table (1)'!$A$8:$AG$1186,COLUMN(L$7),FALSE)</f>
        <v>10216.5205656</v>
      </c>
      <c r="M552" s="80" t="str">
        <f>VLOOKUP($A552,'Sheet1 - Table (1)'!$A$8:$AG$1186,COLUMN(M$7),FALSE)</f>
        <v>Paid</v>
      </c>
      <c r="N552" s="80" t="b">
        <f>VLOOKUP($A552,'Sheet1 - Table (1)'!$A$8:$AG$1186,COLUMN(N$7),FALSE)</f>
        <v>1</v>
      </c>
      <c r="O552" s="80" t="b">
        <f>VLOOKUP($A552,'Sheet1 - Table (1)'!$A$8:$AG$1186,COLUMN(O$7),FALSE)</f>
        <v>1</v>
      </c>
      <c r="P552" s="80" t="b">
        <f>VLOOKUP($A552,'Sheet1 - Table (1)'!$A$8:$AG$1186,COLUMN(P$7),FALSE)</f>
        <v>1</v>
      </c>
      <c r="Q552" s="80" t="b">
        <f>VLOOKUP($A552,'Sheet1 - Table (1)'!$A$8:$AG$1186,COLUMN(Q$7),FALSE)</f>
        <v>1</v>
      </c>
      <c r="R552" s="80" t="b">
        <f>VLOOKUP($A552,'Sheet1 - Table (1)'!$A$8:$AG$1186,COLUMN(R$7),FALSE)</f>
        <v>1</v>
      </c>
      <c r="S552" s="80" t="b">
        <f>VLOOKUP($A552,'Sheet1 - Table (1)'!$A$8:$AG$1186,COLUMN(S$7),FALSE)</f>
        <v>1</v>
      </c>
      <c r="T552" s="80" t="b">
        <f>VLOOKUP($A552,'Sheet1 - Table (1)'!$A$8:$AG$1186,COLUMN(T$7),FALSE)</f>
        <v>1</v>
      </c>
      <c r="U552" s="80" t="str">
        <f t="shared" si="103"/>
        <v>BE-FR-IT-NE-SP-GE-UK</v>
      </c>
      <c r="V552" s="80" t="str">
        <f>VLOOKUP($A552,'Sheet1 - Table (1)'!$A$8:$AG$1186,COLUMN(V$7)+3,FALSE)</f>
        <v>ICVC</v>
      </c>
      <c r="W552" s="80" t="str">
        <f>VLOOKUP(A552,'Sheet1 - Table (1)'!$A$8:$AF$10075,MATCH($W$8,'Sheet1 - Table (1)'!$10:$10,0),FALSE)</f>
        <v>Détermination des Prix Quotidien</v>
      </c>
      <c r="X552" s="80" t="str">
        <f>VLOOKUP(A552,'Sheet1 - Table (1)'!$A$8:$AAB$10075,MATCH($X$8,'Sheet1 - Table (1)'!$10:$10,0),FALSE)</f>
        <v>Optimized</v>
      </c>
      <c r="Y552" s="96" t="str">
        <f t="shared" si="107"/>
        <v>ETF</v>
      </c>
      <c r="AA552" s="96" t="s">
        <v>1823</v>
      </c>
      <c r="AB552" s="96" t="s">
        <v>5170</v>
      </c>
      <c r="AC552" s="214" t="s">
        <v>140</v>
      </c>
      <c r="AD552" s="214" t="s">
        <v>5105</v>
      </c>
      <c r="AE552" s="96" t="s">
        <v>5105</v>
      </c>
      <c r="AF552" s="246" t="s">
        <v>5105</v>
      </c>
      <c r="AG552" s="96" t="s">
        <v>2855</v>
      </c>
      <c r="AI552" s="96" t="s">
        <v>785</v>
      </c>
      <c r="AJ552" s="96" t="s">
        <v>140</v>
      </c>
      <c r="AK552" s="96" t="s">
        <v>140</v>
      </c>
      <c r="AL552" s="96" t="s">
        <v>2481</v>
      </c>
      <c r="AM552" s="96" t="str">
        <f t="shared" si="110"/>
        <v>Obligations étrangères</v>
      </c>
      <c r="AO552" s="96" t="s">
        <v>2481</v>
      </c>
      <c r="AP552" s="96" t="s">
        <v>983</v>
      </c>
      <c r="AQ552" s="96">
        <v>8.6</v>
      </c>
      <c r="AR552" s="101">
        <v>4.5100000000000001E-2</v>
      </c>
      <c r="AS552" s="101">
        <f t="shared" si="108"/>
        <v>4.0599999999999997E-2</v>
      </c>
      <c r="AT552" s="101">
        <v>2.3E-2</v>
      </c>
      <c r="AU552" s="101">
        <v>8.8099999999999998E-2</v>
      </c>
      <c r="AV552" s="101">
        <v>0.3654</v>
      </c>
      <c r="AW552" s="101">
        <v>0.52349999999999997</v>
      </c>
      <c r="BB552" s="101">
        <v>1</v>
      </c>
      <c r="BR552" s="101">
        <v>1</v>
      </c>
      <c r="BV552" s="101">
        <v>0.5</v>
      </c>
      <c r="BW552" s="101">
        <v>0.5</v>
      </c>
      <c r="BY552" s="101" t="s">
        <v>1481</v>
      </c>
      <c r="BZ552" s="101" t="str">
        <f t="shared" si="109"/>
        <v>Courbe EM HC Gouvernements LONG</v>
      </c>
      <c r="CA552" s="101" t="s">
        <v>70</v>
      </c>
      <c r="CB552" s="101"/>
      <c r="CC552" s="101" t="s">
        <v>70</v>
      </c>
      <c r="CD552" s="42" t="s">
        <v>4374</v>
      </c>
      <c r="CE552" s="42" t="s">
        <v>4374</v>
      </c>
      <c r="CF552" s="42" t="str">
        <f>IFERROR(VLOOKUP(Funds[[#This Row],[Code ISIN]],[1]GLOBAL!$C$1:$L$27,10,FALSE)," ")</f>
        <v xml:space="preserve"> </v>
      </c>
      <c r="CG552" s="42" t="s">
        <v>4374</v>
      </c>
      <c r="CH552" s="42" t="s">
        <v>4374</v>
      </c>
      <c r="CI552" s="42" t="s">
        <v>4374</v>
      </c>
      <c r="CJ552" s="141">
        <v>42734</v>
      </c>
      <c r="CK552" s="96" t="s">
        <v>4374</v>
      </c>
      <c r="CL552" s="246" t="str">
        <f>VLOOKUP(Funds[[#This Row],[Code ISIN]],'Sheet1 - Table (1)'!$A$10:$AF$110017,MATCH("Funds Liquidity",'Sheet1 - Table (1)'!$10:$10,0),FALSE)</f>
        <v>Jour</v>
      </c>
      <c r="CO552" s="246" t="s">
        <v>5379</v>
      </c>
    </row>
    <row r="553" spans="1:93">
      <c r="A553" s="80" t="s">
        <v>3106</v>
      </c>
      <c r="B553" s="305">
        <f>IF(ISERROR(VALUE(VLOOKUP($A553,'Sheet1 - Table (1)'!$A$8:$AG$1186,COLUMN(B$7),FALSE))),VLOOKUP(A553,TK_MANQUANTS,2,FALSE),IF(VALUE(VLOOKUP($A553,'Sheet1 - Table (1)'!$A$8:$AG$1186,COLUMN(B$7),FALSE))=0,VLOOKUP(A553,TK_MANQUANTS,2,FALSE),VALUE(VLOOKUP($A553,'Sheet1 - Table (1)'!$A$8:$AG$1186,COLUMN(B$7),FALSE))))</f>
        <v>41988179</v>
      </c>
      <c r="C553" s="80" t="str">
        <f>VLOOKUP($A553,'Sheet1 - Table (1)'!$A$8:$AG$1186,COLUMN(C$7),FALSE)</f>
        <v>CSIF (Lux) Bond Government EM Local DB CHF</v>
      </c>
      <c r="D553" s="82">
        <f>VLOOKUP($A553,'Sheet1 - Table (1)'!$A$8:$AG$1186,COLUMN(D$7),FALSE)</f>
        <v>43830</v>
      </c>
      <c r="E553" s="124">
        <f>VLOOKUP($A553,'Sheet1 - Table (1)'!$A$8:$AG$1186,COLUMN(E$7),FALSE)</f>
        <v>0.1</v>
      </c>
      <c r="F553" s="80" t="b">
        <f>VLOOKUP($A553,'Sheet1 - Table (1)'!$A$8:$AG$1186,COLUMN(F$7),FALSE)</f>
        <v>1</v>
      </c>
      <c r="G553" s="80" t="str">
        <f>VLOOKUP($A553,'Sheet1 - Table (1)'!$A$8:$AG$1186,COLUMN(G$7),FALSE)</f>
        <v>Luxembourg</v>
      </c>
      <c r="H553" s="80" t="str">
        <f>VLOOKUP($A553,'Sheet1 - Table (1)'!$A$8:$AG$1186,COLUMN(H$7),FALSE)</f>
        <v>CHF</v>
      </c>
      <c r="I553" s="80" t="str">
        <f>VLOOKUP($A553,'Sheet1 - Table (1)'!$A$8:$AG$1186,COLUMN(I$7),FALSE)</f>
        <v>Fonds de placement</v>
      </c>
      <c r="J553" s="80" t="str">
        <f>VLOOKUP($A553,'Sheet1 - Table (1)'!$A$8:$AG$1186,COLUMN(J$7),FALSE)</f>
        <v>Obligation</v>
      </c>
      <c r="K553" s="82">
        <f>VLOOKUP($A553,'Sheet1 - Table (1)'!$A$8:$AG$1186,COLUMN(K$7),FALSE)</f>
        <v>44255</v>
      </c>
      <c r="L553" s="80">
        <f>VLOOKUP($A553,'Sheet1 - Table (1)'!$A$8:$AG$1186,COLUMN(L$7),FALSE)</f>
        <v>778.58853120000003</v>
      </c>
      <c r="M553" s="80" t="str">
        <f>VLOOKUP($A553,'Sheet1 - Table (1)'!$A$8:$AG$1186,COLUMN(M$7),FALSE)</f>
        <v>Retained</v>
      </c>
      <c r="N553" s="80">
        <f>VLOOKUP($A553,'Sheet1 - Table (1)'!$A$8:$AG$1186,COLUMN(N$7),FALSE)</f>
        <v>0</v>
      </c>
      <c r="O553" s="80" t="b">
        <f>VLOOKUP($A553,'Sheet1 - Table (1)'!$A$8:$AG$1186,COLUMN(O$7),FALSE)</f>
        <v>1</v>
      </c>
      <c r="P553" s="80" t="b">
        <f>VLOOKUP($A553,'Sheet1 - Table (1)'!$A$8:$AG$1186,COLUMN(P$7),FALSE)</f>
        <v>1</v>
      </c>
      <c r="Q553" s="80" t="b">
        <f>VLOOKUP($A553,'Sheet1 - Table (1)'!$A$8:$AG$1186,COLUMN(Q$7),FALSE)</f>
        <v>1</v>
      </c>
      <c r="R553" s="80" t="b">
        <f>VLOOKUP($A553,'Sheet1 - Table (1)'!$A$8:$AG$1186,COLUMN(R$7),FALSE)</f>
        <v>1</v>
      </c>
      <c r="S553" s="80">
        <f>VLOOKUP($A553,'Sheet1 - Table (1)'!$A$8:$AG$1186,COLUMN(S$7),FALSE)</f>
        <v>0</v>
      </c>
      <c r="T553" s="80" t="b">
        <f>VLOOKUP($A553,'Sheet1 - Table (1)'!$A$8:$AG$1186,COLUMN(T$7),FALSE)</f>
        <v>1</v>
      </c>
      <c r="U553" s="80" t="str">
        <f t="shared" si="103"/>
        <v>FR-IT-NE-SP-UK</v>
      </c>
      <c r="V553" s="80" t="str">
        <f>VLOOKUP($A553,'Sheet1 - Table (1)'!$A$8:$AG$1186,COLUMN(V$7)+3,FALSE)</f>
        <v>LU - SICAV - Parte 1</v>
      </c>
      <c r="W553" s="80" t="str">
        <f>VLOOKUP(A553,'Sheet1 - Table (1)'!$A$8:$AF$10075,MATCH($W$8,'Sheet1 - Table (1)'!$10:$10,0),FALSE)</f>
        <v>Détermination des Prix Quotidien</v>
      </c>
      <c r="X553" s="80" t="str">
        <f>VLOOKUP(A553,'Sheet1 - Table (1)'!$A$8:$AAB$10075,MATCH($X$8,'Sheet1 - Table (1)'!$10:$10,0),FALSE)</f>
        <v>Optimized</v>
      </c>
      <c r="Y553" s="96" t="str">
        <f t="shared" si="107"/>
        <v>Fonds de placement</v>
      </c>
      <c r="AA553" s="96" t="s">
        <v>1823</v>
      </c>
      <c r="AB553" s="96" t="s">
        <v>2749</v>
      </c>
      <c r="AC553" s="214" t="s">
        <v>140</v>
      </c>
      <c r="AD553" s="214" t="s">
        <v>5105</v>
      </c>
      <c r="AE553" s="96" t="s">
        <v>5105</v>
      </c>
      <c r="AF553" s="246" t="s">
        <v>5105</v>
      </c>
      <c r="AG553" s="96" t="s">
        <v>3164</v>
      </c>
      <c r="AI553" s="96" t="s">
        <v>785</v>
      </c>
      <c r="AJ553" s="96" t="s">
        <v>140</v>
      </c>
      <c r="AK553" s="96" t="s">
        <v>140</v>
      </c>
      <c r="AL553" s="96" t="s">
        <v>2481</v>
      </c>
      <c r="AM553" s="96" t="str">
        <f t="shared" si="110"/>
        <v>Obligations étrangères</v>
      </c>
      <c r="AO553" s="96" t="s">
        <v>2749</v>
      </c>
      <c r="AP553" s="96" t="s">
        <v>118</v>
      </c>
      <c r="AQ553" s="96">
        <v>4.9800000000000004</v>
      </c>
      <c r="AR553" s="101">
        <v>6.6699999999999995E-2</v>
      </c>
      <c r="AS553" s="101">
        <f t="shared" si="108"/>
        <v>6.5699999999999995E-2</v>
      </c>
      <c r="AT553" s="101">
        <v>6.7500000000000004E-2</v>
      </c>
      <c r="AU553" s="101">
        <v>0.29049999999999998</v>
      </c>
      <c r="AV553" s="101">
        <v>0.27160000000000001</v>
      </c>
      <c r="AW553" s="101">
        <v>0.23799999999999999</v>
      </c>
      <c r="BI553" s="101">
        <v>1</v>
      </c>
      <c r="BR553" s="101">
        <v>1</v>
      </c>
      <c r="BV553" s="101">
        <v>1</v>
      </c>
      <c r="BW553" s="101">
        <v>0</v>
      </c>
      <c r="BY553" s="101" t="s">
        <v>3161</v>
      </c>
      <c r="BZ553" s="101" t="str">
        <f t="shared" si="109"/>
        <v>Courbe EM Gouvernements MID</v>
      </c>
      <c r="CA553" s="101" t="s">
        <v>70</v>
      </c>
      <c r="CB553" s="101"/>
      <c r="CC553" s="101" t="s">
        <v>70</v>
      </c>
      <c r="CD553" s="42" t="s">
        <v>4374</v>
      </c>
      <c r="CE553" s="42" t="s">
        <v>4374</v>
      </c>
      <c r="CF553" s="42" t="str">
        <f>IFERROR(VLOOKUP(Funds[[#This Row],[Code ISIN]],[1]GLOBAL!$C$1:$L$27,10,FALSE)," ")</f>
        <v xml:space="preserve"> </v>
      </c>
      <c r="CG553" s="42" t="s">
        <v>4374</v>
      </c>
      <c r="CH553" s="42" t="s">
        <v>4374</v>
      </c>
      <c r="CI553" s="42" t="s">
        <v>4374</v>
      </c>
      <c r="CJ553" s="141">
        <v>43373</v>
      </c>
      <c r="CK553" s="96" t="s">
        <v>4374</v>
      </c>
      <c r="CL553" s="246" t="str">
        <f>VLOOKUP(Funds[[#This Row],[Code ISIN]],'Sheet1 - Table (1)'!$A$10:$AF$110017,MATCH("Funds Liquidity",'Sheet1 - Table (1)'!$10:$10,0),FALSE)</f>
        <v>Jour</v>
      </c>
      <c r="CO553" s="246" t="s">
        <v>5380</v>
      </c>
    </row>
    <row r="554" spans="1:93">
      <c r="A554" s="80" t="s">
        <v>3109</v>
      </c>
      <c r="B554" s="305">
        <f>IF(ISERROR(VALUE(VLOOKUP($A554,'Sheet1 - Table (1)'!$A$8:$AG$1186,COLUMN(B$7),FALSE))),VLOOKUP(A554,TK_MANQUANTS,2,FALSE),IF(VALUE(VLOOKUP($A554,'Sheet1 - Table (1)'!$A$8:$AG$1186,COLUMN(B$7),FALSE))=0,VLOOKUP(A554,TK_MANQUANTS,2,FALSE),VALUE(VLOOKUP($A554,'Sheet1 - Table (1)'!$A$8:$AG$1186,COLUMN(B$7),FALSE))))</f>
        <v>41361860</v>
      </c>
      <c r="C554" s="80" t="str">
        <f>VLOOKUP($A554,'Sheet1 - Table (1)'!$A$8:$AG$1186,COLUMN(C$7),FALSE)</f>
        <v>CSIF (Lux) Bond Government EM Local DB USD</v>
      </c>
      <c r="D554" s="82">
        <f>VLOOKUP($A554,'Sheet1 - Table (1)'!$A$8:$AG$1186,COLUMN(D$7),FALSE)</f>
        <v>43830</v>
      </c>
      <c r="E554" s="124">
        <f>VLOOKUP($A554,'Sheet1 - Table (1)'!$A$8:$AG$1186,COLUMN(E$7),FALSE)</f>
        <v>0.1</v>
      </c>
      <c r="F554" s="80" t="b">
        <f>VLOOKUP($A554,'Sheet1 - Table (1)'!$A$8:$AG$1186,COLUMN(F$7),FALSE)</f>
        <v>1</v>
      </c>
      <c r="G554" s="80" t="str">
        <f>VLOOKUP($A554,'Sheet1 - Table (1)'!$A$8:$AG$1186,COLUMN(G$7),FALSE)</f>
        <v>Luxembourg</v>
      </c>
      <c r="H554" s="80" t="str">
        <f>VLOOKUP($A554,'Sheet1 - Table (1)'!$A$8:$AG$1186,COLUMN(H$7),FALSE)</f>
        <v>USD</v>
      </c>
      <c r="I554" s="80" t="str">
        <f>VLOOKUP($A554,'Sheet1 - Table (1)'!$A$8:$AG$1186,COLUMN(I$7),FALSE)</f>
        <v>Fonds de placement</v>
      </c>
      <c r="J554" s="80" t="str">
        <f>VLOOKUP($A554,'Sheet1 - Table (1)'!$A$8:$AG$1186,COLUMN(J$7),FALSE)</f>
        <v>Obligation</v>
      </c>
      <c r="K554" s="82">
        <f>VLOOKUP($A554,'Sheet1 - Table (1)'!$A$8:$AG$1186,COLUMN(K$7),FALSE)</f>
        <v>44255</v>
      </c>
      <c r="L554" s="80">
        <f>VLOOKUP($A554,'Sheet1 - Table (1)'!$A$8:$AG$1186,COLUMN(L$7),FALSE)</f>
        <v>778.58853120000003</v>
      </c>
      <c r="M554" s="80" t="str">
        <f>VLOOKUP($A554,'Sheet1 - Table (1)'!$A$8:$AG$1186,COLUMN(M$7),FALSE)</f>
        <v>Retained</v>
      </c>
      <c r="N554" s="80">
        <f>VLOOKUP($A554,'Sheet1 - Table (1)'!$A$8:$AG$1186,COLUMN(N$7),FALSE)</f>
        <v>0</v>
      </c>
      <c r="O554" s="80" t="b">
        <f>VLOOKUP($A554,'Sheet1 - Table (1)'!$A$8:$AG$1186,COLUMN(O$7),FALSE)</f>
        <v>1</v>
      </c>
      <c r="P554" s="80" t="b">
        <f>VLOOKUP($A554,'Sheet1 - Table (1)'!$A$8:$AG$1186,COLUMN(P$7),FALSE)</f>
        <v>1</v>
      </c>
      <c r="Q554" s="80" t="b">
        <f>VLOOKUP($A554,'Sheet1 - Table (1)'!$A$8:$AG$1186,COLUMN(Q$7),FALSE)</f>
        <v>1</v>
      </c>
      <c r="R554" s="80" t="b">
        <f>VLOOKUP($A554,'Sheet1 - Table (1)'!$A$8:$AG$1186,COLUMN(R$7),FALSE)</f>
        <v>1</v>
      </c>
      <c r="S554" s="80">
        <f>VLOOKUP($A554,'Sheet1 - Table (1)'!$A$8:$AG$1186,COLUMN(S$7),FALSE)</f>
        <v>0</v>
      </c>
      <c r="T554" s="80">
        <f>VLOOKUP($A554,'Sheet1 - Table (1)'!$A$8:$AG$1186,COLUMN(T$7),FALSE)</f>
        <v>0</v>
      </c>
      <c r="U554" s="80" t="str">
        <f t="shared" si="103"/>
        <v>FR-IT-NE-SP</v>
      </c>
      <c r="V554" s="80" t="str">
        <f>VLOOKUP($A554,'Sheet1 - Table (1)'!$A$8:$AG$1186,COLUMN(V$7)+3,FALSE)</f>
        <v>LU - SICAV - Parte 1</v>
      </c>
      <c r="W554" s="80" t="str">
        <f>VLOOKUP(A554,'Sheet1 - Table (1)'!$A$8:$AF$10075,MATCH($W$8,'Sheet1 - Table (1)'!$10:$10,0),FALSE)</f>
        <v>Détermination des Prix Quotidien</v>
      </c>
      <c r="X554" s="80" t="str">
        <f>VLOOKUP(A554,'Sheet1 - Table (1)'!$A$8:$AAB$10075,MATCH($X$8,'Sheet1 - Table (1)'!$10:$10,0),FALSE)</f>
        <v>Optimized</v>
      </c>
      <c r="Y554" s="96" t="str">
        <f t="shared" si="107"/>
        <v>Fonds de placement</v>
      </c>
      <c r="AA554" s="96" t="s">
        <v>1823</v>
      </c>
      <c r="AB554" s="96" t="s">
        <v>2749</v>
      </c>
      <c r="AC554" s="214" t="s">
        <v>140</v>
      </c>
      <c r="AD554" s="214" t="s">
        <v>5105</v>
      </c>
      <c r="AE554" s="96" t="s">
        <v>5105</v>
      </c>
      <c r="AF554" s="246" t="s">
        <v>5105</v>
      </c>
      <c r="AG554" s="96" t="s">
        <v>3164</v>
      </c>
      <c r="AI554" s="96" t="s">
        <v>785</v>
      </c>
      <c r="AJ554" s="96" t="s">
        <v>140</v>
      </c>
      <c r="AK554" s="96" t="s">
        <v>140</v>
      </c>
      <c r="AL554" s="96" t="s">
        <v>2481</v>
      </c>
      <c r="AM554" s="96" t="str">
        <f t="shared" si="110"/>
        <v>Obligations étrangères</v>
      </c>
      <c r="AO554" s="96" t="s">
        <v>2749</v>
      </c>
      <c r="AP554" s="96" t="s">
        <v>118</v>
      </c>
      <c r="AQ554" s="96">
        <v>4.9800000000000004</v>
      </c>
      <c r="AR554" s="101">
        <v>6.6699999999999995E-2</v>
      </c>
      <c r="AS554" s="101">
        <f t="shared" si="108"/>
        <v>6.5699999999999995E-2</v>
      </c>
      <c r="AT554" s="101">
        <v>6.7500000000000004E-2</v>
      </c>
      <c r="AU554" s="101">
        <v>0.29049999999999998</v>
      </c>
      <c r="AV554" s="101">
        <v>0.27160000000000001</v>
      </c>
      <c r="AW554" s="101">
        <v>0.23799999999999999</v>
      </c>
      <c r="BI554" s="101">
        <v>1</v>
      </c>
      <c r="BR554" s="101">
        <v>1</v>
      </c>
      <c r="BV554" s="101">
        <v>1</v>
      </c>
      <c r="BW554" s="101">
        <v>0</v>
      </c>
      <c r="BY554" s="101" t="s">
        <v>3161</v>
      </c>
      <c r="BZ554" s="101" t="str">
        <f t="shared" si="109"/>
        <v>Courbe EM Gouvernements MID</v>
      </c>
      <c r="CA554" s="101" t="s">
        <v>70</v>
      </c>
      <c r="CB554" s="101"/>
      <c r="CC554" s="101" t="s">
        <v>70</v>
      </c>
      <c r="CD554" s="42" t="s">
        <v>4374</v>
      </c>
      <c r="CE554" s="42" t="s">
        <v>4374</v>
      </c>
      <c r="CF554" s="42" t="str">
        <f>IFERROR(VLOOKUP(Funds[[#This Row],[Code ISIN]],[1]GLOBAL!$C$1:$L$27,10,FALSE)," ")</f>
        <v xml:space="preserve"> </v>
      </c>
      <c r="CG554" s="42" t="s">
        <v>4374</v>
      </c>
      <c r="CH554" s="42" t="s">
        <v>4374</v>
      </c>
      <c r="CI554" s="42" t="s">
        <v>4374</v>
      </c>
      <c r="CJ554" s="141">
        <v>43373</v>
      </c>
      <c r="CK554" s="96" t="s">
        <v>4374</v>
      </c>
      <c r="CL554" s="246" t="str">
        <f>VLOOKUP(Funds[[#This Row],[Code ISIN]],'Sheet1 - Table (1)'!$A$10:$AF$110017,MATCH("Funds Liquidity",'Sheet1 - Table (1)'!$10:$10,0),FALSE)</f>
        <v>Jour</v>
      </c>
      <c r="CN554" s="246" t="s">
        <v>140</v>
      </c>
      <c r="CO554" s="246" t="s">
        <v>5380</v>
      </c>
    </row>
    <row r="555" spans="1:93">
      <c r="A555" s="80" t="s">
        <v>3112</v>
      </c>
      <c r="B555" s="305">
        <f>IF(ISERROR(VALUE(VLOOKUP($A555,'Sheet1 - Table (1)'!$A$8:$AG$1186,COLUMN(B$7),FALSE))),VLOOKUP(A555,TK_MANQUANTS,2,FALSE),IF(VALUE(VLOOKUP($A555,'Sheet1 - Table (1)'!$A$8:$AG$1186,COLUMN(B$7),FALSE))=0,VLOOKUP(A555,TK_MANQUANTS,2,FALSE),VALUE(VLOOKUP($A555,'Sheet1 - Table (1)'!$A$8:$AG$1186,COLUMN(B$7),FALSE))))</f>
        <v>41361854</v>
      </c>
      <c r="C555" s="80" t="str">
        <f>VLOOKUP($A555,'Sheet1 - Table (1)'!$A$8:$AG$1186,COLUMN(C$7),FALSE)</f>
        <v>CSIF (Lux) Bond Government EM USD DB USD</v>
      </c>
      <c r="D555" s="82">
        <f>VLOOKUP($A555,'Sheet1 - Table (1)'!$A$8:$AG$1186,COLUMN(D$7),FALSE)</f>
        <v>43830</v>
      </c>
      <c r="E555" s="124">
        <f>VLOOKUP($A555,'Sheet1 - Table (1)'!$A$8:$AG$1186,COLUMN(E$7),FALSE)</f>
        <v>0.05</v>
      </c>
      <c r="F555" s="80" t="b">
        <f>VLOOKUP($A555,'Sheet1 - Table (1)'!$A$8:$AG$1186,COLUMN(F$7),FALSE)</f>
        <v>1</v>
      </c>
      <c r="G555" s="80" t="str">
        <f>VLOOKUP($A555,'Sheet1 - Table (1)'!$A$8:$AG$1186,COLUMN(G$7),FALSE)</f>
        <v>Luxembourg</v>
      </c>
      <c r="H555" s="80" t="str">
        <f>VLOOKUP($A555,'Sheet1 - Table (1)'!$A$8:$AG$1186,COLUMN(H$7),FALSE)</f>
        <v>USD</v>
      </c>
      <c r="I555" s="80" t="str">
        <f>VLOOKUP($A555,'Sheet1 - Table (1)'!$A$8:$AG$1186,COLUMN(I$7),FALSE)</f>
        <v>Fonds de placement</v>
      </c>
      <c r="J555" s="80" t="str">
        <f>VLOOKUP($A555,'Sheet1 - Table (1)'!$A$8:$AG$1186,COLUMN(J$7),FALSE)</f>
        <v>Obligation</v>
      </c>
      <c r="K555" s="82">
        <f>VLOOKUP($A555,'Sheet1 - Table (1)'!$A$8:$AG$1186,COLUMN(K$7),FALSE)</f>
        <v>44255</v>
      </c>
      <c r="L555" s="80">
        <f>VLOOKUP($A555,'Sheet1 - Table (1)'!$A$8:$AG$1186,COLUMN(L$7),FALSE)</f>
        <v>939.43875230000003</v>
      </c>
      <c r="M555" s="80" t="str">
        <f>VLOOKUP($A555,'Sheet1 - Table (1)'!$A$8:$AG$1186,COLUMN(M$7),FALSE)</f>
        <v>Retained</v>
      </c>
      <c r="N555" s="80">
        <f>VLOOKUP($A555,'Sheet1 - Table (1)'!$A$8:$AG$1186,COLUMN(N$7),FALSE)</f>
        <v>0</v>
      </c>
      <c r="O555" s="80" t="b">
        <f>VLOOKUP($A555,'Sheet1 - Table (1)'!$A$8:$AG$1186,COLUMN(O$7),FALSE)</f>
        <v>1</v>
      </c>
      <c r="P555" s="80" t="b">
        <f>VLOOKUP($A555,'Sheet1 - Table (1)'!$A$8:$AG$1186,COLUMN(P$7),FALSE)</f>
        <v>1</v>
      </c>
      <c r="Q555" s="80" t="b">
        <f>VLOOKUP($A555,'Sheet1 - Table (1)'!$A$8:$AG$1186,COLUMN(Q$7),FALSE)</f>
        <v>1</v>
      </c>
      <c r="R555" s="80" t="b">
        <f>VLOOKUP($A555,'Sheet1 - Table (1)'!$A$8:$AG$1186,COLUMN(R$7),FALSE)</f>
        <v>1</v>
      </c>
      <c r="S555" s="80">
        <f>VLOOKUP($A555,'Sheet1 - Table (1)'!$A$8:$AG$1186,COLUMN(S$7),FALSE)</f>
        <v>0</v>
      </c>
      <c r="T555" s="80" t="b">
        <f>VLOOKUP($A555,'Sheet1 - Table (1)'!$A$8:$AG$1186,COLUMN(T$7),FALSE)</f>
        <v>1</v>
      </c>
      <c r="U555" s="80" t="str">
        <f t="shared" si="103"/>
        <v>FR-IT-NE-SP-UK</v>
      </c>
      <c r="V555" s="80" t="str">
        <f>VLOOKUP($A555,'Sheet1 - Table (1)'!$A$8:$AG$1186,COLUMN(V$7)+3,FALSE)</f>
        <v>LU - SICAV - Parte 1</v>
      </c>
      <c r="W555" s="80" t="str">
        <f>VLOOKUP(A555,'Sheet1 - Table (1)'!$A$8:$AF$10075,MATCH($W$8,'Sheet1 - Table (1)'!$10:$10,0),FALSE)</f>
        <v>Détermination des Prix Quotidien</v>
      </c>
      <c r="X555" s="80" t="str">
        <f>VLOOKUP(A555,'Sheet1 - Table (1)'!$A$8:$AAB$10075,MATCH($X$8,'Sheet1 - Table (1)'!$10:$10,0),FALSE)</f>
        <v>Optimized</v>
      </c>
      <c r="Y555" s="96" t="str">
        <f t="shared" si="107"/>
        <v>Fonds de placement</v>
      </c>
      <c r="AA555" s="96" t="s">
        <v>1823</v>
      </c>
      <c r="AB555" s="96" t="s">
        <v>2749</v>
      </c>
      <c r="AC555" s="214" t="s">
        <v>140</v>
      </c>
      <c r="AD555" s="214" t="s">
        <v>5105</v>
      </c>
      <c r="AE555" s="96" t="s">
        <v>5105</v>
      </c>
      <c r="AF555" s="246" t="s">
        <v>5105</v>
      </c>
      <c r="AG555" s="96" t="s">
        <v>2855</v>
      </c>
      <c r="AI555" s="96" t="s">
        <v>785</v>
      </c>
      <c r="AJ555" s="96" t="s">
        <v>140</v>
      </c>
      <c r="AK555" s="96" t="s">
        <v>140</v>
      </c>
      <c r="AL555" s="96" t="s">
        <v>2481</v>
      </c>
      <c r="AM555" s="96" t="str">
        <f t="shared" si="110"/>
        <v>Obligations étrangères</v>
      </c>
      <c r="AO555" s="96" t="s">
        <v>2749</v>
      </c>
      <c r="AP555" s="96" t="s">
        <v>118</v>
      </c>
      <c r="AQ555" s="96">
        <v>6.72</v>
      </c>
      <c r="AR555" s="101">
        <v>6.4299999999999996E-2</v>
      </c>
      <c r="AS555" s="101">
        <f t="shared" si="108"/>
        <v>6.3799999999999996E-2</v>
      </c>
      <c r="AT555" s="101">
        <v>3.2000000000000002E-3</v>
      </c>
      <c r="AU555" s="101">
        <v>0.11600000000000001</v>
      </c>
      <c r="AV555" s="101">
        <v>0.38900000000000001</v>
      </c>
      <c r="AW555" s="101">
        <v>0.49180000000000001</v>
      </c>
      <c r="BB555" s="101">
        <v>1</v>
      </c>
      <c r="BR555" s="101">
        <v>1</v>
      </c>
      <c r="BV555" s="101">
        <v>1</v>
      </c>
      <c r="BW555" s="101">
        <v>0</v>
      </c>
      <c r="BY555" s="101" t="s">
        <v>1481</v>
      </c>
      <c r="BZ555" s="101" t="str">
        <f t="shared" si="109"/>
        <v>Courbe EM Gouvernements MID</v>
      </c>
      <c r="CA555" s="101" t="s">
        <v>4050</v>
      </c>
      <c r="CB555" s="101" t="s">
        <v>3720</v>
      </c>
      <c r="CC555" s="101" t="s">
        <v>4220</v>
      </c>
      <c r="CD555" s="42" t="s">
        <v>4374</v>
      </c>
      <c r="CE555" s="42" t="s">
        <v>4374</v>
      </c>
      <c r="CF555" s="42" t="str">
        <f>IFERROR(VLOOKUP(Funds[[#This Row],[Code ISIN]],[1]GLOBAL!$C$1:$L$27,10,FALSE)," ")</f>
        <v xml:space="preserve"> </v>
      </c>
      <c r="CG555" s="42" t="s">
        <v>4374</v>
      </c>
      <c r="CH555" s="42" t="s">
        <v>4374</v>
      </c>
      <c r="CI555" s="42" t="s">
        <v>4374</v>
      </c>
      <c r="CJ555" s="141"/>
      <c r="CK555" s="96" t="s">
        <v>4374</v>
      </c>
      <c r="CL555" s="246" t="str">
        <f>VLOOKUP(Funds[[#This Row],[Code ISIN]],'Sheet1 - Table (1)'!$A$10:$AF$110017,MATCH("Funds Liquidity",'Sheet1 - Table (1)'!$10:$10,0),FALSE)</f>
        <v>Jour</v>
      </c>
      <c r="CN555" s="246" t="s">
        <v>140</v>
      </c>
      <c r="CO555" s="246" t="s">
        <v>5379</v>
      </c>
    </row>
    <row r="556" spans="1:93">
      <c r="A556" s="80" t="s">
        <v>3256</v>
      </c>
      <c r="B556" s="305">
        <f>IF(ISERROR(VALUE(VLOOKUP($A556,'Sheet1 - Table (1)'!$A$8:$AG$1186,COLUMN(B$7),FALSE))),VLOOKUP(A556,TK_MANQUANTS,2,FALSE),IF(VALUE(VLOOKUP($A556,'Sheet1 - Table (1)'!$A$8:$AG$1186,COLUMN(B$7),FALSE))=0,VLOOKUP(A556,TK_MANQUANTS,2,FALSE),VALUE(VLOOKUP($A556,'Sheet1 - Table (1)'!$A$8:$AG$1186,COLUMN(B$7),FALSE))))</f>
        <v>41361874</v>
      </c>
      <c r="C556" s="80" t="str">
        <f>VLOOKUP($A556,'Sheet1 - Table (1)'!$A$8:$AG$1186,COLUMN(C$7),FALSE)</f>
        <v>Credit Suisse Index Fund (Lux) SICAV - CSIF (Lux) Bond Government Emerging Markets USD</v>
      </c>
      <c r="D556" s="82">
        <f>VLOOKUP($A556,'Sheet1 - Table (1)'!$A$8:$AG$1186,COLUMN(D$7),FALSE)</f>
        <v>44196</v>
      </c>
      <c r="E556" s="124">
        <f>VLOOKUP($A556,'Sheet1 - Table (1)'!$A$8:$AG$1186,COLUMN(E$7),FALSE)</f>
        <v>0</v>
      </c>
      <c r="F556" s="80">
        <f>VLOOKUP($A556,'Sheet1 - Table (1)'!$A$8:$AG$1186,COLUMN(F$7),FALSE)</f>
        <v>0</v>
      </c>
      <c r="G556" s="80" t="str">
        <f>VLOOKUP($A556,'Sheet1 - Table (1)'!$A$8:$AG$1186,COLUMN(G$7),FALSE)</f>
        <v>Luxembourg</v>
      </c>
      <c r="H556" s="80" t="str">
        <f>VLOOKUP($A556,'Sheet1 - Table (1)'!$A$8:$AG$1186,COLUMN(H$7),FALSE)</f>
        <v>USD</v>
      </c>
      <c r="I556" s="80" t="str">
        <f>VLOOKUP($A556,'Sheet1 - Table (1)'!$A$8:$AG$1186,COLUMN(I$7),FALSE)</f>
        <v>Fonds de placement</v>
      </c>
      <c r="J556" s="80" t="str">
        <f>VLOOKUP($A556,'Sheet1 - Table (1)'!$A$8:$AG$1186,COLUMN(J$7),FALSE)</f>
        <v>Obligations</v>
      </c>
      <c r="K556" s="82">
        <f>VLOOKUP($A556,'Sheet1 - Table (1)'!$A$8:$AG$1186,COLUMN(K$7),FALSE)</f>
        <v>44196</v>
      </c>
      <c r="L556" s="80">
        <f>VLOOKUP($A556,'Sheet1 - Table (1)'!$A$8:$AG$1186,COLUMN(L$7),FALSE)</f>
        <v>0</v>
      </c>
      <c r="M556" s="80">
        <f>VLOOKUP($A556,'Sheet1 - Table (1)'!$A$8:$AG$1186,COLUMN(M$7),FALSE)</f>
        <v>0</v>
      </c>
      <c r="N556" s="80">
        <f>VLOOKUP($A556,'Sheet1 - Table (1)'!$A$8:$AG$1186,COLUMN(N$7),FALSE)</f>
        <v>0</v>
      </c>
      <c r="O556" s="80">
        <f>VLOOKUP($A556,'Sheet1 - Table (1)'!$A$8:$AG$1186,COLUMN(O$7),FALSE)</f>
        <v>0</v>
      </c>
      <c r="P556" s="80">
        <f>VLOOKUP($A556,'Sheet1 - Table (1)'!$A$8:$AG$1186,COLUMN(P$7),FALSE)</f>
        <v>0</v>
      </c>
      <c r="Q556" s="80">
        <f>VLOOKUP($A556,'Sheet1 - Table (1)'!$A$8:$AG$1186,COLUMN(Q$7),FALSE)</f>
        <v>0</v>
      </c>
      <c r="R556" s="80">
        <f>VLOOKUP($A556,'Sheet1 - Table (1)'!$A$8:$AG$1186,COLUMN(R$7),FALSE)</f>
        <v>0</v>
      </c>
      <c r="S556" s="80">
        <f>VLOOKUP($A556,'Sheet1 - Table (1)'!$A$8:$AG$1186,COLUMN(S$7),FALSE)</f>
        <v>0</v>
      </c>
      <c r="T556" s="80">
        <f>VLOOKUP($A556,'Sheet1 - Table (1)'!$A$8:$AG$1186,COLUMN(T$7),FALSE)</f>
        <v>0</v>
      </c>
      <c r="U556" s="80" t="str">
        <f t="shared" si="103"/>
        <v/>
      </c>
      <c r="V556" s="80">
        <f>VLOOKUP($A556,'Sheet1 - Table (1)'!$A$8:$AG$1186,COLUMN(V$7)+3,FALSE)</f>
        <v>0</v>
      </c>
      <c r="W556" s="80" t="str">
        <f>VLOOKUP(A556,'Sheet1 - Table (1)'!$A$8:$AF$10075,MATCH($W$8,'Sheet1 - Table (1)'!$10:$10,0),FALSE)</f>
        <v>Détermination des Prix Quotidien</v>
      </c>
      <c r="X556" s="80">
        <f>VLOOKUP(A556,'Sheet1 - Table (1)'!$A$8:$AAB$10075,MATCH($X$8,'Sheet1 - Table (1)'!$10:$10,0),FALSE)</f>
        <v>0</v>
      </c>
      <c r="Y556" s="96" t="str">
        <f t="shared" si="107"/>
        <v>Fonds de placement</v>
      </c>
      <c r="AA556" s="96" t="s">
        <v>1823</v>
      </c>
      <c r="AB556" s="96" t="s">
        <v>2749</v>
      </c>
      <c r="AC556" s="214" t="s">
        <v>140</v>
      </c>
      <c r="AD556" s="214" t="s">
        <v>5105</v>
      </c>
      <c r="AE556" s="96" t="s">
        <v>5105</v>
      </c>
      <c r="AF556" s="246" t="s">
        <v>5105</v>
      </c>
      <c r="AG556" s="96" t="s">
        <v>2855</v>
      </c>
      <c r="AI556" s="96" t="s">
        <v>785</v>
      </c>
      <c r="AJ556" s="96" t="s">
        <v>140</v>
      </c>
      <c r="AK556" s="96" t="s">
        <v>140</v>
      </c>
      <c r="AL556" s="96" t="s">
        <v>2481</v>
      </c>
      <c r="AM556" s="96" t="str">
        <f t="shared" si="110"/>
        <v>Obligations étrangères</v>
      </c>
      <c r="AO556" s="96" t="s">
        <v>2749</v>
      </c>
      <c r="AP556" s="96" t="s">
        <v>118</v>
      </c>
      <c r="AQ556" s="96">
        <v>6.72</v>
      </c>
      <c r="AR556" s="101">
        <v>6.4299999999999996E-2</v>
      </c>
      <c r="AS556" s="101">
        <f t="shared" si="108"/>
        <v>6.4299999999999996E-2</v>
      </c>
      <c r="AT556" s="101">
        <v>3.2000000000000002E-3</v>
      </c>
      <c r="AU556" s="101">
        <v>0.11600000000000001</v>
      </c>
      <c r="AV556" s="101">
        <v>0.38900000000000001</v>
      </c>
      <c r="AW556" s="101">
        <v>0.49180000000000001</v>
      </c>
      <c r="BB556" s="101">
        <v>1</v>
      </c>
      <c r="BR556" s="101">
        <v>1</v>
      </c>
      <c r="BV556" s="101">
        <v>1</v>
      </c>
      <c r="BW556" s="101">
        <v>0</v>
      </c>
      <c r="BY556" s="101" t="s">
        <v>1481</v>
      </c>
      <c r="BZ556" s="101" t="str">
        <f t="shared" si="109"/>
        <v>Courbe EM Gouvernements MID</v>
      </c>
      <c r="CA556" s="101" t="s">
        <v>70</v>
      </c>
      <c r="CB556" s="101"/>
      <c r="CC556" s="101" t="s">
        <v>70</v>
      </c>
      <c r="CD556" s="42" t="s">
        <v>4374</v>
      </c>
      <c r="CE556" s="42" t="s">
        <v>4374</v>
      </c>
      <c r="CF556" s="42" t="str">
        <f>IFERROR(VLOOKUP(Funds[[#This Row],[Code ISIN]],[1]GLOBAL!$C$1:$L$27,10,FALSE)," ")</f>
        <v xml:space="preserve"> </v>
      </c>
      <c r="CG556" s="42" t="s">
        <v>4374</v>
      </c>
      <c r="CH556" s="42" t="s">
        <v>4374</v>
      </c>
      <c r="CI556" s="42" t="s">
        <v>4374</v>
      </c>
      <c r="CJ556" s="141">
        <v>43373</v>
      </c>
      <c r="CK556" s="96" t="s">
        <v>4374</v>
      </c>
      <c r="CL556" s="246" t="str">
        <f>VLOOKUP(Funds[[#This Row],[Code ISIN]],'Sheet1 - Table (1)'!$A$10:$AF$110017,MATCH("Funds Liquidity",'Sheet1 - Table (1)'!$10:$10,0),FALSE)</f>
        <v>Jour</v>
      </c>
      <c r="CN556" s="246" t="s">
        <v>140</v>
      </c>
      <c r="CO556" s="246" t="s">
        <v>5379</v>
      </c>
    </row>
    <row r="557" spans="1:93">
      <c r="A557" s="80" t="s">
        <v>3269</v>
      </c>
      <c r="B557" s="305">
        <f>IF(ISERROR(VALUE(VLOOKUP($A557,'Sheet1 - Table (1)'!$A$8:$AG$1186,COLUMN(B$7),FALSE))),VLOOKUP(A557,TK_MANQUANTS,2,FALSE),IF(VALUE(VLOOKUP($A557,'Sheet1 - Table (1)'!$A$8:$AG$1186,COLUMN(B$7),FALSE))=0,VLOOKUP(A557,TK_MANQUANTS,2,FALSE),VALUE(VLOOKUP($A557,'Sheet1 - Table (1)'!$A$8:$AG$1186,COLUMN(B$7),FALSE))))</f>
        <v>32216181</v>
      </c>
      <c r="C557" s="80" t="str">
        <f>VLOOKUP($A557,'Sheet1 - Table (1)'!$A$8:$AG$1186,COLUMN(C$7),FALSE)</f>
        <v>Neuberger Berman Shrt Dur EM db EUR P Acc Hgd</v>
      </c>
      <c r="D557" s="82">
        <f>VLOOKUP($A557,'Sheet1 - Table (1)'!$A$8:$AG$1186,COLUMN(D$7),FALSE)</f>
        <v>44225</v>
      </c>
      <c r="E557" s="124">
        <f>VLOOKUP($A557,'Sheet1 - Table (1)'!$A$8:$AG$1186,COLUMN(E$7),FALSE)</f>
        <v>0.56999999999999995</v>
      </c>
      <c r="F557" s="80" t="b">
        <f>VLOOKUP($A557,'Sheet1 - Table (1)'!$A$8:$AG$1186,COLUMN(F$7),FALSE)</f>
        <v>1</v>
      </c>
      <c r="G557" s="80" t="str">
        <f>VLOOKUP($A557,'Sheet1 - Table (1)'!$A$8:$AG$1186,COLUMN(G$7),FALSE)</f>
        <v>Ireland</v>
      </c>
      <c r="H557" s="80" t="str">
        <f>VLOOKUP($A557,'Sheet1 - Table (1)'!$A$8:$AG$1186,COLUMN(H$7),FALSE)</f>
        <v>EUR</v>
      </c>
      <c r="I557" s="80" t="str">
        <f>VLOOKUP($A557,'Sheet1 - Table (1)'!$A$8:$AG$1186,COLUMN(I$7),FALSE)</f>
        <v>Fonds de placement</v>
      </c>
      <c r="J557" s="80" t="str">
        <f>VLOOKUP($A557,'Sheet1 - Table (1)'!$A$8:$AG$1186,COLUMN(J$7),FALSE)</f>
        <v>Obligation</v>
      </c>
      <c r="K557" s="82">
        <f>VLOOKUP($A557,'Sheet1 - Table (1)'!$A$8:$AG$1186,COLUMN(K$7),FALSE)</f>
        <v>44255</v>
      </c>
      <c r="L557" s="80">
        <f>VLOOKUP($A557,'Sheet1 - Table (1)'!$A$8:$AG$1186,COLUMN(L$7),FALSE)</f>
        <v>5519.9953613999996</v>
      </c>
      <c r="M557" s="80" t="str">
        <f>VLOOKUP($A557,'Sheet1 - Table (1)'!$A$8:$AG$1186,COLUMN(M$7),FALSE)</f>
        <v>Retained</v>
      </c>
      <c r="N557" s="80" t="b">
        <f>VLOOKUP($A557,'Sheet1 - Table (1)'!$A$8:$AG$1186,COLUMN(N$7),FALSE)</f>
        <v>1</v>
      </c>
      <c r="O557" s="80" t="b">
        <f>VLOOKUP($A557,'Sheet1 - Table (1)'!$A$8:$AG$1186,COLUMN(O$7),FALSE)</f>
        <v>1</v>
      </c>
      <c r="P557" s="80" t="b">
        <f>VLOOKUP($A557,'Sheet1 - Table (1)'!$A$8:$AG$1186,COLUMN(P$7),FALSE)</f>
        <v>1</v>
      </c>
      <c r="Q557" s="80" t="b">
        <f>VLOOKUP($A557,'Sheet1 - Table (1)'!$A$8:$AG$1186,COLUMN(Q$7),FALSE)</f>
        <v>1</v>
      </c>
      <c r="R557" s="80" t="b">
        <f>VLOOKUP($A557,'Sheet1 - Table (1)'!$A$8:$AG$1186,COLUMN(R$7),FALSE)</f>
        <v>1</v>
      </c>
      <c r="S557" s="80">
        <f>VLOOKUP($A557,'Sheet1 - Table (1)'!$A$8:$AG$1186,COLUMN(S$7),FALSE)</f>
        <v>0</v>
      </c>
      <c r="T557" s="80" t="b">
        <f>VLOOKUP($A557,'Sheet1 - Table (1)'!$A$8:$AG$1186,COLUMN(T$7),FALSE)</f>
        <v>1</v>
      </c>
      <c r="U557" s="80" t="str">
        <f t="shared" si="103"/>
        <v>BE-FR-IT-NE-SP-UK</v>
      </c>
      <c r="V557" s="80" t="str">
        <f>VLOOKUP($A557,'Sheet1 - Table (1)'!$A$8:$AG$1186,COLUMN(V$7)+3,FALSE)</f>
        <v>ICVC</v>
      </c>
      <c r="W557" s="80" t="str">
        <f>VLOOKUP(A557,'Sheet1 - Table (1)'!$A$8:$AF$10075,MATCH($W$8,'Sheet1 - Table (1)'!$10:$10,0),FALSE)</f>
        <v>Détermination des Prix Quotidien</v>
      </c>
      <c r="X557" s="80">
        <f>VLOOKUP(A557,'Sheet1 - Table (1)'!$A$8:$AAB$10075,MATCH($X$8,'Sheet1 - Table (1)'!$10:$10,0),FALSE)</f>
        <v>0</v>
      </c>
      <c r="Y557" s="96" t="str">
        <f t="shared" si="107"/>
        <v>Fonds de placement</v>
      </c>
      <c r="AA557" s="96" t="s">
        <v>1823</v>
      </c>
      <c r="AB557" s="96" t="s">
        <v>2749</v>
      </c>
      <c r="AC557" s="214" t="s">
        <v>140</v>
      </c>
      <c r="AD557" s="214" t="s">
        <v>5105</v>
      </c>
      <c r="AE557" s="96" t="s">
        <v>5105</v>
      </c>
      <c r="AF557" s="246" t="s">
        <v>5105</v>
      </c>
      <c r="AG557" s="96" t="s">
        <v>2855</v>
      </c>
      <c r="AI557" s="96" t="s">
        <v>381</v>
      </c>
      <c r="AJ557" s="96" t="s">
        <v>140</v>
      </c>
      <c r="AK557" s="96" t="s">
        <v>140</v>
      </c>
      <c r="AL557" s="96" t="s">
        <v>2481</v>
      </c>
      <c r="AM557" s="96" t="str">
        <f t="shared" si="110"/>
        <v>Obligations étrangères</v>
      </c>
      <c r="AO557" s="96" t="s">
        <v>2749</v>
      </c>
      <c r="AP557" s="96" t="s">
        <v>118</v>
      </c>
      <c r="AQ557" s="96">
        <v>1.93</v>
      </c>
      <c r="AR557" s="101">
        <v>5.5100000000000003E-2</v>
      </c>
      <c r="AS557" s="101">
        <f t="shared" si="108"/>
        <v>4.9400000000000006E-2</v>
      </c>
      <c r="AT557" s="101">
        <v>0.13</v>
      </c>
      <c r="AU557" s="101">
        <v>0.13</v>
      </c>
      <c r="AV557" s="101">
        <v>0.22600000000000001</v>
      </c>
      <c r="AW557" s="143">
        <f>1-SUM(AT557:AV557)</f>
        <v>0.51400000000000001</v>
      </c>
      <c r="AY557" s="101">
        <v>1</v>
      </c>
      <c r="BR557" s="101">
        <v>1</v>
      </c>
      <c r="BV557" s="101">
        <v>0.5</v>
      </c>
      <c r="BW557" s="101">
        <v>0.5</v>
      </c>
      <c r="BY557" s="101" t="s">
        <v>1481</v>
      </c>
      <c r="BZ557" s="101" t="str">
        <f t="shared" si="109"/>
        <v>Courbe EM Aggregate SHORT</v>
      </c>
      <c r="CA557" s="101" t="s">
        <v>4051</v>
      </c>
      <c r="CB557" s="122" t="s">
        <v>3721</v>
      </c>
      <c r="CC557" s="101" t="s">
        <v>4039</v>
      </c>
      <c r="CD557" s="42" t="s">
        <v>4374</v>
      </c>
      <c r="CE557" s="42" t="s">
        <v>4374</v>
      </c>
      <c r="CF557" s="42" t="str">
        <f>IFERROR(VLOOKUP(Funds[[#This Row],[Code ISIN]],[1]GLOBAL!$C$1:$L$27,10,FALSE)," ")</f>
        <v xml:space="preserve"> </v>
      </c>
      <c r="CG557" s="42" t="s">
        <v>4374</v>
      </c>
      <c r="CH557" s="42" t="s">
        <v>4374</v>
      </c>
      <c r="CI557" s="42" t="s">
        <v>4374</v>
      </c>
      <c r="CJ557" s="141">
        <v>43465</v>
      </c>
      <c r="CK557" s="96" t="s">
        <v>4581</v>
      </c>
      <c r="CL557" s="246" t="str">
        <f>VLOOKUP(Funds[[#This Row],[Code ISIN]],'Sheet1 - Table (1)'!$A$10:$AF$110017,MATCH("Funds Liquidity",'Sheet1 - Table (1)'!$10:$10,0),FALSE)</f>
        <v>Jour</v>
      </c>
      <c r="CO557" s="246" t="s">
        <v>5379</v>
      </c>
    </row>
    <row r="558" spans="1:93">
      <c r="A558" s="80" t="s">
        <v>3268</v>
      </c>
      <c r="B558" s="305">
        <f>IF(ISERROR(VALUE(VLOOKUP($A558,'Sheet1 - Table (1)'!$A$8:$AG$1186,COLUMN(B$7),FALSE))),VLOOKUP(A558,TK_MANQUANTS,2,FALSE),IF(VALUE(VLOOKUP($A558,'Sheet1 - Table (1)'!$A$8:$AG$1186,COLUMN(B$7),FALSE))=0,VLOOKUP(A558,TK_MANQUANTS,2,FALSE),VALUE(VLOOKUP($A558,'Sheet1 - Table (1)'!$A$8:$AG$1186,COLUMN(B$7),FALSE))))</f>
        <v>26906961</v>
      </c>
      <c r="C558" s="80" t="str">
        <f>VLOOKUP($A558,'Sheet1 - Table (1)'!$A$8:$AG$1186,COLUMN(C$7),FALSE)</f>
        <v>Neuberger Berman Shrt Dur EM db CHF P Acc Hgd</v>
      </c>
      <c r="D558" s="82">
        <f>VLOOKUP($A558,'Sheet1 - Table (1)'!$A$8:$AG$1186,COLUMN(D$7),FALSE)</f>
        <v>44225</v>
      </c>
      <c r="E558" s="124">
        <f>VLOOKUP($A558,'Sheet1 - Table (1)'!$A$8:$AG$1186,COLUMN(E$7),FALSE)</f>
        <v>0.56999999999999995</v>
      </c>
      <c r="F558" s="80" t="b">
        <f>VLOOKUP($A558,'Sheet1 - Table (1)'!$A$8:$AG$1186,COLUMN(F$7),FALSE)</f>
        <v>1</v>
      </c>
      <c r="G558" s="80" t="str">
        <f>VLOOKUP($A558,'Sheet1 - Table (1)'!$A$8:$AG$1186,COLUMN(G$7),FALSE)</f>
        <v>Ireland</v>
      </c>
      <c r="H558" s="80" t="str">
        <f>VLOOKUP($A558,'Sheet1 - Table (1)'!$A$8:$AG$1186,COLUMN(H$7),FALSE)</f>
        <v>CHF</v>
      </c>
      <c r="I558" s="80" t="str">
        <f>VLOOKUP($A558,'Sheet1 - Table (1)'!$A$8:$AG$1186,COLUMN(I$7),FALSE)</f>
        <v>Fonds de placement</v>
      </c>
      <c r="J558" s="80" t="str">
        <f>VLOOKUP($A558,'Sheet1 - Table (1)'!$A$8:$AG$1186,COLUMN(J$7),FALSE)</f>
        <v>Obligation</v>
      </c>
      <c r="K558" s="82">
        <f>VLOOKUP($A558,'Sheet1 - Table (1)'!$A$8:$AG$1186,COLUMN(K$7),FALSE)</f>
        <v>44255</v>
      </c>
      <c r="L558" s="80">
        <f>VLOOKUP($A558,'Sheet1 - Table (1)'!$A$8:$AG$1186,COLUMN(L$7),FALSE)</f>
        <v>5519.9953613999996</v>
      </c>
      <c r="M558" s="80" t="str">
        <f>VLOOKUP($A558,'Sheet1 - Table (1)'!$A$8:$AG$1186,COLUMN(M$7),FALSE)</f>
        <v>Retained</v>
      </c>
      <c r="N558" s="80" t="b">
        <f>VLOOKUP($A558,'Sheet1 - Table (1)'!$A$8:$AG$1186,COLUMN(N$7),FALSE)</f>
        <v>1</v>
      </c>
      <c r="O558" s="80" t="b">
        <f>VLOOKUP($A558,'Sheet1 - Table (1)'!$A$8:$AG$1186,COLUMN(O$7),FALSE)</f>
        <v>1</v>
      </c>
      <c r="P558" s="80" t="b">
        <f>VLOOKUP($A558,'Sheet1 - Table (1)'!$A$8:$AG$1186,COLUMN(P$7),FALSE)</f>
        <v>1</v>
      </c>
      <c r="Q558" s="80" t="b">
        <f>VLOOKUP($A558,'Sheet1 - Table (1)'!$A$8:$AG$1186,COLUMN(Q$7),FALSE)</f>
        <v>1</v>
      </c>
      <c r="R558" s="80" t="b">
        <f>VLOOKUP($A558,'Sheet1 - Table (1)'!$A$8:$AG$1186,COLUMN(R$7),FALSE)</f>
        <v>1</v>
      </c>
      <c r="S558" s="80">
        <f>VLOOKUP($A558,'Sheet1 - Table (1)'!$A$8:$AG$1186,COLUMN(S$7),FALSE)</f>
        <v>0</v>
      </c>
      <c r="T558" s="80" t="b">
        <f>VLOOKUP($A558,'Sheet1 - Table (1)'!$A$8:$AG$1186,COLUMN(T$7),FALSE)</f>
        <v>1</v>
      </c>
      <c r="U558" s="80" t="str">
        <f t="shared" si="103"/>
        <v>BE-FR-IT-NE-SP-UK</v>
      </c>
      <c r="V558" s="80" t="str">
        <f>VLOOKUP($A558,'Sheet1 - Table (1)'!$A$8:$AG$1186,COLUMN(V$7)+3,FALSE)</f>
        <v>ICVC</v>
      </c>
      <c r="W558" s="80" t="str">
        <f>VLOOKUP(A558,'Sheet1 - Table (1)'!$A$8:$AF$10075,MATCH($W$8,'Sheet1 - Table (1)'!$10:$10,0),FALSE)</f>
        <v>Détermination des Prix Quotidien</v>
      </c>
      <c r="X558" s="80">
        <f>VLOOKUP(A558,'Sheet1 - Table (1)'!$A$8:$AAB$10075,MATCH($X$8,'Sheet1 - Table (1)'!$10:$10,0),FALSE)</f>
        <v>0</v>
      </c>
      <c r="Y558" s="96" t="str">
        <f t="shared" si="107"/>
        <v>Fonds de placement</v>
      </c>
      <c r="AA558" s="96" t="s">
        <v>1823</v>
      </c>
      <c r="AB558" s="96" t="s">
        <v>2749</v>
      </c>
      <c r="AC558" s="214" t="s">
        <v>140</v>
      </c>
      <c r="AD558" s="214" t="s">
        <v>5105</v>
      </c>
      <c r="AE558" s="96" t="s">
        <v>5105</v>
      </c>
      <c r="AF558" s="246" t="s">
        <v>5105</v>
      </c>
      <c r="AG558" s="96" t="s">
        <v>2855</v>
      </c>
      <c r="AI558" s="96" t="s">
        <v>381</v>
      </c>
      <c r="AJ558" s="96" t="s">
        <v>140</v>
      </c>
      <c r="AK558" s="96" t="s">
        <v>140</v>
      </c>
      <c r="AL558" s="96" t="s">
        <v>2481</v>
      </c>
      <c r="AM558" s="96" t="str">
        <f t="shared" si="110"/>
        <v>Obligations étrangères hedged</v>
      </c>
      <c r="AO558" s="96" t="s">
        <v>2749</v>
      </c>
      <c r="AP558" s="96" t="s">
        <v>118</v>
      </c>
      <c r="AQ558" s="144">
        <f t="shared" ref="AQ558:AW558" si="111">AQ557</f>
        <v>1.93</v>
      </c>
      <c r="AR558" s="122">
        <f t="shared" si="111"/>
        <v>5.5100000000000003E-2</v>
      </c>
      <c r="AS558" s="122">
        <f t="shared" si="111"/>
        <v>4.9400000000000006E-2</v>
      </c>
      <c r="AT558" s="122">
        <f t="shared" si="111"/>
        <v>0.13</v>
      </c>
      <c r="AU558" s="122">
        <f t="shared" si="111"/>
        <v>0.13</v>
      </c>
      <c r="AV558" s="122">
        <f t="shared" si="111"/>
        <v>0.22600000000000001</v>
      </c>
      <c r="AW558" s="145">
        <f t="shared" si="111"/>
        <v>0.51400000000000001</v>
      </c>
      <c r="AX558" s="101">
        <v>1</v>
      </c>
      <c r="BR558" s="101">
        <v>1</v>
      </c>
      <c r="BV558" s="101">
        <v>0.5</v>
      </c>
      <c r="BW558" s="101">
        <v>0.5</v>
      </c>
      <c r="BY558" s="101" t="s">
        <v>1481</v>
      </c>
      <c r="BZ558" s="101" t="str">
        <f t="shared" si="109"/>
        <v>Courbe EM Aggregate SHORT</v>
      </c>
      <c r="CA558" s="101" t="s">
        <v>4051</v>
      </c>
      <c r="CB558" s="122" t="s">
        <v>3722</v>
      </c>
      <c r="CC558" s="101" t="s">
        <v>4299</v>
      </c>
      <c r="CD558" s="42" t="s">
        <v>4374</v>
      </c>
      <c r="CE558" s="42" t="s">
        <v>4374</v>
      </c>
      <c r="CF558" s="42" t="str">
        <f>IFERROR(VLOOKUP(Funds[[#This Row],[Code ISIN]],[1]GLOBAL!$C$1:$L$27,10,FALSE)," ")</f>
        <v xml:space="preserve"> </v>
      </c>
      <c r="CG558" s="42" t="s">
        <v>4374</v>
      </c>
      <c r="CH558" s="42" t="s">
        <v>4374</v>
      </c>
      <c r="CI558" s="42" t="s">
        <v>4374</v>
      </c>
      <c r="CJ558" s="141">
        <v>43465</v>
      </c>
      <c r="CK558" s="96" t="s">
        <v>4581</v>
      </c>
      <c r="CL558" s="246" t="str">
        <f>VLOOKUP(Funds[[#This Row],[Code ISIN]],'Sheet1 - Table (1)'!$A$10:$AF$110017,MATCH("Funds Liquidity",'Sheet1 - Table (1)'!$10:$10,0),FALSE)</f>
        <v>Jour</v>
      </c>
      <c r="CO558" s="246" t="s">
        <v>5379</v>
      </c>
    </row>
    <row r="559" spans="1:93">
      <c r="A559" s="80" t="s">
        <v>3265</v>
      </c>
      <c r="B559" s="305">
        <f>IF(ISERROR(VALUE(VLOOKUP($A559,'Sheet1 - Table (1)'!$A$8:$AG$1186,COLUMN(B$7),FALSE))),VLOOKUP(A559,TK_MANQUANTS,2,FALSE),IF(VALUE(VLOOKUP($A559,'Sheet1 - Table (1)'!$A$8:$AG$1186,COLUMN(B$7),FALSE))=0,VLOOKUP(A559,TK_MANQUANTS,2,FALSE),VALUE(VLOOKUP($A559,'Sheet1 - Table (1)'!$A$8:$AG$1186,COLUMN(B$7),FALSE))))</f>
        <v>19443141</v>
      </c>
      <c r="C559" s="80" t="str">
        <f>VLOOKUP($A559,'Sheet1 - Table (1)'!$A$8:$AG$1186,COLUMN(C$7),FALSE)</f>
        <v>CS (Lux) Asia Corporate Bond Fund EBH CHF</v>
      </c>
      <c r="D559" s="82">
        <f>VLOOKUP($A559,'Sheet1 - Table (1)'!$A$8:$AG$1186,COLUMN(D$7),FALSE)</f>
        <v>43921</v>
      </c>
      <c r="E559" s="124">
        <f>VLOOKUP($A559,'Sheet1 - Table (1)'!$A$8:$AG$1186,COLUMN(E$7),FALSE)</f>
        <v>0.59</v>
      </c>
      <c r="F559" s="80" t="b">
        <f>VLOOKUP($A559,'Sheet1 - Table (1)'!$A$8:$AG$1186,COLUMN(F$7),FALSE)</f>
        <v>1</v>
      </c>
      <c r="G559" s="80" t="str">
        <f>VLOOKUP($A559,'Sheet1 - Table (1)'!$A$8:$AG$1186,COLUMN(G$7),FALSE)</f>
        <v>Luxembourg</v>
      </c>
      <c r="H559" s="80" t="str">
        <f>VLOOKUP($A559,'Sheet1 - Table (1)'!$A$8:$AG$1186,COLUMN(H$7),FALSE)</f>
        <v>CHF</v>
      </c>
      <c r="I559" s="80" t="str">
        <f>VLOOKUP($A559,'Sheet1 - Table (1)'!$A$8:$AG$1186,COLUMN(I$7),FALSE)</f>
        <v>Fonds de placement</v>
      </c>
      <c r="J559" s="80" t="str">
        <f>VLOOKUP($A559,'Sheet1 - Table (1)'!$A$8:$AG$1186,COLUMN(J$7),FALSE)</f>
        <v>Obligation</v>
      </c>
      <c r="K559" s="82">
        <f>VLOOKUP($A559,'Sheet1 - Table (1)'!$A$8:$AG$1186,COLUMN(K$7),FALSE)</f>
        <v>44255</v>
      </c>
      <c r="L559" s="80">
        <f>VLOOKUP($A559,'Sheet1 - Table (1)'!$A$8:$AG$1186,COLUMN(L$7),FALSE)</f>
        <v>1800.4693313</v>
      </c>
      <c r="M559" s="80" t="str">
        <f>VLOOKUP($A559,'Sheet1 - Table (1)'!$A$8:$AG$1186,COLUMN(M$7),FALSE)</f>
        <v>Retained</v>
      </c>
      <c r="N559" s="80">
        <f>VLOOKUP($A559,'Sheet1 - Table (1)'!$A$8:$AG$1186,COLUMN(N$7),FALSE)</f>
        <v>0</v>
      </c>
      <c r="O559" s="80" t="b">
        <f>VLOOKUP($A559,'Sheet1 - Table (1)'!$A$8:$AG$1186,COLUMN(O$7),FALSE)</f>
        <v>1</v>
      </c>
      <c r="P559" s="80" t="b">
        <f>VLOOKUP($A559,'Sheet1 - Table (1)'!$A$8:$AG$1186,COLUMN(P$7),FALSE)</f>
        <v>1</v>
      </c>
      <c r="Q559" s="80" t="b">
        <f>VLOOKUP($A559,'Sheet1 - Table (1)'!$A$8:$AG$1186,COLUMN(Q$7),FALSE)</f>
        <v>1</v>
      </c>
      <c r="R559" s="80" t="b">
        <f>VLOOKUP($A559,'Sheet1 - Table (1)'!$A$8:$AG$1186,COLUMN(R$7),FALSE)</f>
        <v>1</v>
      </c>
      <c r="S559" s="80" t="b">
        <f>VLOOKUP($A559,'Sheet1 - Table (1)'!$A$8:$AG$1186,COLUMN(S$7),FALSE)</f>
        <v>1</v>
      </c>
      <c r="T559" s="80">
        <f>VLOOKUP($A559,'Sheet1 - Table (1)'!$A$8:$AG$1186,COLUMN(T$7),FALSE)</f>
        <v>0</v>
      </c>
      <c r="U559" s="80" t="str">
        <f t="shared" ref="U559:U622" si="112">IF(N559=TRUE,UPPER(LEFT($N$8,2)),"")&amp;IF(O559=TRUE,IF(N559=TRUE,"-","")&amp;UPPER(LEFT($O$8,2)),"")&amp;IF(P559=TRUE,IF(OR(N559=TRUE,O559=TRUE),"-","")&amp;UPPER(LEFT($P$8,2)),"")&amp;IF(Q559=TRUE,IF(OR(N559=TRUE,O559=TRUE,P559=TRUE),"-","")&amp;UPPER(LEFT($Q$8,2)),"")&amp;IF(R559=TRUE,IF(OR(N559=TRUE,O559=TRUE,P559=TRUE,Q559=TRUE),"-","")&amp;UPPER(LEFT($R$8,2)),"")&amp;IF(S559=TRUE,IF(OR(N559=TRUE,O559=TRUE,P559=TRUE,Q559=TRUE,R559=TRUE),"-","")&amp;UPPER(LEFT($S$8,2)),"")&amp;IF(T559=TRUE,IF(OR(N559=TRUE,O559=TRUE,P559=TRUE,Q559=TRUE,R559=TRUE,S559=TRUE),"-","")&amp;UPPER(LEFT($T$8,2)),"")</f>
        <v>FR-IT-NE-SP-GE</v>
      </c>
      <c r="V559" s="80" t="str">
        <f>VLOOKUP($A559,'Sheet1 - Table (1)'!$A$8:$AG$1186,COLUMN(V$7)+3,FALSE)</f>
        <v>LU - FCP - Parte 1</v>
      </c>
      <c r="W559" s="80" t="str">
        <f>VLOOKUP(A559,'Sheet1 - Table (1)'!$A$8:$AF$10075,MATCH($W$8,'Sheet1 - Table (1)'!$10:$10,0),FALSE)</f>
        <v>Détermination des Prix Quotidien</v>
      </c>
      <c r="X559" s="80">
        <f>VLOOKUP(A559,'Sheet1 - Table (1)'!$A$8:$AAB$10075,MATCH($X$8,'Sheet1 - Table (1)'!$10:$10,0),FALSE)</f>
        <v>0</v>
      </c>
      <c r="Y559" s="96" t="str">
        <f t="shared" si="107"/>
        <v>Fonds de placement</v>
      </c>
      <c r="AA559" s="96" t="s">
        <v>1823</v>
      </c>
      <c r="AB559" s="96" t="s">
        <v>2749</v>
      </c>
      <c r="AC559" s="214" t="s">
        <v>140</v>
      </c>
      <c r="AD559" s="214" t="s">
        <v>5105</v>
      </c>
      <c r="AE559" s="96" t="s">
        <v>5105</v>
      </c>
      <c r="AF559" s="246" t="s">
        <v>5105</v>
      </c>
      <c r="AG559" s="96" t="s">
        <v>2855</v>
      </c>
      <c r="AI559" s="96" t="s">
        <v>380</v>
      </c>
      <c r="AJ559" s="96" t="s">
        <v>140</v>
      </c>
      <c r="AK559" s="96" t="s">
        <v>140</v>
      </c>
      <c r="AL559" s="96" t="s">
        <v>2481</v>
      </c>
      <c r="AM559" s="96" t="str">
        <f t="shared" si="110"/>
        <v>Obligations étrangères hedged</v>
      </c>
      <c r="AN559" s="139">
        <v>1</v>
      </c>
      <c r="AO559" s="96" t="s">
        <v>2749</v>
      </c>
      <c r="AP559" s="96" t="s">
        <v>118</v>
      </c>
      <c r="AQ559" s="96">
        <v>3.04</v>
      </c>
      <c r="AR559" s="101">
        <v>8.0199999999999994E-2</v>
      </c>
      <c r="AS559" s="101">
        <f>IF(AR559="","",AR559-E559%)</f>
        <v>7.4299999999999991E-2</v>
      </c>
      <c r="AT559" s="101">
        <v>3.5000000000000003E-2</v>
      </c>
      <c r="AU559" s="101">
        <v>0.14499999999999999</v>
      </c>
      <c r="AV559" s="101">
        <v>0.41299999999999998</v>
      </c>
      <c r="AW559" s="143">
        <f>1-SUM(AT559:AV559)</f>
        <v>0.40700000000000003</v>
      </c>
      <c r="AX559" s="101">
        <v>1</v>
      </c>
      <c r="BR559" s="101">
        <v>1</v>
      </c>
      <c r="BW559" s="101">
        <v>1</v>
      </c>
      <c r="BY559" s="101" t="s">
        <v>3271</v>
      </c>
      <c r="BZ559" s="101" t="str">
        <f t="shared" si="109"/>
        <v>Courbe EM Corporate SHORT</v>
      </c>
      <c r="CA559" s="101" t="s">
        <v>4051</v>
      </c>
      <c r="CB559" s="122" t="s">
        <v>3723</v>
      </c>
      <c r="CC559" s="101" t="s">
        <v>4236</v>
      </c>
      <c r="CD559" s="42" t="s">
        <v>4374</v>
      </c>
      <c r="CE559" s="42" t="s">
        <v>4374</v>
      </c>
      <c r="CF559" s="42" t="str">
        <f>IFERROR(VLOOKUP(Funds[[#This Row],[Code ISIN]],[1]GLOBAL!$C$1:$L$27,10,FALSE)," ")</f>
        <v xml:space="preserve"> </v>
      </c>
      <c r="CG559" s="42" t="s">
        <v>4374</v>
      </c>
      <c r="CH559" s="42" t="s">
        <v>4374</v>
      </c>
      <c r="CI559" s="42" t="s">
        <v>4374</v>
      </c>
      <c r="CJ559" s="141">
        <v>43465</v>
      </c>
      <c r="CK559" s="96" t="s">
        <v>4429</v>
      </c>
      <c r="CL559" s="246" t="str">
        <f>VLOOKUP(Funds[[#This Row],[Code ISIN]],'Sheet1 - Table (1)'!$A$10:$AF$110017,MATCH("Funds Liquidity",'Sheet1 - Table (1)'!$10:$10,0),FALSE)</f>
        <v>Jour</v>
      </c>
      <c r="CM559" s="246" t="s">
        <v>140</v>
      </c>
      <c r="CN559" s="246" t="s">
        <v>140</v>
      </c>
      <c r="CO559" s="246" t="s">
        <v>5379</v>
      </c>
    </row>
    <row r="560" spans="1:93">
      <c r="A560" s="80" t="s">
        <v>3262</v>
      </c>
      <c r="B560" s="305">
        <f>IF(ISERROR(VALUE(VLOOKUP($A560,'Sheet1 - Table (1)'!$A$8:$AG$1186,COLUMN(B$7),FALSE))),VLOOKUP(A560,TK_MANQUANTS,2,FALSE),IF(VALUE(VLOOKUP($A560,'Sheet1 - Table (1)'!$A$8:$AG$1186,COLUMN(B$7),FALSE))=0,VLOOKUP(A560,TK_MANQUANTS,2,FALSE),VALUE(VLOOKUP($A560,'Sheet1 - Table (1)'!$A$8:$AG$1186,COLUMN(B$7),FALSE))))</f>
        <v>19443143</v>
      </c>
      <c r="C560" s="80" t="str">
        <f>VLOOKUP($A560,'Sheet1 - Table (1)'!$A$8:$AG$1186,COLUMN(C$7),FALSE)</f>
        <v>CS (Lux) Asia Corporate Bond Fund EB USD</v>
      </c>
      <c r="D560" s="82">
        <f>VLOOKUP($A560,'Sheet1 - Table (1)'!$A$8:$AG$1186,COLUMN(D$7),FALSE)</f>
        <v>43921</v>
      </c>
      <c r="E560" s="124">
        <f>VLOOKUP($A560,'Sheet1 - Table (1)'!$A$8:$AG$1186,COLUMN(E$7),FALSE)</f>
        <v>0.55000000000000004</v>
      </c>
      <c r="F560" s="80" t="b">
        <f>VLOOKUP($A560,'Sheet1 - Table (1)'!$A$8:$AG$1186,COLUMN(F$7),FALSE)</f>
        <v>1</v>
      </c>
      <c r="G560" s="80" t="str">
        <f>VLOOKUP($A560,'Sheet1 - Table (1)'!$A$8:$AG$1186,COLUMN(G$7),FALSE)</f>
        <v>Luxembourg</v>
      </c>
      <c r="H560" s="80" t="str">
        <f>VLOOKUP($A560,'Sheet1 - Table (1)'!$A$8:$AG$1186,COLUMN(H$7),FALSE)</f>
        <v>USD</v>
      </c>
      <c r="I560" s="80" t="str">
        <f>VLOOKUP($A560,'Sheet1 - Table (1)'!$A$8:$AG$1186,COLUMN(I$7),FALSE)</f>
        <v>Fonds de placement</v>
      </c>
      <c r="J560" s="80" t="str">
        <f>VLOOKUP($A560,'Sheet1 - Table (1)'!$A$8:$AG$1186,COLUMN(J$7),FALSE)</f>
        <v>Obligation</v>
      </c>
      <c r="K560" s="82">
        <f>VLOOKUP($A560,'Sheet1 - Table (1)'!$A$8:$AG$1186,COLUMN(K$7),FALSE)</f>
        <v>44255</v>
      </c>
      <c r="L560" s="80">
        <f>VLOOKUP($A560,'Sheet1 - Table (1)'!$A$8:$AG$1186,COLUMN(L$7),FALSE)</f>
        <v>1800.4693313</v>
      </c>
      <c r="M560" s="80" t="str">
        <f>VLOOKUP($A560,'Sheet1 - Table (1)'!$A$8:$AG$1186,COLUMN(M$7),FALSE)</f>
        <v>Retained</v>
      </c>
      <c r="N560" s="80">
        <f>VLOOKUP($A560,'Sheet1 - Table (1)'!$A$8:$AG$1186,COLUMN(N$7),FALSE)</f>
        <v>0</v>
      </c>
      <c r="O560" s="80" t="b">
        <f>VLOOKUP($A560,'Sheet1 - Table (1)'!$A$8:$AG$1186,COLUMN(O$7),FALSE)</f>
        <v>1</v>
      </c>
      <c r="P560" s="80" t="b">
        <f>VLOOKUP($A560,'Sheet1 - Table (1)'!$A$8:$AG$1186,COLUMN(P$7),FALSE)</f>
        <v>1</v>
      </c>
      <c r="Q560" s="80" t="b">
        <f>VLOOKUP($A560,'Sheet1 - Table (1)'!$A$8:$AG$1186,COLUMN(Q$7),FALSE)</f>
        <v>1</v>
      </c>
      <c r="R560" s="80" t="b">
        <f>VLOOKUP($A560,'Sheet1 - Table (1)'!$A$8:$AG$1186,COLUMN(R$7),FALSE)</f>
        <v>1</v>
      </c>
      <c r="S560" s="80" t="b">
        <f>VLOOKUP($A560,'Sheet1 - Table (1)'!$A$8:$AG$1186,COLUMN(S$7),FALSE)</f>
        <v>1</v>
      </c>
      <c r="T560" s="80">
        <f>VLOOKUP($A560,'Sheet1 - Table (1)'!$A$8:$AG$1186,COLUMN(T$7),FALSE)</f>
        <v>0</v>
      </c>
      <c r="U560" s="80" t="str">
        <f t="shared" si="112"/>
        <v>FR-IT-NE-SP-GE</v>
      </c>
      <c r="V560" s="80" t="str">
        <f>VLOOKUP($A560,'Sheet1 - Table (1)'!$A$8:$AG$1186,COLUMN(V$7)+3,FALSE)</f>
        <v>LU - FCP - Parte 1</v>
      </c>
      <c r="W560" s="80" t="str">
        <f>VLOOKUP(A560,'Sheet1 - Table (1)'!$A$8:$AF$10075,MATCH($W$8,'Sheet1 - Table (1)'!$10:$10,0),FALSE)</f>
        <v>Détermination des Prix Quotidien</v>
      </c>
      <c r="X560" s="80">
        <f>VLOOKUP(A560,'Sheet1 - Table (1)'!$A$8:$AAB$10075,MATCH($X$8,'Sheet1 - Table (1)'!$10:$10,0),FALSE)</f>
        <v>0</v>
      </c>
      <c r="Y560" s="96" t="str">
        <f t="shared" si="107"/>
        <v>Fonds de placement</v>
      </c>
      <c r="AA560" s="96" t="s">
        <v>1823</v>
      </c>
      <c r="AB560" s="96" t="s">
        <v>2749</v>
      </c>
      <c r="AC560" s="214" t="s">
        <v>140</v>
      </c>
      <c r="AD560" s="214" t="s">
        <v>5105</v>
      </c>
      <c r="AE560" s="96" t="s">
        <v>5105</v>
      </c>
      <c r="AF560" s="246" t="s">
        <v>5105</v>
      </c>
      <c r="AG560" s="96" t="s">
        <v>2855</v>
      </c>
      <c r="AI560" s="96" t="s">
        <v>380</v>
      </c>
      <c r="AJ560" s="96" t="s">
        <v>140</v>
      </c>
      <c r="AK560" s="96" t="s">
        <v>140</v>
      </c>
      <c r="AL560" s="96" t="s">
        <v>2481</v>
      </c>
      <c r="AM560" s="96" t="str">
        <f t="shared" si="110"/>
        <v>Obligations étrangères</v>
      </c>
      <c r="AO560" s="96" t="s">
        <v>2749</v>
      </c>
      <c r="AP560" s="96" t="s">
        <v>118</v>
      </c>
      <c r="AQ560" s="130">
        <f t="shared" ref="AQ560:AW561" si="113">AQ559</f>
        <v>3.04</v>
      </c>
      <c r="AR560" s="131">
        <f t="shared" si="113"/>
        <v>8.0199999999999994E-2</v>
      </c>
      <c r="AS560" s="131">
        <f t="shared" si="113"/>
        <v>7.4299999999999991E-2</v>
      </c>
      <c r="AT560" s="131">
        <f t="shared" si="113"/>
        <v>3.5000000000000003E-2</v>
      </c>
      <c r="AU560" s="131">
        <f t="shared" si="113"/>
        <v>0.14499999999999999</v>
      </c>
      <c r="AV560" s="131">
        <f t="shared" si="113"/>
        <v>0.41299999999999998</v>
      </c>
      <c r="AW560" s="131">
        <f t="shared" si="113"/>
        <v>0.40700000000000003</v>
      </c>
      <c r="BB560" s="101">
        <v>1</v>
      </c>
      <c r="BR560" s="101">
        <v>1</v>
      </c>
      <c r="BW560" s="101">
        <v>1</v>
      </c>
      <c r="BY560" s="101" t="s">
        <v>3271</v>
      </c>
      <c r="BZ560" s="101" t="str">
        <f t="shared" si="109"/>
        <v>Courbe EM Corporate SHORT</v>
      </c>
      <c r="CA560" s="101" t="s">
        <v>4051</v>
      </c>
      <c r="CB560" s="122" t="s">
        <v>3724</v>
      </c>
      <c r="CC560" s="101" t="s">
        <v>4305</v>
      </c>
      <c r="CD560" s="42" t="s">
        <v>4374</v>
      </c>
      <c r="CE560" s="42" t="s">
        <v>4374</v>
      </c>
      <c r="CF560" s="42" t="str">
        <f>IFERROR(VLOOKUP(Funds[[#This Row],[Code ISIN]],[1]GLOBAL!$C$1:$L$27,10,FALSE)," ")</f>
        <v xml:space="preserve"> </v>
      </c>
      <c r="CG560" s="42" t="s">
        <v>4374</v>
      </c>
      <c r="CH560" s="42" t="s">
        <v>4374</v>
      </c>
      <c r="CI560" s="42" t="s">
        <v>4374</v>
      </c>
      <c r="CJ560" s="141">
        <v>43465</v>
      </c>
      <c r="CK560" s="96" t="s">
        <v>4429</v>
      </c>
      <c r="CL560" s="246" t="str">
        <f>VLOOKUP(Funds[[#This Row],[Code ISIN]],'Sheet1 - Table (1)'!$A$10:$AF$110017,MATCH("Funds Liquidity",'Sheet1 - Table (1)'!$10:$10,0),FALSE)</f>
        <v>Jour</v>
      </c>
      <c r="CO560" s="246" t="s">
        <v>5379</v>
      </c>
    </row>
    <row r="561" spans="1:93">
      <c r="A561" s="80" t="s">
        <v>3272</v>
      </c>
      <c r="B561" s="305">
        <f>IF(ISERROR(VALUE(VLOOKUP($A561,'Sheet1 - Table (1)'!$A$8:$AG$1186,COLUMN(B$7),FALSE))),VLOOKUP(A561,TK_MANQUANTS,2,FALSE),IF(VALUE(VLOOKUP($A561,'Sheet1 - Table (1)'!$A$8:$AG$1186,COLUMN(B$7),FALSE))=0,VLOOKUP(A561,TK_MANQUANTS,2,FALSE),VALUE(VLOOKUP($A561,'Sheet1 - Table (1)'!$A$8:$AG$1186,COLUMN(B$7),FALSE))))</f>
        <v>19443142</v>
      </c>
      <c r="C561" s="80" t="str">
        <f>VLOOKUP($A561,'Sheet1 - Table (1)'!$A$8:$AG$1186,COLUMN(C$7),FALSE)</f>
        <v>CS (Lux) Asia Corporate Bond Fund EBH EUR</v>
      </c>
      <c r="D561" s="82">
        <f>VLOOKUP($A561,'Sheet1 - Table (1)'!$A$8:$AG$1186,COLUMN(D$7),FALSE)</f>
        <v>43921</v>
      </c>
      <c r="E561" s="124">
        <f>VLOOKUP($A561,'Sheet1 - Table (1)'!$A$8:$AG$1186,COLUMN(E$7),FALSE)</f>
        <v>0.59</v>
      </c>
      <c r="F561" s="80" t="b">
        <f>VLOOKUP($A561,'Sheet1 - Table (1)'!$A$8:$AG$1186,COLUMN(F$7),FALSE)</f>
        <v>1</v>
      </c>
      <c r="G561" s="80" t="str">
        <f>VLOOKUP($A561,'Sheet1 - Table (1)'!$A$8:$AG$1186,COLUMN(G$7),FALSE)</f>
        <v>Luxembourg</v>
      </c>
      <c r="H561" s="80" t="str">
        <f>VLOOKUP($A561,'Sheet1 - Table (1)'!$A$8:$AG$1186,COLUMN(H$7),FALSE)</f>
        <v>EUR</v>
      </c>
      <c r="I561" s="80" t="str">
        <f>VLOOKUP($A561,'Sheet1 - Table (1)'!$A$8:$AG$1186,COLUMN(I$7),FALSE)</f>
        <v>Fonds de placement</v>
      </c>
      <c r="J561" s="80" t="str">
        <f>VLOOKUP($A561,'Sheet1 - Table (1)'!$A$8:$AG$1186,COLUMN(J$7),FALSE)</f>
        <v>Obligation</v>
      </c>
      <c r="K561" s="82">
        <f>VLOOKUP($A561,'Sheet1 - Table (1)'!$A$8:$AG$1186,COLUMN(K$7),FALSE)</f>
        <v>44255</v>
      </c>
      <c r="L561" s="80">
        <f>VLOOKUP($A561,'Sheet1 - Table (1)'!$A$8:$AG$1186,COLUMN(L$7),FALSE)</f>
        <v>1800.4693313</v>
      </c>
      <c r="M561" s="80" t="str">
        <f>VLOOKUP($A561,'Sheet1 - Table (1)'!$A$8:$AG$1186,COLUMN(M$7),FALSE)</f>
        <v>Retained</v>
      </c>
      <c r="N561" s="80">
        <f>VLOOKUP($A561,'Sheet1 - Table (1)'!$A$8:$AG$1186,COLUMN(N$7),FALSE)</f>
        <v>0</v>
      </c>
      <c r="O561" s="80" t="b">
        <f>VLOOKUP($A561,'Sheet1 - Table (1)'!$A$8:$AG$1186,COLUMN(O$7),FALSE)</f>
        <v>1</v>
      </c>
      <c r="P561" s="80" t="b">
        <f>VLOOKUP($A561,'Sheet1 - Table (1)'!$A$8:$AG$1186,COLUMN(P$7),FALSE)</f>
        <v>1</v>
      </c>
      <c r="Q561" s="80">
        <f>VLOOKUP($A561,'Sheet1 - Table (1)'!$A$8:$AG$1186,COLUMN(Q$7),FALSE)</f>
        <v>0</v>
      </c>
      <c r="R561" s="80" t="b">
        <f>VLOOKUP($A561,'Sheet1 - Table (1)'!$A$8:$AG$1186,COLUMN(R$7),FALSE)</f>
        <v>1</v>
      </c>
      <c r="S561" s="80" t="b">
        <f>VLOOKUP($A561,'Sheet1 - Table (1)'!$A$8:$AG$1186,COLUMN(S$7),FALSE)</f>
        <v>1</v>
      </c>
      <c r="T561" s="80">
        <f>VLOOKUP($A561,'Sheet1 - Table (1)'!$A$8:$AG$1186,COLUMN(T$7),FALSE)</f>
        <v>0</v>
      </c>
      <c r="U561" s="80" t="str">
        <f t="shared" si="112"/>
        <v>FR-IT-SP-GE</v>
      </c>
      <c r="V561" s="80" t="str">
        <f>VLOOKUP($A561,'Sheet1 - Table (1)'!$A$8:$AG$1186,COLUMN(V$7)+3,FALSE)</f>
        <v>LU - FCP - Parte 1</v>
      </c>
      <c r="W561" s="80" t="str">
        <f>VLOOKUP(A561,'Sheet1 - Table (1)'!$A$8:$AF$10075,MATCH($W$8,'Sheet1 - Table (1)'!$10:$10,0),FALSE)</f>
        <v>Détermination des Prix Quotidien</v>
      </c>
      <c r="X561" s="80">
        <f>VLOOKUP(A561,'Sheet1 - Table (1)'!$A$8:$AAB$10075,MATCH($X$8,'Sheet1 - Table (1)'!$10:$10,0),FALSE)</f>
        <v>0</v>
      </c>
      <c r="Y561" s="96" t="str">
        <f t="shared" si="107"/>
        <v>Fonds de placement</v>
      </c>
      <c r="AA561" s="96" t="s">
        <v>1823</v>
      </c>
      <c r="AB561" s="96" t="s">
        <v>2749</v>
      </c>
      <c r="AC561" s="214" t="s">
        <v>140</v>
      </c>
      <c r="AD561" s="214" t="s">
        <v>5105</v>
      </c>
      <c r="AE561" s="96" t="s">
        <v>5105</v>
      </c>
      <c r="AF561" s="246" t="s">
        <v>5105</v>
      </c>
      <c r="AG561" s="96" t="s">
        <v>2855</v>
      </c>
      <c r="AI561" s="96" t="s">
        <v>380</v>
      </c>
      <c r="AJ561" s="96" t="s">
        <v>140</v>
      </c>
      <c r="AK561" s="96" t="s">
        <v>140</v>
      </c>
      <c r="AL561" s="96" t="s">
        <v>2481</v>
      </c>
      <c r="AM561" s="96" t="str">
        <f t="shared" si="110"/>
        <v>Obligations étrangères</v>
      </c>
      <c r="AO561" s="96" t="s">
        <v>2749</v>
      </c>
      <c r="AP561" s="96" t="s">
        <v>118</v>
      </c>
      <c r="AQ561" s="130">
        <f t="shared" si="113"/>
        <v>3.04</v>
      </c>
      <c r="AR561" s="131">
        <f t="shared" si="113"/>
        <v>8.0199999999999994E-2</v>
      </c>
      <c r="AS561" s="131">
        <f t="shared" si="113"/>
        <v>7.4299999999999991E-2</v>
      </c>
      <c r="AT561" s="131">
        <f t="shared" si="113"/>
        <v>3.5000000000000003E-2</v>
      </c>
      <c r="AU561" s="131">
        <f t="shared" si="113"/>
        <v>0.14499999999999999</v>
      </c>
      <c r="AV561" s="131">
        <f t="shared" si="113"/>
        <v>0.41299999999999998</v>
      </c>
      <c r="AW561" s="131">
        <f t="shared" si="113"/>
        <v>0.40700000000000003</v>
      </c>
      <c r="AY561" s="101">
        <v>1</v>
      </c>
      <c r="BR561" s="101">
        <v>1</v>
      </c>
      <c r="BW561" s="101">
        <v>1</v>
      </c>
      <c r="BY561" s="101" t="s">
        <v>3271</v>
      </c>
      <c r="BZ561" s="101" t="str">
        <f t="shared" si="109"/>
        <v>Courbe EM Corporate SHORT</v>
      </c>
      <c r="CA561" s="101" t="s">
        <v>4051</v>
      </c>
      <c r="CB561" s="122" t="s">
        <v>3725</v>
      </c>
      <c r="CC561" s="101" t="s">
        <v>4304</v>
      </c>
      <c r="CD561" s="42" t="s">
        <v>4374</v>
      </c>
      <c r="CE561" s="42" t="s">
        <v>4374</v>
      </c>
      <c r="CF561" s="42" t="str">
        <f>IFERROR(VLOOKUP(Funds[[#This Row],[Code ISIN]],[1]GLOBAL!$C$1:$L$27,10,FALSE)," ")</f>
        <v xml:space="preserve"> </v>
      </c>
      <c r="CG561" s="42" t="s">
        <v>4374</v>
      </c>
      <c r="CH561" s="42" t="s">
        <v>4374</v>
      </c>
      <c r="CI561" s="42" t="s">
        <v>4374</v>
      </c>
      <c r="CJ561" s="141">
        <v>43465</v>
      </c>
      <c r="CK561" s="96" t="s">
        <v>4429</v>
      </c>
      <c r="CL561" s="246" t="str">
        <f>VLOOKUP(Funds[[#This Row],[Code ISIN]],'Sheet1 - Table (1)'!$A$10:$AF$110017,MATCH("Funds Liquidity",'Sheet1 - Table (1)'!$10:$10,0),FALSE)</f>
        <v>Jour</v>
      </c>
      <c r="CN561" s="246" t="s">
        <v>140</v>
      </c>
      <c r="CO561" s="246" t="s">
        <v>5379</v>
      </c>
    </row>
    <row r="562" spans="1:93">
      <c r="A562" s="80" t="s">
        <v>4277</v>
      </c>
      <c r="B562" s="305">
        <f>IF(ISERROR(VALUE(VLOOKUP($A562,'Sheet1 - Table (1)'!$A$8:$AG$1186,COLUMN(B$7),FALSE))),VLOOKUP(A562,TK_MANQUANTS,2,FALSE),IF(VALUE(VLOOKUP($A562,'Sheet1 - Table (1)'!$A$8:$AG$1186,COLUMN(B$7),FALSE))=0,VLOOKUP(A562,TK_MANQUANTS,2,FALSE),VALUE(VLOOKUP($A562,'Sheet1 - Table (1)'!$A$8:$AG$1186,COLUMN(B$7),FALSE))))</f>
        <v>12943180</v>
      </c>
      <c r="C562" s="80" t="str">
        <f>VLOOKUP($A562,'Sheet1 - Table (1)'!$A$8:$AG$1186,COLUMN(C$7),FALSE)</f>
        <v>Goldman Sachs Em Mkts Corp Bond Pf I Acc USD</v>
      </c>
      <c r="D562" s="82">
        <f>VLOOKUP($A562,'Sheet1 - Table (1)'!$A$8:$AG$1186,COLUMN(D$7),FALSE)</f>
        <v>43799</v>
      </c>
      <c r="E562" s="124">
        <f>VLOOKUP($A562,'Sheet1 - Table (1)'!$A$8:$AG$1186,COLUMN(E$7),FALSE)</f>
        <v>0.8</v>
      </c>
      <c r="F562" s="80" t="b">
        <f>VLOOKUP($A562,'Sheet1 - Table (1)'!$A$8:$AG$1186,COLUMN(F$7),FALSE)</f>
        <v>1</v>
      </c>
      <c r="G562" s="80" t="str">
        <f>VLOOKUP($A562,'Sheet1 - Table (1)'!$A$8:$AG$1186,COLUMN(G$7),FALSE)</f>
        <v>Luxembourg</v>
      </c>
      <c r="H562" s="80" t="str">
        <f>VLOOKUP($A562,'Sheet1 - Table (1)'!$A$8:$AG$1186,COLUMN(H$7),FALSE)</f>
        <v>USD</v>
      </c>
      <c r="I562" s="80" t="str">
        <f>VLOOKUP($A562,'Sheet1 - Table (1)'!$A$8:$AG$1186,COLUMN(I$7),FALSE)</f>
        <v>Fonds de placement</v>
      </c>
      <c r="J562" s="80" t="str">
        <f>VLOOKUP($A562,'Sheet1 - Table (1)'!$A$8:$AG$1186,COLUMN(J$7),FALSE)</f>
        <v>Obligation</v>
      </c>
      <c r="K562" s="82">
        <f>VLOOKUP($A562,'Sheet1 - Table (1)'!$A$8:$AG$1186,COLUMN(K$7),FALSE)</f>
        <v>44255</v>
      </c>
      <c r="L562" s="80">
        <f>VLOOKUP($A562,'Sheet1 - Table (1)'!$A$8:$AG$1186,COLUMN(L$7),FALSE)</f>
        <v>3561.9897999</v>
      </c>
      <c r="M562" s="80" t="str">
        <f>VLOOKUP($A562,'Sheet1 - Table (1)'!$A$8:$AG$1186,COLUMN(M$7),FALSE)</f>
        <v>Retained</v>
      </c>
      <c r="N562" s="80" t="b">
        <f>VLOOKUP($A562,'Sheet1 - Table (1)'!$A$8:$AG$1186,COLUMN(N$7),FALSE)</f>
        <v>1</v>
      </c>
      <c r="O562" s="80" t="b">
        <f>VLOOKUP($A562,'Sheet1 - Table (1)'!$A$8:$AG$1186,COLUMN(O$7),FALSE)</f>
        <v>1</v>
      </c>
      <c r="P562" s="80" t="b">
        <f>VLOOKUP($A562,'Sheet1 - Table (1)'!$A$8:$AG$1186,COLUMN(P$7),FALSE)</f>
        <v>1</v>
      </c>
      <c r="Q562" s="80" t="b">
        <f>VLOOKUP($A562,'Sheet1 - Table (1)'!$A$8:$AG$1186,COLUMN(Q$7),FALSE)</f>
        <v>1</v>
      </c>
      <c r="R562" s="80" t="b">
        <f>VLOOKUP($A562,'Sheet1 - Table (1)'!$A$8:$AG$1186,COLUMN(R$7),FALSE)</f>
        <v>1</v>
      </c>
      <c r="S562" s="80" t="b">
        <f>VLOOKUP($A562,'Sheet1 - Table (1)'!$A$8:$AG$1186,COLUMN(S$7),FALSE)</f>
        <v>1</v>
      </c>
      <c r="T562" s="80">
        <f>VLOOKUP($A562,'Sheet1 - Table (1)'!$A$8:$AG$1186,COLUMN(T$7),FALSE)</f>
        <v>0</v>
      </c>
      <c r="U562" s="80" t="str">
        <f t="shared" si="112"/>
        <v>BE-FR-IT-NE-SP-GE</v>
      </c>
      <c r="V562" s="80" t="str">
        <f>VLOOKUP($A562,'Sheet1 - Table (1)'!$A$8:$AG$1186,COLUMN(V$7)+3,FALSE)</f>
        <v>LU - SICAV - Parte 1</v>
      </c>
      <c r="W562" s="80" t="str">
        <f>VLOOKUP(A562,'Sheet1 - Table (1)'!$A$8:$AF$10075,MATCH($W$8,'Sheet1 - Table (1)'!$10:$10,0),FALSE)</f>
        <v>Détermination des Prix Quotidien</v>
      </c>
      <c r="X562" s="80">
        <f>VLOOKUP(A562,'Sheet1 - Table (1)'!$A$8:$AAB$10075,MATCH($X$8,'Sheet1 - Table (1)'!$10:$10,0),FALSE)</f>
        <v>0</v>
      </c>
      <c r="Y562" s="96" t="str">
        <f t="shared" si="107"/>
        <v>Fonds de placement</v>
      </c>
      <c r="AA562" s="96" t="s">
        <v>1823</v>
      </c>
      <c r="AB562" s="96" t="s">
        <v>2749</v>
      </c>
      <c r="AC562" s="214" t="s">
        <v>140</v>
      </c>
      <c r="AD562" s="214" t="s">
        <v>5105</v>
      </c>
      <c r="AE562" s="96" t="s">
        <v>5105</v>
      </c>
      <c r="AF562" s="246" t="s">
        <v>5105</v>
      </c>
      <c r="AG562" s="96" t="s">
        <v>2855</v>
      </c>
      <c r="AI562" s="96" t="s">
        <v>380</v>
      </c>
      <c r="AJ562" s="96" t="s">
        <v>140</v>
      </c>
      <c r="AK562" s="96" t="s">
        <v>140</v>
      </c>
      <c r="AL562" s="96" t="s">
        <v>2481</v>
      </c>
      <c r="AM562" s="96" t="str">
        <f t="shared" si="110"/>
        <v>Obligations étrangères</v>
      </c>
      <c r="AO562" s="96" t="s">
        <v>2749</v>
      </c>
      <c r="AP562" s="96" t="s">
        <v>118</v>
      </c>
      <c r="AQ562" s="132">
        <v>4.75</v>
      </c>
      <c r="AR562" s="133">
        <v>4.7100000000000003E-2</v>
      </c>
      <c r="AS562" s="101">
        <f t="shared" ref="AS562" si="114">IF(AR562="","",AR562-E562%)</f>
        <v>3.9100000000000003E-2</v>
      </c>
      <c r="AT562" s="133">
        <v>1.7000000000000001E-2</v>
      </c>
      <c r="AU562" s="133">
        <v>2.5999999999999999E-2</v>
      </c>
      <c r="AV562" s="133">
        <v>0.42099999999999999</v>
      </c>
      <c r="AW562" s="133">
        <v>0.53600000000000003</v>
      </c>
      <c r="BB562" s="101">
        <v>1</v>
      </c>
      <c r="BR562" s="101">
        <v>1</v>
      </c>
      <c r="BW562" s="101">
        <v>1</v>
      </c>
      <c r="BY562" s="101" t="s">
        <v>22053</v>
      </c>
      <c r="BZ562" s="101" t="str">
        <f t="shared" si="109"/>
        <v>Courbe EM Corporate MID</v>
      </c>
      <c r="CA562" s="101" t="s">
        <v>4051</v>
      </c>
      <c r="CB562" s="122" t="s">
        <v>4597</v>
      </c>
      <c r="CC562" s="137" t="s">
        <v>4325</v>
      </c>
      <c r="CD562" s="42" t="s">
        <v>4374</v>
      </c>
      <c r="CE562" s="42" t="s">
        <v>4374</v>
      </c>
      <c r="CF562" s="42" t="str">
        <f>IFERROR(VLOOKUP(Funds[[#This Row],[Code ISIN]],[1]GLOBAL!$C$1:$L$27,10,FALSE)," ")</f>
        <v xml:space="preserve"> </v>
      </c>
      <c r="CG562" s="42" t="s">
        <v>4374</v>
      </c>
      <c r="CH562" s="42" t="s">
        <v>4374</v>
      </c>
      <c r="CI562" s="42" t="s">
        <v>1633</v>
      </c>
      <c r="CJ562" s="141">
        <v>44286</v>
      </c>
      <c r="CK562" s="96" t="s">
        <v>4374</v>
      </c>
      <c r="CL562" s="246" t="str">
        <f>VLOOKUP(Funds[[#This Row],[Code ISIN]],'Sheet1 - Table (1)'!$A$10:$AF$110017,MATCH("Funds Liquidity",'Sheet1 - Table (1)'!$10:$10,0),FALSE)</f>
        <v>Jour</v>
      </c>
      <c r="CO562" s="246" t="s">
        <v>5379</v>
      </c>
    </row>
    <row r="563" spans="1:93">
      <c r="A563" s="80" t="s">
        <v>4274</v>
      </c>
      <c r="B563" s="305">
        <f>IF(ISERROR(VALUE(VLOOKUP($A563,'Sheet1 - Table (1)'!$A$8:$AG$1186,COLUMN(B$7),FALSE))),VLOOKUP(A563,TK_MANQUANTS,2,FALSE),IF(VALUE(VLOOKUP($A563,'Sheet1 - Table (1)'!$A$8:$AG$1186,COLUMN(B$7),FALSE))=0,VLOOKUP(A563,TK_MANQUANTS,2,FALSE),VALUE(VLOOKUP($A563,'Sheet1 - Table (1)'!$A$8:$AG$1186,COLUMN(B$7),FALSE))))</f>
        <v>12943187</v>
      </c>
      <c r="C563" s="80" t="str">
        <f>VLOOKUP($A563,'Sheet1 - Table (1)'!$A$8:$AG$1186,COLUMN(C$7),FALSE)</f>
        <v>Goldman Sachs Em Mkts Corp Bond Pf I Acc EUR-H</v>
      </c>
      <c r="D563" s="82">
        <f>VLOOKUP($A563,'Sheet1 - Table (1)'!$A$8:$AG$1186,COLUMN(D$7),FALSE)</f>
        <v>43799</v>
      </c>
      <c r="E563" s="124">
        <f>VLOOKUP($A563,'Sheet1 - Table (1)'!$A$8:$AG$1186,COLUMN(E$7),FALSE)</f>
        <v>0.8</v>
      </c>
      <c r="F563" s="80" t="b">
        <f>VLOOKUP($A563,'Sheet1 - Table (1)'!$A$8:$AG$1186,COLUMN(F$7),FALSE)</f>
        <v>1</v>
      </c>
      <c r="G563" s="80" t="str">
        <f>VLOOKUP($A563,'Sheet1 - Table (1)'!$A$8:$AG$1186,COLUMN(G$7),FALSE)</f>
        <v>Luxembourg</v>
      </c>
      <c r="H563" s="80" t="str">
        <f>VLOOKUP($A563,'Sheet1 - Table (1)'!$A$8:$AG$1186,COLUMN(H$7),FALSE)</f>
        <v>EUR</v>
      </c>
      <c r="I563" s="80" t="str">
        <f>VLOOKUP($A563,'Sheet1 - Table (1)'!$A$8:$AG$1186,COLUMN(I$7),FALSE)</f>
        <v>Fonds de placement</v>
      </c>
      <c r="J563" s="80" t="str">
        <f>VLOOKUP($A563,'Sheet1 - Table (1)'!$A$8:$AG$1186,COLUMN(J$7),FALSE)</f>
        <v>Obligation</v>
      </c>
      <c r="K563" s="82">
        <f>VLOOKUP($A563,'Sheet1 - Table (1)'!$A$8:$AG$1186,COLUMN(K$7),FALSE)</f>
        <v>44255</v>
      </c>
      <c r="L563" s="80">
        <f>VLOOKUP($A563,'Sheet1 - Table (1)'!$A$8:$AG$1186,COLUMN(L$7),FALSE)</f>
        <v>3561.9897999</v>
      </c>
      <c r="M563" s="80" t="str">
        <f>VLOOKUP($A563,'Sheet1 - Table (1)'!$A$8:$AG$1186,COLUMN(M$7),FALSE)</f>
        <v>Retained</v>
      </c>
      <c r="N563" s="80" t="b">
        <f>VLOOKUP($A563,'Sheet1 - Table (1)'!$A$8:$AG$1186,COLUMN(N$7),FALSE)</f>
        <v>1</v>
      </c>
      <c r="O563" s="80" t="b">
        <f>VLOOKUP($A563,'Sheet1 - Table (1)'!$A$8:$AG$1186,COLUMN(O$7),FALSE)</f>
        <v>1</v>
      </c>
      <c r="P563" s="80" t="b">
        <f>VLOOKUP($A563,'Sheet1 - Table (1)'!$A$8:$AG$1186,COLUMN(P$7),FALSE)</f>
        <v>1</v>
      </c>
      <c r="Q563" s="80" t="b">
        <f>VLOOKUP($A563,'Sheet1 - Table (1)'!$A$8:$AG$1186,COLUMN(Q$7),FALSE)</f>
        <v>1</v>
      </c>
      <c r="R563" s="80" t="b">
        <f>VLOOKUP($A563,'Sheet1 - Table (1)'!$A$8:$AG$1186,COLUMN(R$7),FALSE)</f>
        <v>1</v>
      </c>
      <c r="S563" s="80" t="b">
        <f>VLOOKUP($A563,'Sheet1 - Table (1)'!$A$8:$AG$1186,COLUMN(S$7),FALSE)</f>
        <v>1</v>
      </c>
      <c r="T563" s="80">
        <f>VLOOKUP($A563,'Sheet1 - Table (1)'!$A$8:$AG$1186,COLUMN(T$7),FALSE)</f>
        <v>0</v>
      </c>
      <c r="U563" s="80" t="str">
        <f t="shared" si="112"/>
        <v>BE-FR-IT-NE-SP-GE</v>
      </c>
      <c r="V563" s="80" t="str">
        <f>VLOOKUP($A563,'Sheet1 - Table (1)'!$A$8:$AG$1186,COLUMN(V$7)+3,FALSE)</f>
        <v>LU - SICAV - Parte 1</v>
      </c>
      <c r="W563" s="80" t="str">
        <f>VLOOKUP(A563,'Sheet1 - Table (1)'!$A$8:$AF$10075,MATCH($W$8,'Sheet1 - Table (1)'!$10:$10,0),FALSE)</f>
        <v>Détermination des Prix Quotidien</v>
      </c>
      <c r="X563" s="80">
        <f>VLOOKUP(A563,'Sheet1 - Table (1)'!$A$8:$AAB$10075,MATCH($X$8,'Sheet1 - Table (1)'!$10:$10,0),FALSE)</f>
        <v>0</v>
      </c>
      <c r="Y563" s="96" t="str">
        <f t="shared" si="107"/>
        <v>Fonds de placement</v>
      </c>
      <c r="AA563" s="96" t="s">
        <v>1823</v>
      </c>
      <c r="AB563" s="96" t="s">
        <v>2749</v>
      </c>
      <c r="AC563" s="214" t="s">
        <v>140</v>
      </c>
      <c r="AD563" s="214" t="s">
        <v>5105</v>
      </c>
      <c r="AE563" s="96" t="s">
        <v>5105</v>
      </c>
      <c r="AF563" s="246" t="s">
        <v>5105</v>
      </c>
      <c r="AG563" s="96" t="s">
        <v>2855</v>
      </c>
      <c r="AI563" s="96" t="s">
        <v>380</v>
      </c>
      <c r="AJ563" s="96" t="s">
        <v>140</v>
      </c>
      <c r="AK563" s="96" t="s">
        <v>140</v>
      </c>
      <c r="AL563" s="96" t="s">
        <v>2481</v>
      </c>
      <c r="AM563" s="96" t="str">
        <f t="shared" si="110"/>
        <v>Obligations étrangères</v>
      </c>
      <c r="AO563" s="96" t="s">
        <v>2749</v>
      </c>
      <c r="AP563" s="96" t="s">
        <v>118</v>
      </c>
      <c r="AQ563" s="130">
        <f t="shared" ref="AQ563:AW563" si="115">AQ562</f>
        <v>4.75</v>
      </c>
      <c r="AR563" s="131">
        <f t="shared" si="115"/>
        <v>4.7100000000000003E-2</v>
      </c>
      <c r="AS563" s="131">
        <f t="shared" si="115"/>
        <v>3.9100000000000003E-2</v>
      </c>
      <c r="AT563" s="131">
        <f t="shared" si="115"/>
        <v>1.7000000000000001E-2</v>
      </c>
      <c r="AU563" s="131">
        <f t="shared" si="115"/>
        <v>2.5999999999999999E-2</v>
      </c>
      <c r="AV563" s="131">
        <f t="shared" si="115"/>
        <v>0.42099999999999999</v>
      </c>
      <c r="AW563" s="131">
        <f t="shared" si="115"/>
        <v>0.53600000000000003</v>
      </c>
      <c r="AY563" s="101">
        <v>1</v>
      </c>
      <c r="BR563" s="101">
        <v>1</v>
      </c>
      <c r="BW563" s="101">
        <v>1</v>
      </c>
      <c r="BY563" s="101" t="s">
        <v>3271</v>
      </c>
      <c r="BZ563" s="101" t="str">
        <f t="shared" si="109"/>
        <v>Courbe EM Corporate MID</v>
      </c>
      <c r="CA563" s="101" t="s">
        <v>4051</v>
      </c>
      <c r="CB563" s="122" t="s">
        <v>4331</v>
      </c>
      <c r="CC563" s="146" t="s">
        <v>4039</v>
      </c>
      <c r="CD563" s="42" t="s">
        <v>4374</v>
      </c>
      <c r="CE563" s="42" t="s">
        <v>4374</v>
      </c>
      <c r="CF563" s="42" t="str">
        <f>IFERROR(VLOOKUP(Funds[[#This Row],[Code ISIN]],[1]GLOBAL!$C$1:$L$27,10,FALSE)," ")</f>
        <v xml:space="preserve"> </v>
      </c>
      <c r="CG563" s="42" t="s">
        <v>4374</v>
      </c>
      <c r="CH563" s="42" t="s">
        <v>4374</v>
      </c>
      <c r="CI563" s="42" t="s">
        <v>4374</v>
      </c>
      <c r="CJ563" s="141">
        <v>43465</v>
      </c>
      <c r="CK563" s="96" t="s">
        <v>4374</v>
      </c>
      <c r="CL563" s="246" t="str">
        <f>VLOOKUP(Funds[[#This Row],[Code ISIN]],'Sheet1 - Table (1)'!$A$10:$AF$110017,MATCH("Funds Liquidity",'Sheet1 - Table (1)'!$10:$10,0),FALSE)</f>
        <v>Jour</v>
      </c>
      <c r="CO563" s="246" t="s">
        <v>5379</v>
      </c>
    </row>
    <row r="564" spans="1:93">
      <c r="A564" s="80" t="s">
        <v>3115</v>
      </c>
      <c r="B564" s="305">
        <f>IF(ISERROR(VALUE(VLOOKUP($A564,'Sheet1 - Table (1)'!$A$8:$AG$1186,COLUMN(B$7),FALSE))),VLOOKUP(A564,TK_MANQUANTS,2,FALSE),IF(VALUE(VLOOKUP($A564,'Sheet1 - Table (1)'!$A$8:$AG$1186,COLUMN(B$7),FALSE))=0,VLOOKUP(A564,TK_MANQUANTS,2,FALSE),VALUE(VLOOKUP($A564,'Sheet1 - Table (1)'!$A$8:$AG$1186,COLUMN(B$7),FALSE))))</f>
        <v>41904014</v>
      </c>
      <c r="C564" s="80" t="str">
        <f>VLOOKUP($A564,'Sheet1 - Table (1)'!$A$8:$AG$1186,COLUMN(C$7),FALSE)</f>
        <v>CSIF (Lux) Bond Government EM USD DBH EUR</v>
      </c>
      <c r="D564" s="82">
        <f>VLOOKUP($A564,'Sheet1 - Table (1)'!$A$8:$AG$1186,COLUMN(D$7),FALSE)</f>
        <v>43830</v>
      </c>
      <c r="E564" s="124">
        <f>VLOOKUP($A564,'Sheet1 - Table (1)'!$A$8:$AG$1186,COLUMN(E$7),FALSE)</f>
        <v>8.0060000000000006E-2</v>
      </c>
      <c r="F564" s="80" t="b">
        <f>VLOOKUP($A564,'Sheet1 - Table (1)'!$A$8:$AG$1186,COLUMN(F$7),FALSE)</f>
        <v>1</v>
      </c>
      <c r="G564" s="80" t="str">
        <f>VLOOKUP($A564,'Sheet1 - Table (1)'!$A$8:$AG$1186,COLUMN(G$7),FALSE)</f>
        <v>Luxembourg</v>
      </c>
      <c r="H564" s="80" t="str">
        <f>VLOOKUP($A564,'Sheet1 - Table (1)'!$A$8:$AG$1186,COLUMN(H$7),FALSE)</f>
        <v>EUR</v>
      </c>
      <c r="I564" s="80" t="str">
        <f>VLOOKUP($A564,'Sheet1 - Table (1)'!$A$8:$AG$1186,COLUMN(I$7),FALSE)</f>
        <v>Fonds de placement</v>
      </c>
      <c r="J564" s="80" t="str">
        <f>VLOOKUP($A564,'Sheet1 - Table (1)'!$A$8:$AG$1186,COLUMN(J$7),FALSE)</f>
        <v>Obligation</v>
      </c>
      <c r="K564" s="82">
        <f>VLOOKUP($A564,'Sheet1 - Table (1)'!$A$8:$AG$1186,COLUMN(K$7),FALSE)</f>
        <v>44255</v>
      </c>
      <c r="L564" s="80">
        <f>VLOOKUP($A564,'Sheet1 - Table (1)'!$A$8:$AG$1186,COLUMN(L$7),FALSE)</f>
        <v>939.43875230000003</v>
      </c>
      <c r="M564" s="80" t="str">
        <f>VLOOKUP($A564,'Sheet1 - Table (1)'!$A$8:$AG$1186,COLUMN(M$7),FALSE)</f>
        <v>Retained</v>
      </c>
      <c r="N564" s="80">
        <f>VLOOKUP($A564,'Sheet1 - Table (1)'!$A$8:$AG$1186,COLUMN(N$7),FALSE)</f>
        <v>0</v>
      </c>
      <c r="O564" s="80" t="b">
        <f>VLOOKUP($A564,'Sheet1 - Table (1)'!$A$8:$AG$1186,COLUMN(O$7),FALSE)</f>
        <v>1</v>
      </c>
      <c r="P564" s="80" t="b">
        <f>VLOOKUP($A564,'Sheet1 - Table (1)'!$A$8:$AG$1186,COLUMN(P$7),FALSE)</f>
        <v>1</v>
      </c>
      <c r="Q564" s="80" t="b">
        <f>VLOOKUP($A564,'Sheet1 - Table (1)'!$A$8:$AG$1186,COLUMN(Q$7),FALSE)</f>
        <v>1</v>
      </c>
      <c r="R564" s="80" t="b">
        <f>VLOOKUP($A564,'Sheet1 - Table (1)'!$A$8:$AG$1186,COLUMN(R$7),FALSE)</f>
        <v>1</v>
      </c>
      <c r="S564" s="80">
        <f>VLOOKUP($A564,'Sheet1 - Table (1)'!$A$8:$AG$1186,COLUMN(S$7),FALSE)</f>
        <v>0</v>
      </c>
      <c r="T564" s="80" t="b">
        <f>VLOOKUP($A564,'Sheet1 - Table (1)'!$A$8:$AG$1186,COLUMN(T$7),FALSE)</f>
        <v>1</v>
      </c>
      <c r="U564" s="80" t="str">
        <f t="shared" si="112"/>
        <v>FR-IT-NE-SP-UK</v>
      </c>
      <c r="V564" s="80" t="str">
        <f>VLOOKUP($A564,'Sheet1 - Table (1)'!$A$8:$AG$1186,COLUMN(V$7)+3,FALSE)</f>
        <v>LU - SICAV - Parte 1</v>
      </c>
      <c r="W564" s="80" t="str">
        <f>VLOOKUP(A564,'Sheet1 - Table (1)'!$A$8:$AF$10075,MATCH($W$8,'Sheet1 - Table (1)'!$10:$10,0),FALSE)</f>
        <v>Détermination des Prix Quotidien</v>
      </c>
      <c r="X564" s="80" t="str">
        <f>VLOOKUP(A564,'Sheet1 - Table (1)'!$A$8:$AAB$10075,MATCH($X$8,'Sheet1 - Table (1)'!$10:$10,0),FALSE)</f>
        <v>Optimized</v>
      </c>
      <c r="Y564" s="96" t="str">
        <f t="shared" si="107"/>
        <v>Fonds de placement</v>
      </c>
      <c r="AA564" s="96" t="s">
        <v>1823</v>
      </c>
      <c r="AB564" s="96" t="s">
        <v>2749</v>
      </c>
      <c r="AC564" s="214" t="s">
        <v>140</v>
      </c>
      <c r="AD564" s="214" t="s">
        <v>5105</v>
      </c>
      <c r="AE564" s="96" t="s">
        <v>5105</v>
      </c>
      <c r="AF564" s="246" t="s">
        <v>5105</v>
      </c>
      <c r="AG564" s="96" t="s">
        <v>2855</v>
      </c>
      <c r="AI564" s="96" t="s">
        <v>785</v>
      </c>
      <c r="AJ564" s="96" t="s">
        <v>140</v>
      </c>
      <c r="AK564" s="96" t="s">
        <v>140</v>
      </c>
      <c r="AL564" s="96" t="s">
        <v>2481</v>
      </c>
      <c r="AM564" s="96" t="str">
        <f t="shared" si="110"/>
        <v>Obligations étrangères</v>
      </c>
      <c r="AO564" s="96" t="s">
        <v>2749</v>
      </c>
      <c r="AP564" s="96" t="s">
        <v>118</v>
      </c>
      <c r="AQ564" s="96">
        <v>6.72</v>
      </c>
      <c r="AR564" s="101">
        <v>6.4299999999999996E-2</v>
      </c>
      <c r="AS564" s="101">
        <f>IF(AR564="","",AR564-E564%)</f>
        <v>6.3499399999999998E-2</v>
      </c>
      <c r="AT564" s="101">
        <v>3.2000000000000002E-3</v>
      </c>
      <c r="AU564" s="101">
        <v>0.11600000000000001</v>
      </c>
      <c r="AV564" s="101">
        <v>0.38900000000000001</v>
      </c>
      <c r="AW564" s="101">
        <v>0.49180000000000001</v>
      </c>
      <c r="AY564" s="101">
        <v>1</v>
      </c>
      <c r="BR564" s="101">
        <v>1</v>
      </c>
      <c r="BV564" s="101">
        <v>1</v>
      </c>
      <c r="BW564" s="101">
        <v>0</v>
      </c>
      <c r="BY564" s="101" t="s">
        <v>1481</v>
      </c>
      <c r="BZ564" s="101" t="str">
        <f t="shared" si="109"/>
        <v>Courbe EM Gouvernements MID</v>
      </c>
      <c r="CA564" s="101" t="s">
        <v>70</v>
      </c>
      <c r="CB564" s="101"/>
      <c r="CC564" s="101" t="s">
        <v>70</v>
      </c>
      <c r="CD564" s="42" t="s">
        <v>4374</v>
      </c>
      <c r="CE564" s="42" t="s">
        <v>4374</v>
      </c>
      <c r="CF564" s="42" t="str">
        <f>IFERROR(VLOOKUP(Funds[[#This Row],[Code ISIN]],[1]GLOBAL!$C$1:$L$27,10,FALSE)," ")</f>
        <v xml:space="preserve"> </v>
      </c>
      <c r="CG564" s="42" t="s">
        <v>4374</v>
      </c>
      <c r="CH564" s="42" t="s">
        <v>4374</v>
      </c>
      <c r="CI564" s="42" t="s">
        <v>4374</v>
      </c>
      <c r="CJ564" s="141">
        <v>43373</v>
      </c>
      <c r="CK564" s="96" t="s">
        <v>4374</v>
      </c>
      <c r="CL564" s="246" t="str">
        <f>VLOOKUP(Funds[[#This Row],[Code ISIN]],'Sheet1 - Table (1)'!$A$10:$AF$110017,MATCH("Funds Liquidity",'Sheet1 - Table (1)'!$10:$10,0),FALSE)</f>
        <v>Jour</v>
      </c>
      <c r="CO564" s="246" t="s">
        <v>5379</v>
      </c>
    </row>
    <row r="565" spans="1:93">
      <c r="A565" s="99" t="s">
        <v>958</v>
      </c>
      <c r="B565" s="305">
        <f>IF(ISERROR(VALUE(VLOOKUP($A565,'Sheet1 - Table (1)'!$A$8:$AG$1186,COLUMN(B$7),FALSE))),VLOOKUP(A565,TK_MANQUANTS,2,FALSE),IF(VALUE(VLOOKUP($A565,'Sheet1 - Table (1)'!$A$8:$AG$1186,COLUMN(B$7),FALSE))=0,VLOOKUP(A565,TK_MANQUANTS,2,FALSE),VALUE(VLOOKUP($A565,'Sheet1 - Table (1)'!$A$8:$AG$1186,COLUMN(B$7),FALSE))))</f>
        <v>1255397</v>
      </c>
      <c r="C565" s="80" t="str">
        <f>VLOOKUP($A565,'Sheet1 - Table (1)'!$A$8:$AG$1186,COLUMN(C$7),FALSE)</f>
        <v>Pictet - Emerging Europe-I EUR</v>
      </c>
      <c r="D565" s="82">
        <f>VLOOKUP($A565,'Sheet1 - Table (1)'!$A$8:$AG$1186,COLUMN(D$7),FALSE)</f>
        <v>43875</v>
      </c>
      <c r="E565" s="124">
        <f>VLOOKUP($A565,'Sheet1 - Table (1)'!$A$8:$AG$1186,COLUMN(E$7),FALSE)</f>
        <v>1.18</v>
      </c>
      <c r="F565" s="80" t="b">
        <f>VLOOKUP($A565,'Sheet1 - Table (1)'!$A$8:$AG$1186,COLUMN(F$7),FALSE)</f>
        <v>1</v>
      </c>
      <c r="G565" s="80" t="str">
        <f>VLOOKUP($A565,'Sheet1 - Table (1)'!$A$8:$AG$1186,COLUMN(G$7),FALSE)</f>
        <v>Luxembourg</v>
      </c>
      <c r="H565" s="80" t="str">
        <f>VLOOKUP($A565,'Sheet1 - Table (1)'!$A$8:$AG$1186,COLUMN(H$7),FALSE)</f>
        <v>EUR</v>
      </c>
      <c r="I565" s="80" t="str">
        <f>VLOOKUP($A565,'Sheet1 - Table (1)'!$A$8:$AG$1186,COLUMN(I$7),FALSE)</f>
        <v>Fonds de placement</v>
      </c>
      <c r="J565" s="80" t="str">
        <f>VLOOKUP($A565,'Sheet1 - Table (1)'!$A$8:$AG$1186,COLUMN(J$7),FALSE)</f>
        <v>Actions</v>
      </c>
      <c r="K565" s="82">
        <f>VLOOKUP($A565,'Sheet1 - Table (1)'!$A$8:$AG$1186,COLUMN(K$7),FALSE)</f>
        <v>44255</v>
      </c>
      <c r="L565" s="80">
        <f>VLOOKUP($A565,'Sheet1 - Table (1)'!$A$8:$AG$1186,COLUMN(L$7),FALSE)</f>
        <v>107.9850398</v>
      </c>
      <c r="M565" s="80" t="str">
        <f>VLOOKUP($A565,'Sheet1 - Table (1)'!$A$8:$AG$1186,COLUMN(M$7),FALSE)</f>
        <v>Retained</v>
      </c>
      <c r="N565" s="80" t="b">
        <f>VLOOKUP($A565,'Sheet1 - Table (1)'!$A$8:$AG$1186,COLUMN(N$7),FALSE)</f>
        <v>1</v>
      </c>
      <c r="O565" s="80" t="b">
        <f>VLOOKUP($A565,'Sheet1 - Table (1)'!$A$8:$AG$1186,COLUMN(O$7),FALSE)</f>
        <v>1</v>
      </c>
      <c r="P565" s="80" t="b">
        <f>VLOOKUP($A565,'Sheet1 - Table (1)'!$A$8:$AG$1186,COLUMN(P$7),FALSE)</f>
        <v>1</v>
      </c>
      <c r="Q565" s="80" t="b">
        <f>VLOOKUP($A565,'Sheet1 - Table (1)'!$A$8:$AG$1186,COLUMN(Q$7),FALSE)</f>
        <v>1</v>
      </c>
      <c r="R565" s="80" t="b">
        <f>VLOOKUP($A565,'Sheet1 - Table (1)'!$A$8:$AG$1186,COLUMN(R$7),FALSE)</f>
        <v>1</v>
      </c>
      <c r="S565" s="80" t="b">
        <f>VLOOKUP($A565,'Sheet1 - Table (1)'!$A$8:$AG$1186,COLUMN(S$7),FALSE)</f>
        <v>1</v>
      </c>
      <c r="T565" s="80" t="b">
        <f>VLOOKUP($A565,'Sheet1 - Table (1)'!$A$8:$AG$1186,COLUMN(T$7),FALSE)</f>
        <v>1</v>
      </c>
      <c r="U565" s="80" t="str">
        <f t="shared" si="112"/>
        <v>BE-FR-IT-NE-SP-GE-UK</v>
      </c>
      <c r="V565" s="80" t="str">
        <f>VLOOKUP($A565,'Sheet1 - Table (1)'!$A$8:$AG$1186,COLUMN(V$7)+3,FALSE)</f>
        <v>LU - SICAV - Parte 1</v>
      </c>
      <c r="W565" s="80" t="str">
        <f>VLOOKUP(A565,'Sheet1 - Table (1)'!$A$8:$AF$10075,MATCH($W$8,'Sheet1 - Table (1)'!$10:$10,0),FALSE)</f>
        <v>Détermination des Prix Quotidien</v>
      </c>
      <c r="X565" s="80">
        <f>VLOOKUP(A565,'Sheet1 - Table (1)'!$A$8:$AAB$10075,MATCH($X$8,'Sheet1 - Table (1)'!$10:$10,0),FALSE)</f>
        <v>0</v>
      </c>
      <c r="Y565" s="96" t="str">
        <f t="shared" si="107"/>
        <v>Fonds de placement</v>
      </c>
      <c r="AA565" s="96" t="s">
        <v>1823</v>
      </c>
      <c r="AB565" s="96" t="s">
        <v>2858</v>
      </c>
      <c r="AC565" s="214" t="s">
        <v>155</v>
      </c>
      <c r="AD565" s="214" t="s">
        <v>2858</v>
      </c>
      <c r="AE565" s="96" t="s">
        <v>2858</v>
      </c>
      <c r="AF565" s="246" t="s">
        <v>2858</v>
      </c>
      <c r="AG565" s="96" t="s">
        <v>2864</v>
      </c>
      <c r="AI565" s="96" t="s">
        <v>155</v>
      </c>
      <c r="AJ565" s="96" t="s">
        <v>155</v>
      </c>
      <c r="AK565" s="96" t="s">
        <v>155</v>
      </c>
      <c r="AL565" s="96" t="s">
        <v>2858</v>
      </c>
      <c r="AM565" s="96" t="str">
        <f t="shared" si="110"/>
        <v>Actions étrangères</v>
      </c>
      <c r="AO565" s="96" t="s">
        <v>2858</v>
      </c>
      <c r="AP565" s="96" t="s">
        <v>1804</v>
      </c>
      <c r="AQ565" s="96" t="s">
        <v>70</v>
      </c>
      <c r="AR565" s="101" t="s">
        <v>70</v>
      </c>
      <c r="AS565" s="101" t="str">
        <f>IF(AR565="","",AR565-E565%)</f>
        <v/>
      </c>
      <c r="BA565" s="101">
        <v>1</v>
      </c>
      <c r="BM565" s="101">
        <v>1</v>
      </c>
      <c r="BT565" s="101" t="s">
        <v>1503</v>
      </c>
      <c r="BU565" s="101" t="s">
        <v>1503</v>
      </c>
      <c r="BY565" s="101" t="s">
        <v>1071</v>
      </c>
      <c r="BZ565" s="101" t="str">
        <f t="shared" si="109"/>
        <v/>
      </c>
      <c r="CA565" s="101" t="s">
        <v>4051</v>
      </c>
      <c r="CB565" s="101" t="s">
        <v>3726</v>
      </c>
      <c r="CC565" s="101" t="s">
        <v>3980</v>
      </c>
      <c r="CD565" s="42" t="s">
        <v>4374</v>
      </c>
      <c r="CE565" s="42" t="s">
        <v>4374</v>
      </c>
      <c r="CF565" s="42" t="str">
        <f>IFERROR(VLOOKUP(Funds[[#This Row],[Code ISIN]],[1]GLOBAL!$C$1:$L$27,10,FALSE)," ")</f>
        <v xml:space="preserve"> </v>
      </c>
      <c r="CG565" s="42" t="s">
        <v>4374</v>
      </c>
      <c r="CH565" s="42" t="s">
        <v>4374</v>
      </c>
      <c r="CI565" s="42" t="s">
        <v>4374</v>
      </c>
      <c r="CJ565" s="123"/>
      <c r="CK565" s="96" t="s">
        <v>4374</v>
      </c>
      <c r="CL565" s="246" t="str">
        <f>VLOOKUP(Funds[[#This Row],[Code ISIN]],'Sheet1 - Table (1)'!$A$10:$AF$110017,MATCH("Funds Liquidity",'Sheet1 - Table (1)'!$10:$10,0),FALSE)</f>
        <v>Jour</v>
      </c>
    </row>
    <row r="566" spans="1:93">
      <c r="A566" s="80" t="s">
        <v>1468</v>
      </c>
      <c r="B566" s="305">
        <f>IF(ISERROR(VALUE(VLOOKUP($A566,'Sheet1 - Table (1)'!$A$8:$AG$1186,COLUMN(B$7),FALSE))),VLOOKUP(A566,TK_MANQUANTS,2,FALSE),IF(VALUE(VLOOKUP($A566,'Sheet1 - Table (1)'!$A$8:$AG$1186,COLUMN(B$7),FALSE))=0,VLOOKUP(A566,TK_MANQUANTS,2,FALSE),VALUE(VLOOKUP($A566,'Sheet1 - Table (1)'!$A$8:$AG$1186,COLUMN(B$7),FALSE))))</f>
        <v>22138623</v>
      </c>
      <c r="C566" s="80" t="str">
        <f>VLOOKUP($A566,'Sheet1 - Table (1)'!$A$8:$AG$1186,COLUMN(C$7),FALSE)</f>
        <v>iShares J.P. Morgan $ EM Bd CHF Hgd UCITS ETF Dist</v>
      </c>
      <c r="D566" s="82">
        <f>VLOOKUP($A566,'Sheet1 - Table (1)'!$A$8:$AG$1186,COLUMN(D$7),FALSE)</f>
        <v>43878</v>
      </c>
      <c r="E566" s="124">
        <f>VLOOKUP($A566,'Sheet1 - Table (1)'!$A$8:$AG$1186,COLUMN(E$7),FALSE)</f>
        <v>0.5</v>
      </c>
      <c r="F566" s="80" t="b">
        <f>VLOOKUP($A566,'Sheet1 - Table (1)'!$A$8:$AG$1186,COLUMN(F$7),FALSE)</f>
        <v>1</v>
      </c>
      <c r="G566" s="80" t="str">
        <f>VLOOKUP($A566,'Sheet1 - Table (1)'!$A$8:$AG$1186,COLUMN(G$7),FALSE)</f>
        <v>Ireland</v>
      </c>
      <c r="H566" s="80" t="str">
        <f>VLOOKUP($A566,'Sheet1 - Table (1)'!$A$8:$AG$1186,COLUMN(H$7),FALSE)</f>
        <v>CHF</v>
      </c>
      <c r="I566" s="80" t="str">
        <f>VLOOKUP($A566,'Sheet1 - Table (1)'!$A$8:$AG$1186,COLUMN(I$7),FALSE)</f>
        <v>Exchange Traded Funds</v>
      </c>
      <c r="J566" s="80" t="str">
        <f>VLOOKUP($A566,'Sheet1 - Table (1)'!$A$8:$AG$1186,COLUMN(J$7),FALSE)</f>
        <v>Obligation</v>
      </c>
      <c r="K566" s="82">
        <f>VLOOKUP($A566,'Sheet1 - Table (1)'!$A$8:$AG$1186,COLUMN(K$7),FALSE)</f>
        <v>44255</v>
      </c>
      <c r="L566" s="80">
        <f>VLOOKUP($A566,'Sheet1 - Table (1)'!$A$8:$AG$1186,COLUMN(L$7),FALSE)</f>
        <v>116.30951520000001</v>
      </c>
      <c r="M566" s="80" t="str">
        <f>VLOOKUP($A566,'Sheet1 - Table (1)'!$A$8:$AG$1186,COLUMN(M$7),FALSE)</f>
        <v>Paid</v>
      </c>
      <c r="N566" s="80">
        <f>VLOOKUP($A566,'Sheet1 - Table (1)'!$A$8:$AG$1186,COLUMN(N$7),FALSE)</f>
        <v>0</v>
      </c>
      <c r="O566" s="80" t="b">
        <f>VLOOKUP($A566,'Sheet1 - Table (1)'!$A$8:$AG$1186,COLUMN(O$7),FALSE)</f>
        <v>1</v>
      </c>
      <c r="P566" s="80" t="b">
        <f>VLOOKUP($A566,'Sheet1 - Table (1)'!$A$8:$AG$1186,COLUMN(P$7),FALSE)</f>
        <v>1</v>
      </c>
      <c r="Q566" s="80" t="b">
        <f>VLOOKUP($A566,'Sheet1 - Table (1)'!$A$8:$AG$1186,COLUMN(Q$7),FALSE)</f>
        <v>1</v>
      </c>
      <c r="R566" s="80" t="b">
        <f>VLOOKUP($A566,'Sheet1 - Table (1)'!$A$8:$AG$1186,COLUMN(R$7),FALSE)</f>
        <v>1</v>
      </c>
      <c r="S566" s="80" t="b">
        <f>VLOOKUP($A566,'Sheet1 - Table (1)'!$A$8:$AG$1186,COLUMN(S$7),FALSE)</f>
        <v>1</v>
      </c>
      <c r="T566" s="80" t="b">
        <f>VLOOKUP($A566,'Sheet1 - Table (1)'!$A$8:$AG$1186,COLUMN(T$7),FALSE)</f>
        <v>1</v>
      </c>
      <c r="U566" s="80" t="str">
        <f t="shared" si="112"/>
        <v>FR-IT-NE-SP-GE-UK</v>
      </c>
      <c r="V566" s="80" t="str">
        <f>VLOOKUP($A566,'Sheet1 - Table (1)'!$A$8:$AG$1186,COLUMN(V$7)+3,FALSE)</f>
        <v>ICVC</v>
      </c>
      <c r="W566" s="80" t="str">
        <f>VLOOKUP(A566,'Sheet1 - Table (1)'!$A$8:$AF$10075,MATCH($W$8,'Sheet1 - Table (1)'!$10:$10,0),FALSE)</f>
        <v>Détermination des Prix Quotidien</v>
      </c>
      <c r="X566" s="80" t="str">
        <f>VLOOKUP(A566,'Sheet1 - Table (1)'!$A$8:$AAB$10075,MATCH($X$8,'Sheet1 - Table (1)'!$10:$10,0),FALSE)</f>
        <v>Optimized</v>
      </c>
      <c r="Y566" s="96" t="str">
        <f t="shared" si="107"/>
        <v>ETF</v>
      </c>
      <c r="AA566" s="96" t="s">
        <v>1823</v>
      </c>
      <c r="AB566" s="96" t="s">
        <v>2749</v>
      </c>
      <c r="AC566" s="214" t="s">
        <v>140</v>
      </c>
      <c r="AD566" s="214" t="s">
        <v>5105</v>
      </c>
      <c r="AE566" s="96" t="s">
        <v>5105</v>
      </c>
      <c r="AF566" s="246" t="s">
        <v>5105</v>
      </c>
      <c r="AG566" s="96" t="s">
        <v>2855</v>
      </c>
      <c r="AI566" s="96" t="s">
        <v>785</v>
      </c>
      <c r="AJ566" s="96" t="s">
        <v>140</v>
      </c>
      <c r="AK566" s="96" t="s">
        <v>140</v>
      </c>
      <c r="AL566" s="96" t="s">
        <v>2481</v>
      </c>
      <c r="AM566" s="96" t="str">
        <f t="shared" si="110"/>
        <v>Obligations étrangères hedged</v>
      </c>
      <c r="AO566" s="96" t="s">
        <v>2749</v>
      </c>
      <c r="AP566" s="96" t="s">
        <v>983</v>
      </c>
      <c r="AQ566" s="96">
        <v>8.4700000000000006</v>
      </c>
      <c r="AR566" s="101">
        <v>4.3299999999999998E-2</v>
      </c>
      <c r="AS566" s="101">
        <f>IF(AR566="","",AR566-E566%)</f>
        <v>3.8300000000000001E-2</v>
      </c>
      <c r="AT566" s="101">
        <v>7.6100000000000001E-2</v>
      </c>
      <c r="AU566" s="101">
        <v>0.13389999999999999</v>
      </c>
      <c r="AV566" s="101">
        <v>0.34250000000000003</v>
      </c>
      <c r="AW566" s="101">
        <v>0.44750000000000001</v>
      </c>
      <c r="AX566" s="101">
        <v>1</v>
      </c>
      <c r="BR566" s="101">
        <v>1</v>
      </c>
      <c r="BV566" s="101">
        <v>0.5</v>
      </c>
      <c r="BW566" s="101">
        <v>0.5</v>
      </c>
      <c r="BY566" s="101" t="s">
        <v>1481</v>
      </c>
      <c r="BZ566" s="101" t="str">
        <f t="shared" si="109"/>
        <v>Courbe EM HC Gouvernements LONG</v>
      </c>
      <c r="CA566" s="101" t="s">
        <v>4050</v>
      </c>
      <c r="CB566" s="101" t="s">
        <v>4856</v>
      </c>
      <c r="CC566" s="101" t="s">
        <v>4299</v>
      </c>
      <c r="CD566" s="42" t="s">
        <v>4374</v>
      </c>
      <c r="CE566" s="42" t="s">
        <v>4374</v>
      </c>
      <c r="CF566" s="42" t="str">
        <f>IFERROR(VLOOKUP(Funds[[#This Row],[Code ISIN]],[1]GLOBAL!$C$1:$L$27,10,FALSE)," ")</f>
        <v>X</v>
      </c>
      <c r="CG566" s="42" t="s">
        <v>4374</v>
      </c>
      <c r="CH566" s="42" t="s">
        <v>4374</v>
      </c>
      <c r="CI566" s="42" t="s">
        <v>4374</v>
      </c>
      <c r="CJ566" s="141">
        <v>44316</v>
      </c>
      <c r="CK566" s="96" t="s">
        <v>4374</v>
      </c>
      <c r="CL566" s="246" t="str">
        <f>VLOOKUP(Funds[[#This Row],[Code ISIN]],'Sheet1 - Table (1)'!$A$10:$AF$110017,MATCH("Funds Liquidity",'Sheet1 - Table (1)'!$10:$10,0),FALSE)</f>
        <v>Jour</v>
      </c>
      <c r="CO566" s="246" t="s">
        <v>5379</v>
      </c>
    </row>
    <row r="567" spans="1:93">
      <c r="A567" s="128" t="s">
        <v>1698</v>
      </c>
      <c r="B567" s="305">
        <f>IF(ISERROR(VALUE(VLOOKUP($A567,'Sheet1 - Table (1)'!$A$8:$AG$1186,COLUMN(B$7),FALSE))),VLOOKUP(A567,TK_MANQUANTS,2,FALSE),IF(VALUE(VLOOKUP($A567,'Sheet1 - Table (1)'!$A$8:$AG$1186,COLUMN(B$7),FALSE))=0,VLOOKUP(A567,TK_MANQUANTS,2,FALSE),VALUE(VLOOKUP($A567,'Sheet1 - Table (1)'!$A$8:$AG$1186,COLUMN(B$7),FALSE))))</f>
        <v>10127533</v>
      </c>
      <c r="C567" s="80" t="str">
        <f>VLOOKUP($A567,'Sheet1 - Table (1)'!$A$8:$AG$1186,COLUMN(C$7),FALSE)</f>
        <v>iShares UK Gilts 0-5yr UCITS ETF GBP (Dist)</v>
      </c>
      <c r="D567" s="82">
        <f>VLOOKUP($A567,'Sheet1 - Table (1)'!$A$8:$AG$1186,COLUMN(D$7),FALSE)</f>
        <v>44043</v>
      </c>
      <c r="E567" s="124">
        <f>VLOOKUP($A567,'Sheet1 - Table (1)'!$A$8:$AG$1186,COLUMN(E$7),FALSE)</f>
        <v>7.0000000000000007E-2</v>
      </c>
      <c r="F567" s="80" t="b">
        <f>VLOOKUP($A567,'Sheet1 - Table (1)'!$A$8:$AG$1186,COLUMN(F$7),FALSE)</f>
        <v>1</v>
      </c>
      <c r="G567" s="80" t="str">
        <f>VLOOKUP($A567,'Sheet1 - Table (1)'!$A$8:$AG$1186,COLUMN(G$7),FALSE)</f>
        <v>Ireland</v>
      </c>
      <c r="H567" s="80" t="str">
        <f>VLOOKUP($A567,'Sheet1 - Table (1)'!$A$8:$AG$1186,COLUMN(H$7),FALSE)</f>
        <v>GBP</v>
      </c>
      <c r="I567" s="80" t="str">
        <f>VLOOKUP($A567,'Sheet1 - Table (1)'!$A$8:$AG$1186,COLUMN(I$7),FALSE)</f>
        <v>Exchange Traded Funds</v>
      </c>
      <c r="J567" s="80" t="str">
        <f>VLOOKUP($A567,'Sheet1 - Table (1)'!$A$8:$AG$1186,COLUMN(J$7),FALSE)</f>
        <v>Obligation</v>
      </c>
      <c r="K567" s="82">
        <f>VLOOKUP($A567,'Sheet1 - Table (1)'!$A$8:$AG$1186,COLUMN(K$7),FALSE)</f>
        <v>44255</v>
      </c>
      <c r="L567" s="80">
        <f>VLOOKUP($A567,'Sheet1 - Table (1)'!$A$8:$AG$1186,COLUMN(L$7),FALSE)</f>
        <v>1412.5353399000001</v>
      </c>
      <c r="M567" s="80" t="str">
        <f>VLOOKUP($A567,'Sheet1 - Table (1)'!$A$8:$AG$1186,COLUMN(M$7),FALSE)</f>
        <v>Paid</v>
      </c>
      <c r="N567" s="80">
        <f>VLOOKUP($A567,'Sheet1 - Table (1)'!$A$8:$AG$1186,COLUMN(N$7),FALSE)</f>
        <v>0</v>
      </c>
      <c r="O567" s="80">
        <f>VLOOKUP($A567,'Sheet1 - Table (1)'!$A$8:$AG$1186,COLUMN(O$7),FALSE)</f>
        <v>0</v>
      </c>
      <c r="P567" s="80">
        <f>VLOOKUP($A567,'Sheet1 - Table (1)'!$A$8:$AG$1186,COLUMN(P$7),FALSE)</f>
        <v>0</v>
      </c>
      <c r="Q567" s="80">
        <f>VLOOKUP($A567,'Sheet1 - Table (1)'!$A$8:$AG$1186,COLUMN(Q$7),FALSE)</f>
        <v>0</v>
      </c>
      <c r="R567" s="80" t="b">
        <f>VLOOKUP($A567,'Sheet1 - Table (1)'!$A$8:$AG$1186,COLUMN(R$7),FALSE)</f>
        <v>1</v>
      </c>
      <c r="S567" s="80" t="b">
        <f>VLOOKUP($A567,'Sheet1 - Table (1)'!$A$8:$AG$1186,COLUMN(S$7),FALSE)</f>
        <v>1</v>
      </c>
      <c r="T567" s="80" t="b">
        <f>VLOOKUP($A567,'Sheet1 - Table (1)'!$A$8:$AG$1186,COLUMN(T$7),FALSE)</f>
        <v>1</v>
      </c>
      <c r="U567" s="80" t="str">
        <f t="shared" si="112"/>
        <v>SP-GE-UK</v>
      </c>
      <c r="V567" s="80" t="str">
        <f>VLOOKUP($A567,'Sheet1 - Table (1)'!$A$8:$AG$1186,COLUMN(V$7)+3,FALSE)</f>
        <v>ICVC</v>
      </c>
      <c r="W567" s="80" t="str">
        <f>VLOOKUP(A567,'Sheet1 - Table (1)'!$A$8:$AF$10075,MATCH($W$8,'Sheet1 - Table (1)'!$10:$10,0),FALSE)</f>
        <v>Détermination des Prix Quotidien</v>
      </c>
      <c r="X567" s="80" t="str">
        <f>VLOOKUP(A567,'Sheet1 - Table (1)'!$A$8:$AAB$10075,MATCH($X$8,'Sheet1 - Table (1)'!$10:$10,0),FALSE)</f>
        <v>Optimized</v>
      </c>
      <c r="Y567" s="96" t="str">
        <f t="shared" si="107"/>
        <v>ETF</v>
      </c>
      <c r="AA567" s="96" t="s">
        <v>1823</v>
      </c>
      <c r="AB567" s="96" t="s">
        <v>2481</v>
      </c>
      <c r="AC567" s="214" t="s">
        <v>140</v>
      </c>
      <c r="AD567" s="214" t="s">
        <v>2481</v>
      </c>
      <c r="AE567" s="96" t="s">
        <v>2481</v>
      </c>
      <c r="AF567" s="246" t="s">
        <v>2481</v>
      </c>
      <c r="AI567" s="96" t="s">
        <v>785</v>
      </c>
      <c r="AJ567" s="96" t="s">
        <v>140</v>
      </c>
      <c r="AK567" s="96" t="s">
        <v>140</v>
      </c>
      <c r="AL567" s="96" t="s">
        <v>2481</v>
      </c>
      <c r="AM567" s="96" t="str">
        <f t="shared" si="110"/>
        <v>Obligations étrangères</v>
      </c>
      <c r="AO567" s="96" t="s">
        <v>2481</v>
      </c>
      <c r="AP567" s="96" t="s">
        <v>83</v>
      </c>
      <c r="AQ567" s="96">
        <v>2.5299999999999998</v>
      </c>
      <c r="AR567" s="101">
        <v>2.8E-3</v>
      </c>
      <c r="AS567" s="101">
        <f>IF(AR567="","",AR567-E567%)</f>
        <v>2.0999999999999999E-3</v>
      </c>
      <c r="AT567" s="101">
        <v>1</v>
      </c>
      <c r="AZ567" s="101">
        <v>1</v>
      </c>
      <c r="BL567" s="101">
        <v>1</v>
      </c>
      <c r="BY567" s="101" t="s">
        <v>1700</v>
      </c>
      <c r="BZ567" s="101" t="str">
        <f t="shared" si="109"/>
        <v>Courbe GBP Gouvernements SHORT</v>
      </c>
      <c r="CA567" s="101" t="s">
        <v>70</v>
      </c>
      <c r="CB567" s="101"/>
      <c r="CC567" s="101" t="s">
        <v>70</v>
      </c>
      <c r="CD567" s="42" t="s">
        <v>4374</v>
      </c>
      <c r="CE567" s="42" t="s">
        <v>4374</v>
      </c>
      <c r="CF567" s="42" t="str">
        <f>IFERROR(VLOOKUP(Funds[[#This Row],[Code ISIN]],[1]GLOBAL!$C$1:$L$27,10,FALSE)," ")</f>
        <v xml:space="preserve"> </v>
      </c>
      <c r="CG567" s="42" t="s">
        <v>4374</v>
      </c>
      <c r="CH567" s="42" t="s">
        <v>4374</v>
      </c>
      <c r="CI567" s="42" t="s">
        <v>4374</v>
      </c>
      <c r="CJ567" s="123">
        <v>42734</v>
      </c>
      <c r="CK567" s="96" t="s">
        <v>4374</v>
      </c>
      <c r="CL567" s="246" t="str">
        <f>VLOOKUP(Funds[[#This Row],[Code ISIN]],'Sheet1 - Table (1)'!$A$10:$AF$110017,MATCH("Funds Liquidity",'Sheet1 - Table (1)'!$10:$10,0),FALSE)</f>
        <v>Jour</v>
      </c>
    </row>
    <row r="568" spans="1:93">
      <c r="A568" s="96" t="s">
        <v>1373</v>
      </c>
      <c r="B568" s="305">
        <f>IF(ISERROR(VALUE(VLOOKUP($A568,'Sheet1 - Table (1)'!$A$8:$AG$1186,COLUMN(B$7),FALSE))),VLOOKUP(A568,TK_MANQUANTS,2,FALSE),IF(VALUE(VLOOKUP($A568,'Sheet1 - Table (1)'!$A$8:$AG$1186,COLUMN(B$7),FALSE))=0,VLOOKUP(A568,TK_MANQUANTS,2,FALSE),VALUE(VLOOKUP($A568,'Sheet1 - Table (1)'!$A$8:$AG$1186,COLUMN(B$7),FALSE))))</f>
        <v>13876422</v>
      </c>
      <c r="C568" s="80" t="str">
        <f>VLOOKUP($A568,'Sheet1 - Table (1)'!$A$8:$AG$1186,COLUMN(C$7),FALSE)</f>
        <v>iShares US Aggregate Bond UCITS ETF USD (Dist)</v>
      </c>
      <c r="D568" s="82">
        <f>VLOOKUP($A568,'Sheet1 - Table (1)'!$A$8:$AG$1186,COLUMN(D$7),FALSE)</f>
        <v>43861</v>
      </c>
      <c r="E568" s="124">
        <f>VLOOKUP($A568,'Sheet1 - Table (1)'!$A$8:$AG$1186,COLUMN(E$7),FALSE)</f>
        <v>0.25</v>
      </c>
      <c r="F568" s="80" t="b">
        <f>VLOOKUP($A568,'Sheet1 - Table (1)'!$A$8:$AG$1186,COLUMN(F$7),FALSE)</f>
        <v>1</v>
      </c>
      <c r="G568" s="80" t="str">
        <f>VLOOKUP($A568,'Sheet1 - Table (1)'!$A$8:$AG$1186,COLUMN(G$7),FALSE)</f>
        <v>Ireland</v>
      </c>
      <c r="H568" s="80" t="str">
        <f>VLOOKUP($A568,'Sheet1 - Table (1)'!$A$8:$AG$1186,COLUMN(H$7),FALSE)</f>
        <v>USD</v>
      </c>
      <c r="I568" s="80" t="str">
        <f>VLOOKUP($A568,'Sheet1 - Table (1)'!$A$8:$AG$1186,COLUMN(I$7),FALSE)</f>
        <v>Exchange Traded Funds</v>
      </c>
      <c r="J568" s="80" t="str">
        <f>VLOOKUP($A568,'Sheet1 - Table (1)'!$A$8:$AG$1186,COLUMN(J$7),FALSE)</f>
        <v>Obligation</v>
      </c>
      <c r="K568" s="82">
        <f>VLOOKUP($A568,'Sheet1 - Table (1)'!$A$8:$AG$1186,COLUMN(K$7),FALSE)</f>
        <v>44255</v>
      </c>
      <c r="L568" s="80">
        <f>VLOOKUP($A568,'Sheet1 - Table (1)'!$A$8:$AG$1186,COLUMN(L$7),FALSE)</f>
        <v>3201.9053060000001</v>
      </c>
      <c r="M568" s="80" t="str">
        <f>VLOOKUP($A568,'Sheet1 - Table (1)'!$A$8:$AG$1186,COLUMN(M$7),FALSE)</f>
        <v>Paid</v>
      </c>
      <c r="N568" s="80" t="b">
        <f>VLOOKUP($A568,'Sheet1 - Table (1)'!$A$8:$AG$1186,COLUMN(N$7),FALSE)</f>
        <v>1</v>
      </c>
      <c r="O568" s="80" t="b">
        <f>VLOOKUP($A568,'Sheet1 - Table (1)'!$A$8:$AG$1186,COLUMN(O$7),FALSE)</f>
        <v>1</v>
      </c>
      <c r="P568" s="80" t="b">
        <f>VLOOKUP($A568,'Sheet1 - Table (1)'!$A$8:$AG$1186,COLUMN(P$7),FALSE)</f>
        <v>1</v>
      </c>
      <c r="Q568" s="80" t="b">
        <f>VLOOKUP($A568,'Sheet1 - Table (1)'!$A$8:$AG$1186,COLUMN(Q$7),FALSE)</f>
        <v>1</v>
      </c>
      <c r="R568" s="80" t="b">
        <f>VLOOKUP($A568,'Sheet1 - Table (1)'!$A$8:$AG$1186,COLUMN(R$7),FALSE)</f>
        <v>1</v>
      </c>
      <c r="S568" s="80" t="b">
        <f>VLOOKUP($A568,'Sheet1 - Table (1)'!$A$8:$AG$1186,COLUMN(S$7),FALSE)</f>
        <v>1</v>
      </c>
      <c r="T568" s="80" t="b">
        <f>VLOOKUP($A568,'Sheet1 - Table (1)'!$A$8:$AG$1186,COLUMN(T$7),FALSE)</f>
        <v>1</v>
      </c>
      <c r="U568" s="80" t="str">
        <f t="shared" si="112"/>
        <v>BE-FR-IT-NE-SP-GE-UK</v>
      </c>
      <c r="V568" s="80" t="str">
        <f>VLOOKUP($A568,'Sheet1 - Table (1)'!$A$8:$AG$1186,COLUMN(V$7)+3,FALSE)</f>
        <v>ICVC</v>
      </c>
      <c r="W568" s="80" t="str">
        <f>VLOOKUP(A568,'Sheet1 - Table (1)'!$A$8:$AF$10075,MATCH($W$8,'Sheet1 - Table (1)'!$10:$10,0),FALSE)</f>
        <v>Détermination des Prix Quotidien</v>
      </c>
      <c r="X568" s="80" t="str">
        <f>VLOOKUP(A568,'Sheet1 - Table (1)'!$A$8:$AAB$10075,MATCH($X$8,'Sheet1 - Table (1)'!$10:$10,0),FALSE)</f>
        <v>Optimized</v>
      </c>
      <c r="Y568" s="96" t="str">
        <f t="shared" si="107"/>
        <v>ETF</v>
      </c>
      <c r="AA568" s="96" t="s">
        <v>1823</v>
      </c>
      <c r="AB568" s="96" t="s">
        <v>2481</v>
      </c>
      <c r="AC568" s="214" t="s">
        <v>140</v>
      </c>
      <c r="AD568" s="214" t="s">
        <v>2481</v>
      </c>
      <c r="AE568" s="214" t="s">
        <v>2481</v>
      </c>
      <c r="AF568" s="246" t="s">
        <v>2546</v>
      </c>
      <c r="AG568" s="96" t="s">
        <v>2857</v>
      </c>
      <c r="AI568" s="96" t="s">
        <v>381</v>
      </c>
      <c r="AJ568" s="96" t="s">
        <v>140</v>
      </c>
      <c r="AK568" s="96" t="s">
        <v>140</v>
      </c>
      <c r="AL568" s="96" t="s">
        <v>2481</v>
      </c>
      <c r="AM568" s="96" t="str">
        <f t="shared" si="110"/>
        <v>Obligations étrangères</v>
      </c>
      <c r="AO568" s="96" t="s">
        <v>2481</v>
      </c>
      <c r="AP568" s="96" t="s">
        <v>86</v>
      </c>
      <c r="AQ568" s="219">
        <f>VLOOKUP($CC568,indice!$A$1:$AV$3072,MATCH(AQ$8,indice!$A$1:$AV$1,0),FALSE)</f>
        <v>6.4</v>
      </c>
      <c r="AR568" s="220">
        <f>VLOOKUP($CC568,indice!$A$1:$AV$3072,MATCH(AR$8,indice!$A$1:$AV$1,0),FALSE)</f>
        <v>1.61E-2</v>
      </c>
      <c r="AS568" s="101">
        <f>IF(AR568="","",AR568-E568%)</f>
        <v>1.3599999999999999E-2</v>
      </c>
      <c r="AT568" s="220">
        <f>VLOOKUP($CC568,indice!$A$1:$AV$3072,MATCH(AT$8,indice!$A$1:$AV$1,0),FALSE)</f>
        <v>0.74199999999999999</v>
      </c>
      <c r="AU568" s="220">
        <f>VLOOKUP($CC568,indice!$A$1:$AV$3072,MATCH(AU$8,indice!$A$1:$AV$1,0),FALSE)</f>
        <v>0.1115</v>
      </c>
      <c r="AV568" s="220">
        <f>VLOOKUP($CC568,indice!$A$1:$AV$3072,MATCH(AV$8,indice!$A$1:$AV$1,0),FALSE)</f>
        <v>0.14649999999999999</v>
      </c>
      <c r="AW568" s="220">
        <f>VLOOKUP($CC568,indice!$A$1:$AV$3072,MATCH(AW$8,indice!$A$1:$AV$1,0),FALSE)</f>
        <v>0</v>
      </c>
      <c r="BB568" s="220">
        <f>VLOOKUP($CC568,indice!$A$1:$AV$3072,MATCH(BB$8,indice!$A$1:$AV$1,0),FALSE)</f>
        <v>1</v>
      </c>
      <c r="BN568" s="220">
        <f>VLOOKUP($CC568,indice!$A$1:$AV$3072,MATCH(BN$8,indice!$A$1:$AV$1,0),FALSE)</f>
        <v>1</v>
      </c>
      <c r="BV568" s="220">
        <f>VLOOKUP($CC568,indice!$A$1:$AV$3072,MATCH(BV$8,indice!$A$1:$AV$1,0),FALSE)</f>
        <v>0.71360000000000001</v>
      </c>
      <c r="BW568" s="220">
        <f>VLOOKUP($CC568,indice!$A$1:$AV$3072,MATCH(BW$8,indice!$A$1:$AV$1,0),FALSE)</f>
        <v>0.28639999999999999</v>
      </c>
      <c r="BY568" s="101" t="s">
        <v>22011</v>
      </c>
      <c r="BZ568" s="101" t="str">
        <f>IF(AJ568="Obligations",AP568&amp;" "&amp;AI568&amp;" "&amp;IF(AI568="High Yield",IF(AQ568&lt;2.5,"SHORT",IF(AQ568&gt;4,"LONG","MID")),IF(AQ568&lt;3.5,"SHORT",IF(AQ568&gt;8,"LONG","MID"))),"")</f>
        <v>Courbe USD Aggregate MID</v>
      </c>
      <c r="CA568" s="101" t="s">
        <v>4050</v>
      </c>
      <c r="CB568" s="122" t="s">
        <v>3727</v>
      </c>
      <c r="CC568" s="101" t="s">
        <v>3981</v>
      </c>
      <c r="CD568" s="42" t="s">
        <v>4374</v>
      </c>
      <c r="CE568" s="42" t="s">
        <v>1633</v>
      </c>
      <c r="CF568" s="42" t="str">
        <f>IFERROR(VLOOKUP(Funds[[#This Row],[Code ISIN]],[1]GLOBAL!$C$1:$L$27,10,FALSE)," ")</f>
        <v xml:space="preserve"> </v>
      </c>
      <c r="CG568" s="42" t="s">
        <v>4374</v>
      </c>
      <c r="CH568" s="42" t="s">
        <v>4374</v>
      </c>
      <c r="CI568" s="42" t="s">
        <v>1633</v>
      </c>
      <c r="CJ568" s="123" t="s">
        <v>5131</v>
      </c>
      <c r="CK568" s="96" t="s">
        <v>4374</v>
      </c>
      <c r="CL568" s="246" t="str">
        <f>VLOOKUP(Funds[[#This Row],[Code ISIN]],'Sheet1 - Table (1)'!$A$10:$AF$110017,MATCH("Funds Liquidity",'Sheet1 - Table (1)'!$10:$10,0),FALSE)</f>
        <v>Jour</v>
      </c>
    </row>
    <row r="569" spans="1:93">
      <c r="A569" s="80" t="s">
        <v>328</v>
      </c>
      <c r="B569" s="305">
        <f>IF(ISERROR(VALUE(VLOOKUP($A569,'Sheet1 - Table (1)'!$A$8:$AG$1186,COLUMN(B$7),FALSE))),VLOOKUP(A569,TK_MANQUANTS,2,FALSE),IF(VALUE(VLOOKUP($A569,'Sheet1 - Table (1)'!$A$8:$AG$1186,COLUMN(B$7),FALSE))=0,VLOOKUP(A569,TK_MANQUANTS,2,FALSE),VALUE(VLOOKUP($A569,'Sheet1 - Table (1)'!$A$8:$AG$1186,COLUMN(B$7),FALSE))))</f>
        <v>1363887</v>
      </c>
      <c r="C569" s="80" t="str">
        <f>VLOOKUP($A569,'Sheet1 - Table (1)'!$A$8:$AG$1186,COLUMN(C$7),FALSE)</f>
        <v>Swisscanto (LU) MMF Responsible CHF FT</v>
      </c>
      <c r="D569" s="82">
        <f>VLOOKUP($A569,'Sheet1 - Table (1)'!$A$8:$AG$1186,COLUMN(D$7),FALSE)</f>
        <v>44196</v>
      </c>
      <c r="E569" s="124">
        <f>VLOOKUP($A569,'Sheet1 - Table (1)'!$A$8:$AG$1186,COLUMN(E$7),FALSE)</f>
        <v>0.11</v>
      </c>
      <c r="F569" s="80" t="b">
        <f>VLOOKUP($A569,'Sheet1 - Table (1)'!$A$8:$AG$1186,COLUMN(F$7),FALSE)</f>
        <v>1</v>
      </c>
      <c r="G569" s="80" t="str">
        <f>VLOOKUP($A569,'Sheet1 - Table (1)'!$A$8:$AG$1186,COLUMN(G$7),FALSE)</f>
        <v>Luxembourg</v>
      </c>
      <c r="H569" s="80" t="str">
        <f>VLOOKUP($A569,'Sheet1 - Table (1)'!$A$8:$AG$1186,COLUMN(H$7),FALSE)</f>
        <v>CHF</v>
      </c>
      <c r="I569" s="80" t="str">
        <f>VLOOKUP($A569,'Sheet1 - Table (1)'!$A$8:$AG$1186,COLUMN(I$7),FALSE)</f>
        <v>Fonds de placement</v>
      </c>
      <c r="J569" s="80" t="str">
        <f>VLOOKUP($A569,'Sheet1 - Table (1)'!$A$8:$AG$1186,COLUMN(J$7),FALSE)</f>
        <v>Fond de Marché Monétaire</v>
      </c>
      <c r="K569" s="82">
        <f>VLOOKUP($A569,'Sheet1 - Table (1)'!$A$8:$AG$1186,COLUMN(K$7),FALSE)</f>
        <v>44255</v>
      </c>
      <c r="L569" s="80">
        <f>VLOOKUP($A569,'Sheet1 - Table (1)'!$A$8:$AG$1186,COLUMN(L$7),FALSE)</f>
        <v>269.34018839999999</v>
      </c>
      <c r="M569" s="80" t="str">
        <f>VLOOKUP($A569,'Sheet1 - Table (1)'!$A$8:$AG$1186,COLUMN(M$7),FALSE)</f>
        <v>Retained</v>
      </c>
      <c r="N569" s="80">
        <f>VLOOKUP($A569,'Sheet1 - Table (1)'!$A$8:$AG$1186,COLUMN(N$7),FALSE)</f>
        <v>0</v>
      </c>
      <c r="O569" s="80">
        <f>VLOOKUP($A569,'Sheet1 - Table (1)'!$A$8:$AG$1186,COLUMN(O$7),FALSE)</f>
        <v>0</v>
      </c>
      <c r="P569" s="80">
        <f>VLOOKUP($A569,'Sheet1 - Table (1)'!$A$8:$AG$1186,COLUMN(P$7),FALSE)</f>
        <v>0</v>
      </c>
      <c r="Q569" s="80">
        <f>VLOOKUP($A569,'Sheet1 - Table (1)'!$A$8:$AG$1186,COLUMN(Q$7),FALSE)</f>
        <v>0</v>
      </c>
      <c r="R569" s="80">
        <f>VLOOKUP($A569,'Sheet1 - Table (1)'!$A$8:$AG$1186,COLUMN(R$7),FALSE)</f>
        <v>0</v>
      </c>
      <c r="S569" s="80" t="b">
        <f>VLOOKUP($A569,'Sheet1 - Table (1)'!$A$8:$AG$1186,COLUMN(S$7),FALSE)</f>
        <v>1</v>
      </c>
      <c r="T569" s="80">
        <f>VLOOKUP($A569,'Sheet1 - Table (1)'!$A$8:$AG$1186,COLUMN(T$7),FALSE)</f>
        <v>0</v>
      </c>
      <c r="U569" s="80" t="str">
        <f t="shared" si="112"/>
        <v>GE</v>
      </c>
      <c r="V569" s="80" t="str">
        <f>VLOOKUP($A569,'Sheet1 - Table (1)'!$A$8:$AG$1186,COLUMN(V$7)+3,FALSE)</f>
        <v>LU - FCP - Parte 1</v>
      </c>
      <c r="W569" s="80" t="str">
        <f>VLOOKUP(A569,'Sheet1 - Table (1)'!$A$8:$AF$10075,MATCH($W$8,'Sheet1 - Table (1)'!$10:$10,0),FALSE)</f>
        <v>Détermination des Prix Quotidien</v>
      </c>
      <c r="X569" s="80">
        <f>VLOOKUP(A569,'Sheet1 - Table (1)'!$A$8:$AAB$10075,MATCH($X$8,'Sheet1 - Table (1)'!$10:$10,0),FALSE)</f>
        <v>0</v>
      </c>
      <c r="Y569" s="96" t="str">
        <f t="shared" si="107"/>
        <v>Fonds de placement</v>
      </c>
      <c r="AA569" s="96" t="s">
        <v>1823</v>
      </c>
      <c r="AB569" s="96" t="s">
        <v>472</v>
      </c>
      <c r="AC569" s="214" t="s">
        <v>472</v>
      </c>
      <c r="AD569" s="214" t="s">
        <v>2537</v>
      </c>
      <c r="AE569" s="96" t="s">
        <v>5088</v>
      </c>
      <c r="AF569" s="245" t="s">
        <v>5088</v>
      </c>
      <c r="AJ569" s="96" t="s">
        <v>472</v>
      </c>
      <c r="AK569" s="96" t="s">
        <v>472</v>
      </c>
      <c r="AL569" s="96" t="s">
        <v>2537</v>
      </c>
      <c r="AM569" s="96" t="str">
        <f t="shared" si="110"/>
        <v>Liquidités étrangères hedged</v>
      </c>
      <c r="AO569" s="96" t="s">
        <v>472</v>
      </c>
      <c r="AP569" s="96" t="s">
        <v>1804</v>
      </c>
      <c r="AS569" s="101" t="str">
        <f t="shared" ref="AS569:AS598" si="116">IF(AR569="","",AR569-E569%)</f>
        <v/>
      </c>
      <c r="AT569" s="101">
        <v>0.749</v>
      </c>
      <c r="AU569" s="101">
        <v>0.251</v>
      </c>
      <c r="AX569" s="101">
        <v>1</v>
      </c>
      <c r="BN569" s="101">
        <v>1</v>
      </c>
      <c r="BZ569" s="101" t="str">
        <f>IF(AJ569="Obligations",AP569&amp;" "&amp;AI569&amp;" "&amp;IF(AQ569&lt;3.5,"SHORT",IF(AQ569&gt;8,"LONG","MID")),"")</f>
        <v/>
      </c>
      <c r="CA569" s="101" t="s">
        <v>70</v>
      </c>
      <c r="CB569" s="101"/>
      <c r="CC569" s="101" t="s">
        <v>70</v>
      </c>
      <c r="CD569" s="42" t="s">
        <v>4374</v>
      </c>
      <c r="CE569" s="42" t="s">
        <v>4374</v>
      </c>
      <c r="CF569" s="42" t="str">
        <f>IFERROR(VLOOKUP(Funds[[#This Row],[Code ISIN]],[1]GLOBAL!$C$1:$L$27,10,FALSE)," ")</f>
        <v xml:space="preserve"> </v>
      </c>
      <c r="CG569" s="42" t="s">
        <v>4374</v>
      </c>
      <c r="CH569" s="42" t="s">
        <v>4374</v>
      </c>
      <c r="CI569" s="42" t="s">
        <v>4374</v>
      </c>
      <c r="CK569" s="96" t="s">
        <v>4374</v>
      </c>
      <c r="CL569" s="246" t="str">
        <f>VLOOKUP(Funds[[#This Row],[Code ISIN]],'Sheet1 - Table (1)'!$A$10:$AF$110017,MATCH("Funds Liquidity",'Sheet1 - Table (1)'!$10:$10,0),FALSE)</f>
        <v>Jour</v>
      </c>
    </row>
    <row r="570" spans="1:93">
      <c r="A570" s="80" t="s">
        <v>329</v>
      </c>
      <c r="B570" s="305">
        <f>IF(ISERROR(VALUE(VLOOKUP($A570,'Sheet1 - Table (1)'!$A$8:$AG$1186,COLUMN(B$7),FALSE))),VLOOKUP(A570,TK_MANQUANTS,2,FALSE),IF(VALUE(VLOOKUP($A570,'Sheet1 - Table (1)'!$A$8:$AG$1186,COLUMN(B$7),FALSE))=0,VLOOKUP(A570,TK_MANQUANTS,2,FALSE),VALUE(VLOOKUP($A570,'Sheet1 - Table (1)'!$A$8:$AG$1186,COLUMN(B$7),FALSE))))</f>
        <v>1363891</v>
      </c>
      <c r="C570" s="80" t="str">
        <f>VLOOKUP($A570,'Sheet1 - Table (1)'!$A$8:$AG$1186,COLUMN(C$7),FALSE)</f>
        <v>Swisscanto (LU) MMF Responsible EUR AT</v>
      </c>
      <c r="D570" s="82">
        <f>VLOOKUP($A570,'Sheet1 - Table (1)'!$A$8:$AG$1186,COLUMN(D$7),FALSE)</f>
        <v>44196</v>
      </c>
      <c r="E570" s="124">
        <f>VLOOKUP($A570,'Sheet1 - Table (1)'!$A$8:$AG$1186,COLUMN(E$7),FALSE)</f>
        <v>0.26</v>
      </c>
      <c r="F570" s="80" t="b">
        <f>VLOOKUP($A570,'Sheet1 - Table (1)'!$A$8:$AG$1186,COLUMN(F$7),FALSE)</f>
        <v>1</v>
      </c>
      <c r="G570" s="80" t="str">
        <f>VLOOKUP($A570,'Sheet1 - Table (1)'!$A$8:$AG$1186,COLUMN(G$7),FALSE)</f>
        <v>Luxembourg</v>
      </c>
      <c r="H570" s="80" t="str">
        <f>VLOOKUP($A570,'Sheet1 - Table (1)'!$A$8:$AG$1186,COLUMN(H$7),FALSE)</f>
        <v>EUR</v>
      </c>
      <c r="I570" s="80" t="str">
        <f>VLOOKUP($A570,'Sheet1 - Table (1)'!$A$8:$AG$1186,COLUMN(I$7),FALSE)</f>
        <v>Fonds de placement</v>
      </c>
      <c r="J570" s="80" t="str">
        <f>VLOOKUP($A570,'Sheet1 - Table (1)'!$A$8:$AG$1186,COLUMN(J$7),FALSE)</f>
        <v>Fond de Marché Monétaire</v>
      </c>
      <c r="K570" s="82">
        <f>VLOOKUP($A570,'Sheet1 - Table (1)'!$A$8:$AG$1186,COLUMN(K$7),FALSE)</f>
        <v>44255</v>
      </c>
      <c r="L570" s="80">
        <f>VLOOKUP($A570,'Sheet1 - Table (1)'!$A$8:$AG$1186,COLUMN(L$7),FALSE)</f>
        <v>119.59635160000001</v>
      </c>
      <c r="M570" s="80" t="str">
        <f>VLOOKUP($A570,'Sheet1 - Table (1)'!$A$8:$AG$1186,COLUMN(M$7),FALSE)</f>
        <v>Retained</v>
      </c>
      <c r="N570" s="80">
        <f>VLOOKUP($A570,'Sheet1 - Table (1)'!$A$8:$AG$1186,COLUMN(N$7),FALSE)</f>
        <v>0</v>
      </c>
      <c r="O570" s="80">
        <f>VLOOKUP($A570,'Sheet1 - Table (1)'!$A$8:$AG$1186,COLUMN(O$7),FALSE)</f>
        <v>0</v>
      </c>
      <c r="P570" s="80">
        <f>VLOOKUP($A570,'Sheet1 - Table (1)'!$A$8:$AG$1186,COLUMN(P$7),FALSE)</f>
        <v>0</v>
      </c>
      <c r="Q570" s="80">
        <f>VLOOKUP($A570,'Sheet1 - Table (1)'!$A$8:$AG$1186,COLUMN(Q$7),FALSE)</f>
        <v>0</v>
      </c>
      <c r="R570" s="80">
        <f>VLOOKUP($A570,'Sheet1 - Table (1)'!$A$8:$AG$1186,COLUMN(R$7),FALSE)</f>
        <v>0</v>
      </c>
      <c r="S570" s="80" t="b">
        <f>VLOOKUP($A570,'Sheet1 - Table (1)'!$A$8:$AG$1186,COLUMN(S$7),FALSE)</f>
        <v>1</v>
      </c>
      <c r="T570" s="80">
        <f>VLOOKUP($A570,'Sheet1 - Table (1)'!$A$8:$AG$1186,COLUMN(T$7),FALSE)</f>
        <v>0</v>
      </c>
      <c r="U570" s="80" t="str">
        <f t="shared" si="112"/>
        <v>GE</v>
      </c>
      <c r="V570" s="80" t="str">
        <f>VLOOKUP($A570,'Sheet1 - Table (1)'!$A$8:$AG$1186,COLUMN(V$7)+3,FALSE)</f>
        <v>LU - FCP - Parte 1</v>
      </c>
      <c r="W570" s="80" t="str">
        <f>VLOOKUP(A570,'Sheet1 - Table (1)'!$A$8:$AF$10075,MATCH($W$8,'Sheet1 - Table (1)'!$10:$10,0),FALSE)</f>
        <v>Détermination des Prix Quotidien</v>
      </c>
      <c r="X570" s="80">
        <f>VLOOKUP(A570,'Sheet1 - Table (1)'!$A$8:$AAB$10075,MATCH($X$8,'Sheet1 - Table (1)'!$10:$10,0),FALSE)</f>
        <v>0</v>
      </c>
      <c r="Y570" s="96" t="str">
        <f t="shared" si="107"/>
        <v>Fonds de placement</v>
      </c>
      <c r="AA570" s="96" t="s">
        <v>1823</v>
      </c>
      <c r="AB570" s="96" t="s">
        <v>472</v>
      </c>
      <c r="AC570" s="214" t="s">
        <v>472</v>
      </c>
      <c r="AD570" s="214" t="s">
        <v>5088</v>
      </c>
      <c r="AE570" s="96" t="s">
        <v>2538</v>
      </c>
      <c r="AF570" s="245" t="s">
        <v>5088</v>
      </c>
      <c r="AJ570" s="96" t="s">
        <v>472</v>
      </c>
      <c r="AK570" s="96" t="s">
        <v>472</v>
      </c>
      <c r="AL570" s="96" t="s">
        <v>5088</v>
      </c>
      <c r="AM570" s="96" t="str">
        <f t="shared" si="110"/>
        <v>Liquidités étrangères</v>
      </c>
      <c r="AO570" s="96" t="s">
        <v>472</v>
      </c>
      <c r="AP570" s="96" t="s">
        <v>1804</v>
      </c>
      <c r="AS570" s="101" t="str">
        <f t="shared" si="116"/>
        <v/>
      </c>
      <c r="AT570" s="101">
        <v>0.39300000000000002</v>
      </c>
      <c r="AU570" s="101">
        <v>0.60699999999999998</v>
      </c>
      <c r="AY570" s="101">
        <v>1</v>
      </c>
      <c r="BZ570" s="101" t="str">
        <f>IF(AJ570="Obligations",AP570&amp;" "&amp;AI570&amp;" "&amp;IF(AQ570&lt;3.5,"SHORT",IF(AQ570&gt;8,"LONG","MID")),"")</f>
        <v/>
      </c>
      <c r="CA570" s="101" t="s">
        <v>70</v>
      </c>
      <c r="CB570" s="101"/>
      <c r="CC570" s="101" t="s">
        <v>70</v>
      </c>
      <c r="CD570" s="42" t="s">
        <v>4374</v>
      </c>
      <c r="CE570" s="42" t="s">
        <v>4374</v>
      </c>
      <c r="CF570" s="42" t="str">
        <f>IFERROR(VLOOKUP(Funds[[#This Row],[Code ISIN]],[1]GLOBAL!$C$1:$L$27,10,FALSE)," ")</f>
        <v xml:space="preserve"> </v>
      </c>
      <c r="CG570" s="42" t="s">
        <v>4374</v>
      </c>
      <c r="CH570" s="42" t="s">
        <v>4374</v>
      </c>
      <c r="CI570" s="42" t="s">
        <v>4374</v>
      </c>
      <c r="CK570" s="96" t="s">
        <v>4374</v>
      </c>
      <c r="CL570" s="246" t="str">
        <f>VLOOKUP(Funds[[#This Row],[Code ISIN]],'Sheet1 - Table (1)'!$A$10:$AF$110017,MATCH("Funds Liquidity",'Sheet1 - Table (1)'!$10:$10,0),FALSE)</f>
        <v>Jour</v>
      </c>
    </row>
    <row r="571" spans="1:93">
      <c r="A571" s="80" t="s">
        <v>330</v>
      </c>
      <c r="B571" s="305">
        <f>IF(ISERROR(VALUE(VLOOKUP($A571,'Sheet1 - Table (1)'!$A$8:$AG$1186,COLUMN(B$7),FALSE))),VLOOKUP(A571,TK_MANQUANTS,2,FALSE),IF(VALUE(VLOOKUP($A571,'Sheet1 - Table (1)'!$A$8:$AG$1186,COLUMN(B$7),FALSE))=0,VLOOKUP(A571,TK_MANQUANTS,2,FALSE),VALUE(VLOOKUP($A571,'Sheet1 - Table (1)'!$A$8:$AG$1186,COLUMN(B$7),FALSE))))</f>
        <v>1363886</v>
      </c>
      <c r="C571" s="80" t="str">
        <f>VLOOKUP($A571,'Sheet1 - Table (1)'!$A$8:$AG$1186,COLUMN(C$7),FALSE)</f>
        <v>SWC (LU) Money Market Fund GBP AT</v>
      </c>
      <c r="D571" s="82">
        <f>VLOOKUP($A571,'Sheet1 - Table (1)'!$A$8:$AG$1186,COLUMN(D$7),FALSE)</f>
        <v>43250</v>
      </c>
      <c r="E571" s="124">
        <f>VLOOKUP($A571,'Sheet1 - Table (1)'!$A$8:$AG$1186,COLUMN(E$7),FALSE)</f>
        <v>0.37</v>
      </c>
      <c r="F571" s="80" t="b">
        <f>VLOOKUP($A571,'Sheet1 - Table (1)'!$A$8:$AG$1186,COLUMN(F$7),FALSE)</f>
        <v>1</v>
      </c>
      <c r="G571" s="80" t="str">
        <f>VLOOKUP($A571,'Sheet1 - Table (1)'!$A$8:$AG$1186,COLUMN(G$7),FALSE)</f>
        <v>Luxembourg</v>
      </c>
      <c r="H571" s="80" t="str">
        <f>VLOOKUP($A571,'Sheet1 - Table (1)'!$A$8:$AG$1186,COLUMN(H$7),FALSE)</f>
        <v>GBP</v>
      </c>
      <c r="I571" s="80" t="str">
        <f>VLOOKUP($A571,'Sheet1 - Table (1)'!$A$8:$AG$1186,COLUMN(I$7),FALSE)</f>
        <v>Fonds de placement</v>
      </c>
      <c r="J571" s="80" t="str">
        <f>VLOOKUP($A571,'Sheet1 - Table (1)'!$A$8:$AG$1186,COLUMN(J$7),FALSE)</f>
        <v>Fond de Marché Monétaire</v>
      </c>
      <c r="K571" s="82">
        <f>VLOOKUP($A571,'Sheet1 - Table (1)'!$A$8:$AG$1186,COLUMN(K$7),FALSE)</f>
        <v>0</v>
      </c>
      <c r="L571" s="80">
        <f>VLOOKUP($A571,'Sheet1 - Table (1)'!$A$8:$AG$1186,COLUMN(L$7),FALSE)</f>
        <v>0</v>
      </c>
      <c r="M571" s="80" t="str">
        <f>VLOOKUP($A571,'Sheet1 - Table (1)'!$A$8:$AG$1186,COLUMN(M$7),FALSE)</f>
        <v>Retained</v>
      </c>
      <c r="N571" s="80">
        <f>VLOOKUP($A571,'Sheet1 - Table (1)'!$A$8:$AG$1186,COLUMN(N$7),FALSE)</f>
        <v>0</v>
      </c>
      <c r="O571" s="80">
        <f>VLOOKUP($A571,'Sheet1 - Table (1)'!$A$8:$AG$1186,COLUMN(O$7),FALSE)</f>
        <v>0</v>
      </c>
      <c r="P571" s="80">
        <f>VLOOKUP($A571,'Sheet1 - Table (1)'!$A$8:$AG$1186,COLUMN(P$7),FALSE)</f>
        <v>0</v>
      </c>
      <c r="Q571" s="80">
        <f>VLOOKUP($A571,'Sheet1 - Table (1)'!$A$8:$AG$1186,COLUMN(Q$7),FALSE)</f>
        <v>0</v>
      </c>
      <c r="R571" s="80">
        <f>VLOOKUP($A571,'Sheet1 - Table (1)'!$A$8:$AG$1186,COLUMN(R$7),FALSE)</f>
        <v>0</v>
      </c>
      <c r="S571" s="80" t="b">
        <f>VLOOKUP($A571,'Sheet1 - Table (1)'!$A$8:$AG$1186,COLUMN(S$7),FALSE)</f>
        <v>1</v>
      </c>
      <c r="T571" s="80">
        <f>VLOOKUP($A571,'Sheet1 - Table (1)'!$A$8:$AG$1186,COLUMN(T$7),FALSE)</f>
        <v>0</v>
      </c>
      <c r="U571" s="80" t="str">
        <f t="shared" si="112"/>
        <v>GE</v>
      </c>
      <c r="V571" s="80" t="str">
        <f>VLOOKUP($A571,'Sheet1 - Table (1)'!$A$8:$AG$1186,COLUMN(V$7)+3,FALSE)</f>
        <v>LU - FCP - Parte 1</v>
      </c>
      <c r="W571" s="80" t="str">
        <f>VLOOKUP(A571,'Sheet1 - Table (1)'!$A$8:$AF$10075,MATCH($W$8,'Sheet1 - Table (1)'!$10:$10,0),FALSE)</f>
        <v>Détermination des Prix Quotidien</v>
      </c>
      <c r="X571" s="80">
        <f>VLOOKUP(A571,'Sheet1 - Table (1)'!$A$8:$AAB$10075,MATCH($X$8,'Sheet1 - Table (1)'!$10:$10,0),FALSE)</f>
        <v>0</v>
      </c>
      <c r="Y571" s="96" t="str">
        <f t="shared" si="107"/>
        <v>Fonds de placement</v>
      </c>
      <c r="AA571" s="96" t="s">
        <v>1823</v>
      </c>
      <c r="AB571" s="96" t="s">
        <v>472</v>
      </c>
      <c r="AC571" s="214" t="s">
        <v>472</v>
      </c>
      <c r="AD571" s="214" t="s">
        <v>5088</v>
      </c>
      <c r="AE571" s="96" t="s">
        <v>5088</v>
      </c>
      <c r="AF571" s="245" t="s">
        <v>5088</v>
      </c>
      <c r="AJ571" s="96" t="s">
        <v>472</v>
      </c>
      <c r="AK571" s="96" t="s">
        <v>472</v>
      </c>
      <c r="AL571" s="96" t="s">
        <v>5088</v>
      </c>
      <c r="AM571" s="96" t="str">
        <f t="shared" si="110"/>
        <v>Liquidités étrangères</v>
      </c>
      <c r="AO571" s="96" t="s">
        <v>472</v>
      </c>
      <c r="AP571" s="96" t="s">
        <v>1804</v>
      </c>
      <c r="AQ571" s="96">
        <v>0.2</v>
      </c>
      <c r="AR571" s="101">
        <v>0</v>
      </c>
      <c r="AS571" s="101">
        <f t="shared" si="116"/>
        <v>-3.7000000000000002E-3</v>
      </c>
      <c r="AT571" s="101">
        <v>0.77200000000000002</v>
      </c>
      <c r="AU571" s="101">
        <v>0.22800000000000001</v>
      </c>
      <c r="AZ571" s="101">
        <v>1</v>
      </c>
      <c r="BZ571" s="101" t="str">
        <f>IF(AJ571="Obligations",AP571&amp;" "&amp;AI571&amp;" "&amp;IF(AQ571&lt;3.5,"SHORT",IF(AQ571&gt;8,"LONG","MID")),"")</f>
        <v/>
      </c>
      <c r="CA571" s="101" t="s">
        <v>70</v>
      </c>
      <c r="CB571" s="101"/>
      <c r="CC571" s="101" t="s">
        <v>70</v>
      </c>
      <c r="CD571" s="42" t="s">
        <v>4374</v>
      </c>
      <c r="CE571" s="42" t="s">
        <v>4374</v>
      </c>
      <c r="CF571" s="42" t="str">
        <f>IFERROR(VLOOKUP(Funds[[#This Row],[Code ISIN]],[1]GLOBAL!$C$1:$L$27,10,FALSE)," ")</f>
        <v xml:space="preserve"> </v>
      </c>
      <c r="CG571" s="42" t="s">
        <v>4374</v>
      </c>
      <c r="CH571" s="42" t="s">
        <v>4374</v>
      </c>
      <c r="CI571" s="42" t="s">
        <v>4374</v>
      </c>
      <c r="CK571" s="96" t="s">
        <v>4374</v>
      </c>
      <c r="CL571" s="246" t="str">
        <f>VLOOKUP(Funds[[#This Row],[Code ISIN]],'Sheet1 - Table (1)'!$A$10:$AF$110017,MATCH("Funds Liquidity",'Sheet1 - Table (1)'!$10:$10,0),FALSE)</f>
        <v>Jour</v>
      </c>
    </row>
    <row r="572" spans="1:93">
      <c r="A572" s="80" t="s">
        <v>331</v>
      </c>
      <c r="B572" s="305">
        <f>IF(ISERROR(VALUE(VLOOKUP($A572,'Sheet1 - Table (1)'!$A$8:$AG$1186,COLUMN(B$7),FALSE))),VLOOKUP(A572,TK_MANQUANTS,2,FALSE),IF(VALUE(VLOOKUP($A572,'Sheet1 - Table (1)'!$A$8:$AG$1186,COLUMN(B$7),FALSE))=0,VLOOKUP(A572,TK_MANQUANTS,2,FALSE),VALUE(VLOOKUP($A572,'Sheet1 - Table (1)'!$A$8:$AG$1186,COLUMN(B$7),FALSE))))</f>
        <v>1363885</v>
      </c>
      <c r="C572" s="80" t="str">
        <f>VLOOKUP($A572,'Sheet1 - Table (1)'!$A$8:$AG$1186,COLUMN(C$7),FALSE)</f>
        <v>Swisscanto (LU) MMF Responsible USD AT</v>
      </c>
      <c r="D572" s="82">
        <f>VLOOKUP($A572,'Sheet1 - Table (1)'!$A$8:$AG$1186,COLUMN(D$7),FALSE)</f>
        <v>44196</v>
      </c>
      <c r="E572" s="124">
        <f>VLOOKUP($A572,'Sheet1 - Table (1)'!$A$8:$AG$1186,COLUMN(E$7),FALSE)</f>
        <v>0.36</v>
      </c>
      <c r="F572" s="80" t="b">
        <f>VLOOKUP($A572,'Sheet1 - Table (1)'!$A$8:$AG$1186,COLUMN(F$7),FALSE)</f>
        <v>1</v>
      </c>
      <c r="G572" s="80" t="str">
        <f>VLOOKUP($A572,'Sheet1 - Table (1)'!$A$8:$AG$1186,COLUMN(G$7),FALSE)</f>
        <v>Luxembourg</v>
      </c>
      <c r="H572" s="80" t="str">
        <f>VLOOKUP($A572,'Sheet1 - Table (1)'!$A$8:$AG$1186,COLUMN(H$7),FALSE)</f>
        <v>USD</v>
      </c>
      <c r="I572" s="80" t="str">
        <f>VLOOKUP($A572,'Sheet1 - Table (1)'!$A$8:$AG$1186,COLUMN(I$7),FALSE)</f>
        <v>Fonds de placement</v>
      </c>
      <c r="J572" s="80" t="str">
        <f>VLOOKUP($A572,'Sheet1 - Table (1)'!$A$8:$AG$1186,COLUMN(J$7),FALSE)</f>
        <v>Fond de Marché Monétaire</v>
      </c>
      <c r="K572" s="82">
        <f>VLOOKUP($A572,'Sheet1 - Table (1)'!$A$8:$AG$1186,COLUMN(K$7),FALSE)</f>
        <v>44255</v>
      </c>
      <c r="L572" s="80">
        <f>VLOOKUP($A572,'Sheet1 - Table (1)'!$A$8:$AG$1186,COLUMN(L$7),FALSE)</f>
        <v>257.0145435</v>
      </c>
      <c r="M572" s="80" t="str">
        <f>VLOOKUP($A572,'Sheet1 - Table (1)'!$A$8:$AG$1186,COLUMN(M$7),FALSE)</f>
        <v>Retained</v>
      </c>
      <c r="N572" s="80">
        <f>VLOOKUP($A572,'Sheet1 - Table (1)'!$A$8:$AG$1186,COLUMN(N$7),FALSE)</f>
        <v>0</v>
      </c>
      <c r="O572" s="80">
        <f>VLOOKUP($A572,'Sheet1 - Table (1)'!$A$8:$AG$1186,COLUMN(O$7),FALSE)</f>
        <v>0</v>
      </c>
      <c r="P572" s="80">
        <f>VLOOKUP($A572,'Sheet1 - Table (1)'!$A$8:$AG$1186,COLUMN(P$7),FALSE)</f>
        <v>0</v>
      </c>
      <c r="Q572" s="80">
        <f>VLOOKUP($A572,'Sheet1 - Table (1)'!$A$8:$AG$1186,COLUMN(Q$7),FALSE)</f>
        <v>0</v>
      </c>
      <c r="R572" s="80">
        <f>VLOOKUP($A572,'Sheet1 - Table (1)'!$A$8:$AG$1186,COLUMN(R$7),FALSE)</f>
        <v>0</v>
      </c>
      <c r="S572" s="80" t="b">
        <f>VLOOKUP($A572,'Sheet1 - Table (1)'!$A$8:$AG$1186,COLUMN(S$7),FALSE)</f>
        <v>1</v>
      </c>
      <c r="T572" s="80">
        <f>VLOOKUP($A572,'Sheet1 - Table (1)'!$A$8:$AG$1186,COLUMN(T$7),FALSE)</f>
        <v>0</v>
      </c>
      <c r="U572" s="80" t="str">
        <f t="shared" si="112"/>
        <v>GE</v>
      </c>
      <c r="V572" s="80" t="str">
        <f>VLOOKUP($A572,'Sheet1 - Table (1)'!$A$8:$AG$1186,COLUMN(V$7)+3,FALSE)</f>
        <v>LU - FCP - Parte 1</v>
      </c>
      <c r="W572" s="80" t="str">
        <f>VLOOKUP(A572,'Sheet1 - Table (1)'!$A$8:$AF$10075,MATCH($W$8,'Sheet1 - Table (1)'!$10:$10,0),FALSE)</f>
        <v>Détermination des Prix Quotidien</v>
      </c>
      <c r="X572" s="80">
        <f>VLOOKUP(A572,'Sheet1 - Table (1)'!$A$8:$AAB$10075,MATCH($X$8,'Sheet1 - Table (1)'!$10:$10,0),FALSE)</f>
        <v>0</v>
      </c>
      <c r="Y572" s="96" t="str">
        <f t="shared" si="107"/>
        <v>Fonds de placement</v>
      </c>
      <c r="AA572" s="96" t="s">
        <v>1823</v>
      </c>
      <c r="AB572" s="96" t="s">
        <v>472</v>
      </c>
      <c r="AC572" s="214" t="s">
        <v>472</v>
      </c>
      <c r="AD572" s="214" t="s">
        <v>5088</v>
      </c>
      <c r="AE572" s="96" t="s">
        <v>5088</v>
      </c>
      <c r="AF572" s="245" t="s">
        <v>2539</v>
      </c>
      <c r="AJ572" s="96" t="s">
        <v>472</v>
      </c>
      <c r="AK572" s="96" t="s">
        <v>472</v>
      </c>
      <c r="AL572" s="96" t="s">
        <v>5088</v>
      </c>
      <c r="AM572" s="96" t="str">
        <f t="shared" si="110"/>
        <v>Liquidités étrangères</v>
      </c>
      <c r="AO572" s="96" t="s">
        <v>472</v>
      </c>
      <c r="AP572" s="96" t="s">
        <v>1804</v>
      </c>
      <c r="AS572" s="101" t="str">
        <f t="shared" si="116"/>
        <v/>
      </c>
      <c r="AT572" s="101">
        <v>0.48399999999999999</v>
      </c>
      <c r="AU572" s="101">
        <v>0.51600000000000001</v>
      </c>
      <c r="BB572" s="101">
        <v>1</v>
      </c>
      <c r="BZ572" s="101" t="str">
        <f>IF(AJ572="Obligations",AP572&amp;" "&amp;AI572&amp;" "&amp;IF(AQ572&lt;3.5,"SHORT",IF(AQ572&gt;8,"LONG","MID")),"")</f>
        <v/>
      </c>
      <c r="CA572" s="101" t="s">
        <v>70</v>
      </c>
      <c r="CB572" s="101"/>
      <c r="CC572" s="101" t="s">
        <v>70</v>
      </c>
      <c r="CD572" s="42" t="s">
        <v>4374</v>
      </c>
      <c r="CE572" s="42" t="s">
        <v>4374</v>
      </c>
      <c r="CF572" s="42" t="str">
        <f>IFERROR(VLOOKUP(Funds[[#This Row],[Code ISIN]],[1]GLOBAL!$C$1:$L$27,10,FALSE)," ")</f>
        <v xml:space="preserve"> </v>
      </c>
      <c r="CG572" s="42" t="s">
        <v>4374</v>
      </c>
      <c r="CH572" s="42" t="s">
        <v>4374</v>
      </c>
      <c r="CI572" s="42" t="s">
        <v>4374</v>
      </c>
      <c r="CK572" s="96" t="s">
        <v>4374</v>
      </c>
      <c r="CL572" s="246" t="str">
        <f>VLOOKUP(Funds[[#This Row],[Code ISIN]],'Sheet1 - Table (1)'!$A$10:$AF$110017,MATCH("Funds Liquidity",'Sheet1 - Table (1)'!$10:$10,0),FALSE)</f>
        <v>Jour</v>
      </c>
    </row>
    <row r="573" spans="1:93">
      <c r="A573" s="80" t="s">
        <v>348</v>
      </c>
      <c r="B573" s="305">
        <f>IF(ISERROR(VALUE(VLOOKUP($A573,'Sheet1 - Table (1)'!$A$8:$AG$1186,COLUMN(B$7),FALSE))),VLOOKUP(A573,TK_MANQUANTS,2,FALSE),IF(VALUE(VLOOKUP($A573,'Sheet1 - Table (1)'!$A$8:$AG$1186,COLUMN(B$7),FALSE))=0,VLOOKUP(A573,TK_MANQUANTS,2,FALSE),VALUE(VLOOKUP($A573,'Sheet1 - Table (1)'!$A$8:$AG$1186,COLUMN(B$7),FALSE))))</f>
        <v>947744</v>
      </c>
      <c r="C573" s="80" t="str">
        <f>VLOOKUP($A573,'Sheet1 - Table (1)'!$A$8:$AG$1186,COLUMN(C$7),FALSE)</f>
        <v>Swisscanto AST Obligationen Dollar Plus DT CHF</v>
      </c>
      <c r="D573" s="82">
        <f>VLOOKUP($A573,'Sheet1 - Table (1)'!$A$8:$AG$1186,COLUMN(D$7),FALSE)</f>
        <v>42551</v>
      </c>
      <c r="E573" s="124">
        <f>VLOOKUP($A573,'Sheet1 - Table (1)'!$A$8:$AG$1186,COLUMN(E$7),FALSE)</f>
        <v>0.4</v>
      </c>
      <c r="F573" s="80">
        <f>VLOOKUP($A573,'Sheet1 - Table (1)'!$A$8:$AG$1186,COLUMN(F$7),FALSE)</f>
        <v>0</v>
      </c>
      <c r="G573" s="80" t="str">
        <f>VLOOKUP($A573,'Sheet1 - Table (1)'!$A$8:$AG$1186,COLUMN(G$7),FALSE)</f>
        <v>Switzerland</v>
      </c>
      <c r="H573" s="80" t="str">
        <f>VLOOKUP($A573,'Sheet1 - Table (1)'!$A$8:$AG$1186,COLUMN(H$7),FALSE)</f>
        <v>CHF</v>
      </c>
      <c r="I573" s="80" t="str">
        <f>VLOOKUP($A573,'Sheet1 - Table (1)'!$A$8:$AG$1186,COLUMN(I$7),FALSE)</f>
        <v>Pension Funds</v>
      </c>
      <c r="J573" s="80" t="str">
        <f>VLOOKUP($A573,'Sheet1 - Table (1)'!$A$8:$AG$1186,COLUMN(J$7),FALSE)</f>
        <v>Obligation</v>
      </c>
      <c r="K573" s="82">
        <f>VLOOKUP($A573,'Sheet1 - Table (1)'!$A$8:$AG$1186,COLUMN(K$7),FALSE)</f>
        <v>0</v>
      </c>
      <c r="L573" s="80">
        <f>VLOOKUP($A573,'Sheet1 - Table (1)'!$A$8:$AG$1186,COLUMN(L$7),FALSE)</f>
        <v>0</v>
      </c>
      <c r="M573" s="80" t="str">
        <f>VLOOKUP($A573,'Sheet1 - Table (1)'!$A$8:$AG$1186,COLUMN(M$7),FALSE)</f>
        <v>Retained</v>
      </c>
      <c r="N573" s="80">
        <f>VLOOKUP($A573,'Sheet1 - Table (1)'!$A$8:$AG$1186,COLUMN(N$7),FALSE)</f>
        <v>0</v>
      </c>
      <c r="O573" s="80">
        <f>VLOOKUP($A573,'Sheet1 - Table (1)'!$A$8:$AG$1186,COLUMN(O$7),FALSE)</f>
        <v>0</v>
      </c>
      <c r="P573" s="80">
        <f>VLOOKUP($A573,'Sheet1 - Table (1)'!$A$8:$AG$1186,COLUMN(P$7),FALSE)</f>
        <v>0</v>
      </c>
      <c r="Q573" s="80">
        <f>VLOOKUP($A573,'Sheet1 - Table (1)'!$A$8:$AG$1186,COLUMN(Q$7),FALSE)</f>
        <v>0</v>
      </c>
      <c r="R573" s="80">
        <f>VLOOKUP($A573,'Sheet1 - Table (1)'!$A$8:$AG$1186,COLUMN(R$7),FALSE)</f>
        <v>0</v>
      </c>
      <c r="S573" s="80">
        <f>VLOOKUP($A573,'Sheet1 - Table (1)'!$A$8:$AG$1186,COLUMN(S$7),FALSE)</f>
        <v>0</v>
      </c>
      <c r="T573" s="80">
        <f>VLOOKUP($A573,'Sheet1 - Table (1)'!$A$8:$AG$1186,COLUMN(T$7),FALSE)</f>
        <v>0</v>
      </c>
      <c r="U573" s="80" t="str">
        <f t="shared" si="112"/>
        <v/>
      </c>
      <c r="V573" s="80" t="str">
        <f>VLOOKUP($A573,'Sheet1 - Table (1)'!$A$8:$AG$1186,COLUMN(V$7)+3,FALSE)</f>
        <v>CH - Anlagestiftung</v>
      </c>
      <c r="W573" s="80" t="str">
        <f>VLOOKUP(A573,'Sheet1 - Table (1)'!$A$8:$AF$10075,MATCH($W$8,'Sheet1 - Table (1)'!$10:$10,0),FALSE)</f>
        <v>Détermination des Prix Quotidien</v>
      </c>
      <c r="X573" s="80">
        <f>VLOOKUP(A573,'Sheet1 - Table (1)'!$A$8:$AAB$10075,MATCH($X$8,'Sheet1 - Table (1)'!$10:$10,0),FALSE)</f>
        <v>0</v>
      </c>
      <c r="Y573" s="96" t="str">
        <f t="shared" ref="Y573:Y636" si="117">IF(OR(I573="Actions",I573="Exchange Traded Funds"),"ETF","Fonds de placement")</f>
        <v>Fonds de placement</v>
      </c>
      <c r="AA573" s="96" t="s">
        <v>1823</v>
      </c>
      <c r="AB573" s="96" t="s">
        <v>2481</v>
      </c>
      <c r="AC573" s="214" t="s">
        <v>140</v>
      </c>
      <c r="AD573" s="214" t="s">
        <v>2481</v>
      </c>
      <c r="AE573" s="96" t="s">
        <v>2481</v>
      </c>
      <c r="AF573" s="246" t="s">
        <v>2546</v>
      </c>
      <c r="AI573" s="96" t="s">
        <v>380</v>
      </c>
      <c r="AJ573" s="96" t="s">
        <v>140</v>
      </c>
      <c r="AK573" s="96" t="s">
        <v>140</v>
      </c>
      <c r="AL573" s="96" t="s">
        <v>2481</v>
      </c>
      <c r="AM573" s="96" t="str">
        <f t="shared" si="110"/>
        <v>Obligations étrangères</v>
      </c>
      <c r="AO573" s="96" t="s">
        <v>2481</v>
      </c>
      <c r="AP573" s="96" t="s">
        <v>86</v>
      </c>
      <c r="AQ573" s="96">
        <v>5.7</v>
      </c>
      <c r="AR573" s="101">
        <v>3.7100000000000001E-2</v>
      </c>
      <c r="AS573" s="101">
        <f t="shared" si="116"/>
        <v>3.3100000000000004E-2</v>
      </c>
      <c r="BB573" s="101">
        <v>1</v>
      </c>
      <c r="BN573" s="101">
        <v>1</v>
      </c>
      <c r="BW573" s="101">
        <v>1</v>
      </c>
      <c r="BY573" s="101" t="s">
        <v>108</v>
      </c>
      <c r="BZ573" s="101" t="str">
        <f>IF(AJ573="Obligations",AP573&amp;" "&amp;AI573&amp;" "&amp;IF(AI573="High Yield",IF(AQ573&lt;2.5,"SHORT",IF(AQ573&gt;4,"LONG","MID")),IF(AQ573&lt;3.5,"SHORT",IF(AQ573&gt;8,"LONG","MID"))),"")</f>
        <v>Courbe USD Corporate MID</v>
      </c>
      <c r="CA573" s="101" t="s">
        <v>70</v>
      </c>
      <c r="CB573" s="101"/>
      <c r="CC573" s="101" t="s">
        <v>70</v>
      </c>
      <c r="CD573" s="42" t="s">
        <v>4374</v>
      </c>
      <c r="CE573" s="42" t="s">
        <v>4374</v>
      </c>
      <c r="CF573" s="42" t="str">
        <f>IFERROR(VLOOKUP(Funds[[#This Row],[Code ISIN]],[1]GLOBAL!$C$1:$L$27,10,FALSE)," ")</f>
        <v xml:space="preserve"> </v>
      </c>
      <c r="CG573" s="42" t="s">
        <v>4374</v>
      </c>
      <c r="CH573" s="42" t="s">
        <v>4374</v>
      </c>
      <c r="CI573" s="42" t="s">
        <v>4374</v>
      </c>
      <c r="CK573" s="96" t="s">
        <v>4374</v>
      </c>
      <c r="CL573" s="246" t="str">
        <f>VLOOKUP(Funds[[#This Row],[Code ISIN]],'Sheet1 - Table (1)'!$A$10:$AF$110017,MATCH("Funds Liquidity",'Sheet1 - Table (1)'!$10:$10,0),FALSE)</f>
        <v>Jour</v>
      </c>
    </row>
    <row r="574" spans="1:93">
      <c r="A574" s="80" t="s">
        <v>1497</v>
      </c>
      <c r="B574" s="305">
        <f>IF(ISERROR(VALUE(VLOOKUP($A574,'Sheet1 - Table (1)'!$A$8:$AG$1186,COLUMN(B$7),FALSE))),VLOOKUP(A574,TK_MANQUANTS,2,FALSE),IF(VALUE(VLOOKUP($A574,'Sheet1 - Table (1)'!$A$8:$AG$1186,COLUMN(B$7),FALSE))=0,VLOOKUP(A574,TK_MANQUANTS,2,FALSE),VALUE(VLOOKUP($A574,'Sheet1 - Table (1)'!$A$8:$AG$1186,COLUMN(B$7),FALSE))))</f>
        <v>12052329</v>
      </c>
      <c r="C574" s="80" t="str">
        <f>VLOOKUP($A574,'Sheet1 - Table (1)'!$A$8:$AG$1186,COLUMN(C$7),FALSE)</f>
        <v>JPM EM Investment Grade Bond C Acc USD</v>
      </c>
      <c r="D574" s="82">
        <f>VLOOKUP($A574,'Sheet1 - Table (1)'!$A$8:$AG$1186,COLUMN(D$7),FALSE)</f>
        <v>44062</v>
      </c>
      <c r="E574" s="124">
        <f>VLOOKUP($A574,'Sheet1 - Table (1)'!$A$8:$AG$1186,COLUMN(E$7),FALSE)</f>
        <v>0.61</v>
      </c>
      <c r="F574" s="80" t="b">
        <f>VLOOKUP($A574,'Sheet1 - Table (1)'!$A$8:$AG$1186,COLUMN(F$7),FALSE)</f>
        <v>1</v>
      </c>
      <c r="G574" s="80" t="str">
        <f>VLOOKUP($A574,'Sheet1 - Table (1)'!$A$8:$AG$1186,COLUMN(G$7),FALSE)</f>
        <v>Luxembourg</v>
      </c>
      <c r="H574" s="80" t="str">
        <f>VLOOKUP($A574,'Sheet1 - Table (1)'!$A$8:$AG$1186,COLUMN(H$7),FALSE)</f>
        <v>USD</v>
      </c>
      <c r="I574" s="80" t="str">
        <f>VLOOKUP($A574,'Sheet1 - Table (1)'!$A$8:$AG$1186,COLUMN(I$7),FALSE)</f>
        <v>Fonds de placement</v>
      </c>
      <c r="J574" s="80" t="str">
        <f>VLOOKUP($A574,'Sheet1 - Table (1)'!$A$8:$AG$1186,COLUMN(J$7),FALSE)</f>
        <v>Obligation</v>
      </c>
      <c r="K574" s="82">
        <f>VLOOKUP($A574,'Sheet1 - Table (1)'!$A$8:$AG$1186,COLUMN(K$7),FALSE)</f>
        <v>44255</v>
      </c>
      <c r="L574" s="80">
        <f>VLOOKUP($A574,'Sheet1 - Table (1)'!$A$8:$AG$1186,COLUMN(L$7),FALSE)</f>
        <v>786.74795110000002</v>
      </c>
      <c r="M574" s="80" t="str">
        <f>VLOOKUP($A574,'Sheet1 - Table (1)'!$A$8:$AG$1186,COLUMN(M$7),FALSE)</f>
        <v>Retained</v>
      </c>
      <c r="N574" s="80" t="b">
        <f>VLOOKUP($A574,'Sheet1 - Table (1)'!$A$8:$AG$1186,COLUMN(N$7),FALSE)</f>
        <v>1</v>
      </c>
      <c r="O574" s="80" t="b">
        <f>VLOOKUP($A574,'Sheet1 - Table (1)'!$A$8:$AG$1186,COLUMN(O$7),FALSE)</f>
        <v>1</v>
      </c>
      <c r="P574" s="80" t="b">
        <f>VLOOKUP($A574,'Sheet1 - Table (1)'!$A$8:$AG$1186,COLUMN(P$7),FALSE)</f>
        <v>1</v>
      </c>
      <c r="Q574" s="80" t="b">
        <f>VLOOKUP($A574,'Sheet1 - Table (1)'!$A$8:$AG$1186,COLUMN(Q$7),FALSE)</f>
        <v>1</v>
      </c>
      <c r="R574" s="80" t="b">
        <f>VLOOKUP($A574,'Sheet1 - Table (1)'!$A$8:$AG$1186,COLUMN(R$7),FALSE)</f>
        <v>1</v>
      </c>
      <c r="S574" s="80">
        <f>VLOOKUP($A574,'Sheet1 - Table (1)'!$A$8:$AG$1186,COLUMN(S$7),FALSE)</f>
        <v>0</v>
      </c>
      <c r="T574" s="80">
        <f>VLOOKUP($A574,'Sheet1 - Table (1)'!$A$8:$AG$1186,COLUMN(T$7),FALSE)</f>
        <v>0</v>
      </c>
      <c r="U574" s="80" t="str">
        <f t="shared" si="112"/>
        <v>BE-FR-IT-NE-SP</v>
      </c>
      <c r="V574" s="80" t="str">
        <f>VLOOKUP($A574,'Sheet1 - Table (1)'!$A$8:$AG$1186,COLUMN(V$7)+3,FALSE)</f>
        <v>LU - SICAV - Parte 1</v>
      </c>
      <c r="W574" s="80" t="str">
        <f>VLOOKUP(A574,'Sheet1 - Table (1)'!$A$8:$AF$10075,MATCH($W$8,'Sheet1 - Table (1)'!$10:$10,0),FALSE)</f>
        <v>Détermination des Prix Quotidien</v>
      </c>
      <c r="X574" s="80">
        <f>VLOOKUP(A574,'Sheet1 - Table (1)'!$A$8:$AAB$10075,MATCH($X$8,'Sheet1 - Table (1)'!$10:$10,0),FALSE)</f>
        <v>0</v>
      </c>
      <c r="Y574" s="96" t="str">
        <f t="shared" si="117"/>
        <v>Fonds de placement</v>
      </c>
      <c r="AA574" s="96" t="s">
        <v>1823</v>
      </c>
      <c r="AB574" s="96" t="s">
        <v>2481</v>
      </c>
      <c r="AC574" s="214" t="s">
        <v>140</v>
      </c>
      <c r="AD574" s="214" t="s">
        <v>2481</v>
      </c>
      <c r="AE574" s="96" t="s">
        <v>2481</v>
      </c>
      <c r="AF574" s="246" t="s">
        <v>2481</v>
      </c>
      <c r="AI574" s="96" t="s">
        <v>381</v>
      </c>
      <c r="AJ574" s="96" t="s">
        <v>140</v>
      </c>
      <c r="AK574" s="96" t="s">
        <v>140</v>
      </c>
      <c r="AL574" s="96" t="s">
        <v>2481</v>
      </c>
      <c r="AM574" s="96" t="str">
        <f t="shared" si="110"/>
        <v>Obligations étrangères</v>
      </c>
      <c r="AO574" s="96" t="s">
        <v>2481</v>
      </c>
      <c r="AP574" s="96" t="s">
        <v>118</v>
      </c>
      <c r="AQ574" s="96">
        <v>7.1</v>
      </c>
      <c r="AR574" s="101">
        <v>3.9E-2</v>
      </c>
      <c r="AS574" s="101">
        <f t="shared" si="116"/>
        <v>3.2899999999999999E-2</v>
      </c>
      <c r="AT574" s="101">
        <v>1.7999999999999999E-2</v>
      </c>
      <c r="AU574" s="101">
        <v>0.14799999999999999</v>
      </c>
      <c r="AV574" s="101">
        <v>0.83399999999999996</v>
      </c>
      <c r="BB574" s="101">
        <v>1</v>
      </c>
      <c r="BR574" s="101">
        <v>1</v>
      </c>
      <c r="BW574" s="101">
        <v>1</v>
      </c>
      <c r="BY574" s="101" t="s">
        <v>1500</v>
      </c>
      <c r="BZ574" s="101" t="str">
        <f>IF(AJ574="Obligations",AP574&amp;" "&amp;AI574&amp;" "&amp;IF(AQ574&lt;3.5,"SHORT",IF(AQ574&gt;8,"LONG","MID")),"")</f>
        <v>Courbe EM Aggregate MID</v>
      </c>
      <c r="CA574" s="101" t="s">
        <v>70</v>
      </c>
      <c r="CB574" s="101"/>
      <c r="CC574" s="101" t="s">
        <v>70</v>
      </c>
      <c r="CD574" s="42" t="s">
        <v>4374</v>
      </c>
      <c r="CE574" s="42" t="s">
        <v>4374</v>
      </c>
      <c r="CF574" s="42" t="str">
        <f>IFERROR(VLOOKUP(Funds[[#This Row],[Code ISIN]],[1]GLOBAL!$C$1:$L$27,10,FALSE)," ")</f>
        <v xml:space="preserve"> </v>
      </c>
      <c r="CG574" s="42" t="s">
        <v>4374</v>
      </c>
      <c r="CH574" s="42" t="s">
        <v>4374</v>
      </c>
      <c r="CI574" s="42" t="s">
        <v>4374</v>
      </c>
      <c r="CJ574" s="123">
        <v>42551</v>
      </c>
      <c r="CK574" s="96" t="s">
        <v>4374</v>
      </c>
      <c r="CL574" s="246" t="str">
        <f>VLOOKUP(Funds[[#This Row],[Code ISIN]],'Sheet1 - Table (1)'!$A$10:$AF$110017,MATCH("Funds Liquidity",'Sheet1 - Table (1)'!$10:$10,0),FALSE)</f>
        <v>Jour</v>
      </c>
    </row>
    <row r="575" spans="1:93">
      <c r="A575" s="80" t="s">
        <v>209</v>
      </c>
      <c r="B575" s="305">
        <f>IF(ISERROR(VALUE(VLOOKUP($A575,'Sheet1 - Table (1)'!$A$8:$AG$1186,COLUMN(B$7),FALSE))),VLOOKUP(A575,TK_MANQUANTS,2,FALSE),IF(VALUE(VLOOKUP($A575,'Sheet1 - Table (1)'!$A$8:$AG$1186,COLUMN(B$7),FALSE))=0,VLOOKUP(A575,TK_MANQUANTS,2,FALSE),VALUE(VLOOKUP($A575,'Sheet1 - Table (1)'!$A$8:$AG$1186,COLUMN(B$7),FALSE))))</f>
        <v>4239271</v>
      </c>
      <c r="C575" s="80" t="str">
        <f>VLOOKUP($A575,'Sheet1 - Table (1)'!$A$8:$AG$1186,COLUMN(C$7),FALSE)</f>
        <v>GAM Multibond - Abs Rtn Bd Defender-CHF C in liq</v>
      </c>
      <c r="D575" s="82">
        <f>VLOOKUP($A575,'Sheet1 - Table (1)'!$A$8:$AG$1186,COLUMN(D$7),FALSE)</f>
        <v>43515</v>
      </c>
      <c r="E575" s="124">
        <f>VLOOKUP($A575,'Sheet1 - Table (1)'!$A$8:$AG$1186,COLUMN(E$7),FALSE)</f>
        <v>0.95</v>
      </c>
      <c r="F575" s="80" t="b">
        <f>VLOOKUP($A575,'Sheet1 - Table (1)'!$A$8:$AG$1186,COLUMN(F$7),FALSE)</f>
        <v>1</v>
      </c>
      <c r="G575" s="80" t="str">
        <f>VLOOKUP($A575,'Sheet1 - Table (1)'!$A$8:$AG$1186,COLUMN(G$7),FALSE)</f>
        <v>Luxembourg</v>
      </c>
      <c r="H575" s="80" t="str">
        <f>VLOOKUP($A575,'Sheet1 - Table (1)'!$A$8:$AG$1186,COLUMN(H$7),FALSE)</f>
        <v>CHF</v>
      </c>
      <c r="I575" s="80" t="str">
        <f>VLOOKUP($A575,'Sheet1 - Table (1)'!$A$8:$AG$1186,COLUMN(I$7),FALSE)</f>
        <v>Fonds de placement</v>
      </c>
      <c r="J575" s="80" t="str">
        <f>VLOOKUP($A575,'Sheet1 - Table (1)'!$A$8:$AG$1186,COLUMN(J$7),FALSE)</f>
        <v>Obligation</v>
      </c>
      <c r="K575" s="82">
        <f>VLOOKUP($A575,'Sheet1 - Table (1)'!$A$8:$AG$1186,COLUMN(K$7),FALSE)</f>
        <v>0</v>
      </c>
      <c r="L575" s="80">
        <f>VLOOKUP($A575,'Sheet1 - Table (1)'!$A$8:$AG$1186,COLUMN(L$7),FALSE)</f>
        <v>0</v>
      </c>
      <c r="M575" s="80" t="str">
        <f>VLOOKUP($A575,'Sheet1 - Table (1)'!$A$8:$AG$1186,COLUMN(M$7),FALSE)</f>
        <v>Retained</v>
      </c>
      <c r="N575" s="80">
        <f>VLOOKUP($A575,'Sheet1 - Table (1)'!$A$8:$AG$1186,COLUMN(N$7),FALSE)</f>
        <v>0</v>
      </c>
      <c r="O575" s="80" t="b">
        <f>VLOOKUP($A575,'Sheet1 - Table (1)'!$A$8:$AG$1186,COLUMN(O$7),FALSE)</f>
        <v>1</v>
      </c>
      <c r="P575" s="80" t="b">
        <f>VLOOKUP($A575,'Sheet1 - Table (1)'!$A$8:$AG$1186,COLUMN(P$7),FALSE)</f>
        <v>1</v>
      </c>
      <c r="Q575" s="80" t="b">
        <f>VLOOKUP($A575,'Sheet1 - Table (1)'!$A$8:$AG$1186,COLUMN(Q$7),FALSE)</f>
        <v>1</v>
      </c>
      <c r="R575" s="80" t="b">
        <f>VLOOKUP($A575,'Sheet1 - Table (1)'!$A$8:$AG$1186,COLUMN(R$7),FALSE)</f>
        <v>1</v>
      </c>
      <c r="S575" s="80" t="b">
        <f>VLOOKUP($A575,'Sheet1 - Table (1)'!$A$8:$AG$1186,COLUMN(S$7),FALSE)</f>
        <v>1</v>
      </c>
      <c r="T575" s="80">
        <f>VLOOKUP($A575,'Sheet1 - Table (1)'!$A$8:$AG$1186,COLUMN(T$7),FALSE)</f>
        <v>0</v>
      </c>
      <c r="U575" s="80" t="str">
        <f t="shared" si="112"/>
        <v>FR-IT-NE-SP-GE</v>
      </c>
      <c r="V575" s="80" t="str">
        <f>VLOOKUP($A575,'Sheet1 - Table (1)'!$A$8:$AG$1186,COLUMN(V$7)+3,FALSE)</f>
        <v>LU - SICAV - Parte 1</v>
      </c>
      <c r="W575" s="80" t="str">
        <f>VLOOKUP(A575,'Sheet1 - Table (1)'!$A$8:$AF$10075,MATCH($W$8,'Sheet1 - Table (1)'!$10:$10,0),FALSE)</f>
        <v>Détermination des Prix Quotidien</v>
      </c>
      <c r="X575" s="80">
        <f>VLOOKUP(A575,'Sheet1 - Table (1)'!$A$8:$AAB$10075,MATCH($X$8,'Sheet1 - Table (1)'!$10:$10,0),FALSE)</f>
        <v>0</v>
      </c>
      <c r="Y575" s="96" t="str">
        <f t="shared" si="117"/>
        <v>Fonds de placement</v>
      </c>
      <c r="AA575" s="96" t="s">
        <v>1823</v>
      </c>
      <c r="AB575" s="96" t="s">
        <v>2481</v>
      </c>
      <c r="AC575" s="214" t="s">
        <v>140</v>
      </c>
      <c r="AD575" s="214" t="s">
        <v>2064</v>
      </c>
      <c r="AE575" s="96" t="s">
        <v>2481</v>
      </c>
      <c r="AF575" s="246" t="s">
        <v>2481</v>
      </c>
      <c r="AI575" s="96" t="s">
        <v>137</v>
      </c>
      <c r="AJ575" s="96" t="s">
        <v>793</v>
      </c>
      <c r="AK575" s="96" t="s">
        <v>140</v>
      </c>
      <c r="AL575" s="96" t="s">
        <v>2481</v>
      </c>
      <c r="AM575" s="96" t="str">
        <f t="shared" si="110"/>
        <v>Obligations étrangères hedged</v>
      </c>
      <c r="AO575" s="96" t="s">
        <v>2481</v>
      </c>
      <c r="AP575" s="96" t="s">
        <v>74</v>
      </c>
      <c r="AQ575" s="96">
        <v>-0.13</v>
      </c>
      <c r="AR575" s="101">
        <v>1.2500000000000001E-2</v>
      </c>
      <c r="AS575" s="101">
        <f t="shared" si="116"/>
        <v>3.0000000000000009E-3</v>
      </c>
      <c r="AT575" s="101">
        <v>0.71899999999999997</v>
      </c>
      <c r="AV575" s="101">
        <v>7.6999999999999999E-2</v>
      </c>
      <c r="AW575" s="101">
        <v>0.20399999999999999</v>
      </c>
      <c r="AX575" s="101">
        <v>1</v>
      </c>
      <c r="BK575" s="101">
        <v>0.44230000000000003</v>
      </c>
      <c r="BL575" s="101">
        <v>6.2100000000000002E-2</v>
      </c>
      <c r="BM575" s="101">
        <v>0.16009999999999999</v>
      </c>
      <c r="BN575" s="101">
        <v>0.1701</v>
      </c>
      <c r="BO575" s="101">
        <v>6.7000000000000002E-3</v>
      </c>
      <c r="BP575" s="101">
        <v>1.37E-2</v>
      </c>
      <c r="BQ575" s="101">
        <v>5.3699999999999998E-2</v>
      </c>
      <c r="BR575" s="101">
        <v>9.1300000000000006E-2</v>
      </c>
      <c r="BY575" s="101" t="s">
        <v>71</v>
      </c>
      <c r="BZ575" s="101" t="str">
        <f>IF(AJ575="Obligations",AP575&amp;" "&amp;AI575&amp;" "&amp;IF(AQ575&lt;3.5,"SHORT",IF(AQ575&gt;8,"LONG","MID")),"")</f>
        <v/>
      </c>
      <c r="CA575" s="101" t="s">
        <v>70</v>
      </c>
      <c r="CB575" s="101"/>
      <c r="CC575" s="101" t="s">
        <v>70</v>
      </c>
      <c r="CD575" s="42" t="s">
        <v>4374</v>
      </c>
      <c r="CE575" s="42" t="s">
        <v>4374</v>
      </c>
      <c r="CF575" s="42" t="str">
        <f>IFERROR(VLOOKUP(Funds[[#This Row],[Code ISIN]],[1]GLOBAL!$C$1:$L$27,10,FALSE)," ")</f>
        <v xml:space="preserve"> </v>
      </c>
      <c r="CG575" s="42" t="s">
        <v>4374</v>
      </c>
      <c r="CH575" s="42" t="s">
        <v>4374</v>
      </c>
      <c r="CI575" s="42" t="s">
        <v>4374</v>
      </c>
      <c r="CJ575" s="123">
        <v>42734</v>
      </c>
      <c r="CK575" s="96" t="s">
        <v>4374</v>
      </c>
      <c r="CL575" s="246" t="str">
        <f>VLOOKUP(Funds[[#This Row],[Code ISIN]],'Sheet1 - Table (1)'!$A$10:$AF$110017,MATCH("Funds Liquidity",'Sheet1 - Table (1)'!$10:$10,0),FALSE)</f>
        <v>Jour</v>
      </c>
    </row>
    <row r="576" spans="1:93">
      <c r="A576" s="80" t="s">
        <v>210</v>
      </c>
      <c r="B576" s="305">
        <f>IF(ISERROR(VALUE(VLOOKUP($A576,'Sheet1 - Table (1)'!$A$8:$AG$1186,COLUMN(B$7),FALSE))),VLOOKUP(A576,TK_MANQUANTS,2,FALSE),IF(VALUE(VLOOKUP($A576,'Sheet1 - Table (1)'!$A$8:$AG$1186,COLUMN(B$7),FALSE))=0,VLOOKUP(A576,TK_MANQUANTS,2,FALSE),VALUE(VLOOKUP($A576,'Sheet1 - Table (1)'!$A$8:$AG$1186,COLUMN(B$7),FALSE))))</f>
        <v>4239182</v>
      </c>
      <c r="C576" s="80" t="str">
        <f>VLOOKUP($A576,'Sheet1 - Table (1)'!$A$8:$AG$1186,COLUMN(C$7),FALSE)</f>
        <v>GAM Multibond - Abs Rtn Bd Defender-EUR C in liq</v>
      </c>
      <c r="D576" s="82">
        <f>VLOOKUP($A576,'Sheet1 - Table (1)'!$A$8:$AG$1186,COLUMN(D$7),FALSE)</f>
        <v>43515</v>
      </c>
      <c r="E576" s="124">
        <f>VLOOKUP($A576,'Sheet1 - Table (1)'!$A$8:$AG$1186,COLUMN(E$7),FALSE)</f>
        <v>0.98</v>
      </c>
      <c r="F576" s="80" t="b">
        <f>VLOOKUP($A576,'Sheet1 - Table (1)'!$A$8:$AG$1186,COLUMN(F$7),FALSE)</f>
        <v>1</v>
      </c>
      <c r="G576" s="80" t="str">
        <f>VLOOKUP($A576,'Sheet1 - Table (1)'!$A$8:$AG$1186,COLUMN(G$7),FALSE)</f>
        <v>Luxembourg</v>
      </c>
      <c r="H576" s="80" t="str">
        <f>VLOOKUP($A576,'Sheet1 - Table (1)'!$A$8:$AG$1186,COLUMN(H$7),FALSE)</f>
        <v>EUR</v>
      </c>
      <c r="I576" s="80" t="str">
        <f>VLOOKUP($A576,'Sheet1 - Table (1)'!$A$8:$AG$1186,COLUMN(I$7),FALSE)</f>
        <v>Fonds de placement</v>
      </c>
      <c r="J576" s="80" t="str">
        <f>VLOOKUP($A576,'Sheet1 - Table (1)'!$A$8:$AG$1186,COLUMN(J$7),FALSE)</f>
        <v>Obligation</v>
      </c>
      <c r="K576" s="82">
        <f>VLOOKUP($A576,'Sheet1 - Table (1)'!$A$8:$AG$1186,COLUMN(K$7),FALSE)</f>
        <v>0</v>
      </c>
      <c r="L576" s="80">
        <f>VLOOKUP($A576,'Sheet1 - Table (1)'!$A$8:$AG$1186,COLUMN(L$7),FALSE)</f>
        <v>0</v>
      </c>
      <c r="M576" s="80" t="str">
        <f>VLOOKUP($A576,'Sheet1 - Table (1)'!$A$8:$AG$1186,COLUMN(M$7),FALSE)</f>
        <v>Retained</v>
      </c>
      <c r="N576" s="80">
        <f>VLOOKUP($A576,'Sheet1 - Table (1)'!$A$8:$AG$1186,COLUMN(N$7),FALSE)</f>
        <v>0</v>
      </c>
      <c r="O576" s="80" t="b">
        <f>VLOOKUP($A576,'Sheet1 - Table (1)'!$A$8:$AG$1186,COLUMN(O$7),FALSE)</f>
        <v>1</v>
      </c>
      <c r="P576" s="80" t="b">
        <f>VLOOKUP($A576,'Sheet1 - Table (1)'!$A$8:$AG$1186,COLUMN(P$7),FALSE)</f>
        <v>1</v>
      </c>
      <c r="Q576" s="80" t="b">
        <f>VLOOKUP($A576,'Sheet1 - Table (1)'!$A$8:$AG$1186,COLUMN(Q$7),FALSE)</f>
        <v>1</v>
      </c>
      <c r="R576" s="80" t="b">
        <f>VLOOKUP($A576,'Sheet1 - Table (1)'!$A$8:$AG$1186,COLUMN(R$7),FALSE)</f>
        <v>1</v>
      </c>
      <c r="S576" s="80" t="b">
        <f>VLOOKUP($A576,'Sheet1 - Table (1)'!$A$8:$AG$1186,COLUMN(S$7),FALSE)</f>
        <v>1</v>
      </c>
      <c r="T576" s="80" t="b">
        <f>VLOOKUP($A576,'Sheet1 - Table (1)'!$A$8:$AG$1186,COLUMN(T$7),FALSE)</f>
        <v>1</v>
      </c>
      <c r="U576" s="80" t="str">
        <f t="shared" si="112"/>
        <v>FR-IT-NE-SP-GE-UK</v>
      </c>
      <c r="V576" s="80" t="str">
        <f>VLOOKUP($A576,'Sheet1 - Table (1)'!$A$8:$AG$1186,COLUMN(V$7)+3,FALSE)</f>
        <v>LU - SICAV - Parte 1</v>
      </c>
      <c r="W576" s="80" t="str">
        <f>VLOOKUP(A576,'Sheet1 - Table (1)'!$A$8:$AF$10075,MATCH($W$8,'Sheet1 - Table (1)'!$10:$10,0),FALSE)</f>
        <v>Détermination des Prix Quotidien</v>
      </c>
      <c r="X576" s="80">
        <f>VLOOKUP(A576,'Sheet1 - Table (1)'!$A$8:$AAB$10075,MATCH($X$8,'Sheet1 - Table (1)'!$10:$10,0),FALSE)</f>
        <v>0</v>
      </c>
      <c r="Y576" s="96" t="str">
        <f t="shared" si="117"/>
        <v>Fonds de placement</v>
      </c>
      <c r="AA576" s="96" t="s">
        <v>1823</v>
      </c>
      <c r="AB576" s="96" t="s">
        <v>2481</v>
      </c>
      <c r="AC576" s="214" t="s">
        <v>140</v>
      </c>
      <c r="AD576" s="214" t="s">
        <v>2481</v>
      </c>
      <c r="AE576" s="96" t="s">
        <v>2542</v>
      </c>
      <c r="AF576" s="246" t="s">
        <v>2481</v>
      </c>
      <c r="AI576" s="96" t="s">
        <v>137</v>
      </c>
      <c r="AJ576" s="96" t="s">
        <v>793</v>
      </c>
      <c r="AK576" s="96" t="s">
        <v>140</v>
      </c>
      <c r="AL576" s="96" t="s">
        <v>2481</v>
      </c>
      <c r="AM576" s="96" t="str">
        <f t="shared" si="110"/>
        <v>Obligations étrangères</v>
      </c>
      <c r="AO576" s="96" t="s">
        <v>2481</v>
      </c>
      <c r="AP576" s="96" t="s">
        <v>74</v>
      </c>
      <c r="AQ576" s="96">
        <v>-0.13</v>
      </c>
      <c r="AR576" s="101">
        <v>1.2500000000000001E-2</v>
      </c>
      <c r="AS576" s="101">
        <f t="shared" si="116"/>
        <v>2.700000000000001E-3</v>
      </c>
      <c r="AT576" s="101">
        <v>0.71899999999999997</v>
      </c>
      <c r="AV576" s="101">
        <v>7.6999999999999999E-2</v>
      </c>
      <c r="AW576" s="101">
        <v>0.20399999999999999</v>
      </c>
      <c r="AY576" s="101">
        <v>1</v>
      </c>
      <c r="BZ576" s="101" t="str">
        <f>IF(AJ576="Obligations",AP576&amp;" "&amp;AI576&amp;" "&amp;IF(AQ576&lt;3.5,"SHORT",IF(AQ576&gt;8,"LONG","MID")),"")</f>
        <v/>
      </c>
      <c r="CA576" s="101" t="s">
        <v>70</v>
      </c>
      <c r="CB576" s="101"/>
      <c r="CC576" s="101" t="s">
        <v>70</v>
      </c>
      <c r="CD576" s="42" t="s">
        <v>4374</v>
      </c>
      <c r="CE576" s="42" t="s">
        <v>4374</v>
      </c>
      <c r="CF576" s="42" t="str">
        <f>IFERROR(VLOOKUP(Funds[[#This Row],[Code ISIN]],[1]GLOBAL!$C$1:$L$27,10,FALSE)," ")</f>
        <v xml:space="preserve"> </v>
      </c>
      <c r="CG576" s="42" t="s">
        <v>4374</v>
      </c>
      <c r="CH576" s="42" t="s">
        <v>4374</v>
      </c>
      <c r="CI576" s="42" t="s">
        <v>4374</v>
      </c>
      <c r="CJ576" s="123">
        <v>42734</v>
      </c>
      <c r="CK576" s="96" t="s">
        <v>4374</v>
      </c>
      <c r="CL576" s="246" t="str">
        <f>VLOOKUP(Funds[[#This Row],[Code ISIN]],'Sheet1 - Table (1)'!$A$10:$AF$110017,MATCH("Funds Liquidity",'Sheet1 - Table (1)'!$10:$10,0),FALSE)</f>
        <v>Jour</v>
      </c>
    </row>
    <row r="577" spans="1:94">
      <c r="A577" s="80" t="s">
        <v>1979</v>
      </c>
      <c r="B577" s="305">
        <f>IF(ISERROR(VALUE(VLOOKUP($A577,'Sheet1 - Table (1)'!$A$8:$AG$1186,COLUMN(B$7),FALSE))),VLOOKUP(A577,TK_MANQUANTS,2,FALSE),IF(VALUE(VLOOKUP($A577,'Sheet1 - Table (1)'!$A$8:$AG$1186,COLUMN(B$7),FALSE))=0,VLOOKUP(A577,TK_MANQUANTS,2,FALSE),VALUE(VLOOKUP($A577,'Sheet1 - Table (1)'!$A$8:$AG$1186,COLUMN(B$7),FALSE))))</f>
        <v>2648029</v>
      </c>
      <c r="C577" s="80" t="str">
        <f>VLOOKUP($A577,'Sheet1 - Table (1)'!$A$8:$AG$1186,COLUMN(C$7),FALSE)</f>
        <v>GAM Multibond - Absolute Return Bd-CHF B (in liq)</v>
      </c>
      <c r="D577" s="82">
        <f>VLOOKUP($A577,'Sheet1 - Table (1)'!$A$8:$AG$1186,COLUMN(D$7),FALSE)</f>
        <v>43515</v>
      </c>
      <c r="E577" s="124">
        <f>VLOOKUP($A577,'Sheet1 - Table (1)'!$A$8:$AG$1186,COLUMN(E$7),FALSE)</f>
        <v>1.69</v>
      </c>
      <c r="F577" s="80" t="b">
        <f>VLOOKUP($A577,'Sheet1 - Table (1)'!$A$8:$AG$1186,COLUMN(F$7),FALSE)</f>
        <v>1</v>
      </c>
      <c r="G577" s="80" t="str">
        <f>VLOOKUP($A577,'Sheet1 - Table (1)'!$A$8:$AG$1186,COLUMN(G$7),FALSE)</f>
        <v>Luxembourg</v>
      </c>
      <c r="H577" s="80" t="str">
        <f>VLOOKUP($A577,'Sheet1 - Table (1)'!$A$8:$AG$1186,COLUMN(H$7),FALSE)</f>
        <v>CHF</v>
      </c>
      <c r="I577" s="80" t="str">
        <f>VLOOKUP($A577,'Sheet1 - Table (1)'!$A$8:$AG$1186,COLUMN(I$7),FALSE)</f>
        <v>Fonds de placement</v>
      </c>
      <c r="J577" s="80" t="str">
        <f>VLOOKUP($A577,'Sheet1 - Table (1)'!$A$8:$AG$1186,COLUMN(J$7),FALSE)</f>
        <v>Obligation</v>
      </c>
      <c r="K577" s="82">
        <f>VLOOKUP($A577,'Sheet1 - Table (1)'!$A$8:$AG$1186,COLUMN(K$7),FALSE)</f>
        <v>0</v>
      </c>
      <c r="L577" s="80">
        <f>VLOOKUP($A577,'Sheet1 - Table (1)'!$A$8:$AG$1186,COLUMN(L$7),FALSE)</f>
        <v>0</v>
      </c>
      <c r="M577" s="80" t="str">
        <f>VLOOKUP($A577,'Sheet1 - Table (1)'!$A$8:$AG$1186,COLUMN(M$7),FALSE)</f>
        <v>Retained</v>
      </c>
      <c r="N577" s="80">
        <f>VLOOKUP($A577,'Sheet1 - Table (1)'!$A$8:$AG$1186,COLUMN(N$7),FALSE)</f>
        <v>0</v>
      </c>
      <c r="O577" s="80" t="b">
        <f>VLOOKUP($A577,'Sheet1 - Table (1)'!$A$8:$AG$1186,COLUMN(O$7),FALSE)</f>
        <v>1</v>
      </c>
      <c r="P577" s="80" t="b">
        <f>VLOOKUP($A577,'Sheet1 - Table (1)'!$A$8:$AG$1186,COLUMN(P$7),FALSE)</f>
        <v>1</v>
      </c>
      <c r="Q577" s="80" t="b">
        <f>VLOOKUP($A577,'Sheet1 - Table (1)'!$A$8:$AG$1186,COLUMN(Q$7),FALSE)</f>
        <v>1</v>
      </c>
      <c r="R577" s="80" t="b">
        <f>VLOOKUP($A577,'Sheet1 - Table (1)'!$A$8:$AG$1186,COLUMN(R$7),FALSE)</f>
        <v>1</v>
      </c>
      <c r="S577" s="80" t="b">
        <f>VLOOKUP($A577,'Sheet1 - Table (1)'!$A$8:$AG$1186,COLUMN(S$7),FALSE)</f>
        <v>1</v>
      </c>
      <c r="T577" s="80" t="b">
        <f>VLOOKUP($A577,'Sheet1 - Table (1)'!$A$8:$AG$1186,COLUMN(T$7),FALSE)</f>
        <v>1</v>
      </c>
      <c r="U577" s="80" t="str">
        <f t="shared" si="112"/>
        <v>FR-IT-NE-SP-GE-UK</v>
      </c>
      <c r="V577" s="80" t="str">
        <f>VLOOKUP($A577,'Sheet1 - Table (1)'!$A$8:$AG$1186,COLUMN(V$7)+3,FALSE)</f>
        <v>LU - SICAV - Parte 1</v>
      </c>
      <c r="W577" s="80" t="str">
        <f>VLOOKUP(A577,'Sheet1 - Table (1)'!$A$8:$AF$10075,MATCH($W$8,'Sheet1 - Table (1)'!$10:$10,0),FALSE)</f>
        <v>Détermination des Prix Quotidien</v>
      </c>
      <c r="X577" s="80">
        <f>VLOOKUP(A577,'Sheet1 - Table (1)'!$A$8:$AAB$10075,MATCH($X$8,'Sheet1 - Table (1)'!$10:$10,0),FALSE)</f>
        <v>0</v>
      </c>
      <c r="Y577" s="132" t="str">
        <f t="shared" si="117"/>
        <v>Fonds de placement</v>
      </c>
      <c r="Z577" s="132"/>
      <c r="AA577" s="132" t="s">
        <v>1823</v>
      </c>
      <c r="AB577" s="96" t="s">
        <v>2064</v>
      </c>
      <c r="AC577" s="214" t="s">
        <v>140</v>
      </c>
      <c r="AD577" s="214" t="s">
        <v>2064</v>
      </c>
      <c r="AE577" s="132" t="s">
        <v>2481</v>
      </c>
      <c r="AF577" s="246" t="s">
        <v>2481</v>
      </c>
      <c r="AG577" s="132"/>
      <c r="AH577" s="132"/>
      <c r="AI577" s="132" t="s">
        <v>137</v>
      </c>
      <c r="AJ577" s="132" t="s">
        <v>793</v>
      </c>
      <c r="AK577" s="132" t="s">
        <v>140</v>
      </c>
      <c r="AL577" s="132" t="s">
        <v>2481</v>
      </c>
      <c r="AM577" s="132" t="str">
        <f t="shared" si="110"/>
        <v>Obligations étrangères hedged</v>
      </c>
      <c r="AN577" s="132"/>
      <c r="AO577" s="96" t="s">
        <v>2064</v>
      </c>
      <c r="AP577" s="96" t="s">
        <v>74</v>
      </c>
      <c r="AQ577" s="132"/>
      <c r="AR577" s="126"/>
      <c r="AS577" s="126" t="str">
        <f t="shared" si="116"/>
        <v/>
      </c>
      <c r="AT577" s="126"/>
      <c r="AU577" s="126"/>
      <c r="AV577" s="126"/>
      <c r="AW577" s="126"/>
      <c r="AX577" s="126">
        <v>1</v>
      </c>
      <c r="AY577" s="126"/>
      <c r="AZ577" s="126"/>
      <c r="BA577" s="126"/>
      <c r="BB577" s="126"/>
      <c r="BC577" s="126"/>
      <c r="BD577" s="126"/>
      <c r="BE577" s="126"/>
      <c r="BF577" s="126"/>
      <c r="BG577" s="126"/>
      <c r="BH577" s="126"/>
      <c r="BI577" s="126"/>
      <c r="BJ577" s="126"/>
      <c r="BK577" s="126"/>
      <c r="BL577" s="126"/>
      <c r="BM577" s="126"/>
      <c r="BN577" s="126"/>
      <c r="BO577" s="126"/>
      <c r="BP577" s="126"/>
      <c r="BQ577" s="126"/>
      <c r="BR577" s="126"/>
      <c r="BS577" s="132"/>
      <c r="BT577" s="132"/>
      <c r="BU577" s="132"/>
      <c r="BV577" s="126"/>
      <c r="BW577" s="126"/>
      <c r="BX577" s="135"/>
      <c r="BY577" s="126"/>
      <c r="BZ577" s="132"/>
      <c r="CA577" s="101" t="s">
        <v>70</v>
      </c>
      <c r="CB577" s="101"/>
      <c r="CC577" s="101" t="s">
        <v>70</v>
      </c>
      <c r="CD577" s="42" t="s">
        <v>4374</v>
      </c>
      <c r="CE577" s="42" t="s">
        <v>4374</v>
      </c>
      <c r="CF577" s="42" t="str">
        <f>IFERROR(VLOOKUP(Funds[[#This Row],[Code ISIN]],[1]GLOBAL!$C$1:$L$27,10,FALSE)," ")</f>
        <v xml:space="preserve"> </v>
      </c>
      <c r="CG577" s="42" t="s">
        <v>4374</v>
      </c>
      <c r="CH577" s="42" t="s">
        <v>4374</v>
      </c>
      <c r="CI577" s="42" t="s">
        <v>4374</v>
      </c>
      <c r="CJ577" s="140">
        <v>42704</v>
      </c>
      <c r="CK577" s="96" t="s">
        <v>4374</v>
      </c>
      <c r="CL577" s="246" t="str">
        <f>VLOOKUP(Funds[[#This Row],[Code ISIN]],'Sheet1 - Table (1)'!$A$10:$AF$110017,MATCH("Funds Liquidity",'Sheet1 - Table (1)'!$10:$10,0),FALSE)</f>
        <v>Jour</v>
      </c>
    </row>
    <row r="578" spans="1:94">
      <c r="A578" s="80" t="s">
        <v>211</v>
      </c>
      <c r="B578" s="305">
        <f>IF(ISERROR(VALUE(VLOOKUP($A578,'Sheet1 - Table (1)'!$A$8:$AG$1186,COLUMN(B$7),FALSE))),VLOOKUP(A578,TK_MANQUANTS,2,FALSE),IF(VALUE(VLOOKUP($A578,'Sheet1 - Table (1)'!$A$8:$AG$1186,COLUMN(B$7),FALSE))=0,VLOOKUP(A578,TK_MANQUANTS,2,FALSE),VALUE(VLOOKUP($A578,'Sheet1 - Table (1)'!$A$8:$AG$1186,COLUMN(B$7),FALSE))))</f>
        <v>2648051</v>
      </c>
      <c r="C578" s="80" t="str">
        <f>VLOOKUP($A578,'Sheet1 - Table (1)'!$A$8:$AG$1186,COLUMN(C$7),FALSE)</f>
        <v>GAM Multibond - Absolute Return Bd-CHF C (in liq)</v>
      </c>
      <c r="D578" s="82">
        <f>VLOOKUP($A578,'Sheet1 - Table (1)'!$A$8:$AG$1186,COLUMN(D$7),FALSE)</f>
        <v>43515</v>
      </c>
      <c r="E578" s="124">
        <f>VLOOKUP($A578,'Sheet1 - Table (1)'!$A$8:$AG$1186,COLUMN(E$7),FALSE)</f>
        <v>1.21</v>
      </c>
      <c r="F578" s="80" t="b">
        <f>VLOOKUP($A578,'Sheet1 - Table (1)'!$A$8:$AG$1186,COLUMN(F$7),FALSE)</f>
        <v>1</v>
      </c>
      <c r="G578" s="80" t="str">
        <f>VLOOKUP($A578,'Sheet1 - Table (1)'!$A$8:$AG$1186,COLUMN(G$7),FALSE)</f>
        <v>Luxembourg</v>
      </c>
      <c r="H578" s="80" t="str">
        <f>VLOOKUP($A578,'Sheet1 - Table (1)'!$A$8:$AG$1186,COLUMN(H$7),FALSE)</f>
        <v>CHF</v>
      </c>
      <c r="I578" s="80" t="str">
        <f>VLOOKUP($A578,'Sheet1 - Table (1)'!$A$8:$AG$1186,COLUMN(I$7),FALSE)</f>
        <v>Fonds de placement</v>
      </c>
      <c r="J578" s="80" t="str">
        <f>VLOOKUP($A578,'Sheet1 - Table (1)'!$A$8:$AG$1186,COLUMN(J$7),FALSE)</f>
        <v>Obligation</v>
      </c>
      <c r="K578" s="82">
        <f>VLOOKUP($A578,'Sheet1 - Table (1)'!$A$8:$AG$1186,COLUMN(K$7),FALSE)</f>
        <v>0</v>
      </c>
      <c r="L578" s="80">
        <f>VLOOKUP($A578,'Sheet1 - Table (1)'!$A$8:$AG$1186,COLUMN(L$7),FALSE)</f>
        <v>0</v>
      </c>
      <c r="M578" s="80" t="str">
        <f>VLOOKUP($A578,'Sheet1 - Table (1)'!$A$8:$AG$1186,COLUMN(M$7),FALSE)</f>
        <v>Retained</v>
      </c>
      <c r="N578" s="80">
        <f>VLOOKUP($A578,'Sheet1 - Table (1)'!$A$8:$AG$1186,COLUMN(N$7),FALSE)</f>
        <v>0</v>
      </c>
      <c r="O578" s="80" t="b">
        <f>VLOOKUP($A578,'Sheet1 - Table (1)'!$A$8:$AG$1186,COLUMN(O$7),FALSE)</f>
        <v>1</v>
      </c>
      <c r="P578" s="80" t="b">
        <f>VLOOKUP($A578,'Sheet1 - Table (1)'!$A$8:$AG$1186,COLUMN(P$7),FALSE)</f>
        <v>1</v>
      </c>
      <c r="Q578" s="80" t="b">
        <f>VLOOKUP($A578,'Sheet1 - Table (1)'!$A$8:$AG$1186,COLUMN(Q$7),FALSE)</f>
        <v>1</v>
      </c>
      <c r="R578" s="80" t="b">
        <f>VLOOKUP($A578,'Sheet1 - Table (1)'!$A$8:$AG$1186,COLUMN(R$7),FALSE)</f>
        <v>1</v>
      </c>
      <c r="S578" s="80" t="b">
        <f>VLOOKUP($A578,'Sheet1 - Table (1)'!$A$8:$AG$1186,COLUMN(S$7),FALSE)</f>
        <v>1</v>
      </c>
      <c r="T578" s="80" t="b">
        <f>VLOOKUP($A578,'Sheet1 - Table (1)'!$A$8:$AG$1186,COLUMN(T$7),FALSE)</f>
        <v>1</v>
      </c>
      <c r="U578" s="80" t="str">
        <f t="shared" si="112"/>
        <v>FR-IT-NE-SP-GE-UK</v>
      </c>
      <c r="V578" s="80" t="str">
        <f>VLOOKUP($A578,'Sheet1 - Table (1)'!$A$8:$AG$1186,COLUMN(V$7)+3,FALSE)</f>
        <v>LU - SICAV - Parte 1</v>
      </c>
      <c r="W578" s="80" t="str">
        <f>VLOOKUP(A578,'Sheet1 - Table (1)'!$A$8:$AF$10075,MATCH($W$8,'Sheet1 - Table (1)'!$10:$10,0),FALSE)</f>
        <v>Détermination des Prix Quotidien</v>
      </c>
      <c r="X578" s="80">
        <f>VLOOKUP(A578,'Sheet1 - Table (1)'!$A$8:$AAB$10075,MATCH($X$8,'Sheet1 - Table (1)'!$10:$10,0),FALSE)</f>
        <v>0</v>
      </c>
      <c r="Y578" s="96" t="str">
        <f t="shared" si="117"/>
        <v>Fonds de placement</v>
      </c>
      <c r="AA578" s="96" t="s">
        <v>1823</v>
      </c>
      <c r="AB578" s="96" t="s">
        <v>2064</v>
      </c>
      <c r="AC578" s="214" t="s">
        <v>140</v>
      </c>
      <c r="AD578" s="214" t="s">
        <v>2064</v>
      </c>
      <c r="AE578" s="96" t="s">
        <v>2542</v>
      </c>
      <c r="AF578" s="246" t="s">
        <v>2546</v>
      </c>
      <c r="AG578" s="96" t="s">
        <v>2870</v>
      </c>
      <c r="AI578" s="96" t="s">
        <v>137</v>
      </c>
      <c r="AJ578" s="96" t="s">
        <v>793</v>
      </c>
      <c r="AK578" s="96" t="s">
        <v>140</v>
      </c>
      <c r="AL578" s="96" t="s">
        <v>2481</v>
      </c>
      <c r="AM578" s="96" t="str">
        <f t="shared" si="110"/>
        <v>Obligations étrangères hedged</v>
      </c>
      <c r="AO578" s="96" t="s">
        <v>2064</v>
      </c>
      <c r="AP578" s="96" t="s">
        <v>74</v>
      </c>
      <c r="AQ578" s="96">
        <v>-0.59</v>
      </c>
      <c r="AR578" s="101">
        <v>2.2200000000000001E-2</v>
      </c>
      <c r="AS578" s="101">
        <f t="shared" si="116"/>
        <v>1.0100000000000001E-2</v>
      </c>
      <c r="AT578" s="101">
        <v>0.63500000000000001</v>
      </c>
      <c r="AU578" s="101">
        <v>3.1E-2</v>
      </c>
      <c r="AV578" s="101">
        <v>0.115</v>
      </c>
      <c r="AW578" s="101">
        <v>0.219</v>
      </c>
      <c r="AX578" s="101">
        <v>1</v>
      </c>
      <c r="BK578" s="101">
        <v>0.44230000000000003</v>
      </c>
      <c r="BL578" s="101">
        <v>6.2100000000000002E-2</v>
      </c>
      <c r="BM578" s="101">
        <v>0.16009999999999999</v>
      </c>
      <c r="BN578" s="101">
        <v>0.1701</v>
      </c>
      <c r="BO578" s="101">
        <v>6.7000000000000002E-3</v>
      </c>
      <c r="BP578" s="101">
        <v>1.37E-2</v>
      </c>
      <c r="BQ578" s="101">
        <v>5.3699999999999998E-2</v>
      </c>
      <c r="BR578" s="101">
        <v>9.1300000000000006E-2</v>
      </c>
      <c r="BV578" s="101">
        <v>0.379</v>
      </c>
      <c r="BW578" s="101">
        <v>0.621</v>
      </c>
      <c r="BY578" s="101" t="s">
        <v>71</v>
      </c>
      <c r="BZ578" s="101" t="str">
        <f t="shared" ref="BZ578:BZ592" si="118">IF(AJ578="Obligations",AP578&amp;" "&amp;AI578&amp;" "&amp;IF(AQ578&lt;3.5,"SHORT",IF(AQ578&gt;8,"LONG","MID")),"")</f>
        <v/>
      </c>
      <c r="CA578" s="101" t="s">
        <v>70</v>
      </c>
      <c r="CB578" s="101"/>
      <c r="CC578" s="101" t="s">
        <v>70</v>
      </c>
      <c r="CD578" s="42" t="s">
        <v>4374</v>
      </c>
      <c r="CE578" s="42" t="s">
        <v>4374</v>
      </c>
      <c r="CF578" s="42" t="str">
        <f>IFERROR(VLOOKUP(Funds[[#This Row],[Code ISIN]],[1]GLOBAL!$C$1:$L$27,10,FALSE)," ")</f>
        <v xml:space="preserve"> </v>
      </c>
      <c r="CG578" s="42" t="s">
        <v>4374</v>
      </c>
      <c r="CH578" s="42" t="s">
        <v>4374</v>
      </c>
      <c r="CI578" s="42" t="s">
        <v>4374</v>
      </c>
      <c r="CJ578" s="123">
        <v>42734</v>
      </c>
      <c r="CK578" s="96" t="s">
        <v>4374</v>
      </c>
      <c r="CL578" s="246" t="str">
        <f>VLOOKUP(Funds[[#This Row],[Code ISIN]],'Sheet1 - Table (1)'!$A$10:$AF$110017,MATCH("Funds Liquidity",'Sheet1 - Table (1)'!$10:$10,0),FALSE)</f>
        <v>Jour</v>
      </c>
      <c r="CP578" s="246" t="s">
        <v>2870</v>
      </c>
    </row>
    <row r="579" spans="1:94">
      <c r="A579" s="80" t="s">
        <v>184</v>
      </c>
      <c r="B579" s="305">
        <f>IF(ISERROR(VALUE(VLOOKUP($A579,'Sheet1 - Table (1)'!$A$8:$AG$1186,COLUMN(B$7),FALSE))),VLOOKUP(A579,TK_MANQUANTS,2,FALSE),IF(VALUE(VLOOKUP($A579,'Sheet1 - Table (1)'!$A$8:$AG$1186,COLUMN(B$7),FALSE))=0,VLOOKUP(A579,TK_MANQUANTS,2,FALSE),VALUE(VLOOKUP($A579,'Sheet1 - Table (1)'!$A$8:$AG$1186,COLUMN(B$7),FALSE))))</f>
        <v>1552281</v>
      </c>
      <c r="C579" s="80" t="str">
        <f>VLOOKUP($A579,'Sheet1 - Table (1)'!$A$8:$AG$1186,COLUMN(C$7),FALSE)</f>
        <v>BCV DYNAGEST World Expoequity REP A (EUR)</v>
      </c>
      <c r="D579" s="82">
        <f>VLOOKUP($A579,'Sheet1 - Table (1)'!$A$8:$AG$1186,COLUMN(D$7),FALSE)</f>
        <v>43880</v>
      </c>
      <c r="E579" s="124">
        <f>VLOOKUP($A579,'Sheet1 - Table (1)'!$A$8:$AG$1186,COLUMN(E$7),FALSE)</f>
        <v>1.56</v>
      </c>
      <c r="F579" s="80" t="b">
        <f>VLOOKUP($A579,'Sheet1 - Table (1)'!$A$8:$AG$1186,COLUMN(F$7),FALSE)</f>
        <v>1</v>
      </c>
      <c r="G579" s="80" t="str">
        <f>VLOOKUP($A579,'Sheet1 - Table (1)'!$A$8:$AG$1186,COLUMN(G$7),FALSE)</f>
        <v>Luxembourg</v>
      </c>
      <c r="H579" s="80" t="str">
        <f>VLOOKUP($A579,'Sheet1 - Table (1)'!$A$8:$AG$1186,COLUMN(H$7),FALSE)</f>
        <v>EUR</v>
      </c>
      <c r="I579" s="80" t="str">
        <f>VLOOKUP($A579,'Sheet1 - Table (1)'!$A$8:$AG$1186,COLUMN(I$7),FALSE)</f>
        <v>Fonds de placement</v>
      </c>
      <c r="J579" s="80" t="str">
        <f>VLOOKUP($A579,'Sheet1 - Table (1)'!$A$8:$AG$1186,COLUMN(J$7),FALSE)</f>
        <v>Actions</v>
      </c>
      <c r="K579" s="82">
        <f>VLOOKUP($A579,'Sheet1 - Table (1)'!$A$8:$AG$1186,COLUMN(K$7),FALSE)</f>
        <v>44255</v>
      </c>
      <c r="L579" s="80">
        <f>VLOOKUP($A579,'Sheet1 - Table (1)'!$A$8:$AG$1186,COLUMN(L$7),FALSE)</f>
        <v>44.440114000000001</v>
      </c>
      <c r="M579" s="80" t="str">
        <f>VLOOKUP($A579,'Sheet1 - Table (1)'!$A$8:$AG$1186,COLUMN(M$7),FALSE)</f>
        <v>Retained</v>
      </c>
      <c r="N579" s="80">
        <f>VLOOKUP($A579,'Sheet1 - Table (1)'!$A$8:$AG$1186,COLUMN(N$7),FALSE)</f>
        <v>0</v>
      </c>
      <c r="O579" s="80" t="b">
        <f>VLOOKUP($A579,'Sheet1 - Table (1)'!$A$8:$AG$1186,COLUMN(O$7),FALSE)</f>
        <v>1</v>
      </c>
      <c r="P579" s="80">
        <f>VLOOKUP($A579,'Sheet1 - Table (1)'!$A$8:$AG$1186,COLUMN(P$7),FALSE)</f>
        <v>0</v>
      </c>
      <c r="Q579" s="80">
        <f>VLOOKUP($A579,'Sheet1 - Table (1)'!$A$8:$AG$1186,COLUMN(Q$7),FALSE)</f>
        <v>0</v>
      </c>
      <c r="R579" s="80">
        <f>VLOOKUP($A579,'Sheet1 - Table (1)'!$A$8:$AG$1186,COLUMN(R$7),FALSE)</f>
        <v>0</v>
      </c>
      <c r="S579" s="80">
        <f>VLOOKUP($A579,'Sheet1 - Table (1)'!$A$8:$AG$1186,COLUMN(S$7),FALSE)</f>
        <v>0</v>
      </c>
      <c r="T579" s="80">
        <f>VLOOKUP($A579,'Sheet1 - Table (1)'!$A$8:$AG$1186,COLUMN(T$7),FALSE)</f>
        <v>0</v>
      </c>
      <c r="U579" s="80" t="str">
        <f t="shared" si="112"/>
        <v>FR</v>
      </c>
      <c r="V579" s="80" t="str">
        <f>VLOOKUP($A579,'Sheet1 - Table (1)'!$A$8:$AG$1186,COLUMN(V$7)+3,FALSE)</f>
        <v>LU - SICAV - Parte 1</v>
      </c>
      <c r="W579" s="80" t="str">
        <f>VLOOKUP(A579,'Sheet1 - Table (1)'!$A$8:$AF$10075,MATCH($W$8,'Sheet1 - Table (1)'!$10:$10,0),FALSE)</f>
        <v>Détermination Hebomadaire des Prix le Mardi</v>
      </c>
      <c r="X579" s="80">
        <f>VLOOKUP(A579,'Sheet1 - Table (1)'!$A$8:$AAB$10075,MATCH($X$8,'Sheet1 - Table (1)'!$10:$10,0),FALSE)</f>
        <v>0</v>
      </c>
      <c r="Y579" s="96" t="str">
        <f t="shared" si="117"/>
        <v>Fonds de placement</v>
      </c>
      <c r="AA579" s="96" t="s">
        <v>1823</v>
      </c>
      <c r="AB579" s="96" t="s">
        <v>2858</v>
      </c>
      <c r="AC579" s="214" t="s">
        <v>155</v>
      </c>
      <c r="AD579" s="214" t="s">
        <v>2858</v>
      </c>
      <c r="AE579" s="96" t="s">
        <v>2858</v>
      </c>
      <c r="AF579" s="246" t="s">
        <v>2858</v>
      </c>
      <c r="AG579" s="96" t="s">
        <v>3182</v>
      </c>
      <c r="AI579" s="96" t="s">
        <v>383</v>
      </c>
      <c r="AJ579" s="96" t="s">
        <v>474</v>
      </c>
      <c r="AK579" s="96" t="s">
        <v>155</v>
      </c>
      <c r="AL579" s="96" t="s">
        <v>2858</v>
      </c>
      <c r="AM579" s="96" t="str">
        <f t="shared" si="110"/>
        <v>Actions étrangères</v>
      </c>
      <c r="AO579" s="96" t="s">
        <v>2858</v>
      </c>
      <c r="AP579" s="96" t="s">
        <v>1804</v>
      </c>
      <c r="AQ579" s="96">
        <v>0</v>
      </c>
      <c r="AR579" s="101">
        <v>0</v>
      </c>
      <c r="AS579" s="101">
        <f t="shared" si="116"/>
        <v>-1.5600000000000001E-2</v>
      </c>
      <c r="AY579" s="101">
        <v>1</v>
      </c>
      <c r="BT579" s="101" t="s">
        <v>1503</v>
      </c>
      <c r="BU579" s="101" t="s">
        <v>1503</v>
      </c>
      <c r="BZ579" s="101" t="str">
        <f t="shared" si="118"/>
        <v/>
      </c>
      <c r="CA579" s="101" t="s">
        <v>4051</v>
      </c>
      <c r="CB579" s="122" t="s">
        <v>2389</v>
      </c>
      <c r="CC579" s="137" t="s">
        <v>4003</v>
      </c>
      <c r="CD579" s="42" t="s">
        <v>4374</v>
      </c>
      <c r="CE579" s="42" t="s">
        <v>4374</v>
      </c>
      <c r="CF579" s="42" t="str">
        <f>IFERROR(VLOOKUP(Funds[[#This Row],[Code ISIN]],[1]GLOBAL!$C$1:$L$27,10,FALSE)," ")</f>
        <v xml:space="preserve"> </v>
      </c>
      <c r="CG579" s="42" t="s">
        <v>4374</v>
      </c>
      <c r="CH579" s="42" t="s">
        <v>4374</v>
      </c>
      <c r="CI579" s="42" t="s">
        <v>4374</v>
      </c>
      <c r="CK579" s="96" t="s">
        <v>4407</v>
      </c>
      <c r="CL579" s="246" t="str">
        <f>VLOOKUP(Funds[[#This Row],[Code ISIN]],'Sheet1 - Table (1)'!$A$10:$AF$110017,MATCH("Funds Liquidity",'Sheet1 - Table (1)'!$10:$10,0),FALSE)</f>
        <v>&gt;=Mois</v>
      </c>
    </row>
    <row r="580" spans="1:94">
      <c r="A580" s="80" t="s">
        <v>403</v>
      </c>
      <c r="B580" s="305">
        <f>IF(ISERROR(VALUE(VLOOKUP($A580,'Sheet1 - Table (1)'!$A$8:$AG$1186,COLUMN(B$7),FALSE))),VLOOKUP(A580,TK_MANQUANTS,2,FALSE),IF(VALUE(VLOOKUP($A580,'Sheet1 - Table (1)'!$A$8:$AG$1186,COLUMN(B$7),FALSE))=0,VLOOKUP(A580,TK_MANQUANTS,2,FALSE),VALUE(VLOOKUP($A580,'Sheet1 - Table (1)'!$A$8:$AG$1186,COLUMN(B$7),FALSE))))</f>
        <v>1578852</v>
      </c>
      <c r="C580" s="80" t="str">
        <f>VLOOKUP($A580,'Sheet1 - Table (1)'!$A$8:$AG$1186,COLUMN(C$7),FALSE)</f>
        <v>HSBC GIF Chinese Equity IC USD</v>
      </c>
      <c r="D580" s="82">
        <f>VLOOKUP($A580,'Sheet1 - Table (1)'!$A$8:$AG$1186,COLUMN(D$7),FALSE)</f>
        <v>43921</v>
      </c>
      <c r="E580" s="124">
        <f>VLOOKUP($A580,'Sheet1 - Table (1)'!$A$8:$AG$1186,COLUMN(E$7),FALSE)</f>
        <v>1.05</v>
      </c>
      <c r="F580" s="80" t="b">
        <f>VLOOKUP($A580,'Sheet1 - Table (1)'!$A$8:$AG$1186,COLUMN(F$7),FALSE)</f>
        <v>1</v>
      </c>
      <c r="G580" s="80" t="str">
        <f>VLOOKUP($A580,'Sheet1 - Table (1)'!$A$8:$AG$1186,COLUMN(G$7),FALSE)</f>
        <v>Luxembourg</v>
      </c>
      <c r="H580" s="80" t="str">
        <f>VLOOKUP($A580,'Sheet1 - Table (1)'!$A$8:$AG$1186,COLUMN(H$7),FALSE)</f>
        <v>USD</v>
      </c>
      <c r="I580" s="80" t="str">
        <f>VLOOKUP($A580,'Sheet1 - Table (1)'!$A$8:$AG$1186,COLUMN(I$7),FALSE)</f>
        <v>Fonds de placement</v>
      </c>
      <c r="J580" s="80" t="str">
        <f>VLOOKUP($A580,'Sheet1 - Table (1)'!$A$8:$AG$1186,COLUMN(J$7),FALSE)</f>
        <v>Actions</v>
      </c>
      <c r="K580" s="82">
        <f>VLOOKUP($A580,'Sheet1 - Table (1)'!$A$8:$AG$1186,COLUMN(K$7),FALSE)</f>
        <v>44255</v>
      </c>
      <c r="L580" s="80">
        <f>VLOOKUP($A580,'Sheet1 - Table (1)'!$A$8:$AG$1186,COLUMN(L$7),FALSE)</f>
        <v>1307.9220906</v>
      </c>
      <c r="M580" s="80" t="str">
        <f>VLOOKUP($A580,'Sheet1 - Table (1)'!$A$8:$AG$1186,COLUMN(M$7),FALSE)</f>
        <v>Retained</v>
      </c>
      <c r="N580" s="80" t="b">
        <f>VLOOKUP($A580,'Sheet1 - Table (1)'!$A$8:$AG$1186,COLUMN(N$7),FALSE)</f>
        <v>1</v>
      </c>
      <c r="O580" s="80" t="b">
        <f>VLOOKUP($A580,'Sheet1 - Table (1)'!$A$8:$AG$1186,COLUMN(O$7),FALSE)</f>
        <v>1</v>
      </c>
      <c r="P580" s="80" t="b">
        <f>VLOOKUP($A580,'Sheet1 - Table (1)'!$A$8:$AG$1186,COLUMN(P$7),FALSE)</f>
        <v>1</v>
      </c>
      <c r="Q580" s="80" t="b">
        <f>VLOOKUP($A580,'Sheet1 - Table (1)'!$A$8:$AG$1186,COLUMN(Q$7),FALSE)</f>
        <v>1</v>
      </c>
      <c r="R580" s="80" t="b">
        <f>VLOOKUP($A580,'Sheet1 - Table (1)'!$A$8:$AG$1186,COLUMN(R$7),FALSE)</f>
        <v>1</v>
      </c>
      <c r="S580" s="80" t="b">
        <f>VLOOKUP($A580,'Sheet1 - Table (1)'!$A$8:$AG$1186,COLUMN(S$7),FALSE)</f>
        <v>1</v>
      </c>
      <c r="T580" s="80" t="b">
        <f>VLOOKUP($A580,'Sheet1 - Table (1)'!$A$8:$AG$1186,COLUMN(T$7),FALSE)</f>
        <v>1</v>
      </c>
      <c r="U580" s="80" t="str">
        <f t="shared" si="112"/>
        <v>BE-FR-IT-NE-SP-GE-UK</v>
      </c>
      <c r="V580" s="80" t="str">
        <f>VLOOKUP($A580,'Sheet1 - Table (1)'!$A$8:$AG$1186,COLUMN(V$7)+3,FALSE)</f>
        <v>LU - SICAV - Parte 1</v>
      </c>
      <c r="W580" s="80" t="str">
        <f>VLOOKUP(A580,'Sheet1 - Table (1)'!$A$8:$AF$10075,MATCH($W$8,'Sheet1 - Table (1)'!$10:$10,0),FALSE)</f>
        <v>Détermination des Prix Quotidien</v>
      </c>
      <c r="X580" s="80">
        <f>VLOOKUP(A580,'Sheet1 - Table (1)'!$A$8:$AAB$10075,MATCH($X$8,'Sheet1 - Table (1)'!$10:$10,0),FALSE)</f>
        <v>0</v>
      </c>
      <c r="Y580" s="96" t="str">
        <f t="shared" si="117"/>
        <v>Fonds de placement</v>
      </c>
      <c r="AA580" s="96" t="s">
        <v>1823</v>
      </c>
      <c r="AB580" s="96" t="s">
        <v>2858</v>
      </c>
      <c r="AC580" s="214" t="s">
        <v>155</v>
      </c>
      <c r="AD580" s="214" t="s">
        <v>2858</v>
      </c>
      <c r="AE580" s="96" t="s">
        <v>2858</v>
      </c>
      <c r="AF580" s="246" t="s">
        <v>2858</v>
      </c>
      <c r="AG580" s="96" t="s">
        <v>2864</v>
      </c>
      <c r="AI580" s="96" t="s">
        <v>155</v>
      </c>
      <c r="AJ580" s="96" t="s">
        <v>155</v>
      </c>
      <c r="AK580" s="96" t="s">
        <v>155</v>
      </c>
      <c r="AL580" s="96" t="s">
        <v>2858</v>
      </c>
      <c r="AM580" s="96" t="str">
        <f t="shared" si="110"/>
        <v>Actions étrangères</v>
      </c>
      <c r="AO580" s="96" t="s">
        <v>2858</v>
      </c>
      <c r="AP580" s="96" t="s">
        <v>5154</v>
      </c>
      <c r="AS580" s="101" t="str">
        <f t="shared" si="116"/>
        <v/>
      </c>
      <c r="BI580" s="101">
        <v>1</v>
      </c>
      <c r="BQ580" s="101">
        <v>1</v>
      </c>
      <c r="BT580" s="101" t="s">
        <v>1503</v>
      </c>
      <c r="BU580" s="101" t="s">
        <v>1503</v>
      </c>
      <c r="BZ580" s="101" t="str">
        <f t="shared" si="118"/>
        <v/>
      </c>
      <c r="CA580" s="101" t="s">
        <v>70</v>
      </c>
      <c r="CB580" s="101"/>
      <c r="CC580" s="101" t="s">
        <v>70</v>
      </c>
      <c r="CD580" s="42" t="s">
        <v>4374</v>
      </c>
      <c r="CE580" s="42" t="s">
        <v>4374</v>
      </c>
      <c r="CF580" s="42" t="str">
        <f>IFERROR(VLOOKUP(Funds[[#This Row],[Code ISIN]],[1]GLOBAL!$C$1:$L$27,10,FALSE)," ")</f>
        <v xml:space="preserve"> </v>
      </c>
      <c r="CG580" s="42" t="s">
        <v>4374</v>
      </c>
      <c r="CH580" s="42" t="s">
        <v>4374</v>
      </c>
      <c r="CI580" s="42" t="s">
        <v>4374</v>
      </c>
      <c r="CK580" s="96" t="s">
        <v>4374</v>
      </c>
      <c r="CL580" s="246" t="str">
        <f>VLOOKUP(Funds[[#This Row],[Code ISIN]],'Sheet1 - Table (1)'!$A$10:$AF$110017,MATCH("Funds Liquidity",'Sheet1 - Table (1)'!$10:$10,0),FALSE)</f>
        <v>Jour</v>
      </c>
    </row>
    <row r="581" spans="1:94">
      <c r="A581" s="80" t="s">
        <v>212</v>
      </c>
      <c r="B581" s="305">
        <f>IF(ISERROR(VALUE(VLOOKUP($A581,'Sheet1 - Table (1)'!$A$8:$AG$1186,COLUMN(B$7),FALSE))),VLOOKUP(A581,TK_MANQUANTS,2,FALSE),IF(VALUE(VLOOKUP($A581,'Sheet1 - Table (1)'!$A$8:$AG$1186,COLUMN(B$7),FALSE))=0,VLOOKUP(A581,TK_MANQUANTS,2,FALSE),VALUE(VLOOKUP($A581,'Sheet1 - Table (1)'!$A$8:$AG$1186,COLUMN(B$7),FALSE))))</f>
        <v>1798450</v>
      </c>
      <c r="C581" s="80" t="str">
        <f>VLOOKUP($A581,'Sheet1 - Table (1)'!$A$8:$AG$1186,COLUMN(C$7),FALSE)</f>
        <v>GAM Multibond - Absolute Return Bd-EUR B (in liq)</v>
      </c>
      <c r="D581" s="82">
        <f>VLOOKUP($A581,'Sheet1 - Table (1)'!$A$8:$AG$1186,COLUMN(D$7),FALSE)</f>
        <v>43515</v>
      </c>
      <c r="E581" s="124">
        <f>VLOOKUP($A581,'Sheet1 - Table (1)'!$A$8:$AG$1186,COLUMN(E$7),FALSE)</f>
        <v>1.69</v>
      </c>
      <c r="F581" s="80" t="b">
        <f>VLOOKUP($A581,'Sheet1 - Table (1)'!$A$8:$AG$1186,COLUMN(F$7),FALSE)</f>
        <v>1</v>
      </c>
      <c r="G581" s="80" t="str">
        <f>VLOOKUP($A581,'Sheet1 - Table (1)'!$A$8:$AG$1186,COLUMN(G$7),FALSE)</f>
        <v>Luxembourg</v>
      </c>
      <c r="H581" s="80" t="str">
        <f>VLOOKUP($A581,'Sheet1 - Table (1)'!$A$8:$AG$1186,COLUMN(H$7),FALSE)</f>
        <v>EUR</v>
      </c>
      <c r="I581" s="80" t="str">
        <f>VLOOKUP($A581,'Sheet1 - Table (1)'!$A$8:$AG$1186,COLUMN(I$7),FALSE)</f>
        <v>Fonds de placement</v>
      </c>
      <c r="J581" s="80" t="str">
        <f>VLOOKUP($A581,'Sheet1 - Table (1)'!$A$8:$AG$1186,COLUMN(J$7),FALSE)</f>
        <v>Obligation</v>
      </c>
      <c r="K581" s="82">
        <f>VLOOKUP($A581,'Sheet1 - Table (1)'!$A$8:$AG$1186,COLUMN(K$7),FALSE)</f>
        <v>0</v>
      </c>
      <c r="L581" s="80">
        <f>VLOOKUP($A581,'Sheet1 - Table (1)'!$A$8:$AG$1186,COLUMN(L$7),FALSE)</f>
        <v>0</v>
      </c>
      <c r="M581" s="80" t="str">
        <f>VLOOKUP($A581,'Sheet1 - Table (1)'!$A$8:$AG$1186,COLUMN(M$7),FALSE)</f>
        <v>Retained</v>
      </c>
      <c r="N581" s="80">
        <f>VLOOKUP($A581,'Sheet1 - Table (1)'!$A$8:$AG$1186,COLUMN(N$7),FALSE)</f>
        <v>0</v>
      </c>
      <c r="O581" s="80" t="b">
        <f>VLOOKUP($A581,'Sheet1 - Table (1)'!$A$8:$AG$1186,COLUMN(O$7),FALSE)</f>
        <v>1</v>
      </c>
      <c r="P581" s="80" t="b">
        <f>VLOOKUP($A581,'Sheet1 - Table (1)'!$A$8:$AG$1186,COLUMN(P$7),FALSE)</f>
        <v>1</v>
      </c>
      <c r="Q581" s="80" t="b">
        <f>VLOOKUP($A581,'Sheet1 - Table (1)'!$A$8:$AG$1186,COLUMN(Q$7),FALSE)</f>
        <v>1</v>
      </c>
      <c r="R581" s="80" t="b">
        <f>VLOOKUP($A581,'Sheet1 - Table (1)'!$A$8:$AG$1186,COLUMN(R$7),FALSE)</f>
        <v>1</v>
      </c>
      <c r="S581" s="80" t="b">
        <f>VLOOKUP($A581,'Sheet1 - Table (1)'!$A$8:$AG$1186,COLUMN(S$7),FALSE)</f>
        <v>1</v>
      </c>
      <c r="T581" s="80" t="b">
        <f>VLOOKUP($A581,'Sheet1 - Table (1)'!$A$8:$AG$1186,COLUMN(T$7),FALSE)</f>
        <v>1</v>
      </c>
      <c r="U581" s="80" t="str">
        <f t="shared" si="112"/>
        <v>FR-IT-NE-SP-GE-UK</v>
      </c>
      <c r="V581" s="80" t="str">
        <f>VLOOKUP($A581,'Sheet1 - Table (1)'!$A$8:$AG$1186,COLUMN(V$7)+3,FALSE)</f>
        <v>LU - SICAV - Parte 1</v>
      </c>
      <c r="W581" s="80" t="str">
        <f>VLOOKUP(A581,'Sheet1 - Table (1)'!$A$8:$AF$10075,MATCH($W$8,'Sheet1 - Table (1)'!$10:$10,0),FALSE)</f>
        <v>Détermination des Prix Quotidien</v>
      </c>
      <c r="X581" s="80">
        <f>VLOOKUP(A581,'Sheet1 - Table (1)'!$A$8:$AAB$10075,MATCH($X$8,'Sheet1 - Table (1)'!$10:$10,0),FALSE)</f>
        <v>0</v>
      </c>
      <c r="Y581" s="96" t="str">
        <f t="shared" si="117"/>
        <v>Fonds de placement</v>
      </c>
      <c r="AA581" s="96" t="s">
        <v>1823</v>
      </c>
      <c r="AB581" s="96" t="s">
        <v>2481</v>
      </c>
      <c r="AC581" s="214" t="s">
        <v>140</v>
      </c>
      <c r="AD581" s="214" t="s">
        <v>2481</v>
      </c>
      <c r="AE581" s="96" t="s">
        <v>2542</v>
      </c>
      <c r="AF581" s="246" t="s">
        <v>2481</v>
      </c>
      <c r="AI581" s="96" t="s">
        <v>137</v>
      </c>
      <c r="AJ581" s="96" t="s">
        <v>793</v>
      </c>
      <c r="AK581" s="96" t="s">
        <v>140</v>
      </c>
      <c r="AL581" s="96" t="s">
        <v>2481</v>
      </c>
      <c r="AM581" s="96" t="str">
        <f t="shared" si="110"/>
        <v>Obligations étrangères</v>
      </c>
      <c r="AO581" s="96" t="s">
        <v>2481</v>
      </c>
      <c r="AP581" s="96" t="s">
        <v>74</v>
      </c>
      <c r="AQ581" s="96">
        <v>-0.59</v>
      </c>
      <c r="AR581" s="101">
        <v>2.2200000000000001E-2</v>
      </c>
      <c r="AS581" s="101">
        <f t="shared" si="116"/>
        <v>5.3000000000000026E-3</v>
      </c>
      <c r="AT581" s="101">
        <v>0.63500000000000001</v>
      </c>
      <c r="AU581" s="101">
        <v>3.1E-2</v>
      </c>
      <c r="AV581" s="101">
        <v>0.115</v>
      </c>
      <c r="AW581" s="101">
        <v>0.219</v>
      </c>
      <c r="AY581" s="101">
        <v>1</v>
      </c>
      <c r="BK581" s="101">
        <v>0.44230000000000003</v>
      </c>
      <c r="BL581" s="101">
        <v>6.2100000000000002E-2</v>
      </c>
      <c r="BM581" s="101">
        <v>0.16009999999999999</v>
      </c>
      <c r="BN581" s="101">
        <v>0.1701</v>
      </c>
      <c r="BO581" s="101">
        <v>6.7000000000000002E-3</v>
      </c>
      <c r="BP581" s="101">
        <v>1.37E-2</v>
      </c>
      <c r="BQ581" s="101">
        <v>5.3699999999999998E-2</v>
      </c>
      <c r="BR581" s="101">
        <v>9.1300000000000006E-2</v>
      </c>
      <c r="BY581" s="101" t="s">
        <v>72</v>
      </c>
      <c r="BZ581" s="101" t="str">
        <f t="shared" si="118"/>
        <v/>
      </c>
      <c r="CA581" s="101" t="s">
        <v>70</v>
      </c>
      <c r="CB581" s="101"/>
      <c r="CC581" s="101" t="s">
        <v>70</v>
      </c>
      <c r="CD581" s="42" t="s">
        <v>4374</v>
      </c>
      <c r="CE581" s="42" t="s">
        <v>4374</v>
      </c>
      <c r="CF581" s="42" t="str">
        <f>IFERROR(VLOOKUP(Funds[[#This Row],[Code ISIN]],[1]GLOBAL!$C$1:$L$27,10,FALSE)," ")</f>
        <v xml:space="preserve"> </v>
      </c>
      <c r="CG581" s="42" t="s">
        <v>4374</v>
      </c>
      <c r="CH581" s="42" t="s">
        <v>4374</v>
      </c>
      <c r="CI581" s="42" t="s">
        <v>4374</v>
      </c>
      <c r="CJ581" s="123">
        <v>42734</v>
      </c>
      <c r="CK581" s="96" t="s">
        <v>4374</v>
      </c>
      <c r="CL581" s="246" t="str">
        <f>VLOOKUP(Funds[[#This Row],[Code ISIN]],'Sheet1 - Table (1)'!$A$10:$AF$110017,MATCH("Funds Liquidity",'Sheet1 - Table (1)'!$10:$10,0),FALSE)</f>
        <v>Jour</v>
      </c>
    </row>
    <row r="582" spans="1:94">
      <c r="A582" s="96" t="s">
        <v>1093</v>
      </c>
      <c r="B582" s="305">
        <f>IF(ISERROR(VALUE(VLOOKUP($A582,'Sheet1 - Table (1)'!$A$8:$AG$1186,COLUMN(B$7),FALSE))),VLOOKUP(A582,TK_MANQUANTS,2,FALSE),IF(VALUE(VLOOKUP($A582,'Sheet1 - Table (1)'!$A$8:$AG$1186,COLUMN(B$7),FALSE))=0,VLOOKUP(A582,TK_MANQUANTS,2,FALSE),VALUE(VLOOKUP($A582,'Sheet1 - Table (1)'!$A$8:$AG$1186,COLUMN(B$7),FALSE))))</f>
        <v>1649824</v>
      </c>
      <c r="C582" s="80" t="str">
        <f>VLOOKUP($A582,'Sheet1 - Table (1)'!$A$8:$AG$1186,COLUMN(C$7),FALSE)</f>
        <v>CSPST (Lux) Multi Strategy B</v>
      </c>
      <c r="D582" s="82">
        <f>VLOOKUP($A582,'Sheet1 - Table (1)'!$A$8:$AG$1186,COLUMN(D$7),FALSE)</f>
        <v>42735</v>
      </c>
      <c r="E582" s="124">
        <f>VLOOKUP($A582,'Sheet1 - Table (1)'!$A$8:$AG$1186,COLUMN(E$7),FALSE)</f>
        <v>4.67</v>
      </c>
      <c r="F582" s="80">
        <f>VLOOKUP($A582,'Sheet1 - Table (1)'!$A$8:$AG$1186,COLUMN(F$7),FALSE)</f>
        <v>0</v>
      </c>
      <c r="G582" s="80" t="str">
        <f>VLOOKUP($A582,'Sheet1 - Table (1)'!$A$8:$AG$1186,COLUMN(G$7),FALSE)</f>
        <v>Luxembourg</v>
      </c>
      <c r="H582" s="80" t="str">
        <f>VLOOKUP($A582,'Sheet1 - Table (1)'!$A$8:$AG$1186,COLUMN(H$7),FALSE)</f>
        <v>USD</v>
      </c>
      <c r="I582" s="80" t="str">
        <f>VLOOKUP($A582,'Sheet1 - Table (1)'!$A$8:$AG$1186,COLUMN(I$7),FALSE)</f>
        <v>Fonds de placement</v>
      </c>
      <c r="J582" s="80" t="str">
        <f>VLOOKUP($A582,'Sheet1 - Table (1)'!$A$8:$AG$1186,COLUMN(J$7),FALSE)</f>
        <v>Alternatives</v>
      </c>
      <c r="K582" s="82">
        <f>VLOOKUP($A582,'Sheet1 - Table (1)'!$A$8:$AG$1186,COLUMN(K$7),FALSE)</f>
        <v>0</v>
      </c>
      <c r="L582" s="80">
        <f>VLOOKUP($A582,'Sheet1 - Table (1)'!$A$8:$AG$1186,COLUMN(L$7),FALSE)</f>
        <v>0</v>
      </c>
      <c r="M582" s="80" t="str">
        <f>VLOOKUP($A582,'Sheet1 - Table (1)'!$A$8:$AG$1186,COLUMN(M$7),FALSE)</f>
        <v>Retained</v>
      </c>
      <c r="N582" s="80">
        <f>VLOOKUP($A582,'Sheet1 - Table (1)'!$A$8:$AG$1186,COLUMN(N$7),FALSE)</f>
        <v>0</v>
      </c>
      <c r="O582" s="80">
        <f>VLOOKUP($A582,'Sheet1 - Table (1)'!$A$8:$AG$1186,COLUMN(O$7),FALSE)</f>
        <v>0</v>
      </c>
      <c r="P582" s="80">
        <f>VLOOKUP($A582,'Sheet1 - Table (1)'!$A$8:$AG$1186,COLUMN(P$7),FALSE)</f>
        <v>0</v>
      </c>
      <c r="Q582" s="80">
        <f>VLOOKUP($A582,'Sheet1 - Table (1)'!$A$8:$AG$1186,COLUMN(Q$7),FALSE)</f>
        <v>0</v>
      </c>
      <c r="R582" s="80">
        <f>VLOOKUP($A582,'Sheet1 - Table (1)'!$A$8:$AG$1186,COLUMN(R$7),FALSE)</f>
        <v>0</v>
      </c>
      <c r="S582" s="80">
        <f>VLOOKUP($A582,'Sheet1 - Table (1)'!$A$8:$AG$1186,COLUMN(S$7),FALSE)</f>
        <v>0</v>
      </c>
      <c r="T582" s="80">
        <f>VLOOKUP($A582,'Sheet1 - Table (1)'!$A$8:$AG$1186,COLUMN(T$7),FALSE)</f>
        <v>0</v>
      </c>
      <c r="U582" s="80" t="str">
        <f t="shared" si="112"/>
        <v/>
      </c>
      <c r="V582" s="80" t="str">
        <f>VLOOKUP($A582,'Sheet1 - Table (1)'!$A$8:$AG$1186,COLUMN(V$7)+3,FALSE)</f>
        <v>LU - SICAV - Parte 2</v>
      </c>
      <c r="W582" s="80" t="str">
        <f>VLOOKUP(A582,'Sheet1 - Table (1)'!$A$8:$AF$10075,MATCH($W$8,'Sheet1 - Table (1)'!$10:$10,0),FALSE)</f>
        <v>Détermination Mensuelle, 1 fois à la fin</v>
      </c>
      <c r="X582" s="80">
        <f>VLOOKUP(A582,'Sheet1 - Table (1)'!$A$8:$AAB$10075,MATCH($X$8,'Sheet1 - Table (1)'!$10:$10,0),FALSE)</f>
        <v>0</v>
      </c>
      <c r="Y582" s="96" t="str">
        <f t="shared" si="117"/>
        <v>Fonds de placement</v>
      </c>
      <c r="AA582" s="96" t="s">
        <v>1823</v>
      </c>
      <c r="AB582" s="96" t="s">
        <v>2874</v>
      </c>
      <c r="AC582" s="214" t="s">
        <v>2874</v>
      </c>
      <c r="AI582" s="96" t="s">
        <v>382</v>
      </c>
      <c r="AJ582" s="96" t="s">
        <v>382</v>
      </c>
      <c r="AK582" s="96" t="s">
        <v>1803</v>
      </c>
      <c r="AL582" s="96" t="s">
        <v>382</v>
      </c>
      <c r="AM582" s="96" t="str">
        <f t="shared" si="110"/>
        <v>Placements alternatifs étrangers</v>
      </c>
      <c r="AN582" s="139">
        <v>1</v>
      </c>
      <c r="AO582" s="96" t="s">
        <v>2874</v>
      </c>
      <c r="AP582" s="96" t="s">
        <v>1804</v>
      </c>
      <c r="AS582" s="101" t="str">
        <f t="shared" si="116"/>
        <v/>
      </c>
      <c r="BB582" s="101">
        <v>1</v>
      </c>
      <c r="BZ582" s="101" t="str">
        <f t="shared" si="118"/>
        <v/>
      </c>
      <c r="CA582" s="101" t="s">
        <v>70</v>
      </c>
      <c r="CB582" s="101"/>
      <c r="CC582" s="101" t="s">
        <v>70</v>
      </c>
      <c r="CD582" s="42" t="s">
        <v>4374</v>
      </c>
      <c r="CE582" s="42" t="s">
        <v>4374</v>
      </c>
      <c r="CF582" s="42" t="str">
        <f>IFERROR(VLOOKUP(Funds[[#This Row],[Code ISIN]],[1]GLOBAL!$C$1:$L$27,10,FALSE)," ")</f>
        <v xml:space="preserve"> </v>
      </c>
      <c r="CG582" s="42" t="s">
        <v>4374</v>
      </c>
      <c r="CH582" s="42" t="s">
        <v>4374</v>
      </c>
      <c r="CI582" s="42" t="s">
        <v>4374</v>
      </c>
      <c r="CJ582" s="123">
        <v>42264</v>
      </c>
      <c r="CK582" s="96" t="s">
        <v>4374</v>
      </c>
      <c r="CL582" s="246" t="str">
        <f>VLOOKUP(Funds[[#This Row],[Code ISIN]],'Sheet1 - Table (1)'!$A$10:$AF$110017,MATCH("Funds Liquidity",'Sheet1 - Table (1)'!$10:$10,0),FALSE)</f>
        <v>&gt;=Mois</v>
      </c>
    </row>
    <row r="583" spans="1:94">
      <c r="A583" s="80" t="s">
        <v>195</v>
      </c>
      <c r="B583" s="305">
        <f>IF(ISERROR(VALUE(VLOOKUP($A583,'Sheet1 - Table (1)'!$A$8:$AG$1186,COLUMN(B$7),FALSE))),VLOOKUP(A583,TK_MANQUANTS,2,FALSE),IF(VALUE(VLOOKUP($A583,'Sheet1 - Table (1)'!$A$8:$AG$1186,COLUMN(B$7),FALSE))=0,VLOOKUP(A583,TK_MANQUANTS,2,FALSE),VALUE(VLOOKUP($A583,'Sheet1 - Table (1)'!$A$8:$AG$1186,COLUMN(B$7),FALSE))))</f>
        <v>1646381</v>
      </c>
      <c r="C583" s="80" t="str">
        <f>VLOOKUP($A583,'Sheet1 - Table (1)'!$A$8:$AG$1186,COLUMN(C$7),FALSE)</f>
        <v>EdR Prifund Alpha Diversified A USD</v>
      </c>
      <c r="D583" s="82">
        <f>VLOOKUP($A583,'Sheet1 - Table (1)'!$A$8:$AG$1186,COLUMN(D$7),FALSE)</f>
        <v>43345</v>
      </c>
      <c r="E583" s="124">
        <f>VLOOKUP($A583,'Sheet1 - Table (1)'!$A$8:$AG$1186,COLUMN(E$7),FALSE)</f>
        <v>2.5299999999999998</v>
      </c>
      <c r="F583" s="80">
        <f>VLOOKUP($A583,'Sheet1 - Table (1)'!$A$8:$AG$1186,COLUMN(F$7),FALSE)</f>
        <v>0</v>
      </c>
      <c r="G583" s="80" t="str">
        <f>VLOOKUP($A583,'Sheet1 - Table (1)'!$A$8:$AG$1186,COLUMN(G$7),FALSE)</f>
        <v>Luxembourg</v>
      </c>
      <c r="H583" s="80" t="str">
        <f>VLOOKUP($A583,'Sheet1 - Table (1)'!$A$8:$AG$1186,COLUMN(H$7),FALSE)</f>
        <v>USD</v>
      </c>
      <c r="I583" s="80" t="str">
        <f>VLOOKUP($A583,'Sheet1 - Table (1)'!$A$8:$AG$1186,COLUMN(I$7),FALSE)</f>
        <v>Fonds de placement</v>
      </c>
      <c r="J583" s="80" t="str">
        <f>VLOOKUP($A583,'Sheet1 - Table (1)'!$A$8:$AG$1186,COLUMN(J$7),FALSE)</f>
        <v>Alternatives</v>
      </c>
      <c r="K583" s="82">
        <f>VLOOKUP($A583,'Sheet1 - Table (1)'!$A$8:$AG$1186,COLUMN(K$7),FALSE)</f>
        <v>0</v>
      </c>
      <c r="L583" s="80">
        <f>VLOOKUP($A583,'Sheet1 - Table (1)'!$A$8:$AG$1186,COLUMN(L$7),FALSE)</f>
        <v>0</v>
      </c>
      <c r="M583" s="80" t="str">
        <f>VLOOKUP($A583,'Sheet1 - Table (1)'!$A$8:$AG$1186,COLUMN(M$7),FALSE)</f>
        <v>Retained</v>
      </c>
      <c r="N583" s="80">
        <f>VLOOKUP($A583,'Sheet1 - Table (1)'!$A$8:$AG$1186,COLUMN(N$7),FALSE)</f>
        <v>0</v>
      </c>
      <c r="O583" s="80">
        <f>VLOOKUP($A583,'Sheet1 - Table (1)'!$A$8:$AG$1186,COLUMN(O$7),FALSE)</f>
        <v>0</v>
      </c>
      <c r="P583" s="80">
        <f>VLOOKUP($A583,'Sheet1 - Table (1)'!$A$8:$AG$1186,COLUMN(P$7),FALSE)</f>
        <v>0</v>
      </c>
      <c r="Q583" s="80" t="b">
        <f>VLOOKUP($A583,'Sheet1 - Table (1)'!$A$8:$AG$1186,COLUMN(Q$7),FALSE)</f>
        <v>1</v>
      </c>
      <c r="R583" s="80">
        <f>VLOOKUP($A583,'Sheet1 - Table (1)'!$A$8:$AG$1186,COLUMN(R$7),FALSE)</f>
        <v>0</v>
      </c>
      <c r="S583" s="80">
        <f>VLOOKUP($A583,'Sheet1 - Table (1)'!$A$8:$AG$1186,COLUMN(S$7),FALSE)</f>
        <v>0</v>
      </c>
      <c r="T583" s="80">
        <f>VLOOKUP($A583,'Sheet1 - Table (1)'!$A$8:$AG$1186,COLUMN(T$7),FALSE)</f>
        <v>0</v>
      </c>
      <c r="U583" s="80" t="str">
        <f t="shared" si="112"/>
        <v>NE</v>
      </c>
      <c r="V583" s="80" t="str">
        <f>VLOOKUP($A583,'Sheet1 - Table (1)'!$A$8:$AG$1186,COLUMN(V$7)+3,FALSE)</f>
        <v>LU - SICAV - Parte 2</v>
      </c>
      <c r="W583" s="80" t="str">
        <f>VLOOKUP(A583,'Sheet1 - Table (1)'!$A$8:$AF$10075,MATCH($W$8,'Sheet1 - Table (1)'!$10:$10,0),FALSE)</f>
        <v>Détermination Mensuelle, 1 fois à la fin</v>
      </c>
      <c r="X583" s="80">
        <f>VLOOKUP(A583,'Sheet1 - Table (1)'!$A$8:$AAB$10075,MATCH($X$8,'Sheet1 - Table (1)'!$10:$10,0),FALSE)</f>
        <v>0</v>
      </c>
      <c r="Y583" s="96" t="str">
        <f t="shared" si="117"/>
        <v>Fonds de placement</v>
      </c>
      <c r="AA583" s="96" t="s">
        <v>1823</v>
      </c>
      <c r="AB583" s="96" t="s">
        <v>2874</v>
      </c>
      <c r="AC583" s="214" t="s">
        <v>2874</v>
      </c>
      <c r="AG583" s="96" t="s">
        <v>2865</v>
      </c>
      <c r="AI583" s="96" t="s">
        <v>382</v>
      </c>
      <c r="AJ583" s="96" t="s">
        <v>382</v>
      </c>
      <c r="AK583" s="96" t="s">
        <v>1803</v>
      </c>
      <c r="AL583" s="96" t="s">
        <v>382</v>
      </c>
      <c r="AM583" s="96" t="str">
        <f t="shared" si="110"/>
        <v>Placements alternatifs étrangers</v>
      </c>
      <c r="AN583" s="139">
        <v>1</v>
      </c>
      <c r="AO583" s="96" t="s">
        <v>2874</v>
      </c>
      <c r="AP583" s="96" t="s">
        <v>1804</v>
      </c>
      <c r="AQ583" s="96">
        <v>0</v>
      </c>
      <c r="AR583" s="101">
        <v>0</v>
      </c>
      <c r="AS583" s="101">
        <f t="shared" si="116"/>
        <v>-2.53E-2</v>
      </c>
      <c r="BB583" s="101">
        <v>1</v>
      </c>
      <c r="BZ583" s="101" t="str">
        <f t="shared" si="118"/>
        <v/>
      </c>
      <c r="CA583" s="101" t="s">
        <v>70</v>
      </c>
      <c r="CB583" s="101"/>
      <c r="CC583" s="101" t="s">
        <v>70</v>
      </c>
      <c r="CD583" s="42" t="s">
        <v>4374</v>
      </c>
      <c r="CE583" s="42" t="s">
        <v>4374</v>
      </c>
      <c r="CF583" s="42" t="str">
        <f>IFERROR(VLOOKUP(Funds[[#This Row],[Code ISIN]],[1]GLOBAL!$C$1:$L$27,10,FALSE)," ")</f>
        <v xml:space="preserve"> </v>
      </c>
      <c r="CG583" s="42" t="s">
        <v>4374</v>
      </c>
      <c r="CH583" s="42" t="s">
        <v>4374</v>
      </c>
      <c r="CI583" s="42" t="s">
        <v>4374</v>
      </c>
      <c r="CK583" s="96" t="s">
        <v>4374</v>
      </c>
      <c r="CL583" s="246" t="str">
        <f>VLOOKUP(Funds[[#This Row],[Code ISIN]],'Sheet1 - Table (1)'!$A$10:$AF$110017,MATCH("Funds Liquidity",'Sheet1 - Table (1)'!$10:$10,0),FALSE)</f>
        <v>&gt;=Mois</v>
      </c>
    </row>
    <row r="584" spans="1:94">
      <c r="A584" s="80" t="s">
        <v>194</v>
      </c>
      <c r="B584" s="305">
        <f>IF(ISERROR(VALUE(VLOOKUP($A584,'Sheet1 - Table (1)'!$A$8:$AG$1186,COLUMN(B$7),FALSE))),VLOOKUP(A584,TK_MANQUANTS,2,FALSE),IF(VALUE(VLOOKUP($A584,'Sheet1 - Table (1)'!$A$8:$AG$1186,COLUMN(B$7),FALSE))=0,VLOOKUP(A584,TK_MANQUANTS,2,FALSE),VALUE(VLOOKUP($A584,'Sheet1 - Table (1)'!$A$8:$AG$1186,COLUMN(B$7),FALSE))))</f>
        <v>1646382</v>
      </c>
      <c r="C584" s="80" t="str">
        <f>VLOOKUP($A584,'Sheet1 - Table (1)'!$A$8:$AG$1186,COLUMN(C$7),FALSE)</f>
        <v>EdR Prifund Alpha Diversified A EUR H</v>
      </c>
      <c r="D584" s="82">
        <f>VLOOKUP($A584,'Sheet1 - Table (1)'!$A$8:$AG$1186,COLUMN(D$7),FALSE)</f>
        <v>43345</v>
      </c>
      <c r="E584" s="124">
        <f>VLOOKUP($A584,'Sheet1 - Table (1)'!$A$8:$AG$1186,COLUMN(E$7),FALSE)</f>
        <v>2.52</v>
      </c>
      <c r="F584" s="80">
        <f>VLOOKUP($A584,'Sheet1 - Table (1)'!$A$8:$AG$1186,COLUMN(F$7),FALSE)</f>
        <v>0</v>
      </c>
      <c r="G584" s="80" t="str">
        <f>VLOOKUP($A584,'Sheet1 - Table (1)'!$A$8:$AG$1186,COLUMN(G$7),FALSE)</f>
        <v>Luxembourg</v>
      </c>
      <c r="H584" s="80" t="str">
        <f>VLOOKUP($A584,'Sheet1 - Table (1)'!$A$8:$AG$1186,COLUMN(H$7),FALSE)</f>
        <v>EUR</v>
      </c>
      <c r="I584" s="80" t="str">
        <f>VLOOKUP($A584,'Sheet1 - Table (1)'!$A$8:$AG$1186,COLUMN(I$7),FALSE)</f>
        <v>Fonds de placement</v>
      </c>
      <c r="J584" s="80" t="str">
        <f>VLOOKUP($A584,'Sheet1 - Table (1)'!$A$8:$AG$1186,COLUMN(J$7),FALSE)</f>
        <v>Alternatives</v>
      </c>
      <c r="K584" s="82">
        <f>VLOOKUP($A584,'Sheet1 - Table (1)'!$A$8:$AG$1186,COLUMN(K$7),FALSE)</f>
        <v>0</v>
      </c>
      <c r="L584" s="80">
        <f>VLOOKUP($A584,'Sheet1 - Table (1)'!$A$8:$AG$1186,COLUMN(L$7),FALSE)</f>
        <v>0</v>
      </c>
      <c r="M584" s="80" t="str">
        <f>VLOOKUP($A584,'Sheet1 - Table (1)'!$A$8:$AG$1186,COLUMN(M$7),FALSE)</f>
        <v>Retained</v>
      </c>
      <c r="N584" s="80">
        <f>VLOOKUP($A584,'Sheet1 - Table (1)'!$A$8:$AG$1186,COLUMN(N$7),FALSE)</f>
        <v>0</v>
      </c>
      <c r="O584" s="80">
        <f>VLOOKUP($A584,'Sheet1 - Table (1)'!$A$8:$AG$1186,COLUMN(O$7),FALSE)</f>
        <v>0</v>
      </c>
      <c r="P584" s="80">
        <f>VLOOKUP($A584,'Sheet1 - Table (1)'!$A$8:$AG$1186,COLUMN(P$7),FALSE)</f>
        <v>0</v>
      </c>
      <c r="Q584" s="80" t="b">
        <f>VLOOKUP($A584,'Sheet1 - Table (1)'!$A$8:$AG$1186,COLUMN(Q$7),FALSE)</f>
        <v>1</v>
      </c>
      <c r="R584" s="80">
        <f>VLOOKUP($A584,'Sheet1 - Table (1)'!$A$8:$AG$1186,COLUMN(R$7),FALSE)</f>
        <v>0</v>
      </c>
      <c r="S584" s="80">
        <f>VLOOKUP($A584,'Sheet1 - Table (1)'!$A$8:$AG$1186,COLUMN(S$7),FALSE)</f>
        <v>0</v>
      </c>
      <c r="T584" s="80">
        <f>VLOOKUP($A584,'Sheet1 - Table (1)'!$A$8:$AG$1186,COLUMN(T$7),FALSE)</f>
        <v>0</v>
      </c>
      <c r="U584" s="80" t="str">
        <f t="shared" si="112"/>
        <v>NE</v>
      </c>
      <c r="V584" s="80" t="str">
        <f>VLOOKUP($A584,'Sheet1 - Table (1)'!$A$8:$AG$1186,COLUMN(V$7)+3,FALSE)</f>
        <v>LU - SICAV - Parte 2</v>
      </c>
      <c r="W584" s="80" t="str">
        <f>VLOOKUP(A584,'Sheet1 - Table (1)'!$A$8:$AF$10075,MATCH($W$8,'Sheet1 - Table (1)'!$10:$10,0),FALSE)</f>
        <v>Détermination Mensuelle, 1 fois à la fin</v>
      </c>
      <c r="X584" s="80">
        <f>VLOOKUP(A584,'Sheet1 - Table (1)'!$A$8:$AAB$10075,MATCH($X$8,'Sheet1 - Table (1)'!$10:$10,0),FALSE)</f>
        <v>0</v>
      </c>
      <c r="Y584" s="96" t="str">
        <f t="shared" si="117"/>
        <v>Fonds de placement</v>
      </c>
      <c r="AA584" s="96" t="s">
        <v>1823</v>
      </c>
      <c r="AB584" s="96" t="s">
        <v>2874</v>
      </c>
      <c r="AC584" s="214" t="s">
        <v>2874</v>
      </c>
      <c r="AG584" s="96" t="s">
        <v>2865</v>
      </c>
      <c r="AI584" s="96" t="s">
        <v>382</v>
      </c>
      <c r="AJ584" s="96" t="s">
        <v>382</v>
      </c>
      <c r="AK584" s="96" t="s">
        <v>1803</v>
      </c>
      <c r="AL584" s="96" t="s">
        <v>382</v>
      </c>
      <c r="AM584" s="96" t="str">
        <f t="shared" si="110"/>
        <v>Placements alternatifs étrangers</v>
      </c>
      <c r="AN584" s="139">
        <v>1</v>
      </c>
      <c r="AO584" s="96" t="s">
        <v>2874</v>
      </c>
      <c r="AP584" s="96" t="s">
        <v>1804</v>
      </c>
      <c r="AQ584" s="96">
        <v>0</v>
      </c>
      <c r="AR584" s="101">
        <v>0</v>
      </c>
      <c r="AS584" s="101">
        <f t="shared" si="116"/>
        <v>-2.52E-2</v>
      </c>
      <c r="AY584" s="101">
        <v>1</v>
      </c>
      <c r="BZ584" s="101" t="str">
        <f t="shared" si="118"/>
        <v/>
      </c>
      <c r="CA584" s="101" t="s">
        <v>70</v>
      </c>
      <c r="CB584" s="101"/>
      <c r="CC584" s="101" t="s">
        <v>70</v>
      </c>
      <c r="CD584" s="42" t="s">
        <v>4374</v>
      </c>
      <c r="CE584" s="42" t="s">
        <v>4374</v>
      </c>
      <c r="CF584" s="42" t="str">
        <f>IFERROR(VLOOKUP(Funds[[#This Row],[Code ISIN]],[1]GLOBAL!$C$1:$L$27,10,FALSE)," ")</f>
        <v xml:space="preserve"> </v>
      </c>
      <c r="CG584" s="42" t="s">
        <v>4374</v>
      </c>
      <c r="CH584" s="42" t="s">
        <v>4374</v>
      </c>
      <c r="CI584" s="42" t="s">
        <v>4374</v>
      </c>
      <c r="CK584" s="96" t="s">
        <v>4374</v>
      </c>
      <c r="CL584" s="246" t="str">
        <f>VLOOKUP(Funds[[#This Row],[Code ISIN]],'Sheet1 - Table (1)'!$A$10:$AF$110017,MATCH("Funds Liquidity",'Sheet1 - Table (1)'!$10:$10,0),FALSE)</f>
        <v>&gt;=Mois</v>
      </c>
    </row>
    <row r="585" spans="1:94">
      <c r="A585" s="80" t="s">
        <v>213</v>
      </c>
      <c r="B585" s="305">
        <f>IF(ISERROR(VALUE(VLOOKUP($A585,'Sheet1 - Table (1)'!$A$8:$AG$1186,COLUMN(B$7),FALSE))),VLOOKUP(A585,TK_MANQUANTS,2,FALSE),IF(VALUE(VLOOKUP($A585,'Sheet1 - Table (1)'!$A$8:$AG$1186,COLUMN(B$7),FALSE))=0,VLOOKUP(A585,TK_MANQUANTS,2,FALSE),VALUE(VLOOKUP($A585,'Sheet1 - Table (1)'!$A$8:$AG$1186,COLUMN(B$7),FALSE))))</f>
        <v>1798451</v>
      </c>
      <c r="C585" s="80" t="str">
        <f>VLOOKUP($A585,'Sheet1 - Table (1)'!$A$8:$AG$1186,COLUMN(C$7),FALSE)</f>
        <v>GAM Multibond - Absolute Return Bd-EUR C (in liq)</v>
      </c>
      <c r="D585" s="82">
        <f>VLOOKUP($A585,'Sheet1 - Table (1)'!$A$8:$AG$1186,COLUMN(D$7),FALSE)</f>
        <v>43515</v>
      </c>
      <c r="E585" s="124">
        <f>VLOOKUP($A585,'Sheet1 - Table (1)'!$A$8:$AG$1186,COLUMN(E$7),FALSE)</f>
        <v>1.22</v>
      </c>
      <c r="F585" s="80" t="b">
        <f>VLOOKUP($A585,'Sheet1 - Table (1)'!$A$8:$AG$1186,COLUMN(F$7),FALSE)</f>
        <v>1</v>
      </c>
      <c r="G585" s="80" t="str">
        <f>VLOOKUP($A585,'Sheet1 - Table (1)'!$A$8:$AG$1186,COLUMN(G$7),FALSE)</f>
        <v>Luxembourg</v>
      </c>
      <c r="H585" s="80" t="str">
        <f>VLOOKUP($A585,'Sheet1 - Table (1)'!$A$8:$AG$1186,COLUMN(H$7),FALSE)</f>
        <v>EUR</v>
      </c>
      <c r="I585" s="80" t="str">
        <f>VLOOKUP($A585,'Sheet1 - Table (1)'!$A$8:$AG$1186,COLUMN(I$7),FALSE)</f>
        <v>Fonds de placement</v>
      </c>
      <c r="J585" s="80" t="str">
        <f>VLOOKUP($A585,'Sheet1 - Table (1)'!$A$8:$AG$1186,COLUMN(J$7),FALSE)</f>
        <v>Obligation</v>
      </c>
      <c r="K585" s="82">
        <f>VLOOKUP($A585,'Sheet1 - Table (1)'!$A$8:$AG$1186,COLUMN(K$7),FALSE)</f>
        <v>0</v>
      </c>
      <c r="L585" s="80">
        <f>VLOOKUP($A585,'Sheet1 - Table (1)'!$A$8:$AG$1186,COLUMN(L$7),FALSE)</f>
        <v>0</v>
      </c>
      <c r="M585" s="80" t="str">
        <f>VLOOKUP($A585,'Sheet1 - Table (1)'!$A$8:$AG$1186,COLUMN(M$7),FALSE)</f>
        <v>Retained</v>
      </c>
      <c r="N585" s="80" t="b">
        <f>VLOOKUP($A585,'Sheet1 - Table (1)'!$A$8:$AG$1186,COLUMN(N$7),FALSE)</f>
        <v>1</v>
      </c>
      <c r="O585" s="80" t="b">
        <f>VLOOKUP($A585,'Sheet1 - Table (1)'!$A$8:$AG$1186,COLUMN(O$7),FALSE)</f>
        <v>1</v>
      </c>
      <c r="P585" s="80" t="b">
        <f>VLOOKUP($A585,'Sheet1 - Table (1)'!$A$8:$AG$1186,COLUMN(P$7),FALSE)</f>
        <v>1</v>
      </c>
      <c r="Q585" s="80" t="b">
        <f>VLOOKUP($A585,'Sheet1 - Table (1)'!$A$8:$AG$1186,COLUMN(Q$7),FALSE)</f>
        <v>1</v>
      </c>
      <c r="R585" s="80" t="b">
        <f>VLOOKUP($A585,'Sheet1 - Table (1)'!$A$8:$AG$1186,COLUMN(R$7),FALSE)</f>
        <v>1</v>
      </c>
      <c r="S585" s="80" t="b">
        <f>VLOOKUP($A585,'Sheet1 - Table (1)'!$A$8:$AG$1186,COLUMN(S$7),FALSE)</f>
        <v>1</v>
      </c>
      <c r="T585" s="80" t="b">
        <f>VLOOKUP($A585,'Sheet1 - Table (1)'!$A$8:$AG$1186,COLUMN(T$7),FALSE)</f>
        <v>1</v>
      </c>
      <c r="U585" s="80" t="str">
        <f t="shared" si="112"/>
        <v>BE-FR-IT-NE-SP-GE-UK</v>
      </c>
      <c r="V585" s="80" t="str">
        <f>VLOOKUP($A585,'Sheet1 - Table (1)'!$A$8:$AG$1186,COLUMN(V$7)+3,FALSE)</f>
        <v>LU - SICAV - Parte 1</v>
      </c>
      <c r="W585" s="80" t="str">
        <f>VLOOKUP(A585,'Sheet1 - Table (1)'!$A$8:$AF$10075,MATCH($W$8,'Sheet1 - Table (1)'!$10:$10,0),FALSE)</f>
        <v>Détermination des Prix Quotidien</v>
      </c>
      <c r="X585" s="80">
        <f>VLOOKUP(A585,'Sheet1 - Table (1)'!$A$8:$AAB$10075,MATCH($X$8,'Sheet1 - Table (1)'!$10:$10,0),FALSE)</f>
        <v>0</v>
      </c>
      <c r="Y585" s="96" t="str">
        <f t="shared" si="117"/>
        <v>Fonds de placement</v>
      </c>
      <c r="AA585" s="96" t="s">
        <v>1823</v>
      </c>
      <c r="AB585" s="96" t="s">
        <v>2481</v>
      </c>
      <c r="AC585" s="214" t="s">
        <v>140</v>
      </c>
      <c r="AD585" s="214" t="s">
        <v>2481</v>
      </c>
      <c r="AE585" s="96" t="s">
        <v>2542</v>
      </c>
      <c r="AF585" s="246" t="s">
        <v>2481</v>
      </c>
      <c r="AI585" s="96" t="s">
        <v>137</v>
      </c>
      <c r="AJ585" s="96" t="s">
        <v>793</v>
      </c>
      <c r="AK585" s="96" t="s">
        <v>140</v>
      </c>
      <c r="AL585" s="96" t="s">
        <v>2481</v>
      </c>
      <c r="AM585" s="96" t="str">
        <f t="shared" si="110"/>
        <v>Obligations étrangères</v>
      </c>
      <c r="AO585" s="96" t="s">
        <v>2481</v>
      </c>
      <c r="AP585" s="96" t="s">
        <v>74</v>
      </c>
      <c r="AQ585" s="96">
        <v>-0.59</v>
      </c>
      <c r="AR585" s="101">
        <v>2.2200000000000001E-2</v>
      </c>
      <c r="AS585" s="101">
        <f t="shared" si="116"/>
        <v>1.0000000000000002E-2</v>
      </c>
      <c r="AT585" s="101">
        <v>0.63500000000000001</v>
      </c>
      <c r="AU585" s="101">
        <v>3.1E-2</v>
      </c>
      <c r="AV585" s="101">
        <v>0.115</v>
      </c>
      <c r="AW585" s="101">
        <v>0.219</v>
      </c>
      <c r="AY585" s="101">
        <v>1</v>
      </c>
      <c r="BK585" s="101">
        <v>0.44230000000000003</v>
      </c>
      <c r="BL585" s="101">
        <v>6.2100000000000002E-2</v>
      </c>
      <c r="BM585" s="101">
        <v>0.16009999999999999</v>
      </c>
      <c r="BN585" s="101">
        <v>0.1701</v>
      </c>
      <c r="BO585" s="101">
        <v>6.7000000000000002E-3</v>
      </c>
      <c r="BP585" s="101">
        <v>1.37E-2</v>
      </c>
      <c r="BQ585" s="101">
        <v>5.3699999999999998E-2</v>
      </c>
      <c r="BR585" s="101">
        <v>9.1300000000000006E-2</v>
      </c>
      <c r="BY585" s="101" t="s">
        <v>72</v>
      </c>
      <c r="BZ585" s="101" t="str">
        <f t="shared" si="118"/>
        <v/>
      </c>
      <c r="CA585" s="101" t="s">
        <v>70</v>
      </c>
      <c r="CB585" s="101"/>
      <c r="CC585" s="101" t="s">
        <v>70</v>
      </c>
      <c r="CD585" s="42" t="s">
        <v>4374</v>
      </c>
      <c r="CE585" s="42" t="s">
        <v>4374</v>
      </c>
      <c r="CF585" s="42" t="str">
        <f>IFERROR(VLOOKUP(Funds[[#This Row],[Code ISIN]],[1]GLOBAL!$C$1:$L$27,10,FALSE)," ")</f>
        <v xml:space="preserve"> </v>
      </c>
      <c r="CG585" s="42" t="s">
        <v>4374</v>
      </c>
      <c r="CH585" s="42" t="s">
        <v>4374</v>
      </c>
      <c r="CI585" s="42" t="s">
        <v>4374</v>
      </c>
      <c r="CJ585" s="123">
        <v>42734</v>
      </c>
      <c r="CK585" s="96" t="s">
        <v>4374</v>
      </c>
      <c r="CL585" s="246" t="str">
        <f>VLOOKUP(Funds[[#This Row],[Code ISIN]],'Sheet1 - Table (1)'!$A$10:$AF$110017,MATCH("Funds Liquidity",'Sheet1 - Table (1)'!$10:$10,0),FALSE)</f>
        <v>Jour</v>
      </c>
    </row>
    <row r="586" spans="1:94">
      <c r="A586" s="80" t="s">
        <v>214</v>
      </c>
      <c r="B586" s="305">
        <f>IF(ISERROR(VALUE(VLOOKUP($A586,'Sheet1 - Table (1)'!$A$8:$AG$1186,COLUMN(B$7),FALSE))),VLOOKUP(A586,TK_MANQUANTS,2,FALSE),IF(VALUE(VLOOKUP($A586,'Sheet1 - Table (1)'!$A$8:$AG$1186,COLUMN(B$7),FALSE))=0,VLOOKUP(A586,TK_MANQUANTS,2,FALSE),VALUE(VLOOKUP($A586,'Sheet1 - Table (1)'!$A$8:$AG$1186,COLUMN(B$7),FALSE))))</f>
        <v>2648076</v>
      </c>
      <c r="C586" s="80" t="str">
        <f>VLOOKUP($A586,'Sheet1 - Table (1)'!$A$8:$AG$1186,COLUMN(C$7),FALSE)</f>
        <v>GAM Multibond - Absolute Return Bd-USD C (in liq)</v>
      </c>
      <c r="D586" s="82">
        <f>VLOOKUP($A586,'Sheet1 - Table (1)'!$A$8:$AG$1186,COLUMN(D$7),FALSE)</f>
        <v>43515</v>
      </c>
      <c r="E586" s="124">
        <f>VLOOKUP($A586,'Sheet1 - Table (1)'!$A$8:$AG$1186,COLUMN(E$7),FALSE)</f>
        <v>1.22</v>
      </c>
      <c r="F586" s="80" t="b">
        <f>VLOOKUP($A586,'Sheet1 - Table (1)'!$A$8:$AG$1186,COLUMN(F$7),FALSE)</f>
        <v>1</v>
      </c>
      <c r="G586" s="80" t="str">
        <f>VLOOKUP($A586,'Sheet1 - Table (1)'!$A$8:$AG$1186,COLUMN(G$7),FALSE)</f>
        <v>Luxembourg</v>
      </c>
      <c r="H586" s="80" t="str">
        <f>VLOOKUP($A586,'Sheet1 - Table (1)'!$A$8:$AG$1186,COLUMN(H$7),FALSE)</f>
        <v>USD</v>
      </c>
      <c r="I586" s="80" t="str">
        <f>VLOOKUP($A586,'Sheet1 - Table (1)'!$A$8:$AG$1186,COLUMN(I$7),FALSE)</f>
        <v>Fonds de placement</v>
      </c>
      <c r="J586" s="80" t="str">
        <f>VLOOKUP($A586,'Sheet1 - Table (1)'!$A$8:$AG$1186,COLUMN(J$7),FALSE)</f>
        <v>Obligation</v>
      </c>
      <c r="K586" s="82">
        <f>VLOOKUP($A586,'Sheet1 - Table (1)'!$A$8:$AG$1186,COLUMN(K$7),FALSE)</f>
        <v>0</v>
      </c>
      <c r="L586" s="80">
        <f>VLOOKUP($A586,'Sheet1 - Table (1)'!$A$8:$AG$1186,COLUMN(L$7),FALSE)</f>
        <v>0</v>
      </c>
      <c r="M586" s="80" t="str">
        <f>VLOOKUP($A586,'Sheet1 - Table (1)'!$A$8:$AG$1186,COLUMN(M$7),FALSE)</f>
        <v>Retained</v>
      </c>
      <c r="N586" s="80" t="b">
        <f>VLOOKUP($A586,'Sheet1 - Table (1)'!$A$8:$AG$1186,COLUMN(N$7),FALSE)</f>
        <v>1</v>
      </c>
      <c r="O586" s="80" t="b">
        <f>VLOOKUP($A586,'Sheet1 - Table (1)'!$A$8:$AG$1186,COLUMN(O$7),FALSE)</f>
        <v>1</v>
      </c>
      <c r="P586" s="80" t="b">
        <f>VLOOKUP($A586,'Sheet1 - Table (1)'!$A$8:$AG$1186,COLUMN(P$7),FALSE)</f>
        <v>1</v>
      </c>
      <c r="Q586" s="80" t="b">
        <f>VLOOKUP($A586,'Sheet1 - Table (1)'!$A$8:$AG$1186,COLUMN(Q$7),FALSE)</f>
        <v>1</v>
      </c>
      <c r="R586" s="80" t="b">
        <f>VLOOKUP($A586,'Sheet1 - Table (1)'!$A$8:$AG$1186,COLUMN(R$7),FALSE)</f>
        <v>1</v>
      </c>
      <c r="S586" s="80" t="b">
        <f>VLOOKUP($A586,'Sheet1 - Table (1)'!$A$8:$AG$1186,COLUMN(S$7),FALSE)</f>
        <v>1</v>
      </c>
      <c r="T586" s="80" t="b">
        <f>VLOOKUP($A586,'Sheet1 - Table (1)'!$A$8:$AG$1186,COLUMN(T$7),FALSE)</f>
        <v>1</v>
      </c>
      <c r="U586" s="80" t="str">
        <f t="shared" si="112"/>
        <v>BE-FR-IT-NE-SP-GE-UK</v>
      </c>
      <c r="V586" s="80" t="str">
        <f>VLOOKUP($A586,'Sheet1 - Table (1)'!$A$8:$AG$1186,COLUMN(V$7)+3,FALSE)</f>
        <v>LU - SICAV - Parte 1</v>
      </c>
      <c r="W586" s="80" t="str">
        <f>VLOOKUP(A586,'Sheet1 - Table (1)'!$A$8:$AF$10075,MATCH($W$8,'Sheet1 - Table (1)'!$10:$10,0),FALSE)</f>
        <v>Détermination des Prix Quotidien</v>
      </c>
      <c r="X586" s="80">
        <f>VLOOKUP(A586,'Sheet1 - Table (1)'!$A$8:$AAB$10075,MATCH($X$8,'Sheet1 - Table (1)'!$10:$10,0),FALSE)</f>
        <v>0</v>
      </c>
      <c r="Y586" s="96" t="str">
        <f t="shared" si="117"/>
        <v>Fonds de placement</v>
      </c>
      <c r="AA586" s="96" t="s">
        <v>1823</v>
      </c>
      <c r="AB586" s="96" t="s">
        <v>2481</v>
      </c>
      <c r="AC586" s="214" t="s">
        <v>140</v>
      </c>
      <c r="AD586" s="214" t="s">
        <v>2481</v>
      </c>
      <c r="AE586" s="96" t="s">
        <v>2481</v>
      </c>
      <c r="AF586" s="246" t="s">
        <v>2481</v>
      </c>
      <c r="AI586" s="96" t="s">
        <v>137</v>
      </c>
      <c r="AJ586" s="96" t="s">
        <v>793</v>
      </c>
      <c r="AK586" s="96" t="s">
        <v>140</v>
      </c>
      <c r="AL586" s="96" t="s">
        <v>2481</v>
      </c>
      <c r="AM586" s="96" t="str">
        <f t="shared" si="110"/>
        <v>Obligations étrangères</v>
      </c>
      <c r="AO586" s="96" t="s">
        <v>2481</v>
      </c>
      <c r="AP586" s="96" t="s">
        <v>74</v>
      </c>
      <c r="AQ586" s="96">
        <v>-0.53</v>
      </c>
      <c r="AR586" s="101">
        <v>2.2200000000000001E-2</v>
      </c>
      <c r="AS586" s="101">
        <f t="shared" si="116"/>
        <v>1.0000000000000002E-2</v>
      </c>
      <c r="AT586" s="101">
        <v>0.63500000000000001</v>
      </c>
      <c r="AU586" s="101">
        <v>3.1E-2</v>
      </c>
      <c r="AV586" s="101">
        <v>0.115</v>
      </c>
      <c r="AW586" s="101">
        <v>0.219</v>
      </c>
      <c r="BB586" s="101">
        <v>1</v>
      </c>
      <c r="BK586" s="101">
        <v>0.44230000000000003</v>
      </c>
      <c r="BL586" s="101">
        <v>6.2100000000000002E-2</v>
      </c>
      <c r="BM586" s="101">
        <v>0.16009999999999999</v>
      </c>
      <c r="BN586" s="101">
        <v>0.1701</v>
      </c>
      <c r="BO586" s="101">
        <v>6.7000000000000002E-3</v>
      </c>
      <c r="BP586" s="101">
        <v>1.37E-2</v>
      </c>
      <c r="BQ586" s="101">
        <v>5.3699999999999998E-2</v>
      </c>
      <c r="BR586" s="101">
        <v>9.1300000000000006E-2</v>
      </c>
      <c r="BV586" s="101">
        <v>0.379</v>
      </c>
      <c r="BW586" s="101">
        <v>0.621</v>
      </c>
      <c r="BY586" s="101" t="s">
        <v>73</v>
      </c>
      <c r="BZ586" s="101" t="str">
        <f t="shared" si="118"/>
        <v/>
      </c>
      <c r="CA586" s="101" t="s">
        <v>70</v>
      </c>
      <c r="CB586" s="101"/>
      <c r="CC586" s="101" t="s">
        <v>70</v>
      </c>
      <c r="CD586" s="42" t="s">
        <v>4374</v>
      </c>
      <c r="CE586" s="42" t="s">
        <v>4374</v>
      </c>
      <c r="CF586" s="42" t="str">
        <f>IFERROR(VLOOKUP(Funds[[#This Row],[Code ISIN]],[1]GLOBAL!$C$1:$L$27,10,FALSE)," ")</f>
        <v xml:space="preserve"> </v>
      </c>
      <c r="CG586" s="42" t="s">
        <v>4374</v>
      </c>
      <c r="CH586" s="42" t="s">
        <v>4374</v>
      </c>
      <c r="CI586" s="42" t="s">
        <v>4374</v>
      </c>
      <c r="CJ586" s="123">
        <v>42734</v>
      </c>
      <c r="CK586" s="96" t="s">
        <v>4374</v>
      </c>
      <c r="CL586" s="246" t="str">
        <f>VLOOKUP(Funds[[#This Row],[Code ISIN]],'Sheet1 - Table (1)'!$A$10:$AF$110017,MATCH("Funds Liquidity",'Sheet1 - Table (1)'!$10:$10,0),FALSE)</f>
        <v>Jour</v>
      </c>
    </row>
    <row r="587" spans="1:94">
      <c r="A587" s="80" t="s">
        <v>419</v>
      </c>
      <c r="B587" s="305">
        <f>IF(ISERROR(VALUE(VLOOKUP($A587,'Sheet1 - Table (1)'!$A$8:$AG$1186,COLUMN(B$7),FALSE))),VLOOKUP(A587,TK_MANQUANTS,2,FALSE),IF(VALUE(VLOOKUP($A587,'Sheet1 - Table (1)'!$A$8:$AG$1186,COLUMN(B$7),FALSE))=0,VLOOKUP(A587,TK_MANQUANTS,2,FALSE),VALUE(VLOOKUP($A587,'Sheet1 - Table (1)'!$A$8:$AG$1186,COLUMN(B$7),FALSE))))</f>
        <v>23191506</v>
      </c>
      <c r="C587" s="80" t="str">
        <f>VLOOKUP($A587,'Sheet1 - Table (1)'!$A$8:$AG$1186,COLUMN(C$7),FALSE)</f>
        <v>Legg Mason Brandywine Glo Fxd Inc Acc Hdg CHF</v>
      </c>
      <c r="D587" s="82">
        <f>VLOOKUP($A587,'Sheet1 - Table (1)'!$A$8:$AG$1186,COLUMN(D$7),FALSE)</f>
        <v>43511</v>
      </c>
      <c r="E587" s="124">
        <f>VLOOKUP($A587,'Sheet1 - Table (1)'!$A$8:$AG$1186,COLUMN(E$7),FALSE)</f>
        <v>0.75</v>
      </c>
      <c r="F587" s="80" t="b">
        <f>VLOOKUP($A587,'Sheet1 - Table (1)'!$A$8:$AG$1186,COLUMN(F$7),FALSE)</f>
        <v>1</v>
      </c>
      <c r="G587" s="80" t="str">
        <f>VLOOKUP($A587,'Sheet1 - Table (1)'!$A$8:$AG$1186,COLUMN(G$7),FALSE)</f>
        <v>Ireland</v>
      </c>
      <c r="H587" s="80" t="str">
        <f>VLOOKUP($A587,'Sheet1 - Table (1)'!$A$8:$AG$1186,COLUMN(H$7),FALSE)</f>
        <v>CHF</v>
      </c>
      <c r="I587" s="80" t="str">
        <f>VLOOKUP($A587,'Sheet1 - Table (1)'!$A$8:$AG$1186,COLUMN(I$7),FALSE)</f>
        <v>Fonds de placement</v>
      </c>
      <c r="J587" s="80" t="str">
        <f>VLOOKUP($A587,'Sheet1 - Table (1)'!$A$8:$AG$1186,COLUMN(J$7),FALSE)</f>
        <v>Obligation</v>
      </c>
      <c r="K587" s="82">
        <f>VLOOKUP($A587,'Sheet1 - Table (1)'!$A$8:$AG$1186,COLUMN(K$7),FALSE)</f>
        <v>44255</v>
      </c>
      <c r="L587" s="80">
        <f>VLOOKUP($A587,'Sheet1 - Table (1)'!$A$8:$AG$1186,COLUMN(L$7),FALSE)</f>
        <v>334.1690949</v>
      </c>
      <c r="M587" s="80" t="str">
        <f>VLOOKUP($A587,'Sheet1 - Table (1)'!$A$8:$AG$1186,COLUMN(M$7),FALSE)</f>
        <v>Retained</v>
      </c>
      <c r="N587" s="80">
        <f>VLOOKUP($A587,'Sheet1 - Table (1)'!$A$8:$AG$1186,COLUMN(N$7),FALSE)</f>
        <v>0</v>
      </c>
      <c r="O587" s="80">
        <f>VLOOKUP($A587,'Sheet1 - Table (1)'!$A$8:$AG$1186,COLUMN(O$7),FALSE)</f>
        <v>0</v>
      </c>
      <c r="P587" s="80">
        <f>VLOOKUP($A587,'Sheet1 - Table (1)'!$A$8:$AG$1186,COLUMN(P$7),FALSE)</f>
        <v>0</v>
      </c>
      <c r="Q587" s="80">
        <f>VLOOKUP($A587,'Sheet1 - Table (1)'!$A$8:$AG$1186,COLUMN(Q$7),FALSE)</f>
        <v>0</v>
      </c>
      <c r="R587" s="80">
        <f>VLOOKUP($A587,'Sheet1 - Table (1)'!$A$8:$AG$1186,COLUMN(R$7),FALSE)</f>
        <v>0</v>
      </c>
      <c r="S587" s="80">
        <f>VLOOKUP($A587,'Sheet1 - Table (1)'!$A$8:$AG$1186,COLUMN(S$7),FALSE)</f>
        <v>0</v>
      </c>
      <c r="T587" s="80">
        <f>VLOOKUP($A587,'Sheet1 - Table (1)'!$A$8:$AG$1186,COLUMN(T$7),FALSE)</f>
        <v>0</v>
      </c>
      <c r="U587" s="80" t="str">
        <f t="shared" si="112"/>
        <v/>
      </c>
      <c r="V587" s="80" t="str">
        <f>VLOOKUP($A587,'Sheet1 - Table (1)'!$A$8:$AG$1186,COLUMN(V$7)+3,FALSE)</f>
        <v>OEIC</v>
      </c>
      <c r="W587" s="80" t="str">
        <f>VLOOKUP(A587,'Sheet1 - Table (1)'!$A$8:$AF$10075,MATCH($W$8,'Sheet1 - Table (1)'!$10:$10,0),FALSE)</f>
        <v>Détermination des Prix Quotidien</v>
      </c>
      <c r="X587" s="80">
        <f>VLOOKUP(A587,'Sheet1 - Table (1)'!$A$8:$AAB$10075,MATCH($X$8,'Sheet1 - Table (1)'!$10:$10,0),FALSE)</f>
        <v>0</v>
      </c>
      <c r="Y587" s="96" t="str">
        <f t="shared" si="117"/>
        <v>Fonds de placement</v>
      </c>
      <c r="AA587" s="96" t="s">
        <v>1823</v>
      </c>
      <c r="AB587" s="96" t="s">
        <v>2064</v>
      </c>
      <c r="AC587" s="214" t="s">
        <v>140</v>
      </c>
      <c r="AD587" s="214" t="s">
        <v>2064</v>
      </c>
      <c r="AE587" s="96" t="s">
        <v>2481</v>
      </c>
      <c r="AF587" s="246" t="s">
        <v>2481</v>
      </c>
      <c r="AG587" s="96" t="s">
        <v>2866</v>
      </c>
      <c r="AI587" s="96" t="s">
        <v>137</v>
      </c>
      <c r="AJ587" s="96" t="s">
        <v>793</v>
      </c>
      <c r="AK587" s="96" t="s">
        <v>140</v>
      </c>
      <c r="AL587" s="96" t="s">
        <v>2481</v>
      </c>
      <c r="AM587" s="96" t="str">
        <f t="shared" si="110"/>
        <v>Obligations étrangères hedged</v>
      </c>
      <c r="AO587" s="96" t="s">
        <v>2064</v>
      </c>
      <c r="AP587" s="96" t="s">
        <v>74</v>
      </c>
      <c r="AQ587" s="96">
        <v>4.71</v>
      </c>
      <c r="AR587" s="101">
        <v>0</v>
      </c>
      <c r="AS587" s="101">
        <f t="shared" si="116"/>
        <v>-7.4999999999999997E-3</v>
      </c>
      <c r="AT587" s="101">
        <v>0.60399999999999998</v>
      </c>
      <c r="AU587" s="101">
        <v>0.22900000000000001</v>
      </c>
      <c r="AV587" s="101">
        <v>7.1999999999999995E-2</v>
      </c>
      <c r="AW587" s="101">
        <v>9.5000000000000001E-2</v>
      </c>
      <c r="AX587" s="101">
        <v>1</v>
      </c>
      <c r="BY587" s="101" t="s">
        <v>988</v>
      </c>
      <c r="BZ587" s="101" t="str">
        <f t="shared" si="118"/>
        <v/>
      </c>
      <c r="CA587" s="101" t="s">
        <v>70</v>
      </c>
      <c r="CB587" s="101"/>
      <c r="CC587" s="101" t="s">
        <v>70</v>
      </c>
      <c r="CD587" s="42" t="s">
        <v>4374</v>
      </c>
      <c r="CE587" s="42" t="s">
        <v>4374</v>
      </c>
      <c r="CF587" s="42" t="str">
        <f>IFERROR(VLOOKUP(Funds[[#This Row],[Code ISIN]],[1]GLOBAL!$C$1:$L$27,10,FALSE)," ")</f>
        <v xml:space="preserve"> </v>
      </c>
      <c r="CG587" s="42" t="s">
        <v>4374</v>
      </c>
      <c r="CH587" s="42" t="s">
        <v>4374</v>
      </c>
      <c r="CI587" s="42" t="s">
        <v>4374</v>
      </c>
      <c r="CJ587" s="123">
        <v>42825</v>
      </c>
      <c r="CK587" s="96" t="s">
        <v>4374</v>
      </c>
      <c r="CL587" s="246" t="str">
        <f>VLOOKUP(Funds[[#This Row],[Code ISIN]],'Sheet1 - Table (1)'!$A$10:$AF$110017,MATCH("Funds Liquidity",'Sheet1 - Table (1)'!$10:$10,0),FALSE)</f>
        <v>Jour</v>
      </c>
    </row>
    <row r="588" spans="1:94">
      <c r="A588" s="80" t="s">
        <v>571</v>
      </c>
      <c r="B588" s="305">
        <f>IF(ISERROR(VALUE(VLOOKUP($A588,'Sheet1 - Table (1)'!$A$8:$AG$1186,COLUMN(B$7),FALSE))),VLOOKUP(A588,TK_MANQUANTS,2,FALSE),IF(VALUE(VLOOKUP($A588,'Sheet1 - Table (1)'!$A$8:$AG$1186,COLUMN(B$7),FALSE))=0,VLOOKUP(A588,TK_MANQUANTS,2,FALSE),VALUE(VLOOKUP($A588,'Sheet1 - Table (1)'!$A$8:$AG$1186,COLUMN(B$7),FALSE))))</f>
        <v>19624519</v>
      </c>
      <c r="C588" s="80" t="str">
        <f>VLOOKUP($A588,'Sheet1 - Table (1)'!$A$8:$AG$1186,COLUMN(C$7),FALSE)</f>
        <v>Legg Mason Brandywine Glo Fxd Inc Pr Acc (Hdg) EUR</v>
      </c>
      <c r="D588" s="82">
        <f>VLOOKUP($A588,'Sheet1 - Table (1)'!$A$8:$AG$1186,COLUMN(D$7),FALSE)</f>
        <v>43878</v>
      </c>
      <c r="E588" s="124">
        <f>VLOOKUP($A588,'Sheet1 - Table (1)'!$A$8:$AG$1186,COLUMN(E$7),FALSE)</f>
        <v>0.69</v>
      </c>
      <c r="F588" s="80" t="b">
        <f>VLOOKUP($A588,'Sheet1 - Table (1)'!$A$8:$AG$1186,COLUMN(F$7),FALSE)</f>
        <v>1</v>
      </c>
      <c r="G588" s="80" t="str">
        <f>VLOOKUP($A588,'Sheet1 - Table (1)'!$A$8:$AG$1186,COLUMN(G$7),FALSE)</f>
        <v>Ireland</v>
      </c>
      <c r="H588" s="80" t="str">
        <f>VLOOKUP($A588,'Sheet1 - Table (1)'!$A$8:$AG$1186,COLUMN(H$7),FALSE)</f>
        <v>EUR</v>
      </c>
      <c r="I588" s="80" t="str">
        <f>VLOOKUP($A588,'Sheet1 - Table (1)'!$A$8:$AG$1186,COLUMN(I$7),FALSE)</f>
        <v>Fonds de placement</v>
      </c>
      <c r="J588" s="80" t="str">
        <f>VLOOKUP($A588,'Sheet1 - Table (1)'!$A$8:$AG$1186,COLUMN(J$7),FALSE)</f>
        <v>Obligation</v>
      </c>
      <c r="K588" s="82">
        <f>VLOOKUP($A588,'Sheet1 - Table (1)'!$A$8:$AG$1186,COLUMN(K$7),FALSE)</f>
        <v>44255</v>
      </c>
      <c r="L588" s="80">
        <f>VLOOKUP($A588,'Sheet1 - Table (1)'!$A$8:$AG$1186,COLUMN(L$7),FALSE)</f>
        <v>334.1690949</v>
      </c>
      <c r="M588" s="80" t="str">
        <f>VLOOKUP($A588,'Sheet1 - Table (1)'!$A$8:$AG$1186,COLUMN(M$7),FALSE)</f>
        <v>Retained</v>
      </c>
      <c r="N588" s="80" t="b">
        <f>VLOOKUP($A588,'Sheet1 - Table (1)'!$A$8:$AG$1186,COLUMN(N$7),FALSE)</f>
        <v>1</v>
      </c>
      <c r="O588" s="80" t="b">
        <f>VLOOKUP($A588,'Sheet1 - Table (1)'!$A$8:$AG$1186,COLUMN(O$7),FALSE)</f>
        <v>1</v>
      </c>
      <c r="P588" s="80">
        <f>VLOOKUP($A588,'Sheet1 - Table (1)'!$A$8:$AG$1186,COLUMN(P$7),FALSE)</f>
        <v>0</v>
      </c>
      <c r="Q588" s="80" t="b">
        <f>VLOOKUP($A588,'Sheet1 - Table (1)'!$A$8:$AG$1186,COLUMN(Q$7),FALSE)</f>
        <v>1</v>
      </c>
      <c r="R588" s="80">
        <f>VLOOKUP($A588,'Sheet1 - Table (1)'!$A$8:$AG$1186,COLUMN(R$7),FALSE)</f>
        <v>0</v>
      </c>
      <c r="S588" s="80" t="b">
        <f>VLOOKUP($A588,'Sheet1 - Table (1)'!$A$8:$AG$1186,COLUMN(S$7),FALSE)</f>
        <v>1</v>
      </c>
      <c r="T588" s="80" t="b">
        <f>VLOOKUP($A588,'Sheet1 - Table (1)'!$A$8:$AG$1186,COLUMN(T$7),FALSE)</f>
        <v>1</v>
      </c>
      <c r="U588" s="80" t="str">
        <f t="shared" si="112"/>
        <v>BE-FR-NE-GE-UK</v>
      </c>
      <c r="V588" s="80" t="str">
        <f>VLOOKUP($A588,'Sheet1 - Table (1)'!$A$8:$AG$1186,COLUMN(V$7)+3,FALSE)</f>
        <v>OEIC</v>
      </c>
      <c r="W588" s="80" t="str">
        <f>VLOOKUP(A588,'Sheet1 - Table (1)'!$A$8:$AF$10075,MATCH($W$8,'Sheet1 - Table (1)'!$10:$10,0),FALSE)</f>
        <v>Détermination des Prix Quotidien</v>
      </c>
      <c r="X588" s="80">
        <f>VLOOKUP(A588,'Sheet1 - Table (1)'!$A$8:$AAB$10075,MATCH($X$8,'Sheet1 - Table (1)'!$10:$10,0),FALSE)</f>
        <v>0</v>
      </c>
      <c r="Y588" s="96" t="str">
        <f t="shared" si="117"/>
        <v>Fonds de placement</v>
      </c>
      <c r="AA588" s="96" t="s">
        <v>1823</v>
      </c>
      <c r="AB588" s="96" t="s">
        <v>2481</v>
      </c>
      <c r="AC588" s="214" t="s">
        <v>140</v>
      </c>
      <c r="AD588" s="214" t="s">
        <v>2481</v>
      </c>
      <c r="AE588" s="96" t="s">
        <v>2542</v>
      </c>
      <c r="AF588" s="246" t="s">
        <v>2481</v>
      </c>
      <c r="AI588" s="96" t="s">
        <v>137</v>
      </c>
      <c r="AJ588" s="96" t="s">
        <v>793</v>
      </c>
      <c r="AK588" s="96" t="s">
        <v>140</v>
      </c>
      <c r="AL588" s="96" t="s">
        <v>2481</v>
      </c>
      <c r="AM588" s="96" t="str">
        <f t="shared" si="110"/>
        <v>Obligations étrangères</v>
      </c>
      <c r="AO588" s="96" t="s">
        <v>2481</v>
      </c>
      <c r="AP588" s="96" t="s">
        <v>74</v>
      </c>
      <c r="AQ588" s="96">
        <v>5.28</v>
      </c>
      <c r="AR588" s="101">
        <v>2.2800000000000001E-2</v>
      </c>
      <c r="AS588" s="101">
        <f t="shared" si="116"/>
        <v>1.5900000000000001E-2</v>
      </c>
      <c r="AT588" s="101">
        <v>0.61140000000000005</v>
      </c>
      <c r="AU588" s="101">
        <v>0.20300000000000001</v>
      </c>
      <c r="AV588" s="101">
        <v>9.9699999999999997E-2</v>
      </c>
      <c r="AW588" s="101">
        <v>8.5900000000000004E-2</v>
      </c>
      <c r="AY588" s="101">
        <v>1</v>
      </c>
      <c r="BY588" s="101" t="s">
        <v>72</v>
      </c>
      <c r="BZ588" s="101" t="str">
        <f t="shared" si="118"/>
        <v/>
      </c>
      <c r="CA588" s="101" t="s">
        <v>70</v>
      </c>
      <c r="CB588" s="101"/>
      <c r="CC588" s="101" t="s">
        <v>70</v>
      </c>
      <c r="CD588" s="42" t="s">
        <v>4374</v>
      </c>
      <c r="CE588" s="42" t="s">
        <v>4374</v>
      </c>
      <c r="CF588" s="42" t="str">
        <f>IFERROR(VLOOKUP(Funds[[#This Row],[Code ISIN]],[1]GLOBAL!$C$1:$L$27,10,FALSE)," ")</f>
        <v xml:space="preserve"> </v>
      </c>
      <c r="CG588" s="42" t="s">
        <v>4374</v>
      </c>
      <c r="CH588" s="42" t="s">
        <v>4374</v>
      </c>
      <c r="CI588" s="42" t="s">
        <v>4374</v>
      </c>
      <c r="CK588" s="96" t="s">
        <v>4374</v>
      </c>
      <c r="CL588" s="246" t="str">
        <f>VLOOKUP(Funds[[#This Row],[Code ISIN]],'Sheet1 - Table (1)'!$A$10:$AF$110017,MATCH("Funds Liquidity",'Sheet1 - Table (1)'!$10:$10,0),FALSE)</f>
        <v>Jour</v>
      </c>
    </row>
    <row r="589" spans="1:94">
      <c r="A589" s="80" t="s">
        <v>619</v>
      </c>
      <c r="B589" s="305">
        <f>IF(ISERROR(VALUE(VLOOKUP($A589,'Sheet1 - Table (1)'!$A$8:$AG$1186,COLUMN(B$7),FALSE))),VLOOKUP(A589,TK_MANQUANTS,2,FALSE),IF(VALUE(VLOOKUP($A589,'Sheet1 - Table (1)'!$A$8:$AG$1186,COLUMN(B$7),FALSE))=0,VLOOKUP(A589,TK_MANQUANTS,2,FALSE),VALUE(VLOOKUP($A589,'Sheet1 - Table (1)'!$A$8:$AG$1186,COLUMN(B$7),FALSE))))</f>
        <v>1812155</v>
      </c>
      <c r="C589" s="80" t="str">
        <f>VLOOKUP($A589,'Sheet1 - Table (1)'!$A$8:$AG$1186,COLUMN(C$7),FALSE)</f>
        <v>Pictet-Emerging Markets Index-I USD</v>
      </c>
      <c r="D589" s="82">
        <f>VLOOKUP($A589,'Sheet1 - Table (1)'!$A$8:$AG$1186,COLUMN(D$7),FALSE)</f>
        <v>44104</v>
      </c>
      <c r="E589" s="124">
        <f>VLOOKUP($A589,'Sheet1 - Table (1)'!$A$8:$AG$1186,COLUMN(E$7),FALSE)</f>
        <v>0.4</v>
      </c>
      <c r="F589" s="80" t="b">
        <f>VLOOKUP($A589,'Sheet1 - Table (1)'!$A$8:$AG$1186,COLUMN(F$7),FALSE)</f>
        <v>1</v>
      </c>
      <c r="G589" s="80" t="str">
        <f>VLOOKUP($A589,'Sheet1 - Table (1)'!$A$8:$AG$1186,COLUMN(G$7),FALSE)</f>
        <v>Luxembourg</v>
      </c>
      <c r="H589" s="80" t="str">
        <f>VLOOKUP($A589,'Sheet1 - Table (1)'!$A$8:$AG$1186,COLUMN(H$7),FALSE)</f>
        <v>USD</v>
      </c>
      <c r="I589" s="80" t="str">
        <f>VLOOKUP($A589,'Sheet1 - Table (1)'!$A$8:$AG$1186,COLUMN(I$7),FALSE)</f>
        <v>Fonds de placement</v>
      </c>
      <c r="J589" s="80" t="str">
        <f>VLOOKUP($A589,'Sheet1 - Table (1)'!$A$8:$AG$1186,COLUMN(J$7),FALSE)</f>
        <v>Actions</v>
      </c>
      <c r="K589" s="82">
        <f>VLOOKUP($A589,'Sheet1 - Table (1)'!$A$8:$AG$1186,COLUMN(K$7),FALSE)</f>
        <v>44255</v>
      </c>
      <c r="L589" s="80">
        <f>VLOOKUP($A589,'Sheet1 - Table (1)'!$A$8:$AG$1186,COLUMN(L$7),FALSE)</f>
        <v>871.85912829999995</v>
      </c>
      <c r="M589" s="80" t="str">
        <f>VLOOKUP($A589,'Sheet1 - Table (1)'!$A$8:$AG$1186,COLUMN(M$7),FALSE)</f>
        <v>Retained</v>
      </c>
      <c r="N589" s="80" t="b">
        <f>VLOOKUP($A589,'Sheet1 - Table (1)'!$A$8:$AG$1186,COLUMN(N$7),FALSE)</f>
        <v>1</v>
      </c>
      <c r="O589" s="80" t="b">
        <f>VLOOKUP($A589,'Sheet1 - Table (1)'!$A$8:$AG$1186,COLUMN(O$7),FALSE)</f>
        <v>1</v>
      </c>
      <c r="P589" s="80" t="b">
        <f>VLOOKUP($A589,'Sheet1 - Table (1)'!$A$8:$AG$1186,COLUMN(P$7),FALSE)</f>
        <v>1</v>
      </c>
      <c r="Q589" s="80" t="b">
        <f>VLOOKUP($A589,'Sheet1 - Table (1)'!$A$8:$AG$1186,COLUMN(Q$7),FALSE)</f>
        <v>1</v>
      </c>
      <c r="R589" s="80" t="b">
        <f>VLOOKUP($A589,'Sheet1 - Table (1)'!$A$8:$AG$1186,COLUMN(R$7),FALSE)</f>
        <v>1</v>
      </c>
      <c r="S589" s="80" t="b">
        <f>VLOOKUP($A589,'Sheet1 - Table (1)'!$A$8:$AG$1186,COLUMN(S$7),FALSE)</f>
        <v>1</v>
      </c>
      <c r="T589" s="80" t="b">
        <f>VLOOKUP($A589,'Sheet1 - Table (1)'!$A$8:$AG$1186,COLUMN(T$7),FALSE)</f>
        <v>1</v>
      </c>
      <c r="U589" s="80" t="str">
        <f t="shared" si="112"/>
        <v>BE-FR-IT-NE-SP-GE-UK</v>
      </c>
      <c r="V589" s="80" t="str">
        <f>VLOOKUP($A589,'Sheet1 - Table (1)'!$A$8:$AG$1186,COLUMN(V$7)+3,FALSE)</f>
        <v>LU - SICAV - Parte 1</v>
      </c>
      <c r="W589" s="80" t="str">
        <f>VLOOKUP(A589,'Sheet1 - Table (1)'!$A$8:$AF$10075,MATCH($W$8,'Sheet1 - Table (1)'!$10:$10,0),FALSE)</f>
        <v>Détermination des Prix Quotidien</v>
      </c>
      <c r="X589" s="80" t="str">
        <f>VLOOKUP(A589,'Sheet1 - Table (1)'!$A$8:$AAB$10075,MATCH($X$8,'Sheet1 - Table (1)'!$10:$10,0),FALSE)</f>
        <v>Full</v>
      </c>
      <c r="Y589" s="96" t="str">
        <f t="shared" si="117"/>
        <v>Fonds de placement</v>
      </c>
      <c r="AA589" s="96" t="s">
        <v>1823</v>
      </c>
      <c r="AB589" s="96" t="s">
        <v>2858</v>
      </c>
      <c r="AC589" s="214" t="s">
        <v>155</v>
      </c>
      <c r="AD589" s="214" t="s">
        <v>2858</v>
      </c>
      <c r="AE589" s="96" t="s">
        <v>2858</v>
      </c>
      <c r="AF589" s="246" t="s">
        <v>2858</v>
      </c>
      <c r="AG589" s="96" t="s">
        <v>2864</v>
      </c>
      <c r="AI589" s="96" t="s">
        <v>155</v>
      </c>
      <c r="AJ589" s="96" t="s">
        <v>155</v>
      </c>
      <c r="AK589" s="96" t="s">
        <v>155</v>
      </c>
      <c r="AL589" s="96" t="s">
        <v>2858</v>
      </c>
      <c r="AM589" s="96" t="str">
        <f t="shared" si="110"/>
        <v>Actions étrangères</v>
      </c>
      <c r="AO589" s="96" t="s">
        <v>2858</v>
      </c>
      <c r="AP589" s="96" t="s">
        <v>5155</v>
      </c>
      <c r="AS589" s="101" t="str">
        <f t="shared" si="116"/>
        <v/>
      </c>
      <c r="BI589" s="101">
        <v>1</v>
      </c>
      <c r="BR589" s="101">
        <v>1</v>
      </c>
      <c r="BT589" s="101" t="s">
        <v>1509</v>
      </c>
      <c r="BU589" s="101" t="s">
        <v>1509</v>
      </c>
      <c r="BY589" s="96" t="s">
        <v>22048</v>
      </c>
      <c r="BZ589" s="101" t="str">
        <f t="shared" si="118"/>
        <v/>
      </c>
      <c r="CA589" s="101" t="s">
        <v>4050</v>
      </c>
      <c r="CB589" s="122" t="s">
        <v>3728</v>
      </c>
      <c r="CC589" s="101" t="s">
        <v>3948</v>
      </c>
      <c r="CD589" s="42" t="s">
        <v>4374</v>
      </c>
      <c r="CE589" s="42" t="s">
        <v>4374</v>
      </c>
      <c r="CF589" s="42" t="str">
        <f>IFERROR(VLOOKUP(Funds[[#This Row],[Code ISIN]],[1]GLOBAL!$C$1:$L$27,10,FALSE)," ")</f>
        <v xml:space="preserve"> </v>
      </c>
      <c r="CG589" s="42" t="s">
        <v>1633</v>
      </c>
      <c r="CH589" s="42" t="s">
        <v>4374</v>
      </c>
      <c r="CI589" s="42" t="s">
        <v>4374</v>
      </c>
      <c r="CJ589" s="123"/>
      <c r="CK589" s="96" t="s">
        <v>4374</v>
      </c>
      <c r="CL589" s="246" t="str">
        <f>VLOOKUP(Funds[[#This Row],[Code ISIN]],'Sheet1 - Table (1)'!$A$10:$AF$110017,MATCH("Funds Liquidity",'Sheet1 - Table (1)'!$10:$10,0),FALSE)</f>
        <v>Jour</v>
      </c>
      <c r="CN589" s="246" t="s">
        <v>155</v>
      </c>
    </row>
    <row r="590" spans="1:94">
      <c r="A590" s="80" t="s">
        <v>262</v>
      </c>
      <c r="B590" s="305">
        <f>IF(ISERROR(VALUE(VLOOKUP($A590,'Sheet1 - Table (1)'!$A$8:$AG$1186,COLUMN(B$7),FALSE))),VLOOKUP(A590,TK_MANQUANTS,2,FALSE),IF(VALUE(VLOOKUP($A590,'Sheet1 - Table (1)'!$A$8:$AG$1186,COLUMN(B$7),FALSE))=0,VLOOKUP(A590,TK_MANQUANTS,2,FALSE),VALUE(VLOOKUP($A590,'Sheet1 - Table (1)'!$A$8:$AG$1186,COLUMN(B$7),FALSE))))</f>
        <v>1815502</v>
      </c>
      <c r="C590" s="80" t="str">
        <f>VLOOKUP($A590,'Sheet1 - Table (1)'!$A$8:$AG$1186,COLUMN(C$7),FALSE)</f>
        <v>Pictet-USA Index-I USD</v>
      </c>
      <c r="D590" s="82">
        <f>VLOOKUP($A590,'Sheet1 - Table (1)'!$A$8:$AG$1186,COLUMN(D$7),FALSE)</f>
        <v>44104</v>
      </c>
      <c r="E590" s="124">
        <f>VLOOKUP($A590,'Sheet1 - Table (1)'!$A$8:$AG$1186,COLUMN(E$7),FALSE)</f>
        <v>0.28999999999999998</v>
      </c>
      <c r="F590" s="80" t="b">
        <f>VLOOKUP($A590,'Sheet1 - Table (1)'!$A$8:$AG$1186,COLUMN(F$7),FALSE)</f>
        <v>1</v>
      </c>
      <c r="G590" s="80" t="str">
        <f>VLOOKUP($A590,'Sheet1 - Table (1)'!$A$8:$AG$1186,COLUMN(G$7),FALSE)</f>
        <v>Luxembourg</v>
      </c>
      <c r="H590" s="80" t="str">
        <f>VLOOKUP($A590,'Sheet1 - Table (1)'!$A$8:$AG$1186,COLUMN(H$7),FALSE)</f>
        <v>USD</v>
      </c>
      <c r="I590" s="80" t="str">
        <f>VLOOKUP($A590,'Sheet1 - Table (1)'!$A$8:$AG$1186,COLUMN(I$7),FALSE)</f>
        <v>Fonds de placement</v>
      </c>
      <c r="J590" s="80" t="str">
        <f>VLOOKUP($A590,'Sheet1 - Table (1)'!$A$8:$AG$1186,COLUMN(J$7),FALSE)</f>
        <v>Actions</v>
      </c>
      <c r="K590" s="82">
        <f>VLOOKUP($A590,'Sheet1 - Table (1)'!$A$8:$AG$1186,COLUMN(K$7),FALSE)</f>
        <v>44255</v>
      </c>
      <c r="L590" s="80">
        <f>VLOOKUP($A590,'Sheet1 - Table (1)'!$A$8:$AG$1186,COLUMN(L$7),FALSE)</f>
        <v>2262.0814012999999</v>
      </c>
      <c r="M590" s="80" t="str">
        <f>VLOOKUP($A590,'Sheet1 - Table (1)'!$A$8:$AG$1186,COLUMN(M$7),FALSE)</f>
        <v>Retained</v>
      </c>
      <c r="N590" s="80" t="b">
        <f>VLOOKUP($A590,'Sheet1 - Table (1)'!$A$8:$AG$1186,COLUMN(N$7),FALSE)</f>
        <v>1</v>
      </c>
      <c r="O590" s="80" t="b">
        <f>VLOOKUP($A590,'Sheet1 - Table (1)'!$A$8:$AG$1186,COLUMN(O$7),FALSE)</f>
        <v>1</v>
      </c>
      <c r="P590" s="80" t="b">
        <f>VLOOKUP($A590,'Sheet1 - Table (1)'!$A$8:$AG$1186,COLUMN(P$7),FALSE)</f>
        <v>1</v>
      </c>
      <c r="Q590" s="80" t="b">
        <f>VLOOKUP($A590,'Sheet1 - Table (1)'!$A$8:$AG$1186,COLUMN(Q$7),FALSE)</f>
        <v>1</v>
      </c>
      <c r="R590" s="80" t="b">
        <f>VLOOKUP($A590,'Sheet1 - Table (1)'!$A$8:$AG$1186,COLUMN(R$7),FALSE)</f>
        <v>1</v>
      </c>
      <c r="S590" s="80" t="b">
        <f>VLOOKUP($A590,'Sheet1 - Table (1)'!$A$8:$AG$1186,COLUMN(S$7),FALSE)</f>
        <v>1</v>
      </c>
      <c r="T590" s="80" t="b">
        <f>VLOOKUP($A590,'Sheet1 - Table (1)'!$A$8:$AG$1186,COLUMN(T$7),FALSE)</f>
        <v>1</v>
      </c>
      <c r="U590" s="80" t="str">
        <f t="shared" si="112"/>
        <v>BE-FR-IT-NE-SP-GE-UK</v>
      </c>
      <c r="V590" s="80" t="str">
        <f>VLOOKUP($A590,'Sheet1 - Table (1)'!$A$8:$AG$1186,COLUMN(V$7)+3,FALSE)</f>
        <v>LU - SICAV - Parte 1</v>
      </c>
      <c r="W590" s="80" t="str">
        <f>VLOOKUP(A590,'Sheet1 - Table (1)'!$A$8:$AF$10075,MATCH($W$8,'Sheet1 - Table (1)'!$10:$10,0),FALSE)</f>
        <v>Détermination des Prix Quotidien</v>
      </c>
      <c r="X590" s="80" t="str">
        <f>VLOOKUP(A590,'Sheet1 - Table (1)'!$A$8:$AAB$10075,MATCH($X$8,'Sheet1 - Table (1)'!$10:$10,0),FALSE)</f>
        <v>Full</v>
      </c>
      <c r="Y590" s="96" t="str">
        <f t="shared" si="117"/>
        <v>Fonds de placement</v>
      </c>
      <c r="AA590" s="96" t="s">
        <v>1823</v>
      </c>
      <c r="AB590" s="96" t="s">
        <v>2858</v>
      </c>
      <c r="AC590" s="214" t="s">
        <v>155</v>
      </c>
      <c r="AD590" s="214" t="s">
        <v>2858</v>
      </c>
      <c r="AE590" s="96" t="s">
        <v>2858</v>
      </c>
      <c r="AF590" s="246" t="s">
        <v>5393</v>
      </c>
      <c r="AG590" s="96" t="s">
        <v>2864</v>
      </c>
      <c r="AI590" s="96" t="s">
        <v>155</v>
      </c>
      <c r="AJ590" s="96" t="s">
        <v>155</v>
      </c>
      <c r="AK590" s="96" t="s">
        <v>155</v>
      </c>
      <c r="AL590" s="96" t="s">
        <v>2858</v>
      </c>
      <c r="AM590" s="96" t="str">
        <f t="shared" si="110"/>
        <v>Actions étrangères</v>
      </c>
      <c r="AO590" s="96" t="s">
        <v>2858</v>
      </c>
      <c r="AP590" s="96" t="s">
        <v>544</v>
      </c>
      <c r="AS590" s="101" t="str">
        <f t="shared" si="116"/>
        <v/>
      </c>
      <c r="BB590" s="101">
        <v>1</v>
      </c>
      <c r="BN590" s="101">
        <v>1</v>
      </c>
      <c r="BT590" s="101" t="s">
        <v>1510</v>
      </c>
      <c r="BU590" s="101" t="s">
        <v>1510</v>
      </c>
      <c r="BY590" s="96" t="s">
        <v>22049</v>
      </c>
      <c r="BZ590" s="101" t="str">
        <f t="shared" si="118"/>
        <v/>
      </c>
      <c r="CA590" s="101" t="s">
        <v>4050</v>
      </c>
      <c r="CB590" s="122" t="s">
        <v>3729</v>
      </c>
      <c r="CC590" s="101" t="s">
        <v>4009</v>
      </c>
      <c r="CD590" s="42" t="s">
        <v>4374</v>
      </c>
      <c r="CE590" s="42" t="s">
        <v>4374</v>
      </c>
      <c r="CF590" s="42" t="str">
        <f>IFERROR(VLOOKUP(Funds[[#This Row],[Code ISIN]],[1]GLOBAL!$C$1:$L$27,10,FALSE)," ")</f>
        <v xml:space="preserve"> </v>
      </c>
      <c r="CG590" s="42" t="s">
        <v>1633</v>
      </c>
      <c r="CH590" s="42" t="s">
        <v>4374</v>
      </c>
      <c r="CI590" s="42" t="s">
        <v>4374</v>
      </c>
      <c r="CJ590" s="123"/>
      <c r="CK590" s="96" t="s">
        <v>4374</v>
      </c>
      <c r="CL590" s="246" t="str">
        <f>VLOOKUP(Funds[[#This Row],[Code ISIN]],'Sheet1 - Table (1)'!$A$10:$AF$110017,MATCH("Funds Liquidity",'Sheet1 - Table (1)'!$10:$10,0),FALSE)</f>
        <v>Jour</v>
      </c>
    </row>
    <row r="591" spans="1:94">
      <c r="A591" s="80" t="s">
        <v>436</v>
      </c>
      <c r="B591" s="305">
        <f>IF(ISERROR(VALUE(VLOOKUP($A591,'Sheet1 - Table (1)'!$A$8:$AG$1186,COLUMN(B$7),FALSE))),VLOOKUP(A591,TK_MANQUANTS,2,FALSE),IF(VALUE(VLOOKUP($A591,'Sheet1 - Table (1)'!$A$8:$AG$1186,COLUMN(B$7),FALSE))=0,VLOOKUP(A591,TK_MANQUANTS,2,FALSE),VALUE(VLOOKUP($A591,'Sheet1 - Table (1)'!$A$8:$AG$1186,COLUMN(B$7),FALSE))))</f>
        <v>1815504</v>
      </c>
      <c r="C591" s="80" t="str">
        <f>VLOOKUP($A591,'Sheet1 - Table (1)'!$A$8:$AG$1186,COLUMN(C$7),FALSE)</f>
        <v>Pictet-Japan Index-I JPY</v>
      </c>
      <c r="D591" s="82">
        <f>VLOOKUP($A591,'Sheet1 - Table (1)'!$A$8:$AG$1186,COLUMN(D$7),FALSE)</f>
        <v>44104</v>
      </c>
      <c r="E591" s="124">
        <f>VLOOKUP($A591,'Sheet1 - Table (1)'!$A$8:$AG$1186,COLUMN(E$7),FALSE)</f>
        <v>0.3</v>
      </c>
      <c r="F591" s="80" t="b">
        <f>VLOOKUP($A591,'Sheet1 - Table (1)'!$A$8:$AG$1186,COLUMN(F$7),FALSE)</f>
        <v>1</v>
      </c>
      <c r="G591" s="80" t="str">
        <f>VLOOKUP($A591,'Sheet1 - Table (1)'!$A$8:$AG$1186,COLUMN(G$7),FALSE)</f>
        <v>Luxembourg</v>
      </c>
      <c r="H591" s="80" t="str">
        <f>VLOOKUP($A591,'Sheet1 - Table (1)'!$A$8:$AG$1186,COLUMN(H$7),FALSE)</f>
        <v>JPY</v>
      </c>
      <c r="I591" s="80" t="str">
        <f>VLOOKUP($A591,'Sheet1 - Table (1)'!$A$8:$AG$1186,COLUMN(I$7),FALSE)</f>
        <v>Fonds de placement</v>
      </c>
      <c r="J591" s="80" t="str">
        <f>VLOOKUP($A591,'Sheet1 - Table (1)'!$A$8:$AG$1186,COLUMN(J$7),FALSE)</f>
        <v>Actions</v>
      </c>
      <c r="K591" s="82">
        <f>VLOOKUP($A591,'Sheet1 - Table (1)'!$A$8:$AG$1186,COLUMN(K$7),FALSE)</f>
        <v>44255</v>
      </c>
      <c r="L591" s="80">
        <f>VLOOKUP($A591,'Sheet1 - Table (1)'!$A$8:$AG$1186,COLUMN(L$7),FALSE)</f>
        <v>552.81059319999997</v>
      </c>
      <c r="M591" s="80" t="str">
        <f>VLOOKUP($A591,'Sheet1 - Table (1)'!$A$8:$AG$1186,COLUMN(M$7),FALSE)</f>
        <v>Retained</v>
      </c>
      <c r="N591" s="80" t="b">
        <f>VLOOKUP($A591,'Sheet1 - Table (1)'!$A$8:$AG$1186,COLUMN(N$7),FALSE)</f>
        <v>1</v>
      </c>
      <c r="O591" s="80" t="b">
        <f>VLOOKUP($A591,'Sheet1 - Table (1)'!$A$8:$AG$1186,COLUMN(O$7),FALSE)</f>
        <v>1</v>
      </c>
      <c r="P591" s="80">
        <f>VLOOKUP($A591,'Sheet1 - Table (1)'!$A$8:$AG$1186,COLUMN(P$7),FALSE)</f>
        <v>0</v>
      </c>
      <c r="Q591" s="80" t="b">
        <f>VLOOKUP($A591,'Sheet1 - Table (1)'!$A$8:$AG$1186,COLUMN(Q$7),FALSE)</f>
        <v>1</v>
      </c>
      <c r="R591" s="80" t="b">
        <f>VLOOKUP($A591,'Sheet1 - Table (1)'!$A$8:$AG$1186,COLUMN(R$7),FALSE)</f>
        <v>1</v>
      </c>
      <c r="S591" s="80" t="b">
        <f>VLOOKUP($A591,'Sheet1 - Table (1)'!$A$8:$AG$1186,COLUMN(S$7),FALSE)</f>
        <v>1</v>
      </c>
      <c r="T591" s="80" t="b">
        <f>VLOOKUP($A591,'Sheet1 - Table (1)'!$A$8:$AG$1186,COLUMN(T$7),FALSE)</f>
        <v>1</v>
      </c>
      <c r="U591" s="80" t="str">
        <f t="shared" si="112"/>
        <v>BE-FR-NE-SP-GE-UK</v>
      </c>
      <c r="V591" s="80" t="str">
        <f>VLOOKUP($A591,'Sheet1 - Table (1)'!$A$8:$AG$1186,COLUMN(V$7)+3,FALSE)</f>
        <v>LU - SICAV - Parte 1</v>
      </c>
      <c r="W591" s="80" t="str">
        <f>VLOOKUP(A591,'Sheet1 - Table (1)'!$A$8:$AF$10075,MATCH($W$8,'Sheet1 - Table (1)'!$10:$10,0),FALSE)</f>
        <v>Détermination des Prix Quotidien</v>
      </c>
      <c r="X591" s="80" t="str">
        <f>VLOOKUP(A591,'Sheet1 - Table (1)'!$A$8:$AAB$10075,MATCH($X$8,'Sheet1 - Table (1)'!$10:$10,0),FALSE)</f>
        <v>Full</v>
      </c>
      <c r="Y591" s="96" t="str">
        <f t="shared" si="117"/>
        <v>Fonds de placement</v>
      </c>
      <c r="AA591" s="96" t="s">
        <v>1823</v>
      </c>
      <c r="AB591" s="96" t="s">
        <v>2858</v>
      </c>
      <c r="AC591" s="214" t="s">
        <v>155</v>
      </c>
      <c r="AD591" s="214" t="s">
        <v>2858</v>
      </c>
      <c r="AE591" s="96" t="s">
        <v>2858</v>
      </c>
      <c r="AF591" s="246" t="s">
        <v>2858</v>
      </c>
      <c r="AG591" s="96" t="s">
        <v>2864</v>
      </c>
      <c r="AI591" s="96" t="s">
        <v>155</v>
      </c>
      <c r="AJ591" s="96" t="s">
        <v>155</v>
      </c>
      <c r="AK591" s="96" t="s">
        <v>155</v>
      </c>
      <c r="AL591" s="96" t="s">
        <v>2858</v>
      </c>
      <c r="AM591" s="96" t="str">
        <f t="shared" si="110"/>
        <v>Actions étrangères</v>
      </c>
      <c r="AO591" s="96" t="s">
        <v>2858</v>
      </c>
      <c r="AP591" s="96" t="s">
        <v>2110</v>
      </c>
      <c r="AS591" s="101" t="str">
        <f t="shared" si="116"/>
        <v/>
      </c>
      <c r="BE591" s="101">
        <v>1</v>
      </c>
      <c r="BP591" s="101">
        <v>1</v>
      </c>
      <c r="BT591" s="101" t="s">
        <v>1510</v>
      </c>
      <c r="BU591" s="101" t="s">
        <v>1510</v>
      </c>
      <c r="BZ591" s="101" t="str">
        <f t="shared" si="118"/>
        <v/>
      </c>
      <c r="CA591" s="101" t="s">
        <v>4050</v>
      </c>
      <c r="CB591" s="101" t="s">
        <v>3730</v>
      </c>
      <c r="CC591" s="101" t="s">
        <v>3949</v>
      </c>
      <c r="CD591" s="42" t="s">
        <v>4374</v>
      </c>
      <c r="CE591" s="42" t="s">
        <v>4374</v>
      </c>
      <c r="CF591" s="42" t="str">
        <f>IFERROR(VLOOKUP(Funds[[#This Row],[Code ISIN]],[1]GLOBAL!$C$1:$L$27,10,FALSE)," ")</f>
        <v xml:space="preserve"> </v>
      </c>
      <c r="CG591" s="42" t="s">
        <v>4374</v>
      </c>
      <c r="CH591" s="42" t="s">
        <v>4374</v>
      </c>
      <c r="CI591" s="42" t="s">
        <v>4374</v>
      </c>
      <c r="CK591" s="96" t="s">
        <v>4374</v>
      </c>
      <c r="CL591" s="246" t="str">
        <f>VLOOKUP(Funds[[#This Row],[Code ISIN]],'Sheet1 - Table (1)'!$A$10:$AF$110017,MATCH("Funds Liquidity",'Sheet1 - Table (1)'!$10:$10,0),FALSE)</f>
        <v>Jour</v>
      </c>
    </row>
    <row r="592" spans="1:94">
      <c r="A592" s="80" t="s">
        <v>193</v>
      </c>
      <c r="B592" s="305">
        <f>IF(ISERROR(VALUE(VLOOKUP($A592,'Sheet1 - Table (1)'!$A$8:$AG$1186,COLUMN(B$7),FALSE))),VLOOKUP(A592,TK_MANQUANTS,2,FALSE),IF(VALUE(VLOOKUP($A592,'Sheet1 - Table (1)'!$A$8:$AG$1186,COLUMN(B$7),FALSE))=0,VLOOKUP(A592,TK_MANQUANTS,2,FALSE),VALUE(VLOOKUP($A592,'Sheet1 - Table (1)'!$A$8:$AG$1186,COLUMN(B$7),FALSE))))</f>
        <v>1837517</v>
      </c>
      <c r="C592" s="80" t="str">
        <f>VLOOKUP($A592,'Sheet1 - Table (1)'!$A$8:$AG$1186,COLUMN(C$7),FALSE)</f>
        <v>EdR Prifund Alpha Diversified A CHF H</v>
      </c>
      <c r="D592" s="82">
        <f>VLOOKUP($A592,'Sheet1 - Table (1)'!$A$8:$AG$1186,COLUMN(D$7),FALSE)</f>
        <v>43345</v>
      </c>
      <c r="E592" s="124">
        <f>VLOOKUP($A592,'Sheet1 - Table (1)'!$A$8:$AG$1186,COLUMN(E$7),FALSE)</f>
        <v>2.5299999999999998</v>
      </c>
      <c r="F592" s="80">
        <f>VLOOKUP($A592,'Sheet1 - Table (1)'!$A$8:$AG$1186,COLUMN(F$7),FALSE)</f>
        <v>0</v>
      </c>
      <c r="G592" s="80" t="str">
        <f>VLOOKUP($A592,'Sheet1 - Table (1)'!$A$8:$AG$1186,COLUMN(G$7),FALSE)</f>
        <v>Luxembourg</v>
      </c>
      <c r="H592" s="80" t="str">
        <f>VLOOKUP($A592,'Sheet1 - Table (1)'!$A$8:$AG$1186,COLUMN(H$7),FALSE)</f>
        <v>CHF</v>
      </c>
      <c r="I592" s="80" t="str">
        <f>VLOOKUP($A592,'Sheet1 - Table (1)'!$A$8:$AG$1186,COLUMN(I$7),FALSE)</f>
        <v>Fonds de placement</v>
      </c>
      <c r="J592" s="80" t="str">
        <f>VLOOKUP($A592,'Sheet1 - Table (1)'!$A$8:$AG$1186,COLUMN(J$7),FALSE)</f>
        <v>Alternatives</v>
      </c>
      <c r="K592" s="82">
        <f>VLOOKUP($A592,'Sheet1 - Table (1)'!$A$8:$AG$1186,COLUMN(K$7),FALSE)</f>
        <v>0</v>
      </c>
      <c r="L592" s="80">
        <f>VLOOKUP($A592,'Sheet1 - Table (1)'!$A$8:$AG$1186,COLUMN(L$7),FALSE)</f>
        <v>0</v>
      </c>
      <c r="M592" s="80" t="str">
        <f>VLOOKUP($A592,'Sheet1 - Table (1)'!$A$8:$AG$1186,COLUMN(M$7),FALSE)</f>
        <v>Retained</v>
      </c>
      <c r="N592" s="80">
        <f>VLOOKUP($A592,'Sheet1 - Table (1)'!$A$8:$AG$1186,COLUMN(N$7),FALSE)</f>
        <v>0</v>
      </c>
      <c r="O592" s="80">
        <f>VLOOKUP($A592,'Sheet1 - Table (1)'!$A$8:$AG$1186,COLUMN(O$7),FALSE)</f>
        <v>0</v>
      </c>
      <c r="P592" s="80">
        <f>VLOOKUP($A592,'Sheet1 - Table (1)'!$A$8:$AG$1186,COLUMN(P$7),FALSE)</f>
        <v>0</v>
      </c>
      <c r="Q592" s="80" t="b">
        <f>VLOOKUP($A592,'Sheet1 - Table (1)'!$A$8:$AG$1186,COLUMN(Q$7),FALSE)</f>
        <v>1</v>
      </c>
      <c r="R592" s="80">
        <f>VLOOKUP($A592,'Sheet1 - Table (1)'!$A$8:$AG$1186,COLUMN(R$7),FALSE)</f>
        <v>0</v>
      </c>
      <c r="S592" s="80">
        <f>VLOOKUP($A592,'Sheet1 - Table (1)'!$A$8:$AG$1186,COLUMN(S$7),FALSE)</f>
        <v>0</v>
      </c>
      <c r="T592" s="80">
        <f>VLOOKUP($A592,'Sheet1 - Table (1)'!$A$8:$AG$1186,COLUMN(T$7),FALSE)</f>
        <v>0</v>
      </c>
      <c r="U592" s="80" t="str">
        <f t="shared" si="112"/>
        <v>NE</v>
      </c>
      <c r="V592" s="80" t="str">
        <f>VLOOKUP($A592,'Sheet1 - Table (1)'!$A$8:$AG$1186,COLUMN(V$7)+3,FALSE)</f>
        <v>LU - SICAV - Parte 2</v>
      </c>
      <c r="W592" s="80" t="str">
        <f>VLOOKUP(A592,'Sheet1 - Table (1)'!$A$8:$AF$10075,MATCH($W$8,'Sheet1 - Table (1)'!$10:$10,0),FALSE)</f>
        <v>Détermination Mensuelle, 1 fois à la fin</v>
      </c>
      <c r="X592" s="80">
        <f>VLOOKUP(A592,'Sheet1 - Table (1)'!$A$8:$AAB$10075,MATCH($X$8,'Sheet1 - Table (1)'!$10:$10,0),FALSE)</f>
        <v>0</v>
      </c>
      <c r="Y592" s="96" t="str">
        <f t="shared" si="117"/>
        <v>Fonds de placement</v>
      </c>
      <c r="AA592" s="96" t="s">
        <v>1823</v>
      </c>
      <c r="AB592" s="96" t="s">
        <v>2874</v>
      </c>
      <c r="AC592" s="214" t="s">
        <v>2874</v>
      </c>
      <c r="AG592" s="96" t="s">
        <v>2865</v>
      </c>
      <c r="AI592" s="96" t="s">
        <v>382</v>
      </c>
      <c r="AJ592" s="96" t="s">
        <v>382</v>
      </c>
      <c r="AK592" s="96" t="s">
        <v>1803</v>
      </c>
      <c r="AL592" s="96" t="s">
        <v>382</v>
      </c>
      <c r="AM592" s="96" t="str">
        <f t="shared" si="110"/>
        <v>Placements alternatifs étrangers hedged</v>
      </c>
      <c r="AN592" s="139">
        <v>1</v>
      </c>
      <c r="AO592" s="96" t="s">
        <v>2874</v>
      </c>
      <c r="AP592" s="96" t="s">
        <v>1804</v>
      </c>
      <c r="AQ592" s="96">
        <v>0</v>
      </c>
      <c r="AR592" s="101">
        <v>0</v>
      </c>
      <c r="AS592" s="101">
        <f t="shared" si="116"/>
        <v>-2.53E-2</v>
      </c>
      <c r="AX592" s="101">
        <v>1</v>
      </c>
      <c r="BZ592" s="101" t="str">
        <f t="shared" si="118"/>
        <v/>
      </c>
      <c r="CA592" s="101" t="s">
        <v>70</v>
      </c>
      <c r="CB592" s="101"/>
      <c r="CC592" s="101" t="s">
        <v>70</v>
      </c>
      <c r="CD592" s="42" t="s">
        <v>4374</v>
      </c>
      <c r="CE592" s="42" t="s">
        <v>4374</v>
      </c>
      <c r="CF592" s="42" t="str">
        <f>IFERROR(VLOOKUP(Funds[[#This Row],[Code ISIN]],[1]GLOBAL!$C$1:$L$27,10,FALSE)," ")</f>
        <v xml:space="preserve"> </v>
      </c>
      <c r="CG592" s="42" t="s">
        <v>4374</v>
      </c>
      <c r="CH592" s="42" t="s">
        <v>4374</v>
      </c>
      <c r="CI592" s="42" t="s">
        <v>4374</v>
      </c>
      <c r="CK592" s="96" t="s">
        <v>4374</v>
      </c>
      <c r="CL592" s="246" t="str">
        <f>VLOOKUP(Funds[[#This Row],[Code ISIN]],'Sheet1 - Table (1)'!$A$10:$AF$110017,MATCH("Funds Liquidity",'Sheet1 - Table (1)'!$10:$10,0),FALSE)</f>
        <v>&gt;=Mois</v>
      </c>
    </row>
    <row r="593" spans="1:93">
      <c r="A593" s="80" t="s">
        <v>222</v>
      </c>
      <c r="B593" s="305">
        <f>IF(ISERROR(VALUE(VLOOKUP($A593,'Sheet1 - Table (1)'!$A$8:$AG$1186,COLUMN(B$7),FALSE))),VLOOKUP(A593,TK_MANQUANTS,2,FALSE),IF(VALUE(VLOOKUP($A593,'Sheet1 - Table (1)'!$A$8:$AG$1186,COLUMN(B$7),FALSE))=0,VLOOKUP(A593,TK_MANQUANTS,2,FALSE),VALUE(VLOOKUP($A593,'Sheet1 - Table (1)'!$A$8:$AG$1186,COLUMN(B$7),FALSE))))</f>
        <v>1211524</v>
      </c>
      <c r="C593" s="80" t="str">
        <f>VLOOKUP($A593,'Sheet1 - Table (1)'!$A$8:$AG$1186,COLUMN(C$7),FALSE)</f>
        <v>LGT (CH) Cat Bond Fund CHF A</v>
      </c>
      <c r="D593" s="82">
        <f>VLOOKUP($A593,'Sheet1 - Table (1)'!$A$8:$AG$1186,COLUMN(D$7),FALSE)</f>
        <v>43830</v>
      </c>
      <c r="E593" s="124">
        <f>VLOOKUP($A593,'Sheet1 - Table (1)'!$A$8:$AG$1186,COLUMN(E$7),FALSE)</f>
        <v>1.77</v>
      </c>
      <c r="F593" s="80">
        <f>VLOOKUP($A593,'Sheet1 - Table (1)'!$A$8:$AG$1186,COLUMN(F$7),FALSE)</f>
        <v>0</v>
      </c>
      <c r="G593" s="80" t="str">
        <f>VLOOKUP($A593,'Sheet1 - Table (1)'!$A$8:$AG$1186,COLUMN(G$7),FALSE)</f>
        <v>Switzerland</v>
      </c>
      <c r="H593" s="80" t="str">
        <f>VLOOKUP($A593,'Sheet1 - Table (1)'!$A$8:$AG$1186,COLUMN(H$7),FALSE)</f>
        <v>CHF</v>
      </c>
      <c r="I593" s="80" t="str">
        <f>VLOOKUP($A593,'Sheet1 - Table (1)'!$A$8:$AG$1186,COLUMN(I$7),FALSE)</f>
        <v>Fonds de placement</v>
      </c>
      <c r="J593" s="80" t="str">
        <f>VLOOKUP($A593,'Sheet1 - Table (1)'!$A$8:$AG$1186,COLUMN(J$7),FALSE)</f>
        <v>Alternatives</v>
      </c>
      <c r="K593" s="82">
        <f>VLOOKUP($A593,'Sheet1 - Table (1)'!$A$8:$AG$1186,COLUMN(K$7),FALSE)</f>
        <v>0</v>
      </c>
      <c r="L593" s="80">
        <f>VLOOKUP($A593,'Sheet1 - Table (1)'!$A$8:$AG$1186,COLUMN(L$7),FALSE)</f>
        <v>0</v>
      </c>
      <c r="M593" s="80" t="str">
        <f>VLOOKUP($A593,'Sheet1 - Table (1)'!$A$8:$AG$1186,COLUMN(M$7),FALSE)</f>
        <v>Paid</v>
      </c>
      <c r="N593" s="80">
        <f>VLOOKUP($A593,'Sheet1 - Table (1)'!$A$8:$AG$1186,COLUMN(N$7),FALSE)</f>
        <v>0</v>
      </c>
      <c r="O593" s="80">
        <f>VLOOKUP($A593,'Sheet1 - Table (1)'!$A$8:$AG$1186,COLUMN(O$7),FALSE)</f>
        <v>0</v>
      </c>
      <c r="P593" s="80">
        <f>VLOOKUP($A593,'Sheet1 - Table (1)'!$A$8:$AG$1186,COLUMN(P$7),FALSE)</f>
        <v>0</v>
      </c>
      <c r="Q593" s="80">
        <f>VLOOKUP($A593,'Sheet1 - Table (1)'!$A$8:$AG$1186,COLUMN(Q$7),FALSE)</f>
        <v>0</v>
      </c>
      <c r="R593" s="80">
        <f>VLOOKUP($A593,'Sheet1 - Table (1)'!$A$8:$AG$1186,COLUMN(R$7),FALSE)</f>
        <v>0</v>
      </c>
      <c r="S593" s="80" t="b">
        <f>VLOOKUP($A593,'Sheet1 - Table (1)'!$A$8:$AG$1186,COLUMN(S$7),FALSE)</f>
        <v>1</v>
      </c>
      <c r="T593" s="80">
        <f>VLOOKUP($A593,'Sheet1 - Table (1)'!$A$8:$AG$1186,COLUMN(T$7),FALSE)</f>
        <v>0</v>
      </c>
      <c r="U593" s="80" t="str">
        <f t="shared" si="112"/>
        <v>GE</v>
      </c>
      <c r="V593" s="80" t="str">
        <f>VLOOKUP($A593,'Sheet1 - Table (1)'!$A$8:$AG$1186,COLUMN(V$7)+3,FALSE)</f>
        <v>CH - Uebrige Fds tradit. Anl.</v>
      </c>
      <c r="W593" s="80" t="str">
        <f>VLOOKUP(A593,'Sheet1 - Table (1)'!$A$8:$AF$10075,MATCH($W$8,'Sheet1 - Table (1)'!$10:$10,0),FALSE)</f>
        <v>Détermination Mensuelle, 1 fois à la fin</v>
      </c>
      <c r="X593" s="80">
        <f>VLOOKUP(A593,'Sheet1 - Table (1)'!$A$8:$AAB$10075,MATCH($X$8,'Sheet1 - Table (1)'!$10:$10,0),FALSE)</f>
        <v>0</v>
      </c>
      <c r="Y593" s="96" t="str">
        <f t="shared" si="117"/>
        <v>Fonds de placement</v>
      </c>
      <c r="AA593" s="96" t="s">
        <v>1823</v>
      </c>
      <c r="AB593" s="96" t="s">
        <v>2874</v>
      </c>
      <c r="AC593" s="214" t="s">
        <v>2874</v>
      </c>
      <c r="AG593" s="96" t="s">
        <v>2803</v>
      </c>
      <c r="AH593" s="96" t="s">
        <v>2803</v>
      </c>
      <c r="AI593" s="96" t="s">
        <v>382</v>
      </c>
      <c r="AJ593" s="96" t="s">
        <v>382</v>
      </c>
      <c r="AK593" s="96" t="s">
        <v>1803</v>
      </c>
      <c r="AL593" s="96" t="s">
        <v>382</v>
      </c>
      <c r="AM593" s="96" t="str">
        <f t="shared" si="110"/>
        <v>Placements alternatifs étrangers hedged</v>
      </c>
      <c r="AN593" s="139">
        <v>1</v>
      </c>
      <c r="AO593" s="96" t="s">
        <v>2874</v>
      </c>
      <c r="AP593" s="96" t="s">
        <v>1804</v>
      </c>
      <c r="AQ593" s="96">
        <v>1.45</v>
      </c>
      <c r="AR593" s="101">
        <v>0.03</v>
      </c>
      <c r="AS593" s="101">
        <f t="shared" si="116"/>
        <v>1.2299999999999998E-2</v>
      </c>
      <c r="AT593" s="101">
        <v>0.68310000000000004</v>
      </c>
      <c r="AU593" s="101">
        <v>0.16639999999999999</v>
      </c>
      <c r="AV593" s="101">
        <v>0.15049999999999999</v>
      </c>
      <c r="AX593" s="101">
        <v>1</v>
      </c>
      <c r="BZ593" s="101" t="str">
        <f>IF(AJ593="Obligations",AP593&amp;" "&amp;AI593&amp;" "&amp;IF(AI593="High Yield",IF(AQ593&lt;2.5,"SHORT",IF(AQ593&gt;4,"LONG","MID")),IF(AQ593&lt;3.5,"SHORT",IF(AQ593&gt;8,"LONG","MID"))),"")</f>
        <v/>
      </c>
      <c r="CA593" s="101" t="s">
        <v>70</v>
      </c>
      <c r="CB593" s="101"/>
      <c r="CC593" s="101" t="s">
        <v>70</v>
      </c>
      <c r="CD593" s="42" t="s">
        <v>4374</v>
      </c>
      <c r="CE593" s="42" t="s">
        <v>4374</v>
      </c>
      <c r="CF593" s="42" t="str">
        <f>IFERROR(VLOOKUP(Funds[[#This Row],[Code ISIN]],[1]GLOBAL!$C$1:$L$27,10,FALSE)," ")</f>
        <v xml:space="preserve"> </v>
      </c>
      <c r="CG593" s="42" t="s">
        <v>4374</v>
      </c>
      <c r="CH593" s="42" t="s">
        <v>4374</v>
      </c>
      <c r="CI593" s="42" t="s">
        <v>4374</v>
      </c>
      <c r="CK593" s="96" t="s">
        <v>4374</v>
      </c>
      <c r="CL593" s="246" t="str">
        <f>VLOOKUP(Funds[[#This Row],[Code ISIN]],'Sheet1 - Table (1)'!$A$10:$AF$110017,MATCH("Funds Liquidity",'Sheet1 - Table (1)'!$10:$10,0),FALSE)</f>
        <v>&gt;=Mois</v>
      </c>
      <c r="CO593" s="246" t="s">
        <v>2803</v>
      </c>
    </row>
    <row r="594" spans="1:93">
      <c r="A594" s="99" t="s">
        <v>942</v>
      </c>
      <c r="B594" s="305">
        <f>IF(ISERROR(VALUE(VLOOKUP($A594,'Sheet1 - Table (1)'!$A$8:$AG$1186,COLUMN(B$7),FALSE))),VLOOKUP(A594,TK_MANQUANTS,2,FALSE),IF(VALUE(VLOOKUP($A594,'Sheet1 - Table (1)'!$A$8:$AG$1186,COLUMN(B$7),FALSE))=0,VLOOKUP(A594,TK_MANQUANTS,2,FALSE),VALUE(VLOOKUP($A594,'Sheet1 - Table (1)'!$A$8:$AG$1186,COLUMN(B$7),FALSE))))</f>
        <v>1901948</v>
      </c>
      <c r="C594" s="80" t="str">
        <f>VLOOKUP($A594,'Sheet1 - Table (1)'!$A$8:$AG$1186,COLUMN(C$7),FALSE)</f>
        <v>Janus Henderson HF Euroland I2 EUR</v>
      </c>
      <c r="D594" s="82">
        <f>VLOOKUP($A594,'Sheet1 - Table (1)'!$A$8:$AG$1186,COLUMN(D$7),FALSE)</f>
        <v>44012</v>
      </c>
      <c r="E594" s="124">
        <f>VLOOKUP($A594,'Sheet1 - Table (1)'!$A$8:$AG$1186,COLUMN(E$7),FALSE)</f>
        <v>1</v>
      </c>
      <c r="F594" s="80" t="b">
        <f>VLOOKUP($A594,'Sheet1 - Table (1)'!$A$8:$AG$1186,COLUMN(F$7),FALSE)</f>
        <v>1</v>
      </c>
      <c r="G594" s="80" t="str">
        <f>VLOOKUP($A594,'Sheet1 - Table (1)'!$A$8:$AG$1186,COLUMN(G$7),FALSE)</f>
        <v>Luxembourg</v>
      </c>
      <c r="H594" s="80" t="str">
        <f>VLOOKUP($A594,'Sheet1 - Table (1)'!$A$8:$AG$1186,COLUMN(H$7),FALSE)</f>
        <v>EUR</v>
      </c>
      <c r="I594" s="80" t="str">
        <f>VLOOKUP($A594,'Sheet1 - Table (1)'!$A$8:$AG$1186,COLUMN(I$7),FALSE)</f>
        <v>Fonds de placement</v>
      </c>
      <c r="J594" s="80" t="str">
        <f>VLOOKUP($A594,'Sheet1 - Table (1)'!$A$8:$AG$1186,COLUMN(J$7),FALSE)</f>
        <v>Actions</v>
      </c>
      <c r="K594" s="82">
        <f>VLOOKUP($A594,'Sheet1 - Table (1)'!$A$8:$AG$1186,COLUMN(K$7),FALSE)</f>
        <v>44255</v>
      </c>
      <c r="L594" s="80">
        <f>VLOOKUP($A594,'Sheet1 - Table (1)'!$A$8:$AG$1186,COLUMN(L$7),FALSE)</f>
        <v>848.05785560000004</v>
      </c>
      <c r="M594" s="80" t="str">
        <f>VLOOKUP($A594,'Sheet1 - Table (1)'!$A$8:$AG$1186,COLUMN(M$7),FALSE)</f>
        <v>Retained</v>
      </c>
      <c r="N594" s="80">
        <f>VLOOKUP($A594,'Sheet1 - Table (1)'!$A$8:$AG$1186,COLUMN(N$7),FALSE)</f>
        <v>0</v>
      </c>
      <c r="O594" s="80" t="b">
        <f>VLOOKUP($A594,'Sheet1 - Table (1)'!$A$8:$AG$1186,COLUMN(O$7),FALSE)</f>
        <v>1</v>
      </c>
      <c r="P594" s="80" t="b">
        <f>VLOOKUP($A594,'Sheet1 - Table (1)'!$A$8:$AG$1186,COLUMN(P$7),FALSE)</f>
        <v>1</v>
      </c>
      <c r="Q594" s="80" t="b">
        <f>VLOOKUP($A594,'Sheet1 - Table (1)'!$A$8:$AG$1186,COLUMN(Q$7),FALSE)</f>
        <v>1</v>
      </c>
      <c r="R594" s="80" t="b">
        <f>VLOOKUP($A594,'Sheet1 - Table (1)'!$A$8:$AG$1186,COLUMN(R$7),FALSE)</f>
        <v>1</v>
      </c>
      <c r="S594" s="80" t="b">
        <f>VLOOKUP($A594,'Sheet1 - Table (1)'!$A$8:$AG$1186,COLUMN(S$7),FALSE)</f>
        <v>1</v>
      </c>
      <c r="T594" s="80">
        <f>VLOOKUP($A594,'Sheet1 - Table (1)'!$A$8:$AG$1186,COLUMN(T$7),FALSE)</f>
        <v>0</v>
      </c>
      <c r="U594" s="80" t="str">
        <f t="shared" si="112"/>
        <v>FR-IT-NE-SP-GE</v>
      </c>
      <c r="V594" s="80" t="str">
        <f>VLOOKUP($A594,'Sheet1 - Table (1)'!$A$8:$AG$1186,COLUMN(V$7)+3,FALSE)</f>
        <v>LU - SICAV - Parte 1</v>
      </c>
      <c r="W594" s="80" t="str">
        <f>VLOOKUP(A594,'Sheet1 - Table (1)'!$A$8:$AF$10075,MATCH($W$8,'Sheet1 - Table (1)'!$10:$10,0),FALSE)</f>
        <v>Détermination des Prix Quotidien</v>
      </c>
      <c r="X594" s="80">
        <f>VLOOKUP(A594,'Sheet1 - Table (1)'!$A$8:$AAB$10075,MATCH($X$8,'Sheet1 - Table (1)'!$10:$10,0),FALSE)</f>
        <v>0</v>
      </c>
      <c r="Y594" s="96" t="str">
        <f t="shared" si="117"/>
        <v>Fonds de placement</v>
      </c>
      <c r="AA594" s="96" t="s">
        <v>1823</v>
      </c>
      <c r="AB594" s="96" t="s">
        <v>2858</v>
      </c>
      <c r="AC594" s="214" t="s">
        <v>155</v>
      </c>
      <c r="AD594" s="214" t="s">
        <v>2858</v>
      </c>
      <c r="AE594" s="96" t="s">
        <v>2553</v>
      </c>
      <c r="AF594" s="246" t="s">
        <v>2858</v>
      </c>
      <c r="AG594" s="96" t="s">
        <v>2864</v>
      </c>
      <c r="AI594" s="96" t="s">
        <v>155</v>
      </c>
      <c r="AJ594" s="96" t="s">
        <v>155</v>
      </c>
      <c r="AK594" s="96" t="s">
        <v>155</v>
      </c>
      <c r="AL594" s="96" t="s">
        <v>2858</v>
      </c>
      <c r="AM594" s="96" t="str">
        <f t="shared" si="110"/>
        <v>Actions étrangères</v>
      </c>
      <c r="AO594" s="96" t="s">
        <v>2858</v>
      </c>
      <c r="AP594" s="96" t="s">
        <v>834</v>
      </c>
      <c r="AS594" s="101" t="str">
        <f t="shared" si="116"/>
        <v/>
      </c>
      <c r="AY594" s="101">
        <v>1</v>
      </c>
      <c r="BK594" s="101">
        <v>1</v>
      </c>
      <c r="BT594" s="101">
        <v>0</v>
      </c>
      <c r="BU594" s="101">
        <v>0</v>
      </c>
      <c r="BZ594" s="101" t="str">
        <f>IF(AJ594="Obligations",AP594&amp;" "&amp;AI594&amp;" "&amp;IF(AQ594&lt;3.5,"SHORT",IF(AQ594&gt;8,"LONG","MID")),"")</f>
        <v/>
      </c>
      <c r="CA594" s="101" t="s">
        <v>4051</v>
      </c>
      <c r="CB594" s="122" t="s">
        <v>3731</v>
      </c>
      <c r="CC594" s="101" t="s">
        <v>3964</v>
      </c>
      <c r="CD594" s="42" t="s">
        <v>4374</v>
      </c>
      <c r="CE594" s="42" t="s">
        <v>4374</v>
      </c>
      <c r="CF594" s="42" t="str">
        <f>IFERROR(VLOOKUP(Funds[[#This Row],[Code ISIN]],[1]GLOBAL!$C$1:$L$27,10,FALSE)," ")</f>
        <v xml:space="preserve"> </v>
      </c>
      <c r="CG594" s="42" t="s">
        <v>4374</v>
      </c>
      <c r="CH594" s="42" t="s">
        <v>4374</v>
      </c>
      <c r="CI594" s="42" t="s">
        <v>4374</v>
      </c>
      <c r="CK594" s="96" t="s">
        <v>4374</v>
      </c>
      <c r="CL594" s="246" t="str">
        <f>VLOOKUP(Funds[[#This Row],[Code ISIN]],'Sheet1 - Table (1)'!$A$10:$AF$110017,MATCH("Funds Liquidity",'Sheet1 - Table (1)'!$10:$10,0),FALSE)</f>
        <v>Jour</v>
      </c>
    </row>
    <row r="595" spans="1:93">
      <c r="A595" s="80" t="s">
        <v>223</v>
      </c>
      <c r="B595" s="305">
        <f>IF(ISERROR(VALUE(VLOOKUP($A595,'Sheet1 - Table (1)'!$A$8:$AG$1186,COLUMN(B$7),FALSE))),VLOOKUP(A595,TK_MANQUANTS,2,FALSE),IF(VALUE(VLOOKUP($A595,'Sheet1 - Table (1)'!$A$8:$AG$1186,COLUMN(B$7),FALSE))=0,VLOOKUP(A595,TK_MANQUANTS,2,FALSE),VALUE(VLOOKUP($A595,'Sheet1 - Table (1)'!$A$8:$AG$1186,COLUMN(B$7),FALSE))))</f>
        <v>3684084</v>
      </c>
      <c r="C595" s="80" t="str">
        <f>VLOOKUP($A595,'Sheet1 - Table (1)'!$A$8:$AG$1186,COLUMN(C$7),FALSE)</f>
        <v>LGT (CH) Cat Bond Fund CHF IA</v>
      </c>
      <c r="D595" s="82">
        <f>VLOOKUP($A595,'Sheet1 - Table (1)'!$A$8:$AG$1186,COLUMN(D$7),FALSE)</f>
        <v>43830</v>
      </c>
      <c r="E595" s="124">
        <f>VLOOKUP($A595,'Sheet1 - Table (1)'!$A$8:$AG$1186,COLUMN(E$7),FALSE)</f>
        <v>1.26</v>
      </c>
      <c r="F595" s="80">
        <f>VLOOKUP($A595,'Sheet1 - Table (1)'!$A$8:$AG$1186,COLUMN(F$7),FALSE)</f>
        <v>0</v>
      </c>
      <c r="G595" s="80" t="str">
        <f>VLOOKUP($A595,'Sheet1 - Table (1)'!$A$8:$AG$1186,COLUMN(G$7),FALSE)</f>
        <v>Switzerland</v>
      </c>
      <c r="H595" s="80" t="str">
        <f>VLOOKUP($A595,'Sheet1 - Table (1)'!$A$8:$AG$1186,COLUMN(H$7),FALSE)</f>
        <v>CHF</v>
      </c>
      <c r="I595" s="80" t="str">
        <f>VLOOKUP($A595,'Sheet1 - Table (1)'!$A$8:$AG$1186,COLUMN(I$7),FALSE)</f>
        <v>Fonds de placement</v>
      </c>
      <c r="J595" s="80" t="str">
        <f>VLOOKUP($A595,'Sheet1 - Table (1)'!$A$8:$AG$1186,COLUMN(J$7),FALSE)</f>
        <v>Alternatives</v>
      </c>
      <c r="K595" s="82">
        <f>VLOOKUP($A595,'Sheet1 - Table (1)'!$A$8:$AG$1186,COLUMN(K$7),FALSE)</f>
        <v>0</v>
      </c>
      <c r="L595" s="80">
        <f>VLOOKUP($A595,'Sheet1 - Table (1)'!$A$8:$AG$1186,COLUMN(L$7),FALSE)</f>
        <v>0</v>
      </c>
      <c r="M595" s="80" t="str">
        <f>VLOOKUP($A595,'Sheet1 - Table (1)'!$A$8:$AG$1186,COLUMN(M$7),FALSE)</f>
        <v>Paid</v>
      </c>
      <c r="N595" s="80">
        <f>VLOOKUP($A595,'Sheet1 - Table (1)'!$A$8:$AG$1186,COLUMN(N$7),FALSE)</f>
        <v>0</v>
      </c>
      <c r="O595" s="80">
        <f>VLOOKUP($A595,'Sheet1 - Table (1)'!$A$8:$AG$1186,COLUMN(O$7),FALSE)</f>
        <v>0</v>
      </c>
      <c r="P595" s="80">
        <f>VLOOKUP($A595,'Sheet1 - Table (1)'!$A$8:$AG$1186,COLUMN(P$7),FALSE)</f>
        <v>0</v>
      </c>
      <c r="Q595" s="80">
        <f>VLOOKUP($A595,'Sheet1 - Table (1)'!$A$8:$AG$1186,COLUMN(Q$7),FALSE)</f>
        <v>0</v>
      </c>
      <c r="R595" s="80">
        <f>VLOOKUP($A595,'Sheet1 - Table (1)'!$A$8:$AG$1186,COLUMN(R$7),FALSE)</f>
        <v>0</v>
      </c>
      <c r="S595" s="80" t="b">
        <f>VLOOKUP($A595,'Sheet1 - Table (1)'!$A$8:$AG$1186,COLUMN(S$7),FALSE)</f>
        <v>1</v>
      </c>
      <c r="T595" s="80">
        <f>VLOOKUP($A595,'Sheet1 - Table (1)'!$A$8:$AG$1186,COLUMN(T$7),FALSE)</f>
        <v>0</v>
      </c>
      <c r="U595" s="80" t="str">
        <f t="shared" si="112"/>
        <v>GE</v>
      </c>
      <c r="V595" s="80" t="str">
        <f>VLOOKUP($A595,'Sheet1 - Table (1)'!$A$8:$AG$1186,COLUMN(V$7)+3,FALSE)</f>
        <v>CH - Uebrige Fds tradit. Anl.</v>
      </c>
      <c r="W595" s="80" t="str">
        <f>VLOOKUP(A595,'Sheet1 - Table (1)'!$A$8:$AF$10075,MATCH($W$8,'Sheet1 - Table (1)'!$10:$10,0),FALSE)</f>
        <v>Détermination Mensuelle, 1 fois à la fin</v>
      </c>
      <c r="X595" s="80">
        <f>VLOOKUP(A595,'Sheet1 - Table (1)'!$A$8:$AAB$10075,MATCH($X$8,'Sheet1 - Table (1)'!$10:$10,0),FALSE)</f>
        <v>0</v>
      </c>
      <c r="Y595" s="96" t="str">
        <f t="shared" si="117"/>
        <v>Fonds de placement</v>
      </c>
      <c r="AA595" s="96" t="s">
        <v>1823</v>
      </c>
      <c r="AB595" s="96" t="s">
        <v>2874</v>
      </c>
      <c r="AC595" s="214" t="s">
        <v>2874</v>
      </c>
      <c r="AG595" s="96" t="s">
        <v>2803</v>
      </c>
      <c r="AH595" s="96" t="s">
        <v>2803</v>
      </c>
      <c r="AI595" s="96" t="s">
        <v>382</v>
      </c>
      <c r="AJ595" s="96" t="s">
        <v>382</v>
      </c>
      <c r="AK595" s="96" t="s">
        <v>1803</v>
      </c>
      <c r="AL595" s="96" t="s">
        <v>382</v>
      </c>
      <c r="AM595" s="96" t="s">
        <v>2720</v>
      </c>
      <c r="AN595" s="139">
        <v>1</v>
      </c>
      <c r="AO595" s="96" t="s">
        <v>2874</v>
      </c>
      <c r="AP595" s="96" t="s">
        <v>1804</v>
      </c>
      <c r="AQ595" s="96">
        <v>1.45</v>
      </c>
      <c r="AR595" s="101">
        <v>0.03</v>
      </c>
      <c r="AS595" s="101">
        <f t="shared" si="116"/>
        <v>1.7399999999999999E-2</v>
      </c>
      <c r="AT595" s="101">
        <v>0.68310000000000004</v>
      </c>
      <c r="AU595" s="101">
        <v>0.16639999999999999</v>
      </c>
      <c r="AV595" s="101">
        <v>0.15049999999999999</v>
      </c>
      <c r="AX595" s="101">
        <v>1</v>
      </c>
      <c r="BZ595" s="101" t="str">
        <f>IF(AJ595="Obligations",AP595&amp;" "&amp;AI595&amp;" "&amp;IF(AI595="High Yield",IF(AQ595&lt;2.5,"SHORT",IF(AQ595&gt;4,"LONG","MID")),IF(AQ595&lt;3.5,"SHORT",IF(AQ595&gt;8,"LONG","MID"))),"")</f>
        <v/>
      </c>
      <c r="CA595" s="101" t="s">
        <v>70</v>
      </c>
      <c r="CB595" s="101"/>
      <c r="CC595" s="101" t="s">
        <v>70</v>
      </c>
      <c r="CD595" s="42" t="s">
        <v>4374</v>
      </c>
      <c r="CE595" s="42" t="s">
        <v>4374</v>
      </c>
      <c r="CF595" s="42" t="str">
        <f>IFERROR(VLOOKUP(Funds[[#This Row],[Code ISIN]],[1]GLOBAL!$C$1:$L$27,10,FALSE)," ")</f>
        <v xml:space="preserve"> </v>
      </c>
      <c r="CG595" s="42" t="s">
        <v>4374</v>
      </c>
      <c r="CH595" s="42" t="s">
        <v>4374</v>
      </c>
      <c r="CI595" s="42" t="s">
        <v>4374</v>
      </c>
      <c r="CK595" s="96" t="s">
        <v>4374</v>
      </c>
      <c r="CL595" s="246" t="str">
        <f>VLOOKUP(Funds[[#This Row],[Code ISIN]],'Sheet1 - Table (1)'!$A$10:$AF$110017,MATCH("Funds Liquidity",'Sheet1 - Table (1)'!$10:$10,0),FALSE)</f>
        <v>&gt;=Mois</v>
      </c>
      <c r="CO595" s="246" t="s">
        <v>2803</v>
      </c>
    </row>
    <row r="596" spans="1:93">
      <c r="A596" s="80" t="s">
        <v>142</v>
      </c>
      <c r="B596" s="305">
        <f>IF(ISERROR(VALUE(VLOOKUP($A596,'Sheet1 - Table (1)'!$A$8:$AG$1186,COLUMN(B$7),FALSE))),VLOOKUP(A596,TK_MANQUANTS,2,FALSE),IF(VALUE(VLOOKUP($A596,'Sheet1 - Table (1)'!$A$8:$AG$1186,COLUMN(B$7),FALSE))=0,VLOOKUP(A596,TK_MANQUANTS,2,FALSE),VALUE(VLOOKUP($A596,'Sheet1 - Table (1)'!$A$8:$AG$1186,COLUMN(B$7),FALSE))))</f>
        <v>12041848</v>
      </c>
      <c r="C596" s="80" t="str">
        <f>VLOOKUP($A596,'Sheet1 - Table (1)'!$A$8:$AG$1186,COLUMN(C$7),FALSE)</f>
        <v>LO Funds - Absolute Return Bond (CHF) NA</v>
      </c>
      <c r="D596" s="82">
        <f>VLOOKUP($A596,'Sheet1 - Table (1)'!$A$8:$AG$1186,COLUMN(D$7),FALSE)</f>
        <v>43271</v>
      </c>
      <c r="E596" s="124">
        <f>VLOOKUP($A596,'Sheet1 - Table (1)'!$A$8:$AG$1186,COLUMN(E$7),FALSE)</f>
        <v>1</v>
      </c>
      <c r="F596" s="80" t="b">
        <f>VLOOKUP($A596,'Sheet1 - Table (1)'!$A$8:$AG$1186,COLUMN(F$7),FALSE)</f>
        <v>1</v>
      </c>
      <c r="G596" s="80" t="str">
        <f>VLOOKUP($A596,'Sheet1 - Table (1)'!$A$8:$AG$1186,COLUMN(G$7),FALSE)</f>
        <v>Luxembourg</v>
      </c>
      <c r="H596" s="80" t="str">
        <f>VLOOKUP($A596,'Sheet1 - Table (1)'!$A$8:$AG$1186,COLUMN(H$7),FALSE)</f>
        <v>CHF</v>
      </c>
      <c r="I596" s="80" t="str">
        <f>VLOOKUP($A596,'Sheet1 - Table (1)'!$A$8:$AG$1186,COLUMN(I$7),FALSE)</f>
        <v>Fonds de placement</v>
      </c>
      <c r="J596" s="80" t="str">
        <f>VLOOKUP($A596,'Sheet1 - Table (1)'!$A$8:$AG$1186,COLUMN(J$7),FALSE)</f>
        <v>Obligation</v>
      </c>
      <c r="K596" s="82">
        <f>VLOOKUP($A596,'Sheet1 - Table (1)'!$A$8:$AG$1186,COLUMN(K$7),FALSE)</f>
        <v>0</v>
      </c>
      <c r="L596" s="80">
        <f>VLOOKUP($A596,'Sheet1 - Table (1)'!$A$8:$AG$1186,COLUMN(L$7),FALSE)</f>
        <v>0</v>
      </c>
      <c r="M596" s="80" t="str">
        <f>VLOOKUP($A596,'Sheet1 - Table (1)'!$A$8:$AG$1186,COLUMN(M$7),FALSE)</f>
        <v>Retained</v>
      </c>
      <c r="N596" s="80">
        <f>VLOOKUP($A596,'Sheet1 - Table (1)'!$A$8:$AG$1186,COLUMN(N$7),FALSE)</f>
        <v>0</v>
      </c>
      <c r="O596" s="80" t="b">
        <f>VLOOKUP($A596,'Sheet1 - Table (1)'!$A$8:$AG$1186,COLUMN(O$7),FALSE)</f>
        <v>1</v>
      </c>
      <c r="P596" s="80">
        <f>VLOOKUP($A596,'Sheet1 - Table (1)'!$A$8:$AG$1186,COLUMN(P$7),FALSE)</f>
        <v>0</v>
      </c>
      <c r="Q596" s="80" t="b">
        <f>VLOOKUP($A596,'Sheet1 - Table (1)'!$A$8:$AG$1186,COLUMN(Q$7),FALSE)</f>
        <v>1</v>
      </c>
      <c r="R596" s="80" t="b">
        <f>VLOOKUP($A596,'Sheet1 - Table (1)'!$A$8:$AG$1186,COLUMN(R$7),FALSE)</f>
        <v>1</v>
      </c>
      <c r="S596" s="80" t="b">
        <f>VLOOKUP($A596,'Sheet1 - Table (1)'!$A$8:$AG$1186,COLUMN(S$7),FALSE)</f>
        <v>1</v>
      </c>
      <c r="T596" s="80">
        <f>VLOOKUP($A596,'Sheet1 - Table (1)'!$A$8:$AG$1186,COLUMN(T$7),FALSE)</f>
        <v>0</v>
      </c>
      <c r="U596" s="80" t="str">
        <f t="shared" si="112"/>
        <v>FR-NE-SP-GE</v>
      </c>
      <c r="V596" s="80" t="str">
        <f>VLOOKUP($A596,'Sheet1 - Table (1)'!$A$8:$AG$1186,COLUMN(V$7)+3,FALSE)</f>
        <v>LU - SICAV - Parte 1</v>
      </c>
      <c r="W596" s="80" t="str">
        <f>VLOOKUP(A596,'Sheet1 - Table (1)'!$A$8:$AF$10075,MATCH($W$8,'Sheet1 - Table (1)'!$10:$10,0),FALSE)</f>
        <v>Détermination des Prix Quotidien</v>
      </c>
      <c r="X596" s="80">
        <f>VLOOKUP(A596,'Sheet1 - Table (1)'!$A$8:$AAB$10075,MATCH($X$8,'Sheet1 - Table (1)'!$10:$10,0),FALSE)</f>
        <v>0</v>
      </c>
      <c r="Y596" s="96" t="str">
        <f t="shared" si="117"/>
        <v>Fonds de placement</v>
      </c>
      <c r="AA596" s="96" t="s">
        <v>1823</v>
      </c>
      <c r="AB596" s="96" t="s">
        <v>2481</v>
      </c>
      <c r="AC596" s="214" t="s">
        <v>140</v>
      </c>
      <c r="AD596" s="214" t="s">
        <v>2064</v>
      </c>
      <c r="AE596" s="96" t="s">
        <v>2481</v>
      </c>
      <c r="AF596" s="246" t="s">
        <v>2481</v>
      </c>
      <c r="AI596" s="96" t="s">
        <v>137</v>
      </c>
      <c r="AJ596" s="96" t="s">
        <v>793</v>
      </c>
      <c r="AK596" s="96" t="s">
        <v>140</v>
      </c>
      <c r="AL596" s="96" t="s">
        <v>2481</v>
      </c>
      <c r="AM596" s="96" t="str">
        <f>IF(AND(AK596="Obligations",AP596="Courbe CHF"),"Obligations CHF",IF(AND(AX596=100%,BJ596=100%),AK596&amp;" CHF",IF(OR(AK596="Obligations",AK596="Actions",AK596="Liquidités"),AK596&amp;" étrangères" &amp; IF(AX596=100%," hedged",""),AK596&amp;" étrangers" &amp; IF(AX596=100%," hedged",""))))</f>
        <v>Obligations étrangères hedged</v>
      </c>
      <c r="AO596" s="96" t="s">
        <v>2481</v>
      </c>
      <c r="AP596" s="96" t="s">
        <v>74</v>
      </c>
      <c r="AQ596" s="96">
        <v>0.87</v>
      </c>
      <c r="AR596" s="101">
        <v>-2.0999999999999999E-3</v>
      </c>
      <c r="AS596" s="101">
        <f t="shared" si="116"/>
        <v>-1.21E-2</v>
      </c>
      <c r="AT596" s="101">
        <v>0.68899999999999995</v>
      </c>
      <c r="AU596" s="101">
        <v>6.9000000000000006E-2</v>
      </c>
      <c r="AV596" s="101">
        <v>0.183</v>
      </c>
      <c r="AW596" s="101">
        <v>5.8999999999999997E-2</v>
      </c>
      <c r="AX596" s="101">
        <v>1</v>
      </c>
      <c r="BT596" s="101" t="s">
        <v>1506</v>
      </c>
      <c r="BU596" s="101" t="s">
        <v>1506</v>
      </c>
      <c r="BY596" s="101" t="s">
        <v>71</v>
      </c>
      <c r="BZ596" s="101" t="str">
        <f>IF(AJ596="Obligations",AP596&amp;" "&amp;AI596&amp;" "&amp;IF(AQ596&lt;3.5,"SHORT",IF(AQ596&gt;8,"LONG","MID")),"")</f>
        <v/>
      </c>
      <c r="CA596" s="101" t="s">
        <v>70</v>
      </c>
      <c r="CB596" s="101"/>
      <c r="CC596" s="101" t="s">
        <v>70</v>
      </c>
      <c r="CD596" s="42" t="s">
        <v>4374</v>
      </c>
      <c r="CE596" s="42" t="s">
        <v>4374</v>
      </c>
      <c r="CF596" s="42" t="str">
        <f>IFERROR(VLOOKUP(Funds[[#This Row],[Code ISIN]],[1]GLOBAL!$C$1:$L$27,10,FALSE)," ")</f>
        <v xml:space="preserve"> </v>
      </c>
      <c r="CG596" s="42" t="s">
        <v>4374</v>
      </c>
      <c r="CH596" s="42" t="s">
        <v>4374</v>
      </c>
      <c r="CI596" s="42" t="s">
        <v>4374</v>
      </c>
      <c r="CJ596" s="123">
        <v>42734</v>
      </c>
      <c r="CK596" s="96" t="s">
        <v>4374</v>
      </c>
      <c r="CL596" s="246" t="str">
        <f>VLOOKUP(Funds[[#This Row],[Code ISIN]],'Sheet1 - Table (1)'!$A$10:$AF$110017,MATCH("Funds Liquidity",'Sheet1 - Table (1)'!$10:$10,0),FALSE)</f>
        <v>Jour</v>
      </c>
    </row>
    <row r="597" spans="1:93">
      <c r="A597" s="80" t="s">
        <v>224</v>
      </c>
      <c r="B597" s="305">
        <f>IF(ISERROR(VALUE(VLOOKUP($A597,'Sheet1 - Table (1)'!$A$8:$AG$1186,COLUMN(B$7),FALSE))),VLOOKUP(A597,TK_MANQUANTS,2,FALSE),IF(VALUE(VLOOKUP($A597,'Sheet1 - Table (1)'!$A$8:$AG$1186,COLUMN(B$7),FALSE))=0,VLOOKUP(A597,TK_MANQUANTS,2,FALSE),VALUE(VLOOKUP($A597,'Sheet1 - Table (1)'!$A$8:$AG$1186,COLUMN(B$7),FALSE))))</f>
        <v>2038013</v>
      </c>
      <c r="C597" s="80" t="str">
        <f>VLOOKUP($A597,'Sheet1 - Table (1)'!$A$8:$AG$1186,COLUMN(C$7),FALSE)</f>
        <v>LO Funds - Absolute Return Bond (EUR) NA</v>
      </c>
      <c r="D597" s="82">
        <f>VLOOKUP($A597,'Sheet1 - Table (1)'!$A$8:$AG$1186,COLUMN(D$7),FALSE)</f>
        <v>43271</v>
      </c>
      <c r="E597" s="124">
        <f>VLOOKUP($A597,'Sheet1 - Table (1)'!$A$8:$AG$1186,COLUMN(E$7),FALSE)</f>
        <v>0.99</v>
      </c>
      <c r="F597" s="80" t="b">
        <f>VLOOKUP($A597,'Sheet1 - Table (1)'!$A$8:$AG$1186,COLUMN(F$7),FALSE)</f>
        <v>1</v>
      </c>
      <c r="G597" s="80" t="str">
        <f>VLOOKUP($A597,'Sheet1 - Table (1)'!$A$8:$AG$1186,COLUMN(G$7),FALSE)</f>
        <v>Luxembourg</v>
      </c>
      <c r="H597" s="80" t="str">
        <f>VLOOKUP($A597,'Sheet1 - Table (1)'!$A$8:$AG$1186,COLUMN(H$7),FALSE)</f>
        <v>EUR</v>
      </c>
      <c r="I597" s="80" t="str">
        <f>VLOOKUP($A597,'Sheet1 - Table (1)'!$A$8:$AG$1186,COLUMN(I$7),FALSE)</f>
        <v>Fonds de placement</v>
      </c>
      <c r="J597" s="80" t="str">
        <f>VLOOKUP($A597,'Sheet1 - Table (1)'!$A$8:$AG$1186,COLUMN(J$7),FALSE)</f>
        <v>Obligation</v>
      </c>
      <c r="K597" s="82">
        <f>VLOOKUP($A597,'Sheet1 - Table (1)'!$A$8:$AG$1186,COLUMN(K$7),FALSE)</f>
        <v>0</v>
      </c>
      <c r="L597" s="80">
        <f>VLOOKUP($A597,'Sheet1 - Table (1)'!$A$8:$AG$1186,COLUMN(L$7),FALSE)</f>
        <v>0</v>
      </c>
      <c r="M597" s="80" t="str">
        <f>VLOOKUP($A597,'Sheet1 - Table (1)'!$A$8:$AG$1186,COLUMN(M$7),FALSE)</f>
        <v>Retained</v>
      </c>
      <c r="N597" s="80">
        <f>VLOOKUP($A597,'Sheet1 - Table (1)'!$A$8:$AG$1186,COLUMN(N$7),FALSE)</f>
        <v>0</v>
      </c>
      <c r="O597" s="80" t="b">
        <f>VLOOKUP($A597,'Sheet1 - Table (1)'!$A$8:$AG$1186,COLUMN(O$7),FALSE)</f>
        <v>1</v>
      </c>
      <c r="P597" s="80" t="b">
        <f>VLOOKUP($A597,'Sheet1 - Table (1)'!$A$8:$AG$1186,COLUMN(P$7),FALSE)</f>
        <v>1</v>
      </c>
      <c r="Q597" s="80" t="b">
        <f>VLOOKUP($A597,'Sheet1 - Table (1)'!$A$8:$AG$1186,COLUMN(Q$7),FALSE)</f>
        <v>1</v>
      </c>
      <c r="R597" s="80" t="b">
        <f>VLOOKUP($A597,'Sheet1 - Table (1)'!$A$8:$AG$1186,COLUMN(R$7),FALSE)</f>
        <v>1</v>
      </c>
      <c r="S597" s="80" t="b">
        <f>VLOOKUP($A597,'Sheet1 - Table (1)'!$A$8:$AG$1186,COLUMN(S$7),FALSE)</f>
        <v>1</v>
      </c>
      <c r="T597" s="80">
        <f>VLOOKUP($A597,'Sheet1 - Table (1)'!$A$8:$AG$1186,COLUMN(T$7),FALSE)</f>
        <v>0</v>
      </c>
      <c r="U597" s="80" t="str">
        <f t="shared" si="112"/>
        <v>FR-IT-NE-SP-GE</v>
      </c>
      <c r="V597" s="80" t="str">
        <f>VLOOKUP($A597,'Sheet1 - Table (1)'!$A$8:$AG$1186,COLUMN(V$7)+3,FALSE)</f>
        <v>LU - SICAV - Parte 1</v>
      </c>
      <c r="W597" s="80" t="str">
        <f>VLOOKUP(A597,'Sheet1 - Table (1)'!$A$8:$AF$10075,MATCH($W$8,'Sheet1 - Table (1)'!$10:$10,0),FALSE)</f>
        <v>Détermination des Prix Quotidien</v>
      </c>
      <c r="X597" s="80">
        <f>VLOOKUP(A597,'Sheet1 - Table (1)'!$A$8:$AAB$10075,MATCH($X$8,'Sheet1 - Table (1)'!$10:$10,0),FALSE)</f>
        <v>0</v>
      </c>
      <c r="Y597" s="96" t="str">
        <f t="shared" si="117"/>
        <v>Fonds de placement</v>
      </c>
      <c r="AA597" s="96" t="s">
        <v>1823</v>
      </c>
      <c r="AB597" s="96" t="s">
        <v>2481</v>
      </c>
      <c r="AC597" s="214" t="s">
        <v>140</v>
      </c>
      <c r="AD597" s="214" t="s">
        <v>2064</v>
      </c>
      <c r="AE597" s="96" t="s">
        <v>2542</v>
      </c>
      <c r="AF597" s="246" t="s">
        <v>2546</v>
      </c>
      <c r="AG597" s="96" t="s">
        <v>2870</v>
      </c>
      <c r="AI597" s="96" t="s">
        <v>137</v>
      </c>
      <c r="AJ597" s="96" t="s">
        <v>793</v>
      </c>
      <c r="AK597" s="96" t="s">
        <v>140</v>
      </c>
      <c r="AL597" s="96" t="s">
        <v>2481</v>
      </c>
      <c r="AM597" s="96" t="str">
        <f>IF(AND(AK597="Obligations",AP597="Courbe CHF"),"Obligations CHF",IF(AND(AX597=100%,BJ597=100%),AK597&amp;" CHF",IF(OR(AK597="Obligations",AK597="Actions",AK597="Liquidités"),AK597&amp;" étrangères" &amp; IF(AX597=100%," hedged",""),AK597&amp;" étrangers" &amp; IF(AX597=100%," hedged",""))))</f>
        <v>Obligations étrangères</v>
      </c>
      <c r="AO597" s="96" t="s">
        <v>2481</v>
      </c>
      <c r="AP597" s="96" t="s">
        <v>74</v>
      </c>
      <c r="AQ597" s="96">
        <v>0.87</v>
      </c>
      <c r="AR597" s="101">
        <v>-2.0999999999999999E-3</v>
      </c>
      <c r="AS597" s="101">
        <f t="shared" si="116"/>
        <v>-1.1999999999999999E-2</v>
      </c>
      <c r="AY597" s="101">
        <v>1</v>
      </c>
      <c r="BT597" s="101" t="s">
        <v>1506</v>
      </c>
      <c r="BU597" s="101" t="s">
        <v>1506</v>
      </c>
      <c r="BY597" s="101" t="s">
        <v>71</v>
      </c>
      <c r="BZ597" s="101" t="str">
        <f>IF(AJ597="Obligations",AP597&amp;" "&amp;AI597&amp;" "&amp;IF(AQ597&lt;3.5,"SHORT",IF(AQ597&gt;8,"LONG","MID")),"")</f>
        <v/>
      </c>
      <c r="CA597" s="101" t="s">
        <v>70</v>
      </c>
      <c r="CB597" s="101"/>
      <c r="CC597" s="101" t="s">
        <v>70</v>
      </c>
      <c r="CD597" s="42" t="s">
        <v>4374</v>
      </c>
      <c r="CE597" s="42" t="s">
        <v>4374</v>
      </c>
      <c r="CF597" s="42" t="str">
        <f>IFERROR(VLOOKUP(Funds[[#This Row],[Code ISIN]],[1]GLOBAL!$C$1:$L$27,10,FALSE)," ")</f>
        <v xml:space="preserve"> </v>
      </c>
      <c r="CG597" s="42" t="s">
        <v>4374</v>
      </c>
      <c r="CH597" s="42" t="s">
        <v>4374</v>
      </c>
      <c r="CI597" s="42" t="s">
        <v>4374</v>
      </c>
      <c r="CJ597" s="123">
        <v>42734</v>
      </c>
      <c r="CK597" s="96" t="s">
        <v>4374</v>
      </c>
      <c r="CL597" s="246" t="str">
        <f>VLOOKUP(Funds[[#This Row],[Code ISIN]],'Sheet1 - Table (1)'!$A$10:$AF$110017,MATCH("Funds Liquidity",'Sheet1 - Table (1)'!$10:$10,0),FALSE)</f>
        <v>Jour</v>
      </c>
    </row>
    <row r="598" spans="1:93">
      <c r="A598" s="80" t="s">
        <v>225</v>
      </c>
      <c r="B598" s="305">
        <f>IF(ISERROR(VALUE(VLOOKUP($A598,'Sheet1 - Table (1)'!$A$8:$AG$1186,COLUMN(B$7),FALSE))),VLOOKUP(A598,TK_MANQUANTS,2,FALSE),IF(VALUE(VLOOKUP($A598,'Sheet1 - Table (1)'!$A$8:$AG$1186,COLUMN(B$7),FALSE))=0,VLOOKUP(A598,TK_MANQUANTS,2,FALSE),VALUE(VLOOKUP($A598,'Sheet1 - Table (1)'!$A$8:$AG$1186,COLUMN(B$7),FALSE))))</f>
        <v>12040823</v>
      </c>
      <c r="C598" s="80" t="str">
        <f>VLOOKUP($A598,'Sheet1 - Table (1)'!$A$8:$AG$1186,COLUMN(C$7),FALSE)</f>
        <v>LO Funds - Absolute Return Bond Sys. Hdg. (USD) NA</v>
      </c>
      <c r="D598" s="82">
        <f>VLOOKUP($A598,'Sheet1 - Table (1)'!$A$8:$AG$1186,COLUMN(D$7),FALSE)</f>
        <v>43271</v>
      </c>
      <c r="E598" s="124">
        <f>VLOOKUP($A598,'Sheet1 - Table (1)'!$A$8:$AG$1186,COLUMN(E$7),FALSE)</f>
        <v>0.98</v>
      </c>
      <c r="F598" s="80" t="b">
        <f>VLOOKUP($A598,'Sheet1 - Table (1)'!$A$8:$AG$1186,COLUMN(F$7),FALSE)</f>
        <v>1</v>
      </c>
      <c r="G598" s="80" t="str">
        <f>VLOOKUP($A598,'Sheet1 - Table (1)'!$A$8:$AG$1186,COLUMN(G$7),FALSE)</f>
        <v>Luxembourg</v>
      </c>
      <c r="H598" s="80" t="str">
        <f>VLOOKUP($A598,'Sheet1 - Table (1)'!$A$8:$AG$1186,COLUMN(H$7),FALSE)</f>
        <v>USD</v>
      </c>
      <c r="I598" s="80" t="str">
        <f>VLOOKUP($A598,'Sheet1 - Table (1)'!$A$8:$AG$1186,COLUMN(I$7),FALSE)</f>
        <v>Fonds de placement</v>
      </c>
      <c r="J598" s="80" t="str">
        <f>VLOOKUP($A598,'Sheet1 - Table (1)'!$A$8:$AG$1186,COLUMN(J$7),FALSE)</f>
        <v>Obligation</v>
      </c>
      <c r="K598" s="82">
        <f>VLOOKUP($A598,'Sheet1 - Table (1)'!$A$8:$AG$1186,COLUMN(K$7),FALSE)</f>
        <v>0</v>
      </c>
      <c r="L598" s="80">
        <f>VLOOKUP($A598,'Sheet1 - Table (1)'!$A$8:$AG$1186,COLUMN(L$7),FALSE)</f>
        <v>0</v>
      </c>
      <c r="M598" s="80" t="str">
        <f>VLOOKUP($A598,'Sheet1 - Table (1)'!$A$8:$AG$1186,COLUMN(M$7),FALSE)</f>
        <v>Retained</v>
      </c>
      <c r="N598" s="80">
        <f>VLOOKUP($A598,'Sheet1 - Table (1)'!$A$8:$AG$1186,COLUMN(N$7),FALSE)</f>
        <v>0</v>
      </c>
      <c r="O598" s="80" t="b">
        <f>VLOOKUP($A598,'Sheet1 - Table (1)'!$A$8:$AG$1186,COLUMN(O$7),FALSE)</f>
        <v>1</v>
      </c>
      <c r="P598" s="80" t="b">
        <f>VLOOKUP($A598,'Sheet1 - Table (1)'!$A$8:$AG$1186,COLUMN(P$7),FALSE)</f>
        <v>1</v>
      </c>
      <c r="Q598" s="80" t="b">
        <f>VLOOKUP($A598,'Sheet1 - Table (1)'!$A$8:$AG$1186,COLUMN(Q$7),FALSE)</f>
        <v>1</v>
      </c>
      <c r="R598" s="80" t="b">
        <f>VLOOKUP($A598,'Sheet1 - Table (1)'!$A$8:$AG$1186,COLUMN(R$7),FALSE)</f>
        <v>1</v>
      </c>
      <c r="S598" s="80" t="b">
        <f>VLOOKUP($A598,'Sheet1 - Table (1)'!$A$8:$AG$1186,COLUMN(S$7),FALSE)</f>
        <v>1</v>
      </c>
      <c r="T598" s="80">
        <f>VLOOKUP($A598,'Sheet1 - Table (1)'!$A$8:$AG$1186,COLUMN(T$7),FALSE)</f>
        <v>0</v>
      </c>
      <c r="U598" s="80" t="str">
        <f t="shared" si="112"/>
        <v>FR-IT-NE-SP-GE</v>
      </c>
      <c r="V598" s="80" t="str">
        <f>VLOOKUP($A598,'Sheet1 - Table (1)'!$A$8:$AG$1186,COLUMN(V$7)+3,FALSE)</f>
        <v>LU - SICAV - Parte 1</v>
      </c>
      <c r="W598" s="80" t="str">
        <f>VLOOKUP(A598,'Sheet1 - Table (1)'!$A$8:$AF$10075,MATCH($W$8,'Sheet1 - Table (1)'!$10:$10,0),FALSE)</f>
        <v>Détermination des Prix Quotidien</v>
      </c>
      <c r="X598" s="80">
        <f>VLOOKUP(A598,'Sheet1 - Table (1)'!$A$8:$AAB$10075,MATCH($X$8,'Sheet1 - Table (1)'!$10:$10,0),FALSE)</f>
        <v>0</v>
      </c>
      <c r="Y598" s="96" t="str">
        <f t="shared" si="117"/>
        <v>Fonds de placement</v>
      </c>
      <c r="AA598" s="96" t="s">
        <v>1823</v>
      </c>
      <c r="AB598" s="96" t="s">
        <v>2481</v>
      </c>
      <c r="AC598" s="214" t="s">
        <v>140</v>
      </c>
      <c r="AD598" s="214" t="s">
        <v>2064</v>
      </c>
      <c r="AE598" s="96" t="s">
        <v>2542</v>
      </c>
      <c r="AF598" s="246" t="s">
        <v>2546</v>
      </c>
      <c r="AG598" s="96" t="s">
        <v>2870</v>
      </c>
      <c r="AI598" s="96" t="s">
        <v>137</v>
      </c>
      <c r="AJ598" s="96" t="s">
        <v>793</v>
      </c>
      <c r="AK598" s="96" t="s">
        <v>140</v>
      </c>
      <c r="AL598" s="96" t="s">
        <v>2481</v>
      </c>
      <c r="AM598" s="96" t="str">
        <f>IF(AND(AK598="Obligations",AP598="Courbe CHF"),"Obligations CHF",IF(AND(AX598=100%,BJ598=100%),AK598&amp;" CHF",IF(OR(AK598="Obligations",AK598="Actions",AK598="Liquidités"),AK598&amp;" étrangères" &amp; IF(AX598=100%," hedged",""),AK598&amp;" étrangers" &amp; IF(AX598=100%," hedged",""))))</f>
        <v>Obligations étrangères</v>
      </c>
      <c r="AO598" s="96" t="s">
        <v>2481</v>
      </c>
      <c r="AP598" s="96" t="s">
        <v>74</v>
      </c>
      <c r="AQ598" s="96">
        <v>0.87</v>
      </c>
      <c r="AR598" s="101">
        <v>-2.0999999999999999E-3</v>
      </c>
      <c r="AS598" s="101">
        <f t="shared" si="116"/>
        <v>-1.1899999999999999E-2</v>
      </c>
      <c r="BB598" s="101">
        <v>1</v>
      </c>
      <c r="BT598" s="101" t="s">
        <v>1506</v>
      </c>
      <c r="BU598" s="101" t="s">
        <v>1506</v>
      </c>
      <c r="BZ598" s="101" t="str">
        <f>IF(AJ598="Obligations",AP598&amp;" "&amp;AI598&amp;" "&amp;IF(AQ598&lt;3.5,"SHORT",IF(AQ598&gt;8,"LONG","MID")),"")</f>
        <v/>
      </c>
      <c r="CA598" s="101" t="s">
        <v>70</v>
      </c>
      <c r="CB598" s="101"/>
      <c r="CC598" s="101" t="s">
        <v>70</v>
      </c>
      <c r="CD598" s="42" t="s">
        <v>4374</v>
      </c>
      <c r="CE598" s="42" t="s">
        <v>4374</v>
      </c>
      <c r="CF598" s="42" t="str">
        <f>IFERROR(VLOOKUP(Funds[[#This Row],[Code ISIN]],[1]GLOBAL!$C$1:$L$27,10,FALSE)," ")</f>
        <v xml:space="preserve"> </v>
      </c>
      <c r="CG598" s="42" t="s">
        <v>4374</v>
      </c>
      <c r="CH598" s="42" t="s">
        <v>4374</v>
      </c>
      <c r="CI598" s="42" t="s">
        <v>4374</v>
      </c>
      <c r="CJ598" s="123">
        <v>42734</v>
      </c>
      <c r="CK598" s="96" t="s">
        <v>4374</v>
      </c>
      <c r="CL598" s="246" t="str">
        <f>VLOOKUP(Funds[[#This Row],[Code ISIN]],'Sheet1 - Table (1)'!$A$10:$AF$110017,MATCH("Funds Liquidity",'Sheet1 - Table (1)'!$10:$10,0),FALSE)</f>
        <v>Jour</v>
      </c>
    </row>
    <row r="599" spans="1:93">
      <c r="A599" s="80" t="s">
        <v>2704</v>
      </c>
      <c r="B599" s="305">
        <f>IF(ISERROR(VALUE(VLOOKUP($A599,'Sheet1 - Table (1)'!$A$8:$AG$1186,COLUMN(B$7),FALSE))),VLOOKUP(A599,TK_MANQUANTS,2,FALSE),IF(VALUE(VLOOKUP($A599,'Sheet1 - Table (1)'!$A$8:$AG$1186,COLUMN(B$7),FALSE))=0,VLOOKUP(A599,TK_MANQUANTS,2,FALSE),VALUE(VLOOKUP($A599,'Sheet1 - Table (1)'!$A$8:$AG$1186,COLUMN(B$7),FALSE))))</f>
        <v>14032185</v>
      </c>
      <c r="C599" s="80" t="str">
        <f>VLOOKUP($A599,'Sheet1 - Table (1)'!$A$8:$AG$1186,COLUMN(C$7),FALSE)</f>
        <v>GAM Star Cat Bond Inst Acc CHF</v>
      </c>
      <c r="D599" s="82">
        <f>VLOOKUP($A599,'Sheet1 - Table (1)'!$A$8:$AG$1186,COLUMN(D$7),FALSE)</f>
        <v>43880</v>
      </c>
      <c r="E599" s="124">
        <f>VLOOKUP($A599,'Sheet1 - Table (1)'!$A$8:$AG$1186,COLUMN(E$7),FALSE)</f>
        <v>1.08</v>
      </c>
      <c r="F599" s="80" t="b">
        <f>VLOOKUP($A599,'Sheet1 - Table (1)'!$A$8:$AG$1186,COLUMN(F$7),FALSE)</f>
        <v>1</v>
      </c>
      <c r="G599" s="80" t="str">
        <f>VLOOKUP($A599,'Sheet1 - Table (1)'!$A$8:$AG$1186,COLUMN(G$7),FALSE)</f>
        <v>Ireland</v>
      </c>
      <c r="H599" s="80" t="str">
        <f>VLOOKUP($A599,'Sheet1 - Table (1)'!$A$8:$AG$1186,COLUMN(H$7),FALSE)</f>
        <v>CHF</v>
      </c>
      <c r="I599" s="80" t="str">
        <f>VLOOKUP($A599,'Sheet1 - Table (1)'!$A$8:$AG$1186,COLUMN(I$7),FALSE)</f>
        <v>Fonds de placement</v>
      </c>
      <c r="J599" s="80" t="str">
        <f>VLOOKUP($A599,'Sheet1 - Table (1)'!$A$8:$AG$1186,COLUMN(J$7),FALSE)</f>
        <v>Alternatives</v>
      </c>
      <c r="K599" s="82">
        <f>VLOOKUP($A599,'Sheet1 - Table (1)'!$A$8:$AG$1186,COLUMN(K$7),FALSE)</f>
        <v>44255</v>
      </c>
      <c r="L599" s="80">
        <f>VLOOKUP($A599,'Sheet1 - Table (1)'!$A$8:$AG$1186,COLUMN(L$7),FALSE)</f>
        <v>1931.8426724000001</v>
      </c>
      <c r="M599" s="80" t="str">
        <f>VLOOKUP($A599,'Sheet1 - Table (1)'!$A$8:$AG$1186,COLUMN(M$7),FALSE)</f>
        <v>Retained</v>
      </c>
      <c r="N599" s="80">
        <f>VLOOKUP($A599,'Sheet1 - Table (1)'!$A$8:$AG$1186,COLUMN(N$7),FALSE)</f>
        <v>0</v>
      </c>
      <c r="O599" s="80" t="b">
        <f>VLOOKUP($A599,'Sheet1 - Table (1)'!$A$8:$AG$1186,COLUMN(O$7),FALSE)</f>
        <v>1</v>
      </c>
      <c r="P599" s="80">
        <f>VLOOKUP($A599,'Sheet1 - Table (1)'!$A$8:$AG$1186,COLUMN(P$7),FALSE)</f>
        <v>0</v>
      </c>
      <c r="Q599" s="80">
        <f>VLOOKUP($A599,'Sheet1 - Table (1)'!$A$8:$AG$1186,COLUMN(Q$7),FALSE)</f>
        <v>0</v>
      </c>
      <c r="R599" s="80">
        <f>VLOOKUP($A599,'Sheet1 - Table (1)'!$A$8:$AG$1186,COLUMN(R$7),FALSE)</f>
        <v>0</v>
      </c>
      <c r="S599" s="80" t="b">
        <f>VLOOKUP($A599,'Sheet1 - Table (1)'!$A$8:$AG$1186,COLUMN(S$7),FALSE)</f>
        <v>1</v>
      </c>
      <c r="T599" s="80" t="b">
        <f>VLOOKUP($A599,'Sheet1 - Table (1)'!$A$8:$AG$1186,COLUMN(T$7),FALSE)</f>
        <v>1</v>
      </c>
      <c r="U599" s="80" t="str">
        <f t="shared" si="112"/>
        <v>FR-GE-UK</v>
      </c>
      <c r="V599" s="80" t="str">
        <f>VLOOKUP($A599,'Sheet1 - Table (1)'!$A$8:$AG$1186,COLUMN(V$7)+3,FALSE)</f>
        <v>ICVC</v>
      </c>
      <c r="W599" s="80" t="str">
        <f>VLOOKUP(A599,'Sheet1 - Table (1)'!$A$8:$AF$10075,MATCH($W$8,'Sheet1 - Table (1)'!$10:$10,0),FALSE)</f>
        <v>Détermination Mensuelle des Prix, 3 fois</v>
      </c>
      <c r="X599" s="80">
        <f>VLOOKUP(A599,'Sheet1 - Table (1)'!$A$8:$AAB$10075,MATCH($X$8,'Sheet1 - Table (1)'!$10:$10,0),FALSE)</f>
        <v>0</v>
      </c>
      <c r="Y599" s="96" t="str">
        <f t="shared" si="117"/>
        <v>Fonds de placement</v>
      </c>
      <c r="AA599" s="96" t="s">
        <v>1823</v>
      </c>
      <c r="AB599" s="96" t="s">
        <v>2874</v>
      </c>
      <c r="AC599" s="214" t="s">
        <v>2874</v>
      </c>
      <c r="AG599" s="96" t="s">
        <v>2803</v>
      </c>
      <c r="AH599" s="96" t="s">
        <v>2803</v>
      </c>
      <c r="AI599" s="96" t="s">
        <v>382</v>
      </c>
      <c r="AJ599" s="96" t="s">
        <v>382</v>
      </c>
      <c r="AK599" s="96" t="s">
        <v>1803</v>
      </c>
      <c r="AL599" s="96" t="s">
        <v>382</v>
      </c>
      <c r="AM599" s="96" t="s">
        <v>2720</v>
      </c>
      <c r="AN599" s="139">
        <v>1</v>
      </c>
      <c r="AO599" s="96" t="s">
        <v>2874</v>
      </c>
      <c r="AP599" s="96" t="s">
        <v>1804</v>
      </c>
      <c r="AX599" s="101">
        <v>1</v>
      </c>
      <c r="BT599" s="101"/>
      <c r="BU599" s="101"/>
      <c r="BX599" s="121"/>
      <c r="BZ599" s="101"/>
      <c r="CA599" s="101" t="s">
        <v>4051</v>
      </c>
      <c r="CB599" s="122" t="s">
        <v>3733</v>
      </c>
      <c r="CC599" s="137" t="s">
        <v>4004</v>
      </c>
      <c r="CD599" s="42" t="s">
        <v>4374</v>
      </c>
      <c r="CE599" s="42" t="s">
        <v>4374</v>
      </c>
      <c r="CF599" s="42" t="str">
        <f>IFERROR(VLOOKUP(Funds[[#This Row],[Code ISIN]],[1]GLOBAL!$C$1:$L$27,10,FALSE)," ")</f>
        <v xml:space="preserve"> </v>
      </c>
      <c r="CG599" s="42" t="s">
        <v>4374</v>
      </c>
      <c r="CH599" s="42" t="s">
        <v>1633</v>
      </c>
      <c r="CI599" s="42" t="s">
        <v>4374</v>
      </c>
      <c r="CJ599" s="123"/>
      <c r="CK599" s="96" t="s">
        <v>4406</v>
      </c>
      <c r="CL599" s="246" t="str">
        <f>VLOOKUP(Funds[[#This Row],[Code ISIN]],'Sheet1 - Table (1)'!$A$10:$AF$110017,MATCH("Funds Liquidity",'Sheet1 - Table (1)'!$10:$10,0),FALSE)</f>
        <v>&gt;=Mois</v>
      </c>
      <c r="CO599" s="246" t="s">
        <v>2803</v>
      </c>
    </row>
    <row r="600" spans="1:93">
      <c r="A600" s="96" t="s">
        <v>1139</v>
      </c>
      <c r="B600" s="305">
        <f>IF(ISERROR(VALUE(VLOOKUP($A600,'Sheet1 - Table (1)'!$A$8:$AG$1186,COLUMN(B$7),FALSE))),VLOOKUP(A600,TK_MANQUANTS,2,FALSE),IF(VALUE(VLOOKUP($A600,'Sheet1 - Table (1)'!$A$8:$AG$1186,COLUMN(B$7),FALSE))=0,VLOOKUP(A600,TK_MANQUANTS,2,FALSE),VALUE(VLOOKUP($A600,'Sheet1 - Table (1)'!$A$8:$AG$1186,COLUMN(B$7),FALSE))))</f>
        <v>10012767</v>
      </c>
      <c r="C600" s="80" t="str">
        <f>VLOOKUP($A600,'Sheet1 - Table (1)'!$A$8:$AG$1186,COLUMN(C$7),FALSE)</f>
        <v>iShares Core € Corp Bond UCITS ETF EUR Dist</v>
      </c>
      <c r="D600" s="82">
        <f>VLOOKUP($A600,'Sheet1 - Table (1)'!$A$8:$AG$1186,COLUMN(D$7),FALSE)</f>
        <v>43861</v>
      </c>
      <c r="E600" s="124">
        <f>VLOOKUP($A600,'Sheet1 - Table (1)'!$A$8:$AG$1186,COLUMN(E$7),FALSE)</f>
        <v>0.2</v>
      </c>
      <c r="F600" s="80" t="b">
        <f>VLOOKUP($A600,'Sheet1 - Table (1)'!$A$8:$AG$1186,COLUMN(F$7),FALSE)</f>
        <v>1</v>
      </c>
      <c r="G600" s="80" t="str">
        <f>VLOOKUP($A600,'Sheet1 - Table (1)'!$A$8:$AG$1186,COLUMN(G$7),FALSE)</f>
        <v>Ireland</v>
      </c>
      <c r="H600" s="80" t="str">
        <f>VLOOKUP($A600,'Sheet1 - Table (1)'!$A$8:$AG$1186,COLUMN(H$7),FALSE)</f>
        <v>EUR</v>
      </c>
      <c r="I600" s="80" t="str">
        <f>VLOOKUP($A600,'Sheet1 - Table (1)'!$A$8:$AG$1186,COLUMN(I$7),FALSE)</f>
        <v>Exchange Traded Funds</v>
      </c>
      <c r="J600" s="80" t="str">
        <f>VLOOKUP($A600,'Sheet1 - Table (1)'!$A$8:$AG$1186,COLUMN(J$7),FALSE)</f>
        <v>Obligation</v>
      </c>
      <c r="K600" s="82">
        <f>VLOOKUP($A600,'Sheet1 - Table (1)'!$A$8:$AG$1186,COLUMN(K$7),FALSE)</f>
        <v>44255</v>
      </c>
      <c r="L600" s="80">
        <f>VLOOKUP($A600,'Sheet1 - Table (1)'!$A$8:$AG$1186,COLUMN(L$7),FALSE)</f>
        <v>11897.619727699999</v>
      </c>
      <c r="M600" s="80" t="str">
        <f>VLOOKUP($A600,'Sheet1 - Table (1)'!$A$8:$AG$1186,COLUMN(M$7),FALSE)</f>
        <v>Paid</v>
      </c>
      <c r="N600" s="80" t="b">
        <f>VLOOKUP($A600,'Sheet1 - Table (1)'!$A$8:$AG$1186,COLUMN(N$7),FALSE)</f>
        <v>1</v>
      </c>
      <c r="O600" s="80" t="b">
        <f>VLOOKUP($A600,'Sheet1 - Table (1)'!$A$8:$AG$1186,COLUMN(O$7),FALSE)</f>
        <v>1</v>
      </c>
      <c r="P600" s="80" t="b">
        <f>VLOOKUP($A600,'Sheet1 - Table (1)'!$A$8:$AG$1186,COLUMN(P$7),FALSE)</f>
        <v>1</v>
      </c>
      <c r="Q600" s="80" t="b">
        <f>VLOOKUP($A600,'Sheet1 - Table (1)'!$A$8:$AG$1186,COLUMN(Q$7),FALSE)</f>
        <v>1</v>
      </c>
      <c r="R600" s="80" t="b">
        <f>VLOOKUP($A600,'Sheet1 - Table (1)'!$A$8:$AG$1186,COLUMN(R$7),FALSE)</f>
        <v>1</v>
      </c>
      <c r="S600" s="80" t="b">
        <f>VLOOKUP($A600,'Sheet1 - Table (1)'!$A$8:$AG$1186,COLUMN(S$7),FALSE)</f>
        <v>1</v>
      </c>
      <c r="T600" s="80" t="b">
        <f>VLOOKUP($A600,'Sheet1 - Table (1)'!$A$8:$AG$1186,COLUMN(T$7),FALSE)</f>
        <v>1</v>
      </c>
      <c r="U600" s="80" t="str">
        <f t="shared" si="112"/>
        <v>BE-FR-IT-NE-SP-GE-UK</v>
      </c>
      <c r="V600" s="80" t="str">
        <f>VLOOKUP($A600,'Sheet1 - Table (1)'!$A$8:$AG$1186,COLUMN(V$7)+3,FALSE)</f>
        <v>ICVC</v>
      </c>
      <c r="W600" s="80" t="str">
        <f>VLOOKUP(A600,'Sheet1 - Table (1)'!$A$8:$AF$10075,MATCH($W$8,'Sheet1 - Table (1)'!$10:$10,0),FALSE)</f>
        <v>Détermination des Prix Quotidien</v>
      </c>
      <c r="X600" s="80" t="str">
        <f>VLOOKUP(A600,'Sheet1 - Table (1)'!$A$8:$AAB$10075,MATCH($X$8,'Sheet1 - Table (1)'!$10:$10,0),FALSE)</f>
        <v>Optimized</v>
      </c>
      <c r="Y600" s="96" t="str">
        <f t="shared" si="117"/>
        <v>ETF</v>
      </c>
      <c r="AA600" s="96" t="s">
        <v>1823</v>
      </c>
      <c r="AB600" s="96" t="s">
        <v>2481</v>
      </c>
      <c r="AC600" s="214" t="s">
        <v>140</v>
      </c>
      <c r="AD600" s="214" t="s">
        <v>2481</v>
      </c>
      <c r="AE600" s="96" t="s">
        <v>2542</v>
      </c>
      <c r="AF600" s="246" t="s">
        <v>2481</v>
      </c>
      <c r="AG600" s="96" t="s">
        <v>2857</v>
      </c>
      <c r="AI600" s="96" t="s">
        <v>380</v>
      </c>
      <c r="AJ600" s="96" t="s">
        <v>140</v>
      </c>
      <c r="AK600" s="96" t="s">
        <v>140</v>
      </c>
      <c r="AL600" s="96" t="s">
        <v>2481</v>
      </c>
      <c r="AM600" s="96" t="str">
        <f t="shared" ref="AM600:AM631" si="119">IF(AND(AK600="Obligations",AP600="Courbe CHF"),"Obligations CHF",IF(AND(AX600=100%,BJ600=100%),AK600&amp;" CHF",IF(OR(AK600="Obligations",AK600="Actions",AK600="Liquidités"),AK600&amp;" étrangères" &amp; IF(AX600=100%," hedged",""),AK600&amp;" étrangers" &amp; IF(AX600=100%," hedged",""))))</f>
        <v>Obligations étrangères</v>
      </c>
      <c r="AO600" s="96" t="s">
        <v>2481</v>
      </c>
      <c r="AP600" s="96" t="s">
        <v>75</v>
      </c>
      <c r="AQ600" s="219">
        <f>VLOOKUP($CC600,indice!$A$1:$AV$3072,MATCH(AQ$8,indice!$A$1:$AV$1,0),FALSE)</f>
        <v>5.33</v>
      </c>
      <c r="AR600" s="220">
        <f>VLOOKUP($CC600,indice!$A$1:$AV$3072,MATCH(AR$8,indice!$A$1:$AV$1,0),FALSE)</f>
        <v>3.3E-3</v>
      </c>
      <c r="AS600" s="101">
        <f>IF(AR600="","",AR600-E600%)</f>
        <v>1.2999999999999999E-3</v>
      </c>
      <c r="AT600" s="220">
        <f>VLOOKUP($CC600,indice!$A$1:$AV$3072,MATCH(AT$8,indice!$A$1:$AV$1,0),FALSE)</f>
        <v>8.6499999999999994E-2</v>
      </c>
      <c r="AU600" s="220">
        <f>VLOOKUP($CC600,indice!$A$1:$AV$3072,MATCH(AU$8,indice!$A$1:$AV$1,0),FALSE)</f>
        <v>0.35070000000000001</v>
      </c>
      <c r="AV600" s="220">
        <f>VLOOKUP($CC600,indice!$A$1:$AV$3072,MATCH(AV$8,indice!$A$1:$AV$1,0),FALSE)</f>
        <v>0.56279999999999997</v>
      </c>
      <c r="AW600" s="220">
        <f>VLOOKUP($CC600,indice!$A$1:$AV$3072,MATCH(AW$8,indice!$A$1:$AV$1,0),FALSE)</f>
        <v>0</v>
      </c>
      <c r="AY600" s="220">
        <f>VLOOKUP($CC600,indice!$A$1:$AV$3072,MATCH(AY$8,indice!$A$1:$AV$1,0),FALSE)</f>
        <v>1</v>
      </c>
      <c r="BK600" s="220">
        <f>VLOOKUP($CC600,indice!$A$1:$AV$3072,MATCH(BK$8,indice!$A$1:$AV$1,0),FALSE)</f>
        <v>1</v>
      </c>
      <c r="BV600" s="220">
        <f>VLOOKUP($CC600,indice!$A$1:$AV$3072,MATCH(BV$8,indice!$A$1:$AV$1,0),FALSE)</f>
        <v>0</v>
      </c>
      <c r="BW600" s="220">
        <f>VLOOKUP($CC600,indice!$A$1:$AV$3072,MATCH(BW$8,indice!$A$1:$AV$1,0),FALSE)</f>
        <v>1</v>
      </c>
      <c r="BY600" s="96" t="s">
        <v>22010</v>
      </c>
      <c r="BZ600" s="101" t="str">
        <f>IF(AJ600="Obligations",AP600&amp;" "&amp;AI600&amp;" "&amp;IF(AI600="High Yield",IF(AQ600&lt;2.5,"SHORT",IF(AQ600&gt;4,"LONG","MID")),IF(AQ600&lt;3.5,"SHORT",IF(AQ600&gt;8,"LONG","MID"))),"")</f>
        <v>Courbe EUR Corporate MID</v>
      </c>
      <c r="CA600" s="101" t="s">
        <v>4050</v>
      </c>
      <c r="CB600" s="122" t="s">
        <v>3717</v>
      </c>
      <c r="CC600" s="101" t="s">
        <v>3978</v>
      </c>
      <c r="CD600" s="42" t="s">
        <v>4374</v>
      </c>
      <c r="CE600" s="42" t="s">
        <v>4374</v>
      </c>
      <c r="CF600" s="42" t="str">
        <f>IFERROR(VLOOKUP(Funds[[#This Row],[Code ISIN]],[1]GLOBAL!$C$1:$L$27,10,FALSE)," ")</f>
        <v>X</v>
      </c>
      <c r="CG600" s="42" t="s">
        <v>4374</v>
      </c>
      <c r="CH600" s="42" t="s">
        <v>4374</v>
      </c>
      <c r="CI600" s="42" t="s">
        <v>4374</v>
      </c>
      <c r="CJ600" s="123" t="s">
        <v>5131</v>
      </c>
      <c r="CK600" s="96" t="s">
        <v>4374</v>
      </c>
      <c r="CL600" s="246" t="str">
        <f>VLOOKUP(Funds[[#This Row],[Code ISIN]],'Sheet1 - Table (1)'!$A$10:$AF$110017,MATCH("Funds Liquidity",'Sheet1 - Table (1)'!$10:$10,0),FALSE)</f>
        <v>Jour</v>
      </c>
    </row>
    <row r="601" spans="1:93">
      <c r="A601" s="99" t="s">
        <v>952</v>
      </c>
      <c r="B601" s="305">
        <f>IF(ISERROR(VALUE(VLOOKUP($A601,'Sheet1 - Table (1)'!$A$8:$AG$1186,COLUMN(B$7),FALSE))),VLOOKUP(A601,TK_MANQUANTS,2,FALSE),IF(VALUE(VLOOKUP($A601,'Sheet1 - Table (1)'!$A$8:$AG$1186,COLUMN(B$7),FALSE))=0,VLOOKUP(A601,TK_MANQUANTS,2,FALSE),VALUE(VLOOKUP($A601,'Sheet1 - Table (1)'!$A$8:$AG$1186,COLUMN(B$7),FALSE))))</f>
        <v>2082480</v>
      </c>
      <c r="C601" s="80" t="str">
        <f>VLOOKUP($A601,'Sheet1 - Table (1)'!$A$8:$AG$1186,COLUMN(C$7),FALSE)</f>
        <v>Mosaic - HJ CHF</v>
      </c>
      <c r="D601" s="82">
        <f>VLOOKUP($A601,'Sheet1 - Table (1)'!$A$8:$AG$1186,COLUMN(D$7),FALSE)</f>
        <v>43830</v>
      </c>
      <c r="E601" s="124">
        <f>VLOOKUP($A601,'Sheet1 - Table (1)'!$A$8:$AG$1186,COLUMN(E$7),FALSE)</f>
        <v>0.73</v>
      </c>
      <c r="F601" s="80">
        <f>VLOOKUP($A601,'Sheet1 - Table (1)'!$A$8:$AG$1186,COLUMN(F$7),FALSE)</f>
        <v>0</v>
      </c>
      <c r="G601" s="80" t="str">
        <f>VLOOKUP($A601,'Sheet1 - Table (1)'!$A$8:$AG$1186,COLUMN(G$7),FALSE)</f>
        <v>Luxembourg</v>
      </c>
      <c r="H601" s="80" t="str">
        <f>VLOOKUP($A601,'Sheet1 - Table (1)'!$A$8:$AG$1186,COLUMN(H$7),FALSE)</f>
        <v>CHF</v>
      </c>
      <c r="I601" s="80" t="str">
        <f>VLOOKUP($A601,'Sheet1 - Table (1)'!$A$8:$AG$1186,COLUMN(I$7),FALSE)</f>
        <v>Fonds de placement</v>
      </c>
      <c r="J601" s="80" t="str">
        <f>VLOOKUP($A601,'Sheet1 - Table (1)'!$A$8:$AG$1186,COLUMN(J$7),FALSE)</f>
        <v>Alternatives</v>
      </c>
      <c r="K601" s="82">
        <f>VLOOKUP($A601,'Sheet1 - Table (1)'!$A$8:$AG$1186,COLUMN(K$7),FALSE)</f>
        <v>0</v>
      </c>
      <c r="L601" s="80">
        <f>VLOOKUP($A601,'Sheet1 - Table (1)'!$A$8:$AG$1186,COLUMN(L$7),FALSE)</f>
        <v>0</v>
      </c>
      <c r="M601" s="80" t="str">
        <f>VLOOKUP($A601,'Sheet1 - Table (1)'!$A$8:$AG$1186,COLUMN(M$7),FALSE)</f>
        <v>Retained</v>
      </c>
      <c r="N601" s="80" t="b">
        <f>VLOOKUP($A601,'Sheet1 - Table (1)'!$A$8:$AG$1186,COLUMN(N$7),FALSE)</f>
        <v>1</v>
      </c>
      <c r="O601" s="80" t="b">
        <f>VLOOKUP($A601,'Sheet1 - Table (1)'!$A$8:$AG$1186,COLUMN(O$7),FALSE)</f>
        <v>1</v>
      </c>
      <c r="P601" s="80" t="b">
        <f>VLOOKUP($A601,'Sheet1 - Table (1)'!$A$8:$AG$1186,COLUMN(P$7),FALSE)</f>
        <v>1</v>
      </c>
      <c r="Q601" s="80" t="b">
        <f>VLOOKUP($A601,'Sheet1 - Table (1)'!$A$8:$AG$1186,COLUMN(Q$7),FALSE)</f>
        <v>1</v>
      </c>
      <c r="R601" s="80" t="b">
        <f>VLOOKUP($A601,'Sheet1 - Table (1)'!$A$8:$AG$1186,COLUMN(R$7),FALSE)</f>
        <v>1</v>
      </c>
      <c r="S601" s="80">
        <f>VLOOKUP($A601,'Sheet1 - Table (1)'!$A$8:$AG$1186,COLUMN(S$7),FALSE)</f>
        <v>0</v>
      </c>
      <c r="T601" s="80">
        <f>VLOOKUP($A601,'Sheet1 - Table (1)'!$A$8:$AG$1186,COLUMN(T$7),FALSE)</f>
        <v>0</v>
      </c>
      <c r="U601" s="80" t="str">
        <f t="shared" si="112"/>
        <v>BE-FR-IT-NE-SP</v>
      </c>
      <c r="V601" s="80" t="str">
        <f>VLOOKUP($A601,'Sheet1 - Table (1)'!$A$8:$AG$1186,COLUMN(V$7)+3,FALSE)</f>
        <v>LU - SICAV - Parte 2</v>
      </c>
      <c r="W601" s="80" t="str">
        <f>VLOOKUP(A601,'Sheet1 - Table (1)'!$A$8:$AF$10075,MATCH($W$8,'Sheet1 - Table (1)'!$10:$10,0),FALSE)</f>
        <v>Détermination Mensuelle, 1 fois à la fin</v>
      </c>
      <c r="X601" s="80">
        <f>VLOOKUP(A601,'Sheet1 - Table (1)'!$A$8:$AAB$10075,MATCH($X$8,'Sheet1 - Table (1)'!$10:$10,0),FALSE)</f>
        <v>0</v>
      </c>
      <c r="Y601" s="96" t="str">
        <f t="shared" si="117"/>
        <v>Fonds de placement</v>
      </c>
      <c r="AA601" s="96" t="s">
        <v>1823</v>
      </c>
      <c r="AB601" s="96" t="s">
        <v>2874</v>
      </c>
      <c r="AC601" s="214" t="s">
        <v>2874</v>
      </c>
      <c r="AG601" s="96" t="s">
        <v>2865</v>
      </c>
      <c r="AI601" s="96" t="s">
        <v>382</v>
      </c>
      <c r="AJ601" s="96" t="s">
        <v>382</v>
      </c>
      <c r="AK601" s="96" t="s">
        <v>1803</v>
      </c>
      <c r="AL601" s="96" t="s">
        <v>382</v>
      </c>
      <c r="AM601" s="96" t="str">
        <f t="shared" si="119"/>
        <v>Placements alternatifs étrangers hedged</v>
      </c>
      <c r="AN601" s="139">
        <v>1</v>
      </c>
      <c r="AO601" s="96" t="s">
        <v>2874</v>
      </c>
      <c r="AP601" s="96" t="s">
        <v>1804</v>
      </c>
      <c r="AS601" s="101" t="str">
        <f t="shared" ref="AS601:AS631" si="120">IF(AR601="","",AR601-E601%)</f>
        <v/>
      </c>
      <c r="AX601" s="101">
        <v>1</v>
      </c>
      <c r="BT601" s="101" t="s">
        <v>1503</v>
      </c>
      <c r="BU601" s="101" t="s">
        <v>1503</v>
      </c>
      <c r="BZ601" s="101" t="str">
        <f t="shared" ref="BZ601:BZ612" si="121">IF(AJ601="Obligations",AP601&amp;" "&amp;AI601&amp;" "&amp;IF(AQ601&lt;3.5,"SHORT",IF(AQ601&gt;8,"LONG","MID")),"")</f>
        <v/>
      </c>
      <c r="CA601" s="101" t="s">
        <v>4051</v>
      </c>
      <c r="CB601" s="101" t="s">
        <v>3734</v>
      </c>
      <c r="CC601" s="101" t="s">
        <v>70</v>
      </c>
      <c r="CD601" s="42" t="s">
        <v>4374</v>
      </c>
      <c r="CE601" s="42" t="s">
        <v>4374</v>
      </c>
      <c r="CF601" s="42" t="str">
        <f>IFERROR(VLOOKUP(Funds[[#This Row],[Code ISIN]],[1]GLOBAL!$C$1:$L$27,10,FALSE)," ")</f>
        <v xml:space="preserve"> </v>
      </c>
      <c r="CG601" s="42" t="s">
        <v>4374</v>
      </c>
      <c r="CH601" s="42" t="s">
        <v>4374</v>
      </c>
      <c r="CI601" s="42" t="s">
        <v>4374</v>
      </c>
      <c r="CJ601" s="123">
        <v>42216</v>
      </c>
      <c r="CK601" s="96" t="s">
        <v>4374</v>
      </c>
      <c r="CL601" s="246" t="str">
        <f>VLOOKUP(Funds[[#This Row],[Code ISIN]],'Sheet1 - Table (1)'!$A$10:$AF$110017,MATCH("Funds Liquidity",'Sheet1 - Table (1)'!$10:$10,0),FALSE)</f>
        <v>&gt;=Mois</v>
      </c>
    </row>
    <row r="602" spans="1:93">
      <c r="A602" s="99" t="s">
        <v>955</v>
      </c>
      <c r="B602" s="305">
        <f>IF(ISERROR(VALUE(VLOOKUP($A602,'Sheet1 - Table (1)'!$A$8:$AG$1186,COLUMN(B$7),FALSE))),VLOOKUP(A602,TK_MANQUANTS,2,FALSE),IF(VALUE(VLOOKUP($A602,'Sheet1 - Table (1)'!$A$8:$AG$1186,COLUMN(B$7),FALSE))=0,VLOOKUP(A602,TK_MANQUANTS,2,FALSE),VALUE(VLOOKUP($A602,'Sheet1 - Table (1)'!$A$8:$AG$1186,COLUMN(B$7),FALSE))))</f>
        <v>2082485</v>
      </c>
      <c r="C602" s="80" t="str">
        <f>VLOOKUP($A602,'Sheet1 - Table (1)'!$A$8:$AG$1186,COLUMN(C$7),FALSE)</f>
        <v>Mosaic - HJ EUR</v>
      </c>
      <c r="D602" s="82">
        <f>VLOOKUP($A602,'Sheet1 - Table (1)'!$A$8:$AG$1186,COLUMN(D$7),FALSE)</f>
        <v>43830</v>
      </c>
      <c r="E602" s="124">
        <f>VLOOKUP($A602,'Sheet1 - Table (1)'!$A$8:$AG$1186,COLUMN(E$7),FALSE)</f>
        <v>0.73</v>
      </c>
      <c r="F602" s="80">
        <f>VLOOKUP($A602,'Sheet1 - Table (1)'!$A$8:$AG$1186,COLUMN(F$7),FALSE)</f>
        <v>0</v>
      </c>
      <c r="G602" s="80" t="str">
        <f>VLOOKUP($A602,'Sheet1 - Table (1)'!$A$8:$AG$1186,COLUMN(G$7),FALSE)</f>
        <v>Luxembourg</v>
      </c>
      <c r="H602" s="80" t="str">
        <f>VLOOKUP($A602,'Sheet1 - Table (1)'!$A$8:$AG$1186,COLUMN(H$7),FALSE)</f>
        <v>EUR</v>
      </c>
      <c r="I602" s="80" t="str">
        <f>VLOOKUP($A602,'Sheet1 - Table (1)'!$A$8:$AG$1186,COLUMN(I$7),FALSE)</f>
        <v>Fonds de placement</v>
      </c>
      <c r="J602" s="80" t="str">
        <f>VLOOKUP($A602,'Sheet1 - Table (1)'!$A$8:$AG$1186,COLUMN(J$7),FALSE)</f>
        <v>Alternatives</v>
      </c>
      <c r="K602" s="82">
        <f>VLOOKUP($A602,'Sheet1 - Table (1)'!$A$8:$AG$1186,COLUMN(K$7),FALSE)</f>
        <v>0</v>
      </c>
      <c r="L602" s="80">
        <f>VLOOKUP($A602,'Sheet1 - Table (1)'!$A$8:$AG$1186,COLUMN(L$7),FALSE)</f>
        <v>0</v>
      </c>
      <c r="M602" s="80" t="str">
        <f>VLOOKUP($A602,'Sheet1 - Table (1)'!$A$8:$AG$1186,COLUMN(M$7),FALSE)</f>
        <v>Retained</v>
      </c>
      <c r="N602" s="80" t="b">
        <f>VLOOKUP($A602,'Sheet1 - Table (1)'!$A$8:$AG$1186,COLUMN(N$7),FALSE)</f>
        <v>1</v>
      </c>
      <c r="O602" s="80" t="b">
        <f>VLOOKUP($A602,'Sheet1 - Table (1)'!$A$8:$AG$1186,COLUMN(O$7),FALSE)</f>
        <v>1</v>
      </c>
      <c r="P602" s="80" t="b">
        <f>VLOOKUP($A602,'Sheet1 - Table (1)'!$A$8:$AG$1186,COLUMN(P$7),FALSE)</f>
        <v>1</v>
      </c>
      <c r="Q602" s="80" t="b">
        <f>VLOOKUP($A602,'Sheet1 - Table (1)'!$A$8:$AG$1186,COLUMN(Q$7),FALSE)</f>
        <v>1</v>
      </c>
      <c r="R602" s="80" t="b">
        <f>VLOOKUP($A602,'Sheet1 - Table (1)'!$A$8:$AG$1186,COLUMN(R$7),FALSE)</f>
        <v>1</v>
      </c>
      <c r="S602" s="80">
        <f>VLOOKUP($A602,'Sheet1 - Table (1)'!$A$8:$AG$1186,COLUMN(S$7),FALSE)</f>
        <v>0</v>
      </c>
      <c r="T602" s="80">
        <f>VLOOKUP($A602,'Sheet1 - Table (1)'!$A$8:$AG$1186,COLUMN(T$7),FALSE)</f>
        <v>0</v>
      </c>
      <c r="U602" s="80" t="str">
        <f t="shared" si="112"/>
        <v>BE-FR-IT-NE-SP</v>
      </c>
      <c r="V602" s="80" t="str">
        <f>VLOOKUP($A602,'Sheet1 - Table (1)'!$A$8:$AG$1186,COLUMN(V$7)+3,FALSE)</f>
        <v>LU - SICAV - Parte 2</v>
      </c>
      <c r="W602" s="80" t="str">
        <f>VLOOKUP(A602,'Sheet1 - Table (1)'!$A$8:$AF$10075,MATCH($W$8,'Sheet1 - Table (1)'!$10:$10,0),FALSE)</f>
        <v>Détermination Mensuelle, 1 fois à la fin</v>
      </c>
      <c r="X602" s="80">
        <f>VLOOKUP(A602,'Sheet1 - Table (1)'!$A$8:$AAB$10075,MATCH($X$8,'Sheet1 - Table (1)'!$10:$10,0),FALSE)</f>
        <v>0</v>
      </c>
      <c r="Y602" s="96" t="str">
        <f t="shared" si="117"/>
        <v>Fonds de placement</v>
      </c>
      <c r="AA602" s="96" t="s">
        <v>1823</v>
      </c>
      <c r="AB602" s="96" t="s">
        <v>2874</v>
      </c>
      <c r="AC602" s="214" t="s">
        <v>2874</v>
      </c>
      <c r="AG602" s="96" t="s">
        <v>2865</v>
      </c>
      <c r="AI602" s="96" t="s">
        <v>382</v>
      </c>
      <c r="AJ602" s="96" t="s">
        <v>382</v>
      </c>
      <c r="AK602" s="96" t="s">
        <v>1803</v>
      </c>
      <c r="AL602" s="96" t="s">
        <v>382</v>
      </c>
      <c r="AM602" s="96" t="str">
        <f t="shared" si="119"/>
        <v>Placements alternatifs étrangers</v>
      </c>
      <c r="AN602" s="139">
        <v>1</v>
      </c>
      <c r="AO602" s="96" t="s">
        <v>2874</v>
      </c>
      <c r="AP602" s="96" t="s">
        <v>1804</v>
      </c>
      <c r="AS602" s="101" t="str">
        <f t="shared" si="120"/>
        <v/>
      </c>
      <c r="AY602" s="101">
        <v>1</v>
      </c>
      <c r="BT602" s="101">
        <v>0</v>
      </c>
      <c r="BU602" s="101">
        <v>0</v>
      </c>
      <c r="BZ602" s="101" t="str">
        <f t="shared" si="121"/>
        <v/>
      </c>
      <c r="CA602" s="101" t="s">
        <v>4051</v>
      </c>
      <c r="CB602" s="122" t="s">
        <v>3735</v>
      </c>
      <c r="CC602" s="137" t="s">
        <v>4003</v>
      </c>
      <c r="CD602" s="42" t="s">
        <v>4374</v>
      </c>
      <c r="CE602" s="42" t="s">
        <v>4374</v>
      </c>
      <c r="CF602" s="42" t="str">
        <f>IFERROR(VLOOKUP(Funds[[#This Row],[Code ISIN]],[1]GLOBAL!$C$1:$L$27,10,FALSE)," ")</f>
        <v xml:space="preserve"> </v>
      </c>
      <c r="CG602" s="42" t="s">
        <v>4374</v>
      </c>
      <c r="CH602" s="42" t="s">
        <v>4374</v>
      </c>
      <c r="CI602" s="42" t="s">
        <v>4374</v>
      </c>
      <c r="CJ602" s="123">
        <v>42289</v>
      </c>
      <c r="CK602" s="96" t="s">
        <v>4374</v>
      </c>
      <c r="CL602" s="246" t="str">
        <f>VLOOKUP(Funds[[#This Row],[Code ISIN]],'Sheet1 - Table (1)'!$A$10:$AF$110017,MATCH("Funds Liquidity",'Sheet1 - Table (1)'!$10:$10,0),FALSE)</f>
        <v>&gt;=Mois</v>
      </c>
    </row>
    <row r="603" spans="1:93">
      <c r="A603" s="80" t="s">
        <v>416</v>
      </c>
      <c r="B603" s="305">
        <f>IF(ISERROR(VALUE(VLOOKUP($A603,'Sheet1 - Table (1)'!$A$8:$AG$1186,COLUMN(B$7),FALSE))),VLOOKUP(A603,TK_MANQUANTS,2,FALSE),IF(VALUE(VLOOKUP($A603,'Sheet1 - Table (1)'!$A$8:$AG$1186,COLUMN(B$7),FALSE))=0,VLOOKUP(A603,TK_MANQUANTS,2,FALSE),VALUE(VLOOKUP($A603,'Sheet1 - Table (1)'!$A$8:$AG$1186,COLUMN(B$7),FALSE))))</f>
        <v>2155227</v>
      </c>
      <c r="C603" s="80" t="str">
        <f>VLOOKUP($A603,'Sheet1 - Table (1)'!$A$8:$AG$1186,COLUMN(C$7),FALSE)</f>
        <v>JPM Russia A Acc USD</v>
      </c>
      <c r="D603" s="82">
        <f>VLOOKUP($A603,'Sheet1 - Table (1)'!$A$8:$AG$1186,COLUMN(D$7),FALSE)</f>
        <v>44076</v>
      </c>
      <c r="E603" s="124">
        <f>VLOOKUP($A603,'Sheet1 - Table (1)'!$A$8:$AG$1186,COLUMN(E$7),FALSE)</f>
        <v>1.81</v>
      </c>
      <c r="F603" s="80" t="b">
        <f>VLOOKUP($A603,'Sheet1 - Table (1)'!$A$8:$AG$1186,COLUMN(F$7),FALSE)</f>
        <v>1</v>
      </c>
      <c r="G603" s="80" t="str">
        <f>VLOOKUP($A603,'Sheet1 - Table (1)'!$A$8:$AG$1186,COLUMN(G$7),FALSE)</f>
        <v>Luxembourg</v>
      </c>
      <c r="H603" s="80" t="str">
        <f>VLOOKUP($A603,'Sheet1 - Table (1)'!$A$8:$AG$1186,COLUMN(H$7),FALSE)</f>
        <v>USD</v>
      </c>
      <c r="I603" s="80" t="str">
        <f>VLOOKUP($A603,'Sheet1 - Table (1)'!$A$8:$AG$1186,COLUMN(I$7),FALSE)</f>
        <v>Fonds de placement</v>
      </c>
      <c r="J603" s="80" t="str">
        <f>VLOOKUP($A603,'Sheet1 - Table (1)'!$A$8:$AG$1186,COLUMN(J$7),FALSE)</f>
        <v>Actions</v>
      </c>
      <c r="K603" s="82">
        <f>VLOOKUP($A603,'Sheet1 - Table (1)'!$A$8:$AG$1186,COLUMN(K$7),FALSE)</f>
        <v>44255</v>
      </c>
      <c r="L603" s="80">
        <f>VLOOKUP($A603,'Sheet1 - Table (1)'!$A$8:$AG$1186,COLUMN(L$7),FALSE)</f>
        <v>402.692815</v>
      </c>
      <c r="M603" s="80" t="str">
        <f>VLOOKUP($A603,'Sheet1 - Table (1)'!$A$8:$AG$1186,COLUMN(M$7),FALSE)</f>
        <v>Retained</v>
      </c>
      <c r="N603" s="80" t="b">
        <f>VLOOKUP($A603,'Sheet1 - Table (1)'!$A$8:$AG$1186,COLUMN(N$7),FALSE)</f>
        <v>1</v>
      </c>
      <c r="O603" s="80" t="b">
        <f>VLOOKUP($A603,'Sheet1 - Table (1)'!$A$8:$AG$1186,COLUMN(O$7),FALSE)</f>
        <v>1</v>
      </c>
      <c r="P603" s="80" t="b">
        <f>VLOOKUP($A603,'Sheet1 - Table (1)'!$A$8:$AG$1186,COLUMN(P$7),FALSE)</f>
        <v>1</v>
      </c>
      <c r="Q603" s="80" t="b">
        <f>VLOOKUP($A603,'Sheet1 - Table (1)'!$A$8:$AG$1186,COLUMN(Q$7),FALSE)</f>
        <v>1</v>
      </c>
      <c r="R603" s="80" t="b">
        <f>VLOOKUP($A603,'Sheet1 - Table (1)'!$A$8:$AG$1186,COLUMN(R$7),FALSE)</f>
        <v>1</v>
      </c>
      <c r="S603" s="80" t="b">
        <f>VLOOKUP($A603,'Sheet1 - Table (1)'!$A$8:$AG$1186,COLUMN(S$7),FALSE)</f>
        <v>1</v>
      </c>
      <c r="T603" s="80">
        <f>VLOOKUP($A603,'Sheet1 - Table (1)'!$A$8:$AG$1186,COLUMN(T$7),FALSE)</f>
        <v>0</v>
      </c>
      <c r="U603" s="80" t="str">
        <f t="shared" si="112"/>
        <v>BE-FR-IT-NE-SP-GE</v>
      </c>
      <c r="V603" s="80" t="str">
        <f>VLOOKUP($A603,'Sheet1 - Table (1)'!$A$8:$AG$1186,COLUMN(V$7)+3,FALSE)</f>
        <v>LU - SICAV - Parte 1</v>
      </c>
      <c r="W603" s="80" t="str">
        <f>VLOOKUP(A603,'Sheet1 - Table (1)'!$A$8:$AF$10075,MATCH($W$8,'Sheet1 - Table (1)'!$10:$10,0),FALSE)</f>
        <v>Détermination des Prix Quotidien</v>
      </c>
      <c r="X603" s="80">
        <f>VLOOKUP(A603,'Sheet1 - Table (1)'!$A$8:$AAB$10075,MATCH($X$8,'Sheet1 - Table (1)'!$10:$10,0),FALSE)</f>
        <v>0</v>
      </c>
      <c r="Y603" s="96" t="str">
        <f t="shared" si="117"/>
        <v>Fonds de placement</v>
      </c>
      <c r="AA603" s="96" t="s">
        <v>1823</v>
      </c>
      <c r="AB603" s="96" t="s">
        <v>2858</v>
      </c>
      <c r="AC603" s="214" t="s">
        <v>155</v>
      </c>
      <c r="AD603" s="214" t="s">
        <v>2858</v>
      </c>
      <c r="AE603" s="96" t="s">
        <v>2858</v>
      </c>
      <c r="AF603" s="246" t="s">
        <v>2858</v>
      </c>
      <c r="AG603" s="96" t="s">
        <v>2864</v>
      </c>
      <c r="AI603" s="96" t="s">
        <v>155</v>
      </c>
      <c r="AJ603" s="96" t="s">
        <v>155</v>
      </c>
      <c r="AK603" s="96" t="s">
        <v>155</v>
      </c>
      <c r="AL603" s="96" t="s">
        <v>2858</v>
      </c>
      <c r="AM603" s="96" t="str">
        <f t="shared" si="119"/>
        <v>Actions étrangères</v>
      </c>
      <c r="AO603" s="96" t="s">
        <v>2858</v>
      </c>
      <c r="AP603" s="96" t="s">
        <v>5155</v>
      </c>
      <c r="AS603" s="101" t="str">
        <f t="shared" si="120"/>
        <v/>
      </c>
      <c r="BI603" s="101">
        <v>1</v>
      </c>
      <c r="BR603" s="101">
        <v>1</v>
      </c>
      <c r="BZ603" s="101" t="str">
        <f t="shared" si="121"/>
        <v/>
      </c>
      <c r="CA603" s="101" t="s">
        <v>70</v>
      </c>
      <c r="CB603" s="101"/>
      <c r="CC603" s="101" t="s">
        <v>70</v>
      </c>
      <c r="CD603" s="42" t="s">
        <v>4374</v>
      </c>
      <c r="CE603" s="42" t="s">
        <v>4374</v>
      </c>
      <c r="CF603" s="42" t="str">
        <f>IFERROR(VLOOKUP(Funds[[#This Row],[Code ISIN]],[1]GLOBAL!$C$1:$L$27,10,FALSE)," ")</f>
        <v xml:space="preserve"> </v>
      </c>
      <c r="CG603" s="42" t="s">
        <v>4374</v>
      </c>
      <c r="CH603" s="42" t="s">
        <v>4374</v>
      </c>
      <c r="CI603" s="42" t="s">
        <v>4374</v>
      </c>
      <c r="CK603" s="96" t="s">
        <v>4374</v>
      </c>
      <c r="CL603" s="246" t="str">
        <f>VLOOKUP(Funds[[#This Row],[Code ISIN]],'Sheet1 - Table (1)'!$A$10:$AF$110017,MATCH("Funds Liquidity",'Sheet1 - Table (1)'!$10:$10,0),FALSE)</f>
        <v>Jour</v>
      </c>
    </row>
    <row r="604" spans="1:93">
      <c r="A604" s="80" t="s">
        <v>442</v>
      </c>
      <c r="B604" s="305">
        <f>IF(ISERROR(VALUE(VLOOKUP($A604,'Sheet1 - Table (1)'!$A$8:$AG$1186,COLUMN(B$7),FALSE))),VLOOKUP(A604,TK_MANQUANTS,2,FALSE),IF(VALUE(VLOOKUP($A604,'Sheet1 - Table (1)'!$A$8:$AG$1186,COLUMN(B$7),FALSE))=0,VLOOKUP(A604,TK_MANQUANTS,2,FALSE),VALUE(VLOOKUP($A604,'Sheet1 - Table (1)'!$A$8:$AG$1186,COLUMN(B$7),FALSE))))</f>
        <v>2242467</v>
      </c>
      <c r="C604" s="80" t="str">
        <f>VLOOKUP($A604,'Sheet1 - Table (1)'!$A$8:$AG$1186,COLUMN(C$7),FALSE)</f>
        <v>Robeco BP US Premium Equities I USD</v>
      </c>
      <c r="D604" s="82">
        <f>VLOOKUP($A604,'Sheet1 - Table (1)'!$A$8:$AG$1186,COLUMN(D$7),FALSE)</f>
        <v>43880</v>
      </c>
      <c r="E604" s="124">
        <f>VLOOKUP($A604,'Sheet1 - Table (1)'!$A$8:$AG$1186,COLUMN(E$7),FALSE)</f>
        <v>0.83</v>
      </c>
      <c r="F604" s="80" t="b">
        <f>VLOOKUP($A604,'Sheet1 - Table (1)'!$A$8:$AG$1186,COLUMN(F$7),FALSE)</f>
        <v>1</v>
      </c>
      <c r="G604" s="80" t="str">
        <f>VLOOKUP($A604,'Sheet1 - Table (1)'!$A$8:$AG$1186,COLUMN(G$7),FALSE)</f>
        <v>Luxembourg</v>
      </c>
      <c r="H604" s="80" t="str">
        <f>VLOOKUP($A604,'Sheet1 - Table (1)'!$A$8:$AG$1186,COLUMN(H$7),FALSE)</f>
        <v>USD</v>
      </c>
      <c r="I604" s="80" t="str">
        <f>VLOOKUP($A604,'Sheet1 - Table (1)'!$A$8:$AG$1186,COLUMN(I$7),FALSE)</f>
        <v>Fonds de placement</v>
      </c>
      <c r="J604" s="80" t="str">
        <f>VLOOKUP($A604,'Sheet1 - Table (1)'!$A$8:$AG$1186,COLUMN(J$7),FALSE)</f>
        <v>Actions</v>
      </c>
      <c r="K604" s="82">
        <f>VLOOKUP($A604,'Sheet1 - Table (1)'!$A$8:$AG$1186,COLUMN(K$7),FALSE)</f>
        <v>0</v>
      </c>
      <c r="L604" s="80">
        <f>VLOOKUP($A604,'Sheet1 - Table (1)'!$A$8:$AG$1186,COLUMN(L$7),FALSE)</f>
        <v>0</v>
      </c>
      <c r="M604" s="80" t="str">
        <f>VLOOKUP($A604,'Sheet1 - Table (1)'!$A$8:$AG$1186,COLUMN(M$7),FALSE)</f>
        <v>Retained</v>
      </c>
      <c r="N604" s="80">
        <f>VLOOKUP($A604,'Sheet1 - Table (1)'!$A$8:$AG$1186,COLUMN(N$7),FALSE)</f>
        <v>0</v>
      </c>
      <c r="O604" s="80" t="b">
        <f>VLOOKUP($A604,'Sheet1 - Table (1)'!$A$8:$AG$1186,COLUMN(O$7),FALSE)</f>
        <v>1</v>
      </c>
      <c r="P604" s="80" t="b">
        <f>VLOOKUP($A604,'Sheet1 - Table (1)'!$A$8:$AG$1186,COLUMN(P$7),FALSE)</f>
        <v>1</v>
      </c>
      <c r="Q604" s="80" t="b">
        <f>VLOOKUP($A604,'Sheet1 - Table (1)'!$A$8:$AG$1186,COLUMN(Q$7),FALSE)</f>
        <v>1</v>
      </c>
      <c r="R604" s="80" t="b">
        <f>VLOOKUP($A604,'Sheet1 - Table (1)'!$A$8:$AG$1186,COLUMN(R$7),FALSE)</f>
        <v>1</v>
      </c>
      <c r="S604" s="80" t="b">
        <f>VLOOKUP($A604,'Sheet1 - Table (1)'!$A$8:$AG$1186,COLUMN(S$7),FALSE)</f>
        <v>1</v>
      </c>
      <c r="T604" s="80" t="b">
        <f>VLOOKUP($A604,'Sheet1 - Table (1)'!$A$8:$AG$1186,COLUMN(T$7),FALSE)</f>
        <v>1</v>
      </c>
      <c r="U604" s="80" t="str">
        <f t="shared" si="112"/>
        <v>FR-IT-NE-SP-GE-UK</v>
      </c>
      <c r="V604" s="80" t="str">
        <f>VLOOKUP($A604,'Sheet1 - Table (1)'!$A$8:$AG$1186,COLUMN(V$7)+3,FALSE)</f>
        <v>LU - SICAV - Parte 1</v>
      </c>
      <c r="W604" s="80" t="str">
        <f>VLOOKUP(A604,'Sheet1 - Table (1)'!$A$8:$AF$10075,MATCH($W$8,'Sheet1 - Table (1)'!$10:$10,0),FALSE)</f>
        <v>Détermination des Prix Quotidien</v>
      </c>
      <c r="X604" s="80">
        <f>VLOOKUP(A604,'Sheet1 - Table (1)'!$A$8:$AAB$10075,MATCH($X$8,'Sheet1 - Table (1)'!$10:$10,0),FALSE)</f>
        <v>0</v>
      </c>
      <c r="Y604" s="96" t="str">
        <f t="shared" si="117"/>
        <v>Fonds de placement</v>
      </c>
      <c r="AA604" s="96" t="s">
        <v>1823</v>
      </c>
      <c r="AB604" s="96" t="s">
        <v>2858</v>
      </c>
      <c r="AC604" s="214" t="s">
        <v>155</v>
      </c>
      <c r="AD604" s="214" t="s">
        <v>2858</v>
      </c>
      <c r="AE604" s="96" t="s">
        <v>2858</v>
      </c>
      <c r="AF604" s="246" t="s">
        <v>5393</v>
      </c>
      <c r="AG604" s="96" t="s">
        <v>2864</v>
      </c>
      <c r="AI604" s="96" t="s">
        <v>155</v>
      </c>
      <c r="AJ604" s="96" t="s">
        <v>155</v>
      </c>
      <c r="AK604" s="96" t="s">
        <v>155</v>
      </c>
      <c r="AL604" s="96" t="s">
        <v>2858</v>
      </c>
      <c r="AM604" s="96" t="str">
        <f t="shared" si="119"/>
        <v>Actions étrangères</v>
      </c>
      <c r="AO604" s="96" t="s">
        <v>2858</v>
      </c>
      <c r="AP604" s="96" t="s">
        <v>544</v>
      </c>
      <c r="AS604" s="101" t="str">
        <f t="shared" si="120"/>
        <v/>
      </c>
      <c r="BB604" s="101">
        <v>1</v>
      </c>
      <c r="BN604" s="101">
        <v>1</v>
      </c>
      <c r="BT604" s="101" t="s">
        <v>1512</v>
      </c>
      <c r="BU604" s="101" t="s">
        <v>1512</v>
      </c>
      <c r="BY604" s="96" t="s">
        <v>4403</v>
      </c>
      <c r="BZ604" s="101" t="str">
        <f t="shared" si="121"/>
        <v/>
      </c>
      <c r="CA604" s="101" t="s">
        <v>4051</v>
      </c>
      <c r="CB604" s="122" t="s">
        <v>3737</v>
      </c>
      <c r="CC604" s="101" t="s">
        <v>3983</v>
      </c>
      <c r="CD604" s="42" t="s">
        <v>4374</v>
      </c>
      <c r="CE604" s="42" t="s">
        <v>4374</v>
      </c>
      <c r="CF604" s="42" t="str">
        <f>IFERROR(VLOOKUP(Funds[[#This Row],[Code ISIN]],[1]GLOBAL!$C$1:$L$27,10,FALSE)," ")</f>
        <v xml:space="preserve"> </v>
      </c>
      <c r="CG604" s="42" t="s">
        <v>4374</v>
      </c>
      <c r="CH604" s="42" t="s">
        <v>4374</v>
      </c>
      <c r="CI604" s="42" t="s">
        <v>4374</v>
      </c>
      <c r="CJ604" s="123">
        <v>43799</v>
      </c>
      <c r="CK604" s="96" t="s">
        <v>4374</v>
      </c>
      <c r="CL604" s="246" t="str">
        <f>VLOOKUP(Funds[[#This Row],[Code ISIN]],'Sheet1 - Table (1)'!$A$10:$AF$110017,MATCH("Funds Liquidity",'Sheet1 - Table (1)'!$10:$10,0),FALSE)</f>
        <v>Jour</v>
      </c>
    </row>
    <row r="605" spans="1:93">
      <c r="A605" s="80" t="s">
        <v>4380</v>
      </c>
      <c r="B605" s="305">
        <f>IF(ISERROR(VALUE(VLOOKUP($A605,'Sheet1 - Table (1)'!$A$8:$AG$1186,COLUMN(B$7),FALSE))),VLOOKUP(A605,TK_MANQUANTS,2,FALSE),IF(VALUE(VLOOKUP($A605,'Sheet1 - Table (1)'!$A$8:$AG$1186,COLUMN(B$7),FALSE))=0,VLOOKUP(A605,TK_MANQUANTS,2,FALSE),VALUE(VLOOKUP($A605,'Sheet1 - Table (1)'!$A$8:$AG$1186,COLUMN(B$7),FALSE))))</f>
        <v>42784481</v>
      </c>
      <c r="C605" s="80" t="str">
        <f>VLOOKUP($A605,'Sheet1 - Table (1)'!$A$8:$AG$1186,COLUMN(C$7),FALSE)</f>
        <v>Robeco BP US Premium Equities IBH CHF</v>
      </c>
      <c r="D605" s="82">
        <f>VLOOKUP($A605,'Sheet1 - Table (1)'!$A$8:$AG$1186,COLUMN(D$7),FALSE)</f>
        <v>43830</v>
      </c>
      <c r="E605" s="124">
        <f>VLOOKUP($A605,'Sheet1 - Table (1)'!$A$8:$AG$1186,COLUMN(E$7),FALSE)</f>
        <v>0.83</v>
      </c>
      <c r="F605" s="80" t="b">
        <f>VLOOKUP($A605,'Sheet1 - Table (1)'!$A$8:$AG$1186,COLUMN(F$7),FALSE)</f>
        <v>1</v>
      </c>
      <c r="G605" s="80" t="str">
        <f>VLOOKUP($A605,'Sheet1 - Table (1)'!$A$8:$AG$1186,COLUMN(G$7),FALSE)</f>
        <v>Luxembourg</v>
      </c>
      <c r="H605" s="80" t="str">
        <f>VLOOKUP($A605,'Sheet1 - Table (1)'!$A$8:$AG$1186,COLUMN(H$7),FALSE)</f>
        <v>CHF</v>
      </c>
      <c r="I605" s="80" t="str">
        <f>VLOOKUP($A605,'Sheet1 - Table (1)'!$A$8:$AG$1186,COLUMN(I$7),FALSE)</f>
        <v>Fonds de placement</v>
      </c>
      <c r="J605" s="80" t="str">
        <f>VLOOKUP($A605,'Sheet1 - Table (1)'!$A$8:$AG$1186,COLUMN(J$7),FALSE)</f>
        <v>Actions</v>
      </c>
      <c r="K605" s="82">
        <f>VLOOKUP($A605,'Sheet1 - Table (1)'!$A$8:$AG$1186,COLUMN(K$7),FALSE)</f>
        <v>0</v>
      </c>
      <c r="L605" s="80">
        <f>VLOOKUP($A605,'Sheet1 - Table (1)'!$A$8:$AG$1186,COLUMN(L$7),FALSE)</f>
        <v>0</v>
      </c>
      <c r="M605" s="80" t="str">
        <f>VLOOKUP($A605,'Sheet1 - Table (1)'!$A$8:$AG$1186,COLUMN(M$7),FALSE)</f>
        <v>Paid</v>
      </c>
      <c r="N605" s="80">
        <f>VLOOKUP($A605,'Sheet1 - Table (1)'!$A$8:$AG$1186,COLUMN(N$7),FALSE)</f>
        <v>0</v>
      </c>
      <c r="O605" s="80">
        <f>VLOOKUP($A605,'Sheet1 - Table (1)'!$A$8:$AG$1186,COLUMN(O$7),FALSE)</f>
        <v>0</v>
      </c>
      <c r="P605" s="80">
        <f>VLOOKUP($A605,'Sheet1 - Table (1)'!$A$8:$AG$1186,COLUMN(P$7),FALSE)</f>
        <v>0</v>
      </c>
      <c r="Q605" s="80">
        <f>VLOOKUP($A605,'Sheet1 - Table (1)'!$A$8:$AG$1186,COLUMN(Q$7),FALSE)</f>
        <v>0</v>
      </c>
      <c r="R605" s="80">
        <f>VLOOKUP($A605,'Sheet1 - Table (1)'!$A$8:$AG$1186,COLUMN(R$7),FALSE)</f>
        <v>0</v>
      </c>
      <c r="S605" s="80">
        <f>VLOOKUP($A605,'Sheet1 - Table (1)'!$A$8:$AG$1186,COLUMN(S$7),FALSE)</f>
        <v>0</v>
      </c>
      <c r="T605" s="80">
        <f>VLOOKUP($A605,'Sheet1 - Table (1)'!$A$8:$AG$1186,COLUMN(T$7),FALSE)</f>
        <v>0</v>
      </c>
      <c r="U605" s="80" t="str">
        <f t="shared" si="112"/>
        <v/>
      </c>
      <c r="V605" s="80" t="str">
        <f>VLOOKUP($A605,'Sheet1 - Table (1)'!$A$8:$AG$1186,COLUMN(V$7)+3,FALSE)</f>
        <v>LU - SICAV - Parte 1</v>
      </c>
      <c r="W605" s="80" t="str">
        <f>VLOOKUP(A605,'Sheet1 - Table (1)'!$A$8:$AF$10075,MATCH($W$8,'Sheet1 - Table (1)'!$10:$10,0),FALSE)</f>
        <v>Détermination des Prix Quotidien</v>
      </c>
      <c r="X605" s="80">
        <f>VLOOKUP(A605,'Sheet1 - Table (1)'!$A$8:$AAB$10075,MATCH($X$8,'Sheet1 - Table (1)'!$10:$10,0),FALSE)</f>
        <v>0</v>
      </c>
      <c r="Y605" s="96" t="str">
        <f t="shared" si="117"/>
        <v>Fonds de placement</v>
      </c>
      <c r="AA605" s="96" t="s">
        <v>1823</v>
      </c>
      <c r="AB605" s="96" t="s">
        <v>2858</v>
      </c>
      <c r="AC605" s="214" t="s">
        <v>155</v>
      </c>
      <c r="AD605" s="214" t="s">
        <v>2858</v>
      </c>
      <c r="AE605" s="96" t="s">
        <v>2858</v>
      </c>
      <c r="AF605" s="246" t="s">
        <v>5393</v>
      </c>
      <c r="AG605" s="96" t="s">
        <v>2864</v>
      </c>
      <c r="AI605" s="96" t="s">
        <v>155</v>
      </c>
      <c r="AJ605" s="96" t="s">
        <v>155</v>
      </c>
      <c r="AK605" s="96" t="s">
        <v>155</v>
      </c>
      <c r="AL605" s="96" t="s">
        <v>2858</v>
      </c>
      <c r="AM605" s="96" t="str">
        <f t="shared" si="119"/>
        <v>Actions étrangères hedged</v>
      </c>
      <c r="AO605" s="96" t="s">
        <v>2858</v>
      </c>
      <c r="AP605" s="96" t="s">
        <v>544</v>
      </c>
      <c r="AS605" s="101" t="str">
        <f t="shared" si="120"/>
        <v/>
      </c>
      <c r="AX605" s="101">
        <v>1</v>
      </c>
      <c r="BN605" s="101">
        <v>1</v>
      </c>
      <c r="BT605" s="101" t="s">
        <v>1512</v>
      </c>
      <c r="BU605" s="101" t="s">
        <v>1512</v>
      </c>
      <c r="BY605" s="96" t="s">
        <v>4403</v>
      </c>
      <c r="BZ605" s="101" t="str">
        <f t="shared" si="121"/>
        <v/>
      </c>
      <c r="CA605" s="101" t="s">
        <v>4051</v>
      </c>
      <c r="CB605" s="122" t="s">
        <v>4397</v>
      </c>
      <c r="CC605" s="101"/>
      <c r="CD605" s="42" t="s">
        <v>4374</v>
      </c>
      <c r="CE605" s="42" t="s">
        <v>4374</v>
      </c>
      <c r="CF605" s="42" t="str">
        <f>IFERROR(VLOOKUP(Funds[[#This Row],[Code ISIN]],[1]GLOBAL!$C$1:$L$27,10,FALSE)," ")</f>
        <v xml:space="preserve"> </v>
      </c>
      <c r="CG605" s="42" t="s">
        <v>4374</v>
      </c>
      <c r="CH605" s="42" t="s">
        <v>4374</v>
      </c>
      <c r="CI605" s="42" t="s">
        <v>4374</v>
      </c>
      <c r="CJ605" s="123">
        <v>43799</v>
      </c>
      <c r="CK605" s="96" t="s">
        <v>4374</v>
      </c>
      <c r="CL605" s="246" t="str">
        <f>VLOOKUP(Funds[[#This Row],[Code ISIN]],'Sheet1 - Table (1)'!$A$10:$AF$110017,MATCH("Funds Liquidity",'Sheet1 - Table (1)'!$10:$10,0),FALSE)</f>
        <v>Jour</v>
      </c>
    </row>
    <row r="606" spans="1:93">
      <c r="A606" s="80" t="s">
        <v>4381</v>
      </c>
      <c r="B606" s="305">
        <f>IF(ISERROR(VALUE(VLOOKUP($A606,'Sheet1 - Table (1)'!$A$8:$AG$1186,COLUMN(B$7),FALSE))),VLOOKUP(A606,TK_MANQUANTS,2,FALSE),IF(VALUE(VLOOKUP($A606,'Sheet1 - Table (1)'!$A$8:$AG$1186,COLUMN(B$7),FALSE))=0,VLOOKUP(A606,TK_MANQUANTS,2,FALSE),VALUE(VLOOKUP($A606,'Sheet1 - Table (1)'!$A$8:$AG$1186,COLUMN(B$7),FALSE))))</f>
        <v>3250462</v>
      </c>
      <c r="C606" s="80" t="str">
        <f>VLOOKUP($A606,'Sheet1 - Table (1)'!$A$8:$AG$1186,COLUMN(C$7),FALSE)</f>
        <v>Robeco BP US Premium Equities IH EUR</v>
      </c>
      <c r="D606" s="82">
        <f>VLOOKUP($A606,'Sheet1 - Table (1)'!$A$8:$AG$1186,COLUMN(D$7),FALSE)</f>
        <v>43880</v>
      </c>
      <c r="E606" s="124">
        <f>VLOOKUP($A606,'Sheet1 - Table (1)'!$A$8:$AG$1186,COLUMN(E$7),FALSE)</f>
        <v>0.83</v>
      </c>
      <c r="F606" s="80" t="b">
        <f>VLOOKUP($A606,'Sheet1 - Table (1)'!$A$8:$AG$1186,COLUMN(F$7),FALSE)</f>
        <v>1</v>
      </c>
      <c r="G606" s="80" t="str">
        <f>VLOOKUP($A606,'Sheet1 - Table (1)'!$A$8:$AG$1186,COLUMN(G$7),FALSE)</f>
        <v>Luxembourg</v>
      </c>
      <c r="H606" s="80" t="str">
        <f>VLOOKUP($A606,'Sheet1 - Table (1)'!$A$8:$AG$1186,COLUMN(H$7),FALSE)</f>
        <v>EUR</v>
      </c>
      <c r="I606" s="80" t="str">
        <f>VLOOKUP($A606,'Sheet1 - Table (1)'!$A$8:$AG$1186,COLUMN(I$7),FALSE)</f>
        <v>Fonds de placement</v>
      </c>
      <c r="J606" s="80" t="str">
        <f>VLOOKUP($A606,'Sheet1 - Table (1)'!$A$8:$AG$1186,COLUMN(J$7),FALSE)</f>
        <v>Actions</v>
      </c>
      <c r="K606" s="82">
        <f>VLOOKUP($A606,'Sheet1 - Table (1)'!$A$8:$AG$1186,COLUMN(K$7),FALSE)</f>
        <v>0</v>
      </c>
      <c r="L606" s="80">
        <f>VLOOKUP($A606,'Sheet1 - Table (1)'!$A$8:$AG$1186,COLUMN(L$7),FALSE)</f>
        <v>0</v>
      </c>
      <c r="M606" s="80" t="str">
        <f>VLOOKUP($A606,'Sheet1 - Table (1)'!$A$8:$AG$1186,COLUMN(M$7),FALSE)</f>
        <v>Retained</v>
      </c>
      <c r="N606" s="80">
        <f>VLOOKUP($A606,'Sheet1 - Table (1)'!$A$8:$AG$1186,COLUMN(N$7),FALSE)</f>
        <v>0</v>
      </c>
      <c r="O606" s="80" t="b">
        <f>VLOOKUP($A606,'Sheet1 - Table (1)'!$A$8:$AG$1186,COLUMN(O$7),FALSE)</f>
        <v>1</v>
      </c>
      <c r="P606" s="80" t="b">
        <f>VLOOKUP($A606,'Sheet1 - Table (1)'!$A$8:$AG$1186,COLUMN(P$7),FALSE)</f>
        <v>1</v>
      </c>
      <c r="Q606" s="80" t="b">
        <f>VLOOKUP($A606,'Sheet1 - Table (1)'!$A$8:$AG$1186,COLUMN(Q$7),FALSE)</f>
        <v>1</v>
      </c>
      <c r="R606" s="80" t="b">
        <f>VLOOKUP($A606,'Sheet1 - Table (1)'!$A$8:$AG$1186,COLUMN(R$7),FALSE)</f>
        <v>1</v>
      </c>
      <c r="S606" s="80" t="b">
        <f>VLOOKUP($A606,'Sheet1 - Table (1)'!$A$8:$AG$1186,COLUMN(S$7),FALSE)</f>
        <v>1</v>
      </c>
      <c r="T606" s="80">
        <f>VLOOKUP($A606,'Sheet1 - Table (1)'!$A$8:$AG$1186,COLUMN(T$7),FALSE)</f>
        <v>0</v>
      </c>
      <c r="U606" s="80" t="str">
        <f t="shared" si="112"/>
        <v>FR-IT-NE-SP-GE</v>
      </c>
      <c r="V606" s="80" t="str">
        <f>VLOOKUP($A606,'Sheet1 - Table (1)'!$A$8:$AG$1186,COLUMN(V$7)+3,FALSE)</f>
        <v>LU - SICAV - Parte 1</v>
      </c>
      <c r="W606" s="80" t="str">
        <f>VLOOKUP(A606,'Sheet1 - Table (1)'!$A$8:$AF$10075,MATCH($W$8,'Sheet1 - Table (1)'!$10:$10,0),FALSE)</f>
        <v>Détermination des Prix Quotidien</v>
      </c>
      <c r="X606" s="80">
        <f>VLOOKUP(A606,'Sheet1 - Table (1)'!$A$8:$AAB$10075,MATCH($X$8,'Sheet1 - Table (1)'!$10:$10,0),FALSE)</f>
        <v>0</v>
      </c>
      <c r="Y606" s="96" t="str">
        <f t="shared" si="117"/>
        <v>Fonds de placement</v>
      </c>
      <c r="AA606" s="96" t="s">
        <v>1823</v>
      </c>
      <c r="AB606" s="96" t="s">
        <v>2858</v>
      </c>
      <c r="AC606" s="214" t="s">
        <v>155</v>
      </c>
      <c r="AD606" s="214" t="s">
        <v>2858</v>
      </c>
      <c r="AE606" s="96" t="s">
        <v>2858</v>
      </c>
      <c r="AF606" s="246" t="s">
        <v>5393</v>
      </c>
      <c r="AG606" s="96" t="s">
        <v>2864</v>
      </c>
      <c r="AI606" s="96" t="s">
        <v>155</v>
      </c>
      <c r="AJ606" s="96" t="s">
        <v>155</v>
      </c>
      <c r="AK606" s="96" t="s">
        <v>155</v>
      </c>
      <c r="AL606" s="96" t="s">
        <v>2858</v>
      </c>
      <c r="AM606" s="96" t="str">
        <f t="shared" si="119"/>
        <v>Actions étrangères</v>
      </c>
      <c r="AO606" s="96" t="s">
        <v>2858</v>
      </c>
      <c r="AP606" s="96" t="s">
        <v>544</v>
      </c>
      <c r="AS606" s="101" t="str">
        <f t="shared" si="120"/>
        <v/>
      </c>
      <c r="AY606" s="101">
        <v>1</v>
      </c>
      <c r="BN606" s="101">
        <v>1</v>
      </c>
      <c r="BT606" s="101" t="s">
        <v>1512</v>
      </c>
      <c r="BU606" s="101" t="s">
        <v>1512</v>
      </c>
      <c r="BY606" s="96" t="s">
        <v>4403</v>
      </c>
      <c r="BZ606" s="101" t="str">
        <f t="shared" si="121"/>
        <v/>
      </c>
      <c r="CA606" s="101" t="s">
        <v>4051</v>
      </c>
      <c r="CB606" s="122" t="s">
        <v>4398</v>
      </c>
      <c r="CC606" s="101"/>
      <c r="CD606" s="42" t="s">
        <v>4374</v>
      </c>
      <c r="CE606" s="42" t="s">
        <v>4374</v>
      </c>
      <c r="CF606" s="42" t="str">
        <f>IFERROR(VLOOKUP(Funds[[#This Row],[Code ISIN]],[1]GLOBAL!$C$1:$L$27,10,FALSE)," ")</f>
        <v xml:space="preserve"> </v>
      </c>
      <c r="CG606" s="42" t="s">
        <v>4374</v>
      </c>
      <c r="CH606" s="42" t="s">
        <v>4374</v>
      </c>
      <c r="CI606" s="42" t="s">
        <v>4374</v>
      </c>
      <c r="CJ606" s="123">
        <v>43799</v>
      </c>
      <c r="CK606" s="96" t="s">
        <v>4374</v>
      </c>
      <c r="CL606" s="246" t="str">
        <f>VLOOKUP(Funds[[#This Row],[Code ISIN]],'Sheet1 - Table (1)'!$A$10:$AF$110017,MATCH("Funds Liquidity",'Sheet1 - Table (1)'!$10:$10,0),FALSE)</f>
        <v>Jour</v>
      </c>
    </row>
    <row r="607" spans="1:93">
      <c r="A607" s="80" t="s">
        <v>4382</v>
      </c>
      <c r="B607" s="305">
        <f>IF(ISERROR(VALUE(VLOOKUP($A607,'Sheet1 - Table (1)'!$A$8:$AG$1186,COLUMN(B$7),FALSE))),VLOOKUP(A607,TK_MANQUANTS,2,FALSE),IF(VALUE(VLOOKUP($A607,'Sheet1 - Table (1)'!$A$8:$AG$1186,COLUMN(B$7),FALSE))=0,VLOOKUP(A607,TK_MANQUANTS,2,FALSE),VALUE(VLOOKUP($A607,'Sheet1 - Table (1)'!$A$8:$AG$1186,COLUMN(B$7),FALSE))))</f>
        <v>13762367</v>
      </c>
      <c r="C607" s="80" t="str">
        <f>VLOOKUP($A607,'Sheet1 - Table (1)'!$A$8:$AG$1186,COLUMN(C$7),FALSE)</f>
        <v>Robeco BP US Select Opportunities Equities I USD</v>
      </c>
      <c r="D607" s="82">
        <f>VLOOKUP($A607,'Sheet1 - Table (1)'!$A$8:$AG$1186,COLUMN(D$7),FALSE)</f>
        <v>43830</v>
      </c>
      <c r="E607" s="124">
        <f>VLOOKUP($A607,'Sheet1 - Table (1)'!$A$8:$AG$1186,COLUMN(E$7),FALSE)</f>
        <v>0.83</v>
      </c>
      <c r="F607" s="80" t="b">
        <f>VLOOKUP($A607,'Sheet1 - Table (1)'!$A$8:$AG$1186,COLUMN(F$7),FALSE)</f>
        <v>1</v>
      </c>
      <c r="G607" s="80" t="str">
        <f>VLOOKUP($A607,'Sheet1 - Table (1)'!$A$8:$AG$1186,COLUMN(G$7),FALSE)</f>
        <v>Luxembourg</v>
      </c>
      <c r="H607" s="80" t="str">
        <f>VLOOKUP($A607,'Sheet1 - Table (1)'!$A$8:$AG$1186,COLUMN(H$7),FALSE)</f>
        <v>USD</v>
      </c>
      <c r="I607" s="80" t="str">
        <f>VLOOKUP($A607,'Sheet1 - Table (1)'!$A$8:$AG$1186,COLUMN(I$7),FALSE)</f>
        <v>Fonds de placement</v>
      </c>
      <c r="J607" s="80" t="str">
        <f>VLOOKUP($A607,'Sheet1 - Table (1)'!$A$8:$AG$1186,COLUMN(J$7),FALSE)</f>
        <v>Actions</v>
      </c>
      <c r="K607" s="82">
        <f>VLOOKUP($A607,'Sheet1 - Table (1)'!$A$8:$AG$1186,COLUMN(K$7),FALSE)</f>
        <v>0</v>
      </c>
      <c r="L607" s="80">
        <f>VLOOKUP($A607,'Sheet1 - Table (1)'!$A$8:$AG$1186,COLUMN(L$7),FALSE)</f>
        <v>0</v>
      </c>
      <c r="M607" s="80" t="str">
        <f>VLOOKUP($A607,'Sheet1 - Table (1)'!$A$8:$AG$1186,COLUMN(M$7),FALSE)</f>
        <v>Retained</v>
      </c>
      <c r="N607" s="80">
        <f>VLOOKUP($A607,'Sheet1 - Table (1)'!$A$8:$AG$1186,COLUMN(N$7),FALSE)</f>
        <v>0</v>
      </c>
      <c r="O607" s="80" t="b">
        <f>VLOOKUP($A607,'Sheet1 - Table (1)'!$A$8:$AG$1186,COLUMN(O$7),FALSE)</f>
        <v>1</v>
      </c>
      <c r="P607" s="80" t="b">
        <f>VLOOKUP($A607,'Sheet1 - Table (1)'!$A$8:$AG$1186,COLUMN(P$7),FALSE)</f>
        <v>1</v>
      </c>
      <c r="Q607" s="80" t="b">
        <f>VLOOKUP($A607,'Sheet1 - Table (1)'!$A$8:$AG$1186,COLUMN(Q$7),FALSE)</f>
        <v>1</v>
      </c>
      <c r="R607" s="80" t="b">
        <f>VLOOKUP($A607,'Sheet1 - Table (1)'!$A$8:$AG$1186,COLUMN(R$7),FALSE)</f>
        <v>1</v>
      </c>
      <c r="S607" s="80" t="b">
        <f>VLOOKUP($A607,'Sheet1 - Table (1)'!$A$8:$AG$1186,COLUMN(S$7),FALSE)</f>
        <v>1</v>
      </c>
      <c r="T607" s="80" t="b">
        <f>VLOOKUP($A607,'Sheet1 - Table (1)'!$A$8:$AG$1186,COLUMN(T$7),FALSE)</f>
        <v>1</v>
      </c>
      <c r="U607" s="80" t="str">
        <f t="shared" si="112"/>
        <v>FR-IT-NE-SP-GE-UK</v>
      </c>
      <c r="V607" s="80" t="str">
        <f>VLOOKUP($A607,'Sheet1 - Table (1)'!$A$8:$AG$1186,COLUMN(V$7)+3,FALSE)</f>
        <v>LU - SICAV - Parte 1</v>
      </c>
      <c r="W607" s="80" t="str">
        <f>VLOOKUP(A607,'Sheet1 - Table (1)'!$A$8:$AF$10075,MATCH($W$8,'Sheet1 - Table (1)'!$10:$10,0),FALSE)</f>
        <v>Détermination des Prix Quotidien</v>
      </c>
      <c r="X607" s="80">
        <f>VLOOKUP(A607,'Sheet1 - Table (1)'!$A$8:$AAB$10075,MATCH($X$8,'Sheet1 - Table (1)'!$10:$10,0),FALSE)</f>
        <v>0</v>
      </c>
      <c r="Y607" s="96" t="str">
        <f t="shared" si="117"/>
        <v>Fonds de placement</v>
      </c>
      <c r="AA607" s="96" t="s">
        <v>1823</v>
      </c>
      <c r="AB607" s="96" t="s">
        <v>2858</v>
      </c>
      <c r="AC607" s="214" t="s">
        <v>155</v>
      </c>
      <c r="AD607" s="214" t="s">
        <v>2858</v>
      </c>
      <c r="AE607" s="96" t="s">
        <v>2858</v>
      </c>
      <c r="AF607" s="246" t="s">
        <v>5393</v>
      </c>
      <c r="AG607" s="96" t="s">
        <v>2864</v>
      </c>
      <c r="AI607" s="96" t="s">
        <v>155</v>
      </c>
      <c r="AJ607" s="96" t="s">
        <v>155</v>
      </c>
      <c r="AK607" s="96" t="s">
        <v>155</v>
      </c>
      <c r="AL607" s="96" t="s">
        <v>2858</v>
      </c>
      <c r="AM607" s="96" t="str">
        <f t="shared" si="119"/>
        <v>Actions étrangères</v>
      </c>
      <c r="AO607" s="96" t="s">
        <v>2858</v>
      </c>
      <c r="AP607" s="96" t="s">
        <v>544</v>
      </c>
      <c r="AS607" s="101" t="str">
        <f t="shared" si="120"/>
        <v/>
      </c>
      <c r="BB607" s="101">
        <v>1</v>
      </c>
      <c r="BN607" s="101">
        <v>1</v>
      </c>
      <c r="BT607" s="101" t="s">
        <v>1512</v>
      </c>
      <c r="BU607" s="101" t="s">
        <v>1512</v>
      </c>
      <c r="BZ607" s="101" t="str">
        <f t="shared" si="121"/>
        <v/>
      </c>
      <c r="CA607" s="101" t="s">
        <v>4051</v>
      </c>
      <c r="CB607" s="122" t="s">
        <v>4399</v>
      </c>
      <c r="CC607" s="101"/>
      <c r="CD607" s="42" t="s">
        <v>4374</v>
      </c>
      <c r="CE607" s="42" t="s">
        <v>4374</v>
      </c>
      <c r="CF607" s="42" t="str">
        <f>IFERROR(VLOOKUP(Funds[[#This Row],[Code ISIN]],[1]GLOBAL!$C$1:$L$27,10,FALSE)," ")</f>
        <v xml:space="preserve"> </v>
      </c>
      <c r="CG607" s="42" t="s">
        <v>4374</v>
      </c>
      <c r="CH607" s="42" t="s">
        <v>4374</v>
      </c>
      <c r="CI607" s="42" t="s">
        <v>4374</v>
      </c>
      <c r="CJ607" s="123">
        <v>43799</v>
      </c>
      <c r="CK607" s="96" t="s">
        <v>4374</v>
      </c>
      <c r="CL607" s="246" t="str">
        <f>VLOOKUP(Funds[[#This Row],[Code ISIN]],'Sheet1 - Table (1)'!$A$10:$AF$110017,MATCH("Funds Liquidity",'Sheet1 - Table (1)'!$10:$10,0),FALSE)</f>
        <v>Jour</v>
      </c>
    </row>
    <row r="608" spans="1:93">
      <c r="A608" s="80" t="s">
        <v>4383</v>
      </c>
      <c r="B608" s="305">
        <f>IF(ISERROR(VALUE(VLOOKUP($A608,'Sheet1 - Table (1)'!$A$8:$AG$1186,COLUMN(B$7),FALSE))),VLOOKUP(A608,TK_MANQUANTS,2,FALSE),IF(VALUE(VLOOKUP($A608,'Sheet1 - Table (1)'!$A$8:$AG$1186,COLUMN(B$7),FALSE))=0,VLOOKUP(A608,TK_MANQUANTS,2,FALSE),VALUE(VLOOKUP($A608,'Sheet1 - Table (1)'!$A$8:$AG$1186,COLUMN(B$7),FALSE))))</f>
        <v>13762370</v>
      </c>
      <c r="C608" s="80" t="str">
        <f>VLOOKUP($A608,'Sheet1 - Table (1)'!$A$8:$AG$1186,COLUMN(C$7),FALSE)</f>
        <v>Robeco BP US Select Opportunities Equities IH EUR</v>
      </c>
      <c r="D608" s="82">
        <f>VLOOKUP($A608,'Sheet1 - Table (1)'!$A$8:$AG$1186,COLUMN(D$7),FALSE)</f>
        <v>43880</v>
      </c>
      <c r="E608" s="124">
        <f>VLOOKUP($A608,'Sheet1 - Table (1)'!$A$8:$AG$1186,COLUMN(E$7),FALSE)</f>
        <v>0.83</v>
      </c>
      <c r="F608" s="80" t="b">
        <f>VLOOKUP($A608,'Sheet1 - Table (1)'!$A$8:$AG$1186,COLUMN(F$7),FALSE)</f>
        <v>1</v>
      </c>
      <c r="G608" s="80" t="str">
        <f>VLOOKUP($A608,'Sheet1 - Table (1)'!$A$8:$AG$1186,COLUMN(G$7),FALSE)</f>
        <v>Luxembourg</v>
      </c>
      <c r="H608" s="80" t="str">
        <f>VLOOKUP($A608,'Sheet1 - Table (1)'!$A$8:$AG$1186,COLUMN(H$7),FALSE)</f>
        <v>EUR</v>
      </c>
      <c r="I608" s="80" t="str">
        <f>VLOOKUP($A608,'Sheet1 - Table (1)'!$A$8:$AG$1186,COLUMN(I$7),FALSE)</f>
        <v>Fonds de placement</v>
      </c>
      <c r="J608" s="80" t="str">
        <f>VLOOKUP($A608,'Sheet1 - Table (1)'!$A$8:$AG$1186,COLUMN(J$7),FALSE)</f>
        <v>Actions</v>
      </c>
      <c r="K608" s="82">
        <f>VLOOKUP($A608,'Sheet1 - Table (1)'!$A$8:$AG$1186,COLUMN(K$7),FALSE)</f>
        <v>0</v>
      </c>
      <c r="L608" s="80">
        <f>VLOOKUP($A608,'Sheet1 - Table (1)'!$A$8:$AG$1186,COLUMN(L$7),FALSE)</f>
        <v>0</v>
      </c>
      <c r="M608" s="80" t="str">
        <f>VLOOKUP($A608,'Sheet1 - Table (1)'!$A$8:$AG$1186,COLUMN(M$7),FALSE)</f>
        <v>Retained</v>
      </c>
      <c r="N608" s="80">
        <f>VLOOKUP($A608,'Sheet1 - Table (1)'!$A$8:$AG$1186,COLUMN(N$7),FALSE)</f>
        <v>0</v>
      </c>
      <c r="O608" s="80" t="b">
        <f>VLOOKUP($A608,'Sheet1 - Table (1)'!$A$8:$AG$1186,COLUMN(O$7),FALSE)</f>
        <v>1</v>
      </c>
      <c r="P608" s="80" t="b">
        <f>VLOOKUP($A608,'Sheet1 - Table (1)'!$A$8:$AG$1186,COLUMN(P$7),FALSE)</f>
        <v>1</v>
      </c>
      <c r="Q608" s="80" t="b">
        <f>VLOOKUP($A608,'Sheet1 - Table (1)'!$A$8:$AG$1186,COLUMN(Q$7),FALSE)</f>
        <v>1</v>
      </c>
      <c r="R608" s="80" t="b">
        <f>VLOOKUP($A608,'Sheet1 - Table (1)'!$A$8:$AG$1186,COLUMN(R$7),FALSE)</f>
        <v>1</v>
      </c>
      <c r="S608" s="80">
        <f>VLOOKUP($A608,'Sheet1 - Table (1)'!$A$8:$AG$1186,COLUMN(S$7),FALSE)</f>
        <v>0</v>
      </c>
      <c r="T608" s="80">
        <f>VLOOKUP($A608,'Sheet1 - Table (1)'!$A$8:$AG$1186,COLUMN(T$7),FALSE)</f>
        <v>0</v>
      </c>
      <c r="U608" s="80" t="str">
        <f t="shared" si="112"/>
        <v>FR-IT-NE-SP</v>
      </c>
      <c r="V608" s="80" t="str">
        <f>VLOOKUP($A608,'Sheet1 - Table (1)'!$A$8:$AG$1186,COLUMN(V$7)+3,FALSE)</f>
        <v>LU - SICAV - Parte 1</v>
      </c>
      <c r="W608" s="80" t="str">
        <f>VLOOKUP(A608,'Sheet1 - Table (1)'!$A$8:$AF$10075,MATCH($W$8,'Sheet1 - Table (1)'!$10:$10,0),FALSE)</f>
        <v>Détermination des Prix Quotidien</v>
      </c>
      <c r="X608" s="80">
        <f>VLOOKUP(A608,'Sheet1 - Table (1)'!$A$8:$AAB$10075,MATCH($X$8,'Sheet1 - Table (1)'!$10:$10,0),FALSE)</f>
        <v>0</v>
      </c>
      <c r="Y608" s="96" t="str">
        <f t="shared" si="117"/>
        <v>Fonds de placement</v>
      </c>
      <c r="AA608" s="96" t="s">
        <v>1823</v>
      </c>
      <c r="AB608" s="96" t="s">
        <v>2858</v>
      </c>
      <c r="AC608" s="214" t="s">
        <v>155</v>
      </c>
      <c r="AD608" s="214" t="s">
        <v>2858</v>
      </c>
      <c r="AE608" s="96" t="s">
        <v>2858</v>
      </c>
      <c r="AF608" s="246" t="s">
        <v>5393</v>
      </c>
      <c r="AG608" s="96" t="s">
        <v>2864</v>
      </c>
      <c r="AI608" s="96" t="s">
        <v>155</v>
      </c>
      <c r="AJ608" s="96" t="s">
        <v>155</v>
      </c>
      <c r="AK608" s="96" t="s">
        <v>155</v>
      </c>
      <c r="AL608" s="96" t="s">
        <v>2858</v>
      </c>
      <c r="AM608" s="96" t="str">
        <f t="shared" si="119"/>
        <v>Actions étrangères</v>
      </c>
      <c r="AO608" s="96" t="s">
        <v>2858</v>
      </c>
      <c r="AP608" s="96" t="s">
        <v>544</v>
      </c>
      <c r="AS608" s="101" t="str">
        <f t="shared" si="120"/>
        <v/>
      </c>
      <c r="AY608" s="101">
        <v>1</v>
      </c>
      <c r="BN608" s="101">
        <v>1</v>
      </c>
      <c r="BT608" s="101" t="s">
        <v>1512</v>
      </c>
      <c r="BU608" s="101" t="s">
        <v>1512</v>
      </c>
      <c r="BZ608" s="101" t="str">
        <f t="shared" si="121"/>
        <v/>
      </c>
      <c r="CA608" s="101" t="s">
        <v>4051</v>
      </c>
      <c r="CB608" s="122" t="s">
        <v>4400</v>
      </c>
      <c r="CC608" s="101"/>
      <c r="CD608" s="42" t="s">
        <v>4374</v>
      </c>
      <c r="CE608" s="42" t="s">
        <v>4374</v>
      </c>
      <c r="CF608" s="42" t="str">
        <f>IFERROR(VLOOKUP(Funds[[#This Row],[Code ISIN]],[1]GLOBAL!$C$1:$L$27,10,FALSE)," ")</f>
        <v xml:space="preserve"> </v>
      </c>
      <c r="CG608" s="42" t="s">
        <v>4374</v>
      </c>
      <c r="CH608" s="42" t="s">
        <v>4374</v>
      </c>
      <c r="CI608" s="42" t="s">
        <v>4374</v>
      </c>
      <c r="CJ608" s="123">
        <v>43799</v>
      </c>
      <c r="CK608" s="96" t="s">
        <v>4374</v>
      </c>
      <c r="CL608" s="246" t="str">
        <f>VLOOKUP(Funds[[#This Row],[Code ISIN]],'Sheet1 - Table (1)'!$A$10:$AF$110017,MATCH("Funds Liquidity",'Sheet1 - Table (1)'!$10:$10,0),FALSE)</f>
        <v>Jour</v>
      </c>
    </row>
    <row r="609" spans="1:92">
      <c r="A609" s="158" t="s">
        <v>4384</v>
      </c>
      <c r="B609" s="305">
        <f>IF(ISERROR(VALUE(VLOOKUP($A609,'Sheet1 - Table (1)'!$A$8:$AG$1186,COLUMN(B$7),FALSE))),VLOOKUP(A609,TK_MANQUANTS,2,FALSE),IF(VALUE(VLOOKUP($A609,'Sheet1 - Table (1)'!$A$8:$AG$1186,COLUMN(B$7),FALSE))=0,VLOOKUP(A609,TK_MANQUANTS,2,FALSE),VALUE(VLOOKUP($A609,'Sheet1 - Table (1)'!$A$8:$AG$1186,COLUMN(B$7),FALSE))))</f>
        <v>10832999</v>
      </c>
      <c r="C609" s="80" t="str">
        <f>VLOOKUP($A609,'Sheet1 - Table (1)'!$A$8:$AG$1186,COLUMN(C$7),FALSE)</f>
        <v>Robeco BP US Large Cap Equities I USD</v>
      </c>
      <c r="D609" s="82">
        <f>VLOOKUP($A609,'Sheet1 - Table (1)'!$A$8:$AG$1186,COLUMN(D$7),FALSE)</f>
        <v>43830</v>
      </c>
      <c r="E609" s="124">
        <f>VLOOKUP($A609,'Sheet1 - Table (1)'!$A$8:$AG$1186,COLUMN(E$7),FALSE)</f>
        <v>0.78</v>
      </c>
      <c r="F609" s="80" t="b">
        <f>VLOOKUP($A609,'Sheet1 - Table (1)'!$A$8:$AG$1186,COLUMN(F$7),FALSE)</f>
        <v>1</v>
      </c>
      <c r="G609" s="80" t="str">
        <f>VLOOKUP($A609,'Sheet1 - Table (1)'!$A$8:$AG$1186,COLUMN(G$7),FALSE)</f>
        <v>Luxembourg</v>
      </c>
      <c r="H609" s="80" t="str">
        <f>VLOOKUP($A609,'Sheet1 - Table (1)'!$A$8:$AG$1186,COLUMN(H$7),FALSE)</f>
        <v>USD</v>
      </c>
      <c r="I609" s="80" t="str">
        <f>VLOOKUP($A609,'Sheet1 - Table (1)'!$A$8:$AG$1186,COLUMN(I$7),FALSE)</f>
        <v>Fonds de placement</v>
      </c>
      <c r="J609" s="80" t="str">
        <f>VLOOKUP($A609,'Sheet1 - Table (1)'!$A$8:$AG$1186,COLUMN(J$7),FALSE)</f>
        <v>Actions</v>
      </c>
      <c r="K609" s="82">
        <f>VLOOKUP($A609,'Sheet1 - Table (1)'!$A$8:$AG$1186,COLUMN(K$7),FALSE)</f>
        <v>0</v>
      </c>
      <c r="L609" s="80">
        <f>VLOOKUP($A609,'Sheet1 - Table (1)'!$A$8:$AG$1186,COLUMN(L$7),FALSE)</f>
        <v>0</v>
      </c>
      <c r="M609" s="80" t="str">
        <f>VLOOKUP($A609,'Sheet1 - Table (1)'!$A$8:$AG$1186,COLUMN(M$7),FALSE)</f>
        <v>Retained</v>
      </c>
      <c r="N609" s="80">
        <f>VLOOKUP($A609,'Sheet1 - Table (1)'!$A$8:$AG$1186,COLUMN(N$7),FALSE)</f>
        <v>0</v>
      </c>
      <c r="O609" s="80" t="b">
        <f>VLOOKUP($A609,'Sheet1 - Table (1)'!$A$8:$AG$1186,COLUMN(O$7),FALSE)</f>
        <v>1</v>
      </c>
      <c r="P609" s="80" t="b">
        <f>VLOOKUP($A609,'Sheet1 - Table (1)'!$A$8:$AG$1186,COLUMN(P$7),FALSE)</f>
        <v>1</v>
      </c>
      <c r="Q609" s="80" t="b">
        <f>VLOOKUP($A609,'Sheet1 - Table (1)'!$A$8:$AG$1186,COLUMN(Q$7),FALSE)</f>
        <v>1</v>
      </c>
      <c r="R609" s="80" t="b">
        <f>VLOOKUP($A609,'Sheet1 - Table (1)'!$A$8:$AG$1186,COLUMN(R$7),FALSE)</f>
        <v>1</v>
      </c>
      <c r="S609" s="80" t="b">
        <f>VLOOKUP($A609,'Sheet1 - Table (1)'!$A$8:$AG$1186,COLUMN(S$7),FALSE)</f>
        <v>1</v>
      </c>
      <c r="T609" s="80" t="b">
        <f>VLOOKUP($A609,'Sheet1 - Table (1)'!$A$8:$AG$1186,COLUMN(T$7),FALSE)</f>
        <v>1</v>
      </c>
      <c r="U609" s="80" t="str">
        <f t="shared" si="112"/>
        <v>FR-IT-NE-SP-GE-UK</v>
      </c>
      <c r="V609" s="80" t="str">
        <f>VLOOKUP($A609,'Sheet1 - Table (1)'!$A$8:$AG$1186,COLUMN(V$7)+3,FALSE)</f>
        <v>LU - SICAV - Parte 1</v>
      </c>
      <c r="W609" s="80" t="str">
        <f>VLOOKUP(A609,'Sheet1 - Table (1)'!$A$8:$AF$10075,MATCH($W$8,'Sheet1 - Table (1)'!$10:$10,0),FALSE)</f>
        <v>Détermination des Prix Quotidien</v>
      </c>
      <c r="X609" s="80">
        <f>VLOOKUP(A609,'Sheet1 - Table (1)'!$A$8:$AAB$10075,MATCH($X$8,'Sheet1 - Table (1)'!$10:$10,0),FALSE)</f>
        <v>0</v>
      </c>
      <c r="Y609" s="96" t="str">
        <f t="shared" si="117"/>
        <v>Fonds de placement</v>
      </c>
      <c r="AA609" s="96" t="s">
        <v>1823</v>
      </c>
      <c r="AB609" s="96" t="s">
        <v>2858</v>
      </c>
      <c r="AC609" s="214" t="s">
        <v>155</v>
      </c>
      <c r="AD609" s="214" t="s">
        <v>2858</v>
      </c>
      <c r="AE609" s="96" t="s">
        <v>2858</v>
      </c>
      <c r="AF609" s="246" t="s">
        <v>5393</v>
      </c>
      <c r="AG609" s="96" t="s">
        <v>2864</v>
      </c>
      <c r="AI609" s="96" t="s">
        <v>155</v>
      </c>
      <c r="AJ609" s="96" t="s">
        <v>155</v>
      </c>
      <c r="AK609" s="96" t="s">
        <v>155</v>
      </c>
      <c r="AL609" s="96" t="s">
        <v>2858</v>
      </c>
      <c r="AM609" s="96" t="str">
        <f t="shared" si="119"/>
        <v>Actions étrangères</v>
      </c>
      <c r="AO609" s="96" t="s">
        <v>2858</v>
      </c>
      <c r="AP609" s="96" t="s">
        <v>544</v>
      </c>
      <c r="AS609" s="101" t="str">
        <f t="shared" si="120"/>
        <v/>
      </c>
      <c r="BB609" s="101">
        <v>1</v>
      </c>
      <c r="BN609" s="101">
        <v>1</v>
      </c>
      <c r="BT609" s="101" t="s">
        <v>1512</v>
      </c>
      <c r="BU609" s="101" t="s">
        <v>1512</v>
      </c>
      <c r="BY609" s="96" t="s">
        <v>4404</v>
      </c>
      <c r="BZ609" s="101" t="str">
        <f t="shared" si="121"/>
        <v/>
      </c>
      <c r="CA609" s="101" t="s">
        <v>4051</v>
      </c>
      <c r="CB609" s="122" t="s">
        <v>4401</v>
      </c>
      <c r="CC609" s="101" t="s">
        <v>4421</v>
      </c>
      <c r="CD609" s="42" t="s">
        <v>4374</v>
      </c>
      <c r="CE609" s="42" t="s">
        <v>4374</v>
      </c>
      <c r="CF609" s="42" t="str">
        <f>IFERROR(VLOOKUP(Funds[[#This Row],[Code ISIN]],[1]GLOBAL!$C$1:$L$27,10,FALSE)," ")</f>
        <v xml:space="preserve"> </v>
      </c>
      <c r="CG609" s="42" t="s">
        <v>4374</v>
      </c>
      <c r="CH609" s="42" t="s">
        <v>4374</v>
      </c>
      <c r="CI609" s="42" t="s">
        <v>4374</v>
      </c>
      <c r="CJ609" s="123">
        <v>43799</v>
      </c>
      <c r="CK609" s="96" t="s">
        <v>4374</v>
      </c>
      <c r="CL609" s="246" t="str">
        <f>VLOOKUP(Funds[[#This Row],[Code ISIN]],'Sheet1 - Table (1)'!$A$10:$AF$110017,MATCH("Funds Liquidity",'Sheet1 - Table (1)'!$10:$10,0),FALSE)</f>
        <v>Jour</v>
      </c>
    </row>
    <row r="610" spans="1:92">
      <c r="A610" s="158" t="s">
        <v>4385</v>
      </c>
      <c r="B610" s="305">
        <f>IF(ISERROR(VALUE(VLOOKUP($A610,'Sheet1 - Table (1)'!$A$8:$AG$1186,COLUMN(B$7),FALSE))),VLOOKUP(A610,TK_MANQUANTS,2,FALSE),IF(VALUE(VLOOKUP($A610,'Sheet1 - Table (1)'!$A$8:$AG$1186,COLUMN(B$7),FALSE))=0,VLOOKUP(A610,TK_MANQUANTS,2,FALSE),VALUE(VLOOKUP($A610,'Sheet1 - Table (1)'!$A$8:$AG$1186,COLUMN(B$7),FALSE))))</f>
        <v>22457699</v>
      </c>
      <c r="C610" s="80" t="str">
        <f>VLOOKUP($A610,'Sheet1 - Table (1)'!$A$8:$AG$1186,COLUMN(C$7),FALSE)</f>
        <v>Robeco BP US Large Cap Equities IH EUR</v>
      </c>
      <c r="D610" s="82">
        <f>VLOOKUP($A610,'Sheet1 - Table (1)'!$A$8:$AG$1186,COLUMN(D$7),FALSE)</f>
        <v>43880</v>
      </c>
      <c r="E610" s="124">
        <f>VLOOKUP($A610,'Sheet1 - Table (1)'!$A$8:$AG$1186,COLUMN(E$7),FALSE)</f>
        <v>0.78</v>
      </c>
      <c r="F610" s="80" t="b">
        <f>VLOOKUP($A610,'Sheet1 - Table (1)'!$A$8:$AG$1186,COLUMN(F$7),FALSE)</f>
        <v>1</v>
      </c>
      <c r="G610" s="80" t="str">
        <f>VLOOKUP($A610,'Sheet1 - Table (1)'!$A$8:$AG$1186,COLUMN(G$7),FALSE)</f>
        <v>Luxembourg</v>
      </c>
      <c r="H610" s="80" t="str">
        <f>VLOOKUP($A610,'Sheet1 - Table (1)'!$A$8:$AG$1186,COLUMN(H$7),FALSE)</f>
        <v>EUR</v>
      </c>
      <c r="I610" s="80" t="str">
        <f>VLOOKUP($A610,'Sheet1 - Table (1)'!$A$8:$AG$1186,COLUMN(I$7),FALSE)</f>
        <v>Fonds de placement</v>
      </c>
      <c r="J610" s="80" t="str">
        <f>VLOOKUP($A610,'Sheet1 - Table (1)'!$A$8:$AG$1186,COLUMN(J$7),FALSE)</f>
        <v>Actions</v>
      </c>
      <c r="K610" s="82">
        <f>VLOOKUP($A610,'Sheet1 - Table (1)'!$A$8:$AG$1186,COLUMN(K$7),FALSE)</f>
        <v>0</v>
      </c>
      <c r="L610" s="80">
        <f>VLOOKUP($A610,'Sheet1 - Table (1)'!$A$8:$AG$1186,COLUMN(L$7),FALSE)</f>
        <v>0</v>
      </c>
      <c r="M610" s="80" t="str">
        <f>VLOOKUP($A610,'Sheet1 - Table (1)'!$A$8:$AG$1186,COLUMN(M$7),FALSE)</f>
        <v>Retained</v>
      </c>
      <c r="N610" s="80">
        <f>VLOOKUP($A610,'Sheet1 - Table (1)'!$A$8:$AG$1186,COLUMN(N$7),FALSE)</f>
        <v>0</v>
      </c>
      <c r="O610" s="80" t="b">
        <f>VLOOKUP($A610,'Sheet1 - Table (1)'!$A$8:$AG$1186,COLUMN(O$7),FALSE)</f>
        <v>1</v>
      </c>
      <c r="P610" s="80" t="b">
        <f>VLOOKUP($A610,'Sheet1 - Table (1)'!$A$8:$AG$1186,COLUMN(P$7),FALSE)</f>
        <v>1</v>
      </c>
      <c r="Q610" s="80" t="b">
        <f>VLOOKUP($A610,'Sheet1 - Table (1)'!$A$8:$AG$1186,COLUMN(Q$7),FALSE)</f>
        <v>1</v>
      </c>
      <c r="R610" s="80" t="b">
        <f>VLOOKUP($A610,'Sheet1 - Table (1)'!$A$8:$AG$1186,COLUMN(R$7),FALSE)</f>
        <v>1</v>
      </c>
      <c r="S610" s="80">
        <f>VLOOKUP($A610,'Sheet1 - Table (1)'!$A$8:$AG$1186,COLUMN(S$7),FALSE)</f>
        <v>0</v>
      </c>
      <c r="T610" s="80" t="b">
        <f>VLOOKUP($A610,'Sheet1 - Table (1)'!$A$8:$AG$1186,COLUMN(T$7),FALSE)</f>
        <v>1</v>
      </c>
      <c r="U610" s="80" t="str">
        <f t="shared" si="112"/>
        <v>FR-IT-NE-SP-UK</v>
      </c>
      <c r="V610" s="80" t="str">
        <f>VLOOKUP($A610,'Sheet1 - Table (1)'!$A$8:$AG$1186,COLUMN(V$7)+3,FALSE)</f>
        <v>LU - SICAV - Parte 1</v>
      </c>
      <c r="W610" s="80" t="str">
        <f>VLOOKUP(A610,'Sheet1 - Table (1)'!$A$8:$AF$10075,MATCH($W$8,'Sheet1 - Table (1)'!$10:$10,0),FALSE)</f>
        <v>Détermination des Prix Quotidien</v>
      </c>
      <c r="X610" s="80">
        <f>VLOOKUP(A610,'Sheet1 - Table (1)'!$A$8:$AAB$10075,MATCH($X$8,'Sheet1 - Table (1)'!$10:$10,0),FALSE)</f>
        <v>0</v>
      </c>
      <c r="Y610" s="96" t="str">
        <f t="shared" si="117"/>
        <v>Fonds de placement</v>
      </c>
      <c r="AA610" s="96" t="s">
        <v>1823</v>
      </c>
      <c r="AB610" s="96" t="s">
        <v>2858</v>
      </c>
      <c r="AC610" s="214" t="s">
        <v>155</v>
      </c>
      <c r="AD610" s="214" t="s">
        <v>2858</v>
      </c>
      <c r="AE610" s="96" t="s">
        <v>2858</v>
      </c>
      <c r="AF610" s="246" t="s">
        <v>5393</v>
      </c>
      <c r="AG610" s="96" t="s">
        <v>2864</v>
      </c>
      <c r="AI610" s="96" t="s">
        <v>155</v>
      </c>
      <c r="AJ610" s="96" t="s">
        <v>155</v>
      </c>
      <c r="AK610" s="96" t="s">
        <v>155</v>
      </c>
      <c r="AL610" s="96" t="s">
        <v>2858</v>
      </c>
      <c r="AM610" s="96" t="str">
        <f t="shared" si="119"/>
        <v>Actions étrangères</v>
      </c>
      <c r="AO610" s="96" t="s">
        <v>2858</v>
      </c>
      <c r="AP610" s="96" t="s">
        <v>544</v>
      </c>
      <c r="AS610" s="101" t="str">
        <f t="shared" si="120"/>
        <v/>
      </c>
      <c r="AY610" s="101">
        <v>1</v>
      </c>
      <c r="BN610" s="101">
        <v>1</v>
      </c>
      <c r="BT610" s="101" t="s">
        <v>1512</v>
      </c>
      <c r="BU610" s="101" t="s">
        <v>1512</v>
      </c>
      <c r="BY610" s="96" t="s">
        <v>4404</v>
      </c>
      <c r="BZ610" s="101" t="str">
        <f t="shared" si="121"/>
        <v/>
      </c>
      <c r="CA610" s="101" t="s">
        <v>4051</v>
      </c>
      <c r="CB610" s="122" t="s">
        <v>4402</v>
      </c>
      <c r="CC610" s="137" t="s">
        <v>4420</v>
      </c>
      <c r="CD610" s="42" t="s">
        <v>4374</v>
      </c>
      <c r="CE610" s="42" t="s">
        <v>4374</v>
      </c>
      <c r="CF610" s="42" t="str">
        <f>IFERROR(VLOOKUP(Funds[[#This Row],[Code ISIN]],[1]GLOBAL!$C$1:$L$27,10,FALSE)," ")</f>
        <v xml:space="preserve"> </v>
      </c>
      <c r="CG610" s="42" t="s">
        <v>4374</v>
      </c>
      <c r="CH610" s="42" t="s">
        <v>4374</v>
      </c>
      <c r="CI610" s="42" t="s">
        <v>4374</v>
      </c>
      <c r="CJ610" s="123">
        <v>43799</v>
      </c>
      <c r="CK610" s="96" t="s">
        <v>4374</v>
      </c>
      <c r="CL610" s="246" t="str">
        <f>VLOOKUP(Funds[[#This Row],[Code ISIN]],'Sheet1 - Table (1)'!$A$10:$AF$110017,MATCH("Funds Liquidity",'Sheet1 - Table (1)'!$10:$10,0),FALSE)</f>
        <v>Jour</v>
      </c>
    </row>
    <row r="611" spans="1:92">
      <c r="A611" s="80" t="s">
        <v>1942</v>
      </c>
      <c r="B611" s="305">
        <f>IF(ISERROR(VALUE(VLOOKUP($A611,'Sheet1 - Table (1)'!$A$8:$AG$1186,COLUMN(B$7),FALSE))),VLOOKUP(A611,TK_MANQUANTS,2,FALSE),IF(VALUE(VLOOKUP($A611,'Sheet1 - Table (1)'!$A$8:$AG$1186,COLUMN(B$7),FALSE))=0,VLOOKUP(A611,TK_MANQUANTS,2,FALSE),VALUE(VLOOKUP($A611,'Sheet1 - Table (1)'!$A$8:$AG$1186,COLUMN(B$7),FALSE))))</f>
        <v>18525591</v>
      </c>
      <c r="C611" s="80" t="str">
        <f>VLOOKUP($A611,'Sheet1 - Table (1)'!$A$8:$AG$1186,COLUMN(C$7),FALSE)</f>
        <v>LO Funds (CH) - Global Government Fundamental Long Duration</v>
      </c>
      <c r="D611" s="82"/>
      <c r="E611" s="119">
        <v>0</v>
      </c>
      <c r="F611" s="80" t="b">
        <f>VLOOKUP($A611,'Sheet1 - Table (1)'!$A$8:$AG$1186,COLUMN(F$7),FALSE)</f>
        <v>0</v>
      </c>
      <c r="G611" s="80" t="str">
        <f>VLOOKUP($A611,'Sheet1 - Table (1)'!$A$8:$AG$1186,COLUMN(G$7),FALSE)</f>
        <v>Switzerland</v>
      </c>
      <c r="H611" s="80" t="str">
        <f>VLOOKUP($A611,'Sheet1 - Table (1)'!$A$8:$AG$1186,COLUMN(H$7),FALSE)</f>
        <v>CHF</v>
      </c>
      <c r="I611" s="80" t="str">
        <f>VLOOKUP($A611,'Sheet1 - Table (1)'!$A$8:$AG$1186,COLUMN(I$7),FALSE)</f>
        <v>Fonds de placement</v>
      </c>
      <c r="J611" s="80" t="str">
        <f>VLOOKUP($A611,'Sheet1 - Table (1)'!$A$8:$AG$1186,COLUMN(J$7),FALSE)</f>
        <v>Obligation</v>
      </c>
      <c r="K611" s="82" t="str">
        <f>VLOOKUP($A611,'Sheet1 - Table (1)'!$A$8:$AG$1186,COLUMN(K$7),FALSE)</f>
        <v>Inactif</v>
      </c>
      <c r="L611" s="80">
        <f>VLOOKUP($A611,'Sheet1 - Table (1)'!$A$8:$AG$1186,COLUMN(L$7),FALSE)</f>
        <v>0</v>
      </c>
      <c r="M611" s="80">
        <f>VLOOKUP($A611,'Sheet1 - Table (1)'!$A$8:$AG$1186,COLUMN(M$7),FALSE)</f>
        <v>0</v>
      </c>
      <c r="N611" s="80">
        <f>VLOOKUP($A611,'Sheet1 - Table (1)'!$A$8:$AG$1186,COLUMN(N$7),FALSE)</f>
        <v>0</v>
      </c>
      <c r="O611" s="80">
        <f>VLOOKUP($A611,'Sheet1 - Table (1)'!$A$8:$AG$1186,COLUMN(O$7),FALSE)</f>
        <v>0</v>
      </c>
      <c r="P611" s="80">
        <f>VLOOKUP($A611,'Sheet1 - Table (1)'!$A$8:$AG$1186,COLUMN(P$7),FALSE)</f>
        <v>0</v>
      </c>
      <c r="Q611" s="80">
        <f>VLOOKUP($A611,'Sheet1 - Table (1)'!$A$8:$AG$1186,COLUMN(Q$7),FALSE)</f>
        <v>0</v>
      </c>
      <c r="R611" s="80">
        <f>VLOOKUP($A611,'Sheet1 - Table (1)'!$A$8:$AG$1186,COLUMN(R$7),FALSE)</f>
        <v>0</v>
      </c>
      <c r="S611" s="80">
        <f>VLOOKUP($A611,'Sheet1 - Table (1)'!$A$8:$AG$1186,COLUMN(S$7),FALSE)</f>
        <v>0</v>
      </c>
      <c r="T611" s="80">
        <f>VLOOKUP($A611,'Sheet1 - Table (1)'!$A$8:$AG$1186,COLUMN(T$7),FALSE)</f>
        <v>0</v>
      </c>
      <c r="U611" s="80" t="str">
        <f t="shared" si="112"/>
        <v/>
      </c>
      <c r="V611" s="80">
        <f>VLOOKUP($A611,'Sheet1 - Table (1)'!$A$8:$AG$1186,COLUMN(V$7)+3,FALSE)</f>
        <v>0</v>
      </c>
      <c r="W611" s="80">
        <f>VLOOKUP(A611,'Sheet1 - Table (1)'!$A$8:$AF$10075,MATCH($W$8,'Sheet1 - Table (1)'!$10:$10,0),FALSE)</f>
        <v>0</v>
      </c>
      <c r="X611" s="80">
        <f>VLOOKUP(A611,'Sheet1 - Table (1)'!$A$8:$AAB$10075,MATCH($X$8,'Sheet1 - Table (1)'!$10:$10,0),FALSE)</f>
        <v>0</v>
      </c>
      <c r="Y611" s="96" t="str">
        <f t="shared" si="117"/>
        <v>Fonds de placement</v>
      </c>
      <c r="AA611" s="96" t="s">
        <v>1823</v>
      </c>
      <c r="AB611" s="96" t="s">
        <v>2481</v>
      </c>
      <c r="AC611" s="214" t="s">
        <v>140</v>
      </c>
      <c r="AD611" s="214" t="s">
        <v>2481</v>
      </c>
      <c r="AE611" s="96" t="s">
        <v>2481</v>
      </c>
      <c r="AF611" s="246" t="s">
        <v>2481</v>
      </c>
      <c r="AI611" s="96" t="s">
        <v>785</v>
      </c>
      <c r="AJ611" s="96" t="s">
        <v>140</v>
      </c>
      <c r="AK611" s="96" t="s">
        <v>140</v>
      </c>
      <c r="AL611" s="96" t="s">
        <v>2481</v>
      </c>
      <c r="AM611" s="96" t="str">
        <f t="shared" si="119"/>
        <v>Obligations étrangères hedged</v>
      </c>
      <c r="AN611" s="139"/>
      <c r="AO611" s="96" t="s">
        <v>2481</v>
      </c>
      <c r="AP611" s="96" t="s">
        <v>74</v>
      </c>
      <c r="AQ611" s="96">
        <v>11.17</v>
      </c>
      <c r="AR611" s="101">
        <v>2.1399999999999999E-2</v>
      </c>
      <c r="AS611" s="101">
        <f t="shared" si="120"/>
        <v>2.1399999999999999E-2</v>
      </c>
      <c r="AT611" s="101">
        <v>0.68200000000000005</v>
      </c>
      <c r="AU611" s="101">
        <v>0.19900000000000001</v>
      </c>
      <c r="AV611" s="101">
        <v>8.4000000000000005E-2</v>
      </c>
      <c r="AW611" s="101">
        <v>3.4000000000000002E-2</v>
      </c>
      <c r="AX611" s="101">
        <v>1</v>
      </c>
      <c r="BK611" s="101">
        <v>0.35599999999999998</v>
      </c>
      <c r="BL611" s="101">
        <v>0.04</v>
      </c>
      <c r="BM611" s="101">
        <v>7.4999999999999997E-2</v>
      </c>
      <c r="BN611" s="101">
        <v>0.14000000000000001</v>
      </c>
      <c r="BP611" s="101">
        <v>4.7E-2</v>
      </c>
      <c r="BR611" s="101">
        <v>0.34200000000000003</v>
      </c>
      <c r="BT611" s="101">
        <v>5.0000000000000001E-4</v>
      </c>
      <c r="BU611" s="101">
        <v>5.0000000000000001E-4</v>
      </c>
      <c r="BV611" s="101">
        <v>1</v>
      </c>
      <c r="BX611" s="121" t="s">
        <v>1851</v>
      </c>
      <c r="BY611" s="101" t="s">
        <v>1943</v>
      </c>
      <c r="BZ611" s="101" t="str">
        <f t="shared" si="121"/>
        <v>Courbe Monde Gouvernements LONG</v>
      </c>
      <c r="CA611" s="101" t="s">
        <v>70</v>
      </c>
      <c r="CB611" s="101"/>
      <c r="CC611" s="101" t="s">
        <v>70</v>
      </c>
      <c r="CD611" s="42" t="s">
        <v>4374</v>
      </c>
      <c r="CE611" s="42" t="s">
        <v>4374</v>
      </c>
      <c r="CF611" s="42" t="str">
        <f>IFERROR(VLOOKUP(Funds[[#This Row],[Code ISIN]],[1]GLOBAL!$C$1:$L$27,10,FALSE)," ")</f>
        <v xml:space="preserve"> </v>
      </c>
      <c r="CG611" s="42" t="s">
        <v>4374</v>
      </c>
      <c r="CH611" s="42" t="s">
        <v>4374</v>
      </c>
      <c r="CI611" s="42" t="s">
        <v>4374</v>
      </c>
      <c r="CJ611" s="123">
        <v>42734</v>
      </c>
      <c r="CK611" s="96" t="s">
        <v>4374</v>
      </c>
      <c r="CL611" s="246" t="str">
        <f>VLOOKUP(Funds[[#This Row],[Code ISIN]],'Sheet1 - Table (1)'!$A$10:$AF$110017,MATCH("Funds Liquidity",'Sheet1 - Table (1)'!$10:$10,0),FALSE)</f>
        <v>&gt;=Mois</v>
      </c>
    </row>
    <row r="612" spans="1:92">
      <c r="A612" s="80" t="s">
        <v>229</v>
      </c>
      <c r="B612" s="305">
        <f>IF(ISERROR(VALUE(VLOOKUP($A612,'Sheet1 - Table (1)'!$A$8:$AG$1186,COLUMN(B$7),FALSE))),VLOOKUP(A612,TK_MANQUANTS,2,FALSE),IF(VALUE(VLOOKUP($A612,'Sheet1 - Table (1)'!$A$8:$AG$1186,COLUMN(B$7),FALSE))=0,VLOOKUP(A612,TK_MANQUANTS,2,FALSE),VALUE(VLOOKUP($A612,'Sheet1 - Table (1)'!$A$8:$AG$1186,COLUMN(B$7),FALSE))))</f>
        <v>2115244</v>
      </c>
      <c r="C612" s="80" t="str">
        <f>VLOOKUP($A612,'Sheet1 - Table (1)'!$A$8:$AG$1186,COLUMN(C$7),FALSE)</f>
        <v>LO Funds II - Euro Responsible Corp Fndm P A</v>
      </c>
      <c r="D612" s="82">
        <f>VLOOKUP($A612,'Sheet1 - Table (1)'!$A$8:$AG$1186,COLUMN(D$7),FALSE)</f>
        <v>41547</v>
      </c>
      <c r="E612" s="124">
        <f>VLOOKUP($A612,'Sheet1 - Table (1)'!$A$8:$AG$1186,COLUMN(E$7),FALSE)</f>
        <v>1.25</v>
      </c>
      <c r="F612" s="80">
        <f>VLOOKUP($A612,'Sheet1 - Table (1)'!$A$8:$AG$1186,COLUMN(F$7),FALSE)</f>
        <v>0</v>
      </c>
      <c r="G612" s="80" t="str">
        <f>VLOOKUP($A612,'Sheet1 - Table (1)'!$A$8:$AG$1186,COLUMN(G$7),FALSE)</f>
        <v>Luxembourg</v>
      </c>
      <c r="H612" s="80" t="str">
        <f>VLOOKUP($A612,'Sheet1 - Table (1)'!$A$8:$AG$1186,COLUMN(H$7),FALSE)</f>
        <v>EUR</v>
      </c>
      <c r="I612" s="80" t="str">
        <f>VLOOKUP($A612,'Sheet1 - Table (1)'!$A$8:$AG$1186,COLUMN(I$7),FALSE)</f>
        <v>Fonds de placement</v>
      </c>
      <c r="J612" s="80" t="str">
        <f>VLOOKUP($A612,'Sheet1 - Table (1)'!$A$8:$AG$1186,COLUMN(J$7),FALSE)</f>
        <v>Obligation</v>
      </c>
      <c r="K612" s="82">
        <f>VLOOKUP($A612,'Sheet1 - Table (1)'!$A$8:$AG$1186,COLUMN(K$7),FALSE)</f>
        <v>0</v>
      </c>
      <c r="L612" s="80">
        <f>VLOOKUP($A612,'Sheet1 - Table (1)'!$A$8:$AG$1186,COLUMN(L$7),FALSE)</f>
        <v>0</v>
      </c>
      <c r="M612" s="80" t="str">
        <f>VLOOKUP($A612,'Sheet1 - Table (1)'!$A$8:$AG$1186,COLUMN(M$7),FALSE)</f>
        <v>Retained</v>
      </c>
      <c r="N612" s="80">
        <f>VLOOKUP($A612,'Sheet1 - Table (1)'!$A$8:$AG$1186,COLUMN(N$7),FALSE)</f>
        <v>0</v>
      </c>
      <c r="O612" s="80">
        <f>VLOOKUP($A612,'Sheet1 - Table (1)'!$A$8:$AG$1186,COLUMN(O$7),FALSE)</f>
        <v>0</v>
      </c>
      <c r="P612" s="80">
        <f>VLOOKUP($A612,'Sheet1 - Table (1)'!$A$8:$AG$1186,COLUMN(P$7),FALSE)</f>
        <v>0</v>
      </c>
      <c r="Q612" s="80">
        <f>VLOOKUP($A612,'Sheet1 - Table (1)'!$A$8:$AG$1186,COLUMN(Q$7),FALSE)</f>
        <v>0</v>
      </c>
      <c r="R612" s="80">
        <f>VLOOKUP($A612,'Sheet1 - Table (1)'!$A$8:$AG$1186,COLUMN(R$7),FALSE)</f>
        <v>0</v>
      </c>
      <c r="S612" s="80" t="b">
        <f>VLOOKUP($A612,'Sheet1 - Table (1)'!$A$8:$AG$1186,COLUMN(S$7),FALSE)</f>
        <v>1</v>
      </c>
      <c r="T612" s="80">
        <f>VLOOKUP($A612,'Sheet1 - Table (1)'!$A$8:$AG$1186,COLUMN(T$7),FALSE)</f>
        <v>0</v>
      </c>
      <c r="U612" s="80" t="str">
        <f t="shared" si="112"/>
        <v>GE</v>
      </c>
      <c r="V612" s="80" t="str">
        <f>VLOOKUP($A612,'Sheet1 - Table (1)'!$A$8:$AG$1186,COLUMN(V$7)+3,FALSE)</f>
        <v>LU - SICAV - Parte 2</v>
      </c>
      <c r="W612" s="80" t="str">
        <f>VLOOKUP(A612,'Sheet1 - Table (1)'!$A$8:$AF$10075,MATCH($W$8,'Sheet1 - Table (1)'!$10:$10,0),FALSE)</f>
        <v>Détermination des Prix Quotidien</v>
      </c>
      <c r="X612" s="80">
        <f>VLOOKUP(A612,'Sheet1 - Table (1)'!$A$8:$AAB$10075,MATCH($X$8,'Sheet1 - Table (1)'!$10:$10,0),FALSE)</f>
        <v>0</v>
      </c>
      <c r="Y612" s="96" t="str">
        <f t="shared" si="117"/>
        <v>Fonds de placement</v>
      </c>
      <c r="AA612" s="96" t="s">
        <v>1823</v>
      </c>
      <c r="AB612" s="96" t="s">
        <v>2481</v>
      </c>
      <c r="AC612" s="214" t="s">
        <v>140</v>
      </c>
      <c r="AD612" s="214" t="s">
        <v>2481</v>
      </c>
      <c r="AE612" s="96" t="s">
        <v>2481</v>
      </c>
      <c r="AF612" s="246" t="s">
        <v>2481</v>
      </c>
      <c r="AI612" s="96" t="s">
        <v>380</v>
      </c>
      <c r="AJ612" s="96" t="s">
        <v>140</v>
      </c>
      <c r="AK612" s="96" t="s">
        <v>140</v>
      </c>
      <c r="AL612" s="96" t="s">
        <v>2481</v>
      </c>
      <c r="AM612" s="96" t="str">
        <f t="shared" si="119"/>
        <v>Obligations étrangères</v>
      </c>
      <c r="AO612" s="96" t="s">
        <v>2481</v>
      </c>
      <c r="AP612" s="96" t="s">
        <v>74</v>
      </c>
      <c r="AS612" s="101" t="str">
        <f t="shared" si="120"/>
        <v/>
      </c>
      <c r="AY612" s="101">
        <v>1</v>
      </c>
      <c r="BZ612" s="101" t="str">
        <f t="shared" si="121"/>
        <v>Courbe Monde Corporate SHORT</v>
      </c>
      <c r="CA612" s="101" t="s">
        <v>70</v>
      </c>
      <c r="CB612" s="101"/>
      <c r="CC612" s="101" t="s">
        <v>70</v>
      </c>
      <c r="CD612" s="42" t="s">
        <v>4374</v>
      </c>
      <c r="CE612" s="42" t="s">
        <v>4374</v>
      </c>
      <c r="CF612" s="42" t="str">
        <f>IFERROR(VLOOKUP(Funds[[#This Row],[Code ISIN]],[1]GLOBAL!$C$1:$L$27,10,FALSE)," ")</f>
        <v xml:space="preserve"> </v>
      </c>
      <c r="CG612" s="42" t="s">
        <v>4374</v>
      </c>
      <c r="CH612" s="42" t="s">
        <v>4374</v>
      </c>
      <c r="CI612" s="42" t="s">
        <v>4374</v>
      </c>
      <c r="CK612" s="96" t="s">
        <v>4374</v>
      </c>
      <c r="CL612" s="246" t="str">
        <f>VLOOKUP(Funds[[#This Row],[Code ISIN]],'Sheet1 - Table (1)'!$A$10:$AF$110017,MATCH("Funds Liquidity",'Sheet1 - Table (1)'!$10:$10,0),FALSE)</f>
        <v>Jour</v>
      </c>
    </row>
    <row r="613" spans="1:92">
      <c r="A613" s="96" t="s">
        <v>1402</v>
      </c>
      <c r="B613" s="305">
        <f>IF(ISERROR(VALUE(VLOOKUP($A613,'Sheet1 - Table (1)'!$A$8:$AG$1186,COLUMN(B$7),FALSE))),VLOOKUP(A613,TK_MANQUANTS,2,FALSE),IF(VALUE(VLOOKUP($A613,'Sheet1 - Table (1)'!$A$8:$AG$1186,COLUMN(B$7),FALSE))=0,VLOOKUP(A613,TK_MANQUANTS,2,FALSE),VALUE(VLOOKUP($A613,'Sheet1 - Table (1)'!$A$8:$AG$1186,COLUMN(B$7),FALSE))))</f>
        <v>2288457</v>
      </c>
      <c r="C613" s="80" t="str">
        <f>VLOOKUP($A613,'Sheet1 - Table (1)'!$A$8:$AG$1186,COLUMN(C$7),FALSE)</f>
        <v>CS (Lux) Commodity Index Plus USD Fund B</v>
      </c>
      <c r="D613" s="82">
        <f>VLOOKUP($A613,'Sheet1 - Table (1)'!$A$8:$AG$1186,COLUMN(D$7),FALSE)</f>
        <v>43921</v>
      </c>
      <c r="E613" s="124">
        <f>VLOOKUP($A613,'Sheet1 - Table (1)'!$A$8:$AG$1186,COLUMN(E$7),FALSE)</f>
        <v>1.6208499999999999</v>
      </c>
      <c r="F613" s="80" t="b">
        <f>VLOOKUP($A613,'Sheet1 - Table (1)'!$A$8:$AG$1186,COLUMN(F$7),FALSE)</f>
        <v>1</v>
      </c>
      <c r="G613" s="80" t="str">
        <f>VLOOKUP($A613,'Sheet1 - Table (1)'!$A$8:$AG$1186,COLUMN(G$7),FALSE)</f>
        <v>Luxembourg</v>
      </c>
      <c r="H613" s="80" t="str">
        <f>VLOOKUP($A613,'Sheet1 - Table (1)'!$A$8:$AG$1186,COLUMN(H$7),FALSE)</f>
        <v>USD</v>
      </c>
      <c r="I613" s="80" t="str">
        <f>VLOOKUP($A613,'Sheet1 - Table (1)'!$A$8:$AG$1186,COLUMN(I$7),FALSE)</f>
        <v>Fonds de placement</v>
      </c>
      <c r="J613" s="80" t="str">
        <f>VLOOKUP($A613,'Sheet1 - Table (1)'!$A$8:$AG$1186,COLUMN(J$7),FALSE)</f>
        <v>Commodity</v>
      </c>
      <c r="K613" s="82">
        <f>VLOOKUP($A613,'Sheet1 - Table (1)'!$A$8:$AG$1186,COLUMN(K$7),FALSE)</f>
        <v>44255</v>
      </c>
      <c r="L613" s="80">
        <f>VLOOKUP($A613,'Sheet1 - Table (1)'!$A$8:$AG$1186,COLUMN(L$7),FALSE)</f>
        <v>410.6372106</v>
      </c>
      <c r="M613" s="80" t="str">
        <f>VLOOKUP($A613,'Sheet1 - Table (1)'!$A$8:$AG$1186,COLUMN(M$7),FALSE)</f>
        <v>Retained</v>
      </c>
      <c r="N613" s="80">
        <f>VLOOKUP($A613,'Sheet1 - Table (1)'!$A$8:$AG$1186,COLUMN(N$7),FALSE)</f>
        <v>0</v>
      </c>
      <c r="O613" s="80" t="b">
        <f>VLOOKUP($A613,'Sheet1 - Table (1)'!$A$8:$AG$1186,COLUMN(O$7),FALSE)</f>
        <v>1</v>
      </c>
      <c r="P613" s="80" t="b">
        <f>VLOOKUP($A613,'Sheet1 - Table (1)'!$A$8:$AG$1186,COLUMN(P$7),FALSE)</f>
        <v>1</v>
      </c>
      <c r="Q613" s="80" t="b">
        <f>VLOOKUP($A613,'Sheet1 - Table (1)'!$A$8:$AG$1186,COLUMN(Q$7),FALSE)</f>
        <v>1</v>
      </c>
      <c r="R613" s="80" t="b">
        <f>VLOOKUP($A613,'Sheet1 - Table (1)'!$A$8:$AG$1186,COLUMN(R$7),FALSE)</f>
        <v>1</v>
      </c>
      <c r="S613" s="80" t="b">
        <f>VLOOKUP($A613,'Sheet1 - Table (1)'!$A$8:$AG$1186,COLUMN(S$7),FALSE)</f>
        <v>1</v>
      </c>
      <c r="T613" s="80">
        <f>VLOOKUP($A613,'Sheet1 - Table (1)'!$A$8:$AG$1186,COLUMN(T$7),FALSE)</f>
        <v>0</v>
      </c>
      <c r="U613" s="80" t="str">
        <f t="shared" si="112"/>
        <v>FR-IT-NE-SP-GE</v>
      </c>
      <c r="V613" s="80" t="str">
        <f>VLOOKUP($A613,'Sheet1 - Table (1)'!$A$8:$AG$1186,COLUMN(V$7)+3,FALSE)</f>
        <v>LU - FCP - Parte 1</v>
      </c>
      <c r="W613" s="80" t="str">
        <f>VLOOKUP(A613,'Sheet1 - Table (1)'!$A$8:$AF$10075,MATCH($W$8,'Sheet1 - Table (1)'!$10:$10,0),FALSE)</f>
        <v>Détermination des Prix Quotidien</v>
      </c>
      <c r="X613" s="80">
        <f>VLOOKUP(A613,'Sheet1 - Table (1)'!$A$8:$AAB$10075,MATCH($X$8,'Sheet1 - Table (1)'!$10:$10,0),FALSE)</f>
        <v>0</v>
      </c>
      <c r="Y613" s="96" t="str">
        <f t="shared" si="117"/>
        <v>Fonds de placement</v>
      </c>
      <c r="AA613" s="96" t="s">
        <v>1823</v>
      </c>
      <c r="AB613" s="96" t="s">
        <v>2874</v>
      </c>
      <c r="AC613" s="214" t="s">
        <v>2874</v>
      </c>
      <c r="AI613" s="96" t="s">
        <v>475</v>
      </c>
      <c r="AJ613" s="96" t="s">
        <v>475</v>
      </c>
      <c r="AK613" s="96" t="s">
        <v>1803</v>
      </c>
      <c r="AL613" s="96" t="s">
        <v>5091</v>
      </c>
      <c r="AM613" s="96" t="str">
        <f t="shared" si="119"/>
        <v>Placements alternatifs étrangers</v>
      </c>
      <c r="AN613" s="139">
        <v>1</v>
      </c>
      <c r="AO613" s="96" t="s">
        <v>2874</v>
      </c>
      <c r="AP613" s="96" t="s">
        <v>1804</v>
      </c>
      <c r="AS613" s="101" t="str">
        <f t="shared" si="120"/>
        <v/>
      </c>
      <c r="BB613" s="101">
        <v>1</v>
      </c>
      <c r="CA613" s="101" t="s">
        <v>70</v>
      </c>
      <c r="CB613" s="101"/>
      <c r="CC613" s="101" t="s">
        <v>70</v>
      </c>
      <c r="CD613" s="42" t="s">
        <v>4374</v>
      </c>
      <c r="CE613" s="42" t="s">
        <v>4374</v>
      </c>
      <c r="CF613" s="42" t="str">
        <f>IFERROR(VLOOKUP(Funds[[#This Row],[Code ISIN]],[1]GLOBAL!$C$1:$L$27,10,FALSE)," ")</f>
        <v xml:space="preserve"> </v>
      </c>
      <c r="CG613" s="42" t="s">
        <v>4374</v>
      </c>
      <c r="CH613" s="42" t="s">
        <v>4374</v>
      </c>
      <c r="CI613" s="42" t="s">
        <v>4374</v>
      </c>
      <c r="CK613" s="96" t="s">
        <v>4374</v>
      </c>
      <c r="CL613" s="246" t="str">
        <f>VLOOKUP(Funds[[#This Row],[Code ISIN]],'Sheet1 - Table (1)'!$A$10:$AF$110017,MATCH("Funds Liquidity",'Sheet1 - Table (1)'!$10:$10,0),FALSE)</f>
        <v>Jour</v>
      </c>
    </row>
    <row r="614" spans="1:92">
      <c r="A614" s="80" t="s">
        <v>765</v>
      </c>
      <c r="B614" s="305">
        <f>IF(ISERROR(VALUE(VLOOKUP($A614,'Sheet1 - Table (1)'!$A$8:$AG$1186,COLUMN(B$7),FALSE))),VLOOKUP(A614,TK_MANQUANTS,2,FALSE),IF(VALUE(VLOOKUP($A614,'Sheet1 - Table (1)'!$A$8:$AG$1186,COLUMN(B$7),FALSE))=0,VLOOKUP(A614,TK_MANQUANTS,2,FALSE),VALUE(VLOOKUP($A614,'Sheet1 - Table (1)'!$A$8:$AG$1186,COLUMN(B$7),FALSE))))</f>
        <v>2384315</v>
      </c>
      <c r="C614" s="80" t="str">
        <f>VLOOKUP($A614,'Sheet1 - Table (1)'!$A$8:$AG$1186,COLUMN(C$7),FALSE)</f>
        <v>UBS (Lux) St S-Rogers Int Commodity Idx® USD P-acc</v>
      </c>
      <c r="D614" s="82">
        <f>VLOOKUP($A614,'Sheet1 - Table (1)'!$A$8:$AG$1186,COLUMN(D$7),FALSE)</f>
        <v>42405</v>
      </c>
      <c r="E614" s="124">
        <f>VLOOKUP($A614,'Sheet1 - Table (1)'!$A$8:$AG$1186,COLUMN(E$7),FALSE)</f>
        <v>1.49</v>
      </c>
      <c r="F614" s="80" t="b">
        <f>VLOOKUP($A614,'Sheet1 - Table (1)'!$A$8:$AG$1186,COLUMN(F$7),FALSE)</f>
        <v>1</v>
      </c>
      <c r="G614" s="80" t="str">
        <f>VLOOKUP($A614,'Sheet1 - Table (1)'!$A$8:$AG$1186,COLUMN(G$7),FALSE)</f>
        <v>Luxembourg</v>
      </c>
      <c r="H614" s="80" t="str">
        <f>VLOOKUP($A614,'Sheet1 - Table (1)'!$A$8:$AG$1186,COLUMN(H$7),FALSE)</f>
        <v>USD</v>
      </c>
      <c r="I614" s="80" t="str">
        <f>VLOOKUP($A614,'Sheet1 - Table (1)'!$A$8:$AG$1186,COLUMN(I$7),FALSE)</f>
        <v>Fonds de placement</v>
      </c>
      <c r="J614" s="80" t="str">
        <f>VLOOKUP($A614,'Sheet1 - Table (1)'!$A$8:$AG$1186,COLUMN(J$7),FALSE)</f>
        <v>Commodity</v>
      </c>
      <c r="K614" s="82">
        <f>VLOOKUP($A614,'Sheet1 - Table (1)'!$A$8:$AG$1186,COLUMN(K$7),FALSE)</f>
        <v>0</v>
      </c>
      <c r="L614" s="80">
        <f>VLOOKUP($A614,'Sheet1 - Table (1)'!$A$8:$AG$1186,COLUMN(L$7),FALSE)</f>
        <v>0</v>
      </c>
      <c r="M614" s="80" t="str">
        <f>VLOOKUP($A614,'Sheet1 - Table (1)'!$A$8:$AG$1186,COLUMN(M$7),FALSE)</f>
        <v>Retained</v>
      </c>
      <c r="N614" s="80" t="b">
        <f>VLOOKUP($A614,'Sheet1 - Table (1)'!$A$8:$AG$1186,COLUMN(N$7),FALSE)</f>
        <v>1</v>
      </c>
      <c r="O614" s="80" t="b">
        <f>VLOOKUP($A614,'Sheet1 - Table (1)'!$A$8:$AG$1186,COLUMN(O$7),FALSE)</f>
        <v>1</v>
      </c>
      <c r="P614" s="80" t="b">
        <f>VLOOKUP($A614,'Sheet1 - Table (1)'!$A$8:$AG$1186,COLUMN(P$7),FALSE)</f>
        <v>1</v>
      </c>
      <c r="Q614" s="80" t="b">
        <f>VLOOKUP($A614,'Sheet1 - Table (1)'!$A$8:$AG$1186,COLUMN(Q$7),FALSE)</f>
        <v>1</v>
      </c>
      <c r="R614" s="80" t="b">
        <f>VLOOKUP($A614,'Sheet1 - Table (1)'!$A$8:$AG$1186,COLUMN(R$7),FALSE)</f>
        <v>1</v>
      </c>
      <c r="S614" s="80" t="b">
        <f>VLOOKUP($A614,'Sheet1 - Table (1)'!$A$8:$AG$1186,COLUMN(S$7),FALSE)</f>
        <v>1</v>
      </c>
      <c r="T614" s="80">
        <f>VLOOKUP($A614,'Sheet1 - Table (1)'!$A$8:$AG$1186,COLUMN(T$7),FALSE)</f>
        <v>0</v>
      </c>
      <c r="U614" s="80" t="str">
        <f t="shared" si="112"/>
        <v>BE-FR-IT-NE-SP-GE</v>
      </c>
      <c r="V614" s="80" t="str">
        <f>VLOOKUP($A614,'Sheet1 - Table (1)'!$A$8:$AG$1186,COLUMN(V$7)+3,FALSE)</f>
        <v>LU - SICAV - Parte 1</v>
      </c>
      <c r="W614" s="80" t="str">
        <f>VLOOKUP(A614,'Sheet1 - Table (1)'!$A$8:$AF$10075,MATCH($W$8,'Sheet1 - Table (1)'!$10:$10,0),FALSE)</f>
        <v>Détermination des Prix Quotidien</v>
      </c>
      <c r="X614" s="80" t="str">
        <f>VLOOKUP(A614,'Sheet1 - Table (1)'!$A$8:$AAB$10075,MATCH($X$8,'Sheet1 - Table (1)'!$10:$10,0),FALSE)</f>
        <v>Swap</v>
      </c>
      <c r="Y614" s="96" t="str">
        <f t="shared" si="117"/>
        <v>Fonds de placement</v>
      </c>
      <c r="AA614" s="96" t="s">
        <v>1823</v>
      </c>
      <c r="AB614" s="96" t="s">
        <v>2874</v>
      </c>
      <c r="AC614" s="214" t="s">
        <v>2874</v>
      </c>
      <c r="AG614" s="96" t="s">
        <v>475</v>
      </c>
      <c r="AI614" s="96" t="s">
        <v>475</v>
      </c>
      <c r="AJ614" s="96" t="s">
        <v>475</v>
      </c>
      <c r="AK614" s="96" t="s">
        <v>1803</v>
      </c>
      <c r="AL614" s="96" t="s">
        <v>5091</v>
      </c>
      <c r="AM614" s="96" t="str">
        <f t="shared" si="119"/>
        <v>Placements alternatifs étrangers</v>
      </c>
      <c r="AN614" s="139">
        <v>1</v>
      </c>
      <c r="AO614" s="96" t="s">
        <v>2874</v>
      </c>
      <c r="AP614" s="96" t="s">
        <v>1804</v>
      </c>
      <c r="AS614" s="101" t="str">
        <f t="shared" si="120"/>
        <v/>
      </c>
      <c r="BB614" s="101">
        <v>1</v>
      </c>
      <c r="BZ614" s="101" t="str">
        <f t="shared" ref="BZ614:BZ626" si="122">IF(AJ614="Obligations",AP614&amp;" "&amp;AI614&amp;" "&amp;IF(AQ614&lt;3.5,"SHORT",IF(AQ614&gt;8,"LONG","MID")),"")</f>
        <v/>
      </c>
      <c r="CA614" s="101" t="s">
        <v>70</v>
      </c>
      <c r="CB614" s="101"/>
      <c r="CC614" s="101" t="s">
        <v>70</v>
      </c>
      <c r="CD614" s="42" t="s">
        <v>4374</v>
      </c>
      <c r="CE614" s="42" t="s">
        <v>4374</v>
      </c>
      <c r="CF614" s="42" t="str">
        <f>IFERROR(VLOOKUP(Funds[[#This Row],[Code ISIN]],[1]GLOBAL!$C$1:$L$27,10,FALSE)," ")</f>
        <v xml:space="preserve"> </v>
      </c>
      <c r="CG614" s="42" t="s">
        <v>4374</v>
      </c>
      <c r="CH614" s="42" t="s">
        <v>4374</v>
      </c>
      <c r="CI614" s="42" t="s">
        <v>4374</v>
      </c>
      <c r="CK614" s="96" t="s">
        <v>4374</v>
      </c>
      <c r="CL614" s="246" t="str">
        <f>VLOOKUP(Funds[[#This Row],[Code ISIN]],'Sheet1 - Table (1)'!$A$10:$AF$110017,MATCH("Funds Liquidity",'Sheet1 - Table (1)'!$10:$10,0),FALSE)</f>
        <v>Jour</v>
      </c>
    </row>
    <row r="615" spans="1:92">
      <c r="A615" s="80" t="s">
        <v>762</v>
      </c>
      <c r="B615" s="305">
        <f>IF(ISERROR(VALUE(VLOOKUP($A615,'Sheet1 - Table (1)'!$A$8:$AG$1186,COLUMN(B$7),FALSE))),VLOOKUP(A615,TK_MANQUANTS,2,FALSE),IF(VALUE(VLOOKUP($A615,'Sheet1 - Table (1)'!$A$8:$AG$1186,COLUMN(B$7),FALSE))=0,VLOOKUP(A615,TK_MANQUANTS,2,FALSE),VALUE(VLOOKUP($A615,'Sheet1 - Table (1)'!$A$8:$AG$1186,COLUMN(B$7),FALSE))))</f>
        <v>2384323</v>
      </c>
      <c r="C615" s="80" t="str">
        <f>VLOOKUP($A615,'Sheet1 - Table (1)'!$A$8:$AG$1186,COLUMN(C$7),FALSE)</f>
        <v>UBS (Lux) St S-Rogers Int Commodity Idx® EUR P-acc</v>
      </c>
      <c r="D615" s="82">
        <f>VLOOKUP($A615,'Sheet1 - Table (1)'!$A$8:$AG$1186,COLUMN(D$7),FALSE)</f>
        <v>42405</v>
      </c>
      <c r="E615" s="124">
        <f>VLOOKUP($A615,'Sheet1 - Table (1)'!$A$8:$AG$1186,COLUMN(E$7),FALSE)</f>
        <v>1.49</v>
      </c>
      <c r="F615" s="80" t="b">
        <f>VLOOKUP($A615,'Sheet1 - Table (1)'!$A$8:$AG$1186,COLUMN(F$7),FALSE)</f>
        <v>1</v>
      </c>
      <c r="G615" s="80" t="str">
        <f>VLOOKUP($A615,'Sheet1 - Table (1)'!$A$8:$AG$1186,COLUMN(G$7),FALSE)</f>
        <v>Luxembourg</v>
      </c>
      <c r="H615" s="80" t="str">
        <f>VLOOKUP($A615,'Sheet1 - Table (1)'!$A$8:$AG$1186,COLUMN(H$7),FALSE)</f>
        <v>EUR</v>
      </c>
      <c r="I615" s="80" t="str">
        <f>VLOOKUP($A615,'Sheet1 - Table (1)'!$A$8:$AG$1186,COLUMN(I$7),FALSE)</f>
        <v>Fonds de placement</v>
      </c>
      <c r="J615" s="80" t="str">
        <f>VLOOKUP($A615,'Sheet1 - Table (1)'!$A$8:$AG$1186,COLUMN(J$7),FALSE)</f>
        <v>Commodity</v>
      </c>
      <c r="K615" s="82">
        <f>VLOOKUP($A615,'Sheet1 - Table (1)'!$A$8:$AG$1186,COLUMN(K$7),FALSE)</f>
        <v>0</v>
      </c>
      <c r="L615" s="80">
        <f>VLOOKUP($A615,'Sheet1 - Table (1)'!$A$8:$AG$1186,COLUMN(L$7),FALSE)</f>
        <v>0</v>
      </c>
      <c r="M615" s="80" t="str">
        <f>VLOOKUP($A615,'Sheet1 - Table (1)'!$A$8:$AG$1186,COLUMN(M$7),FALSE)</f>
        <v>Retained</v>
      </c>
      <c r="N615" s="80" t="b">
        <f>VLOOKUP($A615,'Sheet1 - Table (1)'!$A$8:$AG$1186,COLUMN(N$7),FALSE)</f>
        <v>1</v>
      </c>
      <c r="O615" s="80" t="b">
        <f>VLOOKUP($A615,'Sheet1 - Table (1)'!$A$8:$AG$1186,COLUMN(O$7),FALSE)</f>
        <v>1</v>
      </c>
      <c r="P615" s="80" t="b">
        <f>VLOOKUP($A615,'Sheet1 - Table (1)'!$A$8:$AG$1186,COLUMN(P$7),FALSE)</f>
        <v>1</v>
      </c>
      <c r="Q615" s="80" t="b">
        <f>VLOOKUP($A615,'Sheet1 - Table (1)'!$A$8:$AG$1186,COLUMN(Q$7),FALSE)</f>
        <v>1</v>
      </c>
      <c r="R615" s="80" t="b">
        <f>VLOOKUP($A615,'Sheet1 - Table (1)'!$A$8:$AG$1186,COLUMN(R$7),FALSE)</f>
        <v>1</v>
      </c>
      <c r="S615" s="80" t="b">
        <f>VLOOKUP($A615,'Sheet1 - Table (1)'!$A$8:$AG$1186,COLUMN(S$7),FALSE)</f>
        <v>1</v>
      </c>
      <c r="T615" s="80" t="b">
        <f>VLOOKUP($A615,'Sheet1 - Table (1)'!$A$8:$AG$1186,COLUMN(T$7),FALSE)</f>
        <v>1</v>
      </c>
      <c r="U615" s="80" t="str">
        <f t="shared" si="112"/>
        <v>BE-FR-IT-NE-SP-GE-UK</v>
      </c>
      <c r="V615" s="80" t="str">
        <f>VLOOKUP($A615,'Sheet1 - Table (1)'!$A$8:$AG$1186,COLUMN(V$7)+3,FALSE)</f>
        <v>LU - SICAV - Parte 1</v>
      </c>
      <c r="W615" s="80" t="str">
        <f>VLOOKUP(A615,'Sheet1 - Table (1)'!$A$8:$AF$10075,MATCH($W$8,'Sheet1 - Table (1)'!$10:$10,0),FALSE)</f>
        <v>Détermination des Prix Quotidien</v>
      </c>
      <c r="X615" s="80">
        <f>VLOOKUP(A615,'Sheet1 - Table (1)'!$A$8:$AAB$10075,MATCH($X$8,'Sheet1 - Table (1)'!$10:$10,0),FALSE)</f>
        <v>0</v>
      </c>
      <c r="Y615" s="96" t="str">
        <f t="shared" si="117"/>
        <v>Fonds de placement</v>
      </c>
      <c r="AA615" s="96" t="s">
        <v>1823</v>
      </c>
      <c r="AB615" s="96" t="s">
        <v>2874</v>
      </c>
      <c r="AC615" s="214" t="s">
        <v>2874</v>
      </c>
      <c r="AI615" s="96" t="s">
        <v>475</v>
      </c>
      <c r="AJ615" s="96" t="s">
        <v>475</v>
      </c>
      <c r="AK615" s="96" t="s">
        <v>1803</v>
      </c>
      <c r="AL615" s="96" t="s">
        <v>5091</v>
      </c>
      <c r="AM615" s="96" t="str">
        <f t="shared" si="119"/>
        <v>Placements alternatifs étrangers</v>
      </c>
      <c r="AN615" s="139">
        <v>1</v>
      </c>
      <c r="AO615" s="96" t="s">
        <v>2874</v>
      </c>
      <c r="AP615" s="96" t="s">
        <v>1804</v>
      </c>
      <c r="AS615" s="101" t="str">
        <f t="shared" si="120"/>
        <v/>
      </c>
      <c r="AY615" s="101">
        <v>1</v>
      </c>
      <c r="BZ615" s="101" t="str">
        <f t="shared" si="122"/>
        <v/>
      </c>
      <c r="CA615" s="101" t="s">
        <v>70</v>
      </c>
      <c r="CB615" s="101"/>
      <c r="CC615" s="101" t="s">
        <v>70</v>
      </c>
      <c r="CD615" s="42" t="s">
        <v>4374</v>
      </c>
      <c r="CE615" s="42" t="s">
        <v>4374</v>
      </c>
      <c r="CF615" s="42" t="str">
        <f>IFERROR(VLOOKUP(Funds[[#This Row],[Code ISIN]],[1]GLOBAL!$C$1:$L$27,10,FALSE)," ")</f>
        <v xml:space="preserve"> </v>
      </c>
      <c r="CG615" s="42" t="s">
        <v>4374</v>
      </c>
      <c r="CH615" s="42" t="s">
        <v>4374</v>
      </c>
      <c r="CI615" s="42" t="s">
        <v>4374</v>
      </c>
      <c r="CK615" s="96" t="s">
        <v>4374</v>
      </c>
      <c r="CL615" s="246" t="str">
        <f>VLOOKUP(Funds[[#This Row],[Code ISIN]],'Sheet1 - Table (1)'!$A$10:$AF$110017,MATCH("Funds Liquidity",'Sheet1 - Table (1)'!$10:$10,0),FALSE)</f>
        <v>Jour</v>
      </c>
    </row>
    <row r="616" spans="1:92">
      <c r="A616" s="80" t="s">
        <v>461</v>
      </c>
      <c r="B616" s="305">
        <f>IF(ISERROR(VALUE(VLOOKUP($A616,'Sheet1 - Table (1)'!$A$8:$AG$1186,COLUMN(B$7),FALSE))),VLOOKUP(A616,TK_MANQUANTS,2,FALSE),IF(VALUE(VLOOKUP($A616,'Sheet1 - Table (1)'!$A$8:$AG$1186,COLUMN(B$7),FALSE))=0,VLOOKUP(A616,TK_MANQUANTS,2,FALSE),VALUE(VLOOKUP($A616,'Sheet1 - Table (1)'!$A$8:$AG$1186,COLUMN(B$7),FALSE))))</f>
        <v>2384321</v>
      </c>
      <c r="C616" s="80" t="str">
        <f>VLOOKUP($A616,'Sheet1 - Table (1)'!$A$8:$AG$1186,COLUMN(C$7),FALSE)</f>
        <v>UBS (Lux) St S-Rogers Int Commodity Idx® CHF P-acc</v>
      </c>
      <c r="D616" s="82">
        <f>VLOOKUP($A616,'Sheet1 - Table (1)'!$A$8:$AG$1186,COLUMN(D$7),FALSE)</f>
        <v>42405</v>
      </c>
      <c r="E616" s="124">
        <f>VLOOKUP($A616,'Sheet1 - Table (1)'!$A$8:$AG$1186,COLUMN(E$7),FALSE)</f>
        <v>1.49</v>
      </c>
      <c r="F616" s="80" t="b">
        <f>VLOOKUP($A616,'Sheet1 - Table (1)'!$A$8:$AG$1186,COLUMN(F$7),FALSE)</f>
        <v>1</v>
      </c>
      <c r="G616" s="80" t="str">
        <f>VLOOKUP($A616,'Sheet1 - Table (1)'!$A$8:$AG$1186,COLUMN(G$7),FALSE)</f>
        <v>Luxembourg</v>
      </c>
      <c r="H616" s="80" t="str">
        <f>VLOOKUP($A616,'Sheet1 - Table (1)'!$A$8:$AG$1186,COLUMN(H$7),FALSE)</f>
        <v>CHF</v>
      </c>
      <c r="I616" s="80" t="str">
        <f>VLOOKUP($A616,'Sheet1 - Table (1)'!$A$8:$AG$1186,COLUMN(I$7),FALSE)</f>
        <v>Fonds de placement</v>
      </c>
      <c r="J616" s="80" t="str">
        <f>VLOOKUP($A616,'Sheet1 - Table (1)'!$A$8:$AG$1186,COLUMN(J$7),FALSE)</f>
        <v>Commodity</v>
      </c>
      <c r="K616" s="82">
        <f>VLOOKUP($A616,'Sheet1 - Table (1)'!$A$8:$AG$1186,COLUMN(K$7),FALSE)</f>
        <v>0</v>
      </c>
      <c r="L616" s="80">
        <f>VLOOKUP($A616,'Sheet1 - Table (1)'!$A$8:$AG$1186,COLUMN(L$7),FALSE)</f>
        <v>0</v>
      </c>
      <c r="M616" s="80" t="str">
        <f>VLOOKUP($A616,'Sheet1 - Table (1)'!$A$8:$AG$1186,COLUMN(M$7),FALSE)</f>
        <v>Retained</v>
      </c>
      <c r="N616" s="80" t="b">
        <f>VLOOKUP($A616,'Sheet1 - Table (1)'!$A$8:$AG$1186,COLUMN(N$7),FALSE)</f>
        <v>1</v>
      </c>
      <c r="O616" s="80" t="b">
        <f>VLOOKUP($A616,'Sheet1 - Table (1)'!$A$8:$AG$1186,COLUMN(O$7),FALSE)</f>
        <v>1</v>
      </c>
      <c r="P616" s="80" t="b">
        <f>VLOOKUP($A616,'Sheet1 - Table (1)'!$A$8:$AG$1186,COLUMN(P$7),FALSE)</f>
        <v>1</v>
      </c>
      <c r="Q616" s="80" t="b">
        <f>VLOOKUP($A616,'Sheet1 - Table (1)'!$A$8:$AG$1186,COLUMN(Q$7),FALSE)</f>
        <v>1</v>
      </c>
      <c r="R616" s="80" t="b">
        <f>VLOOKUP($A616,'Sheet1 - Table (1)'!$A$8:$AG$1186,COLUMN(R$7),FALSE)</f>
        <v>1</v>
      </c>
      <c r="S616" s="80" t="b">
        <f>VLOOKUP($A616,'Sheet1 - Table (1)'!$A$8:$AG$1186,COLUMN(S$7),FALSE)</f>
        <v>1</v>
      </c>
      <c r="T616" s="80">
        <f>VLOOKUP($A616,'Sheet1 - Table (1)'!$A$8:$AG$1186,COLUMN(T$7),FALSE)</f>
        <v>0</v>
      </c>
      <c r="U616" s="80" t="str">
        <f t="shared" si="112"/>
        <v>BE-FR-IT-NE-SP-GE</v>
      </c>
      <c r="V616" s="80" t="str">
        <f>VLOOKUP($A616,'Sheet1 - Table (1)'!$A$8:$AG$1186,COLUMN(V$7)+3,FALSE)</f>
        <v>LU - SICAV - Parte 1</v>
      </c>
      <c r="W616" s="80" t="str">
        <f>VLOOKUP(A616,'Sheet1 - Table (1)'!$A$8:$AF$10075,MATCH($W$8,'Sheet1 - Table (1)'!$10:$10,0),FALSE)</f>
        <v>Détermination des Prix Quotidien</v>
      </c>
      <c r="X616" s="80">
        <f>VLOOKUP(A616,'Sheet1 - Table (1)'!$A$8:$AAB$10075,MATCH($X$8,'Sheet1 - Table (1)'!$10:$10,0),FALSE)</f>
        <v>0</v>
      </c>
      <c r="Y616" s="96" t="str">
        <f t="shared" si="117"/>
        <v>Fonds de placement</v>
      </c>
      <c r="AA616" s="96" t="s">
        <v>1823</v>
      </c>
      <c r="AB616" s="96" t="s">
        <v>2874</v>
      </c>
      <c r="AC616" s="214" t="s">
        <v>2874</v>
      </c>
      <c r="AG616" s="96" t="s">
        <v>475</v>
      </c>
      <c r="AI616" s="96" t="s">
        <v>475</v>
      </c>
      <c r="AJ616" s="96" t="s">
        <v>475</v>
      </c>
      <c r="AK616" s="96" t="s">
        <v>1803</v>
      </c>
      <c r="AL616" s="96" t="s">
        <v>5091</v>
      </c>
      <c r="AM616" s="96" t="str">
        <f t="shared" si="119"/>
        <v>Placements alternatifs étrangers hedged</v>
      </c>
      <c r="AN616" s="139">
        <v>1</v>
      </c>
      <c r="AO616" s="96" t="s">
        <v>2874</v>
      </c>
      <c r="AP616" s="96" t="s">
        <v>1804</v>
      </c>
      <c r="AS616" s="101" t="str">
        <f t="shared" si="120"/>
        <v/>
      </c>
      <c r="AX616" s="101">
        <v>1</v>
      </c>
      <c r="BZ616" s="101" t="str">
        <f t="shared" si="122"/>
        <v/>
      </c>
      <c r="CA616" s="101" t="s">
        <v>70</v>
      </c>
      <c r="CB616" s="101"/>
      <c r="CC616" s="101" t="s">
        <v>70</v>
      </c>
      <c r="CD616" s="42" t="s">
        <v>4374</v>
      </c>
      <c r="CE616" s="42" t="s">
        <v>4374</v>
      </c>
      <c r="CF616" s="42" t="str">
        <f>IFERROR(VLOOKUP(Funds[[#This Row],[Code ISIN]],[1]GLOBAL!$C$1:$L$27,10,FALSE)," ")</f>
        <v xml:space="preserve"> </v>
      </c>
      <c r="CG616" s="42" t="s">
        <v>4374</v>
      </c>
      <c r="CH616" s="42" t="s">
        <v>4374</v>
      </c>
      <c r="CI616" s="42" t="s">
        <v>4374</v>
      </c>
      <c r="CK616" s="96" t="s">
        <v>4374</v>
      </c>
      <c r="CL616" s="246" t="str">
        <f>VLOOKUP(Funds[[#This Row],[Code ISIN]],'Sheet1 - Table (1)'!$A$10:$AF$110017,MATCH("Funds Liquidity",'Sheet1 - Table (1)'!$10:$10,0),FALSE)</f>
        <v>Jour</v>
      </c>
    </row>
    <row r="617" spans="1:92">
      <c r="A617" s="96" t="s">
        <v>900</v>
      </c>
      <c r="B617" s="305">
        <f>IF(ISERROR(VALUE(VLOOKUP($A617,'Sheet1 - Table (1)'!$A$8:$AG$1186,COLUMN(B$7),FALSE))),VLOOKUP(A617,TK_MANQUANTS,2,FALSE),IF(VALUE(VLOOKUP($A617,'Sheet1 - Table (1)'!$A$8:$AG$1186,COLUMN(B$7),FALSE))=0,VLOOKUP(A617,TK_MANQUANTS,2,FALSE),VALUE(VLOOKUP($A617,'Sheet1 - Table (1)'!$A$8:$AG$1186,COLUMN(B$7),FALSE))))</f>
        <v>2468914</v>
      </c>
      <c r="C617" s="80" t="str">
        <f>VLOOKUP($A617,'Sheet1 - Table (1)'!$A$8:$AG$1186,COLUMN(C$7),FALSE)</f>
        <v>Amundi Fds II Pioneer US Dol Aggrgte Bd A ND EUR</v>
      </c>
      <c r="D617" s="82">
        <f>VLOOKUP($A617,'Sheet1 - Table (1)'!$A$8:$AG$1186,COLUMN(D$7),FALSE)</f>
        <v>43465</v>
      </c>
      <c r="E617" s="124">
        <f>VLOOKUP($A617,'Sheet1 - Table (1)'!$A$8:$AG$1186,COLUMN(E$7),FALSE)</f>
        <v>1.26</v>
      </c>
      <c r="F617" s="80" t="b">
        <f>VLOOKUP($A617,'Sheet1 - Table (1)'!$A$8:$AG$1186,COLUMN(F$7),FALSE)</f>
        <v>1</v>
      </c>
      <c r="G617" s="80" t="str">
        <f>VLOOKUP($A617,'Sheet1 - Table (1)'!$A$8:$AG$1186,COLUMN(G$7),FALSE)</f>
        <v>Luxembourg</v>
      </c>
      <c r="H617" s="80" t="str">
        <f>VLOOKUP($A617,'Sheet1 - Table (1)'!$A$8:$AG$1186,COLUMN(H$7),FALSE)</f>
        <v>EUR</v>
      </c>
      <c r="I617" s="80" t="str">
        <f>VLOOKUP($A617,'Sheet1 - Table (1)'!$A$8:$AG$1186,COLUMN(I$7),FALSE)</f>
        <v>Fonds de placement</v>
      </c>
      <c r="J617" s="80" t="str">
        <f>VLOOKUP($A617,'Sheet1 - Table (1)'!$A$8:$AG$1186,COLUMN(J$7),FALSE)</f>
        <v>Obligation</v>
      </c>
      <c r="K617" s="82">
        <f>VLOOKUP($A617,'Sheet1 - Table (1)'!$A$8:$AG$1186,COLUMN(K$7),FALSE)</f>
        <v>0</v>
      </c>
      <c r="L617" s="80">
        <f>VLOOKUP($A617,'Sheet1 - Table (1)'!$A$8:$AG$1186,COLUMN(L$7),FALSE)</f>
        <v>0</v>
      </c>
      <c r="M617" s="80" t="str">
        <f>VLOOKUP($A617,'Sheet1 - Table (1)'!$A$8:$AG$1186,COLUMN(M$7),FALSE)</f>
        <v>Retained</v>
      </c>
      <c r="N617" s="80">
        <f>VLOOKUP($A617,'Sheet1 - Table (1)'!$A$8:$AG$1186,COLUMN(N$7),FALSE)</f>
        <v>0</v>
      </c>
      <c r="O617" s="80" t="b">
        <f>VLOOKUP($A617,'Sheet1 - Table (1)'!$A$8:$AG$1186,COLUMN(O$7),FALSE)</f>
        <v>1</v>
      </c>
      <c r="P617" s="80">
        <f>VLOOKUP($A617,'Sheet1 - Table (1)'!$A$8:$AG$1186,COLUMN(P$7),FALSE)</f>
        <v>0</v>
      </c>
      <c r="Q617" s="80" t="b">
        <f>VLOOKUP($A617,'Sheet1 - Table (1)'!$A$8:$AG$1186,COLUMN(Q$7),FALSE)</f>
        <v>1</v>
      </c>
      <c r="R617" s="80" t="b">
        <f>VLOOKUP($A617,'Sheet1 - Table (1)'!$A$8:$AG$1186,COLUMN(R$7),FALSE)</f>
        <v>1</v>
      </c>
      <c r="S617" s="80" t="b">
        <f>VLOOKUP($A617,'Sheet1 - Table (1)'!$A$8:$AG$1186,COLUMN(S$7),FALSE)</f>
        <v>1</v>
      </c>
      <c r="T617" s="80">
        <f>VLOOKUP($A617,'Sheet1 - Table (1)'!$A$8:$AG$1186,COLUMN(T$7),FALSE)</f>
        <v>0</v>
      </c>
      <c r="U617" s="80" t="str">
        <f t="shared" si="112"/>
        <v>FR-NE-SP-GE</v>
      </c>
      <c r="V617" s="80" t="str">
        <f>VLOOKUP($A617,'Sheet1 - Table (1)'!$A$8:$AG$1186,COLUMN(V$7)+3,FALSE)</f>
        <v>LU - FCP - Parte 1</v>
      </c>
      <c r="W617" s="80" t="str">
        <f>VLOOKUP(A617,'Sheet1 - Table (1)'!$A$8:$AF$10075,MATCH($W$8,'Sheet1 - Table (1)'!$10:$10,0),FALSE)</f>
        <v>Détermination des Prix Quotidien</v>
      </c>
      <c r="X617" s="80">
        <f>VLOOKUP(A617,'Sheet1 - Table (1)'!$A$8:$AAB$10075,MATCH($X$8,'Sheet1 - Table (1)'!$10:$10,0),FALSE)</f>
        <v>0</v>
      </c>
      <c r="Y617" s="96" t="str">
        <f t="shared" si="117"/>
        <v>Fonds de placement</v>
      </c>
      <c r="AA617" s="96" t="s">
        <v>1823</v>
      </c>
      <c r="AB617" s="96" t="s">
        <v>2481</v>
      </c>
      <c r="AC617" s="214" t="s">
        <v>140</v>
      </c>
      <c r="AD617" s="214" t="s">
        <v>2481</v>
      </c>
      <c r="AE617" s="96" t="s">
        <v>2481</v>
      </c>
      <c r="AF617" s="246" t="s">
        <v>2546</v>
      </c>
      <c r="AI617" s="96" t="s">
        <v>381</v>
      </c>
      <c r="AJ617" s="96" t="s">
        <v>140</v>
      </c>
      <c r="AK617" s="96" t="s">
        <v>140</v>
      </c>
      <c r="AL617" s="96" t="s">
        <v>2481</v>
      </c>
      <c r="AM617" s="96" t="str">
        <f t="shared" si="119"/>
        <v>Obligations étrangères</v>
      </c>
      <c r="AO617" s="96" t="s">
        <v>2481</v>
      </c>
      <c r="AP617" s="96" t="s">
        <v>86</v>
      </c>
      <c r="AQ617" s="96">
        <v>5.63</v>
      </c>
      <c r="AR617" s="101">
        <v>3.2599999999999997E-2</v>
      </c>
      <c r="AS617" s="101">
        <f t="shared" si="120"/>
        <v>1.9999999999999997E-2</v>
      </c>
      <c r="AT617" s="101">
        <v>0.55000000000000004</v>
      </c>
      <c r="AU617" s="101">
        <v>0.105</v>
      </c>
      <c r="AV617" s="101">
        <v>0.23799999999999999</v>
      </c>
      <c r="AW617" s="101">
        <v>0.107</v>
      </c>
      <c r="AY617" s="101">
        <v>1</v>
      </c>
      <c r="BN617" s="101">
        <v>1</v>
      </c>
      <c r="BV617" s="101">
        <v>0.73399999999999999</v>
      </c>
      <c r="BW617" s="101">
        <v>0.26600000000000001</v>
      </c>
      <c r="BY617" s="101" t="s">
        <v>2090</v>
      </c>
      <c r="BZ617" s="101" t="str">
        <f t="shared" si="122"/>
        <v>Courbe USD Aggregate MID</v>
      </c>
      <c r="CA617" s="101" t="s">
        <v>70</v>
      </c>
      <c r="CB617" s="101"/>
      <c r="CC617" s="101" t="s">
        <v>70</v>
      </c>
      <c r="CD617" s="42" t="s">
        <v>4374</v>
      </c>
      <c r="CE617" s="42" t="s">
        <v>4374</v>
      </c>
      <c r="CF617" s="42" t="str">
        <f>IFERROR(VLOOKUP(Funds[[#This Row],[Code ISIN]],[1]GLOBAL!$C$1:$L$27,10,FALSE)," ")</f>
        <v xml:space="preserve"> </v>
      </c>
      <c r="CG617" s="42" t="s">
        <v>4374</v>
      </c>
      <c r="CH617" s="42" t="s">
        <v>4374</v>
      </c>
      <c r="CI617" s="42" t="s">
        <v>4374</v>
      </c>
      <c r="CJ617" s="123">
        <v>43039</v>
      </c>
      <c r="CK617" s="96" t="s">
        <v>4374</v>
      </c>
      <c r="CL617" s="246" t="str">
        <f>VLOOKUP(Funds[[#This Row],[Code ISIN]],'Sheet1 - Table (1)'!$A$10:$AF$110017,MATCH("Funds Liquidity",'Sheet1 - Table (1)'!$10:$10,0),FALSE)</f>
        <v>Jour</v>
      </c>
    </row>
    <row r="618" spans="1:92">
      <c r="A618" s="80" t="s">
        <v>637</v>
      </c>
      <c r="B618" s="305">
        <f>IF(ISERROR(VALUE(VLOOKUP($A618,'Sheet1 - Table (1)'!$A$8:$AG$1186,COLUMN(B$7),FALSE))),VLOOKUP(A618,TK_MANQUANTS,2,FALSE),IF(VALUE(VLOOKUP($A618,'Sheet1 - Table (1)'!$A$8:$AG$1186,COLUMN(B$7),FALSE))=0,VLOOKUP(A618,TK_MANQUANTS,2,FALSE),VALUE(VLOOKUP($A618,'Sheet1 - Table (1)'!$A$8:$AG$1186,COLUMN(B$7),FALSE))))</f>
        <v>21302868</v>
      </c>
      <c r="C618" s="80" t="str">
        <f>VLOOKUP($A618,'Sheet1 - Table (1)'!$A$8:$AG$1186,COLUMN(C$7),FALSE)</f>
        <v>Amundi Fds II Pioneer US Dol Aggrgte Bd I NDH EUR</v>
      </c>
      <c r="D618" s="82">
        <f>VLOOKUP($A618,'Sheet1 - Table (1)'!$A$8:$AG$1186,COLUMN(D$7),FALSE)</f>
        <v>43465</v>
      </c>
      <c r="E618" s="124">
        <f>VLOOKUP($A618,'Sheet1 - Table (1)'!$A$8:$AG$1186,COLUMN(E$7),FALSE)</f>
        <v>0.56000000000000005</v>
      </c>
      <c r="F618" s="80" t="b">
        <f>VLOOKUP($A618,'Sheet1 - Table (1)'!$A$8:$AG$1186,COLUMN(F$7),FALSE)</f>
        <v>1</v>
      </c>
      <c r="G618" s="80" t="str">
        <f>VLOOKUP($A618,'Sheet1 - Table (1)'!$A$8:$AG$1186,COLUMN(G$7),FALSE)</f>
        <v>Luxembourg</v>
      </c>
      <c r="H618" s="80" t="str">
        <f>VLOOKUP($A618,'Sheet1 - Table (1)'!$A$8:$AG$1186,COLUMN(H$7),FALSE)</f>
        <v>EUR</v>
      </c>
      <c r="I618" s="80" t="str">
        <f>VLOOKUP($A618,'Sheet1 - Table (1)'!$A$8:$AG$1186,COLUMN(I$7),FALSE)</f>
        <v>Fonds de placement</v>
      </c>
      <c r="J618" s="80" t="str">
        <f>VLOOKUP($A618,'Sheet1 - Table (1)'!$A$8:$AG$1186,COLUMN(J$7),FALSE)</f>
        <v>Obligation</v>
      </c>
      <c r="K618" s="82">
        <f>VLOOKUP($A618,'Sheet1 - Table (1)'!$A$8:$AG$1186,COLUMN(K$7),FALSE)</f>
        <v>0</v>
      </c>
      <c r="L618" s="80">
        <f>VLOOKUP($A618,'Sheet1 - Table (1)'!$A$8:$AG$1186,COLUMN(L$7),FALSE)</f>
        <v>0</v>
      </c>
      <c r="M618" s="80" t="str">
        <f>VLOOKUP($A618,'Sheet1 - Table (1)'!$A$8:$AG$1186,COLUMN(M$7),FALSE)</f>
        <v>Retained</v>
      </c>
      <c r="N618" s="80">
        <f>VLOOKUP($A618,'Sheet1 - Table (1)'!$A$8:$AG$1186,COLUMN(N$7),FALSE)</f>
        <v>0</v>
      </c>
      <c r="O618" s="80" t="b">
        <f>VLOOKUP($A618,'Sheet1 - Table (1)'!$A$8:$AG$1186,COLUMN(O$7),FALSE)</f>
        <v>1</v>
      </c>
      <c r="P618" s="80">
        <f>VLOOKUP($A618,'Sheet1 - Table (1)'!$A$8:$AG$1186,COLUMN(P$7),FALSE)</f>
        <v>0</v>
      </c>
      <c r="Q618" s="80" t="b">
        <f>VLOOKUP($A618,'Sheet1 - Table (1)'!$A$8:$AG$1186,COLUMN(Q$7),FALSE)</f>
        <v>1</v>
      </c>
      <c r="R618" s="80" t="b">
        <f>VLOOKUP($A618,'Sheet1 - Table (1)'!$A$8:$AG$1186,COLUMN(R$7),FALSE)</f>
        <v>1</v>
      </c>
      <c r="S618" s="80">
        <f>VLOOKUP($A618,'Sheet1 - Table (1)'!$A$8:$AG$1186,COLUMN(S$7),FALSE)</f>
        <v>0</v>
      </c>
      <c r="T618" s="80">
        <f>VLOOKUP($A618,'Sheet1 - Table (1)'!$A$8:$AG$1186,COLUMN(T$7),FALSE)</f>
        <v>0</v>
      </c>
      <c r="U618" s="80" t="str">
        <f t="shared" si="112"/>
        <v>FR-NE-SP</v>
      </c>
      <c r="V618" s="80" t="str">
        <f>VLOOKUP($A618,'Sheet1 - Table (1)'!$A$8:$AG$1186,COLUMN(V$7)+3,FALSE)</f>
        <v>LU - FCP - Parte 1</v>
      </c>
      <c r="W618" s="80" t="str">
        <f>VLOOKUP(A618,'Sheet1 - Table (1)'!$A$8:$AF$10075,MATCH($W$8,'Sheet1 - Table (1)'!$10:$10,0),FALSE)</f>
        <v>Détermination des Prix Quotidien</v>
      </c>
      <c r="X618" s="80">
        <f>VLOOKUP(A618,'Sheet1 - Table (1)'!$A$8:$AAB$10075,MATCH($X$8,'Sheet1 - Table (1)'!$10:$10,0),FALSE)</f>
        <v>0</v>
      </c>
      <c r="Y618" s="96" t="str">
        <f t="shared" si="117"/>
        <v>Fonds de placement</v>
      </c>
      <c r="AA618" s="96" t="s">
        <v>1823</v>
      </c>
      <c r="AB618" s="96" t="s">
        <v>2481</v>
      </c>
      <c r="AC618" s="214" t="s">
        <v>140</v>
      </c>
      <c r="AD618" s="214" t="s">
        <v>2481</v>
      </c>
      <c r="AE618" s="96" t="s">
        <v>2481</v>
      </c>
      <c r="AF618" s="246" t="s">
        <v>2546</v>
      </c>
      <c r="AG618" s="96" t="s">
        <v>2857</v>
      </c>
      <c r="AI618" s="96" t="s">
        <v>381</v>
      </c>
      <c r="AJ618" s="96" t="s">
        <v>140</v>
      </c>
      <c r="AK618" s="96" t="s">
        <v>140</v>
      </c>
      <c r="AL618" s="96" t="s">
        <v>2481</v>
      </c>
      <c r="AM618" s="96" t="str">
        <f t="shared" si="119"/>
        <v>Obligations étrangères</v>
      </c>
      <c r="AO618" s="96" t="s">
        <v>2481</v>
      </c>
      <c r="AP618" s="96" t="s">
        <v>86</v>
      </c>
      <c r="AQ618" s="96">
        <v>5.63</v>
      </c>
      <c r="AR618" s="101">
        <v>3.2599999999999997E-2</v>
      </c>
      <c r="AS618" s="101">
        <f t="shared" si="120"/>
        <v>2.6999999999999996E-2</v>
      </c>
      <c r="AT618" s="101">
        <v>0.56000000000000005</v>
      </c>
      <c r="AU618" s="101">
        <v>0.10100000000000001</v>
      </c>
      <c r="AV618" s="101">
        <v>0.23699999999999999</v>
      </c>
      <c r="AW618" s="101">
        <v>0.10199999999999999</v>
      </c>
      <c r="AY618" s="101">
        <v>1</v>
      </c>
      <c r="BN618" s="101">
        <v>1</v>
      </c>
      <c r="BT618" s="101">
        <v>0</v>
      </c>
      <c r="BU618" s="101">
        <v>0</v>
      </c>
      <c r="BV618" s="101">
        <v>0.63100000000000001</v>
      </c>
      <c r="BW618" s="101">
        <v>0.36899999999999999</v>
      </c>
      <c r="BY618" s="101" t="s">
        <v>126</v>
      </c>
      <c r="BZ618" s="101" t="str">
        <f t="shared" si="122"/>
        <v>Courbe USD Aggregate MID</v>
      </c>
      <c r="CA618" s="101" t="s">
        <v>70</v>
      </c>
      <c r="CB618" s="101"/>
      <c r="CC618" s="101" t="s">
        <v>70</v>
      </c>
      <c r="CD618" s="42" t="s">
        <v>4374</v>
      </c>
      <c r="CE618" s="42" t="s">
        <v>4374</v>
      </c>
      <c r="CF618" s="42" t="str">
        <f>IFERROR(VLOOKUP(Funds[[#This Row],[Code ISIN]],[1]GLOBAL!$C$1:$L$27,10,FALSE)," ")</f>
        <v xml:space="preserve"> </v>
      </c>
      <c r="CG618" s="42" t="s">
        <v>4374</v>
      </c>
      <c r="CH618" s="42" t="s">
        <v>4374</v>
      </c>
      <c r="CI618" s="42" t="s">
        <v>4374</v>
      </c>
      <c r="CJ618" s="123">
        <v>43039</v>
      </c>
      <c r="CK618" s="96" t="s">
        <v>4374</v>
      </c>
      <c r="CL618" s="246" t="str">
        <f>VLOOKUP(Funds[[#This Row],[Code ISIN]],'Sheet1 - Table (1)'!$A$10:$AF$110017,MATCH("Funds Liquidity",'Sheet1 - Table (1)'!$10:$10,0),FALSE)</f>
        <v>Jour</v>
      </c>
    </row>
    <row r="619" spans="1:92">
      <c r="A619" s="80" t="s">
        <v>2051</v>
      </c>
      <c r="B619" s="305">
        <f>IF(ISERROR(VALUE(VLOOKUP($A619,'Sheet1 - Table (1)'!$A$8:$AG$1186,COLUMN(B$7),FALSE))),VLOOKUP(A619,TK_MANQUANTS,2,FALSE),IF(VALUE(VLOOKUP($A619,'Sheet1 - Table (1)'!$A$8:$AG$1186,COLUMN(B$7),FALSE))=0,VLOOKUP(A619,TK_MANQUANTS,2,FALSE),VALUE(VLOOKUP($A619,'Sheet1 - Table (1)'!$A$8:$AG$1186,COLUMN(B$7),FALSE))))</f>
        <v>1034666</v>
      </c>
      <c r="C619" s="80" t="str">
        <f>VLOOKUP($A619,'Sheet1 - Table (1)'!$A$8:$AG$1186,COLUMN(C$7),FALSE)</f>
        <v>Schroder ISF EURO Bond C Acc</v>
      </c>
      <c r="D619" s="82">
        <f>VLOOKUP($A619,'Sheet1 - Table (1)'!$A$8:$AG$1186,COLUMN(D$7),FALSE)</f>
        <v>43942</v>
      </c>
      <c r="E619" s="124">
        <f>VLOOKUP($A619,'Sheet1 - Table (1)'!$A$8:$AG$1186,COLUMN(E$7),FALSE)</f>
        <v>0.52</v>
      </c>
      <c r="F619" s="80" t="b">
        <f>VLOOKUP($A619,'Sheet1 - Table (1)'!$A$8:$AG$1186,COLUMN(F$7),FALSE)</f>
        <v>1</v>
      </c>
      <c r="G619" s="80" t="str">
        <f>VLOOKUP($A619,'Sheet1 - Table (1)'!$A$8:$AG$1186,COLUMN(G$7),FALSE)</f>
        <v>Luxembourg</v>
      </c>
      <c r="H619" s="80" t="str">
        <f>VLOOKUP($A619,'Sheet1 - Table (1)'!$A$8:$AG$1186,COLUMN(H$7),FALSE)</f>
        <v>EUR</v>
      </c>
      <c r="I619" s="80" t="str">
        <f>VLOOKUP($A619,'Sheet1 - Table (1)'!$A$8:$AG$1186,COLUMN(I$7),FALSE)</f>
        <v>Fonds de placement</v>
      </c>
      <c r="J619" s="80" t="str">
        <f>VLOOKUP($A619,'Sheet1 - Table (1)'!$A$8:$AG$1186,COLUMN(J$7),FALSE)</f>
        <v>Obligation</v>
      </c>
      <c r="K619" s="82">
        <f>VLOOKUP($A619,'Sheet1 - Table (1)'!$A$8:$AG$1186,COLUMN(K$7),FALSE)</f>
        <v>44255</v>
      </c>
      <c r="L619" s="80">
        <f>VLOOKUP($A619,'Sheet1 - Table (1)'!$A$8:$AG$1186,COLUMN(L$7),FALSE)</f>
        <v>1859.9392209</v>
      </c>
      <c r="M619" s="80" t="str">
        <f>VLOOKUP($A619,'Sheet1 - Table (1)'!$A$8:$AG$1186,COLUMN(M$7),FALSE)</f>
        <v>Retained</v>
      </c>
      <c r="N619" s="80">
        <f>VLOOKUP($A619,'Sheet1 - Table (1)'!$A$8:$AG$1186,COLUMN(N$7),FALSE)</f>
        <v>0</v>
      </c>
      <c r="O619" s="80" t="b">
        <f>VLOOKUP($A619,'Sheet1 - Table (1)'!$A$8:$AG$1186,COLUMN(O$7),FALSE)</f>
        <v>1</v>
      </c>
      <c r="P619" s="80" t="b">
        <f>VLOOKUP($A619,'Sheet1 - Table (1)'!$A$8:$AG$1186,COLUMN(P$7),FALSE)</f>
        <v>1</v>
      </c>
      <c r="Q619" s="80" t="b">
        <f>VLOOKUP($A619,'Sheet1 - Table (1)'!$A$8:$AG$1186,COLUMN(Q$7),FALSE)</f>
        <v>1</v>
      </c>
      <c r="R619" s="80" t="b">
        <f>VLOOKUP($A619,'Sheet1 - Table (1)'!$A$8:$AG$1186,COLUMN(R$7),FALSE)</f>
        <v>1</v>
      </c>
      <c r="S619" s="80" t="b">
        <f>VLOOKUP($A619,'Sheet1 - Table (1)'!$A$8:$AG$1186,COLUMN(S$7),FALSE)</f>
        <v>1</v>
      </c>
      <c r="T619" s="80" t="b">
        <f>VLOOKUP($A619,'Sheet1 - Table (1)'!$A$8:$AG$1186,COLUMN(T$7),FALSE)</f>
        <v>1</v>
      </c>
      <c r="U619" s="80" t="str">
        <f t="shared" si="112"/>
        <v>FR-IT-NE-SP-GE-UK</v>
      </c>
      <c r="V619" s="80" t="str">
        <f>VLOOKUP($A619,'Sheet1 - Table (1)'!$A$8:$AG$1186,COLUMN(V$7)+3,FALSE)</f>
        <v>LU - SICAV - Parte 1</v>
      </c>
      <c r="W619" s="80" t="str">
        <f>VLOOKUP(A619,'Sheet1 - Table (1)'!$A$8:$AF$10075,MATCH($W$8,'Sheet1 - Table (1)'!$10:$10,0),FALSE)</f>
        <v>Détermination des Prix Quotidien</v>
      </c>
      <c r="X619" s="80">
        <f>VLOOKUP(A619,'Sheet1 - Table (1)'!$A$8:$AAB$10075,MATCH($X$8,'Sheet1 - Table (1)'!$10:$10,0),FALSE)</f>
        <v>0</v>
      </c>
      <c r="Y619" s="96" t="str">
        <f t="shared" si="117"/>
        <v>Fonds de placement</v>
      </c>
      <c r="AA619" s="96" t="s">
        <v>1823</v>
      </c>
      <c r="AB619" s="96" t="s">
        <v>2481</v>
      </c>
      <c r="AC619" s="214" t="s">
        <v>140</v>
      </c>
      <c r="AD619" s="214" t="s">
        <v>2481</v>
      </c>
      <c r="AE619" s="96" t="s">
        <v>2542</v>
      </c>
      <c r="AF619" s="246" t="s">
        <v>2481</v>
      </c>
      <c r="AG619" s="96" t="s">
        <v>2857</v>
      </c>
      <c r="AI619" s="96" t="s">
        <v>381</v>
      </c>
      <c r="AJ619" s="96" t="s">
        <v>140</v>
      </c>
      <c r="AK619" s="96" t="s">
        <v>140</v>
      </c>
      <c r="AL619" s="96" t="s">
        <v>2481</v>
      </c>
      <c r="AM619" s="96" t="str">
        <f t="shared" si="119"/>
        <v>Obligations étrangères</v>
      </c>
      <c r="AO619" s="96" t="s">
        <v>2481</v>
      </c>
      <c r="AP619" s="96" t="s">
        <v>75</v>
      </c>
      <c r="AQ619" s="96">
        <v>7.02</v>
      </c>
      <c r="AR619" s="101">
        <v>1E-3</v>
      </c>
      <c r="AS619" s="101">
        <f t="shared" si="120"/>
        <v>-4.1999999999999997E-3</v>
      </c>
      <c r="AT619" s="101">
        <v>0.432</v>
      </c>
      <c r="AU619" s="101">
        <v>0.223</v>
      </c>
      <c r="AV619" s="101">
        <v>0.253</v>
      </c>
      <c r="AW619" s="101">
        <v>9.1999999999999998E-2</v>
      </c>
      <c r="AY619" s="101">
        <v>1</v>
      </c>
      <c r="BK619" s="101">
        <v>1</v>
      </c>
      <c r="BV619" s="137">
        <v>0.84199999999999997</v>
      </c>
      <c r="BW619" s="137">
        <v>0.158</v>
      </c>
      <c r="BY619" s="101" t="s">
        <v>2055</v>
      </c>
      <c r="BZ619" s="101" t="str">
        <f t="shared" si="122"/>
        <v>Courbe EUR Aggregate MID</v>
      </c>
      <c r="CA619" s="101" t="s">
        <v>4051</v>
      </c>
      <c r="CB619" s="122" t="s">
        <v>3758</v>
      </c>
      <c r="CC619" s="101" t="s">
        <v>3952</v>
      </c>
      <c r="CD619" s="42" t="s">
        <v>4374</v>
      </c>
      <c r="CE619" s="42" t="s">
        <v>1633</v>
      </c>
      <c r="CF619" s="42" t="str">
        <f>IFERROR(VLOOKUP(Funds[[#This Row],[Code ISIN]],[1]GLOBAL!$C$1:$L$27,10,FALSE)," ")</f>
        <v xml:space="preserve"> </v>
      </c>
      <c r="CG619" s="42" t="s">
        <v>1633</v>
      </c>
      <c r="CH619" s="42" t="s">
        <v>4374</v>
      </c>
      <c r="CI619" s="42" t="s">
        <v>4374</v>
      </c>
      <c r="CJ619" s="123">
        <v>43039</v>
      </c>
      <c r="CK619" s="96" t="s">
        <v>4374</v>
      </c>
      <c r="CL619" s="246" t="str">
        <f>VLOOKUP(Funds[[#This Row],[Code ISIN]],'Sheet1 - Table (1)'!$A$10:$AF$110017,MATCH("Funds Liquidity",'Sheet1 - Table (1)'!$10:$10,0),FALSE)</f>
        <v>Jour</v>
      </c>
      <c r="CN619" s="246" t="s">
        <v>140</v>
      </c>
    </row>
    <row r="620" spans="1:92">
      <c r="A620" s="80" t="s">
        <v>389</v>
      </c>
      <c r="B620" s="305">
        <f>IF(ISERROR(VALUE(VLOOKUP($A620,'Sheet1 - Table (1)'!$A$8:$AG$1186,COLUMN(B$7),FALSE))),VLOOKUP(A620,TK_MANQUANTS,2,FALSE),IF(VALUE(VLOOKUP($A620,'Sheet1 - Table (1)'!$A$8:$AG$1186,COLUMN(B$7),FALSE))=0,VLOOKUP(A620,TK_MANQUANTS,2,FALSE),VALUE(VLOOKUP($A620,'Sheet1 - Table (1)'!$A$8:$AG$1186,COLUMN(B$7),FALSE))))</f>
        <v>2559054</v>
      </c>
      <c r="C620" s="80" t="str">
        <f>VLOOKUP($A620,'Sheet1 - Table (1)'!$A$8:$AG$1186,COLUMN(C$7),FALSE)</f>
        <v>BGF Euro-Markets D2 EUR</v>
      </c>
      <c r="D620" s="82">
        <f>VLOOKUP($A620,'Sheet1 - Table (1)'!$A$8:$AG$1186,COLUMN(D$7),FALSE)</f>
        <v>44196</v>
      </c>
      <c r="E620" s="124">
        <f>VLOOKUP($A620,'Sheet1 - Table (1)'!$A$8:$AG$1186,COLUMN(E$7),FALSE)</f>
        <v>1.07</v>
      </c>
      <c r="F620" s="80" t="b">
        <f>VLOOKUP($A620,'Sheet1 - Table (1)'!$A$8:$AG$1186,COLUMN(F$7),FALSE)</f>
        <v>1</v>
      </c>
      <c r="G620" s="80" t="str">
        <f>VLOOKUP($A620,'Sheet1 - Table (1)'!$A$8:$AG$1186,COLUMN(G$7),FALSE)</f>
        <v>Luxembourg</v>
      </c>
      <c r="H620" s="80" t="str">
        <f>VLOOKUP($A620,'Sheet1 - Table (1)'!$A$8:$AG$1186,COLUMN(H$7),FALSE)</f>
        <v>EUR</v>
      </c>
      <c r="I620" s="80" t="str">
        <f>VLOOKUP($A620,'Sheet1 - Table (1)'!$A$8:$AG$1186,COLUMN(I$7),FALSE)</f>
        <v>Fonds de placement</v>
      </c>
      <c r="J620" s="80" t="str">
        <f>VLOOKUP($A620,'Sheet1 - Table (1)'!$A$8:$AG$1186,COLUMN(J$7),FALSE)</f>
        <v>Actions</v>
      </c>
      <c r="K620" s="82">
        <f>VLOOKUP($A620,'Sheet1 - Table (1)'!$A$8:$AG$1186,COLUMN(K$7),FALSE)</f>
        <v>44255</v>
      </c>
      <c r="L620" s="80">
        <f>VLOOKUP($A620,'Sheet1 - Table (1)'!$A$8:$AG$1186,COLUMN(L$7),FALSE)</f>
        <v>1774.6323890000001</v>
      </c>
      <c r="M620" s="80" t="str">
        <f>VLOOKUP($A620,'Sheet1 - Table (1)'!$A$8:$AG$1186,COLUMN(M$7),FALSE)</f>
        <v>Retained</v>
      </c>
      <c r="N620" s="80" t="b">
        <f>VLOOKUP($A620,'Sheet1 - Table (1)'!$A$8:$AG$1186,COLUMN(N$7),FALSE)</f>
        <v>1</v>
      </c>
      <c r="O620" s="80" t="b">
        <f>VLOOKUP($A620,'Sheet1 - Table (1)'!$A$8:$AG$1186,COLUMN(O$7),FALSE)</f>
        <v>1</v>
      </c>
      <c r="P620" s="80" t="b">
        <f>VLOOKUP($A620,'Sheet1 - Table (1)'!$A$8:$AG$1186,COLUMN(P$7),FALSE)</f>
        <v>1</v>
      </c>
      <c r="Q620" s="80" t="b">
        <f>VLOOKUP($A620,'Sheet1 - Table (1)'!$A$8:$AG$1186,COLUMN(Q$7),FALSE)</f>
        <v>1</v>
      </c>
      <c r="R620" s="80" t="b">
        <f>VLOOKUP($A620,'Sheet1 - Table (1)'!$A$8:$AG$1186,COLUMN(R$7),FALSE)</f>
        <v>1</v>
      </c>
      <c r="S620" s="80" t="b">
        <f>VLOOKUP($A620,'Sheet1 - Table (1)'!$A$8:$AG$1186,COLUMN(S$7),FALSE)</f>
        <v>1</v>
      </c>
      <c r="T620" s="80" t="b">
        <f>VLOOKUP($A620,'Sheet1 - Table (1)'!$A$8:$AG$1186,COLUMN(T$7),FALSE)</f>
        <v>1</v>
      </c>
      <c r="U620" s="80" t="str">
        <f t="shared" si="112"/>
        <v>BE-FR-IT-NE-SP-GE-UK</v>
      </c>
      <c r="V620" s="80" t="str">
        <f>VLOOKUP($A620,'Sheet1 - Table (1)'!$A$8:$AG$1186,COLUMN(V$7)+3,FALSE)</f>
        <v>LU - SICAV - Parte 1</v>
      </c>
      <c r="W620" s="80" t="str">
        <f>VLOOKUP(A620,'Sheet1 - Table (1)'!$A$8:$AF$10075,MATCH($W$8,'Sheet1 - Table (1)'!$10:$10,0),FALSE)</f>
        <v>Détermination des Prix Quotidien</v>
      </c>
      <c r="X620" s="80">
        <f>VLOOKUP(A620,'Sheet1 - Table (1)'!$A$8:$AAB$10075,MATCH($X$8,'Sheet1 - Table (1)'!$10:$10,0),FALSE)</f>
        <v>0</v>
      </c>
      <c r="Y620" s="96" t="str">
        <f t="shared" si="117"/>
        <v>Fonds de placement</v>
      </c>
      <c r="AA620" s="96" t="s">
        <v>1823</v>
      </c>
      <c r="AB620" s="96" t="s">
        <v>2858</v>
      </c>
      <c r="AC620" s="214" t="s">
        <v>155</v>
      </c>
      <c r="AD620" s="214" t="s">
        <v>2858</v>
      </c>
      <c r="AE620" s="96" t="s">
        <v>2553</v>
      </c>
      <c r="AF620" s="246" t="s">
        <v>2858</v>
      </c>
      <c r="AG620" s="96" t="s">
        <v>2864</v>
      </c>
      <c r="AI620" s="96" t="s">
        <v>155</v>
      </c>
      <c r="AJ620" s="96" t="s">
        <v>155</v>
      </c>
      <c r="AK620" s="96" t="s">
        <v>155</v>
      </c>
      <c r="AL620" s="96" t="s">
        <v>2858</v>
      </c>
      <c r="AM620" s="96" t="str">
        <f t="shared" si="119"/>
        <v>Actions étrangères</v>
      </c>
      <c r="AO620" s="96" t="s">
        <v>2858</v>
      </c>
      <c r="AP620" s="96" t="s">
        <v>834</v>
      </c>
      <c r="AS620" s="101" t="str">
        <f t="shared" si="120"/>
        <v/>
      </c>
      <c r="AY620" s="101">
        <v>1</v>
      </c>
      <c r="BK620" s="101">
        <v>1</v>
      </c>
      <c r="BT620" s="101" t="s">
        <v>1507</v>
      </c>
      <c r="BU620" s="101" t="s">
        <v>1507</v>
      </c>
      <c r="BV620" s="101">
        <v>1</v>
      </c>
      <c r="BZ620" s="101" t="str">
        <f t="shared" si="122"/>
        <v/>
      </c>
      <c r="CA620" s="101" t="s">
        <v>4051</v>
      </c>
      <c r="CB620" s="122" t="s">
        <v>3738</v>
      </c>
      <c r="CC620" s="101" t="s">
        <v>3964</v>
      </c>
      <c r="CD620" s="42" t="s">
        <v>4374</v>
      </c>
      <c r="CE620" s="42" t="s">
        <v>4374</v>
      </c>
      <c r="CF620" s="42" t="str">
        <f>IFERROR(VLOOKUP(Funds[[#This Row],[Code ISIN]],[1]GLOBAL!$C$1:$L$27,10,FALSE)," ")</f>
        <v xml:space="preserve"> </v>
      </c>
      <c r="CG620" s="42" t="s">
        <v>4374</v>
      </c>
      <c r="CH620" s="42" t="s">
        <v>4374</v>
      </c>
      <c r="CI620" s="42" t="s">
        <v>4374</v>
      </c>
      <c r="CJ620" s="123">
        <v>43008</v>
      </c>
      <c r="CK620" s="96" t="s">
        <v>4374</v>
      </c>
      <c r="CL620" s="246" t="str">
        <f>VLOOKUP(Funds[[#This Row],[Code ISIN]],'Sheet1 - Table (1)'!$A$10:$AF$110017,MATCH("Funds Liquidity",'Sheet1 - Table (1)'!$10:$10,0),FALSE)</f>
        <v>Jour</v>
      </c>
    </row>
    <row r="621" spans="1:92">
      <c r="A621" s="80" t="s">
        <v>1451</v>
      </c>
      <c r="B621" s="305">
        <f>IF(ISERROR(VALUE(VLOOKUP($A621,'Sheet1 - Table (1)'!$A$8:$AG$1186,COLUMN(B$7),FALSE))),VLOOKUP(A621,TK_MANQUANTS,2,FALSE),IF(VALUE(VLOOKUP($A621,'Sheet1 - Table (1)'!$A$8:$AG$1186,COLUMN(B$7),FALSE))=0,VLOOKUP(A621,TK_MANQUANTS,2,FALSE),VALUE(VLOOKUP($A621,'Sheet1 - Table (1)'!$A$8:$AG$1186,COLUMN(B$7),FALSE))))</f>
        <v>10479025</v>
      </c>
      <c r="C621" s="80" t="str">
        <f>VLOOKUP($A621,'Sheet1 - Table (1)'!$A$8:$AG$1186,COLUMN(C$7),FALSE)</f>
        <v>UBAM SICAV - Corporate Euro Bond</v>
      </c>
      <c r="D621" s="82"/>
      <c r="E621" s="124">
        <v>0.59</v>
      </c>
      <c r="F621" s="80" t="b">
        <f>VLOOKUP($A621,'Sheet1 - Table (1)'!$A$8:$AG$1186,COLUMN(F$7),FALSE)</f>
        <v>1</v>
      </c>
      <c r="G621" s="80" t="str">
        <f>VLOOKUP($A621,'Sheet1 - Table (1)'!$A$8:$AG$1186,COLUMN(G$7),FALSE)</f>
        <v>Luxembourg</v>
      </c>
      <c r="H621" s="80" t="str">
        <f>VLOOKUP($A621,'Sheet1 - Table (1)'!$A$8:$AG$1186,COLUMN(H$7),FALSE)</f>
        <v>EUR</v>
      </c>
      <c r="I621" s="80" t="str">
        <f>VLOOKUP($A621,'Sheet1 - Table (1)'!$A$8:$AG$1186,COLUMN(I$7),FALSE)</f>
        <v>Fonds de placement</v>
      </c>
      <c r="J621" s="80" t="str">
        <f>VLOOKUP($A621,'Sheet1 - Table (1)'!$A$8:$AG$1186,COLUMN(J$7),FALSE)</f>
        <v>Obligations</v>
      </c>
      <c r="K621" s="82">
        <f>VLOOKUP($A621,'Sheet1 - Table (1)'!$A$8:$AG$1186,COLUMN(K$7),FALSE)</f>
        <v>0</v>
      </c>
      <c r="L621" s="80">
        <f>VLOOKUP($A621,'Sheet1 - Table (1)'!$A$8:$AG$1186,COLUMN(L$7),FALSE)</f>
        <v>0</v>
      </c>
      <c r="M621" s="80">
        <f>VLOOKUP($A621,'Sheet1 - Table (1)'!$A$8:$AG$1186,COLUMN(M$7),FALSE)</f>
        <v>0</v>
      </c>
      <c r="N621" s="80">
        <f>VLOOKUP($A621,'Sheet1 - Table (1)'!$A$8:$AG$1186,COLUMN(N$7),FALSE)</f>
        <v>0</v>
      </c>
      <c r="O621" s="80">
        <f>VLOOKUP($A621,'Sheet1 - Table (1)'!$A$8:$AG$1186,COLUMN(O$7),FALSE)</f>
        <v>0</v>
      </c>
      <c r="P621" s="80">
        <f>VLOOKUP($A621,'Sheet1 - Table (1)'!$A$8:$AG$1186,COLUMN(P$7),FALSE)</f>
        <v>0</v>
      </c>
      <c r="Q621" s="80">
        <f>VLOOKUP($A621,'Sheet1 - Table (1)'!$A$8:$AG$1186,COLUMN(Q$7),FALSE)</f>
        <v>0</v>
      </c>
      <c r="R621" s="80">
        <f>VLOOKUP($A621,'Sheet1 - Table (1)'!$A$8:$AG$1186,COLUMN(R$7),FALSE)</f>
        <v>0</v>
      </c>
      <c r="S621" s="80">
        <f>VLOOKUP($A621,'Sheet1 - Table (1)'!$A$8:$AG$1186,COLUMN(S$7),FALSE)</f>
        <v>0</v>
      </c>
      <c r="T621" s="80">
        <f>VLOOKUP($A621,'Sheet1 - Table (1)'!$A$8:$AG$1186,COLUMN(T$7),FALSE)</f>
        <v>0</v>
      </c>
      <c r="U621" s="80" t="str">
        <f t="shared" si="112"/>
        <v/>
      </c>
      <c r="V621" s="80">
        <f>VLOOKUP($A621,'Sheet1 - Table (1)'!$A$8:$AG$1186,COLUMN(V$7)+3,FALSE)</f>
        <v>0</v>
      </c>
      <c r="W621" s="80" t="str">
        <f>VLOOKUP(A621,'Sheet1 - Table (1)'!$A$8:$AF$10075,MATCH($W$8,'Sheet1 - Table (1)'!$10:$10,0),FALSE)</f>
        <v>Détermination des Prix Quotidien</v>
      </c>
      <c r="X621" s="80">
        <f>VLOOKUP(A621,'Sheet1 - Table (1)'!$A$8:$AAB$10075,MATCH($X$8,'Sheet1 - Table (1)'!$10:$10,0),FALSE)</f>
        <v>0</v>
      </c>
      <c r="Y621" s="96" t="str">
        <f t="shared" si="117"/>
        <v>Fonds de placement</v>
      </c>
      <c r="AA621" s="96" t="s">
        <v>1823</v>
      </c>
      <c r="AB621" s="96" t="s">
        <v>2481</v>
      </c>
      <c r="AC621" s="214" t="s">
        <v>140</v>
      </c>
      <c r="AD621" s="214" t="s">
        <v>2481</v>
      </c>
      <c r="AE621" s="96" t="s">
        <v>2542</v>
      </c>
      <c r="AF621" s="246" t="s">
        <v>2481</v>
      </c>
      <c r="AI621" s="96" t="s">
        <v>380</v>
      </c>
      <c r="AJ621" s="96" t="s">
        <v>140</v>
      </c>
      <c r="AK621" s="96" t="s">
        <v>140</v>
      </c>
      <c r="AL621" s="96" t="s">
        <v>2481</v>
      </c>
      <c r="AM621" s="96" t="str">
        <f t="shared" si="119"/>
        <v>Obligations étrangères hedged</v>
      </c>
      <c r="AO621" s="96" t="s">
        <v>2481</v>
      </c>
      <c r="AP621" s="96" t="s">
        <v>75</v>
      </c>
      <c r="AQ621" s="96">
        <v>5.23</v>
      </c>
      <c r="AR621" s="101">
        <v>1.14E-2</v>
      </c>
      <c r="AS621" s="101">
        <f t="shared" si="120"/>
        <v>5.5000000000000005E-3</v>
      </c>
      <c r="AT621" s="101">
        <v>1.6E-2</v>
      </c>
      <c r="AU621" s="101">
        <v>0.35499999999999998</v>
      </c>
      <c r="AV621" s="101">
        <v>0.53400000000000003</v>
      </c>
      <c r="AW621" s="101">
        <v>9.5000000000000001E-2</v>
      </c>
      <c r="AX621" s="101">
        <v>1</v>
      </c>
      <c r="BK621" s="101">
        <v>1</v>
      </c>
      <c r="BV621" s="101">
        <v>0</v>
      </c>
      <c r="BW621" s="101">
        <v>1</v>
      </c>
      <c r="BY621" s="101" t="s">
        <v>1452</v>
      </c>
      <c r="BZ621" s="101" t="str">
        <f t="shared" si="122"/>
        <v>Courbe EUR Corporate MID</v>
      </c>
      <c r="CA621" s="101" t="s">
        <v>70</v>
      </c>
      <c r="CB621" s="101"/>
      <c r="CC621" s="101" t="s">
        <v>70</v>
      </c>
      <c r="CD621" s="42" t="s">
        <v>4374</v>
      </c>
      <c r="CE621" s="42" t="s">
        <v>4374</v>
      </c>
      <c r="CF621" s="42" t="str">
        <f>IFERROR(VLOOKUP(Funds[[#This Row],[Code ISIN]],[1]GLOBAL!$C$1:$L$27,10,FALSE)," ")</f>
        <v xml:space="preserve"> </v>
      </c>
      <c r="CG621" s="42" t="s">
        <v>4374</v>
      </c>
      <c r="CH621" s="42" t="s">
        <v>4374</v>
      </c>
      <c r="CI621" s="42" t="s">
        <v>4374</v>
      </c>
      <c r="CJ621" s="123">
        <v>43039</v>
      </c>
      <c r="CK621" s="96" t="s">
        <v>4374</v>
      </c>
      <c r="CL621" s="246" t="str">
        <f>VLOOKUP(Funds[[#This Row],[Code ISIN]],'Sheet1 - Table (1)'!$A$10:$AF$110017,MATCH("Funds Liquidity",'Sheet1 - Table (1)'!$10:$10,0),FALSE)</f>
        <v>Jour</v>
      </c>
    </row>
    <row r="622" spans="1:92">
      <c r="A622" s="96" t="s">
        <v>1336</v>
      </c>
      <c r="B622" s="305">
        <f>IF(ISERROR(VALUE(VLOOKUP($A622,'Sheet1 - Table (1)'!$A$8:$AG$1186,COLUMN(B$7),FALSE))),VLOOKUP(A622,TK_MANQUANTS,2,FALSE),IF(VALUE(VLOOKUP($A622,'Sheet1 - Table (1)'!$A$8:$AG$1186,COLUMN(B$7),FALSE))=0,VLOOKUP(A622,TK_MANQUANTS,2,FALSE),VALUE(VLOOKUP($A622,'Sheet1 - Table (1)'!$A$8:$AG$1186,COLUMN(B$7),FALSE))))</f>
        <v>2554855</v>
      </c>
      <c r="C622" s="80" t="str">
        <f>VLOOKUP($A622,'Sheet1 - Table (1)'!$A$8:$AG$1186,COLUMN(C$7),FALSE)</f>
        <v>Robeco Emerging Stars Equities D EUR</v>
      </c>
      <c r="D622" s="82">
        <f>VLOOKUP($A622,'Sheet1 - Table (1)'!$A$8:$AG$1186,COLUMN(D$7),FALSE)</f>
        <v>43880</v>
      </c>
      <c r="E622" s="124">
        <f>VLOOKUP($A622,'Sheet1 - Table (1)'!$A$8:$AG$1186,COLUMN(E$7),FALSE)</f>
        <v>1.75</v>
      </c>
      <c r="F622" s="80" t="b">
        <f>VLOOKUP($A622,'Sheet1 - Table (1)'!$A$8:$AG$1186,COLUMN(F$7),FALSE)</f>
        <v>1</v>
      </c>
      <c r="G622" s="80" t="str">
        <f>VLOOKUP($A622,'Sheet1 - Table (1)'!$A$8:$AG$1186,COLUMN(G$7),FALSE)</f>
        <v>Luxembourg</v>
      </c>
      <c r="H622" s="80" t="str">
        <f>VLOOKUP($A622,'Sheet1 - Table (1)'!$A$8:$AG$1186,COLUMN(H$7),FALSE)</f>
        <v>EUR</v>
      </c>
      <c r="I622" s="80" t="str">
        <f>VLOOKUP($A622,'Sheet1 - Table (1)'!$A$8:$AG$1186,COLUMN(I$7),FALSE)</f>
        <v>Fonds de placement</v>
      </c>
      <c r="J622" s="80" t="str">
        <f>VLOOKUP($A622,'Sheet1 - Table (1)'!$A$8:$AG$1186,COLUMN(J$7),FALSE)</f>
        <v>Actions</v>
      </c>
      <c r="K622" s="82">
        <f>VLOOKUP($A622,'Sheet1 - Table (1)'!$A$8:$AG$1186,COLUMN(K$7),FALSE)</f>
        <v>0</v>
      </c>
      <c r="L622" s="80">
        <f>VLOOKUP($A622,'Sheet1 - Table (1)'!$A$8:$AG$1186,COLUMN(L$7),FALSE)</f>
        <v>0</v>
      </c>
      <c r="M622" s="80" t="str">
        <f>VLOOKUP($A622,'Sheet1 - Table (1)'!$A$8:$AG$1186,COLUMN(M$7),FALSE)</f>
        <v>Retained</v>
      </c>
      <c r="N622" s="80" t="b">
        <f>VLOOKUP($A622,'Sheet1 - Table (1)'!$A$8:$AG$1186,COLUMN(N$7),FALSE)</f>
        <v>1</v>
      </c>
      <c r="O622" s="80" t="b">
        <f>VLOOKUP($A622,'Sheet1 - Table (1)'!$A$8:$AG$1186,COLUMN(O$7),FALSE)</f>
        <v>1</v>
      </c>
      <c r="P622" s="80" t="b">
        <f>VLOOKUP($A622,'Sheet1 - Table (1)'!$A$8:$AG$1186,COLUMN(P$7),FALSE)</f>
        <v>1</v>
      </c>
      <c r="Q622" s="80" t="b">
        <f>VLOOKUP($A622,'Sheet1 - Table (1)'!$A$8:$AG$1186,COLUMN(Q$7),FALSE)</f>
        <v>1</v>
      </c>
      <c r="R622" s="80" t="b">
        <f>VLOOKUP($A622,'Sheet1 - Table (1)'!$A$8:$AG$1186,COLUMN(R$7),FALSE)</f>
        <v>1</v>
      </c>
      <c r="S622" s="80" t="b">
        <f>VLOOKUP($A622,'Sheet1 - Table (1)'!$A$8:$AG$1186,COLUMN(S$7),FALSE)</f>
        <v>1</v>
      </c>
      <c r="T622" s="80">
        <f>VLOOKUP($A622,'Sheet1 - Table (1)'!$A$8:$AG$1186,COLUMN(T$7),FALSE)</f>
        <v>0</v>
      </c>
      <c r="U622" s="80" t="str">
        <f t="shared" si="112"/>
        <v>BE-FR-IT-NE-SP-GE</v>
      </c>
      <c r="V622" s="80" t="str">
        <f>VLOOKUP($A622,'Sheet1 - Table (1)'!$A$8:$AG$1186,COLUMN(V$7)+3,FALSE)</f>
        <v>LU - SICAV - Parte 1</v>
      </c>
      <c r="W622" s="80" t="str">
        <f>VLOOKUP(A622,'Sheet1 - Table (1)'!$A$8:$AF$10075,MATCH($W$8,'Sheet1 - Table (1)'!$10:$10,0),FALSE)</f>
        <v>Détermination des Prix Quotidien</v>
      </c>
      <c r="X622" s="80" t="str">
        <f>VLOOKUP(A622,'Sheet1 - Table (1)'!$A$8:$AAB$10075,MATCH($X$8,'Sheet1 - Table (1)'!$10:$10,0),FALSE)</f>
        <v>Optimized</v>
      </c>
      <c r="Y622" s="96" t="str">
        <f t="shared" si="117"/>
        <v>Fonds de placement</v>
      </c>
      <c r="AA622" s="96" t="s">
        <v>1823</v>
      </c>
      <c r="AB622" s="96" t="s">
        <v>2858</v>
      </c>
      <c r="AC622" s="214" t="s">
        <v>155</v>
      </c>
      <c r="AD622" s="214" t="s">
        <v>2858</v>
      </c>
      <c r="AE622" s="96" t="s">
        <v>2858</v>
      </c>
      <c r="AF622" s="246" t="s">
        <v>2858</v>
      </c>
      <c r="AG622" s="96" t="s">
        <v>2864</v>
      </c>
      <c r="AI622" s="96" t="s">
        <v>155</v>
      </c>
      <c r="AJ622" s="96" t="s">
        <v>155</v>
      </c>
      <c r="AK622" s="96" t="s">
        <v>155</v>
      </c>
      <c r="AL622" s="96" t="s">
        <v>2858</v>
      </c>
      <c r="AM622" s="96" t="str">
        <f t="shared" si="119"/>
        <v>Actions étrangères</v>
      </c>
      <c r="AO622" s="96" t="s">
        <v>2858</v>
      </c>
      <c r="AP622" s="96" t="s">
        <v>5155</v>
      </c>
      <c r="AS622" s="101" t="str">
        <f t="shared" si="120"/>
        <v/>
      </c>
      <c r="AY622" s="101">
        <v>1</v>
      </c>
      <c r="BR622" s="101">
        <v>1</v>
      </c>
      <c r="BZ622" s="101" t="str">
        <f t="shared" si="122"/>
        <v/>
      </c>
      <c r="CA622" s="101" t="s">
        <v>70</v>
      </c>
      <c r="CB622" s="101"/>
      <c r="CC622" s="101" t="s">
        <v>70</v>
      </c>
      <c r="CD622" s="42" t="s">
        <v>4374</v>
      </c>
      <c r="CE622" s="42" t="s">
        <v>4374</v>
      </c>
      <c r="CF622" s="42" t="str">
        <f>IFERROR(VLOOKUP(Funds[[#This Row],[Code ISIN]],[1]GLOBAL!$C$1:$L$27,10,FALSE)," ")</f>
        <v xml:space="preserve"> </v>
      </c>
      <c r="CG622" s="42" t="s">
        <v>4374</v>
      </c>
      <c r="CH622" s="42" t="s">
        <v>4374</v>
      </c>
      <c r="CI622" s="42" t="s">
        <v>4374</v>
      </c>
      <c r="CK622" s="96" t="s">
        <v>4374</v>
      </c>
      <c r="CL622" s="246" t="str">
        <f>VLOOKUP(Funds[[#This Row],[Code ISIN]],'Sheet1 - Table (1)'!$A$10:$AF$110017,MATCH("Funds Liquidity",'Sheet1 - Table (1)'!$10:$10,0),FALSE)</f>
        <v>Jour</v>
      </c>
    </row>
    <row r="623" spans="1:92">
      <c r="A623" s="80" t="s">
        <v>151</v>
      </c>
      <c r="B623" s="305">
        <f>IF(ISERROR(VALUE(VLOOKUP($A623,'Sheet1 - Table (1)'!$A$8:$AG$1186,COLUMN(B$7),FALSE))),VLOOKUP(A623,TK_MANQUANTS,2,FALSE),IF(VALUE(VLOOKUP($A623,'Sheet1 - Table (1)'!$A$8:$AG$1186,COLUMN(B$7),FALSE))=0,VLOOKUP(A623,TK_MANQUANTS,2,FALSE),VALUE(VLOOKUP($A623,'Sheet1 - Table (1)'!$A$8:$AG$1186,COLUMN(B$7),FALSE))))</f>
        <v>10633185</v>
      </c>
      <c r="C623" s="80" t="str">
        <f>VLOOKUP($A623,'Sheet1 - Table (1)'!$A$8:$AG$1186,COLUMN(C$7),FALSE)</f>
        <v>Janus Henderson HF Euro Corporate Bond I2 EUR</v>
      </c>
      <c r="D623" s="82">
        <f>VLOOKUP($A623,'Sheet1 - Table (1)'!$A$8:$AG$1186,COLUMN(D$7),FALSE)</f>
        <v>44104</v>
      </c>
      <c r="E623" s="124">
        <f>VLOOKUP($A623,'Sheet1 - Table (1)'!$A$8:$AG$1186,COLUMN(E$7),FALSE)</f>
        <v>0.75</v>
      </c>
      <c r="F623" s="80" t="b">
        <f>VLOOKUP($A623,'Sheet1 - Table (1)'!$A$8:$AG$1186,COLUMN(F$7),FALSE)</f>
        <v>1</v>
      </c>
      <c r="G623" s="80" t="str">
        <f>VLOOKUP($A623,'Sheet1 - Table (1)'!$A$8:$AG$1186,COLUMN(G$7),FALSE)</f>
        <v>Luxembourg</v>
      </c>
      <c r="H623" s="80" t="str">
        <f>VLOOKUP($A623,'Sheet1 - Table (1)'!$A$8:$AG$1186,COLUMN(H$7),FALSE)</f>
        <v>EUR</v>
      </c>
      <c r="I623" s="80" t="str">
        <f>VLOOKUP($A623,'Sheet1 - Table (1)'!$A$8:$AG$1186,COLUMN(I$7),FALSE)</f>
        <v>Fonds de placement</v>
      </c>
      <c r="J623" s="80" t="str">
        <f>VLOOKUP($A623,'Sheet1 - Table (1)'!$A$8:$AG$1186,COLUMN(J$7),FALSE)</f>
        <v>Obligation</v>
      </c>
      <c r="K623" s="82">
        <f>VLOOKUP($A623,'Sheet1 - Table (1)'!$A$8:$AG$1186,COLUMN(K$7),FALSE)</f>
        <v>44255</v>
      </c>
      <c r="L623" s="80">
        <f>VLOOKUP($A623,'Sheet1 - Table (1)'!$A$8:$AG$1186,COLUMN(L$7),FALSE)</f>
        <v>2202.6472014000001</v>
      </c>
      <c r="M623" s="80" t="str">
        <f>VLOOKUP($A623,'Sheet1 - Table (1)'!$A$8:$AG$1186,COLUMN(M$7),FALSE)</f>
        <v>Retained</v>
      </c>
      <c r="N623" s="80">
        <f>VLOOKUP($A623,'Sheet1 - Table (1)'!$A$8:$AG$1186,COLUMN(N$7),FALSE)</f>
        <v>0</v>
      </c>
      <c r="O623" s="80" t="b">
        <f>VLOOKUP($A623,'Sheet1 - Table (1)'!$A$8:$AG$1186,COLUMN(O$7),FALSE)</f>
        <v>1</v>
      </c>
      <c r="P623" s="80" t="b">
        <f>VLOOKUP($A623,'Sheet1 - Table (1)'!$A$8:$AG$1186,COLUMN(P$7),FALSE)</f>
        <v>1</v>
      </c>
      <c r="Q623" s="80" t="b">
        <f>VLOOKUP($A623,'Sheet1 - Table (1)'!$A$8:$AG$1186,COLUMN(Q$7),FALSE)</f>
        <v>1</v>
      </c>
      <c r="R623" s="80" t="b">
        <f>VLOOKUP($A623,'Sheet1 - Table (1)'!$A$8:$AG$1186,COLUMN(R$7),FALSE)</f>
        <v>1</v>
      </c>
      <c r="S623" s="80" t="b">
        <f>VLOOKUP($A623,'Sheet1 - Table (1)'!$A$8:$AG$1186,COLUMN(S$7),FALSE)</f>
        <v>1</v>
      </c>
      <c r="T623" s="80" t="b">
        <f>VLOOKUP($A623,'Sheet1 - Table (1)'!$A$8:$AG$1186,COLUMN(T$7),FALSE)</f>
        <v>1</v>
      </c>
      <c r="U623" s="80" t="str">
        <f t="shared" ref="U623:U686" si="123">IF(N623=TRUE,UPPER(LEFT($N$8,2)),"")&amp;IF(O623=TRUE,IF(N623=TRUE,"-","")&amp;UPPER(LEFT($O$8,2)),"")&amp;IF(P623=TRUE,IF(OR(N623=TRUE,O623=TRUE),"-","")&amp;UPPER(LEFT($P$8,2)),"")&amp;IF(Q623=TRUE,IF(OR(N623=TRUE,O623=TRUE,P623=TRUE),"-","")&amp;UPPER(LEFT($Q$8,2)),"")&amp;IF(R623=TRUE,IF(OR(N623=TRUE,O623=TRUE,P623=TRUE,Q623=TRUE),"-","")&amp;UPPER(LEFT($R$8,2)),"")&amp;IF(S623=TRUE,IF(OR(N623=TRUE,O623=TRUE,P623=TRUE,Q623=TRUE,R623=TRUE),"-","")&amp;UPPER(LEFT($S$8,2)),"")&amp;IF(T623=TRUE,IF(OR(N623=TRUE,O623=TRUE,P623=TRUE,Q623=TRUE,R623=TRUE,S623=TRUE),"-","")&amp;UPPER(LEFT($T$8,2)),"")</f>
        <v>FR-IT-NE-SP-GE-UK</v>
      </c>
      <c r="V623" s="80" t="str">
        <f>VLOOKUP($A623,'Sheet1 - Table (1)'!$A$8:$AG$1186,COLUMN(V$7)+3,FALSE)</f>
        <v>LU - SICAV - Parte 1</v>
      </c>
      <c r="W623" s="80" t="str">
        <f>VLOOKUP(A623,'Sheet1 - Table (1)'!$A$8:$AF$10075,MATCH($W$8,'Sheet1 - Table (1)'!$10:$10,0),FALSE)</f>
        <v>Détermination des Prix Quotidien</v>
      </c>
      <c r="X623" s="80">
        <f>VLOOKUP(A623,'Sheet1 - Table (1)'!$A$8:$AAB$10075,MATCH($X$8,'Sheet1 - Table (1)'!$10:$10,0),FALSE)</f>
        <v>0</v>
      </c>
      <c r="Y623" s="96" t="str">
        <f t="shared" si="117"/>
        <v>Fonds de placement</v>
      </c>
      <c r="AA623" s="96" t="s">
        <v>1823</v>
      </c>
      <c r="AB623" s="96" t="s">
        <v>2481</v>
      </c>
      <c r="AC623" s="214" t="s">
        <v>140</v>
      </c>
      <c r="AD623" s="214" t="s">
        <v>2481</v>
      </c>
      <c r="AE623" s="96" t="s">
        <v>2542</v>
      </c>
      <c r="AF623" s="246" t="s">
        <v>2481</v>
      </c>
      <c r="AG623" s="96" t="s">
        <v>2857</v>
      </c>
      <c r="AI623" s="96" t="s">
        <v>380</v>
      </c>
      <c r="AJ623" s="96" t="s">
        <v>140</v>
      </c>
      <c r="AK623" s="96" t="s">
        <v>140</v>
      </c>
      <c r="AL623" s="96" t="s">
        <v>2481</v>
      </c>
      <c r="AM623" s="96" t="str">
        <f t="shared" si="119"/>
        <v>Obligations étrangères</v>
      </c>
      <c r="AO623" s="96" t="s">
        <v>2481</v>
      </c>
      <c r="AP623" s="96" t="s">
        <v>75</v>
      </c>
      <c r="AQ623" s="96">
        <v>5.2</v>
      </c>
      <c r="AR623" s="101">
        <v>1.7999999999999999E-2</v>
      </c>
      <c r="AS623" s="101">
        <f t="shared" si="120"/>
        <v>1.0499999999999999E-2</v>
      </c>
      <c r="AT623" s="101">
        <v>0.14499999999999999</v>
      </c>
      <c r="AU623" s="101">
        <v>0.29299999999999998</v>
      </c>
      <c r="AV623" s="101">
        <v>0.43</v>
      </c>
      <c r="AW623" s="101">
        <v>0.13400000000000001</v>
      </c>
      <c r="AY623" s="101">
        <v>1</v>
      </c>
      <c r="BK623" s="101">
        <v>1</v>
      </c>
      <c r="BT623" s="101">
        <v>0</v>
      </c>
      <c r="BU623" s="101">
        <v>0</v>
      </c>
      <c r="BW623" s="101">
        <v>1</v>
      </c>
      <c r="BY623" s="101" t="s">
        <v>95</v>
      </c>
      <c r="BZ623" s="101" t="str">
        <f t="shared" si="122"/>
        <v>Courbe EUR Corporate MID</v>
      </c>
      <c r="CA623" s="101" t="s">
        <v>70</v>
      </c>
      <c r="CB623" s="101"/>
      <c r="CC623" s="101" t="s">
        <v>70</v>
      </c>
      <c r="CD623" s="42" t="s">
        <v>4374</v>
      </c>
      <c r="CE623" s="42" t="s">
        <v>4374</v>
      </c>
      <c r="CF623" s="42" t="str">
        <f>IFERROR(VLOOKUP(Funds[[#This Row],[Code ISIN]],[1]GLOBAL!$C$1:$L$27,10,FALSE)," ")</f>
        <v xml:space="preserve"> </v>
      </c>
      <c r="CG623" s="42" t="s">
        <v>4374</v>
      </c>
      <c r="CH623" s="42" t="s">
        <v>4374</v>
      </c>
      <c r="CI623" s="42" t="s">
        <v>4374</v>
      </c>
      <c r="CJ623" s="123">
        <v>42460</v>
      </c>
      <c r="CK623" s="96" t="s">
        <v>4374</v>
      </c>
      <c r="CL623" s="246" t="str">
        <f>VLOOKUP(Funds[[#This Row],[Code ISIN]],'Sheet1 - Table (1)'!$A$10:$AF$110017,MATCH("Funds Liquidity",'Sheet1 - Table (1)'!$10:$10,0),FALSE)</f>
        <v>Jour</v>
      </c>
    </row>
    <row r="624" spans="1:92">
      <c r="A624" s="80" t="s">
        <v>145</v>
      </c>
      <c r="B624" s="305">
        <f>IF(ISERROR(VALUE(VLOOKUP($A624,'Sheet1 - Table (1)'!$A$8:$AG$1186,COLUMN(B$7),FALSE))),VLOOKUP(A624,TK_MANQUANTS,2,FALSE),IF(VALUE(VLOOKUP($A624,'Sheet1 - Table (1)'!$A$8:$AG$1186,COLUMN(B$7),FALSE))=0,VLOOKUP(A624,TK_MANQUANTS,2,FALSE),VALUE(VLOOKUP($A624,'Sheet1 - Table (1)'!$A$8:$AG$1186,COLUMN(B$7),FALSE))))</f>
        <v>18245584</v>
      </c>
      <c r="C624" s="80" t="str">
        <f>VLOOKUP($A624,'Sheet1 - Table (1)'!$A$8:$AG$1186,COLUMN(C$7),FALSE)</f>
        <v>Janus Henderson HF Euro Corporate Bond I2 HCHF</v>
      </c>
      <c r="D624" s="82">
        <f>VLOOKUP($A624,'Sheet1 - Table (1)'!$A$8:$AG$1186,COLUMN(D$7),FALSE)</f>
        <v>44104</v>
      </c>
      <c r="E624" s="124">
        <f>VLOOKUP($A624,'Sheet1 - Table (1)'!$A$8:$AG$1186,COLUMN(E$7),FALSE)</f>
        <v>0.75</v>
      </c>
      <c r="F624" s="80" t="b">
        <f>VLOOKUP($A624,'Sheet1 - Table (1)'!$A$8:$AG$1186,COLUMN(F$7),FALSE)</f>
        <v>1</v>
      </c>
      <c r="G624" s="80" t="str">
        <f>VLOOKUP($A624,'Sheet1 - Table (1)'!$A$8:$AG$1186,COLUMN(G$7),FALSE)</f>
        <v>Luxembourg</v>
      </c>
      <c r="H624" s="80" t="str">
        <f>VLOOKUP($A624,'Sheet1 - Table (1)'!$A$8:$AG$1186,COLUMN(H$7),FALSE)</f>
        <v>CHF</v>
      </c>
      <c r="I624" s="80" t="str">
        <f>VLOOKUP($A624,'Sheet1 - Table (1)'!$A$8:$AG$1186,COLUMN(I$7),FALSE)</f>
        <v>Fonds de placement</v>
      </c>
      <c r="J624" s="80" t="str">
        <f>VLOOKUP($A624,'Sheet1 - Table (1)'!$A$8:$AG$1186,COLUMN(J$7),FALSE)</f>
        <v>Obligation</v>
      </c>
      <c r="K624" s="82">
        <f>VLOOKUP($A624,'Sheet1 - Table (1)'!$A$8:$AG$1186,COLUMN(K$7),FALSE)</f>
        <v>44255</v>
      </c>
      <c r="L624" s="80">
        <f>VLOOKUP($A624,'Sheet1 - Table (1)'!$A$8:$AG$1186,COLUMN(L$7),FALSE)</f>
        <v>2202.6472014000001</v>
      </c>
      <c r="M624" s="80" t="str">
        <f>VLOOKUP($A624,'Sheet1 - Table (1)'!$A$8:$AG$1186,COLUMN(M$7),FALSE)</f>
        <v>Retained</v>
      </c>
      <c r="N624" s="80">
        <f>VLOOKUP($A624,'Sheet1 - Table (1)'!$A$8:$AG$1186,COLUMN(N$7),FALSE)</f>
        <v>0</v>
      </c>
      <c r="O624" s="80" t="b">
        <f>VLOOKUP($A624,'Sheet1 - Table (1)'!$A$8:$AG$1186,COLUMN(O$7),FALSE)</f>
        <v>1</v>
      </c>
      <c r="P624" s="80">
        <f>VLOOKUP($A624,'Sheet1 - Table (1)'!$A$8:$AG$1186,COLUMN(P$7),FALSE)</f>
        <v>0</v>
      </c>
      <c r="Q624" s="80" t="b">
        <f>VLOOKUP($A624,'Sheet1 - Table (1)'!$A$8:$AG$1186,COLUMN(Q$7),FALSE)</f>
        <v>1</v>
      </c>
      <c r="R624" s="80" t="b">
        <f>VLOOKUP($A624,'Sheet1 - Table (1)'!$A$8:$AG$1186,COLUMN(R$7),FALSE)</f>
        <v>1</v>
      </c>
      <c r="S624" s="80" t="b">
        <f>VLOOKUP($A624,'Sheet1 - Table (1)'!$A$8:$AG$1186,COLUMN(S$7),FALSE)</f>
        <v>1</v>
      </c>
      <c r="T624" s="80" t="b">
        <f>VLOOKUP($A624,'Sheet1 - Table (1)'!$A$8:$AG$1186,COLUMN(T$7),FALSE)</f>
        <v>1</v>
      </c>
      <c r="U624" s="80" t="str">
        <f t="shared" si="123"/>
        <v>FR-NE-SP-GE-UK</v>
      </c>
      <c r="V624" s="80" t="str">
        <f>VLOOKUP($A624,'Sheet1 - Table (1)'!$A$8:$AG$1186,COLUMN(V$7)+3,FALSE)</f>
        <v>LU - SICAV - Parte 1</v>
      </c>
      <c r="W624" s="80" t="str">
        <f>VLOOKUP(A624,'Sheet1 - Table (1)'!$A$8:$AF$10075,MATCH($W$8,'Sheet1 - Table (1)'!$10:$10,0),FALSE)</f>
        <v>Détermination des Prix Quotidien</v>
      </c>
      <c r="X624" s="80">
        <f>VLOOKUP(A624,'Sheet1 - Table (1)'!$A$8:$AAB$10075,MATCH($X$8,'Sheet1 - Table (1)'!$10:$10,0),FALSE)</f>
        <v>0</v>
      </c>
      <c r="Y624" s="96" t="str">
        <f t="shared" si="117"/>
        <v>Fonds de placement</v>
      </c>
      <c r="AA624" s="96" t="s">
        <v>1823</v>
      </c>
      <c r="AB624" s="96" t="s">
        <v>2481</v>
      </c>
      <c r="AC624" s="214" t="s">
        <v>140</v>
      </c>
      <c r="AD624" s="214" t="s">
        <v>2481</v>
      </c>
      <c r="AE624" s="96" t="s">
        <v>2542</v>
      </c>
      <c r="AF624" s="246" t="s">
        <v>2481</v>
      </c>
      <c r="AG624" s="96" t="s">
        <v>2857</v>
      </c>
      <c r="AI624" s="96" t="s">
        <v>380</v>
      </c>
      <c r="AJ624" s="96" t="s">
        <v>140</v>
      </c>
      <c r="AK624" s="96" t="s">
        <v>140</v>
      </c>
      <c r="AL624" s="96" t="s">
        <v>2481</v>
      </c>
      <c r="AM624" s="96" t="str">
        <f t="shared" si="119"/>
        <v>Obligations étrangères hedged</v>
      </c>
      <c r="AO624" s="96" t="s">
        <v>2481</v>
      </c>
      <c r="AP624" s="96" t="s">
        <v>75</v>
      </c>
      <c r="AQ624" s="96">
        <v>5.2</v>
      </c>
      <c r="AR624" s="101">
        <v>1.7999999999999999E-2</v>
      </c>
      <c r="AS624" s="101">
        <f t="shared" si="120"/>
        <v>1.0499999999999999E-2</v>
      </c>
      <c r="AT624" s="101">
        <v>0.14499999999999999</v>
      </c>
      <c r="AU624" s="101">
        <v>0.29299999999999998</v>
      </c>
      <c r="AV624" s="101">
        <v>0.43</v>
      </c>
      <c r="AW624" s="101">
        <v>0.13200000000000001</v>
      </c>
      <c r="AX624" s="101">
        <v>1</v>
      </c>
      <c r="BK624" s="101">
        <v>1</v>
      </c>
      <c r="BT624" s="101">
        <v>0</v>
      </c>
      <c r="BU624" s="101">
        <v>0</v>
      </c>
      <c r="BW624" s="101">
        <v>1</v>
      </c>
      <c r="BY624" s="101" t="s">
        <v>979</v>
      </c>
      <c r="BZ624" s="101" t="str">
        <f t="shared" si="122"/>
        <v>Courbe EUR Corporate MID</v>
      </c>
      <c r="CA624" s="101" t="s">
        <v>70</v>
      </c>
      <c r="CB624" s="101"/>
      <c r="CC624" s="101" t="s">
        <v>70</v>
      </c>
      <c r="CD624" s="42" t="s">
        <v>4374</v>
      </c>
      <c r="CE624" s="42" t="s">
        <v>4374</v>
      </c>
      <c r="CF624" s="42" t="str">
        <f>IFERROR(VLOOKUP(Funds[[#This Row],[Code ISIN]],[1]GLOBAL!$C$1:$L$27,10,FALSE)," ")</f>
        <v xml:space="preserve"> </v>
      </c>
      <c r="CG624" s="42" t="s">
        <v>4374</v>
      </c>
      <c r="CH624" s="42" t="s">
        <v>4374</v>
      </c>
      <c r="CI624" s="42" t="s">
        <v>4374</v>
      </c>
      <c r="CJ624" s="123">
        <v>42460</v>
      </c>
      <c r="CK624" s="96" t="s">
        <v>4374</v>
      </c>
      <c r="CL624" s="246" t="str">
        <f>VLOOKUP(Funds[[#This Row],[Code ISIN]],'Sheet1 - Table (1)'!$A$10:$AF$110017,MATCH("Funds Liquidity",'Sheet1 - Table (1)'!$10:$10,0),FALSE)</f>
        <v>Jour</v>
      </c>
    </row>
    <row r="625" spans="1:92">
      <c r="A625" s="80" t="s">
        <v>520</v>
      </c>
      <c r="B625" s="305">
        <f>IF(ISERROR(VALUE(VLOOKUP($A625,'Sheet1 - Table (1)'!$A$8:$AG$1186,COLUMN(B$7),FALSE))),VLOOKUP(A625,TK_MANQUANTS,2,FALSE),IF(VALUE(VLOOKUP($A625,'Sheet1 - Table (1)'!$A$8:$AG$1186,COLUMN(B$7),FALSE))=0,VLOOKUP(A625,TK_MANQUANTS,2,FALSE),VALUE(VLOOKUP($A625,'Sheet1 - Table (1)'!$A$8:$AG$1186,COLUMN(B$7),FALSE))))</f>
        <v>2728957</v>
      </c>
      <c r="C625" s="80" t="str">
        <f>VLOOKUP($A625,'Sheet1 - Table (1)'!$A$8:$AG$1186,COLUMN(C$7),FALSE)</f>
        <v>Fidelity Funds - Asia Focus Fund A-ACC-USD</v>
      </c>
      <c r="D625" s="82">
        <f>VLOOKUP($A625,'Sheet1 - Table (1)'!$A$8:$AG$1186,COLUMN(D$7),FALSE)</f>
        <v>43892</v>
      </c>
      <c r="E625" s="124">
        <f>VLOOKUP($A625,'Sheet1 - Table (1)'!$A$8:$AG$1186,COLUMN(E$7),FALSE)</f>
        <v>1.93</v>
      </c>
      <c r="F625" s="80" t="b">
        <f>VLOOKUP($A625,'Sheet1 - Table (1)'!$A$8:$AG$1186,COLUMN(F$7),FALSE)</f>
        <v>1</v>
      </c>
      <c r="G625" s="80" t="str">
        <f>VLOOKUP($A625,'Sheet1 - Table (1)'!$A$8:$AG$1186,COLUMN(G$7),FALSE)</f>
        <v>Luxembourg</v>
      </c>
      <c r="H625" s="80" t="str">
        <f>VLOOKUP($A625,'Sheet1 - Table (1)'!$A$8:$AG$1186,COLUMN(H$7),FALSE)</f>
        <v>USD</v>
      </c>
      <c r="I625" s="80" t="str">
        <f>VLOOKUP($A625,'Sheet1 - Table (1)'!$A$8:$AG$1186,COLUMN(I$7),FALSE)</f>
        <v>Fonds de placement</v>
      </c>
      <c r="J625" s="80" t="str">
        <f>VLOOKUP($A625,'Sheet1 - Table (1)'!$A$8:$AG$1186,COLUMN(J$7),FALSE)</f>
        <v>Actions</v>
      </c>
      <c r="K625" s="82">
        <f>VLOOKUP($A625,'Sheet1 - Table (1)'!$A$8:$AG$1186,COLUMN(K$7),FALSE)</f>
        <v>44255</v>
      </c>
      <c r="L625" s="80">
        <f>VLOOKUP($A625,'Sheet1 - Table (1)'!$A$8:$AG$1186,COLUMN(L$7),FALSE)</f>
        <v>3560.8334968999998</v>
      </c>
      <c r="M625" s="80" t="str">
        <f>VLOOKUP($A625,'Sheet1 - Table (1)'!$A$8:$AG$1186,COLUMN(M$7),FALSE)</f>
        <v>Retained</v>
      </c>
      <c r="N625" s="80" t="b">
        <f>VLOOKUP($A625,'Sheet1 - Table (1)'!$A$8:$AG$1186,COLUMN(N$7),FALSE)</f>
        <v>1</v>
      </c>
      <c r="O625" s="80" t="b">
        <f>VLOOKUP($A625,'Sheet1 - Table (1)'!$A$8:$AG$1186,COLUMN(O$7),FALSE)</f>
        <v>1</v>
      </c>
      <c r="P625" s="80" t="b">
        <f>VLOOKUP($A625,'Sheet1 - Table (1)'!$A$8:$AG$1186,COLUMN(P$7),FALSE)</f>
        <v>1</v>
      </c>
      <c r="Q625" s="80" t="b">
        <f>VLOOKUP($A625,'Sheet1 - Table (1)'!$A$8:$AG$1186,COLUMN(Q$7),FALSE)</f>
        <v>1</v>
      </c>
      <c r="R625" s="80" t="b">
        <f>VLOOKUP($A625,'Sheet1 - Table (1)'!$A$8:$AG$1186,COLUMN(R$7),FALSE)</f>
        <v>1</v>
      </c>
      <c r="S625" s="80" t="b">
        <f>VLOOKUP($A625,'Sheet1 - Table (1)'!$A$8:$AG$1186,COLUMN(S$7),FALSE)</f>
        <v>1</v>
      </c>
      <c r="T625" s="80" t="b">
        <f>VLOOKUP($A625,'Sheet1 - Table (1)'!$A$8:$AG$1186,COLUMN(T$7),FALSE)</f>
        <v>1</v>
      </c>
      <c r="U625" s="80" t="str">
        <f t="shared" si="123"/>
        <v>BE-FR-IT-NE-SP-GE-UK</v>
      </c>
      <c r="V625" s="80" t="str">
        <f>VLOOKUP($A625,'Sheet1 - Table (1)'!$A$8:$AG$1186,COLUMN(V$7)+3,FALSE)</f>
        <v>LU - SICAV - Parte 1</v>
      </c>
      <c r="W625" s="80" t="str">
        <f>VLOOKUP(A625,'Sheet1 - Table (1)'!$A$8:$AF$10075,MATCH($W$8,'Sheet1 - Table (1)'!$10:$10,0),FALSE)</f>
        <v>Détermination des Prix Quotidien</v>
      </c>
      <c r="X625" s="80">
        <f>VLOOKUP(A625,'Sheet1 - Table (1)'!$A$8:$AAB$10075,MATCH($X$8,'Sheet1 - Table (1)'!$10:$10,0),FALSE)</f>
        <v>0</v>
      </c>
      <c r="Y625" s="96" t="str">
        <f t="shared" si="117"/>
        <v>Fonds de placement</v>
      </c>
      <c r="AA625" s="96" t="s">
        <v>1823</v>
      </c>
      <c r="AB625" s="96" t="s">
        <v>2858</v>
      </c>
      <c r="AC625" s="214" t="s">
        <v>155</v>
      </c>
      <c r="AD625" s="214" t="s">
        <v>2858</v>
      </c>
      <c r="AE625" s="96" t="s">
        <v>2858</v>
      </c>
      <c r="AF625" s="246" t="s">
        <v>2858</v>
      </c>
      <c r="AG625" s="96" t="s">
        <v>2864</v>
      </c>
      <c r="AI625" s="96" t="s">
        <v>155</v>
      </c>
      <c r="AJ625" s="96" t="s">
        <v>155</v>
      </c>
      <c r="AK625" s="96" t="s">
        <v>155</v>
      </c>
      <c r="AL625" s="96" t="s">
        <v>2858</v>
      </c>
      <c r="AM625" s="96" t="str">
        <f t="shared" si="119"/>
        <v>Actions étrangères</v>
      </c>
      <c r="AO625" s="96" t="s">
        <v>2858</v>
      </c>
      <c r="AP625" s="96" t="s">
        <v>5155</v>
      </c>
      <c r="AS625" s="101" t="str">
        <f t="shared" si="120"/>
        <v/>
      </c>
      <c r="BI625" s="101">
        <v>1</v>
      </c>
      <c r="BR625" s="101">
        <v>1</v>
      </c>
      <c r="BZ625" s="101" t="str">
        <f t="shared" si="122"/>
        <v/>
      </c>
      <c r="CA625" s="101" t="s">
        <v>70</v>
      </c>
      <c r="CB625" s="101"/>
      <c r="CC625" s="101" t="s">
        <v>70</v>
      </c>
      <c r="CD625" s="42" t="s">
        <v>4374</v>
      </c>
      <c r="CE625" s="42" t="s">
        <v>4374</v>
      </c>
      <c r="CF625" s="42" t="str">
        <f>IFERROR(VLOOKUP(Funds[[#This Row],[Code ISIN]],[1]GLOBAL!$C$1:$L$27,10,FALSE)," ")</f>
        <v xml:space="preserve"> </v>
      </c>
      <c r="CG625" s="42" t="s">
        <v>4374</v>
      </c>
      <c r="CH625" s="42" t="s">
        <v>4374</v>
      </c>
      <c r="CI625" s="42" t="s">
        <v>4374</v>
      </c>
      <c r="CK625" s="96" t="s">
        <v>4374</v>
      </c>
      <c r="CL625" s="246" t="str">
        <f>VLOOKUP(Funds[[#This Row],[Code ISIN]],'Sheet1 - Table (1)'!$A$10:$AF$110017,MATCH("Funds Liquidity",'Sheet1 - Table (1)'!$10:$10,0),FALSE)</f>
        <v>Jour</v>
      </c>
    </row>
    <row r="626" spans="1:92">
      <c r="A626" s="80" t="s">
        <v>191</v>
      </c>
      <c r="B626" s="305">
        <f>IF(ISERROR(VALUE(VLOOKUP($A626,'Sheet1 - Table (1)'!$A$8:$AG$1186,COLUMN(B$7),FALSE))),VLOOKUP(A626,TK_MANQUANTS,2,FALSE),IF(VALUE(VLOOKUP($A626,'Sheet1 - Table (1)'!$A$8:$AG$1186,COLUMN(B$7),FALSE))=0,VLOOKUP(A626,TK_MANQUANTS,2,FALSE),VALUE(VLOOKUP($A626,'Sheet1 - Table (1)'!$A$8:$AG$1186,COLUMN(B$7),FALSE))))</f>
        <v>2825575</v>
      </c>
      <c r="C626" s="80" t="str">
        <f>VLOOKUP($A626,'Sheet1 - Table (1)'!$A$8:$AG$1186,COLUMN(C$7),FALSE)</f>
        <v>Xtrackers DAX UCITS ETF</v>
      </c>
      <c r="D626" s="82">
        <f>VLOOKUP($A626,'Sheet1 - Table (1)'!$A$8:$AG$1186,COLUMN(D$7),FALSE)</f>
        <v>43830</v>
      </c>
      <c r="E626" s="124">
        <f>VLOOKUP($A626,'Sheet1 - Table (1)'!$A$8:$AG$1186,COLUMN(E$7),FALSE)</f>
        <v>0.09</v>
      </c>
      <c r="F626" s="80" t="b">
        <f>VLOOKUP($A626,'Sheet1 - Table (1)'!$A$8:$AG$1186,COLUMN(F$7),FALSE)</f>
        <v>1</v>
      </c>
      <c r="G626" s="80" t="str">
        <f>VLOOKUP($A626,'Sheet1 - Table (1)'!$A$8:$AG$1186,COLUMN(G$7),FALSE)</f>
        <v>Luxembourg</v>
      </c>
      <c r="H626" s="80" t="str">
        <f>VLOOKUP($A626,'Sheet1 - Table (1)'!$A$8:$AG$1186,COLUMN(H$7),FALSE)</f>
        <v>EUR</v>
      </c>
      <c r="I626" s="80" t="str">
        <f>VLOOKUP($A626,'Sheet1 - Table (1)'!$A$8:$AG$1186,COLUMN(I$7),FALSE)</f>
        <v>Exchange Traded Funds</v>
      </c>
      <c r="J626" s="80" t="str">
        <f>VLOOKUP($A626,'Sheet1 - Table (1)'!$A$8:$AG$1186,COLUMN(J$7),FALSE)</f>
        <v>Actions</v>
      </c>
      <c r="K626" s="82">
        <f>VLOOKUP($A626,'Sheet1 - Table (1)'!$A$8:$AG$1186,COLUMN(K$7),FALSE)</f>
        <v>44255</v>
      </c>
      <c r="L626" s="80">
        <f>VLOOKUP($A626,'Sheet1 - Table (1)'!$A$8:$AG$1186,COLUMN(L$7),FALSE)</f>
        <v>4030.8848136000001</v>
      </c>
      <c r="M626" s="80" t="str">
        <f>VLOOKUP($A626,'Sheet1 - Table (1)'!$A$8:$AG$1186,COLUMN(M$7),FALSE)</f>
        <v>Retained</v>
      </c>
      <c r="N626" s="80">
        <f>VLOOKUP($A626,'Sheet1 - Table (1)'!$A$8:$AG$1186,COLUMN(N$7),FALSE)</f>
        <v>0</v>
      </c>
      <c r="O626" s="80" t="b">
        <f>VLOOKUP($A626,'Sheet1 - Table (1)'!$A$8:$AG$1186,COLUMN(O$7),FALSE)</f>
        <v>1</v>
      </c>
      <c r="P626" s="80" t="b">
        <f>VLOOKUP($A626,'Sheet1 - Table (1)'!$A$8:$AG$1186,COLUMN(P$7),FALSE)</f>
        <v>1</v>
      </c>
      <c r="Q626" s="80" t="b">
        <f>VLOOKUP($A626,'Sheet1 - Table (1)'!$A$8:$AG$1186,COLUMN(Q$7),FALSE)</f>
        <v>1</v>
      </c>
      <c r="R626" s="80" t="b">
        <f>VLOOKUP($A626,'Sheet1 - Table (1)'!$A$8:$AG$1186,COLUMN(R$7),FALSE)</f>
        <v>1</v>
      </c>
      <c r="S626" s="80" t="b">
        <f>VLOOKUP($A626,'Sheet1 - Table (1)'!$A$8:$AG$1186,COLUMN(S$7),FALSE)</f>
        <v>1</v>
      </c>
      <c r="T626" s="80" t="b">
        <f>VLOOKUP($A626,'Sheet1 - Table (1)'!$A$8:$AG$1186,COLUMN(T$7),FALSE)</f>
        <v>1</v>
      </c>
      <c r="U626" s="80" t="str">
        <f t="shared" si="123"/>
        <v>FR-IT-NE-SP-GE-UK</v>
      </c>
      <c r="V626" s="80" t="str">
        <f>VLOOKUP($A626,'Sheet1 - Table (1)'!$A$8:$AG$1186,COLUMN(V$7)+3,FALSE)</f>
        <v>LU - SICAV - Parte 1</v>
      </c>
      <c r="W626" s="80" t="str">
        <f>VLOOKUP(A626,'Sheet1 - Table (1)'!$A$8:$AF$10075,MATCH($W$8,'Sheet1 - Table (1)'!$10:$10,0),FALSE)</f>
        <v>Détermination des Prix Quotidien</v>
      </c>
      <c r="X626" s="80" t="str">
        <f>VLOOKUP(A626,'Sheet1 - Table (1)'!$A$8:$AAB$10075,MATCH($X$8,'Sheet1 - Table (1)'!$10:$10,0),FALSE)</f>
        <v>Full</v>
      </c>
      <c r="Y626" s="96" t="str">
        <f t="shared" si="117"/>
        <v>ETF</v>
      </c>
      <c r="AA626" s="96" t="s">
        <v>1823</v>
      </c>
      <c r="AB626" s="96" t="s">
        <v>2858</v>
      </c>
      <c r="AC626" s="214" t="s">
        <v>155</v>
      </c>
      <c r="AD626" s="214" t="s">
        <v>2858</v>
      </c>
      <c r="AE626" s="96" t="s">
        <v>2553</v>
      </c>
      <c r="AF626" s="246" t="s">
        <v>2858</v>
      </c>
      <c r="AG626" s="96" t="s">
        <v>2864</v>
      </c>
      <c r="AI626" s="96" t="s">
        <v>155</v>
      </c>
      <c r="AJ626" s="96" t="s">
        <v>155</v>
      </c>
      <c r="AK626" s="96" t="s">
        <v>155</v>
      </c>
      <c r="AL626" s="96" t="s">
        <v>2858</v>
      </c>
      <c r="AM626" s="96" t="str">
        <f t="shared" si="119"/>
        <v>Actions étrangères</v>
      </c>
      <c r="AO626" s="96" t="s">
        <v>2858</v>
      </c>
      <c r="AP626" s="96" t="str">
        <f>IF(AND(BN626&lt;80%,BN626&gt;40%),"GLOBAL",IF(MAX(BJ626:BR626)&lt;0.4,"GLOBAL",IFERROR(INDEX($BJ$8:$BR$8,1,MATCH(MAX(BJ626:BR626),BJ626:BR626,0)),"")))</f>
        <v>EMU</v>
      </c>
      <c r="AS626" s="101" t="str">
        <f t="shared" si="120"/>
        <v/>
      </c>
      <c r="AY626" s="101">
        <v>1</v>
      </c>
      <c r="BK626" s="101">
        <v>1</v>
      </c>
      <c r="BZ626" s="101" t="str">
        <f t="shared" si="122"/>
        <v/>
      </c>
      <c r="CA626" s="101" t="s">
        <v>4050</v>
      </c>
      <c r="CB626" s="122" t="s">
        <v>3739</v>
      </c>
      <c r="CC626" s="101" t="s">
        <v>3984</v>
      </c>
      <c r="CD626" s="42" t="s">
        <v>4374</v>
      </c>
      <c r="CE626" s="42" t="s">
        <v>4374</v>
      </c>
      <c r="CF626" s="42" t="str">
        <f>IFERROR(VLOOKUP(Funds[[#This Row],[Code ISIN]],[1]GLOBAL!$C$1:$L$27,10,FALSE)," ")</f>
        <v xml:space="preserve"> </v>
      </c>
      <c r="CG626" s="42" t="s">
        <v>4374</v>
      </c>
      <c r="CH626" s="42" t="s">
        <v>4374</v>
      </c>
      <c r="CI626" s="42" t="s">
        <v>4374</v>
      </c>
      <c r="CJ626" s="123"/>
      <c r="CK626" s="96" t="s">
        <v>4374</v>
      </c>
      <c r="CL626" s="246" t="str">
        <f>VLOOKUP(Funds[[#This Row],[Code ISIN]],'Sheet1 - Table (1)'!$A$10:$AF$110017,MATCH("Funds Liquidity",'Sheet1 - Table (1)'!$10:$10,0),FALSE)</f>
        <v>Jour</v>
      </c>
      <c r="CN626" s="246" t="s">
        <v>155</v>
      </c>
    </row>
    <row r="627" spans="1:92">
      <c r="A627" s="80" t="s">
        <v>21905</v>
      </c>
      <c r="B627" s="305">
        <f>IF(ISERROR(VALUE(VLOOKUP($A627,'Sheet1 - Table (1)'!$A$8:$AG$1186,COLUMN(B$7),FALSE))),VLOOKUP(A627,TK_MANQUANTS,2,FALSE),IF(VALUE(VLOOKUP($A627,'Sheet1 - Table (1)'!$A$8:$AG$1186,COLUMN(B$7),FALSE))=0,VLOOKUP(A627,TK_MANQUANTS,2,FALSE),VALUE(VLOOKUP($A627,'Sheet1 - Table (1)'!$A$8:$AG$1186,COLUMN(B$7),FALSE))))</f>
        <v>25643490</v>
      </c>
      <c r="C627" s="80" t="str">
        <f>VLOOKUP($A627,'Sheet1 - Table (1)'!$A$8:$AG$1186,COLUMN(C$7),FALSE)</f>
        <v>Nordea 1 - Alpha 10 MA HBI CHF</v>
      </c>
      <c r="D627" s="82">
        <f>VLOOKUP($A627,'Sheet1 - Table (1)'!$A$8:$AG$1186,COLUMN(D$7),FALSE)</f>
        <v>43830</v>
      </c>
      <c r="E627" s="124">
        <f>VLOOKUP($A627,'Sheet1 - Table (1)'!$A$8:$AG$1186,COLUMN(E$7),FALSE)</f>
        <v>1.2</v>
      </c>
      <c r="F627" s="80" t="b">
        <f>VLOOKUP($A627,'Sheet1 - Table (1)'!$A$8:$AG$1186,COLUMN(F$7),FALSE)</f>
        <v>1</v>
      </c>
      <c r="G627" s="80" t="str">
        <f>VLOOKUP($A627,'Sheet1 - Table (1)'!$A$8:$AG$1186,COLUMN(G$7),FALSE)</f>
        <v>Luxembourg</v>
      </c>
      <c r="H627" s="80" t="str">
        <f>VLOOKUP($A627,'Sheet1 - Table (1)'!$A$8:$AG$1186,COLUMN(H$7),FALSE)</f>
        <v>CHF</v>
      </c>
      <c r="I627" s="80" t="str">
        <f>VLOOKUP($A627,'Sheet1 - Table (1)'!$A$8:$AG$1186,COLUMN(I$7),FALSE)</f>
        <v>Fonds de placement</v>
      </c>
      <c r="J627" s="80" t="str">
        <f>VLOOKUP($A627,'Sheet1 - Table (1)'!$A$8:$AG$1186,COLUMN(J$7),FALSE)</f>
        <v>Actifs Mixtes</v>
      </c>
      <c r="K627" s="82">
        <f>VLOOKUP($A627,'Sheet1 - Table (1)'!$A$8:$AG$1186,COLUMN(K$7),FALSE)</f>
        <v>44255</v>
      </c>
      <c r="L627" s="80">
        <f>VLOOKUP($A627,'Sheet1 - Table (1)'!$A$8:$AG$1186,COLUMN(L$7),FALSE)</f>
        <v>4158.8971714999998</v>
      </c>
      <c r="M627" s="80" t="str">
        <f>VLOOKUP($A627,'Sheet1 - Table (1)'!$A$8:$AG$1186,COLUMN(M$7),FALSE)</f>
        <v>Retained</v>
      </c>
      <c r="N627" s="80">
        <f>VLOOKUP($A627,'Sheet1 - Table (1)'!$A$8:$AG$1186,COLUMN(N$7),FALSE)</f>
        <v>0</v>
      </c>
      <c r="O627" s="80">
        <f>VLOOKUP($A627,'Sheet1 - Table (1)'!$A$8:$AG$1186,COLUMN(O$7),FALSE)</f>
        <v>0</v>
      </c>
      <c r="P627" s="80">
        <f>VLOOKUP($A627,'Sheet1 - Table (1)'!$A$8:$AG$1186,COLUMN(P$7),FALSE)</f>
        <v>0</v>
      </c>
      <c r="Q627" s="80">
        <f>VLOOKUP($A627,'Sheet1 - Table (1)'!$A$8:$AG$1186,COLUMN(Q$7),FALSE)</f>
        <v>0</v>
      </c>
      <c r="R627" s="80">
        <f>VLOOKUP($A627,'Sheet1 - Table (1)'!$A$8:$AG$1186,COLUMN(R$7),FALSE)</f>
        <v>0</v>
      </c>
      <c r="S627" s="80">
        <f>VLOOKUP($A627,'Sheet1 - Table (1)'!$A$8:$AG$1186,COLUMN(S$7),FALSE)</f>
        <v>0</v>
      </c>
      <c r="T627" s="80" t="b">
        <f>VLOOKUP($A627,'Sheet1 - Table (1)'!$A$8:$AG$1186,COLUMN(T$7),FALSE)</f>
        <v>1</v>
      </c>
      <c r="U627" s="80" t="str">
        <f t="shared" si="123"/>
        <v>UK</v>
      </c>
      <c r="V627" s="80" t="str">
        <f>VLOOKUP($A627,'Sheet1 - Table (1)'!$A$8:$AG$1186,COLUMN(V$7)+3,FALSE)</f>
        <v>LU - SICAV - Parte 1</v>
      </c>
      <c r="W627" s="80" t="str">
        <f>VLOOKUP(A627,'Sheet1 - Table (1)'!$A$8:$AF$10075,MATCH($W$8,'Sheet1 - Table (1)'!$10:$10,0),FALSE)</f>
        <v>Détermination des Prix Quotidien</v>
      </c>
      <c r="X627" s="80">
        <f>VLOOKUP(A627,'Sheet1 - Table (1)'!$A$8:$AAB$10075,MATCH($X$8,'Sheet1 - Table (1)'!$10:$10,0),FALSE)</f>
        <v>0</v>
      </c>
      <c r="Y627" s="96" t="str">
        <f t="shared" si="117"/>
        <v>Fonds de placement</v>
      </c>
      <c r="AA627" s="96" t="s">
        <v>1823</v>
      </c>
      <c r="AB627" s="96" t="s">
        <v>2874</v>
      </c>
      <c r="AC627" s="214" t="s">
        <v>2874</v>
      </c>
      <c r="AG627" s="96" t="s">
        <v>2678</v>
      </c>
      <c r="AI627" s="96" t="s">
        <v>2080</v>
      </c>
      <c r="AJ627" s="96" t="s">
        <v>2874</v>
      </c>
      <c r="AK627" s="96" t="s">
        <v>1803</v>
      </c>
      <c r="AL627" s="26" t="s">
        <v>2080</v>
      </c>
      <c r="AM627" s="96" t="str">
        <f t="shared" si="119"/>
        <v>Placements alternatifs étrangers hedged</v>
      </c>
      <c r="AO627" s="96" t="s">
        <v>2874</v>
      </c>
      <c r="AP627" s="96" t="s">
        <v>1804</v>
      </c>
      <c r="AS627" s="101" t="str">
        <f t="shared" si="120"/>
        <v/>
      </c>
      <c r="AX627" s="101">
        <v>1</v>
      </c>
      <c r="BX627" s="96" t="s">
        <v>1851</v>
      </c>
      <c r="BY627" s="96" t="s">
        <v>22052</v>
      </c>
      <c r="BZ627" s="101"/>
      <c r="CA627" s="101" t="s">
        <v>4051</v>
      </c>
      <c r="CB627" s="101" t="s">
        <v>22100</v>
      </c>
      <c r="CC627" s="101" t="s">
        <v>4004</v>
      </c>
      <c r="CD627" s="42" t="s">
        <v>1633</v>
      </c>
      <c r="CE627" s="42" t="s">
        <v>1633</v>
      </c>
      <c r="CF627" s="42" t="str">
        <f>IFERROR(VLOOKUP(Funds[[#This Row],[Code ISIN]],[1]GLOBAL!$C$1:$L$27,10,FALSE)," ")</f>
        <v xml:space="preserve"> </v>
      </c>
      <c r="CG627" s="42" t="s">
        <v>1633</v>
      </c>
      <c r="CH627" s="42" t="s">
        <v>4374</v>
      </c>
      <c r="CI627" s="42" t="s">
        <v>1633</v>
      </c>
      <c r="CL627" s="246" t="str">
        <f>VLOOKUP(Funds[[#This Row],[Code ISIN]],'Sheet1 - Table (1)'!$A$10:$AF$110017,MATCH("Funds Liquidity",'Sheet1 - Table (1)'!$10:$10,0),FALSE)</f>
        <v>Jour</v>
      </c>
      <c r="CM627" s="246" t="s">
        <v>2874</v>
      </c>
      <c r="CN627" s="246" t="s">
        <v>5374</v>
      </c>
    </row>
    <row r="628" spans="1:92">
      <c r="A628" s="80" t="s">
        <v>21906</v>
      </c>
      <c r="B628" s="305">
        <f>IF(ISERROR(VALUE(VLOOKUP($A628,'Sheet1 - Table (1)'!$A$8:$AG$1186,COLUMN(B$7),FALSE))),VLOOKUP(A628,TK_MANQUANTS,2,FALSE),IF(VALUE(VLOOKUP($A628,'Sheet1 - Table (1)'!$A$8:$AG$1186,COLUMN(B$7),FALSE))=0,VLOOKUP(A628,TK_MANQUANTS,2,FALSE),VALUE(VLOOKUP($A628,'Sheet1 - Table (1)'!$A$8:$AG$1186,COLUMN(B$7),FALSE))))</f>
        <v>25643523</v>
      </c>
      <c r="C628" s="80" t="str">
        <f>VLOOKUP($A628,'Sheet1 - Table (1)'!$A$8:$AG$1186,COLUMN(C$7),FALSE)</f>
        <v>Nordea 1 - Alpha 10 MA HBI USD</v>
      </c>
      <c r="D628" s="82">
        <f>VLOOKUP($A628,'Sheet1 - Table (1)'!$A$8:$AG$1186,COLUMN(D$7),FALSE)</f>
        <v>43830</v>
      </c>
      <c r="E628" s="124">
        <f>VLOOKUP($A628,'Sheet1 - Table (1)'!$A$8:$AG$1186,COLUMN(E$7),FALSE)</f>
        <v>1.19</v>
      </c>
      <c r="F628" s="80" t="b">
        <f>VLOOKUP($A628,'Sheet1 - Table (1)'!$A$8:$AG$1186,COLUMN(F$7),FALSE)</f>
        <v>1</v>
      </c>
      <c r="G628" s="80" t="str">
        <f>VLOOKUP($A628,'Sheet1 - Table (1)'!$A$8:$AG$1186,COLUMN(G$7),FALSE)</f>
        <v>Luxembourg</v>
      </c>
      <c r="H628" s="80" t="str">
        <f>VLOOKUP($A628,'Sheet1 - Table (1)'!$A$8:$AG$1186,COLUMN(H$7),FALSE)</f>
        <v>USD</v>
      </c>
      <c r="I628" s="80" t="str">
        <f>VLOOKUP($A628,'Sheet1 - Table (1)'!$A$8:$AG$1186,COLUMN(I$7),FALSE)</f>
        <v>Fonds de placement</v>
      </c>
      <c r="J628" s="80" t="str">
        <f>VLOOKUP($A628,'Sheet1 - Table (1)'!$A$8:$AG$1186,COLUMN(J$7),FALSE)</f>
        <v>Actifs Mixtes</v>
      </c>
      <c r="K628" s="82">
        <f>VLOOKUP($A628,'Sheet1 - Table (1)'!$A$8:$AG$1186,COLUMN(K$7),FALSE)</f>
        <v>44255</v>
      </c>
      <c r="L628" s="80">
        <f>VLOOKUP($A628,'Sheet1 - Table (1)'!$A$8:$AG$1186,COLUMN(L$7),FALSE)</f>
        <v>4158.8971714999998</v>
      </c>
      <c r="M628" s="80" t="str">
        <f>VLOOKUP($A628,'Sheet1 - Table (1)'!$A$8:$AG$1186,COLUMN(M$7),FALSE)</f>
        <v>Retained</v>
      </c>
      <c r="N628" s="80">
        <f>VLOOKUP($A628,'Sheet1 - Table (1)'!$A$8:$AG$1186,COLUMN(N$7),FALSE)</f>
        <v>0</v>
      </c>
      <c r="O628" s="80">
        <f>VLOOKUP($A628,'Sheet1 - Table (1)'!$A$8:$AG$1186,COLUMN(O$7),FALSE)</f>
        <v>0</v>
      </c>
      <c r="P628" s="80">
        <f>VLOOKUP($A628,'Sheet1 - Table (1)'!$A$8:$AG$1186,COLUMN(P$7),FALSE)</f>
        <v>0</v>
      </c>
      <c r="Q628" s="80">
        <f>VLOOKUP($A628,'Sheet1 - Table (1)'!$A$8:$AG$1186,COLUMN(Q$7),FALSE)</f>
        <v>0</v>
      </c>
      <c r="R628" s="80">
        <f>VLOOKUP($A628,'Sheet1 - Table (1)'!$A$8:$AG$1186,COLUMN(R$7),FALSE)</f>
        <v>0</v>
      </c>
      <c r="S628" s="80" t="b">
        <f>VLOOKUP($A628,'Sheet1 - Table (1)'!$A$8:$AG$1186,COLUMN(S$7),FALSE)</f>
        <v>1</v>
      </c>
      <c r="T628" s="80" t="b">
        <f>VLOOKUP($A628,'Sheet1 - Table (1)'!$A$8:$AG$1186,COLUMN(T$7),FALSE)</f>
        <v>1</v>
      </c>
      <c r="U628" s="80" t="str">
        <f t="shared" si="123"/>
        <v>GE-UK</v>
      </c>
      <c r="V628" s="80" t="str">
        <f>VLOOKUP($A628,'Sheet1 - Table (1)'!$A$8:$AG$1186,COLUMN(V$7)+3,FALSE)</f>
        <v>LU - SICAV - Parte 1</v>
      </c>
      <c r="W628" s="80" t="str">
        <f>VLOOKUP(A628,'Sheet1 - Table (1)'!$A$8:$AF$10075,MATCH($W$8,'Sheet1 - Table (1)'!$10:$10,0),FALSE)</f>
        <v>Détermination des Prix Quotidien</v>
      </c>
      <c r="X628" s="80">
        <f>VLOOKUP(A628,'Sheet1 - Table (1)'!$A$8:$AAB$10075,MATCH($X$8,'Sheet1 - Table (1)'!$10:$10,0),FALSE)</f>
        <v>0</v>
      </c>
      <c r="Y628" s="96" t="str">
        <f t="shared" si="117"/>
        <v>Fonds de placement</v>
      </c>
      <c r="AA628" s="96" t="s">
        <v>1823</v>
      </c>
      <c r="AB628" s="96" t="s">
        <v>2874</v>
      </c>
      <c r="AC628" s="214" t="s">
        <v>2874</v>
      </c>
      <c r="AG628" s="96" t="s">
        <v>2678</v>
      </c>
      <c r="AI628" s="96" t="s">
        <v>2080</v>
      </c>
      <c r="AJ628" s="96" t="s">
        <v>2874</v>
      </c>
      <c r="AK628" s="96" t="s">
        <v>1803</v>
      </c>
      <c r="AL628" s="26" t="s">
        <v>2080</v>
      </c>
      <c r="AM628" s="96" t="str">
        <f t="shared" si="119"/>
        <v>Placements alternatifs étrangers</v>
      </c>
      <c r="AO628" s="96" t="s">
        <v>2874</v>
      </c>
      <c r="AP628" s="96" t="s">
        <v>1804</v>
      </c>
      <c r="AS628" s="101" t="str">
        <f t="shared" si="120"/>
        <v/>
      </c>
      <c r="BB628" s="101">
        <v>1</v>
      </c>
      <c r="BY628" s="96" t="s">
        <v>22052</v>
      </c>
      <c r="BZ628" s="101"/>
      <c r="CA628" s="101" t="s">
        <v>4051</v>
      </c>
      <c r="CB628" s="101" t="s">
        <v>22107</v>
      </c>
      <c r="CC628" s="101" t="s">
        <v>4011</v>
      </c>
      <c r="CD628" s="42" t="s">
        <v>4374</v>
      </c>
      <c r="CE628" s="42" t="s">
        <v>1633</v>
      </c>
      <c r="CF628" s="42" t="str">
        <f>IFERROR(VLOOKUP(Funds[[#This Row],[Code ISIN]],[1]GLOBAL!$C$1:$L$27,10,FALSE)," ")</f>
        <v xml:space="preserve"> </v>
      </c>
      <c r="CG628" s="42" t="s">
        <v>4374</v>
      </c>
      <c r="CH628" s="42" t="s">
        <v>4374</v>
      </c>
      <c r="CI628" s="42" t="s">
        <v>4374</v>
      </c>
      <c r="CL628" s="246" t="str">
        <f>VLOOKUP(Funds[[#This Row],[Code ISIN]],'Sheet1 - Table (1)'!$A$10:$AF$110017,MATCH("Funds Liquidity",'Sheet1 - Table (1)'!$10:$10,0),FALSE)</f>
        <v>Jour</v>
      </c>
      <c r="CN628" s="246" t="e">
        <f>VLOOKUP(A628,'FLEX LUX ELIGIBLES'!$A$2:$E$106,5,FALSE)</f>
        <v>#N/A</v>
      </c>
    </row>
    <row r="629" spans="1:92">
      <c r="A629" s="80" t="s">
        <v>21907</v>
      </c>
      <c r="B629" s="305">
        <f>IF(ISERROR(VALUE(VLOOKUP($A629,'Sheet1 - Table (1)'!$A$8:$AG$1186,COLUMN(B$7),FALSE))),VLOOKUP(A629,TK_MANQUANTS,2,FALSE),IF(VALUE(VLOOKUP($A629,'Sheet1 - Table (1)'!$A$8:$AG$1186,COLUMN(B$7),FALSE))=0,VLOOKUP(A629,TK_MANQUANTS,2,FALSE),VALUE(VLOOKUP($A629,'Sheet1 - Table (1)'!$A$8:$AG$1186,COLUMN(B$7),FALSE))))</f>
        <v>10636470</v>
      </c>
      <c r="C629" s="80" t="str">
        <f>VLOOKUP($A629,'Sheet1 - Table (1)'!$A$8:$AG$1186,COLUMN(C$7),FALSE)</f>
        <v>Nordea 1 - Alpha 10 MA BI EUR</v>
      </c>
      <c r="D629" s="82">
        <f>VLOOKUP($A629,'Sheet1 - Table (1)'!$A$8:$AG$1186,COLUMN(D$7),FALSE)</f>
        <v>43830</v>
      </c>
      <c r="E629" s="124">
        <f>VLOOKUP($A629,'Sheet1 - Table (1)'!$A$8:$AG$1186,COLUMN(E$7),FALSE)</f>
        <v>1.2</v>
      </c>
      <c r="F629" s="80" t="b">
        <f>VLOOKUP($A629,'Sheet1 - Table (1)'!$A$8:$AG$1186,COLUMN(F$7),FALSE)</f>
        <v>1</v>
      </c>
      <c r="G629" s="80" t="str">
        <f>VLOOKUP($A629,'Sheet1 - Table (1)'!$A$8:$AG$1186,COLUMN(G$7),FALSE)</f>
        <v>Luxembourg</v>
      </c>
      <c r="H629" s="80" t="str">
        <f>VLOOKUP($A629,'Sheet1 - Table (1)'!$A$8:$AG$1186,COLUMN(H$7),FALSE)</f>
        <v>EUR</v>
      </c>
      <c r="I629" s="80" t="str">
        <f>VLOOKUP($A629,'Sheet1 - Table (1)'!$A$8:$AG$1186,COLUMN(I$7),FALSE)</f>
        <v>Fonds de placement</v>
      </c>
      <c r="J629" s="80" t="str">
        <f>VLOOKUP($A629,'Sheet1 - Table (1)'!$A$8:$AG$1186,COLUMN(J$7),FALSE)</f>
        <v>Actifs Mixtes</v>
      </c>
      <c r="K629" s="82">
        <f>VLOOKUP($A629,'Sheet1 - Table (1)'!$A$8:$AG$1186,COLUMN(K$7),FALSE)</f>
        <v>44255</v>
      </c>
      <c r="L629" s="80">
        <f>VLOOKUP($A629,'Sheet1 - Table (1)'!$A$8:$AG$1186,COLUMN(L$7),FALSE)</f>
        <v>4158.8971714999998</v>
      </c>
      <c r="M629" s="80" t="str">
        <f>VLOOKUP($A629,'Sheet1 - Table (1)'!$A$8:$AG$1186,COLUMN(M$7),FALSE)</f>
        <v>Retained</v>
      </c>
      <c r="N629" s="80">
        <f>VLOOKUP($A629,'Sheet1 - Table (1)'!$A$8:$AG$1186,COLUMN(N$7),FALSE)</f>
        <v>0</v>
      </c>
      <c r="O629" s="80" t="b">
        <f>VLOOKUP($A629,'Sheet1 - Table (1)'!$A$8:$AG$1186,COLUMN(O$7),FALSE)</f>
        <v>1</v>
      </c>
      <c r="P629" s="80" t="b">
        <f>VLOOKUP($A629,'Sheet1 - Table (1)'!$A$8:$AG$1186,COLUMN(P$7),FALSE)</f>
        <v>1</v>
      </c>
      <c r="Q629" s="80" t="b">
        <f>VLOOKUP($A629,'Sheet1 - Table (1)'!$A$8:$AG$1186,COLUMN(Q$7),FALSE)</f>
        <v>1</v>
      </c>
      <c r="R629" s="80" t="b">
        <f>VLOOKUP($A629,'Sheet1 - Table (1)'!$A$8:$AG$1186,COLUMN(R$7),FALSE)</f>
        <v>1</v>
      </c>
      <c r="S629" s="80" t="b">
        <f>VLOOKUP($A629,'Sheet1 - Table (1)'!$A$8:$AG$1186,COLUMN(S$7),FALSE)</f>
        <v>1</v>
      </c>
      <c r="T629" s="80" t="b">
        <f>VLOOKUP($A629,'Sheet1 - Table (1)'!$A$8:$AG$1186,COLUMN(T$7),FALSE)</f>
        <v>1</v>
      </c>
      <c r="U629" s="80" t="str">
        <f t="shared" si="123"/>
        <v>FR-IT-NE-SP-GE-UK</v>
      </c>
      <c r="V629" s="80" t="str">
        <f>VLOOKUP($A629,'Sheet1 - Table (1)'!$A$8:$AG$1186,COLUMN(V$7)+3,FALSE)</f>
        <v>LU - SICAV - Parte 1</v>
      </c>
      <c r="W629" s="80" t="str">
        <f>VLOOKUP(A629,'Sheet1 - Table (1)'!$A$8:$AF$10075,MATCH($W$8,'Sheet1 - Table (1)'!$10:$10,0),FALSE)</f>
        <v>Détermination des Prix Quotidien</v>
      </c>
      <c r="X629" s="80">
        <f>VLOOKUP(A629,'Sheet1 - Table (1)'!$A$8:$AAB$10075,MATCH($X$8,'Sheet1 - Table (1)'!$10:$10,0),FALSE)</f>
        <v>0</v>
      </c>
      <c r="Y629" s="96" t="str">
        <f t="shared" si="117"/>
        <v>Fonds de placement</v>
      </c>
      <c r="AA629" s="96" t="s">
        <v>1823</v>
      </c>
      <c r="AB629" s="96" t="s">
        <v>2874</v>
      </c>
      <c r="AC629" s="214" t="s">
        <v>2874</v>
      </c>
      <c r="AG629" s="96" t="s">
        <v>2678</v>
      </c>
      <c r="AI629" s="96" t="s">
        <v>2080</v>
      </c>
      <c r="AJ629" s="96" t="s">
        <v>2874</v>
      </c>
      <c r="AK629" s="96" t="s">
        <v>1803</v>
      </c>
      <c r="AL629" s="26" t="s">
        <v>2080</v>
      </c>
      <c r="AM629" s="96" t="str">
        <f t="shared" si="119"/>
        <v>Placements alternatifs étrangers</v>
      </c>
      <c r="AO629" s="96" t="s">
        <v>2874</v>
      </c>
      <c r="AP629" s="96" t="s">
        <v>1804</v>
      </c>
      <c r="AS629" s="101" t="str">
        <f t="shared" si="120"/>
        <v/>
      </c>
      <c r="AY629" s="101">
        <v>1</v>
      </c>
      <c r="BY629" s="96" t="s">
        <v>22052</v>
      </c>
      <c r="BZ629" s="101"/>
      <c r="CA629" s="101" t="s">
        <v>4051</v>
      </c>
      <c r="CB629" s="101" t="s">
        <v>22099</v>
      </c>
      <c r="CC629" s="101" t="s">
        <v>4003</v>
      </c>
      <c r="CD629" s="42" t="s">
        <v>1633</v>
      </c>
      <c r="CE629" s="42" t="s">
        <v>1633</v>
      </c>
      <c r="CF629" s="42" t="str">
        <f>IFERROR(VLOOKUP(Funds[[#This Row],[Code ISIN]],[1]GLOBAL!$C$1:$L$27,10,FALSE)," ")</f>
        <v xml:space="preserve"> </v>
      </c>
      <c r="CG629" s="42" t="s">
        <v>1633</v>
      </c>
      <c r="CH629" s="42" t="s">
        <v>4374</v>
      </c>
      <c r="CI629" s="42" t="s">
        <v>4374</v>
      </c>
      <c r="CL629" s="246" t="str">
        <f>VLOOKUP(Funds[[#This Row],[Code ISIN]],'Sheet1 - Table (1)'!$A$10:$AF$110017,MATCH("Funds Liquidity",'Sheet1 - Table (1)'!$10:$10,0),FALSE)</f>
        <v>Jour</v>
      </c>
      <c r="CN629" s="246" t="e">
        <f>VLOOKUP(A629,'FLEX LUX ELIGIBLES'!$A$2:$E$106,5,FALSE)</f>
        <v>#N/A</v>
      </c>
    </row>
    <row r="630" spans="1:92">
      <c r="A630" s="96" t="s">
        <v>1006</v>
      </c>
      <c r="B630" s="305">
        <f>IF(ISERROR(VALUE(VLOOKUP($A630,'Sheet1 - Table (1)'!$A$8:$AG$1186,COLUMN(B$7),FALSE))),VLOOKUP(A630,TK_MANQUANTS,2,FALSE),IF(VALUE(VLOOKUP($A630,'Sheet1 - Table (1)'!$A$8:$AG$1186,COLUMN(B$7),FALSE))=0,VLOOKUP(A630,TK_MANQUANTS,2,FALSE),VALUE(VLOOKUP($A630,'Sheet1 - Table (1)'!$A$8:$AG$1186,COLUMN(B$7),FALSE))))</f>
        <v>11201006</v>
      </c>
      <c r="C630" s="80" t="str">
        <f>VLOOKUP($A630,'Sheet1 - Table (1)'!$A$8:$AG$1186,COLUMN(C$7),FALSE)</f>
        <v>Nordea 1 - Norwegian Bond BI NOK</v>
      </c>
      <c r="D630" s="82">
        <f>VLOOKUP($A630,'Sheet1 - Table (1)'!$A$8:$AG$1186,COLUMN(D$7),FALSE)</f>
        <v>43830</v>
      </c>
      <c r="E630" s="124">
        <f>VLOOKUP($A630,'Sheet1 - Table (1)'!$A$8:$AG$1186,COLUMN(E$7),FALSE)</f>
        <v>0.45</v>
      </c>
      <c r="F630" s="80" t="b">
        <f>VLOOKUP($A630,'Sheet1 - Table (1)'!$A$8:$AG$1186,COLUMN(F$7),FALSE)</f>
        <v>1</v>
      </c>
      <c r="G630" s="80" t="str">
        <f>VLOOKUP($A630,'Sheet1 - Table (1)'!$A$8:$AG$1186,COLUMN(G$7),FALSE)</f>
        <v>Luxembourg</v>
      </c>
      <c r="H630" s="80" t="str">
        <f>VLOOKUP($A630,'Sheet1 - Table (1)'!$A$8:$AG$1186,COLUMN(H$7),FALSE)</f>
        <v>NOK</v>
      </c>
      <c r="I630" s="80" t="str">
        <f>VLOOKUP($A630,'Sheet1 - Table (1)'!$A$8:$AG$1186,COLUMN(I$7),FALSE)</f>
        <v>Fonds de placement</v>
      </c>
      <c r="J630" s="80" t="str">
        <f>VLOOKUP($A630,'Sheet1 - Table (1)'!$A$8:$AG$1186,COLUMN(J$7),FALSE)</f>
        <v>Obligation</v>
      </c>
      <c r="K630" s="82">
        <f>VLOOKUP($A630,'Sheet1 - Table (1)'!$A$8:$AG$1186,COLUMN(K$7),FALSE)</f>
        <v>44255</v>
      </c>
      <c r="L630" s="80">
        <f>VLOOKUP($A630,'Sheet1 - Table (1)'!$A$8:$AG$1186,COLUMN(L$7),FALSE)</f>
        <v>487.51516850000002</v>
      </c>
      <c r="M630" s="80" t="str">
        <f>VLOOKUP($A630,'Sheet1 - Table (1)'!$A$8:$AG$1186,COLUMN(M$7),FALSE)</f>
        <v>Retained</v>
      </c>
      <c r="N630" s="80">
        <f>VLOOKUP($A630,'Sheet1 - Table (1)'!$A$8:$AG$1186,COLUMN(N$7),FALSE)</f>
        <v>0</v>
      </c>
      <c r="O630" s="80" t="b">
        <f>VLOOKUP($A630,'Sheet1 - Table (1)'!$A$8:$AG$1186,COLUMN(O$7),FALSE)</f>
        <v>1</v>
      </c>
      <c r="P630" s="80" t="b">
        <f>VLOOKUP($A630,'Sheet1 - Table (1)'!$A$8:$AG$1186,COLUMN(P$7),FALSE)</f>
        <v>1</v>
      </c>
      <c r="Q630" s="80" t="b">
        <f>VLOOKUP($A630,'Sheet1 - Table (1)'!$A$8:$AG$1186,COLUMN(Q$7),FALSE)</f>
        <v>1</v>
      </c>
      <c r="R630" s="80" t="b">
        <f>VLOOKUP($A630,'Sheet1 - Table (1)'!$A$8:$AG$1186,COLUMN(R$7),FALSE)</f>
        <v>1</v>
      </c>
      <c r="S630" s="80" t="b">
        <f>VLOOKUP($A630,'Sheet1 - Table (1)'!$A$8:$AG$1186,COLUMN(S$7),FALSE)</f>
        <v>1</v>
      </c>
      <c r="T630" s="80" t="b">
        <f>VLOOKUP($A630,'Sheet1 - Table (1)'!$A$8:$AG$1186,COLUMN(T$7),FALSE)</f>
        <v>1</v>
      </c>
      <c r="U630" s="80" t="str">
        <f t="shared" si="123"/>
        <v>FR-IT-NE-SP-GE-UK</v>
      </c>
      <c r="V630" s="80" t="str">
        <f>VLOOKUP($A630,'Sheet1 - Table (1)'!$A$8:$AG$1186,COLUMN(V$7)+3,FALSE)</f>
        <v>LU - SICAV - Parte 1</v>
      </c>
      <c r="W630" s="80" t="str">
        <f>VLOOKUP(A630,'Sheet1 - Table (1)'!$A$8:$AF$10075,MATCH($W$8,'Sheet1 - Table (1)'!$10:$10,0),FALSE)</f>
        <v>Détermination des Prix Quotidien</v>
      </c>
      <c r="X630" s="80">
        <f>VLOOKUP(A630,'Sheet1 - Table (1)'!$A$8:$AAB$10075,MATCH($X$8,'Sheet1 - Table (1)'!$10:$10,0),FALSE)</f>
        <v>0</v>
      </c>
      <c r="Y630" s="96" t="str">
        <f t="shared" si="117"/>
        <v>Fonds de placement</v>
      </c>
      <c r="AA630" s="96" t="s">
        <v>1823</v>
      </c>
      <c r="AB630" s="96" t="s">
        <v>2481</v>
      </c>
      <c r="AC630" s="214" t="s">
        <v>140</v>
      </c>
      <c r="AD630" s="214" t="s">
        <v>2481</v>
      </c>
      <c r="AE630" s="96" t="s">
        <v>2481</v>
      </c>
      <c r="AF630" s="246" t="s">
        <v>2481</v>
      </c>
      <c r="AI630" s="96" t="s">
        <v>381</v>
      </c>
      <c r="AJ630" s="96" t="s">
        <v>140</v>
      </c>
      <c r="AK630" s="96" t="s">
        <v>140</v>
      </c>
      <c r="AL630" s="96" t="s">
        <v>2481</v>
      </c>
      <c r="AM630" s="96" t="str">
        <f t="shared" si="119"/>
        <v>Obligations étrangères</v>
      </c>
      <c r="AO630" s="96" t="s">
        <v>2481</v>
      </c>
      <c r="AP630" s="96" t="s">
        <v>103</v>
      </c>
      <c r="AQ630" s="96">
        <v>4.42</v>
      </c>
      <c r="AR630" s="101">
        <v>1.6299999999999999E-2</v>
      </c>
      <c r="AS630" s="101">
        <f t="shared" si="120"/>
        <v>1.1799999999999998E-2</v>
      </c>
      <c r="AT630" s="101">
        <v>0.5</v>
      </c>
      <c r="AU630" s="101">
        <v>3.7400000000000003E-2</v>
      </c>
      <c r="AV630" s="101">
        <v>0.46260000000000001</v>
      </c>
      <c r="BA630" s="101">
        <v>1</v>
      </c>
      <c r="BM630" s="101">
        <v>1</v>
      </c>
      <c r="BY630" s="101" t="s">
        <v>1050</v>
      </c>
      <c r="BZ630" s="101" t="str">
        <f t="shared" ref="BZ630:BZ659" si="124">IF(AJ630="Obligations",AP630&amp;" "&amp;AI630&amp;" "&amp;IF(AQ630&lt;3.5,"SHORT",IF(AQ630&gt;8,"LONG","MID")),"")</f>
        <v>Courbe NOK Aggregate MID</v>
      </c>
      <c r="CA630" s="101" t="s">
        <v>70</v>
      </c>
      <c r="CB630" s="101"/>
      <c r="CC630" s="101" t="s">
        <v>70</v>
      </c>
      <c r="CD630" s="42" t="s">
        <v>4374</v>
      </c>
      <c r="CE630" s="42" t="s">
        <v>4374</v>
      </c>
      <c r="CF630" s="42" t="str">
        <f>IFERROR(VLOOKUP(Funds[[#This Row],[Code ISIN]],[1]GLOBAL!$C$1:$L$27,10,FALSE)," ")</f>
        <v xml:space="preserve"> </v>
      </c>
      <c r="CG630" s="42" t="s">
        <v>4374</v>
      </c>
      <c r="CH630" s="42" t="s">
        <v>4374</v>
      </c>
      <c r="CI630" s="42" t="s">
        <v>4374</v>
      </c>
      <c r="CJ630" s="123">
        <v>42551</v>
      </c>
      <c r="CK630" s="96" t="s">
        <v>4374</v>
      </c>
      <c r="CL630" s="246" t="str">
        <f>VLOOKUP(Funds[[#This Row],[Code ISIN]],'Sheet1 - Table (1)'!$A$10:$AF$110017,MATCH("Funds Liquidity",'Sheet1 - Table (1)'!$10:$10,0),FALSE)</f>
        <v>Jour</v>
      </c>
    </row>
    <row r="631" spans="1:92">
      <c r="A631" s="80" t="s">
        <v>238</v>
      </c>
      <c r="B631" s="305">
        <f>IF(ISERROR(VALUE(VLOOKUP($A631,'Sheet1 - Table (1)'!$A$8:$AG$1186,COLUMN(B$7),FALSE))),VLOOKUP(A631,TK_MANQUANTS,2,FALSE),IF(VALUE(VLOOKUP($A631,'Sheet1 - Table (1)'!$A$8:$AG$1186,COLUMN(B$7),FALSE))=0,VLOOKUP(A631,TK_MANQUANTS,2,FALSE),VALUE(VLOOKUP($A631,'Sheet1 - Table (1)'!$A$8:$AG$1186,COLUMN(B$7),FALSE))))</f>
        <v>902396</v>
      </c>
      <c r="C631" s="80" t="str">
        <f>VLOOKUP($A631,'Sheet1 - Table (1)'!$A$8:$AG$1186,COLUMN(C$7),FALSE)</f>
        <v>Nordea 1 - Norwegian Bond BP NOK</v>
      </c>
      <c r="D631" s="82">
        <f>VLOOKUP($A631,'Sheet1 - Table (1)'!$A$8:$AG$1186,COLUMN(D$7),FALSE)</f>
        <v>43830</v>
      </c>
      <c r="E631" s="124">
        <f>VLOOKUP($A631,'Sheet1 - Table (1)'!$A$8:$AG$1186,COLUMN(E$7),FALSE)</f>
        <v>0.86</v>
      </c>
      <c r="F631" s="80" t="b">
        <f>VLOOKUP($A631,'Sheet1 - Table (1)'!$A$8:$AG$1186,COLUMN(F$7),FALSE)</f>
        <v>1</v>
      </c>
      <c r="G631" s="80" t="str">
        <f>VLOOKUP($A631,'Sheet1 - Table (1)'!$A$8:$AG$1186,COLUMN(G$7),FALSE)</f>
        <v>Luxembourg</v>
      </c>
      <c r="H631" s="80" t="str">
        <f>VLOOKUP($A631,'Sheet1 - Table (1)'!$A$8:$AG$1186,COLUMN(H$7),FALSE)</f>
        <v>NOK</v>
      </c>
      <c r="I631" s="80" t="str">
        <f>VLOOKUP($A631,'Sheet1 - Table (1)'!$A$8:$AG$1186,COLUMN(I$7),FALSE)</f>
        <v>Fonds de placement</v>
      </c>
      <c r="J631" s="80" t="str">
        <f>VLOOKUP($A631,'Sheet1 - Table (1)'!$A$8:$AG$1186,COLUMN(J$7),FALSE)</f>
        <v>Obligation</v>
      </c>
      <c r="K631" s="82">
        <f>VLOOKUP($A631,'Sheet1 - Table (1)'!$A$8:$AG$1186,COLUMN(K$7),FALSE)</f>
        <v>44255</v>
      </c>
      <c r="L631" s="80">
        <f>VLOOKUP($A631,'Sheet1 - Table (1)'!$A$8:$AG$1186,COLUMN(L$7),FALSE)</f>
        <v>487.51516850000002</v>
      </c>
      <c r="M631" s="80" t="str">
        <f>VLOOKUP($A631,'Sheet1 - Table (1)'!$A$8:$AG$1186,COLUMN(M$7),FALSE)</f>
        <v>Retained</v>
      </c>
      <c r="N631" s="80">
        <f>VLOOKUP($A631,'Sheet1 - Table (1)'!$A$8:$AG$1186,COLUMN(N$7),FALSE)</f>
        <v>0</v>
      </c>
      <c r="O631" s="80" t="b">
        <f>VLOOKUP($A631,'Sheet1 - Table (1)'!$A$8:$AG$1186,COLUMN(O$7),FALSE)</f>
        <v>1</v>
      </c>
      <c r="P631" s="80" t="b">
        <f>VLOOKUP($A631,'Sheet1 - Table (1)'!$A$8:$AG$1186,COLUMN(P$7),FALSE)</f>
        <v>1</v>
      </c>
      <c r="Q631" s="80" t="b">
        <f>VLOOKUP($A631,'Sheet1 - Table (1)'!$A$8:$AG$1186,COLUMN(Q$7),FALSE)</f>
        <v>1</v>
      </c>
      <c r="R631" s="80" t="b">
        <f>VLOOKUP($A631,'Sheet1 - Table (1)'!$A$8:$AG$1186,COLUMN(R$7),FALSE)</f>
        <v>1</v>
      </c>
      <c r="S631" s="80" t="b">
        <f>VLOOKUP($A631,'Sheet1 - Table (1)'!$A$8:$AG$1186,COLUMN(S$7),FALSE)</f>
        <v>1</v>
      </c>
      <c r="T631" s="80" t="b">
        <f>VLOOKUP($A631,'Sheet1 - Table (1)'!$A$8:$AG$1186,COLUMN(T$7),FALSE)</f>
        <v>1</v>
      </c>
      <c r="U631" s="80" t="str">
        <f t="shared" si="123"/>
        <v>FR-IT-NE-SP-GE-UK</v>
      </c>
      <c r="V631" s="80" t="str">
        <f>VLOOKUP($A631,'Sheet1 - Table (1)'!$A$8:$AG$1186,COLUMN(V$7)+3,FALSE)</f>
        <v>LU - SICAV - Parte 1</v>
      </c>
      <c r="W631" s="80" t="str">
        <f>VLOOKUP(A631,'Sheet1 - Table (1)'!$A$8:$AF$10075,MATCH($W$8,'Sheet1 - Table (1)'!$10:$10,0),FALSE)</f>
        <v>Détermination des Prix Quotidien</v>
      </c>
      <c r="X631" s="80">
        <f>VLOOKUP(A631,'Sheet1 - Table (1)'!$A$8:$AAB$10075,MATCH($X$8,'Sheet1 - Table (1)'!$10:$10,0),FALSE)</f>
        <v>0</v>
      </c>
      <c r="Y631" s="96" t="str">
        <f t="shared" si="117"/>
        <v>Fonds de placement</v>
      </c>
      <c r="AA631" s="96" t="s">
        <v>1823</v>
      </c>
      <c r="AB631" s="96" t="s">
        <v>2481</v>
      </c>
      <c r="AC631" s="214" t="s">
        <v>140</v>
      </c>
      <c r="AD631" s="214" t="s">
        <v>2481</v>
      </c>
      <c r="AE631" s="96" t="s">
        <v>2481</v>
      </c>
      <c r="AF631" s="246" t="s">
        <v>2481</v>
      </c>
      <c r="AJ631" s="96" t="s">
        <v>140</v>
      </c>
      <c r="AK631" s="96" t="s">
        <v>140</v>
      </c>
      <c r="AL631" s="96" t="s">
        <v>2481</v>
      </c>
      <c r="AM631" s="96" t="str">
        <f t="shared" si="119"/>
        <v>Obligations étrangères</v>
      </c>
      <c r="AO631" s="96" t="s">
        <v>2481</v>
      </c>
      <c r="AP631" s="96" t="s">
        <v>103</v>
      </c>
      <c r="AQ631" s="96">
        <v>3.76</v>
      </c>
      <c r="AR631" s="101">
        <v>1.9699999999999999E-2</v>
      </c>
      <c r="AS631" s="101">
        <f t="shared" si="120"/>
        <v>1.1099999999999999E-2</v>
      </c>
      <c r="BA631" s="101">
        <v>1</v>
      </c>
      <c r="BM631" s="101">
        <v>1</v>
      </c>
      <c r="BY631" s="101" t="s">
        <v>977</v>
      </c>
      <c r="BZ631" s="101" t="str">
        <f t="shared" si="124"/>
        <v>Courbe NOK  MID</v>
      </c>
      <c r="CA631" s="101" t="s">
        <v>70</v>
      </c>
      <c r="CB631" s="101"/>
      <c r="CC631" s="101" t="s">
        <v>70</v>
      </c>
      <c r="CD631" s="42" t="s">
        <v>4374</v>
      </c>
      <c r="CE631" s="42" t="s">
        <v>4374</v>
      </c>
      <c r="CF631" s="42" t="str">
        <f>IFERROR(VLOOKUP(Funds[[#This Row],[Code ISIN]],[1]GLOBAL!$C$1:$L$27,10,FALSE)," ")</f>
        <v xml:space="preserve"> </v>
      </c>
      <c r="CG631" s="42" t="s">
        <v>4374</v>
      </c>
      <c r="CH631" s="42" t="s">
        <v>4374</v>
      </c>
      <c r="CI631" s="42" t="s">
        <v>4374</v>
      </c>
      <c r="CJ631" s="123">
        <v>42734</v>
      </c>
      <c r="CK631" s="96" t="s">
        <v>4374</v>
      </c>
      <c r="CL631" s="246" t="str">
        <f>VLOOKUP(Funds[[#This Row],[Code ISIN]],'Sheet1 - Table (1)'!$A$10:$AF$110017,MATCH("Funds Liquidity",'Sheet1 - Table (1)'!$10:$10,0),FALSE)</f>
        <v>Jour</v>
      </c>
    </row>
    <row r="632" spans="1:92">
      <c r="A632" s="96" t="s">
        <v>1009</v>
      </c>
      <c r="B632" s="305">
        <f>IF(ISERROR(VALUE(VLOOKUP($A632,'Sheet1 - Table (1)'!$A$8:$AG$1186,COLUMN(B$7),FALSE))),VLOOKUP(A632,TK_MANQUANTS,2,FALSE),IF(VALUE(VLOOKUP($A632,'Sheet1 - Table (1)'!$A$8:$AG$1186,COLUMN(B$7),FALSE))=0,VLOOKUP(A632,TK_MANQUANTS,2,FALSE),VALUE(VLOOKUP($A632,'Sheet1 - Table (1)'!$A$8:$AG$1186,COLUMN(B$7),FALSE))))</f>
        <v>20102936</v>
      </c>
      <c r="C632" s="80" t="str">
        <f>VLOOKUP($A632,'Sheet1 - Table (1)'!$A$8:$AG$1186,COLUMN(C$7),FALSE)</f>
        <v>Nordea 1 - Norwegian Short-Term Bond BI NOK</v>
      </c>
      <c r="D632" s="82">
        <f>VLOOKUP($A632,'Sheet1 - Table (1)'!$A$8:$AG$1186,COLUMN(D$7),FALSE)</f>
        <v>43830</v>
      </c>
      <c r="E632" s="124">
        <f>VLOOKUP($A632,'Sheet1 - Table (1)'!$A$8:$AG$1186,COLUMN(E$7),FALSE)</f>
        <v>0.27</v>
      </c>
      <c r="F632" s="80" t="b">
        <f>VLOOKUP($A632,'Sheet1 - Table (1)'!$A$8:$AG$1186,COLUMN(F$7),FALSE)</f>
        <v>1</v>
      </c>
      <c r="G632" s="80" t="str">
        <f>VLOOKUP($A632,'Sheet1 - Table (1)'!$A$8:$AG$1186,COLUMN(G$7),FALSE)</f>
        <v>Luxembourg</v>
      </c>
      <c r="H632" s="80" t="str">
        <f>VLOOKUP($A632,'Sheet1 - Table (1)'!$A$8:$AG$1186,COLUMN(H$7),FALSE)</f>
        <v>NOK</v>
      </c>
      <c r="I632" s="80" t="str">
        <f>VLOOKUP($A632,'Sheet1 - Table (1)'!$A$8:$AG$1186,COLUMN(I$7),FALSE)</f>
        <v>Fonds de placement</v>
      </c>
      <c r="J632" s="80" t="str">
        <f>VLOOKUP($A632,'Sheet1 - Table (1)'!$A$8:$AG$1186,COLUMN(J$7),FALSE)</f>
        <v>Obligation</v>
      </c>
      <c r="K632" s="82">
        <f>VLOOKUP($A632,'Sheet1 - Table (1)'!$A$8:$AG$1186,COLUMN(K$7),FALSE)</f>
        <v>44255</v>
      </c>
      <c r="L632" s="80">
        <f>VLOOKUP($A632,'Sheet1 - Table (1)'!$A$8:$AG$1186,COLUMN(L$7),FALSE)</f>
        <v>388.8138672</v>
      </c>
      <c r="M632" s="80" t="str">
        <f>VLOOKUP($A632,'Sheet1 - Table (1)'!$A$8:$AG$1186,COLUMN(M$7),FALSE)</f>
        <v>Retained</v>
      </c>
      <c r="N632" s="80">
        <f>VLOOKUP($A632,'Sheet1 - Table (1)'!$A$8:$AG$1186,COLUMN(N$7),FALSE)</f>
        <v>0</v>
      </c>
      <c r="O632" s="80" t="b">
        <f>VLOOKUP($A632,'Sheet1 - Table (1)'!$A$8:$AG$1186,COLUMN(O$7),FALSE)</f>
        <v>1</v>
      </c>
      <c r="P632" s="80" t="b">
        <f>VLOOKUP($A632,'Sheet1 - Table (1)'!$A$8:$AG$1186,COLUMN(P$7),FALSE)</f>
        <v>1</v>
      </c>
      <c r="Q632" s="80" t="b">
        <f>VLOOKUP($A632,'Sheet1 - Table (1)'!$A$8:$AG$1186,COLUMN(Q$7),FALSE)</f>
        <v>1</v>
      </c>
      <c r="R632" s="80" t="b">
        <f>VLOOKUP($A632,'Sheet1 - Table (1)'!$A$8:$AG$1186,COLUMN(R$7),FALSE)</f>
        <v>1</v>
      </c>
      <c r="S632" s="80" t="b">
        <f>VLOOKUP($A632,'Sheet1 - Table (1)'!$A$8:$AG$1186,COLUMN(S$7),FALSE)</f>
        <v>1</v>
      </c>
      <c r="T632" s="80">
        <f>VLOOKUP($A632,'Sheet1 - Table (1)'!$A$8:$AG$1186,COLUMN(T$7),FALSE)</f>
        <v>0</v>
      </c>
      <c r="U632" s="80" t="str">
        <f t="shared" si="123"/>
        <v>FR-IT-NE-SP-GE</v>
      </c>
      <c r="V632" s="80" t="str">
        <f>VLOOKUP($A632,'Sheet1 - Table (1)'!$A$8:$AG$1186,COLUMN(V$7)+3,FALSE)</f>
        <v>LU - SICAV - Parte 1</v>
      </c>
      <c r="W632" s="80" t="str">
        <f>VLOOKUP(A632,'Sheet1 - Table (1)'!$A$8:$AF$10075,MATCH($W$8,'Sheet1 - Table (1)'!$10:$10,0),FALSE)</f>
        <v>Détermination des Prix Quotidien</v>
      </c>
      <c r="X632" s="80">
        <f>VLOOKUP(A632,'Sheet1 - Table (1)'!$A$8:$AAB$10075,MATCH($X$8,'Sheet1 - Table (1)'!$10:$10,0),FALSE)</f>
        <v>0</v>
      </c>
      <c r="Y632" s="96" t="str">
        <f t="shared" si="117"/>
        <v>Fonds de placement</v>
      </c>
      <c r="AA632" s="96" t="s">
        <v>1823</v>
      </c>
      <c r="AB632" s="96" t="s">
        <v>2481</v>
      </c>
      <c r="AC632" s="214" t="s">
        <v>140</v>
      </c>
      <c r="AD632" s="214" t="s">
        <v>2481</v>
      </c>
      <c r="AE632" s="96" t="s">
        <v>2481</v>
      </c>
      <c r="AF632" s="246" t="s">
        <v>2481</v>
      </c>
      <c r="AI632" s="96" t="s">
        <v>381</v>
      </c>
      <c r="AJ632" s="96" t="s">
        <v>140</v>
      </c>
      <c r="AK632" s="96" t="s">
        <v>140</v>
      </c>
      <c r="AL632" s="96" t="s">
        <v>2481</v>
      </c>
      <c r="AM632" s="96" t="str">
        <f t="shared" ref="AM632:AM663" si="125">IF(AND(AK632="Obligations",AP632="Courbe CHF"),"Obligations CHF",IF(AND(AX632=100%,BJ632=100%),AK632&amp;" CHF",IF(OR(AK632="Obligations",AK632="Actions",AK632="Liquidités"),AK632&amp;" étrangères" &amp; IF(AX632=100%," hedged",""),AK632&amp;" étrangers" &amp; IF(AX632=100%," hedged",""))))</f>
        <v>Obligations étrangères</v>
      </c>
      <c r="AO632" s="96" t="s">
        <v>2481</v>
      </c>
      <c r="AP632" s="96" t="s">
        <v>103</v>
      </c>
      <c r="AQ632" s="96">
        <v>0.15</v>
      </c>
      <c r="AR632" s="101">
        <v>1.77E-2</v>
      </c>
      <c r="AS632" s="101">
        <f t="shared" ref="AS632:AS663" si="126">IF(AR632="","",AR632-E632%)</f>
        <v>1.4999999999999999E-2</v>
      </c>
      <c r="AT632" s="101">
        <v>1</v>
      </c>
      <c r="BA632" s="101">
        <v>1</v>
      </c>
      <c r="BM632" s="101">
        <v>1</v>
      </c>
      <c r="BY632" s="101" t="s">
        <v>1049</v>
      </c>
      <c r="BZ632" s="101" t="str">
        <f t="shared" si="124"/>
        <v>Courbe NOK Aggregate SHORT</v>
      </c>
      <c r="CA632" s="101" t="s">
        <v>70</v>
      </c>
      <c r="CB632" s="101"/>
      <c r="CC632" s="101" t="s">
        <v>70</v>
      </c>
      <c r="CD632" s="42" t="s">
        <v>4374</v>
      </c>
      <c r="CE632" s="42" t="s">
        <v>4374</v>
      </c>
      <c r="CF632" s="42" t="str">
        <f>IFERROR(VLOOKUP(Funds[[#This Row],[Code ISIN]],[1]GLOBAL!$C$1:$L$27,10,FALSE)," ")</f>
        <v xml:space="preserve"> </v>
      </c>
      <c r="CG632" s="42" t="s">
        <v>4374</v>
      </c>
      <c r="CH632" s="42" t="s">
        <v>4374</v>
      </c>
      <c r="CI632" s="42" t="s">
        <v>4374</v>
      </c>
      <c r="CJ632" s="123">
        <v>42734</v>
      </c>
      <c r="CK632" s="96" t="s">
        <v>4374</v>
      </c>
      <c r="CL632" s="246" t="str">
        <f>VLOOKUP(Funds[[#This Row],[Code ISIN]],'Sheet1 - Table (1)'!$A$10:$AF$110017,MATCH("Funds Liquidity",'Sheet1 - Table (1)'!$10:$10,0),FALSE)</f>
        <v>Jour</v>
      </c>
    </row>
    <row r="633" spans="1:92">
      <c r="A633" s="80" t="s">
        <v>423</v>
      </c>
      <c r="B633" s="305">
        <f>IF(ISERROR(VALUE(VLOOKUP($A633,'Sheet1 - Table (1)'!$A$8:$AG$1186,COLUMN(B$7),FALSE))),VLOOKUP(A633,TK_MANQUANTS,2,FALSE),IF(VALUE(VLOOKUP($A633,'Sheet1 - Table (1)'!$A$8:$AG$1186,COLUMN(B$7),FALSE))=0,VLOOKUP(A633,TK_MANQUANTS,2,FALSE),VALUE(VLOOKUP($A633,'Sheet1 - Table (1)'!$A$8:$AG$1186,COLUMN(B$7),FALSE))))</f>
        <v>12840337</v>
      </c>
      <c r="C633" s="80" t="str">
        <f>VLOOKUP($A633,'Sheet1 - Table (1)'!$A$8:$AG$1186,COLUMN(C$7),FALSE)</f>
        <v>Nordea 1 - Swedish Bond BI SEK</v>
      </c>
      <c r="D633" s="82">
        <f>VLOOKUP($A633,'Sheet1 - Table (1)'!$A$8:$AG$1186,COLUMN(D$7),FALSE)</f>
        <v>43830</v>
      </c>
      <c r="E633" s="124">
        <f>VLOOKUP($A633,'Sheet1 - Table (1)'!$A$8:$AG$1186,COLUMN(E$7),FALSE)</f>
        <v>0.45</v>
      </c>
      <c r="F633" s="80" t="b">
        <f>VLOOKUP($A633,'Sheet1 - Table (1)'!$A$8:$AG$1186,COLUMN(F$7),FALSE)</f>
        <v>1</v>
      </c>
      <c r="G633" s="80" t="str">
        <f>VLOOKUP($A633,'Sheet1 - Table (1)'!$A$8:$AG$1186,COLUMN(G$7),FALSE)</f>
        <v>Luxembourg</v>
      </c>
      <c r="H633" s="80" t="str">
        <f>VLOOKUP($A633,'Sheet1 - Table (1)'!$A$8:$AG$1186,COLUMN(H$7),FALSE)</f>
        <v>SEK</v>
      </c>
      <c r="I633" s="80" t="str">
        <f>VLOOKUP($A633,'Sheet1 - Table (1)'!$A$8:$AG$1186,COLUMN(I$7),FALSE)</f>
        <v>Fonds de placement</v>
      </c>
      <c r="J633" s="80" t="str">
        <f>VLOOKUP($A633,'Sheet1 - Table (1)'!$A$8:$AG$1186,COLUMN(J$7),FALSE)</f>
        <v>Obligation</v>
      </c>
      <c r="K633" s="82">
        <f>VLOOKUP($A633,'Sheet1 - Table (1)'!$A$8:$AG$1186,COLUMN(K$7),FALSE)</f>
        <v>44255</v>
      </c>
      <c r="L633" s="80">
        <f>VLOOKUP($A633,'Sheet1 - Table (1)'!$A$8:$AG$1186,COLUMN(L$7),FALSE)</f>
        <v>85.869292400000006</v>
      </c>
      <c r="M633" s="80" t="str">
        <f>VLOOKUP($A633,'Sheet1 - Table (1)'!$A$8:$AG$1186,COLUMN(M$7),FALSE)</f>
        <v>Retained</v>
      </c>
      <c r="N633" s="80">
        <f>VLOOKUP($A633,'Sheet1 - Table (1)'!$A$8:$AG$1186,COLUMN(N$7),FALSE)</f>
        <v>0</v>
      </c>
      <c r="O633" s="80" t="b">
        <f>VLOOKUP($A633,'Sheet1 - Table (1)'!$A$8:$AG$1186,COLUMN(O$7),FALSE)</f>
        <v>1</v>
      </c>
      <c r="P633" s="80" t="b">
        <f>VLOOKUP($A633,'Sheet1 - Table (1)'!$A$8:$AG$1186,COLUMN(P$7),FALSE)</f>
        <v>1</v>
      </c>
      <c r="Q633" s="80" t="b">
        <f>VLOOKUP($A633,'Sheet1 - Table (1)'!$A$8:$AG$1186,COLUMN(Q$7),FALSE)</f>
        <v>1</v>
      </c>
      <c r="R633" s="80" t="b">
        <f>VLOOKUP($A633,'Sheet1 - Table (1)'!$A$8:$AG$1186,COLUMN(R$7),FALSE)</f>
        <v>1</v>
      </c>
      <c r="S633" s="80" t="b">
        <f>VLOOKUP($A633,'Sheet1 - Table (1)'!$A$8:$AG$1186,COLUMN(S$7),FALSE)</f>
        <v>1</v>
      </c>
      <c r="T633" s="80" t="b">
        <f>VLOOKUP($A633,'Sheet1 - Table (1)'!$A$8:$AG$1186,COLUMN(T$7),FALSE)</f>
        <v>1</v>
      </c>
      <c r="U633" s="80" t="str">
        <f t="shared" si="123"/>
        <v>FR-IT-NE-SP-GE-UK</v>
      </c>
      <c r="V633" s="80" t="str">
        <f>VLOOKUP($A633,'Sheet1 - Table (1)'!$A$8:$AG$1186,COLUMN(V$7)+3,FALSE)</f>
        <v>LU - SICAV - Parte 1</v>
      </c>
      <c r="W633" s="80" t="str">
        <f>VLOOKUP(A633,'Sheet1 - Table (1)'!$A$8:$AF$10075,MATCH($W$8,'Sheet1 - Table (1)'!$10:$10,0),FALSE)</f>
        <v>Détermination des Prix Quotidien</v>
      </c>
      <c r="X633" s="80">
        <f>VLOOKUP(A633,'Sheet1 - Table (1)'!$A$8:$AAB$10075,MATCH($X$8,'Sheet1 - Table (1)'!$10:$10,0),FALSE)</f>
        <v>0</v>
      </c>
      <c r="Y633" s="96" t="str">
        <f t="shared" si="117"/>
        <v>Fonds de placement</v>
      </c>
      <c r="AA633" s="96" t="s">
        <v>1823</v>
      </c>
      <c r="AB633" s="96" t="s">
        <v>2481</v>
      </c>
      <c r="AC633" s="214" t="s">
        <v>140</v>
      </c>
      <c r="AD633" s="214" t="s">
        <v>2481</v>
      </c>
      <c r="AE633" s="96" t="s">
        <v>2481</v>
      </c>
      <c r="AF633" s="246" t="s">
        <v>2481</v>
      </c>
      <c r="AG633" s="96" t="s">
        <v>2857</v>
      </c>
      <c r="AI633" s="96" t="s">
        <v>381</v>
      </c>
      <c r="AJ633" s="96" t="s">
        <v>140</v>
      </c>
      <c r="AK633" s="96" t="s">
        <v>140</v>
      </c>
      <c r="AL633" s="96" t="s">
        <v>2481</v>
      </c>
      <c r="AM633" s="96" t="str">
        <f t="shared" si="125"/>
        <v>Obligations étrangères</v>
      </c>
      <c r="AO633" s="96" t="s">
        <v>2481</v>
      </c>
      <c r="AP633" s="96" t="s">
        <v>104</v>
      </c>
      <c r="AQ633" s="96">
        <v>6.69</v>
      </c>
      <c r="AR633" s="101">
        <v>4.7999999999999996E-3</v>
      </c>
      <c r="AS633" s="101">
        <f t="shared" si="126"/>
        <v>2.9999999999999905E-4</v>
      </c>
      <c r="AT633" s="101">
        <v>0.6835</v>
      </c>
      <c r="AU633" s="101">
        <v>7.4899999999999994E-2</v>
      </c>
      <c r="AV633" s="101">
        <v>0.24160000000000001</v>
      </c>
      <c r="BA633" s="101">
        <v>1</v>
      </c>
      <c r="BM633" s="101">
        <v>1</v>
      </c>
      <c r="BT633" s="101" t="s">
        <v>1508</v>
      </c>
      <c r="BU633" s="101" t="s">
        <v>1508</v>
      </c>
      <c r="BV633" s="101">
        <v>0.64159999999999995</v>
      </c>
      <c r="BW633" s="101">
        <v>0.3584</v>
      </c>
      <c r="BY633" s="101" t="s">
        <v>976</v>
      </c>
      <c r="BZ633" s="101" t="str">
        <f t="shared" si="124"/>
        <v>Courbe SEK Aggregate MID</v>
      </c>
      <c r="CA633" s="101" t="s">
        <v>4051</v>
      </c>
      <c r="CB633" s="101" t="s">
        <v>3740</v>
      </c>
      <c r="CC633" s="101"/>
      <c r="CD633" s="42" t="s">
        <v>4374</v>
      </c>
      <c r="CE633" s="42" t="s">
        <v>4374</v>
      </c>
      <c r="CF633" s="42" t="str">
        <f>IFERROR(VLOOKUP(Funds[[#This Row],[Code ISIN]],[1]GLOBAL!$C$1:$L$27,10,FALSE)," ")</f>
        <v xml:space="preserve"> </v>
      </c>
      <c r="CG633" s="42" t="s">
        <v>4374</v>
      </c>
      <c r="CH633" s="42" t="s">
        <v>4374</v>
      </c>
      <c r="CI633" s="42" t="s">
        <v>4374</v>
      </c>
      <c r="CJ633" s="123">
        <v>42825</v>
      </c>
      <c r="CK633" s="96" t="s">
        <v>4374</v>
      </c>
      <c r="CL633" s="246" t="str">
        <f>VLOOKUP(Funds[[#This Row],[Code ISIN]],'Sheet1 - Table (1)'!$A$10:$AF$110017,MATCH("Funds Liquidity",'Sheet1 - Table (1)'!$10:$10,0),FALSE)</f>
        <v>Jour</v>
      </c>
    </row>
    <row r="634" spans="1:92">
      <c r="A634" s="80" t="s">
        <v>239</v>
      </c>
      <c r="B634" s="305">
        <f>IF(ISERROR(VALUE(VLOOKUP($A634,'Sheet1 - Table (1)'!$A$8:$AG$1186,COLUMN(B$7),FALSE))),VLOOKUP(A634,TK_MANQUANTS,2,FALSE),IF(VALUE(VLOOKUP($A634,'Sheet1 - Table (1)'!$A$8:$AG$1186,COLUMN(B$7),FALSE))=0,VLOOKUP(A634,TK_MANQUANTS,2,FALSE),VALUE(VLOOKUP($A634,'Sheet1 - Table (1)'!$A$8:$AG$1186,COLUMN(B$7),FALSE))))</f>
        <v>401704</v>
      </c>
      <c r="C634" s="80" t="str">
        <f>VLOOKUP($A634,'Sheet1 - Table (1)'!$A$8:$AG$1186,COLUMN(C$7),FALSE)</f>
        <v>Nordea 1 - Swedish Bond BP SEK</v>
      </c>
      <c r="D634" s="82">
        <f>VLOOKUP($A634,'Sheet1 - Table (1)'!$A$8:$AG$1186,COLUMN(D$7),FALSE)</f>
        <v>43830</v>
      </c>
      <c r="E634" s="124">
        <f>VLOOKUP($A634,'Sheet1 - Table (1)'!$A$8:$AG$1186,COLUMN(E$7),FALSE)</f>
        <v>0.86</v>
      </c>
      <c r="F634" s="80" t="b">
        <f>VLOOKUP($A634,'Sheet1 - Table (1)'!$A$8:$AG$1186,COLUMN(F$7),FALSE)</f>
        <v>1</v>
      </c>
      <c r="G634" s="80" t="str">
        <f>VLOOKUP($A634,'Sheet1 - Table (1)'!$A$8:$AG$1186,COLUMN(G$7),FALSE)</f>
        <v>Luxembourg</v>
      </c>
      <c r="H634" s="80" t="str">
        <f>VLOOKUP($A634,'Sheet1 - Table (1)'!$A$8:$AG$1186,COLUMN(H$7),FALSE)</f>
        <v>SEK</v>
      </c>
      <c r="I634" s="80" t="str">
        <f>VLOOKUP($A634,'Sheet1 - Table (1)'!$A$8:$AG$1186,COLUMN(I$7),FALSE)</f>
        <v>Fonds de placement</v>
      </c>
      <c r="J634" s="80" t="str">
        <f>VLOOKUP($A634,'Sheet1 - Table (1)'!$A$8:$AG$1186,COLUMN(J$7),FALSE)</f>
        <v>Obligation</v>
      </c>
      <c r="K634" s="82">
        <f>VLOOKUP($A634,'Sheet1 - Table (1)'!$A$8:$AG$1186,COLUMN(K$7),FALSE)</f>
        <v>44255</v>
      </c>
      <c r="L634" s="80">
        <f>VLOOKUP($A634,'Sheet1 - Table (1)'!$A$8:$AG$1186,COLUMN(L$7),FALSE)</f>
        <v>85.869292400000006</v>
      </c>
      <c r="M634" s="80" t="str">
        <f>VLOOKUP($A634,'Sheet1 - Table (1)'!$A$8:$AG$1186,COLUMN(M$7),FALSE)</f>
        <v>Retained</v>
      </c>
      <c r="N634" s="80">
        <f>VLOOKUP($A634,'Sheet1 - Table (1)'!$A$8:$AG$1186,COLUMN(N$7),FALSE)</f>
        <v>0</v>
      </c>
      <c r="O634" s="80" t="b">
        <f>VLOOKUP($A634,'Sheet1 - Table (1)'!$A$8:$AG$1186,COLUMN(O$7),FALSE)</f>
        <v>1</v>
      </c>
      <c r="P634" s="80" t="b">
        <f>VLOOKUP($A634,'Sheet1 - Table (1)'!$A$8:$AG$1186,COLUMN(P$7),FALSE)</f>
        <v>1</v>
      </c>
      <c r="Q634" s="80" t="b">
        <f>VLOOKUP($A634,'Sheet1 - Table (1)'!$A$8:$AG$1186,COLUMN(Q$7),FALSE)</f>
        <v>1</v>
      </c>
      <c r="R634" s="80" t="b">
        <f>VLOOKUP($A634,'Sheet1 - Table (1)'!$A$8:$AG$1186,COLUMN(R$7),FALSE)</f>
        <v>1</v>
      </c>
      <c r="S634" s="80" t="b">
        <f>VLOOKUP($A634,'Sheet1 - Table (1)'!$A$8:$AG$1186,COLUMN(S$7),FALSE)</f>
        <v>1</v>
      </c>
      <c r="T634" s="80">
        <f>VLOOKUP($A634,'Sheet1 - Table (1)'!$A$8:$AG$1186,COLUMN(T$7),FALSE)</f>
        <v>0</v>
      </c>
      <c r="U634" s="80" t="str">
        <f t="shared" si="123"/>
        <v>FR-IT-NE-SP-GE</v>
      </c>
      <c r="V634" s="80" t="str">
        <f>VLOOKUP($A634,'Sheet1 - Table (1)'!$A$8:$AG$1186,COLUMN(V$7)+3,FALSE)</f>
        <v>LU - SICAV - Parte 1</v>
      </c>
      <c r="W634" s="80" t="str">
        <f>VLOOKUP(A634,'Sheet1 - Table (1)'!$A$8:$AF$10075,MATCH($W$8,'Sheet1 - Table (1)'!$10:$10,0),FALSE)</f>
        <v>Détermination des Prix Quotidien</v>
      </c>
      <c r="X634" s="80">
        <f>VLOOKUP(A634,'Sheet1 - Table (1)'!$A$8:$AAB$10075,MATCH($X$8,'Sheet1 - Table (1)'!$10:$10,0),FALSE)</f>
        <v>0</v>
      </c>
      <c r="Y634" s="96" t="str">
        <f t="shared" si="117"/>
        <v>Fonds de placement</v>
      </c>
      <c r="AA634" s="96" t="s">
        <v>1823</v>
      </c>
      <c r="AB634" s="96" t="s">
        <v>2481</v>
      </c>
      <c r="AC634" s="214" t="s">
        <v>140</v>
      </c>
      <c r="AD634" s="214" t="s">
        <v>2481</v>
      </c>
      <c r="AE634" s="96" t="s">
        <v>2481</v>
      </c>
      <c r="AF634" s="246" t="s">
        <v>2481</v>
      </c>
      <c r="AJ634" s="96" t="s">
        <v>140</v>
      </c>
      <c r="AK634" s="96" t="s">
        <v>140</v>
      </c>
      <c r="AL634" s="96" t="s">
        <v>2481</v>
      </c>
      <c r="AM634" s="96" t="str">
        <f t="shared" si="125"/>
        <v>Obligations étrangères</v>
      </c>
      <c r="AO634" s="96" t="s">
        <v>2481</v>
      </c>
      <c r="AP634" s="96" t="s">
        <v>104</v>
      </c>
      <c r="AQ634" s="96">
        <v>6.92</v>
      </c>
      <c r="AR634" s="101">
        <v>4.4999999999999997E-3</v>
      </c>
      <c r="AS634" s="101">
        <f t="shared" si="126"/>
        <v>-4.1000000000000003E-3</v>
      </c>
      <c r="BA634" s="101">
        <v>1</v>
      </c>
      <c r="BM634" s="101">
        <v>1</v>
      </c>
      <c r="BY634" s="101" t="s">
        <v>976</v>
      </c>
      <c r="BZ634" s="101" t="str">
        <f t="shared" si="124"/>
        <v>Courbe SEK  MID</v>
      </c>
      <c r="CA634" s="101" t="s">
        <v>70</v>
      </c>
      <c r="CB634" s="101"/>
      <c r="CC634" s="101" t="s">
        <v>70</v>
      </c>
      <c r="CD634" s="42" t="s">
        <v>4374</v>
      </c>
      <c r="CE634" s="42" t="s">
        <v>4374</v>
      </c>
      <c r="CF634" s="42" t="str">
        <f>IFERROR(VLOOKUP(Funds[[#This Row],[Code ISIN]],[1]GLOBAL!$C$1:$L$27,10,FALSE)," ")</f>
        <v xml:space="preserve"> </v>
      </c>
      <c r="CG634" s="42" t="s">
        <v>4374</v>
      </c>
      <c r="CH634" s="42" t="s">
        <v>4374</v>
      </c>
      <c r="CI634" s="42" t="s">
        <v>4374</v>
      </c>
      <c r="CJ634" s="123">
        <v>42734</v>
      </c>
      <c r="CK634" s="96" t="s">
        <v>4374</v>
      </c>
      <c r="CL634" s="246" t="str">
        <f>VLOOKUP(Funds[[#This Row],[Code ISIN]],'Sheet1 - Table (1)'!$A$10:$AF$110017,MATCH("Funds Liquidity",'Sheet1 - Table (1)'!$10:$10,0),FALSE)</f>
        <v>Jour</v>
      </c>
    </row>
    <row r="635" spans="1:92">
      <c r="A635" s="80" t="s">
        <v>240</v>
      </c>
      <c r="B635" s="305">
        <f>IF(ISERROR(VALUE(VLOOKUP($A635,'Sheet1 - Table (1)'!$A$8:$AG$1186,COLUMN(B$7),FALSE))),VLOOKUP(A635,TK_MANQUANTS,2,FALSE),IF(VALUE(VLOOKUP($A635,'Sheet1 - Table (1)'!$A$8:$AG$1186,COLUMN(B$7),FALSE))=0,VLOOKUP(A635,TK_MANQUANTS,2,FALSE),VALUE(VLOOKUP($A635,'Sheet1 - Table (1)'!$A$8:$AG$1186,COLUMN(B$7),FALSE))))</f>
        <v>343884</v>
      </c>
      <c r="C635" s="80" t="str">
        <f>VLOOKUP($A635,'Sheet1 - Table (1)'!$A$8:$AG$1186,COLUMN(C$7),FALSE)</f>
        <v>Nordea 1 - Swedish Short-Term Bond BP SEK</v>
      </c>
      <c r="D635" s="82">
        <f>VLOOKUP($A635,'Sheet1 - Table (1)'!$A$8:$AG$1186,COLUMN(D$7),FALSE)</f>
        <v>43830</v>
      </c>
      <c r="E635" s="124">
        <f>VLOOKUP($A635,'Sheet1 - Table (1)'!$A$8:$AG$1186,COLUMN(E$7),FALSE)</f>
        <v>0.39</v>
      </c>
      <c r="F635" s="80" t="b">
        <f>VLOOKUP($A635,'Sheet1 - Table (1)'!$A$8:$AG$1186,COLUMN(F$7),FALSE)</f>
        <v>1</v>
      </c>
      <c r="G635" s="80" t="str">
        <f>VLOOKUP($A635,'Sheet1 - Table (1)'!$A$8:$AG$1186,COLUMN(G$7),FALSE)</f>
        <v>Luxembourg</v>
      </c>
      <c r="H635" s="80" t="str">
        <f>VLOOKUP($A635,'Sheet1 - Table (1)'!$A$8:$AG$1186,COLUMN(H$7),FALSE)</f>
        <v>SEK</v>
      </c>
      <c r="I635" s="80" t="str">
        <f>VLOOKUP($A635,'Sheet1 - Table (1)'!$A$8:$AG$1186,COLUMN(I$7),FALSE)</f>
        <v>Fonds de placement</v>
      </c>
      <c r="J635" s="80" t="str">
        <f>VLOOKUP($A635,'Sheet1 - Table (1)'!$A$8:$AG$1186,COLUMN(J$7),FALSE)</f>
        <v>Obligation</v>
      </c>
      <c r="K635" s="82">
        <f>VLOOKUP($A635,'Sheet1 - Table (1)'!$A$8:$AG$1186,COLUMN(K$7),FALSE)</f>
        <v>44255</v>
      </c>
      <c r="L635" s="80">
        <f>VLOOKUP($A635,'Sheet1 - Table (1)'!$A$8:$AG$1186,COLUMN(L$7),FALSE)</f>
        <v>140.78736509999999</v>
      </c>
      <c r="M635" s="80" t="str">
        <f>VLOOKUP($A635,'Sheet1 - Table (1)'!$A$8:$AG$1186,COLUMN(M$7),FALSE)</f>
        <v>Retained</v>
      </c>
      <c r="N635" s="80">
        <f>VLOOKUP($A635,'Sheet1 - Table (1)'!$A$8:$AG$1186,COLUMN(N$7),FALSE)</f>
        <v>0</v>
      </c>
      <c r="O635" s="80" t="b">
        <f>VLOOKUP($A635,'Sheet1 - Table (1)'!$A$8:$AG$1186,COLUMN(O$7),FALSE)</f>
        <v>1</v>
      </c>
      <c r="P635" s="80"/>
      <c r="Q635" s="80" t="b">
        <f>VLOOKUP($A635,'Sheet1 - Table (1)'!$A$8:$AG$1186,COLUMN(Q$7),FALSE)</f>
        <v>1</v>
      </c>
      <c r="R635" s="80" t="b">
        <f>VLOOKUP($A635,'Sheet1 - Table (1)'!$A$8:$AG$1186,COLUMN(R$7),FALSE)</f>
        <v>1</v>
      </c>
      <c r="S635" s="80" t="b">
        <f>VLOOKUP($A635,'Sheet1 - Table (1)'!$A$8:$AG$1186,COLUMN(S$7),FALSE)</f>
        <v>1</v>
      </c>
      <c r="T635" s="80">
        <f>VLOOKUP($A635,'Sheet1 - Table (1)'!$A$8:$AG$1186,COLUMN(T$7),FALSE)</f>
        <v>0</v>
      </c>
      <c r="U635" s="80" t="str">
        <f t="shared" si="123"/>
        <v>FR-NE-SP-GE</v>
      </c>
      <c r="V635" s="80" t="str">
        <f>VLOOKUP($A635,'Sheet1 - Table (1)'!$A$8:$AG$1186,COLUMN(V$7)+3,FALSE)</f>
        <v>LU - SICAV - Parte 1</v>
      </c>
      <c r="W635" s="80" t="str">
        <f>VLOOKUP(A635,'Sheet1 - Table (1)'!$A$8:$AF$10075,MATCH($W$8,'Sheet1 - Table (1)'!$10:$10,0),FALSE)</f>
        <v>Détermination des Prix Quotidien</v>
      </c>
      <c r="X635" s="80">
        <f>VLOOKUP(A635,'Sheet1 - Table (1)'!$A$8:$AAB$10075,MATCH($X$8,'Sheet1 - Table (1)'!$10:$10,0),FALSE)</f>
        <v>0</v>
      </c>
      <c r="Y635" s="96" t="str">
        <f t="shared" si="117"/>
        <v>Fonds de placement</v>
      </c>
      <c r="AA635" s="96" t="s">
        <v>1823</v>
      </c>
      <c r="AB635" s="96" t="s">
        <v>2481</v>
      </c>
      <c r="AC635" s="214" t="s">
        <v>140</v>
      </c>
      <c r="AD635" s="214" t="s">
        <v>2481</v>
      </c>
      <c r="AE635" s="96" t="s">
        <v>2481</v>
      </c>
      <c r="AF635" s="246" t="s">
        <v>2481</v>
      </c>
      <c r="AJ635" s="96" t="s">
        <v>140</v>
      </c>
      <c r="AK635" s="96" t="s">
        <v>140</v>
      </c>
      <c r="AL635" s="96" t="s">
        <v>2481</v>
      </c>
      <c r="AM635" s="96" t="str">
        <f t="shared" si="125"/>
        <v>Obligations étrangères</v>
      </c>
      <c r="AO635" s="96" t="s">
        <v>2481</v>
      </c>
      <c r="AP635" s="96" t="s">
        <v>104</v>
      </c>
      <c r="AQ635" s="96">
        <v>0.27</v>
      </c>
      <c r="AR635" s="101">
        <v>1.8E-3</v>
      </c>
      <c r="AS635" s="101">
        <f t="shared" si="126"/>
        <v>-2.1000000000000003E-3</v>
      </c>
      <c r="BA635" s="101">
        <v>1</v>
      </c>
      <c r="BM635" s="101">
        <v>1</v>
      </c>
      <c r="BZ635" s="101" t="str">
        <f t="shared" si="124"/>
        <v>Courbe SEK  SHORT</v>
      </c>
      <c r="CA635" s="101" t="s">
        <v>70</v>
      </c>
      <c r="CB635" s="101"/>
      <c r="CC635" s="101" t="s">
        <v>70</v>
      </c>
      <c r="CD635" s="42" t="s">
        <v>4374</v>
      </c>
      <c r="CE635" s="42" t="s">
        <v>4374</v>
      </c>
      <c r="CF635" s="42" t="str">
        <f>IFERROR(VLOOKUP(Funds[[#This Row],[Code ISIN]],[1]GLOBAL!$C$1:$L$27,10,FALSE)," ")</f>
        <v xml:space="preserve"> </v>
      </c>
      <c r="CG635" s="42" t="s">
        <v>4374</v>
      </c>
      <c r="CH635" s="42" t="s">
        <v>4374</v>
      </c>
      <c r="CI635" s="42" t="s">
        <v>4374</v>
      </c>
      <c r="CJ635" s="123">
        <v>42734</v>
      </c>
      <c r="CK635" s="96" t="s">
        <v>4374</v>
      </c>
      <c r="CL635" s="246" t="str">
        <f>VLOOKUP(Funds[[#This Row],[Code ISIN]],'Sheet1 - Table (1)'!$A$10:$AF$110017,MATCH("Funds Liquidity",'Sheet1 - Table (1)'!$10:$10,0),FALSE)</f>
        <v>Jour</v>
      </c>
    </row>
    <row r="636" spans="1:92">
      <c r="A636" s="99" t="s">
        <v>960</v>
      </c>
      <c r="B636" s="305">
        <f>IF(ISERROR(VALUE(VLOOKUP($A636,'Sheet1 - Table (1)'!$A$8:$AG$1186,COLUMN(B$7),FALSE))),VLOOKUP(A636,TK_MANQUANTS,2,FALSE),IF(VALUE(VLOOKUP($A636,'Sheet1 - Table (1)'!$A$8:$AG$1186,COLUMN(B$7),FALSE))=0,VLOOKUP(A636,TK_MANQUANTS,2,FALSE),VALUE(VLOOKUP($A636,'Sheet1 - Table (1)'!$A$8:$AG$1186,COLUMN(B$7),FALSE))))</f>
        <v>3520184</v>
      </c>
      <c r="C636" s="80" t="str">
        <f>VLOOKUP($A636,'Sheet1 - Table (1)'!$A$8:$AG$1186,COLUMN(C$7),FALSE)</f>
        <v>Amundi Fds II Pioneer US Dol Aggrgte Bd I ND USD</v>
      </c>
      <c r="D636" s="82">
        <f>VLOOKUP($A636,'Sheet1 - Table (1)'!$A$8:$AG$1186,COLUMN(D$7),FALSE)</f>
        <v>43465</v>
      </c>
      <c r="E636" s="124">
        <f>VLOOKUP($A636,'Sheet1 - Table (1)'!$A$8:$AG$1186,COLUMN(E$7),FALSE)</f>
        <v>0.46</v>
      </c>
      <c r="F636" s="80" t="b">
        <f>VLOOKUP($A636,'Sheet1 - Table (1)'!$A$8:$AG$1186,COLUMN(F$7),FALSE)</f>
        <v>1</v>
      </c>
      <c r="G636" s="80" t="str">
        <f>VLOOKUP($A636,'Sheet1 - Table (1)'!$A$8:$AG$1186,COLUMN(G$7),FALSE)</f>
        <v>Luxembourg</v>
      </c>
      <c r="H636" s="80" t="str">
        <f>VLOOKUP($A636,'Sheet1 - Table (1)'!$A$8:$AG$1186,COLUMN(H$7),FALSE)</f>
        <v>USD</v>
      </c>
      <c r="I636" s="80" t="str">
        <f>VLOOKUP($A636,'Sheet1 - Table (1)'!$A$8:$AG$1186,COLUMN(I$7),FALSE)</f>
        <v>Fonds de placement</v>
      </c>
      <c r="J636" s="80" t="str">
        <f>VLOOKUP($A636,'Sheet1 - Table (1)'!$A$8:$AG$1186,COLUMN(J$7),FALSE)</f>
        <v>Obligation</v>
      </c>
      <c r="K636" s="82">
        <f>VLOOKUP($A636,'Sheet1 - Table (1)'!$A$8:$AG$1186,COLUMN(K$7),FALSE)</f>
        <v>0</v>
      </c>
      <c r="L636" s="80">
        <f>VLOOKUP($A636,'Sheet1 - Table (1)'!$A$8:$AG$1186,COLUMN(L$7),FALSE)</f>
        <v>0</v>
      </c>
      <c r="M636" s="80" t="str">
        <f>VLOOKUP($A636,'Sheet1 - Table (1)'!$A$8:$AG$1186,COLUMN(M$7),FALSE)</f>
        <v>Retained</v>
      </c>
      <c r="N636" s="80">
        <f>VLOOKUP($A636,'Sheet1 - Table (1)'!$A$8:$AG$1186,COLUMN(N$7),FALSE)</f>
        <v>0</v>
      </c>
      <c r="O636" s="80" t="b">
        <f>VLOOKUP($A636,'Sheet1 - Table (1)'!$A$8:$AG$1186,COLUMN(O$7),FALSE)</f>
        <v>1</v>
      </c>
      <c r="P636" s="80">
        <f>VLOOKUP($A636,'Sheet1 - Table (1)'!$A$8:$AG$1186,COLUMN(P$7),FALSE)</f>
        <v>0</v>
      </c>
      <c r="Q636" s="80" t="b">
        <f>VLOOKUP($A636,'Sheet1 - Table (1)'!$A$8:$AG$1186,COLUMN(Q$7),FALSE)</f>
        <v>1</v>
      </c>
      <c r="R636" s="80" t="b">
        <f>VLOOKUP($A636,'Sheet1 - Table (1)'!$A$8:$AG$1186,COLUMN(R$7),FALSE)</f>
        <v>1</v>
      </c>
      <c r="S636" s="80" t="b">
        <f>VLOOKUP($A636,'Sheet1 - Table (1)'!$A$8:$AG$1186,COLUMN(S$7),FALSE)</f>
        <v>1</v>
      </c>
      <c r="T636" s="80">
        <f>VLOOKUP($A636,'Sheet1 - Table (1)'!$A$8:$AG$1186,COLUMN(T$7),FALSE)</f>
        <v>0</v>
      </c>
      <c r="U636" s="80" t="str">
        <f t="shared" si="123"/>
        <v>FR-NE-SP-GE</v>
      </c>
      <c r="V636" s="80" t="str">
        <f>VLOOKUP($A636,'Sheet1 - Table (1)'!$A$8:$AG$1186,COLUMN(V$7)+3,FALSE)</f>
        <v>LU - FCP - Parte 1</v>
      </c>
      <c r="W636" s="80" t="str">
        <f>VLOOKUP(A636,'Sheet1 - Table (1)'!$A$8:$AF$10075,MATCH($W$8,'Sheet1 - Table (1)'!$10:$10,0),FALSE)</f>
        <v>Détermination des Prix Quotidien</v>
      </c>
      <c r="X636" s="80">
        <f>VLOOKUP(A636,'Sheet1 - Table (1)'!$A$8:$AAB$10075,MATCH($X$8,'Sheet1 - Table (1)'!$10:$10,0),FALSE)</f>
        <v>0</v>
      </c>
      <c r="Y636" s="96" t="str">
        <f t="shared" si="117"/>
        <v>Fonds de placement</v>
      </c>
      <c r="AA636" s="96" t="s">
        <v>1823</v>
      </c>
      <c r="AB636" s="96" t="s">
        <v>2481</v>
      </c>
      <c r="AC636" s="214" t="s">
        <v>140</v>
      </c>
      <c r="AD636" s="214" t="s">
        <v>2481</v>
      </c>
      <c r="AE636" s="96" t="s">
        <v>2481</v>
      </c>
      <c r="AF636" s="246" t="s">
        <v>2546</v>
      </c>
      <c r="AI636" s="96" t="s">
        <v>381</v>
      </c>
      <c r="AJ636" s="96" t="s">
        <v>140</v>
      </c>
      <c r="AK636" s="96" t="s">
        <v>140</v>
      </c>
      <c r="AL636" s="96" t="s">
        <v>2481</v>
      </c>
      <c r="AM636" s="96" t="str">
        <f t="shared" si="125"/>
        <v>Obligations étrangères</v>
      </c>
      <c r="AO636" s="96" t="s">
        <v>2481</v>
      </c>
      <c r="AP636" s="96" t="s">
        <v>86</v>
      </c>
      <c r="AQ636" s="96">
        <v>5.63</v>
      </c>
      <c r="AR636" s="101">
        <v>3.2599999999999997E-2</v>
      </c>
      <c r="AS636" s="101">
        <f t="shared" si="126"/>
        <v>2.7999999999999997E-2</v>
      </c>
      <c r="AT636" s="101">
        <v>0.55000000000000004</v>
      </c>
      <c r="AU636" s="101">
        <v>0.105</v>
      </c>
      <c r="AV636" s="101">
        <v>0.23799999999999999</v>
      </c>
      <c r="AW636" s="101">
        <v>0.107</v>
      </c>
      <c r="BB636" s="101">
        <v>1</v>
      </c>
      <c r="BN636" s="101">
        <v>1</v>
      </c>
      <c r="BT636" s="101">
        <v>0</v>
      </c>
      <c r="BU636" s="101">
        <v>0</v>
      </c>
      <c r="BV636" s="101">
        <v>0.73399999999999999</v>
      </c>
      <c r="BW636" s="101">
        <v>0.26600000000000001</v>
      </c>
      <c r="BY636" s="101" t="s">
        <v>2090</v>
      </c>
      <c r="BZ636" s="101" t="str">
        <f t="shared" si="124"/>
        <v>Courbe USD Aggregate MID</v>
      </c>
      <c r="CA636" s="101" t="s">
        <v>70</v>
      </c>
      <c r="CB636" s="101"/>
      <c r="CC636" s="101" t="s">
        <v>70</v>
      </c>
      <c r="CD636" s="42" t="s">
        <v>4374</v>
      </c>
      <c r="CE636" s="42" t="s">
        <v>4374</v>
      </c>
      <c r="CF636" s="42" t="str">
        <f>IFERROR(VLOOKUP(Funds[[#This Row],[Code ISIN]],[1]GLOBAL!$C$1:$L$27,10,FALSE)," ")</f>
        <v xml:space="preserve"> </v>
      </c>
      <c r="CG636" s="42" t="s">
        <v>4374</v>
      </c>
      <c r="CH636" s="42" t="s">
        <v>4374</v>
      </c>
      <c r="CI636" s="42" t="s">
        <v>4374</v>
      </c>
      <c r="CJ636" s="123">
        <v>43039</v>
      </c>
      <c r="CK636" s="96" t="s">
        <v>4374</v>
      </c>
      <c r="CL636" s="246" t="str">
        <f>VLOOKUP(Funds[[#This Row],[Code ISIN]],'Sheet1 - Table (1)'!$A$10:$AF$110017,MATCH("Funds Liquidity",'Sheet1 - Table (1)'!$10:$10,0),FALSE)</f>
        <v>Jour</v>
      </c>
    </row>
    <row r="637" spans="1:92">
      <c r="A637" s="80" t="s">
        <v>241</v>
      </c>
      <c r="B637" s="305">
        <f>IF(ISERROR(VALUE(VLOOKUP($A637,'Sheet1 - Table (1)'!$A$8:$AG$1186,COLUMN(B$7),FALSE))),VLOOKUP(A637,TK_MANQUANTS,2,FALSE),IF(VALUE(VLOOKUP($A637,'Sheet1 - Table (1)'!$A$8:$AG$1186,COLUMN(B$7),FALSE))=0,VLOOKUP(A637,TK_MANQUANTS,2,FALSE),VALUE(VLOOKUP($A637,'Sheet1 - Table (1)'!$A$8:$AG$1186,COLUMN(B$7),FALSE))))</f>
        <v>10338995</v>
      </c>
      <c r="C637" s="80" t="str">
        <f>VLOOKUP($A637,'Sheet1 - Table (1)'!$A$8:$AG$1186,COLUMN(C$7),FALSE)</f>
        <v>OYSTER Credit Opportunities EUR2</v>
      </c>
      <c r="D637" s="82">
        <f>VLOOKUP($A637,'Sheet1 - Table (1)'!$A$8:$AG$1186,COLUMN(D$7),FALSE)</f>
        <v>41639</v>
      </c>
      <c r="E637" s="124">
        <f>VLOOKUP($A637,'Sheet1 - Table (1)'!$A$8:$AG$1186,COLUMN(E$7),FALSE)</f>
        <v>2.0941041999999999</v>
      </c>
      <c r="F637" s="80" t="b">
        <f>VLOOKUP($A637,'Sheet1 - Table (1)'!$A$8:$AG$1186,COLUMN(F$7),FALSE)</f>
        <v>1</v>
      </c>
      <c r="G637" s="80" t="str">
        <f>VLOOKUP($A637,'Sheet1 - Table (1)'!$A$8:$AG$1186,COLUMN(G$7),FALSE)</f>
        <v>Luxembourg</v>
      </c>
      <c r="H637" s="80" t="str">
        <f>VLOOKUP($A637,'Sheet1 - Table (1)'!$A$8:$AG$1186,COLUMN(H$7),FALSE)</f>
        <v>EUR</v>
      </c>
      <c r="I637" s="80" t="str">
        <f>VLOOKUP($A637,'Sheet1 - Table (1)'!$A$8:$AG$1186,COLUMN(I$7),FALSE)</f>
        <v>Fonds de placement</v>
      </c>
      <c r="J637" s="80" t="str">
        <f>VLOOKUP($A637,'Sheet1 - Table (1)'!$A$8:$AG$1186,COLUMN(J$7),FALSE)</f>
        <v>Alternatives</v>
      </c>
      <c r="K637" s="82">
        <f>VLOOKUP($A637,'Sheet1 - Table (1)'!$A$8:$AG$1186,COLUMN(K$7),FALSE)</f>
        <v>0</v>
      </c>
      <c r="L637" s="80">
        <f>VLOOKUP($A637,'Sheet1 - Table (1)'!$A$8:$AG$1186,COLUMN(L$7),FALSE)</f>
        <v>0</v>
      </c>
      <c r="M637" s="80" t="str">
        <f>VLOOKUP($A637,'Sheet1 - Table (1)'!$A$8:$AG$1186,COLUMN(M$7),FALSE)</f>
        <v>Retained</v>
      </c>
      <c r="N637" s="80" t="b">
        <f>VLOOKUP($A637,'Sheet1 - Table (1)'!$A$8:$AG$1186,COLUMN(N$7),FALSE)</f>
        <v>1</v>
      </c>
      <c r="O637" s="80" t="b">
        <f>VLOOKUP($A637,'Sheet1 - Table (1)'!$A$8:$AG$1186,COLUMN(O$7),FALSE)</f>
        <v>1</v>
      </c>
      <c r="P637" s="80" t="b">
        <f>VLOOKUP($A637,'Sheet1 - Table (1)'!$A$8:$AG$1186,COLUMN(P$7),FALSE)</f>
        <v>1</v>
      </c>
      <c r="Q637" s="80" t="b">
        <f>VLOOKUP($A637,'Sheet1 - Table (1)'!$A$8:$AG$1186,COLUMN(Q$7),FALSE)</f>
        <v>1</v>
      </c>
      <c r="R637" s="80" t="b">
        <f>VLOOKUP($A637,'Sheet1 - Table (1)'!$A$8:$AG$1186,COLUMN(R$7),FALSE)</f>
        <v>1</v>
      </c>
      <c r="S637" s="80" t="b">
        <f>VLOOKUP($A637,'Sheet1 - Table (1)'!$A$8:$AG$1186,COLUMN(S$7),FALSE)</f>
        <v>1</v>
      </c>
      <c r="T637" s="80">
        <f>VLOOKUP($A637,'Sheet1 - Table (1)'!$A$8:$AG$1186,COLUMN(T$7),FALSE)</f>
        <v>0</v>
      </c>
      <c r="U637" s="80" t="str">
        <f t="shared" si="123"/>
        <v>BE-FR-IT-NE-SP-GE</v>
      </c>
      <c r="V637" s="80" t="str">
        <f>VLOOKUP($A637,'Sheet1 - Table (1)'!$A$8:$AG$1186,COLUMN(V$7)+3,FALSE)</f>
        <v>LU - SICAV - Parte 1</v>
      </c>
      <c r="W637" s="80" t="str">
        <f>VLOOKUP(A637,'Sheet1 - Table (1)'!$A$8:$AF$10075,MATCH($W$8,'Sheet1 - Table (1)'!$10:$10,0),FALSE)</f>
        <v>Détermination Hebomadaire des Prix le Jeudi</v>
      </c>
      <c r="X637" s="80">
        <f>VLOOKUP(A637,'Sheet1 - Table (1)'!$A$8:$AAB$10075,MATCH($X$8,'Sheet1 - Table (1)'!$10:$10,0),FALSE)</f>
        <v>0</v>
      </c>
      <c r="Y637" s="96" t="str">
        <f t="shared" ref="Y637:Y700" si="127">IF(OR(I637="Actions",I637="Exchange Traded Funds"),"ETF","Fonds de placement")</f>
        <v>Fonds de placement</v>
      </c>
      <c r="AA637" s="96" t="s">
        <v>1824</v>
      </c>
      <c r="AB637" s="96" t="s">
        <v>2481</v>
      </c>
      <c r="AC637" s="214" t="s">
        <v>140</v>
      </c>
      <c r="AD637" s="214" t="s">
        <v>2064</v>
      </c>
      <c r="AE637" s="96" t="s">
        <v>2542</v>
      </c>
      <c r="AF637" s="246" t="s">
        <v>2546</v>
      </c>
      <c r="AG637" s="96" t="s">
        <v>2870</v>
      </c>
      <c r="AI637" s="96" t="s">
        <v>137</v>
      </c>
      <c r="AJ637" s="96" t="s">
        <v>793</v>
      </c>
      <c r="AK637" s="96" t="s">
        <v>140</v>
      </c>
      <c r="AL637" s="96" t="s">
        <v>2481</v>
      </c>
      <c r="AM637" s="96" t="str">
        <f t="shared" si="125"/>
        <v>Obligations étrangères</v>
      </c>
      <c r="AO637" s="96" t="s">
        <v>2481</v>
      </c>
      <c r="AP637" s="96" t="s">
        <v>74</v>
      </c>
      <c r="AS637" s="101" t="str">
        <f t="shared" si="126"/>
        <v/>
      </c>
      <c r="AY637" s="101">
        <v>1</v>
      </c>
      <c r="BZ637" s="101" t="str">
        <f t="shared" si="124"/>
        <v/>
      </c>
      <c r="CA637" s="101" t="s">
        <v>70</v>
      </c>
      <c r="CB637" s="101"/>
      <c r="CC637" s="101" t="s">
        <v>70</v>
      </c>
      <c r="CD637" s="42" t="s">
        <v>4374</v>
      </c>
      <c r="CE637" s="42" t="s">
        <v>4374</v>
      </c>
      <c r="CF637" s="42" t="str">
        <f>IFERROR(VLOOKUP(Funds[[#This Row],[Code ISIN]],[1]GLOBAL!$C$1:$L$27,10,FALSE)," ")</f>
        <v xml:space="preserve"> </v>
      </c>
      <c r="CG637" s="42" t="s">
        <v>4374</v>
      </c>
      <c r="CH637" s="42" t="s">
        <v>4374</v>
      </c>
      <c r="CI637" s="42" t="s">
        <v>4374</v>
      </c>
      <c r="CK637" s="96" t="s">
        <v>4374</v>
      </c>
      <c r="CL637" s="246" t="str">
        <f>VLOOKUP(Funds[[#This Row],[Code ISIN]],'Sheet1 - Table (1)'!$A$10:$AF$110017,MATCH("Funds Liquidity",'Sheet1 - Table (1)'!$10:$10,0),FALSE)</f>
        <v>&gt;=Mois</v>
      </c>
    </row>
    <row r="638" spans="1:92">
      <c r="A638" s="80" t="s">
        <v>284</v>
      </c>
      <c r="B638" s="305">
        <f>IF(ISERROR(VALUE(VLOOKUP($A638,'Sheet1 - Table (1)'!$A$8:$AG$1186,COLUMN(B$7),FALSE))),VLOOKUP(A638,TK_MANQUANTS,2,FALSE),IF(VALUE(VLOOKUP($A638,'Sheet1 - Table (1)'!$A$8:$AG$1186,COLUMN(B$7),FALSE))=0,VLOOKUP(A638,TK_MANQUANTS,2,FALSE),VALUE(VLOOKUP($A638,'Sheet1 - Table (1)'!$A$8:$AG$1186,COLUMN(B$7),FALSE))))</f>
        <v>1121567</v>
      </c>
      <c r="C638" s="80" t="str">
        <f>VLOOKUP($A638,'Sheet1 - Table (1)'!$A$8:$AG$1186,COLUMN(C$7),FALSE)</f>
        <v>Schroder ISF EURO Corp Bd A Acc</v>
      </c>
      <c r="D638" s="82">
        <f>VLOOKUP($A638,'Sheet1 - Table (1)'!$A$8:$AG$1186,COLUMN(D$7),FALSE)</f>
        <v>44036</v>
      </c>
      <c r="E638" s="124">
        <f>VLOOKUP($A638,'Sheet1 - Table (1)'!$A$8:$AG$1186,COLUMN(E$7),FALSE)</f>
        <v>1.04</v>
      </c>
      <c r="F638" s="80" t="b">
        <f>VLOOKUP($A638,'Sheet1 - Table (1)'!$A$8:$AG$1186,COLUMN(F$7),FALSE)</f>
        <v>1</v>
      </c>
      <c r="G638" s="80" t="str">
        <f>VLOOKUP($A638,'Sheet1 - Table (1)'!$A$8:$AG$1186,COLUMN(G$7),FALSE)</f>
        <v>Luxembourg</v>
      </c>
      <c r="H638" s="80" t="str">
        <f>VLOOKUP($A638,'Sheet1 - Table (1)'!$A$8:$AG$1186,COLUMN(H$7),FALSE)</f>
        <v>EUR</v>
      </c>
      <c r="I638" s="80" t="str">
        <f>VLOOKUP($A638,'Sheet1 - Table (1)'!$A$8:$AG$1186,COLUMN(I$7),FALSE)</f>
        <v>Fonds de placement</v>
      </c>
      <c r="J638" s="80" t="str">
        <f>VLOOKUP($A638,'Sheet1 - Table (1)'!$A$8:$AG$1186,COLUMN(J$7),FALSE)</f>
        <v>Obligation</v>
      </c>
      <c r="K638" s="82">
        <f>VLOOKUP($A638,'Sheet1 - Table (1)'!$A$8:$AG$1186,COLUMN(K$7),FALSE)</f>
        <v>44255</v>
      </c>
      <c r="L638" s="80">
        <f>VLOOKUP($A638,'Sheet1 - Table (1)'!$A$8:$AG$1186,COLUMN(L$7),FALSE)</f>
        <v>11656.681013199999</v>
      </c>
      <c r="M638" s="80" t="str">
        <f>VLOOKUP($A638,'Sheet1 - Table (1)'!$A$8:$AG$1186,COLUMN(M$7),FALSE)</f>
        <v>Retained</v>
      </c>
      <c r="N638" s="80" t="b">
        <f>VLOOKUP($A638,'Sheet1 - Table (1)'!$A$8:$AG$1186,COLUMN(N$7),FALSE)</f>
        <v>1</v>
      </c>
      <c r="O638" s="80" t="b">
        <f>VLOOKUP($A638,'Sheet1 - Table (1)'!$A$8:$AG$1186,COLUMN(O$7),FALSE)</f>
        <v>1</v>
      </c>
      <c r="P638" s="80" t="b">
        <f>VLOOKUP($A638,'Sheet1 - Table (1)'!$A$8:$AG$1186,COLUMN(P$7),FALSE)</f>
        <v>1</v>
      </c>
      <c r="Q638" s="80" t="b">
        <f>VLOOKUP($A638,'Sheet1 - Table (1)'!$A$8:$AG$1186,COLUMN(Q$7),FALSE)</f>
        <v>1</v>
      </c>
      <c r="R638" s="80" t="b">
        <f>VLOOKUP($A638,'Sheet1 - Table (1)'!$A$8:$AG$1186,COLUMN(R$7),FALSE)</f>
        <v>1</v>
      </c>
      <c r="S638" s="80" t="b">
        <f>VLOOKUP($A638,'Sheet1 - Table (1)'!$A$8:$AG$1186,COLUMN(S$7),FALSE)</f>
        <v>1</v>
      </c>
      <c r="T638" s="80" t="b">
        <f>VLOOKUP($A638,'Sheet1 - Table (1)'!$A$8:$AG$1186,COLUMN(T$7),FALSE)</f>
        <v>1</v>
      </c>
      <c r="U638" s="80" t="str">
        <f t="shared" si="123"/>
        <v>BE-FR-IT-NE-SP-GE-UK</v>
      </c>
      <c r="V638" s="80" t="str">
        <f>VLOOKUP($A638,'Sheet1 - Table (1)'!$A$8:$AG$1186,COLUMN(V$7)+3,FALSE)</f>
        <v>LU - SICAV - Parte 1</v>
      </c>
      <c r="W638" s="80" t="str">
        <f>VLOOKUP(A638,'Sheet1 - Table (1)'!$A$8:$AF$10075,MATCH($W$8,'Sheet1 - Table (1)'!$10:$10,0),FALSE)</f>
        <v>Détermination des Prix Quotidien</v>
      </c>
      <c r="X638" s="80">
        <f>VLOOKUP(A638,'Sheet1 - Table (1)'!$A$8:$AAB$10075,MATCH($X$8,'Sheet1 - Table (1)'!$10:$10,0),FALSE)</f>
        <v>0</v>
      </c>
      <c r="Y638" s="96" t="str">
        <f t="shared" si="127"/>
        <v>Fonds de placement</v>
      </c>
      <c r="AA638" s="96" t="s">
        <v>1823</v>
      </c>
      <c r="AB638" s="96" t="s">
        <v>2481</v>
      </c>
      <c r="AC638" s="214" t="s">
        <v>140</v>
      </c>
      <c r="AD638" s="214" t="s">
        <v>2481</v>
      </c>
      <c r="AE638" s="96" t="s">
        <v>2542</v>
      </c>
      <c r="AF638" s="246" t="s">
        <v>2481</v>
      </c>
      <c r="AI638" s="96" t="s">
        <v>380</v>
      </c>
      <c r="AJ638" s="96" t="s">
        <v>140</v>
      </c>
      <c r="AK638" s="96" t="s">
        <v>140</v>
      </c>
      <c r="AL638" s="96" t="s">
        <v>2481</v>
      </c>
      <c r="AM638" s="96" t="str">
        <f t="shared" si="125"/>
        <v>Obligations étrangères</v>
      </c>
      <c r="AO638" s="96" t="s">
        <v>2481</v>
      </c>
      <c r="AP638" s="96" t="s">
        <v>75</v>
      </c>
      <c r="AQ638" s="130">
        <f>AQ642</f>
        <v>0</v>
      </c>
      <c r="AR638" s="138">
        <f>AR642</f>
        <v>0</v>
      </c>
      <c r="AS638" s="138">
        <f t="shared" si="126"/>
        <v>-1.04E-2</v>
      </c>
      <c r="AT638" s="138">
        <f>AT642</f>
        <v>0</v>
      </c>
      <c r="AU638" s="138">
        <f>AU642</f>
        <v>0</v>
      </c>
      <c r="AV638" s="138">
        <f>AV642</f>
        <v>0</v>
      </c>
      <c r="AW638" s="138">
        <f>AW642</f>
        <v>0</v>
      </c>
      <c r="AY638" s="101">
        <v>1</v>
      </c>
      <c r="BK638" s="101">
        <v>1</v>
      </c>
      <c r="BW638" s="101">
        <v>1</v>
      </c>
      <c r="BY638" s="101" t="s">
        <v>92</v>
      </c>
      <c r="BZ638" s="101" t="str">
        <f t="shared" si="124"/>
        <v>Courbe EUR Corporate SHORT</v>
      </c>
      <c r="CA638" s="101" t="s">
        <v>70</v>
      </c>
      <c r="CB638" s="101"/>
      <c r="CC638" s="101" t="s">
        <v>70</v>
      </c>
      <c r="CD638" s="42" t="s">
        <v>4374</v>
      </c>
      <c r="CE638" s="42" t="s">
        <v>4374</v>
      </c>
      <c r="CF638" s="42" t="str">
        <f>IFERROR(VLOOKUP(Funds[[#This Row],[Code ISIN]],[1]GLOBAL!$C$1:$L$27,10,FALSE)," ")</f>
        <v xml:space="preserve"> </v>
      </c>
      <c r="CG638" s="42" t="s">
        <v>4374</v>
      </c>
      <c r="CH638" s="42" t="s">
        <v>4374</v>
      </c>
      <c r="CI638" s="42" t="s">
        <v>4374</v>
      </c>
      <c r="CJ638" s="136">
        <f>CJ642</f>
        <v>0</v>
      </c>
      <c r="CK638" s="96" t="s">
        <v>4374</v>
      </c>
      <c r="CL638" s="246" t="str">
        <f>VLOOKUP(Funds[[#This Row],[Code ISIN]],'Sheet1 - Table (1)'!$A$10:$AF$110017,MATCH("Funds Liquidity",'Sheet1 - Table (1)'!$10:$10,0),FALSE)</f>
        <v>Jour</v>
      </c>
    </row>
    <row r="639" spans="1:92">
      <c r="A639" s="80" t="s">
        <v>286</v>
      </c>
      <c r="B639" s="305">
        <f>IF(ISERROR(VALUE(VLOOKUP($A639,'Sheet1 - Table (1)'!$A$8:$AG$1186,COLUMN(B$7),FALSE))),VLOOKUP(A639,TK_MANQUANTS,2,FALSE),IF(VALUE(VLOOKUP($A639,'Sheet1 - Table (1)'!$A$8:$AG$1186,COLUMN(B$7),FALSE))=0,VLOOKUP(A639,TK_MANQUANTS,2,FALSE),VALUE(VLOOKUP($A639,'Sheet1 - Table (1)'!$A$8:$AG$1186,COLUMN(B$7),FALSE))))</f>
        <v>12324082</v>
      </c>
      <c r="C639" s="80" t="str">
        <f>VLOOKUP($A639,'Sheet1 - Table (1)'!$A$8:$AG$1186,COLUMN(C$7),FALSE)</f>
        <v>Schroder ISF EURO Corp Bd C Acc CHF H</v>
      </c>
      <c r="D639" s="82">
        <f>VLOOKUP($A639,'Sheet1 - Table (1)'!$A$8:$AG$1186,COLUMN(D$7),FALSE)</f>
        <v>43942</v>
      </c>
      <c r="E639" s="124">
        <f>VLOOKUP($A639,'Sheet1 - Table (1)'!$A$8:$AG$1186,COLUMN(E$7),FALSE)</f>
        <v>0.67</v>
      </c>
      <c r="F639" s="80" t="b">
        <f>VLOOKUP($A639,'Sheet1 - Table (1)'!$A$8:$AG$1186,COLUMN(F$7),FALSE)</f>
        <v>1</v>
      </c>
      <c r="G639" s="80" t="str">
        <f>VLOOKUP($A639,'Sheet1 - Table (1)'!$A$8:$AG$1186,COLUMN(G$7),FALSE)</f>
        <v>Luxembourg</v>
      </c>
      <c r="H639" s="80" t="str">
        <f>VLOOKUP($A639,'Sheet1 - Table (1)'!$A$8:$AG$1186,COLUMN(H$7),FALSE)</f>
        <v>CHF</v>
      </c>
      <c r="I639" s="80" t="str">
        <f>VLOOKUP($A639,'Sheet1 - Table (1)'!$A$8:$AG$1186,COLUMN(I$7),FALSE)</f>
        <v>Fonds de placement</v>
      </c>
      <c r="J639" s="80" t="str">
        <f>VLOOKUP($A639,'Sheet1 - Table (1)'!$A$8:$AG$1186,COLUMN(J$7),FALSE)</f>
        <v>Obligation</v>
      </c>
      <c r="K639" s="82">
        <f>VLOOKUP($A639,'Sheet1 - Table (1)'!$A$8:$AG$1186,COLUMN(K$7),FALSE)</f>
        <v>44255</v>
      </c>
      <c r="L639" s="80">
        <v>1000</v>
      </c>
      <c r="M639" s="80" t="str">
        <f>VLOOKUP($A639,'Sheet1 - Table (1)'!$A$8:$AG$1186,COLUMN(M$7),FALSE)</f>
        <v>Retained</v>
      </c>
      <c r="N639" s="80">
        <f>VLOOKUP($A639,'Sheet1 - Table (1)'!$A$8:$AG$1186,COLUMN(N$7),FALSE)</f>
        <v>0</v>
      </c>
      <c r="O639" s="80" t="b">
        <f>VLOOKUP($A639,'Sheet1 - Table (1)'!$A$8:$AG$1186,COLUMN(O$7),FALSE)</f>
        <v>1</v>
      </c>
      <c r="P639" s="80">
        <f>VLOOKUP($A639,'Sheet1 - Table (1)'!$A$8:$AG$1186,COLUMN(P$7),FALSE)</f>
        <v>0</v>
      </c>
      <c r="Q639" s="80" t="b">
        <f>VLOOKUP($A639,'Sheet1 - Table (1)'!$A$8:$AG$1186,COLUMN(Q$7),FALSE)</f>
        <v>1</v>
      </c>
      <c r="R639" s="80" t="b">
        <f>VLOOKUP($A639,'Sheet1 - Table (1)'!$A$8:$AG$1186,COLUMN(R$7),FALSE)</f>
        <v>1</v>
      </c>
      <c r="S639" s="80" t="b">
        <f>VLOOKUP($A639,'Sheet1 - Table (1)'!$A$8:$AG$1186,COLUMN(S$7),FALSE)</f>
        <v>1</v>
      </c>
      <c r="T639" s="80" t="b">
        <f>VLOOKUP($A639,'Sheet1 - Table (1)'!$A$8:$AG$1186,COLUMN(T$7),FALSE)</f>
        <v>1</v>
      </c>
      <c r="U639" s="80" t="str">
        <f t="shared" si="123"/>
        <v>FR-NE-SP-GE-UK</v>
      </c>
      <c r="V639" s="80" t="str">
        <f>VLOOKUP($A639,'Sheet1 - Table (1)'!$A$8:$AG$1186,COLUMN(V$7)+3,FALSE)</f>
        <v>LU - SICAV - Parte 1</v>
      </c>
      <c r="W639" s="80" t="str">
        <f>VLOOKUP(A639,'Sheet1 - Table (1)'!$A$8:$AF$10075,MATCH($W$8,'Sheet1 - Table (1)'!$10:$10,0),FALSE)</f>
        <v>Détermination des Prix Quotidien</v>
      </c>
      <c r="X639" s="80">
        <f>VLOOKUP(A639,'Sheet1 - Table (1)'!$A$8:$AAB$10075,MATCH($X$8,'Sheet1 - Table (1)'!$10:$10,0),FALSE)</f>
        <v>0</v>
      </c>
      <c r="Y639" s="96" t="str">
        <f t="shared" si="127"/>
        <v>Fonds de placement</v>
      </c>
      <c r="AA639" s="96" t="s">
        <v>1823</v>
      </c>
      <c r="AB639" s="96" t="s">
        <v>2481</v>
      </c>
      <c r="AC639" s="214" t="s">
        <v>140</v>
      </c>
      <c r="AD639" s="214" t="s">
        <v>2481</v>
      </c>
      <c r="AE639" s="96" t="s">
        <v>2542</v>
      </c>
      <c r="AF639" s="246" t="s">
        <v>2481</v>
      </c>
      <c r="AG639" s="96" t="s">
        <v>2857</v>
      </c>
      <c r="AI639" s="96" t="s">
        <v>380</v>
      </c>
      <c r="AJ639" s="96" t="s">
        <v>140</v>
      </c>
      <c r="AK639" s="96" t="s">
        <v>140</v>
      </c>
      <c r="AL639" s="96" t="s">
        <v>2481</v>
      </c>
      <c r="AM639" s="96" t="str">
        <f t="shared" si="125"/>
        <v>Obligations étrangères hedged</v>
      </c>
      <c r="AO639" s="96" t="s">
        <v>2064</v>
      </c>
      <c r="AP639" s="96" t="s">
        <v>75</v>
      </c>
      <c r="AQ639" s="96">
        <v>5.2</v>
      </c>
      <c r="AR639" s="101">
        <v>1.3599999999999999E-2</v>
      </c>
      <c r="AS639" s="101">
        <f t="shared" si="126"/>
        <v>6.899999999999999E-3</v>
      </c>
      <c r="AT639" s="101">
        <v>9.5000000000000001E-2</v>
      </c>
      <c r="AU639" s="101">
        <v>0.23300000000000001</v>
      </c>
      <c r="AV639" s="101">
        <v>0.54</v>
      </c>
      <c r="AW639" s="101">
        <v>0.13200000000000001</v>
      </c>
      <c r="AX639" s="101">
        <v>1</v>
      </c>
      <c r="BK639" s="101">
        <v>1</v>
      </c>
      <c r="BT639" s="101" t="s">
        <v>1505</v>
      </c>
      <c r="BU639" s="101" t="s">
        <v>1505</v>
      </c>
      <c r="BW639" s="101">
        <v>1</v>
      </c>
      <c r="BY639" s="101" t="s">
        <v>129</v>
      </c>
      <c r="BZ639" s="101" t="str">
        <f t="shared" si="124"/>
        <v>Courbe EUR Corporate MID</v>
      </c>
      <c r="CA639" s="101" t="s">
        <v>4051</v>
      </c>
      <c r="CB639" s="122" t="s">
        <v>3760</v>
      </c>
      <c r="CC639" s="137" t="s">
        <v>4363</v>
      </c>
      <c r="CD639" s="42" t="s">
        <v>4374</v>
      </c>
      <c r="CE639" s="42" t="s">
        <v>4374</v>
      </c>
      <c r="CF639" s="42" t="str">
        <f>IFERROR(VLOOKUP(Funds[[#This Row],[Code ISIN]],[1]GLOBAL!$C$1:$L$27,10,FALSE)," ")</f>
        <v xml:space="preserve"> </v>
      </c>
      <c r="CG639" s="42" t="s">
        <v>4374</v>
      </c>
      <c r="CH639" s="42" t="s">
        <v>4374</v>
      </c>
      <c r="CI639" s="42" t="s">
        <v>4374</v>
      </c>
      <c r="CJ639" s="123">
        <v>43039</v>
      </c>
      <c r="CK639" s="96" t="s">
        <v>4374</v>
      </c>
      <c r="CL639" s="246" t="str">
        <f>VLOOKUP(Funds[[#This Row],[Code ISIN]],'Sheet1 - Table (1)'!$A$10:$AF$110017,MATCH("Funds Liquidity",'Sheet1 - Table (1)'!$10:$10,0),FALSE)</f>
        <v>Jour</v>
      </c>
      <c r="CN639" s="246" t="s">
        <v>140</v>
      </c>
    </row>
    <row r="640" spans="1:92">
      <c r="A640" s="80" t="s">
        <v>509</v>
      </c>
      <c r="B640" s="305">
        <f>IF(ISERROR(VALUE(VLOOKUP($A640,'Sheet1 - Table (1)'!$A$8:$AG$1186,COLUMN(B$7),FALSE))),VLOOKUP(A640,TK_MANQUANTS,2,FALSE),IF(VALUE(VLOOKUP($A640,'Sheet1 - Table (1)'!$A$8:$AG$1186,COLUMN(B$7),FALSE))=0,VLOOKUP(A640,TK_MANQUANTS,2,FALSE),VALUE(VLOOKUP($A640,'Sheet1 - Table (1)'!$A$8:$AG$1186,COLUMN(B$7),FALSE))))</f>
        <v>3026703</v>
      </c>
      <c r="C640" s="80" t="str">
        <f>VLOOKUP($A640,'Sheet1 - Table (1)'!$A$8:$AG$1186,COLUMN(C$7),FALSE)</f>
        <v>CSPST (Lux) Multi Strategy IBH CHF</v>
      </c>
      <c r="D640" s="82">
        <f>VLOOKUP($A640,'Sheet1 - Table (1)'!$A$8:$AG$1186,COLUMN(D$7),FALSE)</f>
        <v>42735</v>
      </c>
      <c r="E640" s="124">
        <f>VLOOKUP($A640,'Sheet1 - Table (1)'!$A$8:$AG$1186,COLUMN(E$7),FALSE)</f>
        <v>3.86</v>
      </c>
      <c r="F640" s="80">
        <f>VLOOKUP($A640,'Sheet1 - Table (1)'!$A$8:$AG$1186,COLUMN(F$7),FALSE)</f>
        <v>0</v>
      </c>
      <c r="G640" s="80" t="str">
        <f>VLOOKUP($A640,'Sheet1 - Table (1)'!$A$8:$AG$1186,COLUMN(G$7),FALSE)</f>
        <v>Luxembourg</v>
      </c>
      <c r="H640" s="80" t="str">
        <f>VLOOKUP($A640,'Sheet1 - Table (1)'!$A$8:$AG$1186,COLUMN(H$7),FALSE)</f>
        <v>CHF</v>
      </c>
      <c r="I640" s="80" t="str">
        <f>VLOOKUP($A640,'Sheet1 - Table (1)'!$A$8:$AG$1186,COLUMN(I$7),FALSE)</f>
        <v>Fonds de placement</v>
      </c>
      <c r="J640" s="80" t="str">
        <f>VLOOKUP($A640,'Sheet1 - Table (1)'!$A$8:$AG$1186,COLUMN(J$7),FALSE)</f>
        <v>Alternatives</v>
      </c>
      <c r="K640" s="82">
        <f>VLOOKUP($A640,'Sheet1 - Table (1)'!$A$8:$AG$1186,COLUMN(K$7),FALSE)</f>
        <v>0</v>
      </c>
      <c r="L640" s="80">
        <f>VLOOKUP($A640,'Sheet1 - Table (1)'!$A$8:$AG$1186,COLUMN(L$7),FALSE)</f>
        <v>0</v>
      </c>
      <c r="M640" s="80" t="str">
        <f>VLOOKUP($A640,'Sheet1 - Table (1)'!$A$8:$AG$1186,COLUMN(M$7),FALSE)</f>
        <v>Retained</v>
      </c>
      <c r="N640" s="80">
        <f>VLOOKUP($A640,'Sheet1 - Table (1)'!$A$8:$AG$1186,COLUMN(N$7),FALSE)</f>
        <v>0</v>
      </c>
      <c r="O640" s="80">
        <f>VLOOKUP($A640,'Sheet1 - Table (1)'!$A$8:$AG$1186,COLUMN(O$7),FALSE)</f>
        <v>0</v>
      </c>
      <c r="P640" s="80">
        <f>VLOOKUP($A640,'Sheet1 - Table (1)'!$A$8:$AG$1186,COLUMN(P$7),FALSE)</f>
        <v>0</v>
      </c>
      <c r="Q640" s="80">
        <f>VLOOKUP($A640,'Sheet1 - Table (1)'!$A$8:$AG$1186,COLUMN(Q$7),FALSE)</f>
        <v>0</v>
      </c>
      <c r="R640" s="80">
        <f>VLOOKUP($A640,'Sheet1 - Table (1)'!$A$8:$AG$1186,COLUMN(R$7),FALSE)</f>
        <v>0</v>
      </c>
      <c r="S640" s="80">
        <f>VLOOKUP($A640,'Sheet1 - Table (1)'!$A$8:$AG$1186,COLUMN(S$7),FALSE)</f>
        <v>0</v>
      </c>
      <c r="T640" s="80">
        <f>VLOOKUP($A640,'Sheet1 - Table (1)'!$A$8:$AG$1186,COLUMN(T$7),FALSE)</f>
        <v>0</v>
      </c>
      <c r="U640" s="80" t="str">
        <f t="shared" si="123"/>
        <v/>
      </c>
      <c r="V640" s="80" t="str">
        <f>VLOOKUP($A640,'Sheet1 - Table (1)'!$A$8:$AG$1186,COLUMN(V$7)+3,FALSE)</f>
        <v>LU - SICAV - Parte 2</v>
      </c>
      <c r="W640" s="80" t="str">
        <f>VLOOKUP(A640,'Sheet1 - Table (1)'!$A$8:$AF$10075,MATCH($W$8,'Sheet1 - Table (1)'!$10:$10,0),FALSE)</f>
        <v>Détermination Mensuelle, 1 fois à la fin</v>
      </c>
      <c r="X640" s="80">
        <f>VLOOKUP(A640,'Sheet1 - Table (1)'!$A$8:$AAB$10075,MATCH($X$8,'Sheet1 - Table (1)'!$10:$10,0),FALSE)</f>
        <v>0</v>
      </c>
      <c r="Y640" s="96" t="str">
        <f t="shared" si="127"/>
        <v>Fonds de placement</v>
      </c>
      <c r="AA640" s="96" t="s">
        <v>1823</v>
      </c>
      <c r="AB640" s="96" t="s">
        <v>2874</v>
      </c>
      <c r="AC640" s="214" t="s">
        <v>2874</v>
      </c>
      <c r="AI640" s="96" t="s">
        <v>382</v>
      </c>
      <c r="AJ640" s="96" t="s">
        <v>382</v>
      </c>
      <c r="AK640" s="96" t="s">
        <v>1803</v>
      </c>
      <c r="AL640" s="96" t="s">
        <v>382</v>
      </c>
      <c r="AM640" s="96" t="str">
        <f t="shared" si="125"/>
        <v>Placements alternatifs étrangers hedged</v>
      </c>
      <c r="AN640" s="139">
        <v>1</v>
      </c>
      <c r="AO640" s="96" t="s">
        <v>2874</v>
      </c>
      <c r="AP640" s="96" t="s">
        <v>1804</v>
      </c>
      <c r="AS640" s="101" t="str">
        <f t="shared" si="126"/>
        <v/>
      </c>
      <c r="AX640" s="101">
        <v>1</v>
      </c>
      <c r="BZ640" s="101" t="str">
        <f t="shared" si="124"/>
        <v/>
      </c>
      <c r="CA640" s="101" t="s">
        <v>70</v>
      </c>
      <c r="CB640" s="101"/>
      <c r="CC640" s="101" t="s">
        <v>70</v>
      </c>
      <c r="CD640" s="42" t="s">
        <v>4374</v>
      </c>
      <c r="CE640" s="42" t="s">
        <v>4374</v>
      </c>
      <c r="CF640" s="42" t="str">
        <f>IFERROR(VLOOKUP(Funds[[#This Row],[Code ISIN]],[1]GLOBAL!$C$1:$L$27,10,FALSE)," ")</f>
        <v xml:space="preserve"> </v>
      </c>
      <c r="CG640" s="42" t="s">
        <v>4374</v>
      </c>
      <c r="CH640" s="42" t="s">
        <v>4374</v>
      </c>
      <c r="CI640" s="42" t="s">
        <v>4374</v>
      </c>
      <c r="CK640" s="96" t="s">
        <v>4374</v>
      </c>
      <c r="CL640" s="246" t="str">
        <f>VLOOKUP(Funds[[#This Row],[Code ISIN]],'Sheet1 - Table (1)'!$A$10:$AF$110017,MATCH("Funds Liquidity",'Sheet1 - Table (1)'!$10:$10,0),FALSE)</f>
        <v>&gt;=Mois</v>
      </c>
    </row>
    <row r="641" spans="1:94">
      <c r="A641" s="96" t="s">
        <v>1229</v>
      </c>
      <c r="B641" s="305">
        <f>IF(ISERROR(VALUE(VLOOKUP($A641,'Sheet1 - Table (1)'!$A$8:$AG$1186,COLUMN(B$7),FALSE))),VLOOKUP(A641,TK_MANQUANTS,2,FALSE),IF(VALUE(VLOOKUP($A641,'Sheet1 - Table (1)'!$A$8:$AG$1186,COLUMN(B$7),FALSE))=0,VLOOKUP(A641,TK_MANQUANTS,2,FALSE),VALUE(VLOOKUP($A641,'Sheet1 - Table (1)'!$A$8:$AG$1186,COLUMN(B$7),FALSE))))</f>
        <v>3026718</v>
      </c>
      <c r="C641" s="80" t="str">
        <f>VLOOKUP($A641,'Sheet1 - Table (1)'!$A$8:$AG$1186,COLUMN(C$7),FALSE)</f>
        <v>CSPST (Lux) Multi Strategy IBH EUR</v>
      </c>
      <c r="D641" s="82">
        <f>VLOOKUP($A641,'Sheet1 - Table (1)'!$A$8:$AG$1186,COLUMN(D$7),FALSE)</f>
        <v>42004</v>
      </c>
      <c r="E641" s="124">
        <f>VLOOKUP($A641,'Sheet1 - Table (1)'!$A$8:$AG$1186,COLUMN(E$7),FALSE)</f>
        <v>4.8600000000000003</v>
      </c>
      <c r="F641" s="80">
        <f>VLOOKUP($A641,'Sheet1 - Table (1)'!$A$8:$AG$1186,COLUMN(F$7),FALSE)</f>
        <v>0</v>
      </c>
      <c r="G641" s="80" t="str">
        <f>VLOOKUP($A641,'Sheet1 - Table (1)'!$A$8:$AG$1186,COLUMN(G$7),FALSE)</f>
        <v>Luxembourg</v>
      </c>
      <c r="H641" s="80" t="str">
        <f>VLOOKUP($A641,'Sheet1 - Table (1)'!$A$8:$AG$1186,COLUMN(H$7),FALSE)</f>
        <v>EUR</v>
      </c>
      <c r="I641" s="80" t="str">
        <f>VLOOKUP($A641,'Sheet1 - Table (1)'!$A$8:$AG$1186,COLUMN(I$7),FALSE)</f>
        <v>Fonds de placement</v>
      </c>
      <c r="J641" s="80" t="str">
        <f>VLOOKUP($A641,'Sheet1 - Table (1)'!$A$8:$AG$1186,COLUMN(J$7),FALSE)</f>
        <v>Alternatives</v>
      </c>
      <c r="K641" s="82">
        <f>VLOOKUP($A641,'Sheet1 - Table (1)'!$A$8:$AG$1186,COLUMN(K$7),FALSE)</f>
        <v>0</v>
      </c>
      <c r="L641" s="80">
        <f>VLOOKUP($A641,'Sheet1 - Table (1)'!$A$8:$AG$1186,COLUMN(L$7),FALSE)</f>
        <v>0</v>
      </c>
      <c r="M641" s="80" t="str">
        <f>VLOOKUP($A641,'Sheet1 - Table (1)'!$A$8:$AG$1186,COLUMN(M$7),FALSE)</f>
        <v>Retained</v>
      </c>
      <c r="N641" s="80">
        <f>VLOOKUP($A641,'Sheet1 - Table (1)'!$A$8:$AG$1186,COLUMN(N$7),FALSE)</f>
        <v>0</v>
      </c>
      <c r="O641" s="80">
        <f>VLOOKUP($A641,'Sheet1 - Table (1)'!$A$8:$AG$1186,COLUMN(O$7),FALSE)</f>
        <v>0</v>
      </c>
      <c r="P641" s="80">
        <f>VLOOKUP($A641,'Sheet1 - Table (1)'!$A$8:$AG$1186,COLUMN(P$7),FALSE)</f>
        <v>0</v>
      </c>
      <c r="Q641" s="80">
        <f>VLOOKUP($A641,'Sheet1 - Table (1)'!$A$8:$AG$1186,COLUMN(Q$7),FALSE)</f>
        <v>0</v>
      </c>
      <c r="R641" s="80">
        <f>VLOOKUP($A641,'Sheet1 - Table (1)'!$A$8:$AG$1186,COLUMN(R$7),FALSE)</f>
        <v>0</v>
      </c>
      <c r="S641" s="80">
        <f>VLOOKUP($A641,'Sheet1 - Table (1)'!$A$8:$AG$1186,COLUMN(S$7),FALSE)</f>
        <v>0</v>
      </c>
      <c r="T641" s="80">
        <f>VLOOKUP($A641,'Sheet1 - Table (1)'!$A$8:$AG$1186,COLUMN(T$7),FALSE)</f>
        <v>0</v>
      </c>
      <c r="U641" s="80" t="str">
        <f t="shared" si="123"/>
        <v/>
      </c>
      <c r="V641" s="80" t="str">
        <f>VLOOKUP($A641,'Sheet1 - Table (1)'!$A$8:$AG$1186,COLUMN(V$7)+3,FALSE)</f>
        <v>LU - SICAV - Parte 2</v>
      </c>
      <c r="W641" s="80" t="str">
        <f>VLOOKUP(A641,'Sheet1 - Table (1)'!$A$8:$AF$10075,MATCH($W$8,'Sheet1 - Table (1)'!$10:$10,0),FALSE)</f>
        <v>Détermination Mensuelle, 1 fois à la fin</v>
      </c>
      <c r="X641" s="80">
        <f>VLOOKUP(A641,'Sheet1 - Table (1)'!$A$8:$AAB$10075,MATCH($X$8,'Sheet1 - Table (1)'!$10:$10,0),FALSE)</f>
        <v>0</v>
      </c>
      <c r="Y641" s="96" t="str">
        <f t="shared" si="127"/>
        <v>Fonds de placement</v>
      </c>
      <c r="AA641" s="96" t="s">
        <v>1823</v>
      </c>
      <c r="AB641" s="96" t="s">
        <v>2874</v>
      </c>
      <c r="AC641" s="214" t="s">
        <v>2874</v>
      </c>
      <c r="AI641" s="96" t="s">
        <v>382</v>
      </c>
      <c r="AJ641" s="96" t="s">
        <v>382</v>
      </c>
      <c r="AK641" s="96" t="s">
        <v>1803</v>
      </c>
      <c r="AL641" s="96" t="s">
        <v>382</v>
      </c>
      <c r="AM641" s="96" t="str">
        <f t="shared" si="125"/>
        <v>Placements alternatifs étrangers</v>
      </c>
      <c r="AN641" s="139">
        <v>1</v>
      </c>
      <c r="AO641" s="96" t="s">
        <v>2874</v>
      </c>
      <c r="AP641" s="96" t="s">
        <v>1804</v>
      </c>
      <c r="AS641" s="101" t="str">
        <f t="shared" si="126"/>
        <v/>
      </c>
      <c r="AY641" s="101">
        <v>1</v>
      </c>
      <c r="BZ641" s="101" t="str">
        <f t="shared" si="124"/>
        <v/>
      </c>
      <c r="CA641" s="101" t="s">
        <v>70</v>
      </c>
      <c r="CB641" s="101"/>
      <c r="CC641" s="101" t="s">
        <v>70</v>
      </c>
      <c r="CD641" s="42" t="s">
        <v>4374</v>
      </c>
      <c r="CE641" s="42" t="s">
        <v>4374</v>
      </c>
      <c r="CF641" s="42" t="str">
        <f>IFERROR(VLOOKUP(Funds[[#This Row],[Code ISIN]],[1]GLOBAL!$C$1:$L$27,10,FALSE)," ")</f>
        <v xml:space="preserve"> </v>
      </c>
      <c r="CG641" s="42" t="s">
        <v>4374</v>
      </c>
      <c r="CH641" s="42" t="s">
        <v>4374</v>
      </c>
      <c r="CI641" s="42" t="s">
        <v>4374</v>
      </c>
      <c r="CJ641" s="123">
        <v>42277</v>
      </c>
      <c r="CK641" s="96" t="s">
        <v>4374</v>
      </c>
      <c r="CL641" s="246" t="str">
        <f>VLOOKUP(Funds[[#This Row],[Code ISIN]],'Sheet1 - Table (1)'!$A$10:$AF$110017,MATCH("Funds Liquidity",'Sheet1 - Table (1)'!$10:$10,0),FALSE)</f>
        <v>&gt;=Mois</v>
      </c>
    </row>
    <row r="642" spans="1:94">
      <c r="A642" s="80" t="s">
        <v>409</v>
      </c>
      <c r="B642" s="305">
        <f>IF(ISERROR(VALUE(VLOOKUP($A642,'Sheet1 - Table (1)'!$A$8:$AG$1186,COLUMN(B$7),FALSE))),VLOOKUP(A642,TK_MANQUANTS,2,FALSE),IF(VALUE(VLOOKUP($A642,'Sheet1 - Table (1)'!$A$8:$AG$1186,COLUMN(B$7),FALSE))=0,VLOOKUP(A642,TK_MANQUANTS,2,FALSE),VALUE(VLOOKUP($A642,'Sheet1 - Table (1)'!$A$8:$AG$1186,COLUMN(B$7),FALSE))))</f>
        <v>3280326</v>
      </c>
      <c r="C642" s="80" t="str">
        <f>VLOOKUP($A642,'Sheet1 - Table (1)'!$A$8:$AG$1186,COLUMN(C$7),FALSE)</f>
        <v>iShares MSCI EMU Mid Cap UCITS ETF (Lux)</v>
      </c>
      <c r="D642" s="82">
        <f>VLOOKUP($A642,'Sheet1 - Table (1)'!$A$8:$AG$1186,COLUMN(D$7),FALSE)</f>
        <v>41790</v>
      </c>
      <c r="E642" s="124">
        <f>VLOOKUP($A642,'Sheet1 - Table (1)'!$A$8:$AG$1186,COLUMN(E$7),FALSE)</f>
        <v>0.49</v>
      </c>
      <c r="F642" s="80" t="b">
        <f>VLOOKUP($A642,'Sheet1 - Table (1)'!$A$8:$AG$1186,COLUMN(F$7),FALSE)</f>
        <v>1</v>
      </c>
      <c r="G642" s="80" t="str">
        <f>VLOOKUP($A642,'Sheet1 - Table (1)'!$A$8:$AG$1186,COLUMN(G$7),FALSE)</f>
        <v>Luxembourg</v>
      </c>
      <c r="H642" s="80" t="str">
        <f>VLOOKUP($A642,'Sheet1 - Table (1)'!$A$8:$AG$1186,COLUMN(H$7),FALSE)</f>
        <v>EUR</v>
      </c>
      <c r="I642" s="80" t="str">
        <f>VLOOKUP($A642,'Sheet1 - Table (1)'!$A$8:$AG$1186,COLUMN(I$7),FALSE)</f>
        <v>Exchange Traded Funds</v>
      </c>
      <c r="J642" s="80" t="str">
        <f>VLOOKUP($A642,'Sheet1 - Table (1)'!$A$8:$AG$1186,COLUMN(J$7),FALSE)</f>
        <v>Actions</v>
      </c>
      <c r="K642" s="82">
        <f>VLOOKUP($A642,'Sheet1 - Table (1)'!$A$8:$AG$1186,COLUMN(K$7),FALSE)</f>
        <v>0</v>
      </c>
      <c r="L642" s="80">
        <f>VLOOKUP($A642,'Sheet1 - Table (1)'!$A$8:$AG$1186,COLUMN(L$7),FALSE)</f>
        <v>0</v>
      </c>
      <c r="M642" s="80" t="str">
        <f>VLOOKUP($A642,'Sheet1 - Table (1)'!$A$8:$AG$1186,COLUMN(M$7),FALSE)</f>
        <v>Retained</v>
      </c>
      <c r="N642" s="80">
        <f>VLOOKUP($A642,'Sheet1 - Table (1)'!$A$8:$AG$1186,COLUMN(N$7),FALSE)</f>
        <v>0</v>
      </c>
      <c r="O642" s="80" t="b">
        <f>VLOOKUP($A642,'Sheet1 - Table (1)'!$A$8:$AG$1186,COLUMN(O$7),FALSE)</f>
        <v>1</v>
      </c>
      <c r="P642" s="80" t="b">
        <f>VLOOKUP($A642,'Sheet1 - Table (1)'!$A$8:$AG$1186,COLUMN(P$7),FALSE)</f>
        <v>1</v>
      </c>
      <c r="Q642" s="80" t="b">
        <f>VLOOKUP($A642,'Sheet1 - Table (1)'!$A$8:$AG$1186,COLUMN(Q$7),FALSE)</f>
        <v>1</v>
      </c>
      <c r="R642" s="80" t="b">
        <f>VLOOKUP($A642,'Sheet1 - Table (1)'!$A$8:$AG$1186,COLUMN(R$7),FALSE)</f>
        <v>1</v>
      </c>
      <c r="S642" s="80" t="b">
        <f>VLOOKUP($A642,'Sheet1 - Table (1)'!$A$8:$AG$1186,COLUMN(S$7),FALSE)</f>
        <v>1</v>
      </c>
      <c r="T642" s="80">
        <f>VLOOKUP($A642,'Sheet1 - Table (1)'!$A$8:$AG$1186,COLUMN(T$7),FALSE)</f>
        <v>0</v>
      </c>
      <c r="U642" s="80" t="str">
        <f t="shared" si="123"/>
        <v>FR-IT-NE-SP-GE</v>
      </c>
      <c r="V642" s="80" t="str">
        <f>VLOOKUP($A642,'Sheet1 - Table (1)'!$A$8:$AG$1186,COLUMN(V$7)+3,FALSE)</f>
        <v>LU - FCP - Parte 1</v>
      </c>
      <c r="W642" s="80" t="str">
        <f>VLOOKUP(A642,'Sheet1 - Table (1)'!$A$8:$AF$10075,MATCH($W$8,'Sheet1 - Table (1)'!$10:$10,0),FALSE)</f>
        <v>Détermination des Prix Quotidien</v>
      </c>
      <c r="X642" s="80" t="str">
        <f>VLOOKUP(A642,'Sheet1 - Table (1)'!$A$8:$AAB$10075,MATCH($X$8,'Sheet1 - Table (1)'!$10:$10,0),FALSE)</f>
        <v>Full</v>
      </c>
      <c r="Y642" s="96" t="str">
        <f t="shared" si="127"/>
        <v>ETF</v>
      </c>
      <c r="AA642" s="96" t="s">
        <v>1823</v>
      </c>
      <c r="AB642" s="96" t="s">
        <v>2858</v>
      </c>
      <c r="AC642" s="214" t="s">
        <v>155</v>
      </c>
      <c r="AD642" s="214" t="s">
        <v>2858</v>
      </c>
      <c r="AE642" s="96" t="s">
        <v>2553</v>
      </c>
      <c r="AF642" s="246" t="s">
        <v>2858</v>
      </c>
      <c r="AG642" s="96" t="s">
        <v>3043</v>
      </c>
      <c r="AI642" s="96" t="s">
        <v>155</v>
      </c>
      <c r="AJ642" s="96" t="s">
        <v>155</v>
      </c>
      <c r="AK642" s="96" t="s">
        <v>155</v>
      </c>
      <c r="AL642" s="96" t="s">
        <v>2858</v>
      </c>
      <c r="AM642" s="96" t="str">
        <f t="shared" si="125"/>
        <v>Actions étrangères</v>
      </c>
      <c r="AO642" s="96" t="s">
        <v>2858</v>
      </c>
      <c r="AP642" s="96" t="str">
        <f>IF(AND(BN642&lt;80%,BN642&gt;40%),"GLOBAL",IF(MAX(BJ642:BR642)&lt;0.4,"GLOBAL",IFERROR(INDEX($BJ$8:$BR$8,1,MATCH(MAX(BJ642:BR642),BJ642:BR642,0)),"")))</f>
        <v>EMU</v>
      </c>
      <c r="AS642" s="101" t="str">
        <f t="shared" si="126"/>
        <v/>
      </c>
      <c r="AY642" s="101">
        <v>1</v>
      </c>
      <c r="BK642" s="101">
        <v>1</v>
      </c>
      <c r="BZ642" s="101" t="str">
        <f t="shared" si="124"/>
        <v/>
      </c>
      <c r="CA642" s="101" t="s">
        <v>70</v>
      </c>
      <c r="CB642" s="101"/>
      <c r="CC642" s="101" t="s">
        <v>70</v>
      </c>
      <c r="CD642" s="42" t="s">
        <v>4374</v>
      </c>
      <c r="CE642" s="42" t="s">
        <v>4374</v>
      </c>
      <c r="CF642" s="42" t="str">
        <f>IFERROR(VLOOKUP(Funds[[#This Row],[Code ISIN]],[1]GLOBAL!$C$1:$L$27,10,FALSE)," ")</f>
        <v xml:space="preserve"> </v>
      </c>
      <c r="CG642" s="42" t="s">
        <v>4374</v>
      </c>
      <c r="CH642" s="42" t="s">
        <v>4374</v>
      </c>
      <c r="CI642" s="42" t="s">
        <v>4374</v>
      </c>
      <c r="CK642" s="96" t="s">
        <v>4374</v>
      </c>
      <c r="CL642" s="246" t="str">
        <f>VLOOKUP(Funds[[#This Row],[Code ISIN]],'Sheet1 - Table (1)'!$A$10:$AF$110017,MATCH("Funds Liquidity",'Sheet1 - Table (1)'!$10:$10,0),FALSE)</f>
        <v>Jour</v>
      </c>
      <c r="CO642" s="246" t="s">
        <v>3043</v>
      </c>
    </row>
    <row r="643" spans="1:94">
      <c r="A643" s="80" t="s">
        <v>399</v>
      </c>
      <c r="B643" s="305">
        <f>IF(ISERROR(VALUE(VLOOKUP($A643,'Sheet1 - Table (1)'!$A$8:$AG$1186,COLUMN(B$7),FALSE))),VLOOKUP(A643,TK_MANQUANTS,2,FALSE),IF(VALUE(VLOOKUP($A643,'Sheet1 - Table (1)'!$A$8:$AG$1186,COLUMN(B$7),FALSE))=0,VLOOKUP(A643,TK_MANQUANTS,2,FALSE),VALUE(VLOOKUP($A643,'Sheet1 - Table (1)'!$A$8:$AG$1186,COLUMN(B$7),FALSE))))</f>
        <v>3496748</v>
      </c>
      <c r="C643" s="80" t="str">
        <f>VLOOKUP($A643,'Sheet1 - Table (1)'!$A$8:$AG$1186,COLUMN(C$7),FALSE)</f>
        <v>Fidelity Funds - Asia Focus Fund Y-ACC-USD</v>
      </c>
      <c r="D643" s="82">
        <f>VLOOKUP($A643,'Sheet1 - Table (1)'!$A$8:$AG$1186,COLUMN(D$7),FALSE)</f>
        <v>44012</v>
      </c>
      <c r="E643" s="124">
        <f>VLOOKUP($A643,'Sheet1 - Table (1)'!$A$8:$AG$1186,COLUMN(E$7),FALSE)</f>
        <v>1.08</v>
      </c>
      <c r="F643" s="80" t="b">
        <f>VLOOKUP($A643,'Sheet1 - Table (1)'!$A$8:$AG$1186,COLUMN(F$7),FALSE)</f>
        <v>1</v>
      </c>
      <c r="G643" s="80" t="str">
        <f>VLOOKUP($A643,'Sheet1 - Table (1)'!$A$8:$AG$1186,COLUMN(G$7),FALSE)</f>
        <v>Luxembourg</v>
      </c>
      <c r="H643" s="80" t="str">
        <f>VLOOKUP($A643,'Sheet1 - Table (1)'!$A$8:$AG$1186,COLUMN(H$7),FALSE)</f>
        <v>USD</v>
      </c>
      <c r="I643" s="80" t="str">
        <f>VLOOKUP($A643,'Sheet1 - Table (1)'!$A$8:$AG$1186,COLUMN(I$7),FALSE)</f>
        <v>Fonds de placement</v>
      </c>
      <c r="J643" s="80" t="str">
        <f>VLOOKUP($A643,'Sheet1 - Table (1)'!$A$8:$AG$1186,COLUMN(J$7),FALSE)</f>
        <v>Actions</v>
      </c>
      <c r="K643" s="82">
        <f>VLOOKUP($A643,'Sheet1 - Table (1)'!$A$8:$AG$1186,COLUMN(K$7),FALSE)</f>
        <v>44255</v>
      </c>
      <c r="L643" s="80">
        <f>VLOOKUP($A643,'Sheet1 - Table (1)'!$A$8:$AG$1186,COLUMN(L$7),FALSE)</f>
        <v>3560.8334968999998</v>
      </c>
      <c r="M643" s="80" t="str">
        <f>VLOOKUP($A643,'Sheet1 - Table (1)'!$A$8:$AG$1186,COLUMN(M$7),FALSE)</f>
        <v>Retained</v>
      </c>
      <c r="N643" s="80">
        <f>VLOOKUP($A643,'Sheet1 - Table (1)'!$A$8:$AG$1186,COLUMN(N$7),FALSE)</f>
        <v>0</v>
      </c>
      <c r="O643" s="80" t="b">
        <f>VLOOKUP($A643,'Sheet1 - Table (1)'!$A$8:$AG$1186,COLUMN(O$7),FALSE)</f>
        <v>1</v>
      </c>
      <c r="P643" s="80" t="b">
        <f>VLOOKUP($A643,'Sheet1 - Table (1)'!$A$8:$AG$1186,COLUMN(P$7),FALSE)</f>
        <v>1</v>
      </c>
      <c r="Q643" s="80" t="b">
        <f>VLOOKUP($A643,'Sheet1 - Table (1)'!$A$8:$AG$1186,COLUMN(Q$7),FALSE)</f>
        <v>1</v>
      </c>
      <c r="R643" s="80" t="b">
        <f>VLOOKUP($A643,'Sheet1 - Table (1)'!$A$8:$AG$1186,COLUMN(R$7),FALSE)</f>
        <v>1</v>
      </c>
      <c r="S643" s="80" t="b">
        <f>VLOOKUP($A643,'Sheet1 - Table (1)'!$A$8:$AG$1186,COLUMN(S$7),FALSE)</f>
        <v>1</v>
      </c>
      <c r="T643" s="80" t="b">
        <f>VLOOKUP($A643,'Sheet1 - Table (1)'!$A$8:$AG$1186,COLUMN(T$7),FALSE)</f>
        <v>1</v>
      </c>
      <c r="U643" s="80" t="str">
        <f t="shared" si="123"/>
        <v>FR-IT-NE-SP-GE-UK</v>
      </c>
      <c r="V643" s="80" t="str">
        <f>VLOOKUP($A643,'Sheet1 - Table (1)'!$A$8:$AG$1186,COLUMN(V$7)+3,FALSE)</f>
        <v>LU - SICAV - Parte 1</v>
      </c>
      <c r="W643" s="80" t="str">
        <f>VLOOKUP(A643,'Sheet1 - Table (1)'!$A$8:$AF$10075,MATCH($W$8,'Sheet1 - Table (1)'!$10:$10,0),FALSE)</f>
        <v>Détermination des Prix Quotidien</v>
      </c>
      <c r="X643" s="80">
        <f>VLOOKUP(A643,'Sheet1 - Table (1)'!$A$8:$AAB$10075,MATCH($X$8,'Sheet1 - Table (1)'!$10:$10,0),FALSE)</f>
        <v>0</v>
      </c>
      <c r="Y643" s="96" t="str">
        <f t="shared" si="127"/>
        <v>Fonds de placement</v>
      </c>
      <c r="AA643" s="96" t="s">
        <v>1823</v>
      </c>
      <c r="AB643" s="96" t="s">
        <v>2858</v>
      </c>
      <c r="AC643" s="214" t="s">
        <v>155</v>
      </c>
      <c r="AD643" s="214" t="s">
        <v>2858</v>
      </c>
      <c r="AE643" s="96" t="s">
        <v>2858</v>
      </c>
      <c r="AF643" s="246" t="s">
        <v>2858</v>
      </c>
      <c r="AG643" s="96" t="s">
        <v>2864</v>
      </c>
      <c r="AI643" s="96" t="s">
        <v>155</v>
      </c>
      <c r="AJ643" s="96" t="s">
        <v>155</v>
      </c>
      <c r="AK643" s="96" t="s">
        <v>155</v>
      </c>
      <c r="AL643" s="96" t="s">
        <v>2858</v>
      </c>
      <c r="AM643" s="96" t="str">
        <f t="shared" si="125"/>
        <v>Actions étrangères</v>
      </c>
      <c r="AO643" s="96" t="s">
        <v>2858</v>
      </c>
      <c r="AP643" s="96" t="s">
        <v>5155</v>
      </c>
      <c r="AS643" s="101" t="str">
        <f t="shared" si="126"/>
        <v/>
      </c>
      <c r="BI643" s="101">
        <v>1</v>
      </c>
      <c r="BR643" s="101">
        <v>1</v>
      </c>
      <c r="BT643" s="101" t="s">
        <v>1505</v>
      </c>
      <c r="BU643" s="101" t="s">
        <v>1505</v>
      </c>
      <c r="BZ643" s="101" t="str">
        <f t="shared" si="124"/>
        <v/>
      </c>
      <c r="CA643" s="101" t="s">
        <v>4051</v>
      </c>
      <c r="CB643" s="101" t="s">
        <v>3742</v>
      </c>
      <c r="CC643" s="101" t="s">
        <v>3986</v>
      </c>
      <c r="CD643" s="42" t="s">
        <v>4374</v>
      </c>
      <c r="CE643" s="42" t="s">
        <v>4374</v>
      </c>
      <c r="CF643" s="42" t="str">
        <f>IFERROR(VLOOKUP(Funds[[#This Row],[Code ISIN]],[1]GLOBAL!$C$1:$L$27,10,FALSE)," ")</f>
        <v xml:space="preserve"> </v>
      </c>
      <c r="CG643" s="42" t="s">
        <v>4374</v>
      </c>
      <c r="CH643" s="42" t="s">
        <v>4374</v>
      </c>
      <c r="CI643" s="42" t="s">
        <v>4374</v>
      </c>
      <c r="CJ643" s="123">
        <v>43738</v>
      </c>
      <c r="CK643" s="96" t="s">
        <v>4374</v>
      </c>
      <c r="CL643" s="246" t="str">
        <f>VLOOKUP(Funds[[#This Row],[Code ISIN]],'Sheet1 - Table (1)'!$A$10:$AF$110017,MATCH("Funds Liquidity",'Sheet1 - Table (1)'!$10:$10,0),FALSE)</f>
        <v>Jour</v>
      </c>
      <c r="CN643" s="246" t="s">
        <v>155</v>
      </c>
    </row>
    <row r="644" spans="1:94">
      <c r="A644" s="80" t="s">
        <v>443</v>
      </c>
      <c r="B644" s="305">
        <f>IF(ISERROR(VALUE(VLOOKUP($A644,'Sheet1 - Table (1)'!$A$8:$AG$1186,COLUMN(B$7),FALSE))),VLOOKUP(A644,TK_MANQUANTS,2,FALSE),IF(VALUE(VLOOKUP($A644,'Sheet1 - Table (1)'!$A$8:$AG$1186,COLUMN(B$7),FALSE))=0,VLOOKUP(A644,TK_MANQUANTS,2,FALSE),VALUE(VLOOKUP($A644,'Sheet1 - Table (1)'!$A$8:$AG$1186,COLUMN(B$7),FALSE))))</f>
        <v>3510999</v>
      </c>
      <c r="C644" s="80" t="str">
        <f>VLOOKUP($A644,'Sheet1 - Table (1)'!$A$8:$AG$1186,COLUMN(C$7),FALSE)</f>
        <v>Schroder ISF Asian Total Return C Acc</v>
      </c>
      <c r="D644" s="82">
        <f>VLOOKUP($A644,'Sheet1 - Table (1)'!$A$8:$AG$1186,COLUMN(D$7),FALSE)</f>
        <v>43942</v>
      </c>
      <c r="E644" s="124">
        <f>VLOOKUP($A644,'Sheet1 - Table (1)'!$A$8:$AG$1186,COLUMN(E$7),FALSE)</f>
        <v>1.3</v>
      </c>
      <c r="F644" s="80" t="b">
        <f>VLOOKUP($A644,'Sheet1 - Table (1)'!$A$8:$AG$1186,COLUMN(F$7),FALSE)</f>
        <v>1</v>
      </c>
      <c r="G644" s="80" t="str">
        <f>VLOOKUP($A644,'Sheet1 - Table (1)'!$A$8:$AG$1186,COLUMN(G$7),FALSE)</f>
        <v>Luxembourg</v>
      </c>
      <c r="H644" s="80" t="str">
        <f>VLOOKUP($A644,'Sheet1 - Table (1)'!$A$8:$AG$1186,COLUMN(H$7),FALSE)</f>
        <v>USD</v>
      </c>
      <c r="I644" s="80" t="str">
        <f>VLOOKUP($A644,'Sheet1 - Table (1)'!$A$8:$AG$1186,COLUMN(I$7),FALSE)</f>
        <v>Fonds de placement</v>
      </c>
      <c r="J644" s="80" t="str">
        <f>VLOOKUP($A644,'Sheet1 - Table (1)'!$A$8:$AG$1186,COLUMN(J$7),FALSE)</f>
        <v>Actions</v>
      </c>
      <c r="K644" s="82">
        <f>VLOOKUP($A644,'Sheet1 - Table (1)'!$A$8:$AG$1186,COLUMN(K$7),FALSE)</f>
        <v>44255</v>
      </c>
      <c r="L644" s="80">
        <f>VLOOKUP($A644,'Sheet1 - Table (1)'!$A$8:$AG$1186,COLUMN(L$7),FALSE)</f>
        <v>5836.9835677999999</v>
      </c>
      <c r="M644" s="80" t="str">
        <f>VLOOKUP($A644,'Sheet1 - Table (1)'!$A$8:$AG$1186,COLUMN(M$7),FALSE)</f>
        <v>Retained</v>
      </c>
      <c r="N644" s="80">
        <f>VLOOKUP($A644,'Sheet1 - Table (1)'!$A$8:$AG$1186,COLUMN(N$7),FALSE)</f>
        <v>0</v>
      </c>
      <c r="O644" s="80" t="b">
        <f>VLOOKUP($A644,'Sheet1 - Table (1)'!$A$8:$AG$1186,COLUMN(O$7),FALSE)</f>
        <v>1</v>
      </c>
      <c r="P644" s="80" t="b">
        <f>VLOOKUP($A644,'Sheet1 - Table (1)'!$A$8:$AG$1186,COLUMN(P$7),FALSE)</f>
        <v>1</v>
      </c>
      <c r="Q644" s="80" t="b">
        <f>VLOOKUP($A644,'Sheet1 - Table (1)'!$A$8:$AG$1186,COLUMN(Q$7),FALSE)</f>
        <v>1</v>
      </c>
      <c r="R644" s="80" t="b">
        <f>VLOOKUP($A644,'Sheet1 - Table (1)'!$A$8:$AG$1186,COLUMN(R$7),FALSE)</f>
        <v>1</v>
      </c>
      <c r="S644" s="80" t="b">
        <f>VLOOKUP($A644,'Sheet1 - Table (1)'!$A$8:$AG$1186,COLUMN(S$7),FALSE)</f>
        <v>1</v>
      </c>
      <c r="T644" s="80" t="b">
        <f>VLOOKUP($A644,'Sheet1 - Table (1)'!$A$8:$AG$1186,COLUMN(T$7),FALSE)</f>
        <v>1</v>
      </c>
      <c r="U644" s="80" t="str">
        <f t="shared" si="123"/>
        <v>FR-IT-NE-SP-GE-UK</v>
      </c>
      <c r="V644" s="80" t="str">
        <f>VLOOKUP($A644,'Sheet1 - Table (1)'!$A$8:$AG$1186,COLUMN(V$7)+3,FALSE)</f>
        <v>LU - SICAV - Parte 1</v>
      </c>
      <c r="W644" s="80" t="str">
        <f>VLOOKUP(A644,'Sheet1 - Table (1)'!$A$8:$AF$10075,MATCH($W$8,'Sheet1 - Table (1)'!$10:$10,0),FALSE)</f>
        <v>Détermination des Prix Quotidien</v>
      </c>
      <c r="X644" s="80">
        <f>VLOOKUP(A644,'Sheet1 - Table (1)'!$A$8:$AAB$10075,MATCH($X$8,'Sheet1 - Table (1)'!$10:$10,0),FALSE)</f>
        <v>0</v>
      </c>
      <c r="Y644" s="96" t="str">
        <f t="shared" si="127"/>
        <v>Fonds de placement</v>
      </c>
      <c r="AA644" s="96" t="s">
        <v>1823</v>
      </c>
      <c r="AB644" s="96" t="s">
        <v>2858</v>
      </c>
      <c r="AC644" s="214" t="s">
        <v>155</v>
      </c>
      <c r="AD644" s="214" t="s">
        <v>2858</v>
      </c>
      <c r="AE644" s="96" t="s">
        <v>2858</v>
      </c>
      <c r="AF644" s="246" t="s">
        <v>2858</v>
      </c>
      <c r="AG644" s="96" t="s">
        <v>2864</v>
      </c>
      <c r="AI644" s="96" t="s">
        <v>155</v>
      </c>
      <c r="AJ644" s="96" t="s">
        <v>155</v>
      </c>
      <c r="AK644" s="96" t="s">
        <v>155</v>
      </c>
      <c r="AL644" s="96" t="s">
        <v>2858</v>
      </c>
      <c r="AM644" s="96" t="str">
        <f t="shared" si="125"/>
        <v>Actions étrangères</v>
      </c>
      <c r="AO644" s="96" t="s">
        <v>2858</v>
      </c>
      <c r="AP644" s="96" t="s">
        <v>5155</v>
      </c>
      <c r="AS644" s="101" t="str">
        <f t="shared" si="126"/>
        <v/>
      </c>
      <c r="BD644" s="101">
        <v>0.113</v>
      </c>
      <c r="BF644" s="101">
        <v>7.9000000000000001E-2</v>
      </c>
      <c r="BH644" s="101">
        <v>0.14399999999999999</v>
      </c>
      <c r="BI644" s="101">
        <v>0.66400000000000003</v>
      </c>
      <c r="BQ644" s="101">
        <v>0.33600000000000002</v>
      </c>
      <c r="BR644" s="101">
        <v>0.66400000000000003</v>
      </c>
      <c r="BY644" s="96" t="s">
        <v>22050</v>
      </c>
      <c r="BZ644" s="101" t="str">
        <f t="shared" si="124"/>
        <v/>
      </c>
      <c r="CA644" s="101" t="s">
        <v>4051</v>
      </c>
      <c r="CB644" s="122" t="s">
        <v>3743</v>
      </c>
      <c r="CC644" s="101" t="s">
        <v>3987</v>
      </c>
      <c r="CD644" s="42" t="s">
        <v>4374</v>
      </c>
      <c r="CE644" s="42" t="s">
        <v>4374</v>
      </c>
      <c r="CF644" s="42" t="str">
        <f>IFERROR(VLOOKUP(Funds[[#This Row],[Code ISIN]],[1]GLOBAL!$C$1:$L$27,10,FALSE)," ")</f>
        <v xml:space="preserve"> </v>
      </c>
      <c r="CG644" s="42" t="s">
        <v>4374</v>
      </c>
      <c r="CH644" s="42" t="s">
        <v>1633</v>
      </c>
      <c r="CI644" s="42" t="s">
        <v>4374</v>
      </c>
      <c r="CJ644" s="123">
        <v>44286</v>
      </c>
      <c r="CK644" s="96" t="s">
        <v>4374</v>
      </c>
      <c r="CL644" s="246" t="str">
        <f>VLOOKUP(Funds[[#This Row],[Code ISIN]],'Sheet1 - Table (1)'!$A$10:$AF$110017,MATCH("Funds Liquidity",'Sheet1 - Table (1)'!$10:$10,0),FALSE)</f>
        <v>Jour</v>
      </c>
    </row>
    <row r="645" spans="1:94">
      <c r="A645" s="80" t="s">
        <v>4698</v>
      </c>
      <c r="B645" s="305">
        <f>IF(ISERROR(VALUE(VLOOKUP($A645,'Sheet1 - Table (1)'!$A$8:$AG$1186,COLUMN(B$7),FALSE))),VLOOKUP(A645,TK_MANQUANTS,2,FALSE),IF(VALUE(VLOOKUP($A645,'Sheet1 - Table (1)'!$A$8:$AG$1186,COLUMN(B$7),FALSE))=0,VLOOKUP(A645,TK_MANQUANTS,2,FALSE),VALUE(VLOOKUP($A645,'Sheet1 - Table (1)'!$A$8:$AG$1186,COLUMN(B$7),FALSE))))</f>
        <v>1760957</v>
      </c>
      <c r="C645" s="80" t="str">
        <f>VLOOKUP($A645,'Sheet1 - Table (1)'!$A$8:$AG$1186,COLUMN(C$7),FALSE)</f>
        <v>Schroder ISF Emerg Asia C USD Acc</v>
      </c>
      <c r="D645" s="82">
        <f>VLOOKUP($A645,'Sheet1 - Table (1)'!$A$8:$AG$1186,COLUMN(D$7),FALSE)</f>
        <v>43942</v>
      </c>
      <c r="E645" s="124">
        <f>VLOOKUP($A645,'Sheet1 - Table (1)'!$A$8:$AG$1186,COLUMN(E$7),FALSE)</f>
        <v>1.31</v>
      </c>
      <c r="F645" s="80" t="b">
        <f>VLOOKUP($A645,'Sheet1 - Table (1)'!$A$8:$AG$1186,COLUMN(F$7),FALSE)</f>
        <v>1</v>
      </c>
      <c r="G645" s="80" t="str">
        <f>VLOOKUP($A645,'Sheet1 - Table (1)'!$A$8:$AG$1186,COLUMN(G$7),FALSE)</f>
        <v>Luxembourg</v>
      </c>
      <c r="H645" s="80" t="str">
        <f>VLOOKUP($A645,'Sheet1 - Table (1)'!$A$8:$AG$1186,COLUMN(H$7),FALSE)</f>
        <v>USD</v>
      </c>
      <c r="I645" s="80" t="str">
        <f>VLOOKUP($A645,'Sheet1 - Table (1)'!$A$8:$AG$1186,COLUMN(I$7),FALSE)</f>
        <v>Fonds de placement</v>
      </c>
      <c r="J645" s="80" t="str">
        <f>VLOOKUP($A645,'Sheet1 - Table (1)'!$A$8:$AG$1186,COLUMN(J$7),FALSE)</f>
        <v>Actions</v>
      </c>
      <c r="K645" s="82">
        <f>VLOOKUP($A645,'Sheet1 - Table (1)'!$A$8:$AG$1186,COLUMN(K$7),FALSE)</f>
        <v>44255</v>
      </c>
      <c r="L645" s="80">
        <f>VLOOKUP($A645,'Sheet1 - Table (1)'!$A$8:$AG$1186,COLUMN(L$7),FALSE)</f>
        <v>6533.8923912</v>
      </c>
      <c r="M645" s="80" t="str">
        <f>VLOOKUP($A645,'Sheet1 - Table (1)'!$A$8:$AG$1186,COLUMN(M$7),FALSE)</f>
        <v>Retained</v>
      </c>
      <c r="N645" s="80">
        <f>VLOOKUP($A645,'Sheet1 - Table (1)'!$A$8:$AG$1186,COLUMN(N$7),FALSE)</f>
        <v>0</v>
      </c>
      <c r="O645" s="80" t="b">
        <f>VLOOKUP($A645,'Sheet1 - Table (1)'!$A$8:$AG$1186,COLUMN(O$7),FALSE)</f>
        <v>1</v>
      </c>
      <c r="P645" s="80" t="b">
        <f>VLOOKUP($A645,'Sheet1 - Table (1)'!$A$8:$AG$1186,COLUMN(P$7),FALSE)</f>
        <v>1</v>
      </c>
      <c r="Q645" s="80" t="b">
        <f>VLOOKUP($A645,'Sheet1 - Table (1)'!$A$8:$AG$1186,COLUMN(Q$7),FALSE)</f>
        <v>1</v>
      </c>
      <c r="R645" s="80" t="b">
        <f>VLOOKUP($A645,'Sheet1 - Table (1)'!$A$8:$AG$1186,COLUMN(R$7),FALSE)</f>
        <v>1</v>
      </c>
      <c r="S645" s="80" t="b">
        <f>VLOOKUP($A645,'Sheet1 - Table (1)'!$A$8:$AG$1186,COLUMN(S$7),FALSE)</f>
        <v>1</v>
      </c>
      <c r="T645" s="80" t="b">
        <f>VLOOKUP($A645,'Sheet1 - Table (1)'!$A$8:$AG$1186,COLUMN(T$7),FALSE)</f>
        <v>1</v>
      </c>
      <c r="U645" s="80" t="str">
        <f t="shared" si="123"/>
        <v>FR-IT-NE-SP-GE-UK</v>
      </c>
      <c r="V645" s="80" t="str">
        <f>VLOOKUP($A645,'Sheet1 - Table (1)'!$A$8:$AG$1186,COLUMN(V$7)+3,FALSE)</f>
        <v>LU - SICAV - Parte 1</v>
      </c>
      <c r="W645" s="80" t="str">
        <f>VLOOKUP(A645,'Sheet1 - Table (1)'!$A$8:$AF$10075,MATCH($W$8,'Sheet1 - Table (1)'!$10:$10,0),FALSE)</f>
        <v>Détermination des Prix Quotidien</v>
      </c>
      <c r="X645" s="80">
        <f>VLOOKUP(A645,'Sheet1 - Table (1)'!$A$8:$AAB$10075,MATCH($X$8,'Sheet1 - Table (1)'!$10:$10,0),FALSE)</f>
        <v>0</v>
      </c>
      <c r="Y645" s="96" t="str">
        <f t="shared" si="127"/>
        <v>Fonds de placement</v>
      </c>
      <c r="AA645" s="96" t="s">
        <v>1823</v>
      </c>
      <c r="AB645" s="96" t="s">
        <v>2858</v>
      </c>
      <c r="AC645" s="214" t="s">
        <v>155</v>
      </c>
      <c r="AD645" s="214" t="s">
        <v>2858</v>
      </c>
      <c r="AE645" s="96" t="s">
        <v>2858</v>
      </c>
      <c r="AF645" s="246" t="s">
        <v>2858</v>
      </c>
      <c r="AG645" s="96" t="s">
        <v>2864</v>
      </c>
      <c r="AI645" s="96" t="s">
        <v>155</v>
      </c>
      <c r="AJ645" s="96" t="s">
        <v>155</v>
      </c>
      <c r="AK645" s="96" t="s">
        <v>155</v>
      </c>
      <c r="AL645" s="96" t="s">
        <v>2858</v>
      </c>
      <c r="AM645" s="96" t="str">
        <f t="shared" si="125"/>
        <v>Actions étrangères</v>
      </c>
      <c r="AO645" s="96" t="s">
        <v>2858</v>
      </c>
      <c r="AP645" s="96" t="s">
        <v>5155</v>
      </c>
      <c r="AS645" s="101" t="str">
        <f t="shared" si="126"/>
        <v/>
      </c>
      <c r="BI645" s="101">
        <v>1</v>
      </c>
      <c r="BQ645" s="101">
        <v>0.11600000000000001</v>
      </c>
      <c r="BR645" s="101">
        <f>1-BQ645</f>
        <v>0.88400000000000001</v>
      </c>
      <c r="BY645" s="96" t="s">
        <v>22047</v>
      </c>
      <c r="BZ645" s="101" t="str">
        <f t="shared" si="124"/>
        <v/>
      </c>
      <c r="CA645" s="101" t="s">
        <v>4051</v>
      </c>
      <c r="CB645" s="122" t="s">
        <v>4725</v>
      </c>
      <c r="CC645" s="101" t="s">
        <v>4010</v>
      </c>
      <c r="CD645" s="42" t="s">
        <v>4374</v>
      </c>
      <c r="CE645" s="42" t="s">
        <v>1633</v>
      </c>
      <c r="CF645" s="42" t="str">
        <f>IFERROR(VLOOKUP(Funds[[#This Row],[Code ISIN]],[1]GLOBAL!$C$1:$L$27,10,FALSE)," ")</f>
        <v xml:space="preserve"> </v>
      </c>
      <c r="CG645" s="42" t="s">
        <v>4374</v>
      </c>
      <c r="CH645" s="42" t="s">
        <v>4374</v>
      </c>
      <c r="CI645" s="42" t="s">
        <v>1633</v>
      </c>
      <c r="CJ645" s="123">
        <v>44286</v>
      </c>
      <c r="CK645" s="96" t="s">
        <v>4374</v>
      </c>
      <c r="CL645" s="246" t="str">
        <f>VLOOKUP(Funds[[#This Row],[Code ISIN]],'Sheet1 - Table (1)'!$A$10:$AF$110017,MATCH("Funds Liquidity",'Sheet1 - Table (1)'!$10:$10,0),FALSE)</f>
        <v>Jour</v>
      </c>
    </row>
    <row r="646" spans="1:94">
      <c r="A646" s="80" t="s">
        <v>4704</v>
      </c>
      <c r="B646" s="305">
        <f>IF(ISERROR(VALUE(VLOOKUP($A646,'Sheet1 - Table (1)'!$A$8:$AG$1186,COLUMN(B$7),FALSE))),VLOOKUP(A646,TK_MANQUANTS,2,FALSE),IF(VALUE(VLOOKUP($A646,'Sheet1 - Table (1)'!$A$8:$AG$1186,COLUMN(B$7),FALSE))=0,VLOOKUP(A646,TK_MANQUANTS,2,FALSE),VALUE(VLOOKUP($A646,'Sheet1 - Table (1)'!$A$8:$AG$1186,COLUMN(B$7),FALSE))))</f>
        <v>2115939</v>
      </c>
      <c r="C646" s="80" t="str">
        <f>VLOOKUP($A646,'Sheet1 - Table (1)'!$A$8:$AG$1186,COLUMN(C$7),FALSE)</f>
        <v>Schroder ISF Emerg Asia I USD Acc</v>
      </c>
      <c r="D646" s="82">
        <f>VLOOKUP($A646,'Sheet1 - Table (1)'!$A$8:$AG$1186,COLUMN(D$7),FALSE)</f>
        <v>43942</v>
      </c>
      <c r="E646" s="124">
        <f>VLOOKUP($A646,'Sheet1 - Table (1)'!$A$8:$AG$1186,COLUMN(E$7),FALSE)</f>
        <v>7.0000000000000007E-2</v>
      </c>
      <c r="F646" s="80" t="b">
        <f>VLOOKUP($A646,'Sheet1 - Table (1)'!$A$8:$AG$1186,COLUMN(F$7),FALSE)</f>
        <v>1</v>
      </c>
      <c r="G646" s="80" t="str">
        <f>VLOOKUP($A646,'Sheet1 - Table (1)'!$A$8:$AG$1186,COLUMN(G$7),FALSE)</f>
        <v>Luxembourg</v>
      </c>
      <c r="H646" s="80" t="str">
        <f>VLOOKUP($A646,'Sheet1 - Table (1)'!$A$8:$AG$1186,COLUMN(H$7),FALSE)</f>
        <v>USD</v>
      </c>
      <c r="I646" s="80" t="str">
        <f>VLOOKUP($A646,'Sheet1 - Table (1)'!$A$8:$AG$1186,COLUMN(I$7),FALSE)</f>
        <v>Fonds de placement</v>
      </c>
      <c r="J646" s="80" t="str">
        <f>VLOOKUP($A646,'Sheet1 - Table (1)'!$A$8:$AG$1186,COLUMN(J$7),FALSE)</f>
        <v>Actions</v>
      </c>
      <c r="K646" s="82">
        <f>VLOOKUP($A646,'Sheet1 - Table (1)'!$A$8:$AG$1186,COLUMN(K$7),FALSE)</f>
        <v>44255</v>
      </c>
      <c r="L646" s="80">
        <f>VLOOKUP($A646,'Sheet1 - Table (1)'!$A$8:$AG$1186,COLUMN(L$7),FALSE)</f>
        <v>6533.8923912</v>
      </c>
      <c r="M646" s="80" t="str">
        <f>VLOOKUP($A646,'Sheet1 - Table (1)'!$A$8:$AG$1186,COLUMN(M$7),FALSE)</f>
        <v>Retained</v>
      </c>
      <c r="N646" s="80">
        <f>VLOOKUP($A646,'Sheet1 - Table (1)'!$A$8:$AG$1186,COLUMN(N$7),FALSE)</f>
        <v>0</v>
      </c>
      <c r="O646" s="80" t="b">
        <f>VLOOKUP($A646,'Sheet1 - Table (1)'!$A$8:$AG$1186,COLUMN(O$7),FALSE)</f>
        <v>1</v>
      </c>
      <c r="P646" s="80">
        <f>VLOOKUP($A646,'Sheet1 - Table (1)'!$A$8:$AG$1186,COLUMN(P$7),FALSE)</f>
        <v>0</v>
      </c>
      <c r="Q646" s="80" t="b">
        <f>VLOOKUP($A646,'Sheet1 - Table (1)'!$A$8:$AG$1186,COLUMN(Q$7),FALSE)</f>
        <v>1</v>
      </c>
      <c r="R646" s="80">
        <f>VLOOKUP($A646,'Sheet1 - Table (1)'!$A$8:$AG$1186,COLUMN(R$7),FALSE)</f>
        <v>0</v>
      </c>
      <c r="S646" s="80" t="b">
        <f>VLOOKUP($A646,'Sheet1 - Table (1)'!$A$8:$AG$1186,COLUMN(S$7),FALSE)</f>
        <v>1</v>
      </c>
      <c r="T646" s="80" t="b">
        <f>VLOOKUP($A646,'Sheet1 - Table (1)'!$A$8:$AG$1186,COLUMN(T$7),FALSE)</f>
        <v>1</v>
      </c>
      <c r="U646" s="80" t="str">
        <f t="shared" si="123"/>
        <v>FR-NE-GE-UK</v>
      </c>
      <c r="V646" s="80" t="str">
        <f>VLOOKUP($A646,'Sheet1 - Table (1)'!$A$8:$AG$1186,COLUMN(V$7)+3,FALSE)</f>
        <v>LU - SICAV - Parte 1</v>
      </c>
      <c r="W646" s="80" t="str">
        <f>VLOOKUP(A646,'Sheet1 - Table (1)'!$A$8:$AF$10075,MATCH($W$8,'Sheet1 - Table (1)'!$10:$10,0),FALSE)</f>
        <v>Détermination des Prix Quotidien</v>
      </c>
      <c r="X646" s="80">
        <f>VLOOKUP(A646,'Sheet1 - Table (1)'!$A$8:$AAB$10075,MATCH($X$8,'Sheet1 - Table (1)'!$10:$10,0),FALSE)</f>
        <v>0</v>
      </c>
      <c r="Y646" s="96" t="str">
        <f t="shared" si="127"/>
        <v>Fonds de placement</v>
      </c>
      <c r="AA646" s="96" t="s">
        <v>1823</v>
      </c>
      <c r="AB646" s="96" t="s">
        <v>2858</v>
      </c>
      <c r="AC646" s="214" t="s">
        <v>155</v>
      </c>
      <c r="AD646" s="214" t="s">
        <v>2858</v>
      </c>
      <c r="AE646" s="96" t="s">
        <v>2858</v>
      </c>
      <c r="AF646" s="246" t="s">
        <v>2858</v>
      </c>
      <c r="AG646" s="96" t="s">
        <v>2864</v>
      </c>
      <c r="AI646" s="96" t="s">
        <v>155</v>
      </c>
      <c r="AJ646" s="96" t="s">
        <v>155</v>
      </c>
      <c r="AK646" s="96" t="s">
        <v>155</v>
      </c>
      <c r="AL646" s="96" t="s">
        <v>2858</v>
      </c>
      <c r="AM646" s="96" t="str">
        <f t="shared" si="125"/>
        <v>Actions étrangères</v>
      </c>
      <c r="AO646" s="96" t="s">
        <v>2858</v>
      </c>
      <c r="AP646" s="96" t="s">
        <v>5155</v>
      </c>
      <c r="AS646" s="101" t="str">
        <f t="shared" si="126"/>
        <v/>
      </c>
      <c r="BI646" s="101">
        <v>1</v>
      </c>
      <c r="BQ646" s="101">
        <v>0.121</v>
      </c>
      <c r="BR646" s="101">
        <f>1-BQ646</f>
        <v>0.879</v>
      </c>
      <c r="BZ646" s="101" t="str">
        <f t="shared" si="124"/>
        <v/>
      </c>
      <c r="CA646" s="101" t="s">
        <v>4051</v>
      </c>
      <c r="CB646" s="122" t="s">
        <v>4726</v>
      </c>
      <c r="CC646" s="101" t="s">
        <v>4010</v>
      </c>
      <c r="CD646" s="42" t="s">
        <v>4374</v>
      </c>
      <c r="CE646" s="42" t="s">
        <v>4374</v>
      </c>
      <c r="CF646" s="42" t="str">
        <f>IFERROR(VLOOKUP(Funds[[#This Row],[Code ISIN]],[1]GLOBAL!$C$1:$L$27,10,FALSE)," ")</f>
        <v xml:space="preserve"> </v>
      </c>
      <c r="CG646" s="42" t="s">
        <v>4374</v>
      </c>
      <c r="CH646" s="42" t="s">
        <v>4374</v>
      </c>
      <c r="CI646" s="42" t="s">
        <v>4374</v>
      </c>
      <c r="CJ646" s="123">
        <v>43920</v>
      </c>
      <c r="CK646" s="96" t="s">
        <v>4374</v>
      </c>
      <c r="CL646" s="246" t="str">
        <f>VLOOKUP(Funds[[#This Row],[Code ISIN]],'Sheet1 - Table (1)'!$A$10:$AF$110017,MATCH("Funds Liquidity",'Sheet1 - Table (1)'!$10:$10,0),FALSE)</f>
        <v>Jour</v>
      </c>
    </row>
    <row r="647" spans="1:94">
      <c r="A647" s="80" t="s">
        <v>4707</v>
      </c>
      <c r="B647" s="305">
        <f>IF(ISERROR(VALUE(VLOOKUP($A647,'Sheet1 - Table (1)'!$A$8:$AG$1186,COLUMN(B$7),FALSE))),VLOOKUP(A647,TK_MANQUANTS,2,FALSE),IF(VALUE(VLOOKUP($A647,'Sheet1 - Table (1)'!$A$8:$AG$1186,COLUMN(B$7),FALSE))=0,VLOOKUP(A647,TK_MANQUANTS,2,FALSE),VALUE(VLOOKUP($A647,'Sheet1 - Table (1)'!$A$8:$AG$1186,COLUMN(B$7),FALSE))))</f>
        <v>27181912</v>
      </c>
      <c r="C647" s="80" t="str">
        <f>VLOOKUP($A647,'Sheet1 - Table (1)'!$A$8:$AG$1186,COLUMN(C$7),FALSE)</f>
        <v>Schroder ISF Emerg Asia IZ USD Acc</v>
      </c>
      <c r="D647" s="82">
        <f>VLOOKUP($A647,'Sheet1 - Table (1)'!$A$8:$AG$1186,COLUMN(D$7),FALSE)</f>
        <v>43942</v>
      </c>
      <c r="E647" s="124">
        <f>VLOOKUP($A647,'Sheet1 - Table (1)'!$A$8:$AG$1186,COLUMN(E$7),FALSE)</f>
        <v>0.82</v>
      </c>
      <c r="F647" s="80" t="b">
        <f>VLOOKUP($A647,'Sheet1 - Table (1)'!$A$8:$AG$1186,COLUMN(F$7),FALSE)</f>
        <v>1</v>
      </c>
      <c r="G647" s="80" t="str">
        <f>VLOOKUP($A647,'Sheet1 - Table (1)'!$A$8:$AG$1186,COLUMN(G$7),FALSE)</f>
        <v>Luxembourg</v>
      </c>
      <c r="H647" s="80" t="str">
        <f>VLOOKUP($A647,'Sheet1 - Table (1)'!$A$8:$AG$1186,COLUMN(H$7),FALSE)</f>
        <v>USD</v>
      </c>
      <c r="I647" s="80" t="str">
        <f>VLOOKUP($A647,'Sheet1 - Table (1)'!$A$8:$AG$1186,COLUMN(I$7),FALSE)</f>
        <v>Fonds de placement</v>
      </c>
      <c r="J647" s="80" t="str">
        <f>VLOOKUP($A647,'Sheet1 - Table (1)'!$A$8:$AG$1186,COLUMN(J$7),FALSE)</f>
        <v>Actions</v>
      </c>
      <c r="K647" s="82">
        <f>VLOOKUP($A647,'Sheet1 - Table (1)'!$A$8:$AG$1186,COLUMN(K$7),FALSE)</f>
        <v>44255</v>
      </c>
      <c r="L647" s="80">
        <f>VLOOKUP($A647,'Sheet1 - Table (1)'!$A$8:$AG$1186,COLUMN(L$7),FALSE)</f>
        <v>6533.8923912</v>
      </c>
      <c r="M647" s="80" t="str">
        <f>VLOOKUP($A647,'Sheet1 - Table (1)'!$A$8:$AG$1186,COLUMN(M$7),FALSE)</f>
        <v>Retained</v>
      </c>
      <c r="N647" s="80">
        <f>VLOOKUP($A647,'Sheet1 - Table (1)'!$A$8:$AG$1186,COLUMN(N$7),FALSE)</f>
        <v>0</v>
      </c>
      <c r="O647" s="80">
        <f>VLOOKUP($A647,'Sheet1 - Table (1)'!$A$8:$AG$1186,COLUMN(O$7),FALSE)</f>
        <v>0</v>
      </c>
      <c r="P647" s="80">
        <f>VLOOKUP($A647,'Sheet1 - Table (1)'!$A$8:$AG$1186,COLUMN(P$7),FALSE)</f>
        <v>0</v>
      </c>
      <c r="Q647" s="80">
        <f>VLOOKUP($A647,'Sheet1 - Table (1)'!$A$8:$AG$1186,COLUMN(Q$7),FALSE)</f>
        <v>0</v>
      </c>
      <c r="R647" s="80" t="b">
        <f>VLOOKUP($A647,'Sheet1 - Table (1)'!$A$8:$AG$1186,COLUMN(R$7),FALSE)</f>
        <v>1</v>
      </c>
      <c r="S647" s="80" t="b">
        <f>VLOOKUP($A647,'Sheet1 - Table (1)'!$A$8:$AG$1186,COLUMN(S$7),FALSE)</f>
        <v>1</v>
      </c>
      <c r="T647" s="80" t="b">
        <f>VLOOKUP($A647,'Sheet1 - Table (1)'!$A$8:$AG$1186,COLUMN(T$7),FALSE)</f>
        <v>1</v>
      </c>
      <c r="U647" s="80" t="str">
        <f t="shared" si="123"/>
        <v>SP-GE-UK</v>
      </c>
      <c r="V647" s="80" t="str">
        <f>VLOOKUP($A647,'Sheet1 - Table (1)'!$A$8:$AG$1186,COLUMN(V$7)+3,FALSE)</f>
        <v>LU - SICAV - Parte 1</v>
      </c>
      <c r="W647" s="80" t="str">
        <f>VLOOKUP(A647,'Sheet1 - Table (1)'!$A$8:$AF$10075,MATCH($W$8,'Sheet1 - Table (1)'!$10:$10,0),FALSE)</f>
        <v>Détermination des Prix Quotidien</v>
      </c>
      <c r="X647" s="80">
        <f>VLOOKUP(A647,'Sheet1 - Table (1)'!$A$8:$AAB$10075,MATCH($X$8,'Sheet1 - Table (1)'!$10:$10,0),FALSE)</f>
        <v>0</v>
      </c>
      <c r="Y647" s="96" t="str">
        <f t="shared" si="127"/>
        <v>Fonds de placement</v>
      </c>
      <c r="AA647" s="96" t="s">
        <v>1823</v>
      </c>
      <c r="AB647" s="96" t="s">
        <v>2858</v>
      </c>
      <c r="AC647" s="214" t="s">
        <v>155</v>
      </c>
      <c r="AD647" s="214" t="s">
        <v>2858</v>
      </c>
      <c r="AE647" s="96" t="s">
        <v>2858</v>
      </c>
      <c r="AF647" s="246" t="s">
        <v>2858</v>
      </c>
      <c r="AG647" s="96" t="s">
        <v>2864</v>
      </c>
      <c r="AI647" s="96" t="s">
        <v>155</v>
      </c>
      <c r="AJ647" s="96" t="s">
        <v>155</v>
      </c>
      <c r="AK647" s="96" t="s">
        <v>155</v>
      </c>
      <c r="AL647" s="96" t="s">
        <v>2858</v>
      </c>
      <c r="AM647" s="96" t="str">
        <f t="shared" si="125"/>
        <v>Actions étrangères</v>
      </c>
      <c r="AO647" s="96" t="s">
        <v>2858</v>
      </c>
      <c r="AP647" s="96" t="s">
        <v>5155</v>
      </c>
      <c r="AS647" s="101" t="str">
        <f t="shared" si="126"/>
        <v/>
      </c>
      <c r="BI647" s="101">
        <v>1</v>
      </c>
      <c r="BQ647" s="101">
        <v>0.121</v>
      </c>
      <c r="BR647" s="101">
        <f>1-BQ647</f>
        <v>0.879</v>
      </c>
      <c r="BZ647" s="101" t="str">
        <f t="shared" si="124"/>
        <v/>
      </c>
      <c r="CA647" s="101" t="s">
        <v>4051</v>
      </c>
      <c r="CB647" s="122" t="s">
        <v>4727</v>
      </c>
      <c r="CC647" s="101" t="s">
        <v>4010</v>
      </c>
      <c r="CD647" s="42" t="s">
        <v>4374</v>
      </c>
      <c r="CE647" s="42" t="s">
        <v>4374</v>
      </c>
      <c r="CF647" s="42" t="str">
        <f>IFERROR(VLOOKUP(Funds[[#This Row],[Code ISIN]],[1]GLOBAL!$C$1:$L$27,10,FALSE)," ")</f>
        <v xml:space="preserve"> </v>
      </c>
      <c r="CG647" s="42" t="s">
        <v>4374</v>
      </c>
      <c r="CH647" s="42" t="s">
        <v>4374</v>
      </c>
      <c r="CI647" s="42" t="s">
        <v>4374</v>
      </c>
      <c r="CJ647" s="123">
        <v>43920</v>
      </c>
      <c r="CK647" s="96" t="s">
        <v>4374</v>
      </c>
      <c r="CL647" s="246" t="str">
        <f>VLOOKUP(Funds[[#This Row],[Code ISIN]],'Sheet1 - Table (1)'!$A$10:$AF$110017,MATCH("Funds Liquidity",'Sheet1 - Table (1)'!$10:$10,0),FALSE)</f>
        <v>Jour</v>
      </c>
    </row>
    <row r="648" spans="1:94">
      <c r="A648" s="80" t="s">
        <v>438</v>
      </c>
      <c r="B648" s="305">
        <f>IF(ISERROR(VALUE(VLOOKUP($A648,'Sheet1 - Table (1)'!$A$8:$AG$1186,COLUMN(B$7),FALSE))),VLOOKUP(A648,TK_MANQUANTS,2,FALSE),IF(VALUE(VLOOKUP($A648,'Sheet1 - Table (1)'!$A$8:$AG$1186,COLUMN(B$7),FALSE))=0,VLOOKUP(A648,TK_MANQUANTS,2,FALSE),VALUE(VLOOKUP($A648,'Sheet1 - Table (1)'!$A$8:$AG$1186,COLUMN(B$7),FALSE))))</f>
        <v>3638738</v>
      </c>
      <c r="C648" s="80" t="str">
        <f>VLOOKUP($A648,'Sheet1 - Table (1)'!$A$8:$AG$1186,COLUMN(C$7),FALSE)</f>
        <v>Amundi Funds II Euroland Equity H No Dis EUR</v>
      </c>
      <c r="D648" s="82">
        <f>VLOOKUP($A648,'Sheet1 - Table (1)'!$A$8:$AG$1186,COLUMN(D$7),FALSE)</f>
        <v>43150</v>
      </c>
      <c r="E648" s="124">
        <f>VLOOKUP($A648,'Sheet1 - Table (1)'!$A$8:$AG$1186,COLUMN(E$7),FALSE)</f>
        <v>1.01</v>
      </c>
      <c r="F648" s="80" t="b">
        <f>VLOOKUP($A648,'Sheet1 - Table (1)'!$A$8:$AG$1186,COLUMN(F$7),FALSE)</f>
        <v>1</v>
      </c>
      <c r="G648" s="80" t="str">
        <f>VLOOKUP($A648,'Sheet1 - Table (1)'!$A$8:$AG$1186,COLUMN(G$7),FALSE)</f>
        <v>Luxembourg</v>
      </c>
      <c r="H648" s="80" t="str">
        <f>VLOOKUP($A648,'Sheet1 - Table (1)'!$A$8:$AG$1186,COLUMN(H$7),FALSE)</f>
        <v>EUR</v>
      </c>
      <c r="I648" s="80" t="str">
        <f>VLOOKUP($A648,'Sheet1 - Table (1)'!$A$8:$AG$1186,COLUMN(I$7),FALSE)</f>
        <v>Fonds de placement</v>
      </c>
      <c r="J648" s="80" t="str">
        <f>VLOOKUP($A648,'Sheet1 - Table (1)'!$A$8:$AG$1186,COLUMN(J$7),FALSE)</f>
        <v>Actions</v>
      </c>
      <c r="K648" s="82">
        <f>VLOOKUP($A648,'Sheet1 - Table (1)'!$A$8:$AG$1186,COLUMN(K$7),FALSE)</f>
        <v>0</v>
      </c>
      <c r="L648" s="80">
        <f>VLOOKUP($A648,'Sheet1 - Table (1)'!$A$8:$AG$1186,COLUMN(L$7),FALSE)</f>
        <v>0</v>
      </c>
      <c r="M648" s="80" t="str">
        <f>VLOOKUP($A648,'Sheet1 - Table (1)'!$A$8:$AG$1186,COLUMN(M$7),FALSE)</f>
        <v>Retained</v>
      </c>
      <c r="N648" s="80">
        <f>VLOOKUP($A648,'Sheet1 - Table (1)'!$A$8:$AG$1186,COLUMN(N$7),FALSE)</f>
        <v>0</v>
      </c>
      <c r="O648" s="80" t="b">
        <f>VLOOKUP($A648,'Sheet1 - Table (1)'!$A$8:$AG$1186,COLUMN(O$7),FALSE)</f>
        <v>1</v>
      </c>
      <c r="P648" s="80" t="b">
        <f>VLOOKUP($A648,'Sheet1 - Table (1)'!$A$8:$AG$1186,COLUMN(P$7),FALSE)</f>
        <v>1</v>
      </c>
      <c r="Q648" s="80" t="b">
        <f>VLOOKUP($A648,'Sheet1 - Table (1)'!$A$8:$AG$1186,COLUMN(Q$7),FALSE)</f>
        <v>1</v>
      </c>
      <c r="R648" s="80">
        <f>VLOOKUP($A648,'Sheet1 - Table (1)'!$A$8:$AG$1186,COLUMN(R$7),FALSE)</f>
        <v>0</v>
      </c>
      <c r="S648" s="80" t="b">
        <f>VLOOKUP($A648,'Sheet1 - Table (1)'!$A$8:$AG$1186,COLUMN(S$7),FALSE)</f>
        <v>1</v>
      </c>
      <c r="T648" s="80">
        <f>VLOOKUP($A648,'Sheet1 - Table (1)'!$A$8:$AG$1186,COLUMN(T$7),FALSE)</f>
        <v>0</v>
      </c>
      <c r="U648" s="80" t="str">
        <f t="shared" si="123"/>
        <v>FR-IT-NE-GE</v>
      </c>
      <c r="V648" s="80" t="str">
        <f>VLOOKUP($A648,'Sheet1 - Table (1)'!$A$8:$AG$1186,COLUMN(V$7)+3,FALSE)</f>
        <v>LU - FCP - Parte 1</v>
      </c>
      <c r="W648" s="80" t="str">
        <f>VLOOKUP(A648,'Sheet1 - Table (1)'!$A$8:$AF$10075,MATCH($W$8,'Sheet1 - Table (1)'!$10:$10,0),FALSE)</f>
        <v>Détermination des Prix Quotidien</v>
      </c>
      <c r="X648" s="80">
        <f>VLOOKUP(A648,'Sheet1 - Table (1)'!$A$8:$AAB$10075,MATCH($X$8,'Sheet1 - Table (1)'!$10:$10,0),FALSE)</f>
        <v>0</v>
      </c>
      <c r="Y648" s="96" t="str">
        <f t="shared" si="127"/>
        <v>Fonds de placement</v>
      </c>
      <c r="AA648" s="96" t="s">
        <v>1823</v>
      </c>
      <c r="AB648" s="96" t="s">
        <v>2858</v>
      </c>
      <c r="AC648" s="214" t="s">
        <v>155</v>
      </c>
      <c r="AD648" s="214" t="s">
        <v>2858</v>
      </c>
      <c r="AE648" s="96" t="s">
        <v>2553</v>
      </c>
      <c r="AF648" s="246" t="s">
        <v>2858</v>
      </c>
      <c r="AI648" s="96" t="s">
        <v>155</v>
      </c>
      <c r="AJ648" s="96" t="s">
        <v>155</v>
      </c>
      <c r="AK648" s="96" t="s">
        <v>155</v>
      </c>
      <c r="AL648" s="96" t="s">
        <v>2858</v>
      </c>
      <c r="AM648" s="96" t="str">
        <f t="shared" si="125"/>
        <v>Actions étrangères</v>
      </c>
      <c r="AO648" s="96" t="s">
        <v>2858</v>
      </c>
      <c r="AP648" s="96" t="str">
        <f>IF(AND(BN648&lt;80%,BN648&gt;40%),"GLOBAL",IF(MAX(BJ648:BR648)&lt;0.4,"GLOBAL",IFERROR(INDEX($BJ$8:$BR$8,1,MATCH(MAX(BJ648:BR648),BJ648:BR648,0)),"")))</f>
        <v>EMU</v>
      </c>
      <c r="AS648" s="101" t="str">
        <f t="shared" si="126"/>
        <v/>
      </c>
      <c r="AY648" s="101">
        <v>1</v>
      </c>
      <c r="BK648" s="101">
        <v>1</v>
      </c>
      <c r="BZ648" s="101" t="str">
        <f t="shared" si="124"/>
        <v/>
      </c>
      <c r="CA648" s="101" t="s">
        <v>70</v>
      </c>
      <c r="CB648" s="101"/>
      <c r="CC648" s="101" t="s">
        <v>70</v>
      </c>
      <c r="CD648" s="42" t="s">
        <v>4374</v>
      </c>
      <c r="CE648" s="42" t="s">
        <v>4374</v>
      </c>
      <c r="CF648" s="42" t="str">
        <f>IFERROR(VLOOKUP(Funds[[#This Row],[Code ISIN]],[1]GLOBAL!$C$1:$L$27,10,FALSE)," ")</f>
        <v xml:space="preserve"> </v>
      </c>
      <c r="CG648" s="42" t="s">
        <v>4374</v>
      </c>
      <c r="CH648" s="42" t="s">
        <v>4374</v>
      </c>
      <c r="CI648" s="42" t="s">
        <v>4374</v>
      </c>
      <c r="CK648" s="96" t="s">
        <v>4374</v>
      </c>
      <c r="CL648" s="246" t="str">
        <f>VLOOKUP(Funds[[#This Row],[Code ISIN]],'Sheet1 - Table (1)'!$A$10:$AF$110017,MATCH("Funds Liquidity",'Sheet1 - Table (1)'!$10:$10,0),FALSE)</f>
        <v>Jour</v>
      </c>
    </row>
    <row r="649" spans="1:94">
      <c r="A649" s="80" t="s">
        <v>432</v>
      </c>
      <c r="B649" s="305">
        <f>IF(ISERROR(VALUE(VLOOKUP($A649,'Sheet1 - Table (1)'!$A$8:$AG$1186,COLUMN(B$7),FALSE))),VLOOKUP(A649,TK_MANQUANTS,2,FALSE),IF(VALUE(VLOOKUP($A649,'Sheet1 - Table (1)'!$A$8:$AG$1186,COLUMN(B$7),FALSE))=0,VLOOKUP(A649,TK_MANQUANTS,2,FALSE),VALUE(VLOOKUP($A649,'Sheet1 - Table (1)'!$A$8:$AG$1186,COLUMN(B$7),FALSE))))</f>
        <v>22687961</v>
      </c>
      <c r="C649" s="80" t="str">
        <f>VLOOKUP($A649,'Sheet1 - Table (1)'!$A$8:$AG$1186,COLUMN(C$7),FALSE)</f>
        <v>Pictet-Absolute Return Fixed Income-HI CHF</v>
      </c>
      <c r="D649" s="82">
        <f>VLOOKUP($A649,'Sheet1 - Table (1)'!$A$8:$AG$1186,COLUMN(D$7),FALSE)</f>
        <v>43830</v>
      </c>
      <c r="E649" s="124">
        <v>0.4</v>
      </c>
      <c r="F649" s="80" t="b">
        <f>VLOOKUP($A649,'Sheet1 - Table (1)'!$A$8:$AG$1186,COLUMN(F$7),FALSE)</f>
        <v>1</v>
      </c>
      <c r="G649" s="80" t="str">
        <f>VLOOKUP($A649,'Sheet1 - Table (1)'!$A$8:$AG$1186,COLUMN(G$7),FALSE)</f>
        <v>Luxembourg</v>
      </c>
      <c r="H649" s="80" t="str">
        <f>VLOOKUP($A649,'Sheet1 - Table (1)'!$A$8:$AG$1186,COLUMN(H$7),FALSE)</f>
        <v>CHF</v>
      </c>
      <c r="I649" s="80" t="str">
        <f>VLOOKUP($A649,'Sheet1 - Table (1)'!$A$8:$AG$1186,COLUMN(I$7),FALSE)</f>
        <v>Fonds de placement</v>
      </c>
      <c r="J649" s="80" t="str">
        <f>VLOOKUP($A649,'Sheet1 - Table (1)'!$A$8:$AG$1186,COLUMN(J$7),FALSE)</f>
        <v>Obligation</v>
      </c>
      <c r="K649" s="82">
        <f>VLOOKUP($A649,'Sheet1 - Table (1)'!$A$8:$AG$1186,COLUMN(K$7),FALSE)</f>
        <v>44255</v>
      </c>
      <c r="L649" s="80">
        <f>VLOOKUP($A649,'Sheet1 - Table (1)'!$A$8:$AG$1186,COLUMN(L$7),FALSE)</f>
        <v>2036.3723425000001</v>
      </c>
      <c r="M649" s="80" t="str">
        <f>VLOOKUP($A649,'Sheet1 - Table (1)'!$A$8:$AG$1186,COLUMN(M$7),FALSE)</f>
        <v>Retained</v>
      </c>
      <c r="N649" s="80">
        <f>VLOOKUP($A649,'Sheet1 - Table (1)'!$A$8:$AG$1186,COLUMN(N$7),FALSE)</f>
        <v>0</v>
      </c>
      <c r="O649" s="80" t="b">
        <f>VLOOKUP($A649,'Sheet1 - Table (1)'!$A$8:$AG$1186,COLUMN(O$7),FALSE)</f>
        <v>1</v>
      </c>
      <c r="P649" s="80">
        <f>VLOOKUP($A649,'Sheet1 - Table (1)'!$A$8:$AG$1186,COLUMN(P$7),FALSE)</f>
        <v>0</v>
      </c>
      <c r="Q649" s="80" t="b">
        <f>VLOOKUP($A649,'Sheet1 - Table (1)'!$A$8:$AG$1186,COLUMN(Q$7),FALSE)</f>
        <v>1</v>
      </c>
      <c r="R649" s="80">
        <f>VLOOKUP($A649,'Sheet1 - Table (1)'!$A$8:$AG$1186,COLUMN(R$7),FALSE)</f>
        <v>0</v>
      </c>
      <c r="S649" s="80" t="b">
        <f>VLOOKUP($A649,'Sheet1 - Table (1)'!$A$8:$AG$1186,COLUMN(S$7),FALSE)</f>
        <v>1</v>
      </c>
      <c r="T649" s="80" t="b">
        <f>VLOOKUP($A649,'Sheet1 - Table (1)'!$A$8:$AG$1186,COLUMN(T$7),FALSE)</f>
        <v>1</v>
      </c>
      <c r="U649" s="80" t="str">
        <f t="shared" si="123"/>
        <v>FR-NE-GE-UK</v>
      </c>
      <c r="V649" s="80" t="str">
        <f>VLOOKUP($A649,'Sheet1 - Table (1)'!$A$8:$AG$1186,COLUMN(V$7)+3,FALSE)</f>
        <v>LU - SICAV - Parte 1</v>
      </c>
      <c r="W649" s="80" t="str">
        <f>VLOOKUP(A649,'Sheet1 - Table (1)'!$A$8:$AF$10075,MATCH($W$8,'Sheet1 - Table (1)'!$10:$10,0),FALSE)</f>
        <v>Détermination des Prix Quotidien</v>
      </c>
      <c r="X649" s="80">
        <f>VLOOKUP(A649,'Sheet1 - Table (1)'!$A$8:$AAB$10075,MATCH($X$8,'Sheet1 - Table (1)'!$10:$10,0),FALSE)</f>
        <v>0</v>
      </c>
      <c r="Y649" s="96" t="str">
        <f t="shared" si="127"/>
        <v>Fonds de placement</v>
      </c>
      <c r="AA649" s="96" t="s">
        <v>1823</v>
      </c>
      <c r="AB649" s="96" t="s">
        <v>2064</v>
      </c>
      <c r="AC649" s="214" t="s">
        <v>140</v>
      </c>
      <c r="AD649" s="214" t="s">
        <v>2064</v>
      </c>
      <c r="AE649" s="96" t="s">
        <v>2542</v>
      </c>
      <c r="AF649" s="246" t="s">
        <v>2546</v>
      </c>
      <c r="AG649" s="96" t="s">
        <v>2870</v>
      </c>
      <c r="AI649" s="96" t="s">
        <v>137</v>
      </c>
      <c r="AJ649" s="96" t="s">
        <v>793</v>
      </c>
      <c r="AK649" s="96" t="s">
        <v>140</v>
      </c>
      <c r="AL649" s="96" t="s">
        <v>2481</v>
      </c>
      <c r="AM649" s="96" t="str">
        <f t="shared" si="125"/>
        <v>Obligations étrangères hedged</v>
      </c>
      <c r="AO649" s="96" t="s">
        <v>2064</v>
      </c>
      <c r="AP649" s="96" t="s">
        <v>74</v>
      </c>
      <c r="AQ649" s="132">
        <v>2.88</v>
      </c>
      <c r="AR649" s="126">
        <v>2.35E-2</v>
      </c>
      <c r="AS649" s="101">
        <f t="shared" si="126"/>
        <v>1.95E-2</v>
      </c>
      <c r="AT649" s="101">
        <v>0.51700000000000002</v>
      </c>
      <c r="AU649" s="101">
        <v>9.9000000000000005E-2</v>
      </c>
      <c r="AV649" s="101">
        <v>0.25700000000000001</v>
      </c>
      <c r="AW649" s="101">
        <v>0.127</v>
      </c>
      <c r="AX649" s="101">
        <v>1</v>
      </c>
      <c r="BV649" s="101">
        <v>0.16600000000000001</v>
      </c>
      <c r="BW649" s="101">
        <v>0.83399999999999996</v>
      </c>
      <c r="BY649" s="101" t="s">
        <v>71</v>
      </c>
      <c r="BZ649" s="101" t="str">
        <f t="shared" si="124"/>
        <v/>
      </c>
      <c r="CA649" s="101" t="s">
        <v>70</v>
      </c>
      <c r="CB649" s="101"/>
      <c r="CC649" s="101" t="s">
        <v>70</v>
      </c>
      <c r="CD649" s="42" t="s">
        <v>4374</v>
      </c>
      <c r="CE649" s="42" t="s">
        <v>4374</v>
      </c>
      <c r="CF649" s="42" t="str">
        <f>IFERROR(VLOOKUP(Funds[[#This Row],[Code ISIN]],[1]GLOBAL!$C$1:$L$27,10,FALSE)," ")</f>
        <v xml:space="preserve"> </v>
      </c>
      <c r="CG649" s="42" t="s">
        <v>4374</v>
      </c>
      <c r="CH649" s="42" t="s">
        <v>4374</v>
      </c>
      <c r="CI649" s="42" t="s">
        <v>4374</v>
      </c>
      <c r="CJ649" s="123">
        <v>42825</v>
      </c>
      <c r="CK649" s="96" t="s">
        <v>4374</v>
      </c>
      <c r="CL649" s="246" t="str">
        <f>VLOOKUP(Funds[[#This Row],[Code ISIN]],'Sheet1 - Table (1)'!$A$10:$AF$110017,MATCH("Funds Liquidity",'Sheet1 - Table (1)'!$10:$10,0),FALSE)</f>
        <v>Jour</v>
      </c>
      <c r="CP649" s="246" t="s">
        <v>2870</v>
      </c>
    </row>
    <row r="650" spans="1:94">
      <c r="A650" s="80" t="s">
        <v>421</v>
      </c>
      <c r="B650" s="305">
        <f>IF(ISERROR(VALUE(VLOOKUP($A650,'Sheet1 - Table (1)'!$A$8:$AG$1186,COLUMN(B$7),FALSE))),VLOOKUP(A650,TK_MANQUANTS,2,FALSE),IF(VALUE(VLOOKUP($A650,'Sheet1 - Table (1)'!$A$8:$AG$1186,COLUMN(B$7),FALSE))=0,VLOOKUP(A650,TK_MANQUANTS,2,FALSE),VALUE(VLOOKUP($A650,'Sheet1 - Table (1)'!$A$8:$AG$1186,COLUMN(B$7),FALSE))))</f>
        <v>4221918</v>
      </c>
      <c r="C650" s="80" t="str">
        <f>VLOOKUP($A650,'Sheet1 - Table (1)'!$A$8:$AG$1186,COLUMN(C$7),FALSE)</f>
        <v>MS INVF Latin American Equity Z USD</v>
      </c>
      <c r="D650" s="82">
        <f>VLOOKUP($A650,'Sheet1 - Table (1)'!$A$8:$AG$1186,COLUMN(D$7),FALSE)</f>
        <v>43830</v>
      </c>
      <c r="E650" s="124">
        <f>VLOOKUP($A650,'Sheet1 - Table (1)'!$A$8:$AG$1186,COLUMN(E$7),FALSE)</f>
        <v>1.2</v>
      </c>
      <c r="F650" s="80" t="b">
        <f>VLOOKUP($A650,'Sheet1 - Table (1)'!$A$8:$AG$1186,COLUMN(F$7),FALSE)</f>
        <v>1</v>
      </c>
      <c r="G650" s="80" t="str">
        <f>VLOOKUP($A650,'Sheet1 - Table (1)'!$A$8:$AG$1186,COLUMN(G$7),FALSE)</f>
        <v>Luxembourg</v>
      </c>
      <c r="H650" s="80" t="str">
        <f>VLOOKUP($A650,'Sheet1 - Table (1)'!$A$8:$AG$1186,COLUMN(H$7),FALSE)</f>
        <v>USD</v>
      </c>
      <c r="I650" s="80" t="str">
        <f>VLOOKUP($A650,'Sheet1 - Table (1)'!$A$8:$AG$1186,COLUMN(I$7),FALSE)</f>
        <v>Fonds de placement</v>
      </c>
      <c r="J650" s="80" t="str">
        <f>VLOOKUP($A650,'Sheet1 - Table (1)'!$A$8:$AG$1186,COLUMN(J$7),FALSE)</f>
        <v>Actions</v>
      </c>
      <c r="K650" s="82">
        <f>VLOOKUP($A650,'Sheet1 - Table (1)'!$A$8:$AG$1186,COLUMN(K$7),FALSE)</f>
        <v>44255</v>
      </c>
      <c r="L650" s="80">
        <f>VLOOKUP($A650,'Sheet1 - Table (1)'!$A$8:$AG$1186,COLUMN(L$7),FALSE)</f>
        <v>189.32522900000001</v>
      </c>
      <c r="M650" s="80" t="str">
        <f>VLOOKUP($A650,'Sheet1 - Table (1)'!$A$8:$AG$1186,COLUMN(M$7),FALSE)</f>
        <v>Retained</v>
      </c>
      <c r="N650" s="80">
        <f>VLOOKUP($A650,'Sheet1 - Table (1)'!$A$8:$AG$1186,COLUMN(N$7),FALSE)</f>
        <v>0</v>
      </c>
      <c r="O650" s="80" t="b">
        <f>VLOOKUP($A650,'Sheet1 - Table (1)'!$A$8:$AG$1186,COLUMN(O$7),FALSE)</f>
        <v>1</v>
      </c>
      <c r="P650" s="80" t="b">
        <f>VLOOKUP($A650,'Sheet1 - Table (1)'!$A$8:$AG$1186,COLUMN(P$7),FALSE)</f>
        <v>1</v>
      </c>
      <c r="Q650" s="80" t="b">
        <f>VLOOKUP($A650,'Sheet1 - Table (1)'!$A$8:$AG$1186,COLUMN(Q$7),FALSE)</f>
        <v>1</v>
      </c>
      <c r="R650" s="80" t="b">
        <f>VLOOKUP($A650,'Sheet1 - Table (1)'!$A$8:$AG$1186,COLUMN(R$7),FALSE)</f>
        <v>1</v>
      </c>
      <c r="S650" s="80" t="b">
        <f>VLOOKUP($A650,'Sheet1 - Table (1)'!$A$8:$AG$1186,COLUMN(S$7),FALSE)</f>
        <v>1</v>
      </c>
      <c r="T650" s="80" t="b">
        <f>VLOOKUP($A650,'Sheet1 - Table (1)'!$A$8:$AG$1186,COLUMN(T$7),FALSE)</f>
        <v>1</v>
      </c>
      <c r="U650" s="80" t="str">
        <f t="shared" si="123"/>
        <v>FR-IT-NE-SP-GE-UK</v>
      </c>
      <c r="V650" s="80" t="str">
        <f>VLOOKUP($A650,'Sheet1 - Table (1)'!$A$8:$AG$1186,COLUMN(V$7)+3,FALSE)</f>
        <v>LU - SICAV - Parte 1</v>
      </c>
      <c r="W650" s="80" t="str">
        <f>VLOOKUP(A650,'Sheet1 - Table (1)'!$A$8:$AF$10075,MATCH($W$8,'Sheet1 - Table (1)'!$10:$10,0),FALSE)</f>
        <v>Détermination des Prix Quotidien</v>
      </c>
      <c r="X650" s="80">
        <f>VLOOKUP(A650,'Sheet1 - Table (1)'!$A$8:$AAB$10075,MATCH($X$8,'Sheet1 - Table (1)'!$10:$10,0),FALSE)</f>
        <v>0</v>
      </c>
      <c r="Y650" s="96" t="str">
        <f t="shared" si="127"/>
        <v>Fonds de placement</v>
      </c>
      <c r="AA650" s="96" t="s">
        <v>1823</v>
      </c>
      <c r="AB650" s="96" t="s">
        <v>2858</v>
      </c>
      <c r="AC650" s="214" t="s">
        <v>155</v>
      </c>
      <c r="AD650" s="214" t="s">
        <v>2858</v>
      </c>
      <c r="AE650" s="96" t="s">
        <v>2858</v>
      </c>
      <c r="AF650" s="246" t="s">
        <v>2858</v>
      </c>
      <c r="AG650" s="96" t="s">
        <v>2864</v>
      </c>
      <c r="AI650" s="96" t="s">
        <v>155</v>
      </c>
      <c r="AJ650" s="96" t="s">
        <v>155</v>
      </c>
      <c r="AK650" s="96" t="s">
        <v>155</v>
      </c>
      <c r="AL650" s="96" t="s">
        <v>2858</v>
      </c>
      <c r="AM650" s="96" t="str">
        <f t="shared" si="125"/>
        <v>Actions étrangères</v>
      </c>
      <c r="AO650" s="96" t="s">
        <v>2858</v>
      </c>
      <c r="AP650" s="96" t="s">
        <v>5155</v>
      </c>
      <c r="AS650" s="101" t="str">
        <f t="shared" si="126"/>
        <v/>
      </c>
      <c r="BI650" s="101">
        <v>1</v>
      </c>
      <c r="BR650" s="101">
        <v>1</v>
      </c>
      <c r="BZ650" s="101" t="str">
        <f t="shared" si="124"/>
        <v/>
      </c>
      <c r="CA650" s="101" t="s">
        <v>70</v>
      </c>
      <c r="CB650" s="101"/>
      <c r="CC650" s="101" t="s">
        <v>70</v>
      </c>
      <c r="CD650" s="42" t="s">
        <v>4374</v>
      </c>
      <c r="CE650" s="42" t="s">
        <v>4374</v>
      </c>
      <c r="CF650" s="42" t="str">
        <f>IFERROR(VLOOKUP(Funds[[#This Row],[Code ISIN]],[1]GLOBAL!$C$1:$L$27,10,FALSE)," ")</f>
        <v xml:space="preserve"> </v>
      </c>
      <c r="CG650" s="42" t="s">
        <v>4374</v>
      </c>
      <c r="CH650" s="42" t="s">
        <v>4374</v>
      </c>
      <c r="CI650" s="42" t="s">
        <v>4374</v>
      </c>
      <c r="CK650" s="96" t="s">
        <v>4374</v>
      </c>
      <c r="CL650" s="246" t="str">
        <f>VLOOKUP(Funds[[#This Row],[Code ISIN]],'Sheet1 - Table (1)'!$A$10:$AF$110017,MATCH("Funds Liquidity",'Sheet1 - Table (1)'!$10:$10,0),FALSE)</f>
        <v>Jour</v>
      </c>
    </row>
    <row r="651" spans="1:94">
      <c r="A651" s="80" t="s">
        <v>612</v>
      </c>
      <c r="B651" s="305">
        <f>IF(ISERROR(VALUE(VLOOKUP($A651,'Sheet1 - Table (1)'!$A$8:$AG$1186,COLUMN(B$7),FALSE))),VLOOKUP(A651,TK_MANQUANTS,2,FALSE),IF(VALUE(VLOOKUP($A651,'Sheet1 - Table (1)'!$A$8:$AG$1186,COLUMN(B$7),FALSE))=0,VLOOKUP(A651,TK_MANQUANTS,2,FALSE),VALUE(VLOOKUP($A651,'Sheet1 - Table (1)'!$A$8:$AG$1186,COLUMN(B$7),FALSE))))</f>
        <v>22687889</v>
      </c>
      <c r="C651" s="80" t="str">
        <f>VLOOKUP($A651,'Sheet1 - Table (1)'!$A$8:$AG$1186,COLUMN(C$7),FALSE)</f>
        <v>Pictet-Absolute Return Fixed Income-HI EUR</v>
      </c>
      <c r="D651" s="82">
        <f>VLOOKUP($A651,'Sheet1 - Table (1)'!$A$8:$AG$1186,COLUMN(D$7),FALSE)</f>
        <v>43875</v>
      </c>
      <c r="E651" s="124">
        <f>VLOOKUP($A651,'Sheet1 - Table (1)'!$A$8:$AG$1186,COLUMN(E$7),FALSE)</f>
        <v>0.67</v>
      </c>
      <c r="F651" s="80" t="b">
        <f>VLOOKUP($A651,'Sheet1 - Table (1)'!$A$8:$AG$1186,COLUMN(F$7),FALSE)</f>
        <v>1</v>
      </c>
      <c r="G651" s="80" t="str">
        <f>VLOOKUP($A651,'Sheet1 - Table (1)'!$A$8:$AG$1186,COLUMN(G$7),FALSE)</f>
        <v>Luxembourg</v>
      </c>
      <c r="H651" s="80" t="str">
        <f>VLOOKUP($A651,'Sheet1 - Table (1)'!$A$8:$AG$1186,COLUMN(H$7),FALSE)</f>
        <v>EUR</v>
      </c>
      <c r="I651" s="80" t="str">
        <f>VLOOKUP($A651,'Sheet1 - Table (1)'!$A$8:$AG$1186,COLUMN(I$7),FALSE)</f>
        <v>Fonds de placement</v>
      </c>
      <c r="J651" s="80" t="str">
        <f>VLOOKUP($A651,'Sheet1 - Table (1)'!$A$8:$AG$1186,COLUMN(J$7),FALSE)</f>
        <v>Obligation</v>
      </c>
      <c r="K651" s="82">
        <f>VLOOKUP($A651,'Sheet1 - Table (1)'!$A$8:$AG$1186,COLUMN(K$7),FALSE)</f>
        <v>44255</v>
      </c>
      <c r="L651" s="80">
        <f>VLOOKUP($A651,'Sheet1 - Table (1)'!$A$8:$AG$1186,COLUMN(L$7),FALSE)</f>
        <v>2036.3723425000001</v>
      </c>
      <c r="M651" s="80" t="str">
        <f>VLOOKUP($A651,'Sheet1 - Table (1)'!$A$8:$AG$1186,COLUMN(M$7),FALSE)</f>
        <v>Retained</v>
      </c>
      <c r="N651" s="80" t="b">
        <f>VLOOKUP($A651,'Sheet1 - Table (1)'!$A$8:$AG$1186,COLUMN(N$7),FALSE)</f>
        <v>1</v>
      </c>
      <c r="O651" s="80" t="b">
        <f>VLOOKUP($A651,'Sheet1 - Table (1)'!$A$8:$AG$1186,COLUMN(O$7),FALSE)</f>
        <v>1</v>
      </c>
      <c r="P651" s="80" t="b">
        <f>VLOOKUP($A651,'Sheet1 - Table (1)'!$A$8:$AG$1186,COLUMN(P$7),FALSE)</f>
        <v>1</v>
      </c>
      <c r="Q651" s="80" t="b">
        <f>VLOOKUP($A651,'Sheet1 - Table (1)'!$A$8:$AG$1186,COLUMN(Q$7),FALSE)</f>
        <v>1</v>
      </c>
      <c r="R651" s="80" t="b">
        <f>VLOOKUP($A651,'Sheet1 - Table (1)'!$A$8:$AG$1186,COLUMN(R$7),FALSE)</f>
        <v>1</v>
      </c>
      <c r="S651" s="80" t="b">
        <f>VLOOKUP($A651,'Sheet1 - Table (1)'!$A$8:$AG$1186,COLUMN(S$7),FALSE)</f>
        <v>1</v>
      </c>
      <c r="T651" s="80" t="b">
        <f>VLOOKUP($A651,'Sheet1 - Table (1)'!$A$8:$AG$1186,COLUMN(T$7),FALSE)</f>
        <v>1</v>
      </c>
      <c r="U651" s="80" t="str">
        <f t="shared" si="123"/>
        <v>BE-FR-IT-NE-SP-GE-UK</v>
      </c>
      <c r="V651" s="80" t="str">
        <f>VLOOKUP($A651,'Sheet1 - Table (1)'!$A$8:$AG$1186,COLUMN(V$7)+3,FALSE)</f>
        <v>LU - SICAV - Parte 1</v>
      </c>
      <c r="W651" s="80" t="str">
        <f>VLOOKUP(A651,'Sheet1 - Table (1)'!$A$8:$AF$10075,MATCH($W$8,'Sheet1 - Table (1)'!$10:$10,0),FALSE)</f>
        <v>Détermination des Prix Quotidien</v>
      </c>
      <c r="X651" s="80">
        <f>VLOOKUP(A651,'Sheet1 - Table (1)'!$A$8:$AAB$10075,MATCH($X$8,'Sheet1 - Table (1)'!$10:$10,0),FALSE)</f>
        <v>0</v>
      </c>
      <c r="Y651" s="96" t="str">
        <f t="shared" si="127"/>
        <v>Fonds de placement</v>
      </c>
      <c r="AA651" s="96" t="s">
        <v>1823</v>
      </c>
      <c r="AB651" s="96" t="s">
        <v>2481</v>
      </c>
      <c r="AC651" s="214" t="s">
        <v>140</v>
      </c>
      <c r="AD651" s="214" t="s">
        <v>2481</v>
      </c>
      <c r="AE651" s="96" t="s">
        <v>2542</v>
      </c>
      <c r="AF651" s="246" t="s">
        <v>2481</v>
      </c>
      <c r="AI651" s="96" t="s">
        <v>137</v>
      </c>
      <c r="AJ651" s="96" t="s">
        <v>793</v>
      </c>
      <c r="AK651" s="96" t="s">
        <v>140</v>
      </c>
      <c r="AL651" s="96" t="s">
        <v>2481</v>
      </c>
      <c r="AM651" s="96" t="str">
        <f t="shared" si="125"/>
        <v>Obligations étrangères</v>
      </c>
      <c r="AO651" s="96" t="s">
        <v>2481</v>
      </c>
      <c r="AP651" s="96" t="s">
        <v>74</v>
      </c>
      <c r="AQ651" s="96">
        <v>2.63</v>
      </c>
      <c r="AR651" s="101">
        <v>1.61E-2</v>
      </c>
      <c r="AS651" s="101">
        <f t="shared" si="126"/>
        <v>9.3999999999999986E-3</v>
      </c>
      <c r="AT651" s="101">
        <v>0.51700000000000002</v>
      </c>
      <c r="AU651" s="101">
        <v>9.9000000000000005E-2</v>
      </c>
      <c r="AV651" s="101">
        <v>0.25700000000000001</v>
      </c>
      <c r="AW651" s="101">
        <v>0.127</v>
      </c>
      <c r="AY651" s="101">
        <v>1</v>
      </c>
      <c r="BV651" s="101">
        <v>0.16600000000000001</v>
      </c>
      <c r="BW651" s="101">
        <v>0.83399999999999996</v>
      </c>
      <c r="BZ651" s="101" t="str">
        <f t="shared" si="124"/>
        <v/>
      </c>
      <c r="CA651" s="101" t="s">
        <v>70</v>
      </c>
      <c r="CB651" s="101"/>
      <c r="CC651" s="101" t="s">
        <v>70</v>
      </c>
      <c r="CD651" s="42" t="s">
        <v>4374</v>
      </c>
      <c r="CE651" s="42" t="s">
        <v>4374</v>
      </c>
      <c r="CF651" s="42" t="str">
        <f>IFERROR(VLOOKUP(Funds[[#This Row],[Code ISIN]],[1]GLOBAL!$C$1:$L$27,10,FALSE)," ")</f>
        <v xml:space="preserve"> </v>
      </c>
      <c r="CG651" s="42" t="s">
        <v>4374</v>
      </c>
      <c r="CH651" s="42" t="s">
        <v>4374</v>
      </c>
      <c r="CI651" s="42" t="s">
        <v>4374</v>
      </c>
      <c r="CJ651" s="123">
        <v>42734</v>
      </c>
      <c r="CK651" s="96" t="s">
        <v>4374</v>
      </c>
      <c r="CL651" s="246" t="str">
        <f>VLOOKUP(Funds[[#This Row],[Code ISIN]],'Sheet1 - Table (1)'!$A$10:$AF$110017,MATCH("Funds Liquidity",'Sheet1 - Table (1)'!$10:$10,0),FALSE)</f>
        <v>Jour</v>
      </c>
    </row>
    <row r="652" spans="1:94">
      <c r="A652" s="80" t="s">
        <v>875</v>
      </c>
      <c r="B652" s="305">
        <f>IF(ISERROR(VALUE(VLOOKUP($A652,'Sheet1 - Table (1)'!$A$8:$AG$1186,COLUMN(B$7),FALSE))),VLOOKUP(A652,TK_MANQUANTS,2,FALSE),IF(VALUE(VLOOKUP($A652,'Sheet1 - Table (1)'!$A$8:$AG$1186,COLUMN(B$7),FALSE))=0,VLOOKUP(A652,TK_MANQUANTS,2,FALSE),VALUE(VLOOKUP($A652,'Sheet1 - Table (1)'!$A$8:$AG$1186,COLUMN(B$7),FALSE))))</f>
        <v>19782724</v>
      </c>
      <c r="C652" s="80" t="str">
        <f>VLOOKUP($A652,'Sheet1 - Table (1)'!$A$8:$AG$1186,COLUMN(C$7),FALSE)</f>
        <v>Pictet-Emerging Corporate Bonds-HI CHF</v>
      </c>
      <c r="D652" s="82">
        <f>VLOOKUP($A652,'Sheet1 - Table (1)'!$A$8:$AG$1186,COLUMN(D$7),FALSE)</f>
        <v>43830</v>
      </c>
      <c r="E652" s="124">
        <f>VLOOKUP($A652,'Sheet1 - Table (1)'!$A$8:$AG$1186,COLUMN(E$7),FALSE)</f>
        <v>1.0900000000000001</v>
      </c>
      <c r="F652" s="80" t="b">
        <f>VLOOKUP($A652,'Sheet1 - Table (1)'!$A$8:$AG$1186,COLUMN(F$7),FALSE)</f>
        <v>1</v>
      </c>
      <c r="G652" s="80" t="str">
        <f>VLOOKUP($A652,'Sheet1 - Table (1)'!$A$8:$AG$1186,COLUMN(G$7),FALSE)</f>
        <v>Luxembourg</v>
      </c>
      <c r="H652" s="80" t="str">
        <f>VLOOKUP($A652,'Sheet1 - Table (1)'!$A$8:$AG$1186,COLUMN(H$7),FALSE)</f>
        <v>CHF</v>
      </c>
      <c r="I652" s="80" t="str">
        <f>VLOOKUP($A652,'Sheet1 - Table (1)'!$A$8:$AG$1186,COLUMN(I$7),FALSE)</f>
        <v>Fonds de placement</v>
      </c>
      <c r="J652" s="80" t="str">
        <f>VLOOKUP($A652,'Sheet1 - Table (1)'!$A$8:$AG$1186,COLUMN(J$7),FALSE)</f>
        <v>Obligation</v>
      </c>
      <c r="K652" s="82">
        <f>VLOOKUP($A652,'Sheet1 - Table (1)'!$A$8:$AG$1186,COLUMN(K$7),FALSE)</f>
        <v>44255</v>
      </c>
      <c r="L652" s="80">
        <f>VLOOKUP($A652,'Sheet1 - Table (1)'!$A$8:$AG$1186,COLUMN(L$7),FALSE)</f>
        <v>1390.2346951</v>
      </c>
      <c r="M652" s="80" t="str">
        <f>VLOOKUP($A652,'Sheet1 - Table (1)'!$A$8:$AG$1186,COLUMN(M$7),FALSE)</f>
        <v>Retained</v>
      </c>
      <c r="N652" s="80">
        <f>VLOOKUP($A652,'Sheet1 - Table (1)'!$A$8:$AG$1186,COLUMN(N$7),FALSE)</f>
        <v>0</v>
      </c>
      <c r="O652" s="80" t="b">
        <f>VLOOKUP($A652,'Sheet1 - Table (1)'!$A$8:$AG$1186,COLUMN(O$7),FALSE)</f>
        <v>1</v>
      </c>
      <c r="P652" s="80">
        <f>VLOOKUP($A652,'Sheet1 - Table (1)'!$A$8:$AG$1186,COLUMN(P$7),FALSE)</f>
        <v>0</v>
      </c>
      <c r="Q652" s="80" t="b">
        <f>VLOOKUP($A652,'Sheet1 - Table (1)'!$A$8:$AG$1186,COLUMN(Q$7),FALSE)</f>
        <v>1</v>
      </c>
      <c r="R652" s="80">
        <f>VLOOKUP($A652,'Sheet1 - Table (1)'!$A$8:$AG$1186,COLUMN(R$7),FALSE)</f>
        <v>0</v>
      </c>
      <c r="S652" s="80" t="b">
        <f>VLOOKUP($A652,'Sheet1 - Table (1)'!$A$8:$AG$1186,COLUMN(S$7),FALSE)</f>
        <v>1</v>
      </c>
      <c r="T652" s="80" t="b">
        <f>VLOOKUP($A652,'Sheet1 - Table (1)'!$A$8:$AG$1186,COLUMN(T$7),FALSE)</f>
        <v>1</v>
      </c>
      <c r="U652" s="80" t="str">
        <f t="shared" si="123"/>
        <v>FR-NE-GE-UK</v>
      </c>
      <c r="V652" s="80" t="str">
        <f>VLOOKUP($A652,'Sheet1 - Table (1)'!$A$8:$AG$1186,COLUMN(V$7)+3,FALSE)</f>
        <v>LU - SICAV - Parte 1</v>
      </c>
      <c r="W652" s="80" t="str">
        <f>VLOOKUP(A652,'Sheet1 - Table (1)'!$A$8:$AF$10075,MATCH($W$8,'Sheet1 - Table (1)'!$10:$10,0),FALSE)</f>
        <v>Détermination des Prix Quotidien</v>
      </c>
      <c r="X652" s="80">
        <f>VLOOKUP(A652,'Sheet1 - Table (1)'!$A$8:$AAB$10075,MATCH($X$8,'Sheet1 - Table (1)'!$10:$10,0),FALSE)</f>
        <v>0</v>
      </c>
      <c r="Y652" s="96" t="str">
        <f t="shared" si="127"/>
        <v>Fonds de placement</v>
      </c>
      <c r="AA652" s="96" t="s">
        <v>1823</v>
      </c>
      <c r="AB652" s="96" t="s">
        <v>2481</v>
      </c>
      <c r="AC652" s="214" t="s">
        <v>140</v>
      </c>
      <c r="AD652" s="214" t="s">
        <v>5105</v>
      </c>
      <c r="AE652" s="214" t="s">
        <v>5105</v>
      </c>
      <c r="AF652" s="214" t="s">
        <v>5105</v>
      </c>
      <c r="AI652" s="96" t="s">
        <v>380</v>
      </c>
      <c r="AJ652" s="96" t="s">
        <v>140</v>
      </c>
      <c r="AK652" s="96" t="s">
        <v>140</v>
      </c>
      <c r="AL652" s="96" t="s">
        <v>2481</v>
      </c>
      <c r="AM652" s="96" t="str">
        <f t="shared" si="125"/>
        <v>Obligations étrangères hedged</v>
      </c>
      <c r="AO652" s="96" t="s">
        <v>2481</v>
      </c>
      <c r="AP652" s="96" t="s">
        <v>983</v>
      </c>
      <c r="AQ652" s="96">
        <v>4.43</v>
      </c>
      <c r="AR652" s="101">
        <v>4.8800000000000003E-2</v>
      </c>
      <c r="AS652" s="101">
        <f t="shared" si="126"/>
        <v>3.7900000000000003E-2</v>
      </c>
      <c r="AU652" s="101">
        <v>0.05</v>
      </c>
      <c r="AV652" s="101">
        <v>0.30599999999999999</v>
      </c>
      <c r="AW652" s="101">
        <v>0.64400000000000002</v>
      </c>
      <c r="AX652" s="101">
        <v>1</v>
      </c>
      <c r="BR652" s="101">
        <v>1</v>
      </c>
      <c r="BY652" s="101" t="s">
        <v>984</v>
      </c>
      <c r="BZ652" s="101" t="str">
        <f t="shared" si="124"/>
        <v>Courbe EM HC Corporate MID</v>
      </c>
      <c r="CA652" s="101" t="s">
        <v>70</v>
      </c>
      <c r="CB652" s="101"/>
      <c r="CC652" s="101" t="s">
        <v>70</v>
      </c>
      <c r="CD652" s="42" t="s">
        <v>4374</v>
      </c>
      <c r="CE652" s="42" t="s">
        <v>4374</v>
      </c>
      <c r="CF652" s="42" t="str">
        <f>IFERROR(VLOOKUP(Funds[[#This Row],[Code ISIN]],[1]GLOBAL!$C$1:$L$27,10,FALSE)," ")</f>
        <v xml:space="preserve"> </v>
      </c>
      <c r="CG652" s="42" t="s">
        <v>4374</v>
      </c>
      <c r="CH652" s="42" t="s">
        <v>4374</v>
      </c>
      <c r="CI652" s="42" t="s">
        <v>4374</v>
      </c>
      <c r="CJ652" s="123">
        <v>42734</v>
      </c>
      <c r="CK652" s="96" t="s">
        <v>4374</v>
      </c>
      <c r="CL652" s="246" t="str">
        <f>VLOOKUP(Funds[[#This Row],[Code ISIN]],'Sheet1 - Table (1)'!$A$10:$AF$110017,MATCH("Funds Liquidity",'Sheet1 - Table (1)'!$10:$10,0),FALSE)</f>
        <v>Jour</v>
      </c>
    </row>
    <row r="653" spans="1:94">
      <c r="A653" s="80" t="s">
        <v>1486</v>
      </c>
      <c r="B653" s="305">
        <f>IF(ISERROR(VALUE(VLOOKUP($A653,'Sheet1 - Table (1)'!$A$8:$AG$1186,COLUMN(B$7),FALSE))),VLOOKUP(A653,TK_MANQUANTS,2,FALSE),IF(VALUE(VLOOKUP($A653,'Sheet1 - Table (1)'!$A$8:$AG$1186,COLUMN(B$7),FALSE))=0,VLOOKUP(A653,TK_MANQUANTS,2,FALSE),VALUE(VLOOKUP($A653,'Sheet1 - Table (1)'!$A$8:$AG$1186,COLUMN(B$7),FALSE))))</f>
        <v>1657952</v>
      </c>
      <c r="C653" s="80" t="str">
        <f>VLOOKUP($A653,'Sheet1 - Table (1)'!$A$8:$AG$1186,COLUMN(C$7),FALSE)</f>
        <v>Pictet-EUR Bonds-HI CHF</v>
      </c>
      <c r="D653" s="82">
        <f>VLOOKUP($A653,'Sheet1 - Table (1)'!$A$8:$AG$1186,COLUMN(D$7),FALSE)</f>
        <v>43830</v>
      </c>
      <c r="E653" s="124">
        <f>VLOOKUP($A653,'Sheet1 - Table (1)'!$A$8:$AG$1186,COLUMN(E$7),FALSE)</f>
        <v>0.66</v>
      </c>
      <c r="F653" s="80" t="b">
        <f>VLOOKUP($A653,'Sheet1 - Table (1)'!$A$8:$AG$1186,COLUMN(F$7),FALSE)</f>
        <v>1</v>
      </c>
      <c r="G653" s="80" t="str">
        <f>VLOOKUP($A653,'Sheet1 - Table (1)'!$A$8:$AG$1186,COLUMN(G$7),FALSE)</f>
        <v>Luxembourg</v>
      </c>
      <c r="H653" s="80" t="str">
        <f>VLOOKUP($A653,'Sheet1 - Table (1)'!$A$8:$AG$1186,COLUMN(H$7),FALSE)</f>
        <v>CHF</v>
      </c>
      <c r="I653" s="80" t="str">
        <f>VLOOKUP($A653,'Sheet1 - Table (1)'!$A$8:$AG$1186,COLUMN(I$7),FALSE)</f>
        <v>Fonds de placement</v>
      </c>
      <c r="J653" s="80" t="str">
        <f>VLOOKUP($A653,'Sheet1 - Table (1)'!$A$8:$AG$1186,COLUMN(J$7),FALSE)</f>
        <v>Obligation</v>
      </c>
      <c r="K653" s="82">
        <f>VLOOKUP($A653,'Sheet1 - Table (1)'!$A$8:$AG$1186,COLUMN(K$7),FALSE)</f>
        <v>44255</v>
      </c>
      <c r="L653" s="80">
        <f>VLOOKUP($A653,'Sheet1 - Table (1)'!$A$8:$AG$1186,COLUMN(L$7),FALSE)</f>
        <v>831.51183549999996</v>
      </c>
      <c r="M653" s="80" t="str">
        <f>VLOOKUP($A653,'Sheet1 - Table (1)'!$A$8:$AG$1186,COLUMN(M$7),FALSE)</f>
        <v>Retained</v>
      </c>
      <c r="N653" s="80">
        <f>VLOOKUP($A653,'Sheet1 - Table (1)'!$A$8:$AG$1186,COLUMN(N$7),FALSE)</f>
        <v>0</v>
      </c>
      <c r="O653" s="80" t="b">
        <f>VLOOKUP($A653,'Sheet1 - Table (1)'!$A$8:$AG$1186,COLUMN(O$7),FALSE)</f>
        <v>1</v>
      </c>
      <c r="P653" s="80">
        <f>VLOOKUP($A653,'Sheet1 - Table (1)'!$A$8:$AG$1186,COLUMN(P$7),FALSE)</f>
        <v>0</v>
      </c>
      <c r="Q653" s="80" t="b">
        <f>VLOOKUP($A653,'Sheet1 - Table (1)'!$A$8:$AG$1186,COLUMN(Q$7),FALSE)</f>
        <v>1</v>
      </c>
      <c r="R653" s="80">
        <f>VLOOKUP($A653,'Sheet1 - Table (1)'!$A$8:$AG$1186,COLUMN(R$7),FALSE)</f>
        <v>0</v>
      </c>
      <c r="S653" s="80" t="b">
        <f>VLOOKUP($A653,'Sheet1 - Table (1)'!$A$8:$AG$1186,COLUMN(S$7),FALSE)</f>
        <v>1</v>
      </c>
      <c r="T653" s="80">
        <f>VLOOKUP($A653,'Sheet1 - Table (1)'!$A$8:$AG$1186,COLUMN(T$7),FALSE)</f>
        <v>0</v>
      </c>
      <c r="U653" s="80" t="str">
        <f t="shared" si="123"/>
        <v>FR-NE-GE</v>
      </c>
      <c r="V653" s="80" t="str">
        <f>VLOOKUP($A653,'Sheet1 - Table (1)'!$A$8:$AG$1186,COLUMN(V$7)+3,FALSE)</f>
        <v>LU - SICAV - Parte 1</v>
      </c>
      <c r="W653" s="80" t="str">
        <f>VLOOKUP(A653,'Sheet1 - Table (1)'!$A$8:$AF$10075,MATCH($W$8,'Sheet1 - Table (1)'!$10:$10,0),FALSE)</f>
        <v>Détermination des Prix Quotidien</v>
      </c>
      <c r="X653" s="80">
        <f>VLOOKUP(A653,'Sheet1 - Table (1)'!$A$8:$AAB$10075,MATCH($X$8,'Sheet1 - Table (1)'!$10:$10,0),FALSE)</f>
        <v>0</v>
      </c>
      <c r="Y653" s="96" t="str">
        <f t="shared" si="127"/>
        <v>Fonds de placement</v>
      </c>
      <c r="AA653" s="96" t="s">
        <v>1823</v>
      </c>
      <c r="AB653" s="96" t="s">
        <v>2481</v>
      </c>
      <c r="AC653" s="214" t="s">
        <v>140</v>
      </c>
      <c r="AD653" s="96" t="s">
        <v>2481</v>
      </c>
      <c r="AE653" s="96" t="s">
        <v>2542</v>
      </c>
      <c r="AF653" s="246" t="s">
        <v>2481</v>
      </c>
      <c r="AI653" s="96" t="s">
        <v>785</v>
      </c>
      <c r="AJ653" s="96" t="s">
        <v>140</v>
      </c>
      <c r="AK653" s="96" t="s">
        <v>140</v>
      </c>
      <c r="AL653" s="96" t="s">
        <v>2481</v>
      </c>
      <c r="AM653" s="96" t="str">
        <f t="shared" si="125"/>
        <v>Obligations étrangères hedged</v>
      </c>
      <c r="AO653" s="96" t="s">
        <v>2481</v>
      </c>
      <c r="AP653" s="96" t="s">
        <v>75</v>
      </c>
      <c r="AQ653" s="96">
        <v>7.1</v>
      </c>
      <c r="AR653" s="101">
        <v>5.2600000000000001E-2</v>
      </c>
      <c r="AS653" s="101">
        <f t="shared" si="126"/>
        <v>4.5999999999999999E-2</v>
      </c>
      <c r="AT653" s="101">
        <v>0.33200000000000002</v>
      </c>
      <c r="AU653" s="101">
        <v>0.11</v>
      </c>
      <c r="AV653" s="101">
        <v>0.38600000000000001</v>
      </c>
      <c r="AW653" s="101">
        <v>0.17199999999999999</v>
      </c>
      <c r="AX653" s="101">
        <v>1</v>
      </c>
      <c r="BR653" s="101">
        <v>1</v>
      </c>
      <c r="BY653" s="101" t="s">
        <v>1484</v>
      </c>
      <c r="BZ653" s="101" t="str">
        <f t="shared" si="124"/>
        <v>Courbe EUR Gouvernements MID</v>
      </c>
      <c r="CA653" s="101" t="s">
        <v>70</v>
      </c>
      <c r="CB653" s="101"/>
      <c r="CC653" s="101" t="s">
        <v>70</v>
      </c>
      <c r="CD653" s="42" t="s">
        <v>4374</v>
      </c>
      <c r="CE653" s="42" t="s">
        <v>4374</v>
      </c>
      <c r="CF653" s="42" t="str">
        <f>IFERROR(VLOOKUP(Funds[[#This Row],[Code ISIN]],[1]GLOBAL!$C$1:$L$27,10,FALSE)," ")</f>
        <v xml:space="preserve"> </v>
      </c>
      <c r="CG653" s="42" t="s">
        <v>4374</v>
      </c>
      <c r="CH653" s="42" t="s">
        <v>4374</v>
      </c>
      <c r="CI653" s="42" t="s">
        <v>4374</v>
      </c>
      <c r="CJ653" s="123">
        <v>42521</v>
      </c>
      <c r="CK653" s="96" t="s">
        <v>4374</v>
      </c>
      <c r="CL653" s="246" t="str">
        <f>VLOOKUP(Funds[[#This Row],[Code ISIN]],'Sheet1 - Table (1)'!$A$10:$AF$110017,MATCH("Funds Liquidity",'Sheet1 - Table (1)'!$10:$10,0),FALSE)</f>
        <v>Jour</v>
      </c>
    </row>
    <row r="654" spans="1:94">
      <c r="A654" s="96" t="s">
        <v>1096</v>
      </c>
      <c r="B654" s="305">
        <f>IF(ISERROR(VALUE(VLOOKUP($A654,'Sheet1 - Table (1)'!$A$8:$AG$1186,COLUMN(B$7),FALSE))),VLOOKUP(A654,TK_MANQUANTS,2,FALSE),IF(VALUE(VLOOKUP($A654,'Sheet1 - Table (1)'!$A$8:$AG$1186,COLUMN(B$7),FALSE))=0,VLOOKUP(A654,TK_MANQUANTS,2,FALSE),VALUE(VLOOKUP($A654,'Sheet1 - Table (1)'!$A$8:$AG$1186,COLUMN(B$7),FALSE))))</f>
        <v>10368662</v>
      </c>
      <c r="C654" s="80" t="str">
        <f>VLOOKUP($A654,'Sheet1 - Table (1)'!$A$8:$AG$1186,COLUMN(C$7),FALSE)</f>
        <v>Swiss Life Funds (LUX) Bd Euro Corp CHF hdgd R Cap</v>
      </c>
      <c r="D654" s="82">
        <f>VLOOKUP($A654,'Sheet1 - Table (1)'!$A$8:$AG$1186,COLUMN(D$7),FALSE)</f>
        <v>43830</v>
      </c>
      <c r="E654" s="124">
        <f>VLOOKUP($A654,'Sheet1 - Table (1)'!$A$8:$AG$1186,COLUMN(E$7),FALSE)</f>
        <v>1.17</v>
      </c>
      <c r="F654" s="80" t="b">
        <f>VLOOKUP($A654,'Sheet1 - Table (1)'!$A$8:$AG$1186,COLUMN(F$7),FALSE)</f>
        <v>1</v>
      </c>
      <c r="G654" s="80" t="str">
        <f>VLOOKUP($A654,'Sheet1 - Table (1)'!$A$8:$AG$1186,COLUMN(G$7),FALSE)</f>
        <v>Luxembourg</v>
      </c>
      <c r="H654" s="80" t="str">
        <f>VLOOKUP($A654,'Sheet1 - Table (1)'!$A$8:$AG$1186,COLUMN(H$7),FALSE)</f>
        <v>CHF</v>
      </c>
      <c r="I654" s="80" t="str">
        <f>VLOOKUP($A654,'Sheet1 - Table (1)'!$A$8:$AG$1186,COLUMN(I$7),FALSE)</f>
        <v>Fonds de placement</v>
      </c>
      <c r="J654" s="80" t="str">
        <f>VLOOKUP($A654,'Sheet1 - Table (1)'!$A$8:$AG$1186,COLUMN(J$7),FALSE)</f>
        <v>Obligation</v>
      </c>
      <c r="K654" s="82">
        <f>VLOOKUP($A654,'Sheet1 - Table (1)'!$A$8:$AG$1186,COLUMN(K$7),FALSE)</f>
        <v>44255</v>
      </c>
      <c r="L654" s="80">
        <f>VLOOKUP($A654,'Sheet1 - Table (1)'!$A$8:$AG$1186,COLUMN(L$7),FALSE)</f>
        <v>68.630136800000002</v>
      </c>
      <c r="M654" s="80" t="str">
        <f>VLOOKUP($A654,'Sheet1 - Table (1)'!$A$8:$AG$1186,COLUMN(M$7),FALSE)</f>
        <v>Retained</v>
      </c>
      <c r="N654" s="80">
        <f>VLOOKUP($A654,'Sheet1 - Table (1)'!$A$8:$AG$1186,COLUMN(N$7),FALSE)</f>
        <v>0</v>
      </c>
      <c r="O654" s="80" t="b">
        <f>VLOOKUP($A654,'Sheet1 - Table (1)'!$A$8:$AG$1186,COLUMN(O$7),FALSE)</f>
        <v>1</v>
      </c>
      <c r="P654" s="80">
        <f>VLOOKUP($A654,'Sheet1 - Table (1)'!$A$8:$AG$1186,COLUMN(P$7),FALSE)</f>
        <v>0</v>
      </c>
      <c r="Q654" s="80">
        <f>VLOOKUP($A654,'Sheet1 - Table (1)'!$A$8:$AG$1186,COLUMN(Q$7),FALSE)</f>
        <v>0</v>
      </c>
      <c r="R654" s="80">
        <f>VLOOKUP($A654,'Sheet1 - Table (1)'!$A$8:$AG$1186,COLUMN(R$7),FALSE)</f>
        <v>0</v>
      </c>
      <c r="S654" s="80">
        <f>VLOOKUP($A654,'Sheet1 - Table (1)'!$A$8:$AG$1186,COLUMN(S$7),FALSE)</f>
        <v>0</v>
      </c>
      <c r="T654" s="80">
        <f>VLOOKUP($A654,'Sheet1 - Table (1)'!$A$8:$AG$1186,COLUMN(T$7),FALSE)</f>
        <v>0</v>
      </c>
      <c r="U654" s="80" t="str">
        <f t="shared" si="123"/>
        <v>FR</v>
      </c>
      <c r="V654" s="80" t="str">
        <f>VLOOKUP($A654,'Sheet1 - Table (1)'!$A$8:$AG$1186,COLUMN(V$7)+3,FALSE)</f>
        <v>LU - SICAV - Parte 1</v>
      </c>
      <c r="W654" s="80" t="str">
        <f>VLOOKUP(A654,'Sheet1 - Table (1)'!$A$8:$AF$10075,MATCH($W$8,'Sheet1 - Table (1)'!$10:$10,0),FALSE)</f>
        <v>Détermination des Prix Quotidien</v>
      </c>
      <c r="X654" s="80">
        <f>VLOOKUP(A654,'Sheet1 - Table (1)'!$A$8:$AAB$10075,MATCH($X$8,'Sheet1 - Table (1)'!$10:$10,0),FALSE)</f>
        <v>0</v>
      </c>
      <c r="Y654" s="96" t="str">
        <f t="shared" si="127"/>
        <v>Fonds de placement</v>
      </c>
      <c r="AA654" s="96" t="s">
        <v>1823</v>
      </c>
      <c r="AB654" s="96" t="s">
        <v>2481</v>
      </c>
      <c r="AC654" s="214" t="s">
        <v>140</v>
      </c>
      <c r="AD654" s="214" t="s">
        <v>2481</v>
      </c>
      <c r="AE654" s="96" t="s">
        <v>2542</v>
      </c>
      <c r="AF654" s="246" t="s">
        <v>2481</v>
      </c>
      <c r="AI654" s="96" t="s">
        <v>380</v>
      </c>
      <c r="AJ654" s="96" t="s">
        <v>140</v>
      </c>
      <c r="AK654" s="96" t="s">
        <v>140</v>
      </c>
      <c r="AL654" s="96" t="s">
        <v>2481</v>
      </c>
      <c r="AM654" s="96" t="str">
        <f t="shared" si="125"/>
        <v>Obligations étrangères hedged</v>
      </c>
      <c r="AO654" s="96" t="s">
        <v>2481</v>
      </c>
      <c r="AP654" s="96" t="s">
        <v>75</v>
      </c>
      <c r="AQ654" s="96">
        <v>5.19</v>
      </c>
      <c r="AS654" s="101" t="str">
        <f t="shared" si="126"/>
        <v/>
      </c>
      <c r="AT654" s="101">
        <v>9.9199999999999997E-2</v>
      </c>
      <c r="AU654" s="101">
        <v>0.13100000000000001</v>
      </c>
      <c r="AV654" s="101">
        <v>0.4123</v>
      </c>
      <c r="AW654" s="101">
        <v>0.35749999999999998</v>
      </c>
      <c r="AX654" s="101">
        <v>1</v>
      </c>
      <c r="BK654" s="101">
        <v>1</v>
      </c>
      <c r="BW654" s="101">
        <v>1</v>
      </c>
      <c r="BY654" s="96" t="s">
        <v>1097</v>
      </c>
      <c r="BZ654" s="101" t="str">
        <f t="shared" si="124"/>
        <v>Courbe EUR Corporate MID</v>
      </c>
      <c r="CA654" s="101" t="s">
        <v>70</v>
      </c>
      <c r="CB654" s="101"/>
      <c r="CC654" s="101" t="s">
        <v>70</v>
      </c>
      <c r="CD654" s="42" t="s">
        <v>4374</v>
      </c>
      <c r="CE654" s="42" t="s">
        <v>4374</v>
      </c>
      <c r="CF654" s="42" t="str">
        <f>IFERROR(VLOOKUP(Funds[[#This Row],[Code ISIN]],[1]GLOBAL!$C$1:$L$27,10,FALSE)," ")</f>
        <v xml:space="preserve"> </v>
      </c>
      <c r="CG654" s="42" t="s">
        <v>4374</v>
      </c>
      <c r="CH654" s="42" t="s">
        <v>4374</v>
      </c>
      <c r="CI654" s="42" t="s">
        <v>4374</v>
      </c>
      <c r="CJ654" s="123">
        <v>42247</v>
      </c>
      <c r="CK654" s="96" t="s">
        <v>4374</v>
      </c>
      <c r="CL654" s="246" t="str">
        <f>VLOOKUP(Funds[[#This Row],[Code ISIN]],'Sheet1 - Table (1)'!$A$10:$AF$110017,MATCH("Funds Liquidity",'Sheet1 - Table (1)'!$10:$10,0),FALSE)</f>
        <v>Jour</v>
      </c>
    </row>
    <row r="655" spans="1:94">
      <c r="A655" s="80" t="s">
        <v>397</v>
      </c>
      <c r="B655" s="305">
        <f>IF(ISERROR(VALUE(VLOOKUP($A655,'Sheet1 - Table (1)'!$A$8:$AG$1186,COLUMN(B$7),FALSE))),VLOOKUP(A655,TK_MANQUANTS,2,FALSE),IF(VALUE(VLOOKUP($A655,'Sheet1 - Table (1)'!$A$8:$AG$1186,COLUMN(B$7),FALSE))=0,VLOOKUP(A655,TK_MANQUANTS,2,FALSE),VALUE(VLOOKUP($A655,'Sheet1 - Table (1)'!$A$8:$AG$1186,COLUMN(B$7),FALSE))))</f>
        <v>4449305</v>
      </c>
      <c r="C655" s="80" t="str">
        <f>VLOOKUP($A655,'Sheet1 - Table (1)'!$A$8:$AG$1186,COLUMN(C$7),FALSE)</f>
        <v>Fidelity Funds - Japan Advantage Y-ACC-JPY</v>
      </c>
      <c r="D655" s="82">
        <f>VLOOKUP($A655,'Sheet1 - Table (1)'!$A$8:$AG$1186,COLUMN(D$7),FALSE)</f>
        <v>43892</v>
      </c>
      <c r="E655" s="124">
        <f>VLOOKUP($A655,'Sheet1 - Table (1)'!$A$8:$AG$1186,COLUMN(E$7),FALSE)</f>
        <v>1.08</v>
      </c>
      <c r="F655" s="80" t="b">
        <f>VLOOKUP($A655,'Sheet1 - Table (1)'!$A$8:$AG$1186,COLUMN(F$7),FALSE)</f>
        <v>1</v>
      </c>
      <c r="G655" s="80" t="str">
        <f>VLOOKUP($A655,'Sheet1 - Table (1)'!$A$8:$AG$1186,COLUMN(G$7),FALSE)</f>
        <v>Luxembourg</v>
      </c>
      <c r="H655" s="80" t="str">
        <f>VLOOKUP($A655,'Sheet1 - Table (1)'!$A$8:$AG$1186,COLUMN(H$7),FALSE)</f>
        <v>JPY</v>
      </c>
      <c r="I655" s="80" t="str">
        <f>VLOOKUP($A655,'Sheet1 - Table (1)'!$A$8:$AG$1186,COLUMN(I$7),FALSE)</f>
        <v>Fonds de placement</v>
      </c>
      <c r="J655" s="80" t="str">
        <f>VLOOKUP($A655,'Sheet1 - Table (1)'!$A$8:$AG$1186,COLUMN(J$7),FALSE)</f>
        <v>Actions</v>
      </c>
      <c r="K655" s="82">
        <f>VLOOKUP($A655,'Sheet1 - Table (1)'!$A$8:$AG$1186,COLUMN(K$7),FALSE)</f>
        <v>44255</v>
      </c>
      <c r="L655" s="80">
        <f>VLOOKUP($A655,'Sheet1 - Table (1)'!$A$8:$AG$1186,COLUMN(L$7),FALSE)</f>
        <v>563.71483999999998</v>
      </c>
      <c r="M655" s="80" t="str">
        <f>VLOOKUP($A655,'Sheet1 - Table (1)'!$A$8:$AG$1186,COLUMN(M$7),FALSE)</f>
        <v>Retained</v>
      </c>
      <c r="N655" s="80">
        <f>VLOOKUP($A655,'Sheet1 - Table (1)'!$A$8:$AG$1186,COLUMN(N$7),FALSE)</f>
        <v>0</v>
      </c>
      <c r="O655" s="80" t="b">
        <f>VLOOKUP($A655,'Sheet1 - Table (1)'!$A$8:$AG$1186,COLUMN(O$7),FALSE)</f>
        <v>1</v>
      </c>
      <c r="P655" s="80" t="b">
        <f>VLOOKUP($A655,'Sheet1 - Table (1)'!$A$8:$AG$1186,COLUMN(P$7),FALSE)</f>
        <v>1</v>
      </c>
      <c r="Q655" s="80" t="b">
        <f>VLOOKUP($A655,'Sheet1 - Table (1)'!$A$8:$AG$1186,COLUMN(Q$7),FALSE)</f>
        <v>1</v>
      </c>
      <c r="R655" s="80" t="b">
        <f>VLOOKUP($A655,'Sheet1 - Table (1)'!$A$8:$AG$1186,COLUMN(R$7),FALSE)</f>
        <v>1</v>
      </c>
      <c r="S655" s="80" t="b">
        <f>VLOOKUP($A655,'Sheet1 - Table (1)'!$A$8:$AG$1186,COLUMN(S$7),FALSE)</f>
        <v>1</v>
      </c>
      <c r="T655" s="80" t="b">
        <f>VLOOKUP($A655,'Sheet1 - Table (1)'!$A$8:$AG$1186,COLUMN(T$7),FALSE)</f>
        <v>1</v>
      </c>
      <c r="U655" s="80" t="str">
        <f t="shared" si="123"/>
        <v>FR-IT-NE-SP-GE-UK</v>
      </c>
      <c r="V655" s="80" t="str">
        <f>VLOOKUP($A655,'Sheet1 - Table (1)'!$A$8:$AG$1186,COLUMN(V$7)+3,FALSE)</f>
        <v>LU - SICAV - Parte 1</v>
      </c>
      <c r="W655" s="80" t="str">
        <f>VLOOKUP(A655,'Sheet1 - Table (1)'!$A$8:$AF$10075,MATCH($W$8,'Sheet1 - Table (1)'!$10:$10,0),FALSE)</f>
        <v>Détermination des Prix Quotidien</v>
      </c>
      <c r="X655" s="80">
        <f>VLOOKUP(A655,'Sheet1 - Table (1)'!$A$8:$AAB$10075,MATCH($X$8,'Sheet1 - Table (1)'!$10:$10,0),FALSE)</f>
        <v>0</v>
      </c>
      <c r="Y655" s="96" t="str">
        <f t="shared" si="127"/>
        <v>Fonds de placement</v>
      </c>
      <c r="AA655" s="96" t="s">
        <v>1823</v>
      </c>
      <c r="AB655" s="96" t="s">
        <v>2858</v>
      </c>
      <c r="AC655" s="214" t="s">
        <v>155</v>
      </c>
      <c r="AD655" s="214" t="s">
        <v>2858</v>
      </c>
      <c r="AE655" s="96" t="s">
        <v>2858</v>
      </c>
      <c r="AF655" s="246" t="s">
        <v>2858</v>
      </c>
      <c r="AG655" s="96" t="s">
        <v>2864</v>
      </c>
      <c r="AI655" s="96" t="s">
        <v>155</v>
      </c>
      <c r="AJ655" s="96" t="s">
        <v>155</v>
      </c>
      <c r="AK655" s="96" t="s">
        <v>155</v>
      </c>
      <c r="AL655" s="96" t="s">
        <v>2858</v>
      </c>
      <c r="AM655" s="96" t="str">
        <f t="shared" si="125"/>
        <v>Actions étrangères</v>
      </c>
      <c r="AO655" s="96" t="s">
        <v>2858</v>
      </c>
      <c r="AP655" s="96" t="s">
        <v>2110</v>
      </c>
      <c r="AS655" s="101" t="str">
        <f t="shared" si="126"/>
        <v/>
      </c>
      <c r="BE655" s="101">
        <v>1</v>
      </c>
      <c r="BP655" s="101">
        <v>1</v>
      </c>
      <c r="BT655" s="101" t="s">
        <v>1505</v>
      </c>
      <c r="BU655" s="101" t="s">
        <v>1505</v>
      </c>
      <c r="BZ655" s="101" t="str">
        <f t="shared" si="124"/>
        <v/>
      </c>
      <c r="CA655" s="101" t="s">
        <v>70</v>
      </c>
      <c r="CB655" s="101"/>
      <c r="CC655" s="101" t="s">
        <v>70</v>
      </c>
      <c r="CD655" s="42" t="s">
        <v>4374</v>
      </c>
      <c r="CE655" s="42" t="s">
        <v>4374</v>
      </c>
      <c r="CF655" s="42" t="str">
        <f>IFERROR(VLOOKUP(Funds[[#This Row],[Code ISIN]],[1]GLOBAL!$C$1:$L$27,10,FALSE)," ")</f>
        <v xml:space="preserve"> </v>
      </c>
      <c r="CG655" s="42" t="s">
        <v>4374</v>
      </c>
      <c r="CH655" s="42" t="s">
        <v>4374</v>
      </c>
      <c r="CI655" s="42" t="s">
        <v>4374</v>
      </c>
      <c r="CK655" s="96" t="s">
        <v>4374</v>
      </c>
      <c r="CL655" s="246" t="str">
        <f>VLOOKUP(Funds[[#This Row],[Code ISIN]],'Sheet1 - Table (1)'!$A$10:$AF$110017,MATCH("Funds Liquidity",'Sheet1 - Table (1)'!$10:$10,0),FALSE)</f>
        <v>Jour</v>
      </c>
    </row>
    <row r="656" spans="1:94">
      <c r="A656" s="80" t="s">
        <v>478</v>
      </c>
      <c r="B656" s="305">
        <f>IF(ISERROR(VALUE(VLOOKUP($A656,'Sheet1 - Table (1)'!$A$8:$AG$1186,COLUMN(B$7),FALSE))),VLOOKUP(A656,TK_MANQUANTS,2,FALSE),IF(VALUE(VLOOKUP($A656,'Sheet1 - Table (1)'!$A$8:$AG$1186,COLUMN(B$7),FALSE))=0,VLOOKUP(A656,TK_MANQUANTS,2,FALSE),VALUE(VLOOKUP($A656,'Sheet1 - Table (1)'!$A$8:$AG$1186,COLUMN(B$7),FALSE))))</f>
        <v>19090670</v>
      </c>
      <c r="C656" s="80" t="str">
        <f>VLOOKUP($A656,'Sheet1 - Table (1)'!$A$8:$AG$1186,COLUMN(C$7),FALSE)</f>
        <v>Allianz Discovery Europe Strategy P13-EUR</v>
      </c>
      <c r="D656" s="82">
        <f>VLOOKUP($A656,'Sheet1 - Table (1)'!$A$8:$AG$1186,COLUMN(D$7),FALSE)</f>
        <v>43738</v>
      </c>
      <c r="E656" s="124">
        <f>VLOOKUP($A656,'Sheet1 - Table (1)'!$A$8:$AG$1186,COLUMN(E$7),FALSE)</f>
        <v>1.26</v>
      </c>
      <c r="F656" s="80" t="b">
        <f>VLOOKUP($A656,'Sheet1 - Table (1)'!$A$8:$AG$1186,COLUMN(F$7),FALSE)</f>
        <v>1</v>
      </c>
      <c r="G656" s="80" t="str">
        <f>VLOOKUP($A656,'Sheet1 - Table (1)'!$A$8:$AG$1186,COLUMN(G$7),FALSE)</f>
        <v>Luxembourg</v>
      </c>
      <c r="H656" s="80" t="str">
        <f>VLOOKUP($A656,'Sheet1 - Table (1)'!$A$8:$AG$1186,COLUMN(H$7),FALSE)</f>
        <v>EUR</v>
      </c>
      <c r="I656" s="80" t="str">
        <f>VLOOKUP($A656,'Sheet1 - Table (1)'!$A$8:$AG$1186,COLUMN(I$7),FALSE)</f>
        <v>Fonds de placement</v>
      </c>
      <c r="J656" s="80" t="str">
        <f>VLOOKUP($A656,'Sheet1 - Table (1)'!$A$8:$AG$1186,COLUMN(J$7),FALSE)</f>
        <v>Alternatives</v>
      </c>
      <c r="K656" s="82">
        <f>VLOOKUP($A656,'Sheet1 - Table (1)'!$A$8:$AG$1186,COLUMN(K$7),FALSE)</f>
        <v>0</v>
      </c>
      <c r="L656" s="80">
        <f>VLOOKUP($A656,'Sheet1 - Table (1)'!$A$8:$AG$1186,COLUMN(L$7),FALSE)</f>
        <v>0</v>
      </c>
      <c r="M656" s="80" t="str">
        <f>VLOOKUP($A656,'Sheet1 - Table (1)'!$A$8:$AG$1186,COLUMN(M$7),FALSE)</f>
        <v>Paid</v>
      </c>
      <c r="N656" s="80">
        <f>VLOOKUP($A656,'Sheet1 - Table (1)'!$A$8:$AG$1186,COLUMN(N$7),FALSE)</f>
        <v>0</v>
      </c>
      <c r="O656" s="80" t="b">
        <f>VLOOKUP($A656,'Sheet1 - Table (1)'!$A$8:$AG$1186,COLUMN(O$7),FALSE)</f>
        <v>1</v>
      </c>
      <c r="P656" s="80">
        <f>VLOOKUP($A656,'Sheet1 - Table (1)'!$A$8:$AG$1186,COLUMN(P$7),FALSE)</f>
        <v>0</v>
      </c>
      <c r="Q656" s="80" t="b">
        <f>VLOOKUP($A656,'Sheet1 - Table (1)'!$A$8:$AG$1186,COLUMN(Q$7),FALSE)</f>
        <v>1</v>
      </c>
      <c r="R656" s="80">
        <f>VLOOKUP($A656,'Sheet1 - Table (1)'!$A$8:$AG$1186,COLUMN(R$7),FALSE)</f>
        <v>0</v>
      </c>
      <c r="S656" s="80" t="b">
        <f>VLOOKUP($A656,'Sheet1 - Table (1)'!$A$8:$AG$1186,COLUMN(S$7),FALSE)</f>
        <v>1</v>
      </c>
      <c r="T656" s="80">
        <f>VLOOKUP($A656,'Sheet1 - Table (1)'!$A$8:$AG$1186,COLUMN(T$7),FALSE)</f>
        <v>0</v>
      </c>
      <c r="U656" s="80" t="str">
        <f t="shared" si="123"/>
        <v>FR-NE-GE</v>
      </c>
      <c r="V656" s="80" t="str">
        <f>VLOOKUP($A656,'Sheet1 - Table (1)'!$A$8:$AG$1186,COLUMN(V$7)+3,FALSE)</f>
        <v>LU - SICAV - Parte 1</v>
      </c>
      <c r="W656" s="80" t="str">
        <f>VLOOKUP(A656,'Sheet1 - Table (1)'!$A$8:$AF$10075,MATCH($W$8,'Sheet1 - Table (1)'!$10:$10,0),FALSE)</f>
        <v>Détermination des Prix Quotidien</v>
      </c>
      <c r="X656" s="80">
        <f>VLOOKUP(A656,'Sheet1 - Table (1)'!$A$8:$AAB$10075,MATCH($X$8,'Sheet1 - Table (1)'!$10:$10,0),FALSE)</f>
        <v>0</v>
      </c>
      <c r="Y656" s="96" t="str">
        <f t="shared" si="127"/>
        <v>Fonds de placement</v>
      </c>
      <c r="AA656" s="96" t="s">
        <v>1823</v>
      </c>
      <c r="AB656" s="96" t="s">
        <v>2874</v>
      </c>
      <c r="AC656" s="214" t="s">
        <v>2874</v>
      </c>
      <c r="AG656" s="96" t="s">
        <v>2867</v>
      </c>
      <c r="AI656" s="96" t="s">
        <v>473</v>
      </c>
      <c r="AJ656" s="96" t="s">
        <v>474</v>
      </c>
      <c r="AK656" s="96" t="s">
        <v>1803</v>
      </c>
      <c r="AL656" s="96" t="s">
        <v>5092</v>
      </c>
      <c r="AM656" s="96" t="str">
        <f t="shared" si="125"/>
        <v>Placements alternatifs étrangers</v>
      </c>
      <c r="AN656" s="139">
        <v>1</v>
      </c>
      <c r="AO656" s="96" t="s">
        <v>2874</v>
      </c>
      <c r="AP656" s="96" t="s">
        <v>2486</v>
      </c>
      <c r="AS656" s="101" t="str">
        <f t="shared" si="126"/>
        <v/>
      </c>
      <c r="AY656" s="101">
        <v>1</v>
      </c>
      <c r="BT656" s="101" t="s">
        <v>1507</v>
      </c>
      <c r="BU656" s="101" t="s">
        <v>1507</v>
      </c>
      <c r="BZ656" s="101" t="str">
        <f t="shared" si="124"/>
        <v/>
      </c>
      <c r="CA656" s="101" t="s">
        <v>4051</v>
      </c>
      <c r="CB656" s="101" t="s">
        <v>3745</v>
      </c>
      <c r="CC656" s="101" t="s">
        <v>3988</v>
      </c>
      <c r="CD656" s="42" t="s">
        <v>4374</v>
      </c>
      <c r="CE656" s="42" t="s">
        <v>4374</v>
      </c>
      <c r="CF656" s="42" t="str">
        <f>IFERROR(VLOOKUP(Funds[[#This Row],[Code ISIN]],[1]GLOBAL!$C$1:$L$27,10,FALSE)," ")</f>
        <v xml:space="preserve"> </v>
      </c>
      <c r="CG656" s="42" t="s">
        <v>4374</v>
      </c>
      <c r="CH656" s="42" t="s">
        <v>4374</v>
      </c>
      <c r="CI656" s="42" t="s">
        <v>4374</v>
      </c>
      <c r="CK656" s="96" t="s">
        <v>4374</v>
      </c>
      <c r="CL656" s="246" t="str">
        <f>VLOOKUP(Funds[[#This Row],[Code ISIN]],'Sheet1 - Table (1)'!$A$10:$AF$110017,MATCH("Funds Liquidity",'Sheet1 - Table (1)'!$10:$10,0),FALSE)</f>
        <v>Jour</v>
      </c>
    </row>
    <row r="657" spans="1:93">
      <c r="A657" s="80" t="s">
        <v>285</v>
      </c>
      <c r="B657" s="305">
        <f>IF(ISERROR(VALUE(VLOOKUP($A657,'Sheet1 - Table (1)'!$A$8:$AG$1186,COLUMN(B$7),FALSE))),VLOOKUP(A657,TK_MANQUANTS,2,FALSE),IF(VALUE(VLOOKUP($A657,'Sheet1 - Table (1)'!$A$8:$AG$1186,COLUMN(B$7),FALSE))=0,VLOOKUP(A657,TK_MANQUANTS,2,FALSE),VALUE(VLOOKUP($A657,'Sheet1 - Table (1)'!$A$8:$AG$1186,COLUMN(B$7),FALSE))))</f>
        <v>1121572</v>
      </c>
      <c r="C657" s="80" t="str">
        <f>VLOOKUP($A657,'Sheet1 - Table (1)'!$A$8:$AG$1186,COLUMN(C$7),FALSE)</f>
        <v>Schroder ISF EURO Corp Bd C Acc</v>
      </c>
      <c r="D657" s="82">
        <f>VLOOKUP($A657,'Sheet1 - Table (1)'!$A$8:$AG$1186,COLUMN(D$7),FALSE)</f>
        <v>43942</v>
      </c>
      <c r="E657" s="124">
        <f>VLOOKUP($A657,'Sheet1 - Table (1)'!$A$8:$AG$1186,COLUMN(E$7),FALSE)</f>
        <v>0.64</v>
      </c>
      <c r="F657" s="80" t="b">
        <f>VLOOKUP($A657,'Sheet1 - Table (1)'!$A$8:$AG$1186,COLUMN(F$7),FALSE)</f>
        <v>1</v>
      </c>
      <c r="G657" s="80" t="str">
        <f>VLOOKUP($A657,'Sheet1 - Table (1)'!$A$8:$AG$1186,COLUMN(G$7),FALSE)</f>
        <v>Luxembourg</v>
      </c>
      <c r="H657" s="80" t="str">
        <f>VLOOKUP($A657,'Sheet1 - Table (1)'!$A$8:$AG$1186,COLUMN(H$7),FALSE)</f>
        <v>EUR</v>
      </c>
      <c r="I657" s="80" t="str">
        <f>VLOOKUP($A657,'Sheet1 - Table (1)'!$A$8:$AG$1186,COLUMN(I$7),FALSE)</f>
        <v>Fonds de placement</v>
      </c>
      <c r="J657" s="80" t="str">
        <f>VLOOKUP($A657,'Sheet1 - Table (1)'!$A$8:$AG$1186,COLUMN(J$7),FALSE)</f>
        <v>Obligation</v>
      </c>
      <c r="K657" s="82">
        <f>VLOOKUP($A657,'Sheet1 - Table (1)'!$A$8:$AG$1186,COLUMN(K$7),FALSE)</f>
        <v>44255</v>
      </c>
      <c r="L657" s="81">
        <v>8000</v>
      </c>
      <c r="M657" s="80" t="str">
        <f>VLOOKUP($A657,'Sheet1 - Table (1)'!$A$8:$AG$1186,COLUMN(M$7),FALSE)</f>
        <v>Retained</v>
      </c>
      <c r="N657" s="80">
        <f>VLOOKUP($A657,'Sheet1 - Table (1)'!$A$8:$AG$1186,COLUMN(N$7),FALSE)</f>
        <v>0</v>
      </c>
      <c r="O657" s="80" t="b">
        <f>VLOOKUP($A657,'Sheet1 - Table (1)'!$A$8:$AG$1186,COLUMN(O$7),FALSE)</f>
        <v>1</v>
      </c>
      <c r="P657" s="80" t="b">
        <f>VLOOKUP($A657,'Sheet1 - Table (1)'!$A$8:$AG$1186,COLUMN(P$7),FALSE)</f>
        <v>1</v>
      </c>
      <c r="Q657" s="80" t="b">
        <f>VLOOKUP($A657,'Sheet1 - Table (1)'!$A$8:$AG$1186,COLUMN(Q$7),FALSE)</f>
        <v>1</v>
      </c>
      <c r="R657" s="80" t="b">
        <f>VLOOKUP($A657,'Sheet1 - Table (1)'!$A$8:$AG$1186,COLUMN(R$7),FALSE)</f>
        <v>1</v>
      </c>
      <c r="S657" s="80" t="b">
        <f>VLOOKUP($A657,'Sheet1 - Table (1)'!$A$8:$AG$1186,COLUMN(S$7),FALSE)</f>
        <v>1</v>
      </c>
      <c r="T657" s="80" t="b">
        <f>VLOOKUP($A657,'Sheet1 - Table (1)'!$A$8:$AG$1186,COLUMN(T$7),FALSE)</f>
        <v>1</v>
      </c>
      <c r="U657" s="80" t="str">
        <f t="shared" si="123"/>
        <v>FR-IT-NE-SP-GE-UK</v>
      </c>
      <c r="V657" s="80" t="str">
        <f>VLOOKUP($A657,'Sheet1 - Table (1)'!$A$8:$AG$1186,COLUMN(V$7)+3,FALSE)</f>
        <v>LU - SICAV - Parte 1</v>
      </c>
      <c r="W657" s="80" t="str">
        <f>VLOOKUP(A657,'Sheet1 - Table (1)'!$A$8:$AF$10075,MATCH($W$8,'Sheet1 - Table (1)'!$10:$10,0),FALSE)</f>
        <v>Détermination des Prix Quotidien</v>
      </c>
      <c r="X657" s="80">
        <f>VLOOKUP(A657,'Sheet1 - Table (1)'!$A$8:$AAB$10075,MATCH($X$8,'Sheet1 - Table (1)'!$10:$10,0),FALSE)</f>
        <v>0</v>
      </c>
      <c r="Y657" s="96" t="str">
        <f t="shared" si="127"/>
        <v>Fonds de placement</v>
      </c>
      <c r="AA657" s="96" t="s">
        <v>1823</v>
      </c>
      <c r="AB657" s="96" t="s">
        <v>2481</v>
      </c>
      <c r="AC657" s="214" t="s">
        <v>140</v>
      </c>
      <c r="AD657" s="214" t="s">
        <v>2481</v>
      </c>
      <c r="AE657" s="96" t="s">
        <v>2542</v>
      </c>
      <c r="AF657" s="246" t="s">
        <v>2481</v>
      </c>
      <c r="AG657" s="96" t="s">
        <v>2857</v>
      </c>
      <c r="AI657" s="96" t="s">
        <v>380</v>
      </c>
      <c r="AJ657" s="96" t="s">
        <v>140</v>
      </c>
      <c r="AK657" s="96" t="s">
        <v>140</v>
      </c>
      <c r="AL657" s="96" t="s">
        <v>2481</v>
      </c>
      <c r="AM657" s="96" t="str">
        <f t="shared" si="125"/>
        <v>Obligations étrangères</v>
      </c>
      <c r="AO657" s="96" t="s">
        <v>2481</v>
      </c>
      <c r="AP657" s="96" t="s">
        <v>75</v>
      </c>
      <c r="AQ657" s="132">
        <v>5.4</v>
      </c>
      <c r="AR657" s="126">
        <v>1.2999999999999999E-2</v>
      </c>
      <c r="AS657" s="126">
        <f t="shared" si="126"/>
        <v>6.5999999999999991E-3</v>
      </c>
      <c r="AT657" s="126">
        <v>7.5999999999999998E-2</v>
      </c>
      <c r="AU657" s="126">
        <v>0.189</v>
      </c>
      <c r="AV657" s="126">
        <v>0.54800000000000004</v>
      </c>
      <c r="AW657" s="126">
        <v>0.187</v>
      </c>
      <c r="AY657" s="101">
        <v>1</v>
      </c>
      <c r="BK657" s="101">
        <v>1</v>
      </c>
      <c r="BT657" s="101" t="s">
        <v>1505</v>
      </c>
      <c r="BW657" s="101">
        <v>1</v>
      </c>
      <c r="BY657" s="101" t="s">
        <v>92</v>
      </c>
      <c r="BZ657" s="101" t="str">
        <f t="shared" si="124"/>
        <v>Courbe EUR Corporate MID</v>
      </c>
      <c r="CA657" s="101" t="s">
        <v>4051</v>
      </c>
      <c r="CB657" s="122" t="s">
        <v>3759</v>
      </c>
      <c r="CC657" s="101" t="s">
        <v>4227</v>
      </c>
      <c r="CD657" s="42" t="s">
        <v>1633</v>
      </c>
      <c r="CE657" s="42" t="s">
        <v>1633</v>
      </c>
      <c r="CF657" s="42" t="str">
        <f>IFERROR(VLOOKUP(Funds[[#This Row],[Code ISIN]],[1]GLOBAL!$C$1:$L$27,10,FALSE)," ")</f>
        <v xml:space="preserve"> </v>
      </c>
      <c r="CG657" s="42" t="s">
        <v>1633</v>
      </c>
      <c r="CH657" s="42" t="s">
        <v>4374</v>
      </c>
      <c r="CI657" s="42" t="s">
        <v>1633</v>
      </c>
      <c r="CJ657" s="136">
        <v>44286</v>
      </c>
      <c r="CK657" s="96" t="s">
        <v>4374</v>
      </c>
      <c r="CL657" s="246" t="str">
        <f>VLOOKUP(Funds[[#This Row],[Code ISIN]],'Sheet1 - Table (1)'!$A$10:$AF$110017,MATCH("Funds Liquidity",'Sheet1 - Table (1)'!$10:$10,0),FALSE)</f>
        <v>Jour</v>
      </c>
      <c r="CN657" s="246" t="s">
        <v>140</v>
      </c>
    </row>
    <row r="658" spans="1:93">
      <c r="A658" s="80" t="s">
        <v>3100</v>
      </c>
      <c r="B658" s="305">
        <f>IF(ISERROR(VALUE(VLOOKUP($A658,'Sheet1 - Table (1)'!$A$8:$AG$1186,COLUMN(B$7),FALSE))),VLOOKUP(A658,TK_MANQUANTS,2,FALSE),IF(VALUE(VLOOKUP($A658,'Sheet1 - Table (1)'!$A$8:$AG$1186,COLUMN(B$7),FALSE))=0,VLOOKUP(A658,TK_MANQUANTS,2,FALSE),VALUE(VLOOKUP($A658,'Sheet1 - Table (1)'!$A$8:$AG$1186,COLUMN(B$7),FALSE))))</f>
        <v>33667269</v>
      </c>
      <c r="C658" s="80" t="str">
        <f>VLOOKUP($A658,'Sheet1 - Table (1)'!$A$8:$AG$1186,COLUMN(C$7),FALSE)</f>
        <v>CSIF (Lux) Bond Corporate EUR DB EUR</v>
      </c>
      <c r="D658" s="82">
        <f>VLOOKUP($A658,'Sheet1 - Table (1)'!$A$8:$AG$1186,COLUMN(D$7),FALSE)</f>
        <v>43830</v>
      </c>
      <c r="E658" s="124">
        <f>VLOOKUP($A658,'Sheet1 - Table (1)'!$A$8:$AG$1186,COLUMN(E$7),FALSE)</f>
        <v>0.03</v>
      </c>
      <c r="F658" s="80" t="b">
        <f>VLOOKUP($A658,'Sheet1 - Table (1)'!$A$8:$AG$1186,COLUMN(F$7),FALSE)</f>
        <v>1</v>
      </c>
      <c r="G658" s="80" t="str">
        <f>VLOOKUP($A658,'Sheet1 - Table (1)'!$A$8:$AG$1186,COLUMN(G$7),FALSE)</f>
        <v>Luxembourg</v>
      </c>
      <c r="H658" s="80" t="str">
        <f>VLOOKUP($A658,'Sheet1 - Table (1)'!$A$8:$AG$1186,COLUMN(H$7),FALSE)</f>
        <v>EUR</v>
      </c>
      <c r="I658" s="80" t="str">
        <f>VLOOKUP($A658,'Sheet1 - Table (1)'!$A$8:$AG$1186,COLUMN(I$7),FALSE)</f>
        <v>Fonds de placement</v>
      </c>
      <c r="J658" s="80" t="str">
        <f>VLOOKUP($A658,'Sheet1 - Table (1)'!$A$8:$AG$1186,COLUMN(J$7),FALSE)</f>
        <v>Obligation</v>
      </c>
      <c r="K658" s="82">
        <f>VLOOKUP($A658,'Sheet1 - Table (1)'!$A$8:$AG$1186,COLUMN(K$7),FALSE)</f>
        <v>44255</v>
      </c>
      <c r="L658" s="80">
        <f>VLOOKUP($A658,'Sheet1 - Table (1)'!$A$8:$AG$1186,COLUMN(L$7),FALSE)</f>
        <v>118.0043797</v>
      </c>
      <c r="M658" s="80" t="str">
        <f>VLOOKUP($A658,'Sheet1 - Table (1)'!$A$8:$AG$1186,COLUMN(M$7),FALSE)</f>
        <v>Retained</v>
      </c>
      <c r="N658" s="80">
        <f>VLOOKUP($A658,'Sheet1 - Table (1)'!$A$8:$AG$1186,COLUMN(N$7),FALSE)</f>
        <v>0</v>
      </c>
      <c r="O658" s="80" t="b">
        <f>VLOOKUP($A658,'Sheet1 - Table (1)'!$A$8:$AG$1186,COLUMN(O$7),FALSE)</f>
        <v>1</v>
      </c>
      <c r="P658" s="80" t="b">
        <f>VLOOKUP($A658,'Sheet1 - Table (1)'!$A$8:$AG$1186,COLUMN(P$7),FALSE)</f>
        <v>1</v>
      </c>
      <c r="Q658" s="80" t="b">
        <f>VLOOKUP($A658,'Sheet1 - Table (1)'!$A$8:$AG$1186,COLUMN(Q$7),FALSE)</f>
        <v>1</v>
      </c>
      <c r="R658" s="80" t="b">
        <f>VLOOKUP($A658,'Sheet1 - Table (1)'!$A$8:$AG$1186,COLUMN(R$7),FALSE)</f>
        <v>1</v>
      </c>
      <c r="S658" s="80">
        <f>VLOOKUP($A658,'Sheet1 - Table (1)'!$A$8:$AG$1186,COLUMN(S$7),FALSE)</f>
        <v>0</v>
      </c>
      <c r="T658" s="80" t="b">
        <f>VLOOKUP($A658,'Sheet1 - Table (1)'!$A$8:$AG$1186,COLUMN(T$7),FALSE)</f>
        <v>1</v>
      </c>
      <c r="U658" s="80" t="str">
        <f t="shared" si="123"/>
        <v>FR-IT-NE-SP-UK</v>
      </c>
      <c r="V658" s="80" t="str">
        <f>VLOOKUP($A658,'Sheet1 - Table (1)'!$A$8:$AG$1186,COLUMN(V$7)+3,FALSE)</f>
        <v>LU - SICAV - Parte 1</v>
      </c>
      <c r="W658" s="80" t="str">
        <f>VLOOKUP(A658,'Sheet1 - Table (1)'!$A$8:$AF$10075,MATCH($W$8,'Sheet1 - Table (1)'!$10:$10,0),FALSE)</f>
        <v>Détermination des Prix Quotidien</v>
      </c>
      <c r="X658" s="80" t="str">
        <f>VLOOKUP(A658,'Sheet1 - Table (1)'!$A$8:$AAB$10075,MATCH($X$8,'Sheet1 - Table (1)'!$10:$10,0),FALSE)</f>
        <v>Full</v>
      </c>
      <c r="Y658" s="96" t="str">
        <f t="shared" si="127"/>
        <v>Fonds de placement</v>
      </c>
      <c r="AA658" s="96" t="s">
        <v>1823</v>
      </c>
      <c r="AB658" s="96" t="s">
        <v>2481</v>
      </c>
      <c r="AC658" s="214" t="s">
        <v>140</v>
      </c>
      <c r="AD658" s="214" t="s">
        <v>2481</v>
      </c>
      <c r="AE658" s="96" t="s">
        <v>2542</v>
      </c>
      <c r="AF658" s="246" t="s">
        <v>2481</v>
      </c>
      <c r="AG658" s="96" t="s">
        <v>2857</v>
      </c>
      <c r="AI658" s="96" t="s">
        <v>380</v>
      </c>
      <c r="AJ658" s="96" t="s">
        <v>140</v>
      </c>
      <c r="AK658" s="96" t="s">
        <v>140</v>
      </c>
      <c r="AL658" s="96" t="s">
        <v>2481</v>
      </c>
      <c r="AM658" s="96" t="str">
        <f t="shared" si="125"/>
        <v>Obligations étrangères</v>
      </c>
      <c r="AO658" s="96" t="s">
        <v>2481</v>
      </c>
      <c r="AP658" s="96" t="s">
        <v>75</v>
      </c>
      <c r="AQ658" s="132">
        <v>5.14</v>
      </c>
      <c r="AR658" s="126">
        <v>9.9000000000000008E-3</v>
      </c>
      <c r="AS658" s="126">
        <f t="shared" si="126"/>
        <v>9.6000000000000009E-3</v>
      </c>
      <c r="AT658" s="126">
        <v>9.7500000000000003E-2</v>
      </c>
      <c r="AU658" s="126">
        <v>0.35049999999999998</v>
      </c>
      <c r="AV658" s="126">
        <v>0.56200000000000006</v>
      </c>
      <c r="AW658" s="126"/>
      <c r="AY658" s="101">
        <v>1</v>
      </c>
      <c r="BK658" s="101">
        <v>1</v>
      </c>
      <c r="BT658" s="101" t="s">
        <v>1505</v>
      </c>
      <c r="BW658" s="101">
        <v>1</v>
      </c>
      <c r="BY658" s="101" t="s">
        <v>3030</v>
      </c>
      <c r="BZ658" s="101" t="str">
        <f t="shared" si="124"/>
        <v>Courbe EUR Corporate MID</v>
      </c>
      <c r="CA658" s="101" t="s">
        <v>70</v>
      </c>
      <c r="CB658" s="101"/>
      <c r="CC658" s="101" t="s">
        <v>70</v>
      </c>
      <c r="CD658" s="42" t="s">
        <v>4374</v>
      </c>
      <c r="CE658" s="42" t="s">
        <v>4374</v>
      </c>
      <c r="CF658" s="42" t="str">
        <f>IFERROR(VLOOKUP(Funds[[#This Row],[Code ISIN]],[1]GLOBAL!$C$1:$L$27,10,FALSE)," ")</f>
        <v xml:space="preserve"> </v>
      </c>
      <c r="CG658" s="42" t="s">
        <v>4374</v>
      </c>
      <c r="CH658" s="42" t="s">
        <v>4374</v>
      </c>
      <c r="CI658" s="42" t="s">
        <v>4374</v>
      </c>
      <c r="CJ658" s="136">
        <f>CJ659</f>
        <v>43039</v>
      </c>
      <c r="CK658" s="96" t="s">
        <v>4374</v>
      </c>
      <c r="CL658" s="246" t="str">
        <f>VLOOKUP(Funds[[#This Row],[Code ISIN]],'Sheet1 - Table (1)'!$A$10:$AF$110017,MATCH("Funds Liquidity",'Sheet1 - Table (1)'!$10:$10,0),FALSE)</f>
        <v>Jour</v>
      </c>
      <c r="CN658" s="246" t="s">
        <v>140</v>
      </c>
    </row>
    <row r="659" spans="1:93">
      <c r="A659" s="80" t="s">
        <v>3025</v>
      </c>
      <c r="B659" s="305">
        <f>IF(ISERROR(VALUE(VLOOKUP($A659,'Sheet1 - Table (1)'!$A$8:$AG$1186,COLUMN(B$7),FALSE))),VLOOKUP(A659,TK_MANQUANTS,2,FALSE),IF(VALUE(VLOOKUP($A659,'Sheet1 - Table (1)'!$A$8:$AG$1186,COLUMN(B$7),FALSE))=0,VLOOKUP(A659,TK_MANQUANTS,2,FALSE),VALUE(VLOOKUP($A659,'Sheet1 - Table (1)'!$A$8:$AG$1186,COLUMN(B$7),FALSE))))</f>
        <v>33667277</v>
      </c>
      <c r="C659" s="80" t="str">
        <f>VLOOKUP($A659,'Sheet1 - Table (1)'!$A$8:$AG$1186,COLUMN(C$7),FALSE)</f>
        <v>CSIF (Lux) Bond Corporate EUR FB EUR</v>
      </c>
      <c r="D659" s="82">
        <f>VLOOKUP($A659,'Sheet1 - Table (1)'!$A$8:$AG$1186,COLUMN(D$7),FALSE)</f>
        <v>43830</v>
      </c>
      <c r="E659" s="124">
        <f>VLOOKUP($A659,'Sheet1 - Table (1)'!$A$8:$AG$1186,COLUMN(E$7),FALSE)</f>
        <v>0.22</v>
      </c>
      <c r="F659" s="80" t="b">
        <f>VLOOKUP($A659,'Sheet1 - Table (1)'!$A$8:$AG$1186,COLUMN(F$7),FALSE)</f>
        <v>1</v>
      </c>
      <c r="G659" s="80" t="str">
        <f>VLOOKUP($A659,'Sheet1 - Table (1)'!$A$8:$AG$1186,COLUMN(G$7),FALSE)</f>
        <v>Luxembourg</v>
      </c>
      <c r="H659" s="80" t="str">
        <f>VLOOKUP($A659,'Sheet1 - Table (1)'!$A$8:$AG$1186,COLUMN(H$7),FALSE)</f>
        <v>EUR</v>
      </c>
      <c r="I659" s="80" t="str">
        <f>VLOOKUP($A659,'Sheet1 - Table (1)'!$A$8:$AG$1186,COLUMN(I$7),FALSE)</f>
        <v>Fonds de placement</v>
      </c>
      <c r="J659" s="80" t="str">
        <f>VLOOKUP($A659,'Sheet1 - Table (1)'!$A$8:$AG$1186,COLUMN(J$7),FALSE)</f>
        <v>Obligation</v>
      </c>
      <c r="K659" s="82">
        <f>VLOOKUP($A659,'Sheet1 - Table (1)'!$A$8:$AG$1186,COLUMN(K$7),FALSE)</f>
        <v>44255</v>
      </c>
      <c r="L659" s="80">
        <f>VLOOKUP($A659,'Sheet1 - Table (1)'!$A$8:$AG$1186,COLUMN(L$7),FALSE)</f>
        <v>118.0043797</v>
      </c>
      <c r="M659" s="80" t="str">
        <f>VLOOKUP($A659,'Sheet1 - Table (1)'!$A$8:$AG$1186,COLUMN(M$7),FALSE)</f>
        <v>Retained</v>
      </c>
      <c r="N659" s="80">
        <f>VLOOKUP($A659,'Sheet1 - Table (1)'!$A$8:$AG$1186,COLUMN(N$7),FALSE)</f>
        <v>0</v>
      </c>
      <c r="O659" s="80" t="b">
        <f>VLOOKUP($A659,'Sheet1 - Table (1)'!$A$8:$AG$1186,COLUMN(O$7),FALSE)</f>
        <v>1</v>
      </c>
      <c r="P659" s="80" t="b">
        <f>VLOOKUP($A659,'Sheet1 - Table (1)'!$A$8:$AG$1186,COLUMN(P$7),FALSE)</f>
        <v>1</v>
      </c>
      <c r="Q659" s="80" t="b">
        <f>VLOOKUP($A659,'Sheet1 - Table (1)'!$A$8:$AG$1186,COLUMN(Q$7),FALSE)</f>
        <v>1</v>
      </c>
      <c r="R659" s="80" t="b">
        <f>VLOOKUP($A659,'Sheet1 - Table (1)'!$A$8:$AG$1186,COLUMN(R$7),FALSE)</f>
        <v>1</v>
      </c>
      <c r="S659" s="80">
        <f>VLOOKUP($A659,'Sheet1 - Table (1)'!$A$8:$AG$1186,COLUMN(S$7),FALSE)</f>
        <v>0</v>
      </c>
      <c r="T659" s="80" t="b">
        <f>VLOOKUP($A659,'Sheet1 - Table (1)'!$A$8:$AG$1186,COLUMN(T$7),FALSE)</f>
        <v>1</v>
      </c>
      <c r="U659" s="80" t="str">
        <f t="shared" si="123"/>
        <v>FR-IT-NE-SP-UK</v>
      </c>
      <c r="V659" s="80" t="str">
        <f>VLOOKUP($A659,'Sheet1 - Table (1)'!$A$8:$AG$1186,COLUMN(V$7)+3,FALSE)</f>
        <v>LU - SICAV - Parte 1</v>
      </c>
      <c r="W659" s="80" t="str">
        <f>VLOOKUP(A659,'Sheet1 - Table (1)'!$A$8:$AF$10075,MATCH($W$8,'Sheet1 - Table (1)'!$10:$10,0),FALSE)</f>
        <v>Détermination des Prix Quotidien</v>
      </c>
      <c r="X659" s="80" t="str">
        <f>VLOOKUP(A659,'Sheet1 - Table (1)'!$A$8:$AAB$10075,MATCH($X$8,'Sheet1 - Table (1)'!$10:$10,0),FALSE)</f>
        <v>Full</v>
      </c>
      <c r="Y659" s="96" t="str">
        <f t="shared" si="127"/>
        <v>Fonds de placement</v>
      </c>
      <c r="AA659" s="96" t="s">
        <v>1823</v>
      </c>
      <c r="AB659" s="96" t="s">
        <v>2481</v>
      </c>
      <c r="AC659" s="214" t="s">
        <v>140</v>
      </c>
      <c r="AD659" s="214" t="s">
        <v>2481</v>
      </c>
      <c r="AE659" s="96" t="s">
        <v>2542</v>
      </c>
      <c r="AF659" s="246" t="s">
        <v>2481</v>
      </c>
      <c r="AG659" s="96" t="s">
        <v>2857</v>
      </c>
      <c r="AI659" s="96" t="s">
        <v>380</v>
      </c>
      <c r="AJ659" s="96" t="s">
        <v>140</v>
      </c>
      <c r="AK659" s="96" t="s">
        <v>140</v>
      </c>
      <c r="AL659" s="96" t="s">
        <v>2481</v>
      </c>
      <c r="AM659" s="96" t="str">
        <f t="shared" si="125"/>
        <v>Obligations étrangères</v>
      </c>
      <c r="AO659" s="96" t="s">
        <v>2481</v>
      </c>
      <c r="AP659" s="96" t="s">
        <v>75</v>
      </c>
      <c r="AQ659" s="132">
        <v>5.14</v>
      </c>
      <c r="AR659" s="126">
        <v>9.9000000000000008E-3</v>
      </c>
      <c r="AS659" s="126">
        <f t="shared" si="126"/>
        <v>7.7000000000000002E-3</v>
      </c>
      <c r="AT659" s="126">
        <v>9.7500000000000003E-2</v>
      </c>
      <c r="AU659" s="126">
        <v>0.35049999999999998</v>
      </c>
      <c r="AV659" s="126">
        <v>0.56200000000000006</v>
      </c>
      <c r="AW659" s="126"/>
      <c r="AY659" s="101">
        <v>1</v>
      </c>
      <c r="BK659" s="101">
        <v>1</v>
      </c>
      <c r="BT659" s="101" t="s">
        <v>1505</v>
      </c>
      <c r="BW659" s="101">
        <v>1</v>
      </c>
      <c r="BY659" s="101" t="s">
        <v>3030</v>
      </c>
      <c r="BZ659" s="101" t="str">
        <f t="shared" si="124"/>
        <v>Courbe EUR Corporate MID</v>
      </c>
      <c r="CA659" s="101" t="s">
        <v>70</v>
      </c>
      <c r="CB659" s="101"/>
      <c r="CC659" s="101" t="s">
        <v>70</v>
      </c>
      <c r="CD659" s="42" t="s">
        <v>4374</v>
      </c>
      <c r="CE659" s="42" t="s">
        <v>4374</v>
      </c>
      <c r="CF659" s="42" t="str">
        <f>IFERROR(VLOOKUP(Funds[[#This Row],[Code ISIN]],[1]GLOBAL!$C$1:$L$27,10,FALSE)," ")</f>
        <v xml:space="preserve"> </v>
      </c>
      <c r="CG659" s="42" t="s">
        <v>4374</v>
      </c>
      <c r="CH659" s="42" t="s">
        <v>4374</v>
      </c>
      <c r="CI659" s="42" t="s">
        <v>4374</v>
      </c>
      <c r="CJ659" s="136">
        <f>CJ660</f>
        <v>43039</v>
      </c>
      <c r="CK659" s="96" t="s">
        <v>4374</v>
      </c>
      <c r="CL659" s="246" t="str">
        <f>VLOOKUP(Funds[[#This Row],[Code ISIN]],'Sheet1 - Table (1)'!$A$10:$AF$110017,MATCH("Funds Liquidity",'Sheet1 - Table (1)'!$10:$10,0),FALSE)</f>
        <v>Jour</v>
      </c>
    </row>
    <row r="660" spans="1:93">
      <c r="A660" s="96" t="s">
        <v>144</v>
      </c>
      <c r="B660" s="305">
        <f>IF(ISERROR(VALUE(VLOOKUP($A660,'Sheet1 - Table (1)'!$A$8:$AG$1186,COLUMN(B$7),FALSE))),VLOOKUP(A660,TK_MANQUANTS,2,FALSE),IF(VALUE(VLOOKUP($A660,'Sheet1 - Table (1)'!$A$8:$AG$1186,COLUMN(B$7),FALSE))=0,VLOOKUP(A660,TK_MANQUANTS,2,FALSE),VALUE(VLOOKUP($A660,'Sheet1 - Table (1)'!$A$8:$AG$1186,COLUMN(B$7),FALSE))))</f>
        <v>1657955</v>
      </c>
      <c r="C660" s="80" t="str">
        <f>VLOOKUP($A660,'Sheet1 - Table (1)'!$A$8:$AG$1186,COLUMN(C$7),FALSE)</f>
        <v>Pictet-EUR Corporate Bonds-HI CHF</v>
      </c>
      <c r="D660" s="82">
        <f>VLOOKUP($A660,'Sheet1 - Table (1)'!$A$8:$AG$1186,COLUMN(D$7),FALSE)</f>
        <v>43830</v>
      </c>
      <c r="E660" s="124">
        <f>VLOOKUP($A660,'Sheet1 - Table (1)'!$A$8:$AG$1186,COLUMN(E$7),FALSE)</f>
        <v>0.66</v>
      </c>
      <c r="F660" s="80" t="b">
        <f>VLOOKUP($A660,'Sheet1 - Table (1)'!$A$8:$AG$1186,COLUMN(F$7),FALSE)</f>
        <v>1</v>
      </c>
      <c r="G660" s="80" t="str">
        <f>VLOOKUP($A660,'Sheet1 - Table (1)'!$A$8:$AG$1186,COLUMN(G$7),FALSE)</f>
        <v>Luxembourg</v>
      </c>
      <c r="H660" s="80" t="str">
        <f>VLOOKUP($A660,'Sheet1 - Table (1)'!$A$8:$AG$1186,COLUMN(H$7),FALSE)</f>
        <v>CHF</v>
      </c>
      <c r="I660" s="80" t="str">
        <f>VLOOKUP($A660,'Sheet1 - Table (1)'!$A$8:$AG$1186,COLUMN(I$7),FALSE)</f>
        <v>Fonds de placement</v>
      </c>
      <c r="J660" s="80" t="str">
        <f>VLOOKUP($A660,'Sheet1 - Table (1)'!$A$8:$AG$1186,COLUMN(J$7),FALSE)</f>
        <v>Obligation</v>
      </c>
      <c r="K660" s="82">
        <f>VLOOKUP($A660,'Sheet1 - Table (1)'!$A$8:$AG$1186,COLUMN(K$7),FALSE)</f>
        <v>44255</v>
      </c>
      <c r="L660" s="80">
        <f>VLOOKUP($A660,'Sheet1 - Table (1)'!$A$8:$AG$1186,COLUMN(L$7),FALSE)</f>
        <v>958.20692910000002</v>
      </c>
      <c r="M660" s="80" t="str">
        <f>VLOOKUP($A660,'Sheet1 - Table (1)'!$A$8:$AG$1186,COLUMN(M$7),FALSE)</f>
        <v>Retained</v>
      </c>
      <c r="N660" s="80">
        <f>VLOOKUP($A660,'Sheet1 - Table (1)'!$A$8:$AG$1186,COLUMN(N$7),FALSE)</f>
        <v>0</v>
      </c>
      <c r="O660" s="80" t="b">
        <f>VLOOKUP($A660,'Sheet1 - Table (1)'!$A$8:$AG$1186,COLUMN(O$7),FALSE)</f>
        <v>1</v>
      </c>
      <c r="P660" s="80">
        <f>VLOOKUP($A660,'Sheet1 - Table (1)'!$A$8:$AG$1186,COLUMN(P$7),FALSE)</f>
        <v>0</v>
      </c>
      <c r="Q660" s="80" t="b">
        <f>VLOOKUP($A660,'Sheet1 - Table (1)'!$A$8:$AG$1186,COLUMN(Q$7),FALSE)</f>
        <v>1</v>
      </c>
      <c r="R660" s="80">
        <f>VLOOKUP($A660,'Sheet1 - Table (1)'!$A$8:$AG$1186,COLUMN(R$7),FALSE)</f>
        <v>0</v>
      </c>
      <c r="S660" s="80" t="b">
        <f>VLOOKUP($A660,'Sheet1 - Table (1)'!$A$8:$AG$1186,COLUMN(S$7),FALSE)</f>
        <v>1</v>
      </c>
      <c r="T660" s="80" t="b">
        <f>VLOOKUP($A660,'Sheet1 - Table (1)'!$A$8:$AG$1186,COLUMN(T$7),FALSE)</f>
        <v>1</v>
      </c>
      <c r="U660" s="80" t="str">
        <f t="shared" si="123"/>
        <v>FR-NE-GE-UK</v>
      </c>
      <c r="V660" s="80" t="str">
        <f>VLOOKUP($A660,'Sheet1 - Table (1)'!$A$8:$AG$1186,COLUMN(V$7)+3,FALSE)</f>
        <v>LU - SICAV - Parte 1</v>
      </c>
      <c r="W660" s="80" t="str">
        <f>VLOOKUP(A660,'Sheet1 - Table (1)'!$A$8:$AF$10075,MATCH($W$8,'Sheet1 - Table (1)'!$10:$10,0),FALSE)</f>
        <v>Détermination des Prix Quotidien</v>
      </c>
      <c r="X660" s="80">
        <f>VLOOKUP(A660,'Sheet1 - Table (1)'!$A$8:$AAB$10075,MATCH($X$8,'Sheet1 - Table (1)'!$10:$10,0),FALSE)</f>
        <v>0</v>
      </c>
      <c r="Y660" s="96" t="str">
        <f t="shared" si="127"/>
        <v>Fonds de placement</v>
      </c>
      <c r="AA660" s="96" t="s">
        <v>1823</v>
      </c>
      <c r="AB660" s="96" t="s">
        <v>2481</v>
      </c>
      <c r="AC660" s="214" t="s">
        <v>140</v>
      </c>
      <c r="AD660" s="214" t="s">
        <v>2481</v>
      </c>
      <c r="AE660" s="96" t="s">
        <v>2542</v>
      </c>
      <c r="AF660" s="246" t="s">
        <v>2481</v>
      </c>
      <c r="AG660" s="96" t="s">
        <v>2857</v>
      </c>
      <c r="AI660" s="96" t="s">
        <v>380</v>
      </c>
      <c r="AJ660" s="96" t="s">
        <v>140</v>
      </c>
      <c r="AK660" s="96" t="s">
        <v>140</v>
      </c>
      <c r="AL660" s="96" t="s">
        <v>2481</v>
      </c>
      <c r="AM660" s="96" t="str">
        <f t="shared" si="125"/>
        <v>Obligations étrangères hedged</v>
      </c>
      <c r="AO660" s="96" t="s">
        <v>2064</v>
      </c>
      <c r="AP660" s="96" t="s">
        <v>75</v>
      </c>
      <c r="AQ660" s="132">
        <v>5.12</v>
      </c>
      <c r="AR660" s="126">
        <v>8.5000000000000006E-3</v>
      </c>
      <c r="AS660" s="101">
        <f t="shared" si="126"/>
        <v>1.9000000000000006E-3</v>
      </c>
      <c r="AT660" s="101">
        <v>4.9000000000000002E-2</v>
      </c>
      <c r="AU660" s="101">
        <v>0.24099999999999999</v>
      </c>
      <c r="AV660" s="101">
        <v>0.65800000000000003</v>
      </c>
      <c r="AW660" s="101">
        <v>5.1999999999999998E-2</v>
      </c>
      <c r="AX660" s="101">
        <v>1</v>
      </c>
      <c r="BK660" s="101">
        <v>1</v>
      </c>
      <c r="BW660" s="101">
        <v>1</v>
      </c>
      <c r="BY660" s="96" t="s">
        <v>1225</v>
      </c>
      <c r="BZ660" s="101" t="str">
        <f>IF(AJ660="Obligations",AP660&amp;" "&amp;AI660&amp;" "&amp;IF(AI660="High Yield",IF(AQ660&lt;2.5,"SHORT",IF(AQ660&gt;4,"LONG","MID")),IF(AQ660&lt;3.5,"SHORT",IF(AQ660&gt;8,"LONG","MID"))),"")</f>
        <v>Courbe EUR Corporate MID</v>
      </c>
      <c r="CA660" s="101" t="s">
        <v>70</v>
      </c>
      <c r="CB660" s="101"/>
      <c r="CC660" s="101" t="s">
        <v>70</v>
      </c>
      <c r="CD660" s="42" t="s">
        <v>4374</v>
      </c>
      <c r="CE660" s="42" t="s">
        <v>4374</v>
      </c>
      <c r="CF660" s="42" t="str">
        <f>IFERROR(VLOOKUP(Funds[[#This Row],[Code ISIN]],[1]GLOBAL!$C$1:$L$27,10,FALSE)," ")</f>
        <v xml:space="preserve"> </v>
      </c>
      <c r="CG660" s="42" t="s">
        <v>4374</v>
      </c>
      <c r="CH660" s="42" t="s">
        <v>4374</v>
      </c>
      <c r="CI660" s="42" t="s">
        <v>4374</v>
      </c>
      <c r="CJ660" s="123">
        <v>43039</v>
      </c>
      <c r="CK660" s="96" t="s">
        <v>4374</v>
      </c>
      <c r="CL660" s="246" t="str">
        <f>VLOOKUP(Funds[[#This Row],[Code ISIN]],'Sheet1 - Table (1)'!$A$10:$AF$110017,MATCH("Funds Liquidity",'Sheet1 - Table (1)'!$10:$10,0),FALSE)</f>
        <v>Jour</v>
      </c>
    </row>
    <row r="661" spans="1:93">
      <c r="A661" s="80" t="s">
        <v>256</v>
      </c>
      <c r="B661" s="305">
        <f>IF(ISERROR(VALUE(VLOOKUP($A661,'Sheet1 - Table (1)'!$A$8:$AG$1186,COLUMN(B$7),FALSE))),VLOOKUP(A661,TK_MANQUANTS,2,FALSE),IF(VALUE(VLOOKUP($A661,'Sheet1 - Table (1)'!$A$8:$AG$1186,COLUMN(B$7),FALSE))=0,VLOOKUP(A661,TK_MANQUANTS,2,FALSE),VALUE(VLOOKUP($A661,'Sheet1 - Table (1)'!$A$8:$AG$1186,COLUMN(B$7),FALSE))))</f>
        <v>1657958</v>
      </c>
      <c r="C661" s="80" t="str">
        <f>VLOOKUP($A661,'Sheet1 - Table (1)'!$A$8:$AG$1186,COLUMN(C$7),FALSE)</f>
        <v>Pictet-EUR Corporate Bonds-HP CHF</v>
      </c>
      <c r="D661" s="82">
        <f>VLOOKUP($A661,'Sheet1 - Table (1)'!$A$8:$AG$1186,COLUMN(D$7),FALSE)</f>
        <v>43830</v>
      </c>
      <c r="E661" s="124">
        <f>VLOOKUP($A661,'Sheet1 - Table (1)'!$A$8:$AG$1186,COLUMN(E$7),FALSE)</f>
        <v>1.06</v>
      </c>
      <c r="F661" s="80" t="b">
        <f>VLOOKUP($A661,'Sheet1 - Table (1)'!$A$8:$AG$1186,COLUMN(F$7),FALSE)</f>
        <v>1</v>
      </c>
      <c r="G661" s="80" t="str">
        <f>VLOOKUP($A661,'Sheet1 - Table (1)'!$A$8:$AG$1186,COLUMN(G$7),FALSE)</f>
        <v>Luxembourg</v>
      </c>
      <c r="H661" s="80" t="str">
        <f>VLOOKUP($A661,'Sheet1 - Table (1)'!$A$8:$AG$1186,COLUMN(H$7),FALSE)</f>
        <v>CHF</v>
      </c>
      <c r="I661" s="80" t="str">
        <f>VLOOKUP($A661,'Sheet1 - Table (1)'!$A$8:$AG$1186,COLUMN(I$7),FALSE)</f>
        <v>Fonds de placement</v>
      </c>
      <c r="J661" s="80" t="str">
        <f>VLOOKUP($A661,'Sheet1 - Table (1)'!$A$8:$AG$1186,COLUMN(J$7),FALSE)</f>
        <v>Obligation</v>
      </c>
      <c r="K661" s="82">
        <f>VLOOKUP($A661,'Sheet1 - Table (1)'!$A$8:$AG$1186,COLUMN(K$7),FALSE)</f>
        <v>44255</v>
      </c>
      <c r="L661" s="80">
        <f>VLOOKUP($A661,'Sheet1 - Table (1)'!$A$8:$AG$1186,COLUMN(L$7),FALSE)</f>
        <v>958.20692910000002</v>
      </c>
      <c r="M661" s="80" t="str">
        <f>VLOOKUP($A661,'Sheet1 - Table (1)'!$A$8:$AG$1186,COLUMN(M$7),FALSE)</f>
        <v>Retained</v>
      </c>
      <c r="N661" s="80" t="b">
        <f>VLOOKUP($A661,'Sheet1 - Table (1)'!$A$8:$AG$1186,COLUMN(N$7),FALSE)</f>
        <v>1</v>
      </c>
      <c r="O661" s="80" t="b">
        <f>VLOOKUP($A661,'Sheet1 - Table (1)'!$A$8:$AG$1186,COLUMN(O$7),FALSE)</f>
        <v>1</v>
      </c>
      <c r="P661" s="80">
        <f>VLOOKUP($A661,'Sheet1 - Table (1)'!$A$8:$AG$1186,COLUMN(P$7),FALSE)</f>
        <v>0</v>
      </c>
      <c r="Q661" s="80" t="b">
        <f>VLOOKUP($A661,'Sheet1 - Table (1)'!$A$8:$AG$1186,COLUMN(Q$7),FALSE)</f>
        <v>1</v>
      </c>
      <c r="R661" s="80">
        <f>VLOOKUP($A661,'Sheet1 - Table (1)'!$A$8:$AG$1186,COLUMN(R$7),FALSE)</f>
        <v>0</v>
      </c>
      <c r="S661" s="80" t="b">
        <f>VLOOKUP($A661,'Sheet1 - Table (1)'!$A$8:$AG$1186,COLUMN(S$7),FALSE)</f>
        <v>1</v>
      </c>
      <c r="T661" s="80" t="b">
        <f>VLOOKUP($A661,'Sheet1 - Table (1)'!$A$8:$AG$1186,COLUMN(T$7),FALSE)</f>
        <v>1</v>
      </c>
      <c r="U661" s="80" t="str">
        <f t="shared" si="123"/>
        <v>BE-FR-NE-GE-UK</v>
      </c>
      <c r="V661" s="80" t="str">
        <f>VLOOKUP($A661,'Sheet1 - Table (1)'!$A$8:$AG$1186,COLUMN(V$7)+3,FALSE)</f>
        <v>LU - SICAV - Parte 1</v>
      </c>
      <c r="W661" s="80" t="str">
        <f>VLOOKUP(A661,'Sheet1 - Table (1)'!$A$8:$AF$10075,MATCH($W$8,'Sheet1 - Table (1)'!$10:$10,0),FALSE)</f>
        <v>Détermination des Prix Quotidien</v>
      </c>
      <c r="X661" s="80">
        <f>VLOOKUP(A661,'Sheet1 - Table (1)'!$A$8:$AAB$10075,MATCH($X$8,'Sheet1 - Table (1)'!$10:$10,0),FALSE)</f>
        <v>0</v>
      </c>
      <c r="Y661" s="96" t="str">
        <f t="shared" si="127"/>
        <v>Fonds de placement</v>
      </c>
      <c r="AA661" s="96" t="s">
        <v>1823</v>
      </c>
      <c r="AB661" s="96" t="s">
        <v>2481</v>
      </c>
      <c r="AC661" s="214" t="s">
        <v>140</v>
      </c>
      <c r="AD661" s="214" t="s">
        <v>2481</v>
      </c>
      <c r="AE661" s="96" t="s">
        <v>2542</v>
      </c>
      <c r="AF661" s="246" t="s">
        <v>2481</v>
      </c>
      <c r="AI661" s="96" t="s">
        <v>380</v>
      </c>
      <c r="AJ661" s="96" t="s">
        <v>140</v>
      </c>
      <c r="AK661" s="96" t="s">
        <v>140</v>
      </c>
      <c r="AL661" s="96" t="s">
        <v>2481</v>
      </c>
      <c r="AM661" s="96" t="str">
        <f t="shared" si="125"/>
        <v>Obligations étrangères hedged</v>
      </c>
      <c r="AO661" s="96" t="s">
        <v>2481</v>
      </c>
      <c r="AP661" s="96" t="s">
        <v>75</v>
      </c>
      <c r="AQ661" s="130">
        <f>AQ660</f>
        <v>5.12</v>
      </c>
      <c r="AR661" s="131">
        <f>AR660</f>
        <v>8.5000000000000006E-3</v>
      </c>
      <c r="AS661" s="131">
        <f t="shared" si="126"/>
        <v>-2.0999999999999994E-3</v>
      </c>
      <c r="AT661" s="131">
        <f>AT659</f>
        <v>9.7500000000000003E-2</v>
      </c>
      <c r="AU661" s="131">
        <f>AU659</f>
        <v>0.35049999999999998</v>
      </c>
      <c r="AV661" s="131">
        <f>AV659</f>
        <v>0.56200000000000006</v>
      </c>
      <c r="AW661" s="131">
        <f>AW659</f>
        <v>0</v>
      </c>
      <c r="AX661" s="101">
        <v>1</v>
      </c>
      <c r="BK661" s="101">
        <v>1</v>
      </c>
      <c r="BW661" s="101">
        <v>1</v>
      </c>
      <c r="BZ661" s="101" t="str">
        <f>IF(AJ661="Obligations",AP661&amp;" "&amp;AI661&amp;" "&amp;IF(AI661="High Yield",IF(AQ661&lt;2.5,"SHORT",IF(AQ661&gt;4,"LONG","MID")),IF(AQ661&lt;3.5,"SHORT",IF(AQ661&gt;8,"LONG","MID"))),"")</f>
        <v>Courbe EUR Corporate MID</v>
      </c>
      <c r="CA661" s="101" t="s">
        <v>70</v>
      </c>
      <c r="CB661" s="101"/>
      <c r="CC661" s="101" t="s">
        <v>70</v>
      </c>
      <c r="CD661" s="42" t="s">
        <v>4374</v>
      </c>
      <c r="CE661" s="42" t="s">
        <v>4374</v>
      </c>
      <c r="CF661" s="42" t="str">
        <f>IFERROR(VLOOKUP(Funds[[#This Row],[Code ISIN]],[1]GLOBAL!$C$1:$L$27,10,FALSE)," ")</f>
        <v xml:space="preserve"> </v>
      </c>
      <c r="CG661" s="42" t="s">
        <v>4374</v>
      </c>
      <c r="CH661" s="42" t="s">
        <v>4374</v>
      </c>
      <c r="CI661" s="42" t="s">
        <v>4374</v>
      </c>
      <c r="CJ661" s="136">
        <f>CJ660</f>
        <v>43039</v>
      </c>
      <c r="CK661" s="96" t="s">
        <v>4374</v>
      </c>
      <c r="CL661" s="246" t="str">
        <f>VLOOKUP(Funds[[#This Row],[Code ISIN]],'Sheet1 - Table (1)'!$A$10:$AF$110017,MATCH("Funds Liquidity",'Sheet1 - Table (1)'!$10:$10,0),FALSE)</f>
        <v>Jour</v>
      </c>
    </row>
    <row r="662" spans="1:93">
      <c r="A662" s="80" t="s">
        <v>257</v>
      </c>
      <c r="B662" s="305">
        <f>IF(ISERROR(VALUE(VLOOKUP($A662,'Sheet1 - Table (1)'!$A$8:$AG$1186,COLUMN(B$7),FALSE))),VLOOKUP(A662,TK_MANQUANTS,2,FALSE),IF(VALUE(VLOOKUP($A662,'Sheet1 - Table (1)'!$A$8:$AG$1186,COLUMN(B$7),FALSE))=0,VLOOKUP(A662,TK_MANQUANTS,2,FALSE),VALUE(VLOOKUP($A662,'Sheet1 - Table (1)'!$A$8:$AG$1186,COLUMN(B$7),FALSE))))</f>
        <v>1226011</v>
      </c>
      <c r="C662" s="80" t="str">
        <f>VLOOKUP($A662,'Sheet1 - Table (1)'!$A$8:$AG$1186,COLUMN(C$7),FALSE)</f>
        <v>Pictet-EUR Corporate Bonds-I</v>
      </c>
      <c r="D662" s="82">
        <f>VLOOKUP($A662,'Sheet1 - Table (1)'!$A$8:$AG$1186,COLUMN(D$7),FALSE)</f>
        <v>43830</v>
      </c>
      <c r="E662" s="124">
        <f>VLOOKUP($A662,'Sheet1 - Table (1)'!$A$8:$AG$1186,COLUMN(E$7),FALSE)</f>
        <v>0.61</v>
      </c>
      <c r="F662" s="80" t="b">
        <f>VLOOKUP($A662,'Sheet1 - Table (1)'!$A$8:$AG$1186,COLUMN(F$7),FALSE)</f>
        <v>1</v>
      </c>
      <c r="G662" s="80" t="str">
        <f>VLOOKUP($A662,'Sheet1 - Table (1)'!$A$8:$AG$1186,COLUMN(G$7),FALSE)</f>
        <v>Luxembourg</v>
      </c>
      <c r="H662" s="80" t="str">
        <f>VLOOKUP($A662,'Sheet1 - Table (1)'!$A$8:$AG$1186,COLUMN(H$7),FALSE)</f>
        <v>EUR</v>
      </c>
      <c r="I662" s="80" t="str">
        <f>VLOOKUP($A662,'Sheet1 - Table (1)'!$A$8:$AG$1186,COLUMN(I$7),FALSE)</f>
        <v>Fonds de placement</v>
      </c>
      <c r="J662" s="80" t="str">
        <f>VLOOKUP($A662,'Sheet1 - Table (1)'!$A$8:$AG$1186,COLUMN(J$7),FALSE)</f>
        <v>Obligation</v>
      </c>
      <c r="K662" s="82">
        <f>VLOOKUP($A662,'Sheet1 - Table (1)'!$A$8:$AG$1186,COLUMN(K$7),FALSE)</f>
        <v>44255</v>
      </c>
      <c r="L662" s="80">
        <f>VLOOKUP($A662,'Sheet1 - Table (1)'!$A$8:$AG$1186,COLUMN(L$7),FALSE)</f>
        <v>958.20692910000002</v>
      </c>
      <c r="M662" s="80" t="str">
        <f>VLOOKUP($A662,'Sheet1 - Table (1)'!$A$8:$AG$1186,COLUMN(M$7),FALSE)</f>
        <v>Retained</v>
      </c>
      <c r="N662" s="80" t="b">
        <f>VLOOKUP($A662,'Sheet1 - Table (1)'!$A$8:$AG$1186,COLUMN(N$7),FALSE)</f>
        <v>1</v>
      </c>
      <c r="O662" s="80" t="b">
        <f>VLOOKUP($A662,'Sheet1 - Table (1)'!$A$8:$AG$1186,COLUMN(O$7),FALSE)</f>
        <v>1</v>
      </c>
      <c r="P662" s="80" t="b">
        <f>VLOOKUP($A662,'Sheet1 - Table (1)'!$A$8:$AG$1186,COLUMN(P$7),FALSE)</f>
        <v>1</v>
      </c>
      <c r="Q662" s="80" t="b">
        <f>VLOOKUP($A662,'Sheet1 - Table (1)'!$A$8:$AG$1186,COLUMN(Q$7),FALSE)</f>
        <v>1</v>
      </c>
      <c r="R662" s="80" t="b">
        <f>VLOOKUP($A662,'Sheet1 - Table (1)'!$A$8:$AG$1186,COLUMN(R$7),FALSE)</f>
        <v>1</v>
      </c>
      <c r="S662" s="80" t="b">
        <f>VLOOKUP($A662,'Sheet1 - Table (1)'!$A$8:$AG$1186,COLUMN(S$7),FALSE)</f>
        <v>1</v>
      </c>
      <c r="T662" s="80" t="b">
        <f>VLOOKUP($A662,'Sheet1 - Table (1)'!$A$8:$AG$1186,COLUMN(T$7),FALSE)</f>
        <v>1</v>
      </c>
      <c r="U662" s="80" t="str">
        <f t="shared" si="123"/>
        <v>BE-FR-IT-NE-SP-GE-UK</v>
      </c>
      <c r="V662" s="80" t="str">
        <f>VLOOKUP($A662,'Sheet1 - Table (1)'!$A$8:$AG$1186,COLUMN(V$7)+3,FALSE)</f>
        <v>LU - SICAV - Parte 1</v>
      </c>
      <c r="W662" s="80" t="str">
        <f>VLOOKUP(A662,'Sheet1 - Table (1)'!$A$8:$AF$10075,MATCH($W$8,'Sheet1 - Table (1)'!$10:$10,0),FALSE)</f>
        <v>Détermination des Prix Quotidien</v>
      </c>
      <c r="X662" s="80">
        <f>VLOOKUP(A662,'Sheet1 - Table (1)'!$A$8:$AAB$10075,MATCH($X$8,'Sheet1 - Table (1)'!$10:$10,0),FALSE)</f>
        <v>0</v>
      </c>
      <c r="Y662" s="96" t="str">
        <f t="shared" si="127"/>
        <v>Fonds de placement</v>
      </c>
      <c r="AA662" s="96" t="s">
        <v>1823</v>
      </c>
      <c r="AB662" s="96" t="s">
        <v>2481</v>
      </c>
      <c r="AC662" s="214" t="s">
        <v>140</v>
      </c>
      <c r="AD662" s="214" t="s">
        <v>2481</v>
      </c>
      <c r="AE662" s="96" t="s">
        <v>2542</v>
      </c>
      <c r="AF662" s="246" t="s">
        <v>2481</v>
      </c>
      <c r="AG662" s="96" t="s">
        <v>2857</v>
      </c>
      <c r="AI662" s="96" t="s">
        <v>380</v>
      </c>
      <c r="AJ662" s="96" t="s">
        <v>140</v>
      </c>
      <c r="AK662" s="96" t="s">
        <v>140</v>
      </c>
      <c r="AL662" s="96" t="s">
        <v>2481</v>
      </c>
      <c r="AM662" s="96" t="str">
        <f t="shared" si="125"/>
        <v>Obligations étrangères</v>
      </c>
      <c r="AO662" s="96" t="s">
        <v>2481</v>
      </c>
      <c r="AP662" s="96" t="s">
        <v>75</v>
      </c>
      <c r="AQ662" s="130">
        <f>AQ660</f>
        <v>5.12</v>
      </c>
      <c r="AR662" s="131">
        <f>AR660</f>
        <v>8.5000000000000006E-3</v>
      </c>
      <c r="AS662" s="131">
        <f t="shared" si="126"/>
        <v>2.4000000000000011E-3</v>
      </c>
      <c r="AT662" s="131">
        <f>AT659</f>
        <v>9.7500000000000003E-2</v>
      </c>
      <c r="AU662" s="131">
        <f>AU659</f>
        <v>0.35049999999999998</v>
      </c>
      <c r="AV662" s="131">
        <f>AV659</f>
        <v>0.56200000000000006</v>
      </c>
      <c r="AW662" s="131">
        <f>AW659</f>
        <v>0</v>
      </c>
      <c r="AY662" s="101">
        <v>1</v>
      </c>
      <c r="BK662" s="101">
        <v>1</v>
      </c>
      <c r="BW662" s="101">
        <v>1</v>
      </c>
      <c r="BY662" s="101" t="s">
        <v>94</v>
      </c>
      <c r="BZ662" s="101" t="str">
        <f>IF(AJ662="Obligations",AP662&amp;" "&amp;AI662&amp;" "&amp;IF(AQ662&lt;3.5,"SHORT",IF(AQ662&gt;8,"LONG","MID")),"")</f>
        <v>Courbe EUR Corporate MID</v>
      </c>
      <c r="CA662" s="101" t="s">
        <v>70</v>
      </c>
      <c r="CB662" s="101"/>
      <c r="CC662" s="101" t="s">
        <v>70</v>
      </c>
      <c r="CD662" s="42" t="s">
        <v>4374</v>
      </c>
      <c r="CE662" s="42" t="s">
        <v>4374</v>
      </c>
      <c r="CF662" s="42" t="str">
        <f>IFERROR(VLOOKUP(Funds[[#This Row],[Code ISIN]],[1]GLOBAL!$C$1:$L$27,10,FALSE)," ")</f>
        <v xml:space="preserve"> </v>
      </c>
      <c r="CG662" s="42" t="s">
        <v>4374</v>
      </c>
      <c r="CH662" s="42" t="s">
        <v>4374</v>
      </c>
      <c r="CI662" s="42" t="s">
        <v>4374</v>
      </c>
      <c r="CJ662" s="136">
        <f>CJ660</f>
        <v>43039</v>
      </c>
      <c r="CK662" s="96" t="s">
        <v>4374</v>
      </c>
      <c r="CL662" s="246" t="str">
        <f>VLOOKUP(Funds[[#This Row],[Code ISIN]],'Sheet1 - Table (1)'!$A$10:$AF$110017,MATCH("Funds Liquidity",'Sheet1 - Table (1)'!$10:$10,0),FALSE)</f>
        <v>Jour</v>
      </c>
    </row>
    <row r="663" spans="1:93">
      <c r="A663" s="80" t="s">
        <v>801</v>
      </c>
      <c r="B663" s="305">
        <f>IF(ISERROR(VALUE(VLOOKUP($A663,'Sheet1 - Table (1)'!$A$8:$AG$1186,COLUMN(B$7),FALSE))),VLOOKUP(A663,TK_MANQUANTS,2,FALSE),IF(VALUE(VLOOKUP($A663,'Sheet1 - Table (1)'!$A$8:$AG$1186,COLUMN(B$7),FALSE))=0,VLOOKUP(A663,TK_MANQUANTS,2,FALSE),VALUE(VLOOKUP($A663,'Sheet1 - Table (1)'!$A$8:$AG$1186,COLUMN(B$7),FALSE))))</f>
        <v>10340351</v>
      </c>
      <c r="C663" s="80" t="str">
        <f>VLOOKUP($A663,'Sheet1 - Table (1)'!$A$8:$AG$1186,COLUMN(C$7),FALSE)</f>
        <v>BCV Systematic Premia Equity Opportunity A (CHF)</v>
      </c>
      <c r="D663" s="82">
        <f>VLOOKUP($A663,'Sheet1 - Table (1)'!$A$8:$AG$1186,COLUMN(D$7),FALSE)</f>
        <v>43880</v>
      </c>
      <c r="E663" s="124">
        <f>VLOOKUP($A663,'Sheet1 - Table (1)'!$A$8:$AG$1186,COLUMN(E$7),FALSE)</f>
        <v>1.8</v>
      </c>
      <c r="F663" s="80" t="b">
        <f>VLOOKUP($A663,'Sheet1 - Table (1)'!$A$8:$AG$1186,COLUMN(F$7),FALSE)</f>
        <v>1</v>
      </c>
      <c r="G663" s="80" t="str">
        <f>VLOOKUP($A663,'Sheet1 - Table (1)'!$A$8:$AG$1186,COLUMN(G$7),FALSE)</f>
        <v>Luxembourg</v>
      </c>
      <c r="H663" s="80" t="str">
        <f>VLOOKUP($A663,'Sheet1 - Table (1)'!$A$8:$AG$1186,COLUMN(H$7),FALSE)</f>
        <v>CHF</v>
      </c>
      <c r="I663" s="80" t="str">
        <f>VLOOKUP($A663,'Sheet1 - Table (1)'!$A$8:$AG$1186,COLUMN(I$7),FALSE)</f>
        <v>Fonds de placement</v>
      </c>
      <c r="J663" s="80" t="str">
        <f>VLOOKUP($A663,'Sheet1 - Table (1)'!$A$8:$AG$1186,COLUMN(J$7),FALSE)</f>
        <v>Alternatives</v>
      </c>
      <c r="K663" s="82">
        <f>VLOOKUP($A663,'Sheet1 - Table (1)'!$A$8:$AG$1186,COLUMN(K$7),FALSE)</f>
        <v>44255</v>
      </c>
      <c r="L663" s="80">
        <f>VLOOKUP($A663,'Sheet1 - Table (1)'!$A$8:$AG$1186,COLUMN(L$7),FALSE)</f>
        <v>50.218856799999998</v>
      </c>
      <c r="M663" s="80" t="str">
        <f>VLOOKUP($A663,'Sheet1 - Table (1)'!$A$8:$AG$1186,COLUMN(M$7),FALSE)</f>
        <v>Retained</v>
      </c>
      <c r="N663" s="80">
        <f>VLOOKUP($A663,'Sheet1 - Table (1)'!$A$8:$AG$1186,COLUMN(N$7),FALSE)</f>
        <v>0</v>
      </c>
      <c r="O663" s="80">
        <f>VLOOKUP($A663,'Sheet1 - Table (1)'!$A$8:$AG$1186,COLUMN(O$7),FALSE)</f>
        <v>0</v>
      </c>
      <c r="P663" s="80">
        <f>VLOOKUP($A663,'Sheet1 - Table (1)'!$A$8:$AG$1186,COLUMN(P$7),FALSE)</f>
        <v>0</v>
      </c>
      <c r="Q663" s="80">
        <f>VLOOKUP($A663,'Sheet1 - Table (1)'!$A$8:$AG$1186,COLUMN(Q$7),FALSE)</f>
        <v>0</v>
      </c>
      <c r="R663" s="80">
        <f>VLOOKUP($A663,'Sheet1 - Table (1)'!$A$8:$AG$1186,COLUMN(R$7),FALSE)</f>
        <v>0</v>
      </c>
      <c r="S663" s="80">
        <f>VLOOKUP($A663,'Sheet1 - Table (1)'!$A$8:$AG$1186,COLUMN(S$7),FALSE)</f>
        <v>0</v>
      </c>
      <c r="T663" s="80">
        <f>VLOOKUP($A663,'Sheet1 - Table (1)'!$A$8:$AG$1186,COLUMN(T$7),FALSE)</f>
        <v>0</v>
      </c>
      <c r="U663" s="80" t="str">
        <f t="shared" si="123"/>
        <v/>
      </c>
      <c r="V663" s="80" t="str">
        <f>VLOOKUP($A663,'Sheet1 - Table (1)'!$A$8:$AG$1186,COLUMN(V$7)+3,FALSE)</f>
        <v>LU - SICAV - Parte 1</v>
      </c>
      <c r="W663" s="80" t="str">
        <f>VLOOKUP(A663,'Sheet1 - Table (1)'!$A$8:$AF$10075,MATCH($W$8,'Sheet1 - Table (1)'!$10:$10,0),FALSE)</f>
        <v>Détermination Hebomadaire des Prix le Mardi</v>
      </c>
      <c r="X663" s="80">
        <f>VLOOKUP(A663,'Sheet1 - Table (1)'!$A$8:$AAB$10075,MATCH($X$8,'Sheet1 - Table (1)'!$10:$10,0),FALSE)</f>
        <v>0</v>
      </c>
      <c r="Y663" s="96" t="str">
        <f t="shared" si="127"/>
        <v>Fonds de placement</v>
      </c>
      <c r="AA663" s="96" t="s">
        <v>1823</v>
      </c>
      <c r="AB663" s="96" t="s">
        <v>2874</v>
      </c>
      <c r="AC663" s="214" t="s">
        <v>2874</v>
      </c>
      <c r="AG663" s="96" t="s">
        <v>2678</v>
      </c>
      <c r="AI663" s="96" t="s">
        <v>473</v>
      </c>
      <c r="AJ663" s="96" t="s">
        <v>474</v>
      </c>
      <c r="AK663" s="96" t="s">
        <v>1803</v>
      </c>
      <c r="AL663" s="96" t="s">
        <v>5092</v>
      </c>
      <c r="AM663" s="96" t="str">
        <f t="shared" si="125"/>
        <v>Placements alternatifs étrangers hedged</v>
      </c>
      <c r="AN663" s="139">
        <v>1</v>
      </c>
      <c r="AO663" s="96" t="s">
        <v>2874</v>
      </c>
      <c r="AP663" s="96" t="s">
        <v>1804</v>
      </c>
      <c r="AS663" s="101" t="str">
        <f t="shared" si="126"/>
        <v/>
      </c>
      <c r="AX663" s="101">
        <v>1</v>
      </c>
      <c r="BK663" s="101">
        <v>0.4</v>
      </c>
      <c r="BL663" s="101">
        <v>0.2</v>
      </c>
      <c r="BN663" s="101">
        <v>0.4</v>
      </c>
      <c r="BZ663" s="101" t="str">
        <f>IF(AJ663="Obligations",AP663&amp;" "&amp;AI663&amp;" "&amp;IF(AQ663&lt;3.5,"SHORT",IF(AQ663&gt;8,"LONG","MID")),"")</f>
        <v/>
      </c>
      <c r="CA663" s="101" t="s">
        <v>70</v>
      </c>
      <c r="CB663" s="101"/>
      <c r="CC663" s="101" t="s">
        <v>70</v>
      </c>
      <c r="CD663" s="42" t="s">
        <v>4374</v>
      </c>
      <c r="CE663" s="42" t="s">
        <v>4374</v>
      </c>
      <c r="CF663" s="42" t="str">
        <f>IFERROR(VLOOKUP(Funds[[#This Row],[Code ISIN]],[1]GLOBAL!$C$1:$L$27,10,FALSE)," ")</f>
        <v xml:space="preserve"> </v>
      </c>
      <c r="CG663" s="42" t="s">
        <v>4374</v>
      </c>
      <c r="CH663" s="42" t="s">
        <v>4374</v>
      </c>
      <c r="CI663" s="42" t="s">
        <v>4374</v>
      </c>
      <c r="CK663" s="96" t="s">
        <v>4374</v>
      </c>
      <c r="CL663" s="246" t="str">
        <f>VLOOKUP(Funds[[#This Row],[Code ISIN]],'Sheet1 - Table (1)'!$A$10:$AF$110017,MATCH("Funds Liquidity",'Sheet1 - Table (1)'!$10:$10,0),FALSE)</f>
        <v>&gt;=Mois</v>
      </c>
    </row>
    <row r="664" spans="1:93">
      <c r="A664" s="80" t="s">
        <v>803</v>
      </c>
      <c r="B664" s="305">
        <f>IF(ISERROR(VALUE(VLOOKUP($A664,'Sheet1 - Table (1)'!$A$8:$AG$1186,COLUMN(B$7),FALSE))),VLOOKUP(A664,TK_MANQUANTS,2,FALSE),IF(VALUE(VLOOKUP($A664,'Sheet1 - Table (1)'!$A$8:$AG$1186,COLUMN(B$7),FALSE))=0,VLOOKUP(A664,TK_MANQUANTS,2,FALSE),VALUE(VLOOKUP($A664,'Sheet1 - Table (1)'!$A$8:$AG$1186,COLUMN(B$7),FALSE))))</f>
        <v>10340363</v>
      </c>
      <c r="C664" s="80" t="str">
        <f>VLOOKUP($A664,'Sheet1 - Table (1)'!$A$8:$AG$1186,COLUMN(C$7),FALSE)</f>
        <v>BCV Systematic Premia Equity Opportunity B (CHF)</v>
      </c>
      <c r="D664" s="82">
        <f>VLOOKUP($A664,'Sheet1 - Table (1)'!$A$8:$AG$1186,COLUMN(D$7),FALSE)</f>
        <v>43880</v>
      </c>
      <c r="E664" s="124">
        <f>VLOOKUP($A664,'Sheet1 - Table (1)'!$A$8:$AG$1186,COLUMN(E$7),FALSE)</f>
        <v>1.06</v>
      </c>
      <c r="F664" s="80" t="b">
        <f>VLOOKUP($A664,'Sheet1 - Table (1)'!$A$8:$AG$1186,COLUMN(F$7),FALSE)</f>
        <v>1</v>
      </c>
      <c r="G664" s="80" t="str">
        <f>VLOOKUP($A664,'Sheet1 - Table (1)'!$A$8:$AG$1186,COLUMN(G$7),FALSE)</f>
        <v>Luxembourg</v>
      </c>
      <c r="H664" s="80" t="str">
        <f>VLOOKUP($A664,'Sheet1 - Table (1)'!$A$8:$AG$1186,COLUMN(H$7),FALSE)</f>
        <v>CHF</v>
      </c>
      <c r="I664" s="80" t="str">
        <f>VLOOKUP($A664,'Sheet1 - Table (1)'!$A$8:$AG$1186,COLUMN(I$7),FALSE)</f>
        <v>Fonds de placement</v>
      </c>
      <c r="J664" s="80" t="str">
        <f>VLOOKUP($A664,'Sheet1 - Table (1)'!$A$8:$AG$1186,COLUMN(J$7),FALSE)</f>
        <v>Alternatives</v>
      </c>
      <c r="K664" s="82">
        <f>VLOOKUP($A664,'Sheet1 - Table (1)'!$A$8:$AG$1186,COLUMN(K$7),FALSE)</f>
        <v>44255</v>
      </c>
      <c r="L664" s="80">
        <f>VLOOKUP($A664,'Sheet1 - Table (1)'!$A$8:$AG$1186,COLUMN(L$7),FALSE)</f>
        <v>50.218856799999998</v>
      </c>
      <c r="M664" s="80" t="str">
        <f>VLOOKUP($A664,'Sheet1 - Table (1)'!$A$8:$AG$1186,COLUMN(M$7),FALSE)</f>
        <v>Retained</v>
      </c>
      <c r="N664" s="80">
        <f>VLOOKUP($A664,'Sheet1 - Table (1)'!$A$8:$AG$1186,COLUMN(N$7),FALSE)</f>
        <v>0</v>
      </c>
      <c r="O664" s="80">
        <f>VLOOKUP($A664,'Sheet1 - Table (1)'!$A$8:$AG$1186,COLUMN(O$7),FALSE)</f>
        <v>0</v>
      </c>
      <c r="P664" s="80">
        <f>VLOOKUP($A664,'Sheet1 - Table (1)'!$A$8:$AG$1186,COLUMN(P$7),FALSE)</f>
        <v>0</v>
      </c>
      <c r="Q664" s="80">
        <f>VLOOKUP($A664,'Sheet1 - Table (1)'!$A$8:$AG$1186,COLUMN(Q$7),FALSE)</f>
        <v>0</v>
      </c>
      <c r="R664" s="80">
        <f>VLOOKUP($A664,'Sheet1 - Table (1)'!$A$8:$AG$1186,COLUMN(R$7),FALSE)</f>
        <v>0</v>
      </c>
      <c r="S664" s="80">
        <f>VLOOKUP($A664,'Sheet1 - Table (1)'!$A$8:$AG$1186,COLUMN(S$7),FALSE)</f>
        <v>0</v>
      </c>
      <c r="T664" s="80">
        <f>VLOOKUP($A664,'Sheet1 - Table (1)'!$A$8:$AG$1186,COLUMN(T$7),FALSE)</f>
        <v>0</v>
      </c>
      <c r="U664" s="80" t="str">
        <f t="shared" si="123"/>
        <v/>
      </c>
      <c r="V664" s="80" t="str">
        <f>VLOOKUP($A664,'Sheet1 - Table (1)'!$A$8:$AG$1186,COLUMN(V$7)+3,FALSE)</f>
        <v>LU - SICAV - Parte 1</v>
      </c>
      <c r="W664" s="80" t="str">
        <f>VLOOKUP(A664,'Sheet1 - Table (1)'!$A$8:$AF$10075,MATCH($W$8,'Sheet1 - Table (1)'!$10:$10,0),FALSE)</f>
        <v>Détermination Hebomadaire des Prix le Mardi</v>
      </c>
      <c r="X664" s="80">
        <f>VLOOKUP(A664,'Sheet1 - Table (1)'!$A$8:$AAB$10075,MATCH($X$8,'Sheet1 - Table (1)'!$10:$10,0),FALSE)</f>
        <v>0</v>
      </c>
      <c r="Y664" s="96" t="str">
        <f t="shared" si="127"/>
        <v>Fonds de placement</v>
      </c>
      <c r="AA664" s="96" t="s">
        <v>1823</v>
      </c>
      <c r="AB664" s="96" t="s">
        <v>2874</v>
      </c>
      <c r="AC664" s="214" t="s">
        <v>2874</v>
      </c>
      <c r="AG664" s="96" t="s">
        <v>2678</v>
      </c>
      <c r="AI664" s="96" t="s">
        <v>473</v>
      </c>
      <c r="AJ664" s="96" t="s">
        <v>474</v>
      </c>
      <c r="AK664" s="96" t="s">
        <v>1803</v>
      </c>
      <c r="AL664" s="96" t="s">
        <v>5092</v>
      </c>
      <c r="AM664" s="96" t="str">
        <f t="shared" ref="AM664:AM694" si="128">IF(AND(AK664="Obligations",AP664="Courbe CHF"),"Obligations CHF",IF(AND(AX664=100%,BJ664=100%),AK664&amp;" CHF",IF(OR(AK664="Obligations",AK664="Actions",AK664="Liquidités"),AK664&amp;" étrangères" &amp; IF(AX664=100%," hedged",""),AK664&amp;" étrangers" &amp; IF(AX664=100%," hedged",""))))</f>
        <v>Placements alternatifs étrangers hedged</v>
      </c>
      <c r="AN664" s="139">
        <v>1</v>
      </c>
      <c r="AO664" s="96" t="s">
        <v>2874</v>
      </c>
      <c r="AP664" s="96" t="s">
        <v>1804</v>
      </c>
      <c r="AS664" s="101" t="str">
        <f t="shared" ref="AS664:AS695" si="129">IF(AR664="","",AR664-E664%)</f>
        <v/>
      </c>
      <c r="AX664" s="101">
        <v>1</v>
      </c>
      <c r="BK664" s="101">
        <v>0.4</v>
      </c>
      <c r="BL664" s="101">
        <v>0.2</v>
      </c>
      <c r="BN664" s="101">
        <v>0.4</v>
      </c>
      <c r="BT664" s="101" t="s">
        <v>1504</v>
      </c>
      <c r="BU664" s="101" t="s">
        <v>1504</v>
      </c>
      <c r="BZ664" s="101" t="str">
        <f>IF(AJ664="Obligations",AP664&amp;" "&amp;AI664&amp;" "&amp;IF(AQ664&lt;3.5,"SHORT",IF(AQ664&gt;8,"LONG","MID")),"")</f>
        <v/>
      </c>
      <c r="CA664" s="101" t="s">
        <v>70</v>
      </c>
      <c r="CB664" s="101"/>
      <c r="CC664" s="101" t="s">
        <v>70</v>
      </c>
      <c r="CD664" s="42" t="s">
        <v>4374</v>
      </c>
      <c r="CE664" s="42" t="s">
        <v>4374</v>
      </c>
      <c r="CF664" s="42" t="str">
        <f>IFERROR(VLOOKUP(Funds[[#This Row],[Code ISIN]],[1]GLOBAL!$C$1:$L$27,10,FALSE)," ")</f>
        <v xml:space="preserve"> </v>
      </c>
      <c r="CG664" s="42" t="s">
        <v>4374</v>
      </c>
      <c r="CH664" s="42" t="s">
        <v>4374</v>
      </c>
      <c r="CI664" s="42" t="s">
        <v>4374</v>
      </c>
      <c r="CK664" s="96" t="s">
        <v>4374</v>
      </c>
      <c r="CL664" s="246" t="str">
        <f>VLOOKUP(Funds[[#This Row],[Code ISIN]],'Sheet1 - Table (1)'!$A$10:$AF$110017,MATCH("Funds Liquidity",'Sheet1 - Table (1)'!$10:$10,0),FALSE)</f>
        <v>&gt;=Mois</v>
      </c>
    </row>
    <row r="665" spans="1:93">
      <c r="A665" s="96" t="s">
        <v>1034</v>
      </c>
      <c r="B665" s="305">
        <f>IF(ISERROR(VALUE(VLOOKUP($A665,'Sheet1 - Table (1)'!$A$8:$AG$1186,COLUMN(B$7),FALSE))),VLOOKUP(A665,TK_MANQUANTS,2,FALSE),IF(VALUE(VLOOKUP($A665,'Sheet1 - Table (1)'!$A$8:$AG$1186,COLUMN(B$7),FALSE))=0,VLOOKUP(A665,TK_MANQUANTS,2,FALSE),VALUE(VLOOKUP($A665,'Sheet1 - Table (1)'!$A$8:$AG$1186,COLUMN(B$7),FALSE))))</f>
        <v>10340388</v>
      </c>
      <c r="C665" s="80" t="str">
        <f>VLOOKUP($A665,'Sheet1 - Table (1)'!$A$8:$AG$1186,COLUMN(C$7),FALSE)</f>
        <v>BCV Cluster Equity Alpha (EUR) B</v>
      </c>
      <c r="D665" s="82">
        <f>VLOOKUP($A665,'Sheet1 - Table (1)'!$A$8:$AG$1186,COLUMN(D$7),FALSE)</f>
        <v>42369</v>
      </c>
      <c r="E665" s="124">
        <f>VLOOKUP($A665,'Sheet1 - Table (1)'!$A$8:$AG$1186,COLUMN(E$7),FALSE)</f>
        <v>0.8</v>
      </c>
      <c r="F665" s="80" t="b">
        <f>VLOOKUP($A665,'Sheet1 - Table (1)'!$A$8:$AG$1186,COLUMN(F$7),FALSE)</f>
        <v>1</v>
      </c>
      <c r="G665" s="80" t="str">
        <f>VLOOKUP($A665,'Sheet1 - Table (1)'!$A$8:$AG$1186,COLUMN(G$7),FALSE)</f>
        <v>Luxembourg</v>
      </c>
      <c r="H665" s="80" t="str">
        <f>VLOOKUP($A665,'Sheet1 - Table (1)'!$A$8:$AG$1186,COLUMN(H$7),FALSE)</f>
        <v>EUR</v>
      </c>
      <c r="I665" s="80" t="str">
        <f>VLOOKUP($A665,'Sheet1 - Table (1)'!$A$8:$AG$1186,COLUMN(I$7),FALSE)</f>
        <v>Fonds de placement</v>
      </c>
      <c r="J665" s="80" t="str">
        <f>VLOOKUP($A665,'Sheet1 - Table (1)'!$A$8:$AG$1186,COLUMN(J$7),FALSE)</f>
        <v>Alternatives</v>
      </c>
      <c r="K665" s="82">
        <f>VLOOKUP($A665,'Sheet1 - Table (1)'!$A$8:$AG$1186,COLUMN(K$7),FALSE)</f>
        <v>0</v>
      </c>
      <c r="L665" s="80">
        <f>VLOOKUP($A665,'Sheet1 - Table (1)'!$A$8:$AG$1186,COLUMN(L$7),FALSE)</f>
        <v>0</v>
      </c>
      <c r="M665" s="80" t="str">
        <f>VLOOKUP($A665,'Sheet1 - Table (1)'!$A$8:$AG$1186,COLUMN(M$7),FALSE)</f>
        <v>Retained</v>
      </c>
      <c r="N665" s="80">
        <f>VLOOKUP($A665,'Sheet1 - Table (1)'!$A$8:$AG$1186,COLUMN(N$7),FALSE)</f>
        <v>0</v>
      </c>
      <c r="O665" s="80">
        <f>VLOOKUP($A665,'Sheet1 - Table (1)'!$A$8:$AG$1186,COLUMN(O$7),FALSE)</f>
        <v>0</v>
      </c>
      <c r="P665" s="80">
        <f>VLOOKUP($A665,'Sheet1 - Table (1)'!$A$8:$AG$1186,COLUMN(P$7),FALSE)</f>
        <v>0</v>
      </c>
      <c r="Q665" s="80">
        <f>VLOOKUP($A665,'Sheet1 - Table (1)'!$A$8:$AG$1186,COLUMN(Q$7),FALSE)</f>
        <v>0</v>
      </c>
      <c r="R665" s="80">
        <f>VLOOKUP($A665,'Sheet1 - Table (1)'!$A$8:$AG$1186,COLUMN(R$7),FALSE)</f>
        <v>0</v>
      </c>
      <c r="S665" s="80">
        <f>VLOOKUP($A665,'Sheet1 - Table (1)'!$A$8:$AG$1186,COLUMN(S$7),FALSE)</f>
        <v>0</v>
      </c>
      <c r="T665" s="80">
        <f>VLOOKUP($A665,'Sheet1 - Table (1)'!$A$8:$AG$1186,COLUMN(T$7),FALSE)</f>
        <v>0</v>
      </c>
      <c r="U665" s="80" t="str">
        <f t="shared" si="123"/>
        <v/>
      </c>
      <c r="V665" s="80" t="str">
        <f>VLOOKUP($A665,'Sheet1 - Table (1)'!$A$8:$AG$1186,COLUMN(V$7)+3,FALSE)</f>
        <v>LU - SICAV - Parte 1</v>
      </c>
      <c r="W665" s="80" t="str">
        <f>VLOOKUP(A665,'Sheet1 - Table (1)'!$A$8:$AF$10075,MATCH($W$8,'Sheet1 - Table (1)'!$10:$10,0),FALSE)</f>
        <v>Détermination Hebomadaire des Prix le Mardi</v>
      </c>
      <c r="X665" s="80">
        <f>VLOOKUP(A665,'Sheet1 - Table (1)'!$A$8:$AAB$10075,MATCH($X$8,'Sheet1 - Table (1)'!$10:$10,0),FALSE)</f>
        <v>0</v>
      </c>
      <c r="Y665" s="96" t="str">
        <f t="shared" si="127"/>
        <v>Fonds de placement</v>
      </c>
      <c r="AA665" s="96" t="s">
        <v>1823</v>
      </c>
      <c r="AB665" s="96" t="s">
        <v>2874</v>
      </c>
      <c r="AC665" s="214" t="s">
        <v>2874</v>
      </c>
      <c r="AI665" s="96" t="s">
        <v>473</v>
      </c>
      <c r="AJ665" s="96" t="s">
        <v>474</v>
      </c>
      <c r="AK665" s="96" t="s">
        <v>1803</v>
      </c>
      <c r="AL665" s="96" t="s">
        <v>5092</v>
      </c>
      <c r="AM665" s="96" t="str">
        <f t="shared" si="128"/>
        <v>Placements alternatifs étrangers</v>
      </c>
      <c r="AN665" s="139">
        <v>1</v>
      </c>
      <c r="AO665" s="96" t="s">
        <v>2874</v>
      </c>
      <c r="AP665" s="96" t="s">
        <v>1804</v>
      </c>
      <c r="AS665" s="101" t="str">
        <f t="shared" si="129"/>
        <v/>
      </c>
      <c r="AY665" s="101">
        <v>1</v>
      </c>
      <c r="BZ665" s="101" t="str">
        <f>IF(AJ665="Obligations",AP665&amp;" "&amp;AI665&amp;" "&amp;IF(AQ665&lt;3.5,"SHORT",IF(AQ665&gt;8,"LONG","MID")),"")</f>
        <v/>
      </c>
      <c r="CA665" s="101" t="s">
        <v>70</v>
      </c>
      <c r="CB665" s="101"/>
      <c r="CC665" s="101" t="s">
        <v>70</v>
      </c>
      <c r="CD665" s="42" t="s">
        <v>4374</v>
      </c>
      <c r="CE665" s="42" t="s">
        <v>4374</v>
      </c>
      <c r="CF665" s="42" t="str">
        <f>IFERROR(VLOOKUP(Funds[[#This Row],[Code ISIN]],[1]GLOBAL!$C$1:$L$27,10,FALSE)," ")</f>
        <v xml:space="preserve"> </v>
      </c>
      <c r="CG665" s="42" t="s">
        <v>4374</v>
      </c>
      <c r="CH665" s="42" t="s">
        <v>4374</v>
      </c>
      <c r="CI665" s="42" t="s">
        <v>4374</v>
      </c>
      <c r="CJ665" s="123">
        <v>42289</v>
      </c>
      <c r="CK665" s="96" t="s">
        <v>4374</v>
      </c>
      <c r="CL665" s="246" t="str">
        <f>VLOOKUP(Funds[[#This Row],[Code ISIN]],'Sheet1 - Table (1)'!$A$10:$AF$110017,MATCH("Funds Liquidity",'Sheet1 - Table (1)'!$10:$10,0),FALSE)</f>
        <v>&gt;=Mois</v>
      </c>
    </row>
    <row r="666" spans="1:93">
      <c r="A666" s="80" t="s">
        <v>387</v>
      </c>
      <c r="B666" s="305">
        <f>IF(ISERROR(VALUE(VLOOKUP($A666,'Sheet1 - Table (1)'!$A$8:$AG$1186,COLUMN(B$7),FALSE))),VLOOKUP(A666,TK_MANQUANTS,2,FALSE),IF(VALUE(VLOOKUP($A666,'Sheet1 - Table (1)'!$A$8:$AG$1186,COLUMN(B$7),FALSE))=0,VLOOKUP(A666,TK_MANQUANTS,2,FALSE),VALUE(VLOOKUP($A666,'Sheet1 - Table (1)'!$A$8:$AG$1186,COLUMN(B$7),FALSE))))</f>
        <v>10340390</v>
      </c>
      <c r="C666" s="80" t="str">
        <f>VLOOKUP($A666,'Sheet1 - Table (1)'!$A$8:$AG$1186,COLUMN(C$7),FALSE)</f>
        <v>BCV Cluster Equity Alpha (CHF) A</v>
      </c>
      <c r="D666" s="82">
        <f>VLOOKUP($A666,'Sheet1 - Table (1)'!$A$8:$AG$1186,COLUMN(D$7),FALSE)</f>
        <v>42369</v>
      </c>
      <c r="E666" s="124">
        <f>VLOOKUP($A666,'Sheet1 - Table (1)'!$A$8:$AG$1186,COLUMN(E$7),FALSE)</f>
        <v>1.5</v>
      </c>
      <c r="F666" s="80" t="b">
        <f>VLOOKUP($A666,'Sheet1 - Table (1)'!$A$8:$AG$1186,COLUMN(F$7),FALSE)</f>
        <v>1</v>
      </c>
      <c r="G666" s="80" t="str">
        <f>VLOOKUP($A666,'Sheet1 - Table (1)'!$A$8:$AG$1186,COLUMN(G$7),FALSE)</f>
        <v>Luxembourg</v>
      </c>
      <c r="H666" s="80" t="str">
        <f>VLOOKUP($A666,'Sheet1 - Table (1)'!$A$8:$AG$1186,COLUMN(H$7),FALSE)</f>
        <v>CHF</v>
      </c>
      <c r="I666" s="80" t="str">
        <f>VLOOKUP($A666,'Sheet1 - Table (1)'!$A$8:$AG$1186,COLUMN(I$7),FALSE)</f>
        <v>Fonds de placement</v>
      </c>
      <c r="J666" s="80" t="str">
        <f>VLOOKUP($A666,'Sheet1 - Table (1)'!$A$8:$AG$1186,COLUMN(J$7),FALSE)</f>
        <v>Alternatives</v>
      </c>
      <c r="K666" s="82">
        <f>VLOOKUP($A666,'Sheet1 - Table (1)'!$A$8:$AG$1186,COLUMN(K$7),FALSE)</f>
        <v>0</v>
      </c>
      <c r="L666" s="80">
        <f>VLOOKUP($A666,'Sheet1 - Table (1)'!$A$8:$AG$1186,COLUMN(L$7),FALSE)</f>
        <v>0</v>
      </c>
      <c r="M666" s="80" t="str">
        <f>VLOOKUP($A666,'Sheet1 - Table (1)'!$A$8:$AG$1186,COLUMN(M$7),FALSE)</f>
        <v>Retained</v>
      </c>
      <c r="N666" s="80">
        <f>VLOOKUP($A666,'Sheet1 - Table (1)'!$A$8:$AG$1186,COLUMN(N$7),FALSE)</f>
        <v>0</v>
      </c>
      <c r="O666" s="80">
        <f>VLOOKUP($A666,'Sheet1 - Table (1)'!$A$8:$AG$1186,COLUMN(O$7),FALSE)</f>
        <v>0</v>
      </c>
      <c r="P666" s="80">
        <f>VLOOKUP($A666,'Sheet1 - Table (1)'!$A$8:$AG$1186,COLUMN(P$7),FALSE)</f>
        <v>0</v>
      </c>
      <c r="Q666" s="80">
        <f>VLOOKUP($A666,'Sheet1 - Table (1)'!$A$8:$AG$1186,COLUMN(Q$7),FALSE)</f>
        <v>0</v>
      </c>
      <c r="R666" s="80">
        <f>VLOOKUP($A666,'Sheet1 - Table (1)'!$A$8:$AG$1186,COLUMN(R$7),FALSE)</f>
        <v>0</v>
      </c>
      <c r="S666" s="80">
        <f>VLOOKUP($A666,'Sheet1 - Table (1)'!$A$8:$AG$1186,COLUMN(S$7),FALSE)</f>
        <v>0</v>
      </c>
      <c r="T666" s="80">
        <f>VLOOKUP($A666,'Sheet1 - Table (1)'!$A$8:$AG$1186,COLUMN(T$7),FALSE)</f>
        <v>0</v>
      </c>
      <c r="U666" s="80" t="str">
        <f t="shared" si="123"/>
        <v/>
      </c>
      <c r="V666" s="80" t="str">
        <f>VLOOKUP($A666,'Sheet1 - Table (1)'!$A$8:$AG$1186,COLUMN(V$7)+3,FALSE)</f>
        <v>LU - SICAV - Parte 1</v>
      </c>
      <c r="W666" s="80" t="str">
        <f>VLOOKUP(A666,'Sheet1 - Table (1)'!$A$8:$AF$10075,MATCH($W$8,'Sheet1 - Table (1)'!$10:$10,0),FALSE)</f>
        <v>Détermination Hebomadaire des Prix le Mardi</v>
      </c>
      <c r="X666" s="80">
        <f>VLOOKUP(A666,'Sheet1 - Table (1)'!$A$8:$AAB$10075,MATCH($X$8,'Sheet1 - Table (1)'!$10:$10,0),FALSE)</f>
        <v>0</v>
      </c>
      <c r="Y666" s="96" t="str">
        <f t="shared" si="127"/>
        <v>Fonds de placement</v>
      </c>
      <c r="AA666" s="96" t="s">
        <v>1823</v>
      </c>
      <c r="AB666" s="96" t="s">
        <v>2874</v>
      </c>
      <c r="AC666" s="214" t="s">
        <v>2874</v>
      </c>
      <c r="AI666" s="96" t="s">
        <v>473</v>
      </c>
      <c r="AJ666" s="96" t="s">
        <v>474</v>
      </c>
      <c r="AK666" s="96" t="s">
        <v>1803</v>
      </c>
      <c r="AL666" s="96" t="s">
        <v>5092</v>
      </c>
      <c r="AM666" s="96" t="str">
        <f t="shared" si="128"/>
        <v>Placements alternatifs étrangers hedged</v>
      </c>
      <c r="AN666" s="139">
        <v>1</v>
      </c>
      <c r="AO666" s="96" t="s">
        <v>2874</v>
      </c>
      <c r="AP666" s="96" t="s">
        <v>1804</v>
      </c>
      <c r="AS666" s="101" t="str">
        <f t="shared" si="129"/>
        <v/>
      </c>
      <c r="AX666" s="101">
        <v>1</v>
      </c>
      <c r="BZ666" s="101" t="str">
        <f>IF(AJ666="Obligations",AP666&amp;" "&amp;AI666&amp;" "&amp;IF(AQ666&lt;3.5,"SHORT",IF(AQ666&gt;8,"LONG","MID")),"")</f>
        <v/>
      </c>
      <c r="CA666" s="101" t="s">
        <v>70</v>
      </c>
      <c r="CB666" s="101"/>
      <c r="CC666" s="101" t="s">
        <v>70</v>
      </c>
      <c r="CD666" s="42" t="s">
        <v>4374</v>
      </c>
      <c r="CE666" s="42" t="s">
        <v>4374</v>
      </c>
      <c r="CF666" s="42" t="str">
        <f>IFERROR(VLOOKUP(Funds[[#This Row],[Code ISIN]],[1]GLOBAL!$C$1:$L$27,10,FALSE)," ")</f>
        <v xml:space="preserve"> </v>
      </c>
      <c r="CG666" s="42" t="s">
        <v>4374</v>
      </c>
      <c r="CH666" s="42" t="s">
        <v>4374</v>
      </c>
      <c r="CI666" s="42" t="s">
        <v>4374</v>
      </c>
      <c r="CK666" s="96" t="s">
        <v>4374</v>
      </c>
      <c r="CL666" s="246" t="str">
        <f>VLOOKUP(Funds[[#This Row],[Code ISIN]],'Sheet1 - Table (1)'!$A$10:$AF$110017,MATCH("Funds Liquidity",'Sheet1 - Table (1)'!$10:$10,0),FALSE)</f>
        <v>&gt;=Mois</v>
      </c>
    </row>
    <row r="667" spans="1:93">
      <c r="A667" s="80" t="s">
        <v>292</v>
      </c>
      <c r="B667" s="305">
        <f>IF(ISERROR(VALUE(VLOOKUP($A667,'Sheet1 - Table (1)'!$A$8:$AG$1186,COLUMN(B$7),FALSE))),VLOOKUP(A667,TK_MANQUANTS,2,FALSE),IF(VALUE(VLOOKUP($A667,'Sheet1 - Table (1)'!$A$8:$AG$1186,COLUMN(B$7),FALSE))=0,VLOOKUP(A667,TK_MANQUANTS,2,FALSE),VALUE(VLOOKUP($A667,'Sheet1 - Table (1)'!$A$8:$AG$1186,COLUMN(B$7),FALSE))))</f>
        <v>1748683</v>
      </c>
      <c r="C667" s="80" t="str">
        <f>VLOOKUP($A667,'Sheet1 - Table (1)'!$A$8:$AG$1186,COLUMN(C$7),FALSE)</f>
        <v>Swisscanto (CH) BF Resp Corporate EUR AA EUR</v>
      </c>
      <c r="D667" s="82">
        <f>VLOOKUP($A667,'Sheet1 - Table (1)'!$A$8:$AG$1186,COLUMN(D$7),FALSE)</f>
        <v>44196</v>
      </c>
      <c r="E667" s="124">
        <f>VLOOKUP($A667,'Sheet1 - Table (1)'!$A$8:$AG$1186,COLUMN(E$7),FALSE)</f>
        <v>1.05</v>
      </c>
      <c r="F667" s="80">
        <f>VLOOKUP($A667,'Sheet1 - Table (1)'!$A$8:$AG$1186,COLUMN(F$7),FALSE)</f>
        <v>0</v>
      </c>
      <c r="G667" s="80" t="str">
        <f>VLOOKUP($A667,'Sheet1 - Table (1)'!$A$8:$AG$1186,COLUMN(G$7),FALSE)</f>
        <v>Switzerland</v>
      </c>
      <c r="H667" s="80" t="str">
        <f>VLOOKUP($A667,'Sheet1 - Table (1)'!$A$8:$AG$1186,COLUMN(H$7),FALSE)</f>
        <v>EUR</v>
      </c>
      <c r="I667" s="80" t="str">
        <f>VLOOKUP($A667,'Sheet1 - Table (1)'!$A$8:$AG$1186,COLUMN(I$7),FALSE)</f>
        <v>Fonds de placement</v>
      </c>
      <c r="J667" s="80" t="str">
        <f>VLOOKUP($A667,'Sheet1 - Table (1)'!$A$8:$AG$1186,COLUMN(J$7),FALSE)</f>
        <v>Obligation</v>
      </c>
      <c r="K667" s="82">
        <f>VLOOKUP($A667,'Sheet1 - Table (1)'!$A$8:$AG$1186,COLUMN(K$7),FALSE)</f>
        <v>44255</v>
      </c>
      <c r="L667" s="80">
        <f>VLOOKUP($A667,'Sheet1 - Table (1)'!$A$8:$AG$1186,COLUMN(L$7),FALSE)</f>
        <v>54.657111700000002</v>
      </c>
      <c r="M667" s="80" t="str">
        <f>VLOOKUP($A667,'Sheet1 - Table (1)'!$A$8:$AG$1186,COLUMN(M$7),FALSE)</f>
        <v>Paid</v>
      </c>
      <c r="N667" s="80">
        <f>VLOOKUP($A667,'Sheet1 - Table (1)'!$A$8:$AG$1186,COLUMN(N$7),FALSE)</f>
        <v>0</v>
      </c>
      <c r="O667" s="80">
        <f>VLOOKUP($A667,'Sheet1 - Table (1)'!$A$8:$AG$1186,COLUMN(O$7),FALSE)</f>
        <v>0</v>
      </c>
      <c r="P667" s="80">
        <f>VLOOKUP($A667,'Sheet1 - Table (1)'!$A$8:$AG$1186,COLUMN(P$7),FALSE)</f>
        <v>0</v>
      </c>
      <c r="Q667" s="80">
        <f>VLOOKUP($A667,'Sheet1 - Table (1)'!$A$8:$AG$1186,COLUMN(Q$7),FALSE)</f>
        <v>0</v>
      </c>
      <c r="R667" s="80">
        <f>VLOOKUP($A667,'Sheet1 - Table (1)'!$A$8:$AG$1186,COLUMN(R$7),FALSE)</f>
        <v>0</v>
      </c>
      <c r="S667" s="80" t="b">
        <f>VLOOKUP($A667,'Sheet1 - Table (1)'!$A$8:$AG$1186,COLUMN(S$7),FALSE)</f>
        <v>1</v>
      </c>
      <c r="T667" s="80">
        <f>VLOOKUP($A667,'Sheet1 - Table (1)'!$A$8:$AG$1186,COLUMN(T$7),FALSE)</f>
        <v>0</v>
      </c>
      <c r="U667" s="80" t="str">
        <f t="shared" si="123"/>
        <v>GE</v>
      </c>
      <c r="V667" s="80" t="str">
        <f>VLOOKUP($A667,'Sheet1 - Table (1)'!$A$8:$AG$1186,COLUMN(V$7)+3,FALSE)</f>
        <v>CH - Effektenfonds</v>
      </c>
      <c r="W667" s="80" t="str">
        <f>VLOOKUP(A667,'Sheet1 - Table (1)'!$A$8:$AF$10075,MATCH($W$8,'Sheet1 - Table (1)'!$10:$10,0),FALSE)</f>
        <v>Détermination des Prix Quotidien</v>
      </c>
      <c r="X667" s="80">
        <f>VLOOKUP(A667,'Sheet1 - Table (1)'!$A$8:$AAB$10075,MATCH($X$8,'Sheet1 - Table (1)'!$10:$10,0),FALSE)</f>
        <v>0</v>
      </c>
      <c r="Y667" s="96" t="str">
        <f t="shared" si="127"/>
        <v>Fonds de placement</v>
      </c>
      <c r="AA667" s="96" t="s">
        <v>1823</v>
      </c>
      <c r="AB667" s="96" t="s">
        <v>2481</v>
      </c>
      <c r="AC667" s="214" t="s">
        <v>140</v>
      </c>
      <c r="AD667" s="214" t="s">
        <v>2481</v>
      </c>
      <c r="AE667" s="96" t="s">
        <v>2542</v>
      </c>
      <c r="AF667" s="246" t="s">
        <v>2481</v>
      </c>
      <c r="AI667" s="96" t="s">
        <v>380</v>
      </c>
      <c r="AJ667" s="96" t="s">
        <v>140</v>
      </c>
      <c r="AK667" s="96" t="s">
        <v>140</v>
      </c>
      <c r="AL667" s="96" t="s">
        <v>2481</v>
      </c>
      <c r="AM667" s="96" t="str">
        <f t="shared" si="128"/>
        <v>Obligations étrangères</v>
      </c>
      <c r="AO667" s="96" t="s">
        <v>2481</v>
      </c>
      <c r="AP667" s="96" t="s">
        <v>75</v>
      </c>
      <c r="AQ667" s="96">
        <v>5.1100000000000003</v>
      </c>
      <c r="AR667" s="101">
        <v>2.0299999999999999E-2</v>
      </c>
      <c r="AS667" s="101">
        <f t="shared" si="129"/>
        <v>9.7999999999999979E-3</v>
      </c>
      <c r="AT667" s="101">
        <v>2.8000000000000001E-2</v>
      </c>
      <c r="AU667" s="101">
        <v>0.16600000000000001</v>
      </c>
      <c r="AV667" s="101">
        <v>0.80600000000000005</v>
      </c>
      <c r="AY667" s="101">
        <v>1</v>
      </c>
      <c r="BK667" s="101">
        <v>1</v>
      </c>
      <c r="BW667" s="101">
        <v>1</v>
      </c>
      <c r="BY667" s="101" t="s">
        <v>93</v>
      </c>
      <c r="BZ667" s="101" t="str">
        <f>IF(AJ667="Obligations",AP667&amp;" "&amp;AI667&amp;" "&amp;IF(AI667="High Yield",IF(AQ667&lt;2.5,"SHORT",IF(AQ667&gt;4,"LONG","MID")),IF(AQ667&lt;3.5,"SHORT",IF(AQ667&gt;8,"LONG","MID"))),"")</f>
        <v>Courbe EUR Corporate MID</v>
      </c>
      <c r="CA667" s="101" t="s">
        <v>70</v>
      </c>
      <c r="CB667" s="101"/>
      <c r="CC667" s="101" t="s">
        <v>70</v>
      </c>
      <c r="CD667" s="42" t="s">
        <v>4374</v>
      </c>
      <c r="CE667" s="42" t="s">
        <v>4374</v>
      </c>
      <c r="CF667" s="42" t="str">
        <f>IFERROR(VLOOKUP(Funds[[#This Row],[Code ISIN]],[1]GLOBAL!$C$1:$L$27,10,FALSE)," ")</f>
        <v xml:space="preserve"> </v>
      </c>
      <c r="CG667" s="42" t="s">
        <v>4374</v>
      </c>
      <c r="CH667" s="42" t="s">
        <v>4374</v>
      </c>
      <c r="CI667" s="42" t="s">
        <v>4374</v>
      </c>
      <c r="CJ667" s="123">
        <v>42734</v>
      </c>
      <c r="CK667" s="96" t="s">
        <v>4374</v>
      </c>
      <c r="CL667" s="246" t="str">
        <f>VLOOKUP(Funds[[#This Row],[Code ISIN]],'Sheet1 - Table (1)'!$A$10:$AF$110017,MATCH("Funds Liquidity",'Sheet1 - Table (1)'!$10:$10,0),FALSE)</f>
        <v>Jour</v>
      </c>
    </row>
    <row r="668" spans="1:93">
      <c r="A668" s="80" t="s">
        <v>296</v>
      </c>
      <c r="B668" s="305">
        <f>IF(ISERROR(VALUE(VLOOKUP($A668,'Sheet1 - Table (1)'!$A$8:$AG$1186,COLUMN(B$7),FALSE))),VLOOKUP(A668,TK_MANQUANTS,2,FALSE),IF(VALUE(VLOOKUP($A668,'Sheet1 - Table (1)'!$A$8:$AG$1186,COLUMN(B$7),FALSE))=0,VLOOKUP(A668,TK_MANQUANTS,2,FALSE),VALUE(VLOOKUP($A668,'Sheet1 - Table (1)'!$A$8:$AG$1186,COLUMN(B$7),FALSE))))</f>
        <v>2128411</v>
      </c>
      <c r="C668" s="80" t="str">
        <f>VLOOKUP($A668,'Sheet1 - Table (1)'!$A$8:$AG$1186,COLUMN(C$7),FALSE)</f>
        <v>Swisscanto (CH) PBF Plus EUR DA EUR</v>
      </c>
      <c r="D668" s="82">
        <f>VLOOKUP($A668,'Sheet1 - Table (1)'!$A$8:$AG$1186,COLUMN(D$7),FALSE)</f>
        <v>43738</v>
      </c>
      <c r="E668" s="124">
        <f>VLOOKUP($A668,'Sheet1 - Table (1)'!$A$8:$AG$1186,COLUMN(E$7),FALSE)</f>
        <v>0.33</v>
      </c>
      <c r="F668" s="80">
        <f>VLOOKUP($A668,'Sheet1 - Table (1)'!$A$8:$AG$1186,COLUMN(F$7),FALSE)</f>
        <v>0</v>
      </c>
      <c r="G668" s="80" t="str">
        <f>VLOOKUP($A668,'Sheet1 - Table (1)'!$A$8:$AG$1186,COLUMN(G$7),FALSE)</f>
        <v>Switzerland</v>
      </c>
      <c r="H668" s="80" t="str">
        <f>VLOOKUP($A668,'Sheet1 - Table (1)'!$A$8:$AG$1186,COLUMN(H$7),FALSE)</f>
        <v>EUR</v>
      </c>
      <c r="I668" s="80" t="str">
        <f>VLOOKUP($A668,'Sheet1 - Table (1)'!$A$8:$AG$1186,COLUMN(I$7),FALSE)</f>
        <v>Fonds de placement</v>
      </c>
      <c r="J668" s="80" t="str">
        <f>VLOOKUP($A668,'Sheet1 - Table (1)'!$A$8:$AG$1186,COLUMN(J$7),FALSE)</f>
        <v>Obligation</v>
      </c>
      <c r="K668" s="82">
        <f>VLOOKUP($A668,'Sheet1 - Table (1)'!$A$8:$AG$1186,COLUMN(K$7),FALSE)</f>
        <v>0</v>
      </c>
      <c r="L668" s="80">
        <f>VLOOKUP($A668,'Sheet1 - Table (1)'!$A$8:$AG$1186,COLUMN(L$7),FALSE)</f>
        <v>0</v>
      </c>
      <c r="M668" s="80" t="str">
        <f>VLOOKUP($A668,'Sheet1 - Table (1)'!$A$8:$AG$1186,COLUMN(M$7),FALSE)</f>
        <v>Paid</v>
      </c>
      <c r="N668" s="80">
        <f>VLOOKUP($A668,'Sheet1 - Table (1)'!$A$8:$AG$1186,COLUMN(N$7),FALSE)</f>
        <v>0</v>
      </c>
      <c r="O668" s="80">
        <f>VLOOKUP($A668,'Sheet1 - Table (1)'!$A$8:$AG$1186,COLUMN(O$7),FALSE)</f>
        <v>0</v>
      </c>
      <c r="P668" s="80">
        <f>VLOOKUP($A668,'Sheet1 - Table (1)'!$A$8:$AG$1186,COLUMN(P$7),FALSE)</f>
        <v>0</v>
      </c>
      <c r="Q668" s="80">
        <f>VLOOKUP($A668,'Sheet1 - Table (1)'!$A$8:$AG$1186,COLUMN(Q$7),FALSE)</f>
        <v>0</v>
      </c>
      <c r="R668" s="80">
        <f>VLOOKUP($A668,'Sheet1 - Table (1)'!$A$8:$AG$1186,COLUMN(R$7),FALSE)</f>
        <v>0</v>
      </c>
      <c r="S668" s="80">
        <f>VLOOKUP($A668,'Sheet1 - Table (1)'!$A$8:$AG$1186,COLUMN(S$7),FALSE)</f>
        <v>0</v>
      </c>
      <c r="T668" s="80">
        <f>VLOOKUP($A668,'Sheet1 - Table (1)'!$A$8:$AG$1186,COLUMN(T$7),FALSE)</f>
        <v>0</v>
      </c>
      <c r="U668" s="80" t="str">
        <f t="shared" si="123"/>
        <v/>
      </c>
      <c r="V668" s="80" t="str">
        <f>VLOOKUP($A668,'Sheet1 - Table (1)'!$A$8:$AG$1186,COLUMN(V$7)+3,FALSE)</f>
        <v>CH - Uebrige Fds tradit. Anl.</v>
      </c>
      <c r="W668" s="80" t="str">
        <f>VLOOKUP(A668,'Sheet1 - Table (1)'!$A$8:$AF$10075,MATCH($W$8,'Sheet1 - Table (1)'!$10:$10,0),FALSE)</f>
        <v>Détermination des Prix Quotidien</v>
      </c>
      <c r="X668" s="80">
        <f>VLOOKUP(A668,'Sheet1 - Table (1)'!$A$8:$AAB$10075,MATCH($X$8,'Sheet1 - Table (1)'!$10:$10,0),FALSE)</f>
        <v>0</v>
      </c>
      <c r="Y668" s="96" t="str">
        <f t="shared" si="127"/>
        <v>Fonds de placement</v>
      </c>
      <c r="AA668" s="96" t="s">
        <v>1823</v>
      </c>
      <c r="AB668" s="96" t="s">
        <v>2481</v>
      </c>
      <c r="AC668" s="214" t="s">
        <v>140</v>
      </c>
      <c r="AD668" s="214" t="s">
        <v>2481</v>
      </c>
      <c r="AE668" s="96" t="s">
        <v>2542</v>
      </c>
      <c r="AF668" s="246" t="s">
        <v>2481</v>
      </c>
      <c r="AI668" s="96" t="s">
        <v>380</v>
      </c>
      <c r="AJ668" s="96" t="s">
        <v>140</v>
      </c>
      <c r="AK668" s="96" t="s">
        <v>140</v>
      </c>
      <c r="AL668" s="96" t="s">
        <v>2481</v>
      </c>
      <c r="AM668" s="96" t="str">
        <f t="shared" si="128"/>
        <v>Obligations étrangères</v>
      </c>
      <c r="AO668" s="96" t="s">
        <v>2481</v>
      </c>
      <c r="AP668" s="96" t="s">
        <v>75</v>
      </c>
      <c r="AQ668" s="96">
        <v>5.0999999999999996</v>
      </c>
      <c r="AR668" s="101">
        <v>1.7899999999999999E-2</v>
      </c>
      <c r="AS668" s="101">
        <f t="shared" si="129"/>
        <v>1.4599999999999998E-2</v>
      </c>
      <c r="AT668" s="101">
        <v>6.4000000000000001E-2</v>
      </c>
      <c r="AU668" s="101">
        <v>0.19</v>
      </c>
      <c r="AV668" s="101">
        <v>0.67</v>
      </c>
      <c r="AW668" s="101">
        <v>7.5999999999999998E-2</v>
      </c>
      <c r="AY668" s="101">
        <v>1</v>
      </c>
      <c r="BK668" s="101">
        <v>1</v>
      </c>
      <c r="BW668" s="101">
        <v>1</v>
      </c>
      <c r="BY668" s="101" t="s">
        <v>93</v>
      </c>
      <c r="BZ668" s="101" t="str">
        <f>IF(AJ668="Obligations",AP668&amp;" "&amp;AI668&amp;" "&amp;IF(AI668="High Yield",IF(AQ668&lt;2.5,"SHORT",IF(AQ668&gt;4,"LONG","MID")),IF(AQ668&lt;3.5,"SHORT",IF(AQ668&gt;8,"LONG","MID"))),"")</f>
        <v>Courbe EUR Corporate MID</v>
      </c>
      <c r="CA668" s="101" t="s">
        <v>70</v>
      </c>
      <c r="CB668" s="101"/>
      <c r="CC668" s="101" t="s">
        <v>70</v>
      </c>
      <c r="CD668" s="42" t="s">
        <v>4374</v>
      </c>
      <c r="CE668" s="42" t="s">
        <v>4374</v>
      </c>
      <c r="CF668" s="42" t="str">
        <f>IFERROR(VLOOKUP(Funds[[#This Row],[Code ISIN]],[1]GLOBAL!$C$1:$L$27,10,FALSE)," ")</f>
        <v xml:space="preserve"> </v>
      </c>
      <c r="CG668" s="42" t="s">
        <v>4374</v>
      </c>
      <c r="CH668" s="42" t="s">
        <v>4374</v>
      </c>
      <c r="CI668" s="42" t="s">
        <v>4374</v>
      </c>
      <c r="CJ668" s="123">
        <v>42734</v>
      </c>
      <c r="CK668" s="96" t="s">
        <v>4374</v>
      </c>
      <c r="CL668" s="246" t="str">
        <f>VLOOKUP(Funds[[#This Row],[Code ISIN]],'Sheet1 - Table (1)'!$A$10:$AF$110017,MATCH("Funds Liquidity",'Sheet1 - Table (1)'!$10:$10,0),FALSE)</f>
        <v>Jour</v>
      </c>
    </row>
    <row r="669" spans="1:93">
      <c r="A669" s="96" t="s">
        <v>3045</v>
      </c>
      <c r="B669" s="305">
        <f>IF(ISERROR(VALUE(VLOOKUP($A669,'Sheet1 - Table (1)'!$A$8:$AG$1186,COLUMN(B$7),FALSE))),VLOOKUP(A669,TK_MANQUANTS,2,FALSE),IF(VALUE(VLOOKUP($A669,'Sheet1 - Table (1)'!$A$8:$AG$1186,COLUMN(B$7),FALSE))=0,VLOOKUP(A669,TK_MANQUANTS,2,FALSE),VALUE(VLOOKUP($A669,'Sheet1 - Table (1)'!$A$8:$AG$1186,COLUMN(B$7),FALSE))))</f>
        <v>35804587</v>
      </c>
      <c r="C669" s="80" t="str">
        <f>VLOOKUP($A669,'Sheet1 - Table (1)'!$A$8:$AG$1186,COLUMN(C$7),FALSE)</f>
        <v>LO Funds - Euro BBB-BB Fundamental EUR IA</v>
      </c>
      <c r="D669" s="82">
        <f>VLOOKUP($A669,'Sheet1 - Table (1)'!$A$8:$AG$1186,COLUMN(D$7),FALSE)</f>
        <v>43871</v>
      </c>
      <c r="E669" s="124">
        <f>VLOOKUP($A669,'Sheet1 - Table (1)'!$A$8:$AG$1186,COLUMN(E$7),FALSE)</f>
        <v>0.66</v>
      </c>
      <c r="F669" s="80" t="b">
        <f>VLOOKUP($A669,'Sheet1 - Table (1)'!$A$8:$AG$1186,COLUMN(F$7),FALSE)</f>
        <v>1</v>
      </c>
      <c r="G669" s="80" t="str">
        <f>VLOOKUP($A669,'Sheet1 - Table (1)'!$A$8:$AG$1186,COLUMN(G$7),FALSE)</f>
        <v>Luxembourg</v>
      </c>
      <c r="H669" s="80" t="str">
        <f>VLOOKUP($A669,'Sheet1 - Table (1)'!$A$8:$AG$1186,COLUMN(H$7),FALSE)</f>
        <v>EUR</v>
      </c>
      <c r="I669" s="80" t="str">
        <f>VLOOKUP($A669,'Sheet1 - Table (1)'!$A$8:$AG$1186,COLUMN(I$7),FALSE)</f>
        <v>Fonds de placement</v>
      </c>
      <c r="J669" s="80" t="str">
        <f>VLOOKUP($A669,'Sheet1 - Table (1)'!$A$8:$AG$1186,COLUMN(J$7),FALSE)</f>
        <v>Obligation</v>
      </c>
      <c r="K669" s="82">
        <f>VLOOKUP($A669,'Sheet1 - Table (1)'!$A$8:$AG$1186,COLUMN(K$7),FALSE)</f>
        <v>44255</v>
      </c>
      <c r="L669" s="80">
        <f>VLOOKUP($A669,'Sheet1 - Table (1)'!$A$8:$AG$1186,COLUMN(L$7),FALSE)</f>
        <v>644.67957149999995</v>
      </c>
      <c r="M669" s="80" t="str">
        <f>VLOOKUP($A669,'Sheet1 - Table (1)'!$A$8:$AG$1186,COLUMN(M$7),FALSE)</f>
        <v>Retained</v>
      </c>
      <c r="N669" s="80">
        <f>VLOOKUP($A669,'Sheet1 - Table (1)'!$A$8:$AG$1186,COLUMN(N$7),FALSE)</f>
        <v>0</v>
      </c>
      <c r="O669" s="80" t="b">
        <f>VLOOKUP($A669,'Sheet1 - Table (1)'!$A$8:$AG$1186,COLUMN(O$7),FALSE)</f>
        <v>1</v>
      </c>
      <c r="P669" s="80">
        <f>VLOOKUP($A669,'Sheet1 - Table (1)'!$A$8:$AG$1186,COLUMN(P$7),FALSE)</f>
        <v>0</v>
      </c>
      <c r="Q669" s="80" t="b">
        <f>VLOOKUP($A669,'Sheet1 - Table (1)'!$A$8:$AG$1186,COLUMN(Q$7),FALSE)</f>
        <v>1</v>
      </c>
      <c r="R669" s="80">
        <f>VLOOKUP($A669,'Sheet1 - Table (1)'!$A$8:$AG$1186,COLUMN(R$7),FALSE)</f>
        <v>0</v>
      </c>
      <c r="S669" s="80">
        <f>VLOOKUP($A669,'Sheet1 - Table (1)'!$A$8:$AG$1186,COLUMN(S$7),FALSE)</f>
        <v>0</v>
      </c>
      <c r="T669" s="80">
        <f>VLOOKUP($A669,'Sheet1 - Table (1)'!$A$8:$AG$1186,COLUMN(T$7),FALSE)</f>
        <v>0</v>
      </c>
      <c r="U669" s="80" t="str">
        <f t="shared" si="123"/>
        <v>FR-NE</v>
      </c>
      <c r="V669" s="80" t="str">
        <f>VLOOKUP($A669,'Sheet1 - Table (1)'!$A$8:$AG$1186,COLUMN(V$7)+3,FALSE)</f>
        <v>LU - SICAV - Parte 1</v>
      </c>
      <c r="W669" s="80" t="str">
        <f>VLOOKUP(A669,'Sheet1 - Table (1)'!$A$8:$AF$10075,MATCH($W$8,'Sheet1 - Table (1)'!$10:$10,0),FALSE)</f>
        <v>Détermination des Prix Quotidien</v>
      </c>
      <c r="X669" s="80">
        <f>VLOOKUP(A669,'Sheet1 - Table (1)'!$A$8:$AAB$10075,MATCH($X$8,'Sheet1 - Table (1)'!$10:$10,0),FALSE)</f>
        <v>0</v>
      </c>
      <c r="Y669" s="96" t="str">
        <f t="shared" si="127"/>
        <v>Fonds de placement</v>
      </c>
      <c r="AA669" s="96" t="s">
        <v>1823</v>
      </c>
      <c r="AB669" s="96" t="s">
        <v>2481</v>
      </c>
      <c r="AC669" s="214" t="s">
        <v>140</v>
      </c>
      <c r="AD669" s="214" t="s">
        <v>5104</v>
      </c>
      <c r="AE669" s="96" t="s">
        <v>5104</v>
      </c>
      <c r="AF669" s="246" t="s">
        <v>5104</v>
      </c>
      <c r="AG669" s="96" t="s">
        <v>79</v>
      </c>
      <c r="AI669" s="96" t="s">
        <v>79</v>
      </c>
      <c r="AJ669" s="96" t="s">
        <v>140</v>
      </c>
      <c r="AK669" s="96" t="s">
        <v>140</v>
      </c>
      <c r="AL669" s="96" t="s">
        <v>2481</v>
      </c>
      <c r="AM669" s="96" t="str">
        <f t="shared" si="128"/>
        <v>Obligations étrangères</v>
      </c>
      <c r="AO669" s="96" t="s">
        <v>2481</v>
      </c>
      <c r="AP669" s="96" t="s">
        <v>75</v>
      </c>
      <c r="AQ669" s="96">
        <v>5.05</v>
      </c>
      <c r="AR669" s="101">
        <v>1.89E-2</v>
      </c>
      <c r="AS669" s="101">
        <f t="shared" si="129"/>
        <v>1.23E-2</v>
      </c>
      <c r="AV669" s="101">
        <v>0.57499999999999996</v>
      </c>
      <c r="AW669" s="101">
        <v>0.42499999999999999</v>
      </c>
      <c r="AY669" s="101">
        <v>1</v>
      </c>
      <c r="BJ669" s="129"/>
      <c r="BK669" s="129">
        <v>1</v>
      </c>
      <c r="BL669" s="129"/>
      <c r="BM669" s="129"/>
      <c r="BN669" s="129"/>
      <c r="BO669" s="129"/>
      <c r="BP669" s="129"/>
      <c r="BQ669" s="129"/>
      <c r="BR669" s="129"/>
      <c r="BW669" s="101">
        <v>1</v>
      </c>
      <c r="BZ669" s="101" t="str">
        <f>IF(AJ669="Obligations",AP669&amp;" "&amp;AI669&amp;" "&amp;IF(AI669="High Yield",IF(AQ669&lt;2.5,"SHORT",IF(AQ669&gt;4,"LONG","MID")),IF(AQ669&lt;3.5,"SHORT",IF(AQ669&gt;8,"LONG","MID"))),"")</f>
        <v>Courbe EUR High Yield LONG</v>
      </c>
      <c r="CA669" s="101" t="s">
        <v>70</v>
      </c>
      <c r="CB669" s="101"/>
      <c r="CC669" s="101" t="s">
        <v>70</v>
      </c>
      <c r="CD669" s="42" t="s">
        <v>4374</v>
      </c>
      <c r="CE669" s="42" t="s">
        <v>4374</v>
      </c>
      <c r="CF669" s="42" t="str">
        <f>IFERROR(VLOOKUP(Funds[[#This Row],[Code ISIN]],[1]GLOBAL!$C$1:$L$27,10,FALSE)," ")</f>
        <v xml:space="preserve"> </v>
      </c>
      <c r="CG669" s="42" t="s">
        <v>4374</v>
      </c>
      <c r="CH669" s="42" t="s">
        <v>4374</v>
      </c>
      <c r="CI669" s="42" t="s">
        <v>4374</v>
      </c>
      <c r="CJ669" s="123">
        <v>42825</v>
      </c>
      <c r="CK669" s="96" t="s">
        <v>4374</v>
      </c>
      <c r="CL669" s="246" t="str">
        <f>VLOOKUP(Funds[[#This Row],[Code ISIN]],'Sheet1 - Table (1)'!$A$10:$AF$110017,MATCH("Funds Liquidity",'Sheet1 - Table (1)'!$10:$10,0),FALSE)</f>
        <v>Jour</v>
      </c>
      <c r="CO669" s="246" t="s">
        <v>79</v>
      </c>
    </row>
    <row r="670" spans="1:93">
      <c r="A670" s="80" t="s">
        <v>259</v>
      </c>
      <c r="B670" s="305">
        <f>IF(ISERROR(VALUE(VLOOKUP($A670,'Sheet1 - Table (1)'!$A$8:$AG$1186,COLUMN(B$7),FALSE))),VLOOKUP(A670,TK_MANQUANTS,2,FALSE),IF(VALUE(VLOOKUP($A670,'Sheet1 - Table (1)'!$A$8:$AG$1186,COLUMN(B$7),FALSE))=0,VLOOKUP(A670,TK_MANQUANTS,2,FALSE),VALUE(VLOOKUP($A670,'Sheet1 - Table (1)'!$A$8:$AG$1186,COLUMN(B$7),FALSE))))</f>
        <v>4253449</v>
      </c>
      <c r="C670" s="80" t="str">
        <f>VLOOKUP($A670,'Sheet1 - Table (1)'!$A$8:$AG$1186,COLUMN(C$7),FALSE)</f>
        <v>Pictet-Short-Term Emerging Local Curr Debt-P EUR</v>
      </c>
      <c r="D670" s="82">
        <f>VLOOKUP($A670,'Sheet1 - Table (1)'!$A$8:$AG$1186,COLUMN(D$7),FALSE)</f>
        <v>43830</v>
      </c>
      <c r="E670" s="124">
        <f>VLOOKUP($A670,'Sheet1 - Table (1)'!$A$8:$AG$1186,COLUMN(E$7),FALSE)</f>
        <v>1.26</v>
      </c>
      <c r="F670" s="80" t="b">
        <f>VLOOKUP($A670,'Sheet1 - Table (1)'!$A$8:$AG$1186,COLUMN(F$7),FALSE)</f>
        <v>1</v>
      </c>
      <c r="G670" s="80" t="str">
        <f>VLOOKUP($A670,'Sheet1 - Table (1)'!$A$8:$AG$1186,COLUMN(G$7),FALSE)</f>
        <v>Luxembourg</v>
      </c>
      <c r="H670" s="80" t="str">
        <f>VLOOKUP($A670,'Sheet1 - Table (1)'!$A$8:$AG$1186,COLUMN(H$7),FALSE)</f>
        <v>EUR</v>
      </c>
      <c r="I670" s="80" t="str">
        <f>VLOOKUP($A670,'Sheet1 - Table (1)'!$A$8:$AG$1186,COLUMN(I$7),FALSE)</f>
        <v>Fonds de placement</v>
      </c>
      <c r="J670" s="80" t="str">
        <f>VLOOKUP($A670,'Sheet1 - Table (1)'!$A$8:$AG$1186,COLUMN(J$7),FALSE)</f>
        <v>Obligation</v>
      </c>
      <c r="K670" s="82">
        <f>VLOOKUP($A670,'Sheet1 - Table (1)'!$A$8:$AG$1186,COLUMN(K$7),FALSE)</f>
        <v>44255</v>
      </c>
      <c r="L670" s="80">
        <f>VLOOKUP($A670,'Sheet1 - Table (1)'!$A$8:$AG$1186,COLUMN(L$7),FALSE)</f>
        <v>35.002153399999997</v>
      </c>
      <c r="M670" s="80" t="str">
        <f>VLOOKUP($A670,'Sheet1 - Table (1)'!$A$8:$AG$1186,COLUMN(M$7),FALSE)</f>
        <v>Retained</v>
      </c>
      <c r="N670" s="80" t="b">
        <f>VLOOKUP($A670,'Sheet1 - Table (1)'!$A$8:$AG$1186,COLUMN(N$7),FALSE)</f>
        <v>1</v>
      </c>
      <c r="O670" s="80" t="b">
        <f>VLOOKUP($A670,'Sheet1 - Table (1)'!$A$8:$AG$1186,COLUMN(O$7),FALSE)</f>
        <v>1</v>
      </c>
      <c r="P670" s="80" t="b">
        <f>VLOOKUP($A670,'Sheet1 - Table (1)'!$A$8:$AG$1186,COLUMN(P$7),FALSE)</f>
        <v>1</v>
      </c>
      <c r="Q670" s="80" t="b">
        <f>VLOOKUP($A670,'Sheet1 - Table (1)'!$A$8:$AG$1186,COLUMN(Q$7),FALSE)</f>
        <v>1</v>
      </c>
      <c r="R670" s="80" t="b">
        <f>VLOOKUP($A670,'Sheet1 - Table (1)'!$A$8:$AG$1186,COLUMN(R$7),FALSE)</f>
        <v>1</v>
      </c>
      <c r="S670" s="80" t="b">
        <f>VLOOKUP($A670,'Sheet1 - Table (1)'!$A$8:$AG$1186,COLUMN(S$7),FALSE)</f>
        <v>1</v>
      </c>
      <c r="T670" s="80">
        <f>VLOOKUP($A670,'Sheet1 - Table (1)'!$A$8:$AG$1186,COLUMN(T$7),FALSE)</f>
        <v>0</v>
      </c>
      <c r="U670" s="80" t="str">
        <f t="shared" si="123"/>
        <v>BE-FR-IT-NE-SP-GE</v>
      </c>
      <c r="V670" s="80" t="str">
        <f>VLOOKUP($A670,'Sheet1 - Table (1)'!$A$8:$AG$1186,COLUMN(V$7)+3,FALSE)</f>
        <v>LU - SICAV - Parte 1</v>
      </c>
      <c r="W670" s="80" t="str">
        <f>VLOOKUP(A670,'Sheet1 - Table (1)'!$A$8:$AF$10075,MATCH($W$8,'Sheet1 - Table (1)'!$10:$10,0),FALSE)</f>
        <v>Détermination des Prix Quotidien</v>
      </c>
      <c r="X670" s="80">
        <f>VLOOKUP(A670,'Sheet1 - Table (1)'!$A$8:$AAB$10075,MATCH($X$8,'Sheet1 - Table (1)'!$10:$10,0),FALSE)</f>
        <v>0</v>
      </c>
      <c r="Y670" s="96" t="str">
        <f t="shared" si="127"/>
        <v>Fonds de placement</v>
      </c>
      <c r="AA670" s="96" t="s">
        <v>1823</v>
      </c>
      <c r="AB670" s="96" t="s">
        <v>2481</v>
      </c>
      <c r="AC670" s="214" t="s">
        <v>140</v>
      </c>
      <c r="AD670" s="214" t="s">
        <v>5105</v>
      </c>
      <c r="AE670" s="214" t="s">
        <v>5105</v>
      </c>
      <c r="AF670" s="214" t="s">
        <v>5105</v>
      </c>
      <c r="AJ670" s="96" t="s">
        <v>140</v>
      </c>
      <c r="AK670" s="96" t="s">
        <v>140</v>
      </c>
      <c r="AL670" s="96" t="s">
        <v>2481</v>
      </c>
      <c r="AM670" s="96" t="str">
        <f t="shared" si="128"/>
        <v>Obligations étrangères</v>
      </c>
      <c r="AO670" s="96" t="s">
        <v>2481</v>
      </c>
      <c r="AP670" s="96" t="s">
        <v>1479</v>
      </c>
      <c r="AQ670" s="96">
        <v>0.4</v>
      </c>
      <c r="AR670" s="101">
        <v>3.0700000000000002E-2</v>
      </c>
      <c r="AS670" s="101">
        <f t="shared" si="129"/>
        <v>1.8100000000000002E-2</v>
      </c>
      <c r="AY670" s="101">
        <v>1</v>
      </c>
      <c r="BR670" s="101">
        <v>1</v>
      </c>
      <c r="BZ670" s="101" t="str">
        <f>IF(AJ670="Obligations",AP670&amp;" "&amp;AI670&amp;" "&amp;IF(AQ670&lt;3.5,"SHORT",IF(AQ670&gt;8,"LONG","MID")),"")</f>
        <v>Courbe EM LC  SHORT</v>
      </c>
      <c r="CA670" s="101" t="s">
        <v>70</v>
      </c>
      <c r="CB670" s="101"/>
      <c r="CC670" s="101" t="s">
        <v>70</v>
      </c>
      <c r="CD670" s="42" t="s">
        <v>4374</v>
      </c>
      <c r="CE670" s="42" t="s">
        <v>4374</v>
      </c>
      <c r="CF670" s="42" t="str">
        <f>IFERROR(VLOOKUP(Funds[[#This Row],[Code ISIN]],[1]GLOBAL!$C$1:$L$27,10,FALSE)," ")</f>
        <v xml:space="preserve"> </v>
      </c>
      <c r="CG670" s="42" t="s">
        <v>4374</v>
      </c>
      <c r="CH670" s="42" t="s">
        <v>4374</v>
      </c>
      <c r="CI670" s="42" t="s">
        <v>4374</v>
      </c>
      <c r="CJ670" s="123">
        <v>42734</v>
      </c>
      <c r="CK670" s="96" t="s">
        <v>4374</v>
      </c>
      <c r="CL670" s="246" t="str">
        <f>VLOOKUP(Funds[[#This Row],[Code ISIN]],'Sheet1 - Table (1)'!$A$10:$AF$110017,MATCH("Funds Liquidity",'Sheet1 - Table (1)'!$10:$10,0),FALSE)</f>
        <v>Jour</v>
      </c>
    </row>
    <row r="671" spans="1:93">
      <c r="A671" s="80" t="s">
        <v>260</v>
      </c>
      <c r="B671" s="305">
        <f>IF(ISERROR(VALUE(VLOOKUP($A671,'Sheet1 - Table (1)'!$A$8:$AG$1186,COLUMN(B$7),FALSE))),VLOOKUP(A671,TK_MANQUANTS,2,FALSE),IF(VALUE(VLOOKUP($A671,'Sheet1 - Table (1)'!$A$8:$AG$1186,COLUMN(B$7),FALSE))=0,VLOOKUP(A671,TK_MANQUANTS,2,FALSE),VALUE(VLOOKUP($A671,'Sheet1 - Table (1)'!$A$8:$AG$1186,COLUMN(B$7),FALSE))))</f>
        <v>4253422</v>
      </c>
      <c r="C671" s="80" t="str">
        <f>VLOOKUP($A671,'Sheet1 - Table (1)'!$A$8:$AG$1186,COLUMN(C$7),FALSE)</f>
        <v>Pictet-Short-Term Emerging Local Curr Debt-P USD</v>
      </c>
      <c r="D671" s="82">
        <f>VLOOKUP($A671,'Sheet1 - Table (1)'!$A$8:$AG$1186,COLUMN(D$7),FALSE)</f>
        <v>43830</v>
      </c>
      <c r="E671" s="124">
        <f>VLOOKUP($A671,'Sheet1 - Table (1)'!$A$8:$AG$1186,COLUMN(E$7),FALSE)</f>
        <v>1.26</v>
      </c>
      <c r="F671" s="80" t="b">
        <f>VLOOKUP($A671,'Sheet1 - Table (1)'!$A$8:$AG$1186,COLUMN(F$7),FALSE)</f>
        <v>1</v>
      </c>
      <c r="G671" s="80" t="str">
        <f>VLOOKUP($A671,'Sheet1 - Table (1)'!$A$8:$AG$1186,COLUMN(G$7),FALSE)</f>
        <v>Luxembourg</v>
      </c>
      <c r="H671" s="80" t="str">
        <f>VLOOKUP($A671,'Sheet1 - Table (1)'!$A$8:$AG$1186,COLUMN(H$7),FALSE)</f>
        <v>USD</v>
      </c>
      <c r="I671" s="80" t="str">
        <f>VLOOKUP($A671,'Sheet1 - Table (1)'!$A$8:$AG$1186,COLUMN(I$7),FALSE)</f>
        <v>Fonds de placement</v>
      </c>
      <c r="J671" s="80" t="str">
        <f>VLOOKUP($A671,'Sheet1 - Table (1)'!$A$8:$AG$1186,COLUMN(J$7),FALSE)</f>
        <v>Obligation</v>
      </c>
      <c r="K671" s="82">
        <f>VLOOKUP($A671,'Sheet1 - Table (1)'!$A$8:$AG$1186,COLUMN(K$7),FALSE)</f>
        <v>44255</v>
      </c>
      <c r="L671" s="80">
        <f>VLOOKUP($A671,'Sheet1 - Table (1)'!$A$8:$AG$1186,COLUMN(L$7),FALSE)</f>
        <v>35.002153399999997</v>
      </c>
      <c r="M671" s="80" t="str">
        <f>VLOOKUP($A671,'Sheet1 - Table (1)'!$A$8:$AG$1186,COLUMN(M$7),FALSE)</f>
        <v>Retained</v>
      </c>
      <c r="N671" s="80" t="b">
        <f>VLOOKUP($A671,'Sheet1 - Table (1)'!$A$8:$AG$1186,COLUMN(N$7),FALSE)</f>
        <v>1</v>
      </c>
      <c r="O671" s="80" t="b">
        <f>VLOOKUP($A671,'Sheet1 - Table (1)'!$A$8:$AG$1186,COLUMN(O$7),FALSE)</f>
        <v>1</v>
      </c>
      <c r="P671" s="80" t="b">
        <f>VLOOKUP($A671,'Sheet1 - Table (1)'!$A$8:$AG$1186,COLUMN(P$7),FALSE)</f>
        <v>1</v>
      </c>
      <c r="Q671" s="80" t="b">
        <f>VLOOKUP($A671,'Sheet1 - Table (1)'!$A$8:$AG$1186,COLUMN(Q$7),FALSE)</f>
        <v>1</v>
      </c>
      <c r="R671" s="80" t="b">
        <f>VLOOKUP($A671,'Sheet1 - Table (1)'!$A$8:$AG$1186,COLUMN(R$7),FALSE)</f>
        <v>1</v>
      </c>
      <c r="S671" s="80" t="b">
        <f>VLOOKUP($A671,'Sheet1 - Table (1)'!$A$8:$AG$1186,COLUMN(S$7),FALSE)</f>
        <v>1</v>
      </c>
      <c r="T671" s="80">
        <f>VLOOKUP($A671,'Sheet1 - Table (1)'!$A$8:$AG$1186,COLUMN(T$7),FALSE)</f>
        <v>0</v>
      </c>
      <c r="U671" s="80" t="str">
        <f t="shared" si="123"/>
        <v>BE-FR-IT-NE-SP-GE</v>
      </c>
      <c r="V671" s="80" t="str">
        <f>VLOOKUP($A671,'Sheet1 - Table (1)'!$A$8:$AG$1186,COLUMN(V$7)+3,FALSE)</f>
        <v>LU - SICAV - Parte 1</v>
      </c>
      <c r="W671" s="80" t="str">
        <f>VLOOKUP(A671,'Sheet1 - Table (1)'!$A$8:$AF$10075,MATCH($W$8,'Sheet1 - Table (1)'!$10:$10,0),FALSE)</f>
        <v>Détermination des Prix Quotidien</v>
      </c>
      <c r="X671" s="80">
        <f>VLOOKUP(A671,'Sheet1 - Table (1)'!$A$8:$AAB$10075,MATCH($X$8,'Sheet1 - Table (1)'!$10:$10,0),FALSE)</f>
        <v>0</v>
      </c>
      <c r="Y671" s="96" t="str">
        <f t="shared" si="127"/>
        <v>Fonds de placement</v>
      </c>
      <c r="AA671" s="96" t="s">
        <v>1823</v>
      </c>
      <c r="AB671" s="96" t="s">
        <v>2481</v>
      </c>
      <c r="AC671" s="214" t="s">
        <v>140</v>
      </c>
      <c r="AD671" s="214" t="s">
        <v>5105</v>
      </c>
      <c r="AE671" s="214" t="s">
        <v>5105</v>
      </c>
      <c r="AF671" s="214" t="s">
        <v>5105</v>
      </c>
      <c r="AJ671" s="96" t="s">
        <v>140</v>
      </c>
      <c r="AK671" s="96" t="s">
        <v>140</v>
      </c>
      <c r="AL671" s="96" t="s">
        <v>2481</v>
      </c>
      <c r="AM671" s="96" t="str">
        <f t="shared" si="128"/>
        <v>Obligations étrangères</v>
      </c>
      <c r="AO671" s="96" t="s">
        <v>2481</v>
      </c>
      <c r="AP671" s="96" t="s">
        <v>1479</v>
      </c>
      <c r="AQ671" s="96">
        <v>0.4</v>
      </c>
      <c r="AR671" s="101">
        <v>3.0700000000000002E-2</v>
      </c>
      <c r="AS671" s="101">
        <f t="shared" si="129"/>
        <v>1.8100000000000002E-2</v>
      </c>
      <c r="AX671" s="101">
        <v>0.187</v>
      </c>
      <c r="BB671" s="101">
        <v>0.74870000000000003</v>
      </c>
      <c r="BI671" s="101">
        <v>6.4299999999999996E-2</v>
      </c>
      <c r="BR671" s="101">
        <v>1</v>
      </c>
      <c r="BZ671" s="101" t="str">
        <f>IF(AJ671="Obligations",AP671&amp;" "&amp;AI671&amp;" "&amp;IF(AQ671&lt;3.5,"SHORT",IF(AQ671&gt;8,"LONG","MID")),"")</f>
        <v>Courbe EM LC  SHORT</v>
      </c>
      <c r="CA671" s="101" t="s">
        <v>70</v>
      </c>
      <c r="CB671" s="101"/>
      <c r="CC671" s="101" t="s">
        <v>70</v>
      </c>
      <c r="CD671" s="42" t="s">
        <v>4374</v>
      </c>
      <c r="CE671" s="42" t="s">
        <v>4374</v>
      </c>
      <c r="CF671" s="42" t="str">
        <f>IFERROR(VLOOKUP(Funds[[#This Row],[Code ISIN]],[1]GLOBAL!$C$1:$L$27,10,FALSE)," ")</f>
        <v xml:space="preserve"> </v>
      </c>
      <c r="CG671" s="42" t="s">
        <v>4374</v>
      </c>
      <c r="CH671" s="42" t="s">
        <v>4374</v>
      </c>
      <c r="CI671" s="42" t="s">
        <v>4374</v>
      </c>
      <c r="CJ671" s="123">
        <v>42734</v>
      </c>
      <c r="CK671" s="96" t="s">
        <v>4374</v>
      </c>
      <c r="CL671" s="246" t="str">
        <f>VLOOKUP(Funds[[#This Row],[Code ISIN]],'Sheet1 - Table (1)'!$A$10:$AF$110017,MATCH("Funds Liquidity",'Sheet1 - Table (1)'!$10:$10,0),FALSE)</f>
        <v>Jour</v>
      </c>
    </row>
    <row r="672" spans="1:93">
      <c r="A672" s="80" t="s">
        <v>261</v>
      </c>
      <c r="B672" s="305">
        <f>IF(ISERROR(VALUE(VLOOKUP($A672,'Sheet1 - Table (1)'!$A$8:$AG$1186,COLUMN(B$7),FALSE))),VLOOKUP(A672,TK_MANQUANTS,2,FALSE),IF(VALUE(VLOOKUP($A672,'Sheet1 - Table (1)'!$A$8:$AG$1186,COLUMN(B$7),FALSE))=0,VLOOKUP(A672,TK_MANQUANTS,2,FALSE),VALUE(VLOOKUP($A672,'Sheet1 - Table (1)'!$A$8:$AG$1186,COLUMN(B$7),FALSE))))</f>
        <v>1226021</v>
      </c>
      <c r="C672" s="80" t="str">
        <f>VLOOKUP($A672,'Sheet1 - Table (1)'!$A$8:$AG$1186,COLUMN(C$7),FALSE)</f>
        <v>Pictet-Global Emerging Debt-I USD</v>
      </c>
      <c r="D672" s="82">
        <f>VLOOKUP($A672,'Sheet1 - Table (1)'!$A$8:$AG$1186,COLUMN(D$7),FALSE)</f>
        <v>43830</v>
      </c>
      <c r="E672" s="124">
        <f>VLOOKUP($A672,'Sheet1 - Table (1)'!$A$8:$AG$1186,COLUMN(E$7),FALSE)</f>
        <v>0.83</v>
      </c>
      <c r="F672" s="80" t="b">
        <f>VLOOKUP($A672,'Sheet1 - Table (1)'!$A$8:$AG$1186,COLUMN(F$7),FALSE)</f>
        <v>1</v>
      </c>
      <c r="G672" s="80" t="str">
        <f>VLOOKUP($A672,'Sheet1 - Table (1)'!$A$8:$AG$1186,COLUMN(G$7),FALSE)</f>
        <v>Luxembourg</v>
      </c>
      <c r="H672" s="80" t="str">
        <f>VLOOKUP($A672,'Sheet1 - Table (1)'!$A$8:$AG$1186,COLUMN(H$7),FALSE)</f>
        <v>USD</v>
      </c>
      <c r="I672" s="80" t="str">
        <f>VLOOKUP($A672,'Sheet1 - Table (1)'!$A$8:$AG$1186,COLUMN(I$7),FALSE)</f>
        <v>Fonds de placement</v>
      </c>
      <c r="J672" s="80" t="str">
        <f>VLOOKUP($A672,'Sheet1 - Table (1)'!$A$8:$AG$1186,COLUMN(J$7),FALSE)</f>
        <v>Obligation</v>
      </c>
      <c r="K672" s="82">
        <f>VLOOKUP($A672,'Sheet1 - Table (1)'!$A$8:$AG$1186,COLUMN(K$7),FALSE)</f>
        <v>44255</v>
      </c>
      <c r="L672" s="80">
        <f>VLOOKUP($A672,'Sheet1 - Table (1)'!$A$8:$AG$1186,COLUMN(L$7),FALSE)</f>
        <v>3329.4517461</v>
      </c>
      <c r="M672" s="80" t="str">
        <f>VLOOKUP($A672,'Sheet1 - Table (1)'!$A$8:$AG$1186,COLUMN(M$7),FALSE)</f>
        <v>Retained</v>
      </c>
      <c r="N672" s="80" t="b">
        <f>VLOOKUP($A672,'Sheet1 - Table (1)'!$A$8:$AG$1186,COLUMN(N$7),FALSE)</f>
        <v>1</v>
      </c>
      <c r="O672" s="80" t="b">
        <f>VLOOKUP($A672,'Sheet1 - Table (1)'!$A$8:$AG$1186,COLUMN(O$7),FALSE)</f>
        <v>1</v>
      </c>
      <c r="P672" s="80" t="b">
        <f>VLOOKUP($A672,'Sheet1 - Table (1)'!$A$8:$AG$1186,COLUMN(P$7),FALSE)</f>
        <v>1</v>
      </c>
      <c r="Q672" s="80" t="b">
        <f>VLOOKUP($A672,'Sheet1 - Table (1)'!$A$8:$AG$1186,COLUMN(Q$7),FALSE)</f>
        <v>1</v>
      </c>
      <c r="R672" s="80" t="b">
        <f>VLOOKUP($A672,'Sheet1 - Table (1)'!$A$8:$AG$1186,COLUMN(R$7),FALSE)</f>
        <v>1</v>
      </c>
      <c r="S672" s="80" t="b">
        <f>VLOOKUP($A672,'Sheet1 - Table (1)'!$A$8:$AG$1186,COLUMN(S$7),FALSE)</f>
        <v>1</v>
      </c>
      <c r="T672" s="80" t="b">
        <f>VLOOKUP($A672,'Sheet1 - Table (1)'!$A$8:$AG$1186,COLUMN(T$7),FALSE)</f>
        <v>1</v>
      </c>
      <c r="U672" s="80" t="str">
        <f t="shared" si="123"/>
        <v>BE-FR-IT-NE-SP-GE-UK</v>
      </c>
      <c r="V672" s="80" t="str">
        <f>VLOOKUP($A672,'Sheet1 - Table (1)'!$A$8:$AG$1186,COLUMN(V$7)+3,FALSE)</f>
        <v>LU - SICAV - Parte 1</v>
      </c>
      <c r="W672" s="80" t="str">
        <f>VLOOKUP(A672,'Sheet1 - Table (1)'!$A$8:$AF$10075,MATCH($W$8,'Sheet1 - Table (1)'!$10:$10,0),FALSE)</f>
        <v>Détermination des Prix Quotidien</v>
      </c>
      <c r="X672" s="80">
        <f>VLOOKUP(A672,'Sheet1 - Table (1)'!$A$8:$AAB$10075,MATCH($X$8,'Sheet1 - Table (1)'!$10:$10,0),FALSE)</f>
        <v>0</v>
      </c>
      <c r="Y672" s="96" t="str">
        <f t="shared" si="127"/>
        <v>Fonds de placement</v>
      </c>
      <c r="AA672" s="96" t="s">
        <v>1823</v>
      </c>
      <c r="AB672" s="96" t="s">
        <v>2481</v>
      </c>
      <c r="AC672" s="214" t="s">
        <v>140</v>
      </c>
      <c r="AD672" s="214" t="s">
        <v>5105</v>
      </c>
      <c r="AE672" s="214" t="s">
        <v>5105</v>
      </c>
      <c r="AF672" s="214" t="s">
        <v>5105</v>
      </c>
      <c r="AJ672" s="96" t="s">
        <v>140</v>
      </c>
      <c r="AK672" s="96" t="s">
        <v>140</v>
      </c>
      <c r="AL672" s="96" t="s">
        <v>2481</v>
      </c>
      <c r="AM672" s="96" t="str">
        <f t="shared" si="128"/>
        <v>Obligations étrangères</v>
      </c>
      <c r="AO672" s="96" t="s">
        <v>5105</v>
      </c>
      <c r="AP672" s="96" t="s">
        <v>118</v>
      </c>
      <c r="AQ672" s="96">
        <v>6.26</v>
      </c>
      <c r="AR672" s="101">
        <v>5.4699999999999999E-2</v>
      </c>
      <c r="AS672" s="101">
        <f t="shared" si="129"/>
        <v>4.6399999999999997E-2</v>
      </c>
      <c r="AT672" s="101">
        <v>0.1</v>
      </c>
      <c r="AU672" s="101">
        <v>6.6299999999999998E-2</v>
      </c>
      <c r="AV672" s="101">
        <v>0.28239999999999998</v>
      </c>
      <c r="AW672" s="101">
        <v>0.55130000000000001</v>
      </c>
      <c r="BB672" s="101">
        <v>1</v>
      </c>
      <c r="BR672" s="101">
        <v>1</v>
      </c>
      <c r="BY672" s="101" t="s">
        <v>119</v>
      </c>
      <c r="BZ672" s="101" t="str">
        <f>IF(AJ672="Obligations",AP672&amp;" "&amp;AI672&amp;" "&amp;IF(AQ672&lt;3.5,"SHORT",IF(AQ672&gt;8,"LONG","MID")),"")</f>
        <v>Courbe EM  MID</v>
      </c>
      <c r="CA672" s="101" t="s">
        <v>70</v>
      </c>
      <c r="CB672" s="101"/>
      <c r="CC672" s="101" t="s">
        <v>70</v>
      </c>
      <c r="CD672" s="42" t="s">
        <v>4374</v>
      </c>
      <c r="CE672" s="42" t="s">
        <v>4374</v>
      </c>
      <c r="CF672" s="42" t="str">
        <f>IFERROR(VLOOKUP(Funds[[#This Row],[Code ISIN]],[1]GLOBAL!$C$1:$L$27,10,FALSE)," ")</f>
        <v xml:space="preserve"> </v>
      </c>
      <c r="CG672" s="42" t="s">
        <v>4374</v>
      </c>
      <c r="CH672" s="42" t="s">
        <v>4374</v>
      </c>
      <c r="CI672" s="42" t="s">
        <v>4374</v>
      </c>
      <c r="CJ672" s="123">
        <v>42734</v>
      </c>
      <c r="CK672" s="96" t="s">
        <v>4374</v>
      </c>
      <c r="CL672" s="246" t="str">
        <f>VLOOKUP(Funds[[#This Row],[Code ISIN]],'Sheet1 - Table (1)'!$A$10:$AF$110017,MATCH("Funds Liquidity",'Sheet1 - Table (1)'!$10:$10,0),FALSE)</f>
        <v>Jour</v>
      </c>
    </row>
    <row r="673" spans="1:93">
      <c r="A673" s="80" t="s">
        <v>878</v>
      </c>
      <c r="B673" s="305">
        <f>IF(ISERROR(VALUE(VLOOKUP($A673,'Sheet1 - Table (1)'!$A$8:$AG$1186,COLUMN(B$7),FALSE))),VLOOKUP(A673,TK_MANQUANTS,2,FALSE),IF(VALUE(VLOOKUP($A673,'Sheet1 - Table (1)'!$A$8:$AG$1186,COLUMN(B$7),FALSE))=0,VLOOKUP(A673,TK_MANQUANTS,2,FALSE),VALUE(VLOOKUP($A673,'Sheet1 - Table (1)'!$A$8:$AG$1186,COLUMN(B$7),FALSE))))</f>
        <v>2381474</v>
      </c>
      <c r="C673" s="80" t="str">
        <f>VLOOKUP($A673,'Sheet1 - Table (1)'!$A$8:$AG$1186,COLUMN(C$7),FALSE)</f>
        <v>PIMCO GIS Emerging Mkts Bd Inst CHF Hgd Inc</v>
      </c>
      <c r="D673" s="82">
        <f>VLOOKUP($A673,'Sheet1 - Table (1)'!$A$8:$AG$1186,COLUMN(D$7),FALSE)</f>
        <v>43880</v>
      </c>
      <c r="E673" s="124">
        <f>VLOOKUP($A673,'Sheet1 - Table (1)'!$A$8:$AG$1186,COLUMN(E$7),FALSE)</f>
        <v>0.79</v>
      </c>
      <c r="F673" s="80" t="b">
        <f>VLOOKUP($A673,'Sheet1 - Table (1)'!$A$8:$AG$1186,COLUMN(F$7),FALSE)</f>
        <v>1</v>
      </c>
      <c r="G673" s="80" t="str">
        <f>VLOOKUP($A673,'Sheet1 - Table (1)'!$A$8:$AG$1186,COLUMN(G$7),FALSE)</f>
        <v>Ireland</v>
      </c>
      <c r="H673" s="80" t="str">
        <f>VLOOKUP($A673,'Sheet1 - Table (1)'!$A$8:$AG$1186,COLUMN(H$7),FALSE)</f>
        <v>CHF</v>
      </c>
      <c r="I673" s="80" t="str">
        <f>VLOOKUP($A673,'Sheet1 - Table (1)'!$A$8:$AG$1186,COLUMN(I$7),FALSE)</f>
        <v>Fonds de placement</v>
      </c>
      <c r="J673" s="80" t="str">
        <f>VLOOKUP($A673,'Sheet1 - Table (1)'!$A$8:$AG$1186,COLUMN(J$7),FALSE)</f>
        <v>Obligation</v>
      </c>
      <c r="K673" s="82">
        <f>VLOOKUP($A673,'Sheet1 - Table (1)'!$A$8:$AG$1186,COLUMN(K$7),FALSE)</f>
        <v>0</v>
      </c>
      <c r="L673" s="80">
        <f>VLOOKUP($A673,'Sheet1 - Table (1)'!$A$8:$AG$1186,COLUMN(L$7),FALSE)</f>
        <v>0</v>
      </c>
      <c r="M673" s="80" t="str">
        <f>VLOOKUP($A673,'Sheet1 - Table (1)'!$A$8:$AG$1186,COLUMN(M$7),FALSE)</f>
        <v>Paid</v>
      </c>
      <c r="N673" s="80" t="b">
        <f>VLOOKUP($A673,'Sheet1 - Table (1)'!$A$8:$AG$1186,COLUMN(N$7),FALSE)</f>
        <v>1</v>
      </c>
      <c r="O673" s="80" t="b">
        <f>VLOOKUP($A673,'Sheet1 - Table (1)'!$A$8:$AG$1186,COLUMN(O$7),FALSE)</f>
        <v>1</v>
      </c>
      <c r="P673" s="80" t="b">
        <f>VLOOKUP($A673,'Sheet1 - Table (1)'!$A$8:$AG$1186,COLUMN(P$7),FALSE)</f>
        <v>1</v>
      </c>
      <c r="Q673" s="80" t="b">
        <f>VLOOKUP($A673,'Sheet1 - Table (1)'!$A$8:$AG$1186,COLUMN(Q$7),FALSE)</f>
        <v>1</v>
      </c>
      <c r="R673" s="80" t="b">
        <f>VLOOKUP($A673,'Sheet1 - Table (1)'!$A$8:$AG$1186,COLUMN(R$7),FALSE)</f>
        <v>1</v>
      </c>
      <c r="S673" s="80">
        <f>VLOOKUP($A673,'Sheet1 - Table (1)'!$A$8:$AG$1186,COLUMN(S$7),FALSE)</f>
        <v>0</v>
      </c>
      <c r="T673" s="80" t="b">
        <f>VLOOKUP($A673,'Sheet1 - Table (1)'!$A$8:$AG$1186,COLUMN(T$7),FALSE)</f>
        <v>1</v>
      </c>
      <c r="U673" s="80" t="str">
        <f t="shared" si="123"/>
        <v>BE-FR-IT-NE-SP-UK</v>
      </c>
      <c r="V673" s="80" t="str">
        <f>VLOOKUP($A673,'Sheet1 - Table (1)'!$A$8:$AG$1186,COLUMN(V$7)+3,FALSE)</f>
        <v>OEIC</v>
      </c>
      <c r="W673" s="80" t="str">
        <f>VLOOKUP(A673,'Sheet1 - Table (1)'!$A$8:$AF$10075,MATCH($W$8,'Sheet1 - Table (1)'!$10:$10,0),FALSE)</f>
        <v>Détermination des Prix Quotidien</v>
      </c>
      <c r="X673" s="80">
        <f>VLOOKUP(A673,'Sheet1 - Table (1)'!$A$8:$AAB$10075,MATCH($X$8,'Sheet1 - Table (1)'!$10:$10,0),FALSE)</f>
        <v>0</v>
      </c>
      <c r="Y673" s="96" t="str">
        <f t="shared" si="127"/>
        <v>Fonds de placement</v>
      </c>
      <c r="AA673" s="96" t="s">
        <v>1823</v>
      </c>
      <c r="AB673" s="96" t="s">
        <v>2481</v>
      </c>
      <c r="AC673" s="214" t="s">
        <v>140</v>
      </c>
      <c r="AD673" s="214" t="s">
        <v>5105</v>
      </c>
      <c r="AE673" s="214" t="s">
        <v>5105</v>
      </c>
      <c r="AF673" s="214" t="s">
        <v>5105</v>
      </c>
      <c r="AI673" s="96" t="s">
        <v>381</v>
      </c>
      <c r="AJ673" s="96" t="s">
        <v>140</v>
      </c>
      <c r="AK673" s="96" t="s">
        <v>140</v>
      </c>
      <c r="AL673" s="96" t="s">
        <v>2481</v>
      </c>
      <c r="AM673" s="96" t="str">
        <f t="shared" si="128"/>
        <v>Obligations étrangères hedged</v>
      </c>
      <c r="AO673" s="96" t="s">
        <v>2481</v>
      </c>
      <c r="AP673" s="96" t="s">
        <v>983</v>
      </c>
      <c r="AQ673" s="96">
        <v>5.87</v>
      </c>
      <c r="AR673" s="101">
        <v>6.1600000000000002E-2</v>
      </c>
      <c r="AS673" s="101">
        <f t="shared" si="129"/>
        <v>5.3699999999999998E-2</v>
      </c>
      <c r="AT673" s="101">
        <v>3.9800000000000002E-2</v>
      </c>
      <c r="AU673" s="101">
        <v>6.7299999999999999E-2</v>
      </c>
      <c r="AV673" s="101">
        <v>0.31790000000000002</v>
      </c>
      <c r="AW673" s="101">
        <v>0.57499999999999996</v>
      </c>
      <c r="AX673" s="101">
        <v>1</v>
      </c>
      <c r="BR673" s="101">
        <v>1</v>
      </c>
      <c r="BY673" s="101" t="s">
        <v>985</v>
      </c>
      <c r="BZ673" s="101" t="str">
        <f>IF(AJ673="Obligations",AP673&amp;" "&amp;AI673&amp;" "&amp;IF(AI673="High Yield",IF(AQ673&lt;2.5,"SHORT",IF(AQ673&gt;4,"LONG","MID")),IF(AQ673&lt;3.5,"SHORT",IF(AQ673&gt;8,"LONG","MID"))),"")</f>
        <v>Courbe EM HC Aggregate MID</v>
      </c>
      <c r="CA673" s="101" t="s">
        <v>70</v>
      </c>
      <c r="CB673" s="101"/>
      <c r="CC673" s="101" t="s">
        <v>70</v>
      </c>
      <c r="CD673" s="42" t="s">
        <v>4374</v>
      </c>
      <c r="CE673" s="42" t="s">
        <v>4374</v>
      </c>
      <c r="CF673" s="42" t="str">
        <f>IFERROR(VLOOKUP(Funds[[#This Row],[Code ISIN]],[1]GLOBAL!$C$1:$L$27,10,FALSE)," ")</f>
        <v xml:space="preserve"> </v>
      </c>
      <c r="CG673" s="42" t="s">
        <v>4374</v>
      </c>
      <c r="CH673" s="42" t="s">
        <v>4374</v>
      </c>
      <c r="CI673" s="42" t="s">
        <v>4374</v>
      </c>
      <c r="CJ673" s="123">
        <v>42734</v>
      </c>
      <c r="CK673" s="96" t="s">
        <v>4374</v>
      </c>
      <c r="CL673" s="246" t="str">
        <f>VLOOKUP(Funds[[#This Row],[Code ISIN]],'Sheet1 - Table (1)'!$A$10:$AF$110017,MATCH("Funds Liquidity",'Sheet1 - Table (1)'!$10:$10,0),FALSE)</f>
        <v>Jour</v>
      </c>
    </row>
    <row r="674" spans="1:93">
      <c r="A674" s="80" t="s">
        <v>264</v>
      </c>
      <c r="B674" s="305">
        <f>IF(ISERROR(VALUE(VLOOKUP($A674,'Sheet1 - Table (1)'!$A$8:$AG$1186,COLUMN(B$7),FALSE))),VLOOKUP(A674,TK_MANQUANTS,2,FALSE),IF(VALUE(VLOOKUP($A674,'Sheet1 - Table (1)'!$A$8:$AG$1186,COLUMN(B$7),FALSE))=0,VLOOKUP(A674,TK_MANQUANTS,2,FALSE),VALUE(VLOOKUP($A674,'Sheet1 - Table (1)'!$A$8:$AG$1186,COLUMN(B$7),FALSE))))</f>
        <v>11045201</v>
      </c>
      <c r="C674" s="80" t="str">
        <f>VLOOKUP($A674,'Sheet1 - Table (1)'!$A$8:$AG$1186,COLUMN(C$7),FALSE)</f>
        <v>PIMCO GIS Em Mkts Corp Bd E Cl EUR Hgd Acc</v>
      </c>
      <c r="D674" s="82">
        <f>VLOOKUP($A674,'Sheet1 - Table (1)'!$A$8:$AG$1186,COLUMN(D$7),FALSE)</f>
        <v>43880</v>
      </c>
      <c r="E674" s="124">
        <f>VLOOKUP($A674,'Sheet1 - Table (1)'!$A$8:$AG$1186,COLUMN(E$7),FALSE)</f>
        <v>1.85</v>
      </c>
      <c r="F674" s="80" t="b">
        <f>VLOOKUP($A674,'Sheet1 - Table (1)'!$A$8:$AG$1186,COLUMN(F$7),FALSE)</f>
        <v>1</v>
      </c>
      <c r="G674" s="80" t="str">
        <f>VLOOKUP($A674,'Sheet1 - Table (1)'!$A$8:$AG$1186,COLUMN(G$7),FALSE)</f>
        <v>Ireland</v>
      </c>
      <c r="H674" s="80" t="str">
        <f>VLOOKUP($A674,'Sheet1 - Table (1)'!$A$8:$AG$1186,COLUMN(H$7),FALSE)</f>
        <v>EUR</v>
      </c>
      <c r="I674" s="80" t="str">
        <f>VLOOKUP($A674,'Sheet1 - Table (1)'!$A$8:$AG$1186,COLUMN(I$7),FALSE)</f>
        <v>Fonds de placement</v>
      </c>
      <c r="J674" s="80" t="str">
        <f>VLOOKUP($A674,'Sheet1 - Table (1)'!$A$8:$AG$1186,COLUMN(J$7),FALSE)</f>
        <v>Obligation</v>
      </c>
      <c r="K674" s="82">
        <f>VLOOKUP($A674,'Sheet1 - Table (1)'!$A$8:$AG$1186,COLUMN(K$7),FALSE)</f>
        <v>0</v>
      </c>
      <c r="L674" s="80">
        <f>VLOOKUP($A674,'Sheet1 - Table (1)'!$A$8:$AG$1186,COLUMN(L$7),FALSE)</f>
        <v>0</v>
      </c>
      <c r="M674" s="80" t="str">
        <f>VLOOKUP($A674,'Sheet1 - Table (1)'!$A$8:$AG$1186,COLUMN(M$7),FALSE)</f>
        <v>Retained</v>
      </c>
      <c r="N674" s="80" t="b">
        <f>VLOOKUP($A674,'Sheet1 - Table (1)'!$A$8:$AG$1186,COLUMN(N$7),FALSE)</f>
        <v>1</v>
      </c>
      <c r="O674" s="80" t="b">
        <f>VLOOKUP($A674,'Sheet1 - Table (1)'!$A$8:$AG$1186,COLUMN(O$7),FALSE)</f>
        <v>1</v>
      </c>
      <c r="P674" s="80" t="b">
        <f>VLOOKUP($A674,'Sheet1 - Table (1)'!$A$8:$AG$1186,COLUMN(P$7),FALSE)</f>
        <v>1</v>
      </c>
      <c r="Q674" s="80" t="b">
        <f>VLOOKUP($A674,'Sheet1 - Table (1)'!$A$8:$AG$1186,COLUMN(Q$7),FALSE)</f>
        <v>1</v>
      </c>
      <c r="R674" s="80" t="b">
        <f>VLOOKUP($A674,'Sheet1 - Table (1)'!$A$8:$AG$1186,COLUMN(R$7),FALSE)</f>
        <v>1</v>
      </c>
      <c r="S674" s="80" t="b">
        <f>VLOOKUP($A674,'Sheet1 - Table (1)'!$A$8:$AG$1186,COLUMN(S$7),FALSE)</f>
        <v>1</v>
      </c>
      <c r="T674" s="80" t="b">
        <f>VLOOKUP($A674,'Sheet1 - Table (1)'!$A$8:$AG$1186,COLUMN(T$7),FALSE)</f>
        <v>1</v>
      </c>
      <c r="U674" s="80" t="str">
        <f t="shared" si="123"/>
        <v>BE-FR-IT-NE-SP-GE-UK</v>
      </c>
      <c r="V674" s="80" t="str">
        <f>VLOOKUP($A674,'Sheet1 - Table (1)'!$A$8:$AG$1186,COLUMN(V$7)+3,FALSE)</f>
        <v>OEIC</v>
      </c>
      <c r="W674" s="80" t="str">
        <f>VLOOKUP(A674,'Sheet1 - Table (1)'!$A$8:$AF$10075,MATCH($W$8,'Sheet1 - Table (1)'!$10:$10,0),FALSE)</f>
        <v>Détermination des Prix Quotidien</v>
      </c>
      <c r="X674" s="80">
        <f>VLOOKUP(A674,'Sheet1 - Table (1)'!$A$8:$AAB$10075,MATCH($X$8,'Sheet1 - Table (1)'!$10:$10,0),FALSE)</f>
        <v>0</v>
      </c>
      <c r="Y674" s="96" t="str">
        <f t="shared" si="127"/>
        <v>Fonds de placement</v>
      </c>
      <c r="AA674" s="96" t="s">
        <v>1823</v>
      </c>
      <c r="AB674" s="96" t="s">
        <v>2481</v>
      </c>
      <c r="AC674" s="214" t="s">
        <v>140</v>
      </c>
      <c r="AD674" s="214" t="s">
        <v>5105</v>
      </c>
      <c r="AE674" s="214" t="s">
        <v>5105</v>
      </c>
      <c r="AF674" s="214" t="s">
        <v>5105</v>
      </c>
      <c r="AI674" s="96" t="s">
        <v>380</v>
      </c>
      <c r="AJ674" s="96" t="s">
        <v>140</v>
      </c>
      <c r="AK674" s="96" t="s">
        <v>140</v>
      </c>
      <c r="AL674" s="96" t="s">
        <v>2481</v>
      </c>
      <c r="AM674" s="96" t="str">
        <f t="shared" si="128"/>
        <v>Obligations étrangères</v>
      </c>
      <c r="AO674" s="96" t="s">
        <v>2481</v>
      </c>
      <c r="AP674" s="96" t="s">
        <v>118</v>
      </c>
      <c r="AQ674" s="96">
        <v>6.16</v>
      </c>
      <c r="AR674" s="101">
        <v>6.5699999999999995E-2</v>
      </c>
      <c r="AS674" s="101">
        <f t="shared" si="129"/>
        <v>4.7199999999999992E-2</v>
      </c>
      <c r="AY674" s="101">
        <v>1</v>
      </c>
      <c r="BR674" s="101">
        <v>1</v>
      </c>
      <c r="BZ674" s="101" t="str">
        <f>IF(AJ674="Obligations",AP674&amp;" "&amp;AI674&amp;" "&amp;IF(AQ674&lt;3.5,"SHORT",IF(AQ674&gt;8,"LONG","MID")),"")</f>
        <v>Courbe EM Corporate MID</v>
      </c>
      <c r="CA674" s="101" t="s">
        <v>70</v>
      </c>
      <c r="CB674" s="101"/>
      <c r="CC674" s="101" t="s">
        <v>70</v>
      </c>
      <c r="CD674" s="42" t="s">
        <v>4374</v>
      </c>
      <c r="CE674" s="42" t="s">
        <v>4374</v>
      </c>
      <c r="CF674" s="42" t="str">
        <f>IFERROR(VLOOKUP(Funds[[#This Row],[Code ISIN]],[1]GLOBAL!$C$1:$L$27,10,FALSE)," ")</f>
        <v xml:space="preserve"> </v>
      </c>
      <c r="CG674" s="42" t="s">
        <v>4374</v>
      </c>
      <c r="CH674" s="42" t="s">
        <v>4374</v>
      </c>
      <c r="CI674" s="42" t="s">
        <v>4374</v>
      </c>
      <c r="CJ674" s="123">
        <v>42734</v>
      </c>
      <c r="CK674" s="96" t="s">
        <v>4374</v>
      </c>
      <c r="CL674" s="246" t="str">
        <f>VLOOKUP(Funds[[#This Row],[Code ISIN]],'Sheet1 - Table (1)'!$A$10:$AF$110017,MATCH("Funds Liquidity",'Sheet1 - Table (1)'!$10:$10,0),FALSE)</f>
        <v>Jour</v>
      </c>
    </row>
    <row r="675" spans="1:93">
      <c r="A675" s="80" t="s">
        <v>1473</v>
      </c>
      <c r="B675" s="305">
        <f>IF(ISERROR(VALUE(VLOOKUP($A675,'Sheet1 - Table (1)'!$A$8:$AG$1186,COLUMN(B$7),FALSE))),VLOOKUP(A675,TK_MANQUANTS,2,FALSE),IF(VALUE(VLOOKUP($A675,'Sheet1 - Table (1)'!$A$8:$AG$1186,COLUMN(B$7),FALSE))=0,VLOOKUP(A675,TK_MANQUANTS,2,FALSE),VALUE(VLOOKUP($A675,'Sheet1 - Table (1)'!$A$8:$AG$1186,COLUMN(B$7),FALSE))))</f>
        <v>10742739</v>
      </c>
      <c r="C675" s="80" t="str">
        <f>VLOOKUP($A675,'Sheet1 - Table (1)'!$A$8:$AG$1186,COLUMN(C$7),FALSE)</f>
        <v>Amundi Funds II EM Bond Local Currencies I ND EUR</v>
      </c>
      <c r="D675" s="82">
        <f>VLOOKUP($A675,'Sheet1 - Table (1)'!$A$8:$AG$1186,COLUMN(D$7),FALSE)</f>
        <v>43150</v>
      </c>
      <c r="E675" s="124">
        <f>VLOOKUP($A675,'Sheet1 - Table (1)'!$A$8:$AG$1186,COLUMN(E$7),FALSE)</f>
        <v>0.7</v>
      </c>
      <c r="F675" s="80" t="b">
        <f>VLOOKUP($A675,'Sheet1 - Table (1)'!$A$8:$AG$1186,COLUMN(F$7),FALSE)</f>
        <v>1</v>
      </c>
      <c r="G675" s="80" t="str">
        <f>VLOOKUP($A675,'Sheet1 - Table (1)'!$A$8:$AG$1186,COLUMN(G$7),FALSE)</f>
        <v>Luxembourg</v>
      </c>
      <c r="H675" s="80" t="str">
        <f>VLOOKUP($A675,'Sheet1 - Table (1)'!$A$8:$AG$1186,COLUMN(H$7),FALSE)</f>
        <v>EUR</v>
      </c>
      <c r="I675" s="80" t="str">
        <f>VLOOKUP($A675,'Sheet1 - Table (1)'!$A$8:$AG$1186,COLUMN(I$7),FALSE)</f>
        <v>Fonds de placement</v>
      </c>
      <c r="J675" s="80" t="str">
        <f>VLOOKUP($A675,'Sheet1 - Table (1)'!$A$8:$AG$1186,COLUMN(J$7),FALSE)</f>
        <v>Obligation</v>
      </c>
      <c r="K675" s="82">
        <f>VLOOKUP($A675,'Sheet1 - Table (1)'!$A$8:$AG$1186,COLUMN(K$7),FALSE)</f>
        <v>0</v>
      </c>
      <c r="L675" s="80">
        <f>VLOOKUP($A675,'Sheet1 - Table (1)'!$A$8:$AG$1186,COLUMN(L$7),FALSE)</f>
        <v>0</v>
      </c>
      <c r="M675" s="80" t="str">
        <f>VLOOKUP($A675,'Sheet1 - Table (1)'!$A$8:$AG$1186,COLUMN(M$7),FALSE)</f>
        <v>Retained</v>
      </c>
      <c r="N675" s="80">
        <f>VLOOKUP($A675,'Sheet1 - Table (1)'!$A$8:$AG$1186,COLUMN(N$7),FALSE)</f>
        <v>0</v>
      </c>
      <c r="O675" s="80" t="b">
        <f>VLOOKUP($A675,'Sheet1 - Table (1)'!$A$8:$AG$1186,COLUMN(O$7),FALSE)</f>
        <v>1</v>
      </c>
      <c r="P675" s="80">
        <f>VLOOKUP($A675,'Sheet1 - Table (1)'!$A$8:$AG$1186,COLUMN(P$7),FALSE)</f>
        <v>0</v>
      </c>
      <c r="Q675" s="80" t="b">
        <f>VLOOKUP($A675,'Sheet1 - Table (1)'!$A$8:$AG$1186,COLUMN(Q$7),FALSE)</f>
        <v>1</v>
      </c>
      <c r="R675" s="80" t="b">
        <f>VLOOKUP($A675,'Sheet1 - Table (1)'!$A$8:$AG$1186,COLUMN(R$7),FALSE)</f>
        <v>1</v>
      </c>
      <c r="S675" s="80" t="b">
        <f>VLOOKUP($A675,'Sheet1 - Table (1)'!$A$8:$AG$1186,COLUMN(S$7),FALSE)</f>
        <v>1</v>
      </c>
      <c r="T675" s="80">
        <f>VLOOKUP($A675,'Sheet1 - Table (1)'!$A$8:$AG$1186,COLUMN(T$7),FALSE)</f>
        <v>0</v>
      </c>
      <c r="U675" s="80" t="str">
        <f t="shared" si="123"/>
        <v>FR-NE-SP-GE</v>
      </c>
      <c r="V675" s="80" t="str">
        <f>VLOOKUP($A675,'Sheet1 - Table (1)'!$A$8:$AG$1186,COLUMN(V$7)+3,FALSE)</f>
        <v>LU - FCP - Parte 1</v>
      </c>
      <c r="W675" s="80" t="str">
        <f>VLOOKUP(A675,'Sheet1 - Table (1)'!$A$8:$AF$10075,MATCH($W$8,'Sheet1 - Table (1)'!$10:$10,0),FALSE)</f>
        <v>Détermination des Prix Quotidien</v>
      </c>
      <c r="X675" s="80">
        <f>VLOOKUP(A675,'Sheet1 - Table (1)'!$A$8:$AAB$10075,MATCH($X$8,'Sheet1 - Table (1)'!$10:$10,0),FALSE)</f>
        <v>0</v>
      </c>
      <c r="Y675" s="96" t="str">
        <f t="shared" si="127"/>
        <v>Fonds de placement</v>
      </c>
      <c r="AA675" s="96" t="s">
        <v>1823</v>
      </c>
      <c r="AB675" s="96" t="s">
        <v>2481</v>
      </c>
      <c r="AC675" s="214" t="s">
        <v>140</v>
      </c>
      <c r="AD675" s="214" t="s">
        <v>5105</v>
      </c>
      <c r="AE675" s="214" t="s">
        <v>5105</v>
      </c>
      <c r="AF675" s="214" t="s">
        <v>5105</v>
      </c>
      <c r="AI675" s="96" t="s">
        <v>381</v>
      </c>
      <c r="AJ675" s="96" t="s">
        <v>140</v>
      </c>
      <c r="AK675" s="96" t="s">
        <v>140</v>
      </c>
      <c r="AL675" s="96" t="s">
        <v>2481</v>
      </c>
      <c r="AM675" s="96" t="str">
        <f t="shared" si="128"/>
        <v>Obligations étrangères</v>
      </c>
      <c r="AO675" s="96" t="s">
        <v>2481</v>
      </c>
      <c r="AP675" s="96" t="s">
        <v>1479</v>
      </c>
      <c r="AQ675" s="96">
        <v>4.6399999999999997</v>
      </c>
      <c r="AR675" s="101">
        <v>7.6300000000000007E-2</v>
      </c>
      <c r="AS675" s="101">
        <f t="shared" si="129"/>
        <v>6.93E-2</v>
      </c>
      <c r="AT675" s="101">
        <v>6.2E-2</v>
      </c>
      <c r="AU675" s="101">
        <v>0.24299999999999999</v>
      </c>
      <c r="AV675" s="101">
        <v>0.43</v>
      </c>
      <c r="AW675" s="101">
        <v>0.20699999999999999</v>
      </c>
      <c r="BI675" s="101">
        <v>1</v>
      </c>
      <c r="BR675" s="101">
        <v>1</v>
      </c>
      <c r="BY675" s="101" t="s">
        <v>1480</v>
      </c>
      <c r="BZ675" s="101" t="str">
        <f>IF(AJ675="Obligations",AP675&amp;" "&amp;AI675&amp;" "&amp;IF(AQ675&lt;3.5,"SHORT",IF(AQ675&gt;8,"LONG","MID")),"")</f>
        <v>Courbe EM LC Aggregate MID</v>
      </c>
      <c r="CA675" s="101" t="s">
        <v>70</v>
      </c>
      <c r="CB675" s="101"/>
      <c r="CC675" s="101" t="s">
        <v>70</v>
      </c>
      <c r="CD675" s="42" t="s">
        <v>4374</v>
      </c>
      <c r="CE675" s="42" t="s">
        <v>4374</v>
      </c>
      <c r="CF675" s="42" t="str">
        <f>IFERROR(VLOOKUP(Funds[[#This Row],[Code ISIN]],[1]GLOBAL!$C$1:$L$27,10,FALSE)," ")</f>
        <v xml:space="preserve"> </v>
      </c>
      <c r="CG675" s="42" t="s">
        <v>4374</v>
      </c>
      <c r="CH675" s="42" t="s">
        <v>4374</v>
      </c>
      <c r="CI675" s="42" t="s">
        <v>4374</v>
      </c>
      <c r="CJ675" s="123">
        <v>42521</v>
      </c>
      <c r="CK675" s="96" t="s">
        <v>4374</v>
      </c>
      <c r="CL675" s="246" t="str">
        <f>VLOOKUP(Funds[[#This Row],[Code ISIN]],'Sheet1 - Table (1)'!$A$10:$AF$110017,MATCH("Funds Liquidity",'Sheet1 - Table (1)'!$10:$10,0),FALSE)</f>
        <v>Jour</v>
      </c>
    </row>
    <row r="676" spans="1:93">
      <c r="A676" s="96" t="s">
        <v>1011</v>
      </c>
      <c r="B676" s="305">
        <f>IF(ISERROR(VALUE(VLOOKUP($A676,'Sheet1 - Table (1)'!$A$8:$AG$1186,COLUMN(B$7),FALSE))),VLOOKUP(A676,TK_MANQUANTS,2,FALSE),IF(VALUE(VLOOKUP($A676,'Sheet1 - Table (1)'!$A$8:$AG$1186,COLUMN(B$7),FALSE))=0,VLOOKUP(A676,TK_MANQUANTS,2,FALSE),VALUE(VLOOKUP($A676,'Sheet1 - Table (1)'!$A$8:$AG$1186,COLUMN(B$7),FALSE))))</f>
        <v>1323806</v>
      </c>
      <c r="C676" s="80" t="str">
        <f>VLOOKUP($A676,'Sheet1 - Table (1)'!$A$8:$AG$1186,COLUMN(C$7),FALSE)</f>
        <v>Amundi Funds II Emerging Markets Bond I No Dis USD</v>
      </c>
      <c r="D676" s="82">
        <f>VLOOKUP($A676,'Sheet1 - Table (1)'!$A$8:$AG$1186,COLUMN(D$7),FALSE)</f>
        <v>43150</v>
      </c>
      <c r="E676" s="124">
        <f>VLOOKUP($A676,'Sheet1 - Table (1)'!$A$8:$AG$1186,COLUMN(E$7),FALSE)</f>
        <v>0.56999999999999995</v>
      </c>
      <c r="F676" s="80" t="b">
        <f>VLOOKUP($A676,'Sheet1 - Table (1)'!$A$8:$AG$1186,COLUMN(F$7),FALSE)</f>
        <v>1</v>
      </c>
      <c r="G676" s="80" t="str">
        <f>VLOOKUP($A676,'Sheet1 - Table (1)'!$A$8:$AG$1186,COLUMN(G$7),FALSE)</f>
        <v>Luxembourg</v>
      </c>
      <c r="H676" s="80" t="str">
        <f>VLOOKUP($A676,'Sheet1 - Table (1)'!$A$8:$AG$1186,COLUMN(H$7),FALSE)</f>
        <v>USD</v>
      </c>
      <c r="I676" s="80" t="str">
        <f>VLOOKUP($A676,'Sheet1 - Table (1)'!$A$8:$AG$1186,COLUMN(I$7),FALSE)</f>
        <v>Fonds de placement</v>
      </c>
      <c r="J676" s="80" t="str">
        <f>VLOOKUP($A676,'Sheet1 - Table (1)'!$A$8:$AG$1186,COLUMN(J$7),FALSE)</f>
        <v>Obligation</v>
      </c>
      <c r="K676" s="82">
        <f>VLOOKUP($A676,'Sheet1 - Table (1)'!$A$8:$AG$1186,COLUMN(K$7),FALSE)</f>
        <v>0</v>
      </c>
      <c r="L676" s="80">
        <f>VLOOKUP($A676,'Sheet1 - Table (1)'!$A$8:$AG$1186,COLUMN(L$7),FALSE)</f>
        <v>0</v>
      </c>
      <c r="M676" s="80" t="str">
        <f>VLOOKUP($A676,'Sheet1 - Table (1)'!$A$8:$AG$1186,COLUMN(M$7),FALSE)</f>
        <v>Retained</v>
      </c>
      <c r="N676" s="80">
        <f>VLOOKUP($A676,'Sheet1 - Table (1)'!$A$8:$AG$1186,COLUMN(N$7),FALSE)</f>
        <v>0</v>
      </c>
      <c r="O676" s="80" t="b">
        <f>VLOOKUP($A676,'Sheet1 - Table (1)'!$A$8:$AG$1186,COLUMN(O$7),FALSE)</f>
        <v>1</v>
      </c>
      <c r="P676" s="80">
        <f>VLOOKUP($A676,'Sheet1 - Table (1)'!$A$8:$AG$1186,COLUMN(P$7),FALSE)</f>
        <v>0</v>
      </c>
      <c r="Q676" s="80" t="b">
        <f>VLOOKUP($A676,'Sheet1 - Table (1)'!$A$8:$AG$1186,COLUMN(Q$7),FALSE)</f>
        <v>1</v>
      </c>
      <c r="R676" s="80" t="b">
        <f>VLOOKUP($A676,'Sheet1 - Table (1)'!$A$8:$AG$1186,COLUMN(R$7),FALSE)</f>
        <v>1</v>
      </c>
      <c r="S676" s="80" t="b">
        <f>VLOOKUP($A676,'Sheet1 - Table (1)'!$A$8:$AG$1186,COLUMN(S$7),FALSE)</f>
        <v>1</v>
      </c>
      <c r="T676" s="80">
        <f>VLOOKUP($A676,'Sheet1 - Table (1)'!$A$8:$AG$1186,COLUMN(T$7),FALSE)</f>
        <v>0</v>
      </c>
      <c r="U676" s="80" t="str">
        <f t="shared" si="123"/>
        <v>FR-NE-SP-GE</v>
      </c>
      <c r="V676" s="80" t="str">
        <f>VLOOKUP($A676,'Sheet1 - Table (1)'!$A$8:$AG$1186,COLUMN(V$7)+3,FALSE)</f>
        <v>LU - FCP - Parte 1</v>
      </c>
      <c r="W676" s="80" t="str">
        <f>VLOOKUP(A676,'Sheet1 - Table (1)'!$A$8:$AF$10075,MATCH($W$8,'Sheet1 - Table (1)'!$10:$10,0),FALSE)</f>
        <v>Détermination des Prix Quotidien</v>
      </c>
      <c r="X676" s="80">
        <f>VLOOKUP(A676,'Sheet1 - Table (1)'!$A$8:$AAB$10075,MATCH($X$8,'Sheet1 - Table (1)'!$10:$10,0),FALSE)</f>
        <v>0</v>
      </c>
      <c r="Y676" s="96" t="str">
        <f t="shared" si="127"/>
        <v>Fonds de placement</v>
      </c>
      <c r="AA676" s="96" t="s">
        <v>1823</v>
      </c>
      <c r="AB676" s="96" t="s">
        <v>2481</v>
      </c>
      <c r="AC676" s="214" t="s">
        <v>140</v>
      </c>
      <c r="AD676" s="214" t="s">
        <v>5105</v>
      </c>
      <c r="AE676" s="96" t="s">
        <v>5105</v>
      </c>
      <c r="AF676" s="214" t="s">
        <v>5105</v>
      </c>
      <c r="AI676" s="96" t="s">
        <v>1254</v>
      </c>
      <c r="AJ676" s="96" t="s">
        <v>140</v>
      </c>
      <c r="AK676" s="96" t="s">
        <v>140</v>
      </c>
      <c r="AL676" s="96" t="s">
        <v>2481</v>
      </c>
      <c r="AM676" s="96" t="str">
        <f t="shared" si="128"/>
        <v>Obligations étrangères</v>
      </c>
      <c r="AO676" s="96" t="s">
        <v>5105</v>
      </c>
      <c r="AP676" s="96" t="s">
        <v>983</v>
      </c>
      <c r="AQ676" s="96">
        <v>5.4</v>
      </c>
      <c r="AR676" s="101">
        <v>6.9599999999999995E-2</v>
      </c>
      <c r="AS676" s="101">
        <f t="shared" si="129"/>
        <v>6.3899999999999998E-2</v>
      </c>
      <c r="AV676" s="101">
        <v>0.29799999999999999</v>
      </c>
      <c r="AW676" s="101">
        <v>0.70199999999999996</v>
      </c>
      <c r="AY676" s="101">
        <v>2.7E-2</v>
      </c>
      <c r="BB676" s="101">
        <v>0.97299999999999998</v>
      </c>
      <c r="BR676" s="101">
        <v>1</v>
      </c>
      <c r="BY676" s="101" t="s">
        <v>1051</v>
      </c>
      <c r="BZ676" s="101" t="str">
        <f>IF(AJ676="Obligations",AP676&amp;" "&amp;AI676&amp;" "&amp;IF(AQ676&lt;3.5,"SHORT",IF(AQ676&gt;8,"LONG","MID")),"")</f>
        <v>Courbe EM HC EM Corporate  MID</v>
      </c>
      <c r="CA676" s="101" t="s">
        <v>70</v>
      </c>
      <c r="CB676" s="101"/>
      <c r="CC676" s="101" t="s">
        <v>70</v>
      </c>
      <c r="CD676" s="42" t="s">
        <v>4374</v>
      </c>
      <c r="CE676" s="42" t="s">
        <v>4374</v>
      </c>
      <c r="CF676" s="42" t="str">
        <f>IFERROR(VLOOKUP(Funds[[#This Row],[Code ISIN]],[1]GLOBAL!$C$1:$L$27,10,FALSE)," ")</f>
        <v xml:space="preserve"> </v>
      </c>
      <c r="CG676" s="42" t="s">
        <v>4374</v>
      </c>
      <c r="CH676" s="42" t="s">
        <v>4374</v>
      </c>
      <c r="CI676" s="42" t="s">
        <v>4374</v>
      </c>
      <c r="CJ676" s="123">
        <v>42734</v>
      </c>
      <c r="CK676" s="96" t="s">
        <v>4374</v>
      </c>
      <c r="CL676" s="246" t="str">
        <f>VLOOKUP(Funds[[#This Row],[Code ISIN]],'Sheet1 - Table (1)'!$A$10:$AF$110017,MATCH("Funds Liquidity",'Sheet1 - Table (1)'!$10:$10,0),FALSE)</f>
        <v>Jour</v>
      </c>
    </row>
    <row r="677" spans="1:93">
      <c r="A677" s="96" t="s">
        <v>1125</v>
      </c>
      <c r="B677" s="305">
        <f>IF(ISERROR(VALUE(VLOOKUP($A677,'Sheet1 - Table (1)'!$A$8:$AG$1186,COLUMN(B$7),FALSE))),VLOOKUP(A677,TK_MANQUANTS,2,FALSE),IF(VALUE(VLOOKUP($A677,'Sheet1 - Table (1)'!$A$8:$AG$1186,COLUMN(B$7),FALSE))=0,VLOOKUP(A677,TK_MANQUANTS,2,FALSE),VALUE(VLOOKUP($A677,'Sheet1 - Table (1)'!$A$8:$AG$1186,COLUMN(B$7),FALSE))))</f>
        <v>18946522</v>
      </c>
      <c r="C677" s="80" t="str">
        <f>VLOOKUP($A677,'Sheet1 - Table (1)'!$A$8:$AG$1186,COLUMN(C$7),FALSE)</f>
        <v>Invesco US High Yield Bond A Acc USD</v>
      </c>
      <c r="D677" s="82">
        <f>VLOOKUP($A677,'Sheet1 - Table (1)'!$A$8:$AG$1186,COLUMN(D$7),FALSE)</f>
        <v>44041</v>
      </c>
      <c r="E677" s="124">
        <f>VLOOKUP($A677,'Sheet1 - Table (1)'!$A$8:$AG$1186,COLUMN(E$7),FALSE)</f>
        <v>1.59</v>
      </c>
      <c r="F677" s="80" t="b">
        <f>VLOOKUP($A677,'Sheet1 - Table (1)'!$A$8:$AG$1186,COLUMN(F$7),FALSE)</f>
        <v>1</v>
      </c>
      <c r="G677" s="80" t="str">
        <f>VLOOKUP($A677,'Sheet1 - Table (1)'!$A$8:$AG$1186,COLUMN(G$7),FALSE)</f>
        <v>Luxembourg</v>
      </c>
      <c r="H677" s="80" t="str">
        <f>VLOOKUP($A677,'Sheet1 - Table (1)'!$A$8:$AG$1186,COLUMN(H$7),FALSE)</f>
        <v>USD</v>
      </c>
      <c r="I677" s="80" t="str">
        <f>VLOOKUP($A677,'Sheet1 - Table (1)'!$A$8:$AG$1186,COLUMN(I$7),FALSE)</f>
        <v>Fonds de placement</v>
      </c>
      <c r="J677" s="80" t="str">
        <f>VLOOKUP($A677,'Sheet1 - Table (1)'!$A$8:$AG$1186,COLUMN(J$7),FALSE)</f>
        <v>Obligation</v>
      </c>
      <c r="K677" s="82">
        <f>VLOOKUP($A677,'Sheet1 - Table (1)'!$A$8:$AG$1186,COLUMN(K$7),FALSE)</f>
        <v>44255</v>
      </c>
      <c r="L677" s="80">
        <f>VLOOKUP($A677,'Sheet1 - Table (1)'!$A$8:$AG$1186,COLUMN(L$7),FALSE)</f>
        <v>33.454537000000002</v>
      </c>
      <c r="M677" s="80" t="str">
        <f>VLOOKUP($A677,'Sheet1 - Table (1)'!$A$8:$AG$1186,COLUMN(M$7),FALSE)</f>
        <v>Retained</v>
      </c>
      <c r="N677" s="80" t="b">
        <f>VLOOKUP($A677,'Sheet1 - Table (1)'!$A$8:$AG$1186,COLUMN(N$7),FALSE)</f>
        <v>1</v>
      </c>
      <c r="O677" s="80" t="b">
        <f>VLOOKUP($A677,'Sheet1 - Table (1)'!$A$8:$AG$1186,COLUMN(O$7),FALSE)</f>
        <v>1</v>
      </c>
      <c r="P677" s="80" t="b">
        <f>VLOOKUP($A677,'Sheet1 - Table (1)'!$A$8:$AG$1186,COLUMN(P$7),FALSE)</f>
        <v>1</v>
      </c>
      <c r="Q677" s="80" t="b">
        <f>VLOOKUP($A677,'Sheet1 - Table (1)'!$A$8:$AG$1186,COLUMN(Q$7),FALSE)</f>
        <v>1</v>
      </c>
      <c r="R677" s="80" t="b">
        <f>VLOOKUP($A677,'Sheet1 - Table (1)'!$A$8:$AG$1186,COLUMN(R$7),FALSE)</f>
        <v>1</v>
      </c>
      <c r="S677" s="80" t="b">
        <f>VLOOKUP($A677,'Sheet1 - Table (1)'!$A$8:$AG$1186,COLUMN(S$7),FALSE)</f>
        <v>1</v>
      </c>
      <c r="T677" s="80">
        <f>VLOOKUP($A677,'Sheet1 - Table (1)'!$A$8:$AG$1186,COLUMN(T$7),FALSE)</f>
        <v>0</v>
      </c>
      <c r="U677" s="80" t="str">
        <f t="shared" si="123"/>
        <v>BE-FR-IT-NE-SP-GE</v>
      </c>
      <c r="V677" s="80" t="str">
        <f>VLOOKUP($A677,'Sheet1 - Table (1)'!$A$8:$AG$1186,COLUMN(V$7)+3,FALSE)</f>
        <v>LU - SICAV - Parte 1</v>
      </c>
      <c r="W677" s="80" t="str">
        <f>VLOOKUP(A677,'Sheet1 - Table (1)'!$A$8:$AF$10075,MATCH($W$8,'Sheet1 - Table (1)'!$10:$10,0),FALSE)</f>
        <v>Détermination des Prix Quotidien</v>
      </c>
      <c r="X677" s="80">
        <f>VLOOKUP(A677,'Sheet1 - Table (1)'!$A$8:$AAB$10075,MATCH($X$8,'Sheet1 - Table (1)'!$10:$10,0),FALSE)</f>
        <v>0</v>
      </c>
      <c r="Y677" s="96" t="str">
        <f t="shared" si="127"/>
        <v>Fonds de placement</v>
      </c>
      <c r="AA677" s="96" t="s">
        <v>1823</v>
      </c>
      <c r="AB677" s="96" t="s">
        <v>2481</v>
      </c>
      <c r="AC677" s="214" t="s">
        <v>140</v>
      </c>
      <c r="AD677" s="214" t="s">
        <v>5104</v>
      </c>
      <c r="AE677" s="96" t="s">
        <v>5104</v>
      </c>
      <c r="AF677" s="246" t="s">
        <v>5104</v>
      </c>
      <c r="AI677" s="96" t="s">
        <v>79</v>
      </c>
      <c r="AJ677" s="96" t="s">
        <v>140</v>
      </c>
      <c r="AK677" s="96" t="s">
        <v>140</v>
      </c>
      <c r="AL677" s="96" t="s">
        <v>2481</v>
      </c>
      <c r="AM677" s="96" t="str">
        <f t="shared" si="128"/>
        <v>Obligations étrangères</v>
      </c>
      <c r="AO677" s="96" t="s">
        <v>2481</v>
      </c>
      <c r="AP677" s="96" t="s">
        <v>86</v>
      </c>
      <c r="AQ677" s="96">
        <v>4.9000000000000004</v>
      </c>
      <c r="AR677" s="101">
        <v>5.79E-2</v>
      </c>
      <c r="AS677" s="101">
        <f t="shared" si="129"/>
        <v>4.1999999999999996E-2</v>
      </c>
      <c r="AV677" s="129">
        <v>1.2E-2</v>
      </c>
      <c r="AW677" s="129">
        <v>0.98799999999999999</v>
      </c>
      <c r="BB677" s="101">
        <v>1</v>
      </c>
      <c r="BN677" s="101">
        <v>1</v>
      </c>
      <c r="BW677" s="101">
        <v>1</v>
      </c>
      <c r="BY677" s="96" t="s">
        <v>1253</v>
      </c>
      <c r="BZ677" s="101" t="str">
        <f>IF(AJ677="Obligations",AP677&amp;" "&amp;AI677&amp;" "&amp;IF(AI677="High Yield",IF(AQ677&lt;2.5,"SHORT",IF(AQ677&gt;4,"LONG","MID")),IF(AQ677&lt;3.5,"SHORT",IF(AQ677&gt;8,"LONG","MID"))),"")</f>
        <v>Courbe USD High Yield LONG</v>
      </c>
      <c r="CA677" s="101" t="s">
        <v>70</v>
      </c>
      <c r="CB677" s="101"/>
      <c r="CC677" s="101" t="s">
        <v>70</v>
      </c>
      <c r="CD677" s="42" t="s">
        <v>4374</v>
      </c>
      <c r="CE677" s="42" t="s">
        <v>4374</v>
      </c>
      <c r="CF677" s="42" t="str">
        <f>IFERROR(VLOOKUP(Funds[[#This Row],[Code ISIN]],[1]GLOBAL!$C$1:$L$27,10,FALSE)," ")</f>
        <v xml:space="preserve"> </v>
      </c>
      <c r="CG677" s="42" t="s">
        <v>4374</v>
      </c>
      <c r="CH677" s="42" t="s">
        <v>4374</v>
      </c>
      <c r="CI677" s="42" t="s">
        <v>4374</v>
      </c>
      <c r="CJ677" s="123">
        <v>43039</v>
      </c>
      <c r="CK677" s="96" t="s">
        <v>4374</v>
      </c>
      <c r="CL677" s="246" t="str">
        <f>VLOOKUP(Funds[[#This Row],[Code ISIN]],'Sheet1 - Table (1)'!$A$10:$AF$110017,MATCH("Funds Liquidity",'Sheet1 - Table (1)'!$10:$10,0),FALSE)</f>
        <v>Jour</v>
      </c>
    </row>
    <row r="678" spans="1:93">
      <c r="A678" s="96" t="s">
        <v>1241</v>
      </c>
      <c r="B678" s="305">
        <f>IF(ISERROR(VALUE(VLOOKUP($A678,'Sheet1 - Table (1)'!$A$8:$AG$1186,COLUMN(B$7),FALSE))),VLOOKUP(A678,TK_MANQUANTS,2,FALSE),IF(VALUE(VLOOKUP($A678,'Sheet1 - Table (1)'!$A$8:$AG$1186,COLUMN(B$7),FALSE))=0,VLOOKUP(A678,TK_MANQUANTS,2,FALSE),VALUE(VLOOKUP($A678,'Sheet1 - Table (1)'!$A$8:$AG$1186,COLUMN(B$7),FALSE))))</f>
        <v>10200795</v>
      </c>
      <c r="C678" s="80" t="str">
        <f>VLOOKUP($A678,'Sheet1 - Table (1)'!$A$8:$AG$1186,COLUMN(C$7),FALSE)</f>
        <v>iShares $ Treasury Bond 3-7yr UCITS ETF USD Acc</v>
      </c>
      <c r="D678" s="82">
        <f>VLOOKUP($A678,'Sheet1 - Table (1)'!$A$8:$AG$1186,COLUMN(D$7),FALSE)</f>
        <v>44092</v>
      </c>
      <c r="E678" s="124">
        <f>VLOOKUP($A678,'Sheet1 - Table (1)'!$A$8:$AG$1186,COLUMN(E$7),FALSE)</f>
        <v>7.0000000000000007E-2</v>
      </c>
      <c r="F678" s="80" t="b">
        <f>VLOOKUP($A678,'Sheet1 - Table (1)'!$A$8:$AG$1186,COLUMN(F$7),FALSE)</f>
        <v>1</v>
      </c>
      <c r="G678" s="80" t="str">
        <f>VLOOKUP($A678,'Sheet1 - Table (1)'!$A$8:$AG$1186,COLUMN(G$7),FALSE)</f>
        <v>Ireland</v>
      </c>
      <c r="H678" s="80" t="str">
        <f>VLOOKUP($A678,'Sheet1 - Table (1)'!$A$8:$AG$1186,COLUMN(H$7),FALSE)</f>
        <v>USD</v>
      </c>
      <c r="I678" s="80" t="str">
        <f>VLOOKUP($A678,'Sheet1 - Table (1)'!$A$8:$AG$1186,COLUMN(I$7),FALSE)</f>
        <v>Exchange Traded Funds</v>
      </c>
      <c r="J678" s="80" t="str">
        <f>VLOOKUP($A678,'Sheet1 - Table (1)'!$A$8:$AG$1186,COLUMN(J$7),FALSE)</f>
        <v>Obligation</v>
      </c>
      <c r="K678" s="82">
        <f>VLOOKUP($A678,'Sheet1 - Table (1)'!$A$8:$AG$1186,COLUMN(K$7),FALSE)</f>
        <v>44255</v>
      </c>
      <c r="L678" s="80">
        <f>VLOOKUP($A678,'Sheet1 - Table (1)'!$A$8:$AG$1186,COLUMN(L$7),FALSE)</f>
        <v>1965.4548308000001</v>
      </c>
      <c r="M678" s="80" t="str">
        <f>VLOOKUP($A678,'Sheet1 - Table (1)'!$A$8:$AG$1186,COLUMN(M$7),FALSE)</f>
        <v>Retained</v>
      </c>
      <c r="N678" s="80">
        <f>VLOOKUP($A678,'Sheet1 - Table (1)'!$A$8:$AG$1186,COLUMN(N$7),FALSE)</f>
        <v>0</v>
      </c>
      <c r="O678" s="80" t="b">
        <f>VLOOKUP($A678,'Sheet1 - Table (1)'!$A$8:$AG$1186,COLUMN(O$7),FALSE)</f>
        <v>1</v>
      </c>
      <c r="P678" s="80" t="b">
        <f>VLOOKUP($A678,'Sheet1 - Table (1)'!$A$8:$AG$1186,COLUMN(P$7),FALSE)</f>
        <v>1</v>
      </c>
      <c r="Q678" s="80" t="b">
        <f>VLOOKUP($A678,'Sheet1 - Table (1)'!$A$8:$AG$1186,COLUMN(Q$7),FALSE)</f>
        <v>1</v>
      </c>
      <c r="R678" s="80" t="b">
        <f>VLOOKUP($A678,'Sheet1 - Table (1)'!$A$8:$AG$1186,COLUMN(R$7),FALSE)</f>
        <v>1</v>
      </c>
      <c r="S678" s="80" t="b">
        <f>VLOOKUP($A678,'Sheet1 - Table (1)'!$A$8:$AG$1186,COLUMN(S$7),FALSE)</f>
        <v>1</v>
      </c>
      <c r="T678" s="80" t="b">
        <f>VLOOKUP($A678,'Sheet1 - Table (1)'!$A$8:$AG$1186,COLUMN(T$7),FALSE)</f>
        <v>1</v>
      </c>
      <c r="U678" s="80" t="str">
        <f t="shared" si="123"/>
        <v>FR-IT-NE-SP-GE-UK</v>
      </c>
      <c r="V678" s="80" t="str">
        <f>VLOOKUP($A678,'Sheet1 - Table (1)'!$A$8:$AG$1186,COLUMN(V$7)+3,FALSE)</f>
        <v>ICVC</v>
      </c>
      <c r="W678" s="80" t="str">
        <f>VLOOKUP(A678,'Sheet1 - Table (1)'!$A$8:$AF$10075,MATCH($W$8,'Sheet1 - Table (1)'!$10:$10,0),FALSE)</f>
        <v>Détermination des Prix Quotidien</v>
      </c>
      <c r="X678" s="80" t="str">
        <f>VLOOKUP(A678,'Sheet1 - Table (1)'!$A$8:$AAB$10075,MATCH($X$8,'Sheet1 - Table (1)'!$10:$10,0),FALSE)</f>
        <v>Optimized</v>
      </c>
      <c r="Y678" s="96" t="str">
        <f t="shared" si="127"/>
        <v>ETF</v>
      </c>
      <c r="AA678" s="96" t="s">
        <v>1823</v>
      </c>
      <c r="AB678" s="96" t="s">
        <v>2481</v>
      </c>
      <c r="AC678" s="214" t="s">
        <v>140</v>
      </c>
      <c r="AD678" s="214" t="s">
        <v>2481</v>
      </c>
      <c r="AE678" s="96" t="s">
        <v>2481</v>
      </c>
      <c r="AF678" s="246" t="s">
        <v>2546</v>
      </c>
      <c r="AG678" s="96" t="s">
        <v>2857</v>
      </c>
      <c r="AI678" s="96" t="s">
        <v>785</v>
      </c>
      <c r="AJ678" s="96" t="s">
        <v>140</v>
      </c>
      <c r="AK678" s="96" t="s">
        <v>140</v>
      </c>
      <c r="AL678" s="96" t="s">
        <v>2481</v>
      </c>
      <c r="AM678" s="96" t="str">
        <f t="shared" si="128"/>
        <v>Obligations étrangères</v>
      </c>
      <c r="AO678" s="96" t="s">
        <v>2481</v>
      </c>
      <c r="AP678" s="96" t="s">
        <v>86</v>
      </c>
      <c r="AQ678" s="96">
        <v>4.76</v>
      </c>
      <c r="AR678" s="101">
        <v>1.9900000000000001E-2</v>
      </c>
      <c r="AS678" s="101">
        <f t="shared" si="129"/>
        <v>1.9200000000000002E-2</v>
      </c>
      <c r="AT678" s="101">
        <v>1</v>
      </c>
      <c r="BB678" s="101">
        <v>1</v>
      </c>
      <c r="BN678" s="101">
        <v>1</v>
      </c>
      <c r="BT678" s="96" t="s">
        <v>1640</v>
      </c>
      <c r="BV678" s="101">
        <v>1</v>
      </c>
      <c r="BY678" s="96" t="s">
        <v>1435</v>
      </c>
      <c r="BZ678" s="101" t="str">
        <f>IF(AJ678="Obligations",AP678&amp;" "&amp;AI678&amp;" "&amp;IF(AI678="High Yield",IF(AQ678&lt;2.5,"SHORT",IF(AQ678&gt;4,"LONG","MID")),IF(AQ678&lt;3.5,"SHORT",IF(AQ678&gt;8,"LONG","MID"))),"")</f>
        <v>Courbe USD Gouvernements MID</v>
      </c>
      <c r="CA678" s="101" t="s">
        <v>70</v>
      </c>
      <c r="CB678" s="101"/>
      <c r="CC678" s="101" t="s">
        <v>70</v>
      </c>
      <c r="CD678" s="42" t="s">
        <v>4374</v>
      </c>
      <c r="CE678" s="42" t="s">
        <v>4374</v>
      </c>
      <c r="CF678" s="42" t="str">
        <f>IFERROR(VLOOKUP(Funds[[#This Row],[Code ISIN]],[1]GLOBAL!$C$1:$L$27,10,FALSE)," ")</f>
        <v xml:space="preserve"> </v>
      </c>
      <c r="CG678" s="42" t="s">
        <v>4374</v>
      </c>
      <c r="CH678" s="42" t="s">
        <v>4374</v>
      </c>
      <c r="CI678" s="42" t="s">
        <v>4374</v>
      </c>
      <c r="CJ678" s="123">
        <v>43039</v>
      </c>
      <c r="CK678" s="96" t="s">
        <v>4374</v>
      </c>
      <c r="CL678" s="246" t="str">
        <f>VLOOKUP(Funds[[#This Row],[Code ISIN]],'Sheet1 - Table (1)'!$A$10:$AF$110017,MATCH("Funds Liquidity",'Sheet1 - Table (1)'!$10:$10,0),FALSE)</f>
        <v>Jour</v>
      </c>
    </row>
    <row r="679" spans="1:93">
      <c r="A679" s="80" t="s">
        <v>616</v>
      </c>
      <c r="B679" s="305">
        <f>IF(ISERROR(VALUE(VLOOKUP($A679,'Sheet1 - Table (1)'!$A$8:$AG$1186,COLUMN(B$7),FALSE))),VLOOKUP(A679,TK_MANQUANTS,2,FALSE),IF(VALUE(VLOOKUP($A679,'Sheet1 - Table (1)'!$A$8:$AG$1186,COLUMN(B$7),FALSE))=0,VLOOKUP(A679,TK_MANQUANTS,2,FALSE),VALUE(VLOOKUP($A679,'Sheet1 - Table (1)'!$A$8:$AG$1186,COLUMN(B$7),FALSE))))</f>
        <v>10829110</v>
      </c>
      <c r="C679" s="80" t="str">
        <f>VLOOKUP($A679,'Sheet1 - Table (1)'!$A$8:$AG$1186,COLUMN(C$7),FALSE)</f>
        <v>Pictet-Emerging Markets Index-I EUR</v>
      </c>
      <c r="D679" s="82">
        <f>VLOOKUP($A679,'Sheet1 - Table (1)'!$A$8:$AG$1186,COLUMN(D$7),FALSE)</f>
        <v>44104</v>
      </c>
      <c r="E679" s="124">
        <f>VLOOKUP($A679,'Sheet1 - Table (1)'!$A$8:$AG$1186,COLUMN(E$7),FALSE)</f>
        <v>0.4</v>
      </c>
      <c r="F679" s="80" t="b">
        <f>VLOOKUP($A679,'Sheet1 - Table (1)'!$A$8:$AG$1186,COLUMN(F$7),FALSE)</f>
        <v>1</v>
      </c>
      <c r="G679" s="80" t="str">
        <f>VLOOKUP($A679,'Sheet1 - Table (1)'!$A$8:$AG$1186,COLUMN(G$7),FALSE)</f>
        <v>Luxembourg</v>
      </c>
      <c r="H679" s="80" t="str">
        <f>VLOOKUP($A679,'Sheet1 - Table (1)'!$A$8:$AG$1186,COLUMN(H$7),FALSE)</f>
        <v>EUR</v>
      </c>
      <c r="I679" s="80" t="str">
        <f>VLOOKUP($A679,'Sheet1 - Table (1)'!$A$8:$AG$1186,COLUMN(I$7),FALSE)</f>
        <v>Fonds de placement</v>
      </c>
      <c r="J679" s="80" t="str">
        <f>VLOOKUP($A679,'Sheet1 - Table (1)'!$A$8:$AG$1186,COLUMN(J$7),FALSE)</f>
        <v>Actions</v>
      </c>
      <c r="K679" s="82">
        <f>VLOOKUP($A679,'Sheet1 - Table (1)'!$A$8:$AG$1186,COLUMN(K$7),FALSE)</f>
        <v>44255</v>
      </c>
      <c r="L679" s="80">
        <f>VLOOKUP($A679,'Sheet1 - Table (1)'!$A$8:$AG$1186,COLUMN(L$7),FALSE)</f>
        <v>871.85912829999995</v>
      </c>
      <c r="M679" s="80" t="str">
        <f>VLOOKUP($A679,'Sheet1 - Table (1)'!$A$8:$AG$1186,COLUMN(M$7),FALSE)</f>
        <v>Retained</v>
      </c>
      <c r="N679" s="80" t="b">
        <f>VLOOKUP($A679,'Sheet1 - Table (1)'!$A$8:$AG$1186,COLUMN(N$7),FALSE)</f>
        <v>1</v>
      </c>
      <c r="O679" s="80" t="b">
        <f>VLOOKUP($A679,'Sheet1 - Table (1)'!$A$8:$AG$1186,COLUMN(O$7),FALSE)</f>
        <v>1</v>
      </c>
      <c r="P679" s="80" t="b">
        <f>VLOOKUP($A679,'Sheet1 - Table (1)'!$A$8:$AG$1186,COLUMN(P$7),FALSE)</f>
        <v>1</v>
      </c>
      <c r="Q679" s="80" t="b">
        <f>VLOOKUP($A679,'Sheet1 - Table (1)'!$A$8:$AG$1186,COLUMN(Q$7),FALSE)</f>
        <v>1</v>
      </c>
      <c r="R679" s="80" t="b">
        <f>VLOOKUP($A679,'Sheet1 - Table (1)'!$A$8:$AG$1186,COLUMN(R$7),FALSE)</f>
        <v>1</v>
      </c>
      <c r="S679" s="80" t="b">
        <f>VLOOKUP($A679,'Sheet1 - Table (1)'!$A$8:$AG$1186,COLUMN(S$7),FALSE)</f>
        <v>1</v>
      </c>
      <c r="T679" s="80" t="b">
        <f>VLOOKUP($A679,'Sheet1 - Table (1)'!$A$8:$AG$1186,COLUMN(T$7),FALSE)</f>
        <v>1</v>
      </c>
      <c r="U679" s="80" t="str">
        <f t="shared" si="123"/>
        <v>BE-FR-IT-NE-SP-GE-UK</v>
      </c>
      <c r="V679" s="80" t="str">
        <f>VLOOKUP($A679,'Sheet1 - Table (1)'!$A$8:$AG$1186,COLUMN(V$7)+3,FALSE)</f>
        <v>LU - SICAV - Parte 1</v>
      </c>
      <c r="W679" s="80" t="str">
        <f>VLOOKUP(A679,'Sheet1 - Table (1)'!$A$8:$AF$10075,MATCH($W$8,'Sheet1 - Table (1)'!$10:$10,0),FALSE)</f>
        <v>Détermination des Prix Quotidien</v>
      </c>
      <c r="X679" s="80" t="str">
        <f>VLOOKUP(A679,'Sheet1 - Table (1)'!$A$8:$AAB$10075,MATCH($X$8,'Sheet1 - Table (1)'!$10:$10,0),FALSE)</f>
        <v>Full</v>
      </c>
      <c r="Y679" s="96" t="str">
        <f t="shared" si="127"/>
        <v>Fonds de placement</v>
      </c>
      <c r="AA679" s="96" t="s">
        <v>1823</v>
      </c>
      <c r="AB679" s="96" t="s">
        <v>2858</v>
      </c>
      <c r="AC679" s="214" t="s">
        <v>155</v>
      </c>
      <c r="AD679" s="214" t="s">
        <v>2858</v>
      </c>
      <c r="AE679" s="96" t="s">
        <v>2858</v>
      </c>
      <c r="AF679" s="246" t="s">
        <v>2858</v>
      </c>
      <c r="AG679" s="96" t="s">
        <v>2864</v>
      </c>
      <c r="AI679" s="96" t="s">
        <v>155</v>
      </c>
      <c r="AJ679" s="96" t="s">
        <v>155</v>
      </c>
      <c r="AK679" s="96" t="s">
        <v>155</v>
      </c>
      <c r="AL679" s="96" t="s">
        <v>2858</v>
      </c>
      <c r="AM679" s="96" t="str">
        <f t="shared" si="128"/>
        <v>Actions étrangères</v>
      </c>
      <c r="AO679" s="96" t="s">
        <v>2858</v>
      </c>
      <c r="AP679" s="96" t="s">
        <v>5155</v>
      </c>
      <c r="AS679" s="101" t="str">
        <f t="shared" si="129"/>
        <v/>
      </c>
      <c r="BI679" s="101">
        <v>1</v>
      </c>
      <c r="BQ679" s="101">
        <v>0.77200000000000002</v>
      </c>
      <c r="BR679" s="101">
        <v>0.22800000000000001</v>
      </c>
      <c r="BS679" s="123"/>
      <c r="BT679" s="123"/>
      <c r="BU679" s="123"/>
      <c r="BX679" s="123"/>
      <c r="BZ679" s="101" t="str">
        <f>IF(AJ679="Obligations",AP679&amp;" "&amp;AI679&amp;" "&amp;IF(AQ679&lt;3.5,"SHORT",IF(AQ679&gt;8,"LONG","MID")),"")</f>
        <v/>
      </c>
      <c r="CA679" s="101" t="s">
        <v>70</v>
      </c>
      <c r="CB679" s="101"/>
      <c r="CC679" s="101" t="s">
        <v>70</v>
      </c>
      <c r="CD679" s="42" t="s">
        <v>4374</v>
      </c>
      <c r="CE679" s="42" t="s">
        <v>4374</v>
      </c>
      <c r="CF679" s="42" t="str">
        <f>IFERROR(VLOOKUP(Funds[[#This Row],[Code ISIN]],[1]GLOBAL!$C$1:$L$27,10,FALSE)," ")</f>
        <v xml:space="preserve"> </v>
      </c>
      <c r="CG679" s="42" t="s">
        <v>4374</v>
      </c>
      <c r="CH679" s="42" t="s">
        <v>4374</v>
      </c>
      <c r="CI679" s="42" t="s">
        <v>4374</v>
      </c>
      <c r="CJ679" s="123">
        <v>42155</v>
      </c>
      <c r="CK679" s="96" t="s">
        <v>4374</v>
      </c>
      <c r="CL679" s="246" t="str">
        <f>VLOOKUP(Funds[[#This Row],[Code ISIN]],'Sheet1 - Table (1)'!$A$10:$AF$110017,MATCH("Funds Liquidity",'Sheet1 - Table (1)'!$10:$10,0),FALSE)</f>
        <v>Jour</v>
      </c>
    </row>
    <row r="680" spans="1:93">
      <c r="A680" s="80" t="s">
        <v>4737</v>
      </c>
      <c r="B680" s="305">
        <f>IF(ISERROR(VALUE(VLOOKUP($A680,'Sheet1 - Table (1)'!$A$8:$AG$1186,COLUMN(B$7),FALSE))),VLOOKUP(A680,TK_MANQUANTS,2,FALSE),IF(VALUE(VLOOKUP($A680,'Sheet1 - Table (1)'!$A$8:$AG$1186,COLUMN(B$7),FALSE))=0,VLOOKUP(A680,TK_MANQUANTS,2,FALSE),VALUE(VLOOKUP($A680,'Sheet1 - Table (1)'!$A$8:$AG$1186,COLUMN(B$7),FALSE))))</f>
        <v>49038363</v>
      </c>
      <c r="C680" s="80" t="str">
        <f>VLOOKUP($A680,'Sheet1 - Table (1)'!$A$8:$AG$1186,COLUMN(C$7),FALSE)</f>
        <v>iShares $ HighYield CorpBond ESG UCITS ETF USD Acc</v>
      </c>
      <c r="D680" s="82">
        <f>VLOOKUP($A680,'Sheet1 - Table (1)'!$A$8:$AG$1186,COLUMN(D$7),FALSE)</f>
        <v>44036</v>
      </c>
      <c r="E680" s="124">
        <f>VLOOKUP($A680,'Sheet1 - Table (1)'!$A$8:$AG$1186,COLUMN(E$7),FALSE)</f>
        <v>0.5</v>
      </c>
      <c r="F680" s="80" t="b">
        <f>VLOOKUP($A680,'Sheet1 - Table (1)'!$A$8:$AG$1186,COLUMN(F$7),FALSE)</f>
        <v>1</v>
      </c>
      <c r="G680" s="80" t="str">
        <f>VLOOKUP($A680,'Sheet1 - Table (1)'!$A$8:$AG$1186,COLUMN(G$7),FALSE)</f>
        <v>Ireland</v>
      </c>
      <c r="H680" s="80" t="str">
        <f>VLOOKUP($A680,'Sheet1 - Table (1)'!$A$8:$AG$1186,COLUMN(H$7),FALSE)</f>
        <v>USD</v>
      </c>
      <c r="I680" s="80" t="str">
        <f>VLOOKUP($A680,'Sheet1 - Table (1)'!$A$8:$AG$1186,COLUMN(I$7),FALSE)</f>
        <v>Exchange Traded Funds</v>
      </c>
      <c r="J680" s="80" t="str">
        <f>VLOOKUP($A680,'Sheet1 - Table (1)'!$A$8:$AG$1186,COLUMN(J$7),FALSE)</f>
        <v>Obligation</v>
      </c>
      <c r="K680" s="82">
        <f>VLOOKUP($A680,'Sheet1 - Table (1)'!$A$8:$AG$1186,COLUMN(K$7),FALSE)</f>
        <v>44255</v>
      </c>
      <c r="L680" s="80">
        <f>VLOOKUP($A680,'Sheet1 - Table (1)'!$A$8:$AG$1186,COLUMN(L$7),FALSE)</f>
        <v>1117.0009038999999</v>
      </c>
      <c r="M680" s="80" t="str">
        <f>VLOOKUP($A680,'Sheet1 - Table (1)'!$A$8:$AG$1186,COLUMN(M$7),FALSE)</f>
        <v>Retained</v>
      </c>
      <c r="N680" s="80">
        <f>VLOOKUP($A680,'Sheet1 - Table (1)'!$A$8:$AG$1186,COLUMN(N$7),FALSE)</f>
        <v>0</v>
      </c>
      <c r="O680" s="80" t="b">
        <f>VLOOKUP($A680,'Sheet1 - Table (1)'!$A$8:$AG$1186,COLUMN(O$7),FALSE)</f>
        <v>1</v>
      </c>
      <c r="P680" s="80" t="b">
        <f>VLOOKUP($A680,'Sheet1 - Table (1)'!$A$8:$AG$1186,COLUMN(P$7),FALSE)</f>
        <v>1</v>
      </c>
      <c r="Q680" s="80" t="b">
        <f>VLOOKUP($A680,'Sheet1 - Table (1)'!$A$8:$AG$1186,COLUMN(Q$7),FALSE)</f>
        <v>1</v>
      </c>
      <c r="R680" s="80" t="b">
        <f>VLOOKUP($A680,'Sheet1 - Table (1)'!$A$8:$AG$1186,COLUMN(R$7),FALSE)</f>
        <v>1</v>
      </c>
      <c r="S680" s="80">
        <f>VLOOKUP($A680,'Sheet1 - Table (1)'!$A$8:$AG$1186,COLUMN(S$7),FALSE)</f>
        <v>0</v>
      </c>
      <c r="T680" s="80" t="b">
        <f>VLOOKUP($A680,'Sheet1 - Table (1)'!$A$8:$AG$1186,COLUMN(T$7),FALSE)</f>
        <v>1</v>
      </c>
      <c r="U680" s="80" t="str">
        <f t="shared" si="123"/>
        <v>FR-IT-NE-SP-UK</v>
      </c>
      <c r="V680" s="80" t="str">
        <f>VLOOKUP($A680,'Sheet1 - Table (1)'!$A$8:$AG$1186,COLUMN(V$7)+3,FALSE)</f>
        <v>ICVC</v>
      </c>
      <c r="W680" s="80" t="str">
        <f>VLOOKUP(A680,'Sheet1 - Table (1)'!$A$8:$AF$10075,MATCH($W$8,'Sheet1 - Table (1)'!$10:$10,0),FALSE)</f>
        <v>Détermination des Prix Quotidien</v>
      </c>
      <c r="X680" s="80" t="str">
        <f>VLOOKUP(A680,'Sheet1 - Table (1)'!$A$8:$AAB$10075,MATCH($X$8,'Sheet1 - Table (1)'!$10:$10,0),FALSE)</f>
        <v>Optimized</v>
      </c>
      <c r="Y680" s="96" t="str">
        <f t="shared" si="127"/>
        <v>ETF</v>
      </c>
      <c r="AA680" s="96" t="s">
        <v>1823</v>
      </c>
      <c r="AB680" s="96" t="s">
        <v>2852</v>
      </c>
      <c r="AC680" s="214" t="s">
        <v>140</v>
      </c>
      <c r="AD680" s="214" t="s">
        <v>5104</v>
      </c>
      <c r="AE680" s="96" t="s">
        <v>5104</v>
      </c>
      <c r="AF680" s="246" t="s">
        <v>5104</v>
      </c>
      <c r="AG680" s="96" t="s">
        <v>79</v>
      </c>
      <c r="AI680" s="96" t="s">
        <v>79</v>
      </c>
      <c r="AJ680" s="96" t="s">
        <v>140</v>
      </c>
      <c r="AK680" s="96" t="s">
        <v>140</v>
      </c>
      <c r="AL680" s="96" t="s">
        <v>2481</v>
      </c>
      <c r="AM680" s="96" t="str">
        <f t="shared" si="128"/>
        <v>Obligations étrangères</v>
      </c>
      <c r="AO680" s="96" t="s">
        <v>2852</v>
      </c>
      <c r="AP680" s="96" t="s">
        <v>86</v>
      </c>
      <c r="AQ680" s="96">
        <v>4.3099999999999996</v>
      </c>
      <c r="AR680" s="101">
        <v>3.5900000000000001E-2</v>
      </c>
      <c r="AS680" s="101">
        <f>IF(AR680="","",AR680-E680%)</f>
        <v>3.09E-2</v>
      </c>
      <c r="AV680" s="101">
        <v>1.15E-2</v>
      </c>
      <c r="AW680" s="101">
        <v>0.98850000000000005</v>
      </c>
      <c r="BB680" s="101">
        <v>1</v>
      </c>
      <c r="BN680" s="101">
        <v>1</v>
      </c>
      <c r="BT680" s="101"/>
      <c r="BU680" s="101"/>
      <c r="BW680" s="101">
        <v>1</v>
      </c>
      <c r="BY680" s="101" t="s">
        <v>4739</v>
      </c>
      <c r="BZ680" s="101" t="str">
        <f>IF(AJ680="Obligations",AP680&amp;" "&amp;AI680&amp;" "&amp;IF(AI680="High Yield",IF(AQ680&lt;2.5,"SHORT",IF(AQ680&gt;4,"LONG","MID")),IF(AQ680&lt;3.5,"SHORT",IF(AQ680&gt;8,"LONG","MID"))),"")</f>
        <v>Courbe USD High Yield LONG</v>
      </c>
      <c r="CA680" s="101" t="s">
        <v>4050</v>
      </c>
      <c r="CB680" s="122" t="s">
        <v>4740</v>
      </c>
      <c r="CC680" s="96" t="s">
        <v>4741</v>
      </c>
      <c r="CD680" s="42" t="s">
        <v>4374</v>
      </c>
      <c r="CE680" s="42" t="s">
        <v>4374</v>
      </c>
      <c r="CF680" s="42" t="str">
        <f>IFERROR(VLOOKUP(Funds[[#This Row],[Code ISIN]],[1]GLOBAL!$C$1:$L$27,10,FALSE)," ")</f>
        <v xml:space="preserve"> </v>
      </c>
      <c r="CG680" s="42" t="s">
        <v>4374</v>
      </c>
      <c r="CH680" s="42" t="s">
        <v>1633</v>
      </c>
      <c r="CI680" s="42" t="s">
        <v>4374</v>
      </c>
      <c r="CJ680" s="123">
        <v>44316</v>
      </c>
      <c r="CK680" s="96" t="s">
        <v>4374</v>
      </c>
      <c r="CL680" s="246" t="str">
        <f>VLOOKUP(Funds[[#This Row],[Code ISIN]],'Sheet1 - Table (1)'!$A$10:$AF$110017,MATCH("Funds Liquidity",'Sheet1 - Table (1)'!$10:$10,0),FALSE)</f>
        <v>Jour</v>
      </c>
      <c r="CO680" s="246" t="s">
        <v>79</v>
      </c>
    </row>
    <row r="681" spans="1:93">
      <c r="A681" s="80" t="s">
        <v>1141</v>
      </c>
      <c r="B681" s="305">
        <f>IF(ISERROR(VALUE(VLOOKUP($A681,'Sheet1 - Table (1)'!$A$8:$AG$1186,COLUMN(B$7),FALSE))),VLOOKUP(A681,TK_MANQUANTS,2,FALSE),IF(VALUE(VLOOKUP($A681,'Sheet1 - Table (1)'!$A$8:$AG$1186,COLUMN(B$7),FALSE))=0,VLOOKUP(A681,TK_MANQUANTS,2,FALSE),VALUE(VLOOKUP($A681,'Sheet1 - Table (1)'!$A$8:$AG$1186,COLUMN(B$7),FALSE))))</f>
        <v>22134231</v>
      </c>
      <c r="C681" s="80" t="str">
        <f>VLOOKUP($A681,'Sheet1 - Table (1)'!$A$8:$AG$1186,COLUMN(C$7),FALSE)</f>
        <v>iShares Global HY Corp Bond CHF Hgd UCITS ETF Dist</v>
      </c>
      <c r="D681" s="82">
        <f>VLOOKUP($A681,'Sheet1 - Table (1)'!$A$8:$AG$1186,COLUMN(D$7),FALSE)</f>
        <v>43878</v>
      </c>
      <c r="E681" s="124">
        <f>VLOOKUP($A681,'Sheet1 - Table (1)'!$A$8:$AG$1186,COLUMN(E$7),FALSE)</f>
        <v>0.55000000000000004</v>
      </c>
      <c r="F681" s="80" t="b">
        <f>VLOOKUP($A681,'Sheet1 - Table (1)'!$A$8:$AG$1186,COLUMN(F$7),FALSE)</f>
        <v>1</v>
      </c>
      <c r="G681" s="80" t="str">
        <f>VLOOKUP($A681,'Sheet1 - Table (1)'!$A$8:$AG$1186,COLUMN(G$7),FALSE)</f>
        <v>Ireland</v>
      </c>
      <c r="H681" s="80" t="str">
        <f>VLOOKUP($A681,'Sheet1 - Table (1)'!$A$8:$AG$1186,COLUMN(H$7),FALSE)</f>
        <v>CHF</v>
      </c>
      <c r="I681" s="80" t="str">
        <f>VLOOKUP($A681,'Sheet1 - Table (1)'!$A$8:$AG$1186,COLUMN(I$7),FALSE)</f>
        <v>Exchange Traded Funds</v>
      </c>
      <c r="J681" s="80" t="str">
        <f>VLOOKUP($A681,'Sheet1 - Table (1)'!$A$8:$AG$1186,COLUMN(J$7),FALSE)</f>
        <v>Obligation</v>
      </c>
      <c r="K681" s="82">
        <f>VLOOKUP($A681,'Sheet1 - Table (1)'!$A$8:$AG$1186,COLUMN(K$7),FALSE)</f>
        <v>44255</v>
      </c>
      <c r="L681" s="80">
        <f>VLOOKUP($A681,'Sheet1 - Table (1)'!$A$8:$AG$1186,COLUMN(L$7),FALSE)</f>
        <v>231.58007190000001</v>
      </c>
      <c r="M681" s="80" t="str">
        <f>VLOOKUP($A681,'Sheet1 - Table (1)'!$A$8:$AG$1186,COLUMN(M$7),FALSE)</f>
        <v>Paid</v>
      </c>
      <c r="N681" s="80">
        <f>VLOOKUP($A681,'Sheet1 - Table (1)'!$A$8:$AG$1186,COLUMN(N$7),FALSE)</f>
        <v>0</v>
      </c>
      <c r="O681" s="80" t="b">
        <f>VLOOKUP($A681,'Sheet1 - Table (1)'!$A$8:$AG$1186,COLUMN(O$7),FALSE)</f>
        <v>1</v>
      </c>
      <c r="P681" s="80">
        <f>VLOOKUP($A681,'Sheet1 - Table (1)'!$A$8:$AG$1186,COLUMN(P$7),FALSE)</f>
        <v>0</v>
      </c>
      <c r="Q681" s="80">
        <f>VLOOKUP($A681,'Sheet1 - Table (1)'!$A$8:$AG$1186,COLUMN(Q$7),FALSE)</f>
        <v>0</v>
      </c>
      <c r="R681" s="80">
        <f>VLOOKUP($A681,'Sheet1 - Table (1)'!$A$8:$AG$1186,COLUMN(R$7),FALSE)</f>
        <v>0</v>
      </c>
      <c r="S681" s="80" t="b">
        <f>VLOOKUP($A681,'Sheet1 - Table (1)'!$A$8:$AG$1186,COLUMN(S$7),FALSE)</f>
        <v>1</v>
      </c>
      <c r="T681" s="80" t="b">
        <f>VLOOKUP($A681,'Sheet1 - Table (1)'!$A$8:$AG$1186,COLUMN(T$7),FALSE)</f>
        <v>1</v>
      </c>
      <c r="U681" s="80" t="str">
        <f t="shared" si="123"/>
        <v>FR-GE-UK</v>
      </c>
      <c r="V681" s="80" t="str">
        <f>VLOOKUP($A681,'Sheet1 - Table (1)'!$A$8:$AG$1186,COLUMN(V$7)+3,FALSE)</f>
        <v>ICVC</v>
      </c>
      <c r="W681" s="80" t="str">
        <f>VLOOKUP(A681,'Sheet1 - Table (1)'!$A$8:$AF$10075,MATCH($W$8,'Sheet1 - Table (1)'!$10:$10,0),FALSE)</f>
        <v>Détermination des Prix Quotidien</v>
      </c>
      <c r="X681" s="80" t="str">
        <f>VLOOKUP(A681,'Sheet1 - Table (1)'!$A$8:$AAB$10075,MATCH($X$8,'Sheet1 - Table (1)'!$10:$10,0),FALSE)</f>
        <v>Optimized</v>
      </c>
      <c r="Y681" s="96" t="str">
        <f t="shared" si="127"/>
        <v>ETF</v>
      </c>
      <c r="AA681" s="96" t="s">
        <v>1823</v>
      </c>
      <c r="AB681" s="96" t="s">
        <v>2852</v>
      </c>
      <c r="AC681" s="214" t="s">
        <v>140</v>
      </c>
      <c r="AD681" s="214" t="s">
        <v>5104</v>
      </c>
      <c r="AE681" s="96" t="s">
        <v>5104</v>
      </c>
      <c r="AF681" s="246" t="s">
        <v>5104</v>
      </c>
      <c r="AG681" s="96" t="s">
        <v>79</v>
      </c>
      <c r="AI681" s="96" t="s">
        <v>79</v>
      </c>
      <c r="AJ681" s="96" t="s">
        <v>140</v>
      </c>
      <c r="AK681" s="96" t="s">
        <v>140</v>
      </c>
      <c r="AL681" s="96" t="s">
        <v>2481</v>
      </c>
      <c r="AM681" s="96" t="str">
        <f t="shared" si="128"/>
        <v>Obligations étrangères hedged</v>
      </c>
      <c r="AO681" s="96" t="s">
        <v>2852</v>
      </c>
      <c r="AP681" s="96" t="s">
        <v>74</v>
      </c>
      <c r="AQ681" s="96">
        <v>3.72</v>
      </c>
      <c r="AR681" s="101">
        <v>3.6200000000000003E-2</v>
      </c>
      <c r="AS681" s="101">
        <f>IF(AR681="","",AR681-E681%)</f>
        <v>3.0700000000000002E-2</v>
      </c>
      <c r="AW681" s="101">
        <v>1</v>
      </c>
      <c r="AX681" s="101">
        <v>1</v>
      </c>
      <c r="BK681" s="101">
        <v>0.41899999999999998</v>
      </c>
      <c r="BL681" s="101">
        <v>2.64E-2</v>
      </c>
      <c r="BN681" s="101">
        <v>0.55249999999999999</v>
      </c>
      <c r="BO681" s="101">
        <v>2.0999999999999999E-3</v>
      </c>
      <c r="BT681" s="101"/>
      <c r="BU681" s="101"/>
      <c r="BW681" s="101">
        <v>1</v>
      </c>
      <c r="BY681" s="101" t="s">
        <v>21898</v>
      </c>
      <c r="BZ681" s="101" t="str">
        <f>IF(AJ681="Obligations",AP681&amp;" "&amp;AI681&amp;" "&amp;IF(AI681="High Yield",IF(AQ681&lt;2.5,"SHORT",IF(AQ681&gt;4,"LONG","MID")),IF(AQ681&lt;3.5,"SHORT",IF(AQ681&gt;8,"LONG","MID"))),"")</f>
        <v>Courbe Monde High Yield MID</v>
      </c>
      <c r="CA681" s="101" t="s">
        <v>4050</v>
      </c>
      <c r="CB681" s="126" t="s">
        <v>3933</v>
      </c>
      <c r="CC681" s="96" t="s">
        <v>4045</v>
      </c>
      <c r="CD681" s="42" t="s">
        <v>4374</v>
      </c>
      <c r="CE681" s="42" t="s">
        <v>4374</v>
      </c>
      <c r="CF681" s="42" t="str">
        <f>IFERROR(VLOOKUP(Funds[[#This Row],[Code ISIN]],[1]GLOBAL!$C$1:$L$27,10,FALSE)," ")</f>
        <v>X</v>
      </c>
      <c r="CG681" s="42" t="s">
        <v>4374</v>
      </c>
      <c r="CH681" s="42" t="s">
        <v>1633</v>
      </c>
      <c r="CI681" s="42" t="s">
        <v>4374</v>
      </c>
      <c r="CJ681" s="123">
        <v>44286</v>
      </c>
      <c r="CK681" s="96" t="s">
        <v>4374</v>
      </c>
      <c r="CL681" s="246" t="str">
        <f>VLOOKUP(Funds[[#This Row],[Code ISIN]],'Sheet1 - Table (1)'!$A$10:$AF$110017,MATCH("Funds Liquidity",'Sheet1 - Table (1)'!$10:$10,0),FALSE)</f>
        <v>Jour</v>
      </c>
      <c r="CO681" s="246" t="s">
        <v>79</v>
      </c>
    </row>
    <row r="682" spans="1:93">
      <c r="A682" s="80" t="s">
        <v>21894</v>
      </c>
      <c r="B682" s="305">
        <f>IF(ISERROR(VALUE(VLOOKUP($A682,'Sheet1 - Table (1)'!$A$8:$AG$1186,COLUMN(B$7),FALSE))),VLOOKUP(A682,TK_MANQUANTS,2,FALSE),IF(VALUE(VLOOKUP($A682,'Sheet1 - Table (1)'!$A$8:$AG$1186,COLUMN(B$7),FALSE))=0,VLOOKUP(A682,TK_MANQUANTS,2,FALSE),VALUE(VLOOKUP($A682,'Sheet1 - Table (1)'!$A$8:$AG$1186,COLUMN(B$7),FALSE))))</f>
        <v>47416828</v>
      </c>
      <c r="C682" s="80" t="str">
        <f>VLOOKUP($A682,'Sheet1 - Table (1)'!$A$8:$AG$1186,COLUMN(C$7),FALSE)</f>
        <v>iShares Global HY Corp Bond UCITS ETF EUR Hgd Dist</v>
      </c>
      <c r="D682" s="82">
        <f>VLOOKUP($A682,'Sheet1 - Table (1)'!$A$8:$AG$1186,COLUMN(D$7),FALSE)</f>
        <v>43861</v>
      </c>
      <c r="E682" s="124">
        <f>VLOOKUP($A682,'Sheet1 - Table (1)'!$A$8:$AG$1186,COLUMN(E$7),FALSE)</f>
        <v>0.55000000000000004</v>
      </c>
      <c r="F682" s="80" t="b">
        <f>VLOOKUP($A682,'Sheet1 - Table (1)'!$A$8:$AG$1186,COLUMN(F$7),FALSE)</f>
        <v>1</v>
      </c>
      <c r="G682" s="80" t="str">
        <f>VLOOKUP($A682,'Sheet1 - Table (1)'!$A$8:$AG$1186,COLUMN(G$7),FALSE)</f>
        <v>Ireland</v>
      </c>
      <c r="H682" s="80" t="str">
        <f>VLOOKUP($A682,'Sheet1 - Table (1)'!$A$8:$AG$1186,COLUMN(H$7),FALSE)</f>
        <v>EUR</v>
      </c>
      <c r="I682" s="80" t="str">
        <f>VLOOKUP($A682,'Sheet1 - Table (1)'!$A$8:$AG$1186,COLUMN(I$7),FALSE)</f>
        <v>Exchange Traded Funds</v>
      </c>
      <c r="J682" s="80" t="str">
        <f>VLOOKUP($A682,'Sheet1 - Table (1)'!$A$8:$AG$1186,COLUMN(J$7),FALSE)</f>
        <v>Obligation</v>
      </c>
      <c r="K682" s="82">
        <f>VLOOKUP($A682,'Sheet1 - Table (1)'!$A$8:$AG$1186,COLUMN(K$7),FALSE)</f>
        <v>44255</v>
      </c>
      <c r="L682" s="80">
        <f>VLOOKUP($A682,'Sheet1 - Table (1)'!$A$8:$AG$1186,COLUMN(L$7),FALSE)</f>
        <v>1868.5076220999999</v>
      </c>
      <c r="M682" s="80" t="str">
        <f>VLOOKUP($A682,'Sheet1 - Table (1)'!$A$8:$AG$1186,COLUMN(M$7),FALSE)</f>
        <v>Paid</v>
      </c>
      <c r="N682" s="80" t="b">
        <f>VLOOKUP($A682,'Sheet1 - Table (1)'!$A$8:$AG$1186,COLUMN(N$7),FALSE)</f>
        <v>1</v>
      </c>
      <c r="O682" s="80" t="b">
        <f>VLOOKUP($A682,'Sheet1 - Table (1)'!$A$8:$AG$1186,COLUMN(O$7),FALSE)</f>
        <v>1</v>
      </c>
      <c r="P682" s="80" t="b">
        <f>VLOOKUP($A682,'Sheet1 - Table (1)'!$A$8:$AG$1186,COLUMN(P$7),FALSE)</f>
        <v>1</v>
      </c>
      <c r="Q682" s="80" t="b">
        <f>VLOOKUP($A682,'Sheet1 - Table (1)'!$A$8:$AG$1186,COLUMN(Q$7),FALSE)</f>
        <v>1</v>
      </c>
      <c r="R682" s="80" t="b">
        <f>VLOOKUP($A682,'Sheet1 - Table (1)'!$A$8:$AG$1186,COLUMN(R$7),FALSE)</f>
        <v>1</v>
      </c>
      <c r="S682" s="80">
        <f>VLOOKUP($A682,'Sheet1 - Table (1)'!$A$8:$AG$1186,COLUMN(S$7),FALSE)</f>
        <v>0</v>
      </c>
      <c r="T682" s="80" t="b">
        <f>VLOOKUP($A682,'Sheet1 - Table (1)'!$A$8:$AG$1186,COLUMN(T$7),FALSE)</f>
        <v>1</v>
      </c>
      <c r="U682" s="80" t="str">
        <f t="shared" si="123"/>
        <v>BE-FR-IT-NE-SP-UK</v>
      </c>
      <c r="V682" s="80" t="str">
        <f>VLOOKUP($A682,'Sheet1 - Table (1)'!$A$8:$AG$1186,COLUMN(V$7)+3,FALSE)</f>
        <v>ICVC</v>
      </c>
      <c r="W682" s="80" t="str">
        <f>VLOOKUP(A682,'Sheet1 - Table (1)'!$A$8:$AF$10075,MATCH($W$8,'Sheet1 - Table (1)'!$10:$10,0),FALSE)</f>
        <v>Détermination des Prix Quotidien</v>
      </c>
      <c r="X682" s="80" t="str">
        <f>VLOOKUP(A682,'Sheet1 - Table (1)'!$A$8:$AAB$10075,MATCH($X$8,'Sheet1 - Table (1)'!$10:$10,0),FALSE)</f>
        <v>Optimized</v>
      </c>
      <c r="Y682" s="96" t="str">
        <f t="shared" si="127"/>
        <v>ETF</v>
      </c>
      <c r="AA682" s="96" t="s">
        <v>1823</v>
      </c>
      <c r="AB682" s="96" t="s">
        <v>2852</v>
      </c>
      <c r="AC682" s="214" t="s">
        <v>140</v>
      </c>
      <c r="AD682" s="214" t="s">
        <v>5104</v>
      </c>
      <c r="AE682" s="96" t="s">
        <v>5104</v>
      </c>
      <c r="AF682" s="246" t="s">
        <v>5104</v>
      </c>
      <c r="AG682" s="96" t="s">
        <v>79</v>
      </c>
      <c r="AI682" s="96" t="s">
        <v>79</v>
      </c>
      <c r="AJ682" s="96" t="s">
        <v>140</v>
      </c>
      <c r="AK682" s="96" t="s">
        <v>140</v>
      </c>
      <c r="AL682" s="96" t="s">
        <v>2481</v>
      </c>
      <c r="AM682" s="96" t="str">
        <f t="shared" si="128"/>
        <v>Obligations étrangères</v>
      </c>
      <c r="AO682" s="96" t="s">
        <v>2852</v>
      </c>
      <c r="AP682" s="96" t="s">
        <v>74</v>
      </c>
      <c r="AQ682" s="96">
        <v>3.71</v>
      </c>
      <c r="AR682" s="101">
        <v>2.9100000000000001E-2</v>
      </c>
      <c r="AS682" s="101">
        <f>IF(AR682="","",AR682-E682%)</f>
        <v>2.3599999999999999E-2</v>
      </c>
      <c r="AV682" s="101">
        <v>6.4999999999999997E-3</v>
      </c>
      <c r="AW682" s="101">
        <v>0.99350000000000005</v>
      </c>
      <c r="AY682" s="101">
        <v>1</v>
      </c>
      <c r="BK682" s="101">
        <v>0.42780000000000001</v>
      </c>
      <c r="BL682" s="101">
        <v>2.58E-2</v>
      </c>
      <c r="BN682" s="101">
        <v>0.5413</v>
      </c>
      <c r="BO682" s="101">
        <v>5.1000000000000004E-3</v>
      </c>
      <c r="BT682" s="101"/>
      <c r="BU682" s="101"/>
      <c r="BW682" s="101">
        <v>1</v>
      </c>
      <c r="BY682" s="101" t="s">
        <v>21898</v>
      </c>
      <c r="BZ682" s="101" t="str">
        <f>IF(AJ682="Obligations",AP682&amp;" "&amp;AI682&amp;" "&amp;IF(AI682="High Yield",IF(AQ682&lt;2.5,"SHORT",IF(AQ682&gt;4,"LONG","MID")),IF(AQ682&lt;3.5,"SHORT",IF(AQ682&gt;8,"LONG","MID"))),"")</f>
        <v>Courbe Monde High Yield MID</v>
      </c>
      <c r="CA682" s="101" t="s">
        <v>4050</v>
      </c>
      <c r="CB682" s="126" t="s">
        <v>21899</v>
      </c>
      <c r="CC682" s="96" t="s">
        <v>21900</v>
      </c>
      <c r="CD682" s="42" t="s">
        <v>4374</v>
      </c>
      <c r="CE682" s="42" t="s">
        <v>4374</v>
      </c>
      <c r="CF682" s="42" t="str">
        <f>IFERROR(VLOOKUP(Funds[[#This Row],[Code ISIN]],[1]GLOBAL!$C$1:$L$27,10,FALSE)," ")</f>
        <v>X</v>
      </c>
      <c r="CG682" s="42" t="s">
        <v>4374</v>
      </c>
      <c r="CH682" s="42" t="s">
        <v>4374</v>
      </c>
      <c r="CI682" s="42" t="s">
        <v>4374</v>
      </c>
      <c r="CJ682" s="123">
        <v>44316</v>
      </c>
      <c r="CK682" s="96" t="s">
        <v>4374</v>
      </c>
      <c r="CL682" s="246" t="str">
        <f>VLOOKUP(Funds[[#This Row],[Code ISIN]],'Sheet1 - Table (1)'!$A$10:$AF$110017,MATCH("Funds Liquidity",'Sheet1 - Table (1)'!$10:$10,0),FALSE)</f>
        <v>Jour</v>
      </c>
      <c r="CO682" s="246" t="s">
        <v>79</v>
      </c>
    </row>
    <row r="683" spans="1:93">
      <c r="A683" s="80" t="s">
        <v>265</v>
      </c>
      <c r="B683" s="305">
        <f>IF(ISERROR(VALUE(VLOOKUP($A683,'Sheet1 - Table (1)'!$A$8:$AG$1186,COLUMN(B$7),FALSE))),VLOOKUP(A683,TK_MANQUANTS,2,FALSE),IF(VALUE(VLOOKUP($A683,'Sheet1 - Table (1)'!$A$8:$AG$1186,COLUMN(B$7),FALSE))=0,VLOOKUP(A683,TK_MANQUANTS,2,FALSE),VALUE(VLOOKUP($A683,'Sheet1 - Table (1)'!$A$8:$AG$1186,COLUMN(B$7),FALSE))))</f>
        <v>1179845</v>
      </c>
      <c r="C683" s="80" t="str">
        <f>VLOOKUP($A683,'Sheet1 - Table (1)'!$A$8:$AG$1186,COLUMN(C$7),FALSE)</f>
        <v>PRISMA ESG World Convertible Bonds</v>
      </c>
      <c r="D683" s="82">
        <f>VLOOKUP($A683,'Sheet1 - Table (1)'!$A$8:$AG$1186,COLUMN(D$7),FALSE)</f>
        <v>43921</v>
      </c>
      <c r="E683" s="124">
        <f>VLOOKUP($A683,'Sheet1 - Table (1)'!$A$8:$AG$1186,COLUMN(E$7),FALSE)</f>
        <v>0.7</v>
      </c>
      <c r="F683" s="80">
        <f>VLOOKUP($A683,'Sheet1 - Table (1)'!$A$8:$AG$1186,COLUMN(F$7),FALSE)</f>
        <v>0</v>
      </c>
      <c r="G683" s="80" t="str">
        <f>VLOOKUP($A683,'Sheet1 - Table (1)'!$A$8:$AG$1186,COLUMN(G$7),FALSE)</f>
        <v>Switzerland</v>
      </c>
      <c r="H683" s="80" t="str">
        <f>VLOOKUP($A683,'Sheet1 - Table (1)'!$A$8:$AG$1186,COLUMN(H$7),FALSE)</f>
        <v>CHF</v>
      </c>
      <c r="I683" s="80" t="str">
        <f>VLOOKUP($A683,'Sheet1 - Table (1)'!$A$8:$AG$1186,COLUMN(I$7),FALSE)</f>
        <v>Pension Funds</v>
      </c>
      <c r="J683" s="80" t="str">
        <f>VLOOKUP($A683,'Sheet1 - Table (1)'!$A$8:$AG$1186,COLUMN(J$7),FALSE)</f>
        <v>Obligation</v>
      </c>
      <c r="K683" s="82">
        <f>VLOOKUP($A683,'Sheet1 - Table (1)'!$A$8:$AG$1186,COLUMN(K$7),FALSE)</f>
        <v>44255</v>
      </c>
      <c r="L683" s="80">
        <f>VLOOKUP($A683,'Sheet1 - Table (1)'!$A$8:$AG$1186,COLUMN(L$7),FALSE)</f>
        <v>88.379900000000006</v>
      </c>
      <c r="M683" s="80" t="str">
        <f>VLOOKUP($A683,'Sheet1 - Table (1)'!$A$8:$AG$1186,COLUMN(M$7),FALSE)</f>
        <v>Retained</v>
      </c>
      <c r="N683" s="80">
        <f>VLOOKUP($A683,'Sheet1 - Table (1)'!$A$8:$AG$1186,COLUMN(N$7),FALSE)</f>
        <v>0</v>
      </c>
      <c r="O683" s="80">
        <f>VLOOKUP($A683,'Sheet1 - Table (1)'!$A$8:$AG$1186,COLUMN(O$7),FALSE)</f>
        <v>0</v>
      </c>
      <c r="P683" s="80">
        <f>VLOOKUP($A683,'Sheet1 - Table (1)'!$A$8:$AG$1186,COLUMN(P$7),FALSE)</f>
        <v>0</v>
      </c>
      <c r="Q683" s="80">
        <f>VLOOKUP($A683,'Sheet1 - Table (1)'!$A$8:$AG$1186,COLUMN(Q$7),FALSE)</f>
        <v>0</v>
      </c>
      <c r="R683" s="80">
        <f>VLOOKUP($A683,'Sheet1 - Table (1)'!$A$8:$AG$1186,COLUMN(R$7),FALSE)</f>
        <v>0</v>
      </c>
      <c r="S683" s="80">
        <f>VLOOKUP($A683,'Sheet1 - Table (1)'!$A$8:$AG$1186,COLUMN(S$7),FALSE)</f>
        <v>0</v>
      </c>
      <c r="T683" s="80">
        <f>VLOOKUP($A683,'Sheet1 - Table (1)'!$A$8:$AG$1186,COLUMN(T$7),FALSE)</f>
        <v>0</v>
      </c>
      <c r="U683" s="80" t="str">
        <f t="shared" si="123"/>
        <v/>
      </c>
      <c r="V683" s="80" t="str">
        <f>VLOOKUP($A683,'Sheet1 - Table (1)'!$A$8:$AG$1186,COLUMN(V$7)+3,FALSE)</f>
        <v>CH - Anlagestiftung</v>
      </c>
      <c r="W683" s="80" t="str">
        <f>VLOOKUP(A683,'Sheet1 - Table (1)'!$A$8:$AF$10075,MATCH($W$8,'Sheet1 - Table (1)'!$10:$10,0),FALSE)</f>
        <v>Détermination Hebomadaire des Prix le Vendredi</v>
      </c>
      <c r="X683" s="80">
        <f>VLOOKUP(A683,'Sheet1 - Table (1)'!$A$8:$AAB$10075,MATCH($X$8,'Sheet1 - Table (1)'!$10:$10,0),FALSE)</f>
        <v>0</v>
      </c>
      <c r="Y683" s="96" t="str">
        <f t="shared" si="127"/>
        <v>Fonds de placement</v>
      </c>
      <c r="AA683" s="96" t="s">
        <v>1823</v>
      </c>
      <c r="AB683" s="96" t="s">
        <v>2481</v>
      </c>
      <c r="AC683" s="214" t="s">
        <v>140</v>
      </c>
      <c r="AD683" s="214" t="s">
        <v>2064</v>
      </c>
      <c r="AE683" s="96" t="s">
        <v>2481</v>
      </c>
      <c r="AF683" s="246" t="s">
        <v>2481</v>
      </c>
      <c r="AI683" s="96" t="s">
        <v>137</v>
      </c>
      <c r="AJ683" s="96" t="s">
        <v>793</v>
      </c>
      <c r="AK683" s="96" t="s">
        <v>140</v>
      </c>
      <c r="AL683" s="96" t="s">
        <v>2481</v>
      </c>
      <c r="AM683" s="96" t="str">
        <f t="shared" si="128"/>
        <v>Obligations étrangères hedged</v>
      </c>
      <c r="AO683" s="96" t="s">
        <v>2481</v>
      </c>
      <c r="AP683" s="96" t="s">
        <v>74</v>
      </c>
      <c r="AQ683" s="96">
        <v>2.2000000000000002</v>
      </c>
      <c r="AR683" s="101">
        <v>0.03</v>
      </c>
      <c r="AS683" s="101">
        <f t="shared" si="129"/>
        <v>2.3E-2</v>
      </c>
      <c r="AX683" s="101">
        <v>1</v>
      </c>
      <c r="BZ683" s="101" t="str">
        <f>IF(AJ683="Obligations",AP683&amp;" "&amp;AI683&amp;" "&amp;IF(AI683="High Yield",IF(AQ683&lt;2.5,"SHORT",IF(AQ683&gt;4,"LONG","MID")),IF(AQ683&lt;3.5,"SHORT",IF(AQ683&gt;8,"LONG","MID"))),"")</f>
        <v/>
      </c>
      <c r="CA683" s="101" t="s">
        <v>70</v>
      </c>
      <c r="CB683" s="101"/>
      <c r="CC683" s="101" t="s">
        <v>70</v>
      </c>
      <c r="CD683" s="42" t="s">
        <v>4374</v>
      </c>
      <c r="CE683" s="42" t="s">
        <v>4374</v>
      </c>
      <c r="CF683" s="42" t="str">
        <f>IFERROR(VLOOKUP(Funds[[#This Row],[Code ISIN]],[1]GLOBAL!$C$1:$L$27,10,FALSE)," ")</f>
        <v xml:space="preserve"> </v>
      </c>
      <c r="CG683" s="42" t="s">
        <v>4374</v>
      </c>
      <c r="CH683" s="42" t="s">
        <v>4374</v>
      </c>
      <c r="CI683" s="42" t="s">
        <v>4374</v>
      </c>
      <c r="CK683" s="96" t="s">
        <v>4374</v>
      </c>
      <c r="CL683" s="246" t="str">
        <f>VLOOKUP(Funds[[#This Row],[Code ISIN]],'Sheet1 - Table (1)'!$A$10:$AF$110017,MATCH("Funds Liquidity",'Sheet1 - Table (1)'!$10:$10,0),FALSE)</f>
        <v>&gt;=Mois</v>
      </c>
    </row>
    <row r="684" spans="1:93">
      <c r="A684" s="80" t="s">
        <v>276</v>
      </c>
      <c r="B684" s="305">
        <f>IF(ISERROR(VALUE(VLOOKUP($A684,'Sheet1 - Table (1)'!$A$8:$AG$1186,COLUMN(B$7),FALSE))),VLOOKUP(A684,TK_MANQUANTS,2,FALSE),IF(VALUE(VLOOKUP($A684,'Sheet1 - Table (1)'!$A$8:$AG$1186,COLUMN(B$7),FALSE))=0,VLOOKUP(A684,TK_MANQUANTS,2,FALSE),VALUE(VLOOKUP($A684,'Sheet1 - Table (1)'!$A$8:$AG$1186,COLUMN(B$7),FALSE))))</f>
        <v>997304</v>
      </c>
      <c r="C684" s="80" t="str">
        <f>VLOOKUP($A684,'Sheet1 - Table (1)'!$A$8:$AG$1186,COLUMN(C$7),FALSE)</f>
        <v>Robeco QI Global Dynamic Duration DH EUR</v>
      </c>
      <c r="D684" s="82">
        <f>VLOOKUP($A684,'Sheet1 - Table (1)'!$A$8:$AG$1186,COLUMN(D$7),FALSE)</f>
        <v>43880</v>
      </c>
      <c r="E684" s="124">
        <f>VLOOKUP($A684,'Sheet1 - Table (1)'!$A$8:$AG$1186,COLUMN(E$7),FALSE)</f>
        <v>0.91</v>
      </c>
      <c r="F684" s="80" t="b">
        <f>VLOOKUP($A684,'Sheet1 - Table (1)'!$A$8:$AG$1186,COLUMN(F$7),FALSE)</f>
        <v>1</v>
      </c>
      <c r="G684" s="80" t="str">
        <f>VLOOKUP($A684,'Sheet1 - Table (1)'!$A$8:$AG$1186,COLUMN(G$7),FALSE)</f>
        <v>Luxembourg</v>
      </c>
      <c r="H684" s="80" t="str">
        <f>VLOOKUP($A684,'Sheet1 - Table (1)'!$A$8:$AG$1186,COLUMN(H$7),FALSE)</f>
        <v>EUR</v>
      </c>
      <c r="I684" s="80" t="str">
        <f>VLOOKUP($A684,'Sheet1 - Table (1)'!$A$8:$AG$1186,COLUMN(I$7),FALSE)</f>
        <v>Fonds de placement</v>
      </c>
      <c r="J684" s="80" t="str">
        <f>VLOOKUP($A684,'Sheet1 - Table (1)'!$A$8:$AG$1186,COLUMN(J$7),FALSE)</f>
        <v>Obligation</v>
      </c>
      <c r="K684" s="82">
        <f>VLOOKUP($A684,'Sheet1 - Table (1)'!$A$8:$AG$1186,COLUMN(K$7),FALSE)</f>
        <v>0</v>
      </c>
      <c r="L684" s="80">
        <f>VLOOKUP($A684,'Sheet1 - Table (1)'!$A$8:$AG$1186,COLUMN(L$7),FALSE)</f>
        <v>0</v>
      </c>
      <c r="M684" s="80" t="str">
        <f>VLOOKUP($A684,'Sheet1 - Table (1)'!$A$8:$AG$1186,COLUMN(M$7),FALSE)</f>
        <v>Retained</v>
      </c>
      <c r="N684" s="80" t="b">
        <f>VLOOKUP($A684,'Sheet1 - Table (1)'!$A$8:$AG$1186,COLUMN(N$7),FALSE)</f>
        <v>1</v>
      </c>
      <c r="O684" s="80" t="b">
        <f>VLOOKUP($A684,'Sheet1 - Table (1)'!$A$8:$AG$1186,COLUMN(O$7),FALSE)</f>
        <v>1</v>
      </c>
      <c r="P684" s="80" t="b">
        <f>VLOOKUP($A684,'Sheet1 - Table (1)'!$A$8:$AG$1186,COLUMN(P$7),FALSE)</f>
        <v>1</v>
      </c>
      <c r="Q684" s="80" t="b">
        <f>VLOOKUP($A684,'Sheet1 - Table (1)'!$A$8:$AG$1186,COLUMN(Q$7),FALSE)</f>
        <v>1</v>
      </c>
      <c r="R684" s="80" t="b">
        <f>VLOOKUP($A684,'Sheet1 - Table (1)'!$A$8:$AG$1186,COLUMN(R$7),FALSE)</f>
        <v>1</v>
      </c>
      <c r="S684" s="80" t="b">
        <f>VLOOKUP($A684,'Sheet1 - Table (1)'!$A$8:$AG$1186,COLUMN(S$7),FALSE)</f>
        <v>1</v>
      </c>
      <c r="T684" s="80">
        <f>VLOOKUP($A684,'Sheet1 - Table (1)'!$A$8:$AG$1186,COLUMN(T$7),FALSE)</f>
        <v>0</v>
      </c>
      <c r="U684" s="80" t="str">
        <f t="shared" si="123"/>
        <v>BE-FR-IT-NE-SP-GE</v>
      </c>
      <c r="V684" s="80" t="str">
        <f>VLOOKUP($A684,'Sheet1 - Table (1)'!$A$8:$AG$1186,COLUMN(V$7)+3,FALSE)</f>
        <v>LU - SICAV - Parte 1</v>
      </c>
      <c r="W684" s="80" t="str">
        <f>VLOOKUP(A684,'Sheet1 - Table (1)'!$A$8:$AF$10075,MATCH($W$8,'Sheet1 - Table (1)'!$10:$10,0),FALSE)</f>
        <v>Détermination des Prix Quotidien</v>
      </c>
      <c r="X684" s="80">
        <f>VLOOKUP(A684,'Sheet1 - Table (1)'!$A$8:$AAB$10075,MATCH($X$8,'Sheet1 - Table (1)'!$10:$10,0),FALSE)</f>
        <v>0</v>
      </c>
      <c r="Y684" s="96" t="str">
        <f t="shared" si="127"/>
        <v>Fonds de placement</v>
      </c>
      <c r="AA684" s="96" t="s">
        <v>1823</v>
      </c>
      <c r="AB684" s="96" t="s">
        <v>2481</v>
      </c>
      <c r="AC684" s="214" t="s">
        <v>140</v>
      </c>
      <c r="AD684" s="214" t="s">
        <v>2064</v>
      </c>
      <c r="AE684" s="96" t="s">
        <v>2542</v>
      </c>
      <c r="AF684" s="246" t="s">
        <v>2546</v>
      </c>
      <c r="AG684" s="96" t="s">
        <v>2687</v>
      </c>
      <c r="AJ684" s="96" t="s">
        <v>140</v>
      </c>
      <c r="AK684" s="96" t="s">
        <v>140</v>
      </c>
      <c r="AL684" s="96" t="s">
        <v>2481</v>
      </c>
      <c r="AM684" s="96" t="str">
        <f t="shared" si="128"/>
        <v>Obligations étrangères</v>
      </c>
      <c r="AO684" s="96" t="s">
        <v>2481</v>
      </c>
      <c r="AP684" s="96" t="s">
        <v>74</v>
      </c>
      <c r="AQ684" s="96">
        <v>5.5</v>
      </c>
      <c r="AR684" s="101">
        <v>0.01</v>
      </c>
      <c r="AS684" s="101">
        <f t="shared" si="129"/>
        <v>8.9999999999999976E-4</v>
      </c>
      <c r="AT684" s="101">
        <v>0.68700000000000006</v>
      </c>
      <c r="AU684" s="101">
        <v>0.159</v>
      </c>
      <c r="AV684" s="101">
        <v>0.154</v>
      </c>
      <c r="AY684" s="101">
        <v>1</v>
      </c>
      <c r="BK684" s="101">
        <v>0.32719999999999999</v>
      </c>
      <c r="BL684" s="101">
        <v>8.1900000000000001E-2</v>
      </c>
      <c r="BM684" s="101">
        <v>7.7999999999999996E-3</v>
      </c>
      <c r="BN684" s="101">
        <v>0.39789999999999998</v>
      </c>
      <c r="BO684" s="101">
        <v>1.18E-2</v>
      </c>
      <c r="BP684" s="101">
        <v>0.16259999999999999</v>
      </c>
      <c r="BQ684" s="101">
        <v>1.0800000000000001E-2</v>
      </c>
      <c r="BY684" s="101" t="s">
        <v>88</v>
      </c>
      <c r="BZ684" s="101" t="str">
        <f t="shared" ref="BZ684:BZ699" si="130">IF(AJ684="Obligations",AP684&amp;" "&amp;AI684&amp;" "&amp;IF(AQ684&lt;3.5,"SHORT",IF(AQ684&gt;8,"LONG","MID")),"")</f>
        <v>Courbe Monde  MID</v>
      </c>
      <c r="CA684" s="101" t="s">
        <v>70</v>
      </c>
      <c r="CB684" s="101"/>
      <c r="CC684" s="101" t="s">
        <v>70</v>
      </c>
      <c r="CD684" s="42" t="s">
        <v>4374</v>
      </c>
      <c r="CE684" s="42" t="s">
        <v>4374</v>
      </c>
      <c r="CF684" s="42" t="str">
        <f>IFERROR(VLOOKUP(Funds[[#This Row],[Code ISIN]],[1]GLOBAL!$C$1:$L$27,10,FALSE)," ")</f>
        <v xml:space="preserve"> </v>
      </c>
      <c r="CG684" s="42" t="s">
        <v>4374</v>
      </c>
      <c r="CH684" s="42" t="s">
        <v>4374</v>
      </c>
      <c r="CI684" s="42" t="s">
        <v>4374</v>
      </c>
      <c r="CK684" s="96" t="s">
        <v>4374</v>
      </c>
      <c r="CL684" s="246" t="str">
        <f>VLOOKUP(Funds[[#This Row],[Code ISIN]],'Sheet1 - Table (1)'!$A$10:$AF$110017,MATCH("Funds Liquidity",'Sheet1 - Table (1)'!$10:$10,0),FALSE)</f>
        <v>Jour</v>
      </c>
    </row>
    <row r="685" spans="1:93">
      <c r="A685" s="80" t="s">
        <v>396</v>
      </c>
      <c r="B685" s="305">
        <f>IF(ISERROR(VALUE(VLOOKUP($A685,'Sheet1 - Table (1)'!$A$8:$AG$1186,COLUMN(B$7),FALSE))),VLOOKUP(A685,TK_MANQUANTS,2,FALSE),IF(VALUE(VLOOKUP($A685,'Sheet1 - Table (1)'!$A$8:$AG$1186,COLUMN(B$7),FALSE))=0,VLOOKUP(A685,TK_MANQUANTS,2,FALSE),VALUE(VLOOKUP($A685,'Sheet1 - Table (1)'!$A$8:$AG$1186,COLUMN(B$7),FALSE))))</f>
        <v>11421675</v>
      </c>
      <c r="C685" s="80" t="str">
        <f>VLOOKUP($A685,'Sheet1 - Table (1)'!$A$8:$AG$1186,COLUMN(C$7),FALSE)</f>
        <v>Xtrackers MSCI India Swap UCITS ETF 1C</v>
      </c>
      <c r="D685" s="82">
        <f>VLOOKUP($A685,'Sheet1 - Table (1)'!$A$8:$AG$1186,COLUMN(D$7),FALSE)</f>
        <v>43830</v>
      </c>
      <c r="E685" s="124">
        <f>VLOOKUP($A685,'Sheet1 - Table (1)'!$A$8:$AG$1186,COLUMN(E$7),FALSE)</f>
        <v>0.75</v>
      </c>
      <c r="F685" s="80" t="b">
        <f>VLOOKUP($A685,'Sheet1 - Table (1)'!$A$8:$AG$1186,COLUMN(F$7),FALSE)</f>
        <v>1</v>
      </c>
      <c r="G685" s="80" t="str">
        <f>VLOOKUP($A685,'Sheet1 - Table (1)'!$A$8:$AG$1186,COLUMN(G$7),FALSE)</f>
        <v>Luxembourg</v>
      </c>
      <c r="H685" s="80" t="str">
        <f>VLOOKUP($A685,'Sheet1 - Table (1)'!$A$8:$AG$1186,COLUMN(H$7),FALSE)</f>
        <v>USD</v>
      </c>
      <c r="I685" s="80" t="str">
        <f>VLOOKUP($A685,'Sheet1 - Table (1)'!$A$8:$AG$1186,COLUMN(I$7),FALSE)</f>
        <v>Exchange Traded Funds</v>
      </c>
      <c r="J685" s="80" t="str">
        <f>VLOOKUP($A685,'Sheet1 - Table (1)'!$A$8:$AG$1186,COLUMN(J$7),FALSE)</f>
        <v>Actions</v>
      </c>
      <c r="K685" s="82">
        <f>VLOOKUP($A685,'Sheet1 - Table (1)'!$A$8:$AG$1186,COLUMN(K$7),FALSE)</f>
        <v>44255</v>
      </c>
      <c r="L685" s="80">
        <f>VLOOKUP($A685,'Sheet1 - Table (1)'!$A$8:$AG$1186,COLUMN(L$7),FALSE)</f>
        <v>75.192596800000004</v>
      </c>
      <c r="M685" s="80" t="str">
        <f>VLOOKUP($A685,'Sheet1 - Table (1)'!$A$8:$AG$1186,COLUMN(M$7),FALSE)</f>
        <v>Retained</v>
      </c>
      <c r="N685" s="80">
        <f>VLOOKUP($A685,'Sheet1 - Table (1)'!$A$8:$AG$1186,COLUMN(N$7),FALSE)</f>
        <v>0</v>
      </c>
      <c r="O685" s="80" t="b">
        <f>VLOOKUP($A685,'Sheet1 - Table (1)'!$A$8:$AG$1186,COLUMN(O$7),FALSE)</f>
        <v>1</v>
      </c>
      <c r="P685" s="80" t="b">
        <f>VLOOKUP($A685,'Sheet1 - Table (1)'!$A$8:$AG$1186,COLUMN(P$7),FALSE)</f>
        <v>1</v>
      </c>
      <c r="Q685" s="80" t="b">
        <f>VLOOKUP($A685,'Sheet1 - Table (1)'!$A$8:$AG$1186,COLUMN(Q$7),FALSE)</f>
        <v>1</v>
      </c>
      <c r="R685" s="80" t="b">
        <f>VLOOKUP($A685,'Sheet1 - Table (1)'!$A$8:$AG$1186,COLUMN(R$7),FALSE)</f>
        <v>1</v>
      </c>
      <c r="S685" s="80" t="b">
        <f>VLOOKUP($A685,'Sheet1 - Table (1)'!$A$8:$AG$1186,COLUMN(S$7),FALSE)</f>
        <v>1</v>
      </c>
      <c r="T685" s="80" t="b">
        <f>VLOOKUP($A685,'Sheet1 - Table (1)'!$A$8:$AG$1186,COLUMN(T$7),FALSE)</f>
        <v>1</v>
      </c>
      <c r="U685" s="80" t="str">
        <f t="shared" si="123"/>
        <v>FR-IT-NE-SP-GE-UK</v>
      </c>
      <c r="V685" s="80" t="str">
        <f>VLOOKUP($A685,'Sheet1 - Table (1)'!$A$8:$AG$1186,COLUMN(V$7)+3,FALSE)</f>
        <v>LU - SICAV - Parte 1</v>
      </c>
      <c r="W685" s="80" t="str">
        <f>VLOOKUP(A685,'Sheet1 - Table (1)'!$A$8:$AF$10075,MATCH($W$8,'Sheet1 - Table (1)'!$10:$10,0),FALSE)</f>
        <v>Détermination des Prix Quotidien</v>
      </c>
      <c r="X685" s="80" t="str">
        <f>VLOOKUP(A685,'Sheet1 - Table (1)'!$A$8:$AAB$10075,MATCH($X$8,'Sheet1 - Table (1)'!$10:$10,0),FALSE)</f>
        <v>Swap</v>
      </c>
      <c r="Y685" s="96" t="str">
        <f t="shared" si="127"/>
        <v>ETF</v>
      </c>
      <c r="AA685" s="96" t="s">
        <v>1823</v>
      </c>
      <c r="AB685" s="96" t="s">
        <v>2858</v>
      </c>
      <c r="AC685" s="214" t="s">
        <v>155</v>
      </c>
      <c r="AD685" s="214" t="s">
        <v>2858</v>
      </c>
      <c r="AE685" s="96" t="s">
        <v>2858</v>
      </c>
      <c r="AF685" s="246" t="s">
        <v>2858</v>
      </c>
      <c r="AG685" s="96" t="s">
        <v>2864</v>
      </c>
      <c r="AI685" s="96" t="s">
        <v>155</v>
      </c>
      <c r="AJ685" s="96" t="s">
        <v>155</v>
      </c>
      <c r="AK685" s="96" t="s">
        <v>155</v>
      </c>
      <c r="AL685" s="96" t="s">
        <v>2858</v>
      </c>
      <c r="AM685" s="96" t="str">
        <f t="shared" si="128"/>
        <v>Actions étrangères</v>
      </c>
      <c r="AO685" s="96" t="s">
        <v>2858</v>
      </c>
      <c r="AP685" s="96" t="s">
        <v>5154</v>
      </c>
      <c r="AS685" s="101" t="str">
        <f t="shared" si="129"/>
        <v/>
      </c>
      <c r="BI685" s="101">
        <v>1</v>
      </c>
      <c r="BQ685" s="101">
        <v>1</v>
      </c>
      <c r="BZ685" s="101" t="str">
        <f t="shared" si="130"/>
        <v/>
      </c>
      <c r="CA685" s="101" t="s">
        <v>70</v>
      </c>
      <c r="CB685" s="101"/>
      <c r="CC685" s="101" t="s">
        <v>70</v>
      </c>
      <c r="CD685" s="42" t="s">
        <v>4374</v>
      </c>
      <c r="CE685" s="42" t="s">
        <v>4374</v>
      </c>
      <c r="CF685" s="42" t="str">
        <f>IFERROR(VLOOKUP(Funds[[#This Row],[Code ISIN]],[1]GLOBAL!$C$1:$L$27,10,FALSE)," ")</f>
        <v xml:space="preserve"> </v>
      </c>
      <c r="CG685" s="42" t="s">
        <v>4374</v>
      </c>
      <c r="CH685" s="42" t="s">
        <v>4374</v>
      </c>
      <c r="CI685" s="42" t="s">
        <v>4374</v>
      </c>
      <c r="CK685" s="96" t="s">
        <v>4374</v>
      </c>
      <c r="CL685" s="246" t="str">
        <f>VLOOKUP(Funds[[#This Row],[Code ISIN]],'Sheet1 - Table (1)'!$A$10:$AF$110017,MATCH("Funds Liquidity",'Sheet1 - Table (1)'!$10:$10,0),FALSE)</f>
        <v>Jour</v>
      </c>
    </row>
    <row r="686" spans="1:93">
      <c r="A686" s="80" t="s">
        <v>277</v>
      </c>
      <c r="B686" s="305">
        <f>IF(ISERROR(VALUE(VLOOKUP($A686,'Sheet1 - Table (1)'!$A$8:$AG$1186,COLUMN(B$7),FALSE))),VLOOKUP(A686,TK_MANQUANTS,2,FALSE),IF(VALUE(VLOOKUP($A686,'Sheet1 - Table (1)'!$A$8:$AG$1186,COLUMN(B$7),FALSE))=0,VLOOKUP(A686,TK_MANQUANTS,2,FALSE),VALUE(VLOOKUP($A686,'Sheet1 - Table (1)'!$A$8:$AG$1186,COLUMN(B$7),FALSE))))</f>
        <v>2387389</v>
      </c>
      <c r="C686" s="80" t="str">
        <f>VLOOKUP($A686,'Sheet1 - Table (1)'!$A$8:$AG$1186,COLUMN(C$7),FALSE)</f>
        <v>Robeco QI Global Dynamic Duration EH CHF</v>
      </c>
      <c r="D686" s="82">
        <f>VLOOKUP($A686,'Sheet1 - Table (1)'!$A$8:$AG$1186,COLUMN(D$7),FALSE)</f>
        <v>43880</v>
      </c>
      <c r="E686" s="124">
        <f>VLOOKUP($A686,'Sheet1 - Table (1)'!$A$8:$AG$1186,COLUMN(E$7),FALSE)</f>
        <v>0.91</v>
      </c>
      <c r="F686" s="80" t="b">
        <f>VLOOKUP($A686,'Sheet1 - Table (1)'!$A$8:$AG$1186,COLUMN(F$7),FALSE)</f>
        <v>1</v>
      </c>
      <c r="G686" s="80" t="str">
        <f>VLOOKUP($A686,'Sheet1 - Table (1)'!$A$8:$AG$1186,COLUMN(G$7),FALSE)</f>
        <v>Luxembourg</v>
      </c>
      <c r="H686" s="80" t="str">
        <f>VLOOKUP($A686,'Sheet1 - Table (1)'!$A$8:$AG$1186,COLUMN(H$7),FALSE)</f>
        <v>CHF</v>
      </c>
      <c r="I686" s="80" t="str">
        <f>VLOOKUP($A686,'Sheet1 - Table (1)'!$A$8:$AG$1186,COLUMN(I$7),FALSE)</f>
        <v>Fonds de placement</v>
      </c>
      <c r="J686" s="80" t="str">
        <f>VLOOKUP($A686,'Sheet1 - Table (1)'!$A$8:$AG$1186,COLUMN(J$7),FALSE)</f>
        <v>Obligation</v>
      </c>
      <c r="K686" s="82">
        <f>VLOOKUP($A686,'Sheet1 - Table (1)'!$A$8:$AG$1186,COLUMN(K$7),FALSE)</f>
        <v>0</v>
      </c>
      <c r="L686" s="80">
        <f>VLOOKUP($A686,'Sheet1 - Table (1)'!$A$8:$AG$1186,COLUMN(L$7),FALSE)</f>
        <v>0</v>
      </c>
      <c r="M686" s="80" t="str">
        <f>VLOOKUP($A686,'Sheet1 - Table (1)'!$A$8:$AG$1186,COLUMN(M$7),FALSE)</f>
        <v>Paid</v>
      </c>
      <c r="N686" s="80">
        <f>VLOOKUP($A686,'Sheet1 - Table (1)'!$A$8:$AG$1186,COLUMN(N$7),FALSE)</f>
        <v>0</v>
      </c>
      <c r="O686" s="80" t="b">
        <f>VLOOKUP($A686,'Sheet1 - Table (1)'!$A$8:$AG$1186,COLUMN(O$7),FALSE)</f>
        <v>1</v>
      </c>
      <c r="P686" s="80">
        <f>VLOOKUP($A686,'Sheet1 - Table (1)'!$A$8:$AG$1186,COLUMN(P$7),FALSE)</f>
        <v>0</v>
      </c>
      <c r="Q686" s="80" t="b">
        <f>VLOOKUP($A686,'Sheet1 - Table (1)'!$A$8:$AG$1186,COLUMN(Q$7),FALSE)</f>
        <v>1</v>
      </c>
      <c r="R686" s="80">
        <f>VLOOKUP($A686,'Sheet1 - Table (1)'!$A$8:$AG$1186,COLUMN(R$7),FALSE)</f>
        <v>0</v>
      </c>
      <c r="S686" s="80">
        <f>VLOOKUP($A686,'Sheet1 - Table (1)'!$A$8:$AG$1186,COLUMN(S$7),FALSE)</f>
        <v>0</v>
      </c>
      <c r="T686" s="80">
        <f>VLOOKUP($A686,'Sheet1 - Table (1)'!$A$8:$AG$1186,COLUMN(T$7),FALSE)</f>
        <v>0</v>
      </c>
      <c r="U686" s="80" t="str">
        <f t="shared" si="123"/>
        <v>FR-NE</v>
      </c>
      <c r="V686" s="80" t="str">
        <f>VLOOKUP($A686,'Sheet1 - Table (1)'!$A$8:$AG$1186,COLUMN(V$7)+3,FALSE)</f>
        <v>LU - SICAV - Parte 1</v>
      </c>
      <c r="W686" s="80" t="str">
        <f>VLOOKUP(A686,'Sheet1 - Table (1)'!$A$8:$AF$10075,MATCH($W$8,'Sheet1 - Table (1)'!$10:$10,0),FALSE)</f>
        <v>Détermination des Prix Quotidien</v>
      </c>
      <c r="X686" s="80">
        <f>VLOOKUP(A686,'Sheet1 - Table (1)'!$A$8:$AAB$10075,MATCH($X$8,'Sheet1 - Table (1)'!$10:$10,0),FALSE)</f>
        <v>0</v>
      </c>
      <c r="Y686" s="96" t="str">
        <f t="shared" si="127"/>
        <v>Fonds de placement</v>
      </c>
      <c r="AA686" s="96" t="s">
        <v>1823</v>
      </c>
      <c r="AB686" s="96" t="s">
        <v>2481</v>
      </c>
      <c r="AC686" s="214" t="s">
        <v>140</v>
      </c>
      <c r="AD686" s="214" t="s">
        <v>2064</v>
      </c>
      <c r="AE686" s="96" t="s">
        <v>2542</v>
      </c>
      <c r="AF686" s="246" t="s">
        <v>2546</v>
      </c>
      <c r="AG686" s="96" t="s">
        <v>2687</v>
      </c>
      <c r="AJ686" s="96" t="s">
        <v>140</v>
      </c>
      <c r="AK686" s="96" t="s">
        <v>140</v>
      </c>
      <c r="AL686" s="96" t="s">
        <v>2481</v>
      </c>
      <c r="AM686" s="96" t="str">
        <f t="shared" si="128"/>
        <v>Obligations étrangères hedged</v>
      </c>
      <c r="AO686" s="96" t="s">
        <v>2481</v>
      </c>
      <c r="AP686" s="96" t="s">
        <v>74</v>
      </c>
      <c r="AQ686" s="96">
        <v>5.5</v>
      </c>
      <c r="AR686" s="101">
        <v>8.0000000000000002E-3</v>
      </c>
      <c r="AS686" s="101">
        <f t="shared" si="129"/>
        <v>-1.1000000000000003E-3</v>
      </c>
      <c r="AT686" s="101">
        <v>0.68700000000000006</v>
      </c>
      <c r="AU686" s="101">
        <v>0.159</v>
      </c>
      <c r="AV686" s="101">
        <v>0.154</v>
      </c>
      <c r="AX686" s="101">
        <v>1</v>
      </c>
      <c r="BK686" s="101">
        <v>0.32719999999999999</v>
      </c>
      <c r="BL686" s="101">
        <v>8.1900000000000001E-2</v>
      </c>
      <c r="BM686" s="101">
        <v>7.7999999999999996E-3</v>
      </c>
      <c r="BN686" s="101">
        <v>0.39789999999999998</v>
      </c>
      <c r="BO686" s="101">
        <v>1.18E-2</v>
      </c>
      <c r="BP686" s="101">
        <v>0.16259999999999999</v>
      </c>
      <c r="BQ686" s="101">
        <v>1.0800000000000001E-2</v>
      </c>
      <c r="BY686" s="101" t="s">
        <v>88</v>
      </c>
      <c r="BZ686" s="101" t="str">
        <f t="shared" si="130"/>
        <v>Courbe Monde  MID</v>
      </c>
      <c r="CA686" s="101" t="s">
        <v>70</v>
      </c>
      <c r="CB686" s="101"/>
      <c r="CC686" s="101" t="s">
        <v>70</v>
      </c>
      <c r="CD686" s="42" t="s">
        <v>4374</v>
      </c>
      <c r="CE686" s="42" t="s">
        <v>4374</v>
      </c>
      <c r="CF686" s="42" t="str">
        <f>IFERROR(VLOOKUP(Funds[[#This Row],[Code ISIN]],[1]GLOBAL!$C$1:$L$27,10,FALSE)," ")</f>
        <v xml:space="preserve"> </v>
      </c>
      <c r="CG686" s="42" t="s">
        <v>4374</v>
      </c>
      <c r="CH686" s="42" t="s">
        <v>4374</v>
      </c>
      <c r="CI686" s="42" t="s">
        <v>4374</v>
      </c>
      <c r="CK686" s="96" t="s">
        <v>4374</v>
      </c>
      <c r="CL686" s="246" t="str">
        <f>VLOOKUP(Funds[[#This Row],[Code ISIN]],'Sheet1 - Table (1)'!$A$10:$AF$110017,MATCH("Funds Liquidity",'Sheet1 - Table (1)'!$10:$10,0),FALSE)</f>
        <v>Jour</v>
      </c>
    </row>
    <row r="687" spans="1:93">
      <c r="A687" s="132" t="s">
        <v>1302</v>
      </c>
      <c r="B687" s="305">
        <f>IF(ISERROR(VALUE(VLOOKUP($A687,'Sheet1 - Table (1)'!$A$8:$AG$1186,COLUMN(B$7),FALSE))),VLOOKUP(A687,TK_MANQUANTS,2,FALSE),IF(VALUE(VLOOKUP($A687,'Sheet1 - Table (1)'!$A$8:$AG$1186,COLUMN(B$7),FALSE))=0,VLOOKUP(A687,TK_MANQUANTS,2,FALSE),VALUE(VLOOKUP($A687,'Sheet1 - Table (1)'!$A$8:$AG$1186,COLUMN(B$7),FALSE))))</f>
        <v>11480414</v>
      </c>
      <c r="C687" s="80" t="str">
        <f>VLOOKUP($A687,'Sheet1 - Table (1)'!$A$8:$AG$1186,COLUMN(C$7),FALSE)</f>
        <v>CS (Lux) Prima Multi-Strategy Fund IBH CHF</v>
      </c>
      <c r="D687" s="82">
        <f>VLOOKUP($A687,'Sheet1 - Table (1)'!$A$8:$AG$1186,COLUMN(D$7),FALSE)</f>
        <v>43677</v>
      </c>
      <c r="E687" s="124">
        <f>VLOOKUP($A687,'Sheet1 - Table (1)'!$A$8:$AG$1186,COLUMN(E$7),FALSE)</f>
        <v>2.61</v>
      </c>
      <c r="F687" s="80" t="b">
        <f>VLOOKUP($A687,'Sheet1 - Table (1)'!$A$8:$AG$1186,COLUMN(F$7),FALSE)</f>
        <v>1</v>
      </c>
      <c r="G687" s="80" t="str">
        <f>VLOOKUP($A687,'Sheet1 - Table (1)'!$A$8:$AG$1186,COLUMN(G$7),FALSE)</f>
        <v>Luxembourg</v>
      </c>
      <c r="H687" s="80" t="str">
        <f>VLOOKUP($A687,'Sheet1 - Table (1)'!$A$8:$AG$1186,COLUMN(H$7),FALSE)</f>
        <v>CHF</v>
      </c>
      <c r="I687" s="80" t="str">
        <f>VLOOKUP($A687,'Sheet1 - Table (1)'!$A$8:$AG$1186,COLUMN(I$7),FALSE)</f>
        <v>Fonds de placement</v>
      </c>
      <c r="J687" s="80" t="str">
        <f>VLOOKUP($A687,'Sheet1 - Table (1)'!$A$8:$AG$1186,COLUMN(J$7),FALSE)</f>
        <v>Actifs Mixtes</v>
      </c>
      <c r="K687" s="82">
        <f>VLOOKUP($A687,'Sheet1 - Table (1)'!$A$8:$AG$1186,COLUMN(K$7),FALSE)</f>
        <v>44255</v>
      </c>
      <c r="L687" s="80">
        <f>VLOOKUP($A687,'Sheet1 - Table (1)'!$A$8:$AG$1186,COLUMN(L$7),FALSE)</f>
        <v>221.92744099999999</v>
      </c>
      <c r="M687" s="80" t="str">
        <f>VLOOKUP($A687,'Sheet1 - Table (1)'!$A$8:$AG$1186,COLUMN(M$7),FALSE)</f>
        <v>Retained</v>
      </c>
      <c r="N687" s="80">
        <f>VLOOKUP($A687,'Sheet1 - Table (1)'!$A$8:$AG$1186,COLUMN(N$7),FALSE)</f>
        <v>0</v>
      </c>
      <c r="O687" s="80" t="b">
        <f>VLOOKUP($A687,'Sheet1 - Table (1)'!$A$8:$AG$1186,COLUMN(O$7),FALSE)</f>
        <v>1</v>
      </c>
      <c r="P687" s="80" t="b">
        <f>VLOOKUP($A687,'Sheet1 - Table (1)'!$A$8:$AG$1186,COLUMN(P$7),FALSE)</f>
        <v>1</v>
      </c>
      <c r="Q687" s="80" t="b">
        <f>VLOOKUP($A687,'Sheet1 - Table (1)'!$A$8:$AG$1186,COLUMN(Q$7),FALSE)</f>
        <v>1</v>
      </c>
      <c r="R687" s="80" t="b">
        <f>VLOOKUP($A687,'Sheet1 - Table (1)'!$A$8:$AG$1186,COLUMN(R$7),FALSE)</f>
        <v>1</v>
      </c>
      <c r="S687" s="80" t="b">
        <f>VLOOKUP($A687,'Sheet1 - Table (1)'!$A$8:$AG$1186,COLUMN(S$7),FALSE)</f>
        <v>1</v>
      </c>
      <c r="T687" s="80">
        <f>VLOOKUP($A687,'Sheet1 - Table (1)'!$A$8:$AG$1186,COLUMN(T$7),FALSE)</f>
        <v>0</v>
      </c>
      <c r="U687" s="80" t="str">
        <f t="shared" ref="U687:U750" si="131">IF(N687=TRUE,UPPER(LEFT($N$8,2)),"")&amp;IF(O687=TRUE,IF(N687=TRUE,"-","")&amp;UPPER(LEFT($O$8,2)),"")&amp;IF(P687=TRUE,IF(OR(N687=TRUE,O687=TRUE),"-","")&amp;UPPER(LEFT($P$8,2)),"")&amp;IF(Q687=TRUE,IF(OR(N687=TRUE,O687=TRUE,P687=TRUE),"-","")&amp;UPPER(LEFT($Q$8,2)),"")&amp;IF(R687=TRUE,IF(OR(N687=TRUE,O687=TRUE,P687=TRUE,Q687=TRUE),"-","")&amp;UPPER(LEFT($R$8,2)),"")&amp;IF(S687=TRUE,IF(OR(N687=TRUE,O687=TRUE,P687=TRUE,Q687=TRUE,R687=TRUE),"-","")&amp;UPPER(LEFT($S$8,2)),"")&amp;IF(T687=TRUE,IF(OR(N687=TRUE,O687=TRUE,P687=TRUE,Q687=TRUE,R687=TRUE,S687=TRUE),"-","")&amp;UPPER(LEFT($T$8,2)),"")</f>
        <v>FR-IT-NE-SP-GE</v>
      </c>
      <c r="V687" s="80" t="str">
        <f>VLOOKUP($A687,'Sheet1 - Table (1)'!$A$8:$AG$1186,COLUMN(V$7)+3,FALSE)</f>
        <v>LU - SICAV - Parte 1</v>
      </c>
      <c r="W687" s="80" t="str">
        <f>VLOOKUP(A687,'Sheet1 - Table (1)'!$A$8:$AF$10075,MATCH($W$8,'Sheet1 - Table (1)'!$10:$10,0),FALSE)</f>
        <v>Détermination Hebdomadaire des Prix</v>
      </c>
      <c r="X687" s="80">
        <f>VLOOKUP(A687,'Sheet1 - Table (1)'!$A$8:$AAB$10075,MATCH($X$8,'Sheet1 - Table (1)'!$10:$10,0),FALSE)</f>
        <v>0</v>
      </c>
      <c r="Y687" s="96" t="str">
        <f t="shared" si="127"/>
        <v>Fonds de placement</v>
      </c>
      <c r="AA687" s="96" t="s">
        <v>1823</v>
      </c>
      <c r="AB687" s="96" t="s">
        <v>2874</v>
      </c>
      <c r="AC687" s="214" t="s">
        <v>2874</v>
      </c>
      <c r="AI687" s="96" t="s">
        <v>382</v>
      </c>
      <c r="AJ687" s="96" t="s">
        <v>382</v>
      </c>
      <c r="AK687" s="96" t="s">
        <v>1803</v>
      </c>
      <c r="AL687" s="96" t="s">
        <v>382</v>
      </c>
      <c r="AM687" s="96" t="str">
        <f t="shared" si="128"/>
        <v>Placements alternatifs étrangers hedged</v>
      </c>
      <c r="AN687" s="139">
        <v>1</v>
      </c>
      <c r="AO687" s="96" t="s">
        <v>2874</v>
      </c>
      <c r="AP687" s="96" t="s">
        <v>1804</v>
      </c>
      <c r="AS687" s="101" t="str">
        <f t="shared" si="129"/>
        <v/>
      </c>
      <c r="AX687" s="101">
        <v>1</v>
      </c>
      <c r="BZ687" s="101" t="str">
        <f t="shared" si="130"/>
        <v/>
      </c>
      <c r="CA687" s="101" t="s">
        <v>70</v>
      </c>
      <c r="CB687" s="101"/>
      <c r="CC687" s="101" t="s">
        <v>70</v>
      </c>
      <c r="CD687" s="42" t="s">
        <v>4374</v>
      </c>
      <c r="CE687" s="42" t="s">
        <v>4374</v>
      </c>
      <c r="CF687" s="42" t="str">
        <f>IFERROR(VLOOKUP(Funds[[#This Row],[Code ISIN]],[1]GLOBAL!$C$1:$L$27,10,FALSE)," ")</f>
        <v xml:space="preserve"> </v>
      </c>
      <c r="CG687" s="42" t="s">
        <v>4374</v>
      </c>
      <c r="CH687" s="42" t="s">
        <v>4374</v>
      </c>
      <c r="CI687" s="42" t="s">
        <v>4374</v>
      </c>
      <c r="CK687" s="96" t="s">
        <v>4374</v>
      </c>
      <c r="CL687" s="246" t="str">
        <f>VLOOKUP(Funds[[#This Row],[Code ISIN]],'Sheet1 - Table (1)'!$A$10:$AF$110017,MATCH("Funds Liquidity",'Sheet1 - Table (1)'!$10:$10,0),FALSE)</f>
        <v>Semaine</v>
      </c>
    </row>
    <row r="688" spans="1:93">
      <c r="A688" s="80" t="s">
        <v>278</v>
      </c>
      <c r="B688" s="305">
        <f>IF(ISERROR(VALUE(VLOOKUP($A688,'Sheet1 - Table (1)'!$A$8:$AG$1186,COLUMN(B$7),FALSE))),VLOOKUP(A688,TK_MANQUANTS,2,FALSE),IF(VALUE(VLOOKUP($A688,'Sheet1 - Table (1)'!$A$8:$AG$1186,COLUMN(B$7),FALSE))=0,VLOOKUP(A688,TK_MANQUANTS,2,FALSE),VALUE(VLOOKUP($A688,'Sheet1 - Table (1)'!$A$8:$AG$1186,COLUMN(B$7),FALSE))))</f>
        <v>2387393</v>
      </c>
      <c r="C688" s="80" t="str">
        <f>VLOOKUP($A688,'Sheet1 - Table (1)'!$A$8:$AG$1186,COLUMN(C$7),FALSE)</f>
        <v>Robeco QI Global Dynamic Duration IEH CHF</v>
      </c>
      <c r="D688" s="82">
        <f>VLOOKUP($A688,'Sheet1 - Table (1)'!$A$8:$AG$1186,COLUMN(D$7),FALSE)</f>
        <v>43880</v>
      </c>
      <c r="E688" s="124">
        <f>VLOOKUP($A688,'Sheet1 - Table (1)'!$A$8:$AG$1186,COLUMN(E$7),FALSE)</f>
        <v>0.48</v>
      </c>
      <c r="F688" s="80" t="b">
        <f>VLOOKUP($A688,'Sheet1 - Table (1)'!$A$8:$AG$1186,COLUMN(F$7),FALSE)</f>
        <v>1</v>
      </c>
      <c r="G688" s="80" t="str">
        <f>VLOOKUP($A688,'Sheet1 - Table (1)'!$A$8:$AG$1186,COLUMN(G$7),FALSE)</f>
        <v>Luxembourg</v>
      </c>
      <c r="H688" s="80" t="str">
        <f>VLOOKUP($A688,'Sheet1 - Table (1)'!$A$8:$AG$1186,COLUMN(H$7),FALSE)</f>
        <v>CHF</v>
      </c>
      <c r="I688" s="80" t="str">
        <f>VLOOKUP($A688,'Sheet1 - Table (1)'!$A$8:$AG$1186,COLUMN(I$7),FALSE)</f>
        <v>Fonds de placement</v>
      </c>
      <c r="J688" s="80" t="str">
        <f>VLOOKUP($A688,'Sheet1 - Table (1)'!$A$8:$AG$1186,COLUMN(J$7),FALSE)</f>
        <v>Obligation</v>
      </c>
      <c r="K688" s="82">
        <f>VLOOKUP($A688,'Sheet1 - Table (1)'!$A$8:$AG$1186,COLUMN(K$7),FALSE)</f>
        <v>0</v>
      </c>
      <c r="L688" s="80">
        <f>VLOOKUP($A688,'Sheet1 - Table (1)'!$A$8:$AG$1186,COLUMN(L$7),FALSE)</f>
        <v>0</v>
      </c>
      <c r="M688" s="80" t="str">
        <f>VLOOKUP($A688,'Sheet1 - Table (1)'!$A$8:$AG$1186,COLUMN(M$7),FALSE)</f>
        <v>Paid</v>
      </c>
      <c r="N688" s="80">
        <f>VLOOKUP($A688,'Sheet1 - Table (1)'!$A$8:$AG$1186,COLUMN(N$7),FALSE)</f>
        <v>0</v>
      </c>
      <c r="O688" s="80" t="b">
        <f>VLOOKUP($A688,'Sheet1 - Table (1)'!$A$8:$AG$1186,COLUMN(O$7),FALSE)</f>
        <v>1</v>
      </c>
      <c r="P688" s="80" t="b">
        <f>VLOOKUP($A688,'Sheet1 - Table (1)'!$A$8:$AG$1186,COLUMN(P$7),FALSE)</f>
        <v>1</v>
      </c>
      <c r="Q688" s="80" t="b">
        <f>VLOOKUP($A688,'Sheet1 - Table (1)'!$A$8:$AG$1186,COLUMN(Q$7),FALSE)</f>
        <v>1</v>
      </c>
      <c r="R688" s="80">
        <f>VLOOKUP($A688,'Sheet1 - Table (1)'!$A$8:$AG$1186,COLUMN(R$7),FALSE)</f>
        <v>0</v>
      </c>
      <c r="S688" s="80" t="b">
        <f>VLOOKUP($A688,'Sheet1 - Table (1)'!$A$8:$AG$1186,COLUMN(S$7),FALSE)</f>
        <v>1</v>
      </c>
      <c r="T688" s="80" t="b">
        <f>VLOOKUP($A688,'Sheet1 - Table (1)'!$A$8:$AG$1186,COLUMN(T$7),FALSE)</f>
        <v>1</v>
      </c>
      <c r="U688" s="80" t="str">
        <f t="shared" si="131"/>
        <v>FR-IT-NE-GE-UK</v>
      </c>
      <c r="V688" s="80" t="str">
        <f>VLOOKUP($A688,'Sheet1 - Table (1)'!$A$8:$AG$1186,COLUMN(V$7)+3,FALSE)</f>
        <v>LU - SICAV - Parte 1</v>
      </c>
      <c r="W688" s="80" t="str">
        <f>VLOOKUP(A688,'Sheet1 - Table (1)'!$A$8:$AF$10075,MATCH($W$8,'Sheet1 - Table (1)'!$10:$10,0),FALSE)</f>
        <v>Détermination des Prix Quotidien</v>
      </c>
      <c r="X688" s="80">
        <f>VLOOKUP(A688,'Sheet1 - Table (1)'!$A$8:$AAB$10075,MATCH($X$8,'Sheet1 - Table (1)'!$10:$10,0),FALSE)</f>
        <v>0</v>
      </c>
      <c r="Y688" s="96" t="str">
        <f t="shared" si="127"/>
        <v>Fonds de placement</v>
      </c>
      <c r="AA688" s="96" t="s">
        <v>1823</v>
      </c>
      <c r="AB688" s="96" t="s">
        <v>2481</v>
      </c>
      <c r="AC688" s="214" t="s">
        <v>140</v>
      </c>
      <c r="AD688" s="214" t="s">
        <v>2064</v>
      </c>
      <c r="AE688" s="96" t="s">
        <v>2542</v>
      </c>
      <c r="AF688" s="246" t="s">
        <v>2546</v>
      </c>
      <c r="AG688" s="96" t="s">
        <v>2687</v>
      </c>
      <c r="AJ688" s="96" t="s">
        <v>140</v>
      </c>
      <c r="AK688" s="96" t="s">
        <v>140</v>
      </c>
      <c r="AL688" s="96" t="s">
        <v>2481</v>
      </c>
      <c r="AM688" s="96" t="str">
        <f t="shared" si="128"/>
        <v>Obligations étrangères hedged</v>
      </c>
      <c r="AO688" s="96" t="s">
        <v>2481</v>
      </c>
      <c r="AP688" s="96" t="s">
        <v>74</v>
      </c>
      <c r="AQ688" s="96">
        <v>12</v>
      </c>
      <c r="AR688" s="101">
        <v>1.2E-2</v>
      </c>
      <c r="AS688" s="101">
        <f t="shared" si="129"/>
        <v>7.2000000000000007E-3</v>
      </c>
      <c r="AT688" s="101">
        <v>0.64300000000000002</v>
      </c>
      <c r="AU688" s="101">
        <v>0.23100000000000001</v>
      </c>
      <c r="AV688" s="101">
        <v>0.126</v>
      </c>
      <c r="AX688" s="101">
        <v>1</v>
      </c>
      <c r="BK688" s="101">
        <v>0.32719999999999999</v>
      </c>
      <c r="BL688" s="101">
        <v>8.1900000000000001E-2</v>
      </c>
      <c r="BM688" s="101">
        <v>7.7999999999999996E-3</v>
      </c>
      <c r="BN688" s="101">
        <v>0.39789999999999998</v>
      </c>
      <c r="BO688" s="101">
        <v>1.18E-2</v>
      </c>
      <c r="BP688" s="101">
        <v>0.16259999999999999</v>
      </c>
      <c r="BQ688" s="101">
        <v>1.0800000000000001E-2</v>
      </c>
      <c r="BY688" s="101" t="s">
        <v>88</v>
      </c>
      <c r="BZ688" s="101" t="str">
        <f t="shared" si="130"/>
        <v>Courbe Monde  LONG</v>
      </c>
      <c r="CA688" s="101" t="s">
        <v>70</v>
      </c>
      <c r="CB688" s="101"/>
      <c r="CC688" s="101" t="s">
        <v>70</v>
      </c>
      <c r="CD688" s="42" t="s">
        <v>4374</v>
      </c>
      <c r="CE688" s="42" t="s">
        <v>4374</v>
      </c>
      <c r="CF688" s="42" t="str">
        <f>IFERROR(VLOOKUP(Funds[[#This Row],[Code ISIN]],[1]GLOBAL!$C$1:$L$27,10,FALSE)," ")</f>
        <v xml:space="preserve"> </v>
      </c>
      <c r="CG688" s="42" t="s">
        <v>4374</v>
      </c>
      <c r="CH688" s="42" t="s">
        <v>4374</v>
      </c>
      <c r="CI688" s="42" t="s">
        <v>4374</v>
      </c>
      <c r="CJ688" s="123">
        <v>43008</v>
      </c>
      <c r="CK688" s="96" t="s">
        <v>4374</v>
      </c>
      <c r="CL688" s="246" t="str">
        <f>VLOOKUP(Funds[[#This Row],[Code ISIN]],'Sheet1 - Table (1)'!$A$10:$AF$110017,MATCH("Funds Liquidity",'Sheet1 - Table (1)'!$10:$10,0),FALSE)</f>
        <v>Jour</v>
      </c>
    </row>
    <row r="689" spans="1:94">
      <c r="A689" s="80" t="s">
        <v>279</v>
      </c>
      <c r="B689" s="305">
        <f>IF(ISERROR(VALUE(VLOOKUP($A689,'Sheet1 - Table (1)'!$A$8:$AG$1186,COLUMN(B$7),FALSE))),VLOOKUP(A689,TK_MANQUANTS,2,FALSE),IF(VALUE(VLOOKUP($A689,'Sheet1 - Table (1)'!$A$8:$AG$1186,COLUMN(B$7),FALSE))=0,VLOOKUP(A689,TK_MANQUANTS,2,FALSE),VALUE(VLOOKUP($A689,'Sheet1 - Table (1)'!$A$8:$AG$1186,COLUMN(B$7),FALSE))))</f>
        <v>2387388</v>
      </c>
      <c r="C689" s="80" t="str">
        <f>VLOOKUP($A689,'Sheet1 - Table (1)'!$A$8:$AG$1186,COLUMN(C$7),FALSE)</f>
        <v>Robeco QI Global Dynamic Duration IEH EUR</v>
      </c>
      <c r="D689" s="82">
        <f>VLOOKUP($A689,'Sheet1 - Table (1)'!$A$8:$AG$1186,COLUMN(D$7),FALSE)</f>
        <v>43880</v>
      </c>
      <c r="E689" s="124">
        <f>VLOOKUP($A689,'Sheet1 - Table (1)'!$A$8:$AG$1186,COLUMN(E$7),FALSE)</f>
        <v>0.48</v>
      </c>
      <c r="F689" s="80" t="b">
        <f>VLOOKUP($A689,'Sheet1 - Table (1)'!$A$8:$AG$1186,COLUMN(F$7),FALSE)</f>
        <v>1</v>
      </c>
      <c r="G689" s="80" t="str">
        <f>VLOOKUP($A689,'Sheet1 - Table (1)'!$A$8:$AG$1186,COLUMN(G$7),FALSE)</f>
        <v>Luxembourg</v>
      </c>
      <c r="H689" s="80" t="str">
        <f>VLOOKUP($A689,'Sheet1 - Table (1)'!$A$8:$AG$1186,COLUMN(H$7),FALSE)</f>
        <v>EUR</v>
      </c>
      <c r="I689" s="80" t="str">
        <f>VLOOKUP($A689,'Sheet1 - Table (1)'!$A$8:$AG$1186,COLUMN(I$7),FALSE)</f>
        <v>Fonds de placement</v>
      </c>
      <c r="J689" s="80" t="str">
        <f>VLOOKUP($A689,'Sheet1 - Table (1)'!$A$8:$AG$1186,COLUMN(J$7),FALSE)</f>
        <v>Obligation</v>
      </c>
      <c r="K689" s="82">
        <f>VLOOKUP($A689,'Sheet1 - Table (1)'!$A$8:$AG$1186,COLUMN(K$7),FALSE)</f>
        <v>0</v>
      </c>
      <c r="L689" s="80">
        <f>VLOOKUP($A689,'Sheet1 - Table (1)'!$A$8:$AG$1186,COLUMN(L$7),FALSE)</f>
        <v>0</v>
      </c>
      <c r="M689" s="80" t="str">
        <f>VLOOKUP($A689,'Sheet1 - Table (1)'!$A$8:$AG$1186,COLUMN(M$7),FALSE)</f>
        <v>Paid</v>
      </c>
      <c r="N689" s="80">
        <f>VLOOKUP($A689,'Sheet1 - Table (1)'!$A$8:$AG$1186,COLUMN(N$7),FALSE)</f>
        <v>0</v>
      </c>
      <c r="O689" s="80" t="b">
        <f>VLOOKUP($A689,'Sheet1 - Table (1)'!$A$8:$AG$1186,COLUMN(O$7),FALSE)</f>
        <v>1</v>
      </c>
      <c r="P689" s="80" t="b">
        <f>VLOOKUP($A689,'Sheet1 - Table (1)'!$A$8:$AG$1186,COLUMN(P$7),FALSE)</f>
        <v>1</v>
      </c>
      <c r="Q689" s="80" t="b">
        <f>VLOOKUP($A689,'Sheet1 - Table (1)'!$A$8:$AG$1186,COLUMN(Q$7),FALSE)</f>
        <v>1</v>
      </c>
      <c r="R689" s="80">
        <f>VLOOKUP($A689,'Sheet1 - Table (1)'!$A$8:$AG$1186,COLUMN(R$7),FALSE)</f>
        <v>0</v>
      </c>
      <c r="S689" s="80" t="b">
        <f>VLOOKUP($A689,'Sheet1 - Table (1)'!$A$8:$AG$1186,COLUMN(S$7),FALSE)</f>
        <v>1</v>
      </c>
      <c r="T689" s="80" t="b">
        <f>VLOOKUP($A689,'Sheet1 - Table (1)'!$A$8:$AG$1186,COLUMN(T$7),FALSE)</f>
        <v>1</v>
      </c>
      <c r="U689" s="80" t="str">
        <f t="shared" si="131"/>
        <v>FR-IT-NE-GE-UK</v>
      </c>
      <c r="V689" s="80" t="str">
        <f>VLOOKUP($A689,'Sheet1 - Table (1)'!$A$8:$AG$1186,COLUMN(V$7)+3,FALSE)</f>
        <v>LU - SICAV - Parte 1</v>
      </c>
      <c r="W689" s="80" t="str">
        <f>VLOOKUP(A689,'Sheet1 - Table (1)'!$A$8:$AF$10075,MATCH($W$8,'Sheet1 - Table (1)'!$10:$10,0),FALSE)</f>
        <v>Détermination des Prix Quotidien</v>
      </c>
      <c r="X689" s="80">
        <f>VLOOKUP(A689,'Sheet1 - Table (1)'!$A$8:$AAB$10075,MATCH($X$8,'Sheet1 - Table (1)'!$10:$10,0),FALSE)</f>
        <v>0</v>
      </c>
      <c r="Y689" s="96" t="str">
        <f t="shared" si="127"/>
        <v>Fonds de placement</v>
      </c>
      <c r="AA689" s="96" t="s">
        <v>1823</v>
      </c>
      <c r="AB689" s="96" t="s">
        <v>2481</v>
      </c>
      <c r="AC689" s="214" t="s">
        <v>140</v>
      </c>
      <c r="AD689" s="214" t="s">
        <v>2064</v>
      </c>
      <c r="AE689" s="96" t="s">
        <v>2542</v>
      </c>
      <c r="AF689" s="246" t="s">
        <v>2546</v>
      </c>
      <c r="AG689" s="96" t="s">
        <v>2687</v>
      </c>
      <c r="AJ689" s="96" t="s">
        <v>140</v>
      </c>
      <c r="AK689" s="96" t="s">
        <v>140</v>
      </c>
      <c r="AL689" s="96" t="s">
        <v>2481</v>
      </c>
      <c r="AM689" s="96" t="str">
        <f t="shared" si="128"/>
        <v>Obligations étrangères</v>
      </c>
      <c r="AO689" s="96" t="s">
        <v>2481</v>
      </c>
      <c r="AP689" s="96" t="s">
        <v>74</v>
      </c>
      <c r="AQ689" s="130">
        <f>AQ688</f>
        <v>12</v>
      </c>
      <c r="AR689" s="138">
        <f>AR688</f>
        <v>1.2E-2</v>
      </c>
      <c r="AS689" s="138">
        <f t="shared" si="129"/>
        <v>7.2000000000000007E-3</v>
      </c>
      <c r="AT689" s="138">
        <f>AT688</f>
        <v>0.64300000000000002</v>
      </c>
      <c r="AU689" s="138">
        <f>AU688</f>
        <v>0.23100000000000001</v>
      </c>
      <c r="AV689" s="138">
        <f>AV688</f>
        <v>0.126</v>
      </c>
      <c r="AW689" s="138">
        <f>AW688</f>
        <v>0</v>
      </c>
      <c r="AY689" s="101">
        <v>1</v>
      </c>
      <c r="BK689" s="101">
        <v>0.32719999999999999</v>
      </c>
      <c r="BL689" s="101">
        <v>8.1900000000000001E-2</v>
      </c>
      <c r="BM689" s="101">
        <v>7.7999999999999996E-3</v>
      </c>
      <c r="BN689" s="101">
        <v>0.39789999999999998</v>
      </c>
      <c r="BO689" s="101">
        <v>1.18E-2</v>
      </c>
      <c r="BP689" s="101">
        <v>0.16259999999999999</v>
      </c>
      <c r="BQ689" s="101">
        <v>1.0800000000000001E-2</v>
      </c>
      <c r="BY689" s="101" t="s">
        <v>88</v>
      </c>
      <c r="BZ689" s="101" t="str">
        <f t="shared" si="130"/>
        <v>Courbe Monde  LONG</v>
      </c>
      <c r="CA689" s="101" t="s">
        <v>70</v>
      </c>
      <c r="CB689" s="101"/>
      <c r="CC689" s="101" t="s">
        <v>70</v>
      </c>
      <c r="CD689" s="42" t="s">
        <v>4374</v>
      </c>
      <c r="CE689" s="42" t="s">
        <v>4374</v>
      </c>
      <c r="CF689" s="42" t="str">
        <f>IFERROR(VLOOKUP(Funds[[#This Row],[Code ISIN]],[1]GLOBAL!$C$1:$L$27,10,FALSE)," ")</f>
        <v xml:space="preserve"> </v>
      </c>
      <c r="CG689" s="42" t="s">
        <v>4374</v>
      </c>
      <c r="CH689" s="42" t="s">
        <v>4374</v>
      </c>
      <c r="CI689" s="42" t="s">
        <v>4374</v>
      </c>
      <c r="CJ689" s="136">
        <f>CJ693</f>
        <v>43008</v>
      </c>
      <c r="CK689" s="96" t="s">
        <v>4374</v>
      </c>
      <c r="CL689" s="246" t="str">
        <f>VLOOKUP(Funds[[#This Row],[Code ISIN]],'Sheet1 - Table (1)'!$A$10:$AF$110017,MATCH("Funds Liquidity",'Sheet1 - Table (1)'!$10:$10,0),FALSE)</f>
        <v>Jour</v>
      </c>
    </row>
    <row r="690" spans="1:94">
      <c r="A690" s="80" t="s">
        <v>1981</v>
      </c>
      <c r="B690" s="305">
        <f>IF(ISERROR(VALUE(VLOOKUP($A690,'Sheet1 - Table (1)'!$A$8:$AG$1186,COLUMN(B$7),FALSE))),VLOOKUP(A690,TK_MANQUANTS,2,FALSE),IF(VALUE(VLOOKUP($A690,'Sheet1 - Table (1)'!$A$8:$AG$1186,COLUMN(B$7),FALSE))=0,VLOOKUP(A690,TK_MANQUANTS,2,FALSE),VALUE(VLOOKUP($A690,'Sheet1 - Table (1)'!$A$8:$AG$1186,COLUMN(B$7),FALSE))))</f>
        <v>11014979</v>
      </c>
      <c r="C690" s="80" t="str">
        <f>VLOOKUP($A690,'Sheet1 - Table (1)'!$A$8:$AG$1186,COLUMN(C$7),FALSE)</f>
        <v>Robeco QI Long/Short Dynamic Duration DH CHF</v>
      </c>
      <c r="D690" s="82">
        <f>VLOOKUP($A690,'Sheet1 - Table (1)'!$A$8:$AG$1186,COLUMN(D$7),FALSE)</f>
        <v>43830</v>
      </c>
      <c r="E690" s="124">
        <f>VLOOKUP($A690,'Sheet1 - Table (1)'!$A$8:$AG$1186,COLUMN(E$7),FALSE)</f>
        <v>0.91</v>
      </c>
      <c r="F690" s="80" t="b">
        <f>VLOOKUP($A690,'Sheet1 - Table (1)'!$A$8:$AG$1186,COLUMN(F$7),FALSE)</f>
        <v>1</v>
      </c>
      <c r="G690" s="80" t="str">
        <f>VLOOKUP($A690,'Sheet1 - Table (1)'!$A$8:$AG$1186,COLUMN(G$7),FALSE)</f>
        <v>Luxembourg</v>
      </c>
      <c r="H690" s="80" t="str">
        <f>VLOOKUP($A690,'Sheet1 - Table (1)'!$A$8:$AG$1186,COLUMN(H$7),FALSE)</f>
        <v>CHF</v>
      </c>
      <c r="I690" s="80" t="str">
        <f>VLOOKUP($A690,'Sheet1 - Table (1)'!$A$8:$AG$1186,COLUMN(I$7),FALSE)</f>
        <v>Fonds de placement</v>
      </c>
      <c r="J690" s="80" t="str">
        <f>VLOOKUP($A690,'Sheet1 - Table (1)'!$A$8:$AG$1186,COLUMN(J$7),FALSE)</f>
        <v>Obligation</v>
      </c>
      <c r="K690" s="82">
        <f>VLOOKUP($A690,'Sheet1 - Table (1)'!$A$8:$AG$1186,COLUMN(K$7),FALSE)</f>
        <v>0</v>
      </c>
      <c r="L690" s="80">
        <f>VLOOKUP($A690,'Sheet1 - Table (1)'!$A$8:$AG$1186,COLUMN(L$7),FALSE)</f>
        <v>0</v>
      </c>
      <c r="M690" s="80" t="str">
        <f>VLOOKUP($A690,'Sheet1 - Table (1)'!$A$8:$AG$1186,COLUMN(M$7),FALSE)</f>
        <v>Retained</v>
      </c>
      <c r="N690" s="80">
        <f>VLOOKUP($A690,'Sheet1 - Table (1)'!$A$8:$AG$1186,COLUMN(N$7),FALSE)</f>
        <v>0</v>
      </c>
      <c r="O690" s="80" t="b">
        <f>VLOOKUP($A690,'Sheet1 - Table (1)'!$A$8:$AG$1186,COLUMN(O$7),FALSE)</f>
        <v>1</v>
      </c>
      <c r="P690" s="80">
        <f>VLOOKUP($A690,'Sheet1 - Table (1)'!$A$8:$AG$1186,COLUMN(P$7),FALSE)</f>
        <v>0</v>
      </c>
      <c r="Q690" s="80" t="b">
        <f>VLOOKUP($A690,'Sheet1 - Table (1)'!$A$8:$AG$1186,COLUMN(Q$7),FALSE)</f>
        <v>1</v>
      </c>
      <c r="R690" s="80">
        <f>VLOOKUP($A690,'Sheet1 - Table (1)'!$A$8:$AG$1186,COLUMN(R$7),FALSE)</f>
        <v>0</v>
      </c>
      <c r="S690" s="80" t="b">
        <f>VLOOKUP($A690,'Sheet1 - Table (1)'!$A$8:$AG$1186,COLUMN(S$7),FALSE)</f>
        <v>1</v>
      </c>
      <c r="T690" s="80">
        <f>VLOOKUP($A690,'Sheet1 - Table (1)'!$A$8:$AG$1186,COLUMN(T$7),FALSE)</f>
        <v>0</v>
      </c>
      <c r="U690" s="80" t="str">
        <f t="shared" si="131"/>
        <v>FR-NE-GE</v>
      </c>
      <c r="V690" s="80" t="str">
        <f>VLOOKUP($A690,'Sheet1 - Table (1)'!$A$8:$AG$1186,COLUMN(V$7)+3,FALSE)</f>
        <v>LU - SICAV - Parte 1</v>
      </c>
      <c r="W690" s="80" t="str">
        <f>VLOOKUP(A690,'Sheet1 - Table (1)'!$A$8:$AF$10075,MATCH($W$8,'Sheet1 - Table (1)'!$10:$10,0),FALSE)</f>
        <v>Détermination des Prix Quotidien</v>
      </c>
      <c r="X690" s="80">
        <f>VLOOKUP(A690,'Sheet1 - Table (1)'!$A$8:$AAB$10075,MATCH($X$8,'Sheet1 - Table (1)'!$10:$10,0),FALSE)</f>
        <v>0</v>
      </c>
      <c r="Y690" s="132" t="str">
        <f t="shared" si="127"/>
        <v>Fonds de placement</v>
      </c>
      <c r="Z690" s="132"/>
      <c r="AA690" s="132" t="s">
        <v>1823</v>
      </c>
      <c r="AB690" s="132" t="s">
        <v>2481</v>
      </c>
      <c r="AC690" s="216" t="s">
        <v>140</v>
      </c>
      <c r="AD690" s="216" t="s">
        <v>2064</v>
      </c>
      <c r="AE690" s="132" t="s">
        <v>2481</v>
      </c>
      <c r="AF690" s="246" t="s">
        <v>2481</v>
      </c>
      <c r="AG690" s="132"/>
      <c r="AH690" s="132"/>
      <c r="AI690" s="132" t="s">
        <v>137</v>
      </c>
      <c r="AJ690" s="132" t="s">
        <v>793</v>
      </c>
      <c r="AK690" s="132" t="s">
        <v>140</v>
      </c>
      <c r="AL690" s="132" t="s">
        <v>2481</v>
      </c>
      <c r="AM690" s="132" t="str">
        <f t="shared" si="128"/>
        <v>Obligations étrangères hedged</v>
      </c>
      <c r="AN690" s="148"/>
      <c r="AO690" s="96" t="s">
        <v>2481</v>
      </c>
      <c r="AP690" s="132" t="s">
        <v>74</v>
      </c>
      <c r="AQ690" s="130">
        <f>AQ694</f>
        <v>4</v>
      </c>
      <c r="AR690" s="131">
        <f>AR694</f>
        <v>-4.0000000000000001E-3</v>
      </c>
      <c r="AS690" s="131">
        <f t="shared" si="129"/>
        <v>-1.3100000000000001E-2</v>
      </c>
      <c r="AT690" s="131">
        <f>AT694</f>
        <v>0.90200000000000002</v>
      </c>
      <c r="AU690" s="131">
        <f>AU694</f>
        <v>0</v>
      </c>
      <c r="AV690" s="131">
        <f>AV694</f>
        <v>9.8000000000000004E-2</v>
      </c>
      <c r="AW690" s="131">
        <f>AW694</f>
        <v>0</v>
      </c>
      <c r="AX690" s="126">
        <v>1</v>
      </c>
      <c r="AY690" s="126"/>
      <c r="AZ690" s="126"/>
      <c r="BA690" s="126"/>
      <c r="BB690" s="126"/>
      <c r="BC690" s="126"/>
      <c r="BD690" s="126"/>
      <c r="BE690" s="126"/>
      <c r="BF690" s="126"/>
      <c r="BG690" s="126"/>
      <c r="BH690" s="126"/>
      <c r="BI690" s="126"/>
      <c r="BJ690" s="126"/>
      <c r="BK690" s="126"/>
      <c r="BL690" s="126"/>
      <c r="BM690" s="126"/>
      <c r="BN690" s="126"/>
      <c r="BO690" s="126"/>
      <c r="BP690" s="126"/>
      <c r="BQ690" s="126"/>
      <c r="BR690" s="126"/>
      <c r="BS690" s="132"/>
      <c r="BT690" s="126"/>
      <c r="BU690" s="126"/>
      <c r="BV690" s="138">
        <f>BV694</f>
        <v>0.90200000000000002</v>
      </c>
      <c r="BW690" s="138">
        <f>BW694</f>
        <v>9.8000000000000004E-2</v>
      </c>
      <c r="BX690" s="135"/>
      <c r="BY690" s="126"/>
      <c r="BZ690" s="126" t="str">
        <f t="shared" si="130"/>
        <v/>
      </c>
      <c r="CA690" s="101" t="s">
        <v>70</v>
      </c>
      <c r="CB690" s="101"/>
      <c r="CC690" s="101" t="s">
        <v>70</v>
      </c>
      <c r="CD690" s="42" t="s">
        <v>4374</v>
      </c>
      <c r="CE690" s="42" t="s">
        <v>4374</v>
      </c>
      <c r="CF690" s="42" t="str">
        <f>IFERROR(VLOOKUP(Funds[[#This Row],[Code ISIN]],[1]GLOBAL!$C$1:$L$27,10,FALSE)," ")</f>
        <v xml:space="preserve"> </v>
      </c>
      <c r="CG690" s="42" t="s">
        <v>4374</v>
      </c>
      <c r="CH690" s="42" t="s">
        <v>4374</v>
      </c>
      <c r="CI690" s="42" t="s">
        <v>4374</v>
      </c>
      <c r="CJ690" s="136">
        <f>CJ694</f>
        <v>43008</v>
      </c>
      <c r="CK690" s="96" t="s">
        <v>4374</v>
      </c>
      <c r="CL690" s="246" t="str">
        <f>VLOOKUP(Funds[[#This Row],[Code ISIN]],'Sheet1 - Table (1)'!$A$10:$AF$110017,MATCH("Funds Liquidity",'Sheet1 - Table (1)'!$10:$10,0),FALSE)</f>
        <v>Jour</v>
      </c>
    </row>
    <row r="691" spans="1:94">
      <c r="A691" s="80" t="s">
        <v>272</v>
      </c>
      <c r="B691" s="305">
        <f>IF(ISERROR(VALUE(VLOOKUP($A691,'Sheet1 - Table (1)'!$A$8:$AG$1186,COLUMN(B$7),FALSE))),VLOOKUP(A691,TK_MANQUANTS,2,FALSE),IF(VALUE(VLOOKUP($A691,'Sheet1 - Table (1)'!$A$8:$AG$1186,COLUMN(B$7),FALSE))=0,VLOOKUP(A691,TK_MANQUANTS,2,FALSE),VALUE(VLOOKUP($A691,'Sheet1 - Table (1)'!$A$8:$AG$1186,COLUMN(B$7),FALSE))))</f>
        <v>2274966</v>
      </c>
      <c r="C691" s="80" t="str">
        <f>VLOOKUP($A691,'Sheet1 - Table (1)'!$A$8:$AG$1186,COLUMN(C$7),FALSE)</f>
        <v>Robeco QI Long/Short Dynamic Duration DH EUR</v>
      </c>
      <c r="D691" s="82">
        <f>VLOOKUP($A691,'Sheet1 - Table (1)'!$A$8:$AG$1186,COLUMN(D$7),FALSE)</f>
        <v>43830</v>
      </c>
      <c r="E691" s="124">
        <f>VLOOKUP($A691,'Sheet1 - Table (1)'!$A$8:$AG$1186,COLUMN(E$7),FALSE)</f>
        <v>0.91</v>
      </c>
      <c r="F691" s="80" t="b">
        <f>VLOOKUP($A691,'Sheet1 - Table (1)'!$A$8:$AG$1186,COLUMN(F$7),FALSE)</f>
        <v>1</v>
      </c>
      <c r="G691" s="80" t="str">
        <f>VLOOKUP($A691,'Sheet1 - Table (1)'!$A$8:$AG$1186,COLUMN(G$7),FALSE)</f>
        <v>Luxembourg</v>
      </c>
      <c r="H691" s="80" t="str">
        <f>VLOOKUP($A691,'Sheet1 - Table (1)'!$A$8:$AG$1186,COLUMN(H$7),FALSE)</f>
        <v>EUR</v>
      </c>
      <c r="I691" s="80" t="str">
        <f>VLOOKUP($A691,'Sheet1 - Table (1)'!$A$8:$AG$1186,COLUMN(I$7),FALSE)</f>
        <v>Fonds de placement</v>
      </c>
      <c r="J691" s="80" t="str">
        <f>VLOOKUP($A691,'Sheet1 - Table (1)'!$A$8:$AG$1186,COLUMN(J$7),FALSE)</f>
        <v>Obligation</v>
      </c>
      <c r="K691" s="82">
        <f>VLOOKUP($A691,'Sheet1 - Table (1)'!$A$8:$AG$1186,COLUMN(K$7),FALSE)</f>
        <v>0</v>
      </c>
      <c r="L691" s="80">
        <f>VLOOKUP($A691,'Sheet1 - Table (1)'!$A$8:$AG$1186,COLUMN(L$7),FALSE)</f>
        <v>0</v>
      </c>
      <c r="M691" s="80" t="str">
        <f>VLOOKUP($A691,'Sheet1 - Table (1)'!$A$8:$AG$1186,COLUMN(M$7),FALSE)</f>
        <v>Retained</v>
      </c>
      <c r="N691" s="80" t="b">
        <f>VLOOKUP($A691,'Sheet1 - Table (1)'!$A$8:$AG$1186,COLUMN(N$7),FALSE)</f>
        <v>1</v>
      </c>
      <c r="O691" s="80" t="b">
        <f>VLOOKUP($A691,'Sheet1 - Table (1)'!$A$8:$AG$1186,COLUMN(O$7),FALSE)</f>
        <v>1</v>
      </c>
      <c r="P691" s="80" t="b">
        <f>VLOOKUP($A691,'Sheet1 - Table (1)'!$A$8:$AG$1186,COLUMN(P$7),FALSE)</f>
        <v>1</v>
      </c>
      <c r="Q691" s="80" t="b">
        <f>VLOOKUP($A691,'Sheet1 - Table (1)'!$A$8:$AG$1186,COLUMN(Q$7),FALSE)</f>
        <v>1</v>
      </c>
      <c r="R691" s="80" t="b">
        <f>VLOOKUP($A691,'Sheet1 - Table (1)'!$A$8:$AG$1186,COLUMN(R$7),FALSE)</f>
        <v>1</v>
      </c>
      <c r="S691" s="80" t="b">
        <f>VLOOKUP($A691,'Sheet1 - Table (1)'!$A$8:$AG$1186,COLUMN(S$7),FALSE)</f>
        <v>1</v>
      </c>
      <c r="T691" s="80">
        <f>VLOOKUP($A691,'Sheet1 - Table (1)'!$A$8:$AG$1186,COLUMN(T$7),FALSE)</f>
        <v>0</v>
      </c>
      <c r="U691" s="80" t="str">
        <f t="shared" si="131"/>
        <v>BE-FR-IT-NE-SP-GE</v>
      </c>
      <c r="V691" s="80" t="str">
        <f>VLOOKUP($A691,'Sheet1 - Table (1)'!$A$8:$AG$1186,COLUMN(V$7)+3,FALSE)</f>
        <v>LU - SICAV - Parte 1</v>
      </c>
      <c r="W691" s="80" t="str">
        <f>VLOOKUP(A691,'Sheet1 - Table (1)'!$A$8:$AF$10075,MATCH($W$8,'Sheet1 - Table (1)'!$10:$10,0),FALSE)</f>
        <v>Détermination des Prix Quotidien</v>
      </c>
      <c r="X691" s="80">
        <f>VLOOKUP(A691,'Sheet1 - Table (1)'!$A$8:$AAB$10075,MATCH($X$8,'Sheet1 - Table (1)'!$10:$10,0),FALSE)</f>
        <v>0</v>
      </c>
      <c r="Y691" s="96" t="str">
        <f t="shared" si="127"/>
        <v>Fonds de placement</v>
      </c>
      <c r="AA691" s="96" t="s">
        <v>1823</v>
      </c>
      <c r="AB691" s="96" t="s">
        <v>2481</v>
      </c>
      <c r="AC691" s="214" t="s">
        <v>140</v>
      </c>
      <c r="AD691" s="214" t="s">
        <v>2481</v>
      </c>
      <c r="AE691" s="96" t="s">
        <v>2542</v>
      </c>
      <c r="AF691" s="246" t="s">
        <v>2481</v>
      </c>
      <c r="AI691" s="149" t="s">
        <v>137</v>
      </c>
      <c r="AJ691" s="96" t="s">
        <v>793</v>
      </c>
      <c r="AK691" s="96" t="s">
        <v>140</v>
      </c>
      <c r="AL691" s="96" t="s">
        <v>2481</v>
      </c>
      <c r="AM691" s="96" t="str">
        <f t="shared" si="128"/>
        <v>Obligations étrangères</v>
      </c>
      <c r="AO691" s="96" t="s">
        <v>2481</v>
      </c>
      <c r="AP691" s="96" t="s">
        <v>74</v>
      </c>
      <c r="AQ691" s="130">
        <f>AQ694</f>
        <v>4</v>
      </c>
      <c r="AR691" s="131">
        <f>AR694</f>
        <v>-4.0000000000000001E-3</v>
      </c>
      <c r="AS691" s="131">
        <f t="shared" si="129"/>
        <v>-1.3100000000000001E-2</v>
      </c>
      <c r="AT691" s="131">
        <f>AT694</f>
        <v>0.90200000000000002</v>
      </c>
      <c r="AU691" s="131">
        <f>AU694</f>
        <v>0</v>
      </c>
      <c r="AV691" s="131">
        <f>AV694</f>
        <v>9.8000000000000004E-2</v>
      </c>
      <c r="AW691" s="131">
        <f>AW694</f>
        <v>0</v>
      </c>
      <c r="AY691" s="101">
        <v>1</v>
      </c>
      <c r="BK691" s="101">
        <v>0.81479999999999997</v>
      </c>
      <c r="BL691" s="101">
        <v>0.1079</v>
      </c>
      <c r="BM691" s="101">
        <v>3.8699999999999998E-2</v>
      </c>
      <c r="BQ691" s="101">
        <v>3.8599999999999995E-2</v>
      </c>
      <c r="BV691" s="138">
        <f>BV694</f>
        <v>0.90200000000000002</v>
      </c>
      <c r="BW691" s="138">
        <f>BW694</f>
        <v>9.8000000000000004E-2</v>
      </c>
      <c r="BY691" s="101" t="s">
        <v>1439</v>
      </c>
      <c r="BZ691" s="101" t="str">
        <f t="shared" si="130"/>
        <v/>
      </c>
      <c r="CA691" s="101" t="s">
        <v>70</v>
      </c>
      <c r="CB691" s="101"/>
      <c r="CC691" s="101" t="s">
        <v>70</v>
      </c>
      <c r="CD691" s="42" t="s">
        <v>4374</v>
      </c>
      <c r="CE691" s="42" t="s">
        <v>4374</v>
      </c>
      <c r="CF691" s="42" t="str">
        <f>IFERROR(VLOOKUP(Funds[[#This Row],[Code ISIN]],[1]GLOBAL!$C$1:$L$27,10,FALSE)," ")</f>
        <v xml:space="preserve"> </v>
      </c>
      <c r="CG691" s="42" t="s">
        <v>4374</v>
      </c>
      <c r="CH691" s="42" t="s">
        <v>4374</v>
      </c>
      <c r="CI691" s="42" t="s">
        <v>4374</v>
      </c>
      <c r="CJ691" s="136">
        <f>CJ694</f>
        <v>43008</v>
      </c>
      <c r="CK691" s="96" t="s">
        <v>4374</v>
      </c>
      <c r="CL691" s="246" t="str">
        <f>VLOOKUP(Funds[[#This Row],[Code ISIN]],'Sheet1 - Table (1)'!$A$10:$AF$110017,MATCH("Funds Liquidity",'Sheet1 - Table (1)'!$10:$10,0),FALSE)</f>
        <v>Jour</v>
      </c>
    </row>
    <row r="692" spans="1:94">
      <c r="A692" s="80" t="s">
        <v>273</v>
      </c>
      <c r="B692" s="305">
        <f>IF(ISERROR(VALUE(VLOOKUP($A692,'Sheet1 - Table (1)'!$A$8:$AG$1186,COLUMN(B$7),FALSE))),VLOOKUP(A692,TK_MANQUANTS,2,FALSE),IF(VALUE(VLOOKUP($A692,'Sheet1 - Table (1)'!$A$8:$AG$1186,COLUMN(B$7),FALSE))=0,VLOOKUP(A692,TK_MANQUANTS,2,FALSE),VALUE(VLOOKUP($A692,'Sheet1 - Table (1)'!$A$8:$AG$1186,COLUMN(B$7),FALSE))))</f>
        <v>2551030</v>
      </c>
      <c r="C692" s="80" t="str">
        <f>VLOOKUP($A692,'Sheet1 - Table (1)'!$A$8:$AG$1186,COLUMN(C$7),FALSE)</f>
        <v>Robeco QI Long/Short Dynamic Duration DH USD</v>
      </c>
      <c r="D692" s="82">
        <f>VLOOKUP($A692,'Sheet1 - Table (1)'!$A$8:$AG$1186,COLUMN(D$7),FALSE)</f>
        <v>43880</v>
      </c>
      <c r="E692" s="124">
        <f>VLOOKUP($A692,'Sheet1 - Table (1)'!$A$8:$AG$1186,COLUMN(E$7),FALSE)</f>
        <v>0.91</v>
      </c>
      <c r="F692" s="80" t="b">
        <f>VLOOKUP($A692,'Sheet1 - Table (1)'!$A$8:$AG$1186,COLUMN(F$7),FALSE)</f>
        <v>1</v>
      </c>
      <c r="G692" s="80" t="str">
        <f>VLOOKUP($A692,'Sheet1 - Table (1)'!$A$8:$AG$1186,COLUMN(G$7),FALSE)</f>
        <v>Luxembourg</v>
      </c>
      <c r="H692" s="80" t="str">
        <f>VLOOKUP($A692,'Sheet1 - Table (1)'!$A$8:$AG$1186,COLUMN(H$7),FALSE)</f>
        <v>USD</v>
      </c>
      <c r="I692" s="80" t="str">
        <f>VLOOKUP($A692,'Sheet1 - Table (1)'!$A$8:$AG$1186,COLUMN(I$7),FALSE)</f>
        <v>Fonds de placement</v>
      </c>
      <c r="J692" s="80" t="str">
        <f>VLOOKUP($A692,'Sheet1 - Table (1)'!$A$8:$AG$1186,COLUMN(J$7),FALSE)</f>
        <v>Obligation</v>
      </c>
      <c r="K692" s="82">
        <f>VLOOKUP($A692,'Sheet1 - Table (1)'!$A$8:$AG$1186,COLUMN(K$7),FALSE)</f>
        <v>0</v>
      </c>
      <c r="L692" s="80">
        <f>VLOOKUP($A692,'Sheet1 - Table (1)'!$A$8:$AG$1186,COLUMN(L$7),FALSE)</f>
        <v>0</v>
      </c>
      <c r="M692" s="80" t="str">
        <f>VLOOKUP($A692,'Sheet1 - Table (1)'!$A$8:$AG$1186,COLUMN(M$7),FALSE)</f>
        <v>Retained</v>
      </c>
      <c r="N692" s="80" t="b">
        <f>VLOOKUP($A692,'Sheet1 - Table (1)'!$A$8:$AG$1186,COLUMN(N$7),FALSE)</f>
        <v>1</v>
      </c>
      <c r="O692" s="80" t="b">
        <f>VLOOKUP($A692,'Sheet1 - Table (1)'!$A$8:$AG$1186,COLUMN(O$7),FALSE)</f>
        <v>1</v>
      </c>
      <c r="P692" s="80">
        <f>VLOOKUP($A692,'Sheet1 - Table (1)'!$A$8:$AG$1186,COLUMN(P$7),FALSE)</f>
        <v>0</v>
      </c>
      <c r="Q692" s="80" t="b">
        <f>VLOOKUP($A692,'Sheet1 - Table (1)'!$A$8:$AG$1186,COLUMN(Q$7),FALSE)</f>
        <v>1</v>
      </c>
      <c r="R692" s="80" t="b">
        <f>VLOOKUP($A692,'Sheet1 - Table (1)'!$A$8:$AG$1186,COLUMN(R$7),FALSE)</f>
        <v>1</v>
      </c>
      <c r="S692" s="80">
        <f>VLOOKUP($A692,'Sheet1 - Table (1)'!$A$8:$AG$1186,COLUMN(S$7),FALSE)</f>
        <v>0</v>
      </c>
      <c r="T692" s="80">
        <f>VLOOKUP($A692,'Sheet1 - Table (1)'!$A$8:$AG$1186,COLUMN(T$7),FALSE)</f>
        <v>0</v>
      </c>
      <c r="U692" s="80" t="str">
        <f t="shared" si="131"/>
        <v>BE-FR-NE-SP</v>
      </c>
      <c r="V692" s="80" t="str">
        <f>VLOOKUP($A692,'Sheet1 - Table (1)'!$A$8:$AG$1186,COLUMN(V$7)+3,FALSE)</f>
        <v>LU - SICAV - Parte 1</v>
      </c>
      <c r="W692" s="80" t="str">
        <f>VLOOKUP(A692,'Sheet1 - Table (1)'!$A$8:$AF$10075,MATCH($W$8,'Sheet1 - Table (1)'!$10:$10,0),FALSE)</f>
        <v>Détermination des Prix Quotidien</v>
      </c>
      <c r="X692" s="80">
        <f>VLOOKUP(A692,'Sheet1 - Table (1)'!$A$8:$AAB$10075,MATCH($X$8,'Sheet1 - Table (1)'!$10:$10,0),FALSE)</f>
        <v>0</v>
      </c>
      <c r="Y692" s="96" t="str">
        <f t="shared" si="127"/>
        <v>Fonds de placement</v>
      </c>
      <c r="AA692" s="96" t="s">
        <v>1823</v>
      </c>
      <c r="AB692" s="96" t="s">
        <v>2481</v>
      </c>
      <c r="AC692" s="214" t="s">
        <v>140</v>
      </c>
      <c r="AD692" s="214" t="s">
        <v>2064</v>
      </c>
      <c r="AE692" s="96" t="s">
        <v>2542</v>
      </c>
      <c r="AF692" s="246" t="s">
        <v>2546</v>
      </c>
      <c r="AG692" s="96" t="s">
        <v>2687</v>
      </c>
      <c r="AI692" s="96" t="s">
        <v>137</v>
      </c>
      <c r="AJ692" s="96" t="s">
        <v>793</v>
      </c>
      <c r="AK692" s="96" t="s">
        <v>140</v>
      </c>
      <c r="AL692" s="96" t="s">
        <v>2481</v>
      </c>
      <c r="AM692" s="96" t="str">
        <f t="shared" si="128"/>
        <v>Obligations étrangères</v>
      </c>
      <c r="AO692" s="96" t="s">
        <v>2481</v>
      </c>
      <c r="AP692" s="96" t="s">
        <v>74</v>
      </c>
      <c r="AQ692" s="130">
        <f>AQ694</f>
        <v>4</v>
      </c>
      <c r="AR692" s="131">
        <f>AR694</f>
        <v>-4.0000000000000001E-3</v>
      </c>
      <c r="AS692" s="131">
        <f t="shared" si="129"/>
        <v>-1.3100000000000001E-2</v>
      </c>
      <c r="AT692" s="131">
        <f>AT694</f>
        <v>0.90200000000000002</v>
      </c>
      <c r="AU692" s="131">
        <f>AU694</f>
        <v>0</v>
      </c>
      <c r="AV692" s="131">
        <f>AV694</f>
        <v>9.8000000000000004E-2</v>
      </c>
      <c r="AW692" s="131">
        <f>AW694</f>
        <v>0</v>
      </c>
      <c r="BB692" s="101">
        <v>1</v>
      </c>
      <c r="BK692" s="101">
        <v>0.81479999999999997</v>
      </c>
      <c r="BL692" s="101">
        <v>0.1079</v>
      </c>
      <c r="BM692" s="101">
        <v>3.8699999999999998E-2</v>
      </c>
      <c r="BQ692" s="101">
        <v>3.8599999999999995E-2</v>
      </c>
      <c r="BT692" s="101" t="s">
        <v>1512</v>
      </c>
      <c r="BU692" s="101" t="s">
        <v>1512</v>
      </c>
      <c r="BV692" s="138">
        <f>BV694</f>
        <v>0.90200000000000002</v>
      </c>
      <c r="BW692" s="138">
        <f>BW694</f>
        <v>9.8000000000000004E-2</v>
      </c>
      <c r="BY692" s="101" t="s">
        <v>1440</v>
      </c>
      <c r="BZ692" s="101" t="str">
        <f t="shared" si="130"/>
        <v/>
      </c>
      <c r="CA692" s="101" t="s">
        <v>4051</v>
      </c>
      <c r="CB692" s="101" t="s">
        <v>3747</v>
      </c>
      <c r="CC692" s="101"/>
      <c r="CD692" s="42" t="s">
        <v>4374</v>
      </c>
      <c r="CE692" s="42" t="s">
        <v>4374</v>
      </c>
      <c r="CF692" s="42" t="str">
        <f>IFERROR(VLOOKUP(Funds[[#This Row],[Code ISIN]],[1]GLOBAL!$C$1:$L$27,10,FALSE)," ")</f>
        <v xml:space="preserve"> </v>
      </c>
      <c r="CG692" s="42" t="s">
        <v>4374</v>
      </c>
      <c r="CH692" s="42" t="s">
        <v>4374</v>
      </c>
      <c r="CI692" s="42" t="s">
        <v>4374</v>
      </c>
      <c r="CJ692" s="136">
        <f>CJ694</f>
        <v>43008</v>
      </c>
      <c r="CK692" s="96" t="s">
        <v>4374</v>
      </c>
      <c r="CL692" s="246" t="str">
        <f>VLOOKUP(Funds[[#This Row],[Code ISIN]],'Sheet1 - Table (1)'!$A$10:$AF$110017,MATCH("Funds Liquidity",'Sheet1 - Table (1)'!$10:$10,0),FALSE)</f>
        <v>Jour</v>
      </c>
      <c r="CP692" s="246" t="s">
        <v>2687</v>
      </c>
    </row>
    <row r="693" spans="1:94">
      <c r="A693" s="80" t="s">
        <v>274</v>
      </c>
      <c r="B693" s="305">
        <f>IF(ISERROR(VALUE(VLOOKUP($A693,'Sheet1 - Table (1)'!$A$8:$AG$1186,COLUMN(B$7),FALSE))),VLOOKUP(A693,TK_MANQUANTS,2,FALSE),IF(VALUE(VLOOKUP($A693,'Sheet1 - Table (1)'!$A$8:$AG$1186,COLUMN(B$7),FALSE))=0,VLOOKUP(A693,TK_MANQUANTS,2,FALSE),VALUE(VLOOKUP($A693,'Sheet1 - Table (1)'!$A$8:$AG$1186,COLUMN(B$7),FALSE))))</f>
        <v>2850659</v>
      </c>
      <c r="C693" s="80" t="str">
        <f>VLOOKUP($A693,'Sheet1 - Table (1)'!$A$8:$AG$1186,COLUMN(C$7),FALSE)</f>
        <v>Robeco QI Long/Short Dynamic Duration IH CHF</v>
      </c>
      <c r="D693" s="82">
        <f>VLOOKUP($A693,'Sheet1 - Table (1)'!$A$8:$AG$1186,COLUMN(D$7),FALSE)</f>
        <v>43880</v>
      </c>
      <c r="E693" s="124">
        <f>VLOOKUP($A693,'Sheet1 - Table (1)'!$A$8:$AG$1186,COLUMN(E$7),FALSE)</f>
        <v>0.43</v>
      </c>
      <c r="F693" s="80" t="b">
        <f>VLOOKUP($A693,'Sheet1 - Table (1)'!$A$8:$AG$1186,COLUMN(F$7),FALSE)</f>
        <v>1</v>
      </c>
      <c r="G693" s="80" t="str">
        <f>VLOOKUP($A693,'Sheet1 - Table (1)'!$A$8:$AG$1186,COLUMN(G$7),FALSE)</f>
        <v>Luxembourg</v>
      </c>
      <c r="H693" s="80" t="str">
        <f>VLOOKUP($A693,'Sheet1 - Table (1)'!$A$8:$AG$1186,COLUMN(H$7),FALSE)</f>
        <v>CHF</v>
      </c>
      <c r="I693" s="80" t="str">
        <f>VLOOKUP($A693,'Sheet1 - Table (1)'!$A$8:$AG$1186,COLUMN(I$7),FALSE)</f>
        <v>Fonds de placement</v>
      </c>
      <c r="J693" s="80" t="str">
        <f>VLOOKUP($A693,'Sheet1 - Table (1)'!$A$8:$AG$1186,COLUMN(J$7),FALSE)</f>
        <v>Obligation</v>
      </c>
      <c r="K693" s="82">
        <f>VLOOKUP($A693,'Sheet1 - Table (1)'!$A$8:$AG$1186,COLUMN(K$7),FALSE)</f>
        <v>0</v>
      </c>
      <c r="L693" s="80">
        <v>187.7</v>
      </c>
      <c r="M693" s="80" t="str">
        <f>VLOOKUP($A693,'Sheet1 - Table (1)'!$A$8:$AG$1186,COLUMN(M$7),FALSE)</f>
        <v>Retained</v>
      </c>
      <c r="N693" s="80">
        <f>VLOOKUP($A693,'Sheet1 - Table (1)'!$A$8:$AG$1186,COLUMN(N$7),FALSE)</f>
        <v>0</v>
      </c>
      <c r="O693" s="80" t="b">
        <f>VLOOKUP($A693,'Sheet1 - Table (1)'!$A$8:$AG$1186,COLUMN(O$7),FALSE)</f>
        <v>1</v>
      </c>
      <c r="P693" s="80">
        <f>VLOOKUP($A693,'Sheet1 - Table (1)'!$A$8:$AG$1186,COLUMN(P$7),FALSE)</f>
        <v>0</v>
      </c>
      <c r="Q693" s="80" t="b">
        <f>VLOOKUP($A693,'Sheet1 - Table (1)'!$A$8:$AG$1186,COLUMN(Q$7),FALSE)</f>
        <v>1</v>
      </c>
      <c r="R693" s="80">
        <f>VLOOKUP($A693,'Sheet1 - Table (1)'!$A$8:$AG$1186,COLUMN(R$7),FALSE)</f>
        <v>0</v>
      </c>
      <c r="S693" s="80">
        <f>VLOOKUP($A693,'Sheet1 - Table (1)'!$A$8:$AG$1186,COLUMN(S$7),FALSE)</f>
        <v>0</v>
      </c>
      <c r="T693" s="80">
        <f>VLOOKUP($A693,'Sheet1 - Table (1)'!$A$8:$AG$1186,COLUMN(T$7),FALSE)</f>
        <v>0</v>
      </c>
      <c r="U693" s="80" t="str">
        <f t="shared" si="131"/>
        <v>FR-NE</v>
      </c>
      <c r="V693" s="80" t="str">
        <f>VLOOKUP($A693,'Sheet1 - Table (1)'!$A$8:$AG$1186,COLUMN(V$7)+3,FALSE)</f>
        <v>LU - SICAV - Parte 1</v>
      </c>
      <c r="W693" s="80" t="str">
        <f>VLOOKUP(A693,'Sheet1 - Table (1)'!$A$8:$AF$10075,MATCH($W$8,'Sheet1 - Table (1)'!$10:$10,0),FALSE)</f>
        <v>Détermination des Prix Quotidien</v>
      </c>
      <c r="X693" s="80">
        <f>VLOOKUP(A693,'Sheet1 - Table (1)'!$A$8:$AAB$10075,MATCH($X$8,'Sheet1 - Table (1)'!$10:$10,0),FALSE)</f>
        <v>0</v>
      </c>
      <c r="Y693" s="96" t="str">
        <f t="shared" si="127"/>
        <v>Fonds de placement</v>
      </c>
      <c r="AA693" s="96" t="s">
        <v>1823</v>
      </c>
      <c r="AB693" s="96" t="s">
        <v>2064</v>
      </c>
      <c r="AC693" s="214" t="s">
        <v>140</v>
      </c>
      <c r="AD693" s="214" t="s">
        <v>2064</v>
      </c>
      <c r="AE693" s="96" t="s">
        <v>2542</v>
      </c>
      <c r="AF693" s="246" t="s">
        <v>2546</v>
      </c>
      <c r="AG693" s="96" t="s">
        <v>2687</v>
      </c>
      <c r="AI693" s="96" t="s">
        <v>137</v>
      </c>
      <c r="AJ693" s="96" t="s">
        <v>793</v>
      </c>
      <c r="AK693" s="96" t="s">
        <v>140</v>
      </c>
      <c r="AL693" s="96" t="s">
        <v>2481</v>
      </c>
      <c r="AM693" s="96" t="str">
        <f t="shared" si="128"/>
        <v>Obligations étrangères hedged</v>
      </c>
      <c r="AO693" s="96" t="s">
        <v>2064</v>
      </c>
      <c r="AP693" s="96" t="s">
        <v>74</v>
      </c>
      <c r="AQ693" s="130">
        <f>AQ694</f>
        <v>4</v>
      </c>
      <c r="AR693" s="131">
        <f>AR694</f>
        <v>-4.0000000000000001E-3</v>
      </c>
      <c r="AS693" s="131">
        <f t="shared" si="129"/>
        <v>-8.3000000000000001E-3</v>
      </c>
      <c r="AT693" s="131">
        <f>AT694</f>
        <v>0.90200000000000002</v>
      </c>
      <c r="AU693" s="131">
        <f>AU694</f>
        <v>0</v>
      </c>
      <c r="AV693" s="131">
        <f>AV694</f>
        <v>9.8000000000000004E-2</v>
      </c>
      <c r="AW693" s="131">
        <f>AW694</f>
        <v>0</v>
      </c>
      <c r="AX693" s="101">
        <v>1</v>
      </c>
      <c r="BK693" s="101">
        <v>0.81479999999999997</v>
      </c>
      <c r="BL693" s="101">
        <v>0.1079</v>
      </c>
      <c r="BM693" s="101">
        <v>3.8699999999999998E-2</v>
      </c>
      <c r="BQ693" s="101">
        <v>3.8599999999999995E-2</v>
      </c>
      <c r="BT693" s="101" t="s">
        <v>1507</v>
      </c>
      <c r="BU693" s="101" t="s">
        <v>1507</v>
      </c>
      <c r="BV693" s="138">
        <f>BV694</f>
        <v>0.90200000000000002</v>
      </c>
      <c r="BW693" s="138">
        <f>BW694</f>
        <v>9.8000000000000004E-2</v>
      </c>
      <c r="BY693" s="101" t="s">
        <v>1353</v>
      </c>
      <c r="BZ693" s="101" t="str">
        <f t="shared" si="130"/>
        <v/>
      </c>
      <c r="CA693" s="101" t="s">
        <v>4051</v>
      </c>
      <c r="CB693" s="101" t="s">
        <v>3748</v>
      </c>
      <c r="CC693" s="101"/>
      <c r="CD693" s="42" t="s">
        <v>4374</v>
      </c>
      <c r="CE693" s="42" t="s">
        <v>4374</v>
      </c>
      <c r="CF693" s="42" t="str">
        <f>IFERROR(VLOOKUP(Funds[[#This Row],[Code ISIN]],[1]GLOBAL!$C$1:$L$27,10,FALSE)," ")</f>
        <v xml:space="preserve"> </v>
      </c>
      <c r="CG693" s="42" t="s">
        <v>4374</v>
      </c>
      <c r="CH693" s="42" t="s">
        <v>4374</v>
      </c>
      <c r="CI693" s="42" t="s">
        <v>4374</v>
      </c>
      <c r="CJ693" s="136">
        <f>CJ694</f>
        <v>43008</v>
      </c>
      <c r="CK693" s="96" t="s">
        <v>4374</v>
      </c>
      <c r="CL693" s="246" t="str">
        <f>VLOOKUP(Funds[[#This Row],[Code ISIN]],'Sheet1 - Table (1)'!$A$10:$AF$110017,MATCH("Funds Liquidity",'Sheet1 - Table (1)'!$10:$10,0),FALSE)</f>
        <v>Jour</v>
      </c>
      <c r="CN693" s="246" t="s">
        <v>140</v>
      </c>
      <c r="CP693" s="246" t="s">
        <v>2687</v>
      </c>
    </row>
    <row r="694" spans="1:94">
      <c r="A694" s="80" t="s">
        <v>275</v>
      </c>
      <c r="B694" s="305">
        <f>IF(ISERROR(VALUE(VLOOKUP($A694,'Sheet1 - Table (1)'!$A$8:$AG$1186,COLUMN(B$7),FALSE))),VLOOKUP(A694,TK_MANQUANTS,2,FALSE),IF(VALUE(VLOOKUP($A694,'Sheet1 - Table (1)'!$A$8:$AG$1186,COLUMN(B$7),FALSE))=0,VLOOKUP(A694,TK_MANQUANTS,2,FALSE),VALUE(VLOOKUP($A694,'Sheet1 - Table (1)'!$A$8:$AG$1186,COLUMN(B$7),FALSE))))</f>
        <v>2274971</v>
      </c>
      <c r="C694" s="80" t="str">
        <f>VLOOKUP($A694,'Sheet1 - Table (1)'!$A$8:$AG$1186,COLUMN(C$7),FALSE)</f>
        <v>Robeco QI Long/Short Dynamic Duration IH EUR</v>
      </c>
      <c r="D694" s="82">
        <f>VLOOKUP($A694,'Sheet1 - Table (1)'!$A$8:$AG$1186,COLUMN(D$7),FALSE)</f>
        <v>43880</v>
      </c>
      <c r="E694" s="124">
        <f>VLOOKUP($A694,'Sheet1 - Table (1)'!$A$8:$AG$1186,COLUMN(E$7),FALSE)</f>
        <v>0.43</v>
      </c>
      <c r="F694" s="80" t="b">
        <f>VLOOKUP($A694,'Sheet1 - Table (1)'!$A$8:$AG$1186,COLUMN(F$7),FALSE)</f>
        <v>1</v>
      </c>
      <c r="G694" s="80" t="str">
        <f>VLOOKUP($A694,'Sheet1 - Table (1)'!$A$8:$AG$1186,COLUMN(G$7),FALSE)</f>
        <v>Luxembourg</v>
      </c>
      <c r="H694" s="80" t="str">
        <f>VLOOKUP($A694,'Sheet1 - Table (1)'!$A$8:$AG$1186,COLUMN(H$7),FALSE)</f>
        <v>EUR</v>
      </c>
      <c r="I694" s="80" t="str">
        <f>VLOOKUP($A694,'Sheet1 - Table (1)'!$A$8:$AG$1186,COLUMN(I$7),FALSE)</f>
        <v>Fonds de placement</v>
      </c>
      <c r="J694" s="80" t="str">
        <f>VLOOKUP($A694,'Sheet1 - Table (1)'!$A$8:$AG$1186,COLUMN(J$7),FALSE)</f>
        <v>Obligation</v>
      </c>
      <c r="K694" s="82">
        <f>VLOOKUP($A694,'Sheet1 - Table (1)'!$A$8:$AG$1186,COLUMN(K$7),FALSE)</f>
        <v>0</v>
      </c>
      <c r="L694" s="80">
        <f>VLOOKUP($A694,'Sheet1 - Table (1)'!$A$8:$AG$1186,COLUMN(L$7),FALSE)</f>
        <v>0</v>
      </c>
      <c r="M694" s="80" t="str">
        <f>VLOOKUP($A694,'Sheet1 - Table (1)'!$A$8:$AG$1186,COLUMN(M$7),FALSE)</f>
        <v>Retained</v>
      </c>
      <c r="N694" s="80">
        <f>VLOOKUP($A694,'Sheet1 - Table (1)'!$A$8:$AG$1186,COLUMN(N$7),FALSE)</f>
        <v>0</v>
      </c>
      <c r="O694" s="80" t="b">
        <f>VLOOKUP($A694,'Sheet1 - Table (1)'!$A$8:$AG$1186,COLUMN(O$7),FALSE)</f>
        <v>1</v>
      </c>
      <c r="P694" s="80">
        <f>VLOOKUP($A694,'Sheet1 - Table (1)'!$A$8:$AG$1186,COLUMN(P$7),FALSE)</f>
        <v>0</v>
      </c>
      <c r="Q694" s="80" t="b">
        <f>VLOOKUP($A694,'Sheet1 - Table (1)'!$A$8:$AG$1186,COLUMN(Q$7),FALSE)</f>
        <v>1</v>
      </c>
      <c r="R694" s="80" t="b">
        <f>VLOOKUP($A694,'Sheet1 - Table (1)'!$A$8:$AG$1186,COLUMN(R$7),FALSE)</f>
        <v>1</v>
      </c>
      <c r="S694" s="80" t="b">
        <f>VLOOKUP($A694,'Sheet1 - Table (1)'!$A$8:$AG$1186,COLUMN(S$7),FALSE)</f>
        <v>1</v>
      </c>
      <c r="T694" s="80">
        <f>VLOOKUP($A694,'Sheet1 - Table (1)'!$A$8:$AG$1186,COLUMN(T$7),FALSE)</f>
        <v>0</v>
      </c>
      <c r="U694" s="80" t="str">
        <f t="shared" si="131"/>
        <v>FR-NE-SP-GE</v>
      </c>
      <c r="V694" s="80" t="str">
        <f>VLOOKUP($A694,'Sheet1 - Table (1)'!$A$8:$AG$1186,COLUMN(V$7)+3,FALSE)</f>
        <v>LU - SICAV - Parte 1</v>
      </c>
      <c r="W694" s="80" t="str">
        <f>VLOOKUP(A694,'Sheet1 - Table (1)'!$A$8:$AF$10075,MATCH($W$8,'Sheet1 - Table (1)'!$10:$10,0),FALSE)</f>
        <v>Détermination des Prix Quotidien</v>
      </c>
      <c r="X694" s="80">
        <f>VLOOKUP(A694,'Sheet1 - Table (1)'!$A$8:$AAB$10075,MATCH($X$8,'Sheet1 - Table (1)'!$10:$10,0),FALSE)</f>
        <v>0</v>
      </c>
      <c r="Y694" s="96" t="str">
        <f t="shared" si="127"/>
        <v>Fonds de placement</v>
      </c>
      <c r="AA694" s="96" t="s">
        <v>1823</v>
      </c>
      <c r="AB694" s="96" t="s">
        <v>2481</v>
      </c>
      <c r="AC694" s="214" t="s">
        <v>140</v>
      </c>
      <c r="AD694" s="214" t="s">
        <v>2064</v>
      </c>
      <c r="AE694" s="96" t="s">
        <v>2542</v>
      </c>
      <c r="AF694" s="246" t="s">
        <v>2546</v>
      </c>
      <c r="AG694" s="96" t="s">
        <v>2687</v>
      </c>
      <c r="AI694" s="149" t="s">
        <v>137</v>
      </c>
      <c r="AJ694" s="96" t="s">
        <v>793</v>
      </c>
      <c r="AK694" s="96" t="s">
        <v>140</v>
      </c>
      <c r="AL694" s="96" t="s">
        <v>2481</v>
      </c>
      <c r="AM694" s="96" t="str">
        <f t="shared" si="128"/>
        <v>Obligations étrangères</v>
      </c>
      <c r="AO694" s="96" t="s">
        <v>2481</v>
      </c>
      <c r="AP694" s="96" t="s">
        <v>74</v>
      </c>
      <c r="AQ694" s="96">
        <v>4</v>
      </c>
      <c r="AR694" s="101">
        <v>-4.0000000000000001E-3</v>
      </c>
      <c r="AS694" s="101">
        <f t="shared" si="129"/>
        <v>-8.3000000000000001E-3</v>
      </c>
      <c r="AT694" s="101">
        <v>0.90200000000000002</v>
      </c>
      <c r="AV694" s="101">
        <v>9.8000000000000004E-2</v>
      </c>
      <c r="AY694" s="101">
        <v>1</v>
      </c>
      <c r="BK694" s="101">
        <v>0.81479999999999997</v>
      </c>
      <c r="BL694" s="101">
        <v>0.1079</v>
      </c>
      <c r="BM694" s="101">
        <v>3.8699999999999998E-2</v>
      </c>
      <c r="BQ694" s="101">
        <v>3.8599999999999995E-2</v>
      </c>
      <c r="BT694" s="101" t="s">
        <v>1512</v>
      </c>
      <c r="BU694" s="101" t="s">
        <v>1512</v>
      </c>
      <c r="BV694" s="101">
        <v>0.90200000000000002</v>
      </c>
      <c r="BW694" s="101">
        <v>9.8000000000000004E-2</v>
      </c>
      <c r="BY694" s="101" t="s">
        <v>1439</v>
      </c>
      <c r="BZ694" s="101" t="str">
        <f t="shared" si="130"/>
        <v/>
      </c>
      <c r="CA694" s="101" t="s">
        <v>4051</v>
      </c>
      <c r="CB694" s="101" t="s">
        <v>3749</v>
      </c>
      <c r="CC694" s="101"/>
      <c r="CD694" s="42" t="s">
        <v>4374</v>
      </c>
      <c r="CE694" s="42" t="s">
        <v>4374</v>
      </c>
      <c r="CF694" s="42" t="str">
        <f>IFERROR(VLOOKUP(Funds[[#This Row],[Code ISIN]],[1]GLOBAL!$C$1:$L$27,10,FALSE)," ")</f>
        <v xml:space="preserve"> </v>
      </c>
      <c r="CG694" s="42" t="s">
        <v>4374</v>
      </c>
      <c r="CH694" s="42" t="s">
        <v>4374</v>
      </c>
      <c r="CI694" s="42" t="s">
        <v>4374</v>
      </c>
      <c r="CJ694" s="123">
        <v>43008</v>
      </c>
      <c r="CK694" s="96" t="s">
        <v>4374</v>
      </c>
      <c r="CL694" s="246" t="str">
        <f>VLOOKUP(Funds[[#This Row],[Code ISIN]],'Sheet1 - Table (1)'!$A$10:$AF$110017,MATCH("Funds Liquidity",'Sheet1 - Table (1)'!$10:$10,0),FALSE)</f>
        <v>Jour</v>
      </c>
      <c r="CP694" s="246" t="s">
        <v>2687</v>
      </c>
    </row>
    <row r="695" spans="1:94">
      <c r="A695" s="80" t="s">
        <v>2028</v>
      </c>
      <c r="B695" s="305">
        <f>IF(ISERROR(VALUE(VLOOKUP($A695,'Sheet1 - Table (1)'!$A$8:$AG$1186,COLUMN(B$7),FALSE))),VLOOKUP(A695,TK_MANQUANTS,2,FALSE),IF(VALUE(VLOOKUP($A695,'Sheet1 - Table (1)'!$A$8:$AG$1186,COLUMN(B$7),FALSE))=0,VLOOKUP(A695,TK_MANQUANTS,2,FALSE),VALUE(VLOOKUP($A695,'Sheet1 - Table (1)'!$A$8:$AG$1186,COLUMN(B$7),FALSE))))</f>
        <v>2783911</v>
      </c>
      <c r="C695" s="80" t="str">
        <f>VLOOKUP($A695,'Sheet1 - Table (1)'!$A$8:$AG$1186,COLUMN(C$7),FALSE)</f>
        <v>Rubrics Global Fixed Income UCITS B EUR</v>
      </c>
      <c r="D695" s="82">
        <f>VLOOKUP($A695,'Sheet1 - Table (1)'!$A$8:$AG$1186,COLUMN(D$7),FALSE)</f>
        <v>43864</v>
      </c>
      <c r="E695" s="124">
        <f>VLOOKUP($A695,'Sheet1 - Table (1)'!$A$8:$AG$1186,COLUMN(E$7),FALSE)</f>
        <v>0.79</v>
      </c>
      <c r="F695" s="80" t="b">
        <f>VLOOKUP($A695,'Sheet1 - Table (1)'!$A$8:$AG$1186,COLUMN(F$7),FALSE)</f>
        <v>1</v>
      </c>
      <c r="G695" s="80" t="str">
        <f>VLOOKUP($A695,'Sheet1 - Table (1)'!$A$8:$AG$1186,COLUMN(G$7),FALSE)</f>
        <v>Ireland</v>
      </c>
      <c r="H695" s="80" t="str">
        <f>VLOOKUP($A695,'Sheet1 - Table (1)'!$A$8:$AG$1186,COLUMN(H$7),FALSE)</f>
        <v>EUR</v>
      </c>
      <c r="I695" s="80" t="str">
        <f>VLOOKUP($A695,'Sheet1 - Table (1)'!$A$8:$AG$1186,COLUMN(I$7),FALSE)</f>
        <v>Fonds de placement</v>
      </c>
      <c r="J695" s="80" t="str">
        <f>VLOOKUP($A695,'Sheet1 - Table (1)'!$A$8:$AG$1186,COLUMN(J$7),FALSE)</f>
        <v>Obligation</v>
      </c>
      <c r="K695" s="82">
        <f>VLOOKUP($A695,'Sheet1 - Table (1)'!$A$8:$AG$1186,COLUMN(K$7),FALSE)</f>
        <v>44255</v>
      </c>
      <c r="L695" s="80">
        <f>VLOOKUP($A695,'Sheet1 - Table (1)'!$A$8:$AG$1186,COLUMN(L$7),FALSE)</f>
        <v>396.78450830000003</v>
      </c>
      <c r="M695" s="80" t="str">
        <f>VLOOKUP($A695,'Sheet1 - Table (1)'!$A$8:$AG$1186,COLUMN(M$7),FALSE)</f>
        <v>Retained</v>
      </c>
      <c r="N695" s="80">
        <f>VLOOKUP($A695,'Sheet1 - Table (1)'!$A$8:$AG$1186,COLUMN(N$7),FALSE)</f>
        <v>0</v>
      </c>
      <c r="O695" s="80" t="b">
        <f>VLOOKUP($A695,'Sheet1 - Table (1)'!$A$8:$AG$1186,COLUMN(O$7),FALSE)</f>
        <v>1</v>
      </c>
      <c r="P695" s="80" t="b">
        <f>VLOOKUP($A695,'Sheet1 - Table (1)'!$A$8:$AG$1186,COLUMN(P$7),FALSE)</f>
        <v>1</v>
      </c>
      <c r="Q695" s="80">
        <f>VLOOKUP($A695,'Sheet1 - Table (1)'!$A$8:$AG$1186,COLUMN(Q$7),FALSE)</f>
        <v>0</v>
      </c>
      <c r="R695" s="80" t="b">
        <f>VLOOKUP($A695,'Sheet1 - Table (1)'!$A$8:$AG$1186,COLUMN(R$7),FALSE)</f>
        <v>1</v>
      </c>
      <c r="S695" s="80">
        <f>VLOOKUP($A695,'Sheet1 - Table (1)'!$A$8:$AG$1186,COLUMN(S$7),FALSE)</f>
        <v>0</v>
      </c>
      <c r="T695" s="80" t="b">
        <f>VLOOKUP($A695,'Sheet1 - Table (1)'!$A$8:$AG$1186,COLUMN(T$7),FALSE)</f>
        <v>1</v>
      </c>
      <c r="U695" s="80" t="str">
        <f t="shared" si="131"/>
        <v>FR-IT-SP-UK</v>
      </c>
      <c r="V695" s="80" t="str">
        <f>VLOOKUP($A695,'Sheet1 - Table (1)'!$A$8:$AG$1186,COLUMN(V$7)+3,FALSE)</f>
        <v>ICVC</v>
      </c>
      <c r="W695" s="80" t="str">
        <f>VLOOKUP(A695,'Sheet1 - Table (1)'!$A$8:$AF$10075,MATCH($W$8,'Sheet1 - Table (1)'!$10:$10,0),FALSE)</f>
        <v>Détermination des Prix Quotidien</v>
      </c>
      <c r="X695" s="80">
        <f>VLOOKUP(A695,'Sheet1 - Table (1)'!$A$8:$AAB$10075,MATCH($X$8,'Sheet1 - Table (1)'!$10:$10,0),FALSE)</f>
        <v>0</v>
      </c>
      <c r="Y695" s="96" t="str">
        <f t="shared" si="127"/>
        <v>Fonds de placement</v>
      </c>
      <c r="AA695" s="96" t="s">
        <v>1823</v>
      </c>
      <c r="AB695" s="96" t="s">
        <v>2481</v>
      </c>
      <c r="AC695" s="214" t="s">
        <v>140</v>
      </c>
      <c r="AD695" s="214" t="s">
        <v>2064</v>
      </c>
      <c r="AE695" s="96" t="s">
        <v>2542</v>
      </c>
      <c r="AF695" s="246" t="s">
        <v>2546</v>
      </c>
      <c r="AG695" s="96" t="s">
        <v>2687</v>
      </c>
      <c r="AI695" s="149" t="s">
        <v>137</v>
      </c>
      <c r="AJ695" s="96" t="s">
        <v>793</v>
      </c>
      <c r="AK695" s="96" t="s">
        <v>140</v>
      </c>
      <c r="AL695" s="96" t="s">
        <v>2481</v>
      </c>
      <c r="AM695" s="96" t="str">
        <f>IF(AND(AK695="Obligations",AP695="Courbe CHF"),"Obligations CHF",IF(AND(AY695=100%,BK695=100%),AK695&amp;" CHF",IF(OR(AK695="Obligations",AK695="Actions",AK695="Liquidités"),AK695&amp;" étrangères" &amp; IF(AY695=100%," hedged",""),AK695&amp;" étrangers" &amp; IF(AY695=100%," hedged",""))))</f>
        <v>Obligations étrangères hedged</v>
      </c>
      <c r="AO695" s="96" t="s">
        <v>2481</v>
      </c>
      <c r="AP695" s="96" t="s">
        <v>74</v>
      </c>
      <c r="AQ695" s="96">
        <v>3.41</v>
      </c>
      <c r="AR695" s="101">
        <v>4.0800000000000003E-2</v>
      </c>
      <c r="AS695" s="101">
        <f t="shared" si="129"/>
        <v>3.2899999999999999E-2</v>
      </c>
      <c r="AT695" s="101">
        <v>0.161</v>
      </c>
      <c r="AU695" s="101">
        <v>0.16</v>
      </c>
      <c r="AV695" s="101">
        <v>0.36899999999999999</v>
      </c>
      <c r="AW695" s="101">
        <v>0.31</v>
      </c>
      <c r="AY695" s="101">
        <v>1</v>
      </c>
      <c r="BK695" s="101">
        <v>0.3</v>
      </c>
      <c r="BN695" s="101">
        <v>0.6</v>
      </c>
      <c r="BR695" s="101">
        <v>0.1</v>
      </c>
      <c r="BV695" s="101">
        <v>0.36499999999999999</v>
      </c>
      <c r="BW695" s="101">
        <v>0.63500000000000001</v>
      </c>
      <c r="BX695" s="121" t="s">
        <v>1857</v>
      </c>
      <c r="BY695" s="96" t="s">
        <v>2032</v>
      </c>
      <c r="BZ695" s="101" t="str">
        <f t="shared" si="130"/>
        <v/>
      </c>
      <c r="CA695" s="101" t="s">
        <v>4051</v>
      </c>
      <c r="CB695" s="122" t="s">
        <v>3750</v>
      </c>
      <c r="CC695" s="101" t="s">
        <v>3950</v>
      </c>
      <c r="CD695" s="42" t="s">
        <v>4374</v>
      </c>
      <c r="CE695" s="42" t="s">
        <v>4374</v>
      </c>
      <c r="CF695" s="42" t="str">
        <f>IFERROR(VLOOKUP(Funds[[#This Row],[Code ISIN]],[1]GLOBAL!$C$1:$L$27,10,FALSE)," ")</f>
        <v xml:space="preserve"> </v>
      </c>
      <c r="CG695" s="42" t="s">
        <v>4374</v>
      </c>
      <c r="CH695" s="42" t="s">
        <v>4374</v>
      </c>
      <c r="CI695" s="42" t="s">
        <v>4374</v>
      </c>
      <c r="CJ695" s="123">
        <v>42814</v>
      </c>
      <c r="CK695" s="96" t="s">
        <v>4374</v>
      </c>
      <c r="CL695" s="246" t="str">
        <f>VLOOKUP(Funds[[#This Row],[Code ISIN]],'Sheet1 - Table (1)'!$A$10:$AF$110017,MATCH("Funds Liquidity",'Sheet1 - Table (1)'!$10:$10,0),FALSE)</f>
        <v>Jour</v>
      </c>
      <c r="CN695" s="246" t="s">
        <v>140</v>
      </c>
      <c r="CP695" s="246" t="s">
        <v>2687</v>
      </c>
    </row>
    <row r="696" spans="1:94">
      <c r="A696" s="80" t="s">
        <v>2030</v>
      </c>
      <c r="B696" s="305">
        <f>IF(ISERROR(VALUE(VLOOKUP($A696,'Sheet1 - Table (1)'!$A$8:$AG$1186,COLUMN(B$7),FALSE))),VLOOKUP(A696,TK_MANQUANTS,2,FALSE),IF(VALUE(VLOOKUP($A696,'Sheet1 - Table (1)'!$A$8:$AG$1186,COLUMN(B$7),FALSE))=0,VLOOKUP(A696,TK_MANQUANTS,2,FALSE),VALUE(VLOOKUP($A696,'Sheet1 - Table (1)'!$A$8:$AG$1186,COLUMN(B$7),FALSE))))</f>
        <v>19699507</v>
      </c>
      <c r="C696" s="80" t="str">
        <f>VLOOKUP($A696,'Sheet1 - Table (1)'!$A$8:$AG$1186,COLUMN(C$7),FALSE)</f>
        <v>Rubrics Global Fixed Income UCITS G CHF</v>
      </c>
      <c r="D696" s="82">
        <f>VLOOKUP($A696,'Sheet1 - Table (1)'!$A$8:$AG$1186,COLUMN(D$7),FALSE)</f>
        <v>43864</v>
      </c>
      <c r="E696" s="124">
        <f>VLOOKUP($A696,'Sheet1 - Table (1)'!$A$8:$AG$1186,COLUMN(E$7),FALSE)</f>
        <v>0.79</v>
      </c>
      <c r="F696" s="80" t="b">
        <f>VLOOKUP($A696,'Sheet1 - Table (1)'!$A$8:$AG$1186,COLUMN(F$7),FALSE)</f>
        <v>1</v>
      </c>
      <c r="G696" s="80" t="str">
        <f>VLOOKUP($A696,'Sheet1 - Table (1)'!$A$8:$AG$1186,COLUMN(G$7),FALSE)</f>
        <v>Ireland</v>
      </c>
      <c r="H696" s="80" t="str">
        <f>VLOOKUP($A696,'Sheet1 - Table (1)'!$A$8:$AG$1186,COLUMN(H$7),FALSE)</f>
        <v>CHF</v>
      </c>
      <c r="I696" s="80" t="str">
        <f>VLOOKUP($A696,'Sheet1 - Table (1)'!$A$8:$AG$1186,COLUMN(I$7),FALSE)</f>
        <v>Fonds de placement</v>
      </c>
      <c r="J696" s="80" t="str">
        <f>VLOOKUP($A696,'Sheet1 - Table (1)'!$A$8:$AG$1186,COLUMN(J$7),FALSE)</f>
        <v>Obligation</v>
      </c>
      <c r="K696" s="82">
        <f>VLOOKUP($A696,'Sheet1 - Table (1)'!$A$8:$AG$1186,COLUMN(K$7),FALSE)</f>
        <v>44255</v>
      </c>
      <c r="L696" s="80">
        <f>VLOOKUP($A696,'Sheet1 - Table (1)'!$A$8:$AG$1186,COLUMN(L$7),FALSE)</f>
        <v>396.78450830000003</v>
      </c>
      <c r="M696" s="80" t="str">
        <f>VLOOKUP($A696,'Sheet1 - Table (1)'!$A$8:$AG$1186,COLUMN(M$7),FALSE)</f>
        <v>Retained</v>
      </c>
      <c r="N696" s="80">
        <f>VLOOKUP($A696,'Sheet1 - Table (1)'!$A$8:$AG$1186,COLUMN(N$7),FALSE)</f>
        <v>0</v>
      </c>
      <c r="O696" s="80" t="b">
        <f>VLOOKUP($A696,'Sheet1 - Table (1)'!$A$8:$AG$1186,COLUMN(O$7),FALSE)</f>
        <v>1</v>
      </c>
      <c r="P696" s="80" t="b">
        <f>VLOOKUP($A696,'Sheet1 - Table (1)'!$A$8:$AG$1186,COLUMN(P$7),FALSE)</f>
        <v>1</v>
      </c>
      <c r="Q696" s="80">
        <f>VLOOKUP($A696,'Sheet1 - Table (1)'!$A$8:$AG$1186,COLUMN(Q$7),FALSE)</f>
        <v>0</v>
      </c>
      <c r="R696" s="80" t="b">
        <f>VLOOKUP($A696,'Sheet1 - Table (1)'!$A$8:$AG$1186,COLUMN(R$7),FALSE)</f>
        <v>1</v>
      </c>
      <c r="S696" s="80">
        <f>VLOOKUP($A696,'Sheet1 - Table (1)'!$A$8:$AG$1186,COLUMN(S$7),FALSE)</f>
        <v>0</v>
      </c>
      <c r="T696" s="80" t="b">
        <f>VLOOKUP($A696,'Sheet1 - Table (1)'!$A$8:$AG$1186,COLUMN(T$7),FALSE)</f>
        <v>1</v>
      </c>
      <c r="U696" s="80" t="str">
        <f t="shared" si="131"/>
        <v>FR-IT-SP-UK</v>
      </c>
      <c r="V696" s="80" t="str">
        <f>VLOOKUP($A696,'Sheet1 - Table (1)'!$A$8:$AG$1186,COLUMN(V$7)+3,FALSE)</f>
        <v>ICVC</v>
      </c>
      <c r="W696" s="80" t="str">
        <f>VLOOKUP(A696,'Sheet1 - Table (1)'!$A$8:$AF$10075,MATCH($W$8,'Sheet1 - Table (1)'!$10:$10,0),FALSE)</f>
        <v>Détermination des Prix Quotidien</v>
      </c>
      <c r="X696" s="80">
        <f>VLOOKUP(A696,'Sheet1 - Table (1)'!$A$8:$AAB$10075,MATCH($X$8,'Sheet1 - Table (1)'!$10:$10,0),FALSE)</f>
        <v>0</v>
      </c>
      <c r="Y696" s="96" t="str">
        <f t="shared" si="127"/>
        <v>Fonds de placement</v>
      </c>
      <c r="AA696" s="96" t="s">
        <v>1823</v>
      </c>
      <c r="AB696" s="96" t="s">
        <v>2064</v>
      </c>
      <c r="AC696" s="214" t="s">
        <v>140</v>
      </c>
      <c r="AD696" s="214" t="s">
        <v>2064</v>
      </c>
      <c r="AE696" s="214" t="s">
        <v>2542</v>
      </c>
      <c r="AF696" s="246" t="s">
        <v>2546</v>
      </c>
      <c r="AG696" s="96" t="s">
        <v>2687</v>
      </c>
      <c r="AI696" s="149" t="s">
        <v>137</v>
      </c>
      <c r="AJ696" s="96" t="s">
        <v>793</v>
      </c>
      <c r="AK696" s="96" t="s">
        <v>140</v>
      </c>
      <c r="AL696" s="96" t="s">
        <v>2481</v>
      </c>
      <c r="AM696" s="96" t="str">
        <f>IF(AND(AK696="Obligations",AP696="Courbe CHF"),"Obligations CHF",IF(AND(AY696=100%,BK696=100%),AK696&amp;" CHF",IF(OR(AK696="Obligations",AK696="Actions",AK696="Liquidités"),AK696&amp;" étrangères" &amp; IF(AY696=100%," hedged",""),AK696&amp;" étrangers" &amp; IF(AY696=100%," hedged",""))))</f>
        <v>Obligations étrangères</v>
      </c>
      <c r="AO696" s="96" t="s">
        <v>2064</v>
      </c>
      <c r="AP696" s="96" t="s">
        <v>74</v>
      </c>
      <c r="AQ696" s="130">
        <f t="shared" ref="AQ696:AR698" si="132">AQ695</f>
        <v>3.41</v>
      </c>
      <c r="AR696" s="138">
        <f t="shared" si="132"/>
        <v>4.0800000000000003E-2</v>
      </c>
      <c r="AS696" s="138">
        <f t="shared" ref="AS696:AS717" si="133">IF(AR696="","",AR696-E696%)</f>
        <v>3.2899999999999999E-2</v>
      </c>
      <c r="AT696" s="138">
        <f t="shared" ref="AT696:AW698" si="134">AT695</f>
        <v>0.161</v>
      </c>
      <c r="AU696" s="138">
        <f t="shared" si="134"/>
        <v>0.16</v>
      </c>
      <c r="AV696" s="138">
        <f t="shared" si="134"/>
        <v>0.36899999999999999</v>
      </c>
      <c r="AW696" s="138">
        <f t="shared" si="134"/>
        <v>0.31</v>
      </c>
      <c r="AX696" s="101">
        <v>1</v>
      </c>
      <c r="BK696" s="101">
        <v>0.3</v>
      </c>
      <c r="BN696" s="101">
        <v>0.6</v>
      </c>
      <c r="BR696" s="101">
        <v>0.1</v>
      </c>
      <c r="BV696" s="101">
        <v>0.36499999999999999</v>
      </c>
      <c r="BW696" s="101">
        <v>0.63500000000000001</v>
      </c>
      <c r="BX696" s="121" t="s">
        <v>1857</v>
      </c>
      <c r="BY696" s="96" t="s">
        <v>2032</v>
      </c>
      <c r="BZ696" s="101" t="str">
        <f t="shared" si="130"/>
        <v/>
      </c>
      <c r="CA696" s="101" t="s">
        <v>4051</v>
      </c>
      <c r="CB696" s="122" t="s">
        <v>3751</v>
      </c>
      <c r="CC696" s="101" t="s">
        <v>2746</v>
      </c>
      <c r="CD696" s="42" t="s">
        <v>4374</v>
      </c>
      <c r="CE696" s="42" t="s">
        <v>4374</v>
      </c>
      <c r="CF696" s="42" t="str">
        <f>IFERROR(VLOOKUP(Funds[[#This Row],[Code ISIN]],[1]GLOBAL!$C$1:$L$27,10,FALSE)," ")</f>
        <v xml:space="preserve"> </v>
      </c>
      <c r="CG696" s="42" t="s">
        <v>4374</v>
      </c>
      <c r="CH696" s="42" t="s">
        <v>4374</v>
      </c>
      <c r="CI696" s="42" t="s">
        <v>4374</v>
      </c>
      <c r="CJ696" s="136">
        <f>CJ695</f>
        <v>42814</v>
      </c>
      <c r="CK696" s="96" t="s">
        <v>4374</v>
      </c>
      <c r="CL696" s="246" t="str">
        <f>VLOOKUP(Funds[[#This Row],[Code ISIN]],'Sheet1 - Table (1)'!$A$10:$AF$110017,MATCH("Funds Liquidity",'Sheet1 - Table (1)'!$10:$10,0),FALSE)</f>
        <v>Jour</v>
      </c>
      <c r="CN696" s="246" t="s">
        <v>140</v>
      </c>
      <c r="CP696" s="246" t="s">
        <v>2687</v>
      </c>
    </row>
    <row r="697" spans="1:94">
      <c r="A697" s="80" t="s">
        <v>2648</v>
      </c>
      <c r="B697" s="305">
        <f>IF(ISERROR(VALUE(VLOOKUP($A697,'Sheet1 - Table (1)'!$A$8:$AG$1186,COLUMN(B$7),FALSE))),VLOOKUP(A697,TK_MANQUANTS,2,FALSE),IF(VALUE(VLOOKUP($A697,'Sheet1 - Table (1)'!$A$8:$AG$1186,COLUMN(B$7),FALSE))=0,VLOOKUP(A697,TK_MANQUANTS,2,FALSE),VALUE(VLOOKUP($A697,'Sheet1 - Table (1)'!$A$8:$AG$1186,COLUMN(B$7),FALSE))))</f>
        <v>2783681</v>
      </c>
      <c r="C697" s="80" t="str">
        <f>VLOOKUP($A697,'Sheet1 - Table (1)'!$A$8:$AG$1186,COLUMN(C$7),FALSE)</f>
        <v>Rubrics Global Fixed Income UCITS A USD</v>
      </c>
      <c r="D697" s="82">
        <f>VLOOKUP($A697,'Sheet1 - Table (1)'!$A$8:$AG$1186,COLUMN(D$7),FALSE)</f>
        <v>43864</v>
      </c>
      <c r="E697" s="124">
        <f>VLOOKUP($A697,'Sheet1 - Table (1)'!$A$8:$AG$1186,COLUMN(E$7),FALSE)</f>
        <v>0.79</v>
      </c>
      <c r="F697" s="80" t="b">
        <f>VLOOKUP($A697,'Sheet1 - Table (1)'!$A$8:$AG$1186,COLUMN(F$7),FALSE)</f>
        <v>1</v>
      </c>
      <c r="G697" s="80" t="str">
        <f>VLOOKUP($A697,'Sheet1 - Table (1)'!$A$8:$AG$1186,COLUMN(G$7),FALSE)</f>
        <v>Ireland</v>
      </c>
      <c r="H697" s="80" t="str">
        <f>VLOOKUP($A697,'Sheet1 - Table (1)'!$A$8:$AG$1186,COLUMN(H$7),FALSE)</f>
        <v>USD</v>
      </c>
      <c r="I697" s="80" t="str">
        <f>VLOOKUP($A697,'Sheet1 - Table (1)'!$A$8:$AG$1186,COLUMN(I$7),FALSE)</f>
        <v>Fonds de placement</v>
      </c>
      <c r="J697" s="80" t="str">
        <f>VLOOKUP($A697,'Sheet1 - Table (1)'!$A$8:$AG$1186,COLUMN(J$7),FALSE)</f>
        <v>Obligation</v>
      </c>
      <c r="K697" s="82">
        <f>VLOOKUP($A697,'Sheet1 - Table (1)'!$A$8:$AG$1186,COLUMN(K$7),FALSE)</f>
        <v>44255</v>
      </c>
      <c r="L697" s="81">
        <v>1190</v>
      </c>
      <c r="M697" s="80" t="str">
        <f>VLOOKUP($A697,'Sheet1 - Table (1)'!$A$8:$AG$1186,COLUMN(M$7),FALSE)</f>
        <v>Retained</v>
      </c>
      <c r="N697" s="80">
        <f>VLOOKUP($A697,'Sheet1 - Table (1)'!$A$8:$AG$1186,COLUMN(N$7),FALSE)</f>
        <v>0</v>
      </c>
      <c r="O697" s="80" t="b">
        <f>VLOOKUP($A697,'Sheet1 - Table (1)'!$A$8:$AG$1186,COLUMN(O$7),FALSE)</f>
        <v>1</v>
      </c>
      <c r="P697" s="80" t="b">
        <f>VLOOKUP($A697,'Sheet1 - Table (1)'!$A$8:$AG$1186,COLUMN(P$7),FALSE)</f>
        <v>1</v>
      </c>
      <c r="Q697" s="80">
        <f>VLOOKUP($A697,'Sheet1 - Table (1)'!$A$8:$AG$1186,COLUMN(Q$7),FALSE)</f>
        <v>0</v>
      </c>
      <c r="R697" s="80" t="b">
        <f>VLOOKUP($A697,'Sheet1 - Table (1)'!$A$8:$AG$1186,COLUMN(R$7),FALSE)</f>
        <v>1</v>
      </c>
      <c r="S697" s="80" t="b">
        <f>VLOOKUP($A697,'Sheet1 - Table (1)'!$A$8:$AG$1186,COLUMN(S$7),FALSE)</f>
        <v>1</v>
      </c>
      <c r="T697" s="80" t="b">
        <f>VLOOKUP($A697,'Sheet1 - Table (1)'!$A$8:$AG$1186,COLUMN(T$7),FALSE)</f>
        <v>1</v>
      </c>
      <c r="U697" s="80" t="str">
        <f t="shared" si="131"/>
        <v>FR-IT-SP-GE-UK</v>
      </c>
      <c r="V697" s="80" t="str">
        <f>VLOOKUP($A697,'Sheet1 - Table (1)'!$A$8:$AG$1186,COLUMN(V$7)+3,FALSE)</f>
        <v>ICVC</v>
      </c>
      <c r="W697" s="80" t="str">
        <f>VLOOKUP(A697,'Sheet1 - Table (1)'!$A$8:$AF$10075,MATCH($W$8,'Sheet1 - Table (1)'!$10:$10,0),FALSE)</f>
        <v>Détermination des Prix Quotidien</v>
      </c>
      <c r="X697" s="80">
        <f>VLOOKUP(A697,'Sheet1 - Table (1)'!$A$8:$AAB$10075,MATCH($X$8,'Sheet1 - Table (1)'!$10:$10,0),FALSE)</f>
        <v>0</v>
      </c>
      <c r="Y697" s="96" t="str">
        <f t="shared" si="127"/>
        <v>Fonds de placement</v>
      </c>
      <c r="AA697" s="96" t="s">
        <v>1823</v>
      </c>
      <c r="AB697" s="96" t="s">
        <v>2481</v>
      </c>
      <c r="AC697" s="214" t="s">
        <v>140</v>
      </c>
      <c r="AD697" s="214" t="s">
        <v>2064</v>
      </c>
      <c r="AE697" s="214" t="s">
        <v>2542</v>
      </c>
      <c r="AF697" s="246" t="s">
        <v>2546</v>
      </c>
      <c r="AG697" s="96" t="s">
        <v>2687</v>
      </c>
      <c r="AI697" s="149" t="s">
        <v>137</v>
      </c>
      <c r="AJ697" s="96" t="s">
        <v>793</v>
      </c>
      <c r="AK697" s="96" t="s">
        <v>140</v>
      </c>
      <c r="AL697" s="96" t="s">
        <v>2481</v>
      </c>
      <c r="AM697" s="96" t="str">
        <f>IF(AND(AK697="Obligations",AP697="Courbe CHF"),"Obligations CHF",IF(AND(AY697=100%,BK697=100%),AK697&amp;" CHF",IF(OR(AK697="Obligations",AK697="Actions",AK697="Liquidités"),AK697&amp;" étrangères" &amp; IF(AY697=100%," hedged",""),AK697&amp;" étrangers" &amp; IF(AY697=100%," hedged",""))))</f>
        <v>Obligations étrangères</v>
      </c>
      <c r="AO697" s="96" t="s">
        <v>2064</v>
      </c>
      <c r="AP697" s="96" t="s">
        <v>74</v>
      </c>
      <c r="AQ697" s="130">
        <f t="shared" si="132"/>
        <v>3.41</v>
      </c>
      <c r="AR697" s="138">
        <f t="shared" si="132"/>
        <v>4.0800000000000003E-2</v>
      </c>
      <c r="AS697" s="138">
        <f t="shared" si="133"/>
        <v>3.2899999999999999E-2</v>
      </c>
      <c r="AT697" s="138">
        <f t="shared" si="134"/>
        <v>0.161</v>
      </c>
      <c r="AU697" s="138">
        <f t="shared" si="134"/>
        <v>0.16</v>
      </c>
      <c r="AV697" s="138">
        <f t="shared" si="134"/>
        <v>0.36899999999999999</v>
      </c>
      <c r="AW697" s="138">
        <f t="shared" si="134"/>
        <v>0.31</v>
      </c>
      <c r="BB697" s="101">
        <v>1</v>
      </c>
      <c r="BK697" s="101">
        <v>0.3</v>
      </c>
      <c r="BN697" s="101">
        <v>0.6</v>
      </c>
      <c r="BR697" s="101">
        <v>0.1</v>
      </c>
      <c r="BV697" s="101">
        <v>0.36499999999999999</v>
      </c>
      <c r="BW697" s="101">
        <v>0.63500000000000001</v>
      </c>
      <c r="BX697" s="121" t="s">
        <v>1857</v>
      </c>
      <c r="BY697" s="96" t="s">
        <v>2032</v>
      </c>
      <c r="BZ697" s="101" t="str">
        <f t="shared" si="130"/>
        <v/>
      </c>
      <c r="CA697" s="101" t="s">
        <v>4051</v>
      </c>
      <c r="CB697" s="122" t="s">
        <v>4216</v>
      </c>
      <c r="CC697" s="101" t="s">
        <v>4594</v>
      </c>
      <c r="CD697" s="42" t="s">
        <v>4374</v>
      </c>
      <c r="CE697" s="42" t="s">
        <v>4374</v>
      </c>
      <c r="CF697" s="42" t="str">
        <f>IFERROR(VLOOKUP(Funds[[#This Row],[Code ISIN]],[1]GLOBAL!$C$1:$L$27,10,FALSE)," ")</f>
        <v xml:space="preserve"> </v>
      </c>
      <c r="CG697" s="42" t="s">
        <v>4374</v>
      </c>
      <c r="CH697" s="42" t="s">
        <v>4374</v>
      </c>
      <c r="CI697" s="42" t="s">
        <v>4374</v>
      </c>
      <c r="CJ697" s="136">
        <f>CJ696</f>
        <v>42814</v>
      </c>
      <c r="CK697" s="96" t="s">
        <v>4374</v>
      </c>
      <c r="CL697" s="246" t="str">
        <f>VLOOKUP(Funds[[#This Row],[Code ISIN]],'Sheet1 - Table (1)'!$A$10:$AF$110017,MATCH("Funds Liquidity",'Sheet1 - Table (1)'!$10:$10,0),FALSE)</f>
        <v>Jour</v>
      </c>
      <c r="CP697" s="246" t="s">
        <v>2687</v>
      </c>
    </row>
    <row r="698" spans="1:94">
      <c r="A698" s="99" t="s">
        <v>963</v>
      </c>
      <c r="B698" s="305">
        <f>IF(ISERROR(VALUE(VLOOKUP($A698,'Sheet1 - Table (1)'!$A$8:$AG$1186,COLUMN(B$7),FALSE))),VLOOKUP(A698,TK_MANQUANTS,2,FALSE),IF(VALUE(VLOOKUP($A698,'Sheet1 - Table (1)'!$A$8:$AG$1186,COLUMN(B$7),FALSE))=0,VLOOKUP(A698,TK_MANQUANTS,2,FALSE),VALUE(VLOOKUP($A698,'Sheet1 - Table (1)'!$A$8:$AG$1186,COLUMN(B$7),FALSE))))</f>
        <v>22067241</v>
      </c>
      <c r="C698" s="80" t="str">
        <f>VLOOKUP($A698,'Sheet1 - Table (1)'!$A$8:$AG$1186,COLUMN(C$7),FALSE)</f>
        <v>Schroder GAIA Cat Bond EUR H IF Acc</v>
      </c>
      <c r="D698" s="82">
        <f>VLOOKUP($A698,'Sheet1 - Table (1)'!$A$8:$AG$1186,COLUMN(D$7),FALSE)</f>
        <v>44084</v>
      </c>
      <c r="E698" s="124">
        <f>VLOOKUP($A698,'Sheet1 - Table (1)'!$A$8:$AG$1186,COLUMN(E$7),FALSE)</f>
        <v>1.33</v>
      </c>
      <c r="F698" s="80" t="b">
        <f>VLOOKUP($A698,'Sheet1 - Table (1)'!$A$8:$AG$1186,COLUMN(F$7),FALSE)</f>
        <v>1</v>
      </c>
      <c r="G698" s="80" t="str">
        <f>VLOOKUP($A698,'Sheet1 - Table (1)'!$A$8:$AG$1186,COLUMN(G$7),FALSE)</f>
        <v>Luxembourg</v>
      </c>
      <c r="H698" s="80" t="str">
        <f>VLOOKUP($A698,'Sheet1 - Table (1)'!$A$8:$AG$1186,COLUMN(H$7),FALSE)</f>
        <v>EUR</v>
      </c>
      <c r="I698" s="80" t="str">
        <f>VLOOKUP($A698,'Sheet1 - Table (1)'!$A$8:$AG$1186,COLUMN(I$7),FALSE)</f>
        <v>Fonds de placement</v>
      </c>
      <c r="J698" s="80" t="str">
        <f>VLOOKUP($A698,'Sheet1 - Table (1)'!$A$8:$AG$1186,COLUMN(J$7),FALSE)</f>
        <v>Alternatives</v>
      </c>
      <c r="K698" s="82">
        <f>VLOOKUP($A698,'Sheet1 - Table (1)'!$A$8:$AG$1186,COLUMN(K$7),FALSE)</f>
        <v>44255</v>
      </c>
      <c r="L698" s="80">
        <f>VLOOKUP($A698,'Sheet1 - Table (1)'!$A$8:$AG$1186,COLUMN(L$7),FALSE)</f>
        <v>1619.8529619999999</v>
      </c>
      <c r="M698" s="80" t="str">
        <f>VLOOKUP($A698,'Sheet1 - Table (1)'!$A$8:$AG$1186,COLUMN(M$7),FALSE)</f>
        <v>Retained</v>
      </c>
      <c r="N698" s="80">
        <f>VLOOKUP($A698,'Sheet1 - Table (1)'!$A$8:$AG$1186,COLUMN(N$7),FALSE)</f>
        <v>0</v>
      </c>
      <c r="O698" s="80" t="b">
        <f>VLOOKUP($A698,'Sheet1 - Table (1)'!$A$8:$AG$1186,COLUMN(O$7),FALSE)</f>
        <v>1</v>
      </c>
      <c r="P698" s="80" t="b">
        <f>VLOOKUP($A698,'Sheet1 - Table (1)'!$A$8:$AG$1186,COLUMN(P$7),FALSE)</f>
        <v>1</v>
      </c>
      <c r="Q698" s="80" t="b">
        <f>VLOOKUP($A698,'Sheet1 - Table (1)'!$A$8:$AG$1186,COLUMN(Q$7),FALSE)</f>
        <v>1</v>
      </c>
      <c r="R698" s="80" t="b">
        <f>VLOOKUP($A698,'Sheet1 - Table (1)'!$A$8:$AG$1186,COLUMN(R$7),FALSE)</f>
        <v>1</v>
      </c>
      <c r="S698" s="80" t="b">
        <f>VLOOKUP($A698,'Sheet1 - Table (1)'!$A$8:$AG$1186,COLUMN(S$7),FALSE)</f>
        <v>1</v>
      </c>
      <c r="T698" s="80" t="b">
        <f>VLOOKUP($A698,'Sheet1 - Table (1)'!$A$8:$AG$1186,COLUMN(T$7),FALSE)</f>
        <v>1</v>
      </c>
      <c r="U698" s="80" t="str">
        <f t="shared" si="131"/>
        <v>FR-IT-NE-SP-GE-UK</v>
      </c>
      <c r="V698" s="80" t="str">
        <f>VLOOKUP($A698,'Sheet1 - Table (1)'!$A$8:$AG$1186,COLUMN(V$7)+3,FALSE)</f>
        <v>LU - SICAV - Parte 1</v>
      </c>
      <c r="W698" s="80" t="str">
        <f>VLOOKUP(A698,'Sheet1 - Table (1)'!$A$8:$AF$10075,MATCH($W$8,'Sheet1 - Table (1)'!$10:$10,0),FALSE)</f>
        <v>Détermination Hebomadaire des Prix le Vendredi</v>
      </c>
      <c r="X698" s="80">
        <f>VLOOKUP(A698,'Sheet1 - Table (1)'!$A$8:$AAB$10075,MATCH($X$8,'Sheet1 - Table (1)'!$10:$10,0),FALSE)</f>
        <v>0</v>
      </c>
      <c r="Y698" s="96" t="str">
        <f t="shared" si="127"/>
        <v>Fonds de placement</v>
      </c>
      <c r="AA698" s="96" t="s">
        <v>1823</v>
      </c>
      <c r="AB698" s="96" t="s">
        <v>2874</v>
      </c>
      <c r="AC698" s="214" t="s">
        <v>2874</v>
      </c>
      <c r="AG698" s="96" t="s">
        <v>2803</v>
      </c>
      <c r="AH698" s="96" t="s">
        <v>2803</v>
      </c>
      <c r="AI698" s="96" t="s">
        <v>382</v>
      </c>
      <c r="AJ698" s="96" t="s">
        <v>382</v>
      </c>
      <c r="AK698" s="96" t="s">
        <v>1803</v>
      </c>
      <c r="AL698" s="96" t="s">
        <v>382</v>
      </c>
      <c r="AM698" s="96" t="s">
        <v>2720</v>
      </c>
      <c r="AN698" s="139">
        <v>1</v>
      </c>
      <c r="AO698" s="96" t="s">
        <v>2874</v>
      </c>
      <c r="AP698" s="96" t="s">
        <v>74</v>
      </c>
      <c r="AQ698" s="130">
        <f t="shared" si="132"/>
        <v>3.41</v>
      </c>
      <c r="AR698" s="138">
        <f t="shared" si="132"/>
        <v>4.0800000000000003E-2</v>
      </c>
      <c r="AS698" s="138">
        <f t="shared" si="133"/>
        <v>2.7500000000000004E-2</v>
      </c>
      <c r="AT698" s="138">
        <f t="shared" si="134"/>
        <v>0.161</v>
      </c>
      <c r="AU698" s="138">
        <f t="shared" si="134"/>
        <v>0.16</v>
      </c>
      <c r="AV698" s="138">
        <f t="shared" si="134"/>
        <v>0.36899999999999999</v>
      </c>
      <c r="AW698" s="138">
        <f t="shared" si="134"/>
        <v>0.31</v>
      </c>
      <c r="AY698" s="101">
        <v>1</v>
      </c>
      <c r="BK698" s="101">
        <v>1</v>
      </c>
      <c r="BT698" s="101" t="s">
        <v>1505</v>
      </c>
      <c r="BU698" s="101" t="s">
        <v>1505</v>
      </c>
      <c r="BV698" s="101">
        <v>0</v>
      </c>
      <c r="BW698" s="101">
        <v>1</v>
      </c>
      <c r="BX698" s="121" t="s">
        <v>1851</v>
      </c>
      <c r="BZ698" s="101" t="str">
        <f t="shared" si="130"/>
        <v/>
      </c>
      <c r="CA698" s="101" t="s">
        <v>4051</v>
      </c>
      <c r="CB698" s="122" t="s">
        <v>3753</v>
      </c>
      <c r="CC698" s="137" t="s">
        <v>4003</v>
      </c>
      <c r="CD698" s="42" t="s">
        <v>4374</v>
      </c>
      <c r="CE698" s="42" t="s">
        <v>1633</v>
      </c>
      <c r="CF698" s="42" t="str">
        <f>IFERROR(VLOOKUP(Funds[[#This Row],[Code ISIN]],[1]GLOBAL!$C$1:$L$27,10,FALSE)," ")</f>
        <v xml:space="preserve"> </v>
      </c>
      <c r="CG698" s="42" t="s">
        <v>1633</v>
      </c>
      <c r="CH698" s="42" t="s">
        <v>4374</v>
      </c>
      <c r="CI698" s="42" t="s">
        <v>4374</v>
      </c>
      <c r="CJ698" s="136">
        <f>CJ697</f>
        <v>42814</v>
      </c>
      <c r="CK698" s="96" t="s">
        <v>4407</v>
      </c>
      <c r="CL698" s="246" t="str">
        <f>VLOOKUP(Funds[[#This Row],[Code ISIN]],'Sheet1 - Table (1)'!$A$10:$AF$110017,MATCH("Funds Liquidity",'Sheet1 - Table (1)'!$10:$10,0),FALSE)</f>
        <v>&gt;=Mois</v>
      </c>
      <c r="CO698" s="246" t="s">
        <v>2803</v>
      </c>
    </row>
    <row r="699" spans="1:94">
      <c r="A699" s="99" t="s">
        <v>965</v>
      </c>
      <c r="B699" s="305">
        <f>IF(ISERROR(VALUE(VLOOKUP($A699,'Sheet1 - Table (1)'!$A$8:$AG$1186,COLUMN(B$7),FALSE))),VLOOKUP(A699,TK_MANQUANTS,2,FALSE),IF(VALUE(VLOOKUP($A699,'Sheet1 - Table (1)'!$A$8:$AG$1186,COLUMN(B$7),FALSE))=0,VLOOKUP(A699,TK_MANQUANTS,2,FALSE),VALUE(VLOOKUP($A699,'Sheet1 - Table (1)'!$A$8:$AG$1186,COLUMN(B$7),FALSE))))</f>
        <v>22067099</v>
      </c>
      <c r="C699" s="80" t="str">
        <f>VLOOKUP($A699,'Sheet1 - Table (1)'!$A$8:$AG$1186,COLUMN(C$7),FALSE)</f>
        <v>Schroder GAIA Cat Bond IF Acc</v>
      </c>
      <c r="D699" s="82">
        <f>VLOOKUP($A699,'Sheet1 - Table (1)'!$A$8:$AG$1186,COLUMN(D$7),FALSE)</f>
        <v>44084</v>
      </c>
      <c r="E699" s="124">
        <f>VLOOKUP($A699,'Sheet1 - Table (1)'!$A$8:$AG$1186,COLUMN(E$7),FALSE)</f>
        <v>1.32</v>
      </c>
      <c r="F699" s="80" t="b">
        <f>VLOOKUP($A699,'Sheet1 - Table (1)'!$A$8:$AG$1186,COLUMN(F$7),FALSE)</f>
        <v>1</v>
      </c>
      <c r="G699" s="80" t="str">
        <f>VLOOKUP($A699,'Sheet1 - Table (1)'!$A$8:$AG$1186,COLUMN(G$7),FALSE)</f>
        <v>Luxembourg</v>
      </c>
      <c r="H699" s="80" t="str">
        <f>VLOOKUP($A699,'Sheet1 - Table (1)'!$A$8:$AG$1186,COLUMN(H$7),FALSE)</f>
        <v>USD</v>
      </c>
      <c r="I699" s="80" t="str">
        <f>VLOOKUP($A699,'Sheet1 - Table (1)'!$A$8:$AG$1186,COLUMN(I$7),FALSE)</f>
        <v>Fonds de placement</v>
      </c>
      <c r="J699" s="80" t="str">
        <f>VLOOKUP($A699,'Sheet1 - Table (1)'!$A$8:$AG$1186,COLUMN(J$7),FALSE)</f>
        <v>Alternatives</v>
      </c>
      <c r="K699" s="82">
        <f>VLOOKUP($A699,'Sheet1 - Table (1)'!$A$8:$AG$1186,COLUMN(K$7),FALSE)</f>
        <v>44255</v>
      </c>
      <c r="L699" s="80">
        <f>VLOOKUP($A699,'Sheet1 - Table (1)'!$A$8:$AG$1186,COLUMN(L$7),FALSE)</f>
        <v>1619.8529619999999</v>
      </c>
      <c r="M699" s="80" t="str">
        <f>VLOOKUP($A699,'Sheet1 - Table (1)'!$A$8:$AG$1186,COLUMN(M$7),FALSE)</f>
        <v>Retained</v>
      </c>
      <c r="N699" s="80">
        <f>VLOOKUP($A699,'Sheet1 - Table (1)'!$A$8:$AG$1186,COLUMN(N$7),FALSE)</f>
        <v>0</v>
      </c>
      <c r="O699" s="80" t="b">
        <f>VLOOKUP($A699,'Sheet1 - Table (1)'!$A$8:$AG$1186,COLUMN(O$7),FALSE)</f>
        <v>1</v>
      </c>
      <c r="P699" s="80" t="b">
        <f>VLOOKUP($A699,'Sheet1 - Table (1)'!$A$8:$AG$1186,COLUMN(P$7),FALSE)</f>
        <v>1</v>
      </c>
      <c r="Q699" s="80" t="b">
        <f>VLOOKUP($A699,'Sheet1 - Table (1)'!$A$8:$AG$1186,COLUMN(Q$7),FALSE)</f>
        <v>1</v>
      </c>
      <c r="R699" s="80" t="b">
        <f>VLOOKUP($A699,'Sheet1 - Table (1)'!$A$8:$AG$1186,COLUMN(R$7),FALSE)</f>
        <v>1</v>
      </c>
      <c r="S699" s="80" t="b">
        <f>VLOOKUP($A699,'Sheet1 - Table (1)'!$A$8:$AG$1186,COLUMN(S$7),FALSE)</f>
        <v>1</v>
      </c>
      <c r="T699" s="80" t="b">
        <f>VLOOKUP($A699,'Sheet1 - Table (1)'!$A$8:$AG$1186,COLUMN(T$7),FALSE)</f>
        <v>1</v>
      </c>
      <c r="U699" s="80" t="str">
        <f t="shared" si="131"/>
        <v>FR-IT-NE-SP-GE-UK</v>
      </c>
      <c r="V699" s="80" t="str">
        <f>VLOOKUP($A699,'Sheet1 - Table (1)'!$A$8:$AG$1186,COLUMN(V$7)+3,FALSE)</f>
        <v>LU - SICAV - Parte 1</v>
      </c>
      <c r="W699" s="80" t="str">
        <f>VLOOKUP(A699,'Sheet1 - Table (1)'!$A$8:$AF$10075,MATCH($W$8,'Sheet1 - Table (1)'!$10:$10,0),FALSE)</f>
        <v>Détermination Hebomadaire des Prix le Vendredi</v>
      </c>
      <c r="X699" s="80">
        <f>VLOOKUP(A699,'Sheet1 - Table (1)'!$A$8:$AAB$10075,MATCH($X$8,'Sheet1 - Table (1)'!$10:$10,0),FALSE)</f>
        <v>0</v>
      </c>
      <c r="Y699" s="96" t="str">
        <f t="shared" si="127"/>
        <v>Fonds de placement</v>
      </c>
      <c r="AA699" s="96" t="s">
        <v>1823</v>
      </c>
      <c r="AB699" s="96" t="s">
        <v>2874</v>
      </c>
      <c r="AC699" s="214" t="s">
        <v>2874</v>
      </c>
      <c r="AG699" s="96" t="s">
        <v>2803</v>
      </c>
      <c r="AH699" s="96" t="s">
        <v>2803</v>
      </c>
      <c r="AI699" s="96" t="s">
        <v>382</v>
      </c>
      <c r="AJ699" s="96" t="s">
        <v>382</v>
      </c>
      <c r="AK699" s="96" t="s">
        <v>1803</v>
      </c>
      <c r="AL699" s="96" t="s">
        <v>382</v>
      </c>
      <c r="AM699" s="96" t="s">
        <v>2720</v>
      </c>
      <c r="AN699" s="139">
        <v>1</v>
      </c>
      <c r="AO699" s="96" t="s">
        <v>2874</v>
      </c>
      <c r="AP699" s="96" t="s">
        <v>74</v>
      </c>
      <c r="AQ699" s="130">
        <f>AQ697</f>
        <v>3.41</v>
      </c>
      <c r="AR699" s="138">
        <f>AR697</f>
        <v>4.0800000000000003E-2</v>
      </c>
      <c r="AS699" s="138">
        <f t="shared" si="133"/>
        <v>2.7600000000000003E-2</v>
      </c>
      <c r="AT699" s="138">
        <f>AT697</f>
        <v>0.161</v>
      </c>
      <c r="AU699" s="138">
        <f>AU697</f>
        <v>0.16</v>
      </c>
      <c r="AV699" s="138">
        <f>AV697</f>
        <v>0.36899999999999999</v>
      </c>
      <c r="AW699" s="138">
        <f>AW697</f>
        <v>0.31</v>
      </c>
      <c r="BB699" s="101">
        <v>1</v>
      </c>
      <c r="BN699" s="101">
        <v>1</v>
      </c>
      <c r="BT699" s="101" t="s">
        <v>1505</v>
      </c>
      <c r="BU699" s="101" t="s">
        <v>1505</v>
      </c>
      <c r="BV699" s="101">
        <v>0</v>
      </c>
      <c r="BW699" s="101">
        <v>1</v>
      </c>
      <c r="BX699" s="121" t="s">
        <v>1851</v>
      </c>
      <c r="BZ699" s="101" t="str">
        <f t="shared" si="130"/>
        <v/>
      </c>
      <c r="CA699" s="101" t="s">
        <v>4051</v>
      </c>
      <c r="CB699" s="122" t="s">
        <v>3754</v>
      </c>
      <c r="CC699" s="137" t="s">
        <v>4011</v>
      </c>
      <c r="CD699" s="42" t="s">
        <v>4374</v>
      </c>
      <c r="CE699" s="42" t="s">
        <v>1633</v>
      </c>
      <c r="CF699" s="42" t="str">
        <f>IFERROR(VLOOKUP(Funds[[#This Row],[Code ISIN]],[1]GLOBAL!$C$1:$L$27,10,FALSE)," ")</f>
        <v xml:space="preserve"> </v>
      </c>
      <c r="CG699" s="42" t="s">
        <v>4374</v>
      </c>
      <c r="CH699" s="42" t="s">
        <v>4374</v>
      </c>
      <c r="CI699" s="42" t="s">
        <v>4374</v>
      </c>
      <c r="CJ699" s="136">
        <f>CJ697</f>
        <v>42814</v>
      </c>
      <c r="CK699" s="96" t="s">
        <v>4408</v>
      </c>
      <c r="CL699" s="246" t="str">
        <f>VLOOKUP(Funds[[#This Row],[Code ISIN]],'Sheet1 - Table (1)'!$A$10:$AF$110017,MATCH("Funds Liquidity",'Sheet1 - Table (1)'!$10:$10,0),FALSE)</f>
        <v>&gt;=Mois</v>
      </c>
      <c r="CO699" s="246" t="s">
        <v>2803</v>
      </c>
    </row>
    <row r="700" spans="1:94">
      <c r="A700" s="96" t="s">
        <v>3048</v>
      </c>
      <c r="B700" s="305">
        <f>IF(ISERROR(VALUE(VLOOKUP($A700,'Sheet1 - Table (1)'!$A$8:$AG$1186,COLUMN(B$7),FALSE))),VLOOKUP(A700,TK_MANQUANTS,2,FALSE),IF(VALUE(VLOOKUP($A700,'Sheet1 - Table (1)'!$A$8:$AG$1186,COLUMN(B$7),FALSE))=0,VLOOKUP(A700,TK_MANQUANTS,2,FALSE),VALUE(VLOOKUP($A700,'Sheet1 - Table (1)'!$A$8:$AG$1186,COLUMN(B$7),FALSE))))</f>
        <v>35804543</v>
      </c>
      <c r="C700" s="80" t="str">
        <f>VLOOKUP($A700,'Sheet1 - Table (1)'!$A$8:$AG$1186,COLUMN(C$7),FALSE)</f>
        <v>LO Funds - Euro BBB-BB Fundamental SH CHF IA</v>
      </c>
      <c r="D700" s="82">
        <f>VLOOKUP($A700,'Sheet1 - Table (1)'!$A$8:$AG$1186,COLUMN(D$7),FALSE)</f>
        <v>44135</v>
      </c>
      <c r="E700" s="124">
        <f>VLOOKUP($A700,'Sheet1 - Table (1)'!$A$8:$AG$1186,COLUMN(E$7),FALSE)</f>
        <v>0.66</v>
      </c>
      <c r="F700" s="80" t="b">
        <f>VLOOKUP($A700,'Sheet1 - Table (1)'!$A$8:$AG$1186,COLUMN(F$7),FALSE)</f>
        <v>1</v>
      </c>
      <c r="G700" s="80" t="str">
        <f>VLOOKUP($A700,'Sheet1 - Table (1)'!$A$8:$AG$1186,COLUMN(G$7),FALSE)</f>
        <v>Luxembourg</v>
      </c>
      <c r="H700" s="80" t="str">
        <f>VLOOKUP($A700,'Sheet1 - Table (1)'!$A$8:$AG$1186,COLUMN(H$7),FALSE)</f>
        <v>CHF</v>
      </c>
      <c r="I700" s="80" t="str">
        <f>VLOOKUP($A700,'Sheet1 - Table (1)'!$A$8:$AG$1186,COLUMN(I$7),FALSE)</f>
        <v>Fonds de placement</v>
      </c>
      <c r="J700" s="80" t="str">
        <f>VLOOKUP($A700,'Sheet1 - Table (1)'!$A$8:$AG$1186,COLUMN(J$7),FALSE)</f>
        <v>Obligation</v>
      </c>
      <c r="K700" s="82">
        <f>VLOOKUP($A700,'Sheet1 - Table (1)'!$A$8:$AG$1186,COLUMN(K$7),FALSE)</f>
        <v>44255</v>
      </c>
      <c r="L700" s="80">
        <f>VLOOKUP($A700,'Sheet1 - Table (1)'!$A$8:$AG$1186,COLUMN(L$7),FALSE)</f>
        <v>644.67957149999995</v>
      </c>
      <c r="M700" s="80" t="str">
        <f>VLOOKUP($A700,'Sheet1 - Table (1)'!$A$8:$AG$1186,COLUMN(M$7),FALSE)</f>
        <v>Retained</v>
      </c>
      <c r="N700" s="80">
        <f>VLOOKUP($A700,'Sheet1 - Table (1)'!$A$8:$AG$1186,COLUMN(N$7),FALSE)</f>
        <v>0</v>
      </c>
      <c r="O700" s="80" t="b">
        <f>VLOOKUP($A700,'Sheet1 - Table (1)'!$A$8:$AG$1186,COLUMN(O$7),FALSE)</f>
        <v>1</v>
      </c>
      <c r="P700" s="80">
        <f>VLOOKUP($A700,'Sheet1 - Table (1)'!$A$8:$AG$1186,COLUMN(P$7),FALSE)</f>
        <v>0</v>
      </c>
      <c r="Q700" s="80" t="b">
        <f>VLOOKUP($A700,'Sheet1 - Table (1)'!$A$8:$AG$1186,COLUMN(Q$7),FALSE)</f>
        <v>1</v>
      </c>
      <c r="R700" s="80">
        <f>VLOOKUP($A700,'Sheet1 - Table (1)'!$A$8:$AG$1186,COLUMN(R$7),FALSE)</f>
        <v>0</v>
      </c>
      <c r="S700" s="80">
        <f>VLOOKUP($A700,'Sheet1 - Table (1)'!$A$8:$AG$1186,COLUMN(S$7),FALSE)</f>
        <v>0</v>
      </c>
      <c r="T700" s="80">
        <f>VLOOKUP($A700,'Sheet1 - Table (1)'!$A$8:$AG$1186,COLUMN(T$7),FALSE)</f>
        <v>0</v>
      </c>
      <c r="U700" s="80" t="str">
        <f t="shared" si="131"/>
        <v>FR-NE</v>
      </c>
      <c r="V700" s="80" t="str">
        <f>VLOOKUP($A700,'Sheet1 - Table (1)'!$A$8:$AG$1186,COLUMN(V$7)+3,FALSE)</f>
        <v>LU - SICAV - Parte 1</v>
      </c>
      <c r="W700" s="80" t="str">
        <f>VLOOKUP(A700,'Sheet1 - Table (1)'!$A$8:$AF$10075,MATCH($W$8,'Sheet1 - Table (1)'!$10:$10,0),FALSE)</f>
        <v>Détermination des Prix Quotidien</v>
      </c>
      <c r="X700" s="80">
        <f>VLOOKUP(A700,'Sheet1 - Table (1)'!$A$8:$AAB$10075,MATCH($X$8,'Sheet1 - Table (1)'!$10:$10,0),FALSE)</f>
        <v>0</v>
      </c>
      <c r="Y700" s="96" t="str">
        <f t="shared" si="127"/>
        <v>Fonds de placement</v>
      </c>
      <c r="AA700" s="96" t="s">
        <v>1823</v>
      </c>
      <c r="AB700" s="96" t="s">
        <v>2481</v>
      </c>
      <c r="AC700" s="214" t="s">
        <v>140</v>
      </c>
      <c r="AD700" s="214" t="s">
        <v>5104</v>
      </c>
      <c r="AE700" s="96" t="s">
        <v>5104</v>
      </c>
      <c r="AF700" s="246" t="s">
        <v>5104</v>
      </c>
      <c r="AG700" s="96" t="s">
        <v>79</v>
      </c>
      <c r="AI700" s="96" t="s">
        <v>79</v>
      </c>
      <c r="AJ700" s="96" t="s">
        <v>140</v>
      </c>
      <c r="AK700" s="96" t="s">
        <v>140</v>
      </c>
      <c r="AL700" s="96" t="s">
        <v>2481</v>
      </c>
      <c r="AM700" s="96" t="str">
        <f t="shared" ref="AM700:AM707" si="135">IF(AND(AK700="Obligations",AP700="Courbe CHF"),"Obligations CHF",IF(AND(AX700=100%,BJ700=100%),AK700&amp;" CHF",IF(OR(AK700="Obligations",AK700="Actions",AK700="Liquidités"),AK700&amp;" étrangères" &amp; IF(AX700=100%," hedged",""),AK700&amp;" étrangers" &amp; IF(AX700=100%," hedged",""))))</f>
        <v>Obligations étrangères hedged</v>
      </c>
      <c r="AO700" s="96" t="s">
        <v>2481</v>
      </c>
      <c r="AP700" s="96" t="s">
        <v>75</v>
      </c>
      <c r="AQ700" s="96">
        <v>5.05</v>
      </c>
      <c r="AR700" s="101">
        <v>1.89E-2</v>
      </c>
      <c r="AS700" s="101">
        <f t="shared" si="133"/>
        <v>1.23E-2</v>
      </c>
      <c r="AV700" s="101">
        <v>0.57499999999999996</v>
      </c>
      <c r="AW700" s="101">
        <v>0.42499999999999999</v>
      </c>
      <c r="AX700" s="101">
        <v>1</v>
      </c>
      <c r="BJ700" s="129"/>
      <c r="BK700" s="129">
        <v>1</v>
      </c>
      <c r="BL700" s="129"/>
      <c r="BM700" s="129"/>
      <c r="BN700" s="129"/>
      <c r="BO700" s="129"/>
      <c r="BP700" s="129"/>
      <c r="BQ700" s="129"/>
      <c r="BR700" s="129"/>
      <c r="BW700" s="101">
        <v>1</v>
      </c>
      <c r="BZ700" s="101" t="str">
        <f>IF(AJ700="Obligations",AP700&amp;" "&amp;AI700&amp;" "&amp;IF(AI700="High Yield",IF(AQ700&lt;2.5,"SHORT",IF(AQ700&gt;4,"LONG","MID")),IF(AQ700&lt;3.5,"SHORT",IF(AQ700&gt;8,"LONG","MID"))),"")</f>
        <v>Courbe EUR High Yield LONG</v>
      </c>
      <c r="CA700" s="101" t="s">
        <v>70</v>
      </c>
      <c r="CB700" s="101"/>
      <c r="CC700" s="101" t="s">
        <v>70</v>
      </c>
      <c r="CD700" s="42" t="s">
        <v>4374</v>
      </c>
      <c r="CE700" s="42" t="s">
        <v>4374</v>
      </c>
      <c r="CF700" s="42" t="str">
        <f>IFERROR(VLOOKUP(Funds[[#This Row],[Code ISIN]],[1]GLOBAL!$C$1:$L$27,10,FALSE)," ")</f>
        <v xml:space="preserve"> </v>
      </c>
      <c r="CG700" s="42" t="s">
        <v>4374</v>
      </c>
      <c r="CH700" s="42" t="s">
        <v>4374</v>
      </c>
      <c r="CI700" s="42" t="s">
        <v>4374</v>
      </c>
      <c r="CJ700" s="123">
        <v>42825</v>
      </c>
      <c r="CK700" s="96" t="s">
        <v>4374</v>
      </c>
      <c r="CL700" s="246" t="str">
        <f>VLOOKUP(Funds[[#This Row],[Code ISIN]],'Sheet1 - Table (1)'!$A$10:$AF$110017,MATCH("Funds Liquidity",'Sheet1 - Table (1)'!$10:$10,0),FALSE)</f>
        <v>Jour</v>
      </c>
      <c r="CO700" s="246" t="s">
        <v>79</v>
      </c>
    </row>
    <row r="701" spans="1:94">
      <c r="A701" s="80" t="s">
        <v>1389</v>
      </c>
      <c r="B701" s="305">
        <f>IF(ISERROR(VALUE(VLOOKUP($A701,'Sheet1 - Table (1)'!$A$8:$AG$1186,COLUMN(B$7),FALSE))),VLOOKUP(A701,TK_MANQUANTS,2,FALSE),IF(VALUE(VLOOKUP($A701,'Sheet1 - Table (1)'!$A$8:$AG$1186,COLUMN(B$7),FALSE))=0,VLOOKUP(A701,TK_MANQUANTS,2,FALSE),VALUE(VLOOKUP($A701,'Sheet1 - Table (1)'!$A$8:$AG$1186,COLUMN(B$7),FALSE))))</f>
        <v>1624349</v>
      </c>
      <c r="C701" s="80" t="str">
        <f>VLOOKUP($A701,'Sheet1 - Table (1)'!$A$8:$AG$1186,COLUMN(C$7),FALSE)</f>
        <v>Aviva Investors Credit Europe IC</v>
      </c>
      <c r="D701" s="82">
        <f>VLOOKUP($A701,'Sheet1 - Table (1)'!$A$8:$AG$1186,COLUMN(D$7),FALSE)</f>
        <v>44104</v>
      </c>
      <c r="E701" s="124">
        <f>VLOOKUP($A701,'Sheet1 - Table (1)'!$A$8:$AG$1186,COLUMN(E$7),FALSE)</f>
        <v>0.4</v>
      </c>
      <c r="F701" s="80" t="b">
        <f>VLOOKUP($A701,'Sheet1 - Table (1)'!$A$8:$AG$1186,COLUMN(F$7),FALSE)</f>
        <v>1</v>
      </c>
      <c r="G701" s="80" t="str">
        <f>VLOOKUP($A701,'Sheet1 - Table (1)'!$A$8:$AG$1186,COLUMN(G$7),FALSE)</f>
        <v>France</v>
      </c>
      <c r="H701" s="80" t="str">
        <f>VLOOKUP($A701,'Sheet1 - Table (1)'!$A$8:$AG$1186,COLUMN(H$7),FALSE)</f>
        <v>EUR</v>
      </c>
      <c r="I701" s="80" t="str">
        <f>VLOOKUP($A701,'Sheet1 - Table (1)'!$A$8:$AG$1186,COLUMN(I$7),FALSE)</f>
        <v>Fonds de placement</v>
      </c>
      <c r="J701" s="80" t="str">
        <f>VLOOKUP($A701,'Sheet1 - Table (1)'!$A$8:$AG$1186,COLUMN(J$7),FALSE)</f>
        <v>Obligation</v>
      </c>
      <c r="K701" s="82">
        <f>VLOOKUP($A701,'Sheet1 - Table (1)'!$A$8:$AG$1186,COLUMN(K$7),FALSE)</f>
        <v>44255</v>
      </c>
      <c r="L701" s="80">
        <f>VLOOKUP($A701,'Sheet1 - Table (1)'!$A$8:$AG$1186,COLUMN(L$7),FALSE)</f>
        <v>203.99378680000001</v>
      </c>
      <c r="M701" s="80" t="str">
        <f>VLOOKUP($A701,'Sheet1 - Table (1)'!$A$8:$AG$1186,COLUMN(M$7),FALSE)</f>
        <v>Retained</v>
      </c>
      <c r="N701" s="80">
        <f>VLOOKUP($A701,'Sheet1 - Table (1)'!$A$8:$AG$1186,COLUMN(N$7),FALSE)</f>
        <v>0</v>
      </c>
      <c r="O701" s="80" t="b">
        <f>VLOOKUP($A701,'Sheet1 - Table (1)'!$A$8:$AG$1186,COLUMN(O$7),FALSE)</f>
        <v>1</v>
      </c>
      <c r="P701" s="80">
        <f>VLOOKUP($A701,'Sheet1 - Table (1)'!$A$8:$AG$1186,COLUMN(P$7),FALSE)</f>
        <v>0</v>
      </c>
      <c r="Q701" s="80">
        <f>VLOOKUP($A701,'Sheet1 - Table (1)'!$A$8:$AG$1186,COLUMN(Q$7),FALSE)</f>
        <v>0</v>
      </c>
      <c r="R701" s="80">
        <f>VLOOKUP($A701,'Sheet1 - Table (1)'!$A$8:$AG$1186,COLUMN(R$7),FALSE)</f>
        <v>0</v>
      </c>
      <c r="S701" s="80">
        <f>VLOOKUP($A701,'Sheet1 - Table (1)'!$A$8:$AG$1186,COLUMN(S$7),FALSE)</f>
        <v>0</v>
      </c>
      <c r="T701" s="80">
        <f>VLOOKUP($A701,'Sheet1 - Table (1)'!$A$8:$AG$1186,COLUMN(T$7),FALSE)</f>
        <v>0</v>
      </c>
      <c r="U701" s="80" t="str">
        <f t="shared" si="131"/>
        <v>FR</v>
      </c>
      <c r="V701" s="80" t="str">
        <f>VLOOKUP($A701,'Sheet1 - Table (1)'!$A$8:$AG$1186,COLUMN(V$7)+3,FALSE)</f>
        <v>FR - FCP</v>
      </c>
      <c r="W701" s="80" t="str">
        <f>VLOOKUP(A701,'Sheet1 - Table (1)'!$A$8:$AF$10075,MATCH($W$8,'Sheet1 - Table (1)'!$10:$10,0),FALSE)</f>
        <v>Détermination des Prix Quotidien</v>
      </c>
      <c r="X701" s="80">
        <f>VLOOKUP(A701,'Sheet1 - Table (1)'!$A$8:$AAB$10075,MATCH($X$8,'Sheet1 - Table (1)'!$10:$10,0),FALSE)</f>
        <v>0</v>
      </c>
      <c r="Y701" s="96" t="str">
        <f t="shared" ref="Y701:Y764" si="136">IF(OR(I701="Actions",I701="Exchange Traded Funds"),"ETF","Fonds de placement")</f>
        <v>Fonds de placement</v>
      </c>
      <c r="AA701" s="96" t="s">
        <v>1823</v>
      </c>
      <c r="AB701" s="96" t="s">
        <v>2481</v>
      </c>
      <c r="AC701" s="214" t="s">
        <v>140</v>
      </c>
      <c r="AD701" s="214" t="s">
        <v>2481</v>
      </c>
      <c r="AE701" s="96" t="s">
        <v>2542</v>
      </c>
      <c r="AF701" s="246" t="s">
        <v>2481</v>
      </c>
      <c r="AI701" s="96" t="s">
        <v>380</v>
      </c>
      <c r="AJ701" s="96" t="s">
        <v>140</v>
      </c>
      <c r="AK701" s="96" t="s">
        <v>140</v>
      </c>
      <c r="AL701" s="96" t="s">
        <v>2481</v>
      </c>
      <c r="AM701" s="96" t="str">
        <f t="shared" si="135"/>
        <v>Obligations étrangères</v>
      </c>
      <c r="AO701" s="96" t="s">
        <v>2481</v>
      </c>
      <c r="AP701" s="96" t="s">
        <v>75</v>
      </c>
      <c r="AQ701" s="96">
        <v>4.9000000000000004</v>
      </c>
      <c r="AS701" s="101" t="str">
        <f t="shared" si="133"/>
        <v/>
      </c>
      <c r="AT701" s="101">
        <v>0</v>
      </c>
      <c r="AU701" s="101">
        <v>0.114</v>
      </c>
      <c r="AV701" s="101">
        <v>0.59399999999999997</v>
      </c>
      <c r="AW701" s="101">
        <v>0.29199999999999998</v>
      </c>
      <c r="AY701" s="101">
        <v>1</v>
      </c>
      <c r="BK701" s="101">
        <v>1</v>
      </c>
      <c r="BW701" s="101">
        <v>1</v>
      </c>
      <c r="BY701" s="101" t="s">
        <v>1392</v>
      </c>
      <c r="BZ701" s="101" t="str">
        <f>IF(AJ701="Obligations",AP701&amp;" "&amp;AI701&amp;" "&amp;IF(AI701="High Yield",IF(AQ701&lt;2.5,"SHORT",IF(AQ701&gt;4,"LONG","MID")),IF(AQ701&lt;3.5,"SHORT",IF(AQ701&gt;8,"LONG","MID"))),"")</f>
        <v>Courbe EUR Corporate MID</v>
      </c>
      <c r="CA701" s="101" t="s">
        <v>70</v>
      </c>
      <c r="CB701" s="101"/>
      <c r="CC701" s="101" t="s">
        <v>70</v>
      </c>
      <c r="CD701" s="42" t="s">
        <v>4374</v>
      </c>
      <c r="CE701" s="42" t="s">
        <v>4374</v>
      </c>
      <c r="CF701" s="42" t="str">
        <f>IFERROR(VLOOKUP(Funds[[#This Row],[Code ISIN]],[1]GLOBAL!$C$1:$L$27,10,FALSE)," ")</f>
        <v xml:space="preserve"> </v>
      </c>
      <c r="CG701" s="42" t="s">
        <v>4374</v>
      </c>
      <c r="CH701" s="42" t="s">
        <v>4374</v>
      </c>
      <c r="CI701" s="42" t="s">
        <v>4374</v>
      </c>
      <c r="CJ701" s="123">
        <v>42429</v>
      </c>
      <c r="CK701" s="96" t="s">
        <v>4374</v>
      </c>
      <c r="CL701" s="246" t="str">
        <f>VLOOKUP(Funds[[#This Row],[Code ISIN]],'Sheet1 - Table (1)'!$A$10:$AF$110017,MATCH("Funds Liquidity",'Sheet1 - Table (1)'!$10:$10,0),FALSE)</f>
        <v>Jour</v>
      </c>
    </row>
    <row r="702" spans="1:94">
      <c r="A702" s="80" t="s">
        <v>350</v>
      </c>
      <c r="B702" s="305">
        <f>IF(ISERROR(VALUE(VLOOKUP($A702,'Sheet1 - Table (1)'!$A$8:$AG$1186,COLUMN(B$7),FALSE))),VLOOKUP(A702,TK_MANQUANTS,2,FALSE),IF(VALUE(VLOOKUP($A702,'Sheet1 - Table (1)'!$A$8:$AG$1186,COLUMN(B$7),FALSE))=0,VLOOKUP(A702,TK_MANQUANTS,2,FALSE),VALUE(VLOOKUP($A702,'Sheet1 - Table (1)'!$A$8:$AG$1186,COLUMN(B$7),FALSE))))</f>
        <v>947743</v>
      </c>
      <c r="C702" s="80" t="str">
        <f>VLOOKUP($A702,'Sheet1 - Table (1)'!$A$8:$AG$1186,COLUMN(C$7),FALSE)</f>
        <v>Swisscanto AST Obligationen Euro Plus DT CHF</v>
      </c>
      <c r="D702" s="82">
        <f>VLOOKUP($A702,'Sheet1 - Table (1)'!$A$8:$AG$1186,COLUMN(D$7),FALSE)</f>
        <v>42551</v>
      </c>
      <c r="E702" s="124">
        <f>VLOOKUP($A702,'Sheet1 - Table (1)'!$A$8:$AG$1186,COLUMN(E$7),FALSE)</f>
        <v>0.4</v>
      </c>
      <c r="F702" s="80">
        <f>VLOOKUP($A702,'Sheet1 - Table (1)'!$A$8:$AG$1186,COLUMN(F$7),FALSE)</f>
        <v>0</v>
      </c>
      <c r="G702" s="80" t="str">
        <f>VLOOKUP($A702,'Sheet1 - Table (1)'!$A$8:$AG$1186,COLUMN(G$7),FALSE)</f>
        <v>Switzerland</v>
      </c>
      <c r="H702" s="80" t="str">
        <f>VLOOKUP($A702,'Sheet1 - Table (1)'!$A$8:$AG$1186,COLUMN(H$7),FALSE)</f>
        <v>CHF</v>
      </c>
      <c r="I702" s="80" t="str">
        <f>VLOOKUP($A702,'Sheet1 - Table (1)'!$A$8:$AG$1186,COLUMN(I$7),FALSE)</f>
        <v>Pension Funds</v>
      </c>
      <c r="J702" s="80" t="str">
        <f>VLOOKUP($A702,'Sheet1 - Table (1)'!$A$8:$AG$1186,COLUMN(J$7),FALSE)</f>
        <v>Obligation</v>
      </c>
      <c r="K702" s="82">
        <f>VLOOKUP($A702,'Sheet1 - Table (1)'!$A$8:$AG$1186,COLUMN(K$7),FALSE)</f>
        <v>0</v>
      </c>
      <c r="L702" s="80">
        <f>VLOOKUP($A702,'Sheet1 - Table (1)'!$A$8:$AG$1186,COLUMN(L$7),FALSE)</f>
        <v>0</v>
      </c>
      <c r="M702" s="80" t="str">
        <f>VLOOKUP($A702,'Sheet1 - Table (1)'!$A$8:$AG$1186,COLUMN(M$7),FALSE)</f>
        <v>Retained</v>
      </c>
      <c r="N702" s="80">
        <f>VLOOKUP($A702,'Sheet1 - Table (1)'!$A$8:$AG$1186,COLUMN(N$7),FALSE)</f>
        <v>0</v>
      </c>
      <c r="O702" s="80">
        <f>VLOOKUP($A702,'Sheet1 - Table (1)'!$A$8:$AG$1186,COLUMN(O$7),FALSE)</f>
        <v>0</v>
      </c>
      <c r="P702" s="80">
        <f>VLOOKUP($A702,'Sheet1 - Table (1)'!$A$8:$AG$1186,COLUMN(P$7),FALSE)</f>
        <v>0</v>
      </c>
      <c r="Q702" s="80">
        <f>VLOOKUP($A702,'Sheet1 - Table (1)'!$A$8:$AG$1186,COLUMN(Q$7),FALSE)</f>
        <v>0</v>
      </c>
      <c r="R702" s="80">
        <f>VLOOKUP($A702,'Sheet1 - Table (1)'!$A$8:$AG$1186,COLUMN(R$7),FALSE)</f>
        <v>0</v>
      </c>
      <c r="S702" s="80">
        <f>VLOOKUP($A702,'Sheet1 - Table (1)'!$A$8:$AG$1186,COLUMN(S$7),FALSE)</f>
        <v>0</v>
      </c>
      <c r="T702" s="80">
        <f>VLOOKUP($A702,'Sheet1 - Table (1)'!$A$8:$AG$1186,COLUMN(T$7),FALSE)</f>
        <v>0</v>
      </c>
      <c r="U702" s="80" t="str">
        <f t="shared" si="131"/>
        <v/>
      </c>
      <c r="V702" s="80" t="str">
        <f>VLOOKUP($A702,'Sheet1 - Table (1)'!$A$8:$AG$1186,COLUMN(V$7)+3,FALSE)</f>
        <v>CH - Anlagestiftung</v>
      </c>
      <c r="W702" s="80" t="str">
        <f>VLOOKUP(A702,'Sheet1 - Table (1)'!$A$8:$AF$10075,MATCH($W$8,'Sheet1 - Table (1)'!$10:$10,0),FALSE)</f>
        <v>Détermination des Prix Quotidien</v>
      </c>
      <c r="X702" s="80">
        <f>VLOOKUP(A702,'Sheet1 - Table (1)'!$A$8:$AAB$10075,MATCH($X$8,'Sheet1 - Table (1)'!$10:$10,0),FALSE)</f>
        <v>0</v>
      </c>
      <c r="Y702" s="96" t="str">
        <f t="shared" si="136"/>
        <v>Fonds de placement</v>
      </c>
      <c r="AA702" s="96" t="s">
        <v>1823</v>
      </c>
      <c r="AB702" s="96" t="s">
        <v>2481</v>
      </c>
      <c r="AC702" s="214" t="s">
        <v>140</v>
      </c>
      <c r="AD702" s="214" t="s">
        <v>2481</v>
      </c>
      <c r="AE702" s="96" t="s">
        <v>2542</v>
      </c>
      <c r="AF702" s="246" t="s">
        <v>2481</v>
      </c>
      <c r="AI702" s="96" t="s">
        <v>380</v>
      </c>
      <c r="AJ702" s="96" t="s">
        <v>140</v>
      </c>
      <c r="AK702" s="96" t="s">
        <v>140</v>
      </c>
      <c r="AL702" s="96" t="s">
        <v>2481</v>
      </c>
      <c r="AM702" s="96" t="str">
        <f t="shared" si="135"/>
        <v>Obligations étrangères</v>
      </c>
      <c r="AO702" s="96" t="s">
        <v>2481</v>
      </c>
      <c r="AP702" s="96" t="s">
        <v>75</v>
      </c>
      <c r="AQ702" s="96">
        <v>4.8</v>
      </c>
      <c r="AR702" s="101">
        <v>2.46E-2</v>
      </c>
      <c r="AS702" s="101">
        <f t="shared" si="133"/>
        <v>2.06E-2</v>
      </c>
      <c r="AY702" s="101">
        <v>1</v>
      </c>
      <c r="BK702" s="101">
        <v>1</v>
      </c>
      <c r="BW702" s="101">
        <v>1</v>
      </c>
      <c r="BY702" s="101" t="s">
        <v>93</v>
      </c>
      <c r="BZ702" s="101" t="str">
        <f>IF(AJ702="Obligations",AP702&amp;" "&amp;AI702&amp;" "&amp;IF(AI702="High Yield",IF(AQ702&lt;2.5,"SHORT",IF(AQ702&gt;4,"LONG","MID")),IF(AQ702&lt;3.5,"SHORT",IF(AQ702&gt;8,"LONG","MID"))),"")</f>
        <v>Courbe EUR Corporate MID</v>
      </c>
      <c r="CA702" s="101" t="s">
        <v>70</v>
      </c>
      <c r="CB702" s="101"/>
      <c r="CC702" s="101" t="s">
        <v>70</v>
      </c>
      <c r="CD702" s="42" t="s">
        <v>4374</v>
      </c>
      <c r="CE702" s="42" t="s">
        <v>4374</v>
      </c>
      <c r="CF702" s="42" t="str">
        <f>IFERROR(VLOOKUP(Funds[[#This Row],[Code ISIN]],[1]GLOBAL!$C$1:$L$27,10,FALSE)," ")</f>
        <v xml:space="preserve"> </v>
      </c>
      <c r="CG702" s="42" t="s">
        <v>4374</v>
      </c>
      <c r="CH702" s="42" t="s">
        <v>4374</v>
      </c>
      <c r="CI702" s="42" t="s">
        <v>4374</v>
      </c>
      <c r="CK702" s="96" t="s">
        <v>4374</v>
      </c>
      <c r="CL702" s="246" t="str">
        <f>VLOOKUP(Funds[[#This Row],[Code ISIN]],'Sheet1 - Table (1)'!$A$10:$AF$110017,MATCH("Funds Liquidity",'Sheet1 - Table (1)'!$10:$10,0),FALSE)</f>
        <v>Jour</v>
      </c>
    </row>
    <row r="703" spans="1:94">
      <c r="A703" s="80" t="s">
        <v>992</v>
      </c>
      <c r="B703" s="305">
        <f>IF(ISERROR(VALUE(VLOOKUP($A703,'Sheet1 - Table (1)'!$A$8:$AG$1186,COLUMN(B$7),FALSE))),VLOOKUP(A703,TK_MANQUANTS,2,FALSE),IF(VALUE(VLOOKUP($A703,'Sheet1 - Table (1)'!$A$8:$AG$1186,COLUMN(B$7),FALSE))=0,VLOOKUP(A703,TK_MANQUANTS,2,FALSE),VALUE(VLOOKUP($A703,'Sheet1 - Table (1)'!$A$8:$AG$1186,COLUMN(B$7),FALSE))))</f>
        <v>24698895</v>
      </c>
      <c r="C703" s="80" t="str">
        <f>VLOOKUP($A703,'Sheet1 - Table (1)'!$A$8:$AG$1186,COLUMN(C$7),FALSE)</f>
        <v>Edmond de Rothschild Invest Grade Cred B CHF H</v>
      </c>
      <c r="D703" s="82">
        <f>VLOOKUP($A703,'Sheet1 - Table (1)'!$A$8:$AG$1186,COLUMN(D$7),FALSE)</f>
        <v>43921</v>
      </c>
      <c r="E703" s="124">
        <f>VLOOKUP($A703,'Sheet1 - Table (1)'!$A$8:$AG$1186,COLUMN(E$7),FALSE)</f>
        <v>1.1100000000000001</v>
      </c>
      <c r="F703" s="80" t="b">
        <f>VLOOKUP($A703,'Sheet1 - Table (1)'!$A$8:$AG$1186,COLUMN(F$7),FALSE)</f>
        <v>1</v>
      </c>
      <c r="G703" s="80" t="str">
        <f>VLOOKUP($A703,'Sheet1 - Table (1)'!$A$8:$AG$1186,COLUMN(G$7),FALSE)</f>
        <v>Luxembourg</v>
      </c>
      <c r="H703" s="80" t="str">
        <f>VLOOKUP($A703,'Sheet1 - Table (1)'!$A$8:$AG$1186,COLUMN(H$7),FALSE)</f>
        <v>CHF</v>
      </c>
      <c r="I703" s="80" t="str">
        <f>VLOOKUP($A703,'Sheet1 - Table (1)'!$A$8:$AG$1186,COLUMN(I$7),FALSE)</f>
        <v>Fonds de placement</v>
      </c>
      <c r="J703" s="80" t="str">
        <f>VLOOKUP($A703,'Sheet1 - Table (1)'!$A$8:$AG$1186,COLUMN(J$7),FALSE)</f>
        <v>Obligation</v>
      </c>
      <c r="K703" s="82">
        <f>VLOOKUP($A703,'Sheet1 - Table (1)'!$A$8:$AG$1186,COLUMN(K$7),FALSE)</f>
        <v>44255</v>
      </c>
      <c r="L703" s="80">
        <f>VLOOKUP($A703,'Sheet1 - Table (1)'!$A$8:$AG$1186,COLUMN(L$7),FALSE)</f>
        <v>319.44490580000002</v>
      </c>
      <c r="M703" s="80" t="str">
        <f>VLOOKUP($A703,'Sheet1 - Table (1)'!$A$8:$AG$1186,COLUMN(M$7),FALSE)</f>
        <v>Paid</v>
      </c>
      <c r="N703" s="80">
        <f>VLOOKUP($A703,'Sheet1 - Table (1)'!$A$8:$AG$1186,COLUMN(N$7),FALSE)</f>
        <v>0</v>
      </c>
      <c r="O703" s="80" t="b">
        <f>VLOOKUP($A703,'Sheet1 - Table (1)'!$A$8:$AG$1186,COLUMN(O$7),FALSE)</f>
        <v>1</v>
      </c>
      <c r="P703" s="80" t="b">
        <f>VLOOKUP($A703,'Sheet1 - Table (1)'!$A$8:$AG$1186,COLUMN(P$7),FALSE)</f>
        <v>1</v>
      </c>
      <c r="Q703" s="80" t="b">
        <f>VLOOKUP($A703,'Sheet1 - Table (1)'!$A$8:$AG$1186,COLUMN(Q$7),FALSE)</f>
        <v>1</v>
      </c>
      <c r="R703" s="80" t="b">
        <f>VLOOKUP($A703,'Sheet1 - Table (1)'!$A$8:$AG$1186,COLUMN(R$7),FALSE)</f>
        <v>1</v>
      </c>
      <c r="S703" s="80">
        <f>VLOOKUP($A703,'Sheet1 - Table (1)'!$A$8:$AG$1186,COLUMN(S$7),FALSE)</f>
        <v>0</v>
      </c>
      <c r="T703" s="80">
        <f>VLOOKUP($A703,'Sheet1 - Table (1)'!$A$8:$AG$1186,COLUMN(T$7),FALSE)</f>
        <v>0</v>
      </c>
      <c r="U703" s="80" t="str">
        <f t="shared" si="131"/>
        <v>FR-IT-NE-SP</v>
      </c>
      <c r="V703" s="80" t="str">
        <f>VLOOKUP($A703,'Sheet1 - Table (1)'!$A$8:$AG$1186,COLUMN(V$7)+3,FALSE)</f>
        <v>LU - SICAV - Parte 1</v>
      </c>
      <c r="W703" s="80" t="str">
        <f>VLOOKUP(A703,'Sheet1 - Table (1)'!$A$8:$AF$10075,MATCH($W$8,'Sheet1 - Table (1)'!$10:$10,0),FALSE)</f>
        <v>Détermination des Prix Quotidien</v>
      </c>
      <c r="X703" s="80">
        <f>VLOOKUP(A703,'Sheet1 - Table (1)'!$A$8:$AAB$10075,MATCH($X$8,'Sheet1 - Table (1)'!$10:$10,0),FALSE)</f>
        <v>0</v>
      </c>
      <c r="Y703" s="96" t="str">
        <f t="shared" si="136"/>
        <v>Fonds de placement</v>
      </c>
      <c r="AA703" s="96" t="s">
        <v>1823</v>
      </c>
      <c r="AB703" s="96" t="s">
        <v>2481</v>
      </c>
      <c r="AC703" s="214" t="s">
        <v>140</v>
      </c>
      <c r="AD703" s="214" t="s">
        <v>2481</v>
      </c>
      <c r="AE703" s="96" t="s">
        <v>2542</v>
      </c>
      <c r="AF703" s="246" t="s">
        <v>2481</v>
      </c>
      <c r="AI703" s="96" t="s">
        <v>380</v>
      </c>
      <c r="AJ703" s="96" t="s">
        <v>140</v>
      </c>
      <c r="AK703" s="96" t="s">
        <v>140</v>
      </c>
      <c r="AL703" s="96" t="s">
        <v>2481</v>
      </c>
      <c r="AM703" s="96" t="str">
        <f t="shared" si="135"/>
        <v>Obligations étrangères hedged</v>
      </c>
      <c r="AO703" s="96" t="s">
        <v>2481</v>
      </c>
      <c r="AP703" s="96" t="s">
        <v>75</v>
      </c>
      <c r="AQ703" s="96">
        <v>4.67</v>
      </c>
      <c r="AR703" s="101">
        <v>1.46E-2</v>
      </c>
      <c r="AS703" s="101">
        <f t="shared" si="133"/>
        <v>3.4999999999999996E-3</v>
      </c>
      <c r="AT703" s="101">
        <v>4.3299999999999998E-2</v>
      </c>
      <c r="AU703" s="101">
        <v>0.33650000000000002</v>
      </c>
      <c r="AV703" s="101">
        <v>0.61639999999999995</v>
      </c>
      <c r="AW703" s="101">
        <v>3.8E-3</v>
      </c>
      <c r="AX703" s="101">
        <v>1</v>
      </c>
      <c r="BK703" s="101">
        <v>1</v>
      </c>
      <c r="BW703" s="101">
        <v>1</v>
      </c>
      <c r="BY703" s="101" t="s">
        <v>996</v>
      </c>
      <c r="BZ703" s="101" t="str">
        <f>IF(AJ703="Obligations",AP703&amp;" "&amp;AI703&amp;" "&amp;IF(AQ703&lt;3.5,"SHORT",IF(AQ703&gt;8,"LONG","MID")),"")</f>
        <v>Courbe EUR Corporate MID</v>
      </c>
      <c r="CA703" s="101" t="s">
        <v>70</v>
      </c>
      <c r="CB703" s="101"/>
      <c r="CC703" s="101" t="s">
        <v>70</v>
      </c>
      <c r="CD703" s="42" t="s">
        <v>4374</v>
      </c>
      <c r="CE703" s="42" t="s">
        <v>4374</v>
      </c>
      <c r="CF703" s="42" t="str">
        <f>IFERROR(VLOOKUP(Funds[[#This Row],[Code ISIN]],[1]GLOBAL!$C$1:$L$27,10,FALSE)," ")</f>
        <v xml:space="preserve"> </v>
      </c>
      <c r="CG703" s="42" t="s">
        <v>4374</v>
      </c>
      <c r="CH703" s="42" t="s">
        <v>4374</v>
      </c>
      <c r="CI703" s="42" t="s">
        <v>4374</v>
      </c>
      <c r="CJ703" s="123">
        <v>42308</v>
      </c>
      <c r="CK703" s="96" t="s">
        <v>4374</v>
      </c>
      <c r="CL703" s="246" t="str">
        <f>VLOOKUP(Funds[[#This Row],[Code ISIN]],'Sheet1 - Table (1)'!$A$10:$AF$110017,MATCH("Funds Liquidity",'Sheet1 - Table (1)'!$10:$10,0),FALSE)</f>
        <v>Jour</v>
      </c>
    </row>
    <row r="704" spans="1:94">
      <c r="A704" s="80" t="s">
        <v>1386</v>
      </c>
      <c r="B704" s="305">
        <f>IF(ISERROR(VALUE(VLOOKUP($A704,'Sheet1 - Table (1)'!$A$8:$AG$1186,COLUMN(B$7),FALSE))),VLOOKUP(A704,TK_MANQUANTS,2,FALSE),IF(VALUE(VLOOKUP($A704,'Sheet1 - Table (1)'!$A$8:$AG$1186,COLUMN(B$7),FALSE))=0,VLOOKUP(A704,TK_MANQUANTS,2,FALSE),VALUE(VLOOKUP($A704,'Sheet1 - Table (1)'!$A$8:$AG$1186,COLUMN(B$7),FALSE))))</f>
        <v>10571157</v>
      </c>
      <c r="C704" s="80" t="str">
        <f>VLOOKUP($A704,'Sheet1 - Table (1)'!$A$8:$AG$1186,COLUMN(C$7),FALSE)</f>
        <v>Swiss Life Funds (LUX) Bd Euro Corp EUR Q Cap</v>
      </c>
      <c r="D704" s="82">
        <f>VLOOKUP($A704,'Sheet1 - Table (1)'!$A$8:$AG$1186,COLUMN(D$7),FALSE)</f>
        <v>43830</v>
      </c>
      <c r="E704" s="124">
        <f>VLOOKUP($A704,'Sheet1 - Table (1)'!$A$8:$AG$1186,COLUMN(E$7),FALSE)</f>
        <v>0.67</v>
      </c>
      <c r="F704" s="80" t="b">
        <f>VLOOKUP($A704,'Sheet1 - Table (1)'!$A$8:$AG$1186,COLUMN(F$7),FALSE)</f>
        <v>1</v>
      </c>
      <c r="G704" s="80" t="str">
        <f>VLOOKUP($A704,'Sheet1 - Table (1)'!$A$8:$AG$1186,COLUMN(G$7),FALSE)</f>
        <v>Luxembourg</v>
      </c>
      <c r="H704" s="80" t="str">
        <f>VLOOKUP($A704,'Sheet1 - Table (1)'!$A$8:$AG$1186,COLUMN(H$7),FALSE)</f>
        <v>EUR</v>
      </c>
      <c r="I704" s="80" t="str">
        <f>VLOOKUP($A704,'Sheet1 - Table (1)'!$A$8:$AG$1186,COLUMN(I$7),FALSE)</f>
        <v>Fonds de placement</v>
      </c>
      <c r="J704" s="80" t="str">
        <f>VLOOKUP($A704,'Sheet1 - Table (1)'!$A$8:$AG$1186,COLUMN(J$7),FALSE)</f>
        <v>Obligation</v>
      </c>
      <c r="K704" s="82">
        <f>VLOOKUP($A704,'Sheet1 - Table (1)'!$A$8:$AG$1186,COLUMN(K$7),FALSE)</f>
        <v>44255</v>
      </c>
      <c r="L704" s="80">
        <f>VLOOKUP($A704,'Sheet1 - Table (1)'!$A$8:$AG$1186,COLUMN(L$7),FALSE)</f>
        <v>68.630136800000002</v>
      </c>
      <c r="M704" s="80" t="str">
        <f>VLOOKUP($A704,'Sheet1 - Table (1)'!$A$8:$AG$1186,COLUMN(M$7),FALSE)</f>
        <v>Retained</v>
      </c>
      <c r="N704" s="80">
        <f>VLOOKUP($A704,'Sheet1 - Table (1)'!$A$8:$AG$1186,COLUMN(N$7),FALSE)</f>
        <v>0</v>
      </c>
      <c r="O704" s="80" t="b">
        <f>VLOOKUP($A704,'Sheet1 - Table (1)'!$A$8:$AG$1186,COLUMN(O$7),FALSE)</f>
        <v>1</v>
      </c>
      <c r="P704" s="80">
        <f>VLOOKUP($A704,'Sheet1 - Table (1)'!$A$8:$AG$1186,COLUMN(P$7),FALSE)</f>
        <v>0</v>
      </c>
      <c r="Q704" s="80">
        <f>VLOOKUP($A704,'Sheet1 - Table (1)'!$A$8:$AG$1186,COLUMN(Q$7),FALSE)</f>
        <v>0</v>
      </c>
      <c r="R704" s="80">
        <f>VLOOKUP($A704,'Sheet1 - Table (1)'!$A$8:$AG$1186,COLUMN(R$7),FALSE)</f>
        <v>0</v>
      </c>
      <c r="S704" s="80">
        <f>VLOOKUP($A704,'Sheet1 - Table (1)'!$A$8:$AG$1186,COLUMN(S$7),FALSE)</f>
        <v>0</v>
      </c>
      <c r="T704" s="80">
        <f>VLOOKUP($A704,'Sheet1 - Table (1)'!$A$8:$AG$1186,COLUMN(T$7),FALSE)</f>
        <v>0</v>
      </c>
      <c r="U704" s="80" t="str">
        <f t="shared" si="131"/>
        <v>FR</v>
      </c>
      <c r="V704" s="80" t="str">
        <f>VLOOKUP($A704,'Sheet1 - Table (1)'!$A$8:$AG$1186,COLUMN(V$7)+3,FALSE)</f>
        <v>LU - SICAV - Parte 1</v>
      </c>
      <c r="W704" s="80" t="str">
        <f>VLOOKUP(A704,'Sheet1 - Table (1)'!$A$8:$AF$10075,MATCH($W$8,'Sheet1 - Table (1)'!$10:$10,0),FALSE)</f>
        <v>Détermination des Prix Quotidien</v>
      </c>
      <c r="X704" s="80">
        <f>VLOOKUP(A704,'Sheet1 - Table (1)'!$A$8:$AAB$10075,MATCH($X$8,'Sheet1 - Table (1)'!$10:$10,0),FALSE)</f>
        <v>0</v>
      </c>
      <c r="Y704" s="96" t="str">
        <f t="shared" si="136"/>
        <v>Fonds de placement</v>
      </c>
      <c r="AA704" s="96" t="s">
        <v>1823</v>
      </c>
      <c r="AB704" s="96" t="s">
        <v>2481</v>
      </c>
      <c r="AC704" s="214" t="s">
        <v>140</v>
      </c>
      <c r="AD704" s="214" t="s">
        <v>2481</v>
      </c>
      <c r="AE704" s="96" t="s">
        <v>2542</v>
      </c>
      <c r="AF704" s="246" t="s">
        <v>2481</v>
      </c>
      <c r="AI704" s="96" t="s">
        <v>380</v>
      </c>
      <c r="AJ704" s="96" t="s">
        <v>140</v>
      </c>
      <c r="AK704" s="96" t="s">
        <v>140</v>
      </c>
      <c r="AL704" s="96" t="s">
        <v>2481</v>
      </c>
      <c r="AM704" s="96" t="str">
        <f t="shared" si="135"/>
        <v>Obligations étrangères</v>
      </c>
      <c r="AO704" s="96" t="s">
        <v>2481</v>
      </c>
      <c r="AP704" s="96" t="s">
        <v>75</v>
      </c>
      <c r="AQ704" s="96">
        <v>4.57</v>
      </c>
      <c r="AS704" s="101" t="str">
        <f t="shared" si="133"/>
        <v/>
      </c>
      <c r="AT704" s="101">
        <v>9.9199999999999997E-2</v>
      </c>
      <c r="AU704" s="101">
        <v>0.13100000000000001</v>
      </c>
      <c r="AV704" s="101">
        <v>0.4128</v>
      </c>
      <c r="AW704" s="101">
        <v>0.35699999999999998</v>
      </c>
      <c r="AY704" s="101">
        <v>1</v>
      </c>
      <c r="BK704" s="101">
        <v>1</v>
      </c>
      <c r="BW704" s="101">
        <v>1</v>
      </c>
      <c r="BY704" s="101" t="s">
        <v>1392</v>
      </c>
      <c r="BZ704" s="101" t="str">
        <f>IF(AJ704="Obligations",AP704&amp;" "&amp;AI704&amp;" "&amp;IF(AQ704&lt;3.5,"SHORT",IF(AQ704&gt;8,"LONG","MID")),"")</f>
        <v>Courbe EUR Corporate MID</v>
      </c>
      <c r="CA704" s="101" t="s">
        <v>70</v>
      </c>
      <c r="CB704" s="101"/>
      <c r="CC704" s="101" t="s">
        <v>70</v>
      </c>
      <c r="CD704" s="42" t="s">
        <v>4374</v>
      </c>
      <c r="CE704" s="42" t="s">
        <v>4374</v>
      </c>
      <c r="CF704" s="42" t="str">
        <f>IFERROR(VLOOKUP(Funds[[#This Row],[Code ISIN]],[1]GLOBAL!$C$1:$L$27,10,FALSE)," ")</f>
        <v xml:space="preserve"> </v>
      </c>
      <c r="CG704" s="42" t="s">
        <v>4374</v>
      </c>
      <c r="CH704" s="42" t="s">
        <v>4374</v>
      </c>
      <c r="CI704" s="42" t="s">
        <v>4374</v>
      </c>
      <c r="CJ704" s="123">
        <v>42429</v>
      </c>
      <c r="CK704" s="96" t="s">
        <v>4374</v>
      </c>
      <c r="CL704" s="246" t="str">
        <f>VLOOKUP(Funds[[#This Row],[Code ISIN]],'Sheet1 - Table (1)'!$A$10:$AF$110017,MATCH("Funds Liquidity",'Sheet1 - Table (1)'!$10:$10,0),FALSE)</f>
        <v>Jour</v>
      </c>
    </row>
    <row r="705" spans="1:93">
      <c r="A705" s="80" t="s">
        <v>1375</v>
      </c>
      <c r="B705" s="305">
        <f>IF(ISERROR(VALUE(VLOOKUP($A705,'Sheet1 - Table (1)'!$A$8:$AG$1186,COLUMN(B$7),FALSE))),VLOOKUP(A705,TK_MANQUANTS,2,FALSE),IF(VALUE(VLOOKUP($A705,'Sheet1 - Table (1)'!$A$8:$AG$1186,COLUMN(B$7),FALSE))=0,VLOOKUP(A705,TK_MANQUANTS,2,FALSE),VALUE(VLOOKUP($A705,'Sheet1 - Table (1)'!$A$8:$AG$1186,COLUMN(B$7),FALSE))))</f>
        <v>1578650</v>
      </c>
      <c r="C705" s="80" t="str">
        <f>VLOOKUP($A705,'Sheet1 - Table (1)'!$A$8:$AG$1186,COLUMN(C$7),FALSE)</f>
        <v>HSBC GIF Euro Credit Bond IC EUR</v>
      </c>
      <c r="D705" s="82">
        <f>VLOOKUP($A705,'Sheet1 - Table (1)'!$A$8:$AG$1186,COLUMN(D$7),FALSE)</f>
        <v>43921</v>
      </c>
      <c r="E705" s="124">
        <f>VLOOKUP($A705,'Sheet1 - Table (1)'!$A$8:$AG$1186,COLUMN(E$7),FALSE)</f>
        <v>0.63</v>
      </c>
      <c r="F705" s="80" t="b">
        <f>VLOOKUP($A705,'Sheet1 - Table (1)'!$A$8:$AG$1186,COLUMN(F$7),FALSE)</f>
        <v>1</v>
      </c>
      <c r="G705" s="80" t="str">
        <f>VLOOKUP($A705,'Sheet1 - Table (1)'!$A$8:$AG$1186,COLUMN(G$7),FALSE)</f>
        <v>Luxembourg</v>
      </c>
      <c r="H705" s="80" t="str">
        <f>VLOOKUP($A705,'Sheet1 - Table (1)'!$A$8:$AG$1186,COLUMN(H$7),FALSE)</f>
        <v>EUR</v>
      </c>
      <c r="I705" s="80" t="str">
        <f>VLOOKUP($A705,'Sheet1 - Table (1)'!$A$8:$AG$1186,COLUMN(I$7),FALSE)</f>
        <v>Fonds de placement</v>
      </c>
      <c r="J705" s="80" t="str">
        <f>VLOOKUP($A705,'Sheet1 - Table (1)'!$A$8:$AG$1186,COLUMN(J$7),FALSE)</f>
        <v>Obligation</v>
      </c>
      <c r="K705" s="82">
        <f>VLOOKUP($A705,'Sheet1 - Table (1)'!$A$8:$AG$1186,COLUMN(K$7),FALSE)</f>
        <v>44255</v>
      </c>
      <c r="L705" s="80">
        <f>VLOOKUP($A705,'Sheet1 - Table (1)'!$A$8:$AG$1186,COLUMN(L$7),FALSE)</f>
        <v>505.60969440000002</v>
      </c>
      <c r="M705" s="80" t="str">
        <f>VLOOKUP($A705,'Sheet1 - Table (1)'!$A$8:$AG$1186,COLUMN(M$7),FALSE)</f>
        <v>Retained</v>
      </c>
      <c r="N705" s="80" t="b">
        <f>VLOOKUP($A705,'Sheet1 - Table (1)'!$A$8:$AG$1186,COLUMN(N$7),FALSE)</f>
        <v>1</v>
      </c>
      <c r="O705" s="80" t="b">
        <f>VLOOKUP($A705,'Sheet1 - Table (1)'!$A$8:$AG$1186,COLUMN(O$7),FALSE)</f>
        <v>1</v>
      </c>
      <c r="P705" s="80" t="b">
        <f>VLOOKUP($A705,'Sheet1 - Table (1)'!$A$8:$AG$1186,COLUMN(P$7),FALSE)</f>
        <v>1</v>
      </c>
      <c r="Q705" s="80" t="b">
        <f>VLOOKUP($A705,'Sheet1 - Table (1)'!$A$8:$AG$1186,COLUMN(Q$7),FALSE)</f>
        <v>1</v>
      </c>
      <c r="R705" s="80" t="b">
        <f>VLOOKUP($A705,'Sheet1 - Table (1)'!$A$8:$AG$1186,COLUMN(R$7),FALSE)</f>
        <v>1</v>
      </c>
      <c r="S705" s="80" t="b">
        <f>VLOOKUP($A705,'Sheet1 - Table (1)'!$A$8:$AG$1186,COLUMN(S$7),FALSE)</f>
        <v>1</v>
      </c>
      <c r="T705" s="80" t="b">
        <f>VLOOKUP($A705,'Sheet1 - Table (1)'!$A$8:$AG$1186,COLUMN(T$7),FALSE)</f>
        <v>1</v>
      </c>
      <c r="U705" s="80" t="str">
        <f t="shared" si="131"/>
        <v>BE-FR-IT-NE-SP-GE-UK</v>
      </c>
      <c r="V705" s="80" t="str">
        <f>VLOOKUP($A705,'Sheet1 - Table (1)'!$A$8:$AG$1186,COLUMN(V$7)+3,FALSE)</f>
        <v>LU - SICAV - Parte 1</v>
      </c>
      <c r="W705" s="80" t="str">
        <f>VLOOKUP(A705,'Sheet1 - Table (1)'!$A$8:$AF$10075,MATCH($W$8,'Sheet1 - Table (1)'!$10:$10,0),FALSE)</f>
        <v>Détermination des Prix Quotidien</v>
      </c>
      <c r="X705" s="80">
        <f>VLOOKUP(A705,'Sheet1 - Table (1)'!$A$8:$AAB$10075,MATCH($X$8,'Sheet1 - Table (1)'!$10:$10,0),FALSE)</f>
        <v>0</v>
      </c>
      <c r="Y705" s="96" t="str">
        <f t="shared" si="136"/>
        <v>Fonds de placement</v>
      </c>
      <c r="AA705" s="96" t="s">
        <v>1823</v>
      </c>
      <c r="AB705" s="96" t="s">
        <v>2481</v>
      </c>
      <c r="AC705" s="214" t="s">
        <v>140</v>
      </c>
      <c r="AD705" s="214" t="s">
        <v>2481</v>
      </c>
      <c r="AE705" s="96" t="s">
        <v>2542</v>
      </c>
      <c r="AF705" s="246" t="s">
        <v>2481</v>
      </c>
      <c r="AG705" s="96" t="s">
        <v>2857</v>
      </c>
      <c r="AI705" s="96" t="s">
        <v>380</v>
      </c>
      <c r="AJ705" s="96" t="s">
        <v>140</v>
      </c>
      <c r="AK705" s="96" t="s">
        <v>140</v>
      </c>
      <c r="AL705" s="96" t="s">
        <v>2481</v>
      </c>
      <c r="AM705" s="96" t="str">
        <f t="shared" si="135"/>
        <v>Obligations étrangères</v>
      </c>
      <c r="AO705" s="96" t="s">
        <v>2481</v>
      </c>
      <c r="AP705" s="96" t="s">
        <v>75</v>
      </c>
      <c r="AQ705" s="96">
        <v>4.5199999999999996</v>
      </c>
      <c r="AR705" s="101">
        <v>1.3100000000000001E-2</v>
      </c>
      <c r="AS705" s="101">
        <f t="shared" si="133"/>
        <v>6.8000000000000005E-3</v>
      </c>
      <c r="AT705" s="101">
        <v>0.153</v>
      </c>
      <c r="AU705" s="101">
        <v>0.23899999999999999</v>
      </c>
      <c r="AV705" s="101">
        <v>0.505</v>
      </c>
      <c r="AW705" s="101">
        <v>0.10299999999999999</v>
      </c>
      <c r="AY705" s="101">
        <v>1</v>
      </c>
      <c r="BK705" s="101">
        <v>1</v>
      </c>
      <c r="BT705" s="101" t="s">
        <v>1503</v>
      </c>
      <c r="BU705" s="101" t="s">
        <v>1503</v>
      </c>
      <c r="BW705" s="101">
        <v>1</v>
      </c>
      <c r="BY705" s="96" t="s">
        <v>1384</v>
      </c>
      <c r="BZ705" s="101" t="str">
        <f>IF(AJ705="Obligations",AP705&amp;" "&amp;AI705&amp;" "&amp;IF(AI705="High Yield",IF(AQ705&lt;2.5,"SHORT",IF(AQ705&gt;4,"LONG","MID")),IF(AQ705&lt;3.5,"SHORT",IF(AQ705&gt;8,"LONG","MID"))),"")</f>
        <v>Courbe EUR Corporate MID</v>
      </c>
      <c r="CA705" s="101" t="s">
        <v>70</v>
      </c>
      <c r="CB705" s="101"/>
      <c r="CC705" s="101" t="s">
        <v>70</v>
      </c>
      <c r="CD705" s="42" t="s">
        <v>4374</v>
      </c>
      <c r="CE705" s="42" t="s">
        <v>4374</v>
      </c>
      <c r="CF705" s="42" t="str">
        <f>IFERROR(VLOOKUP(Funds[[#This Row],[Code ISIN]],[1]GLOBAL!$C$1:$L$27,10,FALSE)," ")</f>
        <v xml:space="preserve"> </v>
      </c>
      <c r="CG705" s="42" t="s">
        <v>4374</v>
      </c>
      <c r="CH705" s="42" t="s">
        <v>4374</v>
      </c>
      <c r="CI705" s="42" t="s">
        <v>4374</v>
      </c>
      <c r="CJ705" s="123">
        <v>43008</v>
      </c>
      <c r="CK705" s="96" t="s">
        <v>4374</v>
      </c>
      <c r="CL705" s="246" t="str">
        <f>VLOOKUP(Funds[[#This Row],[Code ISIN]],'Sheet1 - Table (1)'!$A$10:$AF$110017,MATCH("Funds Liquidity",'Sheet1 - Table (1)'!$10:$10,0),FALSE)</f>
        <v>Jour</v>
      </c>
    </row>
    <row r="706" spans="1:93">
      <c r="A706" s="158" t="s">
        <v>4808</v>
      </c>
      <c r="B706" s="305">
        <f>IF(ISERROR(VALUE(VLOOKUP($A706,'Sheet1 - Table (1)'!$A$8:$AG$1186,COLUMN(B$7),FALSE))),VLOOKUP(A706,TK_MANQUANTS,2,FALSE),IF(VALUE(VLOOKUP($A706,'Sheet1 - Table (1)'!$A$8:$AG$1186,COLUMN(B$7),FALSE))=0,VLOOKUP(A706,TK_MANQUANTS,2,FALSE),VALUE(VLOOKUP($A706,'Sheet1 - Table (1)'!$A$8:$AG$1186,COLUMN(B$7),FALSE))))</f>
        <v>18939084</v>
      </c>
      <c r="C706" s="80" t="str">
        <f>VLOOKUP($A706,'Sheet1 - Table (1)'!$A$8:$AG$1186,COLUMN(C$7),FALSE)</f>
        <v>AXA WF European High Yield Bonds I EUR C</v>
      </c>
      <c r="D706" s="82">
        <f>VLOOKUP($A706,'Sheet1 - Table (1)'!$A$8:$AG$1186,COLUMN(D$7),FALSE)</f>
        <v>44074</v>
      </c>
      <c r="E706" s="124">
        <f>VLOOKUP($A706,'Sheet1 - Table (1)'!$A$8:$AG$1186,COLUMN(E$7),FALSE)</f>
        <v>0.68</v>
      </c>
      <c r="F706" s="80" t="b">
        <f>VLOOKUP($A706,'Sheet1 - Table (1)'!$A$8:$AG$1186,COLUMN(F$7),FALSE)</f>
        <v>1</v>
      </c>
      <c r="G706" s="80" t="str">
        <f>VLOOKUP($A706,'Sheet1 - Table (1)'!$A$8:$AG$1186,COLUMN(G$7),FALSE)</f>
        <v>Luxembourg</v>
      </c>
      <c r="H706" s="80" t="str">
        <f>VLOOKUP($A706,'Sheet1 - Table (1)'!$A$8:$AG$1186,COLUMN(H$7),FALSE)</f>
        <v>EUR</v>
      </c>
      <c r="I706" s="80" t="str">
        <f>VLOOKUP($A706,'Sheet1 - Table (1)'!$A$8:$AG$1186,COLUMN(I$7),FALSE)</f>
        <v>Fonds de placement</v>
      </c>
      <c r="J706" s="80" t="str">
        <f>VLOOKUP($A706,'Sheet1 - Table (1)'!$A$8:$AG$1186,COLUMN(J$7),FALSE)</f>
        <v>Obligation</v>
      </c>
      <c r="K706" s="82">
        <f>VLOOKUP($A706,'Sheet1 - Table (1)'!$A$8:$AG$1186,COLUMN(K$7),FALSE)</f>
        <v>44255</v>
      </c>
      <c r="L706" s="80">
        <f>VLOOKUP($A706,'Sheet1 - Table (1)'!$A$8:$AG$1186,COLUMN(L$7),FALSE)</f>
        <v>87.834866399999996</v>
      </c>
      <c r="M706" s="80" t="str">
        <f>VLOOKUP($A706,'Sheet1 - Table (1)'!$A$8:$AG$1186,COLUMN(M$7),FALSE)</f>
        <v>Retained</v>
      </c>
      <c r="N706" s="80">
        <f>VLOOKUP($A706,'Sheet1 - Table (1)'!$A$8:$AG$1186,COLUMN(N$7),FALSE)</f>
        <v>0</v>
      </c>
      <c r="O706" s="80" t="b">
        <f>VLOOKUP($A706,'Sheet1 - Table (1)'!$A$8:$AG$1186,COLUMN(O$7),FALSE)</f>
        <v>1</v>
      </c>
      <c r="P706" s="80" t="b">
        <f>VLOOKUP($A706,'Sheet1 - Table (1)'!$A$8:$AG$1186,COLUMN(P$7),FALSE)</f>
        <v>1</v>
      </c>
      <c r="Q706" s="80" t="b">
        <f>VLOOKUP($A706,'Sheet1 - Table (1)'!$A$8:$AG$1186,COLUMN(Q$7),FALSE)</f>
        <v>1</v>
      </c>
      <c r="R706" s="80" t="b">
        <f>VLOOKUP($A706,'Sheet1 - Table (1)'!$A$8:$AG$1186,COLUMN(R$7),FALSE)</f>
        <v>1</v>
      </c>
      <c r="S706" s="80" t="b">
        <f>VLOOKUP($A706,'Sheet1 - Table (1)'!$A$8:$AG$1186,COLUMN(S$7),FALSE)</f>
        <v>1</v>
      </c>
      <c r="T706" s="80" t="b">
        <f>VLOOKUP($A706,'Sheet1 - Table (1)'!$A$8:$AG$1186,COLUMN(T$7),FALSE)</f>
        <v>1</v>
      </c>
      <c r="U706" s="80" t="str">
        <f t="shared" si="131"/>
        <v>FR-IT-NE-SP-GE-UK</v>
      </c>
      <c r="V706" s="80" t="str">
        <f>VLOOKUP($A706,'Sheet1 - Table (1)'!$A$8:$AG$1186,COLUMN(V$7)+3,FALSE)</f>
        <v>LU - SICAV - Parte 1</v>
      </c>
      <c r="W706" s="80" t="str">
        <f>VLOOKUP(A706,'Sheet1 - Table (1)'!$A$8:$AF$10075,MATCH($W$8,'Sheet1 - Table (1)'!$10:$10,0),FALSE)</f>
        <v>Détermination des Prix Quotidien</v>
      </c>
      <c r="X706" s="80">
        <f>VLOOKUP(A706,'Sheet1 - Table (1)'!$A$8:$AAB$10075,MATCH($X$8,'Sheet1 - Table (1)'!$10:$10,0),FALSE)</f>
        <v>0</v>
      </c>
      <c r="Y706" s="96" t="str">
        <f t="shared" si="136"/>
        <v>Fonds de placement</v>
      </c>
      <c r="AA706" s="96" t="s">
        <v>1823</v>
      </c>
      <c r="AB706" s="96" t="s">
        <v>2852</v>
      </c>
      <c r="AC706" s="214" t="s">
        <v>140</v>
      </c>
      <c r="AD706" s="214" t="s">
        <v>5104</v>
      </c>
      <c r="AE706" s="96" t="s">
        <v>5104</v>
      </c>
      <c r="AF706" s="246" t="s">
        <v>5104</v>
      </c>
      <c r="AG706" s="96" t="s">
        <v>79</v>
      </c>
      <c r="AI706" s="96" t="s">
        <v>79</v>
      </c>
      <c r="AJ706" s="96" t="s">
        <v>140</v>
      </c>
      <c r="AK706" s="96" t="s">
        <v>140</v>
      </c>
      <c r="AL706" s="96" t="s">
        <v>2481</v>
      </c>
      <c r="AM706" s="96" t="str">
        <f t="shared" si="135"/>
        <v>Obligations étrangères</v>
      </c>
      <c r="AO706" s="96" t="s">
        <v>2852</v>
      </c>
      <c r="AP706" s="96" t="s">
        <v>75</v>
      </c>
      <c r="AQ706" s="96">
        <v>2.61</v>
      </c>
      <c r="AR706" s="101">
        <v>3.3000000000000002E-2</v>
      </c>
      <c r="AS706" s="101">
        <f t="shared" si="133"/>
        <v>2.6200000000000001E-2</v>
      </c>
      <c r="AT706" s="101">
        <v>0</v>
      </c>
      <c r="AU706" s="101">
        <v>0</v>
      </c>
      <c r="AV706" s="101">
        <v>3.78E-2</v>
      </c>
      <c r="AW706" s="101">
        <v>0.96220000000000006</v>
      </c>
      <c r="AY706" s="101">
        <v>1</v>
      </c>
      <c r="BK706" s="101">
        <v>1</v>
      </c>
      <c r="BV706" s="101">
        <v>0</v>
      </c>
      <c r="BW706" s="101">
        <v>1</v>
      </c>
      <c r="BY706" s="101" t="s">
        <v>4813</v>
      </c>
      <c r="BZ706" s="96" t="str">
        <f>IF(AJ706="Obligations",AP706&amp;" "&amp;AI706&amp;" "&amp;IF(AI706="High Yield",IF(AQ706&lt;2.5,"SHORT",IF(AQ706&gt;4,"LONG","MID")),IF(AQ706&lt;3.5,"SHORT",IF(AQ706&gt;8,"LONG","MID"))),"")</f>
        <v>Courbe EUR High Yield MID</v>
      </c>
      <c r="CA706" s="96" t="s">
        <v>4051</v>
      </c>
      <c r="CB706" s="96" t="s">
        <v>4815</v>
      </c>
      <c r="CC706" s="96" t="s">
        <v>4814</v>
      </c>
      <c r="CD706" s="42" t="s">
        <v>1633</v>
      </c>
      <c r="CE706" s="42" t="s">
        <v>1633</v>
      </c>
      <c r="CF706" s="42" t="str">
        <f>IFERROR(VLOOKUP(Funds[[#This Row],[Code ISIN]],[1]GLOBAL!$C$1:$L$27,10,FALSE)," ")</f>
        <v xml:space="preserve"> </v>
      </c>
      <c r="CG706" s="42" t="s">
        <v>4374</v>
      </c>
      <c r="CH706" s="42" t="s">
        <v>4374</v>
      </c>
      <c r="CI706" s="42" t="s">
        <v>4374</v>
      </c>
      <c r="CJ706" s="123">
        <v>44286</v>
      </c>
      <c r="CK706" s="96" t="s">
        <v>4374</v>
      </c>
      <c r="CL706" s="246" t="str">
        <f>VLOOKUP(Funds[[#This Row],[Code ISIN]],'Sheet1 - Table (1)'!$A$10:$AF$110017,MATCH("Funds Liquidity",'Sheet1 - Table (1)'!$10:$10,0),FALSE)</f>
        <v>Jour</v>
      </c>
      <c r="CN706" s="246" t="s">
        <v>140</v>
      </c>
      <c r="CO706" s="246" t="s">
        <v>79</v>
      </c>
    </row>
    <row r="707" spans="1:93">
      <c r="A707" s="80" t="s">
        <v>384</v>
      </c>
      <c r="B707" s="305">
        <f>IF(ISERROR(VALUE(VLOOKUP($A707,'Sheet1 - Table (1)'!$A$8:$AG$1186,COLUMN(B$7),FALSE))),VLOOKUP(A707,TK_MANQUANTS,2,FALSE),IF(VALUE(VLOOKUP($A707,'Sheet1 - Table (1)'!$A$8:$AG$1186,COLUMN(B$7),FALSE))=0,VLOOKUP(A707,TK_MANQUANTS,2,FALSE),VALUE(VLOOKUP($A707,'Sheet1 - Table (1)'!$A$8:$AG$1186,COLUMN(B$7),FALSE))))</f>
        <v>14276499</v>
      </c>
      <c r="C707" s="80" t="str">
        <f>VLOOKUP($A707,'Sheet1 - Table (1)'!$A$8:$AG$1186,COLUMN(C$7),FALSE)</f>
        <v>AB SICAV I-Select US Equity Portfolio I USD</v>
      </c>
      <c r="D707" s="82">
        <f>VLOOKUP($A707,'Sheet1 - Table (1)'!$A$8:$AG$1186,COLUMN(D$7),FALSE)</f>
        <v>44043</v>
      </c>
      <c r="E707" s="124">
        <f>VLOOKUP($A707,'Sheet1 - Table (1)'!$A$8:$AG$1186,COLUMN(E$7),FALSE)</f>
        <v>1.18</v>
      </c>
      <c r="F707" s="80" t="b">
        <f>VLOOKUP($A707,'Sheet1 - Table (1)'!$A$8:$AG$1186,COLUMN(F$7),FALSE)</f>
        <v>1</v>
      </c>
      <c r="G707" s="80" t="str">
        <f>VLOOKUP($A707,'Sheet1 - Table (1)'!$A$8:$AG$1186,COLUMN(G$7),FALSE)</f>
        <v>Luxembourg</v>
      </c>
      <c r="H707" s="80" t="str">
        <f>VLOOKUP($A707,'Sheet1 - Table (1)'!$A$8:$AG$1186,COLUMN(H$7),FALSE)</f>
        <v>USD</v>
      </c>
      <c r="I707" s="80" t="str">
        <f>VLOOKUP($A707,'Sheet1 - Table (1)'!$A$8:$AG$1186,COLUMN(I$7),FALSE)</f>
        <v>Fonds de placement</v>
      </c>
      <c r="J707" s="80" t="str">
        <f>VLOOKUP($A707,'Sheet1 - Table (1)'!$A$8:$AG$1186,COLUMN(J$7),FALSE)</f>
        <v>Actions</v>
      </c>
      <c r="K707" s="82">
        <f>VLOOKUP($A707,'Sheet1 - Table (1)'!$A$8:$AG$1186,COLUMN(K$7),FALSE)</f>
        <v>44255</v>
      </c>
      <c r="L707" s="80">
        <f>VLOOKUP($A707,'Sheet1 - Table (1)'!$A$8:$AG$1186,COLUMN(L$7),FALSE)</f>
        <v>2615.3806399</v>
      </c>
      <c r="M707" s="80" t="str">
        <f>VLOOKUP($A707,'Sheet1 - Table (1)'!$A$8:$AG$1186,COLUMN(M$7),FALSE)</f>
        <v>Retained</v>
      </c>
      <c r="N707" s="80" t="b">
        <f>VLOOKUP($A707,'Sheet1 - Table (1)'!$A$8:$AG$1186,COLUMN(N$7),FALSE)</f>
        <v>1</v>
      </c>
      <c r="O707" s="80" t="b">
        <f>VLOOKUP($A707,'Sheet1 - Table (1)'!$A$8:$AG$1186,COLUMN(O$7),FALSE)</f>
        <v>1</v>
      </c>
      <c r="P707" s="80" t="b">
        <f>VLOOKUP($A707,'Sheet1 - Table (1)'!$A$8:$AG$1186,COLUMN(P$7),FALSE)</f>
        <v>1</v>
      </c>
      <c r="Q707" s="80" t="b">
        <f>VLOOKUP($A707,'Sheet1 - Table (1)'!$A$8:$AG$1186,COLUMN(Q$7),FALSE)</f>
        <v>1</v>
      </c>
      <c r="R707" s="80" t="b">
        <f>VLOOKUP($A707,'Sheet1 - Table (1)'!$A$8:$AG$1186,COLUMN(R$7),FALSE)</f>
        <v>1</v>
      </c>
      <c r="S707" s="80" t="b">
        <f>VLOOKUP($A707,'Sheet1 - Table (1)'!$A$8:$AG$1186,COLUMN(S$7),FALSE)</f>
        <v>1</v>
      </c>
      <c r="T707" s="80" t="b">
        <f>VLOOKUP($A707,'Sheet1 - Table (1)'!$A$8:$AG$1186,COLUMN(T$7),FALSE)</f>
        <v>1</v>
      </c>
      <c r="U707" s="80" t="str">
        <f t="shared" si="131"/>
        <v>BE-FR-IT-NE-SP-GE-UK</v>
      </c>
      <c r="V707" s="80" t="str">
        <f>VLOOKUP($A707,'Sheet1 - Table (1)'!$A$8:$AG$1186,COLUMN(V$7)+3,FALSE)</f>
        <v>LU - SICAV - Parte 1</v>
      </c>
      <c r="W707" s="80" t="str">
        <f>VLOOKUP(A707,'Sheet1 - Table (1)'!$A$8:$AF$10075,MATCH($W$8,'Sheet1 - Table (1)'!$10:$10,0),FALSE)</f>
        <v>Détermination des Prix Quotidien</v>
      </c>
      <c r="X707" s="80">
        <f>VLOOKUP(A707,'Sheet1 - Table (1)'!$A$8:$AAB$10075,MATCH($X$8,'Sheet1 - Table (1)'!$10:$10,0),FALSE)</f>
        <v>0</v>
      </c>
      <c r="Y707" s="96" t="str">
        <f t="shared" si="136"/>
        <v>Fonds de placement</v>
      </c>
      <c r="AA707" s="96" t="s">
        <v>1823</v>
      </c>
      <c r="AB707" s="96" t="s">
        <v>2858</v>
      </c>
      <c r="AC707" s="214" t="s">
        <v>155</v>
      </c>
      <c r="AD707" s="214" t="s">
        <v>2858</v>
      </c>
      <c r="AE707" s="96" t="s">
        <v>2858</v>
      </c>
      <c r="AF707" s="246" t="s">
        <v>5393</v>
      </c>
      <c r="AG707" s="96" t="s">
        <v>2864</v>
      </c>
      <c r="AI707" s="96" t="s">
        <v>155</v>
      </c>
      <c r="AJ707" s="96" t="s">
        <v>155</v>
      </c>
      <c r="AK707" s="96" t="s">
        <v>155</v>
      </c>
      <c r="AL707" s="96" t="s">
        <v>2858</v>
      </c>
      <c r="AM707" s="96" t="str">
        <f t="shared" si="135"/>
        <v>Actions étrangères</v>
      </c>
      <c r="AO707" s="96" t="s">
        <v>2858</v>
      </c>
      <c r="AP707" s="96" t="s">
        <v>544</v>
      </c>
      <c r="AS707" s="101" t="str">
        <f t="shared" si="133"/>
        <v/>
      </c>
      <c r="BB707" s="101">
        <v>1</v>
      </c>
      <c r="BN707" s="101">
        <v>1</v>
      </c>
      <c r="BT707" s="101" t="s">
        <v>1505</v>
      </c>
      <c r="BU707" s="101" t="s">
        <v>1505</v>
      </c>
      <c r="BZ707" s="101" t="str">
        <f>IF(AJ707="Obligations",AP707&amp;" "&amp;AI707&amp;" "&amp;IF(AQ707&lt;3.5,"SHORT",IF(AQ707&gt;8,"LONG","MID")),"")</f>
        <v/>
      </c>
      <c r="CA707" s="101" t="s">
        <v>70</v>
      </c>
      <c r="CB707" s="101"/>
      <c r="CC707" s="101" t="s">
        <v>70</v>
      </c>
      <c r="CD707" s="42" t="s">
        <v>4374</v>
      </c>
      <c r="CE707" s="42" t="s">
        <v>4374</v>
      </c>
      <c r="CF707" s="42" t="str">
        <f>IFERROR(VLOOKUP(Funds[[#This Row],[Code ISIN]],[1]GLOBAL!$C$1:$L$27,10,FALSE)," ")</f>
        <v xml:space="preserve"> </v>
      </c>
      <c r="CG707" s="42" t="s">
        <v>4374</v>
      </c>
      <c r="CH707" s="42" t="s">
        <v>4374</v>
      </c>
      <c r="CI707" s="42" t="s">
        <v>4374</v>
      </c>
      <c r="CK707" s="96" t="s">
        <v>4374</v>
      </c>
      <c r="CL707" s="246" t="str">
        <f>VLOOKUP(Funds[[#This Row],[Code ISIN]],'Sheet1 - Table (1)'!$A$10:$AF$110017,MATCH("Funds Liquidity",'Sheet1 - Table (1)'!$10:$10,0),FALSE)</f>
        <v>Jour</v>
      </c>
    </row>
    <row r="708" spans="1:93">
      <c r="A708" s="96" t="s">
        <v>1013</v>
      </c>
      <c r="B708" s="305">
        <f>IF(ISERROR(VALUE(VLOOKUP($A708,'Sheet1 - Table (1)'!$A$8:$AG$1186,COLUMN(B$7),FALSE))),VLOOKUP(A708,TK_MANQUANTS,2,FALSE),IF(VALUE(VLOOKUP($A708,'Sheet1 - Table (1)'!$A$8:$AG$1186,COLUMN(B$7),FALSE))=0,VLOOKUP(A708,TK_MANQUANTS,2,FALSE),VALUE(VLOOKUP($A708,'Sheet1 - Table (1)'!$A$8:$AG$1186,COLUMN(B$7),FALSE))))</f>
        <v>14249094</v>
      </c>
      <c r="C708" s="80" t="str">
        <f>VLOOKUP($A708,'Sheet1 - Table (1)'!$A$8:$AG$1186,COLUMN(C$7),FALSE)</f>
        <v>RAM (Lux) SF-Long/Short European Eqs I EUR Cap</v>
      </c>
      <c r="D708" s="82">
        <f>VLOOKUP($A708,'Sheet1 - Table (1)'!$A$8:$AG$1186,COLUMN(D$7),FALSE)</f>
        <v>43830</v>
      </c>
      <c r="E708" s="124">
        <f>VLOOKUP($A708,'Sheet1 - Table (1)'!$A$8:$AG$1186,COLUMN(E$7),FALSE)</f>
        <v>1.93</v>
      </c>
      <c r="F708" s="80" t="b">
        <f>VLOOKUP($A708,'Sheet1 - Table (1)'!$A$8:$AG$1186,COLUMN(F$7),FALSE)</f>
        <v>1</v>
      </c>
      <c r="G708" s="80" t="str">
        <f>VLOOKUP($A708,'Sheet1 - Table (1)'!$A$8:$AG$1186,COLUMN(G$7),FALSE)</f>
        <v>Luxembourg</v>
      </c>
      <c r="H708" s="80" t="str">
        <f>VLOOKUP($A708,'Sheet1 - Table (1)'!$A$8:$AG$1186,COLUMN(H$7),FALSE)</f>
        <v>EUR</v>
      </c>
      <c r="I708" s="80" t="str">
        <f>VLOOKUP($A708,'Sheet1 - Table (1)'!$A$8:$AG$1186,COLUMN(I$7),FALSE)</f>
        <v>Fonds de placement</v>
      </c>
      <c r="J708" s="80" t="str">
        <f>VLOOKUP($A708,'Sheet1 - Table (1)'!$A$8:$AG$1186,COLUMN(J$7),FALSE)</f>
        <v>Alternatives</v>
      </c>
      <c r="K708" s="82">
        <f>VLOOKUP($A708,'Sheet1 - Table (1)'!$A$8:$AG$1186,COLUMN(K$7),FALSE)</f>
        <v>44255</v>
      </c>
      <c r="L708" s="80">
        <f>VLOOKUP($A708,'Sheet1 - Table (1)'!$A$8:$AG$1186,COLUMN(L$7),FALSE)</f>
        <v>490.68850989999999</v>
      </c>
      <c r="M708" s="80" t="str">
        <f>VLOOKUP($A708,'Sheet1 - Table (1)'!$A$8:$AG$1186,COLUMN(M$7),FALSE)</f>
        <v>Retained</v>
      </c>
      <c r="N708" s="80">
        <f>VLOOKUP($A708,'Sheet1 - Table (1)'!$A$8:$AG$1186,COLUMN(N$7),FALSE)</f>
        <v>0</v>
      </c>
      <c r="O708" s="80" t="b">
        <f>VLOOKUP($A708,'Sheet1 - Table (1)'!$A$8:$AG$1186,COLUMN(O$7),FALSE)</f>
        <v>1</v>
      </c>
      <c r="P708" s="80" t="b">
        <f>VLOOKUP($A708,'Sheet1 - Table (1)'!$A$8:$AG$1186,COLUMN(P$7),FALSE)</f>
        <v>1</v>
      </c>
      <c r="Q708" s="80">
        <f>VLOOKUP($A708,'Sheet1 - Table (1)'!$A$8:$AG$1186,COLUMN(Q$7),FALSE)</f>
        <v>0</v>
      </c>
      <c r="R708" s="80">
        <f>VLOOKUP($A708,'Sheet1 - Table (1)'!$A$8:$AG$1186,COLUMN(R$7),FALSE)</f>
        <v>0</v>
      </c>
      <c r="S708" s="80" t="b">
        <f>VLOOKUP($A708,'Sheet1 - Table (1)'!$A$8:$AG$1186,COLUMN(S$7),FALSE)</f>
        <v>1</v>
      </c>
      <c r="T708" s="80">
        <f>VLOOKUP($A708,'Sheet1 - Table (1)'!$A$8:$AG$1186,COLUMN(T$7),FALSE)</f>
        <v>0</v>
      </c>
      <c r="U708" s="80" t="str">
        <f t="shared" si="131"/>
        <v>FR-IT-GE</v>
      </c>
      <c r="V708" s="80" t="str">
        <f>VLOOKUP($A708,'Sheet1 - Table (1)'!$A$8:$AG$1186,COLUMN(V$7)+3,FALSE)</f>
        <v>LU - SICAV - Parte 1</v>
      </c>
      <c r="W708" s="80" t="str">
        <f>VLOOKUP(A708,'Sheet1 - Table (1)'!$A$8:$AF$10075,MATCH($W$8,'Sheet1 - Table (1)'!$10:$10,0),FALSE)</f>
        <v>Détermination des Prix Quotidien</v>
      </c>
      <c r="X708" s="80">
        <f>VLOOKUP(A708,'Sheet1 - Table (1)'!$A$8:$AAB$10075,MATCH($X$8,'Sheet1 - Table (1)'!$10:$10,0),FALSE)</f>
        <v>0</v>
      </c>
      <c r="Y708" s="96" t="str">
        <f t="shared" si="136"/>
        <v>Fonds de placement</v>
      </c>
      <c r="AA708" s="96" t="s">
        <v>1823</v>
      </c>
      <c r="AB708" s="96" t="s">
        <v>2874</v>
      </c>
      <c r="AC708" s="214" t="s">
        <v>2874</v>
      </c>
      <c r="AG708" s="96" t="s">
        <v>2867</v>
      </c>
      <c r="AI708" s="96" t="s">
        <v>473</v>
      </c>
      <c r="AJ708" s="96" t="s">
        <v>474</v>
      </c>
      <c r="AK708" s="96" t="s">
        <v>1803</v>
      </c>
      <c r="AL708" s="96" t="s">
        <v>5092</v>
      </c>
      <c r="AM708" s="96" t="s">
        <v>1937</v>
      </c>
      <c r="AN708" s="139">
        <v>1</v>
      </c>
      <c r="AO708" s="96" t="s">
        <v>2874</v>
      </c>
      <c r="AP708" s="96" t="s">
        <v>2486</v>
      </c>
      <c r="AS708" s="101" t="str">
        <f t="shared" si="133"/>
        <v/>
      </c>
      <c r="AY708" s="101">
        <v>1</v>
      </c>
      <c r="BT708" s="101" t="s">
        <v>1507</v>
      </c>
      <c r="BU708" s="101" t="s">
        <v>1507</v>
      </c>
      <c r="BZ708" s="101" t="str">
        <f>IF(AJ708="Obligations",AP708&amp;" "&amp;AI708&amp;" "&amp;IF(AQ708&lt;3.5,"SHORT",IF(AQ708&gt;8,"LONG","MID")),"")</f>
        <v/>
      </c>
      <c r="CA708" s="101" t="s">
        <v>4051</v>
      </c>
      <c r="CB708" s="122" t="s">
        <v>3761</v>
      </c>
      <c r="CC708" s="137" t="s">
        <v>4003</v>
      </c>
      <c r="CD708" s="42" t="s">
        <v>4374</v>
      </c>
      <c r="CE708" s="42" t="s">
        <v>4374</v>
      </c>
      <c r="CF708" s="42" t="str">
        <f>IFERROR(VLOOKUP(Funds[[#This Row],[Code ISIN]],[1]GLOBAL!$C$1:$L$27,10,FALSE)," ")</f>
        <v xml:space="preserve"> </v>
      </c>
      <c r="CG708" s="42" t="s">
        <v>4374</v>
      </c>
      <c r="CH708" s="42" t="s">
        <v>4374</v>
      </c>
      <c r="CI708" s="42" t="s">
        <v>4374</v>
      </c>
      <c r="CJ708" s="123">
        <v>42235</v>
      </c>
      <c r="CK708" s="96" t="s">
        <v>4407</v>
      </c>
      <c r="CL708" s="246" t="str">
        <f>VLOOKUP(Funds[[#This Row],[Code ISIN]],'Sheet1 - Table (1)'!$A$10:$AF$110017,MATCH("Funds Liquidity",'Sheet1 - Table (1)'!$10:$10,0),FALSE)</f>
        <v>Jour</v>
      </c>
    </row>
    <row r="709" spans="1:93">
      <c r="A709" s="80" t="s">
        <v>271</v>
      </c>
      <c r="B709" s="305">
        <f>IF(ISERROR(VALUE(VLOOKUP($A709,'Sheet1 - Table (1)'!$A$8:$AG$1186,COLUMN(B$7),FALSE))),VLOOKUP(A709,TK_MANQUANTS,2,FALSE),IF(VALUE(VLOOKUP($A709,'Sheet1 - Table (1)'!$A$8:$AG$1186,COLUMN(B$7),FALSE))=0,VLOOKUP(A709,TK_MANQUANTS,2,FALSE),VALUE(VLOOKUP($A709,'Sheet1 - Table (1)'!$A$8:$AG$1186,COLUMN(B$7),FALSE))))</f>
        <v>14249096</v>
      </c>
      <c r="C709" s="80" t="str">
        <f>VLOOKUP($A709,'Sheet1 - Table (1)'!$A$8:$AG$1186,COLUMN(C$7),FALSE)</f>
        <v>RAM (Lux) SF-Long/Short European Eqs IH CHF Cap</v>
      </c>
      <c r="D709" s="82">
        <f>VLOOKUP($A709,'Sheet1 - Table (1)'!$A$8:$AG$1186,COLUMN(D$7),FALSE)</f>
        <v>43830</v>
      </c>
      <c r="E709" s="124">
        <f>VLOOKUP($A709,'Sheet1 - Table (1)'!$A$8:$AG$1186,COLUMN(E$7),FALSE)</f>
        <v>1.86</v>
      </c>
      <c r="F709" s="80" t="b">
        <f>VLOOKUP($A709,'Sheet1 - Table (1)'!$A$8:$AG$1186,COLUMN(F$7),FALSE)</f>
        <v>1</v>
      </c>
      <c r="G709" s="80" t="str">
        <f>VLOOKUP($A709,'Sheet1 - Table (1)'!$A$8:$AG$1186,COLUMN(G$7),FALSE)</f>
        <v>Luxembourg</v>
      </c>
      <c r="H709" s="80" t="str">
        <f>VLOOKUP($A709,'Sheet1 - Table (1)'!$A$8:$AG$1186,COLUMN(H$7),FALSE)</f>
        <v>CHF</v>
      </c>
      <c r="I709" s="80" t="str">
        <f>VLOOKUP($A709,'Sheet1 - Table (1)'!$A$8:$AG$1186,COLUMN(I$7),FALSE)</f>
        <v>Fonds de placement</v>
      </c>
      <c r="J709" s="80" t="str">
        <f>VLOOKUP($A709,'Sheet1 - Table (1)'!$A$8:$AG$1186,COLUMN(J$7),FALSE)</f>
        <v>Alternatives</v>
      </c>
      <c r="K709" s="82">
        <f>VLOOKUP($A709,'Sheet1 - Table (1)'!$A$8:$AG$1186,COLUMN(K$7),FALSE)</f>
        <v>44255</v>
      </c>
      <c r="L709" s="80">
        <f>VLOOKUP($A709,'Sheet1 - Table (1)'!$A$8:$AG$1186,COLUMN(L$7),FALSE)</f>
        <v>490.68850989999999</v>
      </c>
      <c r="M709" s="80" t="str">
        <f>VLOOKUP($A709,'Sheet1 - Table (1)'!$A$8:$AG$1186,COLUMN(M$7),FALSE)</f>
        <v>Retained</v>
      </c>
      <c r="N709" s="80">
        <f>VLOOKUP($A709,'Sheet1 - Table (1)'!$A$8:$AG$1186,COLUMN(N$7),FALSE)</f>
        <v>0</v>
      </c>
      <c r="O709" s="80" t="b">
        <f>VLOOKUP($A709,'Sheet1 - Table (1)'!$A$8:$AG$1186,COLUMN(O$7),FALSE)</f>
        <v>1</v>
      </c>
      <c r="P709" s="80" t="b">
        <f>VLOOKUP($A709,'Sheet1 - Table (1)'!$A$8:$AG$1186,COLUMN(P$7),FALSE)</f>
        <v>1</v>
      </c>
      <c r="Q709" s="80">
        <f>VLOOKUP($A709,'Sheet1 - Table (1)'!$A$8:$AG$1186,COLUMN(Q$7),FALSE)</f>
        <v>0</v>
      </c>
      <c r="R709" s="80">
        <f>VLOOKUP($A709,'Sheet1 - Table (1)'!$A$8:$AG$1186,COLUMN(R$7),FALSE)</f>
        <v>0</v>
      </c>
      <c r="S709" s="80">
        <f>VLOOKUP($A709,'Sheet1 - Table (1)'!$A$8:$AG$1186,COLUMN(S$7),FALSE)</f>
        <v>0</v>
      </c>
      <c r="T709" s="80">
        <f>VLOOKUP($A709,'Sheet1 - Table (1)'!$A$8:$AG$1186,COLUMN(T$7),FALSE)</f>
        <v>0</v>
      </c>
      <c r="U709" s="80" t="str">
        <f t="shared" si="131"/>
        <v>FR-IT</v>
      </c>
      <c r="V709" s="80" t="str">
        <f>VLOOKUP($A709,'Sheet1 - Table (1)'!$A$8:$AG$1186,COLUMN(V$7)+3,FALSE)</f>
        <v>LU - SICAV - Parte 1</v>
      </c>
      <c r="W709" s="80" t="str">
        <f>VLOOKUP(A709,'Sheet1 - Table (1)'!$A$8:$AF$10075,MATCH($W$8,'Sheet1 - Table (1)'!$10:$10,0),FALSE)</f>
        <v>Détermination des Prix Quotidien</v>
      </c>
      <c r="X709" s="80">
        <f>VLOOKUP(A709,'Sheet1 - Table (1)'!$A$8:$AAB$10075,MATCH($X$8,'Sheet1 - Table (1)'!$10:$10,0),FALSE)</f>
        <v>0</v>
      </c>
      <c r="Y709" s="96" t="str">
        <f t="shared" si="136"/>
        <v>Fonds de placement</v>
      </c>
      <c r="AA709" s="96" t="s">
        <v>1823</v>
      </c>
      <c r="AB709" s="96" t="s">
        <v>2874</v>
      </c>
      <c r="AC709" s="214" t="s">
        <v>2874</v>
      </c>
      <c r="AG709" s="96" t="s">
        <v>2867</v>
      </c>
      <c r="AI709" s="96" t="s">
        <v>473</v>
      </c>
      <c r="AJ709" s="96" t="s">
        <v>474</v>
      </c>
      <c r="AK709" s="96" t="s">
        <v>1803</v>
      </c>
      <c r="AL709" s="96" t="s">
        <v>5092</v>
      </c>
      <c r="AM709" s="96" t="s">
        <v>1937</v>
      </c>
      <c r="AN709" s="139">
        <v>1</v>
      </c>
      <c r="AO709" s="96" t="s">
        <v>2874</v>
      </c>
      <c r="AP709" s="96" t="s">
        <v>2486</v>
      </c>
      <c r="AS709" s="101" t="str">
        <f t="shared" si="133"/>
        <v/>
      </c>
      <c r="AX709" s="101">
        <v>1</v>
      </c>
      <c r="BT709" s="101" t="s">
        <v>1507</v>
      </c>
      <c r="BU709" s="101" t="s">
        <v>1507</v>
      </c>
      <c r="BX709" s="134" t="s">
        <v>1851</v>
      </c>
      <c r="BZ709" s="101" t="s">
        <v>2676</v>
      </c>
      <c r="CA709" s="101" t="s">
        <v>4051</v>
      </c>
      <c r="CB709" s="122" t="s">
        <v>3762</v>
      </c>
      <c r="CC709" s="137" t="s">
        <v>4004</v>
      </c>
      <c r="CD709" s="42" t="s">
        <v>4374</v>
      </c>
      <c r="CE709" s="42" t="s">
        <v>4374</v>
      </c>
      <c r="CF709" s="42" t="str">
        <f>IFERROR(VLOOKUP(Funds[[#This Row],[Code ISIN]],[1]GLOBAL!$C$1:$L$27,10,FALSE)," ")</f>
        <v xml:space="preserve"> </v>
      </c>
      <c r="CG709" s="42" t="s">
        <v>4374</v>
      </c>
      <c r="CH709" s="42" t="s">
        <v>1633</v>
      </c>
      <c r="CI709" s="42" t="s">
        <v>4374</v>
      </c>
      <c r="CJ709" s="123">
        <v>42235</v>
      </c>
      <c r="CK709" s="96" t="s">
        <v>4406</v>
      </c>
      <c r="CL709" s="246" t="str">
        <f>VLOOKUP(Funds[[#This Row],[Code ISIN]],'Sheet1 - Table (1)'!$A$10:$AF$110017,MATCH("Funds Liquidity",'Sheet1 - Table (1)'!$10:$10,0),FALSE)</f>
        <v>Jour</v>
      </c>
      <c r="CM709" s="246" t="s">
        <v>2874</v>
      </c>
      <c r="CN709" s="246" t="s">
        <v>155</v>
      </c>
    </row>
    <row r="710" spans="1:93">
      <c r="A710" s="96" t="s">
        <v>1036</v>
      </c>
      <c r="B710" s="305">
        <f>IF(ISERROR(VALUE(VLOOKUP($A710,'Sheet1 - Table (1)'!$A$8:$AG$1186,COLUMN(B$7),FALSE))),VLOOKUP(A710,TK_MANQUANTS,2,FALSE),IF(VALUE(VLOOKUP($A710,'Sheet1 - Table (1)'!$A$8:$AG$1186,COLUMN(B$7),FALSE))=0,VLOOKUP(A710,TK_MANQUANTS,2,FALSE),VALUE(VLOOKUP($A710,'Sheet1 - Table (1)'!$A$8:$AG$1186,COLUMN(B$7),FALSE))))</f>
        <v>14249101</v>
      </c>
      <c r="C710" s="80" t="str">
        <f>VLOOKUP($A710,'Sheet1 - Table (1)'!$A$8:$AG$1186,COLUMN(C$7),FALSE)</f>
        <v>RAM (Lux) SF-Long/Short European Eqs IH USD Cap</v>
      </c>
      <c r="D710" s="82">
        <f>VLOOKUP($A710,'Sheet1 - Table (1)'!$A$8:$AG$1186,COLUMN(D$7),FALSE)</f>
        <v>44196</v>
      </c>
      <c r="E710" s="124">
        <f>VLOOKUP($A710,'Sheet1 - Table (1)'!$A$8:$AG$1186,COLUMN(E$7),FALSE)</f>
        <v>1.83</v>
      </c>
      <c r="F710" s="80" t="b">
        <f>VLOOKUP($A710,'Sheet1 - Table (1)'!$A$8:$AG$1186,COLUMN(F$7),FALSE)</f>
        <v>1</v>
      </c>
      <c r="G710" s="80" t="str">
        <f>VLOOKUP($A710,'Sheet1 - Table (1)'!$A$8:$AG$1186,COLUMN(G$7),FALSE)</f>
        <v>Luxembourg</v>
      </c>
      <c r="H710" s="80" t="str">
        <f>VLOOKUP($A710,'Sheet1 - Table (1)'!$A$8:$AG$1186,COLUMN(H$7),FALSE)</f>
        <v>USD</v>
      </c>
      <c r="I710" s="80" t="str">
        <f>VLOOKUP($A710,'Sheet1 - Table (1)'!$A$8:$AG$1186,COLUMN(I$7),FALSE)</f>
        <v>Fonds de placement</v>
      </c>
      <c r="J710" s="80" t="str">
        <f>VLOOKUP($A710,'Sheet1 - Table (1)'!$A$8:$AG$1186,COLUMN(J$7),FALSE)</f>
        <v>Alternatives</v>
      </c>
      <c r="K710" s="82">
        <f>VLOOKUP($A710,'Sheet1 - Table (1)'!$A$8:$AG$1186,COLUMN(K$7),FALSE)</f>
        <v>44255</v>
      </c>
      <c r="L710" s="80">
        <f>VLOOKUP($A710,'Sheet1 - Table (1)'!$A$8:$AG$1186,COLUMN(L$7),FALSE)</f>
        <v>490.68850989999999</v>
      </c>
      <c r="M710" s="80" t="str">
        <f>VLOOKUP($A710,'Sheet1 - Table (1)'!$A$8:$AG$1186,COLUMN(M$7),FALSE)</f>
        <v>Retained</v>
      </c>
      <c r="N710" s="80">
        <f>VLOOKUP($A710,'Sheet1 - Table (1)'!$A$8:$AG$1186,COLUMN(N$7),FALSE)</f>
        <v>0</v>
      </c>
      <c r="O710" s="80" t="b">
        <f>VLOOKUP($A710,'Sheet1 - Table (1)'!$A$8:$AG$1186,COLUMN(O$7),FALSE)</f>
        <v>1</v>
      </c>
      <c r="P710" s="80" t="b">
        <f>VLOOKUP($A710,'Sheet1 - Table (1)'!$A$8:$AG$1186,COLUMN(P$7),FALSE)</f>
        <v>1</v>
      </c>
      <c r="Q710" s="80">
        <f>VLOOKUP($A710,'Sheet1 - Table (1)'!$A$8:$AG$1186,COLUMN(Q$7),FALSE)</f>
        <v>0</v>
      </c>
      <c r="R710" s="80">
        <f>VLOOKUP($A710,'Sheet1 - Table (1)'!$A$8:$AG$1186,COLUMN(R$7),FALSE)</f>
        <v>0</v>
      </c>
      <c r="S710" s="80" t="b">
        <f>VLOOKUP($A710,'Sheet1 - Table (1)'!$A$8:$AG$1186,COLUMN(S$7),FALSE)</f>
        <v>1</v>
      </c>
      <c r="T710" s="80" t="b">
        <f>VLOOKUP($A710,'Sheet1 - Table (1)'!$A$8:$AG$1186,COLUMN(T$7),FALSE)</f>
        <v>1</v>
      </c>
      <c r="U710" s="80" t="str">
        <f t="shared" si="131"/>
        <v>FR-IT-GE-UK</v>
      </c>
      <c r="V710" s="80" t="str">
        <f>VLOOKUP($A710,'Sheet1 - Table (1)'!$A$8:$AG$1186,COLUMN(V$7)+3,FALSE)</f>
        <v>LU - SICAV - Parte 1</v>
      </c>
      <c r="W710" s="80" t="str">
        <f>VLOOKUP(A710,'Sheet1 - Table (1)'!$A$8:$AF$10075,MATCH($W$8,'Sheet1 - Table (1)'!$10:$10,0),FALSE)</f>
        <v>Détermination des Prix Quotidien</v>
      </c>
      <c r="X710" s="80">
        <f>VLOOKUP(A710,'Sheet1 - Table (1)'!$A$8:$AAB$10075,MATCH($X$8,'Sheet1 - Table (1)'!$10:$10,0),FALSE)</f>
        <v>0</v>
      </c>
      <c r="Y710" s="96" t="str">
        <f t="shared" si="136"/>
        <v>Fonds de placement</v>
      </c>
      <c r="AA710" s="96" t="s">
        <v>1823</v>
      </c>
      <c r="AB710" s="96" t="s">
        <v>2874</v>
      </c>
      <c r="AC710" s="214" t="s">
        <v>2874</v>
      </c>
      <c r="AG710" s="96" t="s">
        <v>2867</v>
      </c>
      <c r="AI710" s="96" t="s">
        <v>473</v>
      </c>
      <c r="AJ710" s="96" t="s">
        <v>474</v>
      </c>
      <c r="AK710" s="96" t="s">
        <v>1803</v>
      </c>
      <c r="AL710" s="96" t="s">
        <v>5092</v>
      </c>
      <c r="AM710" s="96" t="s">
        <v>1937</v>
      </c>
      <c r="AN710" s="139">
        <v>1</v>
      </c>
      <c r="AO710" s="96" t="s">
        <v>2874</v>
      </c>
      <c r="AP710" s="96" t="s">
        <v>2486</v>
      </c>
      <c r="AS710" s="101" t="str">
        <f t="shared" si="133"/>
        <v/>
      </c>
      <c r="BB710" s="101">
        <v>1</v>
      </c>
      <c r="BT710" s="96">
        <v>0</v>
      </c>
      <c r="BU710" s="96">
        <v>0</v>
      </c>
      <c r="BZ710" s="101" t="str">
        <f>IF(AJ710="Obligations",AP710&amp;" "&amp;AI710&amp;" "&amp;IF(AQ710&lt;3.5,"SHORT",IF(AQ710&gt;8,"LONG","MID")),"")</f>
        <v/>
      </c>
      <c r="CA710" s="101" t="s">
        <v>4051</v>
      </c>
      <c r="CB710" s="122" t="s">
        <v>3763</v>
      </c>
      <c r="CC710" s="137" t="s">
        <v>4011</v>
      </c>
      <c r="CD710" s="42" t="s">
        <v>4374</v>
      </c>
      <c r="CE710" s="42" t="s">
        <v>4374</v>
      </c>
      <c r="CF710" s="42" t="str">
        <f>IFERROR(VLOOKUP(Funds[[#This Row],[Code ISIN]],[1]GLOBAL!$C$1:$L$27,10,FALSE)," ")</f>
        <v xml:space="preserve"> </v>
      </c>
      <c r="CG710" s="42" t="s">
        <v>4374</v>
      </c>
      <c r="CH710" s="42" t="s">
        <v>4374</v>
      </c>
      <c r="CI710" s="42" t="s">
        <v>4374</v>
      </c>
      <c r="CJ710" s="123">
        <v>42235</v>
      </c>
      <c r="CK710" s="96" t="s">
        <v>4408</v>
      </c>
      <c r="CL710" s="246" t="str">
        <f>VLOOKUP(Funds[[#This Row],[Code ISIN]],'Sheet1 - Table (1)'!$A$10:$AF$110017,MATCH("Funds Liquidity",'Sheet1 - Table (1)'!$10:$10,0),FALSE)</f>
        <v>Jour</v>
      </c>
    </row>
    <row r="711" spans="1:93">
      <c r="A711" s="80" t="s">
        <v>425</v>
      </c>
      <c r="B711" s="305">
        <f>IF(ISERROR(VALUE(VLOOKUP($A711,'Sheet1 - Table (1)'!$A$8:$AG$1186,COLUMN(B$7),FALSE))),VLOOKUP(A711,TK_MANQUANTS,2,FALSE),IF(VALUE(VLOOKUP($A711,'Sheet1 - Table (1)'!$A$8:$AG$1186,COLUMN(B$7),FALSE))=0,VLOOKUP(A711,TK_MANQUANTS,2,FALSE),VALUE(VLOOKUP($A711,'Sheet1 - Table (1)'!$A$8:$AG$1186,COLUMN(B$7),FALSE))))</f>
        <v>4459459</v>
      </c>
      <c r="C711" s="80" t="str">
        <f>VLOOKUP($A711,'Sheet1 - Table (1)'!$A$8:$AG$1186,COLUMN(C$7),FALSE)</f>
        <v>Nordea 1 - US High Yield Bond BI USD</v>
      </c>
      <c r="D711" s="82">
        <f>VLOOKUP($A711,'Sheet1 - Table (1)'!$A$8:$AG$1186,COLUMN(D$7),FALSE)</f>
        <v>43830</v>
      </c>
      <c r="E711" s="124">
        <f>VLOOKUP($A711,'Sheet1 - Table (1)'!$A$8:$AG$1186,COLUMN(E$7),FALSE)</f>
        <v>0.92</v>
      </c>
      <c r="F711" s="80" t="b">
        <f>VLOOKUP($A711,'Sheet1 - Table (1)'!$A$8:$AG$1186,COLUMN(F$7),FALSE)</f>
        <v>1</v>
      </c>
      <c r="G711" s="80" t="str">
        <f>VLOOKUP($A711,'Sheet1 - Table (1)'!$A$8:$AG$1186,COLUMN(G$7),FALSE)</f>
        <v>Luxembourg</v>
      </c>
      <c r="H711" s="80" t="str">
        <f>VLOOKUP($A711,'Sheet1 - Table (1)'!$A$8:$AG$1186,COLUMN(H$7),FALSE)</f>
        <v>USD</v>
      </c>
      <c r="I711" s="80" t="str">
        <f>VLOOKUP($A711,'Sheet1 - Table (1)'!$A$8:$AG$1186,COLUMN(I$7),FALSE)</f>
        <v>Fonds de placement</v>
      </c>
      <c r="J711" s="80" t="str">
        <f>VLOOKUP($A711,'Sheet1 - Table (1)'!$A$8:$AG$1186,COLUMN(J$7),FALSE)</f>
        <v>Obligation</v>
      </c>
      <c r="K711" s="82">
        <f>VLOOKUP($A711,'Sheet1 - Table (1)'!$A$8:$AG$1186,COLUMN(K$7),FALSE)</f>
        <v>44255</v>
      </c>
      <c r="L711" s="80">
        <f>VLOOKUP($A711,'Sheet1 - Table (1)'!$A$8:$AG$1186,COLUMN(L$7),FALSE)</f>
        <v>701.4184391</v>
      </c>
      <c r="M711" s="80" t="str">
        <f>VLOOKUP($A711,'Sheet1 - Table (1)'!$A$8:$AG$1186,COLUMN(M$7),FALSE)</f>
        <v>Retained</v>
      </c>
      <c r="N711" s="80">
        <f>VLOOKUP($A711,'Sheet1 - Table (1)'!$A$8:$AG$1186,COLUMN(N$7),FALSE)</f>
        <v>0</v>
      </c>
      <c r="O711" s="80" t="b">
        <f>VLOOKUP($A711,'Sheet1 - Table (1)'!$A$8:$AG$1186,COLUMN(O$7),FALSE)</f>
        <v>1</v>
      </c>
      <c r="P711" s="80" t="b">
        <f>VLOOKUP($A711,'Sheet1 - Table (1)'!$A$8:$AG$1186,COLUMN(P$7),FALSE)</f>
        <v>1</v>
      </c>
      <c r="Q711" s="80" t="b">
        <f>VLOOKUP($A711,'Sheet1 - Table (1)'!$A$8:$AG$1186,COLUMN(Q$7),FALSE)</f>
        <v>1</v>
      </c>
      <c r="R711" s="80" t="b">
        <f>VLOOKUP($A711,'Sheet1 - Table (1)'!$A$8:$AG$1186,COLUMN(R$7),FALSE)</f>
        <v>1</v>
      </c>
      <c r="S711" s="80" t="b">
        <f>VLOOKUP($A711,'Sheet1 - Table (1)'!$A$8:$AG$1186,COLUMN(S$7),FALSE)</f>
        <v>1</v>
      </c>
      <c r="T711" s="80" t="b">
        <f>VLOOKUP($A711,'Sheet1 - Table (1)'!$A$8:$AG$1186,COLUMN(T$7),FALSE)</f>
        <v>1</v>
      </c>
      <c r="U711" s="80" t="str">
        <f t="shared" si="131"/>
        <v>FR-IT-NE-SP-GE-UK</v>
      </c>
      <c r="V711" s="80" t="str">
        <f>VLOOKUP($A711,'Sheet1 - Table (1)'!$A$8:$AG$1186,COLUMN(V$7)+3,FALSE)</f>
        <v>LU - SICAV - Parte 1</v>
      </c>
      <c r="W711" s="80" t="str">
        <f>VLOOKUP(A711,'Sheet1 - Table (1)'!$A$8:$AF$10075,MATCH($W$8,'Sheet1 - Table (1)'!$10:$10,0),FALSE)</f>
        <v>Détermination des Prix Quotidien</v>
      </c>
      <c r="X711" s="80">
        <f>VLOOKUP(A711,'Sheet1 - Table (1)'!$A$8:$AAB$10075,MATCH($X$8,'Sheet1 - Table (1)'!$10:$10,0),FALSE)</f>
        <v>0</v>
      </c>
      <c r="Y711" s="96" t="str">
        <f t="shared" si="136"/>
        <v>Fonds de placement</v>
      </c>
      <c r="AA711" s="96" t="s">
        <v>1823</v>
      </c>
      <c r="AB711" s="96" t="s">
        <v>2852</v>
      </c>
      <c r="AC711" s="214" t="s">
        <v>140</v>
      </c>
      <c r="AD711" s="214" t="s">
        <v>5104</v>
      </c>
      <c r="AE711" s="96" t="s">
        <v>5104</v>
      </c>
      <c r="AF711" s="246" t="s">
        <v>5104</v>
      </c>
      <c r="AG711" s="96" t="s">
        <v>79</v>
      </c>
      <c r="AI711" s="96" t="s">
        <v>79</v>
      </c>
      <c r="AJ711" s="96" t="s">
        <v>140</v>
      </c>
      <c r="AK711" s="96" t="s">
        <v>140</v>
      </c>
      <c r="AL711" s="96" t="s">
        <v>2481</v>
      </c>
      <c r="AM711" s="96" t="str">
        <f t="shared" ref="AM711:AM719" si="137">IF(AND(AK711="Obligations",AP711="Courbe CHF"),"Obligations CHF",IF(AND(AX711=100%,BJ711=100%),AK711&amp;" CHF",IF(OR(AK711="Obligations",AK711="Actions",AK711="Liquidités"),AK711&amp;" étrangères" &amp; IF(AX711=100%," hedged",""),AK711&amp;" étrangers" &amp; IF(AX711=100%," hedged",""))))</f>
        <v>Obligations étrangères</v>
      </c>
      <c r="AO711" s="96" t="s">
        <v>2852</v>
      </c>
      <c r="AP711" s="96" t="s">
        <v>86</v>
      </c>
      <c r="AQ711" s="96">
        <v>4.57</v>
      </c>
      <c r="AR711" s="101">
        <v>4.7699999999999999E-2</v>
      </c>
      <c r="AS711" s="101">
        <f t="shared" si="133"/>
        <v>3.85E-2</v>
      </c>
      <c r="AV711" s="101">
        <v>6.5000000000000002E-2</v>
      </c>
      <c r="AW711" s="101">
        <v>0.93500000000000005</v>
      </c>
      <c r="BB711" s="101">
        <v>1</v>
      </c>
      <c r="BN711" s="101">
        <v>1</v>
      </c>
      <c r="BW711" s="101">
        <v>1</v>
      </c>
      <c r="BZ711" s="101" t="str">
        <f>IF(AJ711="Obligations",AP711&amp;" "&amp;AI711&amp;" "&amp;IF(AI711="High Yield",IF(AQ711&lt;2.5,"SHORT",IF(AQ711&gt;4,"LONG","MID")),IF(AQ711&lt;3.5,"SHORT",IF(AQ711&gt;8,"LONG","MID"))),"")</f>
        <v>Courbe USD High Yield LONG</v>
      </c>
      <c r="CA711" s="101" t="s">
        <v>70</v>
      </c>
      <c r="CB711" s="101"/>
      <c r="CC711" s="101" t="s">
        <v>70</v>
      </c>
      <c r="CD711" s="42" t="s">
        <v>4374</v>
      </c>
      <c r="CE711" s="42" t="s">
        <v>4374</v>
      </c>
      <c r="CF711" s="42" t="str">
        <f>IFERROR(VLOOKUP(Funds[[#This Row],[Code ISIN]],[1]GLOBAL!$C$1:$L$27,10,FALSE)," ")</f>
        <v xml:space="preserve"> </v>
      </c>
      <c r="CG711" s="42" t="s">
        <v>4374</v>
      </c>
      <c r="CH711" s="42" t="s">
        <v>4374</v>
      </c>
      <c r="CI711" s="42" t="s">
        <v>4374</v>
      </c>
      <c r="CJ711" s="123">
        <v>43039</v>
      </c>
      <c r="CK711" s="96" t="s">
        <v>4374</v>
      </c>
      <c r="CL711" s="246" t="str">
        <f>VLOOKUP(Funds[[#This Row],[Code ISIN]],'Sheet1 - Table (1)'!$A$10:$AF$110017,MATCH("Funds Liquidity",'Sheet1 - Table (1)'!$10:$10,0),FALSE)</f>
        <v>Jour</v>
      </c>
      <c r="CN711" s="246" t="s">
        <v>140</v>
      </c>
      <c r="CO711" s="246" t="s">
        <v>79</v>
      </c>
    </row>
    <row r="712" spans="1:93">
      <c r="A712" s="80" t="s">
        <v>1675</v>
      </c>
      <c r="B712" s="305">
        <f>IF(ISERROR(VALUE(VLOOKUP($A712,'Sheet1 - Table (1)'!$A$8:$AG$1186,COLUMN(B$7),FALSE))),VLOOKUP(A712,TK_MANQUANTS,2,FALSE),IF(VALUE(VLOOKUP($A712,'Sheet1 - Table (1)'!$A$8:$AG$1186,COLUMN(B$7),FALSE))=0,VLOOKUP(A712,TK_MANQUANTS,2,FALSE),VALUE(VLOOKUP($A712,'Sheet1 - Table (1)'!$A$8:$AG$1186,COLUMN(B$7),FALSE))))</f>
        <v>13976040</v>
      </c>
      <c r="C712" s="80" t="str">
        <f>VLOOKUP($A712,'Sheet1 - Table (1)'!$A$8:$AG$1186,COLUMN(C$7),FALSE)</f>
        <v>SPDR Bloomberg Barclays 15+Year Gilt UCITS ETF</v>
      </c>
      <c r="D712" s="82">
        <f>VLOOKUP($A712,'Sheet1 - Table (1)'!$A$8:$AG$1186,COLUMN(D$7),FALSE)</f>
        <v>44196</v>
      </c>
      <c r="E712" s="124">
        <f>VLOOKUP($A712,'Sheet1 - Table (1)'!$A$8:$AG$1186,COLUMN(E$7),FALSE)</f>
        <v>0.15</v>
      </c>
      <c r="F712" s="80" t="b">
        <f>VLOOKUP($A712,'Sheet1 - Table (1)'!$A$8:$AG$1186,COLUMN(F$7),FALSE)</f>
        <v>1</v>
      </c>
      <c r="G712" s="80" t="str">
        <f>VLOOKUP($A712,'Sheet1 - Table (1)'!$A$8:$AG$1186,COLUMN(G$7),FALSE)</f>
        <v>Ireland</v>
      </c>
      <c r="H712" s="80" t="str">
        <f>VLOOKUP($A712,'Sheet1 - Table (1)'!$A$8:$AG$1186,COLUMN(H$7),FALSE)</f>
        <v>GBP</v>
      </c>
      <c r="I712" s="80" t="str">
        <f>VLOOKUP($A712,'Sheet1 - Table (1)'!$A$8:$AG$1186,COLUMN(I$7),FALSE)</f>
        <v>Exchange Traded Funds</v>
      </c>
      <c r="J712" s="80" t="str">
        <f>VLOOKUP($A712,'Sheet1 - Table (1)'!$A$8:$AG$1186,COLUMN(J$7),FALSE)</f>
        <v>Obligation</v>
      </c>
      <c r="K712" s="82">
        <f>VLOOKUP($A712,'Sheet1 - Table (1)'!$A$8:$AG$1186,COLUMN(K$7),FALSE)</f>
        <v>44255</v>
      </c>
      <c r="L712" s="80">
        <f>VLOOKUP($A712,'Sheet1 - Table (1)'!$A$8:$AG$1186,COLUMN(L$7),FALSE)</f>
        <v>141.33806279999999</v>
      </c>
      <c r="M712" s="80" t="str">
        <f>VLOOKUP($A712,'Sheet1 - Table (1)'!$A$8:$AG$1186,COLUMN(M$7),FALSE)</f>
        <v>Paid</v>
      </c>
      <c r="N712" s="80">
        <f>VLOOKUP($A712,'Sheet1 - Table (1)'!$A$8:$AG$1186,COLUMN(N$7),FALSE)</f>
        <v>0</v>
      </c>
      <c r="O712" s="80" t="b">
        <f>VLOOKUP($A712,'Sheet1 - Table (1)'!$A$8:$AG$1186,COLUMN(O$7),FALSE)</f>
        <v>1</v>
      </c>
      <c r="P712" s="80" t="b">
        <f>VLOOKUP($A712,'Sheet1 - Table (1)'!$A$8:$AG$1186,COLUMN(P$7),FALSE)</f>
        <v>1</v>
      </c>
      <c r="Q712" s="80" t="b">
        <f>VLOOKUP($A712,'Sheet1 - Table (1)'!$A$8:$AG$1186,COLUMN(Q$7),FALSE)</f>
        <v>1</v>
      </c>
      <c r="R712" s="80" t="b">
        <f>VLOOKUP($A712,'Sheet1 - Table (1)'!$A$8:$AG$1186,COLUMN(R$7),FALSE)</f>
        <v>1</v>
      </c>
      <c r="S712" s="80" t="b">
        <f>VLOOKUP($A712,'Sheet1 - Table (1)'!$A$8:$AG$1186,COLUMN(S$7),FALSE)</f>
        <v>1</v>
      </c>
      <c r="T712" s="80" t="b">
        <f>VLOOKUP($A712,'Sheet1 - Table (1)'!$A$8:$AG$1186,COLUMN(T$7),FALSE)</f>
        <v>1</v>
      </c>
      <c r="U712" s="80" t="str">
        <f t="shared" si="131"/>
        <v>FR-IT-NE-SP-GE-UK</v>
      </c>
      <c r="V712" s="80" t="str">
        <f>VLOOKUP($A712,'Sheet1 - Table (1)'!$A$8:$AG$1186,COLUMN(V$7)+3,FALSE)</f>
        <v>OEIC</v>
      </c>
      <c r="W712" s="80" t="str">
        <f>VLOOKUP(A712,'Sheet1 - Table (1)'!$A$8:$AF$10075,MATCH($W$8,'Sheet1 - Table (1)'!$10:$10,0),FALSE)</f>
        <v>Détermination des Prix Quotidien</v>
      </c>
      <c r="X712" s="80" t="str">
        <f>VLOOKUP(A712,'Sheet1 - Table (1)'!$A$8:$AAB$10075,MATCH($X$8,'Sheet1 - Table (1)'!$10:$10,0),FALSE)</f>
        <v>Full</v>
      </c>
      <c r="Y712" s="96" t="str">
        <f t="shared" si="136"/>
        <v>ETF</v>
      </c>
      <c r="AA712" s="96" t="s">
        <v>1823</v>
      </c>
      <c r="AB712" s="96" t="s">
        <v>2481</v>
      </c>
      <c r="AC712" s="214" t="s">
        <v>140</v>
      </c>
      <c r="AD712" s="214" t="s">
        <v>2481</v>
      </c>
      <c r="AE712" s="96" t="s">
        <v>2481</v>
      </c>
      <c r="AF712" s="246" t="s">
        <v>2481</v>
      </c>
      <c r="AI712" s="96" t="s">
        <v>785</v>
      </c>
      <c r="AJ712" s="96" t="s">
        <v>140</v>
      </c>
      <c r="AK712" s="96" t="s">
        <v>140</v>
      </c>
      <c r="AL712" s="96" t="s">
        <v>2481</v>
      </c>
      <c r="AM712" s="96" t="str">
        <f t="shared" si="137"/>
        <v>Obligations étrangères</v>
      </c>
      <c r="AO712" s="96" t="s">
        <v>2481</v>
      </c>
      <c r="AP712" s="96" t="s">
        <v>1694</v>
      </c>
      <c r="AQ712" s="96">
        <v>19.920000000000002</v>
      </c>
      <c r="AR712" s="101">
        <v>1.41E-2</v>
      </c>
      <c r="AS712" s="101">
        <f t="shared" si="133"/>
        <v>1.26E-2</v>
      </c>
      <c r="AT712" s="101">
        <v>1</v>
      </c>
      <c r="AZ712" s="101">
        <v>1</v>
      </c>
      <c r="BL712" s="101">
        <v>1</v>
      </c>
      <c r="BT712" s="101" t="s">
        <v>1679</v>
      </c>
      <c r="BY712" s="101" t="s">
        <v>1695</v>
      </c>
      <c r="BZ712" s="101" t="str">
        <f>IF(AJ712="Obligations",AP712&amp;" "&amp;AI712&amp;" "&amp;IF(AQ712&lt;3.5,"SHORT",IF(AQ712&gt;8,"LONG","MID")),"")</f>
        <v>Coube GBP Gouvernements LONG</v>
      </c>
      <c r="CA712" s="101" t="s">
        <v>70</v>
      </c>
      <c r="CB712" s="101"/>
      <c r="CC712" s="101" t="s">
        <v>70</v>
      </c>
      <c r="CD712" s="42" t="s">
        <v>4374</v>
      </c>
      <c r="CE712" s="42" t="s">
        <v>4374</v>
      </c>
      <c r="CF712" s="42" t="str">
        <f>IFERROR(VLOOKUP(Funds[[#This Row],[Code ISIN]],[1]GLOBAL!$C$1:$L$27,10,FALSE)," ")</f>
        <v xml:space="preserve"> </v>
      </c>
      <c r="CG712" s="42" t="s">
        <v>4374</v>
      </c>
      <c r="CH712" s="42" t="s">
        <v>4374</v>
      </c>
      <c r="CI712" s="42" t="s">
        <v>4374</v>
      </c>
      <c r="CJ712" s="123">
        <v>42734</v>
      </c>
      <c r="CK712" s="96" t="s">
        <v>4374</v>
      </c>
      <c r="CL712" s="246" t="str">
        <f>VLOOKUP(Funds[[#This Row],[Code ISIN]],'Sheet1 - Table (1)'!$A$10:$AF$110017,MATCH("Funds Liquidity",'Sheet1 - Table (1)'!$10:$10,0),FALSE)</f>
        <v>Jour</v>
      </c>
    </row>
    <row r="713" spans="1:93">
      <c r="A713" s="96" t="s">
        <v>2071</v>
      </c>
      <c r="B713" s="305">
        <f>IF(ISERROR(VALUE(VLOOKUP($A713,'Sheet1 - Table (1)'!$A$8:$AG$1186,COLUMN(B$7),FALSE))),VLOOKUP(A713,TK_MANQUANTS,2,FALSE),IF(VALUE(VLOOKUP($A713,'Sheet1 - Table (1)'!$A$8:$AG$1186,COLUMN(B$7),FALSE))=0,VLOOKUP(A713,TK_MANQUANTS,2,FALSE),VALUE(VLOOKUP($A713,'Sheet1 - Table (1)'!$A$8:$AG$1186,COLUMN(B$7),FALSE))))</f>
        <v>2803883</v>
      </c>
      <c r="C713" s="80" t="str">
        <f>VLOOKUP($A713,'Sheet1 - Table (1)'!$A$8:$AG$1186,COLUMN(C$7),FALSE)</f>
        <v>iShares € Govt Bond 3-5yr UCITS ETF EUR (Dist)</v>
      </c>
      <c r="D713" s="82">
        <f>VLOOKUP($A713,'Sheet1 - Table (1)'!$A$8:$AG$1186,COLUMN(D$7),FALSE)</f>
        <v>43861</v>
      </c>
      <c r="E713" s="124">
        <f>VLOOKUP($A713,'Sheet1 - Table (1)'!$A$8:$AG$1186,COLUMN(E$7),FALSE)</f>
        <v>0.2</v>
      </c>
      <c r="F713" s="80" t="b">
        <f>VLOOKUP($A713,'Sheet1 - Table (1)'!$A$8:$AG$1186,COLUMN(F$7),FALSE)</f>
        <v>1</v>
      </c>
      <c r="G713" s="80" t="str">
        <f>VLOOKUP($A713,'Sheet1 - Table (1)'!$A$8:$AG$1186,COLUMN(G$7),FALSE)</f>
        <v>Ireland</v>
      </c>
      <c r="H713" s="80" t="str">
        <f>VLOOKUP($A713,'Sheet1 - Table (1)'!$A$8:$AG$1186,COLUMN(H$7),FALSE)</f>
        <v>EUR</v>
      </c>
      <c r="I713" s="80" t="str">
        <f>VLOOKUP($A713,'Sheet1 - Table (1)'!$A$8:$AG$1186,COLUMN(I$7),FALSE)</f>
        <v>Exchange Traded Funds</v>
      </c>
      <c r="J713" s="80" t="str">
        <f>VLOOKUP($A713,'Sheet1 - Table (1)'!$A$8:$AG$1186,COLUMN(J$7),FALSE)</f>
        <v>Obligation</v>
      </c>
      <c r="K713" s="82">
        <f>VLOOKUP($A713,'Sheet1 - Table (1)'!$A$8:$AG$1186,COLUMN(K$7),FALSE)</f>
        <v>44255</v>
      </c>
      <c r="L713" s="80">
        <f>VLOOKUP($A713,'Sheet1 - Table (1)'!$A$8:$AG$1186,COLUMN(L$7),FALSE)</f>
        <v>2016.5849075000001</v>
      </c>
      <c r="M713" s="80" t="str">
        <f>VLOOKUP($A713,'Sheet1 - Table (1)'!$A$8:$AG$1186,COLUMN(M$7),FALSE)</f>
        <v>Paid</v>
      </c>
      <c r="N713" s="80" t="b">
        <f>VLOOKUP($A713,'Sheet1 - Table (1)'!$A$8:$AG$1186,COLUMN(N$7),FALSE)</f>
        <v>1</v>
      </c>
      <c r="O713" s="80" t="b">
        <f>VLOOKUP($A713,'Sheet1 - Table (1)'!$A$8:$AG$1186,COLUMN(O$7),FALSE)</f>
        <v>1</v>
      </c>
      <c r="P713" s="80" t="b">
        <f>VLOOKUP($A713,'Sheet1 - Table (1)'!$A$8:$AG$1186,COLUMN(P$7),FALSE)</f>
        <v>1</v>
      </c>
      <c r="Q713" s="80" t="b">
        <f>VLOOKUP($A713,'Sheet1 - Table (1)'!$A$8:$AG$1186,COLUMN(Q$7),FALSE)</f>
        <v>1</v>
      </c>
      <c r="R713" s="80" t="b">
        <f>VLOOKUP($A713,'Sheet1 - Table (1)'!$A$8:$AG$1186,COLUMN(R$7),FALSE)</f>
        <v>1</v>
      </c>
      <c r="S713" s="80" t="b">
        <f>VLOOKUP($A713,'Sheet1 - Table (1)'!$A$8:$AG$1186,COLUMN(S$7),FALSE)</f>
        <v>1</v>
      </c>
      <c r="T713" s="80" t="b">
        <f>VLOOKUP($A713,'Sheet1 - Table (1)'!$A$8:$AG$1186,COLUMN(T$7),FALSE)</f>
        <v>1</v>
      </c>
      <c r="U713" s="80" t="str">
        <f t="shared" si="131"/>
        <v>BE-FR-IT-NE-SP-GE-UK</v>
      </c>
      <c r="V713" s="80" t="str">
        <f>VLOOKUP($A713,'Sheet1 - Table (1)'!$A$8:$AG$1186,COLUMN(V$7)+3,FALSE)</f>
        <v>ICVC</v>
      </c>
      <c r="W713" s="80" t="str">
        <f>VLOOKUP(A713,'Sheet1 - Table (1)'!$A$8:$AF$10075,MATCH($W$8,'Sheet1 - Table (1)'!$10:$10,0),FALSE)</f>
        <v>Détermination des Prix Quotidien</v>
      </c>
      <c r="X713" s="80" t="str">
        <f>VLOOKUP(A713,'Sheet1 - Table (1)'!$A$8:$AAB$10075,MATCH($X$8,'Sheet1 - Table (1)'!$10:$10,0),FALSE)</f>
        <v>Optimized</v>
      </c>
      <c r="Y713" s="96" t="str">
        <f t="shared" si="136"/>
        <v>ETF</v>
      </c>
      <c r="AA713" s="96" t="s">
        <v>1823</v>
      </c>
      <c r="AB713" s="96" t="s">
        <v>2481</v>
      </c>
      <c r="AC713" s="214" t="s">
        <v>140</v>
      </c>
      <c r="AD713" s="214" t="s">
        <v>2481</v>
      </c>
      <c r="AE713" s="96" t="s">
        <v>2542</v>
      </c>
      <c r="AF713" s="246" t="s">
        <v>2481</v>
      </c>
      <c r="AG713" s="96" t="s">
        <v>2857</v>
      </c>
      <c r="AI713" s="96" t="s">
        <v>785</v>
      </c>
      <c r="AJ713" s="96" t="s">
        <v>140</v>
      </c>
      <c r="AK713" s="96" t="s">
        <v>140</v>
      </c>
      <c r="AL713" s="96" t="s">
        <v>2481</v>
      </c>
      <c r="AM713" s="96" t="str">
        <f t="shared" si="137"/>
        <v>Obligations étrangères</v>
      </c>
      <c r="AO713" s="96" t="s">
        <v>2481</v>
      </c>
      <c r="AP713" s="96" t="s">
        <v>75</v>
      </c>
      <c r="AQ713" s="96">
        <v>3.98</v>
      </c>
      <c r="AR713" s="101">
        <v>2.8E-3</v>
      </c>
      <c r="AS713" s="101">
        <f t="shared" si="133"/>
        <v>7.9999999999999993E-4</v>
      </c>
      <c r="AT713" s="126">
        <v>0.60299999999999998</v>
      </c>
      <c r="AU713" s="126">
        <v>2.0199999999999999E-2</v>
      </c>
      <c r="AV713" s="126">
        <v>0.37680000000000002</v>
      </c>
      <c r="AY713" s="101">
        <v>1</v>
      </c>
      <c r="BK713" s="101">
        <v>1</v>
      </c>
      <c r="BV713" s="101">
        <v>1</v>
      </c>
      <c r="BX713" s="121"/>
      <c r="BZ713" s="101" t="str">
        <f>IF(AJ713="Obligations",AP713&amp;" "&amp;AI713&amp;" "&amp;IF(AQ713&lt;3.5,"SHORT",IF(AQ713&gt;8,"LONG","MID")),"")</f>
        <v>Courbe EUR Gouvernements MID</v>
      </c>
      <c r="CA713" s="101" t="s">
        <v>70</v>
      </c>
      <c r="CB713" s="101"/>
      <c r="CC713" s="101" t="s">
        <v>70</v>
      </c>
      <c r="CD713" s="42" t="s">
        <v>4374</v>
      </c>
      <c r="CE713" s="42" t="s">
        <v>4374</v>
      </c>
      <c r="CF713" s="42" t="str">
        <f>IFERROR(VLOOKUP(Funds[[#This Row],[Code ISIN]],[1]GLOBAL!$C$1:$L$27,10,FALSE)," ")</f>
        <v xml:space="preserve"> </v>
      </c>
      <c r="CG713" s="42" t="s">
        <v>4374</v>
      </c>
      <c r="CH713" s="42" t="s">
        <v>4374</v>
      </c>
      <c r="CI713" s="42" t="s">
        <v>4374</v>
      </c>
      <c r="CJ713" s="123"/>
      <c r="CK713" s="96" t="s">
        <v>4374</v>
      </c>
      <c r="CL713" s="246" t="str">
        <f>VLOOKUP(Funds[[#This Row],[Code ISIN]],'Sheet1 - Table (1)'!$A$10:$AF$110017,MATCH("Funds Liquidity",'Sheet1 - Table (1)'!$10:$10,0),FALSE)</f>
        <v>Jour</v>
      </c>
    </row>
    <row r="714" spans="1:93">
      <c r="A714" s="96" t="s">
        <v>1240</v>
      </c>
      <c r="B714" s="305">
        <f>IF(ISERROR(VALUE(VLOOKUP($A714,'Sheet1 - Table (1)'!$A$8:$AG$1186,COLUMN(B$7),FALSE))),VLOOKUP(A714,TK_MANQUANTS,2,FALSE),IF(VALUE(VLOOKUP($A714,'Sheet1 - Table (1)'!$A$8:$AG$1186,COLUMN(B$7),FALSE))=0,VLOOKUP(A714,TK_MANQUANTS,2,FALSE),VALUE(VLOOKUP($A714,'Sheet1 - Table (1)'!$A$8:$AG$1186,COLUMN(B$7),FALSE))))</f>
        <v>18118539</v>
      </c>
      <c r="C714" s="80" t="str">
        <f>VLOOKUP($A714,'Sheet1 - Table (1)'!$A$8:$AG$1186,COLUMN(C$7),FALSE)</f>
        <v>CS (Lux) Commodity Index Plus USD Fund IBH EUR</v>
      </c>
      <c r="D714" s="82">
        <f>VLOOKUP($A714,'Sheet1 - Table (1)'!$A$8:$AG$1186,COLUMN(D$7),FALSE)</f>
        <v>44055</v>
      </c>
      <c r="E714" s="124">
        <f>VLOOKUP($A714,'Sheet1 - Table (1)'!$A$8:$AG$1186,COLUMN(E$7),FALSE)</f>
        <v>0.62</v>
      </c>
      <c r="F714" s="80" t="b">
        <f>VLOOKUP($A714,'Sheet1 - Table (1)'!$A$8:$AG$1186,COLUMN(F$7),FALSE)</f>
        <v>1</v>
      </c>
      <c r="G714" s="80" t="str">
        <f>VLOOKUP($A714,'Sheet1 - Table (1)'!$A$8:$AG$1186,COLUMN(G$7),FALSE)</f>
        <v>Luxembourg</v>
      </c>
      <c r="H714" s="80" t="str">
        <f>VLOOKUP($A714,'Sheet1 - Table (1)'!$A$8:$AG$1186,COLUMN(H$7),FALSE)</f>
        <v>EUR</v>
      </c>
      <c r="I714" s="80" t="str">
        <f>VLOOKUP($A714,'Sheet1 - Table (1)'!$A$8:$AG$1186,COLUMN(I$7),FALSE)</f>
        <v>Fonds de placement</v>
      </c>
      <c r="J714" s="80" t="str">
        <f>VLOOKUP($A714,'Sheet1 - Table (1)'!$A$8:$AG$1186,COLUMN(J$7),FALSE)</f>
        <v>Commodity</v>
      </c>
      <c r="K714" s="82">
        <f>VLOOKUP($A714,'Sheet1 - Table (1)'!$A$8:$AG$1186,COLUMN(K$7),FALSE)</f>
        <v>44255</v>
      </c>
      <c r="L714" s="80">
        <f>VLOOKUP($A714,'Sheet1 - Table (1)'!$A$8:$AG$1186,COLUMN(L$7),FALSE)</f>
        <v>410.6372106</v>
      </c>
      <c r="M714" s="80" t="str">
        <f>VLOOKUP($A714,'Sheet1 - Table (1)'!$A$8:$AG$1186,COLUMN(M$7),FALSE)</f>
        <v>Retained</v>
      </c>
      <c r="N714" s="80">
        <f>VLOOKUP($A714,'Sheet1 - Table (1)'!$A$8:$AG$1186,COLUMN(N$7),FALSE)</f>
        <v>0</v>
      </c>
      <c r="O714" s="80" t="b">
        <f>VLOOKUP($A714,'Sheet1 - Table (1)'!$A$8:$AG$1186,COLUMN(O$7),FALSE)</f>
        <v>1</v>
      </c>
      <c r="P714" s="80" t="b">
        <f>VLOOKUP($A714,'Sheet1 - Table (1)'!$A$8:$AG$1186,COLUMN(P$7),FALSE)</f>
        <v>1</v>
      </c>
      <c r="Q714" s="80" t="b">
        <f>VLOOKUP($A714,'Sheet1 - Table (1)'!$A$8:$AG$1186,COLUMN(Q$7),FALSE)</f>
        <v>1</v>
      </c>
      <c r="R714" s="80" t="b">
        <f>VLOOKUP($A714,'Sheet1 - Table (1)'!$A$8:$AG$1186,COLUMN(R$7),FALSE)</f>
        <v>1</v>
      </c>
      <c r="S714" s="80" t="b">
        <f>VLOOKUP($A714,'Sheet1 - Table (1)'!$A$8:$AG$1186,COLUMN(S$7),FALSE)</f>
        <v>1</v>
      </c>
      <c r="T714" s="80">
        <f>VLOOKUP($A714,'Sheet1 - Table (1)'!$A$8:$AG$1186,COLUMN(T$7),FALSE)</f>
        <v>0</v>
      </c>
      <c r="U714" s="80" t="str">
        <f t="shared" si="131"/>
        <v>FR-IT-NE-SP-GE</v>
      </c>
      <c r="V714" s="80" t="str">
        <f>VLOOKUP($A714,'Sheet1 - Table (1)'!$A$8:$AG$1186,COLUMN(V$7)+3,FALSE)</f>
        <v>LU - FCP - Parte 1</v>
      </c>
      <c r="W714" s="80" t="str">
        <f>VLOOKUP(A714,'Sheet1 - Table (1)'!$A$8:$AF$10075,MATCH($W$8,'Sheet1 - Table (1)'!$10:$10,0),FALSE)</f>
        <v>Détermination des Prix Quotidien</v>
      </c>
      <c r="X714" s="80">
        <f>VLOOKUP(A714,'Sheet1 - Table (1)'!$A$8:$AAB$10075,MATCH($X$8,'Sheet1 - Table (1)'!$10:$10,0),FALSE)</f>
        <v>0</v>
      </c>
      <c r="Y714" s="96" t="str">
        <f t="shared" si="136"/>
        <v>Fonds de placement</v>
      </c>
      <c r="AA714" s="96" t="s">
        <v>1823</v>
      </c>
      <c r="AB714" s="96" t="s">
        <v>2874</v>
      </c>
      <c r="AC714" s="214" t="s">
        <v>2874</v>
      </c>
      <c r="AG714" s="96" t="s">
        <v>475</v>
      </c>
      <c r="AI714" s="96" t="s">
        <v>475</v>
      </c>
      <c r="AJ714" s="96" t="s">
        <v>475</v>
      </c>
      <c r="AK714" s="96" t="s">
        <v>1803</v>
      </c>
      <c r="AL714" s="96" t="s">
        <v>5091</v>
      </c>
      <c r="AM714" s="96" t="str">
        <f t="shared" si="137"/>
        <v>Placements alternatifs étrangers</v>
      </c>
      <c r="AN714" s="139">
        <v>1</v>
      </c>
      <c r="AO714" s="96" t="s">
        <v>2874</v>
      </c>
      <c r="AP714" s="96" t="s">
        <v>1804</v>
      </c>
      <c r="AQ714" s="96" t="s">
        <v>70</v>
      </c>
      <c r="AR714" s="101" t="s">
        <v>70</v>
      </c>
      <c r="AS714" s="101" t="str">
        <f t="shared" si="133"/>
        <v/>
      </c>
      <c r="AY714" s="101">
        <v>1</v>
      </c>
      <c r="CA714" s="101" t="s">
        <v>70</v>
      </c>
      <c r="CB714" s="101"/>
      <c r="CC714" s="101" t="s">
        <v>70</v>
      </c>
      <c r="CD714" s="42" t="s">
        <v>4374</v>
      </c>
      <c r="CE714" s="42" t="s">
        <v>4374</v>
      </c>
      <c r="CF714" s="42" t="str">
        <f>IFERROR(VLOOKUP(Funds[[#This Row],[Code ISIN]],[1]GLOBAL!$C$1:$L$27,10,FALSE)," ")</f>
        <v xml:space="preserve"> </v>
      </c>
      <c r="CG714" s="42" t="s">
        <v>4374</v>
      </c>
      <c r="CH714" s="42" t="s">
        <v>4374</v>
      </c>
      <c r="CI714" s="42" t="s">
        <v>4374</v>
      </c>
      <c r="CK714" s="96" t="s">
        <v>4374</v>
      </c>
      <c r="CL714" s="246" t="str">
        <f>VLOOKUP(Funds[[#This Row],[Code ISIN]],'Sheet1 - Table (1)'!$A$10:$AF$110017,MATCH("Funds Liquidity",'Sheet1 - Table (1)'!$10:$10,0),FALSE)</f>
        <v>Jour</v>
      </c>
    </row>
    <row r="715" spans="1:93">
      <c r="A715" s="157" t="s">
        <v>1659</v>
      </c>
      <c r="B715" s="305">
        <f>IF(ISERROR(VALUE(VLOOKUP($A715,'Sheet1 - Table (1)'!$A$8:$AG$1186,COLUMN(B$7),FALSE))),VLOOKUP(A715,TK_MANQUANTS,2,FALSE),IF(VALUE(VLOOKUP($A715,'Sheet1 - Table (1)'!$A$8:$AG$1186,COLUMN(B$7),FALSE))=0,VLOOKUP(A715,TK_MANQUANTS,2,FALSE),VALUE(VLOOKUP($A715,'Sheet1 - Table (1)'!$A$8:$AG$1186,COLUMN(B$7),FALSE))))</f>
        <v>21580435</v>
      </c>
      <c r="C715" s="80" t="str">
        <f>VLOOKUP($A715,'Sheet1 - Table (1)'!$A$8:$AG$1186,COLUMN(C$7),FALSE)</f>
        <v>Swisscanto (CH) IBF Australia Govt. FA</v>
      </c>
      <c r="D715" s="82">
        <f>VLOOKUP($A715,'Sheet1 - Table (1)'!$A$8:$AG$1186,COLUMN(D$7),FALSE)</f>
        <v>44196</v>
      </c>
      <c r="E715" s="124">
        <f>VLOOKUP($A715,'Sheet1 - Table (1)'!$A$8:$AG$1186,COLUMN(E$7),FALSE)</f>
        <v>0.33</v>
      </c>
      <c r="F715" s="80">
        <f>VLOOKUP($A715,'Sheet1 - Table (1)'!$A$8:$AG$1186,COLUMN(F$7),FALSE)</f>
        <v>0</v>
      </c>
      <c r="G715" s="80" t="str">
        <f>VLOOKUP($A715,'Sheet1 - Table (1)'!$A$8:$AG$1186,COLUMN(G$7),FALSE)</f>
        <v>Switzerland</v>
      </c>
      <c r="H715" s="80" t="str">
        <f>VLOOKUP($A715,'Sheet1 - Table (1)'!$A$8:$AG$1186,COLUMN(H$7),FALSE)</f>
        <v>AUD</v>
      </c>
      <c r="I715" s="80" t="str">
        <f>VLOOKUP($A715,'Sheet1 - Table (1)'!$A$8:$AG$1186,COLUMN(I$7),FALSE)</f>
        <v>Fonds de placement</v>
      </c>
      <c r="J715" s="80" t="str">
        <f>VLOOKUP($A715,'Sheet1 - Table (1)'!$A$8:$AG$1186,COLUMN(J$7),FALSE)</f>
        <v>Obligation</v>
      </c>
      <c r="K715" s="82">
        <f>VLOOKUP($A715,'Sheet1 - Table (1)'!$A$8:$AG$1186,COLUMN(K$7),FALSE)</f>
        <v>44255</v>
      </c>
      <c r="L715" s="80">
        <f>VLOOKUP($A715,'Sheet1 - Table (1)'!$A$8:$AG$1186,COLUMN(L$7),FALSE)</f>
        <v>317.29354699999999</v>
      </c>
      <c r="M715" s="80" t="str">
        <f>VLOOKUP($A715,'Sheet1 - Table (1)'!$A$8:$AG$1186,COLUMN(M$7),FALSE)</f>
        <v>Paid</v>
      </c>
      <c r="N715" s="80">
        <f>VLOOKUP($A715,'Sheet1 - Table (1)'!$A$8:$AG$1186,COLUMN(N$7),FALSE)</f>
        <v>0</v>
      </c>
      <c r="O715" s="80">
        <f>VLOOKUP($A715,'Sheet1 - Table (1)'!$A$8:$AG$1186,COLUMN(O$7),FALSE)</f>
        <v>0</v>
      </c>
      <c r="P715" s="80">
        <f>VLOOKUP($A715,'Sheet1 - Table (1)'!$A$8:$AG$1186,COLUMN(P$7),FALSE)</f>
        <v>0</v>
      </c>
      <c r="Q715" s="80">
        <f>VLOOKUP($A715,'Sheet1 - Table (1)'!$A$8:$AG$1186,COLUMN(Q$7),FALSE)</f>
        <v>0</v>
      </c>
      <c r="R715" s="80">
        <f>VLOOKUP($A715,'Sheet1 - Table (1)'!$A$8:$AG$1186,COLUMN(R$7),FALSE)</f>
        <v>0</v>
      </c>
      <c r="S715" s="80" t="b">
        <f>VLOOKUP($A715,'Sheet1 - Table (1)'!$A$8:$AG$1186,COLUMN(S$7),FALSE)</f>
        <v>1</v>
      </c>
      <c r="T715" s="80">
        <f>VLOOKUP($A715,'Sheet1 - Table (1)'!$A$8:$AG$1186,COLUMN(T$7),FALSE)</f>
        <v>0</v>
      </c>
      <c r="U715" s="80" t="str">
        <f t="shared" si="131"/>
        <v>GE</v>
      </c>
      <c r="V715" s="80" t="str">
        <f>VLOOKUP($A715,'Sheet1 - Table (1)'!$A$8:$AG$1186,COLUMN(V$7)+3,FALSE)</f>
        <v>CH - Uebrige Fds tradit. Anl.</v>
      </c>
      <c r="W715" s="80" t="str">
        <f>VLOOKUP(A715,'Sheet1 - Table (1)'!$A$8:$AF$10075,MATCH($W$8,'Sheet1 - Table (1)'!$10:$10,0),FALSE)</f>
        <v>Détermination des Prix Quotidien</v>
      </c>
      <c r="X715" s="80" t="str">
        <f>VLOOKUP(A715,'Sheet1 - Table (1)'!$A$8:$AAB$10075,MATCH($X$8,'Sheet1 - Table (1)'!$10:$10,0),FALSE)</f>
        <v>Optimized</v>
      </c>
      <c r="Y715" s="96" t="str">
        <f t="shared" si="136"/>
        <v>Fonds de placement</v>
      </c>
      <c r="AA715" s="96" t="s">
        <v>1823</v>
      </c>
      <c r="AB715" s="96" t="s">
        <v>2481</v>
      </c>
      <c r="AC715" s="214" t="s">
        <v>140</v>
      </c>
      <c r="AD715" s="214" t="s">
        <v>2481</v>
      </c>
      <c r="AE715" s="96" t="s">
        <v>2481</v>
      </c>
      <c r="AF715" s="246" t="s">
        <v>2481</v>
      </c>
      <c r="AI715" s="96" t="s">
        <v>785</v>
      </c>
      <c r="AJ715" s="96" t="s">
        <v>140</v>
      </c>
      <c r="AK715" s="96" t="s">
        <v>140</v>
      </c>
      <c r="AL715" s="96" t="s">
        <v>2481</v>
      </c>
      <c r="AM715" s="96" t="str">
        <f t="shared" si="137"/>
        <v>Obligations étrangères</v>
      </c>
      <c r="AO715" s="96" t="s">
        <v>2481</v>
      </c>
      <c r="AP715" s="96" t="s">
        <v>115</v>
      </c>
      <c r="AQ715" s="96">
        <v>6.2</v>
      </c>
      <c r="AR715" s="101">
        <v>2.3900000000000001E-2</v>
      </c>
      <c r="AS715" s="101">
        <f t="shared" si="133"/>
        <v>2.06E-2</v>
      </c>
      <c r="AT715" s="101">
        <v>1</v>
      </c>
      <c r="BD715" s="101">
        <v>1</v>
      </c>
      <c r="BQ715" s="101">
        <v>1</v>
      </c>
      <c r="BY715" s="101" t="s">
        <v>1662</v>
      </c>
      <c r="BZ715" s="101" t="s">
        <v>1805</v>
      </c>
      <c r="CA715" s="101" t="s">
        <v>70</v>
      </c>
      <c r="CB715" s="101"/>
      <c r="CC715" s="101" t="s">
        <v>70</v>
      </c>
      <c r="CD715" s="42" t="s">
        <v>4374</v>
      </c>
      <c r="CE715" s="42" t="s">
        <v>4374</v>
      </c>
      <c r="CF715" s="42" t="str">
        <f>IFERROR(VLOOKUP(Funds[[#This Row],[Code ISIN]],[1]GLOBAL!$C$1:$L$27,10,FALSE)," ")</f>
        <v xml:space="preserve"> </v>
      </c>
      <c r="CG715" s="42" t="s">
        <v>4374</v>
      </c>
      <c r="CH715" s="42" t="s">
        <v>4374</v>
      </c>
      <c r="CI715" s="42" t="s">
        <v>4374</v>
      </c>
      <c r="CJ715" s="123">
        <v>42734</v>
      </c>
      <c r="CK715" s="96" t="s">
        <v>4374</v>
      </c>
      <c r="CL715" s="246" t="str">
        <f>VLOOKUP(Funds[[#This Row],[Code ISIN]],'Sheet1 - Table (1)'!$A$10:$AF$110017,MATCH("Funds Liquidity",'Sheet1 - Table (1)'!$10:$10,0),FALSE)</f>
        <v>Jour</v>
      </c>
    </row>
    <row r="716" spans="1:93">
      <c r="A716" s="157" t="s">
        <v>1663</v>
      </c>
      <c r="B716" s="305">
        <f>IF(ISERROR(VALUE(VLOOKUP($A716,'Sheet1 - Table (1)'!$A$8:$AG$1186,COLUMN(B$7),FALSE))),VLOOKUP(A716,TK_MANQUANTS,2,FALSE),IF(VALUE(VLOOKUP($A716,'Sheet1 - Table (1)'!$A$8:$AG$1186,COLUMN(B$7),FALSE))=0,VLOOKUP(A716,TK_MANQUANTS,2,FALSE),VALUE(VLOOKUP($A716,'Sheet1 - Table (1)'!$A$8:$AG$1186,COLUMN(B$7),FALSE))))</f>
        <v>21580438</v>
      </c>
      <c r="C716" s="80" t="str">
        <f>VLOOKUP($A716,'Sheet1 - Table (1)'!$A$8:$AG$1186,COLUMN(C$7),FALSE)</f>
        <v>Swisscanto (CH) IBF Canada Govt. FA</v>
      </c>
      <c r="D716" s="82">
        <f>VLOOKUP($A716,'Sheet1 - Table (1)'!$A$8:$AG$1186,COLUMN(D$7),FALSE)</f>
        <v>44196</v>
      </c>
      <c r="E716" s="124">
        <f>VLOOKUP($A716,'Sheet1 - Table (1)'!$A$8:$AG$1186,COLUMN(E$7),FALSE)</f>
        <v>0.33</v>
      </c>
      <c r="F716" s="80">
        <f>VLOOKUP($A716,'Sheet1 - Table (1)'!$A$8:$AG$1186,COLUMN(F$7),FALSE)</f>
        <v>0</v>
      </c>
      <c r="G716" s="80" t="str">
        <f>VLOOKUP($A716,'Sheet1 - Table (1)'!$A$8:$AG$1186,COLUMN(G$7),FALSE)</f>
        <v>Switzerland</v>
      </c>
      <c r="H716" s="80" t="str">
        <f>VLOOKUP($A716,'Sheet1 - Table (1)'!$A$8:$AG$1186,COLUMN(H$7),FALSE)</f>
        <v>CAD</v>
      </c>
      <c r="I716" s="80" t="str">
        <f>VLOOKUP($A716,'Sheet1 - Table (1)'!$A$8:$AG$1186,COLUMN(I$7),FALSE)</f>
        <v>Fonds de placement</v>
      </c>
      <c r="J716" s="80" t="str">
        <f>VLOOKUP($A716,'Sheet1 - Table (1)'!$A$8:$AG$1186,COLUMN(J$7),FALSE)</f>
        <v>Obligation</v>
      </c>
      <c r="K716" s="82">
        <f>VLOOKUP($A716,'Sheet1 - Table (1)'!$A$8:$AG$1186,COLUMN(K$7),FALSE)</f>
        <v>44255</v>
      </c>
      <c r="L716" s="80">
        <f>VLOOKUP($A716,'Sheet1 - Table (1)'!$A$8:$AG$1186,COLUMN(L$7),FALSE)</f>
        <v>296.46462750000001</v>
      </c>
      <c r="M716" s="80" t="str">
        <f>VLOOKUP($A716,'Sheet1 - Table (1)'!$A$8:$AG$1186,COLUMN(M$7),FALSE)</f>
        <v>Paid</v>
      </c>
      <c r="N716" s="80">
        <f>VLOOKUP($A716,'Sheet1 - Table (1)'!$A$8:$AG$1186,COLUMN(N$7),FALSE)</f>
        <v>0</v>
      </c>
      <c r="O716" s="80">
        <f>VLOOKUP($A716,'Sheet1 - Table (1)'!$A$8:$AG$1186,COLUMN(O$7),FALSE)</f>
        <v>0</v>
      </c>
      <c r="P716" s="80">
        <f>VLOOKUP($A716,'Sheet1 - Table (1)'!$A$8:$AG$1186,COLUMN(P$7),FALSE)</f>
        <v>0</v>
      </c>
      <c r="Q716" s="80">
        <f>VLOOKUP($A716,'Sheet1 - Table (1)'!$A$8:$AG$1186,COLUMN(Q$7),FALSE)</f>
        <v>0</v>
      </c>
      <c r="R716" s="80">
        <f>VLOOKUP($A716,'Sheet1 - Table (1)'!$A$8:$AG$1186,COLUMN(R$7),FALSE)</f>
        <v>0</v>
      </c>
      <c r="S716" s="80" t="b">
        <f>VLOOKUP($A716,'Sheet1 - Table (1)'!$A$8:$AG$1186,COLUMN(S$7),FALSE)</f>
        <v>1</v>
      </c>
      <c r="T716" s="80">
        <f>VLOOKUP($A716,'Sheet1 - Table (1)'!$A$8:$AG$1186,COLUMN(T$7),FALSE)</f>
        <v>0</v>
      </c>
      <c r="U716" s="80" t="str">
        <f t="shared" si="131"/>
        <v>GE</v>
      </c>
      <c r="V716" s="80" t="str">
        <f>VLOOKUP($A716,'Sheet1 - Table (1)'!$A$8:$AG$1186,COLUMN(V$7)+3,FALSE)</f>
        <v>CH - Uebrige Fds tradit. Anl.</v>
      </c>
      <c r="W716" s="80" t="str">
        <f>VLOOKUP(A716,'Sheet1 - Table (1)'!$A$8:$AF$10075,MATCH($W$8,'Sheet1 - Table (1)'!$10:$10,0),FALSE)</f>
        <v>Détermination des Prix Quotidien</v>
      </c>
      <c r="X716" s="80" t="str">
        <f>VLOOKUP(A716,'Sheet1 - Table (1)'!$A$8:$AAB$10075,MATCH($X$8,'Sheet1 - Table (1)'!$10:$10,0),FALSE)</f>
        <v>Optimized</v>
      </c>
      <c r="Y716" s="96" t="str">
        <f t="shared" si="136"/>
        <v>Fonds de placement</v>
      </c>
      <c r="AA716" s="96" t="s">
        <v>1823</v>
      </c>
      <c r="AB716" s="96" t="s">
        <v>2481</v>
      </c>
      <c r="AC716" s="214" t="s">
        <v>140</v>
      </c>
      <c r="AD716" s="214" t="s">
        <v>2481</v>
      </c>
      <c r="AE716" s="96" t="s">
        <v>2481</v>
      </c>
      <c r="AF716" s="246" t="s">
        <v>2481</v>
      </c>
      <c r="AI716" s="96" t="s">
        <v>785</v>
      </c>
      <c r="AJ716" s="96" t="s">
        <v>140</v>
      </c>
      <c r="AK716" s="96" t="s">
        <v>140</v>
      </c>
      <c r="AL716" s="96" t="s">
        <v>2481</v>
      </c>
      <c r="AM716" s="96" t="str">
        <f t="shared" si="137"/>
        <v>Obligations étrangères</v>
      </c>
      <c r="AO716" s="96" t="s">
        <v>2481</v>
      </c>
      <c r="AP716" s="96" t="s">
        <v>112</v>
      </c>
      <c r="AQ716" s="96">
        <v>7.31</v>
      </c>
      <c r="AR716" s="101">
        <v>9.1000000000000004E-3</v>
      </c>
      <c r="AS716" s="101">
        <f t="shared" si="133"/>
        <v>5.8000000000000005E-3</v>
      </c>
      <c r="AT716" s="101">
        <v>1</v>
      </c>
      <c r="BC716" s="101">
        <v>1</v>
      </c>
      <c r="BO716" s="101">
        <v>1</v>
      </c>
      <c r="BY716" s="101" t="s">
        <v>1665</v>
      </c>
      <c r="BZ716" s="101" t="s">
        <v>1805</v>
      </c>
      <c r="CA716" s="101" t="s">
        <v>70</v>
      </c>
      <c r="CB716" s="101"/>
      <c r="CC716" s="101" t="s">
        <v>70</v>
      </c>
      <c r="CD716" s="42" t="s">
        <v>4374</v>
      </c>
      <c r="CE716" s="42" t="s">
        <v>4374</v>
      </c>
      <c r="CF716" s="42" t="str">
        <f>IFERROR(VLOOKUP(Funds[[#This Row],[Code ISIN]],[1]GLOBAL!$C$1:$L$27,10,FALSE)," ")</f>
        <v xml:space="preserve"> </v>
      </c>
      <c r="CG716" s="42" t="s">
        <v>4374</v>
      </c>
      <c r="CH716" s="42" t="s">
        <v>4374</v>
      </c>
      <c r="CI716" s="42" t="s">
        <v>4374</v>
      </c>
      <c r="CJ716" s="123">
        <v>42613</v>
      </c>
      <c r="CK716" s="96" t="s">
        <v>4374</v>
      </c>
      <c r="CL716" s="246" t="str">
        <f>VLOOKUP(Funds[[#This Row],[Code ISIN]],'Sheet1 - Table (1)'!$A$10:$AF$110017,MATCH("Funds Liquidity",'Sheet1 - Table (1)'!$10:$10,0),FALSE)</f>
        <v>Jour</v>
      </c>
    </row>
    <row r="717" spans="1:93">
      <c r="A717" s="80" t="s">
        <v>244</v>
      </c>
      <c r="B717" s="305">
        <f>IF(ISERROR(VALUE(VLOOKUP($A717,'Sheet1 - Table (1)'!$A$8:$AG$1186,COLUMN(B$7),FALSE))),VLOOKUP(A717,TK_MANQUANTS,2,FALSE),IF(VALUE(VLOOKUP($A717,'Sheet1 - Table (1)'!$A$8:$AG$1186,COLUMN(B$7),FALSE))=0,VLOOKUP(A717,TK_MANQUANTS,2,FALSE),VALUE(VLOOKUP($A717,'Sheet1 - Table (1)'!$A$8:$AG$1186,COLUMN(B$7),FALSE))))</f>
        <v>20722557</v>
      </c>
      <c r="C717" s="80" t="str">
        <f>VLOOKUP($A717,'Sheet1 - Table (1)'!$A$8:$AG$1186,COLUMN(C$7),FALSE)</f>
        <v>BNPP Asia Ex-Japan Equity Dis C EUR</v>
      </c>
      <c r="D717" s="82">
        <f>VLOOKUP($A717,'Sheet1 - Table (1)'!$A$8:$AG$1186,COLUMN(D$7),FALSE)</f>
        <v>44135</v>
      </c>
      <c r="E717" s="124">
        <f>VLOOKUP($A717,'Sheet1 - Table (1)'!$A$8:$AG$1186,COLUMN(E$7),FALSE)</f>
        <v>1.98</v>
      </c>
      <c r="F717" s="80" t="b">
        <f>VLOOKUP($A717,'Sheet1 - Table (1)'!$A$8:$AG$1186,COLUMN(F$7),FALSE)</f>
        <v>1</v>
      </c>
      <c r="G717" s="80" t="str">
        <f>VLOOKUP($A717,'Sheet1 - Table (1)'!$A$8:$AG$1186,COLUMN(G$7),FALSE)</f>
        <v>Luxembourg</v>
      </c>
      <c r="H717" s="80" t="str">
        <f>VLOOKUP($A717,'Sheet1 - Table (1)'!$A$8:$AG$1186,COLUMN(H$7),FALSE)</f>
        <v>EUR</v>
      </c>
      <c r="I717" s="80" t="str">
        <f>VLOOKUP($A717,'Sheet1 - Table (1)'!$A$8:$AG$1186,COLUMN(I$7),FALSE)</f>
        <v>Fonds de placement</v>
      </c>
      <c r="J717" s="80" t="str">
        <f>VLOOKUP($A717,'Sheet1 - Table (1)'!$A$8:$AG$1186,COLUMN(J$7),FALSE)</f>
        <v>Actions</v>
      </c>
      <c r="K717" s="82">
        <f>VLOOKUP($A717,'Sheet1 - Table (1)'!$A$8:$AG$1186,COLUMN(K$7),FALSE)</f>
        <v>44255</v>
      </c>
      <c r="L717" s="80">
        <f>VLOOKUP($A717,'Sheet1 - Table (1)'!$A$8:$AG$1186,COLUMN(L$7),FALSE)</f>
        <v>795.28663670000003</v>
      </c>
      <c r="M717" s="80" t="str">
        <f>VLOOKUP($A717,'Sheet1 - Table (1)'!$A$8:$AG$1186,COLUMN(M$7),FALSE)</f>
        <v>Paid</v>
      </c>
      <c r="N717" s="80" t="b">
        <f>VLOOKUP($A717,'Sheet1 - Table (1)'!$A$8:$AG$1186,COLUMN(N$7),FALSE)</f>
        <v>1</v>
      </c>
      <c r="O717" s="80" t="b">
        <f>VLOOKUP($A717,'Sheet1 - Table (1)'!$A$8:$AG$1186,COLUMN(O$7),FALSE)</f>
        <v>1</v>
      </c>
      <c r="P717" s="80" t="b">
        <f>VLOOKUP($A717,'Sheet1 - Table (1)'!$A$8:$AG$1186,COLUMN(P$7),FALSE)</f>
        <v>1</v>
      </c>
      <c r="Q717" s="80">
        <f>VLOOKUP($A717,'Sheet1 - Table (1)'!$A$8:$AG$1186,COLUMN(Q$7),FALSE)</f>
        <v>0</v>
      </c>
      <c r="R717" s="80" t="b">
        <f>VLOOKUP($A717,'Sheet1 - Table (1)'!$A$8:$AG$1186,COLUMN(R$7),FALSE)</f>
        <v>1</v>
      </c>
      <c r="S717" s="80">
        <f>VLOOKUP($A717,'Sheet1 - Table (1)'!$A$8:$AG$1186,COLUMN(S$7),FALSE)</f>
        <v>0</v>
      </c>
      <c r="T717" s="80" t="b">
        <f>VLOOKUP($A717,'Sheet1 - Table (1)'!$A$8:$AG$1186,COLUMN(T$7),FALSE)</f>
        <v>1</v>
      </c>
      <c r="U717" s="80" t="str">
        <f t="shared" si="131"/>
        <v>BE-FR-IT-SP-UK</v>
      </c>
      <c r="V717" s="80" t="str">
        <f>VLOOKUP($A717,'Sheet1 - Table (1)'!$A$8:$AG$1186,COLUMN(V$7)+3,FALSE)</f>
        <v>LU - SICAV - Parte 1</v>
      </c>
      <c r="W717" s="80" t="str">
        <f>VLOOKUP(A717,'Sheet1 - Table (1)'!$A$8:$AF$10075,MATCH($W$8,'Sheet1 - Table (1)'!$10:$10,0),FALSE)</f>
        <v>Détermination des Prix Quotidien</v>
      </c>
      <c r="X717" s="80">
        <f>VLOOKUP(A717,'Sheet1 - Table (1)'!$A$8:$AAB$10075,MATCH($X$8,'Sheet1 - Table (1)'!$10:$10,0),FALSE)</f>
        <v>0</v>
      </c>
      <c r="Y717" s="96" t="str">
        <f t="shared" si="136"/>
        <v>Fonds de placement</v>
      </c>
      <c r="AA717" s="96" t="s">
        <v>1823</v>
      </c>
      <c r="AB717" s="96" t="s">
        <v>2858</v>
      </c>
      <c r="AC717" s="214" t="s">
        <v>155</v>
      </c>
      <c r="AD717" s="214" t="s">
        <v>2858</v>
      </c>
      <c r="AE717" s="96" t="s">
        <v>2858</v>
      </c>
      <c r="AF717" s="246" t="s">
        <v>2858</v>
      </c>
      <c r="AG717" s="96" t="s">
        <v>2864</v>
      </c>
      <c r="AI717" s="96" t="s">
        <v>155</v>
      </c>
      <c r="AJ717" s="96" t="s">
        <v>155</v>
      </c>
      <c r="AK717" s="96" t="s">
        <v>155</v>
      </c>
      <c r="AL717" s="96" t="s">
        <v>2858</v>
      </c>
      <c r="AM717" s="96" t="str">
        <f t="shared" si="137"/>
        <v>Actions étrangères</v>
      </c>
      <c r="AO717" s="96" t="s">
        <v>2858</v>
      </c>
      <c r="AP717" s="96" t="s">
        <v>5154</v>
      </c>
      <c r="AS717" s="101" t="str">
        <f t="shared" si="133"/>
        <v/>
      </c>
      <c r="BI717" s="101">
        <v>1</v>
      </c>
      <c r="BQ717" s="101">
        <v>1</v>
      </c>
      <c r="BZ717" s="101" t="str">
        <f t="shared" ref="BZ717:BZ722" si="138">IF(AJ717="Obligations",AP717&amp;" "&amp;AI717&amp;" "&amp;IF(AQ717&lt;3.5,"SHORT",IF(AQ717&gt;8,"LONG","MID")),"")</f>
        <v/>
      </c>
      <c r="CA717" s="101" t="s">
        <v>70</v>
      </c>
      <c r="CB717" s="101"/>
      <c r="CC717" s="101" t="s">
        <v>70</v>
      </c>
      <c r="CD717" s="42" t="s">
        <v>4374</v>
      </c>
      <c r="CE717" s="42" t="s">
        <v>4374</v>
      </c>
      <c r="CF717" s="42" t="str">
        <f>IFERROR(VLOOKUP(Funds[[#This Row],[Code ISIN]],[1]GLOBAL!$C$1:$L$27,10,FALSE)," ")</f>
        <v xml:space="preserve"> </v>
      </c>
      <c r="CG717" s="42" t="s">
        <v>4374</v>
      </c>
      <c r="CH717" s="42" t="s">
        <v>4374</v>
      </c>
      <c r="CI717" s="42" t="s">
        <v>4374</v>
      </c>
      <c r="CK717" s="96" t="s">
        <v>4374</v>
      </c>
      <c r="CL717" s="246" t="str">
        <f>VLOOKUP(Funds[[#This Row],[Code ISIN]],'Sheet1 - Table (1)'!$A$10:$AF$110017,MATCH("Funds Liquidity",'Sheet1 - Table (1)'!$10:$10,0),FALSE)</f>
        <v>Jour</v>
      </c>
    </row>
    <row r="718" spans="1:93">
      <c r="A718" s="80" t="s">
        <v>819</v>
      </c>
      <c r="B718" s="305">
        <f>IF(ISERROR(VALUE(VLOOKUP($A718,'Sheet1 - Table (1)'!$A$8:$AG$1186,COLUMN(B$7),FALSE))),VLOOKUP(A718,TK_MANQUANTS,2,FALSE),IF(VALUE(VLOOKUP($A718,'Sheet1 - Table (1)'!$A$8:$AG$1186,COLUMN(B$7),FALSE))=0,VLOOKUP(A718,TK_MANQUANTS,2,FALSE),VALUE(VLOOKUP($A718,'Sheet1 - Table (1)'!$A$8:$AG$1186,COLUMN(B$7),FALSE))))</f>
        <v>10479021</v>
      </c>
      <c r="C718" s="80" t="str">
        <f>VLOOKUP($A718,'Sheet1 - Table (1)'!$A$8:$AG$1186,COLUMN(C$7),FALSE)</f>
        <v>UBAM - Medium Term US Corporate Bond IHC CHF</v>
      </c>
      <c r="D718" s="82">
        <f>VLOOKUP($A718,'Sheet1 - Table (1)'!$A$8:$AG$1186,COLUMN(D$7),FALSE)</f>
        <v>43830</v>
      </c>
      <c r="E718" s="124">
        <f>VLOOKUP($A718,'Sheet1 - Table (1)'!$A$8:$AG$1186,COLUMN(E$7),FALSE)</f>
        <v>0.6</v>
      </c>
      <c r="F718" s="80" t="b">
        <f>VLOOKUP($A718,'Sheet1 - Table (1)'!$A$8:$AG$1186,COLUMN(F$7),FALSE)</f>
        <v>1</v>
      </c>
      <c r="G718" s="80" t="str">
        <f>VLOOKUP($A718,'Sheet1 - Table (1)'!$A$8:$AG$1186,COLUMN(G$7),FALSE)</f>
        <v>Luxembourg</v>
      </c>
      <c r="H718" s="80" t="str">
        <f>VLOOKUP($A718,'Sheet1 - Table (1)'!$A$8:$AG$1186,COLUMN(H$7),FALSE)</f>
        <v>CHF</v>
      </c>
      <c r="I718" s="80" t="str">
        <f>VLOOKUP($A718,'Sheet1 - Table (1)'!$A$8:$AG$1186,COLUMN(I$7),FALSE)</f>
        <v>Fonds de placement</v>
      </c>
      <c r="J718" s="80" t="str">
        <f>VLOOKUP($A718,'Sheet1 - Table (1)'!$A$8:$AG$1186,COLUMN(J$7),FALSE)</f>
        <v>Obligation</v>
      </c>
      <c r="K718" s="82">
        <f>VLOOKUP($A718,'Sheet1 - Table (1)'!$A$8:$AG$1186,COLUMN(K$7),FALSE)</f>
        <v>44255</v>
      </c>
      <c r="L718" s="80">
        <f>VLOOKUP($A718,'Sheet1 - Table (1)'!$A$8:$AG$1186,COLUMN(L$7),FALSE)</f>
        <v>652.93786420000004</v>
      </c>
      <c r="M718" s="80" t="str">
        <f>VLOOKUP($A718,'Sheet1 - Table (1)'!$A$8:$AG$1186,COLUMN(M$7),FALSE)</f>
        <v>Retained</v>
      </c>
      <c r="N718" s="80">
        <f>VLOOKUP($A718,'Sheet1 - Table (1)'!$A$8:$AG$1186,COLUMN(N$7),FALSE)</f>
        <v>0</v>
      </c>
      <c r="O718" s="80">
        <f>VLOOKUP($A718,'Sheet1 - Table (1)'!$A$8:$AG$1186,COLUMN(O$7),FALSE)</f>
        <v>0</v>
      </c>
      <c r="P718" s="80" t="b">
        <f>VLOOKUP($A718,'Sheet1 - Table (1)'!$A$8:$AG$1186,COLUMN(P$7),FALSE)</f>
        <v>1</v>
      </c>
      <c r="Q718" s="80">
        <f>VLOOKUP($A718,'Sheet1 - Table (1)'!$A$8:$AG$1186,COLUMN(Q$7),FALSE)</f>
        <v>0</v>
      </c>
      <c r="R718" s="80">
        <f>VLOOKUP($A718,'Sheet1 - Table (1)'!$A$8:$AG$1186,COLUMN(R$7),FALSE)</f>
        <v>0</v>
      </c>
      <c r="S718" s="80">
        <f>VLOOKUP($A718,'Sheet1 - Table (1)'!$A$8:$AG$1186,COLUMN(S$7),FALSE)</f>
        <v>0</v>
      </c>
      <c r="T718" s="80">
        <f>VLOOKUP($A718,'Sheet1 - Table (1)'!$A$8:$AG$1186,COLUMN(T$7),FALSE)</f>
        <v>0</v>
      </c>
      <c r="U718" s="80" t="str">
        <f t="shared" si="131"/>
        <v>IT</v>
      </c>
      <c r="V718" s="80" t="str">
        <f>VLOOKUP($A718,'Sheet1 - Table (1)'!$A$8:$AG$1186,COLUMN(V$7)+3,FALSE)</f>
        <v>LU - SICAV - Parte 1</v>
      </c>
      <c r="W718" s="80" t="str">
        <f>VLOOKUP(A718,'Sheet1 - Table (1)'!$A$8:$AF$10075,MATCH($W$8,'Sheet1 - Table (1)'!$10:$10,0),FALSE)</f>
        <v>Détermination des Prix Quotidien</v>
      </c>
      <c r="X718" s="80">
        <f>VLOOKUP(A718,'Sheet1 - Table (1)'!$A$8:$AAB$10075,MATCH($X$8,'Sheet1 - Table (1)'!$10:$10,0),FALSE)</f>
        <v>0</v>
      </c>
      <c r="Y718" s="96" t="str">
        <f t="shared" si="136"/>
        <v>Fonds de placement</v>
      </c>
      <c r="AA718" s="96" t="s">
        <v>1823</v>
      </c>
      <c r="AB718" s="96" t="s">
        <v>2481</v>
      </c>
      <c r="AC718" s="214" t="s">
        <v>140</v>
      </c>
      <c r="AD718" s="214" t="s">
        <v>2481</v>
      </c>
      <c r="AE718" s="214" t="s">
        <v>2481</v>
      </c>
      <c r="AF718" s="246" t="s">
        <v>2546</v>
      </c>
      <c r="AG718" s="96" t="s">
        <v>2857</v>
      </c>
      <c r="AI718" s="96" t="s">
        <v>380</v>
      </c>
      <c r="AJ718" s="96" t="s">
        <v>140</v>
      </c>
      <c r="AK718" s="96" t="s">
        <v>140</v>
      </c>
      <c r="AL718" s="96" t="s">
        <v>2481</v>
      </c>
      <c r="AM718" s="96" t="str">
        <f t="shared" si="137"/>
        <v>Obligations étrangères hedged</v>
      </c>
      <c r="AO718" s="96" t="s">
        <v>2481</v>
      </c>
      <c r="AP718" s="96" t="s">
        <v>86</v>
      </c>
      <c r="AQ718" s="130">
        <f t="shared" ref="AQ718:AW718" si="139">AQ719</f>
        <v>4.37</v>
      </c>
      <c r="AR718" s="138">
        <f t="shared" si="139"/>
        <v>2.9000000000000001E-2</v>
      </c>
      <c r="AS718" s="138">
        <f t="shared" si="139"/>
        <v>2.3045700000000002E-2</v>
      </c>
      <c r="AT718" s="138">
        <f t="shared" si="139"/>
        <v>4.4999999999999998E-2</v>
      </c>
      <c r="AU718" s="138">
        <f t="shared" si="139"/>
        <v>0.44400000000000001</v>
      </c>
      <c r="AV718" s="138">
        <f t="shared" si="139"/>
        <v>0.48</v>
      </c>
      <c r="AW718" s="138">
        <f t="shared" si="139"/>
        <v>3.1E-2</v>
      </c>
      <c r="AX718" s="101">
        <v>1</v>
      </c>
      <c r="BN718" s="101">
        <v>1</v>
      </c>
      <c r="BT718" s="101" t="s">
        <v>1505</v>
      </c>
      <c r="BU718" s="101" t="s">
        <v>1505</v>
      </c>
      <c r="BW718" s="101">
        <v>1</v>
      </c>
      <c r="BX718" s="134" t="s">
        <v>1851</v>
      </c>
      <c r="BY718" s="101" t="s">
        <v>982</v>
      </c>
      <c r="BZ718" s="101" t="str">
        <f t="shared" si="138"/>
        <v>Courbe USD Corporate MID</v>
      </c>
      <c r="CA718" s="101" t="s">
        <v>4051</v>
      </c>
      <c r="CB718" s="122" t="s">
        <v>3866</v>
      </c>
      <c r="CC718" s="101" t="s">
        <v>4595</v>
      </c>
      <c r="CD718" s="42" t="s">
        <v>4374</v>
      </c>
      <c r="CE718" s="42" t="s">
        <v>4374</v>
      </c>
      <c r="CF718" s="42" t="str">
        <f>IFERROR(VLOOKUP(Funds[[#This Row],[Code ISIN]],[1]GLOBAL!$C$1:$L$27,10,FALSE)," ")</f>
        <v xml:space="preserve"> </v>
      </c>
      <c r="CG718" s="42" t="s">
        <v>4374</v>
      </c>
      <c r="CH718" s="42" t="s">
        <v>4374</v>
      </c>
      <c r="CI718" s="42" t="s">
        <v>4374</v>
      </c>
      <c r="CJ718" s="136">
        <f>CJ719</f>
        <v>43039</v>
      </c>
      <c r="CK718" s="96" t="s">
        <v>4374</v>
      </c>
      <c r="CL718" s="246" t="str">
        <f>VLOOKUP(Funds[[#This Row],[Code ISIN]],'Sheet1 - Table (1)'!$A$10:$AF$110017,MATCH("Funds Liquidity",'Sheet1 - Table (1)'!$10:$10,0),FALSE)</f>
        <v>Jour</v>
      </c>
      <c r="CN718" s="246" t="s">
        <v>140</v>
      </c>
    </row>
    <row r="719" spans="1:93">
      <c r="A719" s="80" t="s">
        <v>354</v>
      </c>
      <c r="B719" s="305">
        <f>IF(ISERROR(VALUE(VLOOKUP($A719,'Sheet1 - Table (1)'!$A$8:$AG$1186,COLUMN(B$7),FALSE))),VLOOKUP(A719,TK_MANQUANTS,2,FALSE),IF(VALUE(VLOOKUP($A719,'Sheet1 - Table (1)'!$A$8:$AG$1186,COLUMN(B$7),FALSE))=0,VLOOKUP(A719,TK_MANQUANTS,2,FALSE),VALUE(VLOOKUP($A719,'Sheet1 - Table (1)'!$A$8:$AG$1186,COLUMN(B$7),FALSE))))</f>
        <v>1415112</v>
      </c>
      <c r="C719" s="80" t="str">
        <f>VLOOKUP($A719,'Sheet1 - Table (1)'!$A$8:$AG$1186,COLUMN(C$7),FALSE)</f>
        <v>UBAM - Medium Term US Corporate Bond IC USD</v>
      </c>
      <c r="D719" s="82">
        <f>VLOOKUP($A719,'Sheet1 - Table (1)'!$A$8:$AG$1186,COLUMN(D$7),FALSE)</f>
        <v>43830</v>
      </c>
      <c r="E719" s="124">
        <f>VLOOKUP($A719,'Sheet1 - Table (1)'!$A$8:$AG$1186,COLUMN(E$7),FALSE)</f>
        <v>0.59543000000000001</v>
      </c>
      <c r="F719" s="80" t="b">
        <f>VLOOKUP($A719,'Sheet1 - Table (1)'!$A$8:$AG$1186,COLUMN(F$7),FALSE)</f>
        <v>1</v>
      </c>
      <c r="G719" s="80" t="str">
        <f>VLOOKUP($A719,'Sheet1 - Table (1)'!$A$8:$AG$1186,COLUMN(G$7),FALSE)</f>
        <v>Luxembourg</v>
      </c>
      <c r="H719" s="80" t="str">
        <f>VLOOKUP($A719,'Sheet1 - Table (1)'!$A$8:$AG$1186,COLUMN(H$7),FALSE)</f>
        <v>USD</v>
      </c>
      <c r="I719" s="80" t="str">
        <f>VLOOKUP($A719,'Sheet1 - Table (1)'!$A$8:$AG$1186,COLUMN(I$7),FALSE)</f>
        <v>Fonds de placement</v>
      </c>
      <c r="J719" s="80" t="str">
        <f>VLOOKUP($A719,'Sheet1 - Table (1)'!$A$8:$AG$1186,COLUMN(J$7),FALSE)</f>
        <v>Obligation</v>
      </c>
      <c r="K719" s="82">
        <f>VLOOKUP($A719,'Sheet1 - Table (1)'!$A$8:$AG$1186,COLUMN(K$7),FALSE)</f>
        <v>44255</v>
      </c>
      <c r="L719" s="80">
        <f>VLOOKUP($A719,'Sheet1 - Table (1)'!$A$8:$AG$1186,COLUMN(L$7),FALSE)</f>
        <v>652.93786420000004</v>
      </c>
      <c r="M719" s="80" t="str">
        <f>VLOOKUP($A719,'Sheet1 - Table (1)'!$A$8:$AG$1186,COLUMN(M$7),FALSE)</f>
        <v>Retained</v>
      </c>
      <c r="N719" s="80">
        <f>VLOOKUP($A719,'Sheet1 - Table (1)'!$A$8:$AG$1186,COLUMN(N$7),FALSE)</f>
        <v>0</v>
      </c>
      <c r="O719" s="80" t="b">
        <f>VLOOKUP($A719,'Sheet1 - Table (1)'!$A$8:$AG$1186,COLUMN(O$7),FALSE)</f>
        <v>1</v>
      </c>
      <c r="P719" s="80" t="b">
        <f>VLOOKUP($A719,'Sheet1 - Table (1)'!$A$8:$AG$1186,COLUMN(P$7),FALSE)</f>
        <v>1</v>
      </c>
      <c r="Q719" s="80" t="b">
        <f>VLOOKUP($A719,'Sheet1 - Table (1)'!$A$8:$AG$1186,COLUMN(Q$7),FALSE)</f>
        <v>1</v>
      </c>
      <c r="R719" s="80" t="b">
        <f>VLOOKUP($A719,'Sheet1 - Table (1)'!$A$8:$AG$1186,COLUMN(R$7),FALSE)</f>
        <v>1</v>
      </c>
      <c r="S719" s="80" t="b">
        <f>VLOOKUP($A719,'Sheet1 - Table (1)'!$A$8:$AG$1186,COLUMN(S$7),FALSE)</f>
        <v>1</v>
      </c>
      <c r="T719" s="80" t="b">
        <f>VLOOKUP($A719,'Sheet1 - Table (1)'!$A$8:$AG$1186,COLUMN(T$7),FALSE)</f>
        <v>1</v>
      </c>
      <c r="U719" s="80" t="str">
        <f t="shared" si="131"/>
        <v>FR-IT-NE-SP-GE-UK</v>
      </c>
      <c r="V719" s="80" t="str">
        <f>VLOOKUP($A719,'Sheet1 - Table (1)'!$A$8:$AG$1186,COLUMN(V$7)+3,FALSE)</f>
        <v>LU - SICAV - Parte 1</v>
      </c>
      <c r="W719" s="80" t="str">
        <f>VLOOKUP(A719,'Sheet1 - Table (1)'!$A$8:$AF$10075,MATCH($W$8,'Sheet1 - Table (1)'!$10:$10,0),FALSE)</f>
        <v>Détermination des Prix Quotidien</v>
      </c>
      <c r="X719" s="80">
        <f>VLOOKUP(A719,'Sheet1 - Table (1)'!$A$8:$AAB$10075,MATCH($X$8,'Sheet1 - Table (1)'!$10:$10,0),FALSE)</f>
        <v>0</v>
      </c>
      <c r="Y719" s="96" t="str">
        <f t="shared" si="136"/>
        <v>Fonds de placement</v>
      </c>
      <c r="AA719" s="96" t="s">
        <v>1823</v>
      </c>
      <c r="AB719" s="96" t="s">
        <v>2481</v>
      </c>
      <c r="AC719" s="214" t="s">
        <v>140</v>
      </c>
      <c r="AD719" s="214" t="s">
        <v>2481</v>
      </c>
      <c r="AE719" s="96" t="s">
        <v>2481</v>
      </c>
      <c r="AF719" s="246" t="s">
        <v>2546</v>
      </c>
      <c r="AG719" s="96" t="s">
        <v>2857</v>
      </c>
      <c r="AI719" s="96" t="s">
        <v>380</v>
      </c>
      <c r="AJ719" s="96" t="s">
        <v>140</v>
      </c>
      <c r="AK719" s="96" t="s">
        <v>140</v>
      </c>
      <c r="AL719" s="96" t="s">
        <v>2481</v>
      </c>
      <c r="AM719" s="96" t="str">
        <f t="shared" si="137"/>
        <v>Obligations étrangères</v>
      </c>
      <c r="AO719" s="96" t="s">
        <v>2481</v>
      </c>
      <c r="AP719" s="96" t="s">
        <v>86</v>
      </c>
      <c r="AQ719" s="96">
        <v>4.37</v>
      </c>
      <c r="AR719" s="101">
        <v>2.9000000000000001E-2</v>
      </c>
      <c r="AS719" s="101">
        <f t="shared" ref="AS719:AS731" si="140">IF(AR719="","",AR719-E719%)</f>
        <v>2.3045700000000002E-2</v>
      </c>
      <c r="AT719" s="101">
        <v>4.4999999999999998E-2</v>
      </c>
      <c r="AU719" s="101">
        <v>0.44400000000000001</v>
      </c>
      <c r="AV719" s="101">
        <v>0.48</v>
      </c>
      <c r="AW719" s="101">
        <v>3.1E-2</v>
      </c>
      <c r="BB719" s="101">
        <v>1</v>
      </c>
      <c r="BN719" s="101">
        <v>1</v>
      </c>
      <c r="BT719" s="101" t="s">
        <v>1505</v>
      </c>
      <c r="BW719" s="101">
        <v>1</v>
      </c>
      <c r="BX719" s="134" t="s">
        <v>1851</v>
      </c>
      <c r="BY719" s="101" t="s">
        <v>1372</v>
      </c>
      <c r="BZ719" s="101" t="str">
        <f t="shared" si="138"/>
        <v>Courbe USD Corporate MID</v>
      </c>
      <c r="CA719" s="101" t="s">
        <v>4051</v>
      </c>
      <c r="CB719" s="122" t="s">
        <v>3867</v>
      </c>
      <c r="CC719" s="101" t="s">
        <v>4225</v>
      </c>
      <c r="CD719" s="42" t="s">
        <v>4374</v>
      </c>
      <c r="CE719" s="42" t="s">
        <v>4374</v>
      </c>
      <c r="CF719" s="42" t="str">
        <f>IFERROR(VLOOKUP(Funds[[#This Row],[Code ISIN]],[1]GLOBAL!$C$1:$L$27,10,FALSE)," ")</f>
        <v xml:space="preserve"> </v>
      </c>
      <c r="CG719" s="42" t="s">
        <v>4374</v>
      </c>
      <c r="CH719" s="42" t="s">
        <v>4374</v>
      </c>
      <c r="CI719" s="42" t="s">
        <v>4374</v>
      </c>
      <c r="CJ719" s="123">
        <v>43039</v>
      </c>
      <c r="CK719" s="96" t="s">
        <v>4374</v>
      </c>
      <c r="CL719" s="246" t="str">
        <f>VLOOKUP(Funds[[#This Row],[Code ISIN]],'Sheet1 - Table (1)'!$A$10:$AF$110017,MATCH("Funds Liquidity",'Sheet1 - Table (1)'!$10:$10,0),FALSE)</f>
        <v>Jour</v>
      </c>
      <c r="CM719" s="246" t="s">
        <v>140</v>
      </c>
      <c r="CN719" s="246" t="s">
        <v>140</v>
      </c>
    </row>
    <row r="720" spans="1:93">
      <c r="A720" s="132" t="s">
        <v>1297</v>
      </c>
      <c r="B720" s="305">
        <f>IF(ISERROR(VALUE(VLOOKUP($A720,'Sheet1 - Table (1)'!$A$8:$AG$1186,COLUMN(B$7),FALSE))),VLOOKUP(A720,TK_MANQUANTS,2,FALSE),IF(VALUE(VLOOKUP($A720,'Sheet1 - Table (1)'!$A$8:$AG$1186,COLUMN(B$7),FALSE))=0,VLOOKUP(A720,TK_MANQUANTS,2,FALSE),VALUE(VLOOKUP($A720,'Sheet1 - Table (1)'!$A$8:$AG$1186,COLUMN(B$7),FALSE))))</f>
        <v>19962934</v>
      </c>
      <c r="C720" s="80" t="str">
        <f>VLOOKUP($A720,'Sheet1 - Table (1)'!$A$8:$AG$1186,COLUMN(C$7),FALSE)</f>
        <v>CS (Lux) Liquid Alternative Beta FBH CHF</v>
      </c>
      <c r="D720" s="82">
        <f>VLOOKUP($A720,'Sheet1 - Table (1)'!$A$8:$AG$1186,COLUMN(D$7),FALSE)</f>
        <v>43799</v>
      </c>
      <c r="E720" s="124">
        <f>VLOOKUP($A720,'Sheet1 - Table (1)'!$A$8:$AG$1186,COLUMN(E$7),FALSE)</f>
        <v>0.86</v>
      </c>
      <c r="F720" s="80" t="b">
        <f>VLOOKUP($A720,'Sheet1 - Table (1)'!$A$8:$AG$1186,COLUMN(F$7),FALSE)</f>
        <v>1</v>
      </c>
      <c r="G720" s="80" t="str">
        <f>VLOOKUP($A720,'Sheet1 - Table (1)'!$A$8:$AG$1186,COLUMN(G$7),FALSE)</f>
        <v>Luxembourg</v>
      </c>
      <c r="H720" s="80" t="str">
        <f>VLOOKUP($A720,'Sheet1 - Table (1)'!$A$8:$AG$1186,COLUMN(H$7),FALSE)</f>
        <v>CHF</v>
      </c>
      <c r="I720" s="80" t="str">
        <f>VLOOKUP($A720,'Sheet1 - Table (1)'!$A$8:$AG$1186,COLUMN(I$7),FALSE)</f>
        <v>Fonds de placement</v>
      </c>
      <c r="J720" s="80" t="str">
        <f>VLOOKUP($A720,'Sheet1 - Table (1)'!$A$8:$AG$1186,COLUMN(J$7),FALSE)</f>
        <v>Alternatives</v>
      </c>
      <c r="K720" s="82">
        <f>VLOOKUP($A720,'Sheet1 - Table (1)'!$A$8:$AG$1186,COLUMN(K$7),FALSE)</f>
        <v>44255</v>
      </c>
      <c r="L720" s="80">
        <f>VLOOKUP($A720,'Sheet1 - Table (1)'!$A$8:$AG$1186,COLUMN(L$7),FALSE)</f>
        <v>471.87552169999998</v>
      </c>
      <c r="M720" s="80" t="str">
        <f>VLOOKUP($A720,'Sheet1 - Table (1)'!$A$8:$AG$1186,COLUMN(M$7),FALSE)</f>
        <v>Retained</v>
      </c>
      <c r="N720" s="80">
        <f>VLOOKUP($A720,'Sheet1 - Table (1)'!$A$8:$AG$1186,COLUMN(N$7),FALSE)</f>
        <v>0</v>
      </c>
      <c r="O720" s="80" t="b">
        <f>VLOOKUP($A720,'Sheet1 - Table (1)'!$A$8:$AG$1186,COLUMN(O$7),FALSE)</f>
        <v>1</v>
      </c>
      <c r="P720" s="80" t="b">
        <f>VLOOKUP($A720,'Sheet1 - Table (1)'!$A$8:$AG$1186,COLUMN(P$7),FALSE)</f>
        <v>1</v>
      </c>
      <c r="Q720" s="80">
        <f>VLOOKUP($A720,'Sheet1 - Table (1)'!$A$8:$AG$1186,COLUMN(Q$7),FALSE)</f>
        <v>0</v>
      </c>
      <c r="R720" s="80" t="b">
        <f>VLOOKUP($A720,'Sheet1 - Table (1)'!$A$8:$AG$1186,COLUMN(R$7),FALSE)</f>
        <v>1</v>
      </c>
      <c r="S720" s="80" t="b">
        <f>VLOOKUP($A720,'Sheet1 - Table (1)'!$A$8:$AG$1186,COLUMN(S$7),FALSE)</f>
        <v>1</v>
      </c>
      <c r="T720" s="80" t="b">
        <f>VLOOKUP($A720,'Sheet1 - Table (1)'!$A$8:$AG$1186,COLUMN(T$7),FALSE)</f>
        <v>1</v>
      </c>
      <c r="U720" s="80" t="str">
        <f t="shared" si="131"/>
        <v>FR-IT-SP-GE-UK</v>
      </c>
      <c r="V720" s="80" t="str">
        <f>VLOOKUP($A720,'Sheet1 - Table (1)'!$A$8:$AG$1186,COLUMN(V$7)+3,FALSE)</f>
        <v>LU - SICAV - Parte 1</v>
      </c>
      <c r="W720" s="80" t="str">
        <f>VLOOKUP(A720,'Sheet1 - Table (1)'!$A$8:$AF$10075,MATCH($W$8,'Sheet1 - Table (1)'!$10:$10,0),FALSE)</f>
        <v>Détermination des Prix Quotidien</v>
      </c>
      <c r="X720" s="80">
        <f>VLOOKUP(A720,'Sheet1 - Table (1)'!$A$8:$AAB$10075,MATCH($X$8,'Sheet1 - Table (1)'!$10:$10,0),FALSE)</f>
        <v>0</v>
      </c>
      <c r="Y720" s="96" t="str">
        <f t="shared" si="136"/>
        <v>Fonds de placement</v>
      </c>
      <c r="AA720" s="96" t="s">
        <v>1823</v>
      </c>
      <c r="AB720" s="96" t="s">
        <v>2874</v>
      </c>
      <c r="AC720" s="214" t="s">
        <v>2874</v>
      </c>
      <c r="AG720" s="96" t="s">
        <v>2675</v>
      </c>
      <c r="AI720" s="96" t="s">
        <v>382</v>
      </c>
      <c r="AJ720" s="96" t="s">
        <v>382</v>
      </c>
      <c r="AK720" s="96" t="s">
        <v>1803</v>
      </c>
      <c r="AL720" s="96" t="s">
        <v>382</v>
      </c>
      <c r="AM720" s="96" t="s">
        <v>1937</v>
      </c>
      <c r="AN720" s="139">
        <v>1</v>
      </c>
      <c r="AO720" s="96" t="s">
        <v>2874</v>
      </c>
      <c r="AP720" s="96" t="s">
        <v>1804</v>
      </c>
      <c r="AS720" s="101" t="str">
        <f t="shared" si="140"/>
        <v/>
      </c>
      <c r="AX720" s="101">
        <v>1</v>
      </c>
      <c r="BZ720" s="101" t="str">
        <f t="shared" si="138"/>
        <v/>
      </c>
      <c r="CA720" s="101" t="s">
        <v>70</v>
      </c>
      <c r="CB720" s="101"/>
      <c r="CC720" s="101" t="s">
        <v>70</v>
      </c>
      <c r="CD720" s="42" t="s">
        <v>4374</v>
      </c>
      <c r="CE720" s="42" t="s">
        <v>4374</v>
      </c>
      <c r="CF720" s="42" t="str">
        <f>IFERROR(VLOOKUP(Funds[[#This Row],[Code ISIN]],[1]GLOBAL!$C$1:$L$27,10,FALSE)," ")</f>
        <v xml:space="preserve"> </v>
      </c>
      <c r="CG720" s="42" t="s">
        <v>4374</v>
      </c>
      <c r="CH720" s="42" t="s">
        <v>4374</v>
      </c>
      <c r="CI720" s="42" t="s">
        <v>4374</v>
      </c>
      <c r="CK720" s="96" t="s">
        <v>4374</v>
      </c>
      <c r="CL720" s="246" t="str">
        <f>VLOOKUP(Funds[[#This Row],[Code ISIN]],'Sheet1 - Table (1)'!$A$10:$AF$110017,MATCH("Funds Liquidity",'Sheet1 - Table (1)'!$10:$10,0),FALSE)</f>
        <v>Jour</v>
      </c>
    </row>
    <row r="721" spans="1:94">
      <c r="A721" s="132" t="s">
        <v>1299</v>
      </c>
      <c r="B721" s="305">
        <f>IF(ISERROR(VALUE(VLOOKUP($A721,'Sheet1 - Table (1)'!$A$8:$AG$1186,COLUMN(B$7),FALSE))),VLOOKUP(A721,TK_MANQUANTS,2,FALSE),IF(VALUE(VLOOKUP($A721,'Sheet1 - Table (1)'!$A$8:$AG$1186,COLUMN(B$7),FALSE))=0,VLOOKUP(A721,TK_MANQUANTS,2,FALSE),VALUE(VLOOKUP($A721,'Sheet1 - Table (1)'!$A$8:$AG$1186,COLUMN(B$7),FALSE))))</f>
        <v>20087924</v>
      </c>
      <c r="C721" s="80" t="str">
        <f>VLOOKUP($A721,'Sheet1 - Table (1)'!$A$8:$AG$1186,COLUMN(C$7),FALSE)</f>
        <v>CS (Lux) Liquid Alternative Beta IBH CHF</v>
      </c>
      <c r="D721" s="82">
        <f>VLOOKUP($A721,'Sheet1 - Table (1)'!$A$8:$AG$1186,COLUMN(D$7),FALSE)</f>
        <v>42338</v>
      </c>
      <c r="E721" s="124">
        <f>VLOOKUP($A721,'Sheet1 - Table (1)'!$A$8:$AG$1186,COLUMN(E$7),FALSE)</f>
        <v>1.31</v>
      </c>
      <c r="F721" s="80" t="b">
        <f>VLOOKUP($A721,'Sheet1 - Table (1)'!$A$8:$AG$1186,COLUMN(F$7),FALSE)</f>
        <v>1</v>
      </c>
      <c r="G721" s="80" t="str">
        <f>VLOOKUP($A721,'Sheet1 - Table (1)'!$A$8:$AG$1186,COLUMN(G$7),FALSE)</f>
        <v>Luxembourg</v>
      </c>
      <c r="H721" s="80" t="str">
        <f>VLOOKUP($A721,'Sheet1 - Table (1)'!$A$8:$AG$1186,COLUMN(H$7),FALSE)</f>
        <v>CHF</v>
      </c>
      <c r="I721" s="80" t="str">
        <f>VLOOKUP($A721,'Sheet1 - Table (1)'!$A$8:$AG$1186,COLUMN(I$7),FALSE)</f>
        <v>Fonds de placement</v>
      </c>
      <c r="J721" s="80" t="str">
        <f>VLOOKUP($A721,'Sheet1 - Table (1)'!$A$8:$AG$1186,COLUMN(J$7),FALSE)</f>
        <v>Alternatives</v>
      </c>
      <c r="K721" s="82">
        <f>VLOOKUP($A721,'Sheet1 - Table (1)'!$A$8:$AG$1186,COLUMN(K$7),FALSE)</f>
        <v>0</v>
      </c>
      <c r="L721" s="80">
        <f>VLOOKUP($A721,'Sheet1 - Table (1)'!$A$8:$AG$1186,COLUMN(L$7),FALSE)</f>
        <v>0</v>
      </c>
      <c r="M721" s="80" t="str">
        <f>VLOOKUP($A721,'Sheet1 - Table (1)'!$A$8:$AG$1186,COLUMN(M$7),FALSE)</f>
        <v>Retained</v>
      </c>
      <c r="N721" s="80">
        <f>VLOOKUP($A721,'Sheet1 - Table (1)'!$A$8:$AG$1186,COLUMN(N$7),FALSE)</f>
        <v>0</v>
      </c>
      <c r="O721" s="80" t="b">
        <f>VLOOKUP($A721,'Sheet1 - Table (1)'!$A$8:$AG$1186,COLUMN(O$7),FALSE)</f>
        <v>1</v>
      </c>
      <c r="P721" s="80" t="b">
        <f>VLOOKUP($A721,'Sheet1 - Table (1)'!$A$8:$AG$1186,COLUMN(P$7),FALSE)</f>
        <v>1</v>
      </c>
      <c r="Q721" s="80">
        <f>VLOOKUP($A721,'Sheet1 - Table (1)'!$A$8:$AG$1186,COLUMN(Q$7),FALSE)</f>
        <v>0</v>
      </c>
      <c r="R721" s="80" t="b">
        <f>VLOOKUP($A721,'Sheet1 - Table (1)'!$A$8:$AG$1186,COLUMN(R$7),FALSE)</f>
        <v>1</v>
      </c>
      <c r="S721" s="80" t="b">
        <f>VLOOKUP($A721,'Sheet1 - Table (1)'!$A$8:$AG$1186,COLUMN(S$7),FALSE)</f>
        <v>1</v>
      </c>
      <c r="T721" s="80">
        <f>VLOOKUP($A721,'Sheet1 - Table (1)'!$A$8:$AG$1186,COLUMN(T$7),FALSE)</f>
        <v>0</v>
      </c>
      <c r="U721" s="80" t="str">
        <f t="shared" si="131"/>
        <v>FR-IT-SP-GE</v>
      </c>
      <c r="V721" s="80" t="str">
        <f>VLOOKUP($A721,'Sheet1 - Table (1)'!$A$8:$AG$1186,COLUMN(V$7)+3,FALSE)</f>
        <v>LU - SICAV - Parte 1</v>
      </c>
      <c r="W721" s="80" t="str">
        <f>VLOOKUP(A721,'Sheet1 - Table (1)'!$A$8:$AF$10075,MATCH($W$8,'Sheet1 - Table (1)'!$10:$10,0),FALSE)</f>
        <v>Détermination des Prix Quotidien</v>
      </c>
      <c r="X721" s="80">
        <f>VLOOKUP(A721,'Sheet1 - Table (1)'!$A$8:$AAB$10075,MATCH($X$8,'Sheet1 - Table (1)'!$10:$10,0),FALSE)</f>
        <v>0</v>
      </c>
      <c r="Y721" s="96" t="str">
        <f t="shared" si="136"/>
        <v>Fonds de placement</v>
      </c>
      <c r="AA721" s="96" t="s">
        <v>1823</v>
      </c>
      <c r="AB721" s="96" t="s">
        <v>2874</v>
      </c>
      <c r="AC721" s="214" t="s">
        <v>2874</v>
      </c>
      <c r="AG721" s="96" t="s">
        <v>2675</v>
      </c>
      <c r="AI721" s="96" t="s">
        <v>382</v>
      </c>
      <c r="AJ721" s="96" t="s">
        <v>382</v>
      </c>
      <c r="AK721" s="96" t="s">
        <v>1803</v>
      </c>
      <c r="AL721" s="96" t="s">
        <v>382</v>
      </c>
      <c r="AM721" s="96" t="s">
        <v>1937</v>
      </c>
      <c r="AN721" s="139">
        <v>1</v>
      </c>
      <c r="AO721" s="96" t="s">
        <v>2874</v>
      </c>
      <c r="AP721" s="96" t="s">
        <v>1804</v>
      </c>
      <c r="AS721" s="101" t="str">
        <f t="shared" si="140"/>
        <v/>
      </c>
      <c r="AX721" s="101">
        <v>1</v>
      </c>
      <c r="BZ721" s="101" t="str">
        <f t="shared" si="138"/>
        <v/>
      </c>
      <c r="CA721" s="101" t="s">
        <v>70</v>
      </c>
      <c r="CB721" s="101"/>
      <c r="CC721" s="101" t="s">
        <v>70</v>
      </c>
      <c r="CD721" s="42" t="s">
        <v>4374</v>
      </c>
      <c r="CE721" s="42" t="s">
        <v>4374</v>
      </c>
      <c r="CF721" s="42" t="str">
        <f>IFERROR(VLOOKUP(Funds[[#This Row],[Code ISIN]],[1]GLOBAL!$C$1:$L$27,10,FALSE)," ")</f>
        <v xml:space="preserve"> </v>
      </c>
      <c r="CG721" s="42" t="s">
        <v>4374</v>
      </c>
      <c r="CH721" s="42" t="s">
        <v>4374</v>
      </c>
      <c r="CI721" s="42" t="s">
        <v>4374</v>
      </c>
      <c r="CK721" s="96" t="s">
        <v>4374</v>
      </c>
      <c r="CL721" s="246" t="str">
        <f>VLOOKUP(Funds[[#This Row],[Code ISIN]],'Sheet1 - Table (1)'!$A$10:$AF$110017,MATCH("Funds Liquidity",'Sheet1 - Table (1)'!$10:$10,0),FALSE)</f>
        <v>Jour</v>
      </c>
    </row>
    <row r="722" spans="1:94" s="132" customFormat="1">
      <c r="A722" s="80" t="s">
        <v>457</v>
      </c>
      <c r="B722" s="305">
        <f>IF(ISERROR(VALUE(VLOOKUP($A722,'Sheet1 - Table (1)'!$A$8:$AG$1186,COLUMN(B$7),FALSE))),VLOOKUP(A722,TK_MANQUANTS,2,FALSE),IF(VALUE(VLOOKUP($A722,'Sheet1 - Table (1)'!$A$8:$AG$1186,COLUMN(B$7),FALSE))=0,VLOOKUP(A722,TK_MANQUANTS,2,FALSE),VALUE(VLOOKUP($A722,'Sheet1 - Table (1)'!$A$8:$AG$1186,COLUMN(B$7),FALSE))))</f>
        <v>20253320</v>
      </c>
      <c r="C722" s="80" t="str">
        <f>VLOOKUP($A722,'Sheet1 - Table (1)'!$A$8:$AG$1186,COLUMN(C$7),FALSE)</f>
        <v>Swisscanto (LU) EF Small &amp; Mid Caps Japan GT</v>
      </c>
      <c r="D722" s="82">
        <f>VLOOKUP($A722,'Sheet1 - Table (1)'!$A$8:$AG$1186,COLUMN(D$7),FALSE)</f>
        <v>44196</v>
      </c>
      <c r="E722" s="124">
        <f>VLOOKUP($A722,'Sheet1 - Table (1)'!$A$8:$AG$1186,COLUMN(E$7),FALSE)</f>
        <v>0.87</v>
      </c>
      <c r="F722" s="80" t="b">
        <f>VLOOKUP($A722,'Sheet1 - Table (1)'!$A$8:$AG$1186,COLUMN(F$7),FALSE)</f>
        <v>1</v>
      </c>
      <c r="G722" s="80" t="str">
        <f>VLOOKUP($A722,'Sheet1 - Table (1)'!$A$8:$AG$1186,COLUMN(G$7),FALSE)</f>
        <v>Luxembourg</v>
      </c>
      <c r="H722" s="80" t="str">
        <f>VLOOKUP($A722,'Sheet1 - Table (1)'!$A$8:$AG$1186,COLUMN(H$7),FALSE)</f>
        <v>JPY</v>
      </c>
      <c r="I722" s="80" t="str">
        <f>VLOOKUP($A722,'Sheet1 - Table (1)'!$A$8:$AG$1186,COLUMN(I$7),FALSE)</f>
        <v>Fonds de placement</v>
      </c>
      <c r="J722" s="80" t="str">
        <f>VLOOKUP($A722,'Sheet1 - Table (1)'!$A$8:$AG$1186,COLUMN(J$7),FALSE)</f>
        <v>Actions</v>
      </c>
      <c r="K722" s="82">
        <f>VLOOKUP($A722,'Sheet1 - Table (1)'!$A$8:$AG$1186,COLUMN(K$7),FALSE)</f>
        <v>44255</v>
      </c>
      <c r="L722" s="80">
        <f>VLOOKUP($A722,'Sheet1 - Table (1)'!$A$8:$AG$1186,COLUMN(L$7),FALSE)</f>
        <v>126.77318940000001</v>
      </c>
      <c r="M722" s="80" t="str">
        <f>VLOOKUP($A722,'Sheet1 - Table (1)'!$A$8:$AG$1186,COLUMN(M$7),FALSE)</f>
        <v>Retained</v>
      </c>
      <c r="N722" s="80">
        <f>VLOOKUP($A722,'Sheet1 - Table (1)'!$A$8:$AG$1186,COLUMN(N$7),FALSE)</f>
        <v>0</v>
      </c>
      <c r="O722" s="80" t="b">
        <f>VLOOKUP($A722,'Sheet1 - Table (1)'!$A$8:$AG$1186,COLUMN(O$7),FALSE)</f>
        <v>1</v>
      </c>
      <c r="P722" s="80" t="b">
        <f>VLOOKUP($A722,'Sheet1 - Table (1)'!$A$8:$AG$1186,COLUMN(P$7),FALSE)</f>
        <v>1</v>
      </c>
      <c r="Q722" s="80" t="b">
        <f>VLOOKUP($A722,'Sheet1 - Table (1)'!$A$8:$AG$1186,COLUMN(Q$7),FALSE)</f>
        <v>1</v>
      </c>
      <c r="R722" s="80" t="b">
        <f>VLOOKUP($A722,'Sheet1 - Table (1)'!$A$8:$AG$1186,COLUMN(R$7),FALSE)</f>
        <v>1</v>
      </c>
      <c r="S722" s="80" t="b">
        <f>VLOOKUP($A722,'Sheet1 - Table (1)'!$A$8:$AG$1186,COLUMN(S$7),FALSE)</f>
        <v>1</v>
      </c>
      <c r="T722" s="80" t="b">
        <f>VLOOKUP($A722,'Sheet1 - Table (1)'!$A$8:$AG$1186,COLUMN(T$7),FALSE)</f>
        <v>1</v>
      </c>
      <c r="U722" s="80" t="str">
        <f t="shared" si="131"/>
        <v>FR-IT-NE-SP-GE-UK</v>
      </c>
      <c r="V722" s="80" t="str">
        <f>VLOOKUP($A722,'Sheet1 - Table (1)'!$A$8:$AG$1186,COLUMN(V$7)+3,FALSE)</f>
        <v>LU - FCP - Parte 1</v>
      </c>
      <c r="W722" s="80" t="str">
        <f>VLOOKUP(A722,'Sheet1 - Table (1)'!$A$8:$AF$10075,MATCH($W$8,'Sheet1 - Table (1)'!$10:$10,0),FALSE)</f>
        <v>Détermination des Prix Quotidien</v>
      </c>
      <c r="X722" s="80">
        <f>VLOOKUP(A722,'Sheet1 - Table (1)'!$A$8:$AAB$10075,MATCH($X$8,'Sheet1 - Table (1)'!$10:$10,0),FALSE)</f>
        <v>0</v>
      </c>
      <c r="Y722" s="96" t="str">
        <f t="shared" si="136"/>
        <v>Fonds de placement</v>
      </c>
      <c r="Z722" s="96"/>
      <c r="AA722" s="96" t="s">
        <v>1823</v>
      </c>
      <c r="AB722" s="96" t="s">
        <v>2858</v>
      </c>
      <c r="AC722" s="214" t="s">
        <v>155</v>
      </c>
      <c r="AD722" s="214" t="s">
        <v>2858</v>
      </c>
      <c r="AE722" s="96" t="s">
        <v>2858</v>
      </c>
      <c r="AF722" s="246" t="s">
        <v>2858</v>
      </c>
      <c r="AG722" s="96" t="s">
        <v>3043</v>
      </c>
      <c r="AH722" s="96"/>
      <c r="AI722" s="96" t="s">
        <v>155</v>
      </c>
      <c r="AJ722" s="96" t="s">
        <v>155</v>
      </c>
      <c r="AK722" s="96" t="s">
        <v>155</v>
      </c>
      <c r="AL722" s="96" t="s">
        <v>2858</v>
      </c>
      <c r="AM722" s="96" t="str">
        <f t="shared" ref="AM722:AM753" si="141">IF(AND(AK722="Obligations",AP722="Courbe CHF"),"Obligations CHF",IF(AND(AX722=100%,BJ722=100%),AK722&amp;" CHF",IF(OR(AK722="Obligations",AK722="Actions",AK722="Liquidités"),AK722&amp;" étrangères" &amp; IF(AX722=100%," hedged",""),AK722&amp;" étrangers" &amp; IF(AX722=100%," hedged",""))))</f>
        <v>Actions étrangères</v>
      </c>
      <c r="AN722" s="96"/>
      <c r="AO722" s="96" t="s">
        <v>2858</v>
      </c>
      <c r="AP722" s="96" t="s">
        <v>2110</v>
      </c>
      <c r="AQ722" s="96"/>
      <c r="AR722" s="101"/>
      <c r="AS722" s="101" t="str">
        <f t="shared" si="140"/>
        <v/>
      </c>
      <c r="AT722" s="101"/>
      <c r="AU722" s="101"/>
      <c r="AV722" s="101"/>
      <c r="AW722" s="101"/>
      <c r="AX722" s="101"/>
      <c r="AY722" s="101"/>
      <c r="AZ722" s="101"/>
      <c r="BA722" s="101"/>
      <c r="BB722" s="101"/>
      <c r="BC722" s="101"/>
      <c r="BD722" s="101"/>
      <c r="BE722" s="101">
        <v>1</v>
      </c>
      <c r="BF722" s="101"/>
      <c r="BG722" s="101"/>
      <c r="BH722" s="101"/>
      <c r="BI722" s="101"/>
      <c r="BJ722" s="101"/>
      <c r="BK722" s="101"/>
      <c r="BL722" s="101"/>
      <c r="BM722" s="101"/>
      <c r="BN722" s="101"/>
      <c r="BO722" s="101"/>
      <c r="BP722" s="101">
        <v>1</v>
      </c>
      <c r="BQ722" s="101"/>
      <c r="BR722" s="101"/>
      <c r="BS722" s="96"/>
      <c r="BT722" s="96"/>
      <c r="BU722" s="96"/>
      <c r="BV722" s="101"/>
      <c r="BW722" s="101"/>
      <c r="BX722" s="96"/>
      <c r="BY722" s="96"/>
      <c r="BZ722" s="101" t="str">
        <f t="shared" si="138"/>
        <v/>
      </c>
      <c r="CA722" s="101" t="s">
        <v>70</v>
      </c>
      <c r="CB722" s="101"/>
      <c r="CC722" s="101" t="s">
        <v>70</v>
      </c>
      <c r="CD722" s="42" t="s">
        <v>4374</v>
      </c>
      <c r="CE722" s="42" t="s">
        <v>4374</v>
      </c>
      <c r="CF722" s="42" t="str">
        <f>IFERROR(VLOOKUP(Funds[[#This Row],[Code ISIN]],[1]GLOBAL!$C$1:$L$27,10,FALSE)," ")</f>
        <v xml:space="preserve"> </v>
      </c>
      <c r="CG722" s="42" t="s">
        <v>4374</v>
      </c>
      <c r="CH722" s="42" t="s">
        <v>4374</v>
      </c>
      <c r="CI722" s="42" t="s">
        <v>4374</v>
      </c>
      <c r="CJ722" s="96"/>
      <c r="CK722" s="96" t="s">
        <v>4374</v>
      </c>
      <c r="CL722" s="246" t="str">
        <f>VLOOKUP(Funds[[#This Row],[Code ISIN]],'Sheet1 - Table (1)'!$A$10:$AF$110017,MATCH("Funds Liquidity",'Sheet1 - Table (1)'!$10:$10,0),FALSE)</f>
        <v>Jour</v>
      </c>
      <c r="CM722" s="246"/>
      <c r="CN722" s="246"/>
      <c r="CO722" s="246" t="s">
        <v>3043</v>
      </c>
      <c r="CP722" s="246"/>
    </row>
    <row r="723" spans="1:94">
      <c r="A723" s="80" t="s">
        <v>470</v>
      </c>
      <c r="B723" s="305">
        <f>IF(ISERROR(VALUE(VLOOKUP($A723,'Sheet1 - Table (1)'!$A$8:$AG$1186,COLUMN(B$7),FALSE))),VLOOKUP(A723,TK_MANQUANTS,2,FALSE),IF(VALUE(VLOOKUP($A723,'Sheet1 - Table (1)'!$A$8:$AG$1186,COLUMN(B$7),FALSE))=0,VLOOKUP(A723,TK_MANQUANTS,2,FALSE),VALUE(VLOOKUP($A723,'Sheet1 - Table (1)'!$A$8:$AG$1186,COLUMN(B$7),FALSE))))</f>
        <v>11705249</v>
      </c>
      <c r="C723" s="80" t="str">
        <f>VLOOKUP($A723,'Sheet1 - Table (1)'!$A$8:$AG$1186,COLUMN(C$7),FALSE)</f>
        <v>Swisscanto (CH) IBF Corp. World DT CHF</v>
      </c>
      <c r="D723" s="82">
        <f>VLOOKUP($A723,'Sheet1 - Table (1)'!$A$8:$AG$1186,COLUMN(D$7),FALSE)</f>
        <v>44196</v>
      </c>
      <c r="E723" s="124">
        <f>VLOOKUP($A723,'Sheet1 - Table (1)'!$A$8:$AG$1186,COLUMN(E$7),FALSE)</f>
        <v>0.22</v>
      </c>
      <c r="F723" s="80">
        <f>VLOOKUP($A723,'Sheet1 - Table (1)'!$A$8:$AG$1186,COLUMN(F$7),FALSE)</f>
        <v>0</v>
      </c>
      <c r="G723" s="80" t="str">
        <f>VLOOKUP($A723,'Sheet1 - Table (1)'!$A$8:$AG$1186,COLUMN(G$7),FALSE)</f>
        <v>Switzerland</v>
      </c>
      <c r="H723" s="80" t="str">
        <f>VLOOKUP($A723,'Sheet1 - Table (1)'!$A$8:$AG$1186,COLUMN(H$7),FALSE)</f>
        <v>CHF</v>
      </c>
      <c r="I723" s="80" t="str">
        <f>VLOOKUP($A723,'Sheet1 - Table (1)'!$A$8:$AG$1186,COLUMN(I$7),FALSE)</f>
        <v>Fonds de placement</v>
      </c>
      <c r="J723" s="80" t="str">
        <f>VLOOKUP($A723,'Sheet1 - Table (1)'!$A$8:$AG$1186,COLUMN(J$7),FALSE)</f>
        <v>Obligation</v>
      </c>
      <c r="K723" s="82">
        <f>VLOOKUP($A723,'Sheet1 - Table (1)'!$A$8:$AG$1186,COLUMN(K$7),FALSE)</f>
        <v>44255</v>
      </c>
      <c r="L723" s="80">
        <f>VLOOKUP($A723,'Sheet1 - Table (1)'!$A$8:$AG$1186,COLUMN(L$7),FALSE)</f>
        <v>242.22278700000001</v>
      </c>
      <c r="M723" s="80" t="str">
        <f>VLOOKUP($A723,'Sheet1 - Table (1)'!$A$8:$AG$1186,COLUMN(M$7),FALSE)</f>
        <v>Retained</v>
      </c>
      <c r="N723" s="80">
        <f>VLOOKUP($A723,'Sheet1 - Table (1)'!$A$8:$AG$1186,COLUMN(N$7),FALSE)</f>
        <v>0</v>
      </c>
      <c r="O723" s="80">
        <f>VLOOKUP($A723,'Sheet1 - Table (1)'!$A$8:$AG$1186,COLUMN(O$7),FALSE)</f>
        <v>0</v>
      </c>
      <c r="P723" s="80">
        <f>VLOOKUP($A723,'Sheet1 - Table (1)'!$A$8:$AG$1186,COLUMN(P$7),FALSE)</f>
        <v>0</v>
      </c>
      <c r="Q723" s="80">
        <f>VLOOKUP($A723,'Sheet1 - Table (1)'!$A$8:$AG$1186,COLUMN(Q$7),FALSE)</f>
        <v>0</v>
      </c>
      <c r="R723" s="80">
        <f>VLOOKUP($A723,'Sheet1 - Table (1)'!$A$8:$AG$1186,COLUMN(R$7),FALSE)</f>
        <v>0</v>
      </c>
      <c r="S723" s="80" t="b">
        <f>VLOOKUP($A723,'Sheet1 - Table (1)'!$A$8:$AG$1186,COLUMN(S$7),FALSE)</f>
        <v>1</v>
      </c>
      <c r="T723" s="80">
        <f>VLOOKUP($A723,'Sheet1 - Table (1)'!$A$8:$AG$1186,COLUMN(T$7),FALSE)</f>
        <v>0</v>
      </c>
      <c r="U723" s="80" t="str">
        <f t="shared" si="131"/>
        <v>GE</v>
      </c>
      <c r="V723" s="80" t="str">
        <f>VLOOKUP($A723,'Sheet1 - Table (1)'!$A$8:$AG$1186,COLUMN(V$7)+3,FALSE)</f>
        <v>CH - Uebrige Fds tradit. Anl.</v>
      </c>
      <c r="W723" s="80" t="str">
        <f>VLOOKUP(A723,'Sheet1 - Table (1)'!$A$8:$AF$10075,MATCH($W$8,'Sheet1 - Table (1)'!$10:$10,0),FALSE)</f>
        <v>Détermination des Prix Quotidien</v>
      </c>
      <c r="X723" s="80" t="str">
        <f>VLOOKUP(A723,'Sheet1 - Table (1)'!$A$8:$AAB$10075,MATCH($X$8,'Sheet1 - Table (1)'!$10:$10,0),FALSE)</f>
        <v>Optimized</v>
      </c>
      <c r="Y723" s="96" t="str">
        <f t="shared" si="136"/>
        <v>Fonds de placement</v>
      </c>
      <c r="AA723" s="96" t="s">
        <v>1823</v>
      </c>
      <c r="AB723" s="96" t="s">
        <v>2481</v>
      </c>
      <c r="AC723" s="214" t="s">
        <v>140</v>
      </c>
      <c r="AD723" s="214" t="s">
        <v>2481</v>
      </c>
      <c r="AE723" s="96" t="s">
        <v>2481</v>
      </c>
      <c r="AF723" s="246" t="s">
        <v>2481</v>
      </c>
      <c r="AI723" s="96" t="s">
        <v>380</v>
      </c>
      <c r="AJ723" s="96" t="s">
        <v>140</v>
      </c>
      <c r="AK723" s="96" t="s">
        <v>140</v>
      </c>
      <c r="AL723" s="96" t="s">
        <v>2481</v>
      </c>
      <c r="AM723" s="96" t="str">
        <f t="shared" si="141"/>
        <v>Obligations étrangères</v>
      </c>
      <c r="AO723" s="96" t="s">
        <v>2481</v>
      </c>
      <c r="AP723" s="96" t="s">
        <v>74</v>
      </c>
      <c r="AQ723" s="96">
        <v>6.34</v>
      </c>
      <c r="AR723" s="101">
        <v>2.5100000000000001E-2</v>
      </c>
      <c r="AS723" s="101">
        <f t="shared" si="140"/>
        <v>2.29E-2</v>
      </c>
      <c r="AT723" s="101">
        <v>0.14380000000000001</v>
      </c>
      <c r="AU723" s="101">
        <v>0.39689999999999998</v>
      </c>
      <c r="AV723" s="101">
        <v>0.45929999999999999</v>
      </c>
      <c r="AY723" s="101">
        <v>0.2631</v>
      </c>
      <c r="AZ723" s="101">
        <v>4.7E-2</v>
      </c>
      <c r="BB723" s="101">
        <v>0.68920000000000003</v>
      </c>
      <c r="BE723" s="101">
        <v>6.9999999999999999E-4</v>
      </c>
      <c r="BK723" s="101">
        <v>0.19450000000000001</v>
      </c>
      <c r="BL723" s="101">
        <v>8.2199999999999995E-2</v>
      </c>
      <c r="BM723" s="101">
        <v>2.2700000000000001E-2</v>
      </c>
      <c r="BN723" s="101">
        <v>0.59660000000000002</v>
      </c>
      <c r="BO723" s="101">
        <v>2.0299999999999999E-2</v>
      </c>
      <c r="BP723" s="101">
        <v>8.2000000000000007E-3</v>
      </c>
      <c r="BQ723" s="101">
        <v>2.3400000000000001E-2</v>
      </c>
      <c r="BR723" s="101">
        <v>5.21E-2</v>
      </c>
      <c r="BV723" s="101">
        <v>0</v>
      </c>
      <c r="BW723" s="101">
        <v>1</v>
      </c>
      <c r="BY723" s="101" t="s">
        <v>116</v>
      </c>
      <c r="BZ723" s="101" t="str">
        <f>IF(AJ723="Obligations",AP723&amp;" "&amp;AI723&amp;" "&amp;IF(AI723="High Yield",IF(AQ723&lt;2.5,"SHORT",IF(AQ723&gt;4,"LONG","MID")),IF(AQ723&lt;3.5,"SHORT",IF(AQ723&gt;8,"LONG","MID"))),"")</f>
        <v>Courbe Monde Corporate MID</v>
      </c>
      <c r="CA723" s="101" t="s">
        <v>70</v>
      </c>
      <c r="CB723" s="101"/>
      <c r="CC723" s="101" t="s">
        <v>70</v>
      </c>
      <c r="CD723" s="42" t="s">
        <v>4374</v>
      </c>
      <c r="CE723" s="42" t="s">
        <v>4374</v>
      </c>
      <c r="CF723" s="42" t="str">
        <f>IFERROR(VLOOKUP(Funds[[#This Row],[Code ISIN]],[1]GLOBAL!$C$1:$L$27,10,FALSE)," ")</f>
        <v xml:space="preserve"> </v>
      </c>
      <c r="CG723" s="42" t="s">
        <v>4374</v>
      </c>
      <c r="CH723" s="42" t="s">
        <v>4374</v>
      </c>
      <c r="CI723" s="42" t="s">
        <v>4374</v>
      </c>
      <c r="CJ723" s="123">
        <v>42734</v>
      </c>
      <c r="CK723" s="96" t="s">
        <v>4374</v>
      </c>
      <c r="CL723" s="246" t="str">
        <f>VLOOKUP(Funds[[#This Row],[Code ISIN]],'Sheet1 - Table (1)'!$A$10:$AF$110017,MATCH("Funds Liquidity",'Sheet1 - Table (1)'!$10:$10,0),FALSE)</f>
        <v>Jour</v>
      </c>
    </row>
    <row r="724" spans="1:94">
      <c r="A724" s="96" t="s">
        <v>1019</v>
      </c>
      <c r="B724" s="305">
        <f>IF(ISERROR(VALUE(VLOOKUP($A724,'Sheet1 - Table (1)'!$A$8:$AG$1186,COLUMN(B$7),FALSE))),VLOOKUP(A724,TK_MANQUANTS,2,FALSE),IF(VALUE(VLOOKUP($A724,'Sheet1 - Table (1)'!$A$8:$AG$1186,COLUMN(B$7),FALSE))=0,VLOOKUP(A724,TK_MANQUANTS,2,FALSE),VALUE(VLOOKUP($A724,'Sheet1 - Table (1)'!$A$8:$AG$1186,COLUMN(B$7),FALSE))))</f>
        <v>11705252</v>
      </c>
      <c r="C724" s="80" t="str">
        <f>VLOOKUP($A724,'Sheet1 - Table (1)'!$A$8:$AG$1186,COLUMN(C$7),FALSE)</f>
        <v>Swisscanto (CH) IBF Corp. World hedged CHF DTH CHF</v>
      </c>
      <c r="D724" s="82">
        <f>VLOOKUP($A724,'Sheet1 - Table (1)'!$A$8:$AG$1186,COLUMN(D$7),FALSE)</f>
        <v>44196</v>
      </c>
      <c r="E724" s="124">
        <f>VLOOKUP($A724,'Sheet1 - Table (1)'!$A$8:$AG$1186,COLUMN(E$7),FALSE)</f>
        <v>0.26</v>
      </c>
      <c r="F724" s="80">
        <f>VLOOKUP($A724,'Sheet1 - Table (1)'!$A$8:$AG$1186,COLUMN(F$7),FALSE)</f>
        <v>0</v>
      </c>
      <c r="G724" s="80" t="str">
        <f>VLOOKUP($A724,'Sheet1 - Table (1)'!$A$8:$AG$1186,COLUMN(G$7),FALSE)</f>
        <v>Switzerland</v>
      </c>
      <c r="H724" s="80" t="str">
        <f>VLOOKUP($A724,'Sheet1 - Table (1)'!$A$8:$AG$1186,COLUMN(H$7),FALSE)</f>
        <v>CHF</v>
      </c>
      <c r="I724" s="80" t="str">
        <f>VLOOKUP($A724,'Sheet1 - Table (1)'!$A$8:$AG$1186,COLUMN(I$7),FALSE)</f>
        <v>Fonds de placement</v>
      </c>
      <c r="J724" s="80" t="str">
        <f>VLOOKUP($A724,'Sheet1 - Table (1)'!$A$8:$AG$1186,COLUMN(J$7),FALSE)</f>
        <v>Obligation</v>
      </c>
      <c r="K724" s="82">
        <f>VLOOKUP($A724,'Sheet1 - Table (1)'!$A$8:$AG$1186,COLUMN(K$7),FALSE)</f>
        <v>44255</v>
      </c>
      <c r="L724" s="80">
        <f>VLOOKUP($A724,'Sheet1 - Table (1)'!$A$8:$AG$1186,COLUMN(L$7),FALSE)</f>
        <v>1206.2934009999999</v>
      </c>
      <c r="M724" s="80" t="str">
        <f>VLOOKUP($A724,'Sheet1 - Table (1)'!$A$8:$AG$1186,COLUMN(M$7),FALSE)</f>
        <v>Retained</v>
      </c>
      <c r="N724" s="80">
        <f>VLOOKUP($A724,'Sheet1 - Table (1)'!$A$8:$AG$1186,COLUMN(N$7),FALSE)</f>
        <v>0</v>
      </c>
      <c r="O724" s="80">
        <f>VLOOKUP($A724,'Sheet1 - Table (1)'!$A$8:$AG$1186,COLUMN(O$7),FALSE)</f>
        <v>0</v>
      </c>
      <c r="P724" s="80">
        <f>VLOOKUP($A724,'Sheet1 - Table (1)'!$A$8:$AG$1186,COLUMN(P$7),FALSE)</f>
        <v>0</v>
      </c>
      <c r="Q724" s="80">
        <f>VLOOKUP($A724,'Sheet1 - Table (1)'!$A$8:$AG$1186,COLUMN(Q$7),FALSE)</f>
        <v>0</v>
      </c>
      <c r="R724" s="80">
        <f>VLOOKUP($A724,'Sheet1 - Table (1)'!$A$8:$AG$1186,COLUMN(R$7),FALSE)</f>
        <v>0</v>
      </c>
      <c r="S724" s="80" t="b">
        <f>VLOOKUP($A724,'Sheet1 - Table (1)'!$A$8:$AG$1186,COLUMN(S$7),FALSE)</f>
        <v>1</v>
      </c>
      <c r="T724" s="80">
        <f>VLOOKUP($A724,'Sheet1 - Table (1)'!$A$8:$AG$1186,COLUMN(T$7),FALSE)</f>
        <v>0</v>
      </c>
      <c r="U724" s="80" t="str">
        <f t="shared" si="131"/>
        <v>GE</v>
      </c>
      <c r="V724" s="80" t="str">
        <f>VLOOKUP($A724,'Sheet1 - Table (1)'!$A$8:$AG$1186,COLUMN(V$7)+3,FALSE)</f>
        <v>CH - Uebrige Fds tradit. Anl.</v>
      </c>
      <c r="W724" s="80" t="str">
        <f>VLOOKUP(A724,'Sheet1 - Table (1)'!$A$8:$AF$10075,MATCH($W$8,'Sheet1 - Table (1)'!$10:$10,0),FALSE)</f>
        <v>Détermination des Prix Quotidien</v>
      </c>
      <c r="X724" s="80" t="str">
        <f>VLOOKUP(A724,'Sheet1 - Table (1)'!$A$8:$AAB$10075,MATCH($X$8,'Sheet1 - Table (1)'!$10:$10,0),FALSE)</f>
        <v>Optimized</v>
      </c>
      <c r="Y724" s="96" t="str">
        <f t="shared" si="136"/>
        <v>Fonds de placement</v>
      </c>
      <c r="AA724" s="96" t="s">
        <v>1823</v>
      </c>
      <c r="AB724" s="96" t="s">
        <v>2481</v>
      </c>
      <c r="AC724" s="214" t="s">
        <v>140</v>
      </c>
      <c r="AD724" s="214" t="s">
        <v>2481</v>
      </c>
      <c r="AE724" s="96" t="s">
        <v>2481</v>
      </c>
      <c r="AF724" s="246" t="s">
        <v>2481</v>
      </c>
      <c r="AI724" s="96" t="s">
        <v>380</v>
      </c>
      <c r="AJ724" s="96" t="s">
        <v>140</v>
      </c>
      <c r="AK724" s="96" t="s">
        <v>140</v>
      </c>
      <c r="AL724" s="96" t="s">
        <v>2481</v>
      </c>
      <c r="AM724" s="96" t="str">
        <f t="shared" si="141"/>
        <v>Obligations étrangères hedged</v>
      </c>
      <c r="AO724" s="96" t="s">
        <v>2481</v>
      </c>
      <c r="AP724" s="96" t="s">
        <v>74</v>
      </c>
      <c r="AQ724" s="96">
        <v>6.37</v>
      </c>
      <c r="AR724" s="101">
        <v>2.52E-2</v>
      </c>
      <c r="AS724" s="101">
        <f t="shared" si="140"/>
        <v>2.2600000000000002E-2</v>
      </c>
      <c r="AT724" s="101">
        <v>0.14380000000000001</v>
      </c>
      <c r="AU724" s="101">
        <v>0.43430000000000002</v>
      </c>
      <c r="AV724" s="101">
        <v>0.45929999999999999</v>
      </c>
      <c r="AX724" s="101">
        <v>1</v>
      </c>
      <c r="BK724" s="101">
        <v>0.19450000000000001</v>
      </c>
      <c r="BL724" s="101">
        <v>8.2199999999999995E-2</v>
      </c>
      <c r="BM724" s="101">
        <v>2.2700000000000001E-2</v>
      </c>
      <c r="BN724" s="101">
        <v>0.59660000000000002</v>
      </c>
      <c r="BO724" s="101">
        <v>2.0299999999999999E-2</v>
      </c>
      <c r="BP724" s="101">
        <v>8.2000000000000007E-3</v>
      </c>
      <c r="BQ724" s="101">
        <v>2.3400000000000001E-2</v>
      </c>
      <c r="BR724" s="101">
        <v>5.21E-2</v>
      </c>
      <c r="BW724" s="101">
        <v>1</v>
      </c>
      <c r="BY724" s="101" t="s">
        <v>1052</v>
      </c>
      <c r="BZ724" s="101" t="str">
        <f>IF(AJ724="Obligations",AP724&amp;" "&amp;AI724&amp;" "&amp;IF(AI724="High Yield",IF(AQ724&lt;2.5,"SHORT",IF(AQ724&gt;4,"LONG","MID")),IF(AQ724&lt;3.5,"SHORT",IF(AQ724&gt;8,"LONG","MID"))),"")</f>
        <v>Courbe Monde Corporate MID</v>
      </c>
      <c r="CA724" s="101" t="s">
        <v>70</v>
      </c>
      <c r="CB724" s="101"/>
      <c r="CC724" s="101" t="s">
        <v>70</v>
      </c>
      <c r="CD724" s="42" t="s">
        <v>4374</v>
      </c>
      <c r="CE724" s="42" t="s">
        <v>4374</v>
      </c>
      <c r="CF724" s="42" t="str">
        <f>IFERROR(VLOOKUP(Funds[[#This Row],[Code ISIN]],[1]GLOBAL!$C$1:$L$27,10,FALSE)," ")</f>
        <v xml:space="preserve"> </v>
      </c>
      <c r="CG724" s="42" t="s">
        <v>4374</v>
      </c>
      <c r="CH724" s="42" t="s">
        <v>4374</v>
      </c>
      <c r="CI724" s="42" t="s">
        <v>4374</v>
      </c>
      <c r="CJ724" s="123">
        <v>42734</v>
      </c>
      <c r="CK724" s="96" t="s">
        <v>4374</v>
      </c>
      <c r="CL724" s="246" t="str">
        <f>VLOOKUP(Funds[[#This Row],[Code ISIN]],'Sheet1 - Table (1)'!$A$10:$AF$110017,MATCH("Funds Liquidity",'Sheet1 - Table (1)'!$10:$10,0),FALSE)</f>
        <v>Jour</v>
      </c>
    </row>
    <row r="725" spans="1:94">
      <c r="A725" s="80" t="s">
        <v>2102</v>
      </c>
      <c r="B725" s="305">
        <f>IF(ISERROR(VALUE(VLOOKUP($A725,'Sheet1 - Table (1)'!$A$8:$AG$1186,COLUMN(B$7),FALSE))),VLOOKUP(A725,TK_MANQUANTS,2,FALSE),IF(VALUE(VLOOKUP($A725,'Sheet1 - Table (1)'!$A$8:$AG$1186,COLUMN(B$7),FALSE))=0,VLOOKUP(A725,TK_MANQUANTS,2,FALSE),VALUE(VLOOKUP($A725,'Sheet1 - Table (1)'!$A$8:$AG$1186,COLUMN(B$7),FALSE))))</f>
        <v>33096813</v>
      </c>
      <c r="C725" s="80" t="str">
        <f>VLOOKUP($A725,'Sheet1 - Table (1)'!$A$8:$AG$1186,COLUMN(C$7),FALSE)</f>
        <v>Swisscanto (CH) IBF Corp. World hedged CHF GTH CHF</v>
      </c>
      <c r="D725" s="82">
        <f>VLOOKUP($A725,'Sheet1 - Table (1)'!$A$8:$AG$1186,COLUMN(D$7),FALSE)</f>
        <v>44196</v>
      </c>
      <c r="E725" s="124">
        <f>VLOOKUP($A725,'Sheet1 - Table (1)'!$A$8:$AG$1186,COLUMN(E$7),FALSE)</f>
        <v>0.22</v>
      </c>
      <c r="F725" s="80">
        <f>VLOOKUP($A725,'Sheet1 - Table (1)'!$A$8:$AG$1186,COLUMN(F$7),FALSE)</f>
        <v>0</v>
      </c>
      <c r="G725" s="80" t="str">
        <f>VLOOKUP($A725,'Sheet1 - Table (1)'!$A$8:$AG$1186,COLUMN(G$7),FALSE)</f>
        <v>Switzerland</v>
      </c>
      <c r="H725" s="80" t="str">
        <f>VLOOKUP($A725,'Sheet1 - Table (1)'!$A$8:$AG$1186,COLUMN(H$7),FALSE)</f>
        <v>CHF</v>
      </c>
      <c r="I725" s="80" t="str">
        <f>VLOOKUP($A725,'Sheet1 - Table (1)'!$A$8:$AG$1186,COLUMN(I$7),FALSE)</f>
        <v>Fonds de placement</v>
      </c>
      <c r="J725" s="80" t="str">
        <f>VLOOKUP($A725,'Sheet1 - Table (1)'!$A$8:$AG$1186,COLUMN(J$7),FALSE)</f>
        <v>Obligation</v>
      </c>
      <c r="K725" s="82">
        <f>VLOOKUP($A725,'Sheet1 - Table (1)'!$A$8:$AG$1186,COLUMN(K$7),FALSE)</f>
        <v>44255</v>
      </c>
      <c r="L725" s="80">
        <f>VLOOKUP($A725,'Sheet1 - Table (1)'!$A$8:$AG$1186,COLUMN(L$7),FALSE)</f>
        <v>1206.2934009999999</v>
      </c>
      <c r="M725" s="80" t="str">
        <f>VLOOKUP($A725,'Sheet1 - Table (1)'!$A$8:$AG$1186,COLUMN(M$7),FALSE)</f>
        <v>Retained</v>
      </c>
      <c r="N725" s="80">
        <f>VLOOKUP($A725,'Sheet1 - Table (1)'!$A$8:$AG$1186,COLUMN(N$7),FALSE)</f>
        <v>0</v>
      </c>
      <c r="O725" s="80">
        <f>VLOOKUP($A725,'Sheet1 - Table (1)'!$A$8:$AG$1186,COLUMN(O$7),FALSE)</f>
        <v>0</v>
      </c>
      <c r="P725" s="80">
        <f>VLOOKUP($A725,'Sheet1 - Table (1)'!$A$8:$AG$1186,COLUMN(P$7),FALSE)</f>
        <v>0</v>
      </c>
      <c r="Q725" s="80">
        <f>VLOOKUP($A725,'Sheet1 - Table (1)'!$A$8:$AG$1186,COLUMN(Q$7),FALSE)</f>
        <v>0</v>
      </c>
      <c r="R725" s="80">
        <f>VLOOKUP($A725,'Sheet1 - Table (1)'!$A$8:$AG$1186,COLUMN(R$7),FALSE)</f>
        <v>0</v>
      </c>
      <c r="S725" s="80">
        <f>VLOOKUP($A725,'Sheet1 - Table (1)'!$A$8:$AG$1186,COLUMN(S$7),FALSE)</f>
        <v>0</v>
      </c>
      <c r="T725" s="80">
        <f>VLOOKUP($A725,'Sheet1 - Table (1)'!$A$8:$AG$1186,COLUMN(T$7),FALSE)</f>
        <v>0</v>
      </c>
      <c r="U725" s="80" t="str">
        <f t="shared" si="131"/>
        <v/>
      </c>
      <c r="V725" s="80" t="str">
        <f>VLOOKUP($A725,'Sheet1 - Table (1)'!$A$8:$AG$1186,COLUMN(V$7)+3,FALSE)</f>
        <v>CH - Uebrige Fds tradit. Anl.</v>
      </c>
      <c r="W725" s="80" t="str">
        <f>VLOOKUP(A725,'Sheet1 - Table (1)'!$A$8:$AF$10075,MATCH($W$8,'Sheet1 - Table (1)'!$10:$10,0),FALSE)</f>
        <v>Détermination des Prix Quotidien</v>
      </c>
      <c r="X725" s="80" t="str">
        <f>VLOOKUP(A725,'Sheet1 - Table (1)'!$A$8:$AAB$10075,MATCH($X$8,'Sheet1 - Table (1)'!$10:$10,0),FALSE)</f>
        <v>Optimized</v>
      </c>
      <c r="Y725" s="96" t="str">
        <f t="shared" si="136"/>
        <v>Fonds de placement</v>
      </c>
      <c r="AA725" s="96" t="s">
        <v>1823</v>
      </c>
      <c r="AB725" s="96" t="s">
        <v>2481</v>
      </c>
      <c r="AC725" s="214" t="s">
        <v>140</v>
      </c>
      <c r="AD725" s="214" t="s">
        <v>2481</v>
      </c>
      <c r="AE725" s="96" t="s">
        <v>2481</v>
      </c>
      <c r="AF725" s="246" t="s">
        <v>2481</v>
      </c>
      <c r="AI725" s="96" t="s">
        <v>380</v>
      </c>
      <c r="AJ725" s="96" t="s">
        <v>140</v>
      </c>
      <c r="AK725" s="96" t="s">
        <v>140</v>
      </c>
      <c r="AL725" s="96" t="s">
        <v>2481</v>
      </c>
      <c r="AM725" s="96" t="str">
        <f t="shared" si="141"/>
        <v>Obligations étrangères hedged</v>
      </c>
      <c r="AO725" s="96" t="s">
        <v>2481</v>
      </c>
      <c r="AP725" s="96" t="s">
        <v>74</v>
      </c>
      <c r="AQ725" s="96">
        <v>6.37</v>
      </c>
      <c r="AR725" s="101">
        <v>2.52E-2</v>
      </c>
      <c r="AS725" s="101">
        <f t="shared" si="140"/>
        <v>2.3E-2</v>
      </c>
      <c r="AT725" s="101">
        <v>0.14380000000000001</v>
      </c>
      <c r="AU725" s="101">
        <v>0.39689999999999998</v>
      </c>
      <c r="AV725" s="101">
        <v>0.45929999999999999</v>
      </c>
      <c r="AX725" s="101">
        <v>1</v>
      </c>
      <c r="BK725" s="101">
        <v>0.27660000000000001</v>
      </c>
      <c r="BL725" s="101">
        <v>4.8099999999999997E-2</v>
      </c>
      <c r="BN725" s="101">
        <v>0.67410000000000003</v>
      </c>
      <c r="BP725" s="101">
        <v>1.1999999999999999E-3</v>
      </c>
      <c r="BT725" s="101">
        <v>4.4999999999999997E-3</v>
      </c>
      <c r="BV725" s="101">
        <v>0</v>
      </c>
      <c r="BW725" s="101">
        <v>1</v>
      </c>
      <c r="BX725" s="121" t="s">
        <v>1858</v>
      </c>
      <c r="BY725" s="101" t="s">
        <v>1797</v>
      </c>
      <c r="BZ725" s="101" t="str">
        <f>IF(AJ725="Obligations",AP725&amp;" "&amp;AI725&amp;" "&amp;IF(AQ725&lt;3.5,"SHORT",IF(AQ725&gt;8,"LONG","MID")),"")</f>
        <v>Courbe Monde Corporate MID</v>
      </c>
      <c r="CA725" s="101" t="s">
        <v>70</v>
      </c>
      <c r="CB725" s="101"/>
      <c r="CC725" s="101" t="s">
        <v>70</v>
      </c>
      <c r="CD725" s="42" t="s">
        <v>4374</v>
      </c>
      <c r="CE725" s="42" t="s">
        <v>4374</v>
      </c>
      <c r="CF725" s="42" t="str">
        <f>IFERROR(VLOOKUP(Funds[[#This Row],[Code ISIN]],[1]GLOBAL!$C$1:$L$27,10,FALSE)," ")</f>
        <v xml:space="preserve"> </v>
      </c>
      <c r="CG725" s="42" t="s">
        <v>4374</v>
      </c>
      <c r="CH725" s="42" t="s">
        <v>4374</v>
      </c>
      <c r="CI725" s="42" t="s">
        <v>4374</v>
      </c>
      <c r="CJ725" s="123">
        <v>42734</v>
      </c>
      <c r="CK725" s="96" t="s">
        <v>4374</v>
      </c>
      <c r="CL725" s="246" t="str">
        <f>VLOOKUP(Funds[[#This Row],[Code ISIN]],'Sheet1 - Table (1)'!$A$10:$AF$110017,MATCH("Funds Liquidity",'Sheet1 - Table (1)'!$10:$10,0),FALSE)</f>
        <v>Jour</v>
      </c>
    </row>
    <row r="726" spans="1:94">
      <c r="A726" s="80" t="s">
        <v>1785</v>
      </c>
      <c r="B726" s="305">
        <f>IF(ISERROR(VALUE(VLOOKUP($A726,'Sheet1 - Table (1)'!$A$8:$AG$1186,COLUMN(B$7),FALSE))),VLOOKUP(A726,TK_MANQUANTS,2,FALSE),IF(VALUE(VLOOKUP($A726,'Sheet1 - Table (1)'!$A$8:$AG$1186,COLUMN(B$7),FALSE))=0,VLOOKUP(A726,TK_MANQUANTS,2,FALSE),VALUE(VLOOKUP($A726,'Sheet1 - Table (1)'!$A$8:$AG$1186,COLUMN(B$7),FALSE))))</f>
        <v>11705251</v>
      </c>
      <c r="C726" s="80" t="str">
        <f>VLOOKUP($A726,'Sheet1 - Table (1)'!$A$8:$AG$1186,COLUMN(C$7),FALSE)</f>
        <v>Swisscanto (CH) IBF Corp. World hedged CHF NTH CHF</v>
      </c>
      <c r="D726" s="82">
        <f>VLOOKUP($A726,'Sheet1 - Table (1)'!$A$8:$AG$1186,COLUMN(D$7),FALSE)</f>
        <v>44196</v>
      </c>
      <c r="E726" s="124">
        <f>VLOOKUP($A726,'Sheet1 - Table (1)'!$A$8:$AG$1186,COLUMN(E$7),FALSE)</f>
        <v>0</v>
      </c>
      <c r="F726" s="80">
        <f>VLOOKUP($A726,'Sheet1 - Table (1)'!$A$8:$AG$1186,COLUMN(F$7),FALSE)</f>
        <v>0</v>
      </c>
      <c r="G726" s="80" t="str">
        <f>VLOOKUP($A726,'Sheet1 - Table (1)'!$A$8:$AG$1186,COLUMN(G$7),FALSE)</f>
        <v>Switzerland</v>
      </c>
      <c r="H726" s="80" t="str">
        <f>VLOOKUP($A726,'Sheet1 - Table (1)'!$A$8:$AG$1186,COLUMN(H$7),FALSE)</f>
        <v>CHF</v>
      </c>
      <c r="I726" s="80" t="str">
        <f>VLOOKUP($A726,'Sheet1 - Table (1)'!$A$8:$AG$1186,COLUMN(I$7),FALSE)</f>
        <v>Fonds de placement</v>
      </c>
      <c r="J726" s="80" t="str">
        <f>VLOOKUP($A726,'Sheet1 - Table (1)'!$A$8:$AG$1186,COLUMN(J$7),FALSE)</f>
        <v>Obligation</v>
      </c>
      <c r="K726" s="82">
        <f>VLOOKUP($A726,'Sheet1 - Table (1)'!$A$8:$AG$1186,COLUMN(K$7),FALSE)</f>
        <v>44255</v>
      </c>
      <c r="L726" s="80">
        <f>VLOOKUP($A726,'Sheet1 - Table (1)'!$A$8:$AG$1186,COLUMN(L$7),FALSE)</f>
        <v>1206.2934009999999</v>
      </c>
      <c r="M726" s="80" t="str">
        <f>VLOOKUP($A726,'Sheet1 - Table (1)'!$A$8:$AG$1186,COLUMN(M$7),FALSE)</f>
        <v>Retained</v>
      </c>
      <c r="N726" s="80">
        <f>VLOOKUP($A726,'Sheet1 - Table (1)'!$A$8:$AG$1186,COLUMN(N$7),FALSE)</f>
        <v>0</v>
      </c>
      <c r="O726" s="80">
        <f>VLOOKUP($A726,'Sheet1 - Table (1)'!$A$8:$AG$1186,COLUMN(O$7),FALSE)</f>
        <v>0</v>
      </c>
      <c r="P726" s="80">
        <f>VLOOKUP($A726,'Sheet1 - Table (1)'!$A$8:$AG$1186,COLUMN(P$7),FALSE)</f>
        <v>0</v>
      </c>
      <c r="Q726" s="80">
        <f>VLOOKUP($A726,'Sheet1 - Table (1)'!$A$8:$AG$1186,COLUMN(Q$7),FALSE)</f>
        <v>0</v>
      </c>
      <c r="R726" s="80">
        <f>VLOOKUP($A726,'Sheet1 - Table (1)'!$A$8:$AG$1186,COLUMN(R$7),FALSE)</f>
        <v>0</v>
      </c>
      <c r="S726" s="80">
        <f>VLOOKUP($A726,'Sheet1 - Table (1)'!$A$8:$AG$1186,COLUMN(S$7),FALSE)</f>
        <v>0</v>
      </c>
      <c r="T726" s="80">
        <f>VLOOKUP($A726,'Sheet1 - Table (1)'!$A$8:$AG$1186,COLUMN(T$7),FALSE)</f>
        <v>0</v>
      </c>
      <c r="U726" s="80" t="str">
        <f t="shared" si="131"/>
        <v/>
      </c>
      <c r="V726" s="80" t="str">
        <f>VLOOKUP($A726,'Sheet1 - Table (1)'!$A$8:$AG$1186,COLUMN(V$7)+3,FALSE)</f>
        <v>CH - Uebrige Fds tradit. Anl.</v>
      </c>
      <c r="W726" s="80" t="str">
        <f>VLOOKUP(A726,'Sheet1 - Table (1)'!$A$8:$AF$10075,MATCH($W$8,'Sheet1 - Table (1)'!$10:$10,0),FALSE)</f>
        <v>Détermination des Prix Quotidien</v>
      </c>
      <c r="X726" s="80" t="str">
        <f>VLOOKUP(A726,'Sheet1 - Table (1)'!$A$8:$AAB$10075,MATCH($X$8,'Sheet1 - Table (1)'!$10:$10,0),FALSE)</f>
        <v>Optimized</v>
      </c>
      <c r="Y726" s="96" t="str">
        <f t="shared" si="136"/>
        <v>Fonds de placement</v>
      </c>
      <c r="AA726" s="96" t="s">
        <v>1823</v>
      </c>
      <c r="AB726" s="96" t="s">
        <v>2481</v>
      </c>
      <c r="AC726" s="214" t="s">
        <v>140</v>
      </c>
      <c r="AD726" s="214" t="s">
        <v>2481</v>
      </c>
      <c r="AE726" s="96" t="s">
        <v>2481</v>
      </c>
      <c r="AF726" s="246" t="s">
        <v>2481</v>
      </c>
      <c r="AG726" s="96" t="s">
        <v>2857</v>
      </c>
      <c r="AI726" s="96" t="s">
        <v>380</v>
      </c>
      <c r="AJ726" s="96" t="s">
        <v>140</v>
      </c>
      <c r="AK726" s="96" t="s">
        <v>140</v>
      </c>
      <c r="AL726" s="96" t="s">
        <v>2481</v>
      </c>
      <c r="AM726" s="96" t="str">
        <f t="shared" si="141"/>
        <v>Obligations étrangères hedged</v>
      </c>
      <c r="AO726" s="96" t="s">
        <v>2064</v>
      </c>
      <c r="AP726" s="96" t="s">
        <v>74</v>
      </c>
      <c r="AQ726" s="219">
        <f>VLOOKUP($CC726,indice!$A$1:$AV$3072,MATCH(AQ$8,indice!$A$1:$AV$1,0),FALSE)</f>
        <v>7.23</v>
      </c>
      <c r="AR726" s="220">
        <f>VLOOKUP($CC726,indice!$A$1:$AV$3072,MATCH(AR$8,indice!$A$1:$AV$1,0),FALSE)</f>
        <v>1.5800000000000002E-2</v>
      </c>
      <c r="AS726" s="101">
        <f t="shared" si="140"/>
        <v>1.5800000000000002E-2</v>
      </c>
      <c r="AT726" s="220">
        <f>VLOOKUP($CC726,indice!$A$1:$AV$3072,MATCH(AT$8,indice!$A$1:$AV$1,0),FALSE)</f>
        <v>8.1199999999999994E-2</v>
      </c>
      <c r="AU726" s="220">
        <f>VLOOKUP($CC726,indice!$A$1:$AV$3072,MATCH(AU$8,indice!$A$1:$AV$1,0),FALSE)</f>
        <v>0.35630000000000001</v>
      </c>
      <c r="AV726" s="220">
        <f>VLOOKUP($CC726,indice!$A$1:$AV$3072,MATCH(AV$8,indice!$A$1:$AV$1,0),FALSE)</f>
        <v>0.5625</v>
      </c>
      <c r="AX726" s="220">
        <f>VLOOKUP($CC726,indice!$A$1:$AV$3072,MATCH(AX$8,indice!$A$1:$AV$1,0),FALSE)</f>
        <v>1</v>
      </c>
      <c r="BK726" s="220">
        <f>VLOOKUP($CC726,indice!$A$1:$AV$3072,MATCH(BK$8,indice!$A$1:$AV$1,0),FALSE)</f>
        <v>0.3221</v>
      </c>
      <c r="BL726" s="220">
        <f>VLOOKUP($CC726,indice!$A$1:$AV$3072,MATCH(BL$8,indice!$A$1:$AV$1,0),FALSE)</f>
        <v>4.6399999999999997E-2</v>
      </c>
      <c r="BN726" s="220">
        <f>VLOOKUP($CC726,indice!$A$1:$AV$3072,MATCH(BN$8,indice!$A$1:$AV$1,0),FALSE)</f>
        <v>0.63</v>
      </c>
      <c r="BP726" s="220">
        <f>VLOOKUP($CC726,indice!$A$1:$AV$3072,MATCH(BP$8,indice!$A$1:$AV$1,0),FALSE)</f>
        <v>1.5E-3</v>
      </c>
      <c r="BT726" s="101">
        <v>4.4999999999999997E-3</v>
      </c>
      <c r="BU726" s="101">
        <v>0</v>
      </c>
      <c r="BV726" s="101">
        <v>0</v>
      </c>
      <c r="BW726" s="101">
        <v>1</v>
      </c>
      <c r="BX726" s="121" t="s">
        <v>1858</v>
      </c>
      <c r="BY726" s="101" t="s">
        <v>22037</v>
      </c>
      <c r="BZ726" s="101" t="s">
        <v>1805</v>
      </c>
      <c r="CA726" s="101" t="s">
        <v>4050</v>
      </c>
      <c r="CB726" s="122" t="s">
        <v>3767</v>
      </c>
      <c r="CC726" s="101" t="s">
        <v>3993</v>
      </c>
      <c r="CD726" s="42" t="s">
        <v>4374</v>
      </c>
      <c r="CE726" s="42" t="s">
        <v>4374</v>
      </c>
      <c r="CF726" s="42" t="str">
        <f>IFERROR(VLOOKUP(Funds[[#This Row],[Code ISIN]],[1]GLOBAL!$C$1:$L$27,10,FALSE)," ")</f>
        <v xml:space="preserve"> </v>
      </c>
      <c r="CG726" s="42" t="s">
        <v>4374</v>
      </c>
      <c r="CH726" s="42" t="s">
        <v>1633</v>
      </c>
      <c r="CI726" s="42" t="s">
        <v>4374</v>
      </c>
      <c r="CJ726" s="123" t="s">
        <v>5131</v>
      </c>
      <c r="CK726" s="96" t="s">
        <v>4374</v>
      </c>
      <c r="CL726" s="246" t="str">
        <f>VLOOKUP(Funds[[#This Row],[Code ISIN]],'Sheet1 - Table (1)'!$A$10:$AF$110017,MATCH("Funds Liquidity",'Sheet1 - Table (1)'!$10:$10,0),FALSE)</f>
        <v>Jour</v>
      </c>
      <c r="CM726" s="246" t="s">
        <v>140</v>
      </c>
    </row>
    <row r="727" spans="1:94">
      <c r="A727" s="80" t="s">
        <v>1833</v>
      </c>
      <c r="B727" s="305">
        <f>IF(ISERROR(VALUE(VLOOKUP($A727,'Sheet1 - Table (1)'!$A$8:$AG$1186,COLUMN(B$7),FALSE))),VLOOKUP(A727,TK_MANQUANTS,2,FALSE),IF(VALUE(VLOOKUP($A727,'Sheet1 - Table (1)'!$A$8:$AG$1186,COLUMN(B$7),FALSE))=0,VLOOKUP(A727,TK_MANQUANTS,2,FALSE),VALUE(VLOOKUP($A727,'Sheet1 - Table (1)'!$A$8:$AG$1186,COLUMN(B$7),FALSE))))</f>
        <v>11705248</v>
      </c>
      <c r="C727" s="80" t="str">
        <f>VLOOKUP($A727,'Sheet1 - Table (1)'!$A$8:$AG$1186,COLUMN(C$7),FALSE)</f>
        <v>Swisscanto (CH) IBF Corp. World NT CHF</v>
      </c>
      <c r="D727" s="82">
        <f>VLOOKUP($A727,'Sheet1 - Table (1)'!$A$8:$AG$1186,COLUMN(D$7),FALSE)</f>
        <v>44196</v>
      </c>
      <c r="E727" s="124">
        <f>VLOOKUP($A727,'Sheet1 - Table (1)'!$A$8:$AG$1186,COLUMN(E$7),FALSE)</f>
        <v>0</v>
      </c>
      <c r="F727" s="80">
        <f>VLOOKUP($A727,'Sheet1 - Table (1)'!$A$8:$AG$1186,COLUMN(F$7),FALSE)</f>
        <v>0</v>
      </c>
      <c r="G727" s="80" t="str">
        <f>VLOOKUP($A727,'Sheet1 - Table (1)'!$A$8:$AG$1186,COLUMN(G$7),FALSE)</f>
        <v>Switzerland</v>
      </c>
      <c r="H727" s="80" t="str">
        <f>VLOOKUP($A727,'Sheet1 - Table (1)'!$A$8:$AG$1186,COLUMN(H$7),FALSE)</f>
        <v>CHF</v>
      </c>
      <c r="I727" s="80" t="str">
        <f>VLOOKUP($A727,'Sheet1 - Table (1)'!$A$8:$AG$1186,COLUMN(I$7),FALSE)</f>
        <v>Fonds de placement</v>
      </c>
      <c r="J727" s="80" t="str">
        <f>VLOOKUP($A727,'Sheet1 - Table (1)'!$A$8:$AG$1186,COLUMN(J$7),FALSE)</f>
        <v>Obligation</v>
      </c>
      <c r="K727" s="82">
        <f>VLOOKUP($A727,'Sheet1 - Table (1)'!$A$8:$AG$1186,COLUMN(K$7),FALSE)</f>
        <v>44255</v>
      </c>
      <c r="L727" s="80">
        <f>VLOOKUP($A727,'Sheet1 - Table (1)'!$A$8:$AG$1186,COLUMN(L$7),FALSE)</f>
        <v>242.22278700000001</v>
      </c>
      <c r="M727" s="80" t="str">
        <f>VLOOKUP($A727,'Sheet1 - Table (1)'!$A$8:$AG$1186,COLUMN(M$7),FALSE)</f>
        <v>Retained</v>
      </c>
      <c r="N727" s="80">
        <f>VLOOKUP($A727,'Sheet1 - Table (1)'!$A$8:$AG$1186,COLUMN(N$7),FALSE)</f>
        <v>0</v>
      </c>
      <c r="O727" s="80">
        <f>VLOOKUP($A727,'Sheet1 - Table (1)'!$A$8:$AG$1186,COLUMN(O$7),FALSE)</f>
        <v>0</v>
      </c>
      <c r="P727" s="80">
        <f>VLOOKUP($A727,'Sheet1 - Table (1)'!$A$8:$AG$1186,COLUMN(P$7),FALSE)</f>
        <v>0</v>
      </c>
      <c r="Q727" s="80">
        <f>VLOOKUP($A727,'Sheet1 - Table (1)'!$A$8:$AG$1186,COLUMN(Q$7),FALSE)</f>
        <v>0</v>
      </c>
      <c r="R727" s="80">
        <f>VLOOKUP($A727,'Sheet1 - Table (1)'!$A$8:$AG$1186,COLUMN(R$7),FALSE)</f>
        <v>0</v>
      </c>
      <c r="S727" s="80">
        <f>VLOOKUP($A727,'Sheet1 - Table (1)'!$A$8:$AG$1186,COLUMN(S$7),FALSE)</f>
        <v>0</v>
      </c>
      <c r="T727" s="80">
        <f>VLOOKUP($A727,'Sheet1 - Table (1)'!$A$8:$AG$1186,COLUMN(T$7),FALSE)</f>
        <v>0</v>
      </c>
      <c r="U727" s="80" t="str">
        <f t="shared" si="131"/>
        <v/>
      </c>
      <c r="V727" s="80" t="str">
        <f>VLOOKUP($A727,'Sheet1 - Table (1)'!$A$8:$AG$1186,COLUMN(V$7)+3,FALSE)</f>
        <v>CH - Uebrige Fds tradit. Anl.</v>
      </c>
      <c r="W727" s="80" t="str">
        <f>VLOOKUP(A727,'Sheet1 - Table (1)'!$A$8:$AF$10075,MATCH($W$8,'Sheet1 - Table (1)'!$10:$10,0),FALSE)</f>
        <v>Détermination des Prix Quotidien</v>
      </c>
      <c r="X727" s="80" t="str">
        <f>VLOOKUP(A727,'Sheet1 - Table (1)'!$A$8:$AAB$10075,MATCH($X$8,'Sheet1 - Table (1)'!$10:$10,0),FALSE)</f>
        <v>Optimized</v>
      </c>
      <c r="Y727" s="96" t="str">
        <f t="shared" si="136"/>
        <v>Fonds de placement</v>
      </c>
      <c r="AA727" s="96" t="s">
        <v>1823</v>
      </c>
      <c r="AB727" s="96" t="s">
        <v>2481</v>
      </c>
      <c r="AC727" s="214" t="s">
        <v>140</v>
      </c>
      <c r="AD727" s="214" t="s">
        <v>2481</v>
      </c>
      <c r="AE727" s="96" t="s">
        <v>2481</v>
      </c>
      <c r="AF727" s="246" t="s">
        <v>2481</v>
      </c>
      <c r="AG727" s="96" t="s">
        <v>2857</v>
      </c>
      <c r="AI727" s="96" t="s">
        <v>380</v>
      </c>
      <c r="AJ727" s="96" t="s">
        <v>140</v>
      </c>
      <c r="AK727" s="96" t="s">
        <v>140</v>
      </c>
      <c r="AL727" s="96" t="s">
        <v>2481</v>
      </c>
      <c r="AM727" s="96" t="str">
        <f t="shared" si="141"/>
        <v>Obligations étrangères</v>
      </c>
      <c r="AO727" s="96" t="s">
        <v>2064</v>
      </c>
      <c r="AP727" s="96" t="s">
        <v>74</v>
      </c>
      <c r="AQ727" s="96">
        <v>6.58</v>
      </c>
      <c r="AR727" s="101">
        <v>2.6599999999999999E-2</v>
      </c>
      <c r="AS727" s="101">
        <f t="shared" si="140"/>
        <v>2.6599999999999999E-2</v>
      </c>
      <c r="AT727" s="101">
        <v>0.1328</v>
      </c>
      <c r="AU727" s="101">
        <v>0.37359999999999999</v>
      </c>
      <c r="AV727" s="101">
        <v>0.49359999999999998</v>
      </c>
      <c r="AY727" s="101">
        <v>0.2928</v>
      </c>
      <c r="AZ727" s="101">
        <v>4.6300000000000001E-2</v>
      </c>
      <c r="BB727" s="101">
        <v>0.65939999999999999</v>
      </c>
      <c r="BE727" s="101">
        <v>1.5E-3</v>
      </c>
      <c r="BK727" s="101">
        <v>0.2928</v>
      </c>
      <c r="BL727" s="101">
        <v>4.6300000000000001E-2</v>
      </c>
      <c r="BN727" s="101">
        <v>0.65939999999999999</v>
      </c>
      <c r="BP727" s="101">
        <v>1.5E-3</v>
      </c>
      <c r="BT727" s="101">
        <v>4.4999999999999997E-3</v>
      </c>
      <c r="BV727" s="101">
        <v>0</v>
      </c>
      <c r="BW727" s="101">
        <v>1</v>
      </c>
      <c r="BX727" s="121" t="s">
        <v>1858</v>
      </c>
      <c r="BY727" s="101" t="s">
        <v>1839</v>
      </c>
      <c r="BZ727" s="101" t="s">
        <v>1805</v>
      </c>
      <c r="CA727" s="101" t="s">
        <v>4050</v>
      </c>
      <c r="CB727" s="101" t="s">
        <v>4866</v>
      </c>
      <c r="CC727" s="101" t="s">
        <v>5030</v>
      </c>
      <c r="CD727" s="42" t="s">
        <v>4374</v>
      </c>
      <c r="CE727" s="42" t="s">
        <v>4374</v>
      </c>
      <c r="CF727" s="42" t="str">
        <f>IFERROR(VLOOKUP(Funds[[#This Row],[Code ISIN]],[1]GLOBAL!$C$1:$L$27,10,FALSE)," ")</f>
        <v xml:space="preserve"> </v>
      </c>
      <c r="CG727" s="42" t="s">
        <v>4374</v>
      </c>
      <c r="CH727" s="42" t="s">
        <v>4374</v>
      </c>
      <c r="CI727" s="42" t="s">
        <v>4374</v>
      </c>
      <c r="CJ727" s="123"/>
      <c r="CK727" s="96" t="s">
        <v>4374</v>
      </c>
      <c r="CL727" s="246" t="str">
        <f>VLOOKUP(Funds[[#This Row],[Code ISIN]],'Sheet1 - Table (1)'!$A$10:$AF$110017,MATCH("Funds Liquidity",'Sheet1 - Table (1)'!$10:$10,0),FALSE)</f>
        <v>Jour</v>
      </c>
      <c r="CM727" s="246" t="s">
        <v>140</v>
      </c>
    </row>
    <row r="728" spans="1:94">
      <c r="A728" s="96" t="s">
        <v>1183</v>
      </c>
      <c r="B728" s="305">
        <f>IF(ISERROR(VALUE(VLOOKUP($A728,'Sheet1 - Table (1)'!$A$8:$AG$1186,COLUMN(B$7),FALSE))),VLOOKUP(A728,TK_MANQUANTS,2,FALSE),IF(VALUE(VLOOKUP($A728,'Sheet1 - Table (1)'!$A$8:$AG$1186,COLUMN(B$7),FALSE))=0,VLOOKUP(A728,TK_MANQUANTS,2,FALSE),VALUE(VLOOKUP($A728,'Sheet1 - Table (1)'!$A$8:$AG$1186,COLUMN(B$7),FALSE))))</f>
        <v>14547766</v>
      </c>
      <c r="C728" s="80" t="str">
        <f>VLOOKUP($A728,'Sheet1 - Table (1)'!$A$8:$AG$1186,COLUMN(C$7),FALSE)</f>
        <v>UBS ETF Markit iBoxx Germany 3-5 UCITS (EUR) A-d</v>
      </c>
      <c r="D728" s="82">
        <f>VLOOKUP($A728,'Sheet1 - Table (1)'!$A$8:$AG$1186,COLUMN(D$7),FALSE)</f>
        <v>42674</v>
      </c>
      <c r="E728" s="124">
        <f>VLOOKUP($A728,'Sheet1 - Table (1)'!$A$8:$AG$1186,COLUMN(E$7),FALSE)</f>
        <v>0.17</v>
      </c>
      <c r="F728" s="80" t="b">
        <f>VLOOKUP($A728,'Sheet1 - Table (1)'!$A$8:$AG$1186,COLUMN(F$7),FALSE)</f>
        <v>1</v>
      </c>
      <c r="G728" s="80" t="str">
        <f>VLOOKUP($A728,'Sheet1 - Table (1)'!$A$8:$AG$1186,COLUMN(G$7),FALSE)</f>
        <v>Luxembourg</v>
      </c>
      <c r="H728" s="80" t="str">
        <f>VLOOKUP($A728,'Sheet1 - Table (1)'!$A$8:$AG$1186,COLUMN(H$7),FALSE)</f>
        <v>EUR</v>
      </c>
      <c r="I728" s="80" t="str">
        <f>VLOOKUP($A728,'Sheet1 - Table (1)'!$A$8:$AG$1186,COLUMN(I$7),FALSE)</f>
        <v>Exchange Traded Funds</v>
      </c>
      <c r="J728" s="80" t="str">
        <f>VLOOKUP($A728,'Sheet1 - Table (1)'!$A$8:$AG$1186,COLUMN(J$7),FALSE)</f>
        <v>Obligation</v>
      </c>
      <c r="K728" s="82">
        <f>VLOOKUP($A728,'Sheet1 - Table (1)'!$A$8:$AG$1186,COLUMN(K$7),FALSE)</f>
        <v>0</v>
      </c>
      <c r="L728" s="80">
        <f>VLOOKUP($A728,'Sheet1 - Table (1)'!$A$8:$AG$1186,COLUMN(L$7),FALSE)</f>
        <v>0</v>
      </c>
      <c r="M728" s="80" t="str">
        <f>VLOOKUP($A728,'Sheet1 - Table (1)'!$A$8:$AG$1186,COLUMN(M$7),FALSE)</f>
        <v>Paid</v>
      </c>
      <c r="N728" s="80">
        <f>VLOOKUP($A728,'Sheet1 - Table (1)'!$A$8:$AG$1186,COLUMN(N$7),FALSE)</f>
        <v>0</v>
      </c>
      <c r="O728" s="80" t="b">
        <f>VLOOKUP($A728,'Sheet1 - Table (1)'!$A$8:$AG$1186,COLUMN(O$7),FALSE)</f>
        <v>1</v>
      </c>
      <c r="P728" s="80" t="b">
        <f>VLOOKUP($A728,'Sheet1 - Table (1)'!$A$8:$AG$1186,COLUMN(P$7),FALSE)</f>
        <v>1</v>
      </c>
      <c r="Q728" s="80" t="b">
        <f>VLOOKUP($A728,'Sheet1 - Table (1)'!$A$8:$AG$1186,COLUMN(Q$7),FALSE)</f>
        <v>1</v>
      </c>
      <c r="R728" s="80" t="b">
        <f>VLOOKUP($A728,'Sheet1 - Table (1)'!$A$8:$AG$1186,COLUMN(R$7),FALSE)</f>
        <v>1</v>
      </c>
      <c r="S728" s="80" t="b">
        <f>VLOOKUP($A728,'Sheet1 - Table (1)'!$A$8:$AG$1186,COLUMN(S$7),FALSE)</f>
        <v>1</v>
      </c>
      <c r="T728" s="80" t="b">
        <f>VLOOKUP($A728,'Sheet1 - Table (1)'!$A$8:$AG$1186,COLUMN(T$7),FALSE)</f>
        <v>1</v>
      </c>
      <c r="U728" s="80" t="str">
        <f t="shared" si="131"/>
        <v>FR-IT-NE-SP-GE-UK</v>
      </c>
      <c r="V728" s="80" t="str">
        <f>VLOOKUP($A728,'Sheet1 - Table (1)'!$A$8:$AG$1186,COLUMN(V$7)+3,FALSE)</f>
        <v>LU - SICAV - Parte 1</v>
      </c>
      <c r="W728" s="80" t="str">
        <f>VLOOKUP(A728,'Sheet1 - Table (1)'!$A$8:$AF$10075,MATCH($W$8,'Sheet1 - Table (1)'!$10:$10,0),FALSE)</f>
        <v>Détermination des Prix Quotidien</v>
      </c>
      <c r="X728" s="80" t="str">
        <f>VLOOKUP(A728,'Sheet1 - Table (1)'!$A$8:$AAB$10075,MATCH($X$8,'Sheet1 - Table (1)'!$10:$10,0),FALSE)</f>
        <v>Full</v>
      </c>
      <c r="Y728" s="96" t="str">
        <f t="shared" si="136"/>
        <v>ETF</v>
      </c>
      <c r="AA728" s="96" t="s">
        <v>1823</v>
      </c>
      <c r="AB728" s="96" t="s">
        <v>2481</v>
      </c>
      <c r="AC728" s="214" t="s">
        <v>140</v>
      </c>
      <c r="AD728" s="214" t="s">
        <v>2481</v>
      </c>
      <c r="AE728" s="96" t="s">
        <v>2542</v>
      </c>
      <c r="AF728" s="246" t="s">
        <v>2481</v>
      </c>
      <c r="AI728" s="96" t="s">
        <v>785</v>
      </c>
      <c r="AJ728" s="96" t="s">
        <v>140</v>
      </c>
      <c r="AK728" s="96" t="s">
        <v>140</v>
      </c>
      <c r="AL728" s="96" t="s">
        <v>2481</v>
      </c>
      <c r="AM728" s="96" t="str">
        <f t="shared" si="141"/>
        <v>Obligations étrangères</v>
      </c>
      <c r="AO728" s="96" t="s">
        <v>2481</v>
      </c>
      <c r="AP728" s="96" t="s">
        <v>75</v>
      </c>
      <c r="AQ728" s="96">
        <v>3.89</v>
      </c>
      <c r="AR728" s="101">
        <v>-5.5999999999999999E-3</v>
      </c>
      <c r="AS728" s="101">
        <f t="shared" si="140"/>
        <v>-7.3000000000000001E-3</v>
      </c>
      <c r="AT728" s="126">
        <v>0.60299999999999998</v>
      </c>
      <c r="AU728" s="126">
        <v>2.0199999999999999E-2</v>
      </c>
      <c r="AV728" s="126">
        <v>0.37680000000000002</v>
      </c>
      <c r="AY728" s="101">
        <v>1</v>
      </c>
      <c r="BK728" s="101">
        <v>1</v>
      </c>
      <c r="BV728" s="101">
        <v>1</v>
      </c>
      <c r="BY728" s="96" t="s">
        <v>1215</v>
      </c>
      <c r="BZ728" s="101" t="str">
        <f>IF(AJ728="Obligations",AP728&amp;" "&amp;AI728&amp;" "&amp;IF(AQ728&lt;3.5,"SHORT",IF(AQ728&gt;8,"LONG","MID")),"")</f>
        <v>Courbe EUR Gouvernements MID</v>
      </c>
      <c r="CA728" s="101" t="s">
        <v>70</v>
      </c>
      <c r="CB728" s="101"/>
      <c r="CC728" s="101" t="s">
        <v>70</v>
      </c>
      <c r="CD728" s="42" t="s">
        <v>4374</v>
      </c>
      <c r="CE728" s="42" t="s">
        <v>4374</v>
      </c>
      <c r="CF728" s="42" t="str">
        <f>IFERROR(VLOOKUP(Funds[[#This Row],[Code ISIN]],[1]GLOBAL!$C$1:$L$27,10,FALSE)," ")</f>
        <v xml:space="preserve"> </v>
      </c>
      <c r="CG728" s="42" t="s">
        <v>4374</v>
      </c>
      <c r="CH728" s="42" t="s">
        <v>4374</v>
      </c>
      <c r="CI728" s="42" t="s">
        <v>4374</v>
      </c>
      <c r="CJ728" s="123">
        <v>42734</v>
      </c>
      <c r="CK728" s="96" t="s">
        <v>4374</v>
      </c>
      <c r="CL728" s="246" t="str">
        <f>VLOOKUP(Funds[[#This Row],[Code ISIN]],'Sheet1 - Table (1)'!$A$10:$AF$110017,MATCH("Funds Liquidity",'Sheet1 - Table (1)'!$10:$10,0),FALSE)</f>
        <v>Jour</v>
      </c>
    </row>
    <row r="729" spans="1:94">
      <c r="A729" s="96" t="s">
        <v>1158</v>
      </c>
      <c r="B729" s="305">
        <f>IF(ISERROR(VALUE(VLOOKUP($A729,'Sheet1 - Table (1)'!$A$8:$AG$1186,COLUMN(B$7),FALSE))),VLOOKUP(A729,TK_MANQUANTS,2,FALSE),IF(VALUE(VLOOKUP($A729,'Sheet1 - Table (1)'!$A$8:$AG$1186,COLUMN(B$7),FALSE))=0,VLOOKUP(A729,TK_MANQUANTS,2,FALSE),VALUE(VLOOKUP($A729,'Sheet1 - Table (1)'!$A$8:$AG$1186,COLUMN(B$7),FALSE))))</f>
        <v>1657964</v>
      </c>
      <c r="C729" s="80" t="str">
        <f>VLOOKUP($A729,'Sheet1 - Table (1)'!$A$8:$AG$1186,COLUMN(C$7),FALSE)</f>
        <v>Pictet-EUR High Yield-HI CHF</v>
      </c>
      <c r="D729" s="82">
        <f>VLOOKUP($A729,'Sheet1 - Table (1)'!$A$8:$AG$1186,COLUMN(D$7),FALSE)</f>
        <v>43830</v>
      </c>
      <c r="E729" s="124">
        <f>VLOOKUP($A729,'Sheet1 - Table (1)'!$A$8:$AG$1186,COLUMN(E$7),FALSE)</f>
        <v>0.89</v>
      </c>
      <c r="F729" s="80" t="b">
        <f>VLOOKUP($A729,'Sheet1 - Table (1)'!$A$8:$AG$1186,COLUMN(F$7),FALSE)</f>
        <v>1</v>
      </c>
      <c r="G729" s="80" t="str">
        <f>VLOOKUP($A729,'Sheet1 - Table (1)'!$A$8:$AG$1186,COLUMN(G$7),FALSE)</f>
        <v>Luxembourg</v>
      </c>
      <c r="H729" s="80" t="str">
        <f>VLOOKUP($A729,'Sheet1 - Table (1)'!$A$8:$AG$1186,COLUMN(H$7),FALSE)</f>
        <v>CHF</v>
      </c>
      <c r="I729" s="80" t="str">
        <f>VLOOKUP($A729,'Sheet1 - Table (1)'!$A$8:$AG$1186,COLUMN(I$7),FALSE)</f>
        <v>Fonds de placement</v>
      </c>
      <c r="J729" s="80" t="str">
        <f>VLOOKUP($A729,'Sheet1 - Table (1)'!$A$8:$AG$1186,COLUMN(J$7),FALSE)</f>
        <v>Obligation</v>
      </c>
      <c r="K729" s="82">
        <f>VLOOKUP($A729,'Sheet1 - Table (1)'!$A$8:$AG$1186,COLUMN(K$7),FALSE)</f>
        <v>44255</v>
      </c>
      <c r="L729" s="80">
        <f>VLOOKUP($A729,'Sheet1 - Table (1)'!$A$8:$AG$1186,COLUMN(L$7),FALSE)</f>
        <v>453.76303339999998</v>
      </c>
      <c r="M729" s="80" t="str">
        <f>VLOOKUP($A729,'Sheet1 - Table (1)'!$A$8:$AG$1186,COLUMN(M$7),FALSE)</f>
        <v>Retained</v>
      </c>
      <c r="N729" s="80">
        <f>VLOOKUP($A729,'Sheet1 - Table (1)'!$A$8:$AG$1186,COLUMN(N$7),FALSE)</f>
        <v>0</v>
      </c>
      <c r="O729" s="80" t="b">
        <f>VLOOKUP($A729,'Sheet1 - Table (1)'!$A$8:$AG$1186,COLUMN(O$7),FALSE)</f>
        <v>1</v>
      </c>
      <c r="P729" s="80">
        <f>VLOOKUP($A729,'Sheet1 - Table (1)'!$A$8:$AG$1186,COLUMN(P$7),FALSE)</f>
        <v>0</v>
      </c>
      <c r="Q729" s="80" t="b">
        <f>VLOOKUP($A729,'Sheet1 - Table (1)'!$A$8:$AG$1186,COLUMN(Q$7),FALSE)</f>
        <v>1</v>
      </c>
      <c r="R729" s="80">
        <f>VLOOKUP($A729,'Sheet1 - Table (1)'!$A$8:$AG$1186,COLUMN(R$7),FALSE)</f>
        <v>0</v>
      </c>
      <c r="S729" s="80" t="b">
        <f>VLOOKUP($A729,'Sheet1 - Table (1)'!$A$8:$AG$1186,COLUMN(S$7),FALSE)</f>
        <v>1</v>
      </c>
      <c r="T729" s="80" t="b">
        <f>VLOOKUP($A729,'Sheet1 - Table (1)'!$A$8:$AG$1186,COLUMN(T$7),FALSE)</f>
        <v>1</v>
      </c>
      <c r="U729" s="80" t="str">
        <f t="shared" si="131"/>
        <v>FR-NE-GE-UK</v>
      </c>
      <c r="V729" s="80" t="str">
        <f>VLOOKUP($A729,'Sheet1 - Table (1)'!$A$8:$AG$1186,COLUMN(V$7)+3,FALSE)</f>
        <v>LU - SICAV - Parte 1</v>
      </c>
      <c r="W729" s="80" t="str">
        <f>VLOOKUP(A729,'Sheet1 - Table (1)'!$A$8:$AF$10075,MATCH($W$8,'Sheet1 - Table (1)'!$10:$10,0),FALSE)</f>
        <v>Détermination des Prix Quotidien</v>
      </c>
      <c r="X729" s="80">
        <f>VLOOKUP(A729,'Sheet1 - Table (1)'!$A$8:$AAB$10075,MATCH($X$8,'Sheet1 - Table (1)'!$10:$10,0),FALSE)</f>
        <v>0</v>
      </c>
      <c r="Y729" s="96" t="str">
        <f t="shared" si="136"/>
        <v>Fonds de placement</v>
      </c>
      <c r="AA729" s="96" t="s">
        <v>1823</v>
      </c>
      <c r="AB729" s="96" t="s">
        <v>2481</v>
      </c>
      <c r="AC729" s="214" t="s">
        <v>140</v>
      </c>
      <c r="AD729" s="214" t="s">
        <v>5104</v>
      </c>
      <c r="AE729" s="96" t="s">
        <v>5104</v>
      </c>
      <c r="AF729" s="246" t="s">
        <v>5104</v>
      </c>
      <c r="AI729" s="96" t="s">
        <v>79</v>
      </c>
      <c r="AJ729" s="96" t="s">
        <v>140</v>
      </c>
      <c r="AK729" s="96" t="s">
        <v>140</v>
      </c>
      <c r="AL729" s="96" t="s">
        <v>2481</v>
      </c>
      <c r="AM729" s="96" t="str">
        <f t="shared" si="141"/>
        <v>Obligations étrangères hedged</v>
      </c>
      <c r="AO729" s="96" t="s">
        <v>2481</v>
      </c>
      <c r="AP729" s="96" t="s">
        <v>75</v>
      </c>
      <c r="AQ729" s="96">
        <v>3.08</v>
      </c>
      <c r="AR729" s="101">
        <v>2.3800000000000002E-2</v>
      </c>
      <c r="AS729" s="101">
        <f t="shared" si="140"/>
        <v>1.4900000000000002E-2</v>
      </c>
      <c r="AT729" s="129"/>
      <c r="AU729" s="129">
        <v>4.1000000000000002E-2</v>
      </c>
      <c r="AV729" s="129">
        <v>3.2000000000000001E-2</v>
      </c>
      <c r="AW729" s="129">
        <v>0.92700000000000005</v>
      </c>
      <c r="AX729" s="129">
        <v>1</v>
      </c>
      <c r="BK729" s="101">
        <v>1</v>
      </c>
      <c r="BW729" s="101">
        <v>1</v>
      </c>
      <c r="BY729" s="96" t="s">
        <v>1227</v>
      </c>
      <c r="BZ729" s="101" t="str">
        <f>IF(AJ729="Obligations",AP729&amp;" "&amp;AI729&amp;" "&amp;IF(AI729="High Yield",IF(AQ729&lt;2.5,"SHORT",IF(AQ729&gt;4,"LONG","MID")),IF(AQ729&lt;3.5,"SHORT",IF(AQ729&gt;8,"LONG","MID"))),"")</f>
        <v>Courbe EUR High Yield MID</v>
      </c>
      <c r="CA729" s="101" t="s">
        <v>70</v>
      </c>
      <c r="CB729" s="101"/>
      <c r="CC729" s="101" t="s">
        <v>70</v>
      </c>
      <c r="CD729" s="42" t="s">
        <v>4374</v>
      </c>
      <c r="CE729" s="42" t="s">
        <v>4374</v>
      </c>
      <c r="CF729" s="42" t="str">
        <f>IFERROR(VLOOKUP(Funds[[#This Row],[Code ISIN]],[1]GLOBAL!$C$1:$L$27,10,FALSE)," ")</f>
        <v xml:space="preserve"> </v>
      </c>
      <c r="CG729" s="42" t="s">
        <v>4374</v>
      </c>
      <c r="CH729" s="42" t="s">
        <v>4374</v>
      </c>
      <c r="CI729" s="42" t="s">
        <v>4374</v>
      </c>
      <c r="CJ729" s="123">
        <v>43039</v>
      </c>
      <c r="CK729" s="96" t="s">
        <v>4374</v>
      </c>
      <c r="CL729" s="246" t="str">
        <f>VLOOKUP(Funds[[#This Row],[Code ISIN]],'Sheet1 - Table (1)'!$A$10:$AF$110017,MATCH("Funds Liquidity",'Sheet1 - Table (1)'!$10:$10,0),FALSE)</f>
        <v>Jour</v>
      </c>
    </row>
    <row r="730" spans="1:94">
      <c r="A730" s="128" t="s">
        <v>1686</v>
      </c>
      <c r="B730" s="305">
        <f>IF(ISERROR(VALUE(VLOOKUP($A730,'Sheet1 - Table (1)'!$A$8:$AG$1186,COLUMN(B$7),FALSE))),VLOOKUP(A730,TK_MANQUANTS,2,FALSE),IF(VALUE(VLOOKUP($A730,'Sheet1 - Table (1)'!$A$8:$AG$1186,COLUMN(B$7),FALSE))=0,VLOOKUP(A730,TK_MANQUANTS,2,FALSE),VALUE(VLOOKUP($A730,'Sheet1 - Table (1)'!$A$8:$AG$1186,COLUMN(B$7),FALSE))))</f>
        <v>21580462</v>
      </c>
      <c r="C730" s="80" t="str">
        <f>VLOOKUP($A730,'Sheet1 - Table (1)'!$A$8:$AG$1186,COLUMN(C$7),FALSE)</f>
        <v>Swisscanto (CH) IBF Japan Govt. NT</v>
      </c>
      <c r="D730" s="82">
        <f>VLOOKUP($A730,'Sheet1 - Table (1)'!$A$8:$AG$1186,COLUMN(D$7),FALSE)</f>
        <v>44196</v>
      </c>
      <c r="E730" s="124">
        <f>VLOOKUP($A730,'Sheet1 - Table (1)'!$A$8:$AG$1186,COLUMN(E$7),FALSE)</f>
        <v>0</v>
      </c>
      <c r="F730" s="80">
        <f>VLOOKUP($A730,'Sheet1 - Table (1)'!$A$8:$AG$1186,COLUMN(F$7),FALSE)</f>
        <v>0</v>
      </c>
      <c r="G730" s="80" t="str">
        <f>VLOOKUP($A730,'Sheet1 - Table (1)'!$A$8:$AG$1186,COLUMN(G$7),FALSE)</f>
        <v>Switzerland</v>
      </c>
      <c r="H730" s="80" t="str">
        <f>VLOOKUP($A730,'Sheet1 - Table (1)'!$A$8:$AG$1186,COLUMN(H$7),FALSE)</f>
        <v>JPY</v>
      </c>
      <c r="I730" s="80" t="str">
        <f>VLOOKUP($A730,'Sheet1 - Table (1)'!$A$8:$AG$1186,COLUMN(I$7),FALSE)</f>
        <v>Fonds de placement</v>
      </c>
      <c r="J730" s="80" t="str">
        <f>VLOOKUP($A730,'Sheet1 - Table (1)'!$A$8:$AG$1186,COLUMN(J$7),FALSE)</f>
        <v>Obligation</v>
      </c>
      <c r="K730" s="82">
        <f>VLOOKUP($A730,'Sheet1 - Table (1)'!$A$8:$AG$1186,COLUMN(K$7),FALSE)</f>
        <v>44255</v>
      </c>
      <c r="L730" s="80">
        <f>VLOOKUP($A730,'Sheet1 - Table (1)'!$A$8:$AG$1186,COLUMN(L$7),FALSE)</f>
        <v>771.73140869999997</v>
      </c>
      <c r="M730" s="80" t="str">
        <f>VLOOKUP($A730,'Sheet1 - Table (1)'!$A$8:$AG$1186,COLUMN(M$7),FALSE)</f>
        <v>Retained</v>
      </c>
      <c r="N730" s="80">
        <f>VLOOKUP($A730,'Sheet1 - Table (1)'!$A$8:$AG$1186,COLUMN(N$7),FALSE)</f>
        <v>0</v>
      </c>
      <c r="O730" s="80">
        <f>VLOOKUP($A730,'Sheet1 - Table (1)'!$A$8:$AG$1186,COLUMN(O$7),FALSE)</f>
        <v>0</v>
      </c>
      <c r="P730" s="80">
        <f>VLOOKUP($A730,'Sheet1 - Table (1)'!$A$8:$AG$1186,COLUMN(P$7),FALSE)</f>
        <v>0</v>
      </c>
      <c r="Q730" s="80">
        <f>VLOOKUP($A730,'Sheet1 - Table (1)'!$A$8:$AG$1186,COLUMN(Q$7),FALSE)</f>
        <v>0</v>
      </c>
      <c r="R730" s="80">
        <f>VLOOKUP($A730,'Sheet1 - Table (1)'!$A$8:$AG$1186,COLUMN(R$7),FALSE)</f>
        <v>0</v>
      </c>
      <c r="S730" s="80">
        <f>VLOOKUP($A730,'Sheet1 - Table (1)'!$A$8:$AG$1186,COLUMN(S$7),FALSE)</f>
        <v>0</v>
      </c>
      <c r="T730" s="80">
        <f>VLOOKUP($A730,'Sheet1 - Table (1)'!$A$8:$AG$1186,COLUMN(T$7),FALSE)</f>
        <v>0</v>
      </c>
      <c r="U730" s="80" t="str">
        <f t="shared" si="131"/>
        <v/>
      </c>
      <c r="V730" s="80" t="str">
        <f>VLOOKUP($A730,'Sheet1 - Table (1)'!$A$8:$AG$1186,COLUMN(V$7)+3,FALSE)</f>
        <v>CH - Uebrige Fds tradit. Anl.</v>
      </c>
      <c r="W730" s="80" t="str">
        <f>VLOOKUP(A730,'Sheet1 - Table (1)'!$A$8:$AF$10075,MATCH($W$8,'Sheet1 - Table (1)'!$10:$10,0),FALSE)</f>
        <v>Détermination des Prix Quotidien</v>
      </c>
      <c r="X730" s="80" t="str">
        <f>VLOOKUP(A730,'Sheet1 - Table (1)'!$A$8:$AAB$10075,MATCH($X$8,'Sheet1 - Table (1)'!$10:$10,0),FALSE)</f>
        <v>Optimized</v>
      </c>
      <c r="Y730" s="96" t="str">
        <f t="shared" si="136"/>
        <v>Fonds de placement</v>
      </c>
      <c r="AA730" s="96" t="s">
        <v>1823</v>
      </c>
      <c r="AB730" s="96" t="s">
        <v>2481</v>
      </c>
      <c r="AC730" s="214" t="s">
        <v>140</v>
      </c>
      <c r="AD730" s="214" t="s">
        <v>2064</v>
      </c>
      <c r="AE730" s="96" t="s">
        <v>2542</v>
      </c>
      <c r="AF730" s="246" t="s">
        <v>2546</v>
      </c>
      <c r="AG730" s="96" t="s">
        <v>2857</v>
      </c>
      <c r="AI730" s="96" t="s">
        <v>785</v>
      </c>
      <c r="AJ730" s="96" t="s">
        <v>140</v>
      </c>
      <c r="AK730" s="96" t="s">
        <v>140</v>
      </c>
      <c r="AL730" s="96" t="s">
        <v>2481</v>
      </c>
      <c r="AM730" s="96" t="str">
        <f t="shared" si="141"/>
        <v>Obligations étrangères</v>
      </c>
      <c r="AO730" s="96" t="s">
        <v>2481</v>
      </c>
      <c r="AP730" s="96" t="s">
        <v>1214</v>
      </c>
      <c r="AQ730" s="96">
        <v>10.029999999999999</v>
      </c>
      <c r="AR730" s="101">
        <v>1E-3</v>
      </c>
      <c r="AS730" s="101">
        <f t="shared" si="140"/>
        <v>1E-3</v>
      </c>
      <c r="AT730" s="101">
        <v>0.68120000000000003</v>
      </c>
      <c r="AU730" s="101">
        <v>0.31879999999999997</v>
      </c>
      <c r="BE730" s="101">
        <v>1</v>
      </c>
      <c r="BP730" s="101">
        <v>1</v>
      </c>
      <c r="BT730" s="101">
        <v>1.8E-3</v>
      </c>
      <c r="BU730" s="101">
        <v>1.8E-3</v>
      </c>
      <c r="BV730" s="101">
        <v>1</v>
      </c>
      <c r="BW730" s="101">
        <v>0</v>
      </c>
      <c r="BX730" s="134" t="s">
        <v>1851</v>
      </c>
      <c r="BY730" s="101" t="s">
        <v>1691</v>
      </c>
      <c r="BZ730" s="101" t="s">
        <v>1805</v>
      </c>
      <c r="CA730" s="101" t="s">
        <v>4050</v>
      </c>
      <c r="CB730" s="101" t="s">
        <v>3769</v>
      </c>
      <c r="CC730" s="101" t="s">
        <v>3994</v>
      </c>
      <c r="CD730" s="42" t="s">
        <v>4374</v>
      </c>
      <c r="CE730" s="42" t="s">
        <v>4374</v>
      </c>
      <c r="CF730" s="42" t="str">
        <f>IFERROR(VLOOKUP(Funds[[#This Row],[Code ISIN]],[1]GLOBAL!$C$1:$L$27,10,FALSE)," ")</f>
        <v xml:space="preserve"> </v>
      </c>
      <c r="CG730" s="42" t="s">
        <v>4374</v>
      </c>
      <c r="CH730" s="42" t="s">
        <v>4374</v>
      </c>
      <c r="CI730" s="42" t="s">
        <v>4374</v>
      </c>
      <c r="CJ730" s="123"/>
      <c r="CK730" s="96" t="s">
        <v>4374</v>
      </c>
      <c r="CL730" s="246" t="str">
        <f>VLOOKUP(Funds[[#This Row],[Code ISIN]],'Sheet1 - Table (1)'!$A$10:$AF$110017,MATCH("Funds Liquidity",'Sheet1 - Table (1)'!$10:$10,0),FALSE)</f>
        <v>Jour</v>
      </c>
      <c r="CM730" s="246" t="s">
        <v>140</v>
      </c>
    </row>
    <row r="731" spans="1:94">
      <c r="A731" s="97" t="s">
        <v>1815</v>
      </c>
      <c r="B731" s="305">
        <f>IF(ISERROR(VALUE(VLOOKUP($A731,'Sheet1 - Table (1)'!$A$8:$AG$1186,COLUMN(B$7),FALSE))),VLOOKUP(A731,TK_MANQUANTS,2,FALSE),IF(VALUE(VLOOKUP($A731,'Sheet1 - Table (1)'!$A$8:$AG$1186,COLUMN(B$7),FALSE))=0,VLOOKUP(A731,TK_MANQUANTS,2,FALSE),VALUE(VLOOKUP($A731,'Sheet1 - Table (1)'!$A$8:$AG$1186,COLUMN(B$7),FALSE))))</f>
        <v>21580445</v>
      </c>
      <c r="C731" s="80" t="str">
        <f>VLOOKUP($A731,'Sheet1 - Table (1)'!$A$8:$AG$1186,COLUMN(C$7),FALSE)</f>
        <v>Swisscanto (CH) IBF UK Govt. NT GBP</v>
      </c>
      <c r="D731" s="82">
        <f>VLOOKUP($A731,'Sheet1 - Table (1)'!$A$8:$AG$1186,COLUMN(D$7),FALSE)</f>
        <v>44196</v>
      </c>
      <c r="E731" s="124">
        <f>VLOOKUP($A731,'Sheet1 - Table (1)'!$A$8:$AG$1186,COLUMN(E$7),FALSE)</f>
        <v>0</v>
      </c>
      <c r="F731" s="80">
        <f>VLOOKUP($A731,'Sheet1 - Table (1)'!$A$8:$AG$1186,COLUMN(F$7),FALSE)</f>
        <v>0</v>
      </c>
      <c r="G731" s="80" t="str">
        <f>VLOOKUP($A731,'Sheet1 - Table (1)'!$A$8:$AG$1186,COLUMN(G$7),FALSE)</f>
        <v>Switzerland</v>
      </c>
      <c r="H731" s="80" t="str">
        <f>VLOOKUP($A731,'Sheet1 - Table (1)'!$A$8:$AG$1186,COLUMN(H$7),FALSE)</f>
        <v>GBP</v>
      </c>
      <c r="I731" s="80" t="str">
        <f>VLOOKUP($A731,'Sheet1 - Table (1)'!$A$8:$AG$1186,COLUMN(I$7),FALSE)</f>
        <v>Fonds de placement</v>
      </c>
      <c r="J731" s="80" t="str">
        <f>VLOOKUP($A731,'Sheet1 - Table (1)'!$A$8:$AG$1186,COLUMN(J$7),FALSE)</f>
        <v>Obligation</v>
      </c>
      <c r="K731" s="82">
        <f>VLOOKUP($A731,'Sheet1 - Table (1)'!$A$8:$AG$1186,COLUMN(K$7),FALSE)</f>
        <v>44255</v>
      </c>
      <c r="L731" s="80">
        <f>VLOOKUP($A731,'Sheet1 - Table (1)'!$A$8:$AG$1186,COLUMN(L$7),FALSE)</f>
        <v>364.32494059999999</v>
      </c>
      <c r="M731" s="80" t="str">
        <f>VLOOKUP($A731,'Sheet1 - Table (1)'!$A$8:$AG$1186,COLUMN(M$7),FALSE)</f>
        <v>Retained</v>
      </c>
      <c r="N731" s="80">
        <f>VLOOKUP($A731,'Sheet1 - Table (1)'!$A$8:$AG$1186,COLUMN(N$7),FALSE)</f>
        <v>0</v>
      </c>
      <c r="O731" s="80">
        <f>VLOOKUP($A731,'Sheet1 - Table (1)'!$A$8:$AG$1186,COLUMN(O$7),FALSE)</f>
        <v>0</v>
      </c>
      <c r="P731" s="80">
        <f>VLOOKUP($A731,'Sheet1 - Table (1)'!$A$8:$AG$1186,COLUMN(P$7),FALSE)</f>
        <v>0</v>
      </c>
      <c r="Q731" s="80">
        <f>VLOOKUP($A731,'Sheet1 - Table (1)'!$A$8:$AG$1186,COLUMN(Q$7),FALSE)</f>
        <v>0</v>
      </c>
      <c r="R731" s="80">
        <f>VLOOKUP($A731,'Sheet1 - Table (1)'!$A$8:$AG$1186,COLUMN(R$7),FALSE)</f>
        <v>0</v>
      </c>
      <c r="S731" s="80">
        <f>VLOOKUP($A731,'Sheet1 - Table (1)'!$A$8:$AG$1186,COLUMN(S$7),FALSE)</f>
        <v>0</v>
      </c>
      <c r="T731" s="80">
        <f>VLOOKUP($A731,'Sheet1 - Table (1)'!$A$8:$AG$1186,COLUMN(T$7),FALSE)</f>
        <v>0</v>
      </c>
      <c r="U731" s="80" t="str">
        <f t="shared" si="131"/>
        <v/>
      </c>
      <c r="V731" s="80" t="str">
        <f>VLOOKUP($A731,'Sheet1 - Table (1)'!$A$8:$AG$1186,COLUMN(V$7)+3,FALSE)</f>
        <v>CH - Uebrige Fds tradit. Anl.</v>
      </c>
      <c r="W731" s="80" t="str">
        <f>VLOOKUP(A731,'Sheet1 - Table (1)'!$A$8:$AF$10075,MATCH($W$8,'Sheet1 - Table (1)'!$10:$10,0),FALSE)</f>
        <v>Détermination des Prix Quotidien</v>
      </c>
      <c r="X731" s="80" t="str">
        <f>VLOOKUP(A731,'Sheet1 - Table (1)'!$A$8:$AAB$10075,MATCH($X$8,'Sheet1 - Table (1)'!$10:$10,0),FALSE)</f>
        <v>Optimized</v>
      </c>
      <c r="Y731" s="96" t="str">
        <f t="shared" si="136"/>
        <v>Fonds de placement</v>
      </c>
      <c r="AA731" s="96" t="s">
        <v>1823</v>
      </c>
      <c r="AB731" s="96" t="s">
        <v>2481</v>
      </c>
      <c r="AC731" s="214" t="s">
        <v>140</v>
      </c>
      <c r="AD731" s="214" t="s">
        <v>2481</v>
      </c>
      <c r="AE731" s="96" t="s">
        <v>2481</v>
      </c>
      <c r="AF731" s="246" t="s">
        <v>2481</v>
      </c>
      <c r="AG731" s="96" t="s">
        <v>2857</v>
      </c>
      <c r="AI731" s="96" t="s">
        <v>785</v>
      </c>
      <c r="AJ731" s="96" t="s">
        <v>140</v>
      </c>
      <c r="AK731" s="96" t="s">
        <v>140</v>
      </c>
      <c r="AL731" s="96" t="s">
        <v>2481</v>
      </c>
      <c r="AM731" s="96" t="str">
        <f t="shared" si="141"/>
        <v>Obligations étrangères</v>
      </c>
      <c r="AO731" s="96" t="s">
        <v>2481</v>
      </c>
      <c r="AP731" s="96" t="s">
        <v>83</v>
      </c>
      <c r="AQ731" s="96">
        <v>12.88</v>
      </c>
      <c r="AR731" s="101">
        <v>8.8999999999999999E-3</v>
      </c>
      <c r="AS731" s="101">
        <f t="shared" si="140"/>
        <v>8.8999999999999999E-3</v>
      </c>
      <c r="AT731" s="101">
        <v>1</v>
      </c>
      <c r="AZ731" s="101">
        <v>1</v>
      </c>
      <c r="BL731" s="101">
        <v>1</v>
      </c>
      <c r="BT731" s="101">
        <v>5.9999999999999995E-4</v>
      </c>
      <c r="BU731" s="101">
        <v>0</v>
      </c>
      <c r="BV731" s="101">
        <v>1</v>
      </c>
      <c r="BW731" s="101">
        <v>0</v>
      </c>
      <c r="BX731" s="121" t="s">
        <v>1851</v>
      </c>
      <c r="BY731" s="101" t="s">
        <v>22040</v>
      </c>
      <c r="BZ731" s="101" t="s">
        <v>1805</v>
      </c>
      <c r="CA731" s="101" t="s">
        <v>4050</v>
      </c>
      <c r="CB731" s="122" t="s">
        <v>3773</v>
      </c>
      <c r="CC731" s="101" t="s">
        <v>3997</v>
      </c>
      <c r="CD731" s="42" t="s">
        <v>4374</v>
      </c>
      <c r="CE731" s="42" t="s">
        <v>4374</v>
      </c>
      <c r="CF731" s="42" t="str">
        <f>IFERROR(VLOOKUP(Funds[[#This Row],[Code ISIN]],[1]GLOBAL!$C$1:$L$27,10,FALSE)," ")</f>
        <v xml:space="preserve"> </v>
      </c>
      <c r="CG731" s="42" t="s">
        <v>4374</v>
      </c>
      <c r="CH731" s="42" t="s">
        <v>1633</v>
      </c>
      <c r="CI731" s="42" t="s">
        <v>4374</v>
      </c>
      <c r="CJ731" s="123">
        <v>44286</v>
      </c>
      <c r="CK731" s="96" t="s">
        <v>4374</v>
      </c>
      <c r="CL731" s="246" t="str">
        <f>VLOOKUP(Funds[[#This Row],[Code ISIN]],'Sheet1 - Table (1)'!$A$10:$AF$110017,MATCH("Funds Liquidity",'Sheet1 - Table (1)'!$10:$10,0),FALSE)</f>
        <v>Jour</v>
      </c>
      <c r="CM731" s="246" t="s">
        <v>140</v>
      </c>
    </row>
    <row r="732" spans="1:94">
      <c r="A732" s="96" t="s">
        <v>1370</v>
      </c>
      <c r="B732" s="305">
        <f>IF(ISERROR(VALUE(VLOOKUP($A732,'Sheet1 - Table (1)'!$A$8:$AG$1186,COLUMN(B$7),FALSE))),VLOOKUP(A732,TK_MANQUANTS,2,FALSE),IF(VALUE(VLOOKUP($A732,'Sheet1 - Table (1)'!$A$8:$AG$1186,COLUMN(B$7),FALSE))=0,VLOOKUP(A732,TK_MANQUANTS,2,FALSE),VALUE(VLOOKUP($A732,'Sheet1 - Table (1)'!$A$8:$AG$1186,COLUMN(B$7),FALSE))))</f>
        <v>1851432</v>
      </c>
      <c r="C732" s="80" t="str">
        <f>VLOOKUP($A732,'Sheet1 - Table (1)'!$A$8:$AG$1186,COLUMN(C$7),FALSE)</f>
        <v>UBAM - Medium Term US Corporate Bond IHC EUR</v>
      </c>
      <c r="D732" s="82">
        <f>VLOOKUP($A732,'Sheet1 - Table (1)'!$A$8:$AG$1186,COLUMN(D$7),FALSE)</f>
        <v>43889</v>
      </c>
      <c r="E732" s="124">
        <f>VLOOKUP($A732,'Sheet1 - Table (1)'!$A$8:$AG$1186,COLUMN(E$7),FALSE)</f>
        <v>0.6</v>
      </c>
      <c r="F732" s="80" t="b">
        <f>VLOOKUP($A732,'Sheet1 - Table (1)'!$A$8:$AG$1186,COLUMN(F$7),FALSE)</f>
        <v>1</v>
      </c>
      <c r="G732" s="80" t="str">
        <f>VLOOKUP($A732,'Sheet1 - Table (1)'!$A$8:$AG$1186,COLUMN(G$7),FALSE)</f>
        <v>Luxembourg</v>
      </c>
      <c r="H732" s="80" t="str">
        <f>VLOOKUP($A732,'Sheet1 - Table (1)'!$A$8:$AG$1186,COLUMN(H$7),FALSE)</f>
        <v>EUR</v>
      </c>
      <c r="I732" s="80" t="str">
        <f>VLOOKUP($A732,'Sheet1 - Table (1)'!$A$8:$AG$1186,COLUMN(I$7),FALSE)</f>
        <v>Fonds de placement</v>
      </c>
      <c r="J732" s="80" t="str">
        <f>VLOOKUP($A732,'Sheet1 - Table (1)'!$A$8:$AG$1186,COLUMN(J$7),FALSE)</f>
        <v>Obligation</v>
      </c>
      <c r="K732" s="82">
        <f>VLOOKUP($A732,'Sheet1 - Table (1)'!$A$8:$AG$1186,COLUMN(K$7),FALSE)</f>
        <v>44255</v>
      </c>
      <c r="L732" s="80">
        <f>VLOOKUP($A732,'Sheet1 - Table (1)'!$A$8:$AG$1186,COLUMN(L$7),FALSE)</f>
        <v>652.93786420000004</v>
      </c>
      <c r="M732" s="80" t="str">
        <f>VLOOKUP($A732,'Sheet1 - Table (1)'!$A$8:$AG$1186,COLUMN(M$7),FALSE)</f>
        <v>Retained</v>
      </c>
      <c r="N732" s="80">
        <f>VLOOKUP($A732,'Sheet1 - Table (1)'!$A$8:$AG$1186,COLUMN(N$7),FALSE)</f>
        <v>0</v>
      </c>
      <c r="O732" s="80" t="b">
        <f>VLOOKUP($A732,'Sheet1 - Table (1)'!$A$8:$AG$1186,COLUMN(O$7),FALSE)</f>
        <v>1</v>
      </c>
      <c r="P732" s="80" t="b">
        <f>VLOOKUP($A732,'Sheet1 - Table (1)'!$A$8:$AG$1186,COLUMN(P$7),FALSE)</f>
        <v>1</v>
      </c>
      <c r="Q732" s="80" t="b">
        <f>VLOOKUP($A732,'Sheet1 - Table (1)'!$A$8:$AG$1186,COLUMN(Q$7),FALSE)</f>
        <v>1</v>
      </c>
      <c r="R732" s="80" t="b">
        <f>VLOOKUP($A732,'Sheet1 - Table (1)'!$A$8:$AG$1186,COLUMN(R$7),FALSE)</f>
        <v>1</v>
      </c>
      <c r="S732" s="80" t="b">
        <f>VLOOKUP($A732,'Sheet1 - Table (1)'!$A$8:$AG$1186,COLUMN(S$7),FALSE)</f>
        <v>1</v>
      </c>
      <c r="T732" s="80" t="b">
        <f>VLOOKUP($A732,'Sheet1 - Table (1)'!$A$8:$AG$1186,COLUMN(T$7),FALSE)</f>
        <v>1</v>
      </c>
      <c r="U732" s="80" t="str">
        <f t="shared" si="131"/>
        <v>FR-IT-NE-SP-GE-UK</v>
      </c>
      <c r="V732" s="80" t="str">
        <f>VLOOKUP($A732,'Sheet1 - Table (1)'!$A$8:$AG$1186,COLUMN(V$7)+3,FALSE)</f>
        <v>LU - SICAV - Parte 1</v>
      </c>
      <c r="W732" s="80" t="str">
        <f>VLOOKUP(A732,'Sheet1 - Table (1)'!$A$8:$AF$10075,MATCH($W$8,'Sheet1 - Table (1)'!$10:$10,0),FALSE)</f>
        <v>Détermination des Prix Quotidien</v>
      </c>
      <c r="X732" s="80">
        <f>VLOOKUP(A732,'Sheet1 - Table (1)'!$A$8:$AAB$10075,MATCH($X$8,'Sheet1 - Table (1)'!$10:$10,0),FALSE)</f>
        <v>0</v>
      </c>
      <c r="Y732" s="96" t="str">
        <f t="shared" si="136"/>
        <v>Fonds de placement</v>
      </c>
      <c r="AA732" s="96" t="s">
        <v>1823</v>
      </c>
      <c r="AB732" s="96" t="s">
        <v>2481</v>
      </c>
      <c r="AC732" s="214" t="s">
        <v>140</v>
      </c>
      <c r="AD732" s="214" t="s">
        <v>2481</v>
      </c>
      <c r="AE732" s="96" t="s">
        <v>2481</v>
      </c>
      <c r="AF732" s="246" t="s">
        <v>2546</v>
      </c>
      <c r="AG732" s="96" t="s">
        <v>2857</v>
      </c>
      <c r="AI732" s="96" t="s">
        <v>380</v>
      </c>
      <c r="AJ732" s="96" t="s">
        <v>140</v>
      </c>
      <c r="AK732" s="96" t="s">
        <v>140</v>
      </c>
      <c r="AL732" s="96" t="s">
        <v>2481</v>
      </c>
      <c r="AM732" s="96" t="str">
        <f t="shared" si="141"/>
        <v>Obligations étrangères</v>
      </c>
      <c r="AO732" s="96" t="s">
        <v>2481</v>
      </c>
      <c r="AP732" s="96" t="s">
        <v>86</v>
      </c>
      <c r="AQ732" s="130">
        <v>4.5</v>
      </c>
      <c r="AR732" s="138"/>
      <c r="AS732" s="138"/>
      <c r="AT732" s="138"/>
      <c r="AU732" s="138"/>
      <c r="AV732" s="138"/>
      <c r="AW732" s="138"/>
      <c r="AY732" s="101">
        <v>1</v>
      </c>
      <c r="BN732" s="101">
        <v>1</v>
      </c>
      <c r="BW732" s="101">
        <v>1</v>
      </c>
      <c r="BY732" s="101" t="s">
        <v>1372</v>
      </c>
      <c r="BZ732" s="101" t="str">
        <f>IF(AJ732="Obligations",AP732&amp;" "&amp;AI732&amp;" "&amp;IF(AQ732&lt;3.5,"SHORT",IF(AQ732&gt;8,"LONG","MID")),"")</f>
        <v>Courbe USD Corporate MID</v>
      </c>
      <c r="CA732" s="101" t="s">
        <v>4051</v>
      </c>
      <c r="CB732" s="122" t="s">
        <v>4619</v>
      </c>
      <c r="CC732" s="137" t="s">
        <v>4617</v>
      </c>
      <c r="CD732" s="42" t="s">
        <v>4374</v>
      </c>
      <c r="CE732" s="42" t="s">
        <v>4374</v>
      </c>
      <c r="CF732" s="42" t="str">
        <f>IFERROR(VLOOKUP(Funds[[#This Row],[Code ISIN]],[1]GLOBAL!$C$1:$L$27,10,FALSE)," ")</f>
        <v xml:space="preserve"> </v>
      </c>
      <c r="CG732" s="42" t="s">
        <v>4374</v>
      </c>
      <c r="CH732" s="42" t="s">
        <v>4374</v>
      </c>
      <c r="CI732" s="42" t="s">
        <v>4374</v>
      </c>
      <c r="CJ732" s="136"/>
      <c r="CK732" s="96" t="s">
        <v>4374</v>
      </c>
      <c r="CL732" s="246" t="str">
        <f>VLOOKUP(Funds[[#This Row],[Code ISIN]],'Sheet1 - Table (1)'!$A$10:$AF$110017,MATCH("Funds Liquidity",'Sheet1 - Table (1)'!$10:$10,0),FALSE)</f>
        <v>Jour</v>
      </c>
      <c r="CN732" s="246" t="s">
        <v>140</v>
      </c>
    </row>
    <row r="733" spans="1:94">
      <c r="A733" s="80" t="s">
        <v>789</v>
      </c>
      <c r="B733" s="305">
        <f>IF(ISERROR(VALUE(VLOOKUP($A733,'Sheet1 - Table (1)'!$A$8:$AG$1186,COLUMN(B$7),FALSE))),VLOOKUP(A733,TK_MANQUANTS,2,FALSE),IF(VALUE(VLOOKUP($A733,'Sheet1 - Table (1)'!$A$8:$AG$1186,COLUMN(B$7),FALSE))=0,VLOOKUP(A733,TK_MANQUANTS,2,FALSE),VALUE(VLOOKUP($A733,'Sheet1 - Table (1)'!$A$8:$AG$1186,COLUMN(B$7),FALSE))))</f>
        <v>20857980</v>
      </c>
      <c r="C733" s="80" t="str">
        <f>VLOOKUP($A733,'Sheet1 - Table (1)'!$A$8:$AG$1186,COLUMN(C$7),FALSE)</f>
        <v>Swisscanto (LU) MMF Responsible EUR GT</v>
      </c>
      <c r="D733" s="82">
        <f>VLOOKUP($A733,'Sheet1 - Table (1)'!$A$8:$AG$1186,COLUMN(D$7),FALSE)</f>
        <v>44196</v>
      </c>
      <c r="E733" s="124">
        <f>VLOOKUP($A733,'Sheet1 - Table (1)'!$A$8:$AG$1186,COLUMN(E$7),FALSE)</f>
        <v>0.16</v>
      </c>
      <c r="F733" s="80" t="b">
        <f>VLOOKUP($A733,'Sheet1 - Table (1)'!$A$8:$AG$1186,COLUMN(F$7),FALSE)</f>
        <v>1</v>
      </c>
      <c r="G733" s="80" t="str">
        <f>VLOOKUP($A733,'Sheet1 - Table (1)'!$A$8:$AG$1186,COLUMN(G$7),FALSE)</f>
        <v>Luxembourg</v>
      </c>
      <c r="H733" s="80" t="str">
        <f>VLOOKUP($A733,'Sheet1 - Table (1)'!$A$8:$AG$1186,COLUMN(H$7),FALSE)</f>
        <v>EUR</v>
      </c>
      <c r="I733" s="80" t="str">
        <f>VLOOKUP($A733,'Sheet1 - Table (1)'!$A$8:$AG$1186,COLUMN(I$7),FALSE)</f>
        <v>Fonds de placement</v>
      </c>
      <c r="J733" s="80" t="str">
        <f>VLOOKUP($A733,'Sheet1 - Table (1)'!$A$8:$AG$1186,COLUMN(J$7),FALSE)</f>
        <v>Fond de Marché Monétaire</v>
      </c>
      <c r="K733" s="82">
        <f>VLOOKUP($A733,'Sheet1 - Table (1)'!$A$8:$AG$1186,COLUMN(K$7),FALSE)</f>
        <v>44255</v>
      </c>
      <c r="L733" s="80">
        <f>VLOOKUP($A733,'Sheet1 - Table (1)'!$A$8:$AG$1186,COLUMN(L$7),FALSE)</f>
        <v>119.59635160000001</v>
      </c>
      <c r="M733" s="80" t="str">
        <f>VLOOKUP($A733,'Sheet1 - Table (1)'!$A$8:$AG$1186,COLUMN(M$7),FALSE)</f>
        <v>Retained</v>
      </c>
      <c r="N733" s="80">
        <f>VLOOKUP($A733,'Sheet1 - Table (1)'!$A$8:$AG$1186,COLUMN(N$7),FALSE)</f>
        <v>0</v>
      </c>
      <c r="O733" s="80">
        <f>VLOOKUP($A733,'Sheet1 - Table (1)'!$A$8:$AG$1186,COLUMN(O$7),FALSE)</f>
        <v>0</v>
      </c>
      <c r="P733" s="80">
        <f>VLOOKUP($A733,'Sheet1 - Table (1)'!$A$8:$AG$1186,COLUMN(P$7),FALSE)</f>
        <v>0</v>
      </c>
      <c r="Q733" s="80">
        <f>VLOOKUP($A733,'Sheet1 - Table (1)'!$A$8:$AG$1186,COLUMN(Q$7),FALSE)</f>
        <v>0</v>
      </c>
      <c r="R733" s="80">
        <f>VLOOKUP($A733,'Sheet1 - Table (1)'!$A$8:$AG$1186,COLUMN(R$7),FALSE)</f>
        <v>0</v>
      </c>
      <c r="S733" s="80" t="b">
        <f>VLOOKUP($A733,'Sheet1 - Table (1)'!$A$8:$AG$1186,COLUMN(S$7),FALSE)</f>
        <v>1</v>
      </c>
      <c r="T733" s="80">
        <f>VLOOKUP($A733,'Sheet1 - Table (1)'!$A$8:$AG$1186,COLUMN(T$7),FALSE)</f>
        <v>0</v>
      </c>
      <c r="U733" s="80" t="str">
        <f t="shared" si="131"/>
        <v>GE</v>
      </c>
      <c r="V733" s="80" t="str">
        <f>VLOOKUP($A733,'Sheet1 - Table (1)'!$A$8:$AG$1186,COLUMN(V$7)+3,FALSE)</f>
        <v>LU - FCP - Parte 1</v>
      </c>
      <c r="W733" s="80" t="str">
        <f>VLOOKUP(A733,'Sheet1 - Table (1)'!$A$8:$AF$10075,MATCH($W$8,'Sheet1 - Table (1)'!$10:$10,0),FALSE)</f>
        <v>Détermination des Prix Quotidien</v>
      </c>
      <c r="X733" s="80">
        <f>VLOOKUP(A733,'Sheet1 - Table (1)'!$A$8:$AAB$10075,MATCH($X$8,'Sheet1 - Table (1)'!$10:$10,0),FALSE)</f>
        <v>0</v>
      </c>
      <c r="Y733" s="96" t="str">
        <f t="shared" si="136"/>
        <v>Fonds de placement</v>
      </c>
      <c r="AA733" s="96" t="s">
        <v>1823</v>
      </c>
      <c r="AB733" s="96" t="s">
        <v>472</v>
      </c>
      <c r="AC733" s="214" t="s">
        <v>472</v>
      </c>
      <c r="AD733" s="214" t="s">
        <v>5088</v>
      </c>
      <c r="AE733" s="96" t="s">
        <v>2538</v>
      </c>
      <c r="AF733" s="245" t="s">
        <v>5088</v>
      </c>
      <c r="AJ733" s="96" t="s">
        <v>472</v>
      </c>
      <c r="AK733" s="96" t="s">
        <v>472</v>
      </c>
      <c r="AL733" s="96" t="s">
        <v>5088</v>
      </c>
      <c r="AM733" s="96" t="str">
        <f t="shared" si="141"/>
        <v>Liquidités étrangères</v>
      </c>
      <c r="AO733" s="96" t="s">
        <v>472</v>
      </c>
      <c r="AP733" s="96" t="str">
        <f>IF(MAX(BJ733:BR733)&lt;0.3,"",IFERROR(INDEX($BJ$8:$BR$8,1,MATCH(MAX(BJ733:BR733),BJ733:BR733,0)),""))</f>
        <v>EMU</v>
      </c>
      <c r="AQ733" s="96">
        <v>0.36</v>
      </c>
      <c r="AR733" s="101">
        <v>-4.0000000000000001E-3</v>
      </c>
      <c r="AS733" s="101">
        <f t="shared" ref="AS733:AS764" si="142">IF(AR733="","",AR733-E733%)</f>
        <v>-5.5999999999999999E-3</v>
      </c>
      <c r="AT733" s="101">
        <v>0.46899999999999997</v>
      </c>
      <c r="AU733" s="101">
        <v>0.53100000000000003</v>
      </c>
      <c r="AY733" s="101">
        <v>1</v>
      </c>
      <c r="BK733" s="101">
        <v>1</v>
      </c>
      <c r="BZ733" s="101" t="str">
        <f>IF(AJ733="Obligations",AP733&amp;" "&amp;AI733&amp;" "&amp;IF(AQ733&lt;3.5,"SHORT",IF(AQ733&gt;8,"LONG","MID")),"")</f>
        <v/>
      </c>
      <c r="CA733" s="101" t="s">
        <v>70</v>
      </c>
      <c r="CB733" s="101"/>
      <c r="CC733" s="101" t="s">
        <v>70</v>
      </c>
      <c r="CD733" s="42" t="s">
        <v>4374</v>
      </c>
      <c r="CE733" s="42" t="s">
        <v>4374</v>
      </c>
      <c r="CF733" s="42" t="str">
        <f>IFERROR(VLOOKUP(Funds[[#This Row],[Code ISIN]],[1]GLOBAL!$C$1:$L$27,10,FALSE)," ")</f>
        <v xml:space="preserve"> </v>
      </c>
      <c r="CG733" s="42" t="s">
        <v>4374</v>
      </c>
      <c r="CH733" s="42" t="s">
        <v>4374</v>
      </c>
      <c r="CI733" s="42" t="s">
        <v>4374</v>
      </c>
      <c r="CJ733" s="123">
        <v>42825</v>
      </c>
      <c r="CK733" s="96" t="s">
        <v>4374</v>
      </c>
      <c r="CL733" s="246" t="str">
        <f>VLOOKUP(Funds[[#This Row],[Code ISIN]],'Sheet1 - Table (1)'!$A$10:$AF$110017,MATCH("Funds Liquidity",'Sheet1 - Table (1)'!$10:$10,0),FALSE)</f>
        <v>Jour</v>
      </c>
      <c r="CM733" s="246" t="s">
        <v>472</v>
      </c>
      <c r="CN733" s="246" t="s">
        <v>472</v>
      </c>
    </row>
    <row r="734" spans="1:94">
      <c r="A734" s="80" t="s">
        <v>791</v>
      </c>
      <c r="B734" s="305">
        <f>IF(ISERROR(VALUE(VLOOKUP($A734,'Sheet1 - Table (1)'!$A$8:$AG$1186,COLUMN(B$7),FALSE))),VLOOKUP(A734,TK_MANQUANTS,2,FALSE),IF(VALUE(VLOOKUP($A734,'Sheet1 - Table (1)'!$A$8:$AG$1186,COLUMN(B$7),FALSE))=0,VLOOKUP(A734,TK_MANQUANTS,2,FALSE),VALUE(VLOOKUP($A734,'Sheet1 - Table (1)'!$A$8:$AG$1186,COLUMN(B$7),FALSE))))</f>
        <v>20858076</v>
      </c>
      <c r="C734" s="80" t="str">
        <f>VLOOKUP($A734,'Sheet1 - Table (1)'!$A$8:$AG$1186,COLUMN(C$7),FALSE)</f>
        <v>Swisscanto (LU) MMF Responsible USD GT</v>
      </c>
      <c r="D734" s="82">
        <f>VLOOKUP($A734,'Sheet1 - Table (1)'!$A$8:$AG$1186,COLUMN(D$7),FALSE)</f>
        <v>44196</v>
      </c>
      <c r="E734" s="124">
        <f>VLOOKUP($A734,'Sheet1 - Table (1)'!$A$8:$AG$1186,COLUMN(E$7),FALSE)</f>
        <v>0.21</v>
      </c>
      <c r="F734" s="80" t="b">
        <f>VLOOKUP($A734,'Sheet1 - Table (1)'!$A$8:$AG$1186,COLUMN(F$7),FALSE)</f>
        <v>1</v>
      </c>
      <c r="G734" s="80" t="str">
        <f>VLOOKUP($A734,'Sheet1 - Table (1)'!$A$8:$AG$1186,COLUMN(G$7),FALSE)</f>
        <v>Luxembourg</v>
      </c>
      <c r="H734" s="80" t="str">
        <f>VLOOKUP($A734,'Sheet1 - Table (1)'!$A$8:$AG$1186,COLUMN(H$7),FALSE)</f>
        <v>USD</v>
      </c>
      <c r="I734" s="80" t="str">
        <f>VLOOKUP($A734,'Sheet1 - Table (1)'!$A$8:$AG$1186,COLUMN(I$7),FALSE)</f>
        <v>Fonds de placement</v>
      </c>
      <c r="J734" s="80" t="str">
        <f>VLOOKUP($A734,'Sheet1 - Table (1)'!$A$8:$AG$1186,COLUMN(J$7),FALSE)</f>
        <v>Fond de Marché Monétaire</v>
      </c>
      <c r="K734" s="82">
        <f>VLOOKUP($A734,'Sheet1 - Table (1)'!$A$8:$AG$1186,COLUMN(K$7),FALSE)</f>
        <v>44255</v>
      </c>
      <c r="L734" s="80">
        <f>VLOOKUP($A734,'Sheet1 - Table (1)'!$A$8:$AG$1186,COLUMN(L$7),FALSE)</f>
        <v>257.0145435</v>
      </c>
      <c r="M734" s="80" t="str">
        <f>VLOOKUP($A734,'Sheet1 - Table (1)'!$A$8:$AG$1186,COLUMN(M$7),FALSE)</f>
        <v>Retained</v>
      </c>
      <c r="N734" s="80">
        <f>VLOOKUP($A734,'Sheet1 - Table (1)'!$A$8:$AG$1186,COLUMN(N$7),FALSE)</f>
        <v>0</v>
      </c>
      <c r="O734" s="80">
        <f>VLOOKUP($A734,'Sheet1 - Table (1)'!$A$8:$AG$1186,COLUMN(O$7),FALSE)</f>
        <v>0</v>
      </c>
      <c r="P734" s="80">
        <f>VLOOKUP($A734,'Sheet1 - Table (1)'!$A$8:$AG$1186,COLUMN(P$7),FALSE)</f>
        <v>0</v>
      </c>
      <c r="Q734" s="80">
        <f>VLOOKUP($A734,'Sheet1 - Table (1)'!$A$8:$AG$1186,COLUMN(Q$7),FALSE)</f>
        <v>0</v>
      </c>
      <c r="R734" s="80">
        <f>VLOOKUP($A734,'Sheet1 - Table (1)'!$A$8:$AG$1186,COLUMN(R$7),FALSE)</f>
        <v>0</v>
      </c>
      <c r="S734" s="80" t="b">
        <f>VLOOKUP($A734,'Sheet1 - Table (1)'!$A$8:$AG$1186,COLUMN(S$7),FALSE)</f>
        <v>1</v>
      </c>
      <c r="T734" s="80">
        <f>VLOOKUP($A734,'Sheet1 - Table (1)'!$A$8:$AG$1186,COLUMN(T$7),FALSE)</f>
        <v>0</v>
      </c>
      <c r="U734" s="80" t="str">
        <f t="shared" si="131"/>
        <v>GE</v>
      </c>
      <c r="V734" s="80" t="str">
        <f>VLOOKUP($A734,'Sheet1 - Table (1)'!$A$8:$AG$1186,COLUMN(V$7)+3,FALSE)</f>
        <v>LU - FCP - Parte 1</v>
      </c>
      <c r="W734" s="80" t="str">
        <f>VLOOKUP(A734,'Sheet1 - Table (1)'!$A$8:$AF$10075,MATCH($W$8,'Sheet1 - Table (1)'!$10:$10,0),FALSE)</f>
        <v>Détermination des Prix Quotidien</v>
      </c>
      <c r="X734" s="80">
        <f>VLOOKUP(A734,'Sheet1 - Table (1)'!$A$8:$AAB$10075,MATCH($X$8,'Sheet1 - Table (1)'!$10:$10,0),FALSE)</f>
        <v>0</v>
      </c>
      <c r="Y734" s="96" t="str">
        <f t="shared" si="136"/>
        <v>Fonds de placement</v>
      </c>
      <c r="AA734" s="96" t="s">
        <v>1823</v>
      </c>
      <c r="AB734" s="96" t="s">
        <v>472</v>
      </c>
      <c r="AC734" s="214" t="s">
        <v>472</v>
      </c>
      <c r="AD734" s="214" t="s">
        <v>5088</v>
      </c>
      <c r="AE734" s="96" t="s">
        <v>5088</v>
      </c>
      <c r="AF734" s="245" t="s">
        <v>2539</v>
      </c>
      <c r="AJ734" s="96" t="s">
        <v>472</v>
      </c>
      <c r="AK734" s="96" t="s">
        <v>472</v>
      </c>
      <c r="AL734" s="96" t="s">
        <v>5088</v>
      </c>
      <c r="AM734" s="96" t="str">
        <f t="shared" si="141"/>
        <v>Liquidités étrangères</v>
      </c>
      <c r="AO734" s="96" t="s">
        <v>472</v>
      </c>
      <c r="AP734" s="96" t="s">
        <v>86</v>
      </c>
      <c r="AQ734" s="96">
        <v>0.51</v>
      </c>
      <c r="AR734" s="101">
        <v>1.44E-2</v>
      </c>
      <c r="AS734" s="101">
        <f t="shared" si="142"/>
        <v>1.23E-2</v>
      </c>
      <c r="AT734" s="101">
        <v>0.55300000000000005</v>
      </c>
      <c r="AU734" s="101">
        <v>0.44700000000000001</v>
      </c>
      <c r="BB734" s="101">
        <v>1</v>
      </c>
      <c r="BN734" s="101">
        <v>1</v>
      </c>
      <c r="BT734" s="101" t="s">
        <v>1511</v>
      </c>
      <c r="BZ734" s="101" t="str">
        <f>IF(AJ734="Obligations",AP734&amp;" "&amp;AI734&amp;" "&amp;IF(AQ734&lt;3.5,"SHORT",IF(AQ734&gt;8,"LONG","MID")),"")</f>
        <v/>
      </c>
      <c r="CA734" s="101" t="s">
        <v>70</v>
      </c>
      <c r="CB734" s="101"/>
      <c r="CC734" s="101" t="s">
        <v>70</v>
      </c>
      <c r="CD734" s="42" t="s">
        <v>4374</v>
      </c>
      <c r="CE734" s="42" t="s">
        <v>4374</v>
      </c>
      <c r="CF734" s="42" t="str">
        <f>IFERROR(VLOOKUP(Funds[[#This Row],[Code ISIN]],[1]GLOBAL!$C$1:$L$27,10,FALSE)," ")</f>
        <v xml:space="preserve"> </v>
      </c>
      <c r="CG734" s="42" t="s">
        <v>4374</v>
      </c>
      <c r="CH734" s="42" t="s">
        <v>4374</v>
      </c>
      <c r="CI734" s="42" t="s">
        <v>4374</v>
      </c>
      <c r="CJ734" s="123">
        <v>42825</v>
      </c>
      <c r="CK734" s="96" t="s">
        <v>4374</v>
      </c>
      <c r="CL734" s="246" t="str">
        <f>VLOOKUP(Funds[[#This Row],[Code ISIN]],'Sheet1 - Table (1)'!$A$10:$AF$110017,MATCH("Funds Liquidity",'Sheet1 - Table (1)'!$10:$10,0),FALSE)</f>
        <v>Jour</v>
      </c>
      <c r="CM734" s="246" t="s">
        <v>472</v>
      </c>
      <c r="CN734" s="246" t="s">
        <v>472</v>
      </c>
    </row>
    <row r="735" spans="1:94">
      <c r="A735" s="80" t="s">
        <v>298</v>
      </c>
      <c r="B735" s="305">
        <f>IF(ISERROR(VALUE(VLOOKUP($A735,'Sheet1 - Table (1)'!$A$8:$AG$1186,COLUMN(B$7),FALSE))),VLOOKUP(A735,TK_MANQUANTS,2,FALSE),IF(VALUE(VLOOKUP($A735,'Sheet1 - Table (1)'!$A$8:$AG$1186,COLUMN(B$7),FALSE))=0,VLOOKUP(A735,TK_MANQUANTS,2,FALSE),VALUE(VLOOKUP($A735,'Sheet1 - Table (1)'!$A$8:$AG$1186,COLUMN(B$7),FALSE))))</f>
        <v>2128428</v>
      </c>
      <c r="C735" s="80" t="str">
        <f>VLOOKUP($A735,'Sheet1 - Table (1)'!$A$8:$AG$1186,COLUMN(C$7),FALSE)</f>
        <v>Swisscanto (CH) PBF Responsible Plus USD DA USD</v>
      </c>
      <c r="D735" s="82">
        <f>VLOOKUP($A735,'Sheet1 - Table (1)'!$A$8:$AG$1186,COLUMN(D$7),FALSE)</f>
        <v>44196</v>
      </c>
      <c r="E735" s="124">
        <f>VLOOKUP($A735,'Sheet1 - Table (1)'!$A$8:$AG$1186,COLUMN(E$7),FALSE)</f>
        <v>0.38</v>
      </c>
      <c r="F735" s="80">
        <f>VLOOKUP($A735,'Sheet1 - Table (1)'!$A$8:$AG$1186,COLUMN(F$7),FALSE)</f>
        <v>0</v>
      </c>
      <c r="G735" s="80" t="str">
        <f>VLOOKUP($A735,'Sheet1 - Table (1)'!$A$8:$AG$1186,COLUMN(G$7),FALSE)</f>
        <v>Switzerland</v>
      </c>
      <c r="H735" s="80" t="str">
        <f>VLOOKUP($A735,'Sheet1 - Table (1)'!$A$8:$AG$1186,COLUMN(H$7),FALSE)</f>
        <v>USD</v>
      </c>
      <c r="I735" s="80" t="str">
        <f>VLOOKUP($A735,'Sheet1 - Table (1)'!$A$8:$AG$1186,COLUMN(I$7),FALSE)</f>
        <v>Fonds de placement</v>
      </c>
      <c r="J735" s="80" t="str">
        <f>VLOOKUP($A735,'Sheet1 - Table (1)'!$A$8:$AG$1186,COLUMN(J$7),FALSE)</f>
        <v>Obligation</v>
      </c>
      <c r="K735" s="82">
        <f>VLOOKUP($A735,'Sheet1 - Table (1)'!$A$8:$AG$1186,COLUMN(K$7),FALSE)</f>
        <v>44255</v>
      </c>
      <c r="L735" s="80">
        <f>VLOOKUP($A735,'Sheet1 - Table (1)'!$A$8:$AG$1186,COLUMN(L$7),FALSE)</f>
        <v>43.828623700000001</v>
      </c>
      <c r="M735" s="80" t="str">
        <f>VLOOKUP($A735,'Sheet1 - Table (1)'!$A$8:$AG$1186,COLUMN(M$7),FALSE)</f>
        <v>Paid</v>
      </c>
      <c r="N735" s="80">
        <f>VLOOKUP($A735,'Sheet1 - Table (1)'!$A$8:$AG$1186,COLUMN(N$7),FALSE)</f>
        <v>0</v>
      </c>
      <c r="O735" s="80">
        <f>VLOOKUP($A735,'Sheet1 - Table (1)'!$A$8:$AG$1186,COLUMN(O$7),FALSE)</f>
        <v>0</v>
      </c>
      <c r="P735" s="80">
        <f>VLOOKUP($A735,'Sheet1 - Table (1)'!$A$8:$AG$1186,COLUMN(P$7),FALSE)</f>
        <v>0</v>
      </c>
      <c r="Q735" s="80">
        <f>VLOOKUP($A735,'Sheet1 - Table (1)'!$A$8:$AG$1186,COLUMN(Q$7),FALSE)</f>
        <v>0</v>
      </c>
      <c r="R735" s="80">
        <f>VLOOKUP($A735,'Sheet1 - Table (1)'!$A$8:$AG$1186,COLUMN(R$7),FALSE)</f>
        <v>0</v>
      </c>
      <c r="S735" s="80">
        <f>VLOOKUP($A735,'Sheet1 - Table (1)'!$A$8:$AG$1186,COLUMN(S$7),FALSE)</f>
        <v>0</v>
      </c>
      <c r="T735" s="80">
        <f>VLOOKUP($A735,'Sheet1 - Table (1)'!$A$8:$AG$1186,COLUMN(T$7),FALSE)</f>
        <v>0</v>
      </c>
      <c r="U735" s="80" t="str">
        <f t="shared" si="131"/>
        <v/>
      </c>
      <c r="V735" s="80" t="str">
        <f>VLOOKUP($A735,'Sheet1 - Table (1)'!$A$8:$AG$1186,COLUMN(V$7)+3,FALSE)</f>
        <v>CH - Uebrige Fds tradit. Anl.</v>
      </c>
      <c r="W735" s="80" t="str">
        <f>VLOOKUP(A735,'Sheet1 - Table (1)'!$A$8:$AF$10075,MATCH($W$8,'Sheet1 - Table (1)'!$10:$10,0),FALSE)</f>
        <v>Détermination des Prix Quotidien</v>
      </c>
      <c r="X735" s="80">
        <f>VLOOKUP(A735,'Sheet1 - Table (1)'!$A$8:$AAB$10075,MATCH($X$8,'Sheet1 - Table (1)'!$10:$10,0),FALSE)</f>
        <v>0</v>
      </c>
      <c r="Y735" s="96" t="str">
        <f t="shared" si="136"/>
        <v>Fonds de placement</v>
      </c>
      <c r="AA735" s="96" t="s">
        <v>1823</v>
      </c>
      <c r="AB735" s="96" t="s">
        <v>2481</v>
      </c>
      <c r="AC735" s="214" t="s">
        <v>140</v>
      </c>
      <c r="AD735" s="214" t="s">
        <v>2481</v>
      </c>
      <c r="AE735" s="96" t="s">
        <v>2481</v>
      </c>
      <c r="AF735" s="246" t="s">
        <v>2546</v>
      </c>
      <c r="AI735" s="96" t="s">
        <v>380</v>
      </c>
      <c r="AJ735" s="96" t="s">
        <v>140</v>
      </c>
      <c r="AK735" s="96" t="s">
        <v>140</v>
      </c>
      <c r="AL735" s="96" t="s">
        <v>2481</v>
      </c>
      <c r="AM735" s="96" t="str">
        <f t="shared" si="141"/>
        <v>Obligations étrangères</v>
      </c>
      <c r="AO735" s="96" t="s">
        <v>2481</v>
      </c>
      <c r="AP735" s="96" t="s">
        <v>86</v>
      </c>
      <c r="AQ735" s="96">
        <v>4.21</v>
      </c>
      <c r="AR735" s="101">
        <v>3.95E-2</v>
      </c>
      <c r="AS735" s="101">
        <f t="shared" si="142"/>
        <v>3.5700000000000003E-2</v>
      </c>
      <c r="AT735" s="101">
        <v>2.9000000000000001E-2</v>
      </c>
      <c r="AU735" s="101">
        <v>0.30299999999999999</v>
      </c>
      <c r="AV735" s="101">
        <v>0.6</v>
      </c>
      <c r="AW735" s="101">
        <v>6.8000000000000005E-2</v>
      </c>
      <c r="BB735" s="101">
        <v>1</v>
      </c>
      <c r="BN735" s="101">
        <v>1</v>
      </c>
      <c r="BW735" s="101">
        <v>1</v>
      </c>
      <c r="BY735" s="101" t="s">
        <v>108</v>
      </c>
      <c r="BZ735" s="101" t="str">
        <f>IF(AJ735="Obligations",AP735&amp;" "&amp;AI735&amp;" "&amp;IF(AI735="High Yield",IF(AQ735&lt;2.5,"SHORT",IF(AQ735&gt;4,"LONG","MID")),IF(AQ735&lt;3.5,"SHORT",IF(AQ735&gt;8,"LONG","MID"))),"")</f>
        <v>Courbe USD Corporate MID</v>
      </c>
      <c r="CA735" s="101" t="s">
        <v>70</v>
      </c>
      <c r="CB735" s="101"/>
      <c r="CC735" s="101" t="s">
        <v>70</v>
      </c>
      <c r="CD735" s="42" t="s">
        <v>4374</v>
      </c>
      <c r="CE735" s="42" t="s">
        <v>4374</v>
      </c>
      <c r="CF735" s="42" t="str">
        <f>IFERROR(VLOOKUP(Funds[[#This Row],[Code ISIN]],[1]GLOBAL!$C$1:$L$27,10,FALSE)," ")</f>
        <v xml:space="preserve"> </v>
      </c>
      <c r="CG735" s="42" t="s">
        <v>4374</v>
      </c>
      <c r="CH735" s="42" t="s">
        <v>4374</v>
      </c>
      <c r="CI735" s="42" t="s">
        <v>4374</v>
      </c>
      <c r="CJ735" s="123">
        <v>42734</v>
      </c>
      <c r="CK735" s="96" t="s">
        <v>4374</v>
      </c>
      <c r="CL735" s="246" t="str">
        <f>VLOOKUP(Funds[[#This Row],[Code ISIN]],'Sheet1 - Table (1)'!$A$10:$AF$110017,MATCH("Funds Liquidity",'Sheet1 - Table (1)'!$10:$10,0),FALSE)</f>
        <v>Jour</v>
      </c>
    </row>
    <row r="736" spans="1:94">
      <c r="A736" s="80" t="s">
        <v>471</v>
      </c>
      <c r="B736" s="305">
        <f>IF(ISERROR(VALUE(VLOOKUP($A736,'Sheet1 - Table (1)'!$A$8:$AG$1186,COLUMN(B$7),FALSE))),VLOOKUP(A736,TK_MANQUANTS,2,FALSE),IF(VALUE(VLOOKUP($A736,'Sheet1 - Table (1)'!$A$8:$AG$1186,COLUMN(B$7),FALSE))=0,VLOOKUP(A736,TK_MANQUANTS,2,FALSE),VALUE(VLOOKUP($A736,'Sheet1 - Table (1)'!$A$8:$AG$1186,COLUMN(B$7),FALSE))))</f>
        <v>11704529</v>
      </c>
      <c r="C736" s="80" t="str">
        <f>VLOOKUP($A736,'Sheet1 - Table (1)'!$A$8:$AG$1186,COLUMN(C$7),FALSE)</f>
        <v>Swisscanto (CH) IBF Wld (ex CHF) Govt. (I) DT CHF</v>
      </c>
      <c r="D736" s="82">
        <f>VLOOKUP($A736,'Sheet1 - Table (1)'!$A$8:$AG$1186,COLUMN(D$7),FALSE)</f>
        <v>44196</v>
      </c>
      <c r="E736" s="124">
        <f>VLOOKUP($A736,'Sheet1 - Table (1)'!$A$8:$AG$1186,COLUMN(E$7),FALSE)</f>
        <v>0.18</v>
      </c>
      <c r="F736" s="80">
        <f>VLOOKUP($A736,'Sheet1 - Table (1)'!$A$8:$AG$1186,COLUMN(F$7),FALSE)</f>
        <v>0</v>
      </c>
      <c r="G736" s="80" t="str">
        <f>VLOOKUP($A736,'Sheet1 - Table (1)'!$A$8:$AG$1186,COLUMN(G$7),FALSE)</f>
        <v>Switzerland</v>
      </c>
      <c r="H736" s="80" t="str">
        <f>VLOOKUP($A736,'Sheet1 - Table (1)'!$A$8:$AG$1186,COLUMN(H$7),FALSE)</f>
        <v>CHF</v>
      </c>
      <c r="I736" s="80" t="str">
        <f>VLOOKUP($A736,'Sheet1 - Table (1)'!$A$8:$AG$1186,COLUMN(I$7),FALSE)</f>
        <v>Fonds de placement</v>
      </c>
      <c r="J736" s="80" t="str">
        <f>VLOOKUP($A736,'Sheet1 - Table (1)'!$A$8:$AG$1186,COLUMN(J$7),FALSE)</f>
        <v>Obligation</v>
      </c>
      <c r="K736" s="82">
        <f>VLOOKUP($A736,'Sheet1 - Table (1)'!$A$8:$AG$1186,COLUMN(K$7),FALSE)</f>
        <v>44255</v>
      </c>
      <c r="L736" s="80">
        <f>VLOOKUP($A736,'Sheet1 - Table (1)'!$A$8:$AG$1186,COLUMN(L$7),FALSE)</f>
        <v>233.93453400000001</v>
      </c>
      <c r="M736" s="80" t="str">
        <f>VLOOKUP($A736,'Sheet1 - Table (1)'!$A$8:$AG$1186,COLUMN(M$7),FALSE)</f>
        <v>Retained</v>
      </c>
      <c r="N736" s="80">
        <f>VLOOKUP($A736,'Sheet1 - Table (1)'!$A$8:$AG$1186,COLUMN(N$7),FALSE)</f>
        <v>0</v>
      </c>
      <c r="O736" s="80">
        <f>VLOOKUP($A736,'Sheet1 - Table (1)'!$A$8:$AG$1186,COLUMN(O$7),FALSE)</f>
        <v>0</v>
      </c>
      <c r="P736" s="80">
        <f>VLOOKUP($A736,'Sheet1 - Table (1)'!$A$8:$AG$1186,COLUMN(P$7),FALSE)</f>
        <v>0</v>
      </c>
      <c r="Q736" s="80">
        <f>VLOOKUP($A736,'Sheet1 - Table (1)'!$A$8:$AG$1186,COLUMN(Q$7),FALSE)</f>
        <v>0</v>
      </c>
      <c r="R736" s="80">
        <f>VLOOKUP($A736,'Sheet1 - Table (1)'!$A$8:$AG$1186,COLUMN(R$7),FALSE)</f>
        <v>0</v>
      </c>
      <c r="S736" s="80" t="b">
        <f>VLOOKUP($A736,'Sheet1 - Table (1)'!$A$8:$AG$1186,COLUMN(S$7),FALSE)</f>
        <v>1</v>
      </c>
      <c r="T736" s="80">
        <f>VLOOKUP($A736,'Sheet1 - Table (1)'!$A$8:$AG$1186,COLUMN(T$7),FALSE)</f>
        <v>0</v>
      </c>
      <c r="U736" s="80" t="str">
        <f t="shared" si="131"/>
        <v>GE</v>
      </c>
      <c r="V736" s="80" t="str">
        <f>VLOOKUP($A736,'Sheet1 - Table (1)'!$A$8:$AG$1186,COLUMN(V$7)+3,FALSE)</f>
        <v>CH - Uebrige Fds tradit. Anl.</v>
      </c>
      <c r="W736" s="80" t="str">
        <f>VLOOKUP(A736,'Sheet1 - Table (1)'!$A$8:$AF$10075,MATCH($W$8,'Sheet1 - Table (1)'!$10:$10,0),FALSE)</f>
        <v>Détermination des Prix Quotidien</v>
      </c>
      <c r="X736" s="80" t="str">
        <f>VLOOKUP(A736,'Sheet1 - Table (1)'!$A$8:$AAB$10075,MATCH($X$8,'Sheet1 - Table (1)'!$10:$10,0),FALSE)</f>
        <v>Optimized</v>
      </c>
      <c r="Y736" s="96" t="str">
        <f t="shared" si="136"/>
        <v>Fonds de placement</v>
      </c>
      <c r="AA736" s="96" t="s">
        <v>1823</v>
      </c>
      <c r="AB736" s="96" t="s">
        <v>2481</v>
      </c>
      <c r="AC736" s="214" t="s">
        <v>140</v>
      </c>
      <c r="AD736" s="214" t="s">
        <v>2481</v>
      </c>
      <c r="AE736" s="96" t="s">
        <v>2481</v>
      </c>
      <c r="AF736" s="246" t="s">
        <v>2481</v>
      </c>
      <c r="AI736" s="96" t="s">
        <v>785</v>
      </c>
      <c r="AJ736" s="96" t="s">
        <v>140</v>
      </c>
      <c r="AK736" s="96" t="s">
        <v>140</v>
      </c>
      <c r="AL736" s="96" t="s">
        <v>2481</v>
      </c>
      <c r="AM736" s="96" t="str">
        <f t="shared" si="141"/>
        <v>Obligations étrangères</v>
      </c>
      <c r="AO736" s="96" t="s">
        <v>2481</v>
      </c>
      <c r="AP736" s="96" t="s">
        <v>74</v>
      </c>
      <c r="AQ736" s="96">
        <v>7.52</v>
      </c>
      <c r="AR736" s="101">
        <v>1.04E-2</v>
      </c>
      <c r="AS736" s="101">
        <f t="shared" si="142"/>
        <v>8.6E-3</v>
      </c>
      <c r="AT736" s="101">
        <v>0.79420000000000002</v>
      </c>
      <c r="AU736" s="101">
        <v>8.4099999999999994E-2</v>
      </c>
      <c r="AV736" s="101">
        <v>0.1217</v>
      </c>
      <c r="AY736" s="101">
        <v>0.31369999999999998</v>
      </c>
      <c r="AZ736" s="101">
        <v>5.7099999999999998E-2</v>
      </c>
      <c r="BA736" s="101">
        <v>9.4999999999999998E-3</v>
      </c>
      <c r="BB736" s="101">
        <v>0.3463</v>
      </c>
      <c r="BC736" s="101">
        <v>1.66E-2</v>
      </c>
      <c r="BD736" s="101">
        <v>1.6E-2</v>
      </c>
      <c r="BE736" s="101">
        <v>0.21829999999999999</v>
      </c>
      <c r="BI736" s="101">
        <v>2.2499999999999999E-2</v>
      </c>
      <c r="BK736" s="101">
        <v>0.41599999999999998</v>
      </c>
      <c r="BL736" s="101">
        <v>5.7799999999999997E-2</v>
      </c>
      <c r="BM736" s="101">
        <v>1.35E-2</v>
      </c>
      <c r="BN736" s="101">
        <v>0.33660000000000001</v>
      </c>
      <c r="BO736" s="101">
        <v>1.6199999999999999E-2</v>
      </c>
      <c r="BP736" s="101">
        <v>8.5900000000000004E-2</v>
      </c>
      <c r="BQ736" s="101">
        <v>5.0700000000000002E-2</v>
      </c>
      <c r="BR736" s="101">
        <v>2.3300000000000001E-2</v>
      </c>
      <c r="BV736" s="101">
        <v>1</v>
      </c>
      <c r="BX736" s="121" t="s">
        <v>1854</v>
      </c>
      <c r="BY736" s="101" t="s">
        <v>1067</v>
      </c>
      <c r="BZ736" s="101" t="str">
        <f>IF(AJ736="Obligations",AP736&amp;" "&amp;AI736&amp;" "&amp;IF(AI736="High Yield",IF(AQ736&lt;2.5,"SHORT",IF(AQ736&gt;4,"LONG","MID")),IF(AQ736&lt;3.5,"SHORT",IF(AQ736&gt;8,"LONG","MID"))),"")</f>
        <v>Courbe Monde Gouvernements MID</v>
      </c>
      <c r="CA736" s="101" t="s">
        <v>70</v>
      </c>
      <c r="CB736" s="101"/>
      <c r="CC736" s="101" t="s">
        <v>70</v>
      </c>
      <c r="CD736" s="42" t="s">
        <v>4374</v>
      </c>
      <c r="CE736" s="42" t="s">
        <v>4374</v>
      </c>
      <c r="CF736" s="42" t="str">
        <f>IFERROR(VLOOKUP(Funds[[#This Row],[Code ISIN]],[1]GLOBAL!$C$1:$L$27,10,FALSE)," ")</f>
        <v xml:space="preserve"> </v>
      </c>
      <c r="CG736" s="42" t="s">
        <v>4374</v>
      </c>
      <c r="CH736" s="42" t="s">
        <v>4374</v>
      </c>
      <c r="CI736" s="42" t="s">
        <v>4374</v>
      </c>
      <c r="CJ736" s="123">
        <v>42734</v>
      </c>
      <c r="CK736" s="96" t="s">
        <v>4374</v>
      </c>
      <c r="CL736" s="246" t="str">
        <f>VLOOKUP(Funds[[#This Row],[Code ISIN]],'Sheet1 - Table (1)'!$A$10:$AF$110017,MATCH("Funds Liquidity",'Sheet1 - Table (1)'!$10:$10,0),FALSE)</f>
        <v>Jour</v>
      </c>
    </row>
    <row r="737" spans="1:94">
      <c r="A737" s="80" t="s">
        <v>783</v>
      </c>
      <c r="B737" s="305">
        <f>IF(ISERROR(VALUE(VLOOKUP($A737,'Sheet1 - Table (1)'!$A$8:$AG$1186,COLUMN(B$7),FALSE))),VLOOKUP(A737,TK_MANQUANTS,2,FALSE),IF(VALUE(VLOOKUP($A737,'Sheet1 - Table (1)'!$A$8:$AG$1186,COLUMN(B$7),FALSE))=0,VLOOKUP(A737,TK_MANQUANTS,2,FALSE),VALUE(VLOOKUP($A737,'Sheet1 - Table (1)'!$A$8:$AG$1186,COLUMN(B$7),FALSE))))</f>
        <v>11704532</v>
      </c>
      <c r="C737" s="80" t="str">
        <f>VLOOKUP($A737,'Sheet1 - Table (1)'!$A$8:$AG$1186,COLUMN(C$7),FALSE)</f>
        <v>Swisscanto (CH) IBF Wld (ex CHF) Gov hdg DTH CHF</v>
      </c>
      <c r="D737" s="82">
        <f>VLOOKUP($A737,'Sheet1 - Table (1)'!$A$8:$AG$1186,COLUMN(D$7),FALSE)</f>
        <v>44196</v>
      </c>
      <c r="E737" s="124">
        <f>VLOOKUP($A737,'Sheet1 - Table (1)'!$A$8:$AG$1186,COLUMN(E$7),FALSE)</f>
        <v>0.22</v>
      </c>
      <c r="F737" s="80">
        <f>VLOOKUP($A737,'Sheet1 - Table (1)'!$A$8:$AG$1186,COLUMN(F$7),FALSE)</f>
        <v>0</v>
      </c>
      <c r="G737" s="80" t="str">
        <f>VLOOKUP($A737,'Sheet1 - Table (1)'!$A$8:$AG$1186,COLUMN(G$7),FALSE)</f>
        <v>Switzerland</v>
      </c>
      <c r="H737" s="80" t="str">
        <f>VLOOKUP($A737,'Sheet1 - Table (1)'!$A$8:$AG$1186,COLUMN(H$7),FALSE)</f>
        <v>CHF</v>
      </c>
      <c r="I737" s="80" t="str">
        <f>VLOOKUP($A737,'Sheet1 - Table (1)'!$A$8:$AG$1186,COLUMN(I$7),FALSE)</f>
        <v>Fonds de placement</v>
      </c>
      <c r="J737" s="80" t="str">
        <f>VLOOKUP($A737,'Sheet1 - Table (1)'!$A$8:$AG$1186,COLUMN(J$7),FALSE)</f>
        <v>Obligation</v>
      </c>
      <c r="K737" s="82">
        <f>VLOOKUP($A737,'Sheet1 - Table (1)'!$A$8:$AG$1186,COLUMN(K$7),FALSE)</f>
        <v>44255</v>
      </c>
      <c r="L737" s="80">
        <f>VLOOKUP($A737,'Sheet1 - Table (1)'!$A$8:$AG$1186,COLUMN(L$7),FALSE)</f>
        <v>1199.1862599999999</v>
      </c>
      <c r="M737" s="80" t="str">
        <f>VLOOKUP($A737,'Sheet1 - Table (1)'!$A$8:$AG$1186,COLUMN(M$7),FALSE)</f>
        <v>Retained</v>
      </c>
      <c r="N737" s="80">
        <f>VLOOKUP($A737,'Sheet1 - Table (1)'!$A$8:$AG$1186,COLUMN(N$7),FALSE)</f>
        <v>0</v>
      </c>
      <c r="O737" s="80">
        <f>VLOOKUP($A737,'Sheet1 - Table (1)'!$A$8:$AG$1186,COLUMN(O$7),FALSE)</f>
        <v>0</v>
      </c>
      <c r="P737" s="80">
        <f>VLOOKUP($A737,'Sheet1 - Table (1)'!$A$8:$AG$1186,COLUMN(P$7),FALSE)</f>
        <v>0</v>
      </c>
      <c r="Q737" s="80">
        <f>VLOOKUP($A737,'Sheet1 - Table (1)'!$A$8:$AG$1186,COLUMN(Q$7),FALSE)</f>
        <v>0</v>
      </c>
      <c r="R737" s="80">
        <f>VLOOKUP($A737,'Sheet1 - Table (1)'!$A$8:$AG$1186,COLUMN(R$7),FALSE)</f>
        <v>0</v>
      </c>
      <c r="S737" s="80" t="b">
        <f>VLOOKUP($A737,'Sheet1 - Table (1)'!$A$8:$AG$1186,COLUMN(S$7),FALSE)</f>
        <v>1</v>
      </c>
      <c r="T737" s="80">
        <f>VLOOKUP($A737,'Sheet1 - Table (1)'!$A$8:$AG$1186,COLUMN(T$7),FALSE)</f>
        <v>0</v>
      </c>
      <c r="U737" s="80" t="str">
        <f t="shared" si="131"/>
        <v>GE</v>
      </c>
      <c r="V737" s="80" t="str">
        <f>VLOOKUP($A737,'Sheet1 - Table (1)'!$A$8:$AG$1186,COLUMN(V$7)+3,FALSE)</f>
        <v>CH - Uebrige Fds tradit. Anl.</v>
      </c>
      <c r="W737" s="80" t="str">
        <f>VLOOKUP(A737,'Sheet1 - Table (1)'!$A$8:$AF$10075,MATCH($W$8,'Sheet1 - Table (1)'!$10:$10,0),FALSE)</f>
        <v>Détermination des Prix Quotidien</v>
      </c>
      <c r="X737" s="80" t="str">
        <f>VLOOKUP(A737,'Sheet1 - Table (1)'!$A$8:$AAB$10075,MATCH($X$8,'Sheet1 - Table (1)'!$10:$10,0),FALSE)</f>
        <v>Optimized</v>
      </c>
      <c r="Y737" s="96" t="str">
        <f t="shared" si="136"/>
        <v>Fonds de placement</v>
      </c>
      <c r="AA737" s="96" t="s">
        <v>1823</v>
      </c>
      <c r="AB737" s="96" t="s">
        <v>2481</v>
      </c>
      <c r="AC737" s="214" t="s">
        <v>140</v>
      </c>
      <c r="AD737" s="214" t="s">
        <v>2481</v>
      </c>
      <c r="AE737" s="96" t="s">
        <v>2481</v>
      </c>
      <c r="AF737" s="246" t="s">
        <v>2481</v>
      </c>
      <c r="AI737" s="96" t="s">
        <v>785</v>
      </c>
      <c r="AJ737" s="96" t="s">
        <v>140</v>
      </c>
      <c r="AK737" s="96" t="s">
        <v>140</v>
      </c>
      <c r="AL737" s="96" t="s">
        <v>2481</v>
      </c>
      <c r="AM737" s="96" t="str">
        <f t="shared" si="141"/>
        <v>Obligations étrangères hedged</v>
      </c>
      <c r="AO737" s="96" t="s">
        <v>2481</v>
      </c>
      <c r="AP737" s="96" t="s">
        <v>74</v>
      </c>
      <c r="AQ737" s="96">
        <v>7.53</v>
      </c>
      <c r="AR737" s="101">
        <v>1.04E-2</v>
      </c>
      <c r="AS737" s="101">
        <f t="shared" si="142"/>
        <v>8.199999999999999E-3</v>
      </c>
      <c r="AT737" s="101">
        <v>0.78120000000000001</v>
      </c>
      <c r="AU737" s="101">
        <v>9.7699999999999995E-2</v>
      </c>
      <c r="AV737" s="101">
        <v>0.1211</v>
      </c>
      <c r="AX737" s="101">
        <v>1</v>
      </c>
      <c r="BK737" s="101">
        <v>0.41599999999999998</v>
      </c>
      <c r="BL737" s="101">
        <v>5.7799999999999997E-2</v>
      </c>
      <c r="BM737" s="101">
        <v>1.35E-2</v>
      </c>
      <c r="BN737" s="101">
        <v>0.33660000000000001</v>
      </c>
      <c r="BO737" s="101">
        <v>1.6199999999999999E-2</v>
      </c>
      <c r="BP737" s="101">
        <v>8.5900000000000004E-2</v>
      </c>
      <c r="BQ737" s="101">
        <v>5.0700000000000002E-2</v>
      </c>
      <c r="BR737" s="101">
        <v>2.3300000000000001E-2</v>
      </c>
      <c r="BV737" s="101">
        <v>1</v>
      </c>
      <c r="BX737" s="121" t="s">
        <v>1854</v>
      </c>
      <c r="BY737" s="101" t="s">
        <v>1067</v>
      </c>
      <c r="BZ737" s="101" t="str">
        <f>IF(AJ737="Obligations",AP737&amp;" "&amp;AI737&amp;" "&amp;IF(AI737="High Yield",IF(AQ737&lt;2.5,"SHORT",IF(AQ737&gt;4,"LONG","MID")),IF(AQ737&lt;3.5,"SHORT",IF(AQ737&gt;8,"LONG","MID"))),"")</f>
        <v>Courbe Monde Gouvernements MID</v>
      </c>
      <c r="CA737" s="101" t="s">
        <v>70</v>
      </c>
      <c r="CB737" s="101"/>
      <c r="CC737" s="101" t="s">
        <v>70</v>
      </c>
      <c r="CD737" s="42" t="s">
        <v>4374</v>
      </c>
      <c r="CE737" s="42" t="s">
        <v>4374</v>
      </c>
      <c r="CF737" s="42" t="str">
        <f>IFERROR(VLOOKUP(Funds[[#This Row],[Code ISIN]],[1]GLOBAL!$C$1:$L$27,10,FALSE)," ")</f>
        <v xml:space="preserve"> </v>
      </c>
      <c r="CG737" s="42" t="s">
        <v>4374</v>
      </c>
      <c r="CH737" s="42" t="s">
        <v>4374</v>
      </c>
      <c r="CI737" s="42" t="s">
        <v>4374</v>
      </c>
      <c r="CJ737" s="123">
        <v>42734</v>
      </c>
      <c r="CK737" s="96" t="s">
        <v>4374</v>
      </c>
      <c r="CL737" s="246" t="str">
        <f>VLOOKUP(Funds[[#This Row],[Code ISIN]],'Sheet1 - Table (1)'!$A$10:$AF$110017,MATCH("Funds Liquidity",'Sheet1 - Table (1)'!$10:$10,0),FALSE)</f>
        <v>Jour</v>
      </c>
    </row>
    <row r="738" spans="1:94">
      <c r="A738" s="80" t="s">
        <v>21933</v>
      </c>
      <c r="B738" s="305">
        <v>26748326</v>
      </c>
      <c r="C738" s="80" t="str">
        <f>VLOOKUP($A738,'Sheet1 - Table (1)'!$A$8:$AG$1186,COLUMN(C$7),FALSE)</f>
        <v>UBS ETF - MSCI EMU UCITS ETF (hedged to CHF) A-acc</v>
      </c>
      <c r="D738" s="82"/>
      <c r="E738" s="124">
        <f>VLOOKUP($A738,'Sheet1 - Table (1)'!$A$8:$AG$1186,COLUMN(E$7),FALSE)</f>
        <v>0</v>
      </c>
      <c r="F738" s="80" t="b">
        <f>VLOOKUP($A738,'Sheet1 - Table (1)'!$A$8:$AG$1186,COLUMN(F$7),FALSE)</f>
        <v>1</v>
      </c>
      <c r="G738" s="80" t="str">
        <f>VLOOKUP($A738,'Sheet1 - Table (1)'!$A$8:$AG$1186,COLUMN(G$7),FALSE)</f>
        <v>Luxembourg</v>
      </c>
      <c r="H738" s="80" t="str">
        <f>VLOOKUP($A738,'Sheet1 - Table (1)'!$A$8:$AG$1186,COLUMN(H$7),FALSE)</f>
        <v>CHF</v>
      </c>
      <c r="I738" s="80" t="str">
        <f>VLOOKUP($A738,'Sheet1 - Table (1)'!$A$8:$AG$1186,COLUMN(I$7),FALSE)</f>
        <v>Exchange Traded Funds</v>
      </c>
      <c r="J738" s="80" t="str">
        <f>VLOOKUP($A738,'Sheet1 - Table (1)'!$A$8:$AG$1186,COLUMN(J$7),FALSE)</f>
        <v>Actions</v>
      </c>
      <c r="K738" s="82">
        <f>VLOOKUP($A738,'Sheet1 - Table (1)'!$A$8:$AG$1186,COLUMN(K$7),FALSE)</f>
        <v>44255</v>
      </c>
      <c r="L738" s="80">
        <f>VLOOKUP($A738,'Sheet1 - Table (1)'!$A$8:$AG$1186,COLUMN(L$7),FALSE)</f>
        <v>4201.1786192999998</v>
      </c>
      <c r="M738" s="80" t="str">
        <f>VLOOKUP($A738,'Sheet1 - Table (1)'!$A$8:$AG$1186,COLUMN(M$7),FALSE)</f>
        <v>Retained</v>
      </c>
      <c r="N738" s="80">
        <f>VLOOKUP($A738,'Sheet1 - Table (1)'!$A$8:$AG$1186,COLUMN(N$7),FALSE)</f>
        <v>0</v>
      </c>
      <c r="O738" s="80">
        <f>VLOOKUP($A738,'Sheet1 - Table (1)'!$A$8:$AG$1186,COLUMN(O$7),FALSE)</f>
        <v>0</v>
      </c>
      <c r="P738" s="80">
        <f>VLOOKUP($A738,'Sheet1 - Table (1)'!$A$8:$AG$1186,COLUMN(P$7),FALSE)</f>
        <v>0</v>
      </c>
      <c r="Q738" s="80">
        <f>VLOOKUP($A738,'Sheet1 - Table (1)'!$A$8:$AG$1186,COLUMN(Q$7),FALSE)</f>
        <v>0</v>
      </c>
      <c r="R738" s="80">
        <f>VLOOKUP($A738,'Sheet1 - Table (1)'!$A$8:$AG$1186,COLUMN(R$7),FALSE)</f>
        <v>0</v>
      </c>
      <c r="S738" s="80">
        <f>VLOOKUP($A738,'Sheet1 - Table (1)'!$A$8:$AG$1186,COLUMN(S$7),FALSE)</f>
        <v>0</v>
      </c>
      <c r="T738" s="80">
        <f>VLOOKUP($A738,'Sheet1 - Table (1)'!$A$8:$AG$1186,COLUMN(T$7),FALSE)</f>
        <v>0</v>
      </c>
      <c r="U738" s="80" t="str">
        <f t="shared" si="131"/>
        <v/>
      </c>
      <c r="V738" s="80" t="str">
        <f>VLOOKUP($A738,'Sheet1 - Table (1)'!$A$8:$AG$1186,COLUMN(V$7)+3,FALSE)</f>
        <v>LU - SICAV - Parte 1</v>
      </c>
      <c r="W738" s="80" t="str">
        <f>VLOOKUP(A738,'Sheet1 - Table (1)'!$A$8:$AF$10075,MATCH($W$8,'Sheet1 - Table (1)'!$10:$10,0),FALSE)</f>
        <v>Détermination des Prix Quotidien</v>
      </c>
      <c r="X738" s="80" t="str">
        <f>VLOOKUP(A738,'Sheet1 - Table (1)'!$A$8:$AAB$10075,MATCH($X$8,'Sheet1 - Table (1)'!$10:$10,0),FALSE)</f>
        <v>Full</v>
      </c>
      <c r="Y738" s="96" t="str">
        <f t="shared" si="136"/>
        <v>ETF</v>
      </c>
      <c r="AA738" s="96" t="s">
        <v>1823</v>
      </c>
      <c r="AB738" s="96" t="s">
        <v>2858</v>
      </c>
      <c r="AC738" s="214" t="s">
        <v>155</v>
      </c>
      <c r="AD738" s="214" t="s">
        <v>2858</v>
      </c>
      <c r="AE738" s="96" t="s">
        <v>2553</v>
      </c>
      <c r="AF738" s="246" t="s">
        <v>2858</v>
      </c>
      <c r="AG738" s="96" t="s">
        <v>2864</v>
      </c>
      <c r="AI738" s="96" t="s">
        <v>155</v>
      </c>
      <c r="AJ738" s="96" t="s">
        <v>155</v>
      </c>
      <c r="AK738" s="96" t="s">
        <v>155</v>
      </c>
      <c r="AL738" s="96" t="s">
        <v>2858</v>
      </c>
      <c r="AM738" s="96" t="str">
        <f t="shared" si="141"/>
        <v>Actions étrangères hedged</v>
      </c>
      <c r="AO738" s="96" t="s">
        <v>2858</v>
      </c>
      <c r="AP738" s="96" t="str">
        <f>IF(AND(BN738&lt;80%,BN738&gt;40%),"GLOBAL",IF(MAX(BJ738:BR738)&lt;0.4,"GLOBAL",IFERROR(INDEX($BJ$8:$BR$8,1,MATCH(MAX(BJ738:BR738),BJ738:BR738,0)),"")))</f>
        <v>EMU</v>
      </c>
      <c r="AS738" s="101" t="str">
        <f t="shared" si="142"/>
        <v/>
      </c>
      <c r="AX738" s="101">
        <v>1</v>
      </c>
      <c r="BK738" s="101">
        <v>1</v>
      </c>
      <c r="BX738" s="121" t="s">
        <v>1845</v>
      </c>
      <c r="BY738" s="96" t="s">
        <v>22031</v>
      </c>
      <c r="BZ738" s="101" t="str">
        <f>IF(AJ738="Obligations",AP738&amp;" "&amp;AI738&amp;" "&amp;IF(AQ738&lt;3.5,"SHORT",IF(AQ738&gt;8,"LONG","MID")),"")</f>
        <v/>
      </c>
      <c r="CA738" s="101" t="s">
        <v>4050</v>
      </c>
      <c r="CB738" s="101" t="s">
        <v>22000</v>
      </c>
      <c r="CC738" s="101" t="s">
        <v>4000</v>
      </c>
      <c r="CD738" s="42" t="s">
        <v>1633</v>
      </c>
      <c r="CE738" s="42" t="s">
        <v>1633</v>
      </c>
      <c r="CF738" s="42" t="str">
        <f>IFERROR(VLOOKUP(Funds[[#This Row],[Code ISIN]],[1]GLOBAL!$C$1:$L$27,10,FALSE)," ")</f>
        <v xml:space="preserve"> </v>
      </c>
      <c r="CG738" s="42" t="s">
        <v>1633</v>
      </c>
      <c r="CH738" s="42" t="s">
        <v>4374</v>
      </c>
      <c r="CI738" s="42" t="s">
        <v>4374</v>
      </c>
      <c r="CK738" s="96" t="s">
        <v>4374</v>
      </c>
      <c r="CL738" s="246" t="str">
        <f>VLOOKUP(Funds[[#This Row],[Code ISIN]],'Sheet1 - Table (1)'!$A$10:$AF$110017,MATCH("Funds Liquidity",'Sheet1 - Table (1)'!$10:$10,0),FALSE)</f>
        <v>Jour</v>
      </c>
      <c r="CM738" s="246" t="s">
        <v>155</v>
      </c>
      <c r="CN738" s="246" t="s">
        <v>155</v>
      </c>
    </row>
    <row r="739" spans="1:94">
      <c r="A739" s="80" t="s">
        <v>466</v>
      </c>
      <c r="B739" s="305">
        <f>IF(ISERROR(VALUE(VLOOKUP($A739,'Sheet1 - Table (1)'!$A$8:$AG$1186,COLUMN(B$7),FALSE))),VLOOKUP(A739,TK_MANQUANTS,2,FALSE),IF(VALUE(VLOOKUP($A739,'Sheet1 - Table (1)'!$A$8:$AG$1186,COLUMN(B$7),FALSE))=0,VLOOKUP(A739,TK_MANQUANTS,2,FALSE),VALUE(VLOOKUP($A739,'Sheet1 - Table (1)'!$A$8:$AG$1186,COLUMN(B$7),FALSE))))</f>
        <v>21967496</v>
      </c>
      <c r="C739" s="80" t="str">
        <f>VLOOKUP($A739,'Sheet1 - Table (1)'!$A$8:$AG$1186,COLUMN(C$7),FALSE)</f>
        <v>UBS ETF-MSCI Japan h to CHF UCITS ETF (CHF)A-a</v>
      </c>
      <c r="D739" s="82">
        <f>VLOOKUP($A739,'Sheet1 - Table (1)'!$A$8:$AG$1186,COLUMN(D$7),FALSE)</f>
        <v>43830</v>
      </c>
      <c r="E739" s="124">
        <f>VLOOKUP($A739,'Sheet1 - Table (1)'!$A$8:$AG$1186,COLUMN(E$7),FALSE)</f>
        <v>0.28999999999999998</v>
      </c>
      <c r="F739" s="80" t="b">
        <f>VLOOKUP($A739,'Sheet1 - Table (1)'!$A$8:$AG$1186,COLUMN(F$7),FALSE)</f>
        <v>1</v>
      </c>
      <c r="G739" s="80" t="str">
        <f>VLOOKUP($A739,'Sheet1 - Table (1)'!$A$8:$AG$1186,COLUMN(G$7),FALSE)</f>
        <v>Luxembourg</v>
      </c>
      <c r="H739" s="80" t="str">
        <f>VLOOKUP($A739,'Sheet1 - Table (1)'!$A$8:$AG$1186,COLUMN(H$7),FALSE)</f>
        <v>CHF</v>
      </c>
      <c r="I739" s="80" t="str">
        <f>VLOOKUP($A739,'Sheet1 - Table (1)'!$A$8:$AG$1186,COLUMN(I$7),FALSE)</f>
        <v>Exchange Traded Funds</v>
      </c>
      <c r="J739" s="80" t="str">
        <f>VLOOKUP($A739,'Sheet1 - Table (1)'!$A$8:$AG$1186,COLUMN(J$7),FALSE)</f>
        <v>Actions</v>
      </c>
      <c r="K739" s="82">
        <f>VLOOKUP($A739,'Sheet1 - Table (1)'!$A$8:$AG$1186,COLUMN(K$7),FALSE)</f>
        <v>0</v>
      </c>
      <c r="L739" s="80">
        <f>VLOOKUP($A739,'Sheet1 - Table (1)'!$A$8:$AG$1186,COLUMN(L$7),FALSE)</f>
        <v>0</v>
      </c>
      <c r="M739" s="80" t="str">
        <f>VLOOKUP($A739,'Sheet1 - Table (1)'!$A$8:$AG$1186,COLUMN(M$7),FALSE)</f>
        <v>Retained</v>
      </c>
      <c r="N739" s="80">
        <f>VLOOKUP($A739,'Sheet1 - Table (1)'!$A$8:$AG$1186,COLUMN(N$7),FALSE)</f>
        <v>0</v>
      </c>
      <c r="O739" s="80" t="b">
        <f>VLOOKUP($A739,'Sheet1 - Table (1)'!$A$8:$AG$1186,COLUMN(O$7),FALSE)</f>
        <v>1</v>
      </c>
      <c r="P739" s="80" t="b">
        <f>VLOOKUP($A739,'Sheet1 - Table (1)'!$A$8:$AG$1186,COLUMN(P$7),FALSE)</f>
        <v>1</v>
      </c>
      <c r="Q739" s="80" t="b">
        <f>VLOOKUP($A739,'Sheet1 - Table (1)'!$A$8:$AG$1186,COLUMN(Q$7),FALSE)</f>
        <v>1</v>
      </c>
      <c r="R739" s="80" t="b">
        <f>VLOOKUP($A739,'Sheet1 - Table (1)'!$A$8:$AG$1186,COLUMN(R$7),FALSE)</f>
        <v>1</v>
      </c>
      <c r="S739" s="80" t="b">
        <f>VLOOKUP($A739,'Sheet1 - Table (1)'!$A$8:$AG$1186,COLUMN(S$7),FALSE)</f>
        <v>1</v>
      </c>
      <c r="T739" s="80" t="b">
        <f>VLOOKUP($A739,'Sheet1 - Table (1)'!$A$8:$AG$1186,COLUMN(T$7),FALSE)</f>
        <v>1</v>
      </c>
      <c r="U739" s="80" t="str">
        <f t="shared" si="131"/>
        <v>FR-IT-NE-SP-GE-UK</v>
      </c>
      <c r="V739" s="80" t="str">
        <f>VLOOKUP($A739,'Sheet1 - Table (1)'!$A$8:$AG$1186,COLUMN(V$7)+3,FALSE)</f>
        <v>LU - SICAV - Parte 1</v>
      </c>
      <c r="W739" s="80" t="str">
        <f>VLOOKUP(A739,'Sheet1 - Table (1)'!$A$8:$AF$10075,MATCH($W$8,'Sheet1 - Table (1)'!$10:$10,0),FALSE)</f>
        <v>Détermination des Prix Quotidien</v>
      </c>
      <c r="X739" s="80" t="str">
        <f>VLOOKUP(A739,'Sheet1 - Table (1)'!$A$8:$AAB$10075,MATCH($X$8,'Sheet1 - Table (1)'!$10:$10,0),FALSE)</f>
        <v>Full</v>
      </c>
      <c r="Y739" s="96" t="str">
        <f t="shared" si="136"/>
        <v>ETF</v>
      </c>
      <c r="AA739" s="96" t="s">
        <v>1823</v>
      </c>
      <c r="AB739" s="96" t="s">
        <v>2858</v>
      </c>
      <c r="AC739" s="214" t="s">
        <v>155</v>
      </c>
      <c r="AD739" s="214" t="s">
        <v>2858</v>
      </c>
      <c r="AE739" s="96" t="s">
        <v>2858</v>
      </c>
      <c r="AF739" s="246" t="s">
        <v>2858</v>
      </c>
      <c r="AG739" s="96" t="s">
        <v>2864</v>
      </c>
      <c r="AI739" s="96" t="s">
        <v>155</v>
      </c>
      <c r="AJ739" s="96" t="s">
        <v>155</v>
      </c>
      <c r="AK739" s="96" t="s">
        <v>155</v>
      </c>
      <c r="AL739" s="96" t="s">
        <v>2858</v>
      </c>
      <c r="AM739" s="96" t="str">
        <f t="shared" si="141"/>
        <v>Actions étrangères hedged</v>
      </c>
      <c r="AO739" s="96" t="s">
        <v>2858</v>
      </c>
      <c r="AP739" s="96" t="s">
        <v>2110</v>
      </c>
      <c r="AS739" s="101" t="str">
        <f t="shared" si="142"/>
        <v/>
      </c>
      <c r="AX739" s="101">
        <v>1</v>
      </c>
      <c r="BP739" s="101">
        <v>1</v>
      </c>
      <c r="BX739" s="121" t="s">
        <v>1851</v>
      </c>
      <c r="BZ739" s="101" t="str">
        <f>IF(AJ739="Obligations",AP739&amp;" "&amp;AI739&amp;" "&amp;IF(AQ739&lt;3.5,"SHORT",IF(AQ739&gt;8,"LONG","MID")),"")</f>
        <v/>
      </c>
      <c r="CA739" s="101" t="s">
        <v>4050</v>
      </c>
      <c r="CB739" s="101" t="s">
        <v>3777</v>
      </c>
      <c r="CC739" s="101" t="s">
        <v>4001</v>
      </c>
      <c r="CD739" s="42" t="s">
        <v>4374</v>
      </c>
      <c r="CE739" s="42" t="s">
        <v>4374</v>
      </c>
      <c r="CF739" s="42" t="str">
        <f>IFERROR(VLOOKUP(Funds[[#This Row],[Code ISIN]],[1]GLOBAL!$C$1:$L$27,10,FALSE)," ")</f>
        <v xml:space="preserve"> </v>
      </c>
      <c r="CG739" s="42" t="s">
        <v>4374</v>
      </c>
      <c r="CH739" s="42" t="s">
        <v>4374</v>
      </c>
      <c r="CI739" s="42" t="s">
        <v>4374</v>
      </c>
      <c r="CK739" s="96" t="s">
        <v>4374</v>
      </c>
      <c r="CL739" s="246" t="str">
        <f>VLOOKUP(Funds[[#This Row],[Code ISIN]],'Sheet1 - Table (1)'!$A$10:$AF$110017,MATCH("Funds Liquidity",'Sheet1 - Table (1)'!$10:$10,0),FALSE)</f>
        <v>Jour</v>
      </c>
      <c r="CM739" s="246" t="s">
        <v>155</v>
      </c>
      <c r="CN739" s="246" t="s">
        <v>155</v>
      </c>
    </row>
    <row r="740" spans="1:94">
      <c r="A740" s="80" t="s">
        <v>2103</v>
      </c>
      <c r="B740" s="305">
        <f>IF(ISERROR(VALUE(VLOOKUP($A740,'Sheet1 - Table (1)'!$A$8:$AG$1186,COLUMN(B$7),FALSE))),VLOOKUP(A740,TK_MANQUANTS,2,FALSE),IF(VALUE(VLOOKUP($A740,'Sheet1 - Table (1)'!$A$8:$AG$1186,COLUMN(B$7),FALSE))=0,VLOOKUP(A740,TK_MANQUANTS,2,FALSE),VALUE(VLOOKUP($A740,'Sheet1 - Table (1)'!$A$8:$AG$1186,COLUMN(B$7),FALSE))))</f>
        <v>33096815</v>
      </c>
      <c r="C740" s="80" t="str">
        <f>VLOOKUP($A740,'Sheet1 - Table (1)'!$A$8:$AG$1186,COLUMN(C$7),FALSE)</f>
        <v>Swisscanto (CH) IBF Wld (ex CHF) Gov hdg GTH CHF</v>
      </c>
      <c r="D740" s="82">
        <f>VLOOKUP($A740,'Sheet1 - Table (1)'!$A$8:$AG$1186,COLUMN(D$7),FALSE)</f>
        <v>44196</v>
      </c>
      <c r="E740" s="124">
        <v>0.17</v>
      </c>
      <c r="F740" s="80">
        <f>VLOOKUP($A740,'Sheet1 - Table (1)'!$A$8:$AG$1186,COLUMN(F$7),FALSE)</f>
        <v>0</v>
      </c>
      <c r="G740" s="80" t="str">
        <f>VLOOKUP($A740,'Sheet1 - Table (1)'!$A$8:$AG$1186,COLUMN(G$7),FALSE)</f>
        <v>Switzerland</v>
      </c>
      <c r="H740" s="80" t="str">
        <f>VLOOKUP($A740,'Sheet1 - Table (1)'!$A$8:$AG$1186,COLUMN(H$7),FALSE)</f>
        <v>CHF</v>
      </c>
      <c r="I740" s="80" t="str">
        <f>VLOOKUP($A740,'Sheet1 - Table (1)'!$A$8:$AG$1186,COLUMN(I$7),FALSE)</f>
        <v>Fonds de placement</v>
      </c>
      <c r="J740" s="80" t="str">
        <f>VLOOKUP($A740,'Sheet1 - Table (1)'!$A$8:$AG$1186,COLUMN(J$7),FALSE)</f>
        <v>Obligation</v>
      </c>
      <c r="K740" s="82">
        <f>VLOOKUP($A740,'Sheet1 - Table (1)'!$A$8:$AG$1186,COLUMN(K$7),FALSE)</f>
        <v>44255</v>
      </c>
      <c r="L740" s="80">
        <f>VLOOKUP($A740,'Sheet1 - Table (1)'!$A$8:$AG$1186,COLUMN(L$7),FALSE)</f>
        <v>1199.1862599999999</v>
      </c>
      <c r="M740" s="80" t="str">
        <f>VLOOKUP($A740,'Sheet1 - Table (1)'!$A$8:$AG$1186,COLUMN(M$7),FALSE)</f>
        <v>Retained</v>
      </c>
      <c r="N740" s="80">
        <f>VLOOKUP($A740,'Sheet1 - Table (1)'!$A$8:$AG$1186,COLUMN(N$7),FALSE)</f>
        <v>0</v>
      </c>
      <c r="O740" s="80">
        <f>VLOOKUP($A740,'Sheet1 - Table (1)'!$A$8:$AG$1186,COLUMN(O$7),FALSE)</f>
        <v>0</v>
      </c>
      <c r="P740" s="80">
        <f>VLOOKUP($A740,'Sheet1 - Table (1)'!$A$8:$AG$1186,COLUMN(P$7),FALSE)</f>
        <v>0</v>
      </c>
      <c r="Q740" s="80">
        <f>VLOOKUP($A740,'Sheet1 - Table (1)'!$A$8:$AG$1186,COLUMN(Q$7),FALSE)</f>
        <v>0</v>
      </c>
      <c r="R740" s="80">
        <f>VLOOKUP($A740,'Sheet1 - Table (1)'!$A$8:$AG$1186,COLUMN(R$7),FALSE)</f>
        <v>0</v>
      </c>
      <c r="S740" s="80">
        <f>VLOOKUP($A740,'Sheet1 - Table (1)'!$A$8:$AG$1186,COLUMN(S$7),FALSE)</f>
        <v>0</v>
      </c>
      <c r="T740" s="80">
        <f>VLOOKUP($A740,'Sheet1 - Table (1)'!$A$8:$AG$1186,COLUMN(T$7),FALSE)</f>
        <v>0</v>
      </c>
      <c r="U740" s="80" t="str">
        <f t="shared" si="131"/>
        <v/>
      </c>
      <c r="V740" s="80" t="str">
        <f>VLOOKUP($A740,'Sheet1 - Table (1)'!$A$8:$AG$1186,COLUMN(V$7)+3,FALSE)</f>
        <v>CH - Uebrige Fds tradit. Anl.</v>
      </c>
      <c r="W740" s="80" t="str">
        <f>VLOOKUP(A740,'Sheet1 - Table (1)'!$A$8:$AF$10075,MATCH($W$8,'Sheet1 - Table (1)'!$10:$10,0),FALSE)</f>
        <v>Détermination des Prix Quotidien</v>
      </c>
      <c r="X740" s="80" t="str">
        <f>VLOOKUP(A740,'Sheet1 - Table (1)'!$A$8:$AAB$10075,MATCH($X$8,'Sheet1 - Table (1)'!$10:$10,0),FALSE)</f>
        <v>Optimized</v>
      </c>
      <c r="Y740" s="96" t="str">
        <f t="shared" si="136"/>
        <v>Fonds de placement</v>
      </c>
      <c r="AA740" s="96" t="s">
        <v>1823</v>
      </c>
      <c r="AB740" s="96" t="s">
        <v>2481</v>
      </c>
      <c r="AC740" s="214" t="s">
        <v>140</v>
      </c>
      <c r="AD740" s="214" t="s">
        <v>2481</v>
      </c>
      <c r="AE740" s="96" t="s">
        <v>2481</v>
      </c>
      <c r="AF740" s="246" t="s">
        <v>2481</v>
      </c>
      <c r="AI740" s="96" t="s">
        <v>785</v>
      </c>
      <c r="AJ740" s="96" t="s">
        <v>140</v>
      </c>
      <c r="AK740" s="96" t="s">
        <v>140</v>
      </c>
      <c r="AL740" s="96" t="s">
        <v>2481</v>
      </c>
      <c r="AM740" s="96" t="str">
        <f t="shared" si="141"/>
        <v>Obligations étrangères hedged</v>
      </c>
      <c r="AO740" s="96" t="s">
        <v>2481</v>
      </c>
      <c r="AP740" s="96" t="s">
        <v>74</v>
      </c>
      <c r="AQ740" s="96">
        <v>7.53</v>
      </c>
      <c r="AR740" s="101">
        <v>1.04E-2</v>
      </c>
      <c r="AS740" s="101">
        <f t="shared" si="142"/>
        <v>8.6999999999999994E-3</v>
      </c>
      <c r="AT740" s="101">
        <v>0.78120000000000001</v>
      </c>
      <c r="AU740" s="101">
        <v>9.7699999999999995E-2</v>
      </c>
      <c r="AV740" s="101">
        <v>0.1211</v>
      </c>
      <c r="AX740" s="101">
        <v>1</v>
      </c>
      <c r="BK740" s="101">
        <v>0.41599999999999998</v>
      </c>
      <c r="BL740" s="101">
        <v>5.7799999999999997E-2</v>
      </c>
      <c r="BM740" s="101">
        <v>1.35E-2</v>
      </c>
      <c r="BN740" s="101">
        <v>0.33660000000000001</v>
      </c>
      <c r="BO740" s="101">
        <v>1.6199999999999999E-2</v>
      </c>
      <c r="BP740" s="101">
        <v>8.5900000000000004E-2</v>
      </c>
      <c r="BQ740" s="101">
        <v>5.0700000000000002E-2</v>
      </c>
      <c r="BR740" s="101">
        <v>2.3300000000000001E-2</v>
      </c>
      <c r="BT740" s="101">
        <v>8.0000000000000004E-4</v>
      </c>
      <c r="BU740" s="101">
        <v>2.0000000000000001E-4</v>
      </c>
      <c r="BV740" s="101">
        <v>1</v>
      </c>
      <c r="BW740" s="101">
        <v>0</v>
      </c>
      <c r="BX740" s="121" t="s">
        <v>1854</v>
      </c>
      <c r="BY740" s="101" t="s">
        <v>1067</v>
      </c>
      <c r="BZ740" s="101" t="str">
        <f>IF(AJ740="Obligations",AP740&amp;" "&amp;AI740&amp;" "&amp;IF(AI740="High Yield",IF(AQ740&lt;2.5,"SHORT",IF(AQ740&gt;4,"LONG","MID")),IF(AQ740&lt;3.5,"SHORT",IF(AQ740&gt;8,"LONG","MID"))),"")</f>
        <v>Courbe Monde Gouvernements MID</v>
      </c>
      <c r="CA740" s="101" t="s">
        <v>70</v>
      </c>
      <c r="CB740" s="101"/>
      <c r="CC740" s="101" t="s">
        <v>70</v>
      </c>
      <c r="CD740" s="42" t="s">
        <v>4374</v>
      </c>
      <c r="CE740" s="42" t="s">
        <v>4374</v>
      </c>
      <c r="CF740" s="42" t="str">
        <f>IFERROR(VLOOKUP(Funds[[#This Row],[Code ISIN]],[1]GLOBAL!$C$1:$L$27,10,FALSE)," ")</f>
        <v xml:space="preserve"> </v>
      </c>
      <c r="CG740" s="42" t="s">
        <v>4374</v>
      </c>
      <c r="CH740" s="42" t="s">
        <v>4374</v>
      </c>
      <c r="CI740" s="42" t="s">
        <v>4374</v>
      </c>
      <c r="CJ740" s="123">
        <v>42734</v>
      </c>
      <c r="CK740" s="96" t="s">
        <v>4374</v>
      </c>
      <c r="CL740" s="246" t="str">
        <f>VLOOKUP(Funds[[#This Row],[Code ISIN]],'Sheet1 - Table (1)'!$A$10:$AF$110017,MATCH("Funds Liquidity",'Sheet1 - Table (1)'!$10:$10,0),FALSE)</f>
        <v>Jour</v>
      </c>
    </row>
    <row r="741" spans="1:94">
      <c r="A741" s="157" t="s">
        <v>1654</v>
      </c>
      <c r="B741" s="305">
        <f>IF(ISERROR(VALUE(VLOOKUP($A741,'Sheet1 - Table (1)'!$A$8:$AG$1186,COLUMN(B$7),FALSE))),VLOOKUP(A741,TK_MANQUANTS,2,FALSE),IF(VALUE(VLOOKUP($A741,'Sheet1 - Table (1)'!$A$8:$AG$1186,COLUMN(B$7),FALSE))=0,VLOOKUP(A741,TK_MANQUANTS,2,FALSE),VALUE(VLOOKUP($A741,'Sheet1 - Table (1)'!$A$8:$AG$1186,COLUMN(B$7),FALSE))))</f>
        <v>21580450</v>
      </c>
      <c r="C741" s="80" t="str">
        <f>VLOOKUP($A741,'Sheet1 - Table (1)'!$A$8:$AG$1186,COLUMN(C$7),FALSE)</f>
        <v>Swisscanto (CH) IBF World Rest Govt. FA CHF</v>
      </c>
      <c r="D741" s="82">
        <f>VLOOKUP($A741,'Sheet1 - Table (1)'!$A$8:$AG$1186,COLUMN(D$7),FALSE)</f>
        <v>44196</v>
      </c>
      <c r="E741" s="124">
        <f>VLOOKUP($A741,'Sheet1 - Table (1)'!$A$8:$AG$1186,COLUMN(E$7),FALSE)</f>
        <v>0.28999999999999998</v>
      </c>
      <c r="F741" s="80">
        <f>VLOOKUP($A741,'Sheet1 - Table (1)'!$A$8:$AG$1186,COLUMN(F$7),FALSE)</f>
        <v>0</v>
      </c>
      <c r="G741" s="80" t="str">
        <f>VLOOKUP($A741,'Sheet1 - Table (1)'!$A$8:$AG$1186,COLUMN(G$7),FALSE)</f>
        <v>Switzerland</v>
      </c>
      <c r="H741" s="80" t="str">
        <f>VLOOKUP($A741,'Sheet1 - Table (1)'!$A$8:$AG$1186,COLUMN(H$7),FALSE)</f>
        <v>CHF</v>
      </c>
      <c r="I741" s="80" t="str">
        <f>VLOOKUP($A741,'Sheet1 - Table (1)'!$A$8:$AG$1186,COLUMN(I$7),FALSE)</f>
        <v>Fonds de placement</v>
      </c>
      <c r="J741" s="80" t="str">
        <f>VLOOKUP($A741,'Sheet1 - Table (1)'!$A$8:$AG$1186,COLUMN(J$7),FALSE)</f>
        <v>Obligation</v>
      </c>
      <c r="K741" s="82">
        <f>VLOOKUP($A741,'Sheet1 - Table (1)'!$A$8:$AG$1186,COLUMN(K$7),FALSE)</f>
        <v>44255</v>
      </c>
      <c r="L741" s="80">
        <f>VLOOKUP($A741,'Sheet1 - Table (1)'!$A$8:$AG$1186,COLUMN(L$7),FALSE)</f>
        <v>82.909828000000005</v>
      </c>
      <c r="M741" s="80" t="str">
        <f>VLOOKUP($A741,'Sheet1 - Table (1)'!$A$8:$AG$1186,COLUMN(M$7),FALSE)</f>
        <v>Paid</v>
      </c>
      <c r="N741" s="80">
        <f>VLOOKUP($A741,'Sheet1 - Table (1)'!$A$8:$AG$1186,COLUMN(N$7),FALSE)</f>
        <v>0</v>
      </c>
      <c r="O741" s="80">
        <f>VLOOKUP($A741,'Sheet1 - Table (1)'!$A$8:$AG$1186,COLUMN(O$7),FALSE)</f>
        <v>0</v>
      </c>
      <c r="P741" s="80">
        <f>VLOOKUP($A741,'Sheet1 - Table (1)'!$A$8:$AG$1186,COLUMN(P$7),FALSE)</f>
        <v>0</v>
      </c>
      <c r="Q741" s="80">
        <f>VLOOKUP($A741,'Sheet1 - Table (1)'!$A$8:$AG$1186,COLUMN(Q$7),FALSE)</f>
        <v>0</v>
      </c>
      <c r="R741" s="80">
        <f>VLOOKUP($A741,'Sheet1 - Table (1)'!$A$8:$AG$1186,COLUMN(R$7),FALSE)</f>
        <v>0</v>
      </c>
      <c r="S741" s="80" t="b">
        <f>VLOOKUP($A741,'Sheet1 - Table (1)'!$A$8:$AG$1186,COLUMN(S$7),FALSE)</f>
        <v>1</v>
      </c>
      <c r="T741" s="80">
        <f>VLOOKUP($A741,'Sheet1 - Table (1)'!$A$8:$AG$1186,COLUMN(T$7),FALSE)</f>
        <v>0</v>
      </c>
      <c r="U741" s="80" t="str">
        <f t="shared" si="131"/>
        <v>GE</v>
      </c>
      <c r="V741" s="80" t="str">
        <f>VLOOKUP($A741,'Sheet1 - Table (1)'!$A$8:$AG$1186,COLUMN(V$7)+3,FALSE)</f>
        <v>CH - Uebrige Fds tradit. Anl.</v>
      </c>
      <c r="W741" s="80" t="str">
        <f>VLOOKUP(A741,'Sheet1 - Table (1)'!$A$8:$AF$10075,MATCH($W$8,'Sheet1 - Table (1)'!$10:$10,0),FALSE)</f>
        <v>Détermination des Prix Quotidien</v>
      </c>
      <c r="X741" s="80" t="str">
        <f>VLOOKUP(A741,'Sheet1 - Table (1)'!$A$8:$AAB$10075,MATCH($X$8,'Sheet1 - Table (1)'!$10:$10,0),FALSE)</f>
        <v>Optimized</v>
      </c>
      <c r="Y741" s="96" t="str">
        <f t="shared" si="136"/>
        <v>Fonds de placement</v>
      </c>
      <c r="AA741" s="96" t="s">
        <v>1823</v>
      </c>
      <c r="AB741" s="96" t="s">
        <v>2481</v>
      </c>
      <c r="AC741" s="214" t="s">
        <v>140</v>
      </c>
      <c r="AD741" s="214" t="s">
        <v>2481</v>
      </c>
      <c r="AE741" s="96" t="s">
        <v>2481</v>
      </c>
      <c r="AF741" s="246" t="s">
        <v>2481</v>
      </c>
      <c r="AI741" s="96" t="s">
        <v>785</v>
      </c>
      <c r="AJ741" s="96" t="s">
        <v>140</v>
      </c>
      <c r="AK741" s="96" t="s">
        <v>140</v>
      </c>
      <c r="AL741" s="96" t="s">
        <v>2481</v>
      </c>
      <c r="AM741" s="96" t="str">
        <f t="shared" si="141"/>
        <v>Obligations étrangères</v>
      </c>
      <c r="AO741" s="96" t="s">
        <v>2481</v>
      </c>
      <c r="AP741" s="96" t="s">
        <v>74</v>
      </c>
      <c r="AQ741" s="96">
        <v>6.01</v>
      </c>
      <c r="AR741" s="101">
        <v>3.5999999999999997E-2</v>
      </c>
      <c r="AS741" s="101">
        <f t="shared" si="142"/>
        <v>3.3099999999999997E-2</v>
      </c>
      <c r="AT741" s="101">
        <v>0.4224</v>
      </c>
      <c r="AU741" s="101">
        <v>0.4481</v>
      </c>
      <c r="AV741" s="101">
        <v>0.1295</v>
      </c>
      <c r="BA741" s="101">
        <v>0.4738</v>
      </c>
      <c r="BI741" s="101">
        <v>0.5262</v>
      </c>
      <c r="BM741" s="101">
        <v>0.4738</v>
      </c>
      <c r="BQ741" s="101">
        <v>0.19950000000000001</v>
      </c>
      <c r="BR741" s="101">
        <v>0.32669999999999999</v>
      </c>
      <c r="BY741" s="101" t="s">
        <v>1658</v>
      </c>
      <c r="BZ741" s="101" t="s">
        <v>1805</v>
      </c>
      <c r="CA741" s="101" t="s">
        <v>70</v>
      </c>
      <c r="CB741" s="101"/>
      <c r="CC741" s="101" t="s">
        <v>70</v>
      </c>
      <c r="CD741" s="42" t="s">
        <v>4374</v>
      </c>
      <c r="CE741" s="42" t="s">
        <v>4374</v>
      </c>
      <c r="CF741" s="42" t="str">
        <f>IFERROR(VLOOKUP(Funds[[#This Row],[Code ISIN]],[1]GLOBAL!$C$1:$L$27,10,FALSE)," ")</f>
        <v xml:space="preserve"> </v>
      </c>
      <c r="CG741" s="42" t="s">
        <v>4374</v>
      </c>
      <c r="CH741" s="42" t="s">
        <v>4374</v>
      </c>
      <c r="CI741" s="42" t="s">
        <v>4374</v>
      </c>
      <c r="CJ741" s="123">
        <v>42734</v>
      </c>
      <c r="CK741" s="96" t="s">
        <v>4374</v>
      </c>
      <c r="CL741" s="246" t="str">
        <f>VLOOKUP(Funds[[#This Row],[Code ISIN]],'Sheet1 - Table (1)'!$A$10:$AF$110017,MATCH("Funds Liquidity",'Sheet1 - Table (1)'!$10:$10,0),FALSE)</f>
        <v>Jour</v>
      </c>
    </row>
    <row r="742" spans="1:94">
      <c r="A742" s="158" t="s">
        <v>2131</v>
      </c>
      <c r="B742" s="305">
        <f>IF(ISERROR(VALUE(VLOOKUP($A742,'Sheet1 - Table (1)'!$A$8:$AG$1186,COLUMN(B$7),FALSE))),VLOOKUP(A742,TK_MANQUANTS,2,FALSE),IF(VALUE(VLOOKUP($A742,'Sheet1 - Table (1)'!$A$8:$AG$1186,COLUMN(B$7),FALSE))=0,VLOOKUP(A742,TK_MANQUANTS,2,FALSE),VALUE(VLOOKUP($A742,'Sheet1 - Table (1)'!$A$8:$AG$1186,COLUMN(B$7),FALSE))))</f>
        <v>22253992</v>
      </c>
      <c r="C742" s="80" t="str">
        <f>VLOOKUP($A742,'Sheet1 - Table (1)'!$A$8:$AG$1186,COLUMN(C$7),FALSE)</f>
        <v>SWC (LU) BF Emerging Markets Absol. Return GTH CHF</v>
      </c>
      <c r="D742" s="82">
        <f>VLOOKUP($A742,'Sheet1 - Table (1)'!$A$8:$AG$1186,COLUMN(D$7),FALSE)</f>
        <v>43496</v>
      </c>
      <c r="E742" s="124">
        <f>VLOOKUP($A742,'Sheet1 - Table (1)'!$A$8:$AG$1186,COLUMN(E$7),FALSE)</f>
        <v>0.52</v>
      </c>
      <c r="F742" s="80" t="b">
        <f>VLOOKUP($A742,'Sheet1 - Table (1)'!$A$8:$AG$1186,COLUMN(F$7),FALSE)</f>
        <v>1</v>
      </c>
      <c r="G742" s="80" t="str">
        <f>VLOOKUP($A742,'Sheet1 - Table (1)'!$A$8:$AG$1186,COLUMN(G$7),FALSE)</f>
        <v>Luxembourg</v>
      </c>
      <c r="H742" s="80" t="str">
        <f>VLOOKUP($A742,'Sheet1 - Table (1)'!$A$8:$AG$1186,COLUMN(H$7),FALSE)</f>
        <v>CHF</v>
      </c>
      <c r="I742" s="80" t="str">
        <f>VLOOKUP($A742,'Sheet1 - Table (1)'!$A$8:$AG$1186,COLUMN(I$7),FALSE)</f>
        <v>Fonds de placement</v>
      </c>
      <c r="J742" s="80" t="str">
        <f>VLOOKUP($A742,'Sheet1 - Table (1)'!$A$8:$AG$1186,COLUMN(J$7),FALSE)</f>
        <v>Obligation</v>
      </c>
      <c r="K742" s="82">
        <f>VLOOKUP($A742,'Sheet1 - Table (1)'!$A$8:$AG$1186,COLUMN(K$7),FALSE)</f>
        <v>0</v>
      </c>
      <c r="L742" s="80">
        <f>VLOOKUP($A742,'Sheet1 - Table (1)'!$A$8:$AG$1186,COLUMN(L$7),FALSE)</f>
        <v>0</v>
      </c>
      <c r="M742" s="80" t="str">
        <f>VLOOKUP($A742,'Sheet1 - Table (1)'!$A$8:$AG$1186,COLUMN(M$7),FALSE)</f>
        <v>Retained</v>
      </c>
      <c r="N742" s="80">
        <f>VLOOKUP($A742,'Sheet1 - Table (1)'!$A$8:$AG$1186,COLUMN(N$7),FALSE)</f>
        <v>0</v>
      </c>
      <c r="O742" s="80" t="b">
        <f>VLOOKUP($A742,'Sheet1 - Table (1)'!$A$8:$AG$1186,COLUMN(O$7),FALSE)</f>
        <v>1</v>
      </c>
      <c r="P742" s="80" t="b">
        <f>VLOOKUP($A742,'Sheet1 - Table (1)'!$A$8:$AG$1186,COLUMN(P$7),FALSE)</f>
        <v>1</v>
      </c>
      <c r="Q742" s="80" t="b">
        <f>VLOOKUP($A742,'Sheet1 - Table (1)'!$A$8:$AG$1186,COLUMN(Q$7),FALSE)</f>
        <v>1</v>
      </c>
      <c r="R742" s="80" t="b">
        <f>VLOOKUP($A742,'Sheet1 - Table (1)'!$A$8:$AG$1186,COLUMN(R$7),FALSE)</f>
        <v>1</v>
      </c>
      <c r="S742" s="80" t="b">
        <f>VLOOKUP($A742,'Sheet1 - Table (1)'!$A$8:$AG$1186,COLUMN(S$7),FALSE)</f>
        <v>1</v>
      </c>
      <c r="T742" s="80" t="b">
        <f>VLOOKUP($A742,'Sheet1 - Table (1)'!$A$8:$AG$1186,COLUMN(T$7),FALSE)</f>
        <v>1</v>
      </c>
      <c r="U742" s="80" t="str">
        <f t="shared" si="131"/>
        <v>FR-IT-NE-SP-GE-UK</v>
      </c>
      <c r="V742" s="80" t="str">
        <f>VLOOKUP($A742,'Sheet1 - Table (1)'!$A$8:$AG$1186,COLUMN(V$7)+3,FALSE)</f>
        <v>LU - FCP - Parte 1</v>
      </c>
      <c r="W742" s="80" t="str">
        <f>VLOOKUP(A742,'Sheet1 - Table (1)'!$A$8:$AF$10075,MATCH($W$8,'Sheet1 - Table (1)'!$10:$10,0),FALSE)</f>
        <v>Détermination des Prix Quotidien</v>
      </c>
      <c r="X742" s="80">
        <f>VLOOKUP(A742,'Sheet1 - Table (1)'!$A$8:$AAB$10075,MATCH($X$8,'Sheet1 - Table (1)'!$10:$10,0),FALSE)</f>
        <v>0</v>
      </c>
      <c r="Y742" s="132" t="str">
        <f t="shared" si="136"/>
        <v>Fonds de placement</v>
      </c>
      <c r="Z742" s="132"/>
      <c r="AA742" s="132" t="s">
        <v>1823</v>
      </c>
      <c r="AB742" s="132" t="s">
        <v>2481</v>
      </c>
      <c r="AC742" s="216" t="s">
        <v>140</v>
      </c>
      <c r="AD742" s="216" t="s">
        <v>2064</v>
      </c>
      <c r="AE742" s="132" t="s">
        <v>2542</v>
      </c>
      <c r="AF742" s="246" t="s">
        <v>2546</v>
      </c>
      <c r="AG742" s="132" t="s">
        <v>2870</v>
      </c>
      <c r="AH742" s="132"/>
      <c r="AI742" s="132" t="s">
        <v>137</v>
      </c>
      <c r="AJ742" s="132" t="s">
        <v>793</v>
      </c>
      <c r="AK742" s="132" t="s">
        <v>140</v>
      </c>
      <c r="AL742" s="132" t="s">
        <v>2481</v>
      </c>
      <c r="AM742" s="132" t="str">
        <f t="shared" si="141"/>
        <v>Obligations étrangères hedged</v>
      </c>
      <c r="AN742" s="132"/>
      <c r="AO742" s="96" t="s">
        <v>2481</v>
      </c>
      <c r="AP742" s="132" t="s">
        <v>118</v>
      </c>
      <c r="AQ742" s="132">
        <v>0.77</v>
      </c>
      <c r="AR742" s="126">
        <v>7.6E-3</v>
      </c>
      <c r="AS742" s="126">
        <f t="shared" si="142"/>
        <v>2.4000000000000002E-3</v>
      </c>
      <c r="AT742" s="126">
        <v>0.15859999999999999</v>
      </c>
      <c r="AU742" s="126">
        <v>6.1600000000000002E-2</v>
      </c>
      <c r="AV742" s="126">
        <v>0.19939999999999999</v>
      </c>
      <c r="AW742" s="126">
        <v>0.58040000000000003</v>
      </c>
      <c r="AX742" s="126">
        <v>1</v>
      </c>
      <c r="AY742" s="126"/>
      <c r="AZ742" s="126"/>
      <c r="BA742" s="126"/>
      <c r="BB742" s="126"/>
      <c r="BC742" s="126"/>
      <c r="BD742" s="126"/>
      <c r="BE742" s="126"/>
      <c r="BF742" s="126"/>
      <c r="BG742" s="126"/>
      <c r="BH742" s="126"/>
      <c r="BI742" s="126"/>
      <c r="BJ742" s="126"/>
      <c r="BK742" s="126"/>
      <c r="BL742" s="126"/>
      <c r="BM742" s="126"/>
      <c r="BN742" s="126"/>
      <c r="BO742" s="126"/>
      <c r="BP742" s="126"/>
      <c r="BQ742" s="126"/>
      <c r="BR742" s="126">
        <v>1</v>
      </c>
      <c r="BS742" s="132"/>
      <c r="BT742" s="132"/>
      <c r="BU742" s="132"/>
      <c r="BV742" s="126"/>
      <c r="BW742" s="126"/>
      <c r="BX742" s="135"/>
      <c r="BY742" s="126"/>
      <c r="BZ742" s="132"/>
      <c r="CA742" s="101" t="s">
        <v>70</v>
      </c>
      <c r="CB742" s="101"/>
      <c r="CC742" s="101" t="s">
        <v>70</v>
      </c>
      <c r="CD742" s="42" t="s">
        <v>4374</v>
      </c>
      <c r="CE742" s="42" t="s">
        <v>4374</v>
      </c>
      <c r="CF742" s="42" t="str">
        <f>IFERROR(VLOOKUP(Funds[[#This Row],[Code ISIN]],[1]GLOBAL!$C$1:$L$27,10,FALSE)," ")</f>
        <v xml:space="preserve"> </v>
      </c>
      <c r="CG742" s="42" t="s">
        <v>4374</v>
      </c>
      <c r="CH742" s="42" t="s">
        <v>4374</v>
      </c>
      <c r="CI742" s="42" t="s">
        <v>4374</v>
      </c>
      <c r="CJ742" s="140">
        <v>43039</v>
      </c>
      <c r="CK742" s="96" t="s">
        <v>4374</v>
      </c>
      <c r="CL742" s="246" t="str">
        <f>VLOOKUP(Funds[[#This Row],[Code ISIN]],'Sheet1 - Table (1)'!$A$10:$AF$110017,MATCH("Funds Liquidity",'Sheet1 - Table (1)'!$10:$10,0),FALSE)</f>
        <v>Jour</v>
      </c>
      <c r="CP742" s="246" t="s">
        <v>2870</v>
      </c>
    </row>
    <row r="743" spans="1:94">
      <c r="A743" s="158" t="s">
        <v>2133</v>
      </c>
      <c r="B743" s="305">
        <f>IF(ISERROR(VALUE(VLOOKUP($A743,'Sheet1 - Table (1)'!$A$8:$AG$1186,COLUMN(B$7),FALSE))),VLOOKUP(A743,TK_MANQUANTS,2,FALSE),IF(VALUE(VLOOKUP($A743,'Sheet1 - Table (1)'!$A$8:$AG$1186,COLUMN(B$7),FALSE))=0,VLOOKUP(A743,TK_MANQUANTS,2,FALSE),VALUE(VLOOKUP($A743,'Sheet1 - Table (1)'!$A$8:$AG$1186,COLUMN(B$7),FALSE))))</f>
        <v>22254068</v>
      </c>
      <c r="C743" s="80" t="str">
        <f>VLOOKUP($A743,'Sheet1 - Table (1)'!$A$8:$AG$1186,COLUMN(C$7),FALSE)</f>
        <v>Swisscanto (LU) BF Emerging Absolute Rtn BF</v>
      </c>
      <c r="D743" s="82"/>
      <c r="E743" s="119">
        <v>0</v>
      </c>
      <c r="F743" s="80" t="b">
        <f>VLOOKUP($A743,'Sheet1 - Table (1)'!$A$8:$AG$1186,COLUMN(F$7),FALSE)</f>
        <v>1</v>
      </c>
      <c r="G743" s="80" t="str">
        <f>VLOOKUP($A743,'Sheet1 - Table (1)'!$A$8:$AG$1186,COLUMN(G$7),FALSE)</f>
        <v>Luxembourg</v>
      </c>
      <c r="H743" s="80" t="str">
        <f>VLOOKUP($A743,'Sheet1 - Table (1)'!$A$8:$AG$1186,COLUMN(H$7),FALSE)</f>
        <v>EUR</v>
      </c>
      <c r="I743" s="80" t="str">
        <f>VLOOKUP($A743,'Sheet1 - Table (1)'!$A$8:$AG$1186,COLUMN(I$7),FALSE)</f>
        <v>Fonds de placement</v>
      </c>
      <c r="J743" s="80" t="str">
        <f>VLOOKUP($A743,'Sheet1 - Table (1)'!$A$8:$AG$1186,COLUMN(J$7),FALSE)</f>
        <v>Obligation</v>
      </c>
      <c r="K743" s="82">
        <f>VLOOKUP($A743,'Sheet1 - Table (1)'!$A$8:$AG$1186,COLUMN(K$7),FALSE)</f>
        <v>44104</v>
      </c>
      <c r="L743" s="80">
        <f>VLOOKUP($A743,'Sheet1 - Table (1)'!$A$8:$AG$1186,COLUMN(L$7),FALSE)</f>
        <v>0</v>
      </c>
      <c r="M743" s="80" t="str">
        <f>VLOOKUP($A743,'Sheet1 - Table (1)'!$A$8:$AG$1186,COLUMN(M$7),FALSE)</f>
        <v>Retained</v>
      </c>
      <c r="N743" s="80">
        <f>VLOOKUP($A743,'Sheet1 - Table (1)'!$A$8:$AG$1186,COLUMN(N$7),FALSE)</f>
        <v>0</v>
      </c>
      <c r="O743" s="80" t="b">
        <f>VLOOKUP($A743,'Sheet1 - Table (1)'!$A$8:$AG$1186,COLUMN(O$7),FALSE)</f>
        <v>1</v>
      </c>
      <c r="P743" s="80" t="b">
        <f>VLOOKUP($A743,'Sheet1 - Table (1)'!$A$8:$AG$1186,COLUMN(P$7),FALSE)</f>
        <v>1</v>
      </c>
      <c r="Q743" s="80" t="b">
        <f>VLOOKUP($A743,'Sheet1 - Table (1)'!$A$8:$AG$1186,COLUMN(Q$7),FALSE)</f>
        <v>1</v>
      </c>
      <c r="R743" s="80" t="b">
        <f>VLOOKUP($A743,'Sheet1 - Table (1)'!$A$8:$AG$1186,COLUMN(R$7),FALSE)</f>
        <v>1</v>
      </c>
      <c r="S743" s="80" t="b">
        <f>VLOOKUP($A743,'Sheet1 - Table (1)'!$A$8:$AG$1186,COLUMN(S$7),FALSE)</f>
        <v>1</v>
      </c>
      <c r="T743" s="80" t="b">
        <f>VLOOKUP($A743,'Sheet1 - Table (1)'!$A$8:$AG$1186,COLUMN(T$7),FALSE)</f>
        <v>1</v>
      </c>
      <c r="U743" s="80" t="str">
        <f t="shared" si="131"/>
        <v>FR-IT-NE-SP-GE-UK</v>
      </c>
      <c r="V743" s="80" t="str">
        <f>VLOOKUP($A743,'Sheet1 - Table (1)'!$A$8:$AG$1186,COLUMN(V$7)+3,FALSE)</f>
        <v>LU - FCP - Parte 1</v>
      </c>
      <c r="W743" s="80" t="str">
        <f>VLOOKUP(A743,'Sheet1 - Table (1)'!$A$8:$AF$10075,MATCH($W$8,'Sheet1 - Table (1)'!$10:$10,0),FALSE)</f>
        <v>Détermination des Prix Quotidien</v>
      </c>
      <c r="X743" s="80">
        <f>VLOOKUP(A743,'Sheet1 - Table (1)'!$A$8:$AAB$10075,MATCH($X$8,'Sheet1 - Table (1)'!$10:$10,0),FALSE)</f>
        <v>0</v>
      </c>
      <c r="Y743" s="132" t="str">
        <f t="shared" si="136"/>
        <v>Fonds de placement</v>
      </c>
      <c r="Z743" s="132"/>
      <c r="AA743" s="132" t="s">
        <v>1823</v>
      </c>
      <c r="AB743" s="132" t="s">
        <v>2481</v>
      </c>
      <c r="AC743" s="216" t="s">
        <v>140</v>
      </c>
      <c r="AD743" s="214" t="s">
        <v>5105</v>
      </c>
      <c r="AE743" s="214" t="s">
        <v>5105</v>
      </c>
      <c r="AF743" s="246" t="s">
        <v>2481</v>
      </c>
      <c r="AG743" s="132"/>
      <c r="AH743" s="132"/>
      <c r="AI743" s="132" t="s">
        <v>137</v>
      </c>
      <c r="AJ743" s="132" t="s">
        <v>793</v>
      </c>
      <c r="AK743" s="132" t="s">
        <v>140</v>
      </c>
      <c r="AL743" s="132" t="s">
        <v>2481</v>
      </c>
      <c r="AM743" s="132" t="str">
        <f t="shared" si="141"/>
        <v>Obligations étrangères</v>
      </c>
      <c r="AN743" s="132"/>
      <c r="AO743" s="96" t="s">
        <v>2481</v>
      </c>
      <c r="AP743" s="132" t="s">
        <v>118</v>
      </c>
      <c r="AQ743" s="132">
        <f>AQ742</f>
        <v>0.77</v>
      </c>
      <c r="AR743" s="126">
        <f>AR742</f>
        <v>7.6E-3</v>
      </c>
      <c r="AS743" s="126">
        <f t="shared" si="142"/>
        <v>7.6E-3</v>
      </c>
      <c r="AT743" s="126">
        <f>AT742</f>
        <v>0.15859999999999999</v>
      </c>
      <c r="AU743" s="126">
        <f>AU742</f>
        <v>6.1600000000000002E-2</v>
      </c>
      <c r="AV743" s="126">
        <f>AV742</f>
        <v>0.19939999999999999</v>
      </c>
      <c r="AW743" s="126">
        <f>AW742</f>
        <v>0.58040000000000003</v>
      </c>
      <c r="AX743" s="126"/>
      <c r="AY743" s="126">
        <v>1</v>
      </c>
      <c r="AZ743" s="126"/>
      <c r="BA743" s="126"/>
      <c r="BB743" s="126"/>
      <c r="BC743" s="126"/>
      <c r="BD743" s="126"/>
      <c r="BE743" s="126"/>
      <c r="BF743" s="126"/>
      <c r="BG743" s="126"/>
      <c r="BH743" s="126"/>
      <c r="BI743" s="126"/>
      <c r="BJ743" s="126"/>
      <c r="BK743" s="126"/>
      <c r="BL743" s="126"/>
      <c r="BM743" s="126"/>
      <c r="BN743" s="126"/>
      <c r="BO743" s="126"/>
      <c r="BP743" s="126"/>
      <c r="BQ743" s="126"/>
      <c r="BR743" s="126">
        <v>1</v>
      </c>
      <c r="BS743" s="132"/>
      <c r="BT743" s="132"/>
      <c r="BU743" s="132"/>
      <c r="BV743" s="126"/>
      <c r="BW743" s="126"/>
      <c r="BX743" s="135"/>
      <c r="BY743" s="126"/>
      <c r="BZ743" s="132"/>
      <c r="CA743" s="101" t="s">
        <v>70</v>
      </c>
      <c r="CB743" s="101"/>
      <c r="CC743" s="101" t="s">
        <v>70</v>
      </c>
      <c r="CD743" s="42" t="s">
        <v>4374</v>
      </c>
      <c r="CE743" s="42" t="s">
        <v>4374</v>
      </c>
      <c r="CF743" s="42" t="str">
        <f>IFERROR(VLOOKUP(Funds[[#This Row],[Code ISIN]],[1]GLOBAL!$C$1:$L$27,10,FALSE)," ")</f>
        <v xml:space="preserve"> </v>
      </c>
      <c r="CG743" s="42" t="s">
        <v>4374</v>
      </c>
      <c r="CH743" s="42" t="s">
        <v>4374</v>
      </c>
      <c r="CI743" s="42" t="s">
        <v>4374</v>
      </c>
      <c r="CJ743" s="140">
        <v>42978</v>
      </c>
      <c r="CK743" s="96" t="s">
        <v>4374</v>
      </c>
      <c r="CL743" s="246" t="str">
        <f>VLOOKUP(Funds[[#This Row],[Code ISIN]],'Sheet1 - Table (1)'!$A$10:$AF$110017,MATCH("Funds Liquidity",'Sheet1 - Table (1)'!$10:$10,0),FALSE)</f>
        <v>Jour</v>
      </c>
    </row>
    <row r="744" spans="1:94">
      <c r="A744" s="158" t="s">
        <v>2134</v>
      </c>
      <c r="B744" s="305">
        <f>IF(ISERROR(VALUE(VLOOKUP($A744,'Sheet1 - Table (1)'!$A$8:$AG$1186,COLUMN(B$7),FALSE))),VLOOKUP(A744,TK_MANQUANTS,2,FALSE),IF(VALUE(VLOOKUP($A744,'Sheet1 - Table (1)'!$A$8:$AG$1186,COLUMN(B$7),FALSE))=0,VLOOKUP(A744,TK_MANQUANTS,2,FALSE),VALUE(VLOOKUP($A744,'Sheet1 - Table (1)'!$A$8:$AG$1186,COLUMN(B$7),FALSE))))</f>
        <v>22254554</v>
      </c>
      <c r="C744" s="80" t="str">
        <f>VLOOKUP($A744,'Sheet1 - Table (1)'!$A$8:$AG$1186,COLUMN(C$7),FALSE)</f>
        <v>SWC (LU) BF Emerging Markets Absol. Return GT</v>
      </c>
      <c r="D744" s="82">
        <f>VLOOKUP($A744,'Sheet1 - Table (1)'!$A$8:$AG$1186,COLUMN(D$7),FALSE)</f>
        <v>43496</v>
      </c>
      <c r="E744" s="124">
        <f>VLOOKUP($A744,'Sheet1 - Table (1)'!$A$8:$AG$1186,COLUMN(E$7),FALSE)</f>
        <v>0.51</v>
      </c>
      <c r="F744" s="80" t="b">
        <f>VLOOKUP($A744,'Sheet1 - Table (1)'!$A$8:$AG$1186,COLUMN(F$7),FALSE)</f>
        <v>1</v>
      </c>
      <c r="G744" s="80" t="str">
        <f>VLOOKUP($A744,'Sheet1 - Table (1)'!$A$8:$AG$1186,COLUMN(G$7),FALSE)</f>
        <v>Luxembourg</v>
      </c>
      <c r="H744" s="80" t="str">
        <f>VLOOKUP($A744,'Sheet1 - Table (1)'!$A$8:$AG$1186,COLUMN(H$7),FALSE)</f>
        <v>USD</v>
      </c>
      <c r="I744" s="80" t="str">
        <f>VLOOKUP($A744,'Sheet1 - Table (1)'!$A$8:$AG$1186,COLUMN(I$7),FALSE)</f>
        <v>Fonds de placement</v>
      </c>
      <c r="J744" s="80" t="str">
        <f>VLOOKUP($A744,'Sheet1 - Table (1)'!$A$8:$AG$1186,COLUMN(J$7),FALSE)</f>
        <v>Obligation</v>
      </c>
      <c r="K744" s="82">
        <f>VLOOKUP($A744,'Sheet1 - Table (1)'!$A$8:$AG$1186,COLUMN(K$7),FALSE)</f>
        <v>0</v>
      </c>
      <c r="L744" s="80">
        <f>VLOOKUP($A744,'Sheet1 - Table (1)'!$A$8:$AG$1186,COLUMN(L$7),FALSE)</f>
        <v>0</v>
      </c>
      <c r="M744" s="80" t="str">
        <f>VLOOKUP($A744,'Sheet1 - Table (1)'!$A$8:$AG$1186,COLUMN(M$7),FALSE)</f>
        <v>Retained</v>
      </c>
      <c r="N744" s="80">
        <f>VLOOKUP($A744,'Sheet1 - Table (1)'!$A$8:$AG$1186,COLUMN(N$7),FALSE)</f>
        <v>0</v>
      </c>
      <c r="O744" s="80" t="b">
        <f>VLOOKUP($A744,'Sheet1 - Table (1)'!$A$8:$AG$1186,COLUMN(O$7),FALSE)</f>
        <v>1</v>
      </c>
      <c r="P744" s="80" t="b">
        <f>VLOOKUP($A744,'Sheet1 - Table (1)'!$A$8:$AG$1186,COLUMN(P$7),FALSE)</f>
        <v>1</v>
      </c>
      <c r="Q744" s="80" t="b">
        <f>VLOOKUP($A744,'Sheet1 - Table (1)'!$A$8:$AG$1186,COLUMN(Q$7),FALSE)</f>
        <v>1</v>
      </c>
      <c r="R744" s="80" t="b">
        <f>VLOOKUP($A744,'Sheet1 - Table (1)'!$A$8:$AG$1186,COLUMN(R$7),FALSE)</f>
        <v>1</v>
      </c>
      <c r="S744" s="80" t="b">
        <f>VLOOKUP($A744,'Sheet1 - Table (1)'!$A$8:$AG$1186,COLUMN(S$7),FALSE)</f>
        <v>1</v>
      </c>
      <c r="T744" s="80" t="b">
        <f>VLOOKUP($A744,'Sheet1 - Table (1)'!$A$8:$AG$1186,COLUMN(T$7),FALSE)</f>
        <v>1</v>
      </c>
      <c r="U744" s="80" t="str">
        <f t="shared" si="131"/>
        <v>FR-IT-NE-SP-GE-UK</v>
      </c>
      <c r="V744" s="80" t="str">
        <f>VLOOKUP($A744,'Sheet1 - Table (1)'!$A$8:$AG$1186,COLUMN(V$7)+3,FALSE)</f>
        <v>LU - FCP - Parte 1</v>
      </c>
      <c r="W744" s="80" t="str">
        <f>VLOOKUP(A744,'Sheet1 - Table (1)'!$A$8:$AF$10075,MATCH($W$8,'Sheet1 - Table (1)'!$10:$10,0),FALSE)</f>
        <v>Détermination des Prix Quotidien</v>
      </c>
      <c r="X744" s="80">
        <f>VLOOKUP(A744,'Sheet1 - Table (1)'!$A$8:$AAB$10075,MATCH($X$8,'Sheet1 - Table (1)'!$10:$10,0),FALSE)</f>
        <v>0</v>
      </c>
      <c r="Y744" s="132" t="str">
        <f t="shared" si="136"/>
        <v>Fonds de placement</v>
      </c>
      <c r="Z744" s="132"/>
      <c r="AA744" s="132" t="s">
        <v>1823</v>
      </c>
      <c r="AB744" s="132" t="s">
        <v>2481</v>
      </c>
      <c r="AC744" s="216" t="s">
        <v>140</v>
      </c>
      <c r="AD744" s="214" t="s">
        <v>2064</v>
      </c>
      <c r="AE744" s="214" t="s">
        <v>2542</v>
      </c>
      <c r="AF744" s="214" t="s">
        <v>2546</v>
      </c>
      <c r="AG744" s="132" t="s">
        <v>2870</v>
      </c>
      <c r="AH744" s="132"/>
      <c r="AI744" s="132" t="s">
        <v>137</v>
      </c>
      <c r="AJ744" s="132" t="s">
        <v>793</v>
      </c>
      <c r="AK744" s="132" t="s">
        <v>140</v>
      </c>
      <c r="AL744" s="132" t="s">
        <v>2481</v>
      </c>
      <c r="AM744" s="132" t="str">
        <f t="shared" si="141"/>
        <v>Obligations étrangères</v>
      </c>
      <c r="AN744" s="132"/>
      <c r="AO744" s="96" t="s">
        <v>5105</v>
      </c>
      <c r="AP744" s="132" t="s">
        <v>118</v>
      </c>
      <c r="AQ744" s="132">
        <f>AQ742</f>
        <v>0.77</v>
      </c>
      <c r="AR744" s="126">
        <f>AR742</f>
        <v>7.6E-3</v>
      </c>
      <c r="AS744" s="126">
        <f t="shared" si="142"/>
        <v>2.4999999999999996E-3</v>
      </c>
      <c r="AT744" s="126">
        <f>AT742</f>
        <v>0.15859999999999999</v>
      </c>
      <c r="AU744" s="126">
        <f>AU742</f>
        <v>6.1600000000000002E-2</v>
      </c>
      <c r="AV744" s="126">
        <f>AV742</f>
        <v>0.19939999999999999</v>
      </c>
      <c r="AW744" s="126">
        <f>AW742</f>
        <v>0.58040000000000003</v>
      </c>
      <c r="AX744" s="126"/>
      <c r="AY744" s="126"/>
      <c r="AZ744" s="126"/>
      <c r="BA744" s="126"/>
      <c r="BB744" s="126">
        <v>1</v>
      </c>
      <c r="BC744" s="126"/>
      <c r="BD744" s="126"/>
      <c r="BE744" s="126"/>
      <c r="BF744" s="126"/>
      <c r="BG744" s="126"/>
      <c r="BH744" s="126"/>
      <c r="BI744" s="126"/>
      <c r="BJ744" s="126"/>
      <c r="BK744" s="126"/>
      <c r="BL744" s="126"/>
      <c r="BM744" s="126"/>
      <c r="BN744" s="126"/>
      <c r="BO744" s="126"/>
      <c r="BP744" s="126"/>
      <c r="BQ744" s="126"/>
      <c r="BR744" s="126">
        <v>1</v>
      </c>
      <c r="BS744" s="132"/>
      <c r="BT744" s="132"/>
      <c r="BU744" s="132"/>
      <c r="BV744" s="126"/>
      <c r="BW744" s="126"/>
      <c r="BX744" s="135"/>
      <c r="BY744" s="126"/>
      <c r="BZ744" s="132"/>
      <c r="CA744" s="101" t="s">
        <v>70</v>
      </c>
      <c r="CB744" s="101"/>
      <c r="CC744" s="101" t="s">
        <v>70</v>
      </c>
      <c r="CD744" s="42" t="s">
        <v>4374</v>
      </c>
      <c r="CE744" s="42" t="s">
        <v>4374</v>
      </c>
      <c r="CF744" s="42" t="str">
        <f>IFERROR(VLOOKUP(Funds[[#This Row],[Code ISIN]],[1]GLOBAL!$C$1:$L$27,10,FALSE)," ")</f>
        <v xml:space="preserve"> </v>
      </c>
      <c r="CG744" s="42" t="s">
        <v>4374</v>
      </c>
      <c r="CH744" s="42" t="s">
        <v>4374</v>
      </c>
      <c r="CI744" s="42" t="s">
        <v>4374</v>
      </c>
      <c r="CJ744" s="140">
        <v>42978</v>
      </c>
      <c r="CK744" s="96" t="s">
        <v>4374</v>
      </c>
      <c r="CL744" s="246" t="str">
        <f>VLOOKUP(Funds[[#This Row],[Code ISIN]],'Sheet1 - Table (1)'!$A$10:$AF$110017,MATCH("Funds Liquidity",'Sheet1 - Table (1)'!$10:$10,0),FALSE)</f>
        <v>Jour</v>
      </c>
      <c r="CP744" s="246" t="s">
        <v>2870</v>
      </c>
    </row>
    <row r="745" spans="1:94">
      <c r="A745" s="158" t="s">
        <v>1939</v>
      </c>
      <c r="B745" s="305">
        <f>IF(ISERROR(VALUE(VLOOKUP($A745,'Sheet1 - Table (1)'!$A$8:$AG$1186,COLUMN(B$7),FALSE))),VLOOKUP(A745,TK_MANQUANTS,2,FALSE),IF(VALUE(VLOOKUP($A745,'Sheet1 - Table (1)'!$A$8:$AG$1186,COLUMN(B$7),FALSE))=0,VLOOKUP(A745,TK_MANQUANTS,2,FALSE),VALUE(VLOOKUP($A745,'Sheet1 - Table (1)'!$A$8:$AG$1186,COLUMN(B$7),FALSE))))</f>
        <v>33014508</v>
      </c>
      <c r="C745" s="80" t="str">
        <f>VLOOKUP($A745,'Sheet1 - Table (1)'!$A$8:$AG$1186,COLUMN(C$7),FALSE)</f>
        <v>Swiss Life Fds (LUX) Bond Glob Corp Short Term R D</v>
      </c>
      <c r="D745" s="82">
        <f>VLOOKUP($A745,'Sheet1 - Table (1)'!$A$8:$AG$1186,COLUMN(D$7),FALSE)</f>
        <v>44196</v>
      </c>
      <c r="E745" s="124">
        <v>0.73</v>
      </c>
      <c r="F745" s="80" t="b">
        <f>VLOOKUP($A745,'Sheet1 - Table (1)'!$A$8:$AG$1186,COLUMN(F$7),FALSE)</f>
        <v>1</v>
      </c>
      <c r="G745" s="80" t="str">
        <f>VLOOKUP($A745,'Sheet1 - Table (1)'!$A$8:$AG$1186,COLUMN(G$7),FALSE)</f>
        <v>Luxembourg</v>
      </c>
      <c r="H745" s="80" t="str">
        <f>VLOOKUP($A745,'Sheet1 - Table (1)'!$A$8:$AG$1186,COLUMN(H$7),FALSE)</f>
        <v>EUR</v>
      </c>
      <c r="I745" s="80" t="str">
        <f>VLOOKUP($A745,'Sheet1 - Table (1)'!$A$8:$AG$1186,COLUMN(I$7),FALSE)</f>
        <v>Fonds de placement</v>
      </c>
      <c r="J745" s="80" t="str">
        <f>VLOOKUP($A745,'Sheet1 - Table (1)'!$A$8:$AG$1186,COLUMN(J$7),FALSE)</f>
        <v>Obligation</v>
      </c>
      <c r="K745" s="82">
        <f>VLOOKUP($A745,'Sheet1 - Table (1)'!$A$8:$AG$1186,COLUMN(K$7),FALSE)</f>
        <v>44255</v>
      </c>
      <c r="L745" s="80">
        <f>VLOOKUP($A745,'Sheet1 - Table (1)'!$A$8:$AG$1186,COLUMN(L$7),FALSE)</f>
        <v>75.918045599999999</v>
      </c>
      <c r="M745" s="80" t="str">
        <f>VLOOKUP($A745,'Sheet1 - Table (1)'!$A$8:$AG$1186,COLUMN(M$7),FALSE)</f>
        <v>Paid</v>
      </c>
      <c r="N745" s="80">
        <f>VLOOKUP($A745,'Sheet1 - Table (1)'!$A$8:$AG$1186,COLUMN(N$7),FALSE)</f>
        <v>0</v>
      </c>
      <c r="O745" s="80" t="b">
        <f>VLOOKUP($A745,'Sheet1 - Table (1)'!$A$8:$AG$1186,COLUMN(O$7),FALSE)</f>
        <v>1</v>
      </c>
      <c r="P745" s="80">
        <f>VLOOKUP($A745,'Sheet1 - Table (1)'!$A$8:$AG$1186,COLUMN(P$7),FALSE)</f>
        <v>0</v>
      </c>
      <c r="Q745" s="80">
        <f>VLOOKUP($A745,'Sheet1 - Table (1)'!$A$8:$AG$1186,COLUMN(Q$7),FALSE)</f>
        <v>0</v>
      </c>
      <c r="R745" s="80">
        <f>VLOOKUP($A745,'Sheet1 - Table (1)'!$A$8:$AG$1186,COLUMN(R$7),FALSE)</f>
        <v>0</v>
      </c>
      <c r="S745" s="80" t="b">
        <f>VLOOKUP($A745,'Sheet1 - Table (1)'!$A$8:$AG$1186,COLUMN(S$7),FALSE)</f>
        <v>1</v>
      </c>
      <c r="T745" s="80">
        <f>VLOOKUP($A745,'Sheet1 - Table (1)'!$A$8:$AG$1186,COLUMN(T$7),FALSE)</f>
        <v>0</v>
      </c>
      <c r="U745" s="80" t="str">
        <f t="shared" si="131"/>
        <v>FR-GE</v>
      </c>
      <c r="V745" s="80" t="str">
        <f>VLOOKUP($A745,'Sheet1 - Table (1)'!$A$8:$AG$1186,COLUMN(V$7)+3,FALSE)</f>
        <v>LU - SICAV - Parte 1</v>
      </c>
      <c r="W745" s="80" t="str">
        <f>VLOOKUP(A745,'Sheet1 - Table (1)'!$A$8:$AF$10075,MATCH($W$8,'Sheet1 - Table (1)'!$10:$10,0),FALSE)</f>
        <v>Détermination des Prix Quotidien</v>
      </c>
      <c r="X745" s="80">
        <f>VLOOKUP(A745,'Sheet1 - Table (1)'!$A$8:$AAB$10075,MATCH($X$8,'Sheet1 - Table (1)'!$10:$10,0),FALSE)</f>
        <v>0</v>
      </c>
      <c r="Y745" s="132" t="str">
        <f t="shared" si="136"/>
        <v>Fonds de placement</v>
      </c>
      <c r="Z745" s="132"/>
      <c r="AA745" s="132" t="s">
        <v>1823</v>
      </c>
      <c r="AB745" s="96" t="s">
        <v>2481</v>
      </c>
      <c r="AC745" s="214" t="s">
        <v>140</v>
      </c>
      <c r="AD745" s="214" t="s">
        <v>2481</v>
      </c>
      <c r="AE745" s="96" t="s">
        <v>2481</v>
      </c>
      <c r="AF745" s="246" t="s">
        <v>2481</v>
      </c>
      <c r="AG745" s="96" t="s">
        <v>2857</v>
      </c>
      <c r="AH745" s="132"/>
      <c r="AI745" s="132" t="s">
        <v>380</v>
      </c>
      <c r="AJ745" s="132" t="s">
        <v>140</v>
      </c>
      <c r="AK745" s="132" t="s">
        <v>140</v>
      </c>
      <c r="AL745" s="132" t="s">
        <v>2481</v>
      </c>
      <c r="AM745" s="132" t="str">
        <f t="shared" si="141"/>
        <v>Obligations étrangères</v>
      </c>
      <c r="AN745" s="132"/>
      <c r="AO745" s="96" t="s">
        <v>2481</v>
      </c>
      <c r="AP745" s="132" t="s">
        <v>74</v>
      </c>
      <c r="AQ745" s="132">
        <v>1.68</v>
      </c>
      <c r="AR745" s="126">
        <v>1.5599999999999999E-2</v>
      </c>
      <c r="AS745" s="126">
        <f t="shared" si="142"/>
        <v>8.2999999999999984E-3</v>
      </c>
      <c r="AT745" s="126">
        <v>0.13800000000000001</v>
      </c>
      <c r="AU745" s="126">
        <v>0.33500000000000002</v>
      </c>
      <c r="AV745" s="126">
        <v>0.52700000000000002</v>
      </c>
      <c r="AW745" s="126"/>
      <c r="AX745" s="126"/>
      <c r="AY745" s="126">
        <v>1</v>
      </c>
      <c r="AZ745" s="126"/>
      <c r="BA745" s="126"/>
      <c r="BB745" s="126"/>
      <c r="BC745" s="126"/>
      <c r="BD745" s="126"/>
      <c r="BE745" s="126"/>
      <c r="BF745" s="126"/>
      <c r="BG745" s="126"/>
      <c r="BH745" s="126"/>
      <c r="BI745" s="126"/>
      <c r="BJ745" s="126"/>
      <c r="BK745" s="133">
        <v>0.2424</v>
      </c>
      <c r="BL745" s="133"/>
      <c r="BM745" s="133">
        <v>0.13619999999999999</v>
      </c>
      <c r="BN745" s="133">
        <v>0.4486</v>
      </c>
      <c r="BO745" s="133"/>
      <c r="BP745" s="133"/>
      <c r="BQ745" s="133">
        <v>6.88E-2</v>
      </c>
      <c r="BR745" s="126">
        <v>0.104</v>
      </c>
      <c r="BS745" s="132"/>
      <c r="BT745" s="132"/>
      <c r="BU745" s="132"/>
      <c r="BV745" s="126"/>
      <c r="BW745" s="126">
        <v>1</v>
      </c>
      <c r="BX745" s="135"/>
      <c r="BY745" s="126" t="s">
        <v>1941</v>
      </c>
      <c r="BZ745" s="132" t="str">
        <f>IF(AJ745="Obligations",AP745&amp;" "&amp;AI745&amp;" "&amp;IF(AQ745&lt;3.5,"SHORT",IF(AQ745&gt;8,"LONG","MID")),"")</f>
        <v>Courbe Monde Corporate SHORT</v>
      </c>
      <c r="CA745" s="101" t="s">
        <v>70</v>
      </c>
      <c r="CB745" s="101"/>
      <c r="CC745" s="101" t="s">
        <v>70</v>
      </c>
      <c r="CD745" s="42" t="s">
        <v>4374</v>
      </c>
      <c r="CE745" s="42" t="s">
        <v>4374</v>
      </c>
      <c r="CF745" s="42" t="str">
        <f>IFERROR(VLOOKUP(Funds[[#This Row],[Code ISIN]],[1]GLOBAL!$C$1:$L$27,10,FALSE)," ")</f>
        <v xml:space="preserve"> </v>
      </c>
      <c r="CG745" s="42" t="s">
        <v>4374</v>
      </c>
      <c r="CH745" s="42" t="s">
        <v>4374</v>
      </c>
      <c r="CI745" s="42" t="s">
        <v>4374</v>
      </c>
      <c r="CJ745" s="140">
        <v>43008</v>
      </c>
      <c r="CK745" s="96" t="s">
        <v>4374</v>
      </c>
      <c r="CL745" s="246" t="str">
        <f>VLOOKUP(Funds[[#This Row],[Code ISIN]],'Sheet1 - Table (1)'!$A$10:$AF$110017,MATCH("Funds Liquidity",'Sheet1 - Table (1)'!$10:$10,0),FALSE)</f>
        <v>Jour</v>
      </c>
    </row>
    <row r="746" spans="1:94">
      <c r="A746" s="80" t="s">
        <v>843</v>
      </c>
      <c r="B746" s="305">
        <f>IF(ISERROR(VALUE(VLOOKUP($A746,'Sheet1 - Table (1)'!$A$8:$AG$1186,COLUMN(B$7),FALSE))),VLOOKUP(A746,TK_MANQUANTS,2,FALSE),IF(VALUE(VLOOKUP($A746,'Sheet1 - Table (1)'!$A$8:$AG$1186,COLUMN(B$7),FALSE))=0,VLOOKUP(A746,TK_MANQUANTS,2,FALSE),VALUE(VLOOKUP($A746,'Sheet1 - Table (1)'!$A$8:$AG$1186,COLUMN(B$7),FALSE))))</f>
        <v>10608698</v>
      </c>
      <c r="C746" s="80" t="str">
        <f>VLOOKUP($A746,'Sheet1 - Table (1)'!$A$8:$AG$1186,COLUMN(C$7),FALSE)</f>
        <v>iShares € Corp Bond 1-5 yr UCITS ETF EUR (Dist)</v>
      </c>
      <c r="D746" s="82">
        <f>VLOOKUP($A746,'Sheet1 - Table (1)'!$A$8:$AG$1186,COLUMN(D$7),FALSE)</f>
        <v>43861</v>
      </c>
      <c r="E746" s="124">
        <f>VLOOKUP($A746,'Sheet1 - Table (1)'!$A$8:$AG$1186,COLUMN(E$7),FALSE)</f>
        <v>0.2</v>
      </c>
      <c r="F746" s="80" t="b">
        <f>VLOOKUP($A746,'Sheet1 - Table (1)'!$A$8:$AG$1186,COLUMN(F$7),FALSE)</f>
        <v>1</v>
      </c>
      <c r="G746" s="80" t="str">
        <f>VLOOKUP($A746,'Sheet1 - Table (1)'!$A$8:$AG$1186,COLUMN(G$7),FALSE)</f>
        <v>Ireland</v>
      </c>
      <c r="H746" s="80" t="str">
        <f>VLOOKUP($A746,'Sheet1 - Table (1)'!$A$8:$AG$1186,COLUMN(H$7),FALSE)</f>
        <v>EUR</v>
      </c>
      <c r="I746" s="80" t="str">
        <f>VLOOKUP($A746,'Sheet1 - Table (1)'!$A$8:$AG$1186,COLUMN(I$7),FALSE)</f>
        <v>Exchange Traded Funds</v>
      </c>
      <c r="J746" s="80" t="str">
        <f>VLOOKUP($A746,'Sheet1 - Table (1)'!$A$8:$AG$1186,COLUMN(J$7),FALSE)</f>
        <v>Obligation</v>
      </c>
      <c r="K746" s="82">
        <f>VLOOKUP($A746,'Sheet1 - Table (1)'!$A$8:$AG$1186,COLUMN(K$7),FALSE)</f>
        <v>44255</v>
      </c>
      <c r="L746" s="80">
        <f>VLOOKUP($A746,'Sheet1 - Table (1)'!$A$8:$AG$1186,COLUMN(L$7),FALSE)</f>
        <v>4368.0235581999996</v>
      </c>
      <c r="M746" s="80" t="str">
        <f>VLOOKUP($A746,'Sheet1 - Table (1)'!$A$8:$AG$1186,COLUMN(M$7),FALSE)</f>
        <v>Paid</v>
      </c>
      <c r="N746" s="80" t="b">
        <f>VLOOKUP($A746,'Sheet1 - Table (1)'!$A$8:$AG$1186,COLUMN(N$7),FALSE)</f>
        <v>1</v>
      </c>
      <c r="O746" s="80" t="b">
        <f>VLOOKUP($A746,'Sheet1 - Table (1)'!$A$8:$AG$1186,COLUMN(O$7),FALSE)</f>
        <v>1</v>
      </c>
      <c r="P746" s="80" t="b">
        <f>VLOOKUP($A746,'Sheet1 - Table (1)'!$A$8:$AG$1186,COLUMN(P$7),FALSE)</f>
        <v>1</v>
      </c>
      <c r="Q746" s="80" t="b">
        <f>VLOOKUP($A746,'Sheet1 - Table (1)'!$A$8:$AG$1186,COLUMN(Q$7),FALSE)</f>
        <v>1</v>
      </c>
      <c r="R746" s="80" t="b">
        <f>VLOOKUP($A746,'Sheet1 - Table (1)'!$A$8:$AG$1186,COLUMN(R$7),FALSE)</f>
        <v>1</v>
      </c>
      <c r="S746" s="80" t="b">
        <f>VLOOKUP($A746,'Sheet1 - Table (1)'!$A$8:$AG$1186,COLUMN(S$7),FALSE)</f>
        <v>1</v>
      </c>
      <c r="T746" s="80" t="b">
        <f>VLOOKUP($A746,'Sheet1 - Table (1)'!$A$8:$AG$1186,COLUMN(T$7),FALSE)</f>
        <v>1</v>
      </c>
      <c r="U746" s="80" t="str">
        <f t="shared" si="131"/>
        <v>BE-FR-IT-NE-SP-GE-UK</v>
      </c>
      <c r="V746" s="80" t="str">
        <f>VLOOKUP($A746,'Sheet1 - Table (1)'!$A$8:$AG$1186,COLUMN(V$7)+3,FALSE)</f>
        <v>ICVC</v>
      </c>
      <c r="W746" s="80" t="str">
        <f>VLOOKUP(A746,'Sheet1 - Table (1)'!$A$8:$AF$10075,MATCH($W$8,'Sheet1 - Table (1)'!$10:$10,0),FALSE)</f>
        <v>Détermination des Prix Quotidien</v>
      </c>
      <c r="X746" s="80" t="str">
        <f>VLOOKUP(A746,'Sheet1 - Table (1)'!$A$8:$AAB$10075,MATCH($X$8,'Sheet1 - Table (1)'!$10:$10,0),FALSE)</f>
        <v>Optimized</v>
      </c>
      <c r="Y746" s="96" t="str">
        <f t="shared" si="136"/>
        <v>ETF</v>
      </c>
      <c r="AA746" s="96" t="s">
        <v>1823</v>
      </c>
      <c r="AB746" s="96" t="s">
        <v>2481</v>
      </c>
      <c r="AC746" s="214" t="s">
        <v>140</v>
      </c>
      <c r="AD746" s="214" t="s">
        <v>2481</v>
      </c>
      <c r="AE746" s="96" t="s">
        <v>2542</v>
      </c>
      <c r="AF746" s="246" t="s">
        <v>2481</v>
      </c>
      <c r="AI746" s="96" t="s">
        <v>380</v>
      </c>
      <c r="AJ746" s="96" t="s">
        <v>140</v>
      </c>
      <c r="AK746" s="96" t="s">
        <v>140</v>
      </c>
      <c r="AL746" s="96" t="s">
        <v>2481</v>
      </c>
      <c r="AM746" s="96" t="str">
        <f t="shared" si="141"/>
        <v>Obligations étrangères</v>
      </c>
      <c r="AO746" s="96" t="s">
        <v>2481</v>
      </c>
      <c r="AP746" s="96" t="s">
        <v>75</v>
      </c>
      <c r="AQ746" s="96">
        <v>2.99</v>
      </c>
      <c r="AR746" s="101">
        <v>2.8E-3</v>
      </c>
      <c r="AS746" s="101">
        <f t="shared" si="142"/>
        <v>7.9999999999999993E-4</v>
      </c>
      <c r="AT746" s="101">
        <v>0.1172</v>
      </c>
      <c r="AU746" s="101">
        <v>0.38600000000000001</v>
      </c>
      <c r="AV746" s="101">
        <v>0.49680000000000002</v>
      </c>
      <c r="AY746" s="101">
        <v>1</v>
      </c>
      <c r="BK746" s="101">
        <v>1</v>
      </c>
      <c r="BT746" s="101" t="s">
        <v>1642</v>
      </c>
      <c r="BV746" s="101">
        <v>0</v>
      </c>
      <c r="BW746" s="101">
        <v>1</v>
      </c>
      <c r="BY746" s="101" t="s">
        <v>841</v>
      </c>
      <c r="BZ746" s="101" t="str">
        <f>IF(AJ746="Obligations",AP746&amp;" "&amp;AI746&amp;" "&amp;IF(AI746="High Yield",IF(AQ746&lt;2.5,"SHORT",IF(AQ746&gt;4,"LONG","MID")),IF(AQ746&lt;3.5,"SHORT",IF(AQ746&gt;8,"LONG","MID"))),"")</f>
        <v>Courbe EUR Corporate SHORT</v>
      </c>
      <c r="CA746" s="101" t="s">
        <v>4050</v>
      </c>
      <c r="CB746" s="122" t="s">
        <v>3718</v>
      </c>
      <c r="CC746" s="101" t="s">
        <v>3979</v>
      </c>
      <c r="CD746" s="42" t="s">
        <v>4374</v>
      </c>
      <c r="CE746" s="42" t="s">
        <v>4374</v>
      </c>
      <c r="CF746" s="42" t="str">
        <f>IFERROR(VLOOKUP(Funds[[#This Row],[Code ISIN]],[1]GLOBAL!$C$1:$L$27,10,FALSE)," ")</f>
        <v xml:space="preserve"> </v>
      </c>
      <c r="CG746" s="42" t="s">
        <v>4374</v>
      </c>
      <c r="CH746" s="42" t="s">
        <v>4374</v>
      </c>
      <c r="CI746" s="42" t="s">
        <v>4374</v>
      </c>
      <c r="CJ746" s="123"/>
      <c r="CK746" s="96" t="s">
        <v>4374</v>
      </c>
      <c r="CL746" s="246" t="str">
        <f>VLOOKUP(Funds[[#This Row],[Code ISIN]],'Sheet1 - Table (1)'!$A$10:$AF$110017,MATCH("Funds Liquidity",'Sheet1 - Table (1)'!$10:$10,0),FALSE)</f>
        <v>Jour</v>
      </c>
    </row>
    <row r="747" spans="1:94">
      <c r="A747" s="80" t="s">
        <v>359</v>
      </c>
      <c r="B747" s="305">
        <f>IF(ISERROR(VALUE(VLOOKUP($A747,'Sheet1 - Table (1)'!$A$8:$AG$1186,COLUMN(B$7),FALSE))),VLOOKUP(A747,TK_MANQUANTS,2,FALSE),IF(VALUE(VLOOKUP($A747,'Sheet1 - Table (1)'!$A$8:$AG$1186,COLUMN(B$7),FALSE))=0,VLOOKUP(A747,TK_MANQUANTS,2,FALSE),VALUE(VLOOKUP($A747,'Sheet1 - Table (1)'!$A$8:$AG$1186,COLUMN(B$7),FALSE))))</f>
        <v>359539</v>
      </c>
      <c r="C747" s="80" t="str">
        <f>VLOOKUP($A747,'Sheet1 - Table (1)'!$A$8:$AG$1186,COLUMN(C$7),FALSE)</f>
        <v>UBS (Lux) Medium Term Bond Fd - EUR P-acc</v>
      </c>
      <c r="D747" s="82">
        <f>VLOOKUP($A747,'Sheet1 - Table (1)'!$A$8:$AG$1186,COLUMN(D$7),FALSE)</f>
        <v>43959</v>
      </c>
      <c r="E747" s="124">
        <f>VLOOKUP($A747,'Sheet1 - Table (1)'!$A$8:$AG$1186,COLUMN(E$7),FALSE)</f>
        <v>0.98</v>
      </c>
      <c r="F747" s="80" t="b">
        <f>VLOOKUP($A747,'Sheet1 - Table (1)'!$A$8:$AG$1186,COLUMN(F$7),FALSE)</f>
        <v>1</v>
      </c>
      <c r="G747" s="80" t="str">
        <f>VLOOKUP($A747,'Sheet1 - Table (1)'!$A$8:$AG$1186,COLUMN(G$7),FALSE)</f>
        <v>Luxembourg</v>
      </c>
      <c r="H747" s="80" t="str">
        <f>VLOOKUP($A747,'Sheet1 - Table (1)'!$A$8:$AG$1186,COLUMN(H$7),FALSE)</f>
        <v>EUR</v>
      </c>
      <c r="I747" s="80" t="str">
        <f>VLOOKUP($A747,'Sheet1 - Table (1)'!$A$8:$AG$1186,COLUMN(I$7),FALSE)</f>
        <v>Fonds de placement</v>
      </c>
      <c r="J747" s="80" t="str">
        <f>VLOOKUP($A747,'Sheet1 - Table (1)'!$A$8:$AG$1186,COLUMN(J$7),FALSE)</f>
        <v>Obligation</v>
      </c>
      <c r="K747" s="82">
        <f>VLOOKUP($A747,'Sheet1 - Table (1)'!$A$8:$AG$1186,COLUMN(K$7),FALSE)</f>
        <v>0</v>
      </c>
      <c r="L747" s="80">
        <f>VLOOKUP($A747,'Sheet1 - Table (1)'!$A$8:$AG$1186,COLUMN(L$7),FALSE)</f>
        <v>0</v>
      </c>
      <c r="M747" s="80" t="str">
        <f>VLOOKUP($A747,'Sheet1 - Table (1)'!$A$8:$AG$1186,COLUMN(M$7),FALSE)</f>
        <v>Retained</v>
      </c>
      <c r="N747" s="80">
        <f>VLOOKUP($A747,'Sheet1 - Table (1)'!$A$8:$AG$1186,COLUMN(N$7),FALSE)</f>
        <v>0</v>
      </c>
      <c r="O747" s="80">
        <f>VLOOKUP($A747,'Sheet1 - Table (1)'!$A$8:$AG$1186,COLUMN(O$7),FALSE)</f>
        <v>0</v>
      </c>
      <c r="P747" s="80">
        <f>VLOOKUP($A747,'Sheet1 - Table (1)'!$A$8:$AG$1186,COLUMN(P$7),FALSE)</f>
        <v>0</v>
      </c>
      <c r="Q747" s="80">
        <f>VLOOKUP($A747,'Sheet1 - Table (1)'!$A$8:$AG$1186,COLUMN(Q$7),FALSE)</f>
        <v>0</v>
      </c>
      <c r="R747" s="80">
        <f>VLOOKUP($A747,'Sheet1 - Table (1)'!$A$8:$AG$1186,COLUMN(R$7),FALSE)</f>
        <v>0</v>
      </c>
      <c r="S747" s="80" t="b">
        <f>VLOOKUP($A747,'Sheet1 - Table (1)'!$A$8:$AG$1186,COLUMN(S$7),FALSE)</f>
        <v>1</v>
      </c>
      <c r="T747" s="80">
        <f>VLOOKUP($A747,'Sheet1 - Table (1)'!$A$8:$AG$1186,COLUMN(T$7),FALSE)</f>
        <v>0</v>
      </c>
      <c r="U747" s="80" t="str">
        <f t="shared" si="131"/>
        <v>GE</v>
      </c>
      <c r="V747" s="80" t="str">
        <f>VLOOKUP($A747,'Sheet1 - Table (1)'!$A$8:$AG$1186,COLUMN(V$7)+3,FALSE)</f>
        <v>LU - FCP - Parte 1</v>
      </c>
      <c r="W747" s="80" t="str">
        <f>VLOOKUP(A747,'Sheet1 - Table (1)'!$A$8:$AF$10075,MATCH($W$8,'Sheet1 - Table (1)'!$10:$10,0),FALSE)</f>
        <v>Détermination des Prix Quotidien</v>
      </c>
      <c r="X747" s="80">
        <f>VLOOKUP(A747,'Sheet1 - Table (1)'!$A$8:$AAB$10075,MATCH($X$8,'Sheet1 - Table (1)'!$10:$10,0),FALSE)</f>
        <v>0</v>
      </c>
      <c r="Y747" s="96" t="str">
        <f t="shared" si="136"/>
        <v>Fonds de placement</v>
      </c>
      <c r="AA747" s="96" t="s">
        <v>1823</v>
      </c>
      <c r="AB747" s="96" t="s">
        <v>2481</v>
      </c>
      <c r="AC747" s="214" t="s">
        <v>140</v>
      </c>
      <c r="AD747" s="214" t="s">
        <v>2481</v>
      </c>
      <c r="AE747" s="96" t="s">
        <v>2542</v>
      </c>
      <c r="AF747" s="246" t="s">
        <v>2481</v>
      </c>
      <c r="AI747" s="96" t="s">
        <v>381</v>
      </c>
      <c r="AJ747" s="96" t="s">
        <v>140</v>
      </c>
      <c r="AK747" s="96" t="s">
        <v>140</v>
      </c>
      <c r="AL747" s="96" t="s">
        <v>2481</v>
      </c>
      <c r="AM747" s="96" t="str">
        <f t="shared" si="141"/>
        <v>Obligations étrangères</v>
      </c>
      <c r="AO747" s="96" t="s">
        <v>2481</v>
      </c>
      <c r="AP747" s="96" t="s">
        <v>75</v>
      </c>
      <c r="AQ747" s="96">
        <v>2.89</v>
      </c>
      <c r="AR747" s="101">
        <v>-9.7999999999999997E-3</v>
      </c>
      <c r="AS747" s="101">
        <f t="shared" si="142"/>
        <v>-1.9599999999999999E-2</v>
      </c>
      <c r="AY747" s="101">
        <v>1</v>
      </c>
      <c r="BK747" s="101">
        <v>1</v>
      </c>
      <c r="BV747" s="101">
        <v>0.84199999999999997</v>
      </c>
      <c r="BW747" s="101">
        <v>0.158</v>
      </c>
      <c r="BY747" s="101" t="s">
        <v>81</v>
      </c>
      <c r="BZ747" s="101" t="str">
        <f>IF(AJ747="Obligations",AP747&amp;" "&amp;AI747&amp;" "&amp;IF(AQ747&lt;3.5,"SHORT",IF(AQ747&gt;8,"LONG","MID")),"")</f>
        <v>Courbe EUR Aggregate SHORT</v>
      </c>
      <c r="CA747" s="101" t="s">
        <v>70</v>
      </c>
      <c r="CB747" s="101"/>
      <c r="CC747" s="101" t="s">
        <v>70</v>
      </c>
      <c r="CD747" s="42" t="s">
        <v>4374</v>
      </c>
      <c r="CE747" s="42" t="s">
        <v>4374</v>
      </c>
      <c r="CF747" s="42" t="str">
        <f>IFERROR(VLOOKUP(Funds[[#This Row],[Code ISIN]],[1]GLOBAL!$C$1:$L$27,10,FALSE)," ")</f>
        <v xml:space="preserve"> </v>
      </c>
      <c r="CG747" s="42" t="s">
        <v>4374</v>
      </c>
      <c r="CH747" s="42" t="s">
        <v>4374</v>
      </c>
      <c r="CI747" s="42" t="s">
        <v>4374</v>
      </c>
      <c r="CJ747" s="123">
        <v>42734</v>
      </c>
      <c r="CK747" s="96" t="s">
        <v>4374</v>
      </c>
      <c r="CL747" s="246" t="str">
        <f>VLOOKUP(Funds[[#This Row],[Code ISIN]],'Sheet1 - Table (1)'!$A$10:$AF$110017,MATCH("Funds Liquidity",'Sheet1 - Table (1)'!$10:$10,0),FALSE)</f>
        <v>Jour</v>
      </c>
    </row>
    <row r="748" spans="1:94">
      <c r="A748" s="80" t="s">
        <v>880</v>
      </c>
      <c r="B748" s="305">
        <f>IF(ISERROR(VALUE(VLOOKUP($A748,'Sheet1 - Table (1)'!$A$8:$AG$1186,COLUMN(B$7),FALSE))),VLOOKUP(A748,TK_MANQUANTS,2,FALSE),IF(VALUE(VLOOKUP($A748,'Sheet1 - Table (1)'!$A$8:$AG$1186,COLUMN(B$7),FALSE))=0,VLOOKUP(A748,TK_MANQUANTS,2,FALSE),VALUE(VLOOKUP($A748,'Sheet1 - Table (1)'!$A$8:$AG$1186,COLUMN(B$7),FALSE))))</f>
        <v>21987045</v>
      </c>
      <c r="C748" s="80" t="str">
        <f>VLOOKUP($A748,'Sheet1 - Table (1)'!$A$8:$AG$1186,COLUMN(C$7),FALSE)</f>
        <v>Swiss Life iFunds (CH) Bd Gl Corp Sh T (CHFh) IA2</v>
      </c>
      <c r="D748" s="82">
        <f>VLOOKUP($A748,'Sheet1 - Table (1)'!$A$8:$AG$1186,COLUMN(D$7),FALSE)</f>
        <v>44104</v>
      </c>
      <c r="E748" s="124">
        <f>VLOOKUP($A748,'Sheet1 - Table (1)'!$A$8:$AG$1186,COLUMN(E$7),FALSE)</f>
        <v>0.38</v>
      </c>
      <c r="F748" s="80">
        <f>VLOOKUP($A748,'Sheet1 - Table (1)'!$A$8:$AG$1186,COLUMN(F$7),FALSE)</f>
        <v>0</v>
      </c>
      <c r="G748" s="80" t="str">
        <f>VLOOKUP($A748,'Sheet1 - Table (1)'!$A$8:$AG$1186,COLUMN(G$7),FALSE)</f>
        <v>Switzerland</v>
      </c>
      <c r="H748" s="80" t="str">
        <f>VLOOKUP($A748,'Sheet1 - Table (1)'!$A$8:$AG$1186,COLUMN(H$7),FALSE)</f>
        <v>CHF</v>
      </c>
      <c r="I748" s="80" t="str">
        <f>VLOOKUP($A748,'Sheet1 - Table (1)'!$A$8:$AG$1186,COLUMN(I$7),FALSE)</f>
        <v>Fonds de placement</v>
      </c>
      <c r="J748" s="80" t="str">
        <f>VLOOKUP($A748,'Sheet1 - Table (1)'!$A$8:$AG$1186,COLUMN(J$7),FALSE)</f>
        <v>Obligation</v>
      </c>
      <c r="K748" s="82">
        <f>VLOOKUP($A748,'Sheet1 - Table (1)'!$A$8:$AG$1186,COLUMN(K$7),FALSE)</f>
        <v>44255</v>
      </c>
      <c r="L748" s="80">
        <f>VLOOKUP($A748,'Sheet1 - Table (1)'!$A$8:$AG$1186,COLUMN(L$7),FALSE)</f>
        <v>1960.0196719999999</v>
      </c>
      <c r="M748" s="80" t="str">
        <f>VLOOKUP($A748,'Sheet1 - Table (1)'!$A$8:$AG$1186,COLUMN(M$7),FALSE)</f>
        <v>Paid</v>
      </c>
      <c r="N748" s="80">
        <f>VLOOKUP($A748,'Sheet1 - Table (1)'!$A$8:$AG$1186,COLUMN(N$7),FALSE)</f>
        <v>0</v>
      </c>
      <c r="O748" s="80">
        <f>VLOOKUP($A748,'Sheet1 - Table (1)'!$A$8:$AG$1186,COLUMN(O$7),FALSE)</f>
        <v>0</v>
      </c>
      <c r="P748" s="80">
        <f>VLOOKUP($A748,'Sheet1 - Table (1)'!$A$8:$AG$1186,COLUMN(P$7),FALSE)</f>
        <v>0</v>
      </c>
      <c r="Q748" s="80">
        <f>VLOOKUP($A748,'Sheet1 - Table (1)'!$A$8:$AG$1186,COLUMN(Q$7),FALSE)</f>
        <v>0</v>
      </c>
      <c r="R748" s="80">
        <f>VLOOKUP($A748,'Sheet1 - Table (1)'!$A$8:$AG$1186,COLUMN(R$7),FALSE)</f>
        <v>0</v>
      </c>
      <c r="S748" s="80">
        <f>VLOOKUP($A748,'Sheet1 - Table (1)'!$A$8:$AG$1186,COLUMN(S$7),FALSE)</f>
        <v>0</v>
      </c>
      <c r="T748" s="80">
        <f>VLOOKUP($A748,'Sheet1 - Table (1)'!$A$8:$AG$1186,COLUMN(T$7),FALSE)</f>
        <v>0</v>
      </c>
      <c r="U748" s="80" t="str">
        <f t="shared" si="131"/>
        <v/>
      </c>
      <c r="V748" s="80" t="str">
        <f>VLOOKUP($A748,'Sheet1 - Table (1)'!$A$8:$AG$1186,COLUMN(V$7)+3,FALSE)</f>
        <v>CH - Uebrige Fds tradit. Anl.</v>
      </c>
      <c r="W748" s="80" t="str">
        <f>VLOOKUP(A748,'Sheet1 - Table (1)'!$A$8:$AF$10075,MATCH($W$8,'Sheet1 - Table (1)'!$10:$10,0),FALSE)</f>
        <v>Détermination des Prix Quotidien</v>
      </c>
      <c r="X748" s="80">
        <f>VLOOKUP(A748,'Sheet1 - Table (1)'!$A$8:$AAB$10075,MATCH($X$8,'Sheet1 - Table (1)'!$10:$10,0),FALSE)</f>
        <v>0</v>
      </c>
      <c r="Y748" s="96" t="str">
        <f t="shared" si="136"/>
        <v>Fonds de placement</v>
      </c>
      <c r="AA748" s="96" t="s">
        <v>1823</v>
      </c>
      <c r="AB748" s="96" t="s">
        <v>2481</v>
      </c>
      <c r="AC748" s="214" t="s">
        <v>140</v>
      </c>
      <c r="AD748" s="214" t="s">
        <v>2481</v>
      </c>
      <c r="AE748" s="96" t="s">
        <v>2481</v>
      </c>
      <c r="AF748" s="246" t="s">
        <v>2481</v>
      </c>
      <c r="AI748" s="96" t="s">
        <v>380</v>
      </c>
      <c r="AJ748" s="96" t="s">
        <v>140</v>
      </c>
      <c r="AK748" s="96" t="s">
        <v>140</v>
      </c>
      <c r="AL748" s="96" t="s">
        <v>2481</v>
      </c>
      <c r="AM748" s="96" t="str">
        <f t="shared" si="141"/>
        <v>Obligations étrangères hedged</v>
      </c>
      <c r="AO748" s="96" t="s">
        <v>2481</v>
      </c>
      <c r="AP748" s="96" t="s">
        <v>74</v>
      </c>
      <c r="AQ748" s="96">
        <v>1.8</v>
      </c>
      <c r="AR748" s="101">
        <v>1.6E-2</v>
      </c>
      <c r="AS748" s="101">
        <f t="shared" si="142"/>
        <v>1.2200000000000001E-2</v>
      </c>
      <c r="AT748" s="101">
        <v>0.122</v>
      </c>
      <c r="AU748" s="101">
        <v>0.45100000000000001</v>
      </c>
      <c r="AV748" s="101">
        <v>0.42699999999999999</v>
      </c>
      <c r="AX748" s="101">
        <v>1</v>
      </c>
      <c r="BK748" s="101">
        <v>0.29199999999999998</v>
      </c>
      <c r="BL748" s="101">
        <v>0.03</v>
      </c>
      <c r="BM748" s="101">
        <v>3.6999999999999998E-2</v>
      </c>
      <c r="BN748" s="101">
        <v>0.64100000000000001</v>
      </c>
      <c r="BW748" s="101">
        <v>1</v>
      </c>
      <c r="BY748" s="101" t="s">
        <v>136</v>
      </c>
      <c r="BZ748" s="101" t="str">
        <f>IF(AJ748="Obligations",AP748&amp;" "&amp;AI748&amp;" "&amp;IF(AI748="High Yield",IF(AQ748&lt;2.5,"SHORT",IF(AQ748&gt;4,"LONG","MID")),IF(AQ748&lt;3.5,"SHORT",IF(AQ748&gt;8,"LONG","MID"))),"")</f>
        <v>Courbe Monde Corporate SHORT</v>
      </c>
      <c r="CA748" s="101" t="s">
        <v>4051</v>
      </c>
      <c r="CB748" s="101" t="s">
        <v>3779</v>
      </c>
      <c r="CC748" s="101" t="s">
        <v>4356</v>
      </c>
      <c r="CD748" s="42" t="s">
        <v>4374</v>
      </c>
      <c r="CE748" s="42" t="s">
        <v>4374</v>
      </c>
      <c r="CF748" s="42" t="str">
        <f>IFERROR(VLOOKUP(Funds[[#This Row],[Code ISIN]],[1]GLOBAL!$C$1:$L$27,10,FALSE)," ")</f>
        <v xml:space="preserve"> </v>
      </c>
      <c r="CG748" s="42" t="s">
        <v>4374</v>
      </c>
      <c r="CH748" s="42" t="s">
        <v>4374</v>
      </c>
      <c r="CI748" s="42" t="s">
        <v>4374</v>
      </c>
      <c r="CJ748" s="123">
        <v>43555</v>
      </c>
      <c r="CK748" s="96" t="s">
        <v>4374</v>
      </c>
      <c r="CL748" s="246" t="str">
        <f>VLOOKUP(Funds[[#This Row],[Code ISIN]],'Sheet1 - Table (1)'!$A$10:$AF$110017,MATCH("Funds Liquidity",'Sheet1 - Table (1)'!$10:$10,0),FALSE)</f>
        <v>Jour</v>
      </c>
    </row>
    <row r="749" spans="1:94">
      <c r="A749" s="80" t="s">
        <v>291</v>
      </c>
      <c r="B749" s="305">
        <f>IF(ISERROR(VALUE(VLOOKUP($A749,'Sheet1 - Table (1)'!$A$8:$AG$1186,COLUMN(B$7),FALSE))),VLOOKUP(A749,TK_MANQUANTS,2,FALSE),IF(VALUE(VLOOKUP($A749,'Sheet1 - Table (1)'!$A$8:$AG$1186,COLUMN(B$7),FALSE))=0,VLOOKUP(A749,TK_MANQUANTS,2,FALSE),VALUE(VLOOKUP($A749,'Sheet1 - Table (1)'!$A$8:$AG$1186,COLUMN(B$7),FALSE))))</f>
        <v>1779491</v>
      </c>
      <c r="C749" s="80" t="str">
        <f>VLOOKUP($A749,'Sheet1 - Table (1)'!$A$8:$AG$1186,COLUMN(C$7),FALSE)</f>
        <v>Swisscanto (CH) BF Rsp Glbl Conv hdg CHF DAH CHF</v>
      </c>
      <c r="D749" s="82">
        <f>VLOOKUP($A749,'Sheet1 - Table (1)'!$A$8:$AG$1186,COLUMN(D$7),FALSE)</f>
        <v>44196</v>
      </c>
      <c r="E749" s="124">
        <f>VLOOKUP($A749,'Sheet1 - Table (1)'!$A$8:$AG$1186,COLUMN(E$7),FALSE)</f>
        <v>0.65</v>
      </c>
      <c r="F749" s="80">
        <f>VLOOKUP($A749,'Sheet1 - Table (1)'!$A$8:$AG$1186,COLUMN(F$7),FALSE)</f>
        <v>0</v>
      </c>
      <c r="G749" s="80" t="str">
        <f>VLOOKUP($A749,'Sheet1 - Table (1)'!$A$8:$AG$1186,COLUMN(G$7),FALSE)</f>
        <v>Switzerland</v>
      </c>
      <c r="H749" s="80" t="str">
        <f>VLOOKUP($A749,'Sheet1 - Table (1)'!$A$8:$AG$1186,COLUMN(H$7),FALSE)</f>
        <v>CHF</v>
      </c>
      <c r="I749" s="80" t="str">
        <f>VLOOKUP($A749,'Sheet1 - Table (1)'!$A$8:$AG$1186,COLUMN(I$7),FALSE)</f>
        <v>Fonds de placement</v>
      </c>
      <c r="J749" s="80" t="str">
        <f>VLOOKUP($A749,'Sheet1 - Table (1)'!$A$8:$AG$1186,COLUMN(J$7),FALSE)</f>
        <v>Obligation</v>
      </c>
      <c r="K749" s="82">
        <f>VLOOKUP($A749,'Sheet1 - Table (1)'!$A$8:$AG$1186,COLUMN(K$7),FALSE)</f>
        <v>44255</v>
      </c>
      <c r="L749" s="80">
        <f>VLOOKUP($A749,'Sheet1 - Table (1)'!$A$8:$AG$1186,COLUMN(L$7),FALSE)</f>
        <v>83.001168000000007</v>
      </c>
      <c r="M749" s="80" t="str">
        <f>VLOOKUP($A749,'Sheet1 - Table (1)'!$A$8:$AG$1186,COLUMN(M$7),FALSE)</f>
        <v>Paid</v>
      </c>
      <c r="N749" s="80">
        <f>VLOOKUP($A749,'Sheet1 - Table (1)'!$A$8:$AG$1186,COLUMN(N$7),FALSE)</f>
        <v>0</v>
      </c>
      <c r="O749" s="80">
        <f>VLOOKUP($A749,'Sheet1 - Table (1)'!$A$8:$AG$1186,COLUMN(O$7),FALSE)</f>
        <v>0</v>
      </c>
      <c r="P749" s="80">
        <f>VLOOKUP($A749,'Sheet1 - Table (1)'!$A$8:$AG$1186,COLUMN(P$7),FALSE)</f>
        <v>0</v>
      </c>
      <c r="Q749" s="80">
        <f>VLOOKUP($A749,'Sheet1 - Table (1)'!$A$8:$AG$1186,COLUMN(Q$7),FALSE)</f>
        <v>0</v>
      </c>
      <c r="R749" s="80">
        <f>VLOOKUP($A749,'Sheet1 - Table (1)'!$A$8:$AG$1186,COLUMN(R$7),FALSE)</f>
        <v>0</v>
      </c>
      <c r="S749" s="80" t="b">
        <f>VLOOKUP($A749,'Sheet1 - Table (1)'!$A$8:$AG$1186,COLUMN(S$7),FALSE)</f>
        <v>1</v>
      </c>
      <c r="T749" s="80">
        <f>VLOOKUP($A749,'Sheet1 - Table (1)'!$A$8:$AG$1186,COLUMN(T$7),FALSE)</f>
        <v>0</v>
      </c>
      <c r="U749" s="80" t="str">
        <f t="shared" si="131"/>
        <v>GE</v>
      </c>
      <c r="V749" s="80" t="str">
        <f>VLOOKUP($A749,'Sheet1 - Table (1)'!$A$8:$AG$1186,COLUMN(V$7)+3,FALSE)</f>
        <v>CH - Effektenfonds</v>
      </c>
      <c r="W749" s="80" t="str">
        <f>VLOOKUP(A749,'Sheet1 - Table (1)'!$A$8:$AF$10075,MATCH($W$8,'Sheet1 - Table (1)'!$10:$10,0),FALSE)</f>
        <v>Détermination des Prix Quotidien</v>
      </c>
      <c r="X749" s="80">
        <f>VLOOKUP(A749,'Sheet1 - Table (1)'!$A$8:$AAB$10075,MATCH($X$8,'Sheet1 - Table (1)'!$10:$10,0),FALSE)</f>
        <v>0</v>
      </c>
      <c r="Y749" s="96" t="str">
        <f t="shared" si="136"/>
        <v>Fonds de placement</v>
      </c>
      <c r="AA749" s="96" t="s">
        <v>1823</v>
      </c>
      <c r="AB749" s="96" t="s">
        <v>2481</v>
      </c>
      <c r="AC749" s="214" t="s">
        <v>140</v>
      </c>
      <c r="AD749" s="214" t="s">
        <v>2064</v>
      </c>
      <c r="AE749" s="96" t="s">
        <v>2481</v>
      </c>
      <c r="AF749" s="246" t="s">
        <v>2481</v>
      </c>
      <c r="AI749" s="96" t="s">
        <v>137</v>
      </c>
      <c r="AJ749" s="96" t="s">
        <v>793</v>
      </c>
      <c r="AK749" s="96" t="s">
        <v>140</v>
      </c>
      <c r="AL749" s="96" t="s">
        <v>2481</v>
      </c>
      <c r="AM749" s="96" t="str">
        <f t="shared" si="141"/>
        <v>Obligations étrangères hedged</v>
      </c>
      <c r="AO749" s="96" t="s">
        <v>2481</v>
      </c>
      <c r="AP749" s="96" t="s">
        <v>74</v>
      </c>
      <c r="AQ749" s="96">
        <v>2.4</v>
      </c>
      <c r="AR749" s="101">
        <v>0</v>
      </c>
      <c r="AS749" s="101">
        <f t="shared" si="142"/>
        <v>-6.5000000000000006E-3</v>
      </c>
      <c r="AX749" s="101">
        <v>1</v>
      </c>
      <c r="BY749" s="101" t="s">
        <v>120</v>
      </c>
      <c r="BZ749" s="101" t="str">
        <f>IF(AJ749="Obligations",AP749&amp;" "&amp;AI749&amp;" "&amp;IF(AI749="High Yield",IF(AQ749&lt;2.5,"SHORT",IF(AQ749&gt;4,"LONG","MID")),IF(AQ749&lt;3.5,"SHORT",IF(AQ749&gt;8,"LONG","MID"))),"")</f>
        <v/>
      </c>
      <c r="CA749" s="101" t="s">
        <v>70</v>
      </c>
      <c r="CB749" s="101"/>
      <c r="CC749" s="101" t="s">
        <v>70</v>
      </c>
      <c r="CD749" s="42" t="s">
        <v>4374</v>
      </c>
      <c r="CE749" s="42" t="s">
        <v>4374</v>
      </c>
      <c r="CF749" s="42" t="str">
        <f>IFERROR(VLOOKUP(Funds[[#This Row],[Code ISIN]],[1]GLOBAL!$C$1:$L$27,10,FALSE)," ")</f>
        <v xml:space="preserve"> </v>
      </c>
      <c r="CG749" s="42" t="s">
        <v>4374</v>
      </c>
      <c r="CH749" s="42" t="s">
        <v>4374</v>
      </c>
      <c r="CI749" s="42" t="s">
        <v>4374</v>
      </c>
      <c r="CJ749" s="123">
        <v>42734</v>
      </c>
      <c r="CK749" s="96" t="s">
        <v>4374</v>
      </c>
      <c r="CL749" s="246" t="str">
        <f>VLOOKUP(Funds[[#This Row],[Code ISIN]],'Sheet1 - Table (1)'!$A$10:$AF$110017,MATCH("Funds Liquidity",'Sheet1 - Table (1)'!$10:$10,0),FALSE)</f>
        <v>Jour</v>
      </c>
    </row>
    <row r="750" spans="1:94">
      <c r="A750" s="80" t="s">
        <v>236</v>
      </c>
      <c r="B750" s="305">
        <f>IF(ISERROR(VALUE(VLOOKUP($A750,'Sheet1 - Table (1)'!$A$8:$AG$1186,COLUMN(B$7),FALSE))),VLOOKUP(A750,TK_MANQUANTS,2,FALSE),IF(VALUE(VLOOKUP($A750,'Sheet1 - Table (1)'!$A$8:$AG$1186,COLUMN(B$7),FALSE))=0,VLOOKUP(A750,TK_MANQUANTS,2,FALSE),VALUE(VLOOKUP($A750,'Sheet1 - Table (1)'!$A$8:$AG$1186,COLUMN(B$7),FALSE))))</f>
        <v>1365455</v>
      </c>
      <c r="C750" s="80" t="str">
        <f>VLOOKUP($A750,'Sheet1 - Table (1)'!$A$8:$AG$1186,COLUMN(C$7),FALSE)</f>
        <v>Nordea 1 - European High Yield Bond BI EUR</v>
      </c>
      <c r="D750" s="82">
        <f>VLOOKUP($A750,'Sheet1 - Table (1)'!$A$8:$AG$1186,COLUMN(D$7),FALSE)</f>
        <v>43830</v>
      </c>
      <c r="E750" s="124">
        <f>VLOOKUP($A750,'Sheet1 - Table (1)'!$A$8:$AG$1186,COLUMN(E$7),FALSE)</f>
        <v>0.73</v>
      </c>
      <c r="F750" s="80" t="b">
        <f>VLOOKUP($A750,'Sheet1 - Table (1)'!$A$8:$AG$1186,COLUMN(F$7),FALSE)</f>
        <v>1</v>
      </c>
      <c r="G750" s="80" t="str">
        <f>VLOOKUP($A750,'Sheet1 - Table (1)'!$A$8:$AG$1186,COLUMN(G$7),FALSE)</f>
        <v>Luxembourg</v>
      </c>
      <c r="H750" s="80" t="str">
        <f>VLOOKUP($A750,'Sheet1 - Table (1)'!$A$8:$AG$1186,COLUMN(H$7),FALSE)</f>
        <v>EUR</v>
      </c>
      <c r="I750" s="80" t="str">
        <f>VLOOKUP($A750,'Sheet1 - Table (1)'!$A$8:$AG$1186,COLUMN(I$7),FALSE)</f>
        <v>Fonds de placement</v>
      </c>
      <c r="J750" s="80" t="str">
        <f>VLOOKUP($A750,'Sheet1 - Table (1)'!$A$8:$AG$1186,COLUMN(J$7),FALSE)</f>
        <v>Obligation</v>
      </c>
      <c r="K750" s="82">
        <f>VLOOKUP($A750,'Sheet1 - Table (1)'!$A$8:$AG$1186,COLUMN(K$7),FALSE)</f>
        <v>44255</v>
      </c>
      <c r="L750" s="80">
        <f>VLOOKUP($A750,'Sheet1 - Table (1)'!$A$8:$AG$1186,COLUMN(L$7),FALSE)</f>
        <v>5333.6120371999996</v>
      </c>
      <c r="M750" s="80" t="str">
        <f>VLOOKUP($A750,'Sheet1 - Table (1)'!$A$8:$AG$1186,COLUMN(M$7),FALSE)</f>
        <v>Retained</v>
      </c>
      <c r="N750" s="80">
        <f>VLOOKUP($A750,'Sheet1 - Table (1)'!$A$8:$AG$1186,COLUMN(N$7),FALSE)</f>
        <v>0</v>
      </c>
      <c r="O750" s="80" t="b">
        <f>VLOOKUP($A750,'Sheet1 - Table (1)'!$A$8:$AG$1186,COLUMN(O$7),FALSE)</f>
        <v>1</v>
      </c>
      <c r="P750" s="80" t="b">
        <f>VLOOKUP($A750,'Sheet1 - Table (1)'!$A$8:$AG$1186,COLUMN(P$7),FALSE)</f>
        <v>1</v>
      </c>
      <c r="Q750" s="80" t="b">
        <f>VLOOKUP($A750,'Sheet1 - Table (1)'!$A$8:$AG$1186,COLUMN(Q$7),FALSE)</f>
        <v>1</v>
      </c>
      <c r="R750" s="80" t="b">
        <f>VLOOKUP($A750,'Sheet1 - Table (1)'!$A$8:$AG$1186,COLUMN(R$7),FALSE)</f>
        <v>1</v>
      </c>
      <c r="S750" s="80" t="b">
        <f>VLOOKUP($A750,'Sheet1 - Table (1)'!$A$8:$AG$1186,COLUMN(S$7),FALSE)</f>
        <v>1</v>
      </c>
      <c r="T750" s="80" t="b">
        <f>VLOOKUP($A750,'Sheet1 - Table (1)'!$A$8:$AG$1186,COLUMN(T$7),FALSE)</f>
        <v>1</v>
      </c>
      <c r="U750" s="80" t="str">
        <f t="shared" si="131"/>
        <v>FR-IT-NE-SP-GE-UK</v>
      </c>
      <c r="V750" s="80" t="str">
        <f>VLOOKUP($A750,'Sheet1 - Table (1)'!$A$8:$AG$1186,COLUMN(V$7)+3,FALSE)</f>
        <v>LU - SICAV - Parte 1</v>
      </c>
      <c r="W750" s="80" t="str">
        <f>VLOOKUP(A750,'Sheet1 - Table (1)'!$A$8:$AF$10075,MATCH($W$8,'Sheet1 - Table (1)'!$10:$10,0),FALSE)</f>
        <v>Détermination des Prix Quotidien</v>
      </c>
      <c r="X750" s="80">
        <f>VLOOKUP(A750,'Sheet1 - Table (1)'!$A$8:$AAB$10075,MATCH($X$8,'Sheet1 - Table (1)'!$10:$10,0),FALSE)</f>
        <v>0</v>
      </c>
      <c r="Y750" s="96" t="str">
        <f t="shared" si="136"/>
        <v>Fonds de placement</v>
      </c>
      <c r="AA750" s="96" t="s">
        <v>1823</v>
      </c>
      <c r="AB750" s="96" t="s">
        <v>2481</v>
      </c>
      <c r="AC750" s="214" t="s">
        <v>140</v>
      </c>
      <c r="AD750" s="214" t="s">
        <v>5104</v>
      </c>
      <c r="AE750" s="96" t="s">
        <v>5104</v>
      </c>
      <c r="AF750" s="246" t="s">
        <v>5104</v>
      </c>
      <c r="AI750" s="96" t="s">
        <v>79</v>
      </c>
      <c r="AJ750" s="96" t="s">
        <v>140</v>
      </c>
      <c r="AK750" s="96" t="s">
        <v>140</v>
      </c>
      <c r="AL750" s="96" t="s">
        <v>2481</v>
      </c>
      <c r="AM750" s="96" t="str">
        <f t="shared" si="141"/>
        <v>Obligations étrangères</v>
      </c>
      <c r="AO750" s="96" t="s">
        <v>2481</v>
      </c>
      <c r="AP750" s="96" t="s">
        <v>75</v>
      </c>
      <c r="AQ750" s="96">
        <v>2.76</v>
      </c>
      <c r="AR750" s="101">
        <v>2.7900000000000001E-2</v>
      </c>
      <c r="AS750" s="101">
        <f t="shared" si="142"/>
        <v>2.06E-2</v>
      </c>
      <c r="AU750" s="101">
        <v>5.1999999999999998E-3</v>
      </c>
      <c r="AV750" s="101">
        <v>6.9000000000000006E-2</v>
      </c>
      <c r="AW750" s="101">
        <v>0.92579999999999996</v>
      </c>
      <c r="AY750" s="101">
        <v>1</v>
      </c>
      <c r="BK750" s="101">
        <v>1</v>
      </c>
      <c r="BV750" s="101">
        <v>0</v>
      </c>
      <c r="BW750" s="101">
        <v>1</v>
      </c>
      <c r="BY750" s="101" t="s">
        <v>1296</v>
      </c>
      <c r="BZ750" s="101" t="str">
        <f>IF(AJ750="Obligations",AP750&amp;" "&amp;AI750&amp;" "&amp;IF(AI750="High Yield",IF(AQ750&lt;2.5,"SHORT",IF(AQ750&gt;4,"LONG","MID")),IF(AQ750&lt;3.5,"SHORT",IF(AQ750&gt;8,"LONG","MID"))),"")</f>
        <v>Courbe EUR High Yield MID</v>
      </c>
      <c r="CA750" s="101" t="s">
        <v>70</v>
      </c>
      <c r="CB750" s="101"/>
      <c r="CC750" s="101" t="s">
        <v>70</v>
      </c>
      <c r="CD750" s="42" t="s">
        <v>4374</v>
      </c>
      <c r="CE750" s="42" t="s">
        <v>4374</v>
      </c>
      <c r="CF750" s="42" t="str">
        <f>IFERROR(VLOOKUP(Funds[[#This Row],[Code ISIN]],[1]GLOBAL!$C$1:$L$27,10,FALSE)," ")</f>
        <v xml:space="preserve"> </v>
      </c>
      <c r="CG750" s="42" t="s">
        <v>4374</v>
      </c>
      <c r="CH750" s="42" t="s">
        <v>4374</v>
      </c>
      <c r="CI750" s="42" t="s">
        <v>4374</v>
      </c>
      <c r="CJ750" s="123">
        <v>43039</v>
      </c>
      <c r="CK750" s="96" t="s">
        <v>4374</v>
      </c>
      <c r="CL750" s="246" t="str">
        <f>VLOOKUP(Funds[[#This Row],[Code ISIN]],'Sheet1 - Table (1)'!$A$10:$AF$110017,MATCH("Funds Liquidity",'Sheet1 - Table (1)'!$10:$10,0),FALSE)</f>
        <v>Jour</v>
      </c>
    </row>
    <row r="751" spans="1:94">
      <c r="A751" s="99" t="s">
        <v>933</v>
      </c>
      <c r="B751" s="305">
        <f>IF(ISERROR(VALUE(VLOOKUP($A751,'Sheet1 - Table (1)'!$A$8:$AG$1186,COLUMN(B$7),FALSE))),VLOOKUP(A751,TK_MANQUANTS,2,FALSE),IF(VALUE(VLOOKUP($A751,'Sheet1 - Table (1)'!$A$8:$AG$1186,COLUMN(B$7),FALSE))=0,VLOOKUP(A751,TK_MANQUANTS,2,FALSE),VALUE(VLOOKUP($A751,'Sheet1 - Table (1)'!$A$8:$AG$1186,COLUMN(B$7),FALSE))))</f>
        <v>23701014</v>
      </c>
      <c r="C751" s="80" t="str">
        <f>VLOOKUP($A751,'Sheet1 - Table (1)'!$A$8:$AG$1186,COLUMN(C$7),FALSE)</f>
        <v>BCV Liquid Alternative Beta I (USD)</v>
      </c>
      <c r="D751" s="82">
        <f>VLOOKUP($A751,'Sheet1 - Table (1)'!$A$8:$AG$1186,COLUMN(D$7),FALSE)</f>
        <v>43880</v>
      </c>
      <c r="E751" s="124">
        <f>VLOOKUP($A751,'Sheet1 - Table (1)'!$A$8:$AG$1186,COLUMN(E$7),FALSE)</f>
        <v>0.9</v>
      </c>
      <c r="F751" s="80" t="b">
        <f>VLOOKUP($A751,'Sheet1 - Table (1)'!$A$8:$AG$1186,COLUMN(F$7),FALSE)</f>
        <v>1</v>
      </c>
      <c r="G751" s="80" t="str">
        <f>VLOOKUP($A751,'Sheet1 - Table (1)'!$A$8:$AG$1186,COLUMN(G$7),FALSE)</f>
        <v>Luxembourg</v>
      </c>
      <c r="H751" s="80" t="str">
        <f>VLOOKUP($A751,'Sheet1 - Table (1)'!$A$8:$AG$1186,COLUMN(H$7),FALSE)</f>
        <v>USD</v>
      </c>
      <c r="I751" s="80" t="str">
        <f>VLOOKUP($A751,'Sheet1 - Table (1)'!$A$8:$AG$1186,COLUMN(I$7),FALSE)</f>
        <v>Fonds de placement</v>
      </c>
      <c r="J751" s="80" t="str">
        <f>VLOOKUP($A751,'Sheet1 - Table (1)'!$A$8:$AG$1186,COLUMN(J$7),FALSE)</f>
        <v>Alternatives</v>
      </c>
      <c r="K751" s="82">
        <f>VLOOKUP($A751,'Sheet1 - Table (1)'!$A$8:$AG$1186,COLUMN(K$7),FALSE)</f>
        <v>44255</v>
      </c>
      <c r="L751" s="80">
        <f>VLOOKUP($A751,'Sheet1 - Table (1)'!$A$8:$AG$1186,COLUMN(L$7),FALSE)</f>
        <v>415.0725511</v>
      </c>
      <c r="M751" s="80" t="str">
        <f>VLOOKUP($A751,'Sheet1 - Table (1)'!$A$8:$AG$1186,COLUMN(M$7),FALSE)</f>
        <v>Retained</v>
      </c>
      <c r="N751" s="80">
        <f>VLOOKUP($A751,'Sheet1 - Table (1)'!$A$8:$AG$1186,COLUMN(N$7),FALSE)</f>
        <v>0</v>
      </c>
      <c r="O751" s="80" t="b">
        <f>VLOOKUP($A751,'Sheet1 - Table (1)'!$A$8:$AG$1186,COLUMN(O$7),FALSE)</f>
        <v>1</v>
      </c>
      <c r="P751" s="80">
        <f>VLOOKUP($A751,'Sheet1 - Table (1)'!$A$8:$AG$1186,COLUMN(P$7),FALSE)</f>
        <v>0</v>
      </c>
      <c r="Q751" s="80">
        <f>VLOOKUP($A751,'Sheet1 - Table (1)'!$A$8:$AG$1186,COLUMN(Q$7),FALSE)</f>
        <v>0</v>
      </c>
      <c r="R751" s="80">
        <f>VLOOKUP($A751,'Sheet1 - Table (1)'!$A$8:$AG$1186,COLUMN(R$7),FALSE)</f>
        <v>0</v>
      </c>
      <c r="S751" s="80" t="b">
        <f>VLOOKUP($A751,'Sheet1 - Table (1)'!$A$8:$AG$1186,COLUMN(S$7),FALSE)</f>
        <v>1</v>
      </c>
      <c r="T751" s="80">
        <f>VLOOKUP($A751,'Sheet1 - Table (1)'!$A$8:$AG$1186,COLUMN(T$7),FALSE)</f>
        <v>0</v>
      </c>
      <c r="U751" s="80" t="str">
        <f t="shared" ref="U751:U815" si="143">IF(N751=TRUE,UPPER(LEFT($N$8,2)),"")&amp;IF(O751=TRUE,IF(N751=TRUE,"-","")&amp;UPPER(LEFT($O$8,2)),"")&amp;IF(P751=TRUE,IF(OR(N751=TRUE,O751=TRUE),"-","")&amp;UPPER(LEFT($P$8,2)),"")&amp;IF(Q751=TRUE,IF(OR(N751=TRUE,O751=TRUE,P751=TRUE),"-","")&amp;UPPER(LEFT($Q$8,2)),"")&amp;IF(R751=TRUE,IF(OR(N751=TRUE,O751=TRUE,P751=TRUE,Q751=TRUE),"-","")&amp;UPPER(LEFT($R$8,2)),"")&amp;IF(S751=TRUE,IF(OR(N751=TRUE,O751=TRUE,P751=TRUE,Q751=TRUE,R751=TRUE),"-","")&amp;UPPER(LEFT($S$8,2)),"")&amp;IF(T751=TRUE,IF(OR(N751=TRUE,O751=TRUE,P751=TRUE,Q751=TRUE,R751=TRUE,S751=TRUE),"-","")&amp;UPPER(LEFT($T$8,2)),"")</f>
        <v>FR-GE</v>
      </c>
      <c r="V751" s="80" t="str">
        <f>VLOOKUP($A751,'Sheet1 - Table (1)'!$A$8:$AG$1186,COLUMN(V$7)+3,FALSE)</f>
        <v>LU - SICAV - Parte 1</v>
      </c>
      <c r="W751" s="80" t="str">
        <f>VLOOKUP(A751,'Sheet1 - Table (1)'!$A$8:$AF$10075,MATCH($W$8,'Sheet1 - Table (1)'!$10:$10,0),FALSE)</f>
        <v>Détermination des Prix Quotidien</v>
      </c>
      <c r="X751" s="80">
        <f>VLOOKUP(A751,'Sheet1 - Table (1)'!$A$8:$AAB$10075,MATCH($X$8,'Sheet1 - Table (1)'!$10:$10,0),FALSE)</f>
        <v>0</v>
      </c>
      <c r="Y751" s="96" t="str">
        <f t="shared" si="136"/>
        <v>Fonds de placement</v>
      </c>
      <c r="AA751" s="96" t="s">
        <v>1823</v>
      </c>
      <c r="AB751" s="96" t="s">
        <v>2874</v>
      </c>
      <c r="AC751" s="214" t="s">
        <v>2874</v>
      </c>
      <c r="AG751" s="96" t="s">
        <v>2675</v>
      </c>
      <c r="AI751" s="96" t="s">
        <v>382</v>
      </c>
      <c r="AJ751" s="96" t="s">
        <v>382</v>
      </c>
      <c r="AK751" s="96" t="s">
        <v>1803</v>
      </c>
      <c r="AL751" s="96" t="s">
        <v>382</v>
      </c>
      <c r="AM751" s="96" t="str">
        <f t="shared" si="141"/>
        <v>Placements alternatifs étrangers</v>
      </c>
      <c r="AN751" s="139">
        <v>1</v>
      </c>
      <c r="AO751" s="96" t="s">
        <v>2874</v>
      </c>
      <c r="AP751" s="96" t="str">
        <f>IF(MAX(BJ751:BR751)&lt;0.3,"",IFERROR(INDEX($BJ$8:$BR$8,1,MATCH(MAX(BJ751:BR751),BJ751:BR751,0)),""))</f>
        <v>USA</v>
      </c>
      <c r="AQ751" s="96" t="s">
        <v>70</v>
      </c>
      <c r="AR751" s="101" t="s">
        <v>70</v>
      </c>
      <c r="AS751" s="101" t="str">
        <f t="shared" si="142"/>
        <v/>
      </c>
      <c r="BB751" s="101">
        <v>1</v>
      </c>
      <c r="BN751" s="101">
        <v>1</v>
      </c>
      <c r="BX751" s="121" t="s">
        <v>1851</v>
      </c>
      <c r="BZ751" s="101" t="str">
        <f>IF(AJ751="Obligations",AP751&amp;" "&amp;AI751&amp;" "&amp;IF(AQ751&lt;3.5,"SHORT",IF(AQ751&gt;8,"LONG","MID")),"")</f>
        <v/>
      </c>
      <c r="CA751" s="101" t="s">
        <v>70</v>
      </c>
      <c r="CB751" s="101"/>
      <c r="CC751" s="101" t="s">
        <v>70</v>
      </c>
      <c r="CD751" s="42" t="s">
        <v>4374</v>
      </c>
      <c r="CE751" s="42" t="s">
        <v>4374</v>
      </c>
      <c r="CF751" s="42" t="str">
        <f>IFERROR(VLOOKUP(Funds[[#This Row],[Code ISIN]],[1]GLOBAL!$C$1:$L$27,10,FALSE)," ")</f>
        <v xml:space="preserve"> </v>
      </c>
      <c r="CG751" s="42" t="s">
        <v>4374</v>
      </c>
      <c r="CH751" s="42" t="s">
        <v>4374</v>
      </c>
      <c r="CI751" s="42" t="s">
        <v>4374</v>
      </c>
      <c r="CJ751" s="123">
        <v>42277</v>
      </c>
      <c r="CK751" s="96" t="s">
        <v>4374</v>
      </c>
      <c r="CL751" s="246" t="str">
        <f>VLOOKUP(Funds[[#This Row],[Code ISIN]],'Sheet1 - Table (1)'!$A$10:$AF$110017,MATCH("Funds Liquidity",'Sheet1 - Table (1)'!$10:$10,0),FALSE)</f>
        <v>Jour</v>
      </c>
    </row>
    <row r="752" spans="1:94">
      <c r="A752" s="96" t="s">
        <v>1228</v>
      </c>
      <c r="B752" s="305">
        <f>IF(ISERROR(VALUE(VLOOKUP($A752,'Sheet1 - Table (1)'!$A$8:$AG$1186,COLUMN(B$7),FALSE))),VLOOKUP(A752,TK_MANQUANTS,2,FALSE),IF(VALUE(VLOOKUP($A752,'Sheet1 - Table (1)'!$A$8:$AG$1186,COLUMN(B$7),FALSE))=0,VLOOKUP(A752,TK_MANQUANTS,2,FALSE),VALUE(VLOOKUP($A752,'Sheet1 - Table (1)'!$A$8:$AG$1186,COLUMN(B$7),FALSE))))</f>
        <v>23701020</v>
      </c>
      <c r="C752" s="80" t="str">
        <f>VLOOKUP($A752,'Sheet1 - Table (1)'!$A$8:$AG$1186,COLUMN(C$7),FALSE)</f>
        <v>BCV Liquid Alternative Beta B (EUR)</v>
      </c>
      <c r="D752" s="82">
        <f>VLOOKUP($A752,'Sheet1 - Table (1)'!$A$8:$AG$1186,COLUMN(D$7),FALSE)</f>
        <v>43880</v>
      </c>
      <c r="E752" s="124">
        <f>VLOOKUP($A752,'Sheet1 - Table (1)'!$A$8:$AG$1186,COLUMN(E$7),FALSE)</f>
        <v>0.9</v>
      </c>
      <c r="F752" s="80" t="b">
        <f>VLOOKUP($A752,'Sheet1 - Table (1)'!$A$8:$AG$1186,COLUMN(F$7),FALSE)</f>
        <v>1</v>
      </c>
      <c r="G752" s="80" t="str">
        <f>VLOOKUP($A752,'Sheet1 - Table (1)'!$A$8:$AG$1186,COLUMN(G$7),FALSE)</f>
        <v>Luxembourg</v>
      </c>
      <c r="H752" s="80" t="str">
        <f>VLOOKUP($A752,'Sheet1 - Table (1)'!$A$8:$AG$1186,COLUMN(H$7),FALSE)</f>
        <v>EUR</v>
      </c>
      <c r="I752" s="80" t="str">
        <f>VLOOKUP($A752,'Sheet1 - Table (1)'!$A$8:$AG$1186,COLUMN(I$7),FALSE)</f>
        <v>Fonds de placement</v>
      </c>
      <c r="J752" s="80" t="str">
        <f>VLOOKUP($A752,'Sheet1 - Table (1)'!$A$8:$AG$1186,COLUMN(J$7),FALSE)</f>
        <v>Alternatives</v>
      </c>
      <c r="K752" s="82">
        <f>VLOOKUP($A752,'Sheet1 - Table (1)'!$A$8:$AG$1186,COLUMN(K$7),FALSE)</f>
        <v>44255</v>
      </c>
      <c r="L752" s="80">
        <f>VLOOKUP($A752,'Sheet1 - Table (1)'!$A$8:$AG$1186,COLUMN(L$7),FALSE)</f>
        <v>415.0725511</v>
      </c>
      <c r="M752" s="80" t="str">
        <f>VLOOKUP($A752,'Sheet1 - Table (1)'!$A$8:$AG$1186,COLUMN(M$7),FALSE)</f>
        <v>Retained</v>
      </c>
      <c r="N752" s="80">
        <f>VLOOKUP($A752,'Sheet1 - Table (1)'!$A$8:$AG$1186,COLUMN(N$7),FALSE)</f>
        <v>0</v>
      </c>
      <c r="O752" s="80" t="b">
        <f>VLOOKUP($A752,'Sheet1 - Table (1)'!$A$8:$AG$1186,COLUMN(O$7),FALSE)</f>
        <v>1</v>
      </c>
      <c r="P752" s="80">
        <f>VLOOKUP($A752,'Sheet1 - Table (1)'!$A$8:$AG$1186,COLUMN(P$7),FALSE)</f>
        <v>0</v>
      </c>
      <c r="Q752" s="80">
        <f>VLOOKUP($A752,'Sheet1 - Table (1)'!$A$8:$AG$1186,COLUMN(Q$7),FALSE)</f>
        <v>0</v>
      </c>
      <c r="R752" s="80">
        <f>VLOOKUP($A752,'Sheet1 - Table (1)'!$A$8:$AG$1186,COLUMN(R$7),FALSE)</f>
        <v>0</v>
      </c>
      <c r="S752" s="80" t="b">
        <f>VLOOKUP($A752,'Sheet1 - Table (1)'!$A$8:$AG$1186,COLUMN(S$7),FALSE)</f>
        <v>1</v>
      </c>
      <c r="T752" s="80">
        <f>VLOOKUP($A752,'Sheet1 - Table (1)'!$A$8:$AG$1186,COLUMN(T$7),FALSE)</f>
        <v>0</v>
      </c>
      <c r="U752" s="80" t="str">
        <f t="shared" si="143"/>
        <v>FR-GE</v>
      </c>
      <c r="V752" s="80" t="str">
        <f>VLOOKUP($A752,'Sheet1 - Table (1)'!$A$8:$AG$1186,COLUMN(V$7)+3,FALSE)</f>
        <v>LU - SICAV - Parte 1</v>
      </c>
      <c r="W752" s="80" t="str">
        <f>VLOOKUP(A752,'Sheet1 - Table (1)'!$A$8:$AF$10075,MATCH($W$8,'Sheet1 - Table (1)'!$10:$10,0),FALSE)</f>
        <v>Détermination des Prix Quotidien</v>
      </c>
      <c r="X752" s="80">
        <f>VLOOKUP(A752,'Sheet1 - Table (1)'!$A$8:$AAB$10075,MATCH($X$8,'Sheet1 - Table (1)'!$10:$10,0),FALSE)</f>
        <v>0</v>
      </c>
      <c r="Y752" s="96" t="str">
        <f t="shared" si="136"/>
        <v>Fonds de placement</v>
      </c>
      <c r="AA752" s="96" t="s">
        <v>1823</v>
      </c>
      <c r="AB752" s="96" t="s">
        <v>2874</v>
      </c>
      <c r="AC752" s="214" t="s">
        <v>2874</v>
      </c>
      <c r="AG752" s="96" t="s">
        <v>2675</v>
      </c>
      <c r="AI752" s="96" t="s">
        <v>382</v>
      </c>
      <c r="AJ752" s="96" t="s">
        <v>382</v>
      </c>
      <c r="AK752" s="96" t="s">
        <v>1803</v>
      </c>
      <c r="AL752" s="96" t="s">
        <v>382</v>
      </c>
      <c r="AM752" s="96" t="str">
        <f t="shared" si="141"/>
        <v>Placements alternatifs étrangers</v>
      </c>
      <c r="AN752" s="139">
        <v>1</v>
      </c>
      <c r="AO752" s="96" t="s">
        <v>2874</v>
      </c>
      <c r="AP752" s="96" t="s">
        <v>1804</v>
      </c>
      <c r="AS752" s="101" t="str">
        <f t="shared" si="142"/>
        <v/>
      </c>
      <c r="AY752" s="101">
        <v>1</v>
      </c>
      <c r="BT752" s="101"/>
      <c r="BU752" s="101"/>
      <c r="BX752" s="121" t="s">
        <v>1851</v>
      </c>
      <c r="BY752" s="96" t="s">
        <v>22061</v>
      </c>
      <c r="BZ752" s="101" t="str">
        <f>IF(AJ752="Obligations",AP752&amp;" "&amp;AI752&amp;" "&amp;IF(AQ752&lt;3.5,"SHORT",IF(AQ752&gt;8,"LONG","MID")),"")</f>
        <v/>
      </c>
      <c r="CA752" s="101" t="s">
        <v>4050</v>
      </c>
      <c r="CB752" s="122" t="s">
        <v>3781</v>
      </c>
      <c r="CC752" s="101" t="s">
        <v>4003</v>
      </c>
      <c r="CD752" s="42" t="s">
        <v>4374</v>
      </c>
      <c r="CE752" s="42" t="s">
        <v>4374</v>
      </c>
      <c r="CF752" s="42" t="str">
        <f>IFERROR(VLOOKUP(Funds[[#This Row],[Code ISIN]],[1]GLOBAL!$C$1:$L$27,10,FALSE)," ")</f>
        <v>X</v>
      </c>
      <c r="CG752" s="42" t="s">
        <v>4374</v>
      </c>
      <c r="CH752" s="42" t="s">
        <v>4374</v>
      </c>
      <c r="CI752" s="42" t="s">
        <v>4374</v>
      </c>
      <c r="CJ752" s="123"/>
      <c r="CK752" s="96" t="s">
        <v>4407</v>
      </c>
      <c r="CL752" s="246" t="str">
        <f>VLOOKUP(Funds[[#This Row],[Code ISIN]],'Sheet1 - Table (1)'!$A$10:$AF$110017,MATCH("Funds Liquidity",'Sheet1 - Table (1)'!$10:$10,0),FALSE)</f>
        <v>Jour</v>
      </c>
    </row>
    <row r="753" spans="1:93">
      <c r="A753" s="80" t="s">
        <v>1289</v>
      </c>
      <c r="B753" s="305">
        <f>IF(ISERROR(VALUE(VLOOKUP($A753,'Sheet1 - Table (1)'!$A$8:$AG$1186,COLUMN(B$7),FALSE))),VLOOKUP(A753,TK_MANQUANTS,2,FALSE),IF(VALUE(VLOOKUP($A753,'Sheet1 - Table (1)'!$A$8:$AG$1186,COLUMN(B$7),FALSE))=0,VLOOKUP(A753,TK_MANQUANTS,2,FALSE),VALUE(VLOOKUP($A753,'Sheet1 - Table (1)'!$A$8:$AG$1186,COLUMN(B$7),FALSE))))</f>
        <v>24068259</v>
      </c>
      <c r="C753" s="80" t="str">
        <f>VLOOKUP($A753,'Sheet1 - Table (1)'!$A$8:$AG$1186,COLUMN(C$7),FALSE)</f>
        <v>CS (Lux) Prima Multi-Strategy Fun EB EUR</v>
      </c>
      <c r="D753" s="82">
        <f>VLOOKUP($A753,'Sheet1 - Table (1)'!$A$8:$AG$1186,COLUMN(D$7),FALSE)</f>
        <v>43799</v>
      </c>
      <c r="E753" s="124">
        <f>VLOOKUP($A753,'Sheet1 - Table (1)'!$A$8:$AG$1186,COLUMN(E$7),FALSE)</f>
        <v>2.0099999999999998</v>
      </c>
      <c r="F753" s="80" t="b">
        <f>VLOOKUP($A753,'Sheet1 - Table (1)'!$A$8:$AG$1186,COLUMN(F$7),FALSE)</f>
        <v>1</v>
      </c>
      <c r="G753" s="80" t="str">
        <f>VLOOKUP($A753,'Sheet1 - Table (1)'!$A$8:$AG$1186,COLUMN(G$7),FALSE)</f>
        <v>Luxembourg</v>
      </c>
      <c r="H753" s="80" t="str">
        <f>VLOOKUP($A753,'Sheet1 - Table (1)'!$A$8:$AG$1186,COLUMN(H$7),FALSE)</f>
        <v>EUR</v>
      </c>
      <c r="I753" s="80" t="str">
        <f>VLOOKUP($A753,'Sheet1 - Table (1)'!$A$8:$AG$1186,COLUMN(I$7),FALSE)</f>
        <v>Fonds de placement</v>
      </c>
      <c r="J753" s="80" t="str">
        <f>VLOOKUP($A753,'Sheet1 - Table (1)'!$A$8:$AG$1186,COLUMN(J$7),FALSE)</f>
        <v>Alternatives</v>
      </c>
      <c r="K753" s="82">
        <f>VLOOKUP($A753,'Sheet1 - Table (1)'!$A$8:$AG$1186,COLUMN(K$7),FALSE)</f>
        <v>44255</v>
      </c>
      <c r="L753" s="80">
        <f>VLOOKUP($A753,'Sheet1 - Table (1)'!$A$8:$AG$1186,COLUMN(L$7),FALSE)</f>
        <v>221.92744099999999</v>
      </c>
      <c r="M753" s="80" t="str">
        <f>VLOOKUP($A753,'Sheet1 - Table (1)'!$A$8:$AG$1186,COLUMN(M$7),FALSE)</f>
        <v>Retained</v>
      </c>
      <c r="N753" s="80">
        <f>VLOOKUP($A753,'Sheet1 - Table (1)'!$A$8:$AG$1186,COLUMN(N$7),FALSE)</f>
        <v>0</v>
      </c>
      <c r="O753" s="80" t="b">
        <f>VLOOKUP($A753,'Sheet1 - Table (1)'!$A$8:$AG$1186,COLUMN(O$7),FALSE)</f>
        <v>1</v>
      </c>
      <c r="P753" s="80" t="b">
        <f>VLOOKUP($A753,'Sheet1 - Table (1)'!$A$8:$AG$1186,COLUMN(P$7),FALSE)</f>
        <v>1</v>
      </c>
      <c r="Q753" s="80" t="b">
        <f>VLOOKUP($A753,'Sheet1 - Table (1)'!$A$8:$AG$1186,COLUMN(Q$7),FALSE)</f>
        <v>1</v>
      </c>
      <c r="R753" s="80" t="b">
        <f>VLOOKUP($A753,'Sheet1 - Table (1)'!$A$8:$AG$1186,COLUMN(R$7),FALSE)</f>
        <v>1</v>
      </c>
      <c r="S753" s="80" t="b">
        <f>VLOOKUP($A753,'Sheet1 - Table (1)'!$A$8:$AG$1186,COLUMN(S$7),FALSE)</f>
        <v>1</v>
      </c>
      <c r="T753" s="80">
        <f>VLOOKUP($A753,'Sheet1 - Table (1)'!$A$8:$AG$1186,COLUMN(T$7),FALSE)</f>
        <v>0</v>
      </c>
      <c r="U753" s="80" t="str">
        <f t="shared" si="143"/>
        <v>FR-IT-NE-SP-GE</v>
      </c>
      <c r="V753" s="80" t="str">
        <f>VLOOKUP($A753,'Sheet1 - Table (1)'!$A$8:$AG$1186,COLUMN(V$7)+3,FALSE)</f>
        <v>LU - SICAV - Parte 1</v>
      </c>
      <c r="W753" s="80" t="str">
        <f>VLOOKUP(A753,'Sheet1 - Table (1)'!$A$8:$AF$10075,MATCH($W$8,'Sheet1 - Table (1)'!$10:$10,0),FALSE)</f>
        <v>Détermination Hebdomadaire des Prix</v>
      </c>
      <c r="X753" s="80">
        <f>VLOOKUP(A753,'Sheet1 - Table (1)'!$A$8:$AAB$10075,MATCH($X$8,'Sheet1 - Table (1)'!$10:$10,0),FALSE)</f>
        <v>0</v>
      </c>
      <c r="Y753" s="96" t="str">
        <f t="shared" si="136"/>
        <v>Fonds de placement</v>
      </c>
      <c r="AA753" s="96" t="s">
        <v>1823</v>
      </c>
      <c r="AB753" s="96" t="s">
        <v>2874</v>
      </c>
      <c r="AC753" s="214" t="s">
        <v>2874</v>
      </c>
      <c r="AG753" s="96" t="s">
        <v>2865</v>
      </c>
      <c r="AI753" s="96" t="s">
        <v>382</v>
      </c>
      <c r="AJ753" s="96" t="s">
        <v>382</v>
      </c>
      <c r="AK753" s="96" t="s">
        <v>1803</v>
      </c>
      <c r="AL753" s="96" t="s">
        <v>382</v>
      </c>
      <c r="AM753" s="96" t="str">
        <f t="shared" si="141"/>
        <v>Placements alternatifs étrangers</v>
      </c>
      <c r="AN753" s="139">
        <v>1</v>
      </c>
      <c r="AO753" s="96" t="s">
        <v>2874</v>
      </c>
      <c r="AP753" s="96" t="s">
        <v>1804</v>
      </c>
      <c r="AS753" s="101" t="str">
        <f t="shared" si="142"/>
        <v/>
      </c>
      <c r="AY753" s="101">
        <v>1</v>
      </c>
      <c r="BT753" s="101" t="s">
        <v>1505</v>
      </c>
      <c r="BU753" s="101" t="s">
        <v>1505</v>
      </c>
      <c r="BZ753" s="101" t="str">
        <f>IF(AJ753="Obligations",AP753&amp;" "&amp;AI753&amp;" "&amp;IF(AQ753&lt;3.5,"SHORT",IF(AQ753&gt;8,"LONG","MID")),"")</f>
        <v/>
      </c>
      <c r="CA753" s="101" t="s">
        <v>70</v>
      </c>
      <c r="CB753" s="101"/>
      <c r="CC753" s="101" t="s">
        <v>70</v>
      </c>
      <c r="CD753" s="42" t="s">
        <v>4374</v>
      </c>
      <c r="CE753" s="42" t="s">
        <v>4374</v>
      </c>
      <c r="CF753" s="42" t="str">
        <f>IFERROR(VLOOKUP(Funds[[#This Row],[Code ISIN]],[1]GLOBAL!$C$1:$L$27,10,FALSE)," ")</f>
        <v xml:space="preserve"> </v>
      </c>
      <c r="CG753" s="42" t="s">
        <v>4374</v>
      </c>
      <c r="CH753" s="42" t="s">
        <v>4374</v>
      </c>
      <c r="CI753" s="42" t="s">
        <v>4374</v>
      </c>
      <c r="CJ753" s="123">
        <v>42331</v>
      </c>
      <c r="CK753" s="96" t="s">
        <v>4374</v>
      </c>
      <c r="CL753" s="246" t="str">
        <f>VLOOKUP(Funds[[#This Row],[Code ISIN]],'Sheet1 - Table (1)'!$A$10:$AF$110017,MATCH("Funds Liquidity",'Sheet1 - Table (1)'!$10:$10,0),FALSE)</f>
        <v>Semaine</v>
      </c>
    </row>
    <row r="754" spans="1:93">
      <c r="A754" s="80" t="s">
        <v>164</v>
      </c>
      <c r="B754" s="305">
        <f>IF(ISERROR(VALUE(VLOOKUP($A754,'Sheet1 - Table (1)'!$A$8:$AG$1186,COLUMN(B$7),FALSE))),VLOOKUP(A754,TK_MANQUANTS,2,FALSE),IF(VALUE(VLOOKUP($A754,'Sheet1 - Table (1)'!$A$8:$AG$1186,COLUMN(B$7),FALSE))=0,VLOOKUP(A754,TK_MANQUANTS,2,FALSE),VALUE(VLOOKUP($A754,'Sheet1 - Table (1)'!$A$8:$AG$1186,COLUMN(B$7),FALSE))))</f>
        <v>24623003</v>
      </c>
      <c r="C754" s="80" t="str">
        <f>VLOOKUP($A754,'Sheet1 - Table (1)'!$A$8:$AG$1186,COLUMN(C$7),FALSE)</f>
        <v>Allianz Discovery Europe Strategy PT13 (H2-CHF)</v>
      </c>
      <c r="D754" s="82">
        <f>VLOOKUP($A754,'Sheet1 - Table (1)'!$A$8:$AG$1186,COLUMN(D$7),FALSE)</f>
        <v>43738</v>
      </c>
      <c r="E754" s="124">
        <f>VLOOKUP($A754,'Sheet1 - Table (1)'!$A$8:$AG$1186,COLUMN(E$7),FALSE)</f>
        <v>1.26</v>
      </c>
      <c r="F754" s="80" t="b">
        <f>VLOOKUP($A754,'Sheet1 - Table (1)'!$A$8:$AG$1186,COLUMN(F$7),FALSE)</f>
        <v>1</v>
      </c>
      <c r="G754" s="80" t="str">
        <f>VLOOKUP($A754,'Sheet1 - Table (1)'!$A$8:$AG$1186,COLUMN(G$7),FALSE)</f>
        <v>Luxembourg</v>
      </c>
      <c r="H754" s="80" t="str">
        <f>VLOOKUP($A754,'Sheet1 - Table (1)'!$A$8:$AG$1186,COLUMN(H$7),FALSE)</f>
        <v>CHF</v>
      </c>
      <c r="I754" s="80" t="str">
        <f>VLOOKUP($A754,'Sheet1 - Table (1)'!$A$8:$AG$1186,COLUMN(I$7),FALSE)</f>
        <v>Fonds de placement</v>
      </c>
      <c r="J754" s="80" t="str">
        <f>VLOOKUP($A754,'Sheet1 - Table (1)'!$A$8:$AG$1186,COLUMN(J$7),FALSE)</f>
        <v>Alternatives</v>
      </c>
      <c r="K754" s="82">
        <f>VLOOKUP($A754,'Sheet1 - Table (1)'!$A$8:$AG$1186,COLUMN(K$7),FALSE)</f>
        <v>0</v>
      </c>
      <c r="L754" s="80">
        <f>VLOOKUP($A754,'Sheet1 - Table (1)'!$A$8:$AG$1186,COLUMN(L$7),FALSE)</f>
        <v>0</v>
      </c>
      <c r="M754" s="80" t="str">
        <f>VLOOKUP($A754,'Sheet1 - Table (1)'!$A$8:$AG$1186,COLUMN(M$7),FALSE)</f>
        <v>Retained</v>
      </c>
      <c r="N754" s="80">
        <f>VLOOKUP($A754,'Sheet1 - Table (1)'!$A$8:$AG$1186,COLUMN(N$7),FALSE)</f>
        <v>0</v>
      </c>
      <c r="O754" s="80" t="b">
        <f>VLOOKUP($A754,'Sheet1 - Table (1)'!$A$8:$AG$1186,COLUMN(O$7),FALSE)</f>
        <v>1</v>
      </c>
      <c r="P754" s="80">
        <f>VLOOKUP($A754,'Sheet1 - Table (1)'!$A$8:$AG$1186,COLUMN(P$7),FALSE)</f>
        <v>0</v>
      </c>
      <c r="Q754" s="80" t="b">
        <f>VLOOKUP($A754,'Sheet1 - Table (1)'!$A$8:$AG$1186,COLUMN(Q$7),FALSE)</f>
        <v>1</v>
      </c>
      <c r="R754" s="80">
        <f>VLOOKUP($A754,'Sheet1 - Table (1)'!$A$8:$AG$1186,COLUMN(R$7),FALSE)</f>
        <v>0</v>
      </c>
      <c r="S754" s="80" t="b">
        <f>VLOOKUP($A754,'Sheet1 - Table (1)'!$A$8:$AG$1186,COLUMN(S$7),FALSE)</f>
        <v>1</v>
      </c>
      <c r="T754" s="80">
        <f>VLOOKUP($A754,'Sheet1 - Table (1)'!$A$8:$AG$1186,COLUMN(T$7),FALSE)</f>
        <v>0</v>
      </c>
      <c r="U754" s="80" t="str">
        <f t="shared" si="143"/>
        <v>FR-NE-GE</v>
      </c>
      <c r="V754" s="80" t="str">
        <f>VLOOKUP($A754,'Sheet1 - Table (1)'!$A$8:$AG$1186,COLUMN(V$7)+3,FALSE)</f>
        <v>LU - SICAV - Parte 1</v>
      </c>
      <c r="W754" s="80" t="str">
        <f>VLOOKUP(A754,'Sheet1 - Table (1)'!$A$8:$AF$10075,MATCH($W$8,'Sheet1 - Table (1)'!$10:$10,0),FALSE)</f>
        <v>Détermination des Prix Quotidien</v>
      </c>
      <c r="X754" s="80">
        <f>VLOOKUP(A754,'Sheet1 - Table (1)'!$A$8:$AAB$10075,MATCH($X$8,'Sheet1 - Table (1)'!$10:$10,0),FALSE)</f>
        <v>0</v>
      </c>
      <c r="Y754" s="96" t="str">
        <f t="shared" si="136"/>
        <v>Fonds de placement</v>
      </c>
      <c r="AA754" s="96" t="s">
        <v>1823</v>
      </c>
      <c r="AB754" s="96" t="s">
        <v>2874</v>
      </c>
      <c r="AC754" s="214" t="s">
        <v>2874</v>
      </c>
      <c r="AG754" s="96" t="s">
        <v>2867</v>
      </c>
      <c r="AI754" s="96" t="s">
        <v>473</v>
      </c>
      <c r="AJ754" s="96" t="s">
        <v>474</v>
      </c>
      <c r="AK754" s="96" t="s">
        <v>1803</v>
      </c>
      <c r="AL754" s="96" t="s">
        <v>5092</v>
      </c>
      <c r="AM754" s="96" t="s">
        <v>1937</v>
      </c>
      <c r="AN754" s="139">
        <v>1</v>
      </c>
      <c r="AO754" s="96" t="s">
        <v>2874</v>
      </c>
      <c r="AP754" s="96" t="s">
        <v>2486</v>
      </c>
      <c r="AS754" s="101" t="str">
        <f t="shared" si="142"/>
        <v/>
      </c>
      <c r="AX754" s="101">
        <v>1</v>
      </c>
      <c r="BT754" s="101" t="s">
        <v>1507</v>
      </c>
      <c r="BU754" s="101" t="s">
        <v>1507</v>
      </c>
      <c r="BX754" s="101" t="s">
        <v>1851</v>
      </c>
      <c r="BZ754" s="101" t="s">
        <v>2676</v>
      </c>
      <c r="CA754" s="101" t="s">
        <v>4051</v>
      </c>
      <c r="CB754" s="101" t="s">
        <v>3783</v>
      </c>
      <c r="CC754" s="101"/>
      <c r="CD754" s="42" t="s">
        <v>4374</v>
      </c>
      <c r="CE754" s="42" t="s">
        <v>4374</v>
      </c>
      <c r="CF754" s="42" t="str">
        <f>IFERROR(VLOOKUP(Funds[[#This Row],[Code ISIN]],[1]GLOBAL!$C$1:$L$27,10,FALSE)," ")</f>
        <v xml:space="preserve"> </v>
      </c>
      <c r="CG754" s="42" t="s">
        <v>4374</v>
      </c>
      <c r="CH754" s="42" t="s">
        <v>4374</v>
      </c>
      <c r="CI754" s="42" t="s">
        <v>4374</v>
      </c>
      <c r="CK754" s="96" t="s">
        <v>4374</v>
      </c>
      <c r="CL754" s="246" t="str">
        <f>VLOOKUP(Funds[[#This Row],[Code ISIN]],'Sheet1 - Table (1)'!$A$10:$AF$110017,MATCH("Funds Liquidity",'Sheet1 - Table (1)'!$10:$10,0),FALSE)</f>
        <v>Jour</v>
      </c>
      <c r="CM754" s="246" t="s">
        <v>2874</v>
      </c>
      <c r="CN754" s="246" t="s">
        <v>155</v>
      </c>
    </row>
    <row r="755" spans="1:93">
      <c r="A755" s="96" t="s">
        <v>1232</v>
      </c>
      <c r="B755" s="305">
        <f>IF(ISERROR(VALUE(VLOOKUP($A755,'Sheet1 - Table (1)'!$A$8:$AG$1186,COLUMN(B$7),FALSE))),VLOOKUP(A755,TK_MANQUANTS,2,FALSE),IF(VALUE(VLOOKUP($A755,'Sheet1 - Table (1)'!$A$8:$AG$1186,COLUMN(B$7),FALSE))=0,VLOOKUP(A755,TK_MANQUANTS,2,FALSE),VALUE(VLOOKUP($A755,'Sheet1 - Table (1)'!$A$8:$AG$1186,COLUMN(B$7),FALSE))))</f>
        <v>24258141</v>
      </c>
      <c r="C755" s="80" t="str">
        <f>VLOOKUP($A755,'Sheet1 - Table (1)'!$A$8:$AG$1186,COLUMN(C$7),FALSE)</f>
        <v>Pictet TR - Diversified Alpha-I EUR</v>
      </c>
      <c r="D755" s="82">
        <f>VLOOKUP($A755,'Sheet1 - Table (1)'!$A$8:$AG$1186,COLUMN(D$7),FALSE)</f>
        <v>43830</v>
      </c>
      <c r="E755" s="124">
        <f>VLOOKUP($A755,'Sheet1 - Table (1)'!$A$8:$AG$1186,COLUMN(E$7),FALSE)</f>
        <v>1.52</v>
      </c>
      <c r="F755" s="80" t="b">
        <f>VLOOKUP($A755,'Sheet1 - Table (1)'!$A$8:$AG$1186,COLUMN(F$7),FALSE)</f>
        <v>1</v>
      </c>
      <c r="G755" s="80" t="str">
        <f>VLOOKUP($A755,'Sheet1 - Table (1)'!$A$8:$AG$1186,COLUMN(G$7),FALSE)</f>
        <v>Luxembourg</v>
      </c>
      <c r="H755" s="80" t="str">
        <f>VLOOKUP($A755,'Sheet1 - Table (1)'!$A$8:$AG$1186,COLUMN(H$7),FALSE)</f>
        <v>EUR</v>
      </c>
      <c r="I755" s="80" t="str">
        <f>VLOOKUP($A755,'Sheet1 - Table (1)'!$A$8:$AG$1186,COLUMN(I$7),FALSE)</f>
        <v>Fonds de placement</v>
      </c>
      <c r="J755" s="80" t="str">
        <f>VLOOKUP($A755,'Sheet1 - Table (1)'!$A$8:$AG$1186,COLUMN(J$7),FALSE)</f>
        <v>Alternatives</v>
      </c>
      <c r="K755" s="82">
        <f>VLOOKUP($A755,'Sheet1 - Table (1)'!$A$8:$AG$1186,COLUMN(K$7),FALSE)</f>
        <v>44255</v>
      </c>
      <c r="L755" s="80">
        <f>VLOOKUP($A755,'Sheet1 - Table (1)'!$A$8:$AG$1186,COLUMN(L$7),FALSE)</f>
        <v>3528.5871106999998</v>
      </c>
      <c r="M755" s="80" t="str">
        <f>VLOOKUP($A755,'Sheet1 - Table (1)'!$A$8:$AG$1186,COLUMN(M$7),FALSE)</f>
        <v>Retained</v>
      </c>
      <c r="N755" s="80" t="b">
        <f>VLOOKUP($A755,'Sheet1 - Table (1)'!$A$8:$AG$1186,COLUMN(N$7),FALSE)</f>
        <v>1</v>
      </c>
      <c r="O755" s="80" t="b">
        <f>VLOOKUP($A755,'Sheet1 - Table (1)'!$A$8:$AG$1186,COLUMN(O$7),FALSE)</f>
        <v>1</v>
      </c>
      <c r="P755" s="80" t="b">
        <f>VLOOKUP($A755,'Sheet1 - Table (1)'!$A$8:$AG$1186,COLUMN(P$7),FALSE)</f>
        <v>1</v>
      </c>
      <c r="Q755" s="80" t="b">
        <f>VLOOKUP($A755,'Sheet1 - Table (1)'!$A$8:$AG$1186,COLUMN(Q$7),FALSE)</f>
        <v>1</v>
      </c>
      <c r="R755" s="80" t="b">
        <f>VLOOKUP($A755,'Sheet1 - Table (1)'!$A$8:$AG$1186,COLUMN(R$7),FALSE)</f>
        <v>1</v>
      </c>
      <c r="S755" s="80" t="b">
        <f>VLOOKUP($A755,'Sheet1 - Table (1)'!$A$8:$AG$1186,COLUMN(S$7),FALSE)</f>
        <v>1</v>
      </c>
      <c r="T755" s="80" t="b">
        <f>VLOOKUP($A755,'Sheet1 - Table (1)'!$A$8:$AG$1186,COLUMN(T$7),FALSE)</f>
        <v>1</v>
      </c>
      <c r="U755" s="80" t="str">
        <f t="shared" si="143"/>
        <v>BE-FR-IT-NE-SP-GE-UK</v>
      </c>
      <c r="V755" s="80" t="str">
        <f>VLOOKUP($A755,'Sheet1 - Table (1)'!$A$8:$AG$1186,COLUMN(V$7)+3,FALSE)</f>
        <v>LU - SICAV - Parte 1</v>
      </c>
      <c r="W755" s="80" t="str">
        <f>VLOOKUP(A755,'Sheet1 - Table (1)'!$A$8:$AF$10075,MATCH($W$8,'Sheet1 - Table (1)'!$10:$10,0),FALSE)</f>
        <v>Détermination des Prix Quotidien</v>
      </c>
      <c r="X755" s="80">
        <f>VLOOKUP(A755,'Sheet1 - Table (1)'!$A$8:$AAB$10075,MATCH($X$8,'Sheet1 - Table (1)'!$10:$10,0),FALSE)</f>
        <v>0</v>
      </c>
      <c r="Y755" s="96" t="str">
        <f t="shared" si="136"/>
        <v>Fonds de placement</v>
      </c>
      <c r="AA755" s="96" t="s">
        <v>1823</v>
      </c>
      <c r="AB755" s="96" t="s">
        <v>2874</v>
      </c>
      <c r="AC755" s="214" t="s">
        <v>2874</v>
      </c>
      <c r="AG755" s="96" t="s">
        <v>2865</v>
      </c>
      <c r="AI755" s="96" t="s">
        <v>382</v>
      </c>
      <c r="AJ755" s="96" t="s">
        <v>382</v>
      </c>
      <c r="AK755" s="96" t="s">
        <v>1803</v>
      </c>
      <c r="AL755" s="96" t="s">
        <v>382</v>
      </c>
      <c r="AM755" s="96" t="str">
        <f>IF(AND(AK755="Obligations",AP755="Courbe CHF"),"Obligations CHF",IF(AND(AX755=100%,BJ755=100%),AK755&amp;" CHF",IF(OR(AK755="Obligations",AK755="Actions",AK755="Liquidités"),AK755&amp;" étrangères" &amp; IF(AX755=100%," hedged",""),AK755&amp;" étrangers" &amp; IF(AX755=100%," hedged",""))))</f>
        <v>Placements alternatifs étrangers</v>
      </c>
      <c r="AN755" s="139">
        <v>1</v>
      </c>
      <c r="AO755" s="96" t="s">
        <v>2874</v>
      </c>
      <c r="AP755" s="96" t="s">
        <v>1804</v>
      </c>
      <c r="AS755" s="101" t="str">
        <f t="shared" si="142"/>
        <v/>
      </c>
      <c r="AY755" s="101">
        <v>1</v>
      </c>
      <c r="BT755" s="101"/>
      <c r="BU755" s="101"/>
      <c r="BY755" s="96" t="s">
        <v>22062</v>
      </c>
      <c r="BZ755" s="101" t="str">
        <f>IF(AJ755="Obligations",AP755&amp;" "&amp;AI755&amp;" "&amp;IF(AQ755&lt;3.5,"SHORT",IF(AQ755&gt;8,"LONG","MID")),"")</f>
        <v/>
      </c>
      <c r="CA755" s="101" t="s">
        <v>4051</v>
      </c>
      <c r="CB755" s="122" t="s">
        <v>3784</v>
      </c>
      <c r="CC755" s="137" t="s">
        <v>4003</v>
      </c>
      <c r="CD755" s="42" t="s">
        <v>1633</v>
      </c>
      <c r="CE755" s="42" t="s">
        <v>1633</v>
      </c>
      <c r="CF755" s="42" t="str">
        <f>IFERROR(VLOOKUP(Funds[[#This Row],[Code ISIN]],[1]GLOBAL!$C$1:$L$27,10,FALSE)," ")</f>
        <v xml:space="preserve"> </v>
      </c>
      <c r="CG755" s="42" t="s">
        <v>1633</v>
      </c>
      <c r="CH755" s="42" t="s">
        <v>4374</v>
      </c>
      <c r="CI755" s="42" t="s">
        <v>4374</v>
      </c>
      <c r="CJ755" s="123">
        <v>42277</v>
      </c>
      <c r="CK755" s="96" t="s">
        <v>4407</v>
      </c>
      <c r="CL755" s="246" t="str">
        <f>VLOOKUP(Funds[[#This Row],[Code ISIN]],'Sheet1 - Table (1)'!$A$10:$AF$110017,MATCH("Funds Liquidity",'Sheet1 - Table (1)'!$10:$10,0),FALSE)</f>
        <v>Jour</v>
      </c>
      <c r="CN755" s="246" t="s">
        <v>5374</v>
      </c>
    </row>
    <row r="756" spans="1:93">
      <c r="A756" s="96" t="s">
        <v>2023</v>
      </c>
      <c r="B756" s="305">
        <f>IF(ISERROR(VALUE(VLOOKUP($A756,'Sheet1 - Table (1)'!$A$8:$AG$1186,COLUMN(B$7),FALSE))),VLOOKUP(A756,TK_MANQUANTS,2,FALSE),IF(VALUE(VLOOKUP($A756,'Sheet1 - Table (1)'!$A$8:$AG$1186,COLUMN(B$7),FALSE))=0,VLOOKUP(A756,TK_MANQUANTS,2,FALSE),VALUE(VLOOKUP($A756,'Sheet1 - Table (1)'!$A$8:$AG$1186,COLUMN(B$7),FALSE))))</f>
        <v>24261775</v>
      </c>
      <c r="C756" s="80" t="str">
        <f>VLOOKUP($A756,'Sheet1 - Table (1)'!$A$8:$AG$1186,COLUMN(C$7),FALSE)</f>
        <v>Pictet TR - Diversified Alpha-HI USD</v>
      </c>
      <c r="D756" s="82">
        <f>VLOOKUP($A756,'Sheet1 - Table (1)'!$A$8:$AG$1186,COLUMN(D$7),FALSE)</f>
        <v>43830</v>
      </c>
      <c r="E756" s="124">
        <f>VLOOKUP($A756,'Sheet1 - Table (1)'!$A$8:$AG$1186,COLUMN(E$7),FALSE)</f>
        <v>1.57</v>
      </c>
      <c r="F756" s="80" t="b">
        <f>VLOOKUP($A756,'Sheet1 - Table (1)'!$A$8:$AG$1186,COLUMN(F$7),FALSE)</f>
        <v>1</v>
      </c>
      <c r="G756" s="80" t="str">
        <f>VLOOKUP($A756,'Sheet1 - Table (1)'!$A$8:$AG$1186,COLUMN(G$7),FALSE)</f>
        <v>Luxembourg</v>
      </c>
      <c r="H756" s="80" t="str">
        <f>VLOOKUP($A756,'Sheet1 - Table (1)'!$A$8:$AG$1186,COLUMN(H$7),FALSE)</f>
        <v>USD</v>
      </c>
      <c r="I756" s="80" t="str">
        <f>VLOOKUP($A756,'Sheet1 - Table (1)'!$A$8:$AG$1186,COLUMN(I$7),FALSE)</f>
        <v>Fonds de placement</v>
      </c>
      <c r="J756" s="80" t="str">
        <f>VLOOKUP($A756,'Sheet1 - Table (1)'!$A$8:$AG$1186,COLUMN(J$7),FALSE)</f>
        <v>Alternatives</v>
      </c>
      <c r="K756" s="82">
        <f>VLOOKUP($A756,'Sheet1 - Table (1)'!$A$8:$AG$1186,COLUMN(K$7),FALSE)</f>
        <v>44255</v>
      </c>
      <c r="L756" s="80">
        <f>VLOOKUP($A756,'Sheet1 - Table (1)'!$A$8:$AG$1186,COLUMN(L$7),FALSE)</f>
        <v>3528.5871106999998</v>
      </c>
      <c r="M756" s="80" t="str">
        <f>VLOOKUP($A756,'Sheet1 - Table (1)'!$A$8:$AG$1186,COLUMN(M$7),FALSE)</f>
        <v>Retained</v>
      </c>
      <c r="N756" s="80">
        <f>VLOOKUP($A756,'Sheet1 - Table (1)'!$A$8:$AG$1186,COLUMN(N$7),FALSE)</f>
        <v>0</v>
      </c>
      <c r="O756" s="80" t="b">
        <f>VLOOKUP($A756,'Sheet1 - Table (1)'!$A$8:$AG$1186,COLUMN(O$7),FALSE)</f>
        <v>1</v>
      </c>
      <c r="P756" s="80">
        <f>VLOOKUP($A756,'Sheet1 - Table (1)'!$A$8:$AG$1186,COLUMN(P$7),FALSE)</f>
        <v>0</v>
      </c>
      <c r="Q756" s="80" t="b">
        <f>VLOOKUP($A756,'Sheet1 - Table (1)'!$A$8:$AG$1186,COLUMN(Q$7),FALSE)</f>
        <v>1</v>
      </c>
      <c r="R756" s="80" t="b">
        <f>VLOOKUP($A756,'Sheet1 - Table (1)'!$A$8:$AG$1186,COLUMN(R$7),FALSE)</f>
        <v>1</v>
      </c>
      <c r="S756" s="80" t="b">
        <f>VLOOKUP($A756,'Sheet1 - Table (1)'!$A$8:$AG$1186,COLUMN(S$7),FALSE)</f>
        <v>1</v>
      </c>
      <c r="T756" s="80" t="b">
        <f>VLOOKUP($A756,'Sheet1 - Table (1)'!$A$8:$AG$1186,COLUMN(T$7),FALSE)</f>
        <v>1</v>
      </c>
      <c r="U756" s="80" t="str">
        <f t="shared" si="143"/>
        <v>FR-NE-SP-GE-UK</v>
      </c>
      <c r="V756" s="80" t="str">
        <f>VLOOKUP($A756,'Sheet1 - Table (1)'!$A$8:$AG$1186,COLUMN(V$7)+3,FALSE)</f>
        <v>LU - SICAV - Parte 1</v>
      </c>
      <c r="W756" s="80" t="str">
        <f>VLOOKUP(A756,'Sheet1 - Table (1)'!$A$8:$AF$10075,MATCH($W$8,'Sheet1 - Table (1)'!$10:$10,0),FALSE)</f>
        <v>Détermination des Prix Quotidien</v>
      </c>
      <c r="X756" s="80">
        <f>VLOOKUP(A756,'Sheet1 - Table (1)'!$A$8:$AAB$10075,MATCH($X$8,'Sheet1 - Table (1)'!$10:$10,0),FALSE)</f>
        <v>0</v>
      </c>
      <c r="Y756" s="96" t="str">
        <f t="shared" si="136"/>
        <v>Fonds de placement</v>
      </c>
      <c r="AA756" s="96" t="s">
        <v>1823</v>
      </c>
      <c r="AB756" s="96" t="s">
        <v>2874</v>
      </c>
      <c r="AC756" s="214" t="s">
        <v>2874</v>
      </c>
      <c r="AG756" s="96" t="s">
        <v>2865</v>
      </c>
      <c r="AI756" s="96" t="s">
        <v>382</v>
      </c>
      <c r="AJ756" s="96" t="s">
        <v>382</v>
      </c>
      <c r="AK756" s="96" t="s">
        <v>1803</v>
      </c>
      <c r="AL756" s="96" t="s">
        <v>382</v>
      </c>
      <c r="AM756" s="96" t="str">
        <f>IF(AND(AK756="Obligations",AP756="Courbe CHF"),"Obligations CHF",IF(AND(AX756=100%,BJ756=100%),AK756&amp;" CHF",IF(OR(AK756="Obligations",AK756="Actions",AK756="Liquidités"),AK756&amp;" étrangères" &amp; IF(AX756=100%," hedged",""),AK756&amp;" étrangers" &amp; IF(AX756=100%," hedged",""))))</f>
        <v>Placements alternatifs étrangers</v>
      </c>
      <c r="AN756" s="139">
        <v>1</v>
      </c>
      <c r="AO756" s="96" t="s">
        <v>2874</v>
      </c>
      <c r="AP756" s="96" t="s">
        <v>1804</v>
      </c>
      <c r="AS756" s="101" t="str">
        <f t="shared" si="142"/>
        <v/>
      </c>
      <c r="BB756" s="101">
        <v>1</v>
      </c>
      <c r="BT756" s="101"/>
      <c r="BU756" s="101"/>
      <c r="BY756" s="96" t="s">
        <v>22063</v>
      </c>
      <c r="BZ756" s="101" t="str">
        <f>IF(AJ756="Obligations",AP756&amp;" "&amp;AI756&amp;" "&amp;IF(AQ756&lt;3.5,"SHORT",IF(AQ756&gt;8,"LONG","MID")),"")</f>
        <v/>
      </c>
      <c r="CA756" s="101" t="s">
        <v>4051</v>
      </c>
      <c r="CB756" s="122" t="s">
        <v>3785</v>
      </c>
      <c r="CC756" s="137" t="s">
        <v>4011</v>
      </c>
      <c r="CD756" s="42" t="s">
        <v>4374</v>
      </c>
      <c r="CE756" s="42" t="s">
        <v>1633</v>
      </c>
      <c r="CF756" s="42" t="str">
        <f>IFERROR(VLOOKUP(Funds[[#This Row],[Code ISIN]],[1]GLOBAL!$C$1:$L$27,10,FALSE)," ")</f>
        <v xml:space="preserve"> </v>
      </c>
      <c r="CG756" s="42" t="s">
        <v>4374</v>
      </c>
      <c r="CH756" s="42" t="s">
        <v>4374</v>
      </c>
      <c r="CI756" s="42" t="s">
        <v>4374</v>
      </c>
      <c r="CJ756" s="123">
        <v>42277</v>
      </c>
      <c r="CK756" s="96" t="s">
        <v>4408</v>
      </c>
      <c r="CL756" s="246" t="str">
        <f>VLOOKUP(Funds[[#This Row],[Code ISIN]],'Sheet1 - Table (1)'!$A$10:$AF$110017,MATCH("Funds Liquidity",'Sheet1 - Table (1)'!$10:$10,0),FALSE)</f>
        <v>Jour</v>
      </c>
    </row>
    <row r="757" spans="1:93">
      <c r="A757" s="80" t="s">
        <v>270</v>
      </c>
      <c r="B757" s="305">
        <f>IF(ISERROR(VALUE(VLOOKUP($A757,'Sheet1 - Table (1)'!$A$8:$AG$1186,COLUMN(B$7),FALSE))),VLOOKUP(A757,TK_MANQUANTS,2,FALSE),IF(VALUE(VLOOKUP($A757,'Sheet1 - Table (1)'!$A$8:$AG$1186,COLUMN(B$7),FALSE))=0,VLOOKUP(A757,TK_MANQUANTS,2,FALSE),VALUE(VLOOKUP($A757,'Sheet1 - Table (1)'!$A$8:$AG$1186,COLUMN(B$7),FALSE))))</f>
        <v>24262012</v>
      </c>
      <c r="C757" s="80" t="str">
        <f>VLOOKUP($A757,'Sheet1 - Table (1)'!$A$8:$AG$1186,COLUMN(C$7),FALSE)</f>
        <v>Pictet TR - Diversified Alpha-HI CHF</v>
      </c>
      <c r="D757" s="82">
        <f>VLOOKUP($A757,'Sheet1 - Table (1)'!$A$8:$AG$1186,COLUMN(D$7),FALSE)</f>
        <v>43830</v>
      </c>
      <c r="E757" s="124">
        <f>VLOOKUP($A757,'Sheet1 - Table (1)'!$A$8:$AG$1186,COLUMN(E$7),FALSE)</f>
        <v>1.57</v>
      </c>
      <c r="F757" s="80" t="b">
        <f>VLOOKUP($A757,'Sheet1 - Table (1)'!$A$8:$AG$1186,COLUMN(F$7),FALSE)</f>
        <v>1</v>
      </c>
      <c r="G757" s="80" t="str">
        <f>VLOOKUP($A757,'Sheet1 - Table (1)'!$A$8:$AG$1186,COLUMN(G$7),FALSE)</f>
        <v>Luxembourg</v>
      </c>
      <c r="H757" s="80" t="str">
        <f>VLOOKUP($A757,'Sheet1 - Table (1)'!$A$8:$AG$1186,COLUMN(H$7),FALSE)</f>
        <v>CHF</v>
      </c>
      <c r="I757" s="80" t="str">
        <f>VLOOKUP($A757,'Sheet1 - Table (1)'!$A$8:$AG$1186,COLUMN(I$7),FALSE)</f>
        <v>Fonds de placement</v>
      </c>
      <c r="J757" s="80" t="str">
        <f>VLOOKUP($A757,'Sheet1 - Table (1)'!$A$8:$AG$1186,COLUMN(J$7),FALSE)</f>
        <v>Alternatives</v>
      </c>
      <c r="K757" s="82">
        <f>VLOOKUP($A757,'Sheet1 - Table (1)'!$A$8:$AG$1186,COLUMN(K$7),FALSE)</f>
        <v>44255</v>
      </c>
      <c r="L757" s="80">
        <f>VLOOKUP($A757,'Sheet1 - Table (1)'!$A$8:$AG$1186,COLUMN(L$7),FALSE)</f>
        <v>3528.5871106999998</v>
      </c>
      <c r="M757" s="80" t="str">
        <f>VLOOKUP($A757,'Sheet1 - Table (1)'!$A$8:$AG$1186,COLUMN(M$7),FALSE)</f>
        <v>Retained</v>
      </c>
      <c r="N757" s="80">
        <f>VLOOKUP($A757,'Sheet1 - Table (1)'!$A$8:$AG$1186,COLUMN(N$7),FALSE)</f>
        <v>0</v>
      </c>
      <c r="O757" s="80" t="b">
        <f>VLOOKUP($A757,'Sheet1 - Table (1)'!$A$8:$AG$1186,COLUMN(O$7),FALSE)</f>
        <v>1</v>
      </c>
      <c r="P757" s="80">
        <f>VLOOKUP($A757,'Sheet1 - Table (1)'!$A$8:$AG$1186,COLUMN(P$7),FALSE)</f>
        <v>0</v>
      </c>
      <c r="Q757" s="80" t="b">
        <f>VLOOKUP($A757,'Sheet1 - Table (1)'!$A$8:$AG$1186,COLUMN(Q$7),FALSE)</f>
        <v>1</v>
      </c>
      <c r="R757" s="80">
        <f>VLOOKUP($A757,'Sheet1 - Table (1)'!$A$8:$AG$1186,COLUMN(R$7),FALSE)</f>
        <v>0</v>
      </c>
      <c r="S757" s="80" t="b">
        <f>VLOOKUP($A757,'Sheet1 - Table (1)'!$A$8:$AG$1186,COLUMN(S$7),FALSE)</f>
        <v>1</v>
      </c>
      <c r="T757" s="80" t="b">
        <f>VLOOKUP($A757,'Sheet1 - Table (1)'!$A$8:$AG$1186,COLUMN(T$7),FALSE)</f>
        <v>1</v>
      </c>
      <c r="U757" s="80" t="str">
        <f t="shared" si="143"/>
        <v>FR-NE-GE-UK</v>
      </c>
      <c r="V757" s="80" t="str">
        <f>VLOOKUP($A757,'Sheet1 - Table (1)'!$A$8:$AG$1186,COLUMN(V$7)+3,FALSE)</f>
        <v>LU - SICAV - Parte 1</v>
      </c>
      <c r="W757" s="80" t="str">
        <f>VLOOKUP(A757,'Sheet1 - Table (1)'!$A$8:$AF$10075,MATCH($W$8,'Sheet1 - Table (1)'!$10:$10,0),FALSE)</f>
        <v>Détermination des Prix Quotidien</v>
      </c>
      <c r="X757" s="80">
        <f>VLOOKUP(A757,'Sheet1 - Table (1)'!$A$8:$AAB$10075,MATCH($X$8,'Sheet1 - Table (1)'!$10:$10,0),FALSE)</f>
        <v>0</v>
      </c>
      <c r="Y757" s="96" t="str">
        <f t="shared" si="136"/>
        <v>Fonds de placement</v>
      </c>
      <c r="AA757" s="96" t="s">
        <v>1823</v>
      </c>
      <c r="AB757" s="96" t="s">
        <v>2874</v>
      </c>
      <c r="AC757" s="214" t="s">
        <v>2874</v>
      </c>
      <c r="AG757" s="96" t="s">
        <v>2865</v>
      </c>
      <c r="AI757" s="96" t="s">
        <v>382</v>
      </c>
      <c r="AJ757" s="96" t="s">
        <v>382</v>
      </c>
      <c r="AK757" s="96" t="s">
        <v>1803</v>
      </c>
      <c r="AL757" s="96" t="s">
        <v>382</v>
      </c>
      <c r="AM757" s="96" t="s">
        <v>1937</v>
      </c>
      <c r="AN757" s="139">
        <v>1</v>
      </c>
      <c r="AO757" s="96" t="s">
        <v>2874</v>
      </c>
      <c r="AP757" s="96" t="s">
        <v>1804</v>
      </c>
      <c r="AS757" s="101" t="str">
        <f t="shared" si="142"/>
        <v/>
      </c>
      <c r="AX757" s="101">
        <v>1</v>
      </c>
      <c r="BT757" s="101"/>
      <c r="BU757" s="101"/>
      <c r="BX757" s="101" t="s">
        <v>1851</v>
      </c>
      <c r="BY757" s="96" t="s">
        <v>22064</v>
      </c>
      <c r="BZ757" s="101" t="s">
        <v>2679</v>
      </c>
      <c r="CA757" s="101" t="s">
        <v>4051</v>
      </c>
      <c r="CB757" s="122" t="s">
        <v>3786</v>
      </c>
      <c r="CC757" s="137" t="s">
        <v>4004</v>
      </c>
      <c r="CD757" s="42" t="s">
        <v>1633</v>
      </c>
      <c r="CE757" s="42" t="s">
        <v>1633</v>
      </c>
      <c r="CF757" s="42" t="str">
        <f>IFERROR(VLOOKUP(Funds[[#This Row],[Code ISIN]],[1]GLOBAL!$C$1:$L$27,10,FALSE)," ")</f>
        <v xml:space="preserve"> </v>
      </c>
      <c r="CG757" s="42" t="s">
        <v>1633</v>
      </c>
      <c r="CH757" s="42" t="s">
        <v>1633</v>
      </c>
      <c r="CI757" s="42" t="s">
        <v>1633</v>
      </c>
      <c r="CK757" s="96" t="s">
        <v>4406</v>
      </c>
      <c r="CL757" s="246" t="str">
        <f>VLOOKUP(Funds[[#This Row],[Code ISIN]],'Sheet1 - Table (1)'!$A$10:$AF$110017,MATCH("Funds Liquidity",'Sheet1 - Table (1)'!$10:$10,0),FALSE)</f>
        <v>Jour</v>
      </c>
      <c r="CM757" s="246" t="s">
        <v>2874</v>
      </c>
      <c r="CN757" s="246" t="s">
        <v>5374</v>
      </c>
    </row>
    <row r="758" spans="1:93">
      <c r="A758" s="80" t="s">
        <v>1292</v>
      </c>
      <c r="B758" s="305">
        <f>IF(ISERROR(VALUE(VLOOKUP($A758,'Sheet1 - Table (1)'!$A$8:$AG$1186,COLUMN(B$7),FALSE))),VLOOKUP(A758,TK_MANQUANTS,2,FALSE),IF(VALUE(VLOOKUP($A758,'Sheet1 - Table (1)'!$A$8:$AG$1186,COLUMN(B$7),FALSE))=0,VLOOKUP(A758,TK_MANQUANTS,2,FALSE),VALUE(VLOOKUP($A758,'Sheet1 - Table (1)'!$A$8:$AG$1186,COLUMN(B$7),FALSE))))</f>
        <v>26121557</v>
      </c>
      <c r="C758" s="80" t="str">
        <f>VLOOKUP($A758,'Sheet1 - Table (1)'!$A$8:$AG$1186,COLUMN(C$7),FALSE)</f>
        <v>CS (Lux) Prima Multi-Strategy Fund EBH CHF</v>
      </c>
      <c r="D758" s="82">
        <f>VLOOKUP($A758,'Sheet1 - Table (1)'!$A$8:$AG$1186,COLUMN(D$7),FALSE)</f>
        <v>43799</v>
      </c>
      <c r="E758" s="124">
        <f>VLOOKUP($A758,'Sheet1 - Table (1)'!$A$8:$AG$1186,COLUMN(E$7),FALSE)</f>
        <v>2.09</v>
      </c>
      <c r="F758" s="80" t="b">
        <f>VLOOKUP($A758,'Sheet1 - Table (1)'!$A$8:$AG$1186,COLUMN(F$7),FALSE)</f>
        <v>1</v>
      </c>
      <c r="G758" s="80" t="str">
        <f>VLOOKUP($A758,'Sheet1 - Table (1)'!$A$8:$AG$1186,COLUMN(G$7),FALSE)</f>
        <v>Luxembourg</v>
      </c>
      <c r="H758" s="80" t="str">
        <f>VLOOKUP($A758,'Sheet1 - Table (1)'!$A$8:$AG$1186,COLUMN(H$7),FALSE)</f>
        <v>CHF</v>
      </c>
      <c r="I758" s="80" t="str">
        <f>VLOOKUP($A758,'Sheet1 - Table (1)'!$A$8:$AG$1186,COLUMN(I$7),FALSE)</f>
        <v>Fonds de placement</v>
      </c>
      <c r="J758" s="80" t="str">
        <f>VLOOKUP($A758,'Sheet1 - Table (1)'!$A$8:$AG$1186,COLUMN(J$7),FALSE)</f>
        <v>Alternatives</v>
      </c>
      <c r="K758" s="82">
        <f>VLOOKUP($A758,'Sheet1 - Table (1)'!$A$8:$AG$1186,COLUMN(K$7),FALSE)</f>
        <v>44255</v>
      </c>
      <c r="L758" s="80">
        <f>VLOOKUP($A758,'Sheet1 - Table (1)'!$A$8:$AG$1186,COLUMN(L$7),FALSE)</f>
        <v>221.92744099999999</v>
      </c>
      <c r="M758" s="80" t="str">
        <f>VLOOKUP($A758,'Sheet1 - Table (1)'!$A$8:$AG$1186,COLUMN(M$7),FALSE)</f>
        <v>Retained</v>
      </c>
      <c r="N758" s="80">
        <f>VLOOKUP($A758,'Sheet1 - Table (1)'!$A$8:$AG$1186,COLUMN(N$7),FALSE)</f>
        <v>0</v>
      </c>
      <c r="O758" s="80" t="b">
        <f>VLOOKUP($A758,'Sheet1 - Table (1)'!$A$8:$AG$1186,COLUMN(O$7),FALSE)</f>
        <v>1</v>
      </c>
      <c r="P758" s="80" t="b">
        <f>VLOOKUP($A758,'Sheet1 - Table (1)'!$A$8:$AG$1186,COLUMN(P$7),FALSE)</f>
        <v>1</v>
      </c>
      <c r="Q758" s="80" t="b">
        <f>VLOOKUP($A758,'Sheet1 - Table (1)'!$A$8:$AG$1186,COLUMN(Q$7),FALSE)</f>
        <v>1</v>
      </c>
      <c r="R758" s="80" t="b">
        <f>VLOOKUP($A758,'Sheet1 - Table (1)'!$A$8:$AG$1186,COLUMN(R$7),FALSE)</f>
        <v>1</v>
      </c>
      <c r="S758" s="80" t="b">
        <f>VLOOKUP($A758,'Sheet1 - Table (1)'!$A$8:$AG$1186,COLUMN(S$7),FALSE)</f>
        <v>1</v>
      </c>
      <c r="T758" s="80" t="b">
        <f>VLOOKUP($A758,'Sheet1 - Table (1)'!$A$8:$AG$1186,COLUMN(T$7),FALSE)</f>
        <v>1</v>
      </c>
      <c r="U758" s="80" t="str">
        <f t="shared" si="143"/>
        <v>FR-IT-NE-SP-GE-UK</v>
      </c>
      <c r="V758" s="80" t="str">
        <f>VLOOKUP($A758,'Sheet1 - Table (1)'!$A$8:$AG$1186,COLUMN(V$7)+3,FALSE)</f>
        <v>LU - SICAV - Parte 1</v>
      </c>
      <c r="W758" s="80" t="str">
        <f>VLOOKUP(A758,'Sheet1 - Table (1)'!$A$8:$AF$10075,MATCH($W$8,'Sheet1 - Table (1)'!$10:$10,0),FALSE)</f>
        <v>Détermination Hebdomadaire des Prix</v>
      </c>
      <c r="X758" s="80">
        <f>VLOOKUP(A758,'Sheet1 - Table (1)'!$A$8:$AAB$10075,MATCH($X$8,'Sheet1 - Table (1)'!$10:$10,0),FALSE)</f>
        <v>0</v>
      </c>
      <c r="Y758" s="96" t="str">
        <f t="shared" si="136"/>
        <v>Fonds de placement</v>
      </c>
      <c r="AA758" s="96" t="s">
        <v>1823</v>
      </c>
      <c r="AB758" s="96" t="s">
        <v>2874</v>
      </c>
      <c r="AC758" s="214" t="s">
        <v>2874</v>
      </c>
      <c r="AG758" s="96" t="s">
        <v>2865</v>
      </c>
      <c r="AI758" s="96" t="s">
        <v>382</v>
      </c>
      <c r="AJ758" s="96" t="s">
        <v>382</v>
      </c>
      <c r="AK758" s="96" t="s">
        <v>1803</v>
      </c>
      <c r="AL758" s="96" t="s">
        <v>382</v>
      </c>
      <c r="AM758" s="96" t="s">
        <v>1937</v>
      </c>
      <c r="AN758" s="139">
        <v>1</v>
      </c>
      <c r="AO758" s="96" t="s">
        <v>2874</v>
      </c>
      <c r="AP758" s="96" t="s">
        <v>1804</v>
      </c>
      <c r="AS758" s="101" t="str">
        <f t="shared" si="142"/>
        <v/>
      </c>
      <c r="AX758" s="101">
        <v>1</v>
      </c>
      <c r="BT758" s="101" t="s">
        <v>1505</v>
      </c>
      <c r="BU758" s="101" t="s">
        <v>1505</v>
      </c>
      <c r="BZ758" s="101" t="str">
        <f>IF(AJ758="Obligations",AP758&amp;" "&amp;AI758&amp;" "&amp;IF(AQ758&lt;3.5,"SHORT",IF(AQ758&gt;8,"LONG","MID")),"")</f>
        <v/>
      </c>
      <c r="CA758" s="101" t="s">
        <v>70</v>
      </c>
      <c r="CB758" s="101"/>
      <c r="CC758" s="101" t="s">
        <v>70</v>
      </c>
      <c r="CD758" s="42" t="s">
        <v>4374</v>
      </c>
      <c r="CE758" s="42" t="s">
        <v>4374</v>
      </c>
      <c r="CF758" s="42" t="str">
        <f>IFERROR(VLOOKUP(Funds[[#This Row],[Code ISIN]],[1]GLOBAL!$C$1:$L$27,10,FALSE)," ")</f>
        <v xml:space="preserve"> </v>
      </c>
      <c r="CG758" s="42" t="s">
        <v>4374</v>
      </c>
      <c r="CH758" s="42" t="s">
        <v>4374</v>
      </c>
      <c r="CI758" s="42" t="s">
        <v>4374</v>
      </c>
      <c r="CJ758" s="123">
        <v>42331</v>
      </c>
      <c r="CK758" s="96" t="s">
        <v>4374</v>
      </c>
      <c r="CL758" s="246" t="str">
        <f>VLOOKUP(Funds[[#This Row],[Code ISIN]],'Sheet1 - Table (1)'!$A$10:$AF$110017,MATCH("Funds Liquidity",'Sheet1 - Table (1)'!$10:$10,0),FALSE)</f>
        <v>Semaine</v>
      </c>
    </row>
    <row r="759" spans="1:93">
      <c r="A759" s="96" t="s">
        <v>1339</v>
      </c>
      <c r="B759" s="305">
        <f>IF(ISERROR(VALUE(VLOOKUP($A759,'Sheet1 - Table (1)'!$A$8:$AG$1186,COLUMN(B$7),FALSE))),VLOOKUP(A759,TK_MANQUANTS,2,FALSE),IF(VALUE(VLOOKUP($A759,'Sheet1 - Table (1)'!$A$8:$AG$1186,COLUMN(B$7),FALSE))=0,VLOOKUP(A759,TK_MANQUANTS,2,FALSE),VALUE(VLOOKUP($A759,'Sheet1 - Table (1)'!$A$8:$AG$1186,COLUMN(B$7),FALSE))))</f>
        <v>29020516</v>
      </c>
      <c r="C759" s="80" t="str">
        <f>VLOOKUP($A759,'Sheet1 - Table (1)'!$A$8:$AG$1186,COLUMN(C$7),FALSE)</f>
        <v>State Street Canada Index Equity Fund P acc</v>
      </c>
      <c r="D759" s="82">
        <f>VLOOKUP($A759,'Sheet1 - Table (1)'!$A$8:$AG$1186,COLUMN(D$7),FALSE)</f>
        <v>43830</v>
      </c>
      <c r="E759" s="124">
        <f>VLOOKUP($A759,'Sheet1 - Table (1)'!$A$8:$AG$1186,COLUMN(E$7),FALSE)</f>
        <v>0.7</v>
      </c>
      <c r="F759" s="80" t="b">
        <f>VLOOKUP($A759,'Sheet1 - Table (1)'!$A$8:$AG$1186,COLUMN(F$7),FALSE)</f>
        <v>1</v>
      </c>
      <c r="G759" s="80" t="str">
        <f>VLOOKUP($A759,'Sheet1 - Table (1)'!$A$8:$AG$1186,COLUMN(G$7),FALSE)</f>
        <v>Luxembourg</v>
      </c>
      <c r="H759" s="80" t="str">
        <f>VLOOKUP($A759,'Sheet1 - Table (1)'!$A$8:$AG$1186,COLUMN(H$7),FALSE)</f>
        <v>CAD</v>
      </c>
      <c r="I759" s="80" t="str">
        <f>VLOOKUP($A759,'Sheet1 - Table (1)'!$A$8:$AG$1186,COLUMN(I$7),FALSE)</f>
        <v>Fonds de placement</v>
      </c>
      <c r="J759" s="80" t="str">
        <f>VLOOKUP($A759,'Sheet1 - Table (1)'!$A$8:$AG$1186,COLUMN(J$7),FALSE)</f>
        <v>Actions</v>
      </c>
      <c r="K759" s="82">
        <f>VLOOKUP($A759,'Sheet1 - Table (1)'!$A$8:$AG$1186,COLUMN(K$7),FALSE)</f>
        <v>44255</v>
      </c>
      <c r="L759" s="80">
        <f>VLOOKUP($A759,'Sheet1 - Table (1)'!$A$8:$AG$1186,COLUMN(L$7),FALSE)</f>
        <v>92.305471100000005</v>
      </c>
      <c r="M759" s="80" t="str">
        <f>VLOOKUP($A759,'Sheet1 - Table (1)'!$A$8:$AG$1186,COLUMN(M$7),FALSE)</f>
        <v>Retained</v>
      </c>
      <c r="N759" s="80" t="b">
        <f>VLOOKUP($A759,'Sheet1 - Table (1)'!$A$8:$AG$1186,COLUMN(N$7),FALSE)</f>
        <v>1</v>
      </c>
      <c r="O759" s="80" t="b">
        <f>VLOOKUP($A759,'Sheet1 - Table (1)'!$A$8:$AG$1186,COLUMN(O$7),FALSE)</f>
        <v>1</v>
      </c>
      <c r="P759" s="80" t="b">
        <f>VLOOKUP($A759,'Sheet1 - Table (1)'!$A$8:$AG$1186,COLUMN(P$7),FALSE)</f>
        <v>1</v>
      </c>
      <c r="Q759" s="80" t="b">
        <f>VLOOKUP($A759,'Sheet1 - Table (1)'!$A$8:$AG$1186,COLUMN(Q$7),FALSE)</f>
        <v>1</v>
      </c>
      <c r="R759" s="80" t="b">
        <f>VLOOKUP($A759,'Sheet1 - Table (1)'!$A$8:$AG$1186,COLUMN(R$7),FALSE)</f>
        <v>1</v>
      </c>
      <c r="S759" s="80" t="b">
        <f>VLOOKUP($A759,'Sheet1 - Table (1)'!$A$8:$AG$1186,COLUMN(S$7),FALSE)</f>
        <v>1</v>
      </c>
      <c r="T759" s="80">
        <f>VLOOKUP($A759,'Sheet1 - Table (1)'!$A$8:$AG$1186,COLUMN(T$7),FALSE)</f>
        <v>0</v>
      </c>
      <c r="U759" s="80" t="str">
        <f t="shared" si="143"/>
        <v>BE-FR-IT-NE-SP-GE</v>
      </c>
      <c r="V759" s="80" t="str">
        <f>VLOOKUP($A759,'Sheet1 - Table (1)'!$A$8:$AG$1186,COLUMN(V$7)+3,FALSE)</f>
        <v>LU - SICAV - Parte 1</v>
      </c>
      <c r="W759" s="80" t="str">
        <f>VLOOKUP(A759,'Sheet1 - Table (1)'!$A$8:$AF$10075,MATCH($W$8,'Sheet1 - Table (1)'!$10:$10,0),FALSE)</f>
        <v>Détermination des Prix Quotidien</v>
      </c>
      <c r="X759" s="80" t="str">
        <f>VLOOKUP(A759,'Sheet1 - Table (1)'!$A$8:$AAB$10075,MATCH($X$8,'Sheet1 - Table (1)'!$10:$10,0),FALSE)</f>
        <v>Full</v>
      </c>
      <c r="Y759" s="96" t="str">
        <f t="shared" si="136"/>
        <v>Fonds de placement</v>
      </c>
      <c r="AA759" s="96" t="s">
        <v>1823</v>
      </c>
      <c r="AB759" s="96" t="s">
        <v>2858</v>
      </c>
      <c r="AC759" s="214" t="s">
        <v>155</v>
      </c>
      <c r="AD759" s="214" t="s">
        <v>2858</v>
      </c>
      <c r="AE759" s="96" t="s">
        <v>2858</v>
      </c>
      <c r="AF759" s="246" t="s">
        <v>2858</v>
      </c>
      <c r="AI759" s="96" t="s">
        <v>155</v>
      </c>
      <c r="AJ759" s="96" t="s">
        <v>155</v>
      </c>
      <c r="AK759" s="96" t="s">
        <v>155</v>
      </c>
      <c r="AL759" s="96" t="s">
        <v>2858</v>
      </c>
      <c r="AM759" s="96" t="str">
        <f t="shared" ref="AM759:AM771" si="144">IF(AND(AK759="Obligations",AP759="Courbe CHF"),"Obligations CHF",IF(AND(AX759=100%,BJ759=100%),AK759&amp;" CHF",IF(OR(AK759="Obligations",AK759="Actions",AK759="Liquidités"),AK759&amp;" étrangères" &amp; IF(AX759=100%," hedged",""),AK759&amp;" étrangers" &amp; IF(AX759=100%," hedged",""))))</f>
        <v>Actions étrangères</v>
      </c>
      <c r="AO759" s="96" t="s">
        <v>2858</v>
      </c>
      <c r="AP759" s="96" t="s">
        <v>2490</v>
      </c>
      <c r="AS759" s="101" t="str">
        <f t="shared" si="142"/>
        <v/>
      </c>
      <c r="BC759" s="101">
        <v>1</v>
      </c>
      <c r="BO759" s="101">
        <v>1</v>
      </c>
      <c r="BZ759" s="101" t="str">
        <f>IF(AJ759="Obligations",AP759&amp;" "&amp;AI759&amp;" "&amp;IF(AQ759&lt;3.5,"SHORT",IF(AQ759&gt;8,"LONG","MID")),"")</f>
        <v/>
      </c>
      <c r="CA759" s="101" t="s">
        <v>70</v>
      </c>
      <c r="CB759" s="101"/>
      <c r="CC759" s="101" t="s">
        <v>70</v>
      </c>
      <c r="CD759" s="42" t="s">
        <v>4374</v>
      </c>
      <c r="CE759" s="42" t="s">
        <v>4374</v>
      </c>
      <c r="CF759" s="42" t="str">
        <f>IFERROR(VLOOKUP(Funds[[#This Row],[Code ISIN]],[1]GLOBAL!$C$1:$L$27,10,FALSE)," ")</f>
        <v xml:space="preserve"> </v>
      </c>
      <c r="CG759" s="42" t="s">
        <v>4374</v>
      </c>
      <c r="CH759" s="42" t="s">
        <v>4374</v>
      </c>
      <c r="CI759" s="42" t="s">
        <v>4374</v>
      </c>
      <c r="CK759" s="96" t="s">
        <v>4374</v>
      </c>
      <c r="CL759" s="246" t="str">
        <f>VLOOKUP(Funds[[#This Row],[Code ISIN]],'Sheet1 - Table (1)'!$A$10:$AF$110017,MATCH("Funds Liquidity",'Sheet1 - Table (1)'!$10:$10,0),FALSE)</f>
        <v>Jour</v>
      </c>
    </row>
    <row r="760" spans="1:93">
      <c r="A760" s="132" t="s">
        <v>1308</v>
      </c>
      <c r="B760" s="305">
        <f>IF(ISERROR(VALUE(VLOOKUP($A760,'Sheet1 - Table (1)'!$A$8:$AG$1186,COLUMN(B$7),FALSE))),VLOOKUP(A760,TK_MANQUANTS,2,FALSE),IF(VALUE(VLOOKUP($A760,'Sheet1 - Table (1)'!$A$8:$AG$1186,COLUMN(B$7),FALSE))=0,VLOOKUP(A760,TK_MANQUANTS,2,FALSE),VALUE(VLOOKUP($A760,'Sheet1 - Table (1)'!$A$8:$AG$1186,COLUMN(B$7),FALSE))))</f>
        <v>28385185</v>
      </c>
      <c r="C760" s="80" t="str">
        <f>VLOOKUP($A760,'Sheet1 - Table (1)'!$A$8:$AG$1186,COLUMN(C$7),FALSE)</f>
        <v>Invesco Global Targeted Returns C Acc CHF Hdg</v>
      </c>
      <c r="D760" s="82">
        <f>VLOOKUP($A760,'Sheet1 - Table (1)'!$A$8:$AG$1186,COLUMN(D$7),FALSE)</f>
        <v>43890</v>
      </c>
      <c r="E760" s="124">
        <f>VLOOKUP($A760,'Sheet1 - Table (1)'!$A$8:$AG$1186,COLUMN(E$7),FALSE)</f>
        <v>1.07</v>
      </c>
      <c r="F760" s="80" t="b">
        <f>VLOOKUP($A760,'Sheet1 - Table (1)'!$A$8:$AG$1186,COLUMN(F$7),FALSE)</f>
        <v>1</v>
      </c>
      <c r="G760" s="80" t="str">
        <f>VLOOKUP($A760,'Sheet1 - Table (1)'!$A$8:$AG$1186,COLUMN(G$7),FALSE)</f>
        <v>Luxembourg</v>
      </c>
      <c r="H760" s="80" t="str">
        <f>VLOOKUP($A760,'Sheet1 - Table (1)'!$A$8:$AG$1186,COLUMN(H$7),FALSE)</f>
        <v>CHF</v>
      </c>
      <c r="I760" s="80" t="str">
        <f>VLOOKUP($A760,'Sheet1 - Table (1)'!$A$8:$AG$1186,COLUMN(I$7),FALSE)</f>
        <v>Fonds de placement</v>
      </c>
      <c r="J760" s="80" t="str">
        <f>VLOOKUP($A760,'Sheet1 - Table (1)'!$A$8:$AG$1186,COLUMN(J$7),FALSE)</f>
        <v>Actifs Mixtes</v>
      </c>
      <c r="K760" s="82">
        <f>VLOOKUP($A760,'Sheet1 - Table (1)'!$A$8:$AG$1186,COLUMN(K$7),FALSE)</f>
        <v>44255</v>
      </c>
      <c r="L760" s="80">
        <f>VLOOKUP($A760,'Sheet1 - Table (1)'!$A$8:$AG$1186,COLUMN(L$7),FALSE)</f>
        <v>1691.5685504999999</v>
      </c>
      <c r="M760" s="80" t="str">
        <f>VLOOKUP($A760,'Sheet1 - Table (1)'!$A$8:$AG$1186,COLUMN(M$7),FALSE)</f>
        <v>Retained</v>
      </c>
      <c r="N760" s="80">
        <f>VLOOKUP($A760,'Sheet1 - Table (1)'!$A$8:$AG$1186,COLUMN(N$7),FALSE)</f>
        <v>0</v>
      </c>
      <c r="O760" s="80" t="b">
        <f>VLOOKUP($A760,'Sheet1 - Table (1)'!$A$8:$AG$1186,COLUMN(O$7),FALSE)</f>
        <v>1</v>
      </c>
      <c r="P760" s="80" t="b">
        <f>VLOOKUP($A760,'Sheet1 - Table (1)'!$A$8:$AG$1186,COLUMN(P$7),FALSE)</f>
        <v>1</v>
      </c>
      <c r="Q760" s="80">
        <f>VLOOKUP($A760,'Sheet1 - Table (1)'!$A$8:$AG$1186,COLUMN(Q$7),FALSE)</f>
        <v>0</v>
      </c>
      <c r="R760" s="80" t="b">
        <f>VLOOKUP($A760,'Sheet1 - Table (1)'!$A$8:$AG$1186,COLUMN(R$7),FALSE)</f>
        <v>1</v>
      </c>
      <c r="S760" s="80" t="b">
        <f>VLOOKUP($A760,'Sheet1 - Table (1)'!$A$8:$AG$1186,COLUMN(S$7),FALSE)</f>
        <v>1</v>
      </c>
      <c r="T760" s="80">
        <f>VLOOKUP($A760,'Sheet1 - Table (1)'!$A$8:$AG$1186,COLUMN(T$7),FALSE)</f>
        <v>0</v>
      </c>
      <c r="U760" s="80" t="str">
        <f t="shared" si="143"/>
        <v>FR-IT-SP-GE</v>
      </c>
      <c r="V760" s="80" t="str">
        <f>VLOOKUP($A760,'Sheet1 - Table (1)'!$A$8:$AG$1186,COLUMN(V$7)+3,FALSE)</f>
        <v>LU - SICAV - Parte 1</v>
      </c>
      <c r="W760" s="80" t="str">
        <f>VLOOKUP(A760,'Sheet1 - Table (1)'!$A$8:$AF$10075,MATCH($W$8,'Sheet1 - Table (1)'!$10:$10,0),FALSE)</f>
        <v>Détermination des Prix Quotidien</v>
      </c>
      <c r="X760" s="80">
        <f>VLOOKUP(A760,'Sheet1 - Table (1)'!$A$8:$AAB$10075,MATCH($X$8,'Sheet1 - Table (1)'!$10:$10,0),FALSE)</f>
        <v>0</v>
      </c>
      <c r="Y760" s="96" t="str">
        <f t="shared" si="136"/>
        <v>Fonds de placement</v>
      </c>
      <c r="AA760" s="96" t="s">
        <v>1823</v>
      </c>
      <c r="AB760" s="96" t="s">
        <v>2874</v>
      </c>
      <c r="AC760" s="214" t="s">
        <v>2874</v>
      </c>
      <c r="AI760" s="96" t="s">
        <v>382</v>
      </c>
      <c r="AJ760" s="96" t="s">
        <v>382</v>
      </c>
      <c r="AK760" s="96" t="s">
        <v>1803</v>
      </c>
      <c r="AL760" s="96" t="s">
        <v>382</v>
      </c>
      <c r="AM760" s="96" t="str">
        <f t="shared" si="144"/>
        <v>Placements alternatifs étrangers hedged</v>
      </c>
      <c r="AN760" s="139">
        <v>1</v>
      </c>
      <c r="AO760" s="96" t="s">
        <v>2874</v>
      </c>
      <c r="AP760" s="96" t="s">
        <v>1804</v>
      </c>
      <c r="AS760" s="101" t="str">
        <f t="shared" si="142"/>
        <v/>
      </c>
      <c r="AX760" s="101">
        <v>1</v>
      </c>
      <c r="BZ760" s="101" t="str">
        <f>IF(AJ760="Obligations",AP760&amp;" "&amp;AI760&amp;" "&amp;IF(AQ760&lt;3.5,"SHORT",IF(AQ760&gt;8,"LONG","MID")),"")</f>
        <v/>
      </c>
      <c r="CA760" s="101" t="s">
        <v>70</v>
      </c>
      <c r="CB760" s="101"/>
      <c r="CC760" s="101" t="s">
        <v>70</v>
      </c>
      <c r="CD760" s="42" t="s">
        <v>4374</v>
      </c>
      <c r="CE760" s="42" t="s">
        <v>4374</v>
      </c>
      <c r="CF760" s="42" t="str">
        <f>IFERROR(VLOOKUP(Funds[[#This Row],[Code ISIN]],[1]GLOBAL!$C$1:$L$27,10,FALSE)," ")</f>
        <v xml:space="preserve"> </v>
      </c>
      <c r="CG760" s="42" t="s">
        <v>4374</v>
      </c>
      <c r="CH760" s="42" t="s">
        <v>4374</v>
      </c>
      <c r="CI760" s="42" t="s">
        <v>4374</v>
      </c>
      <c r="CK760" s="96" t="s">
        <v>4374</v>
      </c>
      <c r="CL760" s="246" t="str">
        <f>VLOOKUP(Funds[[#This Row],[Code ISIN]],'Sheet1 - Table (1)'!$A$10:$AF$110017,MATCH("Funds Liquidity",'Sheet1 - Table (1)'!$10:$10,0),FALSE)</f>
        <v>Jour</v>
      </c>
    </row>
    <row r="761" spans="1:93">
      <c r="A761" s="80" t="s">
        <v>237</v>
      </c>
      <c r="B761" s="305">
        <f>IF(ISERROR(VALUE(VLOOKUP($A761,'Sheet1 - Table (1)'!$A$8:$AG$1186,COLUMN(B$7),FALSE))),VLOOKUP(A761,TK_MANQUANTS,2,FALSE),IF(VALUE(VLOOKUP($A761,'Sheet1 - Table (1)'!$A$8:$AG$1186,COLUMN(B$7),FALSE))=0,VLOOKUP(A761,TK_MANQUANTS,2,FALSE),VALUE(VLOOKUP($A761,'Sheet1 - Table (1)'!$A$8:$AG$1186,COLUMN(B$7),FALSE))))</f>
        <v>1365459</v>
      </c>
      <c r="C761" s="80" t="str">
        <f>VLOOKUP($A761,'Sheet1 - Table (1)'!$A$8:$AG$1186,COLUMN(C$7),FALSE)</f>
        <v>Nordea 1 - European High Yield Bond BP EUR</v>
      </c>
      <c r="D761" s="82">
        <f>VLOOKUP($A761,'Sheet1 - Table (1)'!$A$8:$AG$1186,COLUMN(D$7),FALSE)</f>
        <v>43830</v>
      </c>
      <c r="E761" s="124">
        <f>VLOOKUP($A761,'Sheet1 - Table (1)'!$A$8:$AG$1186,COLUMN(E$7),FALSE)</f>
        <v>1.35</v>
      </c>
      <c r="F761" s="80" t="b">
        <f>VLOOKUP($A761,'Sheet1 - Table (1)'!$A$8:$AG$1186,COLUMN(F$7),FALSE)</f>
        <v>1</v>
      </c>
      <c r="G761" s="80" t="str">
        <f>VLOOKUP($A761,'Sheet1 - Table (1)'!$A$8:$AG$1186,COLUMN(G$7),FALSE)</f>
        <v>Luxembourg</v>
      </c>
      <c r="H761" s="80" t="str">
        <f>VLOOKUP($A761,'Sheet1 - Table (1)'!$A$8:$AG$1186,COLUMN(H$7),FALSE)</f>
        <v>EUR</v>
      </c>
      <c r="I761" s="80" t="str">
        <f>VLOOKUP($A761,'Sheet1 - Table (1)'!$A$8:$AG$1186,COLUMN(I$7),FALSE)</f>
        <v>Fonds de placement</v>
      </c>
      <c r="J761" s="80" t="str">
        <f>VLOOKUP($A761,'Sheet1 - Table (1)'!$A$8:$AG$1186,COLUMN(J$7),FALSE)</f>
        <v>Obligation</v>
      </c>
      <c r="K761" s="82">
        <f>VLOOKUP($A761,'Sheet1 - Table (1)'!$A$8:$AG$1186,COLUMN(K$7),FALSE)</f>
        <v>44255</v>
      </c>
      <c r="L761" s="80">
        <f>VLOOKUP($A761,'Sheet1 - Table (1)'!$A$8:$AG$1186,COLUMN(L$7),FALSE)</f>
        <v>5333.6120371999996</v>
      </c>
      <c r="M761" s="80" t="str">
        <f>VLOOKUP($A761,'Sheet1 - Table (1)'!$A$8:$AG$1186,COLUMN(M$7),FALSE)</f>
        <v>Retained</v>
      </c>
      <c r="N761" s="80" t="b">
        <f>VLOOKUP($A761,'Sheet1 - Table (1)'!$A$8:$AG$1186,COLUMN(N$7),FALSE)</f>
        <v>1</v>
      </c>
      <c r="O761" s="80" t="b">
        <f>VLOOKUP($A761,'Sheet1 - Table (1)'!$A$8:$AG$1186,COLUMN(O$7),FALSE)</f>
        <v>1</v>
      </c>
      <c r="P761" s="80" t="b">
        <f>VLOOKUP($A761,'Sheet1 - Table (1)'!$A$8:$AG$1186,COLUMN(P$7),FALSE)</f>
        <v>1</v>
      </c>
      <c r="Q761" s="80" t="b">
        <f>VLOOKUP($A761,'Sheet1 - Table (1)'!$A$8:$AG$1186,COLUMN(Q$7),FALSE)</f>
        <v>1</v>
      </c>
      <c r="R761" s="80" t="b">
        <f>VLOOKUP($A761,'Sheet1 - Table (1)'!$A$8:$AG$1186,COLUMN(R$7),FALSE)</f>
        <v>1</v>
      </c>
      <c r="S761" s="80" t="b">
        <f>VLOOKUP($A761,'Sheet1 - Table (1)'!$A$8:$AG$1186,COLUMN(S$7),FALSE)</f>
        <v>1</v>
      </c>
      <c r="T761" s="80" t="b">
        <f>VLOOKUP($A761,'Sheet1 - Table (1)'!$A$8:$AG$1186,COLUMN(T$7),FALSE)</f>
        <v>1</v>
      </c>
      <c r="U761" s="80" t="str">
        <f t="shared" si="143"/>
        <v>BE-FR-IT-NE-SP-GE-UK</v>
      </c>
      <c r="V761" s="80" t="str">
        <f>VLOOKUP($A761,'Sheet1 - Table (1)'!$A$8:$AG$1186,COLUMN(V$7)+3,FALSE)</f>
        <v>LU - SICAV - Parte 1</v>
      </c>
      <c r="W761" s="80" t="str">
        <f>VLOOKUP(A761,'Sheet1 - Table (1)'!$A$8:$AF$10075,MATCH($W$8,'Sheet1 - Table (1)'!$10:$10,0),FALSE)</f>
        <v>Détermination des Prix Quotidien</v>
      </c>
      <c r="X761" s="80">
        <f>VLOOKUP(A761,'Sheet1 - Table (1)'!$A$8:$AAB$10075,MATCH($X$8,'Sheet1 - Table (1)'!$10:$10,0),FALSE)</f>
        <v>0</v>
      </c>
      <c r="Y761" s="96" t="str">
        <f t="shared" si="136"/>
        <v>Fonds de placement</v>
      </c>
      <c r="AA761" s="96" t="s">
        <v>1823</v>
      </c>
      <c r="AB761" s="96" t="s">
        <v>2481</v>
      </c>
      <c r="AC761" s="214" t="s">
        <v>140</v>
      </c>
      <c r="AD761" s="214" t="s">
        <v>5104</v>
      </c>
      <c r="AE761" s="96" t="s">
        <v>5104</v>
      </c>
      <c r="AF761" s="246" t="s">
        <v>5104</v>
      </c>
      <c r="AI761" s="96" t="s">
        <v>79</v>
      </c>
      <c r="AJ761" s="96" t="s">
        <v>140</v>
      </c>
      <c r="AK761" s="96" t="s">
        <v>140</v>
      </c>
      <c r="AL761" s="96" t="s">
        <v>2481</v>
      </c>
      <c r="AM761" s="96" t="str">
        <f t="shared" si="144"/>
        <v>Obligations étrangères</v>
      </c>
      <c r="AO761" s="96" t="s">
        <v>2481</v>
      </c>
      <c r="AP761" s="96" t="s">
        <v>75</v>
      </c>
      <c r="AQ761" s="96">
        <v>2.76</v>
      </c>
      <c r="AR761" s="101">
        <v>2.7900000000000001E-2</v>
      </c>
      <c r="AS761" s="101">
        <f t="shared" si="142"/>
        <v>1.44E-2</v>
      </c>
      <c r="AU761" s="101">
        <v>5.1999999999999998E-3</v>
      </c>
      <c r="AV761" s="101">
        <v>6.9000000000000006E-2</v>
      </c>
      <c r="AW761" s="101">
        <v>0.92579999999999996</v>
      </c>
      <c r="AY761" s="101">
        <v>1</v>
      </c>
      <c r="BK761" s="101">
        <v>1</v>
      </c>
      <c r="BW761" s="101">
        <v>1</v>
      </c>
      <c r="BY761" s="101" t="s">
        <v>82</v>
      </c>
      <c r="BZ761" s="101" t="str">
        <f>IF(AJ761="Obligations",AP761&amp;" "&amp;AI761&amp;" "&amp;IF(AI761="High Yield",IF(AQ761&lt;2.5,"SHORT",IF(AQ761&gt;4,"LONG","MID")),IF(AQ761&lt;3.5,"SHORT",IF(AQ761&gt;8,"LONG","MID"))),"")</f>
        <v>Courbe EUR High Yield MID</v>
      </c>
      <c r="CA761" s="101" t="s">
        <v>70</v>
      </c>
      <c r="CB761" s="101"/>
      <c r="CC761" s="101" t="s">
        <v>70</v>
      </c>
      <c r="CD761" s="42" t="s">
        <v>4374</v>
      </c>
      <c r="CE761" s="42" t="s">
        <v>4374</v>
      </c>
      <c r="CF761" s="42" t="str">
        <f>IFERROR(VLOOKUP(Funds[[#This Row],[Code ISIN]],[1]GLOBAL!$C$1:$L$27,10,FALSE)," ")</f>
        <v xml:space="preserve"> </v>
      </c>
      <c r="CG761" s="42" t="s">
        <v>4374</v>
      </c>
      <c r="CH761" s="42" t="s">
        <v>4374</v>
      </c>
      <c r="CI761" s="42" t="s">
        <v>4374</v>
      </c>
      <c r="CJ761" s="123">
        <v>43039</v>
      </c>
      <c r="CK761" s="96" t="s">
        <v>4374</v>
      </c>
      <c r="CL761" s="246" t="str">
        <f>VLOOKUP(Funds[[#This Row],[Code ISIN]],'Sheet1 - Table (1)'!$A$10:$AF$110017,MATCH("Funds Liquidity",'Sheet1 - Table (1)'!$10:$10,0),FALSE)</f>
        <v>Jour</v>
      </c>
    </row>
    <row r="762" spans="1:93">
      <c r="A762" s="80" t="s">
        <v>1328</v>
      </c>
      <c r="B762" s="305">
        <f>IF(ISERROR(VALUE(VLOOKUP($A762,'Sheet1 - Table (1)'!$A$8:$AG$1186,COLUMN(B$7),FALSE))),VLOOKUP(A762,TK_MANQUANTS,2,FALSE),IF(VALUE(VLOOKUP($A762,'Sheet1 - Table (1)'!$A$8:$AG$1186,COLUMN(B$7),FALSE))=0,VLOOKUP(A762,TK_MANQUANTS,2,FALSE),VALUE(VLOOKUP($A762,'Sheet1 - Table (1)'!$A$8:$AG$1186,COLUMN(B$7),FALSE))))</f>
        <v>18995768</v>
      </c>
      <c r="C762" s="80" t="str">
        <f>VLOOKUP($A762,'Sheet1 - Table (1)'!$A$8:$AG$1186,COLUMN(C$7),FALSE)</f>
        <v>Nordea 1 - European High Yield Bond HBI CHF</v>
      </c>
      <c r="D762" s="82">
        <f>VLOOKUP($A762,'Sheet1 - Table (1)'!$A$8:$AG$1186,COLUMN(D$7),FALSE)</f>
        <v>43830</v>
      </c>
      <c r="E762" s="124">
        <f>VLOOKUP($A762,'Sheet1 - Table (1)'!$A$8:$AG$1186,COLUMN(E$7),FALSE)</f>
        <v>0.73</v>
      </c>
      <c r="F762" s="80" t="b">
        <f>VLOOKUP($A762,'Sheet1 - Table (1)'!$A$8:$AG$1186,COLUMN(F$7),FALSE)</f>
        <v>1</v>
      </c>
      <c r="G762" s="80" t="str">
        <f>VLOOKUP($A762,'Sheet1 - Table (1)'!$A$8:$AG$1186,COLUMN(G$7),FALSE)</f>
        <v>Luxembourg</v>
      </c>
      <c r="H762" s="80" t="str">
        <f>VLOOKUP($A762,'Sheet1 - Table (1)'!$A$8:$AG$1186,COLUMN(H$7),FALSE)</f>
        <v>CHF</v>
      </c>
      <c r="I762" s="80" t="str">
        <f>VLOOKUP($A762,'Sheet1 - Table (1)'!$A$8:$AG$1186,COLUMN(I$7),FALSE)</f>
        <v>Fonds de placement</v>
      </c>
      <c r="J762" s="80" t="str">
        <f>VLOOKUP($A762,'Sheet1 - Table (1)'!$A$8:$AG$1186,COLUMN(J$7),FALSE)</f>
        <v>Obligation</v>
      </c>
      <c r="K762" s="82">
        <f>VLOOKUP($A762,'Sheet1 - Table (1)'!$A$8:$AG$1186,COLUMN(K$7),FALSE)</f>
        <v>44255</v>
      </c>
      <c r="L762" s="80">
        <f>VLOOKUP($A762,'Sheet1 - Table (1)'!$A$8:$AG$1186,COLUMN(L$7),FALSE)</f>
        <v>5333.6120371999996</v>
      </c>
      <c r="M762" s="80" t="str">
        <f>VLOOKUP($A762,'Sheet1 - Table (1)'!$A$8:$AG$1186,COLUMN(M$7),FALSE)</f>
        <v>Retained</v>
      </c>
      <c r="N762" s="80">
        <f>VLOOKUP($A762,'Sheet1 - Table (1)'!$A$8:$AG$1186,COLUMN(N$7),FALSE)</f>
        <v>0</v>
      </c>
      <c r="O762" s="80">
        <f>VLOOKUP($A762,'Sheet1 - Table (1)'!$A$8:$AG$1186,COLUMN(O$7),FALSE)</f>
        <v>0</v>
      </c>
      <c r="P762" s="80" t="b">
        <f>VLOOKUP($A762,'Sheet1 - Table (1)'!$A$8:$AG$1186,COLUMN(P$7),FALSE)</f>
        <v>1</v>
      </c>
      <c r="Q762" s="80">
        <f>VLOOKUP($A762,'Sheet1 - Table (1)'!$A$8:$AG$1186,COLUMN(Q$7),FALSE)</f>
        <v>0</v>
      </c>
      <c r="R762" s="80">
        <f>VLOOKUP($A762,'Sheet1 - Table (1)'!$A$8:$AG$1186,COLUMN(R$7),FALSE)</f>
        <v>0</v>
      </c>
      <c r="S762" s="80" t="b">
        <f>VLOOKUP($A762,'Sheet1 - Table (1)'!$A$8:$AG$1186,COLUMN(S$7),FALSE)</f>
        <v>1</v>
      </c>
      <c r="T762" s="80" t="b">
        <f>VLOOKUP($A762,'Sheet1 - Table (1)'!$A$8:$AG$1186,COLUMN(T$7),FALSE)</f>
        <v>1</v>
      </c>
      <c r="U762" s="80" t="str">
        <f t="shared" si="143"/>
        <v>IT-GE-UK</v>
      </c>
      <c r="V762" s="80" t="str">
        <f>VLOOKUP($A762,'Sheet1 - Table (1)'!$A$8:$AG$1186,COLUMN(V$7)+3,FALSE)</f>
        <v>LU - SICAV - Parte 1</v>
      </c>
      <c r="W762" s="80" t="str">
        <f>VLOOKUP(A762,'Sheet1 - Table (1)'!$A$8:$AF$10075,MATCH($W$8,'Sheet1 - Table (1)'!$10:$10,0),FALSE)</f>
        <v>Détermination des Prix Quotidien</v>
      </c>
      <c r="X762" s="80">
        <f>VLOOKUP(A762,'Sheet1 - Table (1)'!$A$8:$AAB$10075,MATCH($X$8,'Sheet1 - Table (1)'!$10:$10,0),FALSE)</f>
        <v>0</v>
      </c>
      <c r="Y762" s="96" t="str">
        <f t="shared" si="136"/>
        <v>Fonds de placement</v>
      </c>
      <c r="AA762" s="96" t="s">
        <v>1823</v>
      </c>
      <c r="AB762" s="96" t="s">
        <v>2852</v>
      </c>
      <c r="AC762" s="214" t="s">
        <v>140</v>
      </c>
      <c r="AD762" s="214" t="s">
        <v>5104</v>
      </c>
      <c r="AE762" s="96" t="s">
        <v>5104</v>
      </c>
      <c r="AF762" s="246" t="s">
        <v>5104</v>
      </c>
      <c r="AG762" s="96" t="s">
        <v>79</v>
      </c>
      <c r="AI762" s="96" t="s">
        <v>79</v>
      </c>
      <c r="AJ762" s="96" t="s">
        <v>140</v>
      </c>
      <c r="AK762" s="96" t="s">
        <v>140</v>
      </c>
      <c r="AL762" s="96" t="s">
        <v>2481</v>
      </c>
      <c r="AM762" s="96" t="str">
        <f t="shared" si="144"/>
        <v>Obligations étrangères hedged</v>
      </c>
      <c r="AO762" s="96" t="s">
        <v>2852</v>
      </c>
      <c r="AP762" s="96" t="s">
        <v>75</v>
      </c>
      <c r="AQ762" s="96">
        <v>2.76</v>
      </c>
      <c r="AR762" s="101">
        <v>2.7900000000000001E-2</v>
      </c>
      <c r="AS762" s="101">
        <f t="shared" si="142"/>
        <v>2.06E-2</v>
      </c>
      <c r="AV762" s="101">
        <v>7.6999999999999999E-2</v>
      </c>
      <c r="AW762" s="101">
        <v>0.92300000000000004</v>
      </c>
      <c r="AX762" s="101">
        <v>1</v>
      </c>
      <c r="BK762" s="101">
        <v>1</v>
      </c>
      <c r="BW762" s="101">
        <v>1</v>
      </c>
      <c r="BY762" s="101" t="s">
        <v>1332</v>
      </c>
      <c r="BZ762" s="101" t="str">
        <f>IF(AJ762="Obligations",AP762&amp;" "&amp;AI762&amp;" "&amp;IF(AI762="High Yield",IF(AQ762&lt;2.5,"SHORT",IF(AQ762&gt;4,"LONG","MID")),IF(AQ762&lt;3.5,"SHORT",IF(AQ762&gt;8,"LONG","MID"))),"")</f>
        <v>Courbe EUR High Yield MID</v>
      </c>
      <c r="CA762" s="101" t="s">
        <v>70</v>
      </c>
      <c r="CB762" s="101"/>
      <c r="CC762" s="101" t="s">
        <v>70</v>
      </c>
      <c r="CD762" s="42" t="s">
        <v>4374</v>
      </c>
      <c r="CE762" s="42" t="s">
        <v>4374</v>
      </c>
      <c r="CF762" s="42" t="str">
        <f>IFERROR(VLOOKUP(Funds[[#This Row],[Code ISIN]],[1]GLOBAL!$C$1:$L$27,10,FALSE)," ")</f>
        <v xml:space="preserve"> </v>
      </c>
      <c r="CG762" s="42" t="s">
        <v>4374</v>
      </c>
      <c r="CH762" s="42" t="s">
        <v>4374</v>
      </c>
      <c r="CI762" s="42" t="s">
        <v>4374</v>
      </c>
      <c r="CJ762" s="123">
        <v>43039</v>
      </c>
      <c r="CK762" s="96" t="s">
        <v>4374</v>
      </c>
      <c r="CL762" s="246" t="str">
        <f>VLOOKUP(Funds[[#This Row],[Code ISIN]],'Sheet1 - Table (1)'!$A$10:$AF$110017,MATCH("Funds Liquidity",'Sheet1 - Table (1)'!$10:$10,0),FALSE)</f>
        <v>Jour</v>
      </c>
      <c r="CO762" s="246" t="s">
        <v>79</v>
      </c>
    </row>
    <row r="763" spans="1:93">
      <c r="A763" s="80" t="s">
        <v>1027</v>
      </c>
      <c r="B763" s="305">
        <f>IF(ISERROR(VALUE(VLOOKUP($A763,'Sheet1 - Table (1)'!$A$8:$AG$1186,COLUMN(B$7),FALSE))),VLOOKUP(A763,TK_MANQUANTS,2,FALSE),IF(VALUE(VLOOKUP($A763,'Sheet1 - Table (1)'!$A$8:$AG$1186,COLUMN(B$7),FALSE))=0,VLOOKUP(A763,TK_MANQUANTS,2,FALSE),VALUE(VLOOKUP($A763,'Sheet1 - Table (1)'!$A$8:$AG$1186,COLUMN(B$7),FALSE))))</f>
        <v>19225197</v>
      </c>
      <c r="C763" s="80" t="str">
        <f>VLOOKUP($A763,'Sheet1 - Table (1)'!$A$8:$AG$1186,COLUMN(C$7),FALSE)</f>
        <v>Swisscanto (CH) PBF Responsible Plus USD GT USD</v>
      </c>
      <c r="D763" s="82">
        <f>VLOOKUP($A763,'Sheet1 - Table (1)'!$A$8:$AG$1186,COLUMN(D$7),FALSE)</f>
        <v>44196</v>
      </c>
      <c r="E763" s="124">
        <f>VLOOKUP($A763,'Sheet1 - Table (1)'!$A$8:$AG$1186,COLUMN(E$7),FALSE)</f>
        <v>0.3</v>
      </c>
      <c r="F763" s="80">
        <f>VLOOKUP($A763,'Sheet1 - Table (1)'!$A$8:$AG$1186,COLUMN(F$7),FALSE)</f>
        <v>0</v>
      </c>
      <c r="G763" s="80" t="str">
        <f>VLOOKUP($A763,'Sheet1 - Table (1)'!$A$8:$AG$1186,COLUMN(G$7),FALSE)</f>
        <v>Switzerland</v>
      </c>
      <c r="H763" s="80" t="str">
        <f>VLOOKUP($A763,'Sheet1 - Table (1)'!$A$8:$AG$1186,COLUMN(H$7),FALSE)</f>
        <v>USD</v>
      </c>
      <c r="I763" s="80" t="str">
        <f>VLOOKUP($A763,'Sheet1 - Table (1)'!$A$8:$AG$1186,COLUMN(I$7),FALSE)</f>
        <v>Fonds de placement</v>
      </c>
      <c r="J763" s="80" t="str">
        <f>VLOOKUP($A763,'Sheet1 - Table (1)'!$A$8:$AG$1186,COLUMN(J$7),FALSE)</f>
        <v>Obligation</v>
      </c>
      <c r="K763" s="82">
        <f>VLOOKUP($A763,'Sheet1 - Table (1)'!$A$8:$AG$1186,COLUMN(K$7),FALSE)</f>
        <v>44255</v>
      </c>
      <c r="L763" s="80">
        <f>VLOOKUP($A763,'Sheet1 - Table (1)'!$A$8:$AG$1186,COLUMN(L$7),FALSE)</f>
        <v>43.828623700000001</v>
      </c>
      <c r="M763" s="80" t="str">
        <f>VLOOKUP($A763,'Sheet1 - Table (1)'!$A$8:$AG$1186,COLUMN(M$7),FALSE)</f>
        <v>Retained</v>
      </c>
      <c r="N763" s="80">
        <f>VLOOKUP($A763,'Sheet1 - Table (1)'!$A$8:$AG$1186,COLUMN(N$7),FALSE)</f>
        <v>0</v>
      </c>
      <c r="O763" s="80">
        <f>VLOOKUP($A763,'Sheet1 - Table (1)'!$A$8:$AG$1186,COLUMN(O$7),FALSE)</f>
        <v>0</v>
      </c>
      <c r="P763" s="80">
        <f>VLOOKUP($A763,'Sheet1 - Table (1)'!$A$8:$AG$1186,COLUMN(P$7),FALSE)</f>
        <v>0</v>
      </c>
      <c r="Q763" s="80">
        <f>VLOOKUP($A763,'Sheet1 - Table (1)'!$A$8:$AG$1186,COLUMN(Q$7),FALSE)</f>
        <v>0</v>
      </c>
      <c r="R763" s="80">
        <f>VLOOKUP($A763,'Sheet1 - Table (1)'!$A$8:$AG$1186,COLUMN(R$7),FALSE)</f>
        <v>0</v>
      </c>
      <c r="S763" s="80">
        <f>VLOOKUP($A763,'Sheet1 - Table (1)'!$A$8:$AG$1186,COLUMN(S$7),FALSE)</f>
        <v>0</v>
      </c>
      <c r="T763" s="80">
        <f>VLOOKUP($A763,'Sheet1 - Table (1)'!$A$8:$AG$1186,COLUMN(T$7),FALSE)</f>
        <v>0</v>
      </c>
      <c r="U763" s="80" t="str">
        <f t="shared" si="143"/>
        <v/>
      </c>
      <c r="V763" s="80" t="str">
        <f>VLOOKUP($A763,'Sheet1 - Table (1)'!$A$8:$AG$1186,COLUMN(V$7)+3,FALSE)</f>
        <v>CH - Uebrige Fds tradit. Anl.</v>
      </c>
      <c r="W763" s="80" t="str">
        <f>VLOOKUP(A763,'Sheet1 - Table (1)'!$A$8:$AF$10075,MATCH($W$8,'Sheet1 - Table (1)'!$10:$10,0),FALSE)</f>
        <v>Détermination des Prix Quotidien</v>
      </c>
      <c r="X763" s="80">
        <f>VLOOKUP(A763,'Sheet1 - Table (1)'!$A$8:$AAB$10075,MATCH($X$8,'Sheet1 - Table (1)'!$10:$10,0),FALSE)</f>
        <v>0</v>
      </c>
      <c r="Y763" s="96" t="str">
        <f t="shared" si="136"/>
        <v>Fonds de placement</v>
      </c>
      <c r="AA763" s="96" t="s">
        <v>1823</v>
      </c>
      <c r="AB763" s="96" t="s">
        <v>2481</v>
      </c>
      <c r="AC763" s="214" t="s">
        <v>140</v>
      </c>
      <c r="AD763" s="214" t="s">
        <v>2481</v>
      </c>
      <c r="AE763" s="96" t="s">
        <v>2481</v>
      </c>
      <c r="AF763" s="246" t="s">
        <v>2546</v>
      </c>
      <c r="AI763" s="96" t="s">
        <v>380</v>
      </c>
      <c r="AJ763" s="96" t="s">
        <v>140</v>
      </c>
      <c r="AK763" s="96" t="s">
        <v>140</v>
      </c>
      <c r="AL763" s="96" t="s">
        <v>2481</v>
      </c>
      <c r="AM763" s="96" t="str">
        <f t="shared" si="144"/>
        <v>Obligations étrangères</v>
      </c>
      <c r="AO763" s="96" t="s">
        <v>2481</v>
      </c>
      <c r="AP763" s="96" t="s">
        <v>86</v>
      </c>
      <c r="AQ763" s="96">
        <v>4.21</v>
      </c>
      <c r="AR763" s="101">
        <v>3.95E-2</v>
      </c>
      <c r="AS763" s="101">
        <f t="shared" si="142"/>
        <v>3.6499999999999998E-2</v>
      </c>
      <c r="AT763" s="101">
        <v>5.3999999999999999E-2</v>
      </c>
      <c r="AU763" s="101">
        <v>0.34599999999999997</v>
      </c>
      <c r="AV763" s="101">
        <v>0.52800000000000002</v>
      </c>
      <c r="AW763" s="101">
        <v>7.1999999999999995E-2</v>
      </c>
      <c r="BB763" s="101">
        <v>1</v>
      </c>
      <c r="BN763" s="101">
        <v>1</v>
      </c>
      <c r="BW763" s="101">
        <v>1</v>
      </c>
      <c r="BY763" s="101" t="s">
        <v>1029</v>
      </c>
      <c r="BZ763" s="101" t="str">
        <f>IF(AJ763="Obligations",AP763&amp;" "&amp;AI763&amp;" "&amp;IF(AI763="High Yield",IF(AQ763&lt;2.5,"SHORT",IF(AQ763&gt;4,"LONG","MID")),IF(AQ763&lt;3.5,"SHORT",IF(AQ763&gt;8,"LONG","MID"))),"")</f>
        <v>Courbe USD Corporate MID</v>
      </c>
      <c r="CA763" s="101" t="s">
        <v>70</v>
      </c>
      <c r="CB763" s="101"/>
      <c r="CC763" s="101" t="s">
        <v>70</v>
      </c>
      <c r="CD763" s="42" t="s">
        <v>4374</v>
      </c>
      <c r="CE763" s="42" t="s">
        <v>4374</v>
      </c>
      <c r="CF763" s="42" t="str">
        <f>IFERROR(VLOOKUP(Funds[[#This Row],[Code ISIN]],[1]GLOBAL!$C$1:$L$27,10,FALSE)," ")</f>
        <v xml:space="preserve"> </v>
      </c>
      <c r="CG763" s="42" t="s">
        <v>4374</v>
      </c>
      <c r="CH763" s="42" t="s">
        <v>4374</v>
      </c>
      <c r="CI763" s="42" t="s">
        <v>4374</v>
      </c>
      <c r="CJ763" s="123">
        <v>42734</v>
      </c>
      <c r="CK763" s="96" t="s">
        <v>4374</v>
      </c>
      <c r="CL763" s="246" t="str">
        <f>VLOOKUP(Funds[[#This Row],[Code ISIN]],'Sheet1 - Table (1)'!$A$10:$AF$110017,MATCH("Funds Liquidity",'Sheet1 - Table (1)'!$10:$10,0),FALSE)</f>
        <v>Jour</v>
      </c>
    </row>
    <row r="764" spans="1:93">
      <c r="A764" s="80" t="s">
        <v>422</v>
      </c>
      <c r="B764" s="305">
        <f>IF(ISERROR(VALUE(VLOOKUP($A764,'Sheet1 - Table (1)'!$A$8:$AG$1186,COLUMN(B$7),FALSE))),VLOOKUP(A764,TK_MANQUANTS,2,FALSE),IF(VALUE(VLOOKUP($A764,'Sheet1 - Table (1)'!$A$8:$AG$1186,COLUMN(B$7),FALSE))=0,VLOOKUP(A764,TK_MANQUANTS,2,FALSE),VALUE(VLOOKUP($A764,'Sheet1 - Table (1)'!$A$8:$AG$1186,COLUMN(B$7),FALSE))))</f>
        <v>13151021</v>
      </c>
      <c r="C764" s="80" t="str">
        <f>VLOOKUP($A764,'Sheet1 - Table (1)'!$A$8:$AG$1186,COLUMN(C$7),FALSE)</f>
        <v>Neuberger Berman HY Bd CHF I Acc Hgd</v>
      </c>
      <c r="D764" s="82">
        <f>VLOOKUP($A764,'Sheet1 - Table (1)'!$A$8:$AG$1186,COLUMN(D$7),FALSE)</f>
        <v>44225</v>
      </c>
      <c r="E764" s="124">
        <f>VLOOKUP($A764,'Sheet1 - Table (1)'!$A$8:$AG$1186,COLUMN(E$7),FALSE)</f>
        <v>0.74</v>
      </c>
      <c r="F764" s="80" t="b">
        <f>VLOOKUP($A764,'Sheet1 - Table (1)'!$A$8:$AG$1186,COLUMN(F$7),FALSE)</f>
        <v>1</v>
      </c>
      <c r="G764" s="80" t="str">
        <f>VLOOKUP($A764,'Sheet1 - Table (1)'!$A$8:$AG$1186,COLUMN(G$7),FALSE)</f>
        <v>Ireland</v>
      </c>
      <c r="H764" s="80" t="str">
        <f>VLOOKUP($A764,'Sheet1 - Table (1)'!$A$8:$AG$1186,COLUMN(H$7),FALSE)</f>
        <v>CHF</v>
      </c>
      <c r="I764" s="80" t="str">
        <f>VLOOKUP($A764,'Sheet1 - Table (1)'!$A$8:$AG$1186,COLUMN(I$7),FALSE)</f>
        <v>Fonds de placement</v>
      </c>
      <c r="J764" s="80" t="str">
        <f>VLOOKUP($A764,'Sheet1 - Table (1)'!$A$8:$AG$1186,COLUMN(J$7),FALSE)</f>
        <v>Obligation</v>
      </c>
      <c r="K764" s="82">
        <f>VLOOKUP($A764,'Sheet1 - Table (1)'!$A$8:$AG$1186,COLUMN(K$7),FALSE)</f>
        <v>44255</v>
      </c>
      <c r="L764" s="80">
        <f>VLOOKUP($A764,'Sheet1 - Table (1)'!$A$8:$AG$1186,COLUMN(L$7),FALSE)</f>
        <v>2897.6430908000002</v>
      </c>
      <c r="M764" s="80" t="str">
        <f>VLOOKUP($A764,'Sheet1 - Table (1)'!$A$8:$AG$1186,COLUMN(M$7),FALSE)</f>
        <v>Retained</v>
      </c>
      <c r="N764" s="80" t="b">
        <f>VLOOKUP($A764,'Sheet1 - Table (1)'!$A$8:$AG$1186,COLUMN(N$7),FALSE)</f>
        <v>1</v>
      </c>
      <c r="O764" s="80" t="b">
        <f>VLOOKUP($A764,'Sheet1 - Table (1)'!$A$8:$AG$1186,COLUMN(O$7),FALSE)</f>
        <v>1</v>
      </c>
      <c r="P764" s="80" t="b">
        <f>VLOOKUP($A764,'Sheet1 - Table (1)'!$A$8:$AG$1186,COLUMN(P$7),FALSE)</f>
        <v>1</v>
      </c>
      <c r="Q764" s="80" t="b">
        <f>VLOOKUP($A764,'Sheet1 - Table (1)'!$A$8:$AG$1186,COLUMN(Q$7),FALSE)</f>
        <v>1</v>
      </c>
      <c r="R764" s="80" t="b">
        <f>VLOOKUP($A764,'Sheet1 - Table (1)'!$A$8:$AG$1186,COLUMN(R$7),FALSE)</f>
        <v>1</v>
      </c>
      <c r="S764" s="80" t="b">
        <f>VLOOKUP($A764,'Sheet1 - Table (1)'!$A$8:$AG$1186,COLUMN(S$7),FALSE)</f>
        <v>1</v>
      </c>
      <c r="T764" s="80" t="b">
        <f>VLOOKUP($A764,'Sheet1 - Table (1)'!$A$8:$AG$1186,COLUMN(T$7),FALSE)</f>
        <v>1</v>
      </c>
      <c r="U764" s="80" t="str">
        <f t="shared" si="143"/>
        <v>BE-FR-IT-NE-SP-GE-UK</v>
      </c>
      <c r="V764" s="80" t="str">
        <f>VLOOKUP($A764,'Sheet1 - Table (1)'!$A$8:$AG$1186,COLUMN(V$7)+3,FALSE)</f>
        <v>ICVC</v>
      </c>
      <c r="W764" s="80" t="str">
        <f>VLOOKUP(A764,'Sheet1 - Table (1)'!$A$8:$AF$10075,MATCH($W$8,'Sheet1 - Table (1)'!$10:$10,0),FALSE)</f>
        <v>Détermination des Prix Quotidien</v>
      </c>
      <c r="X764" s="80">
        <f>VLOOKUP(A764,'Sheet1 - Table (1)'!$A$8:$AAB$10075,MATCH($X$8,'Sheet1 - Table (1)'!$10:$10,0),FALSE)</f>
        <v>0</v>
      </c>
      <c r="Y764" s="96" t="str">
        <f t="shared" si="136"/>
        <v>Fonds de placement</v>
      </c>
      <c r="AA764" s="96" t="s">
        <v>1823</v>
      </c>
      <c r="AB764" s="96" t="s">
        <v>2852</v>
      </c>
      <c r="AC764" s="214" t="s">
        <v>140</v>
      </c>
      <c r="AD764" s="214" t="s">
        <v>5104</v>
      </c>
      <c r="AE764" s="96" t="s">
        <v>5104</v>
      </c>
      <c r="AF764" s="246" t="s">
        <v>5104</v>
      </c>
      <c r="AG764" s="96" t="s">
        <v>79</v>
      </c>
      <c r="AI764" s="96" t="s">
        <v>79</v>
      </c>
      <c r="AJ764" s="96" t="s">
        <v>140</v>
      </c>
      <c r="AK764" s="96" t="s">
        <v>140</v>
      </c>
      <c r="AL764" s="96" t="s">
        <v>2481</v>
      </c>
      <c r="AM764" s="96" t="str">
        <f t="shared" si="144"/>
        <v>Obligations étrangères hedged</v>
      </c>
      <c r="AO764" s="96" t="s">
        <v>2852</v>
      </c>
      <c r="AP764" s="96" t="s">
        <v>74</v>
      </c>
      <c r="AQ764" s="96">
        <v>3.59</v>
      </c>
      <c r="AR764" s="101">
        <v>5.1499999999999997E-2</v>
      </c>
      <c r="AS764" s="101">
        <f t="shared" si="142"/>
        <v>4.41E-2</v>
      </c>
      <c r="AV764" s="101">
        <v>3.2599999999999997E-2</v>
      </c>
      <c r="AW764" s="101">
        <v>0.96740000000000004</v>
      </c>
      <c r="AX764" s="101">
        <v>1</v>
      </c>
      <c r="BW764" s="101">
        <v>1</v>
      </c>
      <c r="BZ764" s="101" t="str">
        <f>IF(AJ764="Obligations",AP764&amp;" "&amp;AI764&amp;" "&amp;IF(AI764="High Yield",IF(AQ764&lt;2.5,"SHORT",IF(AQ764&gt;4,"LONG","MID")),IF(AQ764&lt;3.5,"SHORT",IF(AQ764&gt;8,"LONG","MID"))),"")</f>
        <v>Courbe Monde High Yield MID</v>
      </c>
      <c r="CA764" s="101" t="s">
        <v>70</v>
      </c>
      <c r="CB764" s="101"/>
      <c r="CC764" s="101" t="s">
        <v>70</v>
      </c>
      <c r="CD764" s="42" t="s">
        <v>4374</v>
      </c>
      <c r="CE764" s="42" t="s">
        <v>4374</v>
      </c>
      <c r="CF764" s="42" t="str">
        <f>IFERROR(VLOOKUP(Funds[[#This Row],[Code ISIN]],[1]GLOBAL!$C$1:$L$27,10,FALSE)," ")</f>
        <v xml:space="preserve"> </v>
      </c>
      <c r="CG764" s="42" t="s">
        <v>4374</v>
      </c>
      <c r="CH764" s="42" t="s">
        <v>4374</v>
      </c>
      <c r="CI764" s="42" t="s">
        <v>4374</v>
      </c>
      <c r="CJ764" s="123">
        <v>43039</v>
      </c>
      <c r="CK764" s="96" t="s">
        <v>4374</v>
      </c>
      <c r="CL764" s="246" t="str">
        <f>VLOOKUP(Funds[[#This Row],[Code ISIN]],'Sheet1 - Table (1)'!$A$10:$AF$110017,MATCH("Funds Liquidity",'Sheet1 - Table (1)'!$10:$10,0),FALSE)</f>
        <v>Jour</v>
      </c>
      <c r="CN764" s="246" t="s">
        <v>140</v>
      </c>
      <c r="CO764" s="246" t="s">
        <v>79</v>
      </c>
    </row>
    <row r="765" spans="1:93">
      <c r="A765" s="96" t="s">
        <v>1409</v>
      </c>
      <c r="B765" s="305">
        <f>IF(ISERROR(VALUE(VLOOKUP($A765,'Sheet1 - Table (1)'!$A$8:$AG$1186,COLUMN(B$7),FALSE))),VLOOKUP(A765,TK_MANQUANTS,2,FALSE),IF(VALUE(VLOOKUP($A765,'Sheet1 - Table (1)'!$A$8:$AG$1186,COLUMN(B$7),FALSE))=0,VLOOKUP(A765,TK_MANQUANTS,2,FALSE),VALUE(VLOOKUP($A765,'Sheet1 - Table (1)'!$A$8:$AG$1186,COLUMN(B$7),FALSE))))</f>
        <v>29287588</v>
      </c>
      <c r="C765" s="80" t="str">
        <f>VLOOKUP($A765,'Sheet1 - Table (1)'!$A$8:$AG$1186,COLUMN(C$7),FALSE)</f>
        <v>Cs (Lux) Commodity Index Plus USD Fund IBH CHF</v>
      </c>
      <c r="D765" s="82">
        <f>VLOOKUP($A765,'Sheet1 - Table (1)'!$A$8:$AG$1186,COLUMN(D$7),FALSE)</f>
        <v>44055</v>
      </c>
      <c r="E765" s="124">
        <f>VLOOKUP($A765,'Sheet1 - Table (1)'!$A$8:$AG$1186,COLUMN(E$7),FALSE)</f>
        <v>0.61</v>
      </c>
      <c r="F765" s="80" t="b">
        <f>VLOOKUP($A765,'Sheet1 - Table (1)'!$A$8:$AG$1186,COLUMN(F$7),FALSE)</f>
        <v>1</v>
      </c>
      <c r="G765" s="80" t="str">
        <f>VLOOKUP($A765,'Sheet1 - Table (1)'!$A$8:$AG$1186,COLUMN(G$7),FALSE)</f>
        <v>Luxembourg</v>
      </c>
      <c r="H765" s="80" t="str">
        <f>VLOOKUP($A765,'Sheet1 - Table (1)'!$A$8:$AG$1186,COLUMN(H$7),FALSE)</f>
        <v>CHF</v>
      </c>
      <c r="I765" s="80" t="str">
        <f>VLOOKUP($A765,'Sheet1 - Table (1)'!$A$8:$AG$1186,COLUMN(I$7),FALSE)</f>
        <v>Fonds de placement</v>
      </c>
      <c r="J765" s="80" t="str">
        <f>VLOOKUP($A765,'Sheet1 - Table (1)'!$A$8:$AG$1186,COLUMN(J$7),FALSE)</f>
        <v>Commodity</v>
      </c>
      <c r="K765" s="82">
        <f>VLOOKUP($A765,'Sheet1 - Table (1)'!$A$8:$AG$1186,COLUMN(K$7),FALSE)</f>
        <v>44255</v>
      </c>
      <c r="L765" s="80">
        <f>VLOOKUP($A765,'Sheet1 - Table (1)'!$A$8:$AG$1186,COLUMN(L$7),FALSE)</f>
        <v>410.6372106</v>
      </c>
      <c r="M765" s="80" t="str">
        <f>VLOOKUP($A765,'Sheet1 - Table (1)'!$A$8:$AG$1186,COLUMN(M$7),FALSE)</f>
        <v>Retained</v>
      </c>
      <c r="N765" s="80">
        <f>VLOOKUP($A765,'Sheet1 - Table (1)'!$A$8:$AG$1186,COLUMN(N$7),FALSE)</f>
        <v>0</v>
      </c>
      <c r="O765" s="80" t="b">
        <f>VLOOKUP($A765,'Sheet1 - Table (1)'!$A$8:$AG$1186,COLUMN(O$7),FALSE)</f>
        <v>1</v>
      </c>
      <c r="P765" s="80" t="b">
        <f>VLOOKUP($A765,'Sheet1 - Table (1)'!$A$8:$AG$1186,COLUMN(P$7),FALSE)</f>
        <v>1</v>
      </c>
      <c r="Q765" s="80" t="b">
        <f>VLOOKUP($A765,'Sheet1 - Table (1)'!$A$8:$AG$1186,COLUMN(Q$7),FALSE)</f>
        <v>1</v>
      </c>
      <c r="R765" s="80" t="b">
        <f>VLOOKUP($A765,'Sheet1 - Table (1)'!$A$8:$AG$1186,COLUMN(R$7),FALSE)</f>
        <v>1</v>
      </c>
      <c r="S765" s="80" t="b">
        <f>VLOOKUP($A765,'Sheet1 - Table (1)'!$A$8:$AG$1186,COLUMN(S$7),FALSE)</f>
        <v>1</v>
      </c>
      <c r="T765" s="80">
        <f>VLOOKUP($A765,'Sheet1 - Table (1)'!$A$8:$AG$1186,COLUMN(T$7),FALSE)</f>
        <v>0</v>
      </c>
      <c r="U765" s="80" t="str">
        <f t="shared" si="143"/>
        <v>FR-IT-NE-SP-GE</v>
      </c>
      <c r="V765" s="80" t="str">
        <f>VLOOKUP($A765,'Sheet1 - Table (1)'!$A$8:$AG$1186,COLUMN(V$7)+3,FALSE)</f>
        <v>LU - FCP - Parte 1</v>
      </c>
      <c r="W765" s="80" t="str">
        <f>VLOOKUP(A765,'Sheet1 - Table (1)'!$A$8:$AF$10075,MATCH($W$8,'Sheet1 - Table (1)'!$10:$10,0),FALSE)</f>
        <v>Détermination des Prix Quotidien</v>
      </c>
      <c r="X765" s="80">
        <f>VLOOKUP(A765,'Sheet1 - Table (1)'!$A$8:$AAB$10075,MATCH($X$8,'Sheet1 - Table (1)'!$10:$10,0),FALSE)</f>
        <v>0</v>
      </c>
      <c r="Y765" s="96" t="str">
        <f t="shared" ref="Y765:Y829" si="145">IF(OR(I765="Actions",I765="Exchange Traded Funds"),"ETF","Fonds de placement")</f>
        <v>Fonds de placement</v>
      </c>
      <c r="AA765" s="96" t="s">
        <v>1823</v>
      </c>
      <c r="AB765" s="96" t="s">
        <v>2874</v>
      </c>
      <c r="AC765" s="214" t="s">
        <v>2874</v>
      </c>
      <c r="AG765" s="96" t="s">
        <v>475</v>
      </c>
      <c r="AI765" s="96" t="s">
        <v>475</v>
      </c>
      <c r="AJ765" s="96" t="s">
        <v>475</v>
      </c>
      <c r="AK765" s="96" t="s">
        <v>1803</v>
      </c>
      <c r="AL765" s="96" t="s">
        <v>5091</v>
      </c>
      <c r="AM765" s="96" t="str">
        <f t="shared" si="144"/>
        <v>Placements alternatifs étrangers hedged</v>
      </c>
      <c r="AN765" s="139">
        <v>1</v>
      </c>
      <c r="AO765" s="96" t="s">
        <v>2874</v>
      </c>
      <c r="AP765" s="96" t="s">
        <v>1804</v>
      </c>
      <c r="AS765" s="101" t="str">
        <f t="shared" ref="AS765:AS796" si="146">IF(AR765="","",AR765-E765%)</f>
        <v/>
      </c>
      <c r="AX765" s="101">
        <v>1</v>
      </c>
      <c r="CA765" s="101" t="s">
        <v>70</v>
      </c>
      <c r="CB765" s="101"/>
      <c r="CC765" s="101" t="s">
        <v>70</v>
      </c>
      <c r="CD765" s="42" t="s">
        <v>4374</v>
      </c>
      <c r="CE765" s="42" t="s">
        <v>4374</v>
      </c>
      <c r="CF765" s="42" t="str">
        <f>IFERROR(VLOOKUP(Funds[[#This Row],[Code ISIN]],[1]GLOBAL!$C$1:$L$27,10,FALSE)," ")</f>
        <v xml:space="preserve"> </v>
      </c>
      <c r="CG765" s="42" t="s">
        <v>4374</v>
      </c>
      <c r="CH765" s="42" t="s">
        <v>4374</v>
      </c>
      <c r="CI765" s="42" t="s">
        <v>4374</v>
      </c>
      <c r="CK765" s="96" t="s">
        <v>4374</v>
      </c>
      <c r="CL765" s="246" t="str">
        <f>VLOOKUP(Funds[[#This Row],[Code ISIN]],'Sheet1 - Table (1)'!$A$10:$AF$110017,MATCH("Funds Liquidity",'Sheet1 - Table (1)'!$10:$10,0),FALSE)</f>
        <v>Jour</v>
      </c>
    </row>
    <row r="766" spans="1:93">
      <c r="A766" s="96" t="s">
        <v>870</v>
      </c>
      <c r="B766" s="305">
        <f>IF(ISERROR(VALUE(VLOOKUP($A766,'Sheet1 - Table (1)'!$A$8:$AG$1186,COLUMN(B$7),FALSE))),VLOOKUP(A766,TK_MANQUANTS,2,FALSE),IF(VALUE(VLOOKUP($A766,'Sheet1 - Table (1)'!$A$8:$AG$1186,COLUMN(B$7),FALSE))=0,VLOOKUP(A766,TK_MANQUANTS,2,FALSE),VALUE(VLOOKUP($A766,'Sheet1 - Table (1)'!$A$8:$AG$1186,COLUMN(B$7),FALSE))))</f>
        <v>2558478</v>
      </c>
      <c r="C766" s="80" t="str">
        <f>VLOOKUP($A766,'Sheet1 - Table (1)'!$A$8:$AG$1186,COLUMN(C$7),FALSE)</f>
        <v>Neuberger Berman HY Bd USD I Acc</v>
      </c>
      <c r="D766" s="82">
        <f>VLOOKUP($A766,'Sheet1 - Table (1)'!$A$8:$AG$1186,COLUMN(D$7),FALSE)</f>
        <v>44225</v>
      </c>
      <c r="E766" s="124">
        <f>VLOOKUP($A766,'Sheet1 - Table (1)'!$A$8:$AG$1186,COLUMN(E$7),FALSE)</f>
        <v>0.74</v>
      </c>
      <c r="F766" s="80" t="b">
        <f>VLOOKUP($A766,'Sheet1 - Table (1)'!$A$8:$AG$1186,COLUMN(F$7),FALSE)</f>
        <v>1</v>
      </c>
      <c r="G766" s="80" t="str">
        <f>VLOOKUP($A766,'Sheet1 - Table (1)'!$A$8:$AG$1186,COLUMN(G$7),FALSE)</f>
        <v>Ireland</v>
      </c>
      <c r="H766" s="80" t="str">
        <f>VLOOKUP($A766,'Sheet1 - Table (1)'!$A$8:$AG$1186,COLUMN(H$7),FALSE)</f>
        <v>USD</v>
      </c>
      <c r="I766" s="80" t="str">
        <f>VLOOKUP($A766,'Sheet1 - Table (1)'!$A$8:$AG$1186,COLUMN(I$7),FALSE)</f>
        <v>Fonds de placement</v>
      </c>
      <c r="J766" s="80" t="str">
        <f>VLOOKUP($A766,'Sheet1 - Table (1)'!$A$8:$AG$1186,COLUMN(J$7),FALSE)</f>
        <v>Obligation</v>
      </c>
      <c r="K766" s="82">
        <f>VLOOKUP($A766,'Sheet1 - Table (1)'!$A$8:$AG$1186,COLUMN(K$7),FALSE)</f>
        <v>44255</v>
      </c>
      <c r="L766" s="80">
        <f>VLOOKUP($A766,'Sheet1 - Table (1)'!$A$8:$AG$1186,COLUMN(L$7),FALSE)</f>
        <v>2897.6430908000002</v>
      </c>
      <c r="M766" s="80" t="str">
        <f>VLOOKUP($A766,'Sheet1 - Table (1)'!$A$8:$AG$1186,COLUMN(M$7),FALSE)</f>
        <v>Retained</v>
      </c>
      <c r="N766" s="80" t="b">
        <f>VLOOKUP($A766,'Sheet1 - Table (1)'!$A$8:$AG$1186,COLUMN(N$7),FALSE)</f>
        <v>1</v>
      </c>
      <c r="O766" s="80" t="b">
        <f>VLOOKUP($A766,'Sheet1 - Table (1)'!$A$8:$AG$1186,COLUMN(O$7),FALSE)</f>
        <v>1</v>
      </c>
      <c r="P766" s="80" t="b">
        <f>VLOOKUP($A766,'Sheet1 - Table (1)'!$A$8:$AG$1186,COLUMN(P$7),FALSE)</f>
        <v>1</v>
      </c>
      <c r="Q766" s="80" t="b">
        <f>VLOOKUP($A766,'Sheet1 - Table (1)'!$A$8:$AG$1186,COLUMN(Q$7),FALSE)</f>
        <v>1</v>
      </c>
      <c r="R766" s="80" t="b">
        <f>VLOOKUP($A766,'Sheet1 - Table (1)'!$A$8:$AG$1186,COLUMN(R$7),FALSE)</f>
        <v>1</v>
      </c>
      <c r="S766" s="80" t="b">
        <f>VLOOKUP($A766,'Sheet1 - Table (1)'!$A$8:$AG$1186,COLUMN(S$7),FALSE)</f>
        <v>1</v>
      </c>
      <c r="T766" s="80" t="b">
        <f>VLOOKUP($A766,'Sheet1 - Table (1)'!$A$8:$AG$1186,COLUMN(T$7),FALSE)</f>
        <v>1</v>
      </c>
      <c r="U766" s="80" t="str">
        <f t="shared" si="143"/>
        <v>BE-FR-IT-NE-SP-GE-UK</v>
      </c>
      <c r="V766" s="80" t="str">
        <f>VLOOKUP($A766,'Sheet1 - Table (1)'!$A$8:$AG$1186,COLUMN(V$7)+3,FALSE)</f>
        <v>ICVC</v>
      </c>
      <c r="W766" s="80" t="str">
        <f>VLOOKUP(A766,'Sheet1 - Table (1)'!$A$8:$AF$10075,MATCH($W$8,'Sheet1 - Table (1)'!$10:$10,0),FALSE)</f>
        <v>Détermination des Prix Quotidien</v>
      </c>
      <c r="X766" s="80">
        <f>VLOOKUP(A766,'Sheet1 - Table (1)'!$A$8:$AAB$10075,MATCH($X$8,'Sheet1 - Table (1)'!$10:$10,0),FALSE)</f>
        <v>0</v>
      </c>
      <c r="Y766" s="96" t="str">
        <f t="shared" si="145"/>
        <v>Fonds de placement</v>
      </c>
      <c r="AA766" s="96" t="s">
        <v>1823</v>
      </c>
      <c r="AB766" s="96" t="s">
        <v>2481</v>
      </c>
      <c r="AC766" s="214" t="s">
        <v>140</v>
      </c>
      <c r="AD766" s="214" t="s">
        <v>5104</v>
      </c>
      <c r="AE766" s="96" t="s">
        <v>5104</v>
      </c>
      <c r="AF766" s="246" t="s">
        <v>5104</v>
      </c>
      <c r="AI766" s="96" t="s">
        <v>79</v>
      </c>
      <c r="AJ766" s="96" t="s">
        <v>140</v>
      </c>
      <c r="AK766" s="96" t="s">
        <v>140</v>
      </c>
      <c r="AL766" s="96" t="s">
        <v>2481</v>
      </c>
      <c r="AM766" s="96" t="str">
        <f t="shared" si="144"/>
        <v>Obligations étrangères</v>
      </c>
      <c r="AO766" s="96" t="s">
        <v>2481</v>
      </c>
      <c r="AP766" s="96" t="s">
        <v>86</v>
      </c>
      <c r="AQ766" s="96">
        <v>3.59</v>
      </c>
      <c r="AR766" s="101">
        <v>5.1499999999999997E-2</v>
      </c>
      <c r="AS766" s="101">
        <f t="shared" si="146"/>
        <v>4.41E-2</v>
      </c>
      <c r="AV766" s="101">
        <v>8.5199999999999998E-2</v>
      </c>
      <c r="AW766" s="101">
        <v>0.91479999999999995</v>
      </c>
      <c r="BB766" s="101">
        <v>1</v>
      </c>
      <c r="BN766" s="101">
        <v>1</v>
      </c>
      <c r="BW766" s="101">
        <v>1</v>
      </c>
      <c r="BZ766" s="101" t="str">
        <f>IF(AJ766="Obligations",AP766&amp;" "&amp;AI766&amp;" "&amp;IF(AI766="High Yield",IF(AQ766&lt;2.5,"SHORT",IF(AQ766&gt;4,"LONG","MID")),IF(AQ766&lt;3.5,"SHORT",IF(AQ766&gt;8,"LONG","MID"))),"")</f>
        <v>Courbe USD High Yield MID</v>
      </c>
      <c r="CA766" s="101" t="s">
        <v>70</v>
      </c>
      <c r="CB766" s="101"/>
      <c r="CC766" s="101" t="s">
        <v>70</v>
      </c>
      <c r="CD766" s="42" t="s">
        <v>4374</v>
      </c>
      <c r="CE766" s="42" t="s">
        <v>4374</v>
      </c>
      <c r="CF766" s="42" t="str">
        <f>IFERROR(VLOOKUP(Funds[[#This Row],[Code ISIN]],[1]GLOBAL!$C$1:$L$27,10,FALSE)," ")</f>
        <v xml:space="preserve"> </v>
      </c>
      <c r="CG766" s="42" t="s">
        <v>4374</v>
      </c>
      <c r="CH766" s="42" t="s">
        <v>4374</v>
      </c>
      <c r="CI766" s="42" t="s">
        <v>4374</v>
      </c>
      <c r="CJ766" s="123">
        <v>43039</v>
      </c>
      <c r="CK766" s="96" t="s">
        <v>4374</v>
      </c>
      <c r="CL766" s="246" t="str">
        <f>VLOOKUP(Funds[[#This Row],[Code ISIN]],'Sheet1 - Table (1)'!$A$10:$AF$110017,MATCH("Funds Liquidity",'Sheet1 - Table (1)'!$10:$10,0),FALSE)</f>
        <v>Jour</v>
      </c>
    </row>
    <row r="767" spans="1:93">
      <c r="A767" s="80" t="s">
        <v>825</v>
      </c>
      <c r="B767" s="305">
        <f>IF(ISERROR(VALUE(VLOOKUP($A767,'Sheet1 - Table (1)'!$A$8:$AG$1186,COLUMN(B$7),FALSE))),VLOOKUP(A767,TK_MANQUANTS,2,FALSE),IF(VALUE(VLOOKUP($A767,'Sheet1 - Table (1)'!$A$8:$AG$1186,COLUMN(B$7),FALSE))=0,VLOOKUP(A767,TK_MANQUANTS,2,FALSE),VALUE(VLOOKUP($A767,'Sheet1 - Table (1)'!$A$8:$AG$1186,COLUMN(B$7),FALSE))))</f>
        <v>14054915</v>
      </c>
      <c r="C767" s="80" t="str">
        <f>VLOOKUP($A767,'Sheet1 - Table (1)'!$A$8:$AG$1186,COLUMN(C$7),FALSE)</f>
        <v>Swisscanto (CH) IBF Wld (ex CHF) Govt. (II) NT USD</v>
      </c>
      <c r="D767" s="82">
        <f>VLOOKUP($A767,'Sheet1 - Table (1)'!$A$8:$AG$1186,COLUMN(D$7),FALSE)</f>
        <v>44196</v>
      </c>
      <c r="E767" s="124">
        <f>VLOOKUP($A767,'Sheet1 - Table (1)'!$A$8:$AG$1186,COLUMN(E$7),FALSE)</f>
        <v>0.01</v>
      </c>
      <c r="F767" s="80">
        <f>VLOOKUP($A767,'Sheet1 - Table (1)'!$A$8:$AG$1186,COLUMN(F$7),FALSE)</f>
        <v>0</v>
      </c>
      <c r="G767" s="80" t="str">
        <f>VLOOKUP($A767,'Sheet1 - Table (1)'!$A$8:$AG$1186,COLUMN(G$7),FALSE)</f>
        <v>Switzerland</v>
      </c>
      <c r="H767" s="80" t="str">
        <f>VLOOKUP($A767,'Sheet1 - Table (1)'!$A$8:$AG$1186,COLUMN(H$7),FALSE)</f>
        <v>USD</v>
      </c>
      <c r="I767" s="80" t="str">
        <f>VLOOKUP($A767,'Sheet1 - Table (1)'!$A$8:$AG$1186,COLUMN(I$7),FALSE)</f>
        <v>Fonds de placement</v>
      </c>
      <c r="J767" s="80" t="str">
        <f>VLOOKUP($A767,'Sheet1 - Table (1)'!$A$8:$AG$1186,COLUMN(J$7),FALSE)</f>
        <v>Obligation</v>
      </c>
      <c r="K767" s="82">
        <f>VLOOKUP($A767,'Sheet1 - Table (1)'!$A$8:$AG$1186,COLUMN(K$7),FALSE)</f>
        <v>44255</v>
      </c>
      <c r="L767" s="80">
        <f>VLOOKUP($A767,'Sheet1 - Table (1)'!$A$8:$AG$1186,COLUMN(L$7),FALSE)</f>
        <v>193.59648809999999</v>
      </c>
      <c r="M767" s="80" t="str">
        <f>VLOOKUP($A767,'Sheet1 - Table (1)'!$A$8:$AG$1186,COLUMN(M$7),FALSE)</f>
        <v>Retained</v>
      </c>
      <c r="N767" s="80">
        <f>VLOOKUP($A767,'Sheet1 - Table (1)'!$A$8:$AG$1186,COLUMN(N$7),FALSE)</f>
        <v>0</v>
      </c>
      <c r="O767" s="80">
        <f>VLOOKUP($A767,'Sheet1 - Table (1)'!$A$8:$AG$1186,COLUMN(O$7),FALSE)</f>
        <v>0</v>
      </c>
      <c r="P767" s="80">
        <f>VLOOKUP($A767,'Sheet1 - Table (1)'!$A$8:$AG$1186,COLUMN(P$7),FALSE)</f>
        <v>0</v>
      </c>
      <c r="Q767" s="80">
        <f>VLOOKUP($A767,'Sheet1 - Table (1)'!$A$8:$AG$1186,COLUMN(Q$7),FALSE)</f>
        <v>0</v>
      </c>
      <c r="R767" s="80">
        <f>VLOOKUP($A767,'Sheet1 - Table (1)'!$A$8:$AG$1186,COLUMN(R$7),FALSE)</f>
        <v>0</v>
      </c>
      <c r="S767" s="80">
        <f>VLOOKUP($A767,'Sheet1 - Table (1)'!$A$8:$AG$1186,COLUMN(S$7),FALSE)</f>
        <v>0</v>
      </c>
      <c r="T767" s="80">
        <f>VLOOKUP($A767,'Sheet1 - Table (1)'!$A$8:$AG$1186,COLUMN(T$7),FALSE)</f>
        <v>0</v>
      </c>
      <c r="U767" s="80" t="str">
        <f t="shared" si="143"/>
        <v/>
      </c>
      <c r="V767" s="80" t="str">
        <f>VLOOKUP($A767,'Sheet1 - Table (1)'!$A$8:$AG$1186,COLUMN(V$7)+3,FALSE)</f>
        <v>CH - Uebrige Fds tradit. Anl.</v>
      </c>
      <c r="W767" s="80" t="str">
        <f>VLOOKUP(A767,'Sheet1 - Table (1)'!$A$8:$AF$10075,MATCH($W$8,'Sheet1 - Table (1)'!$10:$10,0),FALSE)</f>
        <v>Détermination des Prix Quotidien</v>
      </c>
      <c r="X767" s="80" t="str">
        <f>VLOOKUP(A767,'Sheet1 - Table (1)'!$A$8:$AAB$10075,MATCH($X$8,'Sheet1 - Table (1)'!$10:$10,0),FALSE)</f>
        <v>Optimized</v>
      </c>
      <c r="Y767" s="132" t="str">
        <f t="shared" si="145"/>
        <v>Fonds de placement</v>
      </c>
      <c r="AA767" s="132" t="s">
        <v>1823</v>
      </c>
      <c r="AB767" s="96" t="s">
        <v>2481</v>
      </c>
      <c r="AC767" s="214" t="s">
        <v>140</v>
      </c>
      <c r="AD767" s="214" t="s">
        <v>2481</v>
      </c>
      <c r="AE767" s="96" t="s">
        <v>2481</v>
      </c>
      <c r="AF767" s="246" t="s">
        <v>2481</v>
      </c>
      <c r="AG767" s="96" t="s">
        <v>2857</v>
      </c>
      <c r="AH767" s="132"/>
      <c r="AI767" s="132" t="s">
        <v>785</v>
      </c>
      <c r="AJ767" s="132" t="s">
        <v>140</v>
      </c>
      <c r="AK767" s="132" t="s">
        <v>140</v>
      </c>
      <c r="AL767" s="132" t="s">
        <v>2481</v>
      </c>
      <c r="AM767" s="132" t="str">
        <f t="shared" si="144"/>
        <v>Obligations étrangères</v>
      </c>
      <c r="AO767" s="96" t="s">
        <v>2481</v>
      </c>
      <c r="AP767" s="132" t="s">
        <v>74</v>
      </c>
      <c r="AQ767" s="132">
        <v>7.79</v>
      </c>
      <c r="AR767" s="126">
        <v>1.34E-2</v>
      </c>
      <c r="AS767" s="126">
        <f t="shared" si="146"/>
        <v>1.3300000000000001E-2</v>
      </c>
      <c r="AT767" s="126">
        <v>0.61299999999999999</v>
      </c>
      <c r="AU767" s="126">
        <v>0.224</v>
      </c>
      <c r="AV767" s="126">
        <v>0.16300000000000001</v>
      </c>
      <c r="AW767" s="126"/>
      <c r="AX767" s="126"/>
      <c r="AY767" s="101">
        <v>0.26700000000000002</v>
      </c>
      <c r="AZ767" s="126">
        <v>5.0999999999999997E-2</v>
      </c>
      <c r="BA767" s="126"/>
      <c r="BB767" s="126">
        <v>0.35</v>
      </c>
      <c r="BC767" s="126"/>
      <c r="BD767" s="126"/>
      <c r="BE767" s="126">
        <v>0.21299999999999999</v>
      </c>
      <c r="BF767" s="126"/>
      <c r="BG767" s="126"/>
      <c r="BH767" s="126"/>
      <c r="BI767" s="126">
        <v>0.11899999999999999</v>
      </c>
      <c r="BJ767" s="126"/>
      <c r="BK767" s="101">
        <v>0.41599999999999998</v>
      </c>
      <c r="BL767" s="101">
        <v>5.7799999999999997E-2</v>
      </c>
      <c r="BM767" s="101">
        <v>1.35E-2</v>
      </c>
      <c r="BN767" s="101">
        <v>0.33660000000000001</v>
      </c>
      <c r="BO767" s="101">
        <v>1.6199999999999999E-2</v>
      </c>
      <c r="BP767" s="101">
        <v>8.5900000000000004E-2</v>
      </c>
      <c r="BQ767" s="101">
        <v>5.0700000000000002E-2</v>
      </c>
      <c r="BR767" s="101">
        <v>2.3300000000000001E-2</v>
      </c>
      <c r="BS767" s="126"/>
      <c r="BT767" s="126"/>
      <c r="BU767" s="126"/>
      <c r="BV767" s="101">
        <v>1</v>
      </c>
      <c r="BW767" s="126"/>
      <c r="BX767" s="126"/>
      <c r="BY767" s="126"/>
      <c r="BZ767" s="101" t="str">
        <f>IF(AJ767="Obligations",AP767&amp;" "&amp;AI767&amp;" "&amp;IF(AI767="High Yield",IF(AQ767&lt;2.5,"SHORT",IF(AQ767&gt;4,"LONG","MID")),IF(AQ767&lt;3.5,"SHORT",IF(AQ767&gt;8,"LONG","MID"))),"")</f>
        <v>Courbe Monde Gouvernements MID</v>
      </c>
      <c r="CA767" s="101" t="s">
        <v>70</v>
      </c>
      <c r="CB767" s="101"/>
      <c r="CC767" s="101" t="s">
        <v>70</v>
      </c>
      <c r="CD767" s="42" t="s">
        <v>4374</v>
      </c>
      <c r="CE767" s="42" t="s">
        <v>4374</v>
      </c>
      <c r="CF767" s="42" t="str">
        <f>IFERROR(VLOOKUP(Funds[[#This Row],[Code ISIN]],[1]GLOBAL!$C$1:$L$27,10,FALSE)," ")</f>
        <v xml:space="preserve"> </v>
      </c>
      <c r="CG767" s="42" t="s">
        <v>4374</v>
      </c>
      <c r="CH767" s="42" t="s">
        <v>4374</v>
      </c>
      <c r="CI767" s="42" t="s">
        <v>4374</v>
      </c>
      <c r="CJ767" s="140">
        <v>43008</v>
      </c>
      <c r="CK767" s="96" t="s">
        <v>4374</v>
      </c>
      <c r="CL767" s="246" t="str">
        <f>VLOOKUP(Funds[[#This Row],[Code ISIN]],'Sheet1 - Table (1)'!$A$10:$AF$110017,MATCH("Funds Liquidity",'Sheet1 - Table (1)'!$10:$10,0),FALSE)</f>
        <v>Jour</v>
      </c>
    </row>
    <row r="768" spans="1:93">
      <c r="A768" s="80" t="s">
        <v>541</v>
      </c>
      <c r="B768" s="305">
        <f>IF(ISERROR(VALUE(VLOOKUP($A768,'Sheet1 - Table (1)'!$A$8:$AG$1186,COLUMN(B$7),FALSE))),VLOOKUP(A768,TK_MANQUANTS,2,FALSE),IF(VALUE(VLOOKUP($A768,'Sheet1 - Table (1)'!$A$8:$AG$1186,COLUMN(B$7),FALSE))=0,VLOOKUP(A768,TK_MANQUANTS,2,FALSE),VALUE(VLOOKUP($A768,'Sheet1 - Table (1)'!$A$8:$AG$1186,COLUMN(B$7),FALSE))))</f>
        <v>1087201</v>
      </c>
      <c r="C768" s="80" t="str">
        <f>VLOOKUP($A768,'Sheet1 - Table (1)'!$A$8:$AG$1186,COLUMN(C$7),FALSE)</f>
        <v>iShares MSCI Canada ETF</v>
      </c>
      <c r="D768" s="82">
        <f>VLOOKUP($A768,'Sheet1 - Table (1)'!$A$8:$AG$1186,COLUMN(D$7),FALSE)</f>
        <v>44074</v>
      </c>
      <c r="E768" s="124">
        <f>VLOOKUP($A768,'Sheet1 - Table (1)'!$A$8:$AG$1186,COLUMN(E$7),FALSE)</f>
        <v>0.51</v>
      </c>
      <c r="F768" s="80">
        <f>VLOOKUP($A768,'Sheet1 - Table (1)'!$A$8:$AG$1186,COLUMN(F$7),FALSE)</f>
        <v>0</v>
      </c>
      <c r="G768" s="80" t="str">
        <f>VLOOKUP($A768,'Sheet1 - Table (1)'!$A$8:$AG$1186,COLUMN(G$7),FALSE)</f>
        <v>USA</v>
      </c>
      <c r="H768" s="80" t="str">
        <f>VLOOKUP($A768,'Sheet1 - Table (1)'!$A$8:$AG$1186,COLUMN(H$7),FALSE)</f>
        <v>USD</v>
      </c>
      <c r="I768" s="80" t="str">
        <f>VLOOKUP($A768,'Sheet1 - Table (1)'!$A$8:$AG$1186,COLUMN(I$7),FALSE)</f>
        <v>Exchange Traded Funds</v>
      </c>
      <c r="J768" s="80" t="str">
        <f>VLOOKUP($A768,'Sheet1 - Table (1)'!$A$8:$AG$1186,COLUMN(J$7),FALSE)</f>
        <v>Actions</v>
      </c>
      <c r="K768" s="82">
        <f>VLOOKUP($A768,'Sheet1 - Table (1)'!$A$8:$AG$1186,COLUMN(K$7),FALSE)</f>
        <v>44255</v>
      </c>
      <c r="L768" s="80">
        <f>VLOOKUP($A768,'Sheet1 - Table (1)'!$A$8:$AG$1186,COLUMN(L$7),FALSE)</f>
        <v>2906.3869172</v>
      </c>
      <c r="M768" s="80" t="str">
        <f>VLOOKUP($A768,'Sheet1 - Table (1)'!$A$8:$AG$1186,COLUMN(M$7),FALSE)</f>
        <v>Paid</v>
      </c>
      <c r="N768" s="80">
        <f>VLOOKUP($A768,'Sheet1 - Table (1)'!$A$8:$AG$1186,COLUMN(N$7),FALSE)</f>
        <v>0</v>
      </c>
      <c r="O768" s="80">
        <f>VLOOKUP($A768,'Sheet1 - Table (1)'!$A$8:$AG$1186,COLUMN(O$7),FALSE)</f>
        <v>0</v>
      </c>
      <c r="P768" s="80">
        <f>VLOOKUP($A768,'Sheet1 - Table (1)'!$A$8:$AG$1186,COLUMN(P$7),FALSE)</f>
        <v>0</v>
      </c>
      <c r="Q768" s="80">
        <f>VLOOKUP($A768,'Sheet1 - Table (1)'!$A$8:$AG$1186,COLUMN(Q$7),FALSE)</f>
        <v>0</v>
      </c>
      <c r="R768" s="80">
        <f>VLOOKUP($A768,'Sheet1 - Table (1)'!$A$8:$AG$1186,COLUMN(R$7),FALSE)</f>
        <v>0</v>
      </c>
      <c r="S768" s="80">
        <f>VLOOKUP($A768,'Sheet1 - Table (1)'!$A$8:$AG$1186,COLUMN(S$7),FALSE)</f>
        <v>0</v>
      </c>
      <c r="T768" s="80">
        <f>VLOOKUP($A768,'Sheet1 - Table (1)'!$A$8:$AG$1186,COLUMN(T$7),FALSE)</f>
        <v>0</v>
      </c>
      <c r="U768" s="80" t="str">
        <f t="shared" si="143"/>
        <v/>
      </c>
      <c r="V768" s="80" t="str">
        <f>VLOOKUP($A768,'Sheet1 - Table (1)'!$A$8:$AG$1186,COLUMN(V$7)+3,FALSE)</f>
        <v>Le fonds ouvert négocié en bourse US</v>
      </c>
      <c r="W768" s="80" t="str">
        <f>VLOOKUP(A768,'Sheet1 - Table (1)'!$A$8:$AF$10075,MATCH($W$8,'Sheet1 - Table (1)'!$10:$10,0),FALSE)</f>
        <v>Détermination des Prix Quotidien</v>
      </c>
      <c r="X768" s="80" t="str">
        <f>VLOOKUP(A768,'Sheet1 - Table (1)'!$A$8:$AAB$10075,MATCH($X$8,'Sheet1 - Table (1)'!$10:$10,0),FALSE)</f>
        <v>Optimized</v>
      </c>
      <c r="Y768" s="96" t="str">
        <f t="shared" si="145"/>
        <v>ETF</v>
      </c>
      <c r="AA768" s="96" t="s">
        <v>1823</v>
      </c>
      <c r="AB768" s="96" t="s">
        <v>2858</v>
      </c>
      <c r="AC768" s="214" t="s">
        <v>155</v>
      </c>
      <c r="AD768" s="214" t="s">
        <v>2858</v>
      </c>
      <c r="AE768" s="96" t="s">
        <v>2858</v>
      </c>
      <c r="AF768" s="246" t="s">
        <v>2858</v>
      </c>
      <c r="AG768" s="96" t="s">
        <v>2864</v>
      </c>
      <c r="AI768" s="96" t="s">
        <v>155</v>
      </c>
      <c r="AJ768" s="96" t="s">
        <v>155</v>
      </c>
      <c r="AK768" s="96" t="s">
        <v>155</v>
      </c>
      <c r="AL768" s="96" t="s">
        <v>2858</v>
      </c>
      <c r="AM768" s="96" t="str">
        <f t="shared" si="144"/>
        <v>Actions étrangères</v>
      </c>
      <c r="AO768" s="96" t="s">
        <v>2858</v>
      </c>
      <c r="AP768" s="96" t="s">
        <v>2490</v>
      </c>
      <c r="AS768" s="101" t="str">
        <f t="shared" si="146"/>
        <v/>
      </c>
      <c r="BC768" s="101">
        <v>1</v>
      </c>
      <c r="BO768" s="101">
        <v>1</v>
      </c>
      <c r="BZ768" s="101" t="str">
        <f>IF(AJ768="Obligations",AP768&amp;" "&amp;AI768&amp;" "&amp;IF(AQ768&lt;3.5,"SHORT",IF(AQ768&gt;8,"LONG","MID")),"")</f>
        <v/>
      </c>
      <c r="CA768" s="101" t="s">
        <v>70</v>
      </c>
      <c r="CB768" s="101"/>
      <c r="CC768" s="101" t="s">
        <v>70</v>
      </c>
      <c r="CD768" s="42" t="s">
        <v>4374</v>
      </c>
      <c r="CE768" s="42" t="s">
        <v>4374</v>
      </c>
      <c r="CF768" s="42" t="str">
        <f>IFERROR(VLOOKUP(Funds[[#This Row],[Code ISIN]],[1]GLOBAL!$C$1:$L$27,10,FALSE)," ")</f>
        <v xml:space="preserve"> </v>
      </c>
      <c r="CG768" s="42" t="s">
        <v>4374</v>
      </c>
      <c r="CH768" s="42" t="s">
        <v>4374</v>
      </c>
      <c r="CI768" s="42" t="s">
        <v>4374</v>
      </c>
      <c r="CK768" s="96" t="s">
        <v>4374</v>
      </c>
      <c r="CL768" s="246" t="str">
        <f>VLOOKUP(Funds[[#This Row],[Code ISIN]],'Sheet1 - Table (1)'!$A$10:$AF$110017,MATCH("Funds Liquidity",'Sheet1 - Table (1)'!$10:$10,0),FALSE)</f>
        <v>Jour</v>
      </c>
    </row>
    <row r="769" spans="1:94" ht="15" customHeight="1">
      <c r="A769" s="132" t="s">
        <v>1063</v>
      </c>
      <c r="B769" s="305">
        <f>IF(ISERROR(VALUE(VLOOKUP($A769,'Sheet1 - Table (1)'!$A$8:$AG$1186,COLUMN(B$7),FALSE))),VLOOKUP(A769,TK_MANQUANTS,2,FALSE),IF(VALUE(VLOOKUP($A769,'Sheet1 - Table (1)'!$A$8:$AG$1186,COLUMN(B$7),FALSE))=0,VLOOKUP(A769,TK_MANQUANTS,2,FALSE),VALUE(VLOOKUP($A769,'Sheet1 - Table (1)'!$A$8:$AG$1186,COLUMN(B$7),FALSE))))</f>
        <v>19231024</v>
      </c>
      <c r="C769" s="80" t="str">
        <f>VLOOKUP($A769,'Sheet1 - Table (1)'!$A$8:$AG$1186,COLUMN(C$7),FALSE)</f>
        <v>Swisscanto (CH) IBF Wld (ex CHF) Govt. (II) GT USD</v>
      </c>
      <c r="D769" s="82">
        <f>VLOOKUP($A769,'Sheet1 - Table (1)'!$A$8:$AG$1186,COLUMN(D$7),FALSE)</f>
        <v>44196</v>
      </c>
      <c r="E769" s="124">
        <f>VLOOKUP($A769,'Sheet1 - Table (1)'!$A$8:$AG$1186,COLUMN(E$7),FALSE)</f>
        <v>0.15</v>
      </c>
      <c r="F769" s="80">
        <f>VLOOKUP($A769,'Sheet1 - Table (1)'!$A$8:$AG$1186,COLUMN(F$7),FALSE)</f>
        <v>0</v>
      </c>
      <c r="G769" s="80" t="str">
        <f>VLOOKUP($A769,'Sheet1 - Table (1)'!$A$8:$AG$1186,COLUMN(G$7),FALSE)</f>
        <v>Switzerland</v>
      </c>
      <c r="H769" s="80" t="str">
        <f>VLOOKUP($A769,'Sheet1 - Table (1)'!$A$8:$AG$1186,COLUMN(H$7),FALSE)</f>
        <v>USD</v>
      </c>
      <c r="I769" s="80" t="str">
        <f>VLOOKUP($A769,'Sheet1 - Table (1)'!$A$8:$AG$1186,COLUMN(I$7),FALSE)</f>
        <v>Fonds de placement</v>
      </c>
      <c r="J769" s="80" t="str">
        <f>VLOOKUP($A769,'Sheet1 - Table (1)'!$A$8:$AG$1186,COLUMN(J$7),FALSE)</f>
        <v>Obligation</v>
      </c>
      <c r="K769" s="82">
        <f>VLOOKUP($A769,'Sheet1 - Table (1)'!$A$8:$AG$1186,COLUMN(K$7),FALSE)</f>
        <v>44255</v>
      </c>
      <c r="L769" s="80">
        <f>VLOOKUP($A769,'Sheet1 - Table (1)'!$A$8:$AG$1186,COLUMN(L$7),FALSE)</f>
        <v>193.59648809999999</v>
      </c>
      <c r="M769" s="80" t="str">
        <f>VLOOKUP($A769,'Sheet1 - Table (1)'!$A$8:$AG$1186,COLUMN(M$7),FALSE)</f>
        <v>Retained</v>
      </c>
      <c r="N769" s="80">
        <f>VLOOKUP($A769,'Sheet1 - Table (1)'!$A$8:$AG$1186,COLUMN(N$7),FALSE)</f>
        <v>0</v>
      </c>
      <c r="O769" s="80">
        <f>VLOOKUP($A769,'Sheet1 - Table (1)'!$A$8:$AG$1186,COLUMN(O$7),FALSE)</f>
        <v>0</v>
      </c>
      <c r="P769" s="80">
        <f>VLOOKUP($A769,'Sheet1 - Table (1)'!$A$8:$AG$1186,COLUMN(P$7),FALSE)</f>
        <v>0</v>
      </c>
      <c r="Q769" s="80">
        <f>VLOOKUP($A769,'Sheet1 - Table (1)'!$A$8:$AG$1186,COLUMN(Q$7),FALSE)</f>
        <v>0</v>
      </c>
      <c r="R769" s="80">
        <f>VLOOKUP($A769,'Sheet1 - Table (1)'!$A$8:$AG$1186,COLUMN(R$7),FALSE)</f>
        <v>0</v>
      </c>
      <c r="S769" s="80" t="b">
        <f>VLOOKUP($A769,'Sheet1 - Table (1)'!$A$8:$AG$1186,COLUMN(S$7),FALSE)</f>
        <v>1</v>
      </c>
      <c r="T769" s="80">
        <f>VLOOKUP($A769,'Sheet1 - Table (1)'!$A$8:$AG$1186,COLUMN(T$7),FALSE)</f>
        <v>0</v>
      </c>
      <c r="U769" s="80" t="str">
        <f t="shared" si="143"/>
        <v>GE</v>
      </c>
      <c r="V769" s="80" t="str">
        <f>VLOOKUP($A769,'Sheet1 - Table (1)'!$A$8:$AG$1186,COLUMN(V$7)+3,FALSE)</f>
        <v>CH - Uebrige Fds tradit. Anl.</v>
      </c>
      <c r="W769" s="80" t="str">
        <f>VLOOKUP(A769,'Sheet1 - Table (1)'!$A$8:$AF$10075,MATCH($W$8,'Sheet1 - Table (1)'!$10:$10,0),FALSE)</f>
        <v>Détermination des Prix Quotidien</v>
      </c>
      <c r="X769" s="80" t="str">
        <f>VLOOKUP(A769,'Sheet1 - Table (1)'!$A$8:$AAB$10075,MATCH($X$8,'Sheet1 - Table (1)'!$10:$10,0),FALSE)</f>
        <v>Optimized</v>
      </c>
      <c r="Y769" s="132" t="str">
        <f t="shared" si="145"/>
        <v>Fonds de placement</v>
      </c>
      <c r="AA769" s="132" t="s">
        <v>1823</v>
      </c>
      <c r="AB769" s="132" t="s">
        <v>2481</v>
      </c>
      <c r="AC769" s="216" t="s">
        <v>140</v>
      </c>
      <c r="AD769" s="216" t="s">
        <v>2481</v>
      </c>
      <c r="AE769" s="132" t="s">
        <v>2481</v>
      </c>
      <c r="AF769" s="246" t="s">
        <v>2481</v>
      </c>
      <c r="AG769" s="132"/>
      <c r="AH769" s="132"/>
      <c r="AI769" s="132" t="s">
        <v>785</v>
      </c>
      <c r="AJ769" s="132" t="s">
        <v>140</v>
      </c>
      <c r="AK769" s="132" t="s">
        <v>140</v>
      </c>
      <c r="AL769" s="132" t="s">
        <v>2481</v>
      </c>
      <c r="AM769" s="132" t="str">
        <f t="shared" si="144"/>
        <v>Obligations étrangères</v>
      </c>
      <c r="AO769" s="96" t="s">
        <v>2481</v>
      </c>
      <c r="AP769" s="132" t="s">
        <v>74</v>
      </c>
      <c r="AQ769" s="132">
        <v>7.71</v>
      </c>
      <c r="AR769" s="126">
        <v>1.32E-2</v>
      </c>
      <c r="AS769" s="126">
        <f t="shared" si="146"/>
        <v>1.17E-2</v>
      </c>
      <c r="AT769" s="126">
        <v>0.61599999999999999</v>
      </c>
      <c r="AU769" s="126">
        <v>0.23200000000000001</v>
      </c>
      <c r="AV769" s="126">
        <v>0.152</v>
      </c>
      <c r="AW769" s="126"/>
      <c r="AX769" s="126"/>
      <c r="AY769" s="101">
        <v>0.2888</v>
      </c>
      <c r="AZ769" s="126">
        <v>4.9099999999999998E-2</v>
      </c>
      <c r="BA769" s="126">
        <v>7.9000000000000008E-3</v>
      </c>
      <c r="BB769" s="126">
        <v>0.28799999999999998</v>
      </c>
      <c r="BC769" s="126">
        <v>1.12E-2</v>
      </c>
      <c r="BD769" s="126">
        <v>0.01</v>
      </c>
      <c r="BE769" s="126">
        <v>0.20349999999999999</v>
      </c>
      <c r="BF769" s="126"/>
      <c r="BG769" s="126"/>
      <c r="BH769" s="126"/>
      <c r="BI769" s="126">
        <v>0.14149999999999999</v>
      </c>
      <c r="BJ769" s="126"/>
      <c r="BK769" s="101">
        <v>0.41599999999999998</v>
      </c>
      <c r="BL769" s="101">
        <v>5.7799999999999997E-2</v>
      </c>
      <c r="BM769" s="101">
        <v>1.35E-2</v>
      </c>
      <c r="BN769" s="101">
        <v>0.33660000000000001</v>
      </c>
      <c r="BO769" s="101">
        <v>1.6199999999999999E-2</v>
      </c>
      <c r="BP769" s="101">
        <v>8.5900000000000004E-2</v>
      </c>
      <c r="BQ769" s="101">
        <v>5.0700000000000002E-2</v>
      </c>
      <c r="BR769" s="101">
        <v>2.3300000000000001E-2</v>
      </c>
      <c r="BS769" s="126"/>
      <c r="BT769" s="126"/>
      <c r="BU769" s="126"/>
      <c r="BV769" s="126">
        <v>1</v>
      </c>
      <c r="BW769" s="126">
        <v>0</v>
      </c>
      <c r="BX769" s="126"/>
      <c r="BY769" s="126" t="s">
        <v>1067</v>
      </c>
      <c r="BZ769" s="101" t="str">
        <f>IF(AJ769="Obligations",AP769&amp;" "&amp;AI769&amp;" "&amp;IF(AI769="High Yield",IF(AQ769&lt;2.5,"SHORT",IF(AQ769&gt;4,"LONG","MID")),IF(AQ769&lt;3.5,"SHORT",IF(AQ769&gt;8,"LONG","MID"))),"")</f>
        <v>Courbe Monde Gouvernements MID</v>
      </c>
      <c r="CA769" s="101" t="s">
        <v>70</v>
      </c>
      <c r="CB769" s="101"/>
      <c r="CC769" s="101" t="s">
        <v>70</v>
      </c>
      <c r="CD769" s="42" t="s">
        <v>4374</v>
      </c>
      <c r="CE769" s="42" t="s">
        <v>4374</v>
      </c>
      <c r="CF769" s="42" t="str">
        <f>IFERROR(VLOOKUP(Funds[[#This Row],[Code ISIN]],[1]GLOBAL!$C$1:$L$27,10,FALSE)," ")</f>
        <v xml:space="preserve"> </v>
      </c>
      <c r="CG769" s="42" t="s">
        <v>4374</v>
      </c>
      <c r="CH769" s="42" t="s">
        <v>4374</v>
      </c>
      <c r="CI769" s="42" t="s">
        <v>4374</v>
      </c>
      <c r="CJ769" s="140">
        <v>42734</v>
      </c>
      <c r="CK769" s="96" t="s">
        <v>4374</v>
      </c>
      <c r="CL769" s="246" t="str">
        <f>VLOOKUP(Funds[[#This Row],[Code ISIN]],'Sheet1 - Table (1)'!$A$10:$AF$110017,MATCH("Funds Liquidity",'Sheet1 - Table (1)'!$10:$10,0),FALSE)</f>
        <v>Jour</v>
      </c>
    </row>
    <row r="770" spans="1:94">
      <c r="A770" s="80" t="s">
        <v>189</v>
      </c>
      <c r="B770" s="305">
        <f>IF(ISERROR(VALUE(VLOOKUP($A770,'Sheet1 - Table (1)'!$A$8:$AG$1186,COLUMN(B$7),FALSE))),VLOOKUP(A770,TK_MANQUANTS,2,FALSE),IF(VALUE(VLOOKUP($A770,'Sheet1 - Table (1)'!$A$8:$AG$1186,COLUMN(B$7),FALSE))=0,VLOOKUP(A770,TK_MANQUANTS,2,FALSE),VALUE(VLOOKUP($A770,'Sheet1 - Table (1)'!$A$8:$AG$1186,COLUMN(B$7),FALSE))))</f>
        <v>1524425</v>
      </c>
      <c r="C770" s="80" t="str">
        <f>VLOOKUP($A770,'Sheet1 - Table (1)'!$A$8:$AG$1186,COLUMN(C$7),FALSE)</f>
        <v>Culross Global SPC Ltd - Culross Global Segregated Portfolio</v>
      </c>
      <c r="D770" s="82"/>
      <c r="E770" s="119">
        <v>0</v>
      </c>
      <c r="F770" s="80" t="b">
        <f>VLOOKUP($A770,'Sheet1 - Table (1)'!$A$8:$AG$1186,COLUMN(F$7),FALSE)</f>
        <v>0</v>
      </c>
      <c r="G770" s="80">
        <f>VLOOKUP($A770,'Sheet1 - Table (1)'!$A$8:$AG$1186,COLUMN(G$7),FALSE)</f>
        <v>0</v>
      </c>
      <c r="H770" s="80" t="str">
        <f>VLOOKUP($A770,'Sheet1 - Table (1)'!$A$8:$AG$1186,COLUMN(H$7),FALSE)</f>
        <v>CHF</v>
      </c>
      <c r="I770" s="80">
        <f>VLOOKUP($A770,'Sheet1 - Table (1)'!$A$8:$AG$1186,COLUMN(I$7),FALSE)</f>
        <v>0</v>
      </c>
      <c r="J770" s="80">
        <f>VLOOKUP($A770,'Sheet1 - Table (1)'!$A$8:$AG$1186,COLUMN(J$7),FALSE)</f>
        <v>0</v>
      </c>
      <c r="K770" s="82">
        <f>VLOOKUP($A770,'Sheet1 - Table (1)'!$A$8:$AG$1186,COLUMN(K$7),FALSE)</f>
        <v>0</v>
      </c>
      <c r="L770" s="80">
        <v>363</v>
      </c>
      <c r="M770" s="80">
        <f>VLOOKUP($A770,'Sheet1 - Table (1)'!$A$8:$AG$1186,COLUMN(M$7),FALSE)</f>
        <v>0</v>
      </c>
      <c r="N770" s="80">
        <f>VLOOKUP($A770,'Sheet1 - Table (1)'!$A$8:$AG$1186,COLUMN(N$7),FALSE)</f>
        <v>0</v>
      </c>
      <c r="O770" s="80">
        <f>VLOOKUP($A770,'Sheet1 - Table (1)'!$A$8:$AG$1186,COLUMN(O$7),FALSE)</f>
        <v>0</v>
      </c>
      <c r="P770" s="80">
        <f>VLOOKUP($A770,'Sheet1 - Table (1)'!$A$8:$AG$1186,COLUMN(P$7),FALSE)</f>
        <v>0</v>
      </c>
      <c r="Q770" s="80">
        <f>VLOOKUP($A770,'Sheet1 - Table (1)'!$A$8:$AG$1186,COLUMN(Q$7),FALSE)</f>
        <v>0</v>
      </c>
      <c r="R770" s="80">
        <f>VLOOKUP($A770,'Sheet1 - Table (1)'!$A$8:$AG$1186,COLUMN(R$7),FALSE)</f>
        <v>0</v>
      </c>
      <c r="S770" s="80">
        <f>VLOOKUP($A770,'Sheet1 - Table (1)'!$A$8:$AG$1186,COLUMN(S$7),FALSE)</f>
        <v>0</v>
      </c>
      <c r="T770" s="80">
        <f>VLOOKUP($A770,'Sheet1 - Table (1)'!$A$8:$AG$1186,COLUMN(T$7),FALSE)</f>
        <v>0</v>
      </c>
      <c r="U770" s="80" t="str">
        <f t="shared" si="143"/>
        <v/>
      </c>
      <c r="V770" s="80">
        <f>VLOOKUP($A770,'Sheet1 - Table (1)'!$A$8:$AG$1186,COLUMN(V$7)+3,FALSE)</f>
        <v>0</v>
      </c>
      <c r="W770" s="80">
        <f>VLOOKUP(A770,'Sheet1 - Table (1)'!$A$8:$AF$10075,MATCH($W$8,'Sheet1 - Table (1)'!$10:$10,0),FALSE)</f>
        <v>0</v>
      </c>
      <c r="X770" s="80">
        <f>VLOOKUP(A770,'Sheet1 - Table (1)'!$A$8:$AAB$10075,MATCH($X$8,'Sheet1 - Table (1)'!$10:$10,0),FALSE)</f>
        <v>0</v>
      </c>
      <c r="Y770" s="96" t="str">
        <f t="shared" si="145"/>
        <v>Fonds de placement</v>
      </c>
      <c r="AA770" s="96" t="s">
        <v>1823</v>
      </c>
      <c r="AB770" s="96" t="s">
        <v>2874</v>
      </c>
      <c r="AC770" s="214" t="s">
        <v>2874</v>
      </c>
      <c r="AI770" s="96" t="s">
        <v>382</v>
      </c>
      <c r="AJ770" s="96" t="s">
        <v>382</v>
      </c>
      <c r="AK770" s="96" t="s">
        <v>1803</v>
      </c>
      <c r="AL770" s="96" t="s">
        <v>382</v>
      </c>
      <c r="AM770" s="96" t="str">
        <f t="shared" si="144"/>
        <v>Placements alternatifs étrangers</v>
      </c>
      <c r="AN770" s="139">
        <v>1</v>
      </c>
      <c r="AO770" s="96" t="s">
        <v>2874</v>
      </c>
      <c r="AP770" s="96" t="s">
        <v>1804</v>
      </c>
      <c r="AS770" s="101" t="str">
        <f t="shared" si="146"/>
        <v/>
      </c>
      <c r="AY770" s="101">
        <v>1</v>
      </c>
      <c r="BZ770" s="101" t="str">
        <f>IF(AJ770="Obligations",AP770&amp;" "&amp;AI770&amp;" "&amp;IF(AQ770&lt;3.5,"SHORT",IF(AQ770&gt;8,"LONG","MID")),"")</f>
        <v/>
      </c>
      <c r="CA770" s="101" t="s">
        <v>70</v>
      </c>
      <c r="CB770" s="101"/>
      <c r="CC770" s="101" t="s">
        <v>70</v>
      </c>
      <c r="CD770" s="42" t="s">
        <v>4374</v>
      </c>
      <c r="CE770" s="42" t="s">
        <v>4374</v>
      </c>
      <c r="CF770" s="42" t="str">
        <f>IFERROR(VLOOKUP(Funds[[#This Row],[Code ISIN]],[1]GLOBAL!$C$1:$L$27,10,FALSE)," ")</f>
        <v xml:space="preserve"> </v>
      </c>
      <c r="CG770" s="42" t="s">
        <v>4374</v>
      </c>
      <c r="CH770" s="42" t="s">
        <v>4374</v>
      </c>
      <c r="CI770" s="42" t="s">
        <v>4374</v>
      </c>
      <c r="CJ770" s="123">
        <v>42235</v>
      </c>
      <c r="CK770" s="96" t="s">
        <v>4374</v>
      </c>
      <c r="CL770" s="246" t="str">
        <f>VLOOKUP(Funds[[#This Row],[Code ISIN]],'Sheet1 - Table (1)'!$A$10:$AF$110017,MATCH("Funds Liquidity",'Sheet1 - Table (1)'!$10:$10,0),FALSE)</f>
        <v>&gt;=Mois</v>
      </c>
    </row>
    <row r="771" spans="1:94">
      <c r="A771" s="80" t="s">
        <v>1952</v>
      </c>
      <c r="B771" s="305">
        <f>IF(ISERROR(VALUE(VLOOKUP($A771,'Sheet1 - Table (1)'!$A$8:$AG$1186,COLUMN(B$7),FALSE))),VLOOKUP(A771,TK_MANQUANTS,2,FALSE),IF(VALUE(VLOOKUP($A771,'Sheet1 - Table (1)'!$A$8:$AG$1186,COLUMN(B$7),FALSE))=0,VLOOKUP(A771,TK_MANQUANTS,2,FALSE),VALUE(VLOOKUP($A771,'Sheet1 - Table (1)'!$A$8:$AG$1186,COLUMN(B$7),FALSE))))</f>
        <v>24243607</v>
      </c>
      <c r="C771" s="80" t="str">
        <f>VLOOKUP($A771,'Sheet1 - Table (1)'!$A$8:$AG$1186,COLUMN(C$7),FALSE)</f>
        <v>THEAM Quant - Equity US Income Defensive I Cap</v>
      </c>
      <c r="D771" s="82">
        <f>VLOOKUP($A771,'Sheet1 - Table (1)'!$A$8:$AG$1186,COLUMN(D$7),FALSE)</f>
        <v>43830</v>
      </c>
      <c r="E771" s="124">
        <f>VLOOKUP($A771,'Sheet1 - Table (1)'!$A$8:$AG$1186,COLUMN(E$7),FALSE)</f>
        <v>0.8</v>
      </c>
      <c r="F771" s="80" t="b">
        <f>VLOOKUP($A771,'Sheet1 - Table (1)'!$A$8:$AG$1186,COLUMN(F$7),FALSE)</f>
        <v>1</v>
      </c>
      <c r="G771" s="80" t="str">
        <f>VLOOKUP($A771,'Sheet1 - Table (1)'!$A$8:$AG$1186,COLUMN(G$7),FALSE)</f>
        <v>Luxembourg</v>
      </c>
      <c r="H771" s="80" t="str">
        <f>VLOOKUP($A771,'Sheet1 - Table (1)'!$A$8:$AG$1186,COLUMN(H$7),FALSE)</f>
        <v>USD</v>
      </c>
      <c r="I771" s="80" t="str">
        <f>VLOOKUP($A771,'Sheet1 - Table (1)'!$A$8:$AG$1186,COLUMN(I$7),FALSE)</f>
        <v>Fonds de placement</v>
      </c>
      <c r="J771" s="80" t="str">
        <f>VLOOKUP($A771,'Sheet1 - Table (1)'!$A$8:$AG$1186,COLUMN(J$7),FALSE)</f>
        <v>Actions</v>
      </c>
      <c r="K771" s="82">
        <f>VLOOKUP($A771,'Sheet1 - Table (1)'!$A$8:$AG$1186,COLUMN(K$7),FALSE)</f>
        <v>0</v>
      </c>
      <c r="L771" s="80">
        <f>VLOOKUP($A771,'Sheet1 - Table (1)'!$A$8:$AG$1186,COLUMN(L$7),FALSE)</f>
        <v>0</v>
      </c>
      <c r="M771" s="80" t="str">
        <f>VLOOKUP($A771,'Sheet1 - Table (1)'!$A$8:$AG$1186,COLUMN(M$7),FALSE)</f>
        <v>Retained</v>
      </c>
      <c r="N771" s="80" t="b">
        <f>VLOOKUP($A771,'Sheet1 - Table (1)'!$A$8:$AG$1186,COLUMN(N$7),FALSE)</f>
        <v>1</v>
      </c>
      <c r="O771" s="80" t="b">
        <f>VLOOKUP($A771,'Sheet1 - Table (1)'!$A$8:$AG$1186,COLUMN(O$7),FALSE)</f>
        <v>1</v>
      </c>
      <c r="P771" s="80" t="b">
        <f>VLOOKUP($A771,'Sheet1 - Table (1)'!$A$8:$AG$1186,COLUMN(P$7),FALSE)</f>
        <v>1</v>
      </c>
      <c r="Q771" s="80">
        <f>VLOOKUP($A771,'Sheet1 - Table (1)'!$A$8:$AG$1186,COLUMN(Q$7),FALSE)</f>
        <v>0</v>
      </c>
      <c r="R771" s="80" t="b">
        <f>VLOOKUP($A771,'Sheet1 - Table (1)'!$A$8:$AG$1186,COLUMN(R$7),FALSE)</f>
        <v>1</v>
      </c>
      <c r="S771" s="80">
        <f>VLOOKUP($A771,'Sheet1 - Table (1)'!$A$8:$AG$1186,COLUMN(S$7),FALSE)</f>
        <v>0</v>
      </c>
      <c r="T771" s="80" t="b">
        <f>VLOOKUP($A771,'Sheet1 - Table (1)'!$A$8:$AG$1186,COLUMN(T$7),FALSE)</f>
        <v>1</v>
      </c>
      <c r="U771" s="80" t="str">
        <f t="shared" si="143"/>
        <v>BE-FR-IT-SP-UK</v>
      </c>
      <c r="V771" s="80" t="str">
        <f>VLOOKUP($A771,'Sheet1 - Table (1)'!$A$8:$AG$1186,COLUMN(V$7)+3,FALSE)</f>
        <v>LU - SICAV - Parte 1</v>
      </c>
      <c r="W771" s="80" t="str">
        <f>VLOOKUP(A771,'Sheet1 - Table (1)'!$A$8:$AF$10075,MATCH($W$8,'Sheet1 - Table (1)'!$10:$10,0),FALSE)</f>
        <v>Détermination des Prix Quotidien</v>
      </c>
      <c r="X771" s="80">
        <f>VLOOKUP(A771,'Sheet1 - Table (1)'!$A$8:$AAB$10075,MATCH($X$8,'Sheet1 - Table (1)'!$10:$10,0),FALSE)</f>
        <v>0</v>
      </c>
      <c r="Y771" s="96" t="str">
        <f t="shared" si="145"/>
        <v>Fonds de placement</v>
      </c>
      <c r="AA771" s="96" t="s">
        <v>1823</v>
      </c>
      <c r="AB771" s="96" t="s">
        <v>2858</v>
      </c>
      <c r="AC771" s="214" t="s">
        <v>155</v>
      </c>
      <c r="AD771" s="214" t="s">
        <v>2858</v>
      </c>
      <c r="AE771" s="96" t="s">
        <v>2858</v>
      </c>
      <c r="AF771" s="246" t="s">
        <v>5393</v>
      </c>
      <c r="AG771" s="96" t="s">
        <v>2864</v>
      </c>
      <c r="AI771" s="96" t="s">
        <v>155</v>
      </c>
      <c r="AJ771" s="96" t="s">
        <v>155</v>
      </c>
      <c r="AK771" s="96" t="s">
        <v>155</v>
      </c>
      <c r="AL771" s="96" t="s">
        <v>2858</v>
      </c>
      <c r="AM771" s="96" t="str">
        <f t="shared" si="144"/>
        <v>Actions étrangères</v>
      </c>
      <c r="AO771" s="96" t="s">
        <v>2858</v>
      </c>
      <c r="AP771" s="96" t="s">
        <v>544</v>
      </c>
      <c r="AS771" s="101" t="str">
        <f t="shared" si="146"/>
        <v/>
      </c>
      <c r="BB771" s="101">
        <v>1</v>
      </c>
      <c r="BN771" s="101">
        <v>1</v>
      </c>
      <c r="CA771" s="101" t="s">
        <v>70</v>
      </c>
      <c r="CB771" s="101"/>
      <c r="CC771" s="101" t="s">
        <v>70</v>
      </c>
      <c r="CD771" s="42" t="s">
        <v>4374</v>
      </c>
      <c r="CE771" s="42" t="s">
        <v>4374</v>
      </c>
      <c r="CF771" s="42" t="str">
        <f>IFERROR(VLOOKUP(Funds[[#This Row],[Code ISIN]],[1]GLOBAL!$C$1:$L$27,10,FALSE)," ")</f>
        <v xml:space="preserve"> </v>
      </c>
      <c r="CG771" s="42" t="s">
        <v>4374</v>
      </c>
      <c r="CH771" s="42" t="s">
        <v>4374</v>
      </c>
      <c r="CI771" s="42" t="s">
        <v>4374</v>
      </c>
      <c r="CJ771" s="123">
        <v>42786</v>
      </c>
      <c r="CK771" s="96" t="s">
        <v>4374</v>
      </c>
      <c r="CL771" s="246" t="str">
        <f>VLOOKUP(Funds[[#This Row],[Code ISIN]],'Sheet1 - Table (1)'!$A$10:$AF$110017,MATCH("Funds Liquidity",'Sheet1 - Table (1)'!$10:$10,0),FALSE)</f>
        <v>Jour</v>
      </c>
    </row>
    <row r="772" spans="1:94" s="132" customFormat="1">
      <c r="A772" s="96" t="s">
        <v>1048</v>
      </c>
      <c r="B772" s="305">
        <f>IF(ISERROR(VALUE(VLOOKUP($A772,'Sheet1 - Table (1)'!$A$8:$AG$1186,COLUMN(B$7),FALSE))),VLOOKUP(A772,TK_MANQUANTS,2,FALSE),IF(VALUE(VLOOKUP($A772,'Sheet1 - Table (1)'!$A$8:$AG$1186,COLUMN(B$7),FALSE))=0,VLOOKUP(A772,TK_MANQUANTS,2,FALSE),VALUE(VLOOKUP($A772,'Sheet1 - Table (1)'!$A$8:$AG$1186,COLUMN(B$7),FALSE))))</f>
        <v>22565380</v>
      </c>
      <c r="C772" s="80" t="s">
        <v>1000</v>
      </c>
      <c r="D772" s="82">
        <v>41274</v>
      </c>
      <c r="E772" s="124">
        <v>1.82</v>
      </c>
      <c r="F772" s="80">
        <v>0</v>
      </c>
      <c r="G772" s="80" t="s">
        <v>190</v>
      </c>
      <c r="H772" s="80" t="s">
        <v>62</v>
      </c>
      <c r="I772" s="80" t="s">
        <v>141</v>
      </c>
      <c r="J772" s="80" t="s">
        <v>165</v>
      </c>
      <c r="K772" s="82">
        <v>0</v>
      </c>
      <c r="L772" s="80">
        <v>0</v>
      </c>
      <c r="M772" s="80" t="s">
        <v>166</v>
      </c>
      <c r="N772" s="80">
        <v>0</v>
      </c>
      <c r="O772" s="80">
        <v>0</v>
      </c>
      <c r="P772" s="80">
        <v>0</v>
      </c>
      <c r="Q772" s="80">
        <v>0</v>
      </c>
      <c r="R772" s="80">
        <v>0</v>
      </c>
      <c r="S772" s="80">
        <v>0</v>
      </c>
      <c r="T772" s="80">
        <v>0</v>
      </c>
      <c r="U772" s="80" t="str">
        <f t="shared" si="143"/>
        <v/>
      </c>
      <c r="V772" s="80" t="e">
        <f>VLOOKUP($A772,'Sheet1 - Table (1)'!$A$8:$AG$1186,COLUMN(V$7)+3,FALSE)</f>
        <v>#N/A</v>
      </c>
      <c r="W772" s="80" t="e">
        <f>VLOOKUP(A772,'Sheet1 - Table (1)'!$A$8:$AF$10075,MATCH($W$8,'Sheet1 - Table (1)'!$10:$10,0),FALSE)</f>
        <v>#N/A</v>
      </c>
      <c r="X772" s="80" t="e">
        <f>VLOOKUP(A772,'Sheet1 - Table (1)'!$A$8:$AAB$10075,MATCH($X$8,'Sheet1 - Table (1)'!$10:$10,0),FALSE)</f>
        <v>#N/A</v>
      </c>
      <c r="Y772" s="96" t="str">
        <f t="shared" si="145"/>
        <v>Fonds de placement</v>
      </c>
      <c r="Z772" s="96"/>
      <c r="AA772" s="96" t="s">
        <v>1823</v>
      </c>
      <c r="AB772" s="96" t="s">
        <v>2874</v>
      </c>
      <c r="AC772" s="214" t="s">
        <v>2874</v>
      </c>
      <c r="AD772" s="214"/>
      <c r="AE772" s="96"/>
      <c r="AF772" s="246"/>
      <c r="AG772" s="96"/>
      <c r="AH772" s="96"/>
      <c r="AI772" s="96" t="s">
        <v>382</v>
      </c>
      <c r="AJ772" s="96" t="s">
        <v>382</v>
      </c>
      <c r="AK772" s="96" t="s">
        <v>1803</v>
      </c>
      <c r="AL772" s="96" t="s">
        <v>382</v>
      </c>
      <c r="AM772" s="96" t="s">
        <v>1937</v>
      </c>
      <c r="AN772" s="139">
        <v>1</v>
      </c>
      <c r="AO772" s="96" t="s">
        <v>2874</v>
      </c>
      <c r="AP772" s="96" t="s">
        <v>1804</v>
      </c>
      <c r="AQ772" s="96"/>
      <c r="AR772" s="101"/>
      <c r="AS772" s="101" t="str">
        <f t="shared" si="146"/>
        <v/>
      </c>
      <c r="AT772" s="101"/>
      <c r="AU772" s="101"/>
      <c r="AV772" s="101"/>
      <c r="AW772" s="101"/>
      <c r="AX772" s="101">
        <v>1</v>
      </c>
      <c r="AY772" s="101"/>
      <c r="AZ772" s="101"/>
      <c r="BA772" s="101"/>
      <c r="BB772" s="101"/>
      <c r="BC772" s="101"/>
      <c r="BD772" s="101"/>
      <c r="BE772" s="101"/>
      <c r="BF772" s="101"/>
      <c r="BG772" s="101"/>
      <c r="BH772" s="101"/>
      <c r="BI772" s="101"/>
      <c r="BJ772" s="101"/>
      <c r="BK772" s="101"/>
      <c r="BL772" s="101"/>
      <c r="BM772" s="101"/>
      <c r="BN772" s="101"/>
      <c r="BO772" s="101"/>
      <c r="BP772" s="101"/>
      <c r="BQ772" s="101"/>
      <c r="BR772" s="101"/>
      <c r="BS772" s="96"/>
      <c r="BT772" s="96"/>
      <c r="BU772" s="96"/>
      <c r="BV772" s="101"/>
      <c r="BW772" s="101"/>
      <c r="BX772" s="96"/>
      <c r="BY772" s="96"/>
      <c r="BZ772" s="101" t="str">
        <f t="shared" ref="BZ772:BZ778" si="147">IF(AJ772="Obligations",AP772&amp;" "&amp;AI772&amp;" "&amp;IF(AQ772&lt;3.5,"SHORT",IF(AQ772&gt;8,"LONG","MID")),"")</f>
        <v/>
      </c>
      <c r="CA772" s="101" t="s">
        <v>70</v>
      </c>
      <c r="CB772" s="101"/>
      <c r="CC772" s="101" t="s">
        <v>70</v>
      </c>
      <c r="CD772" s="42" t="s">
        <v>4374</v>
      </c>
      <c r="CE772" s="42" t="s">
        <v>4374</v>
      </c>
      <c r="CF772" s="42" t="str">
        <f>IFERROR(VLOOKUP(Funds[[#This Row],[Code ISIN]],[1]GLOBAL!$C$1:$L$27,10,FALSE)," ")</f>
        <v xml:space="preserve"> </v>
      </c>
      <c r="CG772" s="42" t="s">
        <v>4374</v>
      </c>
      <c r="CH772" s="42" t="s">
        <v>4374</v>
      </c>
      <c r="CI772" s="42" t="s">
        <v>4374</v>
      </c>
      <c r="CJ772" s="123">
        <v>42235</v>
      </c>
      <c r="CK772" s="96" t="s">
        <v>4374</v>
      </c>
      <c r="CL772" s="246" t="e">
        <f>VLOOKUP(Funds[[#This Row],[Code ISIN]],'Sheet1 - Table (1)'!$A$10:$AF$110017,MATCH("Funds Liquidity",'Sheet1 - Table (1)'!$10:$10,0),FALSE)</f>
        <v>#N/A</v>
      </c>
      <c r="CM772" s="246"/>
      <c r="CN772" s="246"/>
      <c r="CO772" s="246"/>
      <c r="CP772" s="246"/>
    </row>
    <row r="773" spans="1:94" s="132" customFormat="1">
      <c r="A773" s="96" t="s">
        <v>440</v>
      </c>
      <c r="B773" s="305">
        <f>IF(ISERROR(VALUE(VLOOKUP($A773,'Sheet1 - Table (1)'!$A$8:$AG$1186,COLUMN(B$7),FALSE))),VLOOKUP(A773,TK_MANQUANTS,2,FALSE),IF(VALUE(VLOOKUP($A773,'Sheet1 - Table (1)'!$A$8:$AG$1186,COLUMN(B$7),FALSE))=0,VLOOKUP(A773,TK_MANQUANTS,2,FALSE),VALUE(VLOOKUP($A773,'Sheet1 - Table (1)'!$A$8:$AG$1186,COLUMN(B$7),FALSE))))</f>
        <v>513948</v>
      </c>
      <c r="C773" s="80" t="str">
        <f>VLOOKUP($A773,'Sheet1 - Table (1)'!$A$8:$AG$1186,COLUMN(C$7),FALSE)</f>
        <v>Prima Capital Ltd C CHF</v>
      </c>
      <c r="D773" s="82">
        <f>VLOOKUP($A773,'Sheet1 - Table (1)'!$A$8:$AG$1186,COLUMN(D$7),FALSE)</f>
        <v>43100</v>
      </c>
      <c r="E773" s="124">
        <f>VLOOKUP($A773,'Sheet1 - Table (1)'!$A$8:$AG$1186,COLUMN(E$7),FALSE)</f>
        <v>2.0299999999999998</v>
      </c>
      <c r="F773" s="80">
        <f>VLOOKUP($A773,'Sheet1 - Table (1)'!$A$8:$AG$1186,COLUMN(F$7),FALSE)</f>
        <v>0</v>
      </c>
      <c r="G773" s="80" t="str">
        <f>VLOOKUP($A773,'Sheet1 - Table (1)'!$A$8:$AG$1186,COLUMN(G$7),FALSE)</f>
        <v>British Virgin Islands</v>
      </c>
      <c r="H773" s="80" t="str">
        <f>VLOOKUP($A773,'Sheet1 - Table (1)'!$A$8:$AG$1186,COLUMN(H$7),FALSE)</f>
        <v>CHF</v>
      </c>
      <c r="I773" s="80" t="str">
        <f>VLOOKUP($A773,'Sheet1 - Table (1)'!$A$8:$AG$1186,COLUMN(I$7),FALSE)</f>
        <v>Fonds de placement</v>
      </c>
      <c r="J773" s="80" t="str">
        <f>VLOOKUP($A773,'Sheet1 - Table (1)'!$A$8:$AG$1186,COLUMN(J$7),FALSE)</f>
        <v>Alternatives</v>
      </c>
      <c r="K773" s="82">
        <f>VLOOKUP($A773,'Sheet1 - Table (1)'!$A$8:$AG$1186,COLUMN(K$7),FALSE)</f>
        <v>0</v>
      </c>
      <c r="L773" s="80">
        <f>VLOOKUP($A773,'Sheet1 - Table (1)'!$A$8:$AG$1186,COLUMN(L$7),FALSE)</f>
        <v>0</v>
      </c>
      <c r="M773" s="80" t="str">
        <f>VLOOKUP($A773,'Sheet1 - Table (1)'!$A$8:$AG$1186,COLUMN(M$7),FALSE)</f>
        <v>Retained</v>
      </c>
      <c r="N773" s="80">
        <f>VLOOKUP($A773,'Sheet1 - Table (1)'!$A$8:$AG$1186,COLUMN(N$7),FALSE)</f>
        <v>0</v>
      </c>
      <c r="O773" s="80">
        <f>VLOOKUP($A773,'Sheet1 - Table (1)'!$A$8:$AG$1186,COLUMN(O$7),FALSE)</f>
        <v>0</v>
      </c>
      <c r="P773" s="80">
        <f>VLOOKUP($A773,'Sheet1 - Table (1)'!$A$8:$AG$1186,COLUMN(P$7),FALSE)</f>
        <v>0</v>
      </c>
      <c r="Q773" s="80">
        <f>VLOOKUP($A773,'Sheet1 - Table (1)'!$A$8:$AG$1186,COLUMN(Q$7),FALSE)</f>
        <v>0</v>
      </c>
      <c r="R773" s="80">
        <f>VLOOKUP($A773,'Sheet1 - Table (1)'!$A$8:$AG$1186,COLUMN(R$7),FALSE)</f>
        <v>0</v>
      </c>
      <c r="S773" s="80">
        <f>VLOOKUP($A773,'Sheet1 - Table (1)'!$A$8:$AG$1186,COLUMN(S$7),FALSE)</f>
        <v>0</v>
      </c>
      <c r="T773" s="80" t="b">
        <f>VLOOKUP($A773,'Sheet1 - Table (1)'!$A$8:$AG$1186,COLUMN(T$7),FALSE)</f>
        <v>1</v>
      </c>
      <c r="U773" s="80" t="str">
        <f t="shared" si="143"/>
        <v>UK</v>
      </c>
      <c r="V773" s="80" t="str">
        <f>VLOOKUP($A773,'Sheet1 - Table (1)'!$A$8:$AG$1186,COLUMN(V$7)+3,FALSE)</f>
        <v>Ts - Societa' internazionale di affari</v>
      </c>
      <c r="W773" s="80" t="str">
        <f>VLOOKUP(A773,'Sheet1 - Table (1)'!$A$8:$AF$10075,MATCH($W$8,'Sheet1 - Table (1)'!$10:$10,0),FALSE)</f>
        <v>Détermination Mensuelle, 1 fois à la fin</v>
      </c>
      <c r="X773" s="80">
        <f>VLOOKUP(A773,'Sheet1 - Table (1)'!$A$8:$AAB$10075,MATCH($X$8,'Sheet1 - Table (1)'!$10:$10,0),FALSE)</f>
        <v>0</v>
      </c>
      <c r="Y773" s="96" t="str">
        <f t="shared" si="145"/>
        <v>Fonds de placement</v>
      </c>
      <c r="Z773" s="96"/>
      <c r="AA773" s="96" t="s">
        <v>1823</v>
      </c>
      <c r="AB773" s="96" t="s">
        <v>2874</v>
      </c>
      <c r="AC773" s="214" t="s">
        <v>2874</v>
      </c>
      <c r="AD773" s="214"/>
      <c r="AE773" s="96"/>
      <c r="AF773" s="246"/>
      <c r="AG773" s="96" t="s">
        <v>2865</v>
      </c>
      <c r="AH773" s="96"/>
      <c r="AI773" s="96" t="s">
        <v>382</v>
      </c>
      <c r="AJ773" s="96" t="s">
        <v>382</v>
      </c>
      <c r="AK773" s="96" t="s">
        <v>1803</v>
      </c>
      <c r="AL773" s="96" t="s">
        <v>382</v>
      </c>
      <c r="AM773" s="96" t="str">
        <f>IF(AND(AK773="Obligations",AP773="Courbe CHF"),"Obligations CHF",IF(AND(AX773=100%,BJ773=100%),AK773&amp;" CHF",IF(OR(AK773="Obligations",AK773="Actions",AK773="Liquidités"),AK773&amp;" étrangères" &amp; IF(AX773=100%," hedged",""),AK773&amp;" étrangers" &amp; IF(AX773=100%," hedged",""))))</f>
        <v>Placements alternatifs étrangers hedged</v>
      </c>
      <c r="AN773" s="139">
        <v>1</v>
      </c>
      <c r="AO773" s="96" t="s">
        <v>2874</v>
      </c>
      <c r="AP773" s="96" t="s">
        <v>544</v>
      </c>
      <c r="AQ773" s="96"/>
      <c r="AR773" s="101"/>
      <c r="AS773" s="101" t="str">
        <f t="shared" si="146"/>
        <v/>
      </c>
      <c r="AT773" s="101"/>
      <c r="AU773" s="101"/>
      <c r="AV773" s="101"/>
      <c r="AW773" s="101"/>
      <c r="AX773" s="101">
        <v>1</v>
      </c>
      <c r="AY773" s="101"/>
      <c r="AZ773" s="101"/>
      <c r="BA773" s="101"/>
      <c r="BB773" s="101"/>
      <c r="BC773" s="101"/>
      <c r="BD773" s="101"/>
      <c r="BE773" s="101"/>
      <c r="BF773" s="101"/>
      <c r="BG773" s="101"/>
      <c r="BH773" s="101"/>
      <c r="BI773" s="101"/>
      <c r="BJ773" s="101"/>
      <c r="BK773" s="101"/>
      <c r="BL773" s="101"/>
      <c r="BM773" s="101"/>
      <c r="BN773" s="101"/>
      <c r="BO773" s="101"/>
      <c r="BP773" s="101"/>
      <c r="BQ773" s="101"/>
      <c r="BR773" s="101"/>
      <c r="BS773" s="96"/>
      <c r="BT773" s="96"/>
      <c r="BU773" s="96"/>
      <c r="BV773" s="101"/>
      <c r="BW773" s="101"/>
      <c r="BX773" s="96"/>
      <c r="BY773" s="96"/>
      <c r="BZ773" s="101" t="str">
        <f t="shared" si="147"/>
        <v/>
      </c>
      <c r="CA773" s="101" t="s">
        <v>70</v>
      </c>
      <c r="CB773" s="101"/>
      <c r="CC773" s="101" t="s">
        <v>70</v>
      </c>
      <c r="CD773" s="42" t="s">
        <v>4374</v>
      </c>
      <c r="CE773" s="42" t="s">
        <v>4374</v>
      </c>
      <c r="CF773" s="42" t="str">
        <f>IFERROR(VLOOKUP(Funds[[#This Row],[Code ISIN]],[1]GLOBAL!$C$1:$L$27,10,FALSE)," ")</f>
        <v xml:space="preserve"> </v>
      </c>
      <c r="CG773" s="42" t="s">
        <v>4374</v>
      </c>
      <c r="CH773" s="42" t="s">
        <v>4374</v>
      </c>
      <c r="CI773" s="42" t="s">
        <v>4374</v>
      </c>
      <c r="CJ773" s="123">
        <v>42264</v>
      </c>
      <c r="CK773" s="96" t="s">
        <v>4374</v>
      </c>
      <c r="CL773" s="246" t="str">
        <f>VLOOKUP(Funds[[#This Row],[Code ISIN]],'Sheet1 - Table (1)'!$A$10:$AF$110017,MATCH("Funds Liquidity",'Sheet1 - Table (1)'!$10:$10,0),FALSE)</f>
        <v>&gt;=Mois</v>
      </c>
      <c r="CM773" s="246"/>
      <c r="CN773" s="246"/>
      <c r="CO773" s="246"/>
      <c r="CP773" s="246"/>
    </row>
    <row r="774" spans="1:94" s="132" customFormat="1">
      <c r="A774" s="80" t="s">
        <v>3063</v>
      </c>
      <c r="B774" s="305">
        <f>IF(ISERROR(VALUE(VLOOKUP($A774,'Sheet1 - Table (1)'!$A$8:$AG$1186,COLUMN(B$7),FALSE))),VLOOKUP(A774,TK_MANQUANTS,2,FALSE),IF(VALUE(VLOOKUP($A774,'Sheet1 - Table (1)'!$A$8:$AG$1186,COLUMN(B$7),FALSE))=0,VLOOKUP(A774,TK_MANQUANTS,2,FALSE),VALUE(VLOOKUP($A774,'Sheet1 - Table (1)'!$A$8:$AG$1186,COLUMN(B$7),FALSE))))</f>
        <v>41361962</v>
      </c>
      <c r="C774" s="80" t="str">
        <f>VLOOKUP($A774,'Sheet1 - Table (1)'!$A$8:$AG$1186,COLUMN(C$7),FALSE)</f>
        <v>Prima Capital Ltd L USD</v>
      </c>
      <c r="D774" s="82"/>
      <c r="E774" s="124">
        <f>VLOOKUP($A774,'Sheet1 - Table (1)'!$A$8:$AG$1186,COLUMN(E$7),FALSE)</f>
        <v>0</v>
      </c>
      <c r="F774" s="80">
        <f>VLOOKUP($A774,'Sheet1 - Table (1)'!$A$8:$AG$1186,COLUMN(F$7),FALSE)</f>
        <v>0</v>
      </c>
      <c r="G774" s="80" t="str">
        <f>VLOOKUP($A774,'Sheet1 - Table (1)'!$A$8:$AG$1186,COLUMN(G$7),FALSE)</f>
        <v>British Virgin Islands</v>
      </c>
      <c r="H774" s="80" t="str">
        <f>VLOOKUP($A774,'Sheet1 - Table (1)'!$A$8:$AG$1186,COLUMN(H$7),FALSE)</f>
        <v>USD</v>
      </c>
      <c r="I774" s="80" t="str">
        <f>VLOOKUP($A774,'Sheet1 - Table (1)'!$A$8:$AG$1186,COLUMN(I$7),FALSE)</f>
        <v>Fonds de placement</v>
      </c>
      <c r="J774" s="80" t="str">
        <f>VLOOKUP($A774,'Sheet1 - Table (1)'!$A$8:$AG$1186,COLUMN(J$7),FALSE)</f>
        <v>Alternatives</v>
      </c>
      <c r="K774" s="82">
        <f>VLOOKUP($A774,'Sheet1 - Table (1)'!$A$8:$AG$1186,COLUMN(K$7),FALSE)</f>
        <v>0</v>
      </c>
      <c r="L774" s="80">
        <f>VLOOKUP($A774,'Sheet1 - Table (1)'!$A$8:$AG$1186,COLUMN(L$7),FALSE)</f>
        <v>0</v>
      </c>
      <c r="M774" s="80" t="str">
        <f>VLOOKUP($A774,'Sheet1 - Table (1)'!$A$8:$AG$1186,COLUMN(M$7),FALSE)</f>
        <v>Retained</v>
      </c>
      <c r="N774" s="80">
        <f>VLOOKUP($A774,'Sheet1 - Table (1)'!$A$8:$AG$1186,COLUMN(N$7),FALSE)</f>
        <v>0</v>
      </c>
      <c r="O774" s="80">
        <f>VLOOKUP($A774,'Sheet1 - Table (1)'!$A$8:$AG$1186,COLUMN(O$7),FALSE)</f>
        <v>0</v>
      </c>
      <c r="P774" s="80">
        <f>VLOOKUP($A774,'Sheet1 - Table (1)'!$A$8:$AG$1186,COLUMN(P$7),FALSE)</f>
        <v>0</v>
      </c>
      <c r="Q774" s="80">
        <f>VLOOKUP($A774,'Sheet1 - Table (1)'!$A$8:$AG$1186,COLUMN(Q$7),FALSE)</f>
        <v>0</v>
      </c>
      <c r="R774" s="80">
        <f>VLOOKUP($A774,'Sheet1 - Table (1)'!$A$8:$AG$1186,COLUMN(R$7),FALSE)</f>
        <v>0</v>
      </c>
      <c r="S774" s="80">
        <f>VLOOKUP($A774,'Sheet1 - Table (1)'!$A$8:$AG$1186,COLUMN(S$7),FALSE)</f>
        <v>0</v>
      </c>
      <c r="T774" s="80">
        <f>VLOOKUP($A774,'Sheet1 - Table (1)'!$A$8:$AG$1186,COLUMN(T$7),FALSE)</f>
        <v>0</v>
      </c>
      <c r="U774" s="80" t="str">
        <f t="shared" si="143"/>
        <v/>
      </c>
      <c r="V774" s="80" t="str">
        <f>VLOOKUP($A774,'Sheet1 - Table (1)'!$A$8:$AG$1186,COLUMN(V$7)+3,FALSE)</f>
        <v>Ts - Societa' internazionale di affari</v>
      </c>
      <c r="W774" s="80" t="str">
        <f>VLOOKUP(A774,'Sheet1 - Table (1)'!$A$8:$AF$10075,MATCH($W$8,'Sheet1 - Table (1)'!$10:$10,0),FALSE)</f>
        <v>Détermination Mensuelle, 1 fois à la fin</v>
      </c>
      <c r="X774" s="80">
        <f>VLOOKUP(A774,'Sheet1 - Table (1)'!$A$8:$AAB$10075,MATCH($X$8,'Sheet1 - Table (1)'!$10:$10,0),FALSE)</f>
        <v>0</v>
      </c>
      <c r="Y774" s="96" t="str">
        <f t="shared" si="145"/>
        <v>Fonds de placement</v>
      </c>
      <c r="Z774" s="96"/>
      <c r="AA774" s="96" t="s">
        <v>1823</v>
      </c>
      <c r="AB774" s="96" t="s">
        <v>2874</v>
      </c>
      <c r="AC774" s="214" t="s">
        <v>2874</v>
      </c>
      <c r="AD774" s="214"/>
      <c r="AE774" s="96"/>
      <c r="AF774" s="246"/>
      <c r="AG774" s="96" t="s">
        <v>2865</v>
      </c>
      <c r="AH774" s="96"/>
      <c r="AI774" s="96" t="s">
        <v>382</v>
      </c>
      <c r="AJ774" s="96" t="s">
        <v>382</v>
      </c>
      <c r="AK774" s="96" t="s">
        <v>1803</v>
      </c>
      <c r="AL774" s="96" t="s">
        <v>382</v>
      </c>
      <c r="AM774" s="96" t="s">
        <v>1937</v>
      </c>
      <c r="AN774" s="139">
        <v>1</v>
      </c>
      <c r="AO774" s="96" t="s">
        <v>2874</v>
      </c>
      <c r="AP774" s="96" t="s">
        <v>544</v>
      </c>
      <c r="AQ774" s="96"/>
      <c r="AR774" s="101"/>
      <c r="AS774" s="101" t="str">
        <f t="shared" si="146"/>
        <v/>
      </c>
      <c r="AT774" s="101"/>
      <c r="AU774" s="101"/>
      <c r="AV774" s="101"/>
      <c r="AW774" s="101"/>
      <c r="AX774" s="101"/>
      <c r="AY774" s="101"/>
      <c r="AZ774" s="101"/>
      <c r="BA774" s="101"/>
      <c r="BB774" s="101">
        <v>1</v>
      </c>
      <c r="BC774" s="101"/>
      <c r="BD774" s="101"/>
      <c r="BE774" s="101"/>
      <c r="BF774" s="101"/>
      <c r="BG774" s="101"/>
      <c r="BH774" s="101"/>
      <c r="BI774" s="101"/>
      <c r="BJ774" s="101"/>
      <c r="BK774" s="101"/>
      <c r="BL774" s="101"/>
      <c r="BM774" s="101"/>
      <c r="BN774" s="101"/>
      <c r="BO774" s="101"/>
      <c r="BP774" s="101"/>
      <c r="BQ774" s="101"/>
      <c r="BR774" s="101"/>
      <c r="BS774" s="96"/>
      <c r="BT774" s="101">
        <v>0</v>
      </c>
      <c r="BU774" s="101">
        <v>0</v>
      </c>
      <c r="BV774" s="101"/>
      <c r="BW774" s="101"/>
      <c r="BX774" s="96"/>
      <c r="BY774" s="96"/>
      <c r="BZ774" s="101" t="str">
        <f t="shared" si="147"/>
        <v/>
      </c>
      <c r="CA774" s="101" t="s">
        <v>70</v>
      </c>
      <c r="CB774" s="101"/>
      <c r="CC774" s="101" t="s">
        <v>70</v>
      </c>
      <c r="CD774" s="42" t="s">
        <v>4374</v>
      </c>
      <c r="CE774" s="42" t="s">
        <v>4374</v>
      </c>
      <c r="CF774" s="42" t="str">
        <f>IFERROR(VLOOKUP(Funds[[#This Row],[Code ISIN]],[1]GLOBAL!$C$1:$L$27,10,FALSE)," ")</f>
        <v xml:space="preserve"> </v>
      </c>
      <c r="CG774" s="42" t="s">
        <v>4374</v>
      </c>
      <c r="CH774" s="42" t="s">
        <v>4374</v>
      </c>
      <c r="CI774" s="42" t="s">
        <v>4374</v>
      </c>
      <c r="CJ774" s="96"/>
      <c r="CK774" s="96" t="s">
        <v>4374</v>
      </c>
      <c r="CL774" s="246" t="str">
        <f>VLOOKUP(Funds[[#This Row],[Code ISIN]],'Sheet1 - Table (1)'!$A$10:$AF$110017,MATCH("Funds Liquidity",'Sheet1 - Table (1)'!$10:$10,0),FALSE)</f>
        <v>&gt;=Mois</v>
      </c>
      <c r="CM774" s="246"/>
      <c r="CN774" s="246"/>
      <c r="CO774" s="246"/>
      <c r="CP774" s="246"/>
    </row>
    <row r="775" spans="1:94" s="132" customFormat="1">
      <c r="A775" s="80" t="s">
        <v>1095</v>
      </c>
      <c r="B775" s="305">
        <f>IF(ISERROR(VALUE(VLOOKUP($A775,'Sheet1 - Table (1)'!$A$8:$AG$1186,COLUMN(B$7),FALSE))),VLOOKUP(A775,TK_MANQUANTS,2,FALSE),IF(VALUE(VLOOKUP($A775,'Sheet1 - Table (1)'!$A$8:$AG$1186,COLUMN(B$7),FALSE))=0,VLOOKUP(A775,TK_MANQUANTS,2,FALSE),VALUE(VLOOKUP($A775,'Sheet1 - Table (1)'!$A$8:$AG$1186,COLUMN(B$7),FALSE))))</f>
        <v>1865947</v>
      </c>
      <c r="C775" s="80" t="str">
        <f>VLOOKUP($A775,'Sheet1 - Table (1)'!$A$8:$AG$1186,COLUMN(C$7),FALSE)</f>
        <v>Prima Capital Ltd D EUR</v>
      </c>
      <c r="D775" s="82">
        <f>VLOOKUP($A775,'Sheet1 - Table (1)'!$A$8:$AG$1186,COLUMN(D$7),FALSE)</f>
        <v>39447</v>
      </c>
      <c r="E775" s="124">
        <f>VLOOKUP($A775,'Sheet1 - Table (1)'!$A$8:$AG$1186,COLUMN(E$7),FALSE)</f>
        <v>1.75</v>
      </c>
      <c r="F775" s="80">
        <f>VLOOKUP($A775,'Sheet1 - Table (1)'!$A$8:$AG$1186,COLUMN(F$7),FALSE)</f>
        <v>0</v>
      </c>
      <c r="G775" s="80" t="str">
        <f>VLOOKUP($A775,'Sheet1 - Table (1)'!$A$8:$AG$1186,COLUMN(G$7),FALSE)</f>
        <v>British Virgin Islands</v>
      </c>
      <c r="H775" s="80" t="str">
        <f>VLOOKUP($A775,'Sheet1 - Table (1)'!$A$8:$AG$1186,COLUMN(H$7),FALSE)</f>
        <v>EUR</v>
      </c>
      <c r="I775" s="80" t="str">
        <f>VLOOKUP($A775,'Sheet1 - Table (1)'!$A$8:$AG$1186,COLUMN(I$7),FALSE)</f>
        <v>Fonds de placement</v>
      </c>
      <c r="J775" s="80" t="str">
        <f>VLOOKUP($A775,'Sheet1 - Table (1)'!$A$8:$AG$1186,COLUMN(J$7),FALSE)</f>
        <v>Alternatives</v>
      </c>
      <c r="K775" s="82">
        <f>VLOOKUP($A775,'Sheet1 - Table (1)'!$A$8:$AG$1186,COLUMN(K$7),FALSE)</f>
        <v>0</v>
      </c>
      <c r="L775" s="80">
        <f>VLOOKUP($A775,'Sheet1 - Table (1)'!$A$8:$AG$1186,COLUMN(L$7),FALSE)</f>
        <v>0</v>
      </c>
      <c r="M775" s="80" t="str">
        <f>VLOOKUP($A775,'Sheet1 - Table (1)'!$A$8:$AG$1186,COLUMN(M$7),FALSE)</f>
        <v>Retained</v>
      </c>
      <c r="N775" s="80">
        <f>VLOOKUP($A775,'Sheet1 - Table (1)'!$A$8:$AG$1186,COLUMN(N$7),FALSE)</f>
        <v>0</v>
      </c>
      <c r="O775" s="80">
        <f>VLOOKUP($A775,'Sheet1 - Table (1)'!$A$8:$AG$1186,COLUMN(O$7),FALSE)</f>
        <v>0</v>
      </c>
      <c r="P775" s="80">
        <f>VLOOKUP($A775,'Sheet1 - Table (1)'!$A$8:$AG$1186,COLUMN(P$7),FALSE)</f>
        <v>0</v>
      </c>
      <c r="Q775" s="80">
        <f>VLOOKUP($A775,'Sheet1 - Table (1)'!$A$8:$AG$1186,COLUMN(Q$7),FALSE)</f>
        <v>0</v>
      </c>
      <c r="R775" s="80">
        <f>VLOOKUP($A775,'Sheet1 - Table (1)'!$A$8:$AG$1186,COLUMN(R$7),FALSE)</f>
        <v>0</v>
      </c>
      <c r="S775" s="80">
        <f>VLOOKUP($A775,'Sheet1 - Table (1)'!$A$8:$AG$1186,COLUMN(S$7),FALSE)</f>
        <v>0</v>
      </c>
      <c r="T775" s="80" t="b">
        <f>VLOOKUP($A775,'Sheet1 - Table (1)'!$A$8:$AG$1186,COLUMN(T$7),FALSE)</f>
        <v>1</v>
      </c>
      <c r="U775" s="80" t="str">
        <f t="shared" si="143"/>
        <v>UK</v>
      </c>
      <c r="V775" s="80" t="str">
        <f>VLOOKUP($A775,'Sheet1 - Table (1)'!$A$8:$AG$1186,COLUMN(V$7)+3,FALSE)</f>
        <v>Ts - Societa' internazionale di affari</v>
      </c>
      <c r="W775" s="80" t="str">
        <f>VLOOKUP(A775,'Sheet1 - Table (1)'!$A$8:$AF$10075,MATCH($W$8,'Sheet1 - Table (1)'!$10:$10,0),FALSE)</f>
        <v>Détermination Mensuelle, 1 fois à la fin</v>
      </c>
      <c r="X775" s="80">
        <f>VLOOKUP(A775,'Sheet1 - Table (1)'!$A$8:$AAB$10075,MATCH($X$8,'Sheet1 - Table (1)'!$10:$10,0),FALSE)</f>
        <v>0</v>
      </c>
      <c r="Y775" s="96" t="str">
        <f t="shared" si="145"/>
        <v>Fonds de placement</v>
      </c>
      <c r="Z775" s="96"/>
      <c r="AA775" s="96" t="s">
        <v>1823</v>
      </c>
      <c r="AB775" s="96" t="s">
        <v>2874</v>
      </c>
      <c r="AC775" s="214" t="s">
        <v>2874</v>
      </c>
      <c r="AD775" s="214"/>
      <c r="AE775" s="96"/>
      <c r="AF775" s="246"/>
      <c r="AG775" s="96" t="s">
        <v>2865</v>
      </c>
      <c r="AH775" s="96"/>
      <c r="AI775" s="96" t="s">
        <v>382</v>
      </c>
      <c r="AJ775" s="96" t="s">
        <v>382</v>
      </c>
      <c r="AK775" s="96" t="s">
        <v>1803</v>
      </c>
      <c r="AL775" s="96" t="s">
        <v>382</v>
      </c>
      <c r="AM775" s="96" t="s">
        <v>1937</v>
      </c>
      <c r="AN775" s="139">
        <v>1</v>
      </c>
      <c r="AO775" s="96" t="s">
        <v>2874</v>
      </c>
      <c r="AP775" s="96" t="s">
        <v>544</v>
      </c>
      <c r="AQ775" s="96"/>
      <c r="AR775" s="101"/>
      <c r="AS775" s="101" t="str">
        <f t="shared" si="146"/>
        <v/>
      </c>
      <c r="AT775" s="101"/>
      <c r="AU775" s="101"/>
      <c r="AV775" s="101"/>
      <c r="AW775" s="101"/>
      <c r="AX775" s="101"/>
      <c r="AY775" s="101">
        <v>1</v>
      </c>
      <c r="AZ775" s="101"/>
      <c r="BA775" s="101"/>
      <c r="BB775" s="101"/>
      <c r="BC775" s="101"/>
      <c r="BD775" s="101"/>
      <c r="BE775" s="101"/>
      <c r="BF775" s="101"/>
      <c r="BG775" s="101"/>
      <c r="BH775" s="101"/>
      <c r="BI775" s="101"/>
      <c r="BJ775" s="101"/>
      <c r="BK775" s="101"/>
      <c r="BL775" s="101"/>
      <c r="BM775" s="101"/>
      <c r="BN775" s="101"/>
      <c r="BO775" s="101"/>
      <c r="BP775" s="101"/>
      <c r="BQ775" s="101"/>
      <c r="BR775" s="101"/>
      <c r="BS775" s="96"/>
      <c r="BT775" s="101">
        <v>0</v>
      </c>
      <c r="BU775" s="101">
        <v>0</v>
      </c>
      <c r="BV775" s="101"/>
      <c r="BW775" s="101"/>
      <c r="BX775" s="96"/>
      <c r="BY775" s="96"/>
      <c r="BZ775" s="101" t="str">
        <f t="shared" si="147"/>
        <v/>
      </c>
      <c r="CA775" s="101" t="s">
        <v>70</v>
      </c>
      <c r="CB775" s="101"/>
      <c r="CC775" s="101" t="s">
        <v>70</v>
      </c>
      <c r="CD775" s="42" t="s">
        <v>4374</v>
      </c>
      <c r="CE775" s="42" t="s">
        <v>4374</v>
      </c>
      <c r="CF775" s="42" t="str">
        <f>IFERROR(VLOOKUP(Funds[[#This Row],[Code ISIN]],[1]GLOBAL!$C$1:$L$27,10,FALSE)," ")</f>
        <v xml:space="preserve"> </v>
      </c>
      <c r="CG775" s="42" t="s">
        <v>4374</v>
      </c>
      <c r="CH775" s="42" t="s">
        <v>4374</v>
      </c>
      <c r="CI775" s="42" t="s">
        <v>4374</v>
      </c>
      <c r="CJ775" s="96"/>
      <c r="CK775" s="96" t="s">
        <v>4374</v>
      </c>
      <c r="CL775" s="246" t="str">
        <f>VLOOKUP(Funds[[#This Row],[Code ISIN]],'Sheet1 - Table (1)'!$A$10:$AF$110017,MATCH("Funds Liquidity",'Sheet1 - Table (1)'!$10:$10,0),FALSE)</f>
        <v>&gt;=Mois</v>
      </c>
      <c r="CM775" s="246"/>
      <c r="CN775" s="246"/>
      <c r="CO775" s="246"/>
      <c r="CP775" s="246"/>
    </row>
    <row r="776" spans="1:94" s="132" customFormat="1">
      <c r="A776" s="96" t="s">
        <v>2950</v>
      </c>
      <c r="B776" s="305">
        <f>IF(ISERROR(VALUE(VLOOKUP($A776,'Sheet1 - Table (1)'!$A$8:$AG$1186,COLUMN(B$7),FALSE))),VLOOKUP(A776,TK_MANQUANTS,2,FALSE),IF(VALUE(VLOOKUP($A776,'Sheet1 - Table (1)'!$A$8:$AG$1186,COLUMN(B$7),FALSE))=0,VLOOKUP(A776,TK_MANQUANTS,2,FALSE),VALUE(VLOOKUP($A776,'Sheet1 - Table (1)'!$A$8:$AG$1186,COLUMN(B$7),FALSE))))</f>
        <v>42705018</v>
      </c>
      <c r="C776" s="80" t="str">
        <f>VLOOKUP($A776,'Sheet1 - Table (1)'!$A$8:$AG$1186,COLUMN(C$7),FALSE)</f>
        <v>Prima Capital Ltd M CHF</v>
      </c>
      <c r="D776" s="82"/>
      <c r="E776" s="124">
        <f>VLOOKUP($A776,'Sheet1 - Table (1)'!$A$8:$AG$1186,COLUMN(E$7),FALSE)</f>
        <v>0</v>
      </c>
      <c r="F776" s="80">
        <f>VLOOKUP($A776,'Sheet1 - Table (1)'!$A$8:$AG$1186,COLUMN(F$7),FALSE)</f>
        <v>0</v>
      </c>
      <c r="G776" s="80" t="str">
        <f>VLOOKUP($A776,'Sheet1 - Table (1)'!$A$8:$AG$1186,COLUMN(G$7),FALSE)</f>
        <v>British Virgin Islands</v>
      </c>
      <c r="H776" s="80" t="str">
        <f>VLOOKUP($A776,'Sheet1 - Table (1)'!$A$8:$AG$1186,COLUMN(H$7),FALSE)</f>
        <v>CHF</v>
      </c>
      <c r="I776" s="80" t="str">
        <f>VLOOKUP($A776,'Sheet1 - Table (1)'!$A$8:$AG$1186,COLUMN(I$7),FALSE)</f>
        <v>Fonds de placement</v>
      </c>
      <c r="J776" s="80" t="str">
        <f>VLOOKUP($A776,'Sheet1 - Table (1)'!$A$8:$AG$1186,COLUMN(J$7),FALSE)</f>
        <v>Alternatives</v>
      </c>
      <c r="K776" s="82">
        <f>VLOOKUP($A776,'Sheet1 - Table (1)'!$A$8:$AG$1186,COLUMN(K$7),FALSE)</f>
        <v>0</v>
      </c>
      <c r="L776" s="80">
        <f>VLOOKUP($A776,'Sheet1 - Table (1)'!$A$8:$AG$1186,COLUMN(L$7),FALSE)</f>
        <v>0</v>
      </c>
      <c r="M776" s="80" t="str">
        <f>VLOOKUP($A776,'Sheet1 - Table (1)'!$A$8:$AG$1186,COLUMN(M$7),FALSE)</f>
        <v>Retained</v>
      </c>
      <c r="N776" s="80">
        <f>VLOOKUP($A776,'Sheet1 - Table (1)'!$A$8:$AG$1186,COLUMN(N$7),FALSE)</f>
        <v>0</v>
      </c>
      <c r="O776" s="80">
        <f>VLOOKUP($A776,'Sheet1 - Table (1)'!$A$8:$AG$1186,COLUMN(O$7),FALSE)</f>
        <v>0</v>
      </c>
      <c r="P776" s="80">
        <f>VLOOKUP($A776,'Sheet1 - Table (1)'!$A$8:$AG$1186,COLUMN(P$7),FALSE)</f>
        <v>0</v>
      </c>
      <c r="Q776" s="80">
        <f>VLOOKUP($A776,'Sheet1 - Table (1)'!$A$8:$AG$1186,COLUMN(Q$7),FALSE)</f>
        <v>0</v>
      </c>
      <c r="R776" s="80">
        <f>VLOOKUP($A776,'Sheet1 - Table (1)'!$A$8:$AG$1186,COLUMN(R$7),FALSE)</f>
        <v>0</v>
      </c>
      <c r="S776" s="80">
        <f>VLOOKUP($A776,'Sheet1 - Table (1)'!$A$8:$AG$1186,COLUMN(S$7),FALSE)</f>
        <v>0</v>
      </c>
      <c r="T776" s="80">
        <f>VLOOKUP($A776,'Sheet1 - Table (1)'!$A$8:$AG$1186,COLUMN(T$7),FALSE)</f>
        <v>0</v>
      </c>
      <c r="U776" s="80" t="str">
        <f t="shared" si="143"/>
        <v/>
      </c>
      <c r="V776" s="80" t="str">
        <f>VLOOKUP($A776,'Sheet1 - Table (1)'!$A$8:$AG$1186,COLUMN(V$7)+3,FALSE)</f>
        <v>Ts - Societa' internazionale di affari</v>
      </c>
      <c r="W776" s="80" t="str">
        <f>VLOOKUP(A776,'Sheet1 - Table (1)'!$A$8:$AF$10075,MATCH($W$8,'Sheet1 - Table (1)'!$10:$10,0),FALSE)</f>
        <v>Détermination Mensuelle avec 35 jours de préavis</v>
      </c>
      <c r="X776" s="80">
        <f>VLOOKUP(A776,'Sheet1 - Table (1)'!$A$8:$AAB$10075,MATCH($X$8,'Sheet1 - Table (1)'!$10:$10,0),FALSE)</f>
        <v>0</v>
      </c>
      <c r="Y776" s="96" t="str">
        <f t="shared" si="145"/>
        <v>Fonds de placement</v>
      </c>
      <c r="Z776" s="96"/>
      <c r="AA776" s="96" t="s">
        <v>1823</v>
      </c>
      <c r="AB776" s="96" t="s">
        <v>2874</v>
      </c>
      <c r="AC776" s="214" t="s">
        <v>2874</v>
      </c>
      <c r="AD776" s="214"/>
      <c r="AE776" s="96"/>
      <c r="AF776" s="246"/>
      <c r="AG776" s="96" t="s">
        <v>2865</v>
      </c>
      <c r="AH776" s="96"/>
      <c r="AI776" s="96" t="s">
        <v>382</v>
      </c>
      <c r="AJ776" s="96" t="s">
        <v>382</v>
      </c>
      <c r="AK776" s="96" t="s">
        <v>1803</v>
      </c>
      <c r="AL776" s="96" t="s">
        <v>382</v>
      </c>
      <c r="AM776" s="96" t="str">
        <f>IF(AND(AK776="Obligations",AP776="Courbe CHF"),"Obligations CHF",IF(AND(AX776=100%,BJ776=100%),AK776&amp;" CHF",IF(OR(AK776="Obligations",AK776="Actions",AK776="Liquidités"),AK776&amp;" étrangères" &amp; IF(AX776=100%," hedged",""),AK776&amp;" étrangers" &amp; IF(AX776=100%," hedged",""))))</f>
        <v>Placements alternatifs étrangers hedged</v>
      </c>
      <c r="AN776" s="139">
        <v>1</v>
      </c>
      <c r="AO776" s="96" t="s">
        <v>2874</v>
      </c>
      <c r="AP776" s="96" t="s">
        <v>544</v>
      </c>
      <c r="AQ776" s="96"/>
      <c r="AR776" s="101"/>
      <c r="AS776" s="101" t="str">
        <f t="shared" si="146"/>
        <v/>
      </c>
      <c r="AT776" s="101"/>
      <c r="AU776" s="101"/>
      <c r="AV776" s="101"/>
      <c r="AW776" s="101"/>
      <c r="AX776" s="101">
        <v>1</v>
      </c>
      <c r="AY776" s="101"/>
      <c r="AZ776" s="101"/>
      <c r="BA776" s="101"/>
      <c r="BB776" s="101"/>
      <c r="BC776" s="101"/>
      <c r="BD776" s="101"/>
      <c r="BE776" s="101"/>
      <c r="BF776" s="101"/>
      <c r="BG776" s="101"/>
      <c r="BH776" s="101"/>
      <c r="BI776" s="101"/>
      <c r="BJ776" s="101"/>
      <c r="BK776" s="101"/>
      <c r="BL776" s="101"/>
      <c r="BM776" s="101"/>
      <c r="BN776" s="101"/>
      <c r="BO776" s="101"/>
      <c r="BP776" s="101"/>
      <c r="BQ776" s="101"/>
      <c r="BR776" s="101"/>
      <c r="BS776" s="96"/>
      <c r="BT776" s="96"/>
      <c r="BU776" s="96"/>
      <c r="BV776" s="101"/>
      <c r="BW776" s="101"/>
      <c r="BX776" s="96"/>
      <c r="BY776" s="96" t="s">
        <v>3591</v>
      </c>
      <c r="BZ776" s="101" t="str">
        <f t="shared" si="147"/>
        <v/>
      </c>
      <c r="CA776" s="101" t="s">
        <v>4051</v>
      </c>
      <c r="CB776" s="122" t="s">
        <v>3789</v>
      </c>
      <c r="CC776" s="137" t="s">
        <v>4004</v>
      </c>
      <c r="CD776" s="42" t="s">
        <v>4374</v>
      </c>
      <c r="CE776" s="42" t="s">
        <v>4374</v>
      </c>
      <c r="CF776" s="42" t="str">
        <f>IFERROR(VLOOKUP(Funds[[#This Row],[Code ISIN]],[1]GLOBAL!$C$1:$L$27,10,FALSE)," ")</f>
        <v xml:space="preserve"> </v>
      </c>
      <c r="CG776" s="42" t="s">
        <v>4374</v>
      </c>
      <c r="CH776" s="42" t="s">
        <v>4374</v>
      </c>
      <c r="CI776" s="42" t="s">
        <v>4374</v>
      </c>
      <c r="CJ776" s="123">
        <v>42264</v>
      </c>
      <c r="CK776" s="96" t="s">
        <v>4406</v>
      </c>
      <c r="CL776" s="246" t="str">
        <f>VLOOKUP(Funds[[#This Row],[Code ISIN]],'Sheet1 - Table (1)'!$A$10:$AF$110017,MATCH("Funds Liquidity",'Sheet1 - Table (1)'!$10:$10,0),FALSE)</f>
        <v>&gt;=Mois</v>
      </c>
      <c r="CM776" s="246"/>
      <c r="CN776" s="246"/>
      <c r="CO776" s="246"/>
      <c r="CP776" s="246"/>
    </row>
    <row r="777" spans="1:94" s="132" customFormat="1">
      <c r="A777" s="80" t="s">
        <v>2949</v>
      </c>
      <c r="B777" s="305">
        <f>IF(ISERROR(VALUE(VLOOKUP($A777,'Sheet1 - Table (1)'!$A$8:$AG$1186,COLUMN(B$7),FALSE))),VLOOKUP(A777,TK_MANQUANTS,2,FALSE),IF(VALUE(VLOOKUP($A777,'Sheet1 - Table (1)'!$A$8:$AG$1186,COLUMN(B$7),FALSE))=0,VLOOKUP(A777,TK_MANQUANTS,2,FALSE),VALUE(VLOOKUP($A777,'Sheet1 - Table (1)'!$A$8:$AG$1186,COLUMN(B$7),FALSE))))</f>
        <v>42705031</v>
      </c>
      <c r="C777" s="80" t="str">
        <f>VLOOKUP($A777,'Sheet1 - Table (1)'!$A$8:$AG$1186,COLUMN(C$7),FALSE)</f>
        <v>Prima Capital Ltd N EUR</v>
      </c>
      <c r="D777" s="82"/>
      <c r="E777" s="124">
        <f>VLOOKUP($A777,'Sheet1 - Table (1)'!$A$8:$AG$1186,COLUMN(E$7),FALSE)</f>
        <v>0</v>
      </c>
      <c r="F777" s="80">
        <f>VLOOKUP($A777,'Sheet1 - Table (1)'!$A$8:$AG$1186,COLUMN(F$7),FALSE)</f>
        <v>0</v>
      </c>
      <c r="G777" s="80" t="str">
        <f>VLOOKUP($A777,'Sheet1 - Table (1)'!$A$8:$AG$1186,COLUMN(G$7),FALSE)</f>
        <v>British Virgin Islands</v>
      </c>
      <c r="H777" s="80" t="str">
        <f>VLOOKUP($A777,'Sheet1 - Table (1)'!$A$8:$AG$1186,COLUMN(H$7),FALSE)</f>
        <v>EUR</v>
      </c>
      <c r="I777" s="80" t="str">
        <f>VLOOKUP($A777,'Sheet1 - Table (1)'!$A$8:$AG$1186,COLUMN(I$7),FALSE)</f>
        <v>Fonds de placement</v>
      </c>
      <c r="J777" s="80" t="str">
        <f>VLOOKUP($A777,'Sheet1 - Table (1)'!$A$8:$AG$1186,COLUMN(J$7),FALSE)</f>
        <v>Alternatives</v>
      </c>
      <c r="K777" s="82">
        <f>VLOOKUP($A777,'Sheet1 - Table (1)'!$A$8:$AG$1186,COLUMN(K$7),FALSE)</f>
        <v>0</v>
      </c>
      <c r="L777" s="80">
        <f>VLOOKUP($A777,'Sheet1 - Table (1)'!$A$8:$AG$1186,COLUMN(L$7),FALSE)</f>
        <v>0</v>
      </c>
      <c r="M777" s="80" t="str">
        <f>VLOOKUP($A777,'Sheet1 - Table (1)'!$A$8:$AG$1186,COLUMN(M$7),FALSE)</f>
        <v>Retained</v>
      </c>
      <c r="N777" s="80">
        <f>VLOOKUP($A777,'Sheet1 - Table (1)'!$A$8:$AG$1186,COLUMN(N$7),FALSE)</f>
        <v>0</v>
      </c>
      <c r="O777" s="80">
        <f>VLOOKUP($A777,'Sheet1 - Table (1)'!$A$8:$AG$1186,COLUMN(O$7),FALSE)</f>
        <v>0</v>
      </c>
      <c r="P777" s="80">
        <f>VLOOKUP($A777,'Sheet1 - Table (1)'!$A$8:$AG$1186,COLUMN(P$7),FALSE)</f>
        <v>0</v>
      </c>
      <c r="Q777" s="80">
        <f>VLOOKUP($A777,'Sheet1 - Table (1)'!$A$8:$AG$1186,COLUMN(Q$7),FALSE)</f>
        <v>0</v>
      </c>
      <c r="R777" s="80">
        <f>VLOOKUP($A777,'Sheet1 - Table (1)'!$A$8:$AG$1186,COLUMN(R$7),FALSE)</f>
        <v>0</v>
      </c>
      <c r="S777" s="80">
        <f>VLOOKUP($A777,'Sheet1 - Table (1)'!$A$8:$AG$1186,COLUMN(S$7),FALSE)</f>
        <v>0</v>
      </c>
      <c r="T777" s="80">
        <f>VLOOKUP($A777,'Sheet1 - Table (1)'!$A$8:$AG$1186,COLUMN(T$7),FALSE)</f>
        <v>0</v>
      </c>
      <c r="U777" s="80" t="str">
        <f t="shared" si="143"/>
        <v/>
      </c>
      <c r="V777" s="80" t="str">
        <f>VLOOKUP($A777,'Sheet1 - Table (1)'!$A$8:$AG$1186,COLUMN(V$7)+3,FALSE)</f>
        <v>Ts - Societa' internazionale di affari</v>
      </c>
      <c r="W777" s="80" t="str">
        <f>VLOOKUP(A777,'Sheet1 - Table (1)'!$A$8:$AF$10075,MATCH($W$8,'Sheet1 - Table (1)'!$10:$10,0),FALSE)</f>
        <v>Détermination Mensuelle avec 35 jours de préavis</v>
      </c>
      <c r="X777" s="80">
        <f>VLOOKUP(A777,'Sheet1 - Table (1)'!$A$8:$AAB$10075,MATCH($X$8,'Sheet1 - Table (1)'!$10:$10,0),FALSE)</f>
        <v>0</v>
      </c>
      <c r="Y777" s="96" t="str">
        <f t="shared" si="145"/>
        <v>Fonds de placement</v>
      </c>
      <c r="Z777" s="96"/>
      <c r="AA777" s="96" t="s">
        <v>1823</v>
      </c>
      <c r="AB777" s="96" t="s">
        <v>2874</v>
      </c>
      <c r="AC777" s="214" t="s">
        <v>2874</v>
      </c>
      <c r="AD777" s="214"/>
      <c r="AE777" s="96"/>
      <c r="AF777" s="246"/>
      <c r="AG777" s="96" t="s">
        <v>2865</v>
      </c>
      <c r="AH777" s="96"/>
      <c r="AI777" s="96" t="s">
        <v>382</v>
      </c>
      <c r="AJ777" s="96" t="s">
        <v>382</v>
      </c>
      <c r="AK777" s="96" t="s">
        <v>1803</v>
      </c>
      <c r="AL777" s="96" t="s">
        <v>382</v>
      </c>
      <c r="AM777" s="96" t="s">
        <v>1937</v>
      </c>
      <c r="AN777" s="139">
        <v>1</v>
      </c>
      <c r="AO777" s="96" t="s">
        <v>2874</v>
      </c>
      <c r="AP777" s="96" t="s">
        <v>544</v>
      </c>
      <c r="AQ777" s="96"/>
      <c r="AR777" s="101"/>
      <c r="AS777" s="101" t="str">
        <f t="shared" si="146"/>
        <v/>
      </c>
      <c r="AT777" s="101"/>
      <c r="AU777" s="101"/>
      <c r="AV777" s="101"/>
      <c r="AW777" s="101"/>
      <c r="AX777" s="101"/>
      <c r="AY777" s="101">
        <v>1</v>
      </c>
      <c r="AZ777" s="101"/>
      <c r="BA777" s="101"/>
      <c r="BB777" s="101"/>
      <c r="BC777" s="101"/>
      <c r="BD777" s="101"/>
      <c r="BE777" s="101"/>
      <c r="BF777" s="101"/>
      <c r="BG777" s="101"/>
      <c r="BH777" s="101"/>
      <c r="BI777" s="101"/>
      <c r="BJ777" s="101"/>
      <c r="BK777" s="101"/>
      <c r="BL777" s="101"/>
      <c r="BM777" s="101"/>
      <c r="BN777" s="101"/>
      <c r="BO777" s="101"/>
      <c r="BP777" s="101"/>
      <c r="BQ777" s="101"/>
      <c r="BR777" s="101"/>
      <c r="BS777" s="96"/>
      <c r="BT777" s="101">
        <v>0</v>
      </c>
      <c r="BU777" s="101">
        <v>0</v>
      </c>
      <c r="BV777" s="101"/>
      <c r="BW777" s="101"/>
      <c r="BX777" s="96"/>
      <c r="BY777" s="96"/>
      <c r="BZ777" s="101" t="str">
        <f t="shared" si="147"/>
        <v/>
      </c>
      <c r="CA777" s="101" t="s">
        <v>4051</v>
      </c>
      <c r="CB777" s="122" t="s">
        <v>3790</v>
      </c>
      <c r="CC777" s="137" t="s">
        <v>4003</v>
      </c>
      <c r="CD777" s="42" t="s">
        <v>4374</v>
      </c>
      <c r="CE777" s="42" t="s">
        <v>4374</v>
      </c>
      <c r="CF777" s="42" t="str">
        <f>IFERROR(VLOOKUP(Funds[[#This Row],[Code ISIN]],[1]GLOBAL!$C$1:$L$27,10,FALSE)," ")</f>
        <v xml:space="preserve"> </v>
      </c>
      <c r="CG777" s="42" t="s">
        <v>4374</v>
      </c>
      <c r="CH777" s="42" t="s">
        <v>4374</v>
      </c>
      <c r="CI777" s="42" t="s">
        <v>4374</v>
      </c>
      <c r="CJ777" s="96"/>
      <c r="CK777" s="96" t="s">
        <v>4407</v>
      </c>
      <c r="CL777" s="246" t="str">
        <f>VLOOKUP(Funds[[#This Row],[Code ISIN]],'Sheet1 - Table (1)'!$A$10:$AF$110017,MATCH("Funds Liquidity",'Sheet1 - Table (1)'!$10:$10,0),FALSE)</f>
        <v>&gt;=Mois</v>
      </c>
      <c r="CM777" s="246"/>
      <c r="CN777" s="246"/>
      <c r="CO777" s="246"/>
      <c r="CP777" s="246"/>
    </row>
    <row r="778" spans="1:94" s="132" customFormat="1">
      <c r="A778" s="80" t="s">
        <v>149</v>
      </c>
      <c r="B778" s="305">
        <f>IF(ISERROR(VALUE(VLOOKUP($A778,'Sheet1 - Table (1)'!$A$8:$AG$1186,COLUMN(B$7),FALSE))),VLOOKUP(A778,TK_MANQUANTS,2,FALSE),IF(VALUE(VLOOKUP($A778,'Sheet1 - Table (1)'!$A$8:$AG$1186,COLUMN(B$7),FALSE))=0,VLOOKUP(A778,TK_MANQUANTS,2,FALSE),VALUE(VLOOKUP($A778,'Sheet1 - Table (1)'!$A$8:$AG$1186,COLUMN(B$7),FALSE))))</f>
        <v>22256232</v>
      </c>
      <c r="C778" s="80" t="str">
        <f>VLOOKUP($A778,'Sheet1 - Table (1)'!$A$8:$AG$1186,COLUMN(C$7),FALSE)</f>
        <v>Swisscanto (LU) BF Resp Glbl Absolute Rtn GTH CHF</v>
      </c>
      <c r="D778" s="82">
        <f>VLOOKUP($A778,'Sheet1 - Table (1)'!$A$8:$AG$1186,COLUMN(D$7),FALSE)</f>
        <v>44196</v>
      </c>
      <c r="E778" s="124">
        <f>VLOOKUP($A778,'Sheet1 - Table (1)'!$A$8:$AG$1186,COLUMN(E$7),FALSE)</f>
        <v>0.5</v>
      </c>
      <c r="F778" s="80" t="b">
        <f>VLOOKUP($A778,'Sheet1 - Table (1)'!$A$8:$AG$1186,COLUMN(F$7),FALSE)</f>
        <v>1</v>
      </c>
      <c r="G778" s="80" t="str">
        <f>VLOOKUP($A778,'Sheet1 - Table (1)'!$A$8:$AG$1186,COLUMN(G$7),FALSE)</f>
        <v>Luxembourg</v>
      </c>
      <c r="H778" s="80" t="str">
        <f>VLOOKUP($A778,'Sheet1 - Table (1)'!$A$8:$AG$1186,COLUMN(H$7),FALSE)</f>
        <v>CHF</v>
      </c>
      <c r="I778" s="80" t="str">
        <f>VLOOKUP($A778,'Sheet1 - Table (1)'!$A$8:$AG$1186,COLUMN(I$7),FALSE)</f>
        <v>Fonds de placement</v>
      </c>
      <c r="J778" s="80" t="str">
        <f>VLOOKUP($A778,'Sheet1 - Table (1)'!$A$8:$AG$1186,COLUMN(J$7),FALSE)</f>
        <v>Obligation</v>
      </c>
      <c r="K778" s="82">
        <f>VLOOKUP($A778,'Sheet1 - Table (1)'!$A$8:$AG$1186,COLUMN(K$7),FALSE)</f>
        <v>44255</v>
      </c>
      <c r="L778" s="80">
        <f>VLOOKUP($A778,'Sheet1 - Table (1)'!$A$8:$AG$1186,COLUMN(L$7),FALSE)</f>
        <v>567.49773279999999</v>
      </c>
      <c r="M778" s="80" t="str">
        <f>VLOOKUP($A778,'Sheet1 - Table (1)'!$A$8:$AG$1186,COLUMN(M$7),FALSE)</f>
        <v>Retained</v>
      </c>
      <c r="N778" s="80">
        <f>VLOOKUP($A778,'Sheet1 - Table (1)'!$A$8:$AG$1186,COLUMN(N$7),FALSE)</f>
        <v>0</v>
      </c>
      <c r="O778" s="80" t="b">
        <f>VLOOKUP($A778,'Sheet1 - Table (1)'!$A$8:$AG$1186,COLUMN(O$7),FALSE)</f>
        <v>1</v>
      </c>
      <c r="P778" s="80" t="b">
        <f>VLOOKUP($A778,'Sheet1 - Table (1)'!$A$8:$AG$1186,COLUMN(P$7),FALSE)</f>
        <v>1</v>
      </c>
      <c r="Q778" s="80" t="b">
        <f>VLOOKUP($A778,'Sheet1 - Table (1)'!$A$8:$AG$1186,COLUMN(Q$7),FALSE)</f>
        <v>1</v>
      </c>
      <c r="R778" s="80" t="b">
        <f>VLOOKUP($A778,'Sheet1 - Table (1)'!$A$8:$AG$1186,COLUMN(R$7),FALSE)</f>
        <v>1</v>
      </c>
      <c r="S778" s="80" t="b">
        <f>VLOOKUP($A778,'Sheet1 - Table (1)'!$A$8:$AG$1186,COLUMN(S$7),FALSE)</f>
        <v>1</v>
      </c>
      <c r="T778" s="80" t="b">
        <f>VLOOKUP($A778,'Sheet1 - Table (1)'!$A$8:$AG$1186,COLUMN(T$7),FALSE)</f>
        <v>1</v>
      </c>
      <c r="U778" s="80" t="str">
        <f t="shared" si="143"/>
        <v>FR-IT-NE-SP-GE-UK</v>
      </c>
      <c r="V778" s="80" t="str">
        <f>VLOOKUP($A778,'Sheet1 - Table (1)'!$A$8:$AG$1186,COLUMN(V$7)+3,FALSE)</f>
        <v>LU - FCP - Parte 1</v>
      </c>
      <c r="W778" s="80" t="str">
        <f>VLOOKUP(A778,'Sheet1 - Table (1)'!$A$8:$AF$10075,MATCH($W$8,'Sheet1 - Table (1)'!$10:$10,0),FALSE)</f>
        <v>Détermination des Prix Quotidien</v>
      </c>
      <c r="X778" s="80">
        <f>VLOOKUP(A778,'Sheet1 - Table (1)'!$A$8:$AAB$10075,MATCH($X$8,'Sheet1 - Table (1)'!$10:$10,0),FALSE)</f>
        <v>0</v>
      </c>
      <c r="Y778" s="96" t="str">
        <f t="shared" si="145"/>
        <v>Fonds de placement</v>
      </c>
      <c r="Z778" s="96"/>
      <c r="AA778" s="96" t="s">
        <v>1823</v>
      </c>
      <c r="AB778" s="96" t="s">
        <v>2064</v>
      </c>
      <c r="AC778" s="214" t="s">
        <v>140</v>
      </c>
      <c r="AD778" s="214" t="s">
        <v>2064</v>
      </c>
      <c r="AE778" s="96" t="s">
        <v>2542</v>
      </c>
      <c r="AF778" s="246" t="s">
        <v>2546</v>
      </c>
      <c r="AG778" s="96" t="s">
        <v>2870</v>
      </c>
      <c r="AH778" s="96"/>
      <c r="AI778" s="96" t="s">
        <v>137</v>
      </c>
      <c r="AJ778" s="96" t="s">
        <v>793</v>
      </c>
      <c r="AK778" s="96" t="s">
        <v>140</v>
      </c>
      <c r="AL778" s="96" t="s">
        <v>2481</v>
      </c>
      <c r="AM778" s="96" t="str">
        <f t="shared" ref="AM778:AM794" si="148">IF(AND(AK778="Obligations",AP778="Courbe CHF"),"Obligations CHF",IF(AND(AX778=100%,BJ778=100%),AK778&amp;" CHF",IF(OR(AK778="Obligations",AK778="Actions",AK778="Liquidités"),AK778&amp;" étrangères" &amp; IF(AX778=100%," hedged",""),AK778&amp;" étrangers" &amp; IF(AX778=100%," hedged",""))))</f>
        <v>Obligations étrangères hedged</v>
      </c>
      <c r="AN778" s="96"/>
      <c r="AO778" s="96" t="s">
        <v>2064</v>
      </c>
      <c r="AP778" s="96" t="s">
        <v>74</v>
      </c>
      <c r="AQ778" s="96">
        <v>0.82</v>
      </c>
      <c r="AR778" s="101">
        <v>1.12E-2</v>
      </c>
      <c r="AS778" s="101">
        <f t="shared" si="146"/>
        <v>6.1999999999999998E-3</v>
      </c>
      <c r="AT778" s="101">
        <v>0.34200000000000003</v>
      </c>
      <c r="AU778" s="101">
        <v>7.2999999999999995E-2</v>
      </c>
      <c r="AV778" s="101">
        <v>0.152</v>
      </c>
      <c r="AW778" s="101">
        <v>0.433</v>
      </c>
      <c r="AX778" s="101">
        <v>1</v>
      </c>
      <c r="AY778" s="101"/>
      <c r="AZ778" s="101"/>
      <c r="BA778" s="101"/>
      <c r="BB778" s="101"/>
      <c r="BC778" s="101"/>
      <c r="BD778" s="101"/>
      <c r="BE778" s="101"/>
      <c r="BF778" s="101"/>
      <c r="BG778" s="101"/>
      <c r="BH778" s="101"/>
      <c r="BI778" s="101"/>
      <c r="BJ778" s="101"/>
      <c r="BK778" s="101">
        <v>0.27900000000000003</v>
      </c>
      <c r="BL778" s="101"/>
      <c r="BM778" s="101"/>
      <c r="BN778" s="101">
        <v>0.183</v>
      </c>
      <c r="BO778" s="101"/>
      <c r="BP778" s="101"/>
      <c r="BQ778" s="101">
        <v>0.123</v>
      </c>
      <c r="BR778" s="101">
        <v>0.41499999999999998</v>
      </c>
      <c r="BS778" s="96"/>
      <c r="BT778" s="101" t="s">
        <v>1505</v>
      </c>
      <c r="BU778" s="101" t="s">
        <v>1505</v>
      </c>
      <c r="BV778" s="101"/>
      <c r="BW778" s="101">
        <v>1</v>
      </c>
      <c r="BX778" s="96"/>
      <c r="BY778" s="101" t="s">
        <v>71</v>
      </c>
      <c r="BZ778" s="101" t="str">
        <f t="shared" si="147"/>
        <v/>
      </c>
      <c r="CA778" s="101" t="s">
        <v>4051</v>
      </c>
      <c r="CB778" s="122" t="s">
        <v>3795</v>
      </c>
      <c r="CC778" s="101" t="s">
        <v>4006</v>
      </c>
      <c r="CD778" s="42" t="s">
        <v>4374</v>
      </c>
      <c r="CE778" s="42" t="s">
        <v>4374</v>
      </c>
      <c r="CF778" s="42" t="str">
        <f>IFERROR(VLOOKUP(Funds[[#This Row],[Code ISIN]],[1]GLOBAL!$C$1:$L$27,10,FALSE)," ")</f>
        <v xml:space="preserve"> </v>
      </c>
      <c r="CG778" s="42" t="s">
        <v>4374</v>
      </c>
      <c r="CH778" s="42" t="s">
        <v>4374</v>
      </c>
      <c r="CI778" s="42" t="s">
        <v>4374</v>
      </c>
      <c r="CJ778" s="123">
        <v>43008</v>
      </c>
      <c r="CK778" s="96" t="s">
        <v>4374</v>
      </c>
      <c r="CL778" s="246" t="str">
        <f>VLOOKUP(Funds[[#This Row],[Code ISIN]],'Sheet1 - Table (1)'!$A$10:$AF$110017,MATCH("Funds Liquidity",'Sheet1 - Table (1)'!$10:$10,0),FALSE)</f>
        <v>Jour</v>
      </c>
      <c r="CM778" s="246"/>
      <c r="CN778" s="246" t="s">
        <v>140</v>
      </c>
      <c r="CO778" s="246"/>
      <c r="CP778" s="246" t="s">
        <v>2870</v>
      </c>
    </row>
    <row r="779" spans="1:94" s="132" customFormat="1">
      <c r="A779" s="80" t="s">
        <v>1454</v>
      </c>
      <c r="B779" s="305">
        <f>IF(ISERROR(VALUE(VLOOKUP($A779,'Sheet1 - Table (1)'!$A$8:$AG$1186,COLUMN(B$7),FALSE))),VLOOKUP(A779,TK_MANQUANTS,2,FALSE),IF(VALUE(VLOOKUP($A779,'Sheet1 - Table (1)'!$A$8:$AG$1186,COLUMN(B$7),FALSE))=0,VLOOKUP(A779,TK_MANQUANTS,2,FALSE),VALUE(VLOOKUP($A779,'Sheet1 - Table (1)'!$A$8:$AG$1186,COLUMN(B$7),FALSE))))</f>
        <v>22778776</v>
      </c>
      <c r="C779" s="80" t="str">
        <f>VLOOKUP($A779,'Sheet1 - Table (1)'!$A$8:$AG$1186,COLUMN(C$7),FALSE)</f>
        <v>SPDR Euro Stoxx Low Volatility UCITS ETF</v>
      </c>
      <c r="D779" s="82">
        <f>VLOOKUP($A779,'Sheet1 - Table (1)'!$A$8:$AG$1186,COLUMN(D$7),FALSE)</f>
        <v>44196</v>
      </c>
      <c r="E779" s="124">
        <f>VLOOKUP($A779,'Sheet1 - Table (1)'!$A$8:$AG$1186,COLUMN(E$7),FALSE)</f>
        <v>0.3</v>
      </c>
      <c r="F779" s="80" t="b">
        <f>VLOOKUP($A779,'Sheet1 - Table (1)'!$A$8:$AG$1186,COLUMN(F$7),FALSE)</f>
        <v>1</v>
      </c>
      <c r="G779" s="80" t="str">
        <f>VLOOKUP($A779,'Sheet1 - Table (1)'!$A$8:$AG$1186,COLUMN(G$7),FALSE)</f>
        <v>Ireland</v>
      </c>
      <c r="H779" s="80" t="str">
        <f>VLOOKUP($A779,'Sheet1 - Table (1)'!$A$8:$AG$1186,COLUMN(H$7),FALSE)</f>
        <v>EUR</v>
      </c>
      <c r="I779" s="80" t="str">
        <f>VLOOKUP($A779,'Sheet1 - Table (1)'!$A$8:$AG$1186,COLUMN(I$7),FALSE)</f>
        <v>Exchange Traded Funds</v>
      </c>
      <c r="J779" s="80" t="str">
        <f>VLOOKUP($A779,'Sheet1 - Table (1)'!$A$8:$AG$1186,COLUMN(J$7),FALSE)</f>
        <v>Actions</v>
      </c>
      <c r="K779" s="82">
        <f>VLOOKUP($A779,'Sheet1 - Table (1)'!$A$8:$AG$1186,COLUMN(K$7),FALSE)</f>
        <v>44255</v>
      </c>
      <c r="L779" s="80">
        <f>VLOOKUP($A779,'Sheet1 - Table (1)'!$A$8:$AG$1186,COLUMN(L$7),FALSE)</f>
        <v>102.0556984</v>
      </c>
      <c r="M779" s="80" t="str">
        <f>VLOOKUP($A779,'Sheet1 - Table (1)'!$A$8:$AG$1186,COLUMN(M$7),FALSE)</f>
        <v>Retained</v>
      </c>
      <c r="N779" s="80">
        <f>VLOOKUP($A779,'Sheet1 - Table (1)'!$A$8:$AG$1186,COLUMN(N$7),FALSE)</f>
        <v>0</v>
      </c>
      <c r="O779" s="80" t="b">
        <f>VLOOKUP($A779,'Sheet1 - Table (1)'!$A$8:$AG$1186,COLUMN(O$7),FALSE)</f>
        <v>1</v>
      </c>
      <c r="P779" s="80" t="b">
        <f>VLOOKUP($A779,'Sheet1 - Table (1)'!$A$8:$AG$1186,COLUMN(P$7),FALSE)</f>
        <v>1</v>
      </c>
      <c r="Q779" s="80" t="b">
        <f>VLOOKUP($A779,'Sheet1 - Table (1)'!$A$8:$AG$1186,COLUMN(Q$7),FALSE)</f>
        <v>1</v>
      </c>
      <c r="R779" s="80" t="b">
        <f>VLOOKUP($A779,'Sheet1 - Table (1)'!$A$8:$AG$1186,COLUMN(R$7),FALSE)</f>
        <v>1</v>
      </c>
      <c r="S779" s="80" t="b">
        <f>VLOOKUP($A779,'Sheet1 - Table (1)'!$A$8:$AG$1186,COLUMN(S$7),FALSE)</f>
        <v>1</v>
      </c>
      <c r="T779" s="80" t="b">
        <f>VLOOKUP($A779,'Sheet1 - Table (1)'!$A$8:$AG$1186,COLUMN(T$7),FALSE)</f>
        <v>1</v>
      </c>
      <c r="U779" s="80" t="str">
        <f t="shared" si="143"/>
        <v>FR-IT-NE-SP-GE-UK</v>
      </c>
      <c r="V779" s="80" t="str">
        <f>VLOOKUP($A779,'Sheet1 - Table (1)'!$A$8:$AG$1186,COLUMN(V$7)+3,FALSE)</f>
        <v>OEIC</v>
      </c>
      <c r="W779" s="80" t="str">
        <f>VLOOKUP(A779,'Sheet1 - Table (1)'!$A$8:$AF$10075,MATCH($W$8,'Sheet1 - Table (1)'!$10:$10,0),FALSE)</f>
        <v>Détermination des Prix Quotidien</v>
      </c>
      <c r="X779" s="80" t="str">
        <f>VLOOKUP(A779,'Sheet1 - Table (1)'!$A$8:$AAB$10075,MATCH($X$8,'Sheet1 - Table (1)'!$10:$10,0),FALSE)</f>
        <v>Full</v>
      </c>
      <c r="Y779" s="96" t="str">
        <f t="shared" si="145"/>
        <v>ETF</v>
      </c>
      <c r="Z779" s="96"/>
      <c r="AA779" s="96" t="s">
        <v>1823</v>
      </c>
      <c r="AB779" s="96" t="s">
        <v>2858</v>
      </c>
      <c r="AC779" s="214" t="s">
        <v>155</v>
      </c>
      <c r="AD779" s="214" t="s">
        <v>2858</v>
      </c>
      <c r="AE779" s="96" t="s">
        <v>2553</v>
      </c>
      <c r="AF779" s="246" t="s">
        <v>2858</v>
      </c>
      <c r="AG779" s="96" t="s">
        <v>2873</v>
      </c>
      <c r="AH779" s="96"/>
      <c r="AI779" s="96" t="s">
        <v>155</v>
      </c>
      <c r="AJ779" s="96" t="s">
        <v>155</v>
      </c>
      <c r="AK779" s="96" t="s">
        <v>155</v>
      </c>
      <c r="AL779" s="96" t="s">
        <v>2858</v>
      </c>
      <c r="AM779" s="96" t="str">
        <f t="shared" si="148"/>
        <v>Actions étrangères</v>
      </c>
      <c r="AN779" s="96"/>
      <c r="AO779" s="96" t="s">
        <v>2858</v>
      </c>
      <c r="AP779" s="96" t="s">
        <v>834</v>
      </c>
      <c r="AQ779" s="96"/>
      <c r="AR779" s="101"/>
      <c r="AS779" s="101" t="str">
        <f t="shared" si="146"/>
        <v/>
      </c>
      <c r="AT779" s="101"/>
      <c r="AU779" s="101"/>
      <c r="AV779" s="101"/>
      <c r="AW779" s="101"/>
      <c r="AX779" s="101"/>
      <c r="AY779" s="101">
        <v>1</v>
      </c>
      <c r="AZ779" s="101"/>
      <c r="BA779" s="101"/>
      <c r="BB779" s="101"/>
      <c r="BC779" s="101"/>
      <c r="BD779" s="101"/>
      <c r="BE779" s="101"/>
      <c r="BF779" s="101"/>
      <c r="BG779" s="101"/>
      <c r="BH779" s="101"/>
      <c r="BI779" s="101"/>
      <c r="BJ779" s="101"/>
      <c r="BK779" s="101">
        <v>1</v>
      </c>
      <c r="BL779" s="101"/>
      <c r="BM779" s="101"/>
      <c r="BN779" s="101"/>
      <c r="BO779" s="101"/>
      <c r="BP779" s="101"/>
      <c r="BQ779" s="101"/>
      <c r="BR779" s="101"/>
      <c r="BS779" s="96"/>
      <c r="BT779" s="96"/>
      <c r="BU779" s="96"/>
      <c r="BV779" s="101"/>
      <c r="BW779" s="101"/>
      <c r="BX779" s="96"/>
      <c r="BY779" s="96"/>
      <c r="BZ779" s="96"/>
      <c r="CA779" s="101" t="s">
        <v>70</v>
      </c>
      <c r="CB779" s="101"/>
      <c r="CC779" s="101" t="s">
        <v>70</v>
      </c>
      <c r="CD779" s="42" t="s">
        <v>4374</v>
      </c>
      <c r="CE779" s="42" t="s">
        <v>4374</v>
      </c>
      <c r="CF779" s="42" t="str">
        <f>IFERROR(VLOOKUP(Funds[[#This Row],[Code ISIN]],[1]GLOBAL!$C$1:$L$27,10,FALSE)," ")</f>
        <v xml:space="preserve"> </v>
      </c>
      <c r="CG779" s="42" t="s">
        <v>4374</v>
      </c>
      <c r="CH779" s="42" t="s">
        <v>4374</v>
      </c>
      <c r="CI779" s="42" t="s">
        <v>4374</v>
      </c>
      <c r="CJ779" s="123">
        <v>42534</v>
      </c>
      <c r="CK779" s="96" t="s">
        <v>4374</v>
      </c>
      <c r="CL779" s="246" t="str">
        <f>VLOOKUP(Funds[[#This Row],[Code ISIN]],'Sheet1 - Table (1)'!$A$10:$AF$110017,MATCH("Funds Liquidity",'Sheet1 - Table (1)'!$10:$10,0),FALSE)</f>
        <v>Jour</v>
      </c>
      <c r="CM779" s="246"/>
      <c r="CN779" s="246" t="s">
        <v>155</v>
      </c>
      <c r="CO779" s="246"/>
      <c r="CP779" s="246"/>
    </row>
    <row r="780" spans="1:94" s="132" customFormat="1">
      <c r="A780" s="80" t="s">
        <v>1463</v>
      </c>
      <c r="B780" s="305">
        <f>IF(ISERROR(VALUE(VLOOKUP($A780,'Sheet1 - Table (1)'!$A$8:$AG$1186,COLUMN(B$7),FALSE))),VLOOKUP(A780,TK_MANQUANTS,2,FALSE),IF(VALUE(VLOOKUP($A780,'Sheet1 - Table (1)'!$A$8:$AG$1186,COLUMN(B$7),FALSE))=0,VLOOKUP(A780,TK_MANQUANTS,2,FALSE),VALUE(VLOOKUP($A780,'Sheet1 - Table (1)'!$A$8:$AG$1186,COLUMN(B$7),FALSE))))</f>
        <v>10737041</v>
      </c>
      <c r="C780" s="80" t="str">
        <f>VLOOKUP($A780,'Sheet1 - Table (1)'!$A$8:$AG$1186,COLUMN(C$7),FALSE)</f>
        <v>iShares Core S&amp;P 500 UCITS ETF USD (Acc)</v>
      </c>
      <c r="D780" s="82">
        <f>VLOOKUP($A780,'Sheet1 - Table (1)'!$A$8:$AG$1186,COLUMN(D$7),FALSE)</f>
        <v>43878</v>
      </c>
      <c r="E780" s="124">
        <f>VLOOKUP($A780,'Sheet1 - Table (1)'!$A$8:$AG$1186,COLUMN(E$7),FALSE)</f>
        <v>7.0000000000000007E-2</v>
      </c>
      <c r="F780" s="80" t="b">
        <f>VLOOKUP($A780,'Sheet1 - Table (1)'!$A$8:$AG$1186,COLUMN(F$7),FALSE)</f>
        <v>1</v>
      </c>
      <c r="G780" s="80" t="str">
        <f>VLOOKUP($A780,'Sheet1 - Table (1)'!$A$8:$AG$1186,COLUMN(G$7),FALSE)</f>
        <v>Ireland</v>
      </c>
      <c r="H780" s="80" t="str">
        <f>VLOOKUP($A780,'Sheet1 - Table (1)'!$A$8:$AG$1186,COLUMN(H$7),FALSE)</f>
        <v>USD</v>
      </c>
      <c r="I780" s="80" t="str">
        <f>VLOOKUP($A780,'Sheet1 - Table (1)'!$A$8:$AG$1186,COLUMN(I$7),FALSE)</f>
        <v>Exchange Traded Funds</v>
      </c>
      <c r="J780" s="80" t="str">
        <f>VLOOKUP($A780,'Sheet1 - Table (1)'!$A$8:$AG$1186,COLUMN(J$7),FALSE)</f>
        <v>Actions</v>
      </c>
      <c r="K780" s="82">
        <f>VLOOKUP($A780,'Sheet1 - Table (1)'!$A$8:$AG$1186,COLUMN(K$7),FALSE)</f>
        <v>44255</v>
      </c>
      <c r="L780" s="80">
        <f>VLOOKUP($A780,'Sheet1 - Table (1)'!$A$8:$AG$1186,COLUMN(L$7),FALSE)</f>
        <v>39010.991656699996</v>
      </c>
      <c r="M780" s="80" t="str">
        <f>VLOOKUP($A780,'Sheet1 - Table (1)'!$A$8:$AG$1186,COLUMN(M$7),FALSE)</f>
        <v>Retained</v>
      </c>
      <c r="N780" s="80">
        <f>VLOOKUP($A780,'Sheet1 - Table (1)'!$A$8:$AG$1186,COLUMN(N$7),FALSE)</f>
        <v>0</v>
      </c>
      <c r="O780" s="80" t="b">
        <f>VLOOKUP($A780,'Sheet1 - Table (1)'!$A$8:$AG$1186,COLUMN(O$7),FALSE)</f>
        <v>1</v>
      </c>
      <c r="P780" s="80" t="b">
        <f>VLOOKUP($A780,'Sheet1 - Table (1)'!$A$8:$AG$1186,COLUMN(P$7),FALSE)</f>
        <v>1</v>
      </c>
      <c r="Q780" s="80" t="b">
        <f>VLOOKUP($A780,'Sheet1 - Table (1)'!$A$8:$AG$1186,COLUMN(Q$7),FALSE)</f>
        <v>1</v>
      </c>
      <c r="R780" s="80" t="b">
        <f>VLOOKUP($A780,'Sheet1 - Table (1)'!$A$8:$AG$1186,COLUMN(R$7),FALSE)</f>
        <v>1</v>
      </c>
      <c r="S780" s="80" t="b">
        <f>VLOOKUP($A780,'Sheet1 - Table (1)'!$A$8:$AG$1186,COLUMN(S$7),FALSE)</f>
        <v>1</v>
      </c>
      <c r="T780" s="80" t="b">
        <f>VLOOKUP($A780,'Sheet1 - Table (1)'!$A$8:$AG$1186,COLUMN(T$7),FALSE)</f>
        <v>1</v>
      </c>
      <c r="U780" s="80" t="str">
        <f t="shared" si="143"/>
        <v>FR-IT-NE-SP-GE-UK</v>
      </c>
      <c r="V780" s="80" t="str">
        <f>VLOOKUP($A780,'Sheet1 - Table (1)'!$A$8:$AG$1186,COLUMN(V$7)+3,FALSE)</f>
        <v>ICVC</v>
      </c>
      <c r="W780" s="80" t="str">
        <f>VLOOKUP(A780,'Sheet1 - Table (1)'!$A$8:$AF$10075,MATCH($W$8,'Sheet1 - Table (1)'!$10:$10,0),FALSE)</f>
        <v>Détermination des Prix Quotidien</v>
      </c>
      <c r="X780" s="80" t="str">
        <f>VLOOKUP(A780,'Sheet1 - Table (1)'!$A$8:$AAB$10075,MATCH($X$8,'Sheet1 - Table (1)'!$10:$10,0),FALSE)</f>
        <v>Full</v>
      </c>
      <c r="Y780" s="96" t="str">
        <f t="shared" si="145"/>
        <v>ETF</v>
      </c>
      <c r="Z780" s="96"/>
      <c r="AA780" s="96" t="s">
        <v>1823</v>
      </c>
      <c r="AB780" s="96" t="s">
        <v>2858</v>
      </c>
      <c r="AC780" s="214" t="s">
        <v>155</v>
      </c>
      <c r="AD780" s="214" t="s">
        <v>2858</v>
      </c>
      <c r="AE780" s="96" t="s">
        <v>2858</v>
      </c>
      <c r="AF780" s="246" t="s">
        <v>5393</v>
      </c>
      <c r="AG780" s="96" t="s">
        <v>2864</v>
      </c>
      <c r="AH780" s="96"/>
      <c r="AI780" s="96" t="s">
        <v>155</v>
      </c>
      <c r="AJ780" s="96" t="s">
        <v>155</v>
      </c>
      <c r="AK780" s="96" t="s">
        <v>155</v>
      </c>
      <c r="AL780" s="96" t="s">
        <v>2858</v>
      </c>
      <c r="AM780" s="96" t="str">
        <f t="shared" si="148"/>
        <v>Actions étrangères</v>
      </c>
      <c r="AN780" s="96"/>
      <c r="AO780" s="96" t="s">
        <v>2858</v>
      </c>
      <c r="AP780" s="96" t="s">
        <v>544</v>
      </c>
      <c r="AQ780" s="96"/>
      <c r="AR780" s="101"/>
      <c r="AS780" s="101" t="str">
        <f t="shared" si="146"/>
        <v/>
      </c>
      <c r="AT780" s="101"/>
      <c r="AU780" s="101"/>
      <c r="AV780" s="101"/>
      <c r="AW780" s="101"/>
      <c r="AX780" s="101"/>
      <c r="AY780" s="101"/>
      <c r="AZ780" s="101"/>
      <c r="BA780" s="101"/>
      <c r="BB780" s="101">
        <v>1</v>
      </c>
      <c r="BC780" s="101"/>
      <c r="BD780" s="101"/>
      <c r="BE780" s="101"/>
      <c r="BF780" s="101"/>
      <c r="BG780" s="101"/>
      <c r="BH780" s="101"/>
      <c r="BI780" s="101"/>
      <c r="BJ780" s="101"/>
      <c r="BK780" s="101"/>
      <c r="BL780" s="101"/>
      <c r="BM780" s="101"/>
      <c r="BN780" s="101">
        <v>1</v>
      </c>
      <c r="BO780" s="101"/>
      <c r="BP780" s="101"/>
      <c r="BQ780" s="101"/>
      <c r="BR780" s="101"/>
      <c r="BS780" s="96"/>
      <c r="BT780" s="96"/>
      <c r="BU780" s="96"/>
      <c r="BV780" s="101"/>
      <c r="BW780" s="101"/>
      <c r="BX780" s="96"/>
      <c r="BY780" s="96" t="s">
        <v>22019</v>
      </c>
      <c r="BZ780" s="101" t="str">
        <f>IF(AJ780="Obligations",AP780&amp;" "&amp;AI780&amp;" "&amp;IF(AQ780&lt;3.5,"SHORT",IF(AQ780&gt;8,"LONG","MID")),"")</f>
        <v/>
      </c>
      <c r="CA780" s="101" t="s">
        <v>4050</v>
      </c>
      <c r="CB780" s="122" t="s">
        <v>3799</v>
      </c>
      <c r="CC780" s="101" t="s">
        <v>4009</v>
      </c>
      <c r="CD780" s="42" t="s">
        <v>4374</v>
      </c>
      <c r="CE780" s="42" t="s">
        <v>1633</v>
      </c>
      <c r="CF780" s="42" t="str">
        <f>IFERROR(VLOOKUP(Funds[[#This Row],[Code ISIN]],[1]GLOBAL!$C$1:$L$27,10,FALSE)," ")</f>
        <v xml:space="preserve"> </v>
      </c>
      <c r="CG780" s="42" t="s">
        <v>4374</v>
      </c>
      <c r="CH780" s="42" t="s">
        <v>4374</v>
      </c>
      <c r="CI780" s="42" t="s">
        <v>4374</v>
      </c>
      <c r="CJ780" s="123"/>
      <c r="CK780" s="96" t="s">
        <v>4374</v>
      </c>
      <c r="CL780" s="246" t="str">
        <f>VLOOKUP(Funds[[#This Row],[Code ISIN]],'Sheet1 - Table (1)'!$A$10:$AF$110017,MATCH("Funds Liquidity",'Sheet1 - Table (1)'!$10:$10,0),FALSE)</f>
        <v>Jour</v>
      </c>
      <c r="CM780" s="246"/>
      <c r="CN780" s="246"/>
      <c r="CO780" s="246"/>
      <c r="CP780" s="246"/>
    </row>
    <row r="781" spans="1:94" s="132" customFormat="1">
      <c r="A781" s="80" t="s">
        <v>1461</v>
      </c>
      <c r="B781" s="305">
        <f>IF(ISERROR(VALUE(VLOOKUP($A781,'Sheet1 - Table (1)'!$A$8:$AG$1186,COLUMN(B$7),FALSE))),VLOOKUP(A781,TK_MANQUANTS,2,FALSE),IF(VALUE(VLOOKUP($A781,'Sheet1 - Table (1)'!$A$8:$AG$1186,COLUMN(B$7),FALSE))=0,VLOOKUP(A781,TK_MANQUANTS,2,FALSE),VALUE(VLOOKUP($A781,'Sheet1 - Table (1)'!$A$8:$AG$1186,COLUMN(B$7),FALSE))))</f>
        <v>24268896</v>
      </c>
      <c r="C781" s="80" t="str">
        <f>VLOOKUP($A781,'Sheet1 - Table (1)'!$A$8:$AG$1186,COLUMN(C$7),FALSE)</f>
        <v>Xtrackers MSCI USA UCITS ETF 1C</v>
      </c>
      <c r="D781" s="82">
        <f>VLOOKUP($A781,'Sheet1 - Table (1)'!$A$8:$AG$1186,COLUMN(D$7),FALSE)</f>
        <v>43830</v>
      </c>
      <c r="E781" s="124">
        <f>VLOOKUP($A781,'Sheet1 - Table (1)'!$A$8:$AG$1186,COLUMN(E$7),FALSE)</f>
        <v>7.0000000000000007E-2</v>
      </c>
      <c r="F781" s="80" t="b">
        <f>VLOOKUP($A781,'Sheet1 - Table (1)'!$A$8:$AG$1186,COLUMN(F$7),FALSE)</f>
        <v>1</v>
      </c>
      <c r="G781" s="80" t="str">
        <f>VLOOKUP($A781,'Sheet1 - Table (1)'!$A$8:$AG$1186,COLUMN(G$7),FALSE)</f>
        <v>Ireland</v>
      </c>
      <c r="H781" s="80" t="str">
        <f>VLOOKUP($A781,'Sheet1 - Table (1)'!$A$8:$AG$1186,COLUMN(H$7),FALSE)</f>
        <v>USD</v>
      </c>
      <c r="I781" s="80" t="str">
        <f>VLOOKUP($A781,'Sheet1 - Table (1)'!$A$8:$AG$1186,COLUMN(I$7),FALSE)</f>
        <v>Exchange Traded Funds</v>
      </c>
      <c r="J781" s="80" t="str">
        <f>VLOOKUP($A781,'Sheet1 - Table (1)'!$A$8:$AG$1186,COLUMN(J$7),FALSE)</f>
        <v>Actions</v>
      </c>
      <c r="K781" s="82">
        <f>VLOOKUP($A781,'Sheet1 - Table (1)'!$A$8:$AG$1186,COLUMN(K$7),FALSE)</f>
        <v>44255</v>
      </c>
      <c r="L781" s="80">
        <f>VLOOKUP($A781,'Sheet1 - Table (1)'!$A$8:$AG$1186,COLUMN(L$7),FALSE)</f>
        <v>6285.2794710999997</v>
      </c>
      <c r="M781" s="80" t="str">
        <f>VLOOKUP($A781,'Sheet1 - Table (1)'!$A$8:$AG$1186,COLUMN(M$7),FALSE)</f>
        <v>Retained</v>
      </c>
      <c r="N781" s="80">
        <f>VLOOKUP($A781,'Sheet1 - Table (1)'!$A$8:$AG$1186,COLUMN(N$7),FALSE)</f>
        <v>0</v>
      </c>
      <c r="O781" s="80" t="b">
        <f>VLOOKUP($A781,'Sheet1 - Table (1)'!$A$8:$AG$1186,COLUMN(O$7),FALSE)</f>
        <v>1</v>
      </c>
      <c r="P781" s="80" t="b">
        <f>VLOOKUP($A781,'Sheet1 - Table (1)'!$A$8:$AG$1186,COLUMN(P$7),FALSE)</f>
        <v>1</v>
      </c>
      <c r="Q781" s="80" t="b">
        <f>VLOOKUP($A781,'Sheet1 - Table (1)'!$A$8:$AG$1186,COLUMN(Q$7),FALSE)</f>
        <v>1</v>
      </c>
      <c r="R781" s="80" t="b">
        <f>VLOOKUP($A781,'Sheet1 - Table (1)'!$A$8:$AG$1186,COLUMN(R$7),FALSE)</f>
        <v>1</v>
      </c>
      <c r="S781" s="80" t="b">
        <f>VLOOKUP($A781,'Sheet1 - Table (1)'!$A$8:$AG$1186,COLUMN(S$7),FALSE)</f>
        <v>1</v>
      </c>
      <c r="T781" s="80" t="b">
        <f>VLOOKUP($A781,'Sheet1 - Table (1)'!$A$8:$AG$1186,COLUMN(T$7),FALSE)</f>
        <v>1</v>
      </c>
      <c r="U781" s="80" t="str">
        <f t="shared" si="143"/>
        <v>FR-IT-NE-SP-GE-UK</v>
      </c>
      <c r="V781" s="80" t="str">
        <f>VLOOKUP($A781,'Sheet1 - Table (1)'!$A$8:$AG$1186,COLUMN(V$7)+3,FALSE)</f>
        <v>OEIC</v>
      </c>
      <c r="W781" s="80" t="str">
        <f>VLOOKUP(A781,'Sheet1 - Table (1)'!$A$8:$AF$10075,MATCH($W$8,'Sheet1 - Table (1)'!$10:$10,0),FALSE)</f>
        <v>Détermination des Prix Quotidien</v>
      </c>
      <c r="X781" s="80" t="str">
        <f>VLOOKUP(A781,'Sheet1 - Table (1)'!$A$8:$AAB$10075,MATCH($X$8,'Sheet1 - Table (1)'!$10:$10,0),FALSE)</f>
        <v>Full</v>
      </c>
      <c r="Y781" s="96" t="str">
        <f t="shared" si="145"/>
        <v>ETF</v>
      </c>
      <c r="Z781" s="96"/>
      <c r="AA781" s="96" t="s">
        <v>1823</v>
      </c>
      <c r="AB781" s="96" t="s">
        <v>2858</v>
      </c>
      <c r="AC781" s="214" t="s">
        <v>155</v>
      </c>
      <c r="AD781" s="214" t="s">
        <v>2858</v>
      </c>
      <c r="AE781" s="96" t="s">
        <v>2858</v>
      </c>
      <c r="AF781" s="246" t="s">
        <v>5393</v>
      </c>
      <c r="AG781" s="96" t="s">
        <v>2864</v>
      </c>
      <c r="AH781" s="96"/>
      <c r="AI781" s="96" t="s">
        <v>155</v>
      </c>
      <c r="AJ781" s="96" t="s">
        <v>155</v>
      </c>
      <c r="AK781" s="96" t="s">
        <v>155</v>
      </c>
      <c r="AL781" s="96" t="s">
        <v>2858</v>
      </c>
      <c r="AM781" s="96" t="str">
        <f t="shared" si="148"/>
        <v>Actions étrangères</v>
      </c>
      <c r="AN781" s="96"/>
      <c r="AO781" s="96" t="s">
        <v>2858</v>
      </c>
      <c r="AP781" s="96" t="s">
        <v>544</v>
      </c>
      <c r="AQ781" s="96"/>
      <c r="AR781" s="101"/>
      <c r="AS781" s="101" t="str">
        <f t="shared" si="146"/>
        <v/>
      </c>
      <c r="AT781" s="101"/>
      <c r="AU781" s="101"/>
      <c r="AV781" s="101"/>
      <c r="AW781" s="101"/>
      <c r="AX781" s="101"/>
      <c r="AY781" s="101"/>
      <c r="AZ781" s="101"/>
      <c r="BA781" s="101"/>
      <c r="BB781" s="101">
        <v>1</v>
      </c>
      <c r="BC781" s="101"/>
      <c r="BD781" s="101"/>
      <c r="BE781" s="101"/>
      <c r="BF781" s="101"/>
      <c r="BG781" s="101"/>
      <c r="BH781" s="101"/>
      <c r="BI781" s="101"/>
      <c r="BJ781" s="101"/>
      <c r="BK781" s="101"/>
      <c r="BL781" s="101"/>
      <c r="BM781" s="101"/>
      <c r="BN781" s="101">
        <v>1</v>
      </c>
      <c r="BO781" s="101"/>
      <c r="BP781" s="101"/>
      <c r="BQ781" s="101"/>
      <c r="BR781" s="101"/>
      <c r="BS781" s="96"/>
      <c r="BT781" s="96"/>
      <c r="BU781" s="96"/>
      <c r="BV781" s="101"/>
      <c r="BW781" s="101"/>
      <c r="BX781" s="96"/>
      <c r="BY781" s="96" t="s">
        <v>22026</v>
      </c>
      <c r="BZ781" s="101" t="str">
        <f>IF(AJ781="Obligations",AP781&amp;" "&amp;AI781&amp;" "&amp;IF(AQ781&lt;3.5,"SHORT",IF(AQ781&gt;8,"LONG","MID")),"")</f>
        <v/>
      </c>
      <c r="CA781" s="101" t="s">
        <v>4050</v>
      </c>
      <c r="CB781" s="122" t="s">
        <v>3800</v>
      </c>
      <c r="CC781" s="101" t="s">
        <v>3947</v>
      </c>
      <c r="CD781" s="42" t="s">
        <v>4374</v>
      </c>
      <c r="CE781" s="42" t="s">
        <v>1633</v>
      </c>
      <c r="CF781" s="42" t="str">
        <f>IFERROR(VLOOKUP(Funds[[#This Row],[Code ISIN]],[1]GLOBAL!$C$1:$L$27,10,FALSE)," ")</f>
        <v xml:space="preserve"> </v>
      </c>
      <c r="CG781" s="42" t="s">
        <v>1633</v>
      </c>
      <c r="CH781" s="42" t="s">
        <v>1633</v>
      </c>
      <c r="CI781" s="42" t="s">
        <v>4374</v>
      </c>
      <c r="CJ781" s="123"/>
      <c r="CK781" s="96" t="s">
        <v>4374</v>
      </c>
      <c r="CL781" s="246" t="str">
        <f>VLOOKUP(Funds[[#This Row],[Code ISIN]],'Sheet1 - Table (1)'!$A$10:$AF$110017,MATCH("Funds Liquidity",'Sheet1 - Table (1)'!$10:$10,0),FALSE)</f>
        <v>Jour</v>
      </c>
      <c r="CM781" s="246"/>
      <c r="CN781" s="246" t="s">
        <v>155</v>
      </c>
      <c r="CO781" s="246"/>
      <c r="CP781" s="246"/>
    </row>
    <row r="782" spans="1:94" s="132" customFormat="1">
      <c r="A782" s="80" t="s">
        <v>4280</v>
      </c>
      <c r="B782" s="305">
        <f>IF(ISERROR(VALUE(VLOOKUP($A782,'Sheet1 - Table (1)'!$A$8:$AG$1186,COLUMN(B$7),FALSE))),VLOOKUP(A782,TK_MANQUANTS,2,FALSE),IF(VALUE(VLOOKUP($A782,'Sheet1 - Table (1)'!$A$8:$AG$1186,COLUMN(B$7),FALSE))=0,VLOOKUP(A782,TK_MANQUANTS,2,FALSE),VALUE(VLOOKUP($A782,'Sheet1 - Table (1)'!$A$8:$AG$1186,COLUMN(B$7),FALSE))))</f>
        <v>47316252</v>
      </c>
      <c r="C782" s="80" t="str">
        <f>VLOOKUP($A782,'Sheet1 - Table (1)'!$A$8:$AG$1186,COLUMN(C$7),FALSE)</f>
        <v>UBS (Irl) ETF plc S&amp;P 500 ESG UCITS ETF A Acc USD</v>
      </c>
      <c r="D782" s="82">
        <f>VLOOKUP($A782,'Sheet1 - Table (1)'!$A$8:$AG$1186,COLUMN(D$7),FALSE)</f>
        <v>44006</v>
      </c>
      <c r="E782" s="124">
        <f>VLOOKUP($A782,'Sheet1 - Table (1)'!$A$8:$AG$1186,COLUMN(E$7),FALSE)</f>
        <v>0.12</v>
      </c>
      <c r="F782" s="80" t="b">
        <f>VLOOKUP($A782,'Sheet1 - Table (1)'!$A$8:$AG$1186,COLUMN(F$7),FALSE)</f>
        <v>1</v>
      </c>
      <c r="G782" s="80" t="str">
        <f>VLOOKUP($A782,'Sheet1 - Table (1)'!$A$8:$AG$1186,COLUMN(G$7),FALSE)</f>
        <v>Ireland</v>
      </c>
      <c r="H782" s="80" t="str">
        <f>VLOOKUP($A782,'Sheet1 - Table (1)'!$A$8:$AG$1186,COLUMN(H$7),FALSE)</f>
        <v>USD</v>
      </c>
      <c r="I782" s="80" t="str">
        <f>VLOOKUP($A782,'Sheet1 - Table (1)'!$A$8:$AG$1186,COLUMN(I$7),FALSE)</f>
        <v>Exchange Traded Funds</v>
      </c>
      <c r="J782" s="80" t="str">
        <f>VLOOKUP($A782,'Sheet1 - Table (1)'!$A$8:$AG$1186,COLUMN(J$7),FALSE)</f>
        <v>Actions</v>
      </c>
      <c r="K782" s="82">
        <f>VLOOKUP($A782,'Sheet1 - Table (1)'!$A$8:$AG$1186,COLUMN(K$7),FALSE)</f>
        <v>44255</v>
      </c>
      <c r="L782" s="80">
        <f>VLOOKUP($A782,'Sheet1 - Table (1)'!$A$8:$AG$1186,COLUMN(L$7),FALSE)</f>
        <v>1230.8027015</v>
      </c>
      <c r="M782" s="80" t="str">
        <f>VLOOKUP($A782,'Sheet1 - Table (1)'!$A$8:$AG$1186,COLUMN(M$7),FALSE)</f>
        <v>Retained</v>
      </c>
      <c r="N782" s="80">
        <f>VLOOKUP($A782,'Sheet1 - Table (1)'!$A$8:$AG$1186,COLUMN(N$7),FALSE)</f>
        <v>0</v>
      </c>
      <c r="O782" s="80" t="b">
        <f>VLOOKUP($A782,'Sheet1 - Table (1)'!$A$8:$AG$1186,COLUMN(O$7),FALSE)</f>
        <v>1</v>
      </c>
      <c r="P782" s="80" t="b">
        <f>VLOOKUP($A782,'Sheet1 - Table (1)'!$A$8:$AG$1186,COLUMN(P$7),FALSE)</f>
        <v>1</v>
      </c>
      <c r="Q782" s="80" t="b">
        <f>VLOOKUP($A782,'Sheet1 - Table (1)'!$A$8:$AG$1186,COLUMN(Q$7),FALSE)</f>
        <v>1</v>
      </c>
      <c r="R782" s="80" t="b">
        <f>VLOOKUP($A782,'Sheet1 - Table (1)'!$A$8:$AG$1186,COLUMN(R$7),FALSE)</f>
        <v>1</v>
      </c>
      <c r="S782" s="80">
        <f>VLOOKUP($A782,'Sheet1 - Table (1)'!$A$8:$AG$1186,COLUMN(S$7),FALSE)</f>
        <v>0</v>
      </c>
      <c r="T782" s="80" t="b">
        <f>VLOOKUP($A782,'Sheet1 - Table (1)'!$A$8:$AG$1186,COLUMN(T$7),FALSE)</f>
        <v>1</v>
      </c>
      <c r="U782" s="80" t="str">
        <f t="shared" si="143"/>
        <v>FR-IT-NE-SP-UK</v>
      </c>
      <c r="V782" s="80" t="str">
        <f>VLOOKUP($A782,'Sheet1 - Table (1)'!$A$8:$AG$1186,COLUMN(V$7)+3,FALSE)</f>
        <v>OEIC</v>
      </c>
      <c r="W782" s="80" t="str">
        <f>VLOOKUP(A782,'Sheet1 - Table (1)'!$A$8:$AF$10075,MATCH($W$8,'Sheet1 - Table (1)'!$10:$10,0),FALSE)</f>
        <v>Détermination des Prix Quotidien</v>
      </c>
      <c r="X782" s="80" t="str">
        <f>VLOOKUP(A782,'Sheet1 - Table (1)'!$A$8:$AAB$10075,MATCH($X$8,'Sheet1 - Table (1)'!$10:$10,0),FALSE)</f>
        <v>Full</v>
      </c>
      <c r="Y782" s="96" t="str">
        <f t="shared" si="145"/>
        <v>ETF</v>
      </c>
      <c r="Z782" s="96"/>
      <c r="AA782" s="96" t="s">
        <v>1823</v>
      </c>
      <c r="AB782" s="96" t="s">
        <v>2858</v>
      </c>
      <c r="AC782" s="214" t="s">
        <v>155</v>
      </c>
      <c r="AD782" s="214" t="s">
        <v>2858</v>
      </c>
      <c r="AE782" s="96" t="s">
        <v>2858</v>
      </c>
      <c r="AF782" s="246" t="s">
        <v>5393</v>
      </c>
      <c r="AG782" s="96" t="s">
        <v>2864</v>
      </c>
      <c r="AH782" s="96"/>
      <c r="AI782" s="96" t="s">
        <v>155</v>
      </c>
      <c r="AJ782" s="96" t="s">
        <v>155</v>
      </c>
      <c r="AK782" s="96" t="s">
        <v>155</v>
      </c>
      <c r="AL782" s="96" t="s">
        <v>2858</v>
      </c>
      <c r="AM782" s="96" t="str">
        <f t="shared" si="148"/>
        <v>Actions étrangères</v>
      </c>
      <c r="AN782" s="96"/>
      <c r="AO782" s="96" t="s">
        <v>2858</v>
      </c>
      <c r="AP782" s="96" t="s">
        <v>544</v>
      </c>
      <c r="AQ782" s="96"/>
      <c r="AR782" s="101"/>
      <c r="AS782" s="101" t="str">
        <f t="shared" si="146"/>
        <v/>
      </c>
      <c r="AT782" s="101"/>
      <c r="AU782" s="101"/>
      <c r="AV782" s="101"/>
      <c r="AW782" s="101"/>
      <c r="AX782" s="101"/>
      <c r="AY782" s="101"/>
      <c r="AZ782" s="101"/>
      <c r="BA782" s="101"/>
      <c r="BB782" s="101">
        <v>1</v>
      </c>
      <c r="BC782" s="101"/>
      <c r="BD782" s="101"/>
      <c r="BE782" s="101"/>
      <c r="BF782" s="101"/>
      <c r="BG782" s="101"/>
      <c r="BH782" s="101"/>
      <c r="BI782" s="101"/>
      <c r="BJ782" s="101"/>
      <c r="BK782" s="101"/>
      <c r="BL782" s="101"/>
      <c r="BM782" s="101"/>
      <c r="BN782" s="101">
        <v>1</v>
      </c>
      <c r="BO782" s="101"/>
      <c r="BP782" s="101"/>
      <c r="BQ782" s="101"/>
      <c r="BR782" s="101"/>
      <c r="BS782" s="96"/>
      <c r="BT782" s="96"/>
      <c r="BU782" s="96"/>
      <c r="BV782" s="101"/>
      <c r="BW782" s="101"/>
      <c r="BX782" s="96"/>
      <c r="BY782" s="96" t="s">
        <v>22023</v>
      </c>
      <c r="BZ782" s="101" t="str">
        <f>IF(AJ782="Obligations",AP782&amp;" "&amp;AI782&amp;" "&amp;IF(AQ782&lt;3.5,"SHORT",IF(AQ782&gt;8,"LONG","MID")),"")</f>
        <v/>
      </c>
      <c r="CA782" s="101" t="s">
        <v>4050</v>
      </c>
      <c r="CB782" s="122" t="s">
        <v>4327</v>
      </c>
      <c r="CC782" s="101" t="s">
        <v>4687</v>
      </c>
      <c r="CD782" s="42" t="s">
        <v>4374</v>
      </c>
      <c r="CE782" s="42" t="s">
        <v>1633</v>
      </c>
      <c r="CF782" s="42" t="str">
        <f>IFERROR(VLOOKUP(Funds[[#This Row],[Code ISIN]],[1]GLOBAL!$C$1:$L$27,10,FALSE)," ")</f>
        <v xml:space="preserve"> </v>
      </c>
      <c r="CG782" s="42" t="s">
        <v>4374</v>
      </c>
      <c r="CH782" s="42" t="s">
        <v>4374</v>
      </c>
      <c r="CI782" s="42" t="s">
        <v>1633</v>
      </c>
      <c r="CJ782" s="123"/>
      <c r="CK782" s="96" t="s">
        <v>4374</v>
      </c>
      <c r="CL782" s="246" t="str">
        <f>VLOOKUP(Funds[[#This Row],[Code ISIN]],'Sheet1 - Table (1)'!$A$10:$AF$110017,MATCH("Funds Liquidity",'Sheet1 - Table (1)'!$10:$10,0),FALSE)</f>
        <v>Jour</v>
      </c>
      <c r="CM782" s="246"/>
      <c r="CN782" s="246"/>
      <c r="CO782" s="246"/>
      <c r="CP782" s="246"/>
    </row>
    <row r="783" spans="1:94" s="132" customFormat="1">
      <c r="A783" s="80" t="s">
        <v>306</v>
      </c>
      <c r="B783" s="305">
        <f>IF(ISERROR(VALUE(VLOOKUP($A783,'Sheet1 - Table (1)'!$A$8:$AG$1186,COLUMN(B$7),FALSE))),VLOOKUP(A783,TK_MANQUANTS,2,FALSE),IF(VALUE(VLOOKUP($A783,'Sheet1 - Table (1)'!$A$8:$AG$1186,COLUMN(B$7),FALSE))=0,VLOOKUP(A783,TK_MANQUANTS,2,FALSE),VALUE(VLOOKUP($A783,'Sheet1 - Table (1)'!$A$8:$AG$1186,COLUMN(B$7),FALSE))))</f>
        <v>20856872</v>
      </c>
      <c r="C783" s="80" t="str">
        <f>VLOOKUP($A783,'Sheet1 - Table (1)'!$A$8:$AG$1186,COLUMN(C$7),FALSE)</f>
        <v>Swisscanto (LU) BF Resp Glbl Short Term HY GTH EUR</v>
      </c>
      <c r="D783" s="82">
        <f>VLOOKUP($A783,'Sheet1 - Table (1)'!$A$8:$AG$1186,COLUMN(D$7),FALSE)</f>
        <v>44196</v>
      </c>
      <c r="E783" s="124">
        <f>VLOOKUP($A783,'Sheet1 - Table (1)'!$A$8:$AG$1186,COLUMN(E$7),FALSE)</f>
        <v>0.57999999999999996</v>
      </c>
      <c r="F783" s="80" t="b">
        <f>VLOOKUP($A783,'Sheet1 - Table (1)'!$A$8:$AG$1186,COLUMN(F$7),FALSE)</f>
        <v>1</v>
      </c>
      <c r="G783" s="80" t="str">
        <f>VLOOKUP($A783,'Sheet1 - Table (1)'!$A$8:$AG$1186,COLUMN(G$7),FALSE)</f>
        <v>Luxembourg</v>
      </c>
      <c r="H783" s="80" t="str">
        <f>VLOOKUP($A783,'Sheet1 - Table (1)'!$A$8:$AG$1186,COLUMN(H$7),FALSE)</f>
        <v>EUR</v>
      </c>
      <c r="I783" s="80" t="str">
        <f>VLOOKUP($A783,'Sheet1 - Table (1)'!$A$8:$AG$1186,COLUMN(I$7),FALSE)</f>
        <v>Fonds de placement</v>
      </c>
      <c r="J783" s="80" t="str">
        <f>VLOOKUP($A783,'Sheet1 - Table (1)'!$A$8:$AG$1186,COLUMN(J$7),FALSE)</f>
        <v>Obligation</v>
      </c>
      <c r="K783" s="82">
        <f>VLOOKUP($A783,'Sheet1 - Table (1)'!$A$8:$AG$1186,COLUMN(K$7),FALSE)</f>
        <v>44255</v>
      </c>
      <c r="L783" s="80">
        <f>VLOOKUP($A783,'Sheet1 - Table (1)'!$A$8:$AG$1186,COLUMN(L$7),FALSE)</f>
        <v>93.577088900000007</v>
      </c>
      <c r="M783" s="80" t="str">
        <f>VLOOKUP($A783,'Sheet1 - Table (1)'!$A$8:$AG$1186,COLUMN(M$7),FALSE)</f>
        <v>Retained</v>
      </c>
      <c r="N783" s="80">
        <f>VLOOKUP($A783,'Sheet1 - Table (1)'!$A$8:$AG$1186,COLUMN(N$7),FALSE)</f>
        <v>0</v>
      </c>
      <c r="O783" s="80" t="b">
        <f>VLOOKUP($A783,'Sheet1 - Table (1)'!$A$8:$AG$1186,COLUMN(O$7),FALSE)</f>
        <v>1</v>
      </c>
      <c r="P783" s="80" t="b">
        <f>VLOOKUP($A783,'Sheet1 - Table (1)'!$A$8:$AG$1186,COLUMN(P$7),FALSE)</f>
        <v>1</v>
      </c>
      <c r="Q783" s="80" t="b">
        <f>VLOOKUP($A783,'Sheet1 - Table (1)'!$A$8:$AG$1186,COLUMN(Q$7),FALSE)</f>
        <v>1</v>
      </c>
      <c r="R783" s="80" t="b">
        <f>VLOOKUP($A783,'Sheet1 - Table (1)'!$A$8:$AG$1186,COLUMN(R$7),FALSE)</f>
        <v>1</v>
      </c>
      <c r="S783" s="80" t="b">
        <f>VLOOKUP($A783,'Sheet1 - Table (1)'!$A$8:$AG$1186,COLUMN(S$7),FALSE)</f>
        <v>1</v>
      </c>
      <c r="T783" s="80" t="b">
        <f>VLOOKUP($A783,'Sheet1 - Table (1)'!$A$8:$AG$1186,COLUMN(T$7),FALSE)</f>
        <v>1</v>
      </c>
      <c r="U783" s="80" t="str">
        <f t="shared" si="143"/>
        <v>FR-IT-NE-SP-GE-UK</v>
      </c>
      <c r="V783" s="80" t="str">
        <f>VLOOKUP($A783,'Sheet1 - Table (1)'!$A$8:$AG$1186,COLUMN(V$7)+3,FALSE)</f>
        <v>LU - FCP - Parte 1</v>
      </c>
      <c r="W783" s="80" t="str">
        <f>VLOOKUP(A783,'Sheet1 - Table (1)'!$A$8:$AF$10075,MATCH($W$8,'Sheet1 - Table (1)'!$10:$10,0),FALSE)</f>
        <v>Détermination des Prix Quotidien</v>
      </c>
      <c r="X783" s="80">
        <f>VLOOKUP(A783,'Sheet1 - Table (1)'!$A$8:$AAB$10075,MATCH($X$8,'Sheet1 - Table (1)'!$10:$10,0),FALSE)</f>
        <v>0</v>
      </c>
      <c r="Y783" s="96" t="str">
        <f t="shared" si="145"/>
        <v>Fonds de placement</v>
      </c>
      <c r="Z783" s="96"/>
      <c r="AA783" s="96" t="s">
        <v>1823</v>
      </c>
      <c r="AB783" s="96" t="s">
        <v>2852</v>
      </c>
      <c r="AC783" s="214" t="s">
        <v>140</v>
      </c>
      <c r="AD783" s="214" t="s">
        <v>5104</v>
      </c>
      <c r="AE783" s="96" t="s">
        <v>5104</v>
      </c>
      <c r="AF783" s="246" t="s">
        <v>5104</v>
      </c>
      <c r="AG783" s="96" t="s">
        <v>2857</v>
      </c>
      <c r="AH783" s="96"/>
      <c r="AI783" s="96" t="s">
        <v>79</v>
      </c>
      <c r="AJ783" s="96" t="s">
        <v>140</v>
      </c>
      <c r="AK783" s="96" t="s">
        <v>140</v>
      </c>
      <c r="AL783" s="96" t="s">
        <v>2481</v>
      </c>
      <c r="AM783" s="96" t="str">
        <f t="shared" si="148"/>
        <v>Obligations étrangères</v>
      </c>
      <c r="AN783" s="96"/>
      <c r="AO783" s="96" t="s">
        <v>2852</v>
      </c>
      <c r="AP783" s="96" t="s">
        <v>74</v>
      </c>
      <c r="AQ783" s="96">
        <v>1.71</v>
      </c>
      <c r="AR783" s="101">
        <v>3.95E-2</v>
      </c>
      <c r="AS783" s="101">
        <f t="shared" si="146"/>
        <v>3.3700000000000001E-2</v>
      </c>
      <c r="AT783" s="101"/>
      <c r="AU783" s="101"/>
      <c r="AV783" s="101">
        <v>4.7E-2</v>
      </c>
      <c r="AW783" s="101">
        <v>0.95299999999999996</v>
      </c>
      <c r="AX783" s="101"/>
      <c r="AY783" s="101">
        <v>1</v>
      </c>
      <c r="AZ783" s="101"/>
      <c r="BA783" s="101"/>
      <c r="BB783" s="101"/>
      <c r="BC783" s="101"/>
      <c r="BD783" s="101"/>
      <c r="BE783" s="101"/>
      <c r="BF783" s="101"/>
      <c r="BG783" s="101"/>
      <c r="BH783" s="101"/>
      <c r="BI783" s="101"/>
      <c r="BJ783" s="101"/>
      <c r="BK783" s="101">
        <v>0.43830000000000002</v>
      </c>
      <c r="BL783" s="101">
        <v>0.1159</v>
      </c>
      <c r="BM783" s="101">
        <v>1.46E-2</v>
      </c>
      <c r="BN783" s="101">
        <v>0.38569999999999999</v>
      </c>
      <c r="BO783" s="101">
        <v>2.1000000000000001E-2</v>
      </c>
      <c r="BP783" s="101"/>
      <c r="BQ783" s="101"/>
      <c r="BR783" s="101">
        <v>2.4500000000000001E-2</v>
      </c>
      <c r="BS783" s="96"/>
      <c r="BT783" s="101" t="s">
        <v>1505</v>
      </c>
      <c r="BU783" s="101" t="s">
        <v>1505</v>
      </c>
      <c r="BV783" s="101"/>
      <c r="BW783" s="101">
        <v>1</v>
      </c>
      <c r="BX783" s="96"/>
      <c r="BY783" s="101" t="s">
        <v>1054</v>
      </c>
      <c r="BZ783" s="101" t="str">
        <f t="shared" ref="BZ783:BZ788" si="149">IF(AJ783="Obligations",AP783&amp;" "&amp;AI783&amp;" "&amp;IF(AI783="High Yield",IF(AQ783&lt;2.5,"SHORT",IF(AQ783&gt;4,"LONG","MID")),IF(AQ783&lt;3.5,"SHORT",IF(AQ783&gt;8,"LONG","MID"))),"")</f>
        <v>Courbe Monde High Yield SHORT</v>
      </c>
      <c r="CA783" s="101" t="s">
        <v>4051</v>
      </c>
      <c r="CB783" s="122" t="s">
        <v>3801</v>
      </c>
      <c r="CC783" s="101" t="s">
        <v>4303</v>
      </c>
      <c r="CD783" s="42" t="s">
        <v>4374</v>
      </c>
      <c r="CE783" s="42" t="s">
        <v>4374</v>
      </c>
      <c r="CF783" s="42" t="str">
        <f>IFERROR(VLOOKUP(Funds[[#This Row],[Code ISIN]],[1]GLOBAL!$C$1:$L$27,10,FALSE)," ")</f>
        <v xml:space="preserve"> </v>
      </c>
      <c r="CG783" s="42" t="s">
        <v>4374</v>
      </c>
      <c r="CH783" s="42" t="s">
        <v>4374</v>
      </c>
      <c r="CI783" s="42" t="s">
        <v>4374</v>
      </c>
      <c r="CJ783" s="123">
        <v>43008</v>
      </c>
      <c r="CK783" s="96" t="s">
        <v>4374</v>
      </c>
      <c r="CL783" s="246" t="str">
        <f>VLOOKUP(Funds[[#This Row],[Code ISIN]],'Sheet1 - Table (1)'!$A$10:$AF$110017,MATCH("Funds Liquidity",'Sheet1 - Table (1)'!$10:$10,0),FALSE)</f>
        <v>Jour</v>
      </c>
      <c r="CM783" s="246"/>
      <c r="CN783" s="246" t="s">
        <v>140</v>
      </c>
      <c r="CO783" s="246"/>
      <c r="CP783" s="246"/>
    </row>
    <row r="784" spans="1:94" s="132" customFormat="1">
      <c r="A784" s="80" t="s">
        <v>1977</v>
      </c>
      <c r="B784" s="305">
        <f>IF(ISERROR(VALUE(VLOOKUP($A784,'Sheet1 - Table (1)'!$A$8:$AG$1186,COLUMN(B$7),FALSE))),VLOOKUP(A784,TK_MANQUANTS,2,FALSE),IF(VALUE(VLOOKUP($A784,'Sheet1 - Table (1)'!$A$8:$AG$1186,COLUMN(B$7),FALSE))=0,VLOOKUP(A784,TK_MANQUANTS,2,FALSE),VALUE(VLOOKUP($A784,'Sheet1 - Table (1)'!$A$8:$AG$1186,COLUMN(B$7),FALSE))))</f>
        <v>11963041</v>
      </c>
      <c r="C784" s="80" t="str">
        <f>VLOOKUP($A784,'Sheet1 - Table (1)'!$A$8:$AG$1186,COLUMN(C$7),FALSE)</f>
        <v>Swisscanto (LU) BF Resp Glbl Short Term HY ATH CHF</v>
      </c>
      <c r="D784" s="82">
        <f>VLOOKUP($A784,'Sheet1 - Table (1)'!$A$8:$AG$1186,COLUMN(D$7),FALSE)</f>
        <v>44196</v>
      </c>
      <c r="E784" s="124">
        <f>VLOOKUP($A784,'Sheet1 - Table (1)'!$A$8:$AG$1186,COLUMN(E$7),FALSE)</f>
        <v>1.47</v>
      </c>
      <c r="F784" s="80" t="b">
        <f>VLOOKUP($A784,'Sheet1 - Table (1)'!$A$8:$AG$1186,COLUMN(F$7),FALSE)</f>
        <v>1</v>
      </c>
      <c r="G784" s="80" t="str">
        <f>VLOOKUP($A784,'Sheet1 - Table (1)'!$A$8:$AG$1186,COLUMN(G$7),FALSE)</f>
        <v>Luxembourg</v>
      </c>
      <c r="H784" s="80" t="str">
        <f>VLOOKUP($A784,'Sheet1 - Table (1)'!$A$8:$AG$1186,COLUMN(H$7),FALSE)</f>
        <v>CHF</v>
      </c>
      <c r="I784" s="80" t="str">
        <f>VLOOKUP($A784,'Sheet1 - Table (1)'!$A$8:$AG$1186,COLUMN(I$7),FALSE)</f>
        <v>Fonds de placement</v>
      </c>
      <c r="J784" s="80" t="str">
        <f>VLOOKUP($A784,'Sheet1 - Table (1)'!$A$8:$AG$1186,COLUMN(J$7),FALSE)</f>
        <v>Obligation</v>
      </c>
      <c r="K784" s="82">
        <f>VLOOKUP($A784,'Sheet1 - Table (1)'!$A$8:$AG$1186,COLUMN(K$7),FALSE)</f>
        <v>44255</v>
      </c>
      <c r="L784" s="80">
        <f>VLOOKUP($A784,'Sheet1 - Table (1)'!$A$8:$AG$1186,COLUMN(L$7),FALSE)</f>
        <v>93.577088900000007</v>
      </c>
      <c r="M784" s="80" t="str">
        <f>VLOOKUP($A784,'Sheet1 - Table (1)'!$A$8:$AG$1186,COLUMN(M$7),FALSE)</f>
        <v>Retained</v>
      </c>
      <c r="N784" s="80">
        <f>VLOOKUP($A784,'Sheet1 - Table (1)'!$A$8:$AG$1186,COLUMN(N$7),FALSE)</f>
        <v>0</v>
      </c>
      <c r="O784" s="80" t="b">
        <f>VLOOKUP($A784,'Sheet1 - Table (1)'!$A$8:$AG$1186,COLUMN(O$7),FALSE)</f>
        <v>1</v>
      </c>
      <c r="P784" s="80" t="b">
        <f>VLOOKUP($A784,'Sheet1 - Table (1)'!$A$8:$AG$1186,COLUMN(P$7),FALSE)</f>
        <v>1</v>
      </c>
      <c r="Q784" s="80" t="b">
        <f>VLOOKUP($A784,'Sheet1 - Table (1)'!$A$8:$AG$1186,COLUMN(Q$7),FALSE)</f>
        <v>1</v>
      </c>
      <c r="R784" s="80" t="b">
        <f>VLOOKUP($A784,'Sheet1 - Table (1)'!$A$8:$AG$1186,COLUMN(R$7),FALSE)</f>
        <v>1</v>
      </c>
      <c r="S784" s="80" t="b">
        <f>VLOOKUP($A784,'Sheet1 - Table (1)'!$A$8:$AG$1186,COLUMN(S$7),FALSE)</f>
        <v>1</v>
      </c>
      <c r="T784" s="80" t="b">
        <f>VLOOKUP($A784,'Sheet1 - Table (1)'!$A$8:$AG$1186,COLUMN(T$7),FALSE)</f>
        <v>1</v>
      </c>
      <c r="U784" s="80" t="str">
        <f t="shared" si="143"/>
        <v>FR-IT-NE-SP-GE-UK</v>
      </c>
      <c r="V784" s="80" t="str">
        <f>VLOOKUP($A784,'Sheet1 - Table (1)'!$A$8:$AG$1186,COLUMN(V$7)+3,FALSE)</f>
        <v>LU - FCP - Parte 1</v>
      </c>
      <c r="W784" s="80" t="str">
        <f>VLOOKUP(A784,'Sheet1 - Table (1)'!$A$8:$AF$10075,MATCH($W$8,'Sheet1 - Table (1)'!$10:$10,0),FALSE)</f>
        <v>Détermination des Prix Quotidien</v>
      </c>
      <c r="X784" s="80">
        <f>VLOOKUP(A784,'Sheet1 - Table (1)'!$A$8:$AAB$10075,MATCH($X$8,'Sheet1 - Table (1)'!$10:$10,0),FALSE)</f>
        <v>0</v>
      </c>
      <c r="Y784" s="132" t="str">
        <f t="shared" si="145"/>
        <v>Fonds de placement</v>
      </c>
      <c r="AA784" s="132" t="s">
        <v>1823</v>
      </c>
      <c r="AB784" s="132" t="s">
        <v>2481</v>
      </c>
      <c r="AC784" s="216" t="s">
        <v>140</v>
      </c>
      <c r="AD784" s="216" t="s">
        <v>5104</v>
      </c>
      <c r="AE784" s="132" t="s">
        <v>5104</v>
      </c>
      <c r="AF784" s="246" t="s">
        <v>5104</v>
      </c>
      <c r="AI784" s="132" t="s">
        <v>79</v>
      </c>
      <c r="AJ784" s="132" t="s">
        <v>140</v>
      </c>
      <c r="AK784" s="132" t="s">
        <v>140</v>
      </c>
      <c r="AL784" s="132" t="s">
        <v>2481</v>
      </c>
      <c r="AM784" s="132" t="str">
        <f t="shared" si="148"/>
        <v>Obligations étrangères hedged</v>
      </c>
      <c r="AO784" s="96" t="s">
        <v>2481</v>
      </c>
      <c r="AP784" s="132" t="s">
        <v>74</v>
      </c>
      <c r="AQ784" s="130">
        <f t="shared" ref="AQ784:AR789" si="150">AQ783</f>
        <v>1.71</v>
      </c>
      <c r="AR784" s="138">
        <f t="shared" si="150"/>
        <v>3.95E-2</v>
      </c>
      <c r="AS784" s="138">
        <f t="shared" si="146"/>
        <v>2.4800000000000003E-2</v>
      </c>
      <c r="AT784" s="138">
        <f t="shared" ref="AT784:AW789" si="151">AT783</f>
        <v>0</v>
      </c>
      <c r="AU784" s="138">
        <f t="shared" si="151"/>
        <v>0</v>
      </c>
      <c r="AV784" s="138">
        <f t="shared" si="151"/>
        <v>4.7E-2</v>
      </c>
      <c r="AW784" s="138">
        <f t="shared" si="151"/>
        <v>0.95299999999999996</v>
      </c>
      <c r="AX784" s="126">
        <v>1</v>
      </c>
      <c r="AY784" s="126"/>
      <c r="AZ784" s="126"/>
      <c r="BA784" s="126"/>
      <c r="BB784" s="126"/>
      <c r="BC784" s="126"/>
      <c r="BD784" s="126"/>
      <c r="BE784" s="126"/>
      <c r="BF784" s="126"/>
      <c r="BG784" s="126"/>
      <c r="BH784" s="126"/>
      <c r="BI784" s="126"/>
      <c r="BJ784" s="126"/>
      <c r="BK784" s="138">
        <f t="shared" ref="BK784:BR789" si="152">BK783</f>
        <v>0.43830000000000002</v>
      </c>
      <c r="BL784" s="138">
        <f t="shared" si="152"/>
        <v>0.1159</v>
      </c>
      <c r="BM784" s="138">
        <f t="shared" si="152"/>
        <v>1.46E-2</v>
      </c>
      <c r="BN784" s="138">
        <f t="shared" si="152"/>
        <v>0.38569999999999999</v>
      </c>
      <c r="BO784" s="138">
        <f t="shared" si="152"/>
        <v>2.1000000000000001E-2</v>
      </c>
      <c r="BP784" s="138">
        <f t="shared" si="152"/>
        <v>0</v>
      </c>
      <c r="BQ784" s="138">
        <f t="shared" si="152"/>
        <v>0</v>
      </c>
      <c r="BR784" s="138">
        <f t="shared" si="152"/>
        <v>2.4500000000000001E-2</v>
      </c>
      <c r="BT784" s="126"/>
      <c r="BU784" s="126"/>
      <c r="BV784" s="126"/>
      <c r="BW784" s="138">
        <f t="shared" ref="BW784:BW789" si="153">BW783</f>
        <v>1</v>
      </c>
      <c r="BX784" s="135"/>
      <c r="BY784" s="126"/>
      <c r="BZ784" s="101" t="str">
        <f t="shared" si="149"/>
        <v>Courbe Monde High Yield SHORT</v>
      </c>
      <c r="CA784" s="101" t="s">
        <v>70</v>
      </c>
      <c r="CB784" s="101"/>
      <c r="CC784" s="101" t="s">
        <v>70</v>
      </c>
      <c r="CD784" s="42" t="s">
        <v>4374</v>
      </c>
      <c r="CE784" s="42" t="s">
        <v>4374</v>
      </c>
      <c r="CF784" s="42" t="str">
        <f>IFERROR(VLOOKUP(Funds[[#This Row],[Code ISIN]],[1]GLOBAL!$C$1:$L$27,10,FALSE)," ")</f>
        <v xml:space="preserve"> </v>
      </c>
      <c r="CG784" s="42" t="s">
        <v>4374</v>
      </c>
      <c r="CH784" s="42" t="s">
        <v>4374</v>
      </c>
      <c r="CI784" s="42" t="s">
        <v>4374</v>
      </c>
      <c r="CJ784" s="136">
        <f t="shared" ref="CJ784:CJ789" si="154">CJ783</f>
        <v>43008</v>
      </c>
      <c r="CK784" s="96" t="s">
        <v>4374</v>
      </c>
      <c r="CL784" s="246" t="str">
        <f>VLOOKUP(Funds[[#This Row],[Code ISIN]],'Sheet1 - Table (1)'!$A$10:$AF$110017,MATCH("Funds Liquidity",'Sheet1 - Table (1)'!$10:$10,0),FALSE)</f>
        <v>Jour</v>
      </c>
      <c r="CM784" s="246"/>
      <c r="CN784" s="246"/>
      <c r="CO784" s="246"/>
      <c r="CP784" s="246"/>
    </row>
    <row r="785" spans="1:94" s="132" customFormat="1">
      <c r="A785" s="80" t="s">
        <v>146</v>
      </c>
      <c r="B785" s="305">
        <f>IF(ISERROR(VALUE(VLOOKUP($A785,'Sheet1 - Table (1)'!$A$8:$AG$1186,COLUMN(B$7),FALSE))),VLOOKUP(A785,TK_MANQUANTS,2,FALSE),IF(VALUE(VLOOKUP($A785,'Sheet1 - Table (1)'!$A$8:$AG$1186,COLUMN(B$7),FALSE))=0,VLOOKUP(A785,TK_MANQUANTS,2,FALSE),VALUE(VLOOKUP($A785,'Sheet1 - Table (1)'!$A$8:$AG$1186,COLUMN(B$7),FALSE))))</f>
        <v>20261061</v>
      </c>
      <c r="C785" s="80" t="str">
        <f>VLOOKUP($A785,'Sheet1 - Table (1)'!$A$8:$AG$1186,COLUMN(C$7),FALSE)</f>
        <v>Swisscanto (LU) BF Resp Glbl Short Term HY GTH CHF</v>
      </c>
      <c r="D785" s="82">
        <f>VLOOKUP($A785,'Sheet1 - Table (1)'!$A$8:$AG$1186,COLUMN(D$7),FALSE)</f>
        <v>44196</v>
      </c>
      <c r="E785" s="124">
        <f>VLOOKUP($A785,'Sheet1 - Table (1)'!$A$8:$AG$1186,COLUMN(E$7),FALSE)</f>
        <v>0.57999999999999996</v>
      </c>
      <c r="F785" s="80" t="b">
        <f>VLOOKUP($A785,'Sheet1 - Table (1)'!$A$8:$AG$1186,COLUMN(F$7),FALSE)</f>
        <v>1</v>
      </c>
      <c r="G785" s="80" t="str">
        <f>VLOOKUP($A785,'Sheet1 - Table (1)'!$A$8:$AG$1186,COLUMN(G$7),FALSE)</f>
        <v>Luxembourg</v>
      </c>
      <c r="H785" s="80" t="str">
        <f>VLOOKUP($A785,'Sheet1 - Table (1)'!$A$8:$AG$1186,COLUMN(H$7),FALSE)</f>
        <v>CHF</v>
      </c>
      <c r="I785" s="80" t="str">
        <f>VLOOKUP($A785,'Sheet1 - Table (1)'!$A$8:$AG$1186,COLUMN(I$7),FALSE)</f>
        <v>Fonds de placement</v>
      </c>
      <c r="J785" s="80" t="str">
        <f>VLOOKUP($A785,'Sheet1 - Table (1)'!$A$8:$AG$1186,COLUMN(J$7),FALSE)</f>
        <v>Obligation</v>
      </c>
      <c r="K785" s="82">
        <f>VLOOKUP($A785,'Sheet1 - Table (1)'!$A$8:$AG$1186,COLUMN(K$7),FALSE)</f>
        <v>44255</v>
      </c>
      <c r="L785" s="80">
        <f>VLOOKUP($A785,'Sheet1 - Table (1)'!$A$8:$AG$1186,COLUMN(L$7),FALSE)</f>
        <v>93.577088900000007</v>
      </c>
      <c r="M785" s="80" t="str">
        <f>VLOOKUP($A785,'Sheet1 - Table (1)'!$A$8:$AG$1186,COLUMN(M$7),FALSE)</f>
        <v>Retained</v>
      </c>
      <c r="N785" s="80">
        <f>VLOOKUP($A785,'Sheet1 - Table (1)'!$A$8:$AG$1186,COLUMN(N$7),FALSE)</f>
        <v>0</v>
      </c>
      <c r="O785" s="80" t="b">
        <f>VLOOKUP($A785,'Sheet1 - Table (1)'!$A$8:$AG$1186,COLUMN(O$7),FALSE)</f>
        <v>1</v>
      </c>
      <c r="P785" s="80" t="b">
        <f>VLOOKUP($A785,'Sheet1 - Table (1)'!$A$8:$AG$1186,COLUMN(P$7),FALSE)</f>
        <v>1</v>
      </c>
      <c r="Q785" s="80" t="b">
        <f>VLOOKUP($A785,'Sheet1 - Table (1)'!$A$8:$AG$1186,COLUMN(Q$7),FALSE)</f>
        <v>1</v>
      </c>
      <c r="R785" s="80" t="b">
        <f>VLOOKUP($A785,'Sheet1 - Table (1)'!$A$8:$AG$1186,COLUMN(R$7),FALSE)</f>
        <v>1</v>
      </c>
      <c r="S785" s="80" t="b">
        <f>VLOOKUP($A785,'Sheet1 - Table (1)'!$A$8:$AG$1186,COLUMN(S$7),FALSE)</f>
        <v>1</v>
      </c>
      <c r="T785" s="80" t="b">
        <f>VLOOKUP($A785,'Sheet1 - Table (1)'!$A$8:$AG$1186,COLUMN(T$7),FALSE)</f>
        <v>1</v>
      </c>
      <c r="U785" s="80" t="str">
        <f t="shared" si="143"/>
        <v>FR-IT-NE-SP-GE-UK</v>
      </c>
      <c r="V785" s="80" t="str">
        <f>VLOOKUP($A785,'Sheet1 - Table (1)'!$A$8:$AG$1186,COLUMN(V$7)+3,FALSE)</f>
        <v>LU - FCP - Parte 1</v>
      </c>
      <c r="W785" s="80" t="str">
        <f>VLOOKUP(A785,'Sheet1 - Table (1)'!$A$8:$AF$10075,MATCH($W$8,'Sheet1 - Table (1)'!$10:$10,0),FALSE)</f>
        <v>Détermination des Prix Quotidien</v>
      </c>
      <c r="X785" s="80">
        <f>VLOOKUP(A785,'Sheet1 - Table (1)'!$A$8:$AAB$10075,MATCH($X$8,'Sheet1 - Table (1)'!$10:$10,0),FALSE)</f>
        <v>0</v>
      </c>
      <c r="Y785" s="96" t="str">
        <f t="shared" si="145"/>
        <v>Fonds de placement</v>
      </c>
      <c r="Z785" s="96"/>
      <c r="AA785" s="96" t="s">
        <v>1823</v>
      </c>
      <c r="AB785" s="96" t="s">
        <v>2852</v>
      </c>
      <c r="AC785" s="214" t="s">
        <v>140</v>
      </c>
      <c r="AD785" s="214" t="s">
        <v>5104</v>
      </c>
      <c r="AE785" s="96" t="s">
        <v>5104</v>
      </c>
      <c r="AF785" s="246" t="s">
        <v>5104</v>
      </c>
      <c r="AG785" s="96" t="s">
        <v>79</v>
      </c>
      <c r="AH785" s="96"/>
      <c r="AI785" s="96" t="s">
        <v>79</v>
      </c>
      <c r="AJ785" s="96" t="s">
        <v>140</v>
      </c>
      <c r="AK785" s="96" t="s">
        <v>140</v>
      </c>
      <c r="AL785" s="96" t="s">
        <v>2481</v>
      </c>
      <c r="AM785" s="96" t="str">
        <f t="shared" si="148"/>
        <v>Obligations étrangères hedged</v>
      </c>
      <c r="AN785" s="96"/>
      <c r="AO785" s="96" t="s">
        <v>2852</v>
      </c>
      <c r="AP785" s="96" t="s">
        <v>74</v>
      </c>
      <c r="AQ785" s="130">
        <f t="shared" si="150"/>
        <v>1.71</v>
      </c>
      <c r="AR785" s="138">
        <f t="shared" si="150"/>
        <v>3.95E-2</v>
      </c>
      <c r="AS785" s="138">
        <f t="shared" si="146"/>
        <v>3.3700000000000001E-2</v>
      </c>
      <c r="AT785" s="138">
        <f t="shared" si="151"/>
        <v>0</v>
      </c>
      <c r="AU785" s="138">
        <f t="shared" si="151"/>
        <v>0</v>
      </c>
      <c r="AV785" s="138">
        <f t="shared" si="151"/>
        <v>4.7E-2</v>
      </c>
      <c r="AW785" s="138">
        <f t="shared" si="151"/>
        <v>0.95299999999999996</v>
      </c>
      <c r="AX785" s="101">
        <v>1</v>
      </c>
      <c r="AY785" s="101"/>
      <c r="AZ785" s="101"/>
      <c r="BA785" s="101"/>
      <c r="BB785" s="101"/>
      <c r="BC785" s="101"/>
      <c r="BD785" s="101"/>
      <c r="BE785" s="101"/>
      <c r="BF785" s="101"/>
      <c r="BG785" s="101"/>
      <c r="BH785" s="101"/>
      <c r="BI785" s="101"/>
      <c r="BJ785" s="101"/>
      <c r="BK785" s="138">
        <f t="shared" si="152"/>
        <v>0.43830000000000002</v>
      </c>
      <c r="BL785" s="138">
        <f t="shared" si="152"/>
        <v>0.1159</v>
      </c>
      <c r="BM785" s="138">
        <f t="shared" si="152"/>
        <v>1.46E-2</v>
      </c>
      <c r="BN785" s="138">
        <f t="shared" si="152"/>
        <v>0.38569999999999999</v>
      </c>
      <c r="BO785" s="138">
        <f t="shared" si="152"/>
        <v>2.1000000000000001E-2</v>
      </c>
      <c r="BP785" s="138">
        <f t="shared" si="152"/>
        <v>0</v>
      </c>
      <c r="BQ785" s="138">
        <f t="shared" si="152"/>
        <v>0</v>
      </c>
      <c r="BR785" s="138">
        <f t="shared" si="152"/>
        <v>2.4500000000000001E-2</v>
      </c>
      <c r="BS785" s="96"/>
      <c r="BT785" s="101" t="s">
        <v>1505</v>
      </c>
      <c r="BU785" s="101" t="s">
        <v>1505</v>
      </c>
      <c r="BV785" s="101"/>
      <c r="BW785" s="138">
        <f t="shared" si="153"/>
        <v>1</v>
      </c>
      <c r="BX785" s="96"/>
      <c r="BY785" s="101" t="s">
        <v>1432</v>
      </c>
      <c r="BZ785" s="101" t="str">
        <f t="shared" si="149"/>
        <v>Courbe Monde High Yield SHORT</v>
      </c>
      <c r="CA785" s="101" t="s">
        <v>4051</v>
      </c>
      <c r="CB785" s="122" t="s">
        <v>3802</v>
      </c>
      <c r="CC785" s="101" t="s">
        <v>4294</v>
      </c>
      <c r="CD785" s="42" t="s">
        <v>4374</v>
      </c>
      <c r="CE785" s="42" t="s">
        <v>4374</v>
      </c>
      <c r="CF785" s="42" t="str">
        <f>IFERROR(VLOOKUP(Funds[[#This Row],[Code ISIN]],[1]GLOBAL!$C$1:$L$27,10,FALSE)," ")</f>
        <v xml:space="preserve"> </v>
      </c>
      <c r="CG785" s="42" t="s">
        <v>4374</v>
      </c>
      <c r="CH785" s="42" t="s">
        <v>4374</v>
      </c>
      <c r="CI785" s="42" t="s">
        <v>4374</v>
      </c>
      <c r="CJ785" s="136">
        <f t="shared" si="154"/>
        <v>43008</v>
      </c>
      <c r="CK785" s="96" t="s">
        <v>4374</v>
      </c>
      <c r="CL785" s="246" t="str">
        <f>VLOOKUP(Funds[[#This Row],[Code ISIN]],'Sheet1 - Table (1)'!$A$10:$AF$110017,MATCH("Funds Liquidity",'Sheet1 - Table (1)'!$10:$10,0),FALSE)</f>
        <v>Jour</v>
      </c>
      <c r="CM785" s="246"/>
      <c r="CN785" s="246"/>
      <c r="CO785" s="246" t="s">
        <v>79</v>
      </c>
      <c r="CP785" s="246"/>
    </row>
    <row r="786" spans="1:94" s="132" customFormat="1">
      <c r="A786" s="80" t="s">
        <v>304</v>
      </c>
      <c r="B786" s="305">
        <f>IF(ISERROR(VALUE(VLOOKUP($A786,'Sheet1 - Table (1)'!$A$8:$AG$1186,COLUMN(B$7),FALSE))),VLOOKUP(A786,TK_MANQUANTS,2,FALSE),IF(VALUE(VLOOKUP($A786,'Sheet1 - Table (1)'!$A$8:$AG$1186,COLUMN(B$7),FALSE))=0,VLOOKUP(A786,TK_MANQUANTS,2,FALSE),VALUE(VLOOKUP($A786,'Sheet1 - Table (1)'!$A$8:$AG$1186,COLUMN(B$7),FALSE))))</f>
        <v>11963062</v>
      </c>
      <c r="C786" s="80" t="str">
        <f>VLOOKUP($A786,'Sheet1 - Table (1)'!$A$8:$AG$1186,COLUMN(C$7),FALSE)</f>
        <v>Swisscanto (LU) BF Resp Glbl Short Term HY ATH EUR</v>
      </c>
      <c r="D786" s="82">
        <f>VLOOKUP($A786,'Sheet1 - Table (1)'!$A$8:$AG$1186,COLUMN(D$7),FALSE)</f>
        <v>44196</v>
      </c>
      <c r="E786" s="124">
        <f>VLOOKUP($A786,'Sheet1 - Table (1)'!$A$8:$AG$1186,COLUMN(E$7),FALSE)</f>
        <v>1.47</v>
      </c>
      <c r="F786" s="80" t="b">
        <f>VLOOKUP($A786,'Sheet1 - Table (1)'!$A$8:$AG$1186,COLUMN(F$7),FALSE)</f>
        <v>1</v>
      </c>
      <c r="G786" s="80" t="str">
        <f>VLOOKUP($A786,'Sheet1 - Table (1)'!$A$8:$AG$1186,COLUMN(G$7),FALSE)</f>
        <v>Luxembourg</v>
      </c>
      <c r="H786" s="80" t="str">
        <f>VLOOKUP($A786,'Sheet1 - Table (1)'!$A$8:$AG$1186,COLUMN(H$7),FALSE)</f>
        <v>EUR</v>
      </c>
      <c r="I786" s="80" t="str">
        <f>VLOOKUP($A786,'Sheet1 - Table (1)'!$A$8:$AG$1186,COLUMN(I$7),FALSE)</f>
        <v>Fonds de placement</v>
      </c>
      <c r="J786" s="80" t="str">
        <f>VLOOKUP($A786,'Sheet1 - Table (1)'!$A$8:$AG$1186,COLUMN(J$7),FALSE)</f>
        <v>Obligation</v>
      </c>
      <c r="K786" s="82">
        <f>VLOOKUP($A786,'Sheet1 - Table (1)'!$A$8:$AG$1186,COLUMN(K$7),FALSE)</f>
        <v>44255</v>
      </c>
      <c r="L786" s="80">
        <f>VLOOKUP($A786,'Sheet1 - Table (1)'!$A$8:$AG$1186,COLUMN(L$7),FALSE)</f>
        <v>93.577088900000007</v>
      </c>
      <c r="M786" s="80" t="str">
        <f>VLOOKUP($A786,'Sheet1 - Table (1)'!$A$8:$AG$1186,COLUMN(M$7),FALSE)</f>
        <v>Retained</v>
      </c>
      <c r="N786" s="80">
        <f>VLOOKUP($A786,'Sheet1 - Table (1)'!$A$8:$AG$1186,COLUMN(N$7),FALSE)</f>
        <v>0</v>
      </c>
      <c r="O786" s="80" t="b">
        <f>VLOOKUP($A786,'Sheet1 - Table (1)'!$A$8:$AG$1186,COLUMN(O$7),FALSE)</f>
        <v>1</v>
      </c>
      <c r="P786" s="80" t="b">
        <f>VLOOKUP($A786,'Sheet1 - Table (1)'!$A$8:$AG$1186,COLUMN(P$7),FALSE)</f>
        <v>1</v>
      </c>
      <c r="Q786" s="80" t="b">
        <f>VLOOKUP($A786,'Sheet1 - Table (1)'!$A$8:$AG$1186,COLUMN(Q$7),FALSE)</f>
        <v>1</v>
      </c>
      <c r="R786" s="80" t="b">
        <f>VLOOKUP($A786,'Sheet1 - Table (1)'!$A$8:$AG$1186,COLUMN(R$7),FALSE)</f>
        <v>1</v>
      </c>
      <c r="S786" s="80" t="b">
        <f>VLOOKUP($A786,'Sheet1 - Table (1)'!$A$8:$AG$1186,COLUMN(S$7),FALSE)</f>
        <v>1</v>
      </c>
      <c r="T786" s="80" t="b">
        <f>VLOOKUP($A786,'Sheet1 - Table (1)'!$A$8:$AG$1186,COLUMN(T$7),FALSE)</f>
        <v>1</v>
      </c>
      <c r="U786" s="80" t="str">
        <f t="shared" si="143"/>
        <v>FR-IT-NE-SP-GE-UK</v>
      </c>
      <c r="V786" s="80" t="str">
        <f>VLOOKUP($A786,'Sheet1 - Table (1)'!$A$8:$AG$1186,COLUMN(V$7)+3,FALSE)</f>
        <v>LU - FCP - Parte 1</v>
      </c>
      <c r="W786" s="80" t="str">
        <f>VLOOKUP(A786,'Sheet1 - Table (1)'!$A$8:$AF$10075,MATCH($W$8,'Sheet1 - Table (1)'!$10:$10,0),FALSE)</f>
        <v>Détermination des Prix Quotidien</v>
      </c>
      <c r="X786" s="80">
        <f>VLOOKUP(A786,'Sheet1 - Table (1)'!$A$8:$AAB$10075,MATCH($X$8,'Sheet1 - Table (1)'!$10:$10,0),FALSE)</f>
        <v>0</v>
      </c>
      <c r="Y786" s="96" t="str">
        <f t="shared" si="145"/>
        <v>Fonds de placement</v>
      </c>
      <c r="Z786" s="96"/>
      <c r="AA786" s="96" t="s">
        <v>1823</v>
      </c>
      <c r="AB786" s="96" t="s">
        <v>2481</v>
      </c>
      <c r="AC786" s="214" t="s">
        <v>140</v>
      </c>
      <c r="AD786" s="214" t="s">
        <v>5104</v>
      </c>
      <c r="AE786" s="96" t="s">
        <v>5104</v>
      </c>
      <c r="AF786" s="246" t="s">
        <v>5104</v>
      </c>
      <c r="AG786" s="96"/>
      <c r="AH786" s="96"/>
      <c r="AI786" s="96" t="s">
        <v>79</v>
      </c>
      <c r="AJ786" s="96" t="s">
        <v>140</v>
      </c>
      <c r="AK786" s="96" t="s">
        <v>140</v>
      </c>
      <c r="AL786" s="96" t="s">
        <v>2481</v>
      </c>
      <c r="AM786" s="96" t="str">
        <f t="shared" si="148"/>
        <v>Obligations étrangères</v>
      </c>
      <c r="AN786" s="96"/>
      <c r="AO786" s="96" t="s">
        <v>2481</v>
      </c>
      <c r="AP786" s="96" t="s">
        <v>74</v>
      </c>
      <c r="AQ786" s="130">
        <f t="shared" si="150"/>
        <v>1.71</v>
      </c>
      <c r="AR786" s="138">
        <f t="shared" si="150"/>
        <v>3.95E-2</v>
      </c>
      <c r="AS786" s="138">
        <f t="shared" si="146"/>
        <v>2.4800000000000003E-2</v>
      </c>
      <c r="AT786" s="138">
        <f t="shared" si="151"/>
        <v>0</v>
      </c>
      <c r="AU786" s="138">
        <f t="shared" si="151"/>
        <v>0</v>
      </c>
      <c r="AV786" s="138">
        <f t="shared" si="151"/>
        <v>4.7E-2</v>
      </c>
      <c r="AW786" s="138">
        <f t="shared" si="151"/>
        <v>0.95299999999999996</v>
      </c>
      <c r="AX786" s="101"/>
      <c r="AY786" s="101">
        <v>1</v>
      </c>
      <c r="AZ786" s="101"/>
      <c r="BA786" s="101"/>
      <c r="BB786" s="101"/>
      <c r="BC786" s="101"/>
      <c r="BD786" s="101"/>
      <c r="BE786" s="101"/>
      <c r="BF786" s="101"/>
      <c r="BG786" s="101"/>
      <c r="BH786" s="101"/>
      <c r="BI786" s="101"/>
      <c r="BJ786" s="101"/>
      <c r="BK786" s="138">
        <f t="shared" si="152"/>
        <v>0.43830000000000002</v>
      </c>
      <c r="BL786" s="138">
        <f t="shared" si="152"/>
        <v>0.1159</v>
      </c>
      <c r="BM786" s="138">
        <f t="shared" si="152"/>
        <v>1.46E-2</v>
      </c>
      <c r="BN786" s="138">
        <f t="shared" si="152"/>
        <v>0.38569999999999999</v>
      </c>
      <c r="BO786" s="138">
        <f t="shared" si="152"/>
        <v>2.1000000000000001E-2</v>
      </c>
      <c r="BP786" s="138">
        <f t="shared" si="152"/>
        <v>0</v>
      </c>
      <c r="BQ786" s="138">
        <f t="shared" si="152"/>
        <v>0</v>
      </c>
      <c r="BR786" s="138">
        <f t="shared" si="152"/>
        <v>2.4500000000000001E-2</v>
      </c>
      <c r="BS786" s="96"/>
      <c r="BT786" s="96"/>
      <c r="BU786" s="96"/>
      <c r="BV786" s="101"/>
      <c r="BW786" s="138">
        <f t="shared" si="153"/>
        <v>1</v>
      </c>
      <c r="BX786" s="96"/>
      <c r="BY786" s="96"/>
      <c r="BZ786" s="101" t="str">
        <f t="shared" si="149"/>
        <v>Courbe Monde High Yield SHORT</v>
      </c>
      <c r="CA786" s="101" t="s">
        <v>70</v>
      </c>
      <c r="CB786" s="101"/>
      <c r="CC786" s="101" t="s">
        <v>70</v>
      </c>
      <c r="CD786" s="42" t="s">
        <v>4374</v>
      </c>
      <c r="CE786" s="42" t="s">
        <v>4374</v>
      </c>
      <c r="CF786" s="42" t="str">
        <f>IFERROR(VLOOKUP(Funds[[#This Row],[Code ISIN]],[1]GLOBAL!$C$1:$L$27,10,FALSE)," ")</f>
        <v xml:space="preserve"> </v>
      </c>
      <c r="CG786" s="42" t="s">
        <v>4374</v>
      </c>
      <c r="CH786" s="42" t="s">
        <v>4374</v>
      </c>
      <c r="CI786" s="42" t="s">
        <v>4374</v>
      </c>
      <c r="CJ786" s="136">
        <f t="shared" si="154"/>
        <v>43008</v>
      </c>
      <c r="CK786" s="96" t="s">
        <v>4374</v>
      </c>
      <c r="CL786" s="246" t="str">
        <f>VLOOKUP(Funds[[#This Row],[Code ISIN]],'Sheet1 - Table (1)'!$A$10:$AF$110017,MATCH("Funds Liquidity",'Sheet1 - Table (1)'!$10:$10,0),FALSE)</f>
        <v>Jour</v>
      </c>
      <c r="CM786" s="246"/>
      <c r="CN786" s="246"/>
      <c r="CO786" s="246"/>
      <c r="CP786" s="246"/>
    </row>
    <row r="787" spans="1:94" s="132" customFormat="1">
      <c r="A787" s="80" t="s">
        <v>307</v>
      </c>
      <c r="B787" s="305">
        <f>IF(ISERROR(VALUE(VLOOKUP($A787,'Sheet1 - Table (1)'!$A$8:$AG$1186,COLUMN(B$7),FALSE))),VLOOKUP(A787,TK_MANQUANTS,2,FALSE),IF(VALUE(VLOOKUP($A787,'Sheet1 - Table (1)'!$A$8:$AG$1186,COLUMN(B$7),FALSE))=0,VLOOKUP(A787,TK_MANQUANTS,2,FALSE),VALUE(VLOOKUP($A787,'Sheet1 - Table (1)'!$A$8:$AG$1186,COLUMN(B$7),FALSE))))</f>
        <v>20856876</v>
      </c>
      <c r="C787" s="80" t="str">
        <f>VLOOKUP($A787,'Sheet1 - Table (1)'!$A$8:$AG$1186,COLUMN(C$7),FALSE)</f>
        <v>Swisscanto (LU) BF Resp Glbl Short Term HY GT</v>
      </c>
      <c r="D787" s="82">
        <f>VLOOKUP($A787,'Sheet1 - Table (1)'!$A$8:$AG$1186,COLUMN(D$7),FALSE)</f>
        <v>44196</v>
      </c>
      <c r="E787" s="124">
        <f>VLOOKUP($A787,'Sheet1 - Table (1)'!$A$8:$AG$1186,COLUMN(E$7),FALSE)</f>
        <v>0.57999999999999996</v>
      </c>
      <c r="F787" s="80" t="b">
        <f>VLOOKUP($A787,'Sheet1 - Table (1)'!$A$8:$AG$1186,COLUMN(F$7),FALSE)</f>
        <v>1</v>
      </c>
      <c r="G787" s="80" t="str">
        <f>VLOOKUP($A787,'Sheet1 - Table (1)'!$A$8:$AG$1186,COLUMN(G$7),FALSE)</f>
        <v>Luxembourg</v>
      </c>
      <c r="H787" s="80" t="str">
        <f>VLOOKUP($A787,'Sheet1 - Table (1)'!$A$8:$AG$1186,COLUMN(H$7),FALSE)</f>
        <v>USD</v>
      </c>
      <c r="I787" s="80" t="str">
        <f>VLOOKUP($A787,'Sheet1 - Table (1)'!$A$8:$AG$1186,COLUMN(I$7),FALSE)</f>
        <v>Fonds de placement</v>
      </c>
      <c r="J787" s="80" t="str">
        <f>VLOOKUP($A787,'Sheet1 - Table (1)'!$A$8:$AG$1186,COLUMN(J$7),FALSE)</f>
        <v>Obligation</v>
      </c>
      <c r="K787" s="82">
        <f>VLOOKUP($A787,'Sheet1 - Table (1)'!$A$8:$AG$1186,COLUMN(K$7),FALSE)</f>
        <v>44255</v>
      </c>
      <c r="L787" s="80">
        <f>VLOOKUP($A787,'Sheet1 - Table (1)'!$A$8:$AG$1186,COLUMN(L$7),FALSE)</f>
        <v>93.577088900000007</v>
      </c>
      <c r="M787" s="80" t="str">
        <f>VLOOKUP($A787,'Sheet1 - Table (1)'!$A$8:$AG$1186,COLUMN(M$7),FALSE)</f>
        <v>Retained</v>
      </c>
      <c r="N787" s="80">
        <f>VLOOKUP($A787,'Sheet1 - Table (1)'!$A$8:$AG$1186,COLUMN(N$7),FALSE)</f>
        <v>0</v>
      </c>
      <c r="O787" s="80" t="b">
        <f>VLOOKUP($A787,'Sheet1 - Table (1)'!$A$8:$AG$1186,COLUMN(O$7),FALSE)</f>
        <v>1</v>
      </c>
      <c r="P787" s="80" t="b">
        <f>VLOOKUP($A787,'Sheet1 - Table (1)'!$A$8:$AG$1186,COLUMN(P$7),FALSE)</f>
        <v>1</v>
      </c>
      <c r="Q787" s="80" t="b">
        <f>VLOOKUP($A787,'Sheet1 - Table (1)'!$A$8:$AG$1186,COLUMN(Q$7),FALSE)</f>
        <v>1</v>
      </c>
      <c r="R787" s="80" t="b">
        <f>VLOOKUP($A787,'Sheet1 - Table (1)'!$A$8:$AG$1186,COLUMN(R$7),FALSE)</f>
        <v>1</v>
      </c>
      <c r="S787" s="80" t="b">
        <f>VLOOKUP($A787,'Sheet1 - Table (1)'!$A$8:$AG$1186,COLUMN(S$7),FALSE)</f>
        <v>1</v>
      </c>
      <c r="T787" s="80" t="b">
        <f>VLOOKUP($A787,'Sheet1 - Table (1)'!$A$8:$AG$1186,COLUMN(T$7),FALSE)</f>
        <v>1</v>
      </c>
      <c r="U787" s="80" t="str">
        <f t="shared" si="143"/>
        <v>FR-IT-NE-SP-GE-UK</v>
      </c>
      <c r="V787" s="80" t="str">
        <f>VLOOKUP($A787,'Sheet1 - Table (1)'!$A$8:$AG$1186,COLUMN(V$7)+3,FALSE)</f>
        <v>LU - FCP - Parte 1</v>
      </c>
      <c r="W787" s="80" t="str">
        <f>VLOOKUP(A787,'Sheet1 - Table (1)'!$A$8:$AF$10075,MATCH($W$8,'Sheet1 - Table (1)'!$10:$10,0),FALSE)</f>
        <v>Détermination des Prix Quotidien</v>
      </c>
      <c r="X787" s="80">
        <f>VLOOKUP(A787,'Sheet1 - Table (1)'!$A$8:$AAB$10075,MATCH($X$8,'Sheet1 - Table (1)'!$10:$10,0),FALSE)</f>
        <v>0</v>
      </c>
      <c r="Y787" s="96" t="str">
        <f t="shared" si="145"/>
        <v>Fonds de placement</v>
      </c>
      <c r="Z787" s="96"/>
      <c r="AA787" s="96" t="s">
        <v>1823</v>
      </c>
      <c r="AB787" s="96" t="s">
        <v>2481</v>
      </c>
      <c r="AC787" s="214" t="s">
        <v>140</v>
      </c>
      <c r="AD787" s="214" t="s">
        <v>5104</v>
      </c>
      <c r="AE787" s="96" t="s">
        <v>5104</v>
      </c>
      <c r="AF787" s="246" t="s">
        <v>5104</v>
      </c>
      <c r="AG787" s="96"/>
      <c r="AH787" s="96"/>
      <c r="AI787" s="96" t="s">
        <v>79</v>
      </c>
      <c r="AJ787" s="96" t="s">
        <v>140</v>
      </c>
      <c r="AK787" s="96" t="s">
        <v>140</v>
      </c>
      <c r="AL787" s="96" t="s">
        <v>2481</v>
      </c>
      <c r="AM787" s="96" t="str">
        <f t="shared" si="148"/>
        <v>Obligations étrangères</v>
      </c>
      <c r="AN787" s="96"/>
      <c r="AO787" s="96" t="s">
        <v>2481</v>
      </c>
      <c r="AP787" s="96" t="s">
        <v>74</v>
      </c>
      <c r="AQ787" s="130">
        <f t="shared" si="150"/>
        <v>1.71</v>
      </c>
      <c r="AR787" s="138">
        <f t="shared" si="150"/>
        <v>3.95E-2</v>
      </c>
      <c r="AS787" s="138">
        <f t="shared" si="146"/>
        <v>3.3700000000000001E-2</v>
      </c>
      <c r="AT787" s="138">
        <f t="shared" si="151"/>
        <v>0</v>
      </c>
      <c r="AU787" s="138">
        <f t="shared" si="151"/>
        <v>0</v>
      </c>
      <c r="AV787" s="138">
        <f t="shared" si="151"/>
        <v>4.7E-2</v>
      </c>
      <c r="AW787" s="138">
        <f t="shared" si="151"/>
        <v>0.95299999999999996</v>
      </c>
      <c r="AX787" s="101"/>
      <c r="AY787" s="101"/>
      <c r="AZ787" s="101"/>
      <c r="BA787" s="101"/>
      <c r="BB787" s="101">
        <v>1</v>
      </c>
      <c r="BC787" s="101"/>
      <c r="BD787" s="101"/>
      <c r="BE787" s="101"/>
      <c r="BF787" s="101"/>
      <c r="BG787" s="101"/>
      <c r="BH787" s="101"/>
      <c r="BI787" s="101"/>
      <c r="BJ787" s="101"/>
      <c r="BK787" s="138">
        <f t="shared" si="152"/>
        <v>0.43830000000000002</v>
      </c>
      <c r="BL787" s="138">
        <f t="shared" si="152"/>
        <v>0.1159</v>
      </c>
      <c r="BM787" s="138">
        <f t="shared" si="152"/>
        <v>1.46E-2</v>
      </c>
      <c r="BN787" s="138">
        <f t="shared" si="152"/>
        <v>0.38569999999999999</v>
      </c>
      <c r="BO787" s="138">
        <f t="shared" si="152"/>
        <v>2.1000000000000001E-2</v>
      </c>
      <c r="BP787" s="138">
        <f t="shared" si="152"/>
        <v>0</v>
      </c>
      <c r="BQ787" s="138">
        <f t="shared" si="152"/>
        <v>0</v>
      </c>
      <c r="BR787" s="138">
        <f t="shared" si="152"/>
        <v>2.4500000000000001E-2</v>
      </c>
      <c r="BS787" s="96"/>
      <c r="BT787" s="96"/>
      <c r="BU787" s="96"/>
      <c r="BV787" s="101"/>
      <c r="BW787" s="138">
        <f t="shared" si="153"/>
        <v>1</v>
      </c>
      <c r="BX787" s="96"/>
      <c r="BY787" s="101" t="s">
        <v>1054</v>
      </c>
      <c r="BZ787" s="101" t="str">
        <f t="shared" si="149"/>
        <v>Courbe Monde High Yield SHORT</v>
      </c>
      <c r="CA787" s="101" t="s">
        <v>70</v>
      </c>
      <c r="CB787" s="101"/>
      <c r="CC787" s="101" t="s">
        <v>70</v>
      </c>
      <c r="CD787" s="42" t="s">
        <v>4374</v>
      </c>
      <c r="CE787" s="42" t="s">
        <v>4374</v>
      </c>
      <c r="CF787" s="42" t="str">
        <f>IFERROR(VLOOKUP(Funds[[#This Row],[Code ISIN]],[1]GLOBAL!$C$1:$L$27,10,FALSE)," ")</f>
        <v xml:space="preserve"> </v>
      </c>
      <c r="CG787" s="42" t="s">
        <v>4374</v>
      </c>
      <c r="CH787" s="42" t="s">
        <v>4374</v>
      </c>
      <c r="CI787" s="42" t="s">
        <v>4374</v>
      </c>
      <c r="CJ787" s="136">
        <f t="shared" si="154"/>
        <v>43008</v>
      </c>
      <c r="CK787" s="96" t="s">
        <v>4374</v>
      </c>
      <c r="CL787" s="246" t="str">
        <f>VLOOKUP(Funds[[#This Row],[Code ISIN]],'Sheet1 - Table (1)'!$A$10:$AF$110017,MATCH("Funds Liquidity",'Sheet1 - Table (1)'!$10:$10,0),FALSE)</f>
        <v>Jour</v>
      </c>
      <c r="CM787" s="246"/>
      <c r="CN787" s="246"/>
      <c r="CO787" s="246"/>
      <c r="CP787" s="246"/>
    </row>
    <row r="788" spans="1:94" s="132" customFormat="1">
      <c r="A788" s="80" t="s">
        <v>305</v>
      </c>
      <c r="B788" s="305">
        <f>IF(ISERROR(VALUE(VLOOKUP($A788,'Sheet1 - Table (1)'!$A$8:$AG$1186,COLUMN(B$7),FALSE))),VLOOKUP(A788,TK_MANQUANTS,2,FALSE),IF(VALUE(VLOOKUP($A788,'Sheet1 - Table (1)'!$A$8:$AG$1186,COLUMN(B$7),FALSE))=0,VLOOKUP(A788,TK_MANQUANTS,2,FALSE),VALUE(VLOOKUP($A788,'Sheet1 - Table (1)'!$A$8:$AG$1186,COLUMN(B$7),FALSE))))</f>
        <v>12353467</v>
      </c>
      <c r="C788" s="80" t="str">
        <f>VLOOKUP($A788,'Sheet1 - Table (1)'!$A$8:$AG$1186,COLUMN(C$7),FALSE)</f>
        <v>Swisscanto (LU) BF Resp Glbl Short Term HY JTH EUR</v>
      </c>
      <c r="D788" s="82">
        <f>VLOOKUP($A788,'Sheet1 - Table (1)'!$A$8:$AG$1186,COLUMN(D$7),FALSE)</f>
        <v>44196</v>
      </c>
      <c r="E788" s="124">
        <f>VLOOKUP($A788,'Sheet1 - Table (1)'!$A$8:$AG$1186,COLUMN(E$7),FALSE)</f>
        <v>0.74</v>
      </c>
      <c r="F788" s="80" t="b">
        <f>VLOOKUP($A788,'Sheet1 - Table (1)'!$A$8:$AG$1186,COLUMN(F$7),FALSE)</f>
        <v>1</v>
      </c>
      <c r="G788" s="80" t="str">
        <f>VLOOKUP($A788,'Sheet1 - Table (1)'!$A$8:$AG$1186,COLUMN(G$7),FALSE)</f>
        <v>Luxembourg</v>
      </c>
      <c r="H788" s="80" t="str">
        <f>VLOOKUP($A788,'Sheet1 - Table (1)'!$A$8:$AG$1186,COLUMN(H$7),FALSE)</f>
        <v>EUR</v>
      </c>
      <c r="I788" s="80" t="str">
        <f>VLOOKUP($A788,'Sheet1 - Table (1)'!$A$8:$AG$1186,COLUMN(I$7),FALSE)</f>
        <v>Fonds de placement</v>
      </c>
      <c r="J788" s="80" t="str">
        <f>VLOOKUP($A788,'Sheet1 - Table (1)'!$A$8:$AG$1186,COLUMN(J$7),FALSE)</f>
        <v>Obligation</v>
      </c>
      <c r="K788" s="82">
        <f>VLOOKUP($A788,'Sheet1 - Table (1)'!$A$8:$AG$1186,COLUMN(K$7),FALSE)</f>
        <v>44255</v>
      </c>
      <c r="L788" s="80">
        <f>VLOOKUP($A788,'Sheet1 - Table (1)'!$A$8:$AG$1186,COLUMN(L$7),FALSE)</f>
        <v>93.577088900000007</v>
      </c>
      <c r="M788" s="80" t="str">
        <f>VLOOKUP($A788,'Sheet1 - Table (1)'!$A$8:$AG$1186,COLUMN(M$7),FALSE)</f>
        <v>Retained</v>
      </c>
      <c r="N788" s="80">
        <f>VLOOKUP($A788,'Sheet1 - Table (1)'!$A$8:$AG$1186,COLUMN(N$7),FALSE)</f>
        <v>0</v>
      </c>
      <c r="O788" s="80" t="b">
        <f>VLOOKUP($A788,'Sheet1 - Table (1)'!$A$8:$AG$1186,COLUMN(O$7),FALSE)</f>
        <v>1</v>
      </c>
      <c r="P788" s="80" t="b">
        <f>VLOOKUP($A788,'Sheet1 - Table (1)'!$A$8:$AG$1186,COLUMN(P$7),FALSE)</f>
        <v>1</v>
      </c>
      <c r="Q788" s="80" t="b">
        <f>VLOOKUP($A788,'Sheet1 - Table (1)'!$A$8:$AG$1186,COLUMN(Q$7),FALSE)</f>
        <v>1</v>
      </c>
      <c r="R788" s="80" t="b">
        <f>VLOOKUP($A788,'Sheet1 - Table (1)'!$A$8:$AG$1186,COLUMN(R$7),FALSE)</f>
        <v>1</v>
      </c>
      <c r="S788" s="80" t="b">
        <f>VLOOKUP($A788,'Sheet1 - Table (1)'!$A$8:$AG$1186,COLUMN(S$7),FALSE)</f>
        <v>1</v>
      </c>
      <c r="T788" s="80" t="b">
        <f>VLOOKUP($A788,'Sheet1 - Table (1)'!$A$8:$AG$1186,COLUMN(T$7),FALSE)</f>
        <v>1</v>
      </c>
      <c r="U788" s="80" t="str">
        <f t="shared" si="143"/>
        <v>FR-IT-NE-SP-GE-UK</v>
      </c>
      <c r="V788" s="80" t="str">
        <f>VLOOKUP($A788,'Sheet1 - Table (1)'!$A$8:$AG$1186,COLUMN(V$7)+3,FALSE)</f>
        <v>LU - FCP - Parte 1</v>
      </c>
      <c r="W788" s="80" t="str">
        <f>VLOOKUP(A788,'Sheet1 - Table (1)'!$A$8:$AF$10075,MATCH($W$8,'Sheet1 - Table (1)'!$10:$10,0),FALSE)</f>
        <v>Détermination des Prix Quotidien</v>
      </c>
      <c r="X788" s="80">
        <f>VLOOKUP(A788,'Sheet1 - Table (1)'!$A$8:$AAB$10075,MATCH($X$8,'Sheet1 - Table (1)'!$10:$10,0),FALSE)</f>
        <v>0</v>
      </c>
      <c r="Y788" s="96" t="str">
        <f t="shared" si="145"/>
        <v>Fonds de placement</v>
      </c>
      <c r="Z788" s="96"/>
      <c r="AA788" s="96" t="s">
        <v>1823</v>
      </c>
      <c r="AB788" s="96" t="s">
        <v>2481</v>
      </c>
      <c r="AC788" s="214" t="s">
        <v>140</v>
      </c>
      <c r="AD788" s="214" t="s">
        <v>5104</v>
      </c>
      <c r="AE788" s="96" t="s">
        <v>5104</v>
      </c>
      <c r="AF788" s="246" t="s">
        <v>5104</v>
      </c>
      <c r="AG788" s="96"/>
      <c r="AH788" s="96"/>
      <c r="AI788" s="96" t="s">
        <v>79</v>
      </c>
      <c r="AJ788" s="96" t="s">
        <v>140</v>
      </c>
      <c r="AK788" s="96" t="s">
        <v>140</v>
      </c>
      <c r="AL788" s="96" t="s">
        <v>2481</v>
      </c>
      <c r="AM788" s="96" t="str">
        <f t="shared" si="148"/>
        <v>Obligations étrangères</v>
      </c>
      <c r="AN788" s="96"/>
      <c r="AO788" s="96" t="s">
        <v>2481</v>
      </c>
      <c r="AP788" s="96" t="s">
        <v>74</v>
      </c>
      <c r="AQ788" s="130">
        <f t="shared" si="150"/>
        <v>1.71</v>
      </c>
      <c r="AR788" s="138">
        <f t="shared" si="150"/>
        <v>3.95E-2</v>
      </c>
      <c r="AS788" s="138">
        <f t="shared" si="146"/>
        <v>3.2100000000000004E-2</v>
      </c>
      <c r="AT788" s="138">
        <f t="shared" si="151"/>
        <v>0</v>
      </c>
      <c r="AU788" s="138">
        <f t="shared" si="151"/>
        <v>0</v>
      </c>
      <c r="AV788" s="138">
        <f t="shared" si="151"/>
        <v>4.7E-2</v>
      </c>
      <c r="AW788" s="138">
        <f t="shared" si="151"/>
        <v>0.95299999999999996</v>
      </c>
      <c r="AX788" s="101"/>
      <c r="AY788" s="101">
        <v>1</v>
      </c>
      <c r="AZ788" s="101"/>
      <c r="BA788" s="101"/>
      <c r="BB788" s="101"/>
      <c r="BC788" s="101"/>
      <c r="BD788" s="101"/>
      <c r="BE788" s="101"/>
      <c r="BF788" s="101"/>
      <c r="BG788" s="101"/>
      <c r="BH788" s="101"/>
      <c r="BI788" s="101"/>
      <c r="BJ788" s="101"/>
      <c r="BK788" s="138">
        <f t="shared" si="152"/>
        <v>0.43830000000000002</v>
      </c>
      <c r="BL788" s="138">
        <f t="shared" si="152"/>
        <v>0.1159</v>
      </c>
      <c r="BM788" s="138">
        <f t="shared" si="152"/>
        <v>1.46E-2</v>
      </c>
      <c r="BN788" s="138">
        <f t="shared" si="152"/>
        <v>0.38569999999999999</v>
      </c>
      <c r="BO788" s="138">
        <f t="shared" si="152"/>
        <v>2.1000000000000001E-2</v>
      </c>
      <c r="BP788" s="138">
        <f t="shared" si="152"/>
        <v>0</v>
      </c>
      <c r="BQ788" s="138">
        <f t="shared" si="152"/>
        <v>0</v>
      </c>
      <c r="BR788" s="138">
        <f t="shared" si="152"/>
        <v>2.4500000000000001E-2</v>
      </c>
      <c r="BS788" s="96"/>
      <c r="BT788" s="96"/>
      <c r="BU788" s="96"/>
      <c r="BV788" s="101"/>
      <c r="BW788" s="138">
        <f t="shared" si="153"/>
        <v>1</v>
      </c>
      <c r="BX788" s="96"/>
      <c r="BY788" s="96"/>
      <c r="BZ788" s="101" t="str">
        <f t="shared" si="149"/>
        <v>Courbe Monde High Yield SHORT</v>
      </c>
      <c r="CA788" s="101" t="s">
        <v>70</v>
      </c>
      <c r="CB788" s="101"/>
      <c r="CC788" s="101" t="s">
        <v>70</v>
      </c>
      <c r="CD788" s="42" t="s">
        <v>4374</v>
      </c>
      <c r="CE788" s="42" t="s">
        <v>4374</v>
      </c>
      <c r="CF788" s="42" t="str">
        <f>IFERROR(VLOOKUP(Funds[[#This Row],[Code ISIN]],[1]GLOBAL!$C$1:$L$27,10,FALSE)," ")</f>
        <v xml:space="preserve"> </v>
      </c>
      <c r="CG788" s="42" t="s">
        <v>4374</v>
      </c>
      <c r="CH788" s="42" t="s">
        <v>4374</v>
      </c>
      <c r="CI788" s="42" t="s">
        <v>4374</v>
      </c>
      <c r="CJ788" s="136">
        <f t="shared" si="154"/>
        <v>43008</v>
      </c>
      <c r="CK788" s="96" t="s">
        <v>4374</v>
      </c>
      <c r="CL788" s="246" t="str">
        <f>VLOOKUP(Funds[[#This Row],[Code ISIN]],'Sheet1 - Table (1)'!$A$10:$AF$110017,MATCH("Funds Liquidity",'Sheet1 - Table (1)'!$10:$10,0),FALSE)</f>
        <v>Jour</v>
      </c>
      <c r="CM788" s="246"/>
      <c r="CN788" s="246"/>
      <c r="CO788" s="246"/>
      <c r="CP788" s="246"/>
    </row>
    <row r="789" spans="1:94" s="132" customFormat="1">
      <c r="A789" s="97" t="s">
        <v>1880</v>
      </c>
      <c r="B789" s="305">
        <f>IF(ISERROR(VALUE(VLOOKUP($A789,'Sheet1 - Table (1)'!$A$8:$AG$1186,COLUMN(B$7),FALSE))),VLOOKUP(A789,TK_MANQUANTS,2,FALSE),IF(VALUE(VLOOKUP($A789,'Sheet1 - Table (1)'!$A$8:$AG$1186,COLUMN(B$7),FALSE))=0,VLOOKUP(A789,TK_MANQUANTS,2,FALSE),VALUE(VLOOKUP($A789,'Sheet1 - Table (1)'!$A$8:$AG$1186,COLUMN(B$7),FALSE))))</f>
        <v>34347171</v>
      </c>
      <c r="C789" s="80" t="str">
        <f>VLOOKUP($A789,'Sheet1 - Table (1)'!$A$8:$AG$1186,COLUMN(C$7),FALSE)</f>
        <v>Swisscanto (LU) BF Resp Glbl Short Term HY NTH CHF</v>
      </c>
      <c r="D789" s="82">
        <f>VLOOKUP($A789,'Sheet1 - Table (1)'!$A$8:$AG$1186,COLUMN(D$7),FALSE)</f>
        <v>44196</v>
      </c>
      <c r="E789" s="124">
        <f>VLOOKUP($A789,'Sheet1 - Table (1)'!$A$8:$AG$1186,COLUMN(E$7),FALSE)</f>
        <v>0.03</v>
      </c>
      <c r="F789" s="80" t="b">
        <f>VLOOKUP($A789,'Sheet1 - Table (1)'!$A$8:$AG$1186,COLUMN(F$7),FALSE)</f>
        <v>1</v>
      </c>
      <c r="G789" s="80" t="str">
        <f>VLOOKUP($A789,'Sheet1 - Table (1)'!$A$8:$AG$1186,COLUMN(G$7),FALSE)</f>
        <v>Luxembourg</v>
      </c>
      <c r="H789" s="80" t="str">
        <f>VLOOKUP($A789,'Sheet1 - Table (1)'!$A$8:$AG$1186,COLUMN(H$7),FALSE)</f>
        <v>CHF</v>
      </c>
      <c r="I789" s="80" t="str">
        <f>VLOOKUP($A789,'Sheet1 - Table (1)'!$A$8:$AG$1186,COLUMN(I$7),FALSE)</f>
        <v>Fonds de placement</v>
      </c>
      <c r="J789" s="80" t="str">
        <f>VLOOKUP($A789,'Sheet1 - Table (1)'!$A$8:$AG$1186,COLUMN(J$7),FALSE)</f>
        <v>Obligation</v>
      </c>
      <c r="K789" s="82">
        <f>VLOOKUP($A789,'Sheet1 - Table (1)'!$A$8:$AG$1186,COLUMN(K$7),FALSE)</f>
        <v>44255</v>
      </c>
      <c r="L789" s="80">
        <f>VLOOKUP($A789,'Sheet1 - Table (1)'!$A$8:$AG$1186,COLUMN(L$7),FALSE)</f>
        <v>93.577088900000007</v>
      </c>
      <c r="M789" s="80" t="str">
        <f>VLOOKUP($A789,'Sheet1 - Table (1)'!$A$8:$AG$1186,COLUMN(M$7),FALSE)</f>
        <v>Retained</v>
      </c>
      <c r="N789" s="80">
        <f>VLOOKUP($A789,'Sheet1 - Table (1)'!$A$8:$AG$1186,COLUMN(N$7),FALSE)</f>
        <v>0</v>
      </c>
      <c r="O789" s="80" t="b">
        <f>VLOOKUP($A789,'Sheet1 - Table (1)'!$A$8:$AG$1186,COLUMN(O$7),FALSE)</f>
        <v>1</v>
      </c>
      <c r="P789" s="80" t="b">
        <f>VLOOKUP($A789,'Sheet1 - Table (1)'!$A$8:$AG$1186,COLUMN(P$7),FALSE)</f>
        <v>1</v>
      </c>
      <c r="Q789" s="80" t="b">
        <f>VLOOKUP($A789,'Sheet1 - Table (1)'!$A$8:$AG$1186,COLUMN(Q$7),FALSE)</f>
        <v>1</v>
      </c>
      <c r="R789" s="80" t="b">
        <f>VLOOKUP($A789,'Sheet1 - Table (1)'!$A$8:$AG$1186,COLUMN(R$7),FALSE)</f>
        <v>1</v>
      </c>
      <c r="S789" s="80" t="b">
        <f>VLOOKUP($A789,'Sheet1 - Table (1)'!$A$8:$AG$1186,COLUMN(S$7),FALSE)</f>
        <v>1</v>
      </c>
      <c r="T789" s="80" t="b">
        <f>VLOOKUP($A789,'Sheet1 - Table (1)'!$A$8:$AG$1186,COLUMN(T$7),FALSE)</f>
        <v>1</v>
      </c>
      <c r="U789" s="80" t="str">
        <f t="shared" si="143"/>
        <v>FR-IT-NE-SP-GE-UK</v>
      </c>
      <c r="V789" s="80" t="str">
        <f>VLOOKUP($A789,'Sheet1 - Table (1)'!$A$8:$AG$1186,COLUMN(V$7)+3,FALSE)</f>
        <v>LU - FCP - Parte 1</v>
      </c>
      <c r="W789" s="80" t="str">
        <f>VLOOKUP(A789,'Sheet1 - Table (1)'!$A$8:$AF$10075,MATCH($W$8,'Sheet1 - Table (1)'!$10:$10,0),FALSE)</f>
        <v>Détermination des Prix Quotidien</v>
      </c>
      <c r="X789" s="80">
        <f>VLOOKUP(A789,'Sheet1 - Table (1)'!$A$8:$AAB$10075,MATCH($X$8,'Sheet1 - Table (1)'!$10:$10,0),FALSE)</f>
        <v>0</v>
      </c>
      <c r="Y789" s="96" t="str">
        <f t="shared" si="145"/>
        <v>Fonds de placement</v>
      </c>
      <c r="Z789" s="96"/>
      <c r="AA789" s="96" t="s">
        <v>1823</v>
      </c>
      <c r="AB789" s="96" t="s">
        <v>2481</v>
      </c>
      <c r="AC789" s="214" t="s">
        <v>140</v>
      </c>
      <c r="AD789" s="214" t="s">
        <v>5104</v>
      </c>
      <c r="AE789" s="96" t="s">
        <v>5104</v>
      </c>
      <c r="AF789" s="246" t="s">
        <v>5104</v>
      </c>
      <c r="AG789" s="96"/>
      <c r="AH789" s="96"/>
      <c r="AI789" s="96" t="s">
        <v>79</v>
      </c>
      <c r="AJ789" s="96" t="s">
        <v>140</v>
      </c>
      <c r="AK789" s="96" t="s">
        <v>140</v>
      </c>
      <c r="AL789" s="96" t="s">
        <v>2481</v>
      </c>
      <c r="AM789" s="96" t="str">
        <f t="shared" si="148"/>
        <v>Obligations étrangères hedged</v>
      </c>
      <c r="AN789" s="96"/>
      <c r="AO789" s="96" t="s">
        <v>2481</v>
      </c>
      <c r="AP789" s="96" t="s">
        <v>74</v>
      </c>
      <c r="AQ789" s="130">
        <f t="shared" si="150"/>
        <v>1.71</v>
      </c>
      <c r="AR789" s="138">
        <f t="shared" si="150"/>
        <v>3.95E-2</v>
      </c>
      <c r="AS789" s="138">
        <f t="shared" si="146"/>
        <v>3.9199999999999999E-2</v>
      </c>
      <c r="AT789" s="138">
        <f t="shared" si="151"/>
        <v>0</v>
      </c>
      <c r="AU789" s="138">
        <f t="shared" si="151"/>
        <v>0</v>
      </c>
      <c r="AV789" s="138">
        <f t="shared" si="151"/>
        <v>4.7E-2</v>
      </c>
      <c r="AW789" s="138">
        <f t="shared" si="151"/>
        <v>0.95299999999999996</v>
      </c>
      <c r="AX789" s="101">
        <v>1</v>
      </c>
      <c r="AY789" s="101"/>
      <c r="AZ789" s="101"/>
      <c r="BA789" s="101"/>
      <c r="BB789" s="101"/>
      <c r="BC789" s="101"/>
      <c r="BD789" s="101"/>
      <c r="BE789" s="101"/>
      <c r="BF789" s="101"/>
      <c r="BG789" s="101"/>
      <c r="BH789" s="101"/>
      <c r="BI789" s="101"/>
      <c r="BJ789" s="101"/>
      <c r="BK789" s="138">
        <f t="shared" si="152"/>
        <v>0.43830000000000002</v>
      </c>
      <c r="BL789" s="138">
        <f t="shared" si="152"/>
        <v>0.1159</v>
      </c>
      <c r="BM789" s="138">
        <f t="shared" si="152"/>
        <v>1.46E-2</v>
      </c>
      <c r="BN789" s="138">
        <f t="shared" si="152"/>
        <v>0.38569999999999999</v>
      </c>
      <c r="BO789" s="138">
        <f t="shared" si="152"/>
        <v>2.1000000000000001E-2</v>
      </c>
      <c r="BP789" s="138">
        <f t="shared" si="152"/>
        <v>0</v>
      </c>
      <c r="BQ789" s="138">
        <f t="shared" si="152"/>
        <v>0</v>
      </c>
      <c r="BR789" s="138">
        <f t="shared" si="152"/>
        <v>2.4500000000000001E-2</v>
      </c>
      <c r="BS789" s="96"/>
      <c r="BT789" s="101">
        <v>2.9999999999999997E-4</v>
      </c>
      <c r="BU789" s="101">
        <v>0</v>
      </c>
      <c r="BV789" s="101">
        <v>0</v>
      </c>
      <c r="BW789" s="138">
        <f t="shared" si="153"/>
        <v>1</v>
      </c>
      <c r="BX789" s="121"/>
      <c r="BY789" s="101" t="s">
        <v>2025</v>
      </c>
      <c r="BZ789" s="101" t="s">
        <v>1805</v>
      </c>
      <c r="CA789" s="101" t="s">
        <v>70</v>
      </c>
      <c r="CB789" s="101"/>
      <c r="CC789" s="101" t="s">
        <v>70</v>
      </c>
      <c r="CD789" s="42" t="s">
        <v>4374</v>
      </c>
      <c r="CE789" s="42" t="s">
        <v>4374</v>
      </c>
      <c r="CF789" s="42" t="str">
        <f>IFERROR(VLOOKUP(Funds[[#This Row],[Code ISIN]],[1]GLOBAL!$C$1:$L$27,10,FALSE)," ")</f>
        <v xml:space="preserve"> </v>
      </c>
      <c r="CG789" s="42" t="s">
        <v>4374</v>
      </c>
      <c r="CH789" s="42" t="s">
        <v>4374</v>
      </c>
      <c r="CI789" s="42" t="s">
        <v>4374</v>
      </c>
      <c r="CJ789" s="140">
        <f t="shared" si="154"/>
        <v>43008</v>
      </c>
      <c r="CK789" s="96" t="s">
        <v>4374</v>
      </c>
      <c r="CL789" s="246" t="str">
        <f>VLOOKUP(Funds[[#This Row],[Code ISIN]],'Sheet1 - Table (1)'!$A$10:$AF$110017,MATCH("Funds Liquidity",'Sheet1 - Table (1)'!$10:$10,0),FALSE)</f>
        <v>Jour</v>
      </c>
      <c r="CM789" s="246"/>
      <c r="CN789" s="246"/>
      <c r="CO789" s="246"/>
      <c r="CP789" s="246"/>
    </row>
    <row r="790" spans="1:94" s="132" customFormat="1">
      <c r="A790" s="80" t="s">
        <v>308</v>
      </c>
      <c r="B790" s="305">
        <f>IF(ISERROR(VALUE(VLOOKUP($A790,'Sheet1 - Table (1)'!$A$8:$AG$1186,COLUMN(B$7),FALSE))),VLOOKUP(A790,TK_MANQUANTS,2,FALSE),IF(VALUE(VLOOKUP($A790,'Sheet1 - Table (1)'!$A$8:$AG$1186,COLUMN(B$7),FALSE))=0,VLOOKUP(A790,TK_MANQUANTS,2,FALSE),VALUE(VLOOKUP($A790,'Sheet1 - Table (1)'!$A$8:$AG$1186,COLUMN(B$7),FALSE))))</f>
        <v>1544299</v>
      </c>
      <c r="C790" s="80" t="str">
        <f>VLOOKUP($A790,'Sheet1 - Table (1)'!$A$8:$AG$1186,COLUMN(C$7),FALSE)</f>
        <v>Swisscanto (LU) BF Vision Responsible CAD AT</v>
      </c>
      <c r="D790" s="82">
        <f>VLOOKUP($A790,'Sheet1 - Table (1)'!$A$8:$AG$1186,COLUMN(D$7),FALSE)</f>
        <v>44196</v>
      </c>
      <c r="E790" s="124">
        <f>VLOOKUP($A790,'Sheet1 - Table (1)'!$A$8:$AG$1186,COLUMN(E$7),FALSE)</f>
        <v>1.02</v>
      </c>
      <c r="F790" s="80" t="b">
        <f>VLOOKUP($A790,'Sheet1 - Table (1)'!$A$8:$AG$1186,COLUMN(F$7),FALSE)</f>
        <v>1</v>
      </c>
      <c r="G790" s="80" t="str">
        <f>VLOOKUP($A790,'Sheet1 - Table (1)'!$A$8:$AG$1186,COLUMN(G$7),FALSE)</f>
        <v>Luxembourg</v>
      </c>
      <c r="H790" s="80" t="str">
        <f>VLOOKUP($A790,'Sheet1 - Table (1)'!$A$8:$AG$1186,COLUMN(H$7),FALSE)</f>
        <v>CAD</v>
      </c>
      <c r="I790" s="80" t="str">
        <f>VLOOKUP($A790,'Sheet1 - Table (1)'!$A$8:$AG$1186,COLUMN(I$7),FALSE)</f>
        <v>Fonds de placement</v>
      </c>
      <c r="J790" s="80" t="str">
        <f>VLOOKUP($A790,'Sheet1 - Table (1)'!$A$8:$AG$1186,COLUMN(J$7),FALSE)</f>
        <v>Obligation</v>
      </c>
      <c r="K790" s="82">
        <f>VLOOKUP($A790,'Sheet1 - Table (1)'!$A$8:$AG$1186,COLUMN(K$7),FALSE)</f>
        <v>44255</v>
      </c>
      <c r="L790" s="80">
        <f>VLOOKUP($A790,'Sheet1 - Table (1)'!$A$8:$AG$1186,COLUMN(L$7),FALSE)</f>
        <v>89.203198200000003</v>
      </c>
      <c r="M790" s="80" t="str">
        <f>VLOOKUP($A790,'Sheet1 - Table (1)'!$A$8:$AG$1186,COLUMN(M$7),FALSE)</f>
        <v>Retained</v>
      </c>
      <c r="N790" s="80">
        <f>VLOOKUP($A790,'Sheet1 - Table (1)'!$A$8:$AG$1186,COLUMN(N$7),FALSE)</f>
        <v>0</v>
      </c>
      <c r="O790" s="80">
        <f>VLOOKUP($A790,'Sheet1 - Table (1)'!$A$8:$AG$1186,COLUMN(O$7),FALSE)</f>
        <v>0</v>
      </c>
      <c r="P790" s="80">
        <f>VLOOKUP($A790,'Sheet1 - Table (1)'!$A$8:$AG$1186,COLUMN(P$7),FALSE)</f>
        <v>0</v>
      </c>
      <c r="Q790" s="80">
        <f>VLOOKUP($A790,'Sheet1 - Table (1)'!$A$8:$AG$1186,COLUMN(Q$7),FALSE)</f>
        <v>0</v>
      </c>
      <c r="R790" s="80">
        <f>VLOOKUP($A790,'Sheet1 - Table (1)'!$A$8:$AG$1186,COLUMN(R$7),FALSE)</f>
        <v>0</v>
      </c>
      <c r="S790" s="80" t="b">
        <f>VLOOKUP($A790,'Sheet1 - Table (1)'!$A$8:$AG$1186,COLUMN(S$7),FALSE)</f>
        <v>1</v>
      </c>
      <c r="T790" s="80">
        <f>VLOOKUP($A790,'Sheet1 - Table (1)'!$A$8:$AG$1186,COLUMN(T$7),FALSE)</f>
        <v>0</v>
      </c>
      <c r="U790" s="80" t="str">
        <f t="shared" si="143"/>
        <v>GE</v>
      </c>
      <c r="V790" s="80" t="str">
        <f>VLOOKUP($A790,'Sheet1 - Table (1)'!$A$8:$AG$1186,COLUMN(V$7)+3,FALSE)</f>
        <v>LU - FCP - Parte 1</v>
      </c>
      <c r="W790" s="80" t="str">
        <f>VLOOKUP(A790,'Sheet1 - Table (1)'!$A$8:$AF$10075,MATCH($W$8,'Sheet1 - Table (1)'!$10:$10,0),FALSE)</f>
        <v>Détermination des Prix Quotidien</v>
      </c>
      <c r="X790" s="80">
        <f>VLOOKUP(A790,'Sheet1 - Table (1)'!$A$8:$AAB$10075,MATCH($X$8,'Sheet1 - Table (1)'!$10:$10,0),FALSE)</f>
        <v>0</v>
      </c>
      <c r="Y790" s="96" t="str">
        <f t="shared" si="145"/>
        <v>Fonds de placement</v>
      </c>
      <c r="Z790" s="96"/>
      <c r="AA790" s="96" t="s">
        <v>1823</v>
      </c>
      <c r="AB790" s="96" t="s">
        <v>2481</v>
      </c>
      <c r="AC790" s="214" t="s">
        <v>140</v>
      </c>
      <c r="AD790" s="214" t="s">
        <v>2481</v>
      </c>
      <c r="AE790" s="96" t="s">
        <v>2481</v>
      </c>
      <c r="AF790" s="246" t="s">
        <v>2481</v>
      </c>
      <c r="AG790" s="96"/>
      <c r="AH790" s="96"/>
      <c r="AI790" s="96" t="s">
        <v>381</v>
      </c>
      <c r="AJ790" s="96" t="s">
        <v>140</v>
      </c>
      <c r="AK790" s="96" t="s">
        <v>140</v>
      </c>
      <c r="AL790" s="96" t="s">
        <v>2481</v>
      </c>
      <c r="AM790" s="96" t="str">
        <f t="shared" si="148"/>
        <v>Obligations étrangères</v>
      </c>
      <c r="AN790" s="96"/>
      <c r="AO790" s="96" t="s">
        <v>2481</v>
      </c>
      <c r="AP790" s="96" t="s">
        <v>112</v>
      </c>
      <c r="AQ790" s="96">
        <v>7.33</v>
      </c>
      <c r="AR790" s="101">
        <v>1.9900000000000001E-2</v>
      </c>
      <c r="AS790" s="101">
        <f t="shared" si="146"/>
        <v>9.7000000000000003E-3</v>
      </c>
      <c r="AT790" s="101">
        <v>0.92100000000000004</v>
      </c>
      <c r="AU790" s="101">
        <v>7.9000000000000001E-2</v>
      </c>
      <c r="AV790" s="101"/>
      <c r="AW790" s="101"/>
      <c r="AX790" s="101"/>
      <c r="AY790" s="101"/>
      <c r="AZ790" s="101"/>
      <c r="BA790" s="101"/>
      <c r="BB790" s="101"/>
      <c r="BC790" s="101">
        <v>1</v>
      </c>
      <c r="BD790" s="101"/>
      <c r="BE790" s="101"/>
      <c r="BF790" s="101"/>
      <c r="BG790" s="101"/>
      <c r="BH790" s="101"/>
      <c r="BI790" s="101"/>
      <c r="BJ790" s="101"/>
      <c r="BK790" s="101"/>
      <c r="BL790" s="101"/>
      <c r="BM790" s="101"/>
      <c r="BN790" s="101"/>
      <c r="BO790" s="101">
        <v>1</v>
      </c>
      <c r="BP790" s="101"/>
      <c r="BQ790" s="101"/>
      <c r="BR790" s="101"/>
      <c r="BS790" s="96"/>
      <c r="BT790" s="96"/>
      <c r="BU790" s="96"/>
      <c r="BV790" s="101"/>
      <c r="BW790" s="101"/>
      <c r="BX790" s="96"/>
      <c r="BY790" s="101" t="s">
        <v>114</v>
      </c>
      <c r="BZ790" s="101" t="str">
        <f>IF(AJ790="Obligations",AP790&amp;" "&amp;AI790&amp;" "&amp;IF(AQ790&lt;3.5,"SHORT",IF(AQ790&gt;8,"LONG","MID")),"")</f>
        <v>Courbe CAD Aggregate MID</v>
      </c>
      <c r="CA790" s="101" t="s">
        <v>70</v>
      </c>
      <c r="CB790" s="101"/>
      <c r="CC790" s="101" t="s">
        <v>70</v>
      </c>
      <c r="CD790" s="42" t="s">
        <v>4374</v>
      </c>
      <c r="CE790" s="42" t="s">
        <v>4374</v>
      </c>
      <c r="CF790" s="42" t="str">
        <f>IFERROR(VLOOKUP(Funds[[#This Row],[Code ISIN]],[1]GLOBAL!$C$1:$L$27,10,FALSE)," ")</f>
        <v xml:space="preserve"> </v>
      </c>
      <c r="CG790" s="42" t="s">
        <v>4374</v>
      </c>
      <c r="CH790" s="42" t="s">
        <v>4374</v>
      </c>
      <c r="CI790" s="42" t="s">
        <v>4374</v>
      </c>
      <c r="CJ790" s="123">
        <v>42734</v>
      </c>
      <c r="CK790" s="96" t="s">
        <v>4374</v>
      </c>
      <c r="CL790" s="246" t="str">
        <f>VLOOKUP(Funds[[#This Row],[Code ISIN]],'Sheet1 - Table (1)'!$A$10:$AF$110017,MATCH("Funds Liquidity",'Sheet1 - Table (1)'!$10:$10,0),FALSE)</f>
        <v>Jour</v>
      </c>
      <c r="CM790" s="246"/>
      <c r="CN790" s="246"/>
      <c r="CO790" s="246"/>
      <c r="CP790" s="246"/>
    </row>
    <row r="791" spans="1:94" s="132" customFormat="1">
      <c r="A791" s="128" t="s">
        <v>1540</v>
      </c>
      <c r="B791" s="305">
        <f>IF(ISERROR(VALUE(VLOOKUP($A791,'Sheet1 - Table (1)'!$A$8:$AG$1186,COLUMN(B$7),FALSE))),VLOOKUP(A791,TK_MANQUANTS,2,FALSE),IF(VALUE(VLOOKUP($A791,'Sheet1 - Table (1)'!$A$8:$AG$1186,COLUMN(B$7),FALSE))=0,VLOOKUP(A791,TK_MANQUANTS,2,FALSE),VALUE(VLOOKUP($A791,'Sheet1 - Table (1)'!$A$8:$AG$1186,COLUMN(B$7),FALSE))))</f>
        <v>2503175</v>
      </c>
      <c r="C791" s="80" t="str">
        <f>VLOOKUP($A791,'Sheet1 - Table (1)'!$A$8:$AG$1186,COLUMN(C$7),FALSE)</f>
        <v>Market Access Rogers Int Com Index UCITS ETF</v>
      </c>
      <c r="D791" s="82">
        <f>VLOOKUP($A791,'Sheet1 - Table (1)'!$A$8:$AG$1186,COLUMN(D$7),FALSE)</f>
        <v>43809</v>
      </c>
      <c r="E791" s="124">
        <f>VLOOKUP($A791,'Sheet1 - Table (1)'!$A$8:$AG$1186,COLUMN(E$7),FALSE)</f>
        <v>0.6</v>
      </c>
      <c r="F791" s="80" t="b">
        <f>VLOOKUP($A791,'Sheet1 - Table (1)'!$A$8:$AG$1186,COLUMN(F$7),FALSE)</f>
        <v>1</v>
      </c>
      <c r="G791" s="80" t="str">
        <f>VLOOKUP($A791,'Sheet1 - Table (1)'!$A$8:$AG$1186,COLUMN(G$7),FALSE)</f>
        <v>Luxembourg</v>
      </c>
      <c r="H791" s="80" t="str">
        <f>VLOOKUP($A791,'Sheet1 - Table (1)'!$A$8:$AG$1186,COLUMN(H$7),FALSE)</f>
        <v>EUR</v>
      </c>
      <c r="I791" s="80" t="str">
        <f>VLOOKUP($A791,'Sheet1 - Table (1)'!$A$8:$AG$1186,COLUMN(I$7),FALSE)</f>
        <v>Exchange Traded Funds</v>
      </c>
      <c r="J791" s="80" t="str">
        <f>VLOOKUP($A791,'Sheet1 - Table (1)'!$A$8:$AG$1186,COLUMN(J$7),FALSE)</f>
        <v>Commodity</v>
      </c>
      <c r="K791" s="82">
        <f>VLOOKUP($A791,'Sheet1 - Table (1)'!$A$8:$AG$1186,COLUMN(K$7),FALSE)</f>
        <v>44255</v>
      </c>
      <c r="L791" s="80">
        <f>VLOOKUP($A791,'Sheet1 - Table (1)'!$A$8:$AG$1186,COLUMN(L$7),FALSE)</f>
        <v>55.524061099999997</v>
      </c>
      <c r="M791" s="80" t="str">
        <f>VLOOKUP($A791,'Sheet1 - Table (1)'!$A$8:$AG$1186,COLUMN(M$7),FALSE)</f>
        <v>Retained</v>
      </c>
      <c r="N791" s="80">
        <f>VLOOKUP($A791,'Sheet1 - Table (1)'!$A$8:$AG$1186,COLUMN(N$7),FALSE)</f>
        <v>0</v>
      </c>
      <c r="O791" s="80">
        <f>VLOOKUP($A791,'Sheet1 - Table (1)'!$A$8:$AG$1186,COLUMN(O$7),FALSE)</f>
        <v>0</v>
      </c>
      <c r="P791" s="80" t="b">
        <f>VLOOKUP($A791,'Sheet1 - Table (1)'!$A$8:$AG$1186,COLUMN(P$7),FALSE)</f>
        <v>1</v>
      </c>
      <c r="Q791" s="80" t="b">
        <f>VLOOKUP($A791,'Sheet1 - Table (1)'!$A$8:$AG$1186,COLUMN(Q$7),FALSE)</f>
        <v>1</v>
      </c>
      <c r="R791" s="80">
        <f>VLOOKUP($A791,'Sheet1 - Table (1)'!$A$8:$AG$1186,COLUMN(R$7),FALSE)</f>
        <v>0</v>
      </c>
      <c r="S791" s="80" t="b">
        <f>VLOOKUP($A791,'Sheet1 - Table (1)'!$A$8:$AG$1186,COLUMN(S$7),FALSE)</f>
        <v>1</v>
      </c>
      <c r="T791" s="80" t="b">
        <f>VLOOKUP($A791,'Sheet1 - Table (1)'!$A$8:$AG$1186,COLUMN(T$7),FALSE)</f>
        <v>1</v>
      </c>
      <c r="U791" s="80" t="str">
        <f t="shared" si="143"/>
        <v>IT-NE-GE-UK</v>
      </c>
      <c r="V791" s="80" t="str">
        <f>VLOOKUP($A791,'Sheet1 - Table (1)'!$A$8:$AG$1186,COLUMN(V$7)+3,FALSE)</f>
        <v>LU - SICAV - Parte 1</v>
      </c>
      <c r="W791" s="80" t="str">
        <f>VLOOKUP(A791,'Sheet1 - Table (1)'!$A$8:$AF$10075,MATCH($W$8,'Sheet1 - Table (1)'!$10:$10,0),FALSE)</f>
        <v>Détermination des Prix Quotidien</v>
      </c>
      <c r="X791" s="80" t="str">
        <f>VLOOKUP(A791,'Sheet1 - Table (1)'!$A$8:$AAB$10075,MATCH($X$8,'Sheet1 - Table (1)'!$10:$10,0),FALSE)</f>
        <v>Swap</v>
      </c>
      <c r="Y791" s="96" t="str">
        <f t="shared" si="145"/>
        <v>ETF</v>
      </c>
      <c r="Z791" s="96"/>
      <c r="AA791" s="96" t="s">
        <v>1823</v>
      </c>
      <c r="AB791" s="96" t="s">
        <v>2874</v>
      </c>
      <c r="AC791" s="214" t="s">
        <v>2874</v>
      </c>
      <c r="AD791" s="214"/>
      <c r="AE791" s="96"/>
      <c r="AF791" s="246"/>
      <c r="AG791" s="96"/>
      <c r="AH791" s="96"/>
      <c r="AI791" s="96" t="s">
        <v>475</v>
      </c>
      <c r="AJ791" s="96" t="s">
        <v>475</v>
      </c>
      <c r="AK791" s="96" t="s">
        <v>1803</v>
      </c>
      <c r="AL791" s="96" t="s">
        <v>5091</v>
      </c>
      <c r="AM791" s="96" t="str">
        <f t="shared" si="148"/>
        <v>Placements alternatifs étrangers</v>
      </c>
      <c r="AN791" s="139">
        <v>1</v>
      </c>
      <c r="AO791" s="96" t="s">
        <v>2874</v>
      </c>
      <c r="AP791" s="96" t="s">
        <v>1804</v>
      </c>
      <c r="AQ791" s="96"/>
      <c r="AR791" s="101"/>
      <c r="AS791" s="101" t="str">
        <f t="shared" si="146"/>
        <v/>
      </c>
      <c r="AT791" s="101"/>
      <c r="AU791" s="101"/>
      <c r="AV791" s="101"/>
      <c r="AW791" s="101"/>
      <c r="AX791" s="101"/>
      <c r="AY791" s="101">
        <v>1</v>
      </c>
      <c r="AZ791" s="101"/>
      <c r="BA791" s="101"/>
      <c r="BB791" s="101"/>
      <c r="BC791" s="101"/>
      <c r="BD791" s="101"/>
      <c r="BE791" s="101"/>
      <c r="BF791" s="101"/>
      <c r="BG791" s="101"/>
      <c r="BH791" s="101"/>
      <c r="BI791" s="101"/>
      <c r="BJ791" s="101"/>
      <c r="BK791" s="101"/>
      <c r="BL791" s="101"/>
      <c r="BM791" s="101"/>
      <c r="BN791" s="101"/>
      <c r="BO791" s="101"/>
      <c r="BP791" s="101"/>
      <c r="BQ791" s="101"/>
      <c r="BR791" s="101"/>
      <c r="BS791" s="96"/>
      <c r="BT791" s="96"/>
      <c r="BU791" s="96"/>
      <c r="BV791" s="101"/>
      <c r="BW791" s="101"/>
      <c r="BX791" s="96"/>
      <c r="BY791" s="96"/>
      <c r="BZ791" s="96"/>
      <c r="CA791" s="101" t="s">
        <v>70</v>
      </c>
      <c r="CB791" s="101"/>
      <c r="CC791" s="101" t="s">
        <v>70</v>
      </c>
      <c r="CD791" s="42" t="s">
        <v>4374</v>
      </c>
      <c r="CE791" s="42" t="s">
        <v>4374</v>
      </c>
      <c r="CF791" s="42" t="str">
        <f>IFERROR(VLOOKUP(Funds[[#This Row],[Code ISIN]],[1]GLOBAL!$C$1:$L$27,10,FALSE)," ")</f>
        <v xml:space="preserve"> </v>
      </c>
      <c r="CG791" s="42" t="s">
        <v>4374</v>
      </c>
      <c r="CH791" s="42" t="s">
        <v>4374</v>
      </c>
      <c r="CI791" s="42" t="s">
        <v>4374</v>
      </c>
      <c r="CJ791" s="123"/>
      <c r="CK791" s="96" t="s">
        <v>4374</v>
      </c>
      <c r="CL791" s="246" t="str">
        <f>VLOOKUP(Funds[[#This Row],[Code ISIN]],'Sheet1 - Table (1)'!$A$10:$AF$110017,MATCH("Funds Liquidity",'Sheet1 - Table (1)'!$10:$10,0),FALSE)</f>
        <v>Jour</v>
      </c>
      <c r="CM791" s="246"/>
      <c r="CN791" s="246"/>
      <c r="CO791" s="246"/>
      <c r="CP791" s="246"/>
    </row>
    <row r="792" spans="1:94">
      <c r="A792" s="128" t="s">
        <v>1542</v>
      </c>
      <c r="B792" s="305">
        <f>IF(ISERROR(VALUE(VLOOKUP($A792,'Sheet1 - Table (1)'!$A$8:$AG$1186,COLUMN(B$7),FALSE))),VLOOKUP(A792,TK_MANQUANTS,2,FALSE),IF(VALUE(VLOOKUP($A792,'Sheet1 - Table (1)'!$A$8:$AG$1186,COLUMN(B$7),FALSE))=0,VLOOKUP(A792,TK_MANQUANTS,2,FALSE),VALUE(VLOOKUP($A792,'Sheet1 - Table (1)'!$A$8:$AG$1186,COLUMN(B$7),FALSE))))</f>
        <v>12931436</v>
      </c>
      <c r="C792" s="80" t="str">
        <f>VLOOKUP($A792,'Sheet1 - Table (1)'!$A$8:$AG$1186,COLUMN(C$7),FALSE)</f>
        <v>SPDR MSCI EM Asia UCITS ETF</v>
      </c>
      <c r="D792" s="82">
        <f>VLOOKUP($A792,'Sheet1 - Table (1)'!$A$8:$AG$1186,COLUMN(D$7),FALSE)</f>
        <v>44196</v>
      </c>
      <c r="E792" s="124">
        <f>VLOOKUP($A792,'Sheet1 - Table (1)'!$A$8:$AG$1186,COLUMN(E$7),FALSE)</f>
        <v>0.55000000000000004</v>
      </c>
      <c r="F792" s="80" t="b">
        <f>VLOOKUP($A792,'Sheet1 - Table (1)'!$A$8:$AG$1186,COLUMN(F$7),FALSE)</f>
        <v>1</v>
      </c>
      <c r="G792" s="80" t="str">
        <f>VLOOKUP($A792,'Sheet1 - Table (1)'!$A$8:$AG$1186,COLUMN(G$7),FALSE)</f>
        <v>Ireland</v>
      </c>
      <c r="H792" s="80" t="str">
        <f>VLOOKUP($A792,'Sheet1 - Table (1)'!$A$8:$AG$1186,COLUMN(H$7),FALSE)</f>
        <v>USD</v>
      </c>
      <c r="I792" s="80" t="str">
        <f>VLOOKUP($A792,'Sheet1 - Table (1)'!$A$8:$AG$1186,COLUMN(I$7),FALSE)</f>
        <v>Exchange Traded Funds</v>
      </c>
      <c r="J792" s="80" t="str">
        <f>VLOOKUP($A792,'Sheet1 - Table (1)'!$A$8:$AG$1186,COLUMN(J$7),FALSE)</f>
        <v>Actions</v>
      </c>
      <c r="K792" s="82">
        <f>VLOOKUP($A792,'Sheet1 - Table (1)'!$A$8:$AG$1186,COLUMN(K$7),FALSE)</f>
        <v>44255</v>
      </c>
      <c r="L792" s="80">
        <f>VLOOKUP($A792,'Sheet1 - Table (1)'!$A$8:$AG$1186,COLUMN(L$7),FALSE)</f>
        <v>1370.4278806</v>
      </c>
      <c r="M792" s="80" t="str">
        <f>VLOOKUP($A792,'Sheet1 - Table (1)'!$A$8:$AG$1186,COLUMN(M$7),FALSE)</f>
        <v>Retained</v>
      </c>
      <c r="N792" s="80">
        <f>VLOOKUP($A792,'Sheet1 - Table (1)'!$A$8:$AG$1186,COLUMN(N$7),FALSE)</f>
        <v>0</v>
      </c>
      <c r="O792" s="80" t="b">
        <f>VLOOKUP($A792,'Sheet1 - Table (1)'!$A$8:$AG$1186,COLUMN(O$7),FALSE)</f>
        <v>1</v>
      </c>
      <c r="P792" s="80" t="b">
        <f>VLOOKUP($A792,'Sheet1 - Table (1)'!$A$8:$AG$1186,COLUMN(P$7),FALSE)</f>
        <v>1</v>
      </c>
      <c r="Q792" s="80" t="b">
        <f>VLOOKUP($A792,'Sheet1 - Table (1)'!$A$8:$AG$1186,COLUMN(Q$7),FALSE)</f>
        <v>1</v>
      </c>
      <c r="R792" s="80" t="b">
        <f>VLOOKUP($A792,'Sheet1 - Table (1)'!$A$8:$AG$1186,COLUMN(R$7),FALSE)</f>
        <v>1</v>
      </c>
      <c r="S792" s="80" t="b">
        <f>VLOOKUP($A792,'Sheet1 - Table (1)'!$A$8:$AG$1186,COLUMN(S$7),FALSE)</f>
        <v>1</v>
      </c>
      <c r="T792" s="80" t="b">
        <f>VLOOKUP($A792,'Sheet1 - Table (1)'!$A$8:$AG$1186,COLUMN(T$7),FALSE)</f>
        <v>1</v>
      </c>
      <c r="U792" s="80" t="str">
        <f t="shared" si="143"/>
        <v>FR-IT-NE-SP-GE-UK</v>
      </c>
      <c r="V792" s="80" t="str">
        <f>VLOOKUP($A792,'Sheet1 - Table (1)'!$A$8:$AG$1186,COLUMN(V$7)+3,FALSE)</f>
        <v>OEIC</v>
      </c>
      <c r="W792" s="80" t="str">
        <f>VLOOKUP(A792,'Sheet1 - Table (1)'!$A$8:$AF$10075,MATCH($W$8,'Sheet1 - Table (1)'!$10:$10,0),FALSE)</f>
        <v>Détermination des Prix Quotidien</v>
      </c>
      <c r="X792" s="80" t="str">
        <f>VLOOKUP(A792,'Sheet1 - Table (1)'!$A$8:$AAB$10075,MATCH($X$8,'Sheet1 - Table (1)'!$10:$10,0),FALSE)</f>
        <v>Optimized</v>
      </c>
      <c r="Y792" s="96" t="str">
        <f t="shared" si="145"/>
        <v>ETF</v>
      </c>
      <c r="AA792" s="96" t="s">
        <v>1823</v>
      </c>
      <c r="AB792" s="96" t="s">
        <v>2858</v>
      </c>
      <c r="AC792" s="214" t="s">
        <v>155</v>
      </c>
      <c r="AD792" s="214" t="s">
        <v>2858</v>
      </c>
      <c r="AE792" s="96" t="s">
        <v>2858</v>
      </c>
      <c r="AF792" s="246" t="s">
        <v>2858</v>
      </c>
      <c r="AJ792" s="96" t="s">
        <v>155</v>
      </c>
      <c r="AK792" s="96" t="s">
        <v>155</v>
      </c>
      <c r="AL792" s="96" t="s">
        <v>2858</v>
      </c>
      <c r="AM792" s="96" t="str">
        <f t="shared" si="148"/>
        <v>Actions étrangères</v>
      </c>
      <c r="AO792" s="96" t="s">
        <v>2858</v>
      </c>
      <c r="AP792" s="96" t="s">
        <v>5155</v>
      </c>
      <c r="AS792" s="101" t="str">
        <f t="shared" si="146"/>
        <v/>
      </c>
      <c r="BI792" s="101">
        <v>1</v>
      </c>
      <c r="BR792" s="101">
        <v>1</v>
      </c>
      <c r="BY792" s="101" t="s">
        <v>1566</v>
      </c>
      <c r="CA792" s="101" t="s">
        <v>4050</v>
      </c>
      <c r="CB792" s="101" t="s">
        <v>3803</v>
      </c>
      <c r="CC792" s="101" t="s">
        <v>4010</v>
      </c>
      <c r="CD792" s="42" t="s">
        <v>4374</v>
      </c>
      <c r="CE792" s="42" t="s">
        <v>4374</v>
      </c>
      <c r="CF792" s="42" t="str">
        <f>IFERROR(VLOOKUP(Funds[[#This Row],[Code ISIN]],[1]GLOBAL!$C$1:$L$27,10,FALSE)," ")</f>
        <v xml:space="preserve"> </v>
      </c>
      <c r="CG792" s="42" t="s">
        <v>4374</v>
      </c>
      <c r="CH792" s="42" t="s">
        <v>4374</v>
      </c>
      <c r="CI792" s="42" t="s">
        <v>4374</v>
      </c>
      <c r="CJ792" s="123"/>
      <c r="CK792" s="96" t="s">
        <v>4374</v>
      </c>
      <c r="CL792" s="246" t="str">
        <f>VLOOKUP(Funds[[#This Row],[Code ISIN]],'Sheet1 - Table (1)'!$A$10:$AF$110017,MATCH("Funds Liquidity",'Sheet1 - Table (1)'!$10:$10,0),FALSE)</f>
        <v>Jour</v>
      </c>
    </row>
    <row r="793" spans="1:94">
      <c r="A793" s="128" t="s">
        <v>1543</v>
      </c>
      <c r="B793" s="305">
        <f>IF(ISERROR(VALUE(VLOOKUP($A793,'Sheet1 - Table (1)'!$A$8:$AG$1186,COLUMN(B$7),FALSE))),VLOOKUP(A793,TK_MANQUANTS,2,FALSE),IF(VALUE(VLOOKUP($A793,'Sheet1 - Table (1)'!$A$8:$AG$1186,COLUMN(B$7),FALSE))=0,VLOOKUP(A793,TK_MANQUANTS,2,FALSE),VALUE(VLOOKUP($A793,'Sheet1 - Table (1)'!$A$8:$AG$1186,COLUMN(B$7),FALSE))))</f>
        <v>11704499</v>
      </c>
      <c r="C793" s="80" t="str">
        <f>VLOOKUP($A793,'Sheet1 - Table (1)'!$A$8:$AG$1186,COLUMN(C$7),FALSE)</f>
        <v>Swisscanto (CH) IEF Emerging Markets DT CHF</v>
      </c>
      <c r="D793" s="82">
        <f>VLOOKUP($A793,'Sheet1 - Table (1)'!$A$8:$AG$1186,COLUMN(D$7),FALSE)</f>
        <v>44196</v>
      </c>
      <c r="E793" s="124">
        <f>VLOOKUP($A793,'Sheet1 - Table (1)'!$A$8:$AG$1186,COLUMN(E$7),FALSE)</f>
        <v>0.28000000000000003</v>
      </c>
      <c r="F793" s="80">
        <f>VLOOKUP($A793,'Sheet1 - Table (1)'!$A$8:$AG$1186,COLUMN(F$7),FALSE)</f>
        <v>0</v>
      </c>
      <c r="G793" s="80" t="str">
        <f>VLOOKUP($A793,'Sheet1 - Table (1)'!$A$8:$AG$1186,COLUMN(G$7),FALSE)</f>
        <v>Switzerland</v>
      </c>
      <c r="H793" s="80" t="str">
        <f>VLOOKUP($A793,'Sheet1 - Table (1)'!$A$8:$AG$1186,COLUMN(H$7),FALSE)</f>
        <v>CHF</v>
      </c>
      <c r="I793" s="80" t="str">
        <f>VLOOKUP($A793,'Sheet1 - Table (1)'!$A$8:$AG$1186,COLUMN(I$7),FALSE)</f>
        <v>Fonds de placement</v>
      </c>
      <c r="J793" s="80" t="str">
        <f>VLOOKUP($A793,'Sheet1 - Table (1)'!$A$8:$AG$1186,COLUMN(J$7),FALSE)</f>
        <v>Actions</v>
      </c>
      <c r="K793" s="82">
        <f>VLOOKUP($A793,'Sheet1 - Table (1)'!$A$8:$AG$1186,COLUMN(K$7),FALSE)</f>
        <v>44255</v>
      </c>
      <c r="L793" s="80">
        <f>VLOOKUP($A793,'Sheet1 - Table (1)'!$A$8:$AG$1186,COLUMN(L$7),FALSE)</f>
        <v>1929.235449</v>
      </c>
      <c r="M793" s="80" t="str">
        <f>VLOOKUP($A793,'Sheet1 - Table (1)'!$A$8:$AG$1186,COLUMN(M$7),FALSE)</f>
        <v>Retained</v>
      </c>
      <c r="N793" s="80">
        <f>VLOOKUP($A793,'Sheet1 - Table (1)'!$A$8:$AG$1186,COLUMN(N$7),FALSE)</f>
        <v>0</v>
      </c>
      <c r="O793" s="80">
        <f>VLOOKUP($A793,'Sheet1 - Table (1)'!$A$8:$AG$1186,COLUMN(O$7),FALSE)</f>
        <v>0</v>
      </c>
      <c r="P793" s="80">
        <f>VLOOKUP($A793,'Sheet1 - Table (1)'!$A$8:$AG$1186,COLUMN(P$7),FALSE)</f>
        <v>0</v>
      </c>
      <c r="Q793" s="80">
        <f>VLOOKUP($A793,'Sheet1 - Table (1)'!$A$8:$AG$1186,COLUMN(Q$7),FALSE)</f>
        <v>0</v>
      </c>
      <c r="R793" s="80">
        <f>VLOOKUP($A793,'Sheet1 - Table (1)'!$A$8:$AG$1186,COLUMN(R$7),FALSE)</f>
        <v>0</v>
      </c>
      <c r="S793" s="80" t="b">
        <f>VLOOKUP($A793,'Sheet1 - Table (1)'!$A$8:$AG$1186,COLUMN(S$7),FALSE)</f>
        <v>1</v>
      </c>
      <c r="T793" s="80">
        <f>VLOOKUP($A793,'Sheet1 - Table (1)'!$A$8:$AG$1186,COLUMN(T$7),FALSE)</f>
        <v>0</v>
      </c>
      <c r="U793" s="80" t="str">
        <f t="shared" si="143"/>
        <v>GE</v>
      </c>
      <c r="V793" s="80" t="str">
        <f>VLOOKUP($A793,'Sheet1 - Table (1)'!$A$8:$AG$1186,COLUMN(V$7)+3,FALSE)</f>
        <v>CH - Uebrige Fds tradit. Anl.</v>
      </c>
      <c r="W793" s="80" t="str">
        <f>VLOOKUP(A793,'Sheet1 - Table (1)'!$A$8:$AF$10075,MATCH($W$8,'Sheet1 - Table (1)'!$10:$10,0),FALSE)</f>
        <v>Détermination des Prix Quotidien</v>
      </c>
      <c r="X793" s="80" t="str">
        <f>VLOOKUP(A793,'Sheet1 - Table (1)'!$A$8:$AAB$10075,MATCH($X$8,'Sheet1 - Table (1)'!$10:$10,0),FALSE)</f>
        <v>Optimized</v>
      </c>
      <c r="Y793" s="96" t="str">
        <f t="shared" si="145"/>
        <v>Fonds de placement</v>
      </c>
      <c r="AA793" s="96" t="s">
        <v>1823</v>
      </c>
      <c r="AB793" s="96" t="s">
        <v>2858</v>
      </c>
      <c r="AC793" s="214" t="s">
        <v>155</v>
      </c>
      <c r="AD793" s="214" t="s">
        <v>2858</v>
      </c>
      <c r="AE793" s="96" t="s">
        <v>2858</v>
      </c>
      <c r="AF793" s="246" t="s">
        <v>2858</v>
      </c>
      <c r="AJ793" s="96" t="s">
        <v>155</v>
      </c>
      <c r="AK793" s="96" t="s">
        <v>155</v>
      </c>
      <c r="AL793" s="96" t="s">
        <v>2858</v>
      </c>
      <c r="AM793" s="96" t="str">
        <f t="shared" si="148"/>
        <v>Actions étrangères</v>
      </c>
      <c r="AO793" s="96" t="s">
        <v>2858</v>
      </c>
      <c r="AP793" s="96" t="s">
        <v>5155</v>
      </c>
      <c r="AS793" s="101" t="str">
        <f t="shared" si="146"/>
        <v/>
      </c>
      <c r="BI793" s="101">
        <v>1</v>
      </c>
      <c r="BR793" s="101">
        <v>1</v>
      </c>
      <c r="BY793" s="101" t="s">
        <v>1567</v>
      </c>
      <c r="CA793" s="101" t="s">
        <v>70</v>
      </c>
      <c r="CB793" s="101"/>
      <c r="CC793" s="101" t="s">
        <v>70</v>
      </c>
      <c r="CD793" s="42" t="s">
        <v>4374</v>
      </c>
      <c r="CE793" s="42" t="s">
        <v>4374</v>
      </c>
      <c r="CF793" s="42" t="str">
        <f>IFERROR(VLOOKUP(Funds[[#This Row],[Code ISIN]],[1]GLOBAL!$C$1:$L$27,10,FALSE)," ")</f>
        <v xml:space="preserve"> </v>
      </c>
      <c r="CG793" s="42" t="s">
        <v>4374</v>
      </c>
      <c r="CH793" s="42" t="s">
        <v>4374</v>
      </c>
      <c r="CI793" s="42" t="s">
        <v>4374</v>
      </c>
      <c r="CJ793" s="123">
        <v>42551</v>
      </c>
      <c r="CK793" s="96" t="s">
        <v>4374</v>
      </c>
      <c r="CL793" s="246" t="str">
        <f>VLOOKUP(Funds[[#This Row],[Code ISIN]],'Sheet1 - Table (1)'!$A$10:$AF$110017,MATCH("Funds Liquidity",'Sheet1 - Table (1)'!$10:$10,0),FALSE)</f>
        <v>Jour</v>
      </c>
    </row>
    <row r="794" spans="1:94">
      <c r="A794" s="128" t="s">
        <v>1546</v>
      </c>
      <c r="B794" s="305">
        <f>IF(ISERROR(VALUE(VLOOKUP($A794,'Sheet1 - Table (1)'!$A$8:$AG$1186,COLUMN(B$7),FALSE))),VLOOKUP(A794,TK_MANQUANTS,2,FALSE),IF(VALUE(VLOOKUP($A794,'Sheet1 - Table (1)'!$A$8:$AG$1186,COLUMN(B$7),FALSE))=0,VLOOKUP(A794,TK_MANQUANTS,2,FALSE),VALUE(VLOOKUP($A794,'Sheet1 - Table (1)'!$A$8:$AG$1186,COLUMN(B$7),FALSE))))</f>
        <v>2870698</v>
      </c>
      <c r="C794" s="80" t="str">
        <f>VLOOKUP($A794,'Sheet1 - Table (1)'!$A$8:$AG$1186,COLUMN(C$7),FALSE)</f>
        <v>Vontobel Fund Emerging Markets Eq I USD</v>
      </c>
      <c r="D794" s="82">
        <f>VLOOKUP($A794,'Sheet1 - Table (1)'!$A$8:$AG$1186,COLUMN(D$7),FALSE)</f>
        <v>43889</v>
      </c>
      <c r="E794" s="124">
        <f>VLOOKUP($A794,'Sheet1 - Table (1)'!$A$8:$AG$1186,COLUMN(E$7),FALSE)</f>
        <v>0.97</v>
      </c>
      <c r="F794" s="80" t="b">
        <f>VLOOKUP($A794,'Sheet1 - Table (1)'!$A$8:$AG$1186,COLUMN(F$7),FALSE)</f>
        <v>1</v>
      </c>
      <c r="G794" s="80" t="str">
        <f>VLOOKUP($A794,'Sheet1 - Table (1)'!$A$8:$AG$1186,COLUMN(G$7),FALSE)</f>
        <v>Luxembourg</v>
      </c>
      <c r="H794" s="80" t="str">
        <f>VLOOKUP($A794,'Sheet1 - Table (1)'!$A$8:$AG$1186,COLUMN(H$7),FALSE)</f>
        <v>USD</v>
      </c>
      <c r="I794" s="80" t="str">
        <f>VLOOKUP($A794,'Sheet1 - Table (1)'!$A$8:$AG$1186,COLUMN(I$7),FALSE)</f>
        <v>Fonds de placement</v>
      </c>
      <c r="J794" s="80" t="str">
        <f>VLOOKUP($A794,'Sheet1 - Table (1)'!$A$8:$AG$1186,COLUMN(J$7),FALSE)</f>
        <v>Actions</v>
      </c>
      <c r="K794" s="82">
        <f>VLOOKUP($A794,'Sheet1 - Table (1)'!$A$8:$AG$1186,COLUMN(K$7),FALSE)</f>
        <v>44255</v>
      </c>
      <c r="L794" s="80">
        <f>VLOOKUP($A794,'Sheet1 - Table (1)'!$A$8:$AG$1186,COLUMN(L$7),FALSE)</f>
        <v>2989.0954857000002</v>
      </c>
      <c r="M794" s="80" t="str">
        <f>VLOOKUP($A794,'Sheet1 - Table (1)'!$A$8:$AG$1186,COLUMN(M$7),FALSE)</f>
        <v>Retained</v>
      </c>
      <c r="N794" s="80">
        <f>VLOOKUP($A794,'Sheet1 - Table (1)'!$A$8:$AG$1186,COLUMN(N$7),FALSE)</f>
        <v>0</v>
      </c>
      <c r="O794" s="80" t="b">
        <f>VLOOKUP($A794,'Sheet1 - Table (1)'!$A$8:$AG$1186,COLUMN(O$7),FALSE)</f>
        <v>1</v>
      </c>
      <c r="P794" s="80" t="b">
        <f>VLOOKUP($A794,'Sheet1 - Table (1)'!$A$8:$AG$1186,COLUMN(P$7),FALSE)</f>
        <v>1</v>
      </c>
      <c r="Q794" s="80" t="b">
        <f>VLOOKUP($A794,'Sheet1 - Table (1)'!$A$8:$AG$1186,COLUMN(Q$7),FALSE)</f>
        <v>1</v>
      </c>
      <c r="R794" s="80" t="b">
        <f>VLOOKUP($A794,'Sheet1 - Table (1)'!$A$8:$AG$1186,COLUMN(R$7),FALSE)</f>
        <v>1</v>
      </c>
      <c r="S794" s="80" t="b">
        <f>VLOOKUP($A794,'Sheet1 - Table (1)'!$A$8:$AG$1186,COLUMN(S$7),FALSE)</f>
        <v>1</v>
      </c>
      <c r="T794" s="80" t="b">
        <f>VLOOKUP($A794,'Sheet1 - Table (1)'!$A$8:$AG$1186,COLUMN(T$7),FALSE)</f>
        <v>1</v>
      </c>
      <c r="U794" s="80" t="str">
        <f t="shared" si="143"/>
        <v>FR-IT-NE-SP-GE-UK</v>
      </c>
      <c r="V794" s="80" t="str">
        <f>VLOOKUP($A794,'Sheet1 - Table (1)'!$A$8:$AG$1186,COLUMN(V$7)+3,FALSE)</f>
        <v>LU - SICAV - Parte 1</v>
      </c>
      <c r="W794" s="80" t="str">
        <f>VLOOKUP(A794,'Sheet1 - Table (1)'!$A$8:$AF$10075,MATCH($W$8,'Sheet1 - Table (1)'!$10:$10,0),FALSE)</f>
        <v>Détermination des Prix Quotidien</v>
      </c>
      <c r="X794" s="80">
        <f>VLOOKUP(A794,'Sheet1 - Table (1)'!$A$8:$AAB$10075,MATCH($X$8,'Sheet1 - Table (1)'!$10:$10,0),FALSE)</f>
        <v>0</v>
      </c>
      <c r="Y794" s="96" t="str">
        <f t="shared" si="145"/>
        <v>Fonds de placement</v>
      </c>
      <c r="AA794" s="96" t="s">
        <v>1823</v>
      </c>
      <c r="AB794" s="96" t="s">
        <v>2858</v>
      </c>
      <c r="AC794" s="214" t="s">
        <v>155</v>
      </c>
      <c r="AD794" s="214" t="s">
        <v>2858</v>
      </c>
      <c r="AE794" s="96" t="s">
        <v>2858</v>
      </c>
      <c r="AF794" s="246" t="s">
        <v>2858</v>
      </c>
      <c r="AJ794" s="96" t="s">
        <v>155</v>
      </c>
      <c r="AK794" s="96" t="s">
        <v>155</v>
      </c>
      <c r="AL794" s="96" t="s">
        <v>2858</v>
      </c>
      <c r="AM794" s="96" t="str">
        <f t="shared" si="148"/>
        <v>Actions étrangères</v>
      </c>
      <c r="AO794" s="96" t="s">
        <v>2858</v>
      </c>
      <c r="AP794" s="96" t="s">
        <v>5155</v>
      </c>
      <c r="AS794" s="101" t="str">
        <f t="shared" si="146"/>
        <v/>
      </c>
      <c r="AY794" s="101">
        <v>6.3799999999999996E-2</v>
      </c>
      <c r="AZ794" s="101">
        <v>7.1599999999999997E-2</v>
      </c>
      <c r="BB794" s="101">
        <v>0.2263</v>
      </c>
      <c r="BI794" s="101">
        <v>0.63829999999999998</v>
      </c>
      <c r="BK794" s="101">
        <v>6.3799999999999996E-2</v>
      </c>
      <c r="BL794" s="101">
        <v>7.1599999999999997E-2</v>
      </c>
      <c r="BN794" s="101">
        <v>0.2263</v>
      </c>
      <c r="BQ794" s="101">
        <v>0.16880000000000001</v>
      </c>
      <c r="BR794" s="101">
        <v>0.46949999999999997</v>
      </c>
      <c r="CA794" s="101" t="s">
        <v>70</v>
      </c>
      <c r="CB794" s="101"/>
      <c r="CC794" s="101" t="s">
        <v>70</v>
      </c>
      <c r="CD794" s="42" t="s">
        <v>4374</v>
      </c>
      <c r="CE794" s="42" t="s">
        <v>4374</v>
      </c>
      <c r="CF794" s="42" t="str">
        <f>IFERROR(VLOOKUP(Funds[[#This Row],[Code ISIN]],[1]GLOBAL!$C$1:$L$27,10,FALSE)," ")</f>
        <v xml:space="preserve"> </v>
      </c>
      <c r="CG794" s="42" t="s">
        <v>4374</v>
      </c>
      <c r="CH794" s="42" t="s">
        <v>4374</v>
      </c>
      <c r="CI794" s="42" t="s">
        <v>4374</v>
      </c>
      <c r="CJ794" s="123">
        <v>42580</v>
      </c>
      <c r="CK794" s="96" t="s">
        <v>4374</v>
      </c>
      <c r="CL794" s="246" t="str">
        <f>VLOOKUP(Funds[[#This Row],[Code ISIN]],'Sheet1 - Table (1)'!$A$10:$AF$110017,MATCH("Funds Liquidity",'Sheet1 - Table (1)'!$10:$10,0),FALSE)</f>
        <v>Jour</v>
      </c>
    </row>
    <row r="795" spans="1:94">
      <c r="A795" s="128" t="s">
        <v>1548</v>
      </c>
      <c r="B795" s="305">
        <f>IF(ISERROR(VALUE(VLOOKUP($A795,'Sheet1 - Table (1)'!$A$8:$AG$1186,COLUMN(B$7),FALSE))),VLOOKUP(A795,TK_MANQUANTS,2,FALSE),IF(VALUE(VLOOKUP($A795,'Sheet1 - Table (1)'!$A$8:$AG$1186,COLUMN(B$7),FALSE))=0,VLOOKUP(A795,TK_MANQUANTS,2,FALSE),VALUE(VLOOKUP($A795,'Sheet1 - Table (1)'!$A$8:$AG$1186,COLUMN(B$7),FALSE))))</f>
        <v>24852569</v>
      </c>
      <c r="C795" s="80" t="str">
        <f>VLOOKUP($A795,'Sheet1 - Table (1)'!$A$8:$AG$1186,COLUMN(C$7),FALSE)</f>
        <v>LO Funds - Alternative Risk Premia SH (CHF) MA</v>
      </c>
      <c r="D795" s="82">
        <f>VLOOKUP($A795,'Sheet1 - Table (1)'!$A$8:$AG$1186,COLUMN(D$7),FALSE)</f>
        <v>43871</v>
      </c>
      <c r="E795" s="124">
        <f>VLOOKUP($A795,'Sheet1 - Table (1)'!$A$8:$AG$1186,COLUMN(E$7),FALSE)</f>
        <v>1.34</v>
      </c>
      <c r="F795" s="80" t="b">
        <f>VLOOKUP($A795,'Sheet1 - Table (1)'!$A$8:$AG$1186,COLUMN(F$7),FALSE)</f>
        <v>1</v>
      </c>
      <c r="G795" s="80" t="str">
        <f>VLOOKUP($A795,'Sheet1 - Table (1)'!$A$8:$AG$1186,COLUMN(G$7),FALSE)</f>
        <v>Luxembourg</v>
      </c>
      <c r="H795" s="80" t="str">
        <f>VLOOKUP($A795,'Sheet1 - Table (1)'!$A$8:$AG$1186,COLUMN(H$7),FALSE)</f>
        <v>CHF</v>
      </c>
      <c r="I795" s="80" t="str">
        <f>VLOOKUP($A795,'Sheet1 - Table (1)'!$A$8:$AG$1186,COLUMN(I$7),FALSE)</f>
        <v>Fonds de placement</v>
      </c>
      <c r="J795" s="80" t="str">
        <f>VLOOKUP($A795,'Sheet1 - Table (1)'!$A$8:$AG$1186,COLUMN(J$7),FALSE)</f>
        <v>Alternatives</v>
      </c>
      <c r="K795" s="82">
        <f>VLOOKUP($A795,'Sheet1 - Table (1)'!$A$8:$AG$1186,COLUMN(K$7),FALSE)</f>
        <v>44255</v>
      </c>
      <c r="L795" s="80">
        <f>VLOOKUP($A795,'Sheet1 - Table (1)'!$A$8:$AG$1186,COLUMN(L$7),FALSE)</f>
        <v>83.775264000000007</v>
      </c>
      <c r="M795" s="80" t="str">
        <f>VLOOKUP($A795,'Sheet1 - Table (1)'!$A$8:$AG$1186,COLUMN(M$7),FALSE)</f>
        <v>Retained</v>
      </c>
      <c r="N795" s="80" t="b">
        <f>VLOOKUP($A795,'Sheet1 - Table (1)'!$A$8:$AG$1186,COLUMN(N$7),FALSE)</f>
        <v>1</v>
      </c>
      <c r="O795" s="80" t="b">
        <f>VLOOKUP($A795,'Sheet1 - Table (1)'!$A$8:$AG$1186,COLUMN(O$7),FALSE)</f>
        <v>1</v>
      </c>
      <c r="P795" s="80" t="b">
        <f>VLOOKUP($A795,'Sheet1 - Table (1)'!$A$8:$AG$1186,COLUMN(P$7),FALSE)</f>
        <v>1</v>
      </c>
      <c r="Q795" s="80" t="b">
        <f>VLOOKUP($A795,'Sheet1 - Table (1)'!$A$8:$AG$1186,COLUMN(Q$7),FALSE)</f>
        <v>1</v>
      </c>
      <c r="R795" s="80" t="b">
        <f>VLOOKUP($A795,'Sheet1 - Table (1)'!$A$8:$AG$1186,COLUMN(R$7),FALSE)</f>
        <v>1</v>
      </c>
      <c r="S795" s="80" t="b">
        <f>VLOOKUP($A795,'Sheet1 - Table (1)'!$A$8:$AG$1186,COLUMN(S$7),FALSE)</f>
        <v>1</v>
      </c>
      <c r="T795" s="80">
        <f>VLOOKUP($A795,'Sheet1 - Table (1)'!$A$8:$AG$1186,COLUMN(T$7),FALSE)</f>
        <v>0</v>
      </c>
      <c r="U795" s="80" t="str">
        <f t="shared" si="143"/>
        <v>BE-FR-IT-NE-SP-GE</v>
      </c>
      <c r="V795" s="80" t="str">
        <f>VLOOKUP($A795,'Sheet1 - Table (1)'!$A$8:$AG$1186,COLUMN(V$7)+3,FALSE)</f>
        <v>LU - SICAV - Parte 1</v>
      </c>
      <c r="W795" s="80" t="str">
        <f>VLOOKUP(A795,'Sheet1 - Table (1)'!$A$8:$AF$10075,MATCH($W$8,'Sheet1 - Table (1)'!$10:$10,0),FALSE)</f>
        <v>Détermination des Prix Quotidien</v>
      </c>
      <c r="X795" s="80">
        <f>VLOOKUP(A795,'Sheet1 - Table (1)'!$A$8:$AAB$10075,MATCH($X$8,'Sheet1 - Table (1)'!$10:$10,0),FALSE)</f>
        <v>0</v>
      </c>
      <c r="Y795" s="96" t="str">
        <f t="shared" si="145"/>
        <v>Fonds de placement</v>
      </c>
      <c r="AA795" s="96" t="s">
        <v>1823</v>
      </c>
      <c r="AB795" s="96" t="s">
        <v>2874</v>
      </c>
      <c r="AC795" s="214" t="s">
        <v>2874</v>
      </c>
      <c r="AG795" s="96" t="s">
        <v>2678</v>
      </c>
      <c r="AI795" s="96" t="s">
        <v>382</v>
      </c>
      <c r="AJ795" s="96" t="s">
        <v>382</v>
      </c>
      <c r="AK795" s="96" t="s">
        <v>1803</v>
      </c>
      <c r="AL795" s="96" t="s">
        <v>382</v>
      </c>
      <c r="AM795" s="96" t="s">
        <v>1937</v>
      </c>
      <c r="AN795" s="139">
        <v>1</v>
      </c>
      <c r="AO795" s="96" t="s">
        <v>2874</v>
      </c>
      <c r="AP795" s="96" t="s">
        <v>1804</v>
      </c>
      <c r="AS795" s="101" t="str">
        <f t="shared" si="146"/>
        <v/>
      </c>
      <c r="AX795" s="101">
        <v>1</v>
      </c>
      <c r="CA795" s="101" t="s">
        <v>70</v>
      </c>
      <c r="CB795" s="101"/>
      <c r="CC795" s="101" t="s">
        <v>70</v>
      </c>
      <c r="CD795" s="42" t="s">
        <v>4374</v>
      </c>
      <c r="CE795" s="42" t="s">
        <v>4374</v>
      </c>
      <c r="CF795" s="42" t="str">
        <f>IFERROR(VLOOKUP(Funds[[#This Row],[Code ISIN]],[1]GLOBAL!$C$1:$L$27,10,FALSE)," ")</f>
        <v xml:space="preserve"> </v>
      </c>
      <c r="CG795" s="42" t="s">
        <v>4374</v>
      </c>
      <c r="CH795" s="42" t="s">
        <v>4374</v>
      </c>
      <c r="CI795" s="42" t="s">
        <v>4374</v>
      </c>
      <c r="CJ795" s="123">
        <v>42580</v>
      </c>
      <c r="CK795" s="96" t="s">
        <v>4374</v>
      </c>
      <c r="CL795" s="246" t="str">
        <f>VLOOKUP(Funds[[#This Row],[Code ISIN]],'Sheet1 - Table (1)'!$A$10:$AF$110017,MATCH("Funds Liquidity",'Sheet1 - Table (1)'!$10:$10,0),FALSE)</f>
        <v>Jour</v>
      </c>
    </row>
    <row r="796" spans="1:94">
      <c r="A796" s="80" t="s">
        <v>1576</v>
      </c>
      <c r="B796" s="305">
        <f>IF(ISERROR(VALUE(VLOOKUP($A796,'Sheet1 - Table (1)'!$A$8:$AG$1186,COLUMN(B$7),FALSE))),VLOOKUP(A796,TK_MANQUANTS,2,FALSE),IF(VALUE(VLOOKUP($A796,'Sheet1 - Table (1)'!$A$8:$AG$1186,COLUMN(B$7),FALSE))=0,VLOOKUP(A796,TK_MANQUANTS,2,FALSE),VALUE(VLOOKUP($A796,'Sheet1 - Table (1)'!$A$8:$AG$1186,COLUMN(B$7),FALSE))))</f>
        <v>4794604</v>
      </c>
      <c r="C796" s="80" t="str">
        <f>VLOOKUP($A796,'Sheet1 - Table (1)'!$A$8:$AG$1186,COLUMN(C$7),FALSE)</f>
        <v>NN (L) Alternative Beta I Cap EUR (hedged i)</v>
      </c>
      <c r="D796" s="82">
        <f>VLOOKUP($A796,'Sheet1 - Table (1)'!$A$8:$AG$1186,COLUMN(D$7),FALSE)</f>
        <v>43830</v>
      </c>
      <c r="E796" s="124">
        <f>VLOOKUP($A796,'Sheet1 - Table (1)'!$A$8:$AG$1186,COLUMN(E$7),FALSE)</f>
        <v>0.73</v>
      </c>
      <c r="F796" s="80" t="b">
        <f>VLOOKUP($A796,'Sheet1 - Table (1)'!$A$8:$AG$1186,COLUMN(F$7),FALSE)</f>
        <v>1</v>
      </c>
      <c r="G796" s="80" t="str">
        <f>VLOOKUP($A796,'Sheet1 - Table (1)'!$A$8:$AG$1186,COLUMN(G$7),FALSE)</f>
        <v>Luxembourg</v>
      </c>
      <c r="H796" s="80" t="str">
        <f>VLOOKUP($A796,'Sheet1 - Table (1)'!$A$8:$AG$1186,COLUMN(H$7),FALSE)</f>
        <v>EUR</v>
      </c>
      <c r="I796" s="80" t="str">
        <f>VLOOKUP($A796,'Sheet1 - Table (1)'!$A$8:$AG$1186,COLUMN(I$7),FALSE)</f>
        <v>Fonds de placement</v>
      </c>
      <c r="J796" s="80" t="str">
        <f>VLOOKUP($A796,'Sheet1 - Table (1)'!$A$8:$AG$1186,COLUMN(J$7),FALSE)</f>
        <v>Alternatives</v>
      </c>
      <c r="K796" s="82">
        <f>VLOOKUP($A796,'Sheet1 - Table (1)'!$A$8:$AG$1186,COLUMN(K$7),FALSE)</f>
        <v>44255</v>
      </c>
      <c r="L796" s="80">
        <f>VLOOKUP($A796,'Sheet1 - Table (1)'!$A$8:$AG$1186,COLUMN(L$7),FALSE)</f>
        <v>305.82961039999998</v>
      </c>
      <c r="M796" s="80" t="str">
        <f>VLOOKUP($A796,'Sheet1 - Table (1)'!$A$8:$AG$1186,COLUMN(M$7),FALSE)</f>
        <v>Retained</v>
      </c>
      <c r="N796" s="80" t="b">
        <f>VLOOKUP($A796,'Sheet1 - Table (1)'!$A$8:$AG$1186,COLUMN(N$7),FALSE)</f>
        <v>1</v>
      </c>
      <c r="O796" s="80">
        <f>VLOOKUP($A796,'Sheet1 - Table (1)'!$A$8:$AG$1186,COLUMN(O$7),FALSE)</f>
        <v>0</v>
      </c>
      <c r="P796" s="80">
        <f>VLOOKUP($A796,'Sheet1 - Table (1)'!$A$8:$AG$1186,COLUMN(P$7),FALSE)</f>
        <v>0</v>
      </c>
      <c r="Q796" s="80" t="b">
        <f>VLOOKUP($A796,'Sheet1 - Table (1)'!$A$8:$AG$1186,COLUMN(Q$7),FALSE)</f>
        <v>1</v>
      </c>
      <c r="R796" s="80">
        <f>VLOOKUP($A796,'Sheet1 - Table (1)'!$A$8:$AG$1186,COLUMN(R$7),FALSE)</f>
        <v>0</v>
      </c>
      <c r="S796" s="80" t="b">
        <f>VLOOKUP($A796,'Sheet1 - Table (1)'!$A$8:$AG$1186,COLUMN(S$7),FALSE)</f>
        <v>1</v>
      </c>
      <c r="T796" s="80">
        <f>VLOOKUP($A796,'Sheet1 - Table (1)'!$A$8:$AG$1186,COLUMN(T$7),FALSE)</f>
        <v>0</v>
      </c>
      <c r="U796" s="80" t="str">
        <f t="shared" si="143"/>
        <v>BE-NE-GE</v>
      </c>
      <c r="V796" s="80" t="str">
        <f>VLOOKUP($A796,'Sheet1 - Table (1)'!$A$8:$AG$1186,COLUMN(V$7)+3,FALSE)</f>
        <v>LU - SICAV - Parte 1</v>
      </c>
      <c r="W796" s="80" t="str">
        <f>VLOOKUP(A796,'Sheet1 - Table (1)'!$A$8:$AF$10075,MATCH($W$8,'Sheet1 - Table (1)'!$10:$10,0),FALSE)</f>
        <v>Détermination des Prix Quotidien</v>
      </c>
      <c r="X796" s="80">
        <f>VLOOKUP(A796,'Sheet1 - Table (1)'!$A$8:$AAB$10075,MATCH($X$8,'Sheet1 - Table (1)'!$10:$10,0),FALSE)</f>
        <v>0</v>
      </c>
      <c r="Y796" s="96" t="str">
        <f t="shared" si="145"/>
        <v>Fonds de placement</v>
      </c>
      <c r="AA796" s="96" t="s">
        <v>1823</v>
      </c>
      <c r="AB796" s="96" t="s">
        <v>2874</v>
      </c>
      <c r="AC796" s="214" t="s">
        <v>2874</v>
      </c>
      <c r="AG796" s="96" t="s">
        <v>2675</v>
      </c>
      <c r="AI796" s="96" t="s">
        <v>382</v>
      </c>
      <c r="AJ796" s="96" t="s">
        <v>382</v>
      </c>
      <c r="AK796" s="96" t="s">
        <v>1803</v>
      </c>
      <c r="AL796" s="96" t="s">
        <v>382</v>
      </c>
      <c r="AM796" s="96" t="str">
        <f t="shared" ref="AM796:AM807" si="155">IF(AND(AK796="Obligations",AP796="Courbe CHF"),"Obligations CHF",IF(AND(AX796=100%,BJ796=100%),AK796&amp;" CHF",IF(OR(AK796="Obligations",AK796="Actions",AK796="Liquidités"),AK796&amp;" étrangères" &amp; IF(AX796=100%," hedged",""),AK796&amp;" étrangers" &amp; IF(AX796=100%," hedged",""))))</f>
        <v>Placements alternatifs étrangers</v>
      </c>
      <c r="AN796" s="139">
        <v>1</v>
      </c>
      <c r="AO796" s="96" t="s">
        <v>2874</v>
      </c>
      <c r="AP796" s="96" t="s">
        <v>1804</v>
      </c>
      <c r="AS796" s="101" t="str">
        <f t="shared" si="146"/>
        <v/>
      </c>
      <c r="AY796" s="101">
        <v>1</v>
      </c>
      <c r="BX796" s="121" t="s">
        <v>1851</v>
      </c>
      <c r="BY796" s="96" t="s">
        <v>22051</v>
      </c>
      <c r="CA796" s="101" t="s">
        <v>4050</v>
      </c>
      <c r="CB796" s="122" t="s">
        <v>3807</v>
      </c>
      <c r="CC796" s="101" t="s">
        <v>4003</v>
      </c>
      <c r="CD796" s="42" t="s">
        <v>1633</v>
      </c>
      <c r="CE796" s="42" t="s">
        <v>1633</v>
      </c>
      <c r="CF796" s="42" t="str">
        <f>IFERROR(VLOOKUP(Funds[[#This Row],[Code ISIN]],[1]GLOBAL!$C$1:$L$27,10,FALSE)," ")</f>
        <v>X</v>
      </c>
      <c r="CG796" s="42" t="s">
        <v>1633</v>
      </c>
      <c r="CH796" s="42" t="s">
        <v>4374</v>
      </c>
      <c r="CI796" s="42" t="s">
        <v>4374</v>
      </c>
      <c r="CJ796" s="123"/>
      <c r="CK796" s="96" t="s">
        <v>4407</v>
      </c>
      <c r="CL796" s="246" t="str">
        <f>VLOOKUP(Funds[[#This Row],[Code ISIN]],'Sheet1 - Table (1)'!$A$10:$AF$110017,MATCH("Funds Liquidity",'Sheet1 - Table (1)'!$10:$10,0),FALSE)</f>
        <v>Jour</v>
      </c>
      <c r="CN796" s="246" t="s">
        <v>5374</v>
      </c>
    </row>
    <row r="797" spans="1:94">
      <c r="A797" s="80" t="s">
        <v>1578</v>
      </c>
      <c r="B797" s="305">
        <f>IF(ISERROR(VALUE(VLOOKUP($A797,'Sheet1 - Table (1)'!$A$8:$AG$1186,COLUMN(B$7),FALSE))),VLOOKUP(A797,TK_MANQUANTS,2,FALSE),IF(VALUE(VLOOKUP($A797,'Sheet1 - Table (1)'!$A$8:$AG$1186,COLUMN(B$7),FALSE))=0,VLOOKUP(A797,TK_MANQUANTS,2,FALSE),VALUE(VLOOKUP($A797,'Sheet1 - Table (1)'!$A$8:$AG$1186,COLUMN(B$7),FALSE))))</f>
        <v>4291427</v>
      </c>
      <c r="C797" s="80" t="str">
        <f>VLOOKUP($A797,'Sheet1 - Table (1)'!$A$8:$AG$1186,COLUMN(C$7),FALSE)</f>
        <v>NN (L) Alternative Beta I Cap USD</v>
      </c>
      <c r="D797" s="82">
        <f>VLOOKUP($A797,'Sheet1 - Table (1)'!$A$8:$AG$1186,COLUMN(D$7),FALSE)</f>
        <v>44075</v>
      </c>
      <c r="E797" s="124">
        <f>VLOOKUP($A797,'Sheet1 - Table (1)'!$A$8:$AG$1186,COLUMN(E$7),FALSE)</f>
        <v>0.71</v>
      </c>
      <c r="F797" s="80" t="b">
        <f>VLOOKUP($A797,'Sheet1 - Table (1)'!$A$8:$AG$1186,COLUMN(F$7),FALSE)</f>
        <v>1</v>
      </c>
      <c r="G797" s="80" t="str">
        <f>VLOOKUP($A797,'Sheet1 - Table (1)'!$A$8:$AG$1186,COLUMN(G$7),FALSE)</f>
        <v>Luxembourg</v>
      </c>
      <c r="H797" s="80" t="str">
        <f>VLOOKUP($A797,'Sheet1 - Table (1)'!$A$8:$AG$1186,COLUMN(H$7),FALSE)</f>
        <v>USD</v>
      </c>
      <c r="I797" s="80" t="str">
        <f>VLOOKUP($A797,'Sheet1 - Table (1)'!$A$8:$AG$1186,COLUMN(I$7),FALSE)</f>
        <v>Fonds de placement</v>
      </c>
      <c r="J797" s="80" t="str">
        <f>VLOOKUP($A797,'Sheet1 - Table (1)'!$A$8:$AG$1186,COLUMN(J$7),FALSE)</f>
        <v>Alternatives</v>
      </c>
      <c r="K797" s="82">
        <f>VLOOKUP($A797,'Sheet1 - Table (1)'!$A$8:$AG$1186,COLUMN(K$7),FALSE)</f>
        <v>44255</v>
      </c>
      <c r="L797" s="80">
        <f>VLOOKUP($A797,'Sheet1 - Table (1)'!$A$8:$AG$1186,COLUMN(L$7),FALSE)</f>
        <v>305.82961039999998</v>
      </c>
      <c r="M797" s="80" t="str">
        <f>VLOOKUP($A797,'Sheet1 - Table (1)'!$A$8:$AG$1186,COLUMN(M$7),FALSE)</f>
        <v>Retained</v>
      </c>
      <c r="N797" s="80" t="b">
        <f>VLOOKUP($A797,'Sheet1 - Table (1)'!$A$8:$AG$1186,COLUMN(N$7),FALSE)</f>
        <v>1</v>
      </c>
      <c r="O797" s="80">
        <f>VLOOKUP($A797,'Sheet1 - Table (1)'!$A$8:$AG$1186,COLUMN(O$7),FALSE)</f>
        <v>0</v>
      </c>
      <c r="P797" s="80" t="b">
        <f>VLOOKUP($A797,'Sheet1 - Table (1)'!$A$8:$AG$1186,COLUMN(P$7),FALSE)</f>
        <v>1</v>
      </c>
      <c r="Q797" s="80" t="b">
        <f>VLOOKUP($A797,'Sheet1 - Table (1)'!$A$8:$AG$1186,COLUMN(Q$7),FALSE)</f>
        <v>1</v>
      </c>
      <c r="R797" s="80">
        <f>VLOOKUP($A797,'Sheet1 - Table (1)'!$A$8:$AG$1186,COLUMN(R$7),FALSE)</f>
        <v>0</v>
      </c>
      <c r="S797" s="80" t="b">
        <f>VLOOKUP($A797,'Sheet1 - Table (1)'!$A$8:$AG$1186,COLUMN(S$7),FALSE)</f>
        <v>1</v>
      </c>
      <c r="T797" s="80" t="b">
        <f>VLOOKUP($A797,'Sheet1 - Table (1)'!$A$8:$AG$1186,COLUMN(T$7),FALSE)</f>
        <v>1</v>
      </c>
      <c r="U797" s="80" t="str">
        <f t="shared" si="143"/>
        <v>BE-IT-NE-GE-UK</v>
      </c>
      <c r="V797" s="80" t="str">
        <f>VLOOKUP($A797,'Sheet1 - Table (1)'!$A$8:$AG$1186,COLUMN(V$7)+3,FALSE)</f>
        <v>LU - SICAV - Parte 1</v>
      </c>
      <c r="W797" s="80" t="str">
        <f>VLOOKUP(A797,'Sheet1 - Table (1)'!$A$8:$AF$10075,MATCH($W$8,'Sheet1 - Table (1)'!$10:$10,0),FALSE)</f>
        <v>Détermination des Prix Quotidien</v>
      </c>
      <c r="X797" s="80">
        <f>VLOOKUP(A797,'Sheet1 - Table (1)'!$A$8:$AAB$10075,MATCH($X$8,'Sheet1 - Table (1)'!$10:$10,0),FALSE)</f>
        <v>0</v>
      </c>
      <c r="Y797" s="96" t="str">
        <f t="shared" si="145"/>
        <v>Fonds de placement</v>
      </c>
      <c r="AA797" s="96" t="s">
        <v>1823</v>
      </c>
      <c r="AB797" s="96" t="s">
        <v>2874</v>
      </c>
      <c r="AC797" s="214" t="s">
        <v>2874</v>
      </c>
      <c r="AG797" s="96" t="s">
        <v>2675</v>
      </c>
      <c r="AI797" s="96" t="s">
        <v>382</v>
      </c>
      <c r="AJ797" s="96" t="s">
        <v>382</v>
      </c>
      <c r="AK797" s="96" t="s">
        <v>1803</v>
      </c>
      <c r="AL797" s="96" t="s">
        <v>382</v>
      </c>
      <c r="AM797" s="96" t="str">
        <f t="shared" si="155"/>
        <v>Placements alternatifs étrangers</v>
      </c>
      <c r="AN797" s="139">
        <v>1</v>
      </c>
      <c r="AO797" s="96" t="s">
        <v>2874</v>
      </c>
      <c r="AP797" s="96" t="s">
        <v>1804</v>
      </c>
      <c r="AS797" s="101" t="str">
        <f t="shared" ref="AS797:AS824" si="156">IF(AR797="","",AR797-E797%)</f>
        <v/>
      </c>
      <c r="BB797" s="101">
        <v>1</v>
      </c>
      <c r="BX797" s="121" t="s">
        <v>1851</v>
      </c>
      <c r="BY797" s="96" t="s">
        <v>3425</v>
      </c>
      <c r="CA797" s="101" t="s">
        <v>4050</v>
      </c>
      <c r="CB797" s="101" t="s">
        <v>3808</v>
      </c>
      <c r="CC797" s="101" t="s">
        <v>4011</v>
      </c>
      <c r="CD797" s="42" t="s">
        <v>4374</v>
      </c>
      <c r="CE797" s="42" t="s">
        <v>1633</v>
      </c>
      <c r="CF797" s="42" t="str">
        <f>IFERROR(VLOOKUP(Funds[[#This Row],[Code ISIN]],[1]GLOBAL!$C$1:$L$27,10,FALSE)," ")</f>
        <v xml:space="preserve"> </v>
      </c>
      <c r="CG797" s="42" t="s">
        <v>4374</v>
      </c>
      <c r="CH797" s="42" t="s">
        <v>4374</v>
      </c>
      <c r="CI797" s="42" t="s">
        <v>4374</v>
      </c>
      <c r="CJ797" s="123"/>
      <c r="CK797" s="96" t="s">
        <v>4374</v>
      </c>
      <c r="CL797" s="246" t="str">
        <f>VLOOKUP(Funds[[#This Row],[Code ISIN]],'Sheet1 - Table (1)'!$A$10:$AF$110017,MATCH("Funds Liquidity",'Sheet1 - Table (1)'!$10:$10,0),FALSE)</f>
        <v>Jour</v>
      </c>
    </row>
    <row r="798" spans="1:94">
      <c r="A798" s="80" t="s">
        <v>1571</v>
      </c>
      <c r="B798" s="305">
        <f>IF(ISERROR(VALUE(VLOOKUP($A798,'Sheet1 - Table (1)'!$A$8:$AG$1186,COLUMN(B$7),FALSE))),VLOOKUP(A798,TK_MANQUANTS,2,FALSE),IF(VALUE(VLOOKUP($A798,'Sheet1 - Table (1)'!$A$8:$AG$1186,COLUMN(B$7),FALSE))=0,VLOOKUP(A798,TK_MANQUANTS,2,FALSE),VALUE(VLOOKUP($A798,'Sheet1 - Table (1)'!$A$8:$AG$1186,COLUMN(B$7),FALSE))))</f>
        <v>32245171</v>
      </c>
      <c r="C798" s="80" t="str">
        <f>VLOOKUP($A798,'Sheet1 - Table (1)'!$A$8:$AG$1186,COLUMN(C$7),FALSE)</f>
        <v>BSF Multi Manager Alt Strat I2 USD</v>
      </c>
      <c r="D798" s="82">
        <f>VLOOKUP($A798,'Sheet1 - Table (1)'!$A$8:$AG$1186,COLUMN(D$7),FALSE)</f>
        <v>43465</v>
      </c>
      <c r="E798" s="124">
        <f>VLOOKUP($A798,'Sheet1 - Table (1)'!$A$8:$AG$1186,COLUMN(E$7),FALSE)</f>
        <v>1.87</v>
      </c>
      <c r="F798" s="80" t="b">
        <f>VLOOKUP($A798,'Sheet1 - Table (1)'!$A$8:$AG$1186,COLUMN(F$7),FALSE)</f>
        <v>1</v>
      </c>
      <c r="G798" s="80" t="str">
        <f>VLOOKUP($A798,'Sheet1 - Table (1)'!$A$8:$AG$1186,COLUMN(G$7),FALSE)</f>
        <v>Luxembourg</v>
      </c>
      <c r="H798" s="80" t="str">
        <f>VLOOKUP($A798,'Sheet1 - Table (1)'!$A$8:$AG$1186,COLUMN(H$7),FALSE)</f>
        <v>USD</v>
      </c>
      <c r="I798" s="80" t="str">
        <f>VLOOKUP($A798,'Sheet1 - Table (1)'!$A$8:$AG$1186,COLUMN(I$7),FALSE)</f>
        <v>Fonds de placement</v>
      </c>
      <c r="J798" s="80" t="str">
        <f>VLOOKUP($A798,'Sheet1 - Table (1)'!$A$8:$AG$1186,COLUMN(J$7),FALSE)</f>
        <v>Alternatives</v>
      </c>
      <c r="K798" s="82">
        <f>VLOOKUP($A798,'Sheet1 - Table (1)'!$A$8:$AG$1186,COLUMN(K$7),FALSE)</f>
        <v>0</v>
      </c>
      <c r="L798" s="80">
        <f>VLOOKUP($A798,'Sheet1 - Table (1)'!$A$8:$AG$1186,COLUMN(L$7),FALSE)</f>
        <v>0</v>
      </c>
      <c r="M798" s="80" t="str">
        <f>VLOOKUP($A798,'Sheet1 - Table (1)'!$A$8:$AG$1186,COLUMN(M$7),FALSE)</f>
        <v>Retained</v>
      </c>
      <c r="N798" s="80">
        <f>VLOOKUP($A798,'Sheet1 - Table (1)'!$A$8:$AG$1186,COLUMN(N$7),FALSE)</f>
        <v>0</v>
      </c>
      <c r="O798" s="80" t="b">
        <f>VLOOKUP($A798,'Sheet1 - Table (1)'!$A$8:$AG$1186,COLUMN(O$7),FALSE)</f>
        <v>1</v>
      </c>
      <c r="P798" s="80">
        <f>VLOOKUP($A798,'Sheet1 - Table (1)'!$A$8:$AG$1186,COLUMN(P$7),FALSE)</f>
        <v>0</v>
      </c>
      <c r="Q798" s="80" t="b">
        <f>VLOOKUP($A798,'Sheet1 - Table (1)'!$A$8:$AG$1186,COLUMN(Q$7),FALSE)</f>
        <v>1</v>
      </c>
      <c r="R798" s="80" t="b">
        <f>VLOOKUP($A798,'Sheet1 - Table (1)'!$A$8:$AG$1186,COLUMN(R$7),FALSE)</f>
        <v>1</v>
      </c>
      <c r="S798" s="80" t="b">
        <f>VLOOKUP($A798,'Sheet1 - Table (1)'!$A$8:$AG$1186,COLUMN(S$7),FALSE)</f>
        <v>1</v>
      </c>
      <c r="T798" s="80">
        <f>VLOOKUP($A798,'Sheet1 - Table (1)'!$A$8:$AG$1186,COLUMN(T$7),FALSE)</f>
        <v>0</v>
      </c>
      <c r="U798" s="80" t="str">
        <f t="shared" si="143"/>
        <v>FR-NE-SP-GE</v>
      </c>
      <c r="V798" s="80" t="str">
        <f>VLOOKUP($A798,'Sheet1 - Table (1)'!$A$8:$AG$1186,COLUMN(V$7)+3,FALSE)</f>
        <v>LU - SICAV - Parte 1</v>
      </c>
      <c r="W798" s="80" t="str">
        <f>VLOOKUP(A798,'Sheet1 - Table (1)'!$A$8:$AF$10075,MATCH($W$8,'Sheet1 - Table (1)'!$10:$10,0),FALSE)</f>
        <v>Détermination des Prix Quotidien</v>
      </c>
      <c r="X798" s="80">
        <f>VLOOKUP(A798,'Sheet1 - Table (1)'!$A$8:$AAB$10075,MATCH($X$8,'Sheet1 - Table (1)'!$10:$10,0),FALSE)</f>
        <v>0</v>
      </c>
      <c r="Y798" s="96" t="str">
        <f t="shared" si="145"/>
        <v>Fonds de placement</v>
      </c>
      <c r="AA798" s="96" t="s">
        <v>1823</v>
      </c>
      <c r="AB798" s="96" t="s">
        <v>2874</v>
      </c>
      <c r="AC798" s="214" t="s">
        <v>2874</v>
      </c>
      <c r="AG798" s="96" t="s">
        <v>2865</v>
      </c>
      <c r="AI798" s="96" t="s">
        <v>382</v>
      </c>
      <c r="AJ798" s="96" t="s">
        <v>382</v>
      </c>
      <c r="AK798" s="96" t="s">
        <v>1803</v>
      </c>
      <c r="AL798" s="96" t="s">
        <v>382</v>
      </c>
      <c r="AM798" s="96" t="str">
        <f t="shared" si="155"/>
        <v>Placements alternatifs étrangers</v>
      </c>
      <c r="AN798" s="139">
        <v>1</v>
      </c>
      <c r="AO798" s="96" t="s">
        <v>2874</v>
      </c>
      <c r="AP798" s="96" t="s">
        <v>1804</v>
      </c>
      <c r="AS798" s="101" t="str">
        <f t="shared" si="156"/>
        <v/>
      </c>
      <c r="BB798" s="101">
        <v>1</v>
      </c>
      <c r="BN798" s="101">
        <v>1</v>
      </c>
      <c r="CA798" s="101" t="s">
        <v>70</v>
      </c>
      <c r="CB798" s="101"/>
      <c r="CC798" s="101" t="s">
        <v>70</v>
      </c>
      <c r="CD798" s="42" t="s">
        <v>4374</v>
      </c>
      <c r="CE798" s="42" t="s">
        <v>4374</v>
      </c>
      <c r="CF798" s="42" t="str">
        <f>IFERROR(VLOOKUP(Funds[[#This Row],[Code ISIN]],[1]GLOBAL!$C$1:$L$27,10,FALSE)," ")</f>
        <v xml:space="preserve"> </v>
      </c>
      <c r="CG798" s="42" t="s">
        <v>4374</v>
      </c>
      <c r="CH798" s="42" t="s">
        <v>4374</v>
      </c>
      <c r="CI798" s="42" t="s">
        <v>4374</v>
      </c>
      <c r="CJ798" s="123">
        <v>42582</v>
      </c>
      <c r="CK798" s="96" t="s">
        <v>4374</v>
      </c>
      <c r="CL798" s="246" t="str">
        <f>VLOOKUP(Funds[[#This Row],[Code ISIN]],'Sheet1 - Table (1)'!$A$10:$AF$110017,MATCH("Funds Liquidity",'Sheet1 - Table (1)'!$10:$10,0),FALSE)</f>
        <v>Jour</v>
      </c>
    </row>
    <row r="799" spans="1:94">
      <c r="A799" s="80" t="s">
        <v>1574</v>
      </c>
      <c r="B799" s="305">
        <f>IF(ISERROR(VALUE(VLOOKUP($A799,'Sheet1 - Table (1)'!$A$8:$AG$1186,COLUMN(B$7),FALSE))),VLOOKUP(A799,TK_MANQUANTS,2,FALSE),IF(VALUE(VLOOKUP($A799,'Sheet1 - Table (1)'!$A$8:$AG$1186,COLUMN(B$7),FALSE))=0,VLOOKUP(A799,TK_MANQUANTS,2,FALSE),VALUE(VLOOKUP($A799,'Sheet1 - Table (1)'!$A$8:$AG$1186,COLUMN(B$7),FALSE))))</f>
        <v>30755170</v>
      </c>
      <c r="C799" s="80" t="str">
        <f>VLOOKUP($A799,'Sheet1 - Table (1)'!$A$8:$AG$1186,COLUMN(C$7),FALSE)</f>
        <v>BSF Multi-Manager Alt Strat I2 Hgd EUR</v>
      </c>
      <c r="D799" s="82">
        <f>VLOOKUP($A799,'Sheet1 - Table (1)'!$A$8:$AG$1186,COLUMN(D$7),FALSE)</f>
        <v>43465</v>
      </c>
      <c r="E799" s="124">
        <f>VLOOKUP($A799,'Sheet1 - Table (1)'!$A$8:$AG$1186,COLUMN(E$7),FALSE)</f>
        <v>1.86</v>
      </c>
      <c r="F799" s="80" t="b">
        <f>VLOOKUP($A799,'Sheet1 - Table (1)'!$A$8:$AG$1186,COLUMN(F$7),FALSE)</f>
        <v>1</v>
      </c>
      <c r="G799" s="80" t="str">
        <f>VLOOKUP($A799,'Sheet1 - Table (1)'!$A$8:$AG$1186,COLUMN(G$7),FALSE)</f>
        <v>Luxembourg</v>
      </c>
      <c r="H799" s="80" t="str">
        <f>VLOOKUP($A799,'Sheet1 - Table (1)'!$A$8:$AG$1186,COLUMN(H$7),FALSE)</f>
        <v>EUR</v>
      </c>
      <c r="I799" s="80" t="str">
        <f>VLOOKUP($A799,'Sheet1 - Table (1)'!$A$8:$AG$1186,COLUMN(I$7),FALSE)</f>
        <v>Fonds de placement</v>
      </c>
      <c r="J799" s="80" t="str">
        <f>VLOOKUP($A799,'Sheet1 - Table (1)'!$A$8:$AG$1186,COLUMN(J$7),FALSE)</f>
        <v>Alternatives</v>
      </c>
      <c r="K799" s="82">
        <f>VLOOKUP($A799,'Sheet1 - Table (1)'!$A$8:$AG$1186,COLUMN(K$7),FALSE)</f>
        <v>0</v>
      </c>
      <c r="L799" s="80">
        <f>VLOOKUP($A799,'Sheet1 - Table (1)'!$A$8:$AG$1186,COLUMN(L$7),FALSE)</f>
        <v>0</v>
      </c>
      <c r="M799" s="80" t="str">
        <f>VLOOKUP($A799,'Sheet1 - Table (1)'!$A$8:$AG$1186,COLUMN(M$7),FALSE)</f>
        <v>Retained</v>
      </c>
      <c r="N799" s="80">
        <f>VLOOKUP($A799,'Sheet1 - Table (1)'!$A$8:$AG$1186,COLUMN(N$7),FALSE)</f>
        <v>0</v>
      </c>
      <c r="O799" s="80" t="b">
        <f>VLOOKUP($A799,'Sheet1 - Table (1)'!$A$8:$AG$1186,COLUMN(O$7),FALSE)</f>
        <v>1</v>
      </c>
      <c r="P799" s="80">
        <f>VLOOKUP($A799,'Sheet1 - Table (1)'!$A$8:$AG$1186,COLUMN(P$7),FALSE)</f>
        <v>0</v>
      </c>
      <c r="Q799" s="80" t="b">
        <f>VLOOKUP($A799,'Sheet1 - Table (1)'!$A$8:$AG$1186,COLUMN(Q$7),FALSE)</f>
        <v>1</v>
      </c>
      <c r="R799" s="80" t="b">
        <f>VLOOKUP($A799,'Sheet1 - Table (1)'!$A$8:$AG$1186,COLUMN(R$7),FALSE)</f>
        <v>1</v>
      </c>
      <c r="S799" s="80" t="b">
        <f>VLOOKUP($A799,'Sheet1 - Table (1)'!$A$8:$AG$1186,COLUMN(S$7),FALSE)</f>
        <v>1</v>
      </c>
      <c r="T799" s="80">
        <f>VLOOKUP($A799,'Sheet1 - Table (1)'!$A$8:$AG$1186,COLUMN(T$7),FALSE)</f>
        <v>0</v>
      </c>
      <c r="U799" s="80" t="str">
        <f t="shared" si="143"/>
        <v>FR-NE-SP-GE</v>
      </c>
      <c r="V799" s="80" t="str">
        <f>VLOOKUP($A799,'Sheet1 - Table (1)'!$A$8:$AG$1186,COLUMN(V$7)+3,FALSE)</f>
        <v>LU - SICAV - Parte 1</v>
      </c>
      <c r="W799" s="80" t="str">
        <f>VLOOKUP(A799,'Sheet1 - Table (1)'!$A$8:$AF$10075,MATCH($W$8,'Sheet1 - Table (1)'!$10:$10,0),FALSE)</f>
        <v>Détermination des Prix Quotidien</v>
      </c>
      <c r="X799" s="80">
        <f>VLOOKUP(A799,'Sheet1 - Table (1)'!$A$8:$AAB$10075,MATCH($X$8,'Sheet1 - Table (1)'!$10:$10,0),FALSE)</f>
        <v>0</v>
      </c>
      <c r="Y799" s="96" t="str">
        <f t="shared" si="145"/>
        <v>Fonds de placement</v>
      </c>
      <c r="AA799" s="96" t="s">
        <v>1823</v>
      </c>
      <c r="AB799" s="96" t="s">
        <v>2874</v>
      </c>
      <c r="AC799" s="214" t="s">
        <v>2874</v>
      </c>
      <c r="AG799" s="96" t="s">
        <v>2865</v>
      </c>
      <c r="AI799" s="96" t="s">
        <v>382</v>
      </c>
      <c r="AJ799" s="96" t="s">
        <v>382</v>
      </c>
      <c r="AK799" s="96" t="s">
        <v>1803</v>
      </c>
      <c r="AL799" s="96" t="s">
        <v>382</v>
      </c>
      <c r="AM799" s="96" t="str">
        <f t="shared" si="155"/>
        <v>Placements alternatifs étrangers</v>
      </c>
      <c r="AN799" s="139">
        <v>1</v>
      </c>
      <c r="AO799" s="96" t="s">
        <v>2874</v>
      </c>
      <c r="AP799" s="96" t="s">
        <v>1804</v>
      </c>
      <c r="AS799" s="101" t="str">
        <f t="shared" si="156"/>
        <v/>
      </c>
      <c r="AY799" s="101">
        <v>1</v>
      </c>
      <c r="BK799" s="101">
        <v>1</v>
      </c>
      <c r="CA799" s="101" t="s">
        <v>70</v>
      </c>
      <c r="CB799" s="101"/>
      <c r="CC799" s="101" t="s">
        <v>70</v>
      </c>
      <c r="CD799" s="42" t="s">
        <v>4374</v>
      </c>
      <c r="CE799" s="42" t="s">
        <v>4374</v>
      </c>
      <c r="CF799" s="42" t="str">
        <f>IFERROR(VLOOKUP(Funds[[#This Row],[Code ISIN]],[1]GLOBAL!$C$1:$L$27,10,FALSE)," ")</f>
        <v xml:space="preserve"> </v>
      </c>
      <c r="CG799" s="42" t="s">
        <v>4374</v>
      </c>
      <c r="CH799" s="42" t="s">
        <v>4374</v>
      </c>
      <c r="CI799" s="42" t="s">
        <v>4374</v>
      </c>
      <c r="CJ799" s="123">
        <v>42582</v>
      </c>
      <c r="CK799" s="96" t="s">
        <v>4374</v>
      </c>
      <c r="CL799" s="246" t="str">
        <f>VLOOKUP(Funds[[#This Row],[Code ISIN]],'Sheet1 - Table (1)'!$A$10:$AF$110017,MATCH("Funds Liquidity",'Sheet1 - Table (1)'!$10:$10,0),FALSE)</f>
        <v>Jour</v>
      </c>
    </row>
    <row r="800" spans="1:94">
      <c r="A800" s="128" t="s">
        <v>3206</v>
      </c>
      <c r="B800" s="305">
        <f>IF(ISERROR(VALUE(VLOOKUP($A800,'Sheet1 - Table (1)'!$A$8:$AG$1186,COLUMN(B$7),FALSE))),VLOOKUP(A800,TK_MANQUANTS,2,FALSE),IF(VALUE(VLOOKUP($A800,'Sheet1 - Table (1)'!$A$8:$AG$1186,COLUMN(B$7),FALSE))=0,VLOOKUP(A800,TK_MANQUANTS,2,FALSE),VALUE(VLOOKUP($A800,'Sheet1 - Table (1)'!$A$8:$AG$1186,COLUMN(B$7),FALSE))))</f>
        <v>21966848</v>
      </c>
      <c r="C800" s="80" t="str">
        <f>VLOOKUP($A800,'Sheet1 - Table (1)'!$A$8:$AG$1186,COLUMN(C$7),FALSE)</f>
        <v>UBS ETF - MSCI EMU UCITS ETF (EUR) A-acc</v>
      </c>
      <c r="D800" s="82">
        <f>VLOOKUP($A800,'Sheet1 - Table (1)'!$A$8:$AG$1186,COLUMN(D$7),FALSE)</f>
        <v>43830</v>
      </c>
      <c r="E800" s="124">
        <f>VLOOKUP($A800,'Sheet1 - Table (1)'!$A$8:$AG$1186,COLUMN(E$7),FALSE)</f>
        <v>0.18</v>
      </c>
      <c r="F800" s="80" t="b">
        <f>VLOOKUP($A800,'Sheet1 - Table (1)'!$A$8:$AG$1186,COLUMN(F$7),FALSE)</f>
        <v>1</v>
      </c>
      <c r="G800" s="80" t="str">
        <f>VLOOKUP($A800,'Sheet1 - Table (1)'!$A$8:$AG$1186,COLUMN(G$7),FALSE)</f>
        <v>Luxembourg</v>
      </c>
      <c r="H800" s="80" t="str">
        <f>VLOOKUP($A800,'Sheet1 - Table (1)'!$A$8:$AG$1186,COLUMN(H$7),FALSE)</f>
        <v>EUR</v>
      </c>
      <c r="I800" s="80" t="str">
        <f>VLOOKUP($A800,'Sheet1 - Table (1)'!$A$8:$AG$1186,COLUMN(I$7),FALSE)</f>
        <v>Exchange Traded Funds</v>
      </c>
      <c r="J800" s="80" t="str">
        <f>VLOOKUP($A800,'Sheet1 - Table (1)'!$A$8:$AG$1186,COLUMN(J$7),FALSE)</f>
        <v>Actions</v>
      </c>
      <c r="K800" s="82">
        <f>VLOOKUP($A800,'Sheet1 - Table (1)'!$A$8:$AG$1186,COLUMN(K$7),FALSE)</f>
        <v>44255</v>
      </c>
      <c r="L800" s="80">
        <f>VLOOKUP($A800,'Sheet1 - Table (1)'!$A$8:$AG$1186,COLUMN(L$7),FALSE)</f>
        <v>4201.1786192999998</v>
      </c>
      <c r="M800" s="80" t="str">
        <f>VLOOKUP($A800,'Sheet1 - Table (1)'!$A$8:$AG$1186,COLUMN(M$7),FALSE)</f>
        <v>Retained</v>
      </c>
      <c r="N800" s="80">
        <f>VLOOKUP($A800,'Sheet1 - Table (1)'!$A$8:$AG$1186,COLUMN(N$7),FALSE)</f>
        <v>0</v>
      </c>
      <c r="O800" s="80" t="b">
        <f>VLOOKUP($A800,'Sheet1 - Table (1)'!$A$8:$AG$1186,COLUMN(O$7),FALSE)</f>
        <v>1</v>
      </c>
      <c r="P800" s="80" t="b">
        <f>VLOOKUP($A800,'Sheet1 - Table (1)'!$A$8:$AG$1186,COLUMN(P$7),FALSE)</f>
        <v>1</v>
      </c>
      <c r="Q800" s="80" t="b">
        <f>VLOOKUP($A800,'Sheet1 - Table (1)'!$A$8:$AG$1186,COLUMN(Q$7),FALSE)</f>
        <v>1</v>
      </c>
      <c r="R800" s="80" t="b">
        <f>VLOOKUP($A800,'Sheet1 - Table (1)'!$A$8:$AG$1186,COLUMN(R$7),FALSE)</f>
        <v>1</v>
      </c>
      <c r="S800" s="80" t="b">
        <f>VLOOKUP($A800,'Sheet1 - Table (1)'!$A$8:$AG$1186,COLUMN(S$7),FALSE)</f>
        <v>1</v>
      </c>
      <c r="T800" s="80" t="b">
        <f>VLOOKUP($A800,'Sheet1 - Table (1)'!$A$8:$AG$1186,COLUMN(T$7),FALSE)</f>
        <v>1</v>
      </c>
      <c r="U800" s="80" t="str">
        <f t="shared" si="143"/>
        <v>FR-IT-NE-SP-GE-UK</v>
      </c>
      <c r="V800" s="80" t="str">
        <f>VLOOKUP($A800,'Sheet1 - Table (1)'!$A$8:$AG$1186,COLUMN(V$7)+3,FALSE)</f>
        <v>LU - SICAV - Parte 1</v>
      </c>
      <c r="W800" s="80" t="str">
        <f>VLOOKUP(A800,'Sheet1 - Table (1)'!$A$8:$AF$10075,MATCH($W$8,'Sheet1 - Table (1)'!$10:$10,0),FALSE)</f>
        <v>Détermination des Prix Quotidien</v>
      </c>
      <c r="X800" s="80" t="str">
        <f>VLOOKUP(A800,'Sheet1 - Table (1)'!$A$8:$AAB$10075,MATCH($X$8,'Sheet1 - Table (1)'!$10:$10,0),FALSE)</f>
        <v>Full</v>
      </c>
      <c r="Y800" s="96" t="str">
        <f t="shared" si="145"/>
        <v>ETF</v>
      </c>
      <c r="AA800" s="96" t="s">
        <v>1823</v>
      </c>
      <c r="AB800" s="96" t="s">
        <v>2858</v>
      </c>
      <c r="AC800" s="214" t="s">
        <v>155</v>
      </c>
      <c r="AD800" s="214" t="s">
        <v>2858</v>
      </c>
      <c r="AE800" s="96" t="s">
        <v>2553</v>
      </c>
      <c r="AF800" s="246" t="s">
        <v>2858</v>
      </c>
      <c r="AG800" s="96" t="s">
        <v>2864</v>
      </c>
      <c r="AI800" s="96" t="s">
        <v>155</v>
      </c>
      <c r="AJ800" s="96" t="s">
        <v>155</v>
      </c>
      <c r="AK800" s="96" t="s">
        <v>155</v>
      </c>
      <c r="AL800" s="96" t="s">
        <v>2858</v>
      </c>
      <c r="AM800" s="96" t="str">
        <f t="shared" si="155"/>
        <v>Actions étrangères</v>
      </c>
      <c r="AO800" s="96" t="s">
        <v>2858</v>
      </c>
      <c r="AP800" s="96" t="s">
        <v>834</v>
      </c>
      <c r="AS800" s="101" t="str">
        <f t="shared" si="156"/>
        <v/>
      </c>
      <c r="AY800" s="101">
        <v>1</v>
      </c>
      <c r="BK800" s="101">
        <v>1</v>
      </c>
      <c r="BY800" s="101" t="s">
        <v>1708</v>
      </c>
      <c r="CA800" s="101" t="s">
        <v>70</v>
      </c>
      <c r="CB800" s="101"/>
      <c r="CC800" s="101" t="s">
        <v>70</v>
      </c>
      <c r="CD800" s="42" t="s">
        <v>4374</v>
      </c>
      <c r="CE800" s="42" t="s">
        <v>4374</v>
      </c>
      <c r="CF800" s="42" t="str">
        <f>IFERROR(VLOOKUP(Funds[[#This Row],[Code ISIN]],[1]GLOBAL!$C$1:$L$27,10,FALSE)," ")</f>
        <v xml:space="preserve"> </v>
      </c>
      <c r="CG800" s="42" t="s">
        <v>4374</v>
      </c>
      <c r="CH800" s="42" t="s">
        <v>4374</v>
      </c>
      <c r="CI800" s="42" t="s">
        <v>4374</v>
      </c>
      <c r="CJ800" s="123">
        <v>42650</v>
      </c>
      <c r="CK800" s="96" t="s">
        <v>4374</v>
      </c>
      <c r="CL800" s="246" t="str">
        <f>VLOOKUP(Funds[[#This Row],[Code ISIN]],'Sheet1 - Table (1)'!$A$10:$AF$110017,MATCH("Funds Liquidity",'Sheet1 - Table (1)'!$10:$10,0),FALSE)</f>
        <v>Jour</v>
      </c>
    </row>
    <row r="801" spans="1:92">
      <c r="A801" s="128" t="s">
        <v>22005</v>
      </c>
      <c r="B801" s="305">
        <f>IF(ISERROR(VALUE(VLOOKUP($A801,'Sheet1 - Table (1)'!$A$8:$AG$1186,COLUMN(B$7),FALSE))),VLOOKUP(A801,TK_MANQUANTS,2,FALSE),IF(VALUE(VLOOKUP($A801,'Sheet1 - Table (1)'!$A$8:$AG$1186,COLUMN(B$7),FALSE))=0,VLOOKUP(A801,TK_MANQUANTS,2,FALSE),VALUE(VLOOKUP($A801,'Sheet1 - Table (1)'!$A$8:$AG$1186,COLUMN(B$7),FALSE))))</f>
        <v>28626998</v>
      </c>
      <c r="C801" s="80" t="str">
        <f>VLOOKUP($A801,'Sheet1 - Table (1)'!$A$8:$AG$1186,COLUMN(C$7),FALSE)</f>
        <v>Xtrackers MSCI EMU UCITS ETF 4C HCHF</v>
      </c>
      <c r="D801" s="82">
        <f>VLOOKUP($A801,'Sheet1 - Table (1)'!$A$8:$AG$1186,COLUMN(D$7),FALSE)</f>
        <v>43830</v>
      </c>
      <c r="E801" s="124">
        <f>VLOOKUP($A801,'Sheet1 - Table (1)'!$A$8:$AG$1186,COLUMN(E$7),FALSE)</f>
        <v>0.17</v>
      </c>
      <c r="F801" s="80" t="b">
        <f>VLOOKUP($A801,'Sheet1 - Table (1)'!$A$8:$AG$1186,COLUMN(F$7),FALSE)</f>
        <v>1</v>
      </c>
      <c r="G801" s="80" t="str">
        <f>VLOOKUP($A801,'Sheet1 - Table (1)'!$A$8:$AG$1186,COLUMN(G$7),FALSE)</f>
        <v>Luxembourg</v>
      </c>
      <c r="H801" s="80" t="str">
        <f>VLOOKUP($A801,'Sheet1 - Table (1)'!$A$8:$AG$1186,COLUMN(H$7),FALSE)</f>
        <v>CHF</v>
      </c>
      <c r="I801" s="80" t="str">
        <f>VLOOKUP($A801,'Sheet1 - Table (1)'!$A$8:$AG$1186,COLUMN(I$7),FALSE)</f>
        <v>Exchange Traded Funds</v>
      </c>
      <c r="J801" s="80" t="str">
        <f>VLOOKUP($A801,'Sheet1 - Table (1)'!$A$8:$AG$1186,COLUMN(J$7),FALSE)</f>
        <v>Actions</v>
      </c>
      <c r="K801" s="82">
        <f>VLOOKUP($A801,'Sheet1 - Table (1)'!$A$8:$AG$1186,COLUMN(K$7),FALSE)</f>
        <v>44286</v>
      </c>
      <c r="L801" s="80">
        <f>VLOOKUP($A801,'Sheet1 - Table (1)'!$A$8:$AG$1186,COLUMN(L$7),FALSE)</f>
        <v>2338.2344309999999</v>
      </c>
      <c r="M801" s="80" t="str">
        <f>VLOOKUP($A801,'Sheet1 - Table (1)'!$A$8:$AG$1186,COLUMN(M$7),FALSE)</f>
        <v>Retained</v>
      </c>
      <c r="N801" s="80">
        <f>VLOOKUP($A801,'Sheet1 - Table (1)'!$A$8:$AG$1186,COLUMN(N$7),FALSE)</f>
        <v>0</v>
      </c>
      <c r="O801" s="80" t="b">
        <f>VLOOKUP($A801,'Sheet1 - Table (1)'!$A$8:$AG$1186,COLUMN(O$7),FALSE)</f>
        <v>1</v>
      </c>
      <c r="P801" s="80" t="b">
        <f>VLOOKUP($A801,'Sheet1 - Table (1)'!$A$8:$AG$1186,COLUMN(P$7),FALSE)</f>
        <v>1</v>
      </c>
      <c r="Q801" s="80">
        <f>VLOOKUP($A801,'Sheet1 - Table (1)'!$A$8:$AG$1186,COLUMN(Q$7),FALSE)</f>
        <v>0</v>
      </c>
      <c r="R801" s="80">
        <f>VLOOKUP($A801,'Sheet1 - Table (1)'!$A$8:$AG$1186,COLUMN(R$7),FALSE)</f>
        <v>0</v>
      </c>
      <c r="S801" s="80" t="b">
        <f>VLOOKUP($A801,'Sheet1 - Table (1)'!$A$8:$AG$1186,COLUMN(S$7),FALSE)</f>
        <v>1</v>
      </c>
      <c r="T801" s="80" t="b">
        <f>VLOOKUP($A801,'Sheet1 - Table (1)'!$A$8:$AG$1186,COLUMN(T$7),FALSE)</f>
        <v>1</v>
      </c>
      <c r="U801" s="80" t="str">
        <f t="shared" ref="U801" si="157">IF(N801=TRUE,UPPER(LEFT($N$8,2)),"")&amp;IF(O801=TRUE,IF(N801=TRUE,"-","")&amp;UPPER(LEFT($O$8,2)),"")&amp;IF(P801=TRUE,IF(OR(N801=TRUE,O801=TRUE),"-","")&amp;UPPER(LEFT($P$8,2)),"")&amp;IF(Q801=TRUE,IF(OR(N801=TRUE,O801=TRUE,P801=TRUE),"-","")&amp;UPPER(LEFT($Q$8,2)),"")&amp;IF(R801=TRUE,IF(OR(N801=TRUE,O801=TRUE,P801=TRUE,Q801=TRUE),"-","")&amp;UPPER(LEFT($R$8,2)),"")&amp;IF(S801=TRUE,IF(OR(N801=TRUE,O801=TRUE,P801=TRUE,Q801=TRUE,R801=TRUE),"-","")&amp;UPPER(LEFT($S$8,2)),"")&amp;IF(T801=TRUE,IF(OR(N801=TRUE,O801=TRUE,P801=TRUE,Q801=TRUE,R801=TRUE,S801=TRUE),"-","")&amp;UPPER(LEFT($T$8,2)),"")</f>
        <v>FR-IT-GE-UK</v>
      </c>
      <c r="V801" s="80" t="str">
        <f>VLOOKUP($A801,'Sheet1 - Table (1)'!$A$8:$AG$1186,COLUMN(V$7)+3,FALSE)</f>
        <v>LU - SICAV - Parte 1</v>
      </c>
      <c r="W801" s="80" t="str">
        <f>VLOOKUP(A801,'Sheet1 - Table (1)'!$A$8:$AF$10075,MATCH($W$8,'Sheet1 - Table (1)'!$10:$10,0),FALSE)</f>
        <v>Détermination des Prix Quotidien</v>
      </c>
      <c r="X801" s="80" t="str">
        <f>VLOOKUP(A801,'Sheet1 - Table (1)'!$A$8:$AAB$10075,MATCH($X$8,'Sheet1 - Table (1)'!$10:$10,0),FALSE)</f>
        <v>Full</v>
      </c>
      <c r="Y801" s="96" t="str">
        <f t="shared" ref="Y801" si="158">IF(OR(I801="Actions",I801="Exchange Traded Funds"),"ETF","Fonds de placement")</f>
        <v>ETF</v>
      </c>
      <c r="AA801" s="96" t="s">
        <v>1823</v>
      </c>
      <c r="AB801" s="96" t="s">
        <v>2858</v>
      </c>
      <c r="AC801" s="214" t="s">
        <v>155</v>
      </c>
      <c r="AD801" s="214" t="s">
        <v>2858</v>
      </c>
      <c r="AE801" s="96" t="s">
        <v>2553</v>
      </c>
      <c r="AF801" s="246" t="s">
        <v>2858</v>
      </c>
      <c r="AG801" s="96" t="s">
        <v>2864</v>
      </c>
      <c r="AI801" s="96" t="s">
        <v>155</v>
      </c>
      <c r="AJ801" s="96" t="s">
        <v>155</v>
      </c>
      <c r="AK801" s="96" t="s">
        <v>155</v>
      </c>
      <c r="AL801" s="96" t="s">
        <v>2858</v>
      </c>
      <c r="AM801" s="96" t="str">
        <f t="shared" ref="AM801" si="159">IF(AND(AK801="Obligations",AP801="Courbe CHF"),"Obligations CHF",IF(AND(AX801=100%,BJ801=100%),AK801&amp;" CHF",IF(OR(AK801="Obligations",AK801="Actions",AK801="Liquidités"),AK801&amp;" étrangères" &amp; IF(AX801=100%," hedged",""),AK801&amp;" étrangers" &amp; IF(AX801=100%," hedged",""))))</f>
        <v>Actions étrangères hedged</v>
      </c>
      <c r="AO801" s="96" t="s">
        <v>2858</v>
      </c>
      <c r="AP801" s="96" t="s">
        <v>834</v>
      </c>
      <c r="AS801" s="101" t="str">
        <f t="shared" ref="AS801" si="160">IF(AR801="","",AR801-E801%)</f>
        <v/>
      </c>
      <c r="AX801" s="101">
        <v>1</v>
      </c>
      <c r="BC801" s="298"/>
      <c r="BK801" s="101">
        <v>1</v>
      </c>
      <c r="BY801" s="101" t="s">
        <v>1708</v>
      </c>
      <c r="CA801" s="101" t="s">
        <v>4050</v>
      </c>
      <c r="CB801" s="101" t="s">
        <v>22110</v>
      </c>
      <c r="CC801" s="101" t="s">
        <v>4000</v>
      </c>
      <c r="CD801" s="42" t="s">
        <v>4374</v>
      </c>
      <c r="CE801" s="42" t="s">
        <v>4374</v>
      </c>
      <c r="CF801" s="42" t="str">
        <f>IFERROR(VLOOKUP(Funds[[#This Row],[Code ISIN]],[1]GLOBAL!$C$1:$L$27,10,FALSE)," ")</f>
        <v xml:space="preserve"> </v>
      </c>
      <c r="CG801" s="42" t="s">
        <v>4374</v>
      </c>
      <c r="CH801" s="42" t="s">
        <v>1633</v>
      </c>
      <c r="CI801" s="42" t="s">
        <v>4374</v>
      </c>
      <c r="CJ801" s="123">
        <v>42650</v>
      </c>
      <c r="CK801" s="96" t="s">
        <v>4374</v>
      </c>
      <c r="CL801" s="246" t="str">
        <f>VLOOKUP(Funds[[#This Row],[Code ISIN]],'Sheet1 - Table (1)'!$A$10:$AF$110017,MATCH("Funds Liquidity",'Sheet1 - Table (1)'!$10:$10,0),FALSE)</f>
        <v>Jour</v>
      </c>
    </row>
    <row r="802" spans="1:92">
      <c r="A802" s="128" t="s">
        <v>1704</v>
      </c>
      <c r="B802" s="305">
        <f>IF(ISERROR(VALUE(VLOOKUP($A802,'Sheet1 - Table (1)'!$A$8:$AG$1186,COLUMN(B$7),FALSE))),VLOOKUP(A802,TK_MANQUANTS,2,FALSE),IF(VALUE(VLOOKUP($A802,'Sheet1 - Table (1)'!$A$8:$AG$1186,COLUMN(B$7),FALSE))=0,VLOOKUP(A802,TK_MANQUANTS,2,FALSE),VALUE(VLOOKUP($A802,'Sheet1 - Table (1)'!$A$8:$AG$1186,COLUMN(B$7),FALSE))))</f>
        <v>20028776</v>
      </c>
      <c r="C802" s="80" t="str">
        <f>VLOOKUP($A802,'Sheet1 - Table (1)'!$A$8:$AG$1186,COLUMN(C$7),FALSE)</f>
        <v>Xtrackers MSCI EMU UCITS ETF 1D</v>
      </c>
      <c r="D802" s="82">
        <f>VLOOKUP($A802,'Sheet1 - Table (1)'!$A$8:$AG$1186,COLUMN(D$7),FALSE)</f>
        <v>43830</v>
      </c>
      <c r="E802" s="124">
        <f>VLOOKUP($A802,'Sheet1 - Table (1)'!$A$8:$AG$1186,COLUMN(E$7),FALSE)</f>
        <v>0.12</v>
      </c>
      <c r="F802" s="80" t="b">
        <f>VLOOKUP($A802,'Sheet1 - Table (1)'!$A$8:$AG$1186,COLUMN(F$7),FALSE)</f>
        <v>1</v>
      </c>
      <c r="G802" s="80" t="str">
        <f>VLOOKUP($A802,'Sheet1 - Table (1)'!$A$8:$AG$1186,COLUMN(G$7),FALSE)</f>
        <v>Luxembourg</v>
      </c>
      <c r="H802" s="80" t="str">
        <f>VLOOKUP($A802,'Sheet1 - Table (1)'!$A$8:$AG$1186,COLUMN(H$7),FALSE)</f>
        <v>EUR</v>
      </c>
      <c r="I802" s="80" t="str">
        <f>VLOOKUP($A802,'Sheet1 - Table (1)'!$A$8:$AG$1186,COLUMN(I$7),FALSE)</f>
        <v>Exchange Traded Funds</v>
      </c>
      <c r="J802" s="80" t="str">
        <f>VLOOKUP($A802,'Sheet1 - Table (1)'!$A$8:$AG$1186,COLUMN(J$7),FALSE)</f>
        <v>Actions</v>
      </c>
      <c r="K802" s="82">
        <f>VLOOKUP($A802,'Sheet1 - Table (1)'!$A$8:$AG$1186,COLUMN(K$7),FALSE)</f>
        <v>44255</v>
      </c>
      <c r="L802" s="80">
        <f>VLOOKUP($A802,'Sheet1 - Table (1)'!$A$8:$AG$1186,COLUMN(L$7),FALSE)</f>
        <v>2178.6359366000002</v>
      </c>
      <c r="M802" s="80" t="str">
        <f>VLOOKUP($A802,'Sheet1 - Table (1)'!$A$8:$AG$1186,COLUMN(M$7),FALSE)</f>
        <v>Paid</v>
      </c>
      <c r="N802" s="80" t="b">
        <f>VLOOKUP($A802,'Sheet1 - Table (1)'!$A$8:$AG$1186,COLUMN(N$7),FALSE)</f>
        <v>1</v>
      </c>
      <c r="O802" s="80" t="b">
        <f>VLOOKUP($A802,'Sheet1 - Table (1)'!$A$8:$AG$1186,COLUMN(O$7),FALSE)</f>
        <v>1</v>
      </c>
      <c r="P802" s="80" t="b">
        <f>VLOOKUP($A802,'Sheet1 - Table (1)'!$A$8:$AG$1186,COLUMN(P$7),FALSE)</f>
        <v>1</v>
      </c>
      <c r="Q802" s="80" t="b">
        <f>VLOOKUP($A802,'Sheet1 - Table (1)'!$A$8:$AG$1186,COLUMN(Q$7),FALSE)</f>
        <v>1</v>
      </c>
      <c r="R802" s="80" t="b">
        <f>VLOOKUP($A802,'Sheet1 - Table (1)'!$A$8:$AG$1186,COLUMN(R$7),FALSE)</f>
        <v>1</v>
      </c>
      <c r="S802" s="80" t="b">
        <f>VLOOKUP($A802,'Sheet1 - Table (1)'!$A$8:$AG$1186,COLUMN(S$7),FALSE)</f>
        <v>1</v>
      </c>
      <c r="T802" s="80" t="b">
        <f>VLOOKUP($A802,'Sheet1 - Table (1)'!$A$8:$AG$1186,COLUMN(T$7),FALSE)</f>
        <v>1</v>
      </c>
      <c r="U802" s="80" t="str">
        <f t="shared" si="143"/>
        <v>BE-FR-IT-NE-SP-GE-UK</v>
      </c>
      <c r="V802" s="80" t="str">
        <f>VLOOKUP($A802,'Sheet1 - Table (1)'!$A$8:$AG$1186,COLUMN(V$7)+3,FALSE)</f>
        <v>LU - SICAV - Parte 1</v>
      </c>
      <c r="W802" s="80" t="str">
        <f>VLOOKUP(A802,'Sheet1 - Table (1)'!$A$8:$AF$10075,MATCH($W$8,'Sheet1 - Table (1)'!$10:$10,0),FALSE)</f>
        <v>Détermination des Prix Quotidien</v>
      </c>
      <c r="X802" s="80" t="str">
        <f>VLOOKUP(A802,'Sheet1 - Table (1)'!$A$8:$AAB$10075,MATCH($X$8,'Sheet1 - Table (1)'!$10:$10,0),FALSE)</f>
        <v>Full</v>
      </c>
      <c r="Y802" s="96" t="str">
        <f t="shared" si="145"/>
        <v>ETF</v>
      </c>
      <c r="AA802" s="96" t="s">
        <v>1823</v>
      </c>
      <c r="AB802" s="96" t="s">
        <v>2858</v>
      </c>
      <c r="AC802" s="214" t="s">
        <v>155</v>
      </c>
      <c r="AD802" s="214" t="s">
        <v>2858</v>
      </c>
      <c r="AE802" s="96" t="s">
        <v>2553</v>
      </c>
      <c r="AF802" s="246" t="s">
        <v>2858</v>
      </c>
      <c r="AG802" s="96" t="s">
        <v>2864</v>
      </c>
      <c r="AI802" s="96" t="s">
        <v>155</v>
      </c>
      <c r="AJ802" s="96" t="s">
        <v>155</v>
      </c>
      <c r="AK802" s="96" t="s">
        <v>155</v>
      </c>
      <c r="AL802" s="96" t="s">
        <v>2858</v>
      </c>
      <c r="AM802" s="96" t="str">
        <f t="shared" si="155"/>
        <v>Actions étrangères</v>
      </c>
      <c r="AO802" s="96" t="s">
        <v>2858</v>
      </c>
      <c r="AP802" s="96" t="s">
        <v>834</v>
      </c>
      <c r="AS802" s="101" t="str">
        <f t="shared" si="156"/>
        <v/>
      </c>
      <c r="AY802" s="101">
        <v>1</v>
      </c>
      <c r="BK802" s="101">
        <v>1</v>
      </c>
      <c r="BY802" s="101" t="s">
        <v>1708</v>
      </c>
      <c r="CA802" s="101" t="s">
        <v>4050</v>
      </c>
      <c r="CB802" s="122" t="s">
        <v>3809</v>
      </c>
      <c r="CC802" s="126" t="s">
        <v>3964</v>
      </c>
      <c r="CD802" s="42" t="s">
        <v>1633</v>
      </c>
      <c r="CE802" s="42" t="s">
        <v>1633</v>
      </c>
      <c r="CF802" s="42" t="str">
        <f>IFERROR(VLOOKUP(Funds[[#This Row],[Code ISIN]],[1]GLOBAL!$C$1:$L$27,10,FALSE)," ")</f>
        <v>X</v>
      </c>
      <c r="CG802" s="42" t="s">
        <v>1633</v>
      </c>
      <c r="CH802" s="42" t="s">
        <v>1633</v>
      </c>
      <c r="CI802" s="42" t="s">
        <v>1633</v>
      </c>
      <c r="CJ802" s="123"/>
      <c r="CK802" s="96" t="s">
        <v>4374</v>
      </c>
      <c r="CL802" s="246" t="str">
        <f>VLOOKUP(Funds[[#This Row],[Code ISIN]],'Sheet1 - Table (1)'!$A$10:$AF$110017,MATCH("Funds Liquidity",'Sheet1 - Table (1)'!$10:$10,0),FALSE)</f>
        <v>Jour</v>
      </c>
      <c r="CN802" s="246" t="s">
        <v>155</v>
      </c>
    </row>
    <row r="803" spans="1:92">
      <c r="A803" s="128" t="s">
        <v>1545</v>
      </c>
      <c r="B803" s="305">
        <f>IF(ISERROR(VALUE(VLOOKUP($A803,'Sheet1 - Table (1)'!$A$8:$AG$1186,COLUMN(B$7),FALSE))),VLOOKUP(A803,TK_MANQUANTS,2,FALSE),IF(VALUE(VLOOKUP($A803,'Sheet1 - Table (1)'!$A$8:$AG$1186,COLUMN(B$7),FALSE))=0,VLOOKUP(A803,TK_MANQUANTS,2,FALSE),VALUE(VLOOKUP($A803,'Sheet1 - Table (1)'!$A$8:$AG$1186,COLUMN(B$7),FALSE))))</f>
        <v>21971617</v>
      </c>
      <c r="C803" s="80" t="str">
        <f>VLOOKUP($A803,'Sheet1 - Table (1)'!$A$8:$AG$1186,COLUMN(C$7),FALSE)</f>
        <v>UBS ETF-MSCI EMU hgd to GBP UCITS (GBP) A-acc</v>
      </c>
      <c r="D803" s="82">
        <f>VLOOKUP($A803,'Sheet1 - Table (1)'!$A$8:$AG$1186,COLUMN(D$7),FALSE)</f>
        <v>42886</v>
      </c>
      <c r="E803" s="124">
        <f>VLOOKUP($A803,'Sheet1 - Table (1)'!$A$8:$AG$1186,COLUMN(E$7),FALSE)</f>
        <v>0.28000000000000003</v>
      </c>
      <c r="F803" s="80" t="b">
        <f>VLOOKUP($A803,'Sheet1 - Table (1)'!$A$8:$AG$1186,COLUMN(F$7),FALSE)</f>
        <v>1</v>
      </c>
      <c r="G803" s="80" t="str">
        <f>VLOOKUP($A803,'Sheet1 - Table (1)'!$A$8:$AG$1186,COLUMN(G$7),FALSE)</f>
        <v>Luxembourg</v>
      </c>
      <c r="H803" s="80" t="str">
        <f>VLOOKUP($A803,'Sheet1 - Table (1)'!$A$8:$AG$1186,COLUMN(H$7),FALSE)</f>
        <v>GBP</v>
      </c>
      <c r="I803" s="80" t="str">
        <f>VLOOKUP($A803,'Sheet1 - Table (1)'!$A$8:$AG$1186,COLUMN(I$7),FALSE)</f>
        <v>Exchange Traded Funds</v>
      </c>
      <c r="J803" s="80" t="str">
        <f>VLOOKUP($A803,'Sheet1 - Table (1)'!$A$8:$AG$1186,COLUMN(J$7),FALSE)</f>
        <v>Actions</v>
      </c>
      <c r="K803" s="82">
        <f>VLOOKUP($A803,'Sheet1 - Table (1)'!$A$8:$AG$1186,COLUMN(K$7),FALSE)</f>
        <v>0</v>
      </c>
      <c r="L803" s="80">
        <f>VLOOKUP($A803,'Sheet1 - Table (1)'!$A$8:$AG$1186,COLUMN(L$7),FALSE)</f>
        <v>0</v>
      </c>
      <c r="M803" s="80" t="str">
        <f>VLOOKUP($A803,'Sheet1 - Table (1)'!$A$8:$AG$1186,COLUMN(M$7),FALSE)</f>
        <v>Retained</v>
      </c>
      <c r="N803" s="80">
        <f>VLOOKUP($A803,'Sheet1 - Table (1)'!$A$8:$AG$1186,COLUMN(N$7),FALSE)</f>
        <v>0</v>
      </c>
      <c r="O803" s="80" t="b">
        <f>VLOOKUP($A803,'Sheet1 - Table (1)'!$A$8:$AG$1186,COLUMN(O$7),FALSE)</f>
        <v>1</v>
      </c>
      <c r="P803" s="80" t="b">
        <f>VLOOKUP($A803,'Sheet1 - Table (1)'!$A$8:$AG$1186,COLUMN(P$7),FALSE)</f>
        <v>1</v>
      </c>
      <c r="Q803" s="80" t="b">
        <f>VLOOKUP($A803,'Sheet1 - Table (1)'!$A$8:$AG$1186,COLUMN(Q$7),FALSE)</f>
        <v>1</v>
      </c>
      <c r="R803" s="80" t="b">
        <f>VLOOKUP($A803,'Sheet1 - Table (1)'!$A$8:$AG$1186,COLUMN(R$7),FALSE)</f>
        <v>1</v>
      </c>
      <c r="S803" s="80" t="b">
        <f>VLOOKUP($A803,'Sheet1 - Table (1)'!$A$8:$AG$1186,COLUMN(S$7),FALSE)</f>
        <v>1</v>
      </c>
      <c r="T803" s="80" t="b">
        <f>VLOOKUP($A803,'Sheet1 - Table (1)'!$A$8:$AG$1186,COLUMN(T$7),FALSE)</f>
        <v>1</v>
      </c>
      <c r="U803" s="80" t="str">
        <f t="shared" si="143"/>
        <v>FR-IT-NE-SP-GE-UK</v>
      </c>
      <c r="V803" s="80" t="str">
        <f>VLOOKUP($A803,'Sheet1 - Table (1)'!$A$8:$AG$1186,COLUMN(V$7)+3,FALSE)</f>
        <v>LU - SICAV - Parte 1</v>
      </c>
      <c r="W803" s="80" t="str">
        <f>VLOOKUP(A803,'Sheet1 - Table (1)'!$A$8:$AF$10075,MATCH($W$8,'Sheet1 - Table (1)'!$10:$10,0),FALSE)</f>
        <v>Détermination des Prix Quotidien</v>
      </c>
      <c r="X803" s="80" t="str">
        <f>VLOOKUP(A803,'Sheet1 - Table (1)'!$A$8:$AAB$10075,MATCH($X$8,'Sheet1 - Table (1)'!$10:$10,0),FALSE)</f>
        <v>Full</v>
      </c>
      <c r="Y803" s="96" t="str">
        <f t="shared" si="145"/>
        <v>ETF</v>
      </c>
      <c r="AA803" s="96" t="s">
        <v>1823</v>
      </c>
      <c r="AB803" s="96" t="s">
        <v>2858</v>
      </c>
      <c r="AC803" s="214" t="s">
        <v>155</v>
      </c>
      <c r="AD803" s="214" t="s">
        <v>2858</v>
      </c>
      <c r="AE803" s="96" t="s">
        <v>2553</v>
      </c>
      <c r="AF803" s="246" t="s">
        <v>2858</v>
      </c>
      <c r="AJ803" s="96" t="s">
        <v>155</v>
      </c>
      <c r="AK803" s="96" t="s">
        <v>155</v>
      </c>
      <c r="AL803" s="96" t="s">
        <v>2858</v>
      </c>
      <c r="AM803" s="96" t="str">
        <f t="shared" si="155"/>
        <v>Actions étrangères</v>
      </c>
      <c r="AO803" s="96" t="s">
        <v>2858</v>
      </c>
      <c r="AP803" s="96" t="s">
        <v>834</v>
      </c>
      <c r="AS803" s="101" t="str">
        <f t="shared" si="156"/>
        <v/>
      </c>
      <c r="AZ803" s="101">
        <v>1</v>
      </c>
      <c r="BK803" s="101">
        <v>1</v>
      </c>
      <c r="BY803" s="101" t="s">
        <v>1570</v>
      </c>
      <c r="CA803" s="101" t="s">
        <v>70</v>
      </c>
      <c r="CB803" s="101"/>
      <c r="CC803" s="101" t="s">
        <v>70</v>
      </c>
      <c r="CD803" s="42" t="s">
        <v>4374</v>
      </c>
      <c r="CE803" s="42" t="s">
        <v>4374</v>
      </c>
      <c r="CF803" s="42" t="str">
        <f>IFERROR(VLOOKUP(Funds[[#This Row],[Code ISIN]],[1]GLOBAL!$C$1:$L$27,10,FALSE)," ")</f>
        <v xml:space="preserve"> </v>
      </c>
      <c r="CG803" s="42" t="s">
        <v>4374</v>
      </c>
      <c r="CH803" s="42" t="s">
        <v>4374</v>
      </c>
      <c r="CI803" s="42" t="s">
        <v>4374</v>
      </c>
      <c r="CJ803" s="123">
        <v>42580</v>
      </c>
      <c r="CK803" s="96" t="s">
        <v>4374</v>
      </c>
      <c r="CL803" s="246" t="str">
        <f>VLOOKUP(Funds[[#This Row],[Code ISIN]],'Sheet1 - Table (1)'!$A$10:$AF$110017,MATCH("Funds Liquidity",'Sheet1 - Table (1)'!$10:$10,0),FALSE)</f>
        <v>Jour</v>
      </c>
    </row>
    <row r="804" spans="1:92">
      <c r="A804" s="80" t="s">
        <v>323</v>
      </c>
      <c r="B804" s="305">
        <f>IF(ISERROR(VALUE(VLOOKUP($A804,'Sheet1 - Table (1)'!$A$8:$AG$1186,COLUMN(B$7),FALSE))),VLOOKUP(A804,TK_MANQUANTS,2,FALSE),IF(VALUE(VLOOKUP($A804,'Sheet1 - Table (1)'!$A$8:$AG$1186,COLUMN(B$7),FALSE))=0,VLOOKUP(A804,TK_MANQUANTS,2,FALSE),VALUE(VLOOKUP($A804,'Sheet1 - Table (1)'!$A$8:$AG$1186,COLUMN(B$7),FALSE))))</f>
        <v>2795028</v>
      </c>
      <c r="C804" s="80" t="str">
        <f>VLOOKUP($A804,'Sheet1 - Table (1)'!$A$8:$AG$1186,COLUMN(C$7),FALSE)</f>
        <v>SWC (LU) BF Medium Term EUR DA</v>
      </c>
      <c r="D804" s="82">
        <f>VLOOKUP($A804,'Sheet1 - Table (1)'!$A$8:$AG$1186,COLUMN(D$7),FALSE)</f>
        <v>42766</v>
      </c>
      <c r="E804" s="124">
        <f>VLOOKUP($A804,'Sheet1 - Table (1)'!$A$8:$AG$1186,COLUMN(E$7),FALSE)</f>
        <v>0.41</v>
      </c>
      <c r="F804" s="80" t="b">
        <f>VLOOKUP($A804,'Sheet1 - Table (1)'!$A$8:$AG$1186,COLUMN(F$7),FALSE)</f>
        <v>1</v>
      </c>
      <c r="G804" s="80" t="str">
        <f>VLOOKUP($A804,'Sheet1 - Table (1)'!$A$8:$AG$1186,COLUMN(G$7),FALSE)</f>
        <v>Luxembourg</v>
      </c>
      <c r="H804" s="80" t="str">
        <f>VLOOKUP($A804,'Sheet1 - Table (1)'!$A$8:$AG$1186,COLUMN(H$7),FALSE)</f>
        <v>EUR</v>
      </c>
      <c r="I804" s="80" t="str">
        <f>VLOOKUP($A804,'Sheet1 - Table (1)'!$A$8:$AG$1186,COLUMN(I$7),FALSE)</f>
        <v>Fonds de placement</v>
      </c>
      <c r="J804" s="80" t="str">
        <f>VLOOKUP($A804,'Sheet1 - Table (1)'!$A$8:$AG$1186,COLUMN(J$7),FALSE)</f>
        <v>Obligation</v>
      </c>
      <c r="K804" s="82">
        <f>VLOOKUP($A804,'Sheet1 - Table (1)'!$A$8:$AG$1186,COLUMN(K$7),FALSE)</f>
        <v>0</v>
      </c>
      <c r="L804" s="80">
        <f>VLOOKUP($A804,'Sheet1 - Table (1)'!$A$8:$AG$1186,COLUMN(L$7),FALSE)</f>
        <v>0</v>
      </c>
      <c r="M804" s="80" t="str">
        <f>VLOOKUP($A804,'Sheet1 - Table (1)'!$A$8:$AG$1186,COLUMN(M$7),FALSE)</f>
        <v>Paid</v>
      </c>
      <c r="N804" s="80">
        <f>VLOOKUP($A804,'Sheet1 - Table (1)'!$A$8:$AG$1186,COLUMN(N$7),FALSE)</f>
        <v>0</v>
      </c>
      <c r="O804" s="80">
        <f>VLOOKUP($A804,'Sheet1 - Table (1)'!$A$8:$AG$1186,COLUMN(O$7),FALSE)</f>
        <v>0</v>
      </c>
      <c r="P804" s="80" t="b">
        <f>VLOOKUP($A804,'Sheet1 - Table (1)'!$A$8:$AG$1186,COLUMN(P$7),FALSE)</f>
        <v>1</v>
      </c>
      <c r="Q804" s="80">
        <f>VLOOKUP($A804,'Sheet1 - Table (1)'!$A$8:$AG$1186,COLUMN(Q$7),FALSE)</f>
        <v>0</v>
      </c>
      <c r="R804" s="80">
        <f>VLOOKUP($A804,'Sheet1 - Table (1)'!$A$8:$AG$1186,COLUMN(R$7),FALSE)</f>
        <v>0</v>
      </c>
      <c r="S804" s="80" t="b">
        <f>VLOOKUP($A804,'Sheet1 - Table (1)'!$A$8:$AG$1186,COLUMN(S$7),FALSE)</f>
        <v>1</v>
      </c>
      <c r="T804" s="80">
        <f>VLOOKUP($A804,'Sheet1 - Table (1)'!$A$8:$AG$1186,COLUMN(T$7),FALSE)</f>
        <v>0</v>
      </c>
      <c r="U804" s="80" t="str">
        <f t="shared" si="143"/>
        <v>IT-GE</v>
      </c>
      <c r="V804" s="80" t="str">
        <f>VLOOKUP($A804,'Sheet1 - Table (1)'!$A$8:$AG$1186,COLUMN(V$7)+3,FALSE)</f>
        <v>LU - FCP - Parte 1</v>
      </c>
      <c r="W804" s="80" t="str">
        <f>VLOOKUP(A804,'Sheet1 - Table (1)'!$A$8:$AF$10075,MATCH($W$8,'Sheet1 - Table (1)'!$10:$10,0),FALSE)</f>
        <v>Détermination des Prix Quotidien</v>
      </c>
      <c r="X804" s="80">
        <f>VLOOKUP(A804,'Sheet1 - Table (1)'!$A$8:$AAB$10075,MATCH($X$8,'Sheet1 - Table (1)'!$10:$10,0),FALSE)</f>
        <v>0</v>
      </c>
      <c r="Y804" s="96" t="str">
        <f t="shared" si="145"/>
        <v>Fonds de placement</v>
      </c>
      <c r="AA804" s="96" t="s">
        <v>1823</v>
      </c>
      <c r="AB804" s="96" t="s">
        <v>2481</v>
      </c>
      <c r="AC804" s="214" t="s">
        <v>140</v>
      </c>
      <c r="AD804" s="214" t="s">
        <v>2481</v>
      </c>
      <c r="AE804" s="96" t="s">
        <v>2542</v>
      </c>
      <c r="AF804" s="246" t="s">
        <v>2481</v>
      </c>
      <c r="AI804" s="96" t="s">
        <v>785</v>
      </c>
      <c r="AJ804" s="96" t="s">
        <v>140</v>
      </c>
      <c r="AK804" s="96" t="s">
        <v>140</v>
      </c>
      <c r="AL804" s="96" t="s">
        <v>2481</v>
      </c>
      <c r="AM804" s="96" t="str">
        <f t="shared" si="155"/>
        <v>Obligations étrangères</v>
      </c>
      <c r="AO804" s="96" t="s">
        <v>2481</v>
      </c>
      <c r="AP804" s="96" t="s">
        <v>75</v>
      </c>
      <c r="AQ804" s="96">
        <v>2.5299999999999998</v>
      </c>
      <c r="AR804" s="101">
        <v>-6.1000000000000004E-3</v>
      </c>
      <c r="AS804" s="101">
        <f t="shared" si="156"/>
        <v>-1.0200000000000001E-2</v>
      </c>
      <c r="AT804" s="101">
        <v>1</v>
      </c>
      <c r="AY804" s="101">
        <v>1</v>
      </c>
      <c r="BK804" s="101">
        <v>1</v>
      </c>
      <c r="BV804" s="101">
        <v>1</v>
      </c>
      <c r="BY804" s="101" t="s">
        <v>80</v>
      </c>
      <c r="BZ804" s="101" t="str">
        <f>IF(AJ804="Obligations",AP804&amp;" "&amp;AI804&amp;" "&amp;IF(AQ804&lt;3.5,"SHORT",IF(AQ804&gt;8,"LONG","MID")),"")</f>
        <v>Courbe EUR Gouvernements SHORT</v>
      </c>
      <c r="CA804" s="101" t="s">
        <v>70</v>
      </c>
      <c r="CB804" s="101"/>
      <c r="CC804" s="101" t="s">
        <v>70</v>
      </c>
      <c r="CD804" s="42" t="s">
        <v>4374</v>
      </c>
      <c r="CE804" s="42" t="s">
        <v>4374</v>
      </c>
      <c r="CF804" s="42" t="str">
        <f>IFERROR(VLOOKUP(Funds[[#This Row],[Code ISIN]],[1]GLOBAL!$C$1:$L$27,10,FALSE)," ")</f>
        <v xml:space="preserve"> </v>
      </c>
      <c r="CG804" s="42" t="s">
        <v>4374</v>
      </c>
      <c r="CH804" s="42" t="s">
        <v>4374</v>
      </c>
      <c r="CI804" s="42" t="s">
        <v>4374</v>
      </c>
      <c r="CJ804" s="123">
        <v>42734</v>
      </c>
      <c r="CK804" s="96" t="s">
        <v>4374</v>
      </c>
      <c r="CL804" s="246" t="str">
        <f>VLOOKUP(Funds[[#This Row],[Code ISIN]],'Sheet1 - Table (1)'!$A$10:$AF$110017,MATCH("Funds Liquidity",'Sheet1 - Table (1)'!$10:$10,0),FALSE)</f>
        <v>Jour</v>
      </c>
    </row>
    <row r="805" spans="1:92">
      <c r="A805" s="80" t="s">
        <v>324</v>
      </c>
      <c r="B805" s="305">
        <f>IF(ISERROR(VALUE(VLOOKUP($A805,'Sheet1 - Table (1)'!$A$8:$AG$1186,COLUMN(B$7),FALSE))),VLOOKUP(A805,TK_MANQUANTS,2,FALSE),IF(VALUE(VLOOKUP($A805,'Sheet1 - Table (1)'!$A$8:$AG$1186,COLUMN(B$7),FALSE))=0,VLOOKUP(A805,TK_MANQUANTS,2,FALSE),VALUE(VLOOKUP($A805,'Sheet1 - Table (1)'!$A$8:$AG$1186,COLUMN(B$7),FALSE))))</f>
        <v>20857982</v>
      </c>
      <c r="C805" s="80" t="str">
        <f>VLOOKUP($A805,'Sheet1 - Table (1)'!$A$8:$AG$1186,COLUMN(C$7),FALSE)</f>
        <v>SWC (LU) BF Medium Term EUR GT</v>
      </c>
      <c r="D805" s="82">
        <f>VLOOKUP($A805,'Sheet1 - Table (1)'!$A$8:$AG$1186,COLUMN(D$7),FALSE)</f>
        <v>42766</v>
      </c>
      <c r="E805" s="124">
        <f>VLOOKUP($A805,'Sheet1 - Table (1)'!$A$8:$AG$1186,COLUMN(E$7),FALSE)</f>
        <v>0.31</v>
      </c>
      <c r="F805" s="80" t="b">
        <f>VLOOKUP($A805,'Sheet1 - Table (1)'!$A$8:$AG$1186,COLUMN(F$7),FALSE)</f>
        <v>1</v>
      </c>
      <c r="G805" s="80" t="str">
        <f>VLOOKUP($A805,'Sheet1 - Table (1)'!$A$8:$AG$1186,COLUMN(G$7),FALSE)</f>
        <v>Luxembourg</v>
      </c>
      <c r="H805" s="80" t="str">
        <f>VLOOKUP($A805,'Sheet1 - Table (1)'!$A$8:$AG$1186,COLUMN(H$7),FALSE)</f>
        <v>EUR</v>
      </c>
      <c r="I805" s="80" t="str">
        <f>VLOOKUP($A805,'Sheet1 - Table (1)'!$A$8:$AG$1186,COLUMN(I$7),FALSE)</f>
        <v>Fonds de placement</v>
      </c>
      <c r="J805" s="80" t="str">
        <f>VLOOKUP($A805,'Sheet1 - Table (1)'!$A$8:$AG$1186,COLUMN(J$7),FALSE)</f>
        <v>Obligation</v>
      </c>
      <c r="K805" s="82">
        <f>VLOOKUP($A805,'Sheet1 - Table (1)'!$A$8:$AG$1186,COLUMN(K$7),FALSE)</f>
        <v>0</v>
      </c>
      <c r="L805" s="80">
        <f>VLOOKUP($A805,'Sheet1 - Table (1)'!$A$8:$AG$1186,COLUMN(L$7),FALSE)</f>
        <v>0</v>
      </c>
      <c r="M805" s="80" t="str">
        <f>VLOOKUP($A805,'Sheet1 - Table (1)'!$A$8:$AG$1186,COLUMN(M$7),FALSE)</f>
        <v>Retained</v>
      </c>
      <c r="N805" s="80">
        <f>VLOOKUP($A805,'Sheet1 - Table (1)'!$A$8:$AG$1186,COLUMN(N$7),FALSE)</f>
        <v>0</v>
      </c>
      <c r="O805" s="80">
        <f>VLOOKUP($A805,'Sheet1 - Table (1)'!$A$8:$AG$1186,COLUMN(O$7),FALSE)</f>
        <v>0</v>
      </c>
      <c r="P805" s="80">
        <f>VLOOKUP($A805,'Sheet1 - Table (1)'!$A$8:$AG$1186,COLUMN(P$7),FALSE)</f>
        <v>0</v>
      </c>
      <c r="Q805" s="80">
        <f>VLOOKUP($A805,'Sheet1 - Table (1)'!$A$8:$AG$1186,COLUMN(Q$7),FALSE)</f>
        <v>0</v>
      </c>
      <c r="R805" s="80">
        <f>VLOOKUP($A805,'Sheet1 - Table (1)'!$A$8:$AG$1186,COLUMN(R$7),FALSE)</f>
        <v>0</v>
      </c>
      <c r="S805" s="80" t="b">
        <f>VLOOKUP($A805,'Sheet1 - Table (1)'!$A$8:$AG$1186,COLUMN(S$7),FALSE)</f>
        <v>1</v>
      </c>
      <c r="T805" s="80">
        <f>VLOOKUP($A805,'Sheet1 - Table (1)'!$A$8:$AG$1186,COLUMN(T$7),FALSE)</f>
        <v>0</v>
      </c>
      <c r="U805" s="80" t="str">
        <f t="shared" si="143"/>
        <v>GE</v>
      </c>
      <c r="V805" s="80" t="str">
        <f>VLOOKUP($A805,'Sheet1 - Table (1)'!$A$8:$AG$1186,COLUMN(V$7)+3,FALSE)</f>
        <v>LU - FCP - Parte 1</v>
      </c>
      <c r="W805" s="80" t="str">
        <f>VLOOKUP(A805,'Sheet1 - Table (1)'!$A$8:$AF$10075,MATCH($W$8,'Sheet1 - Table (1)'!$10:$10,0),FALSE)</f>
        <v>Détermination des Prix Quotidien</v>
      </c>
      <c r="X805" s="80">
        <f>VLOOKUP(A805,'Sheet1 - Table (1)'!$A$8:$AAB$10075,MATCH($X$8,'Sheet1 - Table (1)'!$10:$10,0),FALSE)</f>
        <v>0</v>
      </c>
      <c r="Y805" s="96" t="str">
        <f t="shared" si="145"/>
        <v>Fonds de placement</v>
      </c>
      <c r="AA805" s="96" t="s">
        <v>1823</v>
      </c>
      <c r="AB805" s="96" t="s">
        <v>2481</v>
      </c>
      <c r="AC805" s="214" t="s">
        <v>140</v>
      </c>
      <c r="AD805" s="214" t="s">
        <v>2481</v>
      </c>
      <c r="AE805" s="96" t="s">
        <v>2542</v>
      </c>
      <c r="AF805" s="246" t="s">
        <v>2481</v>
      </c>
      <c r="AI805" s="96" t="s">
        <v>785</v>
      </c>
      <c r="AJ805" s="96" t="s">
        <v>140</v>
      </c>
      <c r="AK805" s="96" t="s">
        <v>140</v>
      </c>
      <c r="AL805" s="96" t="s">
        <v>2481</v>
      </c>
      <c r="AM805" s="96" t="str">
        <f t="shared" si="155"/>
        <v>Obligations étrangères</v>
      </c>
      <c r="AO805" s="96" t="s">
        <v>2481</v>
      </c>
      <c r="AP805" s="96" t="s">
        <v>75</v>
      </c>
      <c r="AQ805" s="96">
        <v>2.5299999999999998</v>
      </c>
      <c r="AR805" s="101">
        <v>-6.1000000000000004E-3</v>
      </c>
      <c r="AS805" s="101">
        <f t="shared" si="156"/>
        <v>-9.1999999999999998E-3</v>
      </c>
      <c r="AT805" s="101">
        <v>1</v>
      </c>
      <c r="AY805" s="101">
        <v>1</v>
      </c>
      <c r="BK805" s="101">
        <v>1</v>
      </c>
      <c r="BV805" s="101">
        <v>1</v>
      </c>
      <c r="BY805" s="101" t="s">
        <v>80</v>
      </c>
      <c r="BZ805" s="101" t="str">
        <f>IF(AJ805="Obligations",AP805&amp;" "&amp;AI805&amp;" "&amp;IF(AQ805&lt;3.5,"SHORT",IF(AQ805&gt;8,"LONG","MID")),"")</f>
        <v>Courbe EUR Gouvernements SHORT</v>
      </c>
      <c r="CA805" s="101" t="s">
        <v>70</v>
      </c>
      <c r="CB805" s="101"/>
      <c r="CC805" s="101" t="s">
        <v>70</v>
      </c>
      <c r="CD805" s="42" t="s">
        <v>4374</v>
      </c>
      <c r="CE805" s="42" t="s">
        <v>4374</v>
      </c>
      <c r="CF805" s="42" t="str">
        <f>IFERROR(VLOOKUP(Funds[[#This Row],[Code ISIN]],[1]GLOBAL!$C$1:$L$27,10,FALSE)," ")</f>
        <v xml:space="preserve"> </v>
      </c>
      <c r="CG805" s="42" t="s">
        <v>4374</v>
      </c>
      <c r="CH805" s="42" t="s">
        <v>4374</v>
      </c>
      <c r="CI805" s="42" t="s">
        <v>4374</v>
      </c>
      <c r="CJ805" s="123">
        <v>42734</v>
      </c>
      <c r="CK805" s="96" t="s">
        <v>4374</v>
      </c>
      <c r="CL805" s="246" t="str">
        <f>VLOOKUP(Funds[[#This Row],[Code ISIN]],'Sheet1 - Table (1)'!$A$10:$AF$110017,MATCH("Funds Liquidity",'Sheet1 - Table (1)'!$10:$10,0),FALSE)</f>
        <v>Jour</v>
      </c>
    </row>
    <row r="806" spans="1:92">
      <c r="A806" s="80" t="s">
        <v>315</v>
      </c>
      <c r="B806" s="305">
        <f>IF(ISERROR(VALUE(VLOOKUP($A806,'Sheet1 - Table (1)'!$A$8:$AG$1186,COLUMN(B$7),FALSE))),VLOOKUP(A806,TK_MANQUANTS,2,FALSE),IF(VALUE(VLOOKUP($A806,'Sheet1 - Table (1)'!$A$8:$AG$1186,COLUMN(B$7),FALSE))=0,VLOOKUP(A806,TK_MANQUANTS,2,FALSE),VALUE(VLOOKUP($A806,'Sheet1 - Table (1)'!$A$8:$AG$1186,COLUMN(B$7),FALSE))))</f>
        <v>20855077</v>
      </c>
      <c r="C806" s="80" t="str">
        <f>VLOOKUP($A806,'Sheet1 - Table (1)'!$A$8:$AG$1186,COLUMN(C$7),FALSE)</f>
        <v>Swisscanto (LU) BF Vision Responsible GBP GT</v>
      </c>
      <c r="D806" s="82">
        <f>VLOOKUP($A806,'Sheet1 - Table (1)'!$A$8:$AG$1186,COLUMN(D$7),FALSE)</f>
        <v>44196</v>
      </c>
      <c r="E806" s="124">
        <f>VLOOKUP($A806,'Sheet1 - Table (1)'!$A$8:$AG$1186,COLUMN(E$7),FALSE)</f>
        <v>0.42</v>
      </c>
      <c r="F806" s="80" t="b">
        <f>VLOOKUP($A806,'Sheet1 - Table (1)'!$A$8:$AG$1186,COLUMN(F$7),FALSE)</f>
        <v>1</v>
      </c>
      <c r="G806" s="80" t="str">
        <f>VLOOKUP($A806,'Sheet1 - Table (1)'!$A$8:$AG$1186,COLUMN(G$7),FALSE)</f>
        <v>Luxembourg</v>
      </c>
      <c r="H806" s="80" t="str">
        <f>VLOOKUP($A806,'Sheet1 - Table (1)'!$A$8:$AG$1186,COLUMN(H$7),FALSE)</f>
        <v>GBP</v>
      </c>
      <c r="I806" s="80" t="str">
        <f>VLOOKUP($A806,'Sheet1 - Table (1)'!$A$8:$AG$1186,COLUMN(I$7),FALSE)</f>
        <v>Fonds de placement</v>
      </c>
      <c r="J806" s="80" t="str">
        <f>VLOOKUP($A806,'Sheet1 - Table (1)'!$A$8:$AG$1186,COLUMN(J$7),FALSE)</f>
        <v>Obligation</v>
      </c>
      <c r="K806" s="82">
        <f>VLOOKUP($A806,'Sheet1 - Table (1)'!$A$8:$AG$1186,COLUMN(K$7),FALSE)</f>
        <v>44255</v>
      </c>
      <c r="L806" s="80">
        <f>VLOOKUP($A806,'Sheet1 - Table (1)'!$A$8:$AG$1186,COLUMN(L$7),FALSE)</f>
        <v>74.076140499999994</v>
      </c>
      <c r="M806" s="80" t="str">
        <f>VLOOKUP($A806,'Sheet1 - Table (1)'!$A$8:$AG$1186,COLUMN(M$7),FALSE)</f>
        <v>Retained</v>
      </c>
      <c r="N806" s="80">
        <f>VLOOKUP($A806,'Sheet1 - Table (1)'!$A$8:$AG$1186,COLUMN(N$7),FALSE)</f>
        <v>0</v>
      </c>
      <c r="O806" s="80">
        <f>VLOOKUP($A806,'Sheet1 - Table (1)'!$A$8:$AG$1186,COLUMN(O$7),FALSE)</f>
        <v>0</v>
      </c>
      <c r="P806" s="80">
        <f>VLOOKUP($A806,'Sheet1 - Table (1)'!$A$8:$AG$1186,COLUMN(P$7),FALSE)</f>
        <v>0</v>
      </c>
      <c r="Q806" s="80">
        <f>VLOOKUP($A806,'Sheet1 - Table (1)'!$A$8:$AG$1186,COLUMN(Q$7),FALSE)</f>
        <v>0</v>
      </c>
      <c r="R806" s="80">
        <f>VLOOKUP($A806,'Sheet1 - Table (1)'!$A$8:$AG$1186,COLUMN(R$7),FALSE)</f>
        <v>0</v>
      </c>
      <c r="S806" s="80" t="b">
        <f>VLOOKUP($A806,'Sheet1 - Table (1)'!$A$8:$AG$1186,COLUMN(S$7),FALSE)</f>
        <v>1</v>
      </c>
      <c r="T806" s="80">
        <f>VLOOKUP($A806,'Sheet1 - Table (1)'!$A$8:$AG$1186,COLUMN(T$7),FALSE)</f>
        <v>0</v>
      </c>
      <c r="U806" s="80" t="str">
        <f t="shared" si="143"/>
        <v>GE</v>
      </c>
      <c r="V806" s="80" t="str">
        <f>VLOOKUP($A806,'Sheet1 - Table (1)'!$A$8:$AG$1186,COLUMN(V$7)+3,FALSE)</f>
        <v>LU - FCP - Parte 1</v>
      </c>
      <c r="W806" s="80" t="str">
        <f>VLOOKUP(A806,'Sheet1 - Table (1)'!$A$8:$AF$10075,MATCH($W$8,'Sheet1 - Table (1)'!$10:$10,0),FALSE)</f>
        <v>Détermination des Prix Quotidien</v>
      </c>
      <c r="X806" s="80">
        <f>VLOOKUP(A806,'Sheet1 - Table (1)'!$A$8:$AAB$10075,MATCH($X$8,'Sheet1 - Table (1)'!$10:$10,0),FALSE)</f>
        <v>0</v>
      </c>
      <c r="Y806" s="96" t="str">
        <f t="shared" si="145"/>
        <v>Fonds de placement</v>
      </c>
      <c r="AA806" s="96" t="s">
        <v>1823</v>
      </c>
      <c r="AB806" s="96" t="s">
        <v>2481</v>
      </c>
      <c r="AC806" s="214" t="s">
        <v>140</v>
      </c>
      <c r="AD806" s="214" t="s">
        <v>2481</v>
      </c>
      <c r="AE806" s="96" t="s">
        <v>2481</v>
      </c>
      <c r="AF806" s="246" t="s">
        <v>2481</v>
      </c>
      <c r="AG806" s="96" t="s">
        <v>2857</v>
      </c>
      <c r="AI806" s="96" t="s">
        <v>381</v>
      </c>
      <c r="AJ806" s="96" t="s">
        <v>140</v>
      </c>
      <c r="AK806" s="96" t="s">
        <v>140</v>
      </c>
      <c r="AL806" s="96" t="s">
        <v>2481</v>
      </c>
      <c r="AM806" s="96" t="str">
        <f t="shared" si="155"/>
        <v>Obligations étrangères</v>
      </c>
      <c r="AO806" s="96" t="s">
        <v>2481</v>
      </c>
      <c r="AP806" s="96" t="s">
        <v>83</v>
      </c>
      <c r="AQ806" s="96">
        <v>11.34</v>
      </c>
      <c r="AR806" s="101">
        <v>1.7500000000000002E-2</v>
      </c>
      <c r="AS806" s="101">
        <f t="shared" si="156"/>
        <v>1.3300000000000003E-2</v>
      </c>
      <c r="AT806" s="101">
        <v>0.84309999999999996</v>
      </c>
      <c r="AU806" s="101">
        <v>2.35E-2</v>
      </c>
      <c r="AV806" s="101">
        <v>9.5000000000000001E-2</v>
      </c>
      <c r="AW806" s="101">
        <v>3.8399999999999997E-2</v>
      </c>
      <c r="AZ806" s="101">
        <v>1</v>
      </c>
      <c r="BL806" s="101">
        <v>1</v>
      </c>
      <c r="BV806" s="101">
        <v>0.82169999999999999</v>
      </c>
      <c r="BW806" s="101">
        <v>0.17829999999999999</v>
      </c>
      <c r="BY806" s="101" t="s">
        <v>2596</v>
      </c>
      <c r="BZ806" s="101" t="str">
        <f>IF(AJ806="Obligations",AP806&amp;" "&amp;AI806&amp;" "&amp;IF(AQ806&lt;3.5,"SHORT",IF(AQ806&gt;8,"LONG","MID")),"")</f>
        <v>Courbe GBP Aggregate LONG</v>
      </c>
      <c r="CA806" s="101" t="s">
        <v>4051</v>
      </c>
      <c r="CB806" s="101" t="s">
        <v>3810</v>
      </c>
      <c r="CC806" s="101" t="s">
        <v>3953</v>
      </c>
      <c r="CD806" s="42" t="s">
        <v>4374</v>
      </c>
      <c r="CE806" s="42" t="s">
        <v>4374</v>
      </c>
      <c r="CF806" s="42" t="str">
        <f>IFERROR(VLOOKUP(Funds[[#This Row],[Code ISIN]],[1]GLOBAL!$C$1:$L$27,10,FALSE)," ")</f>
        <v xml:space="preserve"> </v>
      </c>
      <c r="CG806" s="42" t="s">
        <v>4374</v>
      </c>
      <c r="CH806" s="42" t="s">
        <v>4374</v>
      </c>
      <c r="CI806" s="42" t="s">
        <v>4374</v>
      </c>
      <c r="CJ806" s="123">
        <v>43069</v>
      </c>
      <c r="CK806" s="96" t="s">
        <v>4374</v>
      </c>
      <c r="CL806" s="246" t="str">
        <f>VLOOKUP(Funds[[#This Row],[Code ISIN]],'Sheet1 - Table (1)'!$A$10:$AF$110017,MATCH("Funds Liquidity",'Sheet1 - Table (1)'!$10:$10,0),FALSE)</f>
        <v>Jour</v>
      </c>
      <c r="CN806" s="246" t="s">
        <v>140</v>
      </c>
    </row>
    <row r="807" spans="1:92">
      <c r="A807" s="96" t="s">
        <v>1085</v>
      </c>
      <c r="B807" s="305">
        <f>IF(ISERROR(VALUE(VLOOKUP($A807,'Sheet1 - Table (1)'!$A$8:$AG$1186,COLUMN(B$7),FALSE))),VLOOKUP(A807,TK_MANQUANTS,2,FALSE),IF(VALUE(VLOOKUP($A807,'Sheet1 - Table (1)'!$A$8:$AG$1186,COLUMN(B$7),FALSE))=0,VLOOKUP(A807,TK_MANQUANTS,2,FALSE),VALUE(VLOOKUP($A807,'Sheet1 - Table (1)'!$A$8:$AG$1186,COLUMN(B$7),FALSE))))</f>
        <v>2585405</v>
      </c>
      <c r="C807" s="80" t="str">
        <f>VLOOKUP($A807,'Sheet1 - Table (1)'!$A$8:$AG$1186,COLUMN(C$7),FALSE)</f>
        <v>iShares € Govt Bond 1-3yr UCITS ETF EUR (Dist)</v>
      </c>
      <c r="D807" s="82">
        <f>VLOOKUP($A807,'Sheet1 - Table (1)'!$A$8:$AG$1186,COLUMN(D$7),FALSE)</f>
        <v>43861</v>
      </c>
      <c r="E807" s="124">
        <f>VLOOKUP($A807,'Sheet1 - Table (1)'!$A$8:$AG$1186,COLUMN(E$7),FALSE)</f>
        <v>0.2</v>
      </c>
      <c r="F807" s="80" t="b">
        <f>VLOOKUP($A807,'Sheet1 - Table (1)'!$A$8:$AG$1186,COLUMN(F$7),FALSE)</f>
        <v>1</v>
      </c>
      <c r="G807" s="80" t="str">
        <f>VLOOKUP($A807,'Sheet1 - Table (1)'!$A$8:$AG$1186,COLUMN(G$7),FALSE)</f>
        <v>Ireland</v>
      </c>
      <c r="H807" s="80" t="str">
        <f>VLOOKUP($A807,'Sheet1 - Table (1)'!$A$8:$AG$1186,COLUMN(H$7),FALSE)</f>
        <v>EUR</v>
      </c>
      <c r="I807" s="80" t="str">
        <f>VLOOKUP($A807,'Sheet1 - Table (1)'!$A$8:$AG$1186,COLUMN(I$7),FALSE)</f>
        <v>Exchange Traded Funds</v>
      </c>
      <c r="J807" s="80" t="str">
        <f>VLOOKUP($A807,'Sheet1 - Table (1)'!$A$8:$AG$1186,COLUMN(J$7),FALSE)</f>
        <v>Obligation</v>
      </c>
      <c r="K807" s="82">
        <f>VLOOKUP($A807,'Sheet1 - Table (1)'!$A$8:$AG$1186,COLUMN(K$7),FALSE)</f>
        <v>44255</v>
      </c>
      <c r="L807" s="80">
        <f>VLOOKUP($A807,'Sheet1 - Table (1)'!$A$8:$AG$1186,COLUMN(L$7),FALSE)</f>
        <v>1333.6090477</v>
      </c>
      <c r="M807" s="80" t="str">
        <f>VLOOKUP($A807,'Sheet1 - Table (1)'!$A$8:$AG$1186,COLUMN(M$7),FALSE)</f>
        <v>Paid</v>
      </c>
      <c r="N807" s="80" t="b">
        <f>VLOOKUP($A807,'Sheet1 - Table (1)'!$A$8:$AG$1186,COLUMN(N$7),FALSE)</f>
        <v>1</v>
      </c>
      <c r="O807" s="80" t="b">
        <f>VLOOKUP($A807,'Sheet1 - Table (1)'!$A$8:$AG$1186,COLUMN(O$7),FALSE)</f>
        <v>1</v>
      </c>
      <c r="P807" s="80" t="b">
        <f>VLOOKUP($A807,'Sheet1 - Table (1)'!$A$8:$AG$1186,COLUMN(P$7),FALSE)</f>
        <v>1</v>
      </c>
      <c r="Q807" s="80" t="b">
        <f>VLOOKUP($A807,'Sheet1 - Table (1)'!$A$8:$AG$1186,COLUMN(Q$7),FALSE)</f>
        <v>1</v>
      </c>
      <c r="R807" s="80" t="b">
        <f>VLOOKUP($A807,'Sheet1 - Table (1)'!$A$8:$AG$1186,COLUMN(R$7),FALSE)</f>
        <v>1</v>
      </c>
      <c r="S807" s="80" t="b">
        <f>VLOOKUP($A807,'Sheet1 - Table (1)'!$A$8:$AG$1186,COLUMN(S$7),FALSE)</f>
        <v>1</v>
      </c>
      <c r="T807" s="80" t="b">
        <f>VLOOKUP($A807,'Sheet1 - Table (1)'!$A$8:$AG$1186,COLUMN(T$7),FALSE)</f>
        <v>1</v>
      </c>
      <c r="U807" s="80" t="str">
        <f t="shared" si="143"/>
        <v>BE-FR-IT-NE-SP-GE-UK</v>
      </c>
      <c r="V807" s="80" t="str">
        <f>VLOOKUP($A807,'Sheet1 - Table (1)'!$A$8:$AG$1186,COLUMN(V$7)+3,FALSE)</f>
        <v>ICVC</v>
      </c>
      <c r="W807" s="80" t="str">
        <f>VLOOKUP(A807,'Sheet1 - Table (1)'!$A$8:$AF$10075,MATCH($W$8,'Sheet1 - Table (1)'!$10:$10,0),FALSE)</f>
        <v>Détermination des Prix Quotidien</v>
      </c>
      <c r="X807" s="80" t="str">
        <f>VLOOKUP(A807,'Sheet1 - Table (1)'!$A$8:$AAB$10075,MATCH($X$8,'Sheet1 - Table (1)'!$10:$10,0),FALSE)</f>
        <v>Optimized</v>
      </c>
      <c r="Y807" s="96" t="str">
        <f t="shared" si="145"/>
        <v>ETF</v>
      </c>
      <c r="AA807" s="96" t="s">
        <v>1823</v>
      </c>
      <c r="AB807" s="96" t="s">
        <v>2481</v>
      </c>
      <c r="AC807" s="214" t="s">
        <v>140</v>
      </c>
      <c r="AD807" s="214" t="s">
        <v>2481</v>
      </c>
      <c r="AE807" s="96" t="s">
        <v>2542</v>
      </c>
      <c r="AF807" s="246" t="s">
        <v>2481</v>
      </c>
      <c r="AG807" s="96" t="s">
        <v>2857</v>
      </c>
      <c r="AI807" s="96" t="s">
        <v>785</v>
      </c>
      <c r="AJ807" s="96" t="s">
        <v>140</v>
      </c>
      <c r="AK807" s="96" t="s">
        <v>140</v>
      </c>
      <c r="AL807" s="96" t="s">
        <v>2481</v>
      </c>
      <c r="AM807" s="96" t="str">
        <f t="shared" si="155"/>
        <v>Obligations étrangères</v>
      </c>
      <c r="AO807" s="96" t="s">
        <v>2481</v>
      </c>
      <c r="AP807" s="96" t="s">
        <v>75</v>
      </c>
      <c r="AQ807" s="96">
        <v>2.0499999999999998</v>
      </c>
      <c r="AR807" s="101">
        <v>-1.8E-3</v>
      </c>
      <c r="AS807" s="101">
        <f t="shared" si="156"/>
        <v>-3.8E-3</v>
      </c>
      <c r="AT807" s="126">
        <v>0.60299999999999998</v>
      </c>
      <c r="AU807" s="126">
        <v>2.0199999999999999E-2</v>
      </c>
      <c r="AV807" s="126">
        <v>0.37680000000000002</v>
      </c>
      <c r="AY807" s="101">
        <v>1</v>
      </c>
      <c r="BK807" s="101">
        <v>1</v>
      </c>
      <c r="BV807" s="101">
        <v>1</v>
      </c>
      <c r="BW807" s="101">
        <v>0</v>
      </c>
      <c r="BY807" s="101" t="s">
        <v>1090</v>
      </c>
      <c r="BZ807" s="101" t="str">
        <f>IF(AJ807="Obligations",AP807&amp;" "&amp;AI807&amp;" "&amp;IF(AI807="High Yield",IF(AQ807&lt;2.5,"SHORT",IF(AQ807&gt;4,"LONG","MID")),IF(AQ807&lt;3.5,"SHORT",IF(AQ807&gt;8,"LONG","MID"))),"")</f>
        <v>Courbe EUR Gouvernements SHORT</v>
      </c>
      <c r="CA807" s="101" t="s">
        <v>4050</v>
      </c>
      <c r="CB807" s="122" t="s">
        <v>3719</v>
      </c>
      <c r="CC807" s="101" t="s">
        <v>3961</v>
      </c>
      <c r="CD807" s="42" t="s">
        <v>4374</v>
      </c>
      <c r="CE807" s="42" t="s">
        <v>4374</v>
      </c>
      <c r="CF807" s="42" t="str">
        <f>IFERROR(VLOOKUP(Funds[[#This Row],[Code ISIN]],[1]GLOBAL!$C$1:$L$27,10,FALSE)," ")</f>
        <v xml:space="preserve"> </v>
      </c>
      <c r="CG807" s="42" t="s">
        <v>4374</v>
      </c>
      <c r="CH807" s="42" t="s">
        <v>4374</v>
      </c>
      <c r="CI807" s="42" t="s">
        <v>4374</v>
      </c>
      <c r="CJ807" s="123"/>
      <c r="CK807" s="96" t="s">
        <v>4374</v>
      </c>
      <c r="CL807" s="246" t="str">
        <f>VLOOKUP(Funds[[#This Row],[Code ISIN]],'Sheet1 - Table (1)'!$A$10:$AF$110017,MATCH("Funds Liquidity",'Sheet1 - Table (1)'!$10:$10,0),FALSE)</f>
        <v>Jour</v>
      </c>
    </row>
    <row r="808" spans="1:92">
      <c r="A808" s="80" t="s">
        <v>1660</v>
      </c>
      <c r="B808" s="305">
        <f>IF(ISERROR(VALUE(VLOOKUP($A808,'Sheet1 - Table (1)'!$A$8:$AG$1186,COLUMN(B$7),FALSE))),VLOOKUP(A808,TK_MANQUANTS,2,FALSE),IF(VALUE(VLOOKUP($A808,'Sheet1 - Table (1)'!$A$8:$AG$1186,COLUMN(B$7),FALSE))=0,VLOOKUP(A808,TK_MANQUANTS,2,FALSE),VALUE(VLOOKUP($A808,'Sheet1 - Table (1)'!$A$8:$AG$1186,COLUMN(B$7),FALSE))))</f>
        <v>21580437</v>
      </c>
      <c r="C808" s="80" t="str">
        <f>VLOOKUP($A808,'Sheet1 - Table (1)'!$A$8:$AG$1186,COLUMN(C$7),FALSE)</f>
        <v>Swisscanto (CH) IBF Australia Govt. NT</v>
      </c>
      <c r="D808" s="82">
        <f>VLOOKUP($A808,'Sheet1 - Table (1)'!$A$8:$AG$1186,COLUMN(D$7),FALSE)</f>
        <v>44196</v>
      </c>
      <c r="E808" s="124">
        <f>VLOOKUP($A808,'Sheet1 - Table (1)'!$A$8:$AG$1186,COLUMN(E$7),FALSE)</f>
        <v>0</v>
      </c>
      <c r="F808" s="80">
        <f>VLOOKUP($A808,'Sheet1 - Table (1)'!$A$8:$AG$1186,COLUMN(F$7),FALSE)</f>
        <v>0</v>
      </c>
      <c r="G808" s="80" t="str">
        <f>VLOOKUP($A808,'Sheet1 - Table (1)'!$A$8:$AG$1186,COLUMN(G$7),FALSE)</f>
        <v>Switzerland</v>
      </c>
      <c r="H808" s="80" t="str">
        <f>VLOOKUP($A808,'Sheet1 - Table (1)'!$A$8:$AG$1186,COLUMN(H$7),FALSE)</f>
        <v>AUD</v>
      </c>
      <c r="I808" s="80" t="str">
        <f>VLOOKUP($A808,'Sheet1 - Table (1)'!$A$8:$AG$1186,COLUMN(I$7),FALSE)</f>
        <v>Fonds de placement</v>
      </c>
      <c r="J808" s="80" t="str">
        <f>VLOOKUP($A808,'Sheet1 - Table (1)'!$A$8:$AG$1186,COLUMN(J$7),FALSE)</f>
        <v>Obligation</v>
      </c>
      <c r="K808" s="82">
        <f>VLOOKUP($A808,'Sheet1 - Table (1)'!$A$8:$AG$1186,COLUMN(K$7),FALSE)</f>
        <v>44255</v>
      </c>
      <c r="L808" s="80">
        <f>VLOOKUP($A808,'Sheet1 - Table (1)'!$A$8:$AG$1186,COLUMN(L$7),FALSE)</f>
        <v>317.29354699999999</v>
      </c>
      <c r="M808" s="80" t="str">
        <f>VLOOKUP($A808,'Sheet1 - Table (1)'!$A$8:$AG$1186,COLUMN(M$7),FALSE)</f>
        <v>Retained</v>
      </c>
      <c r="N808" s="80">
        <f>VLOOKUP($A808,'Sheet1 - Table (1)'!$A$8:$AG$1186,COLUMN(N$7),FALSE)</f>
        <v>0</v>
      </c>
      <c r="O808" s="80">
        <f>VLOOKUP($A808,'Sheet1 - Table (1)'!$A$8:$AG$1186,COLUMN(O$7),FALSE)</f>
        <v>0</v>
      </c>
      <c r="P808" s="80">
        <f>VLOOKUP($A808,'Sheet1 - Table (1)'!$A$8:$AG$1186,COLUMN(P$7),FALSE)</f>
        <v>0</v>
      </c>
      <c r="Q808" s="80">
        <f>VLOOKUP($A808,'Sheet1 - Table (1)'!$A$8:$AG$1186,COLUMN(Q$7),FALSE)</f>
        <v>0</v>
      </c>
      <c r="R808" s="80">
        <f>VLOOKUP($A808,'Sheet1 - Table (1)'!$A$8:$AG$1186,COLUMN(R$7),FALSE)</f>
        <v>0</v>
      </c>
      <c r="S808" s="80">
        <f>VLOOKUP($A808,'Sheet1 - Table (1)'!$A$8:$AG$1186,COLUMN(S$7),FALSE)</f>
        <v>0</v>
      </c>
      <c r="T808" s="80">
        <f>VLOOKUP($A808,'Sheet1 - Table (1)'!$A$8:$AG$1186,COLUMN(T$7),FALSE)</f>
        <v>0</v>
      </c>
      <c r="U808" s="80" t="str">
        <f t="shared" si="143"/>
        <v/>
      </c>
      <c r="V808" s="80" t="str">
        <f>VLOOKUP($A808,'Sheet1 - Table (1)'!$A$8:$AG$1186,COLUMN(V$7)+3,FALSE)</f>
        <v>CH - Uebrige Fds tradit. Anl.</v>
      </c>
      <c r="W808" s="80" t="str">
        <f>VLOOKUP(A808,'Sheet1 - Table (1)'!$A$8:$AF$10075,MATCH($W$8,'Sheet1 - Table (1)'!$10:$10,0),FALSE)</f>
        <v>Détermination des Prix Quotidien</v>
      </c>
      <c r="X808" s="80" t="str">
        <f>VLOOKUP(A808,'Sheet1 - Table (1)'!$A$8:$AAB$10075,MATCH($X$8,'Sheet1 - Table (1)'!$10:$10,0),FALSE)</f>
        <v>Optimized</v>
      </c>
      <c r="Y808" s="96" t="str">
        <f t="shared" si="145"/>
        <v>Fonds de placement</v>
      </c>
      <c r="AA808" s="96" t="s">
        <v>1823</v>
      </c>
      <c r="AB808" s="96" t="s">
        <v>2481</v>
      </c>
      <c r="AC808" s="214" t="s">
        <v>140</v>
      </c>
      <c r="AD808" s="214" t="s">
        <v>2481</v>
      </c>
      <c r="AE808" s="96" t="s">
        <v>2481</v>
      </c>
      <c r="AF808" s="246" t="s">
        <v>2481</v>
      </c>
      <c r="AG808" s="96" t="s">
        <v>2857</v>
      </c>
      <c r="AI808" s="96" t="s">
        <v>785</v>
      </c>
      <c r="AJ808" s="96" t="s">
        <v>140</v>
      </c>
      <c r="AK808" s="96" t="s">
        <v>140</v>
      </c>
      <c r="AL808" s="96" t="s">
        <v>2481</v>
      </c>
      <c r="AM808" s="96" t="s">
        <v>2160</v>
      </c>
      <c r="AO808" s="96" t="s">
        <v>2064</v>
      </c>
      <c r="AP808" s="96" t="s">
        <v>115</v>
      </c>
      <c r="AQ808" s="96">
        <v>6.47</v>
      </c>
      <c r="AR808" s="101">
        <v>2.4299999999999999E-2</v>
      </c>
      <c r="AS808" s="101">
        <f t="shared" si="156"/>
        <v>2.4299999999999999E-2</v>
      </c>
      <c r="AT808" s="101">
        <v>1</v>
      </c>
      <c r="BD808" s="101">
        <v>1</v>
      </c>
      <c r="BQ808" s="101">
        <v>1</v>
      </c>
      <c r="BT808" s="101">
        <v>1.4E-3</v>
      </c>
      <c r="BU808" s="101">
        <v>0</v>
      </c>
      <c r="BV808" s="101">
        <v>1</v>
      </c>
      <c r="BY808" s="101" t="s">
        <v>2940</v>
      </c>
      <c r="BZ808" s="101" t="str">
        <f>IF(AJ808="Obligations",AP808&amp;" "&amp;AI808&amp;" "&amp;IF(AQ808&lt;3.5,"SHORT",IF(AQ808&gt;8,"LONG","MID")),"")</f>
        <v>Courbe AUD Gouvernements MID</v>
      </c>
      <c r="CA808" s="101" t="s">
        <v>4050</v>
      </c>
      <c r="CB808" s="122" t="s">
        <v>3812</v>
      </c>
      <c r="CC808" s="101" t="s">
        <v>4013</v>
      </c>
      <c r="CD808" s="42" t="s">
        <v>4374</v>
      </c>
      <c r="CE808" s="42" t="s">
        <v>4374</v>
      </c>
      <c r="CF808" s="42" t="str">
        <f>IFERROR(VLOOKUP(Funds[[#This Row],[Code ISIN]],[1]GLOBAL!$C$1:$L$27,10,FALSE)," ")</f>
        <v xml:space="preserve"> </v>
      </c>
      <c r="CG808" s="42" t="s">
        <v>4374</v>
      </c>
      <c r="CH808" s="42" t="s">
        <v>4374</v>
      </c>
      <c r="CI808" s="42" t="s">
        <v>4374</v>
      </c>
      <c r="CJ808" s="123"/>
      <c r="CK808" s="96" t="s">
        <v>4374</v>
      </c>
      <c r="CL808" s="246" t="str">
        <f>VLOOKUP(Funds[[#This Row],[Code ISIN]],'Sheet1 - Table (1)'!$A$10:$AF$110017,MATCH("Funds Liquidity",'Sheet1 - Table (1)'!$10:$10,0),FALSE)</f>
        <v>Jour</v>
      </c>
    </row>
    <row r="809" spans="1:92">
      <c r="A809" s="80" t="s">
        <v>2937</v>
      </c>
      <c r="B809" s="305">
        <f>IF(ISERROR(VALUE(VLOOKUP($A809,'Sheet1 - Table (1)'!$A$8:$AG$1186,COLUMN(B$7),FALSE))),VLOOKUP(A809,TK_MANQUANTS,2,FALSE),IF(VALUE(VLOOKUP($A809,'Sheet1 - Table (1)'!$A$8:$AG$1186,COLUMN(B$7),FALSE))=0,VLOOKUP(A809,TK_MANQUANTS,2,FALSE),VALUE(VLOOKUP($A809,'Sheet1 - Table (1)'!$A$8:$AG$1186,COLUMN(B$7),FALSE))))</f>
        <v>21580441</v>
      </c>
      <c r="C809" s="80" t="str">
        <f>VLOOKUP($A809,'Sheet1 - Table (1)'!$A$8:$AG$1186,COLUMN(C$7),FALSE)</f>
        <v>Swisscanto (CH) IBF Canada Govt. NT</v>
      </c>
      <c r="D809" s="82">
        <f>VLOOKUP($A809,'Sheet1 - Table (1)'!$A$8:$AG$1186,COLUMN(D$7),FALSE)</f>
        <v>44196</v>
      </c>
      <c r="E809" s="124">
        <f>VLOOKUP($A809,'Sheet1 - Table (1)'!$A$8:$AG$1186,COLUMN(E$7),FALSE)</f>
        <v>0</v>
      </c>
      <c r="F809" s="80">
        <f>VLOOKUP($A809,'Sheet1 - Table (1)'!$A$8:$AG$1186,COLUMN(F$7),FALSE)</f>
        <v>0</v>
      </c>
      <c r="G809" s="80" t="str">
        <f>VLOOKUP($A809,'Sheet1 - Table (1)'!$A$8:$AG$1186,COLUMN(G$7),FALSE)</f>
        <v>Switzerland</v>
      </c>
      <c r="H809" s="80" t="str">
        <f>VLOOKUP($A809,'Sheet1 - Table (1)'!$A$8:$AG$1186,COLUMN(H$7),FALSE)</f>
        <v>CAD</v>
      </c>
      <c r="I809" s="80" t="str">
        <f>VLOOKUP($A809,'Sheet1 - Table (1)'!$A$8:$AG$1186,COLUMN(I$7),FALSE)</f>
        <v>Fonds de placement</v>
      </c>
      <c r="J809" s="80" t="str">
        <f>VLOOKUP($A809,'Sheet1 - Table (1)'!$A$8:$AG$1186,COLUMN(J$7),FALSE)</f>
        <v>Obligation</v>
      </c>
      <c r="K809" s="82">
        <f>VLOOKUP($A809,'Sheet1 - Table (1)'!$A$8:$AG$1186,COLUMN(K$7),FALSE)</f>
        <v>44255</v>
      </c>
      <c r="L809" s="80">
        <f>VLOOKUP($A809,'Sheet1 - Table (1)'!$A$8:$AG$1186,COLUMN(L$7),FALSE)</f>
        <v>296.46462750000001</v>
      </c>
      <c r="M809" s="80" t="str">
        <f>VLOOKUP($A809,'Sheet1 - Table (1)'!$A$8:$AG$1186,COLUMN(M$7),FALSE)</f>
        <v>Retained</v>
      </c>
      <c r="N809" s="80">
        <f>VLOOKUP($A809,'Sheet1 - Table (1)'!$A$8:$AG$1186,COLUMN(N$7),FALSE)</f>
        <v>0</v>
      </c>
      <c r="O809" s="80">
        <f>VLOOKUP($A809,'Sheet1 - Table (1)'!$A$8:$AG$1186,COLUMN(O$7),FALSE)</f>
        <v>0</v>
      </c>
      <c r="P809" s="80">
        <f>VLOOKUP($A809,'Sheet1 - Table (1)'!$A$8:$AG$1186,COLUMN(P$7),FALSE)</f>
        <v>0</v>
      </c>
      <c r="Q809" s="80">
        <f>VLOOKUP($A809,'Sheet1 - Table (1)'!$A$8:$AG$1186,COLUMN(Q$7),FALSE)</f>
        <v>0</v>
      </c>
      <c r="R809" s="80">
        <f>VLOOKUP($A809,'Sheet1 - Table (1)'!$A$8:$AG$1186,COLUMN(R$7),FALSE)</f>
        <v>0</v>
      </c>
      <c r="S809" s="80">
        <f>VLOOKUP($A809,'Sheet1 - Table (1)'!$A$8:$AG$1186,COLUMN(S$7),FALSE)</f>
        <v>0</v>
      </c>
      <c r="T809" s="80">
        <f>VLOOKUP($A809,'Sheet1 - Table (1)'!$A$8:$AG$1186,COLUMN(T$7),FALSE)</f>
        <v>0</v>
      </c>
      <c r="U809" s="80" t="str">
        <f t="shared" si="143"/>
        <v/>
      </c>
      <c r="V809" s="80" t="str">
        <f>VLOOKUP($A809,'Sheet1 - Table (1)'!$A$8:$AG$1186,COLUMN(V$7)+3,FALSE)</f>
        <v>CH - Uebrige Fds tradit. Anl.</v>
      </c>
      <c r="W809" s="80" t="str">
        <f>VLOOKUP(A809,'Sheet1 - Table (1)'!$A$8:$AF$10075,MATCH($W$8,'Sheet1 - Table (1)'!$10:$10,0),FALSE)</f>
        <v>Détermination des Prix Quotidien</v>
      </c>
      <c r="X809" s="80" t="str">
        <f>VLOOKUP(A809,'Sheet1 - Table (1)'!$A$8:$AAB$10075,MATCH($X$8,'Sheet1 - Table (1)'!$10:$10,0),FALSE)</f>
        <v>Optimized</v>
      </c>
      <c r="Y809" s="96" t="str">
        <f t="shared" si="145"/>
        <v>Fonds de placement</v>
      </c>
      <c r="AA809" s="96" t="s">
        <v>1823</v>
      </c>
      <c r="AB809" s="96" t="s">
        <v>2481</v>
      </c>
      <c r="AC809" s="214" t="s">
        <v>140</v>
      </c>
      <c r="AD809" s="214" t="s">
        <v>2481</v>
      </c>
      <c r="AE809" s="96" t="s">
        <v>2481</v>
      </c>
      <c r="AF809" s="246" t="s">
        <v>2481</v>
      </c>
      <c r="AG809" s="96" t="s">
        <v>2857</v>
      </c>
      <c r="AI809" s="96" t="s">
        <v>785</v>
      </c>
      <c r="AJ809" s="96" t="s">
        <v>140</v>
      </c>
      <c r="AK809" s="96" t="s">
        <v>140</v>
      </c>
      <c r="AL809" s="96" t="s">
        <v>2481</v>
      </c>
      <c r="AM809" s="96" t="s">
        <v>2160</v>
      </c>
      <c r="AO809" s="96" t="s">
        <v>2064</v>
      </c>
      <c r="AP809" s="96" t="s">
        <v>112</v>
      </c>
      <c r="AQ809" s="96">
        <v>6.68</v>
      </c>
      <c r="AR809" s="101">
        <v>2.0400000000000001E-2</v>
      </c>
      <c r="AS809" s="101">
        <f t="shared" si="156"/>
        <v>2.0400000000000001E-2</v>
      </c>
      <c r="AT809" s="101">
        <v>1</v>
      </c>
      <c r="BC809" s="101">
        <v>1</v>
      </c>
      <c r="BO809" s="101">
        <v>1</v>
      </c>
      <c r="BT809" s="101">
        <v>1.1999999999999999E-3</v>
      </c>
      <c r="BU809" s="101">
        <v>0</v>
      </c>
      <c r="BV809" s="101">
        <v>1</v>
      </c>
      <c r="BY809" s="101" t="s">
        <v>2941</v>
      </c>
      <c r="BZ809" s="101" t="str">
        <f>IF(AJ809="Obligations",AP809&amp;" "&amp;AI809&amp;" "&amp;IF(AQ809&lt;3.5,"SHORT",IF(AQ809&gt;8,"LONG","MID")),"")</f>
        <v>Courbe CAD Gouvernements MID</v>
      </c>
      <c r="CA809" s="101" t="s">
        <v>4050</v>
      </c>
      <c r="CB809" s="122" t="s">
        <v>3813</v>
      </c>
      <c r="CC809" s="101" t="s">
        <v>4014</v>
      </c>
      <c r="CD809" s="42" t="s">
        <v>4374</v>
      </c>
      <c r="CE809" s="42" t="s">
        <v>4374</v>
      </c>
      <c r="CF809" s="42" t="str">
        <f>IFERROR(VLOOKUP(Funds[[#This Row],[Code ISIN]],[1]GLOBAL!$C$1:$L$27,10,FALSE)," ")</f>
        <v xml:space="preserve"> </v>
      </c>
      <c r="CG809" s="42" t="s">
        <v>4374</v>
      </c>
      <c r="CH809" s="42" t="s">
        <v>4374</v>
      </c>
      <c r="CI809" s="42" t="s">
        <v>4374</v>
      </c>
      <c r="CJ809" s="123"/>
      <c r="CK809" s="96" t="s">
        <v>4374</v>
      </c>
      <c r="CL809" s="246" t="str">
        <f>VLOOKUP(Funds[[#This Row],[Code ISIN]],'Sheet1 - Table (1)'!$A$10:$AF$110017,MATCH("Funds Liquidity",'Sheet1 - Table (1)'!$10:$10,0),FALSE)</f>
        <v>Jour</v>
      </c>
    </row>
    <row r="810" spans="1:92">
      <c r="A810" s="96" t="s">
        <v>1161</v>
      </c>
      <c r="B810" s="305">
        <f>IF(ISERROR(VALUE(VLOOKUP($A810,'Sheet1 - Table (1)'!$A$8:$AG$1186,COLUMN(B$7),FALSE))),VLOOKUP(A810,TK_MANQUANTS,2,FALSE),IF(VALUE(VLOOKUP($A810,'Sheet1 - Table (1)'!$A$8:$AG$1186,COLUMN(B$7),FALSE))=0,VLOOKUP(A810,TK_MANQUANTS,2,FALSE),VALUE(VLOOKUP($A810,'Sheet1 - Table (1)'!$A$8:$AG$1186,COLUMN(B$7),FALSE))))</f>
        <v>21878877</v>
      </c>
      <c r="C810" s="80" t="str">
        <f>VLOOKUP($A810,'Sheet1 - Table (1)'!$A$8:$AG$1186,COLUMN(C$7),FALSE)</f>
        <v>Pictet-EUR Short Term Corporate Bonds-HI CHF</v>
      </c>
      <c r="D810" s="82">
        <f>VLOOKUP($A810,'Sheet1 - Table (1)'!$A$8:$AG$1186,COLUMN(D$7),FALSE)</f>
        <v>44104</v>
      </c>
      <c r="E810" s="124">
        <f>VLOOKUP($A810,'Sheet1 - Table (1)'!$A$8:$AG$1186,COLUMN(E$7),FALSE)</f>
        <v>0.5</v>
      </c>
      <c r="F810" s="80" t="b">
        <f>VLOOKUP($A810,'Sheet1 - Table (1)'!$A$8:$AG$1186,COLUMN(F$7),FALSE)</f>
        <v>1</v>
      </c>
      <c r="G810" s="80" t="str">
        <f>VLOOKUP($A810,'Sheet1 - Table (1)'!$A$8:$AG$1186,COLUMN(G$7),FALSE)</f>
        <v>Luxembourg</v>
      </c>
      <c r="H810" s="80" t="str">
        <f>VLOOKUP($A810,'Sheet1 - Table (1)'!$A$8:$AG$1186,COLUMN(H$7),FALSE)</f>
        <v>CHF</v>
      </c>
      <c r="I810" s="80" t="str">
        <f>VLOOKUP($A810,'Sheet1 - Table (1)'!$A$8:$AG$1186,COLUMN(I$7),FALSE)</f>
        <v>Fonds de placement</v>
      </c>
      <c r="J810" s="80" t="str">
        <f>VLOOKUP($A810,'Sheet1 - Table (1)'!$A$8:$AG$1186,COLUMN(J$7),FALSE)</f>
        <v>Obligation</v>
      </c>
      <c r="K810" s="82">
        <f>VLOOKUP($A810,'Sheet1 - Table (1)'!$A$8:$AG$1186,COLUMN(K$7),FALSE)</f>
        <v>44255</v>
      </c>
      <c r="L810" s="80">
        <f>VLOOKUP($A810,'Sheet1 - Table (1)'!$A$8:$AG$1186,COLUMN(L$7),FALSE)</f>
        <v>1476.2342003000001</v>
      </c>
      <c r="M810" s="80" t="str">
        <f>VLOOKUP($A810,'Sheet1 - Table (1)'!$A$8:$AG$1186,COLUMN(M$7),FALSE)</f>
        <v>Retained</v>
      </c>
      <c r="N810" s="80">
        <f>VLOOKUP($A810,'Sheet1 - Table (1)'!$A$8:$AG$1186,COLUMN(N$7),FALSE)</f>
        <v>0</v>
      </c>
      <c r="O810" s="80" t="b">
        <f>VLOOKUP($A810,'Sheet1 - Table (1)'!$A$8:$AG$1186,COLUMN(O$7),FALSE)</f>
        <v>1</v>
      </c>
      <c r="P810" s="80">
        <f>VLOOKUP($A810,'Sheet1 - Table (1)'!$A$8:$AG$1186,COLUMN(P$7),FALSE)</f>
        <v>0</v>
      </c>
      <c r="Q810" s="80" t="b">
        <f>VLOOKUP($A810,'Sheet1 - Table (1)'!$A$8:$AG$1186,COLUMN(Q$7),FALSE)</f>
        <v>1</v>
      </c>
      <c r="R810" s="80">
        <f>VLOOKUP($A810,'Sheet1 - Table (1)'!$A$8:$AG$1186,COLUMN(R$7),FALSE)</f>
        <v>0</v>
      </c>
      <c r="S810" s="80" t="b">
        <f>VLOOKUP($A810,'Sheet1 - Table (1)'!$A$8:$AG$1186,COLUMN(S$7),FALSE)</f>
        <v>1</v>
      </c>
      <c r="T810" s="80">
        <f>VLOOKUP($A810,'Sheet1 - Table (1)'!$A$8:$AG$1186,COLUMN(T$7),FALSE)</f>
        <v>0</v>
      </c>
      <c r="U810" s="80" t="str">
        <f t="shared" si="143"/>
        <v>FR-NE-GE</v>
      </c>
      <c r="V810" s="80" t="str">
        <f>VLOOKUP($A810,'Sheet1 - Table (1)'!$A$8:$AG$1186,COLUMN(V$7)+3,FALSE)</f>
        <v>LU - SICAV - Parte 1</v>
      </c>
      <c r="W810" s="80" t="str">
        <f>VLOOKUP(A810,'Sheet1 - Table (1)'!$A$8:$AF$10075,MATCH($W$8,'Sheet1 - Table (1)'!$10:$10,0),FALSE)</f>
        <v>Détermination des Prix Quotidien</v>
      </c>
      <c r="X810" s="80">
        <f>VLOOKUP(A810,'Sheet1 - Table (1)'!$A$8:$AAB$10075,MATCH($X$8,'Sheet1 - Table (1)'!$10:$10,0),FALSE)</f>
        <v>0</v>
      </c>
      <c r="Y810" s="96" t="str">
        <f t="shared" si="145"/>
        <v>Fonds de placement</v>
      </c>
      <c r="AA810" s="96" t="s">
        <v>1823</v>
      </c>
      <c r="AB810" s="96" t="s">
        <v>2481</v>
      </c>
      <c r="AC810" s="214" t="s">
        <v>140</v>
      </c>
      <c r="AD810" s="214" t="s">
        <v>2481</v>
      </c>
      <c r="AE810" s="96" t="s">
        <v>2542</v>
      </c>
      <c r="AF810" s="246" t="s">
        <v>2481</v>
      </c>
      <c r="AI810" s="96" t="s">
        <v>380</v>
      </c>
      <c r="AJ810" s="96" t="s">
        <v>140</v>
      </c>
      <c r="AK810" s="96" t="s">
        <v>140</v>
      </c>
      <c r="AL810" s="96" t="s">
        <v>2481</v>
      </c>
      <c r="AM810" s="96" t="str">
        <f t="shared" ref="AM810:AM835" si="161">IF(AND(AK810="Obligations",AP810="Courbe CHF"),"Obligations CHF",IF(AND(AX810=100%,BJ810=100%),AK810&amp;" CHF",IF(OR(AK810="Obligations",AK810="Actions",AK810="Liquidités"),AK810&amp;" étrangères" &amp; IF(AX810=100%," hedged",""),AK810&amp;" étrangers" &amp; IF(AX810=100%," hedged",""))))</f>
        <v>Obligations étrangères hedged</v>
      </c>
      <c r="AO810" s="96" t="s">
        <v>2481</v>
      </c>
      <c r="AP810" s="96" t="s">
        <v>75</v>
      </c>
      <c r="AQ810" s="96">
        <v>1.86</v>
      </c>
      <c r="AR810" s="101">
        <v>2.8E-3</v>
      </c>
      <c r="AS810" s="101">
        <f t="shared" si="156"/>
        <v>-2.2000000000000001E-3</v>
      </c>
      <c r="AT810" s="129">
        <v>7.7799999999999994E-2</v>
      </c>
      <c r="AU810" s="101">
        <v>0.18720000000000001</v>
      </c>
      <c r="AV810" s="101">
        <v>0.6552</v>
      </c>
      <c r="AW810" s="129">
        <v>7.9799999999999996E-2</v>
      </c>
      <c r="AX810" s="101">
        <v>1</v>
      </c>
      <c r="BK810" s="101">
        <v>1</v>
      </c>
      <c r="BW810" s="101">
        <v>1</v>
      </c>
      <c r="BY810" s="96" t="s">
        <v>1224</v>
      </c>
      <c r="BZ810" s="101" t="str">
        <f>IF(AJ810="Obligations",AP810&amp;" "&amp;AI810&amp;" "&amp;IF(AQ810&lt;3.5,"SHORT",IF(AQ810&gt;8,"LONG","MID")),"")</f>
        <v>Courbe EUR Corporate SHORT</v>
      </c>
      <c r="CA810" s="101" t="s">
        <v>70</v>
      </c>
      <c r="CB810" s="101"/>
      <c r="CC810" s="101" t="s">
        <v>70</v>
      </c>
      <c r="CD810" s="42" t="s">
        <v>4374</v>
      </c>
      <c r="CE810" s="42" t="s">
        <v>4374</v>
      </c>
      <c r="CF810" s="42" t="str">
        <f>IFERROR(VLOOKUP(Funds[[#This Row],[Code ISIN]],[1]GLOBAL!$C$1:$L$27,10,FALSE)," ")</f>
        <v xml:space="preserve"> </v>
      </c>
      <c r="CG810" s="42" t="s">
        <v>4374</v>
      </c>
      <c r="CH810" s="42" t="s">
        <v>4374</v>
      </c>
      <c r="CI810" s="42" t="s">
        <v>4374</v>
      </c>
      <c r="CJ810" s="123">
        <v>43039</v>
      </c>
      <c r="CK810" s="96" t="s">
        <v>4374</v>
      </c>
      <c r="CL810" s="246" t="str">
        <f>VLOOKUP(Funds[[#This Row],[Code ISIN]],'Sheet1 - Table (1)'!$A$10:$AF$110017,MATCH("Funds Liquidity",'Sheet1 - Table (1)'!$10:$10,0),FALSE)</f>
        <v>Jour</v>
      </c>
    </row>
    <row r="811" spans="1:92">
      <c r="A811" s="158" t="s">
        <v>3204</v>
      </c>
      <c r="B811" s="305">
        <f>IF(ISERROR(VALUE(VLOOKUP($A811,'Sheet1 - Table (1)'!$A$8:$AG$1186,COLUMN(B$7),FALSE))),VLOOKUP(A811,TK_MANQUANTS,2,FALSE),IF(VALUE(VLOOKUP($A811,'Sheet1 - Table (1)'!$A$8:$AG$1186,COLUMN(B$7),FALSE))=0,VLOOKUP(A811,TK_MANQUANTS,2,FALSE),VALUE(VLOOKUP($A811,'Sheet1 - Table (1)'!$A$8:$AG$1186,COLUMN(B$7),FALSE))))</f>
        <v>10200506</v>
      </c>
      <c r="C811" s="80" t="str">
        <f>VLOOKUP($A811,'Sheet1 - Table (1)'!$A$8:$AG$1186,COLUMN(C$7),FALSE)</f>
        <v>iShares € Govt Bond 1-3yr UCITS ETF EUR (Acc)</v>
      </c>
      <c r="D811" s="82">
        <f>VLOOKUP($A811,'Sheet1 - Table (1)'!$A$8:$AG$1186,COLUMN(D$7),FALSE)</f>
        <v>43878</v>
      </c>
      <c r="E811" s="124">
        <f>VLOOKUP($A811,'Sheet1 - Table (1)'!$A$8:$AG$1186,COLUMN(E$7),FALSE)</f>
        <v>0.2</v>
      </c>
      <c r="F811" s="80" t="b">
        <f>VLOOKUP($A811,'Sheet1 - Table (1)'!$A$8:$AG$1186,COLUMN(F$7),FALSE)</f>
        <v>1</v>
      </c>
      <c r="G811" s="80" t="str">
        <f>VLOOKUP($A811,'Sheet1 - Table (1)'!$A$8:$AG$1186,COLUMN(G$7),FALSE)</f>
        <v>Ireland</v>
      </c>
      <c r="H811" s="80" t="str">
        <f>VLOOKUP($A811,'Sheet1 - Table (1)'!$A$8:$AG$1186,COLUMN(H$7),FALSE)</f>
        <v>EUR</v>
      </c>
      <c r="I811" s="80" t="str">
        <f>VLOOKUP($A811,'Sheet1 - Table (1)'!$A$8:$AG$1186,COLUMN(I$7),FALSE)</f>
        <v>Exchange Traded Funds</v>
      </c>
      <c r="J811" s="80" t="str">
        <f>VLOOKUP($A811,'Sheet1 - Table (1)'!$A$8:$AG$1186,COLUMN(J$7),FALSE)</f>
        <v>Obligation</v>
      </c>
      <c r="K811" s="82">
        <f>VLOOKUP($A811,'Sheet1 - Table (1)'!$A$8:$AG$1186,COLUMN(K$7),FALSE)</f>
        <v>44255</v>
      </c>
      <c r="L811" s="80">
        <f>VLOOKUP($A811,'Sheet1 - Table (1)'!$A$8:$AG$1186,COLUMN(L$7),FALSE)</f>
        <v>418.30731689999999</v>
      </c>
      <c r="M811" s="80" t="str">
        <f>VLOOKUP($A811,'Sheet1 - Table (1)'!$A$8:$AG$1186,COLUMN(M$7),FALSE)</f>
        <v>Retained</v>
      </c>
      <c r="N811" s="80">
        <f>VLOOKUP($A811,'Sheet1 - Table (1)'!$A$8:$AG$1186,COLUMN(N$7),FALSE)</f>
        <v>0</v>
      </c>
      <c r="O811" s="80" t="b">
        <f>VLOOKUP($A811,'Sheet1 - Table (1)'!$A$8:$AG$1186,COLUMN(O$7),FALSE)</f>
        <v>1</v>
      </c>
      <c r="P811" s="80" t="b">
        <f>VLOOKUP($A811,'Sheet1 - Table (1)'!$A$8:$AG$1186,COLUMN(P$7),FALSE)</f>
        <v>1</v>
      </c>
      <c r="Q811" s="80" t="b">
        <f>VLOOKUP($A811,'Sheet1 - Table (1)'!$A$8:$AG$1186,COLUMN(Q$7),FALSE)</f>
        <v>1</v>
      </c>
      <c r="R811" s="80" t="b">
        <f>VLOOKUP($A811,'Sheet1 - Table (1)'!$A$8:$AG$1186,COLUMN(R$7),FALSE)</f>
        <v>1</v>
      </c>
      <c r="S811" s="80" t="b">
        <f>VLOOKUP($A811,'Sheet1 - Table (1)'!$A$8:$AG$1186,COLUMN(S$7),FALSE)</f>
        <v>1</v>
      </c>
      <c r="T811" s="80" t="b">
        <f>VLOOKUP($A811,'Sheet1 - Table (1)'!$A$8:$AG$1186,COLUMN(T$7),FALSE)</f>
        <v>1</v>
      </c>
      <c r="U811" s="80" t="str">
        <f t="shared" si="143"/>
        <v>FR-IT-NE-SP-GE-UK</v>
      </c>
      <c r="V811" s="80" t="str">
        <f>VLOOKUP($A811,'Sheet1 - Table (1)'!$A$8:$AG$1186,COLUMN(V$7)+3,FALSE)</f>
        <v>ICVC</v>
      </c>
      <c r="W811" s="80" t="str">
        <f>VLOOKUP(A811,'Sheet1 - Table (1)'!$A$8:$AF$10075,MATCH($W$8,'Sheet1 - Table (1)'!$10:$10,0),FALSE)</f>
        <v>Détermination des Prix Quotidien</v>
      </c>
      <c r="X811" s="80" t="str">
        <f>VLOOKUP(A811,'Sheet1 - Table (1)'!$A$8:$AAB$10075,MATCH($X$8,'Sheet1 - Table (1)'!$10:$10,0),FALSE)</f>
        <v>Optimized</v>
      </c>
      <c r="Y811" s="96" t="str">
        <f t="shared" si="145"/>
        <v>ETF</v>
      </c>
      <c r="AA811" s="96" t="s">
        <v>1823</v>
      </c>
      <c r="AB811" s="96" t="s">
        <v>2481</v>
      </c>
      <c r="AC811" s="214" t="s">
        <v>140</v>
      </c>
      <c r="AD811" s="214" t="s">
        <v>2481</v>
      </c>
      <c r="AE811" s="96" t="s">
        <v>2542</v>
      </c>
      <c r="AF811" s="246" t="s">
        <v>2481</v>
      </c>
      <c r="AG811" s="96" t="s">
        <v>2857</v>
      </c>
      <c r="AI811" s="96" t="s">
        <v>785</v>
      </c>
      <c r="AJ811" s="96" t="s">
        <v>140</v>
      </c>
      <c r="AK811" s="96" t="s">
        <v>140</v>
      </c>
      <c r="AL811" s="96" t="s">
        <v>2481</v>
      </c>
      <c r="AM811" s="96" t="str">
        <f t="shared" si="161"/>
        <v>Obligations étrangères</v>
      </c>
      <c r="AO811" s="96" t="s">
        <v>2481</v>
      </c>
      <c r="AP811" s="96" t="s">
        <v>75</v>
      </c>
      <c r="AQ811" s="96">
        <v>1.83</v>
      </c>
      <c r="AR811" s="101">
        <v>-5.9999999999999995E-4</v>
      </c>
      <c r="AS811" s="101">
        <f t="shared" si="156"/>
        <v>-2.5999999999999999E-3</v>
      </c>
      <c r="AT811" s="126">
        <v>0.60299999999999998</v>
      </c>
      <c r="AU811" s="126">
        <v>2.0199999999999999E-2</v>
      </c>
      <c r="AV811" s="126">
        <v>0.37680000000000002</v>
      </c>
      <c r="AY811" s="101">
        <v>1</v>
      </c>
      <c r="BK811" s="101">
        <v>1</v>
      </c>
      <c r="BT811" s="101"/>
      <c r="BU811" s="101"/>
      <c r="BV811" s="101">
        <v>1</v>
      </c>
      <c r="BW811" s="101">
        <v>0</v>
      </c>
      <c r="BX811" s="121"/>
      <c r="BY811" s="101" t="s">
        <v>1090</v>
      </c>
      <c r="BZ811" s="101" t="str">
        <f>IF(AJ811="Obligations",AP811&amp;" "&amp;AI811&amp;" "&amp;IF(AQ811&lt;3.5,"SHORT",IF(AQ811&gt;8,"LONG","MID")),"")</f>
        <v>Courbe EUR Gouvernements SHORT</v>
      </c>
      <c r="CA811" s="101" t="s">
        <v>4050</v>
      </c>
      <c r="CB811" s="122" t="s">
        <v>3691</v>
      </c>
      <c r="CC811" s="101" t="s">
        <v>3961</v>
      </c>
      <c r="CD811" s="42" t="s">
        <v>4374</v>
      </c>
      <c r="CE811" s="42" t="s">
        <v>4374</v>
      </c>
      <c r="CF811" s="42" t="str">
        <f>IFERROR(VLOOKUP(Funds[[#This Row],[Code ISIN]],[1]GLOBAL!$C$1:$L$27,10,FALSE)," ")</f>
        <v xml:space="preserve"> </v>
      </c>
      <c r="CG811" s="42" t="s">
        <v>4374</v>
      </c>
      <c r="CH811" s="42" t="s">
        <v>4374</v>
      </c>
      <c r="CI811" s="42" t="s">
        <v>4374</v>
      </c>
      <c r="CJ811" s="123"/>
      <c r="CK811" s="96" t="s">
        <v>4374</v>
      </c>
      <c r="CL811" s="246" t="str">
        <f>VLOOKUP(Funds[[#This Row],[Code ISIN]],'Sheet1 - Table (1)'!$A$10:$AF$110017,MATCH("Funds Liquidity",'Sheet1 - Table (1)'!$10:$10,0),FALSE)</f>
        <v>Jour</v>
      </c>
    </row>
    <row r="812" spans="1:92">
      <c r="A812" s="80" t="s">
        <v>2589</v>
      </c>
      <c r="B812" s="305">
        <f>IF(ISERROR(VALUE(VLOOKUP($A812,'Sheet1 - Table (1)'!$A$8:$AG$1186,COLUMN(B$7),FALSE))),VLOOKUP(A812,TK_MANQUANTS,2,FALSE),IF(VALUE(VLOOKUP($A812,'Sheet1 - Table (1)'!$A$8:$AG$1186,COLUMN(B$7),FALSE))=0,VLOOKUP(A812,TK_MANQUANTS,2,FALSE),VALUE(VLOOKUP($A812,'Sheet1 - Table (1)'!$A$8:$AG$1186,COLUMN(B$7),FALSE))))</f>
        <v>20855043</v>
      </c>
      <c r="C812" s="80" t="str">
        <f>VLOOKUP($A812,'Sheet1 - Table (1)'!$A$8:$AG$1186,COLUMN(C$7),FALSE)</f>
        <v>Swisscanto (LU) BF Vision Responsible CAD GT</v>
      </c>
      <c r="D812" s="82">
        <f>VLOOKUP($A812,'Sheet1 - Table (1)'!$A$8:$AG$1186,COLUMN(D$7),FALSE)</f>
        <v>44196</v>
      </c>
      <c r="E812" s="124">
        <f>VLOOKUP($A812,'Sheet1 - Table (1)'!$A$8:$AG$1186,COLUMN(E$7),FALSE)</f>
        <v>0.41</v>
      </c>
      <c r="F812" s="80" t="b">
        <f>VLOOKUP($A812,'Sheet1 - Table (1)'!$A$8:$AG$1186,COLUMN(F$7),FALSE)</f>
        <v>1</v>
      </c>
      <c r="G812" s="80" t="str">
        <f>VLOOKUP($A812,'Sheet1 - Table (1)'!$A$8:$AG$1186,COLUMN(G$7),FALSE)</f>
        <v>Luxembourg</v>
      </c>
      <c r="H812" s="80" t="str">
        <f>VLOOKUP($A812,'Sheet1 - Table (1)'!$A$8:$AG$1186,COLUMN(H$7),FALSE)</f>
        <v>CAD</v>
      </c>
      <c r="I812" s="80" t="str">
        <f>VLOOKUP($A812,'Sheet1 - Table (1)'!$A$8:$AG$1186,COLUMN(I$7),FALSE)</f>
        <v>Fonds de placement</v>
      </c>
      <c r="J812" s="80" t="str">
        <f>VLOOKUP($A812,'Sheet1 - Table (1)'!$A$8:$AG$1186,COLUMN(J$7),FALSE)</f>
        <v>Obligation</v>
      </c>
      <c r="K812" s="82">
        <f>VLOOKUP($A812,'Sheet1 - Table (1)'!$A$8:$AG$1186,COLUMN(K$7),FALSE)</f>
        <v>44255</v>
      </c>
      <c r="L812" s="80">
        <f>VLOOKUP($A812,'Sheet1 - Table (1)'!$A$8:$AG$1186,COLUMN(L$7),FALSE)</f>
        <v>89.203198200000003</v>
      </c>
      <c r="M812" s="80" t="str">
        <f>VLOOKUP($A812,'Sheet1 - Table (1)'!$A$8:$AG$1186,COLUMN(M$7),FALSE)</f>
        <v>Retained</v>
      </c>
      <c r="N812" s="80">
        <f>VLOOKUP($A812,'Sheet1 - Table (1)'!$A$8:$AG$1186,COLUMN(N$7),FALSE)</f>
        <v>0</v>
      </c>
      <c r="O812" s="80">
        <f>VLOOKUP($A812,'Sheet1 - Table (1)'!$A$8:$AG$1186,COLUMN(O$7),FALSE)</f>
        <v>0</v>
      </c>
      <c r="P812" s="80">
        <f>VLOOKUP($A812,'Sheet1 - Table (1)'!$A$8:$AG$1186,COLUMN(P$7),FALSE)</f>
        <v>0</v>
      </c>
      <c r="Q812" s="80">
        <f>VLOOKUP($A812,'Sheet1 - Table (1)'!$A$8:$AG$1186,COLUMN(Q$7),FALSE)</f>
        <v>0</v>
      </c>
      <c r="R812" s="80">
        <f>VLOOKUP($A812,'Sheet1 - Table (1)'!$A$8:$AG$1186,COLUMN(R$7),FALSE)</f>
        <v>0</v>
      </c>
      <c r="S812" s="80" t="b">
        <f>VLOOKUP($A812,'Sheet1 - Table (1)'!$A$8:$AG$1186,COLUMN(S$7),FALSE)</f>
        <v>1</v>
      </c>
      <c r="T812" s="80">
        <f>VLOOKUP($A812,'Sheet1 - Table (1)'!$A$8:$AG$1186,COLUMN(T$7),FALSE)</f>
        <v>0</v>
      </c>
      <c r="U812" s="80" t="str">
        <f t="shared" si="143"/>
        <v>GE</v>
      </c>
      <c r="V812" s="80" t="str">
        <f>VLOOKUP($A812,'Sheet1 - Table (1)'!$A$8:$AG$1186,COLUMN(V$7)+3,FALSE)</f>
        <v>LU - FCP - Parte 1</v>
      </c>
      <c r="W812" s="80" t="str">
        <f>VLOOKUP(A812,'Sheet1 - Table (1)'!$A$8:$AF$10075,MATCH($W$8,'Sheet1 - Table (1)'!$10:$10,0),FALSE)</f>
        <v>Détermination des Prix Quotidien</v>
      </c>
      <c r="X812" s="80">
        <f>VLOOKUP(A812,'Sheet1 - Table (1)'!$A$8:$AAB$10075,MATCH($X$8,'Sheet1 - Table (1)'!$10:$10,0),FALSE)</f>
        <v>0</v>
      </c>
      <c r="Y812" s="96" t="str">
        <f t="shared" si="145"/>
        <v>Fonds de placement</v>
      </c>
      <c r="AA812" s="96" t="s">
        <v>1823</v>
      </c>
      <c r="AB812" s="96" t="s">
        <v>2481</v>
      </c>
      <c r="AC812" s="214" t="s">
        <v>140</v>
      </c>
      <c r="AD812" s="214" t="s">
        <v>2481</v>
      </c>
      <c r="AE812" s="96" t="s">
        <v>2481</v>
      </c>
      <c r="AF812" s="246" t="s">
        <v>2481</v>
      </c>
      <c r="AI812" s="96" t="s">
        <v>381</v>
      </c>
      <c r="AJ812" s="96" t="s">
        <v>140</v>
      </c>
      <c r="AK812" s="96" t="s">
        <v>140</v>
      </c>
      <c r="AL812" s="96" t="s">
        <v>2481</v>
      </c>
      <c r="AM812" s="96" t="str">
        <f t="shared" si="161"/>
        <v>Obligations étrangères</v>
      </c>
      <c r="AO812" s="96" t="s">
        <v>2481</v>
      </c>
      <c r="AP812" s="96" t="s">
        <v>112</v>
      </c>
      <c r="AQ812" s="96">
        <v>7.78</v>
      </c>
      <c r="AR812" s="101">
        <v>2.2599999999999999E-2</v>
      </c>
      <c r="AS812" s="101">
        <f t="shared" si="156"/>
        <v>1.8499999999999999E-2</v>
      </c>
      <c r="AT812" s="101">
        <v>0.86860000000000004</v>
      </c>
      <c r="AU812" s="101">
        <v>5.2299999999999999E-2</v>
      </c>
      <c r="AV812" s="101">
        <v>3.9800000000000002E-2</v>
      </c>
      <c r="AW812" s="101">
        <v>3.9300000000000002E-2</v>
      </c>
      <c r="BC812" s="101">
        <v>1</v>
      </c>
      <c r="BO812" s="101">
        <v>1</v>
      </c>
      <c r="BV812" s="101">
        <v>0.79500000000000004</v>
      </c>
      <c r="BW812" s="101">
        <v>0.20499999999999999</v>
      </c>
      <c r="BY812" s="101" t="s">
        <v>2594</v>
      </c>
      <c r="BZ812" s="101"/>
      <c r="CA812" s="101" t="s">
        <v>4051</v>
      </c>
      <c r="CB812" s="122" t="s">
        <v>3815</v>
      </c>
      <c r="CC812" s="101" t="s">
        <v>4015</v>
      </c>
      <c r="CD812" s="42" t="s">
        <v>4374</v>
      </c>
      <c r="CE812" s="42" t="s">
        <v>4374</v>
      </c>
      <c r="CF812" s="42" t="str">
        <f>IFERROR(VLOOKUP(Funds[[#This Row],[Code ISIN]],[1]GLOBAL!$C$1:$L$27,10,FALSE)," ")</f>
        <v xml:space="preserve"> </v>
      </c>
      <c r="CG812" s="42" t="s">
        <v>4374</v>
      </c>
      <c r="CH812" s="42" t="s">
        <v>4374</v>
      </c>
      <c r="CI812" s="42" t="s">
        <v>4374</v>
      </c>
      <c r="CJ812" s="123">
        <v>43069</v>
      </c>
      <c r="CK812" s="96" t="s">
        <v>4374</v>
      </c>
      <c r="CL812" s="246" t="str">
        <f>VLOOKUP(Funds[[#This Row],[Code ISIN]],'Sheet1 - Table (1)'!$A$10:$AF$110017,MATCH("Funds Liquidity",'Sheet1 - Table (1)'!$10:$10,0),FALSE)</f>
        <v>Jour</v>
      </c>
    </row>
    <row r="813" spans="1:92">
      <c r="A813" s="80" t="s">
        <v>2591</v>
      </c>
      <c r="B813" s="305">
        <f>IF(ISERROR(VALUE(VLOOKUP($A813,'Sheet1 - Table (1)'!$A$8:$AG$1186,COLUMN(B$7),FALSE))),VLOOKUP(A813,TK_MANQUANTS,2,FALSE),IF(VALUE(VLOOKUP($A813,'Sheet1 - Table (1)'!$A$8:$AG$1186,COLUMN(B$7),FALSE))=0,VLOOKUP(A813,TK_MANQUANTS,2,FALSE),VALUE(VLOOKUP($A813,'Sheet1 - Table (1)'!$A$8:$AG$1186,COLUMN(B$7),FALSE))))</f>
        <v>20854819</v>
      </c>
      <c r="C813" s="80" t="str">
        <f>VLOOKUP($A813,'Sheet1 - Table (1)'!$A$8:$AG$1186,COLUMN(C$7),FALSE)</f>
        <v>Swisscanto (LU) BF Vision Responsible AUD GT</v>
      </c>
      <c r="D813" s="82">
        <f>VLOOKUP($A813,'Sheet1 - Table (1)'!$A$8:$AG$1186,COLUMN(D$7),FALSE)</f>
        <v>44196</v>
      </c>
      <c r="E813" s="124">
        <f>VLOOKUP($A813,'Sheet1 - Table (1)'!$A$8:$AG$1186,COLUMN(E$7),FALSE)</f>
        <v>0.41</v>
      </c>
      <c r="F813" s="80" t="b">
        <f>VLOOKUP($A813,'Sheet1 - Table (1)'!$A$8:$AG$1186,COLUMN(F$7),FALSE)</f>
        <v>1</v>
      </c>
      <c r="G813" s="80" t="str">
        <f>VLOOKUP($A813,'Sheet1 - Table (1)'!$A$8:$AG$1186,COLUMN(G$7),FALSE)</f>
        <v>Luxembourg</v>
      </c>
      <c r="H813" s="80" t="str">
        <f>VLOOKUP($A813,'Sheet1 - Table (1)'!$A$8:$AG$1186,COLUMN(H$7),FALSE)</f>
        <v>AUD</v>
      </c>
      <c r="I813" s="80" t="str">
        <f>VLOOKUP($A813,'Sheet1 - Table (1)'!$A$8:$AG$1186,COLUMN(I$7),FALSE)</f>
        <v>Fonds de placement</v>
      </c>
      <c r="J813" s="80" t="str">
        <f>VLOOKUP($A813,'Sheet1 - Table (1)'!$A$8:$AG$1186,COLUMN(J$7),FALSE)</f>
        <v>Obligation</v>
      </c>
      <c r="K813" s="82">
        <f>VLOOKUP($A813,'Sheet1 - Table (1)'!$A$8:$AG$1186,COLUMN(K$7),FALSE)</f>
        <v>44255</v>
      </c>
      <c r="L813" s="80">
        <f>VLOOKUP($A813,'Sheet1 - Table (1)'!$A$8:$AG$1186,COLUMN(L$7),FALSE)</f>
        <v>137.06682720000001</v>
      </c>
      <c r="M813" s="80" t="str">
        <f>VLOOKUP($A813,'Sheet1 - Table (1)'!$A$8:$AG$1186,COLUMN(M$7),FALSE)</f>
        <v>Retained</v>
      </c>
      <c r="N813" s="80">
        <f>VLOOKUP($A813,'Sheet1 - Table (1)'!$A$8:$AG$1186,COLUMN(N$7),FALSE)</f>
        <v>0</v>
      </c>
      <c r="O813" s="80">
        <f>VLOOKUP($A813,'Sheet1 - Table (1)'!$A$8:$AG$1186,COLUMN(O$7),FALSE)</f>
        <v>0</v>
      </c>
      <c r="P813" s="80">
        <f>VLOOKUP($A813,'Sheet1 - Table (1)'!$A$8:$AG$1186,COLUMN(P$7),FALSE)</f>
        <v>0</v>
      </c>
      <c r="Q813" s="80">
        <f>VLOOKUP($A813,'Sheet1 - Table (1)'!$A$8:$AG$1186,COLUMN(Q$7),FALSE)</f>
        <v>0</v>
      </c>
      <c r="R813" s="80">
        <f>VLOOKUP($A813,'Sheet1 - Table (1)'!$A$8:$AG$1186,COLUMN(R$7),FALSE)</f>
        <v>0</v>
      </c>
      <c r="S813" s="80" t="b">
        <f>VLOOKUP($A813,'Sheet1 - Table (1)'!$A$8:$AG$1186,COLUMN(S$7),FALSE)</f>
        <v>1</v>
      </c>
      <c r="T813" s="80">
        <f>VLOOKUP($A813,'Sheet1 - Table (1)'!$A$8:$AG$1186,COLUMN(T$7),FALSE)</f>
        <v>0</v>
      </c>
      <c r="U813" s="80" t="str">
        <f t="shared" si="143"/>
        <v>GE</v>
      </c>
      <c r="V813" s="80" t="str">
        <f>VLOOKUP($A813,'Sheet1 - Table (1)'!$A$8:$AG$1186,COLUMN(V$7)+3,FALSE)</f>
        <v>LU - FCP - Parte 1</v>
      </c>
      <c r="W813" s="80" t="str">
        <f>VLOOKUP(A813,'Sheet1 - Table (1)'!$A$8:$AF$10075,MATCH($W$8,'Sheet1 - Table (1)'!$10:$10,0),FALSE)</f>
        <v>Détermination des Prix Quotidien</v>
      </c>
      <c r="X813" s="80">
        <f>VLOOKUP(A813,'Sheet1 - Table (1)'!$A$8:$AAB$10075,MATCH($X$8,'Sheet1 - Table (1)'!$10:$10,0),FALSE)</f>
        <v>0</v>
      </c>
      <c r="Y813" s="96" t="str">
        <f t="shared" si="145"/>
        <v>Fonds de placement</v>
      </c>
      <c r="AA813" s="96" t="s">
        <v>1823</v>
      </c>
      <c r="AB813" s="96" t="s">
        <v>2481</v>
      </c>
      <c r="AC813" s="214" t="s">
        <v>140</v>
      </c>
      <c r="AD813" s="214" t="s">
        <v>2481</v>
      </c>
      <c r="AE813" s="96" t="s">
        <v>2481</v>
      </c>
      <c r="AF813" s="246" t="s">
        <v>2481</v>
      </c>
      <c r="AI813" s="96" t="s">
        <v>381</v>
      </c>
      <c r="AJ813" s="96" t="s">
        <v>140</v>
      </c>
      <c r="AK813" s="96" t="s">
        <v>140</v>
      </c>
      <c r="AL813" s="96" t="s">
        <v>2481</v>
      </c>
      <c r="AM813" s="96" t="str">
        <f t="shared" si="161"/>
        <v>Obligations étrangères</v>
      </c>
      <c r="AO813" s="96" t="s">
        <v>2481</v>
      </c>
      <c r="AP813" s="96" t="s">
        <v>115</v>
      </c>
      <c r="AQ813" s="96">
        <v>4.5</v>
      </c>
      <c r="AR813" s="101">
        <v>2.9100000000000001E-2</v>
      </c>
      <c r="AS813" s="101">
        <f t="shared" si="156"/>
        <v>2.5000000000000001E-2</v>
      </c>
      <c r="AT813" s="101">
        <v>0.64770000000000005</v>
      </c>
      <c r="AU813" s="101">
        <v>0.20830000000000001</v>
      </c>
      <c r="AV813" s="101">
        <v>0.1061</v>
      </c>
      <c r="AW813" s="101">
        <v>3.7900000000000003E-2</v>
      </c>
      <c r="BD813" s="101">
        <v>1</v>
      </c>
      <c r="BQ813" s="101">
        <v>1</v>
      </c>
      <c r="BV813" s="101">
        <v>0.56379999999999997</v>
      </c>
      <c r="BW813" s="101">
        <v>0.43619999999999998</v>
      </c>
      <c r="BY813" s="101" t="s">
        <v>2595</v>
      </c>
      <c r="BZ813" s="101"/>
      <c r="CA813" s="101" t="s">
        <v>4051</v>
      </c>
      <c r="CB813" s="122" t="s">
        <v>3816</v>
      </c>
      <c r="CC813" s="101" t="s">
        <v>4016</v>
      </c>
      <c r="CD813" s="42" t="s">
        <v>4374</v>
      </c>
      <c r="CE813" s="42" t="s">
        <v>4374</v>
      </c>
      <c r="CF813" s="42" t="str">
        <f>IFERROR(VLOOKUP(Funds[[#This Row],[Code ISIN]],[1]GLOBAL!$C$1:$L$27,10,FALSE)," ")</f>
        <v xml:space="preserve"> </v>
      </c>
      <c r="CG813" s="42" t="s">
        <v>4374</v>
      </c>
      <c r="CH813" s="42" t="s">
        <v>4374</v>
      </c>
      <c r="CI813" s="42" t="s">
        <v>4374</v>
      </c>
      <c r="CJ813" s="123">
        <v>43069</v>
      </c>
      <c r="CK813" s="96" t="s">
        <v>4374</v>
      </c>
      <c r="CL813" s="246" t="str">
        <f>VLOOKUP(Funds[[#This Row],[Code ISIN]],'Sheet1 - Table (1)'!$A$10:$AF$110017,MATCH("Funds Liquidity",'Sheet1 - Table (1)'!$10:$10,0),FALSE)</f>
        <v>Jour</v>
      </c>
    </row>
    <row r="814" spans="1:92">
      <c r="A814" s="80" t="s">
        <v>1586</v>
      </c>
      <c r="B814" s="305">
        <f>IF(ISERROR(VALUE(VLOOKUP($A814,'Sheet1 - Table (1)'!$A$8:$AG$1186,COLUMN(B$7),FALSE))),VLOOKUP(A814,TK_MANQUANTS,2,FALSE),IF(VALUE(VLOOKUP($A814,'Sheet1 - Table (1)'!$A$8:$AG$1186,COLUMN(B$7),FALSE))=0,VLOOKUP(A814,TK_MANQUANTS,2,FALSE),VALUE(VLOOKUP($A814,'Sheet1 - Table (1)'!$A$8:$AG$1186,COLUMN(B$7),FALSE))))</f>
        <v>2869533</v>
      </c>
      <c r="C814" s="80" t="str">
        <f>VLOOKUP($A814,'Sheet1 - Table (1)'!$A$8:$AG$1186,COLUMN(C$7),FALSE)</f>
        <v>Pictet CH Inst-EuropeanexSwiss Eq Tracker-J dy EUR</v>
      </c>
      <c r="D814" s="82">
        <f>VLOOKUP($A814,'Sheet1 - Table (1)'!$A$8:$AG$1186,COLUMN(D$7),FALSE)</f>
        <v>43889</v>
      </c>
      <c r="E814" s="124">
        <f>VLOOKUP($A814,'Sheet1 - Table (1)'!$A$8:$AG$1186,COLUMN(E$7),FALSE)</f>
        <v>0.22</v>
      </c>
      <c r="F814" s="80">
        <f>VLOOKUP($A814,'Sheet1 - Table (1)'!$A$8:$AG$1186,COLUMN(F$7),FALSE)</f>
        <v>0</v>
      </c>
      <c r="G814" s="80" t="str">
        <f>VLOOKUP($A814,'Sheet1 - Table (1)'!$A$8:$AG$1186,COLUMN(G$7),FALSE)</f>
        <v>Switzerland</v>
      </c>
      <c r="H814" s="80" t="str">
        <f>VLOOKUP($A814,'Sheet1 - Table (1)'!$A$8:$AG$1186,COLUMN(H$7),FALSE)</f>
        <v>EUR</v>
      </c>
      <c r="I814" s="80" t="str">
        <f>VLOOKUP($A814,'Sheet1 - Table (1)'!$A$8:$AG$1186,COLUMN(I$7),FALSE)</f>
        <v>Fonds de placement</v>
      </c>
      <c r="J814" s="80" t="str">
        <f>VLOOKUP($A814,'Sheet1 - Table (1)'!$A$8:$AG$1186,COLUMN(J$7),FALSE)</f>
        <v>Actions</v>
      </c>
      <c r="K814" s="82">
        <f>VLOOKUP($A814,'Sheet1 - Table (1)'!$A$8:$AG$1186,COLUMN(K$7),FALSE)</f>
        <v>44255</v>
      </c>
      <c r="L814" s="80">
        <f>VLOOKUP($A814,'Sheet1 - Table (1)'!$A$8:$AG$1186,COLUMN(L$7),FALSE)</f>
        <v>469.12557959999998</v>
      </c>
      <c r="M814" s="80" t="str">
        <f>VLOOKUP($A814,'Sheet1 - Table (1)'!$A$8:$AG$1186,COLUMN(M$7),FALSE)</f>
        <v>Paid</v>
      </c>
      <c r="N814" s="80">
        <f>VLOOKUP($A814,'Sheet1 - Table (1)'!$A$8:$AG$1186,COLUMN(N$7),FALSE)</f>
        <v>0</v>
      </c>
      <c r="O814" s="80">
        <f>VLOOKUP($A814,'Sheet1 - Table (1)'!$A$8:$AG$1186,COLUMN(O$7),FALSE)</f>
        <v>0</v>
      </c>
      <c r="P814" s="80">
        <f>VLOOKUP($A814,'Sheet1 - Table (1)'!$A$8:$AG$1186,COLUMN(P$7),FALSE)</f>
        <v>0</v>
      </c>
      <c r="Q814" s="80">
        <f>VLOOKUP($A814,'Sheet1 - Table (1)'!$A$8:$AG$1186,COLUMN(Q$7),FALSE)</f>
        <v>0</v>
      </c>
      <c r="R814" s="80">
        <f>VLOOKUP($A814,'Sheet1 - Table (1)'!$A$8:$AG$1186,COLUMN(R$7),FALSE)</f>
        <v>0</v>
      </c>
      <c r="S814" s="80">
        <f>VLOOKUP($A814,'Sheet1 - Table (1)'!$A$8:$AG$1186,COLUMN(S$7),FALSE)</f>
        <v>0</v>
      </c>
      <c r="T814" s="80">
        <f>VLOOKUP($A814,'Sheet1 - Table (1)'!$A$8:$AG$1186,COLUMN(T$7),FALSE)</f>
        <v>0</v>
      </c>
      <c r="U814" s="80" t="str">
        <f t="shared" si="143"/>
        <v/>
      </c>
      <c r="V814" s="80" t="str">
        <f>VLOOKUP($A814,'Sheet1 - Table (1)'!$A$8:$AG$1186,COLUMN(V$7)+3,FALSE)</f>
        <v>CH - Uebrige Fds tradit. Anl.</v>
      </c>
      <c r="W814" s="80" t="str">
        <f>VLOOKUP(A814,'Sheet1 - Table (1)'!$A$8:$AF$10075,MATCH($W$8,'Sheet1 - Table (1)'!$10:$10,0),FALSE)</f>
        <v>Détermination des Prix Quotidien</v>
      </c>
      <c r="X814" s="80" t="str">
        <f>VLOOKUP(A814,'Sheet1 - Table (1)'!$A$8:$AAB$10075,MATCH($X$8,'Sheet1 - Table (1)'!$10:$10,0),FALSE)</f>
        <v>Optimized</v>
      </c>
      <c r="Y814" s="96" t="str">
        <f t="shared" si="145"/>
        <v>Fonds de placement</v>
      </c>
      <c r="AA814" s="96" t="s">
        <v>1823</v>
      </c>
      <c r="AB814" s="96" t="s">
        <v>2858</v>
      </c>
      <c r="AC814" s="214" t="s">
        <v>155</v>
      </c>
      <c r="AD814" s="214" t="s">
        <v>2858</v>
      </c>
      <c r="AE814" s="96" t="s">
        <v>2858</v>
      </c>
      <c r="AF814" s="246" t="s">
        <v>2858</v>
      </c>
      <c r="AI814" s="96" t="s">
        <v>155</v>
      </c>
      <c r="AJ814" s="96" t="s">
        <v>155</v>
      </c>
      <c r="AK814" s="96" t="s">
        <v>155</v>
      </c>
      <c r="AL814" s="96" t="s">
        <v>2858</v>
      </c>
      <c r="AM814" s="96" t="str">
        <f t="shared" si="161"/>
        <v>Actions étrangères</v>
      </c>
      <c r="AO814" s="96" t="s">
        <v>2858</v>
      </c>
      <c r="AP814" s="96" t="s">
        <v>2486</v>
      </c>
      <c r="AS814" s="101" t="str">
        <f t="shared" si="156"/>
        <v/>
      </c>
      <c r="AY814" s="101">
        <v>0.63</v>
      </c>
      <c r="AZ814" s="101">
        <v>0.28799999999999998</v>
      </c>
      <c r="BA814" s="101">
        <v>8.2000000000000003E-2</v>
      </c>
      <c r="BK814" s="101">
        <v>0.63</v>
      </c>
      <c r="BL814" s="101">
        <v>0.28799999999999998</v>
      </c>
      <c r="BM814" s="101">
        <v>8.2000000000000003E-2</v>
      </c>
      <c r="CA814" s="101" t="s">
        <v>70</v>
      </c>
      <c r="CB814" s="153"/>
      <c r="CC814" s="101" t="s">
        <v>70</v>
      </c>
      <c r="CD814" s="42" t="s">
        <v>4374</v>
      </c>
      <c r="CE814" s="42" t="s">
        <v>4374</v>
      </c>
      <c r="CF814" s="42" t="str">
        <f>IFERROR(VLOOKUP(Funds[[#This Row],[Code ISIN]],[1]GLOBAL!$C$1:$L$27,10,FALSE)," ")</f>
        <v xml:space="preserve"> </v>
      </c>
      <c r="CG814" s="42" t="s">
        <v>4374</v>
      </c>
      <c r="CH814" s="42" t="s">
        <v>4374</v>
      </c>
      <c r="CI814" s="42" t="s">
        <v>4374</v>
      </c>
      <c r="CJ814" s="123"/>
      <c r="CK814" s="96" t="s">
        <v>4374</v>
      </c>
      <c r="CL814" s="246" t="str">
        <f>VLOOKUP(Funds[[#This Row],[Code ISIN]],'Sheet1 - Table (1)'!$A$10:$AF$110017,MATCH("Funds Liquidity",'Sheet1 - Table (1)'!$10:$10,0),FALSE)</f>
        <v>Jour</v>
      </c>
    </row>
    <row r="815" spans="1:92">
      <c r="A815" s="80" t="s">
        <v>1583</v>
      </c>
      <c r="B815" s="305">
        <f>IF(ISERROR(VALUE(VLOOKUP($A815,'Sheet1 - Table (1)'!$A$8:$AG$1186,COLUMN(B$7),FALSE))),VLOOKUP(A815,TK_MANQUANTS,2,FALSE),IF(VALUE(VLOOKUP($A815,'Sheet1 - Table (1)'!$A$8:$AG$1186,COLUMN(B$7),FALSE))=0,VLOOKUP(A815,TK_MANQUANTS,2,FALSE),VALUE(VLOOKUP($A815,'Sheet1 - Table (1)'!$A$8:$AG$1186,COLUMN(B$7),FALSE))))</f>
        <v>20380007</v>
      </c>
      <c r="C815" s="80" t="str">
        <f>VLOOKUP($A815,'Sheet1 - Table (1)'!$A$8:$AG$1186,COLUMN(C$7),FALSE)</f>
        <v>SPDR MSCI EMU UCITS ETF</v>
      </c>
      <c r="D815" s="82">
        <f>VLOOKUP($A815,'Sheet1 - Table (1)'!$A$8:$AG$1186,COLUMN(D$7),FALSE)</f>
        <v>44196</v>
      </c>
      <c r="E815" s="124">
        <f>VLOOKUP($A815,'Sheet1 - Table (1)'!$A$8:$AG$1186,COLUMN(E$7),FALSE)</f>
        <v>0.18</v>
      </c>
      <c r="F815" s="80" t="b">
        <f>VLOOKUP($A815,'Sheet1 - Table (1)'!$A$8:$AG$1186,COLUMN(F$7),FALSE)</f>
        <v>1</v>
      </c>
      <c r="G815" s="80" t="str">
        <f>VLOOKUP($A815,'Sheet1 - Table (1)'!$A$8:$AG$1186,COLUMN(G$7),FALSE)</f>
        <v>Ireland</v>
      </c>
      <c r="H815" s="80" t="str">
        <f>VLOOKUP($A815,'Sheet1 - Table (1)'!$A$8:$AG$1186,COLUMN(H$7),FALSE)</f>
        <v>EUR</v>
      </c>
      <c r="I815" s="80" t="str">
        <f>VLOOKUP($A815,'Sheet1 - Table (1)'!$A$8:$AG$1186,COLUMN(I$7),FALSE)</f>
        <v>Exchange Traded Funds</v>
      </c>
      <c r="J815" s="80" t="str">
        <f>VLOOKUP($A815,'Sheet1 - Table (1)'!$A$8:$AG$1186,COLUMN(J$7),FALSE)</f>
        <v>Actions</v>
      </c>
      <c r="K815" s="82">
        <f>VLOOKUP($A815,'Sheet1 - Table (1)'!$A$8:$AG$1186,COLUMN(K$7),FALSE)</f>
        <v>44255</v>
      </c>
      <c r="L815" s="80">
        <f>VLOOKUP($A815,'Sheet1 - Table (1)'!$A$8:$AG$1186,COLUMN(L$7),FALSE)</f>
        <v>324.78104459999997</v>
      </c>
      <c r="M815" s="80" t="str">
        <f>VLOOKUP($A815,'Sheet1 - Table (1)'!$A$8:$AG$1186,COLUMN(M$7),FALSE)</f>
        <v>Retained</v>
      </c>
      <c r="N815" s="80">
        <f>VLOOKUP($A815,'Sheet1 - Table (1)'!$A$8:$AG$1186,COLUMN(N$7),FALSE)</f>
        <v>0</v>
      </c>
      <c r="O815" s="80" t="b">
        <f>VLOOKUP($A815,'Sheet1 - Table (1)'!$A$8:$AG$1186,COLUMN(O$7),FALSE)</f>
        <v>1</v>
      </c>
      <c r="P815" s="80" t="b">
        <f>VLOOKUP($A815,'Sheet1 - Table (1)'!$A$8:$AG$1186,COLUMN(P$7),FALSE)</f>
        <v>1</v>
      </c>
      <c r="Q815" s="80" t="b">
        <f>VLOOKUP($A815,'Sheet1 - Table (1)'!$A$8:$AG$1186,COLUMN(Q$7),FALSE)</f>
        <v>1</v>
      </c>
      <c r="R815" s="80" t="b">
        <f>VLOOKUP($A815,'Sheet1 - Table (1)'!$A$8:$AG$1186,COLUMN(R$7),FALSE)</f>
        <v>1</v>
      </c>
      <c r="S815" s="80" t="b">
        <f>VLOOKUP($A815,'Sheet1 - Table (1)'!$A$8:$AG$1186,COLUMN(S$7),FALSE)</f>
        <v>1</v>
      </c>
      <c r="T815" s="80" t="b">
        <f>VLOOKUP($A815,'Sheet1 - Table (1)'!$A$8:$AG$1186,COLUMN(T$7),FALSE)</f>
        <v>1</v>
      </c>
      <c r="U815" s="80" t="str">
        <f t="shared" si="143"/>
        <v>FR-IT-NE-SP-GE-UK</v>
      </c>
      <c r="V815" s="80" t="str">
        <f>VLOOKUP($A815,'Sheet1 - Table (1)'!$A$8:$AG$1186,COLUMN(V$7)+3,FALSE)</f>
        <v>OEIC</v>
      </c>
      <c r="W815" s="80" t="str">
        <f>VLOOKUP(A815,'Sheet1 - Table (1)'!$A$8:$AF$10075,MATCH($W$8,'Sheet1 - Table (1)'!$10:$10,0),FALSE)</f>
        <v>Détermination des Prix Quotidien</v>
      </c>
      <c r="X815" s="80" t="str">
        <f>VLOOKUP(A815,'Sheet1 - Table (1)'!$A$8:$AAB$10075,MATCH($X$8,'Sheet1 - Table (1)'!$10:$10,0),FALSE)</f>
        <v>Full</v>
      </c>
      <c r="Y815" s="96" t="str">
        <f t="shared" si="145"/>
        <v>ETF</v>
      </c>
      <c r="AA815" s="96" t="s">
        <v>1823</v>
      </c>
      <c r="AB815" s="96" t="s">
        <v>2858</v>
      </c>
      <c r="AC815" s="214" t="s">
        <v>155</v>
      </c>
      <c r="AD815" s="214" t="s">
        <v>2858</v>
      </c>
      <c r="AE815" s="96" t="s">
        <v>2858</v>
      </c>
      <c r="AF815" s="246" t="s">
        <v>2858</v>
      </c>
      <c r="AI815" s="96" t="s">
        <v>155</v>
      </c>
      <c r="AJ815" s="96" t="s">
        <v>155</v>
      </c>
      <c r="AK815" s="96" t="s">
        <v>155</v>
      </c>
      <c r="AL815" s="96" t="s">
        <v>2858</v>
      </c>
      <c r="AM815" s="96" t="str">
        <f t="shared" si="161"/>
        <v>Actions étrangères</v>
      </c>
      <c r="AO815" s="96" t="s">
        <v>2858</v>
      </c>
      <c r="AP815" s="96" t="s">
        <v>834</v>
      </c>
      <c r="AS815" s="101" t="str">
        <f t="shared" si="156"/>
        <v/>
      </c>
      <c r="AY815" s="101">
        <v>1</v>
      </c>
      <c r="CA815" s="101" t="s">
        <v>70</v>
      </c>
      <c r="CB815" s="101"/>
      <c r="CC815" s="101" t="s">
        <v>70</v>
      </c>
      <c r="CD815" s="42" t="s">
        <v>4374</v>
      </c>
      <c r="CE815" s="42" t="s">
        <v>4374</v>
      </c>
      <c r="CF815" s="42" t="str">
        <f>IFERROR(VLOOKUP(Funds[[#This Row],[Code ISIN]],[1]GLOBAL!$C$1:$L$27,10,FALSE)," ")</f>
        <v xml:space="preserve"> </v>
      </c>
      <c r="CG815" s="42" t="s">
        <v>4374</v>
      </c>
      <c r="CH815" s="42" t="s">
        <v>4374</v>
      </c>
      <c r="CI815" s="42" t="s">
        <v>4374</v>
      </c>
      <c r="CJ815" s="123"/>
      <c r="CK815" s="96" t="s">
        <v>4374</v>
      </c>
      <c r="CL815" s="246" t="str">
        <f>VLOOKUP(Funds[[#This Row],[Code ISIN]],'Sheet1 - Table (1)'!$A$10:$AF$110017,MATCH("Funds Liquidity",'Sheet1 - Table (1)'!$10:$10,0),FALSE)</f>
        <v>Jour</v>
      </c>
    </row>
    <row r="816" spans="1:92">
      <c r="A816" s="80" t="s">
        <v>1581</v>
      </c>
      <c r="B816" s="305">
        <f>IF(ISERROR(VALUE(VLOOKUP($A816,'Sheet1 - Table (1)'!$A$8:$AG$1186,COLUMN(B$7),FALSE))),VLOOKUP(A816,TK_MANQUANTS,2,FALSE),IF(VALUE(VLOOKUP($A816,'Sheet1 - Table (1)'!$A$8:$AG$1186,COLUMN(B$7),FALSE))=0,VLOOKUP(A816,TK_MANQUANTS,2,FALSE),VALUE(VLOOKUP($A816,'Sheet1 - Table (1)'!$A$8:$AG$1186,COLUMN(B$7),FALSE))))</f>
        <v>10737561</v>
      </c>
      <c r="C816" s="80" t="str">
        <f>VLOOKUP($A816,'Sheet1 - Table (1)'!$A$8:$AG$1186,COLUMN(C$7),FALSE)</f>
        <v>iShares MSCI UK UCITS ETF GBP (Acc)</v>
      </c>
      <c r="D816" s="82">
        <f>VLOOKUP($A816,'Sheet1 - Table (1)'!$A$8:$AG$1186,COLUMN(D$7),FALSE)</f>
        <v>43878</v>
      </c>
      <c r="E816" s="124">
        <f>VLOOKUP($A816,'Sheet1 - Table (1)'!$A$8:$AG$1186,COLUMN(E$7),FALSE)</f>
        <v>0.33</v>
      </c>
      <c r="F816" s="80" t="b">
        <f>VLOOKUP($A816,'Sheet1 - Table (1)'!$A$8:$AG$1186,COLUMN(F$7),FALSE)</f>
        <v>1</v>
      </c>
      <c r="G816" s="80" t="str">
        <f>VLOOKUP($A816,'Sheet1 - Table (1)'!$A$8:$AG$1186,COLUMN(G$7),FALSE)</f>
        <v>Ireland</v>
      </c>
      <c r="H816" s="80" t="str">
        <f>VLOOKUP($A816,'Sheet1 - Table (1)'!$A$8:$AG$1186,COLUMN(H$7),FALSE)</f>
        <v>GBP</v>
      </c>
      <c r="I816" s="80" t="str">
        <f>VLOOKUP($A816,'Sheet1 - Table (1)'!$A$8:$AG$1186,COLUMN(I$7),FALSE)</f>
        <v>Exchange Traded Funds</v>
      </c>
      <c r="J816" s="80" t="str">
        <f>VLOOKUP($A816,'Sheet1 - Table (1)'!$A$8:$AG$1186,COLUMN(J$7),FALSE)</f>
        <v>Actions</v>
      </c>
      <c r="K816" s="82">
        <f>VLOOKUP($A816,'Sheet1 - Table (1)'!$A$8:$AG$1186,COLUMN(K$7),FALSE)</f>
        <v>44255</v>
      </c>
      <c r="L816" s="80">
        <f>VLOOKUP($A816,'Sheet1 - Table (1)'!$A$8:$AG$1186,COLUMN(L$7),FALSE)</f>
        <v>128.81882100000001</v>
      </c>
      <c r="M816" s="80" t="str">
        <f>VLOOKUP($A816,'Sheet1 - Table (1)'!$A$8:$AG$1186,COLUMN(M$7),FALSE)</f>
        <v>Retained</v>
      </c>
      <c r="N816" s="80">
        <f>VLOOKUP($A816,'Sheet1 - Table (1)'!$A$8:$AG$1186,COLUMN(N$7),FALSE)</f>
        <v>0</v>
      </c>
      <c r="O816" s="80" t="b">
        <f>VLOOKUP($A816,'Sheet1 - Table (1)'!$A$8:$AG$1186,COLUMN(O$7),FALSE)</f>
        <v>1</v>
      </c>
      <c r="P816" s="80" t="b">
        <f>VLOOKUP($A816,'Sheet1 - Table (1)'!$A$8:$AG$1186,COLUMN(P$7),FALSE)</f>
        <v>1</v>
      </c>
      <c r="Q816" s="80" t="b">
        <f>VLOOKUP($A816,'Sheet1 - Table (1)'!$A$8:$AG$1186,COLUMN(Q$7),FALSE)</f>
        <v>1</v>
      </c>
      <c r="R816" s="80" t="b">
        <f>VLOOKUP($A816,'Sheet1 - Table (1)'!$A$8:$AG$1186,COLUMN(R$7),FALSE)</f>
        <v>1</v>
      </c>
      <c r="S816" s="80" t="b">
        <f>VLOOKUP($A816,'Sheet1 - Table (1)'!$A$8:$AG$1186,COLUMN(S$7),FALSE)</f>
        <v>1</v>
      </c>
      <c r="T816" s="80" t="b">
        <f>VLOOKUP($A816,'Sheet1 - Table (1)'!$A$8:$AG$1186,COLUMN(T$7),FALSE)</f>
        <v>1</v>
      </c>
      <c r="U816" s="80" t="str">
        <f t="shared" ref="U816:U880" si="162">IF(N816=TRUE,UPPER(LEFT($N$8,2)),"")&amp;IF(O816=TRUE,IF(N816=TRUE,"-","")&amp;UPPER(LEFT($O$8,2)),"")&amp;IF(P816=TRUE,IF(OR(N816=TRUE,O816=TRUE),"-","")&amp;UPPER(LEFT($P$8,2)),"")&amp;IF(Q816=TRUE,IF(OR(N816=TRUE,O816=TRUE,P816=TRUE),"-","")&amp;UPPER(LEFT($Q$8,2)),"")&amp;IF(R816=TRUE,IF(OR(N816=TRUE,O816=TRUE,P816=TRUE,Q816=TRUE),"-","")&amp;UPPER(LEFT($R$8,2)),"")&amp;IF(S816=TRUE,IF(OR(N816=TRUE,O816=TRUE,P816=TRUE,Q816=TRUE,R816=TRUE),"-","")&amp;UPPER(LEFT($S$8,2)),"")&amp;IF(T816=TRUE,IF(OR(N816=TRUE,O816=TRUE,P816=TRUE,Q816=TRUE,R816=TRUE,S816=TRUE),"-","")&amp;UPPER(LEFT($T$8,2)),"")</f>
        <v>FR-IT-NE-SP-GE-UK</v>
      </c>
      <c r="V816" s="80" t="str">
        <f>VLOOKUP($A816,'Sheet1 - Table (1)'!$A$8:$AG$1186,COLUMN(V$7)+3,FALSE)</f>
        <v>ICVC</v>
      </c>
      <c r="W816" s="80" t="str">
        <f>VLOOKUP(A816,'Sheet1 - Table (1)'!$A$8:$AF$10075,MATCH($W$8,'Sheet1 - Table (1)'!$10:$10,0),FALSE)</f>
        <v>Détermination des Prix Quotidien</v>
      </c>
      <c r="X816" s="80" t="str">
        <f>VLOOKUP(A816,'Sheet1 - Table (1)'!$A$8:$AAB$10075,MATCH($X$8,'Sheet1 - Table (1)'!$10:$10,0),FALSE)</f>
        <v>Full</v>
      </c>
      <c r="Y816" s="96" t="str">
        <f t="shared" si="145"/>
        <v>ETF</v>
      </c>
      <c r="AA816" s="96" t="s">
        <v>1823</v>
      </c>
      <c r="AB816" s="96" t="s">
        <v>2858</v>
      </c>
      <c r="AC816" s="214" t="s">
        <v>155</v>
      </c>
      <c r="AD816" s="214" t="s">
        <v>2858</v>
      </c>
      <c r="AE816" s="96" t="s">
        <v>2858</v>
      </c>
      <c r="AF816" s="246" t="s">
        <v>2858</v>
      </c>
      <c r="AI816" s="96" t="s">
        <v>155</v>
      </c>
      <c r="AJ816" s="96" t="s">
        <v>155</v>
      </c>
      <c r="AK816" s="96" t="s">
        <v>155</v>
      </c>
      <c r="AL816" s="96" t="s">
        <v>2858</v>
      </c>
      <c r="AM816" s="96" t="str">
        <f t="shared" si="161"/>
        <v>Actions étrangères</v>
      </c>
      <c r="AO816" s="96" t="s">
        <v>2858</v>
      </c>
      <c r="AP816" s="96" t="s">
        <v>5156</v>
      </c>
      <c r="AS816" s="101" t="str">
        <f t="shared" si="156"/>
        <v/>
      </c>
      <c r="AZ816" s="101">
        <v>1</v>
      </c>
      <c r="BL816" s="101">
        <v>1</v>
      </c>
      <c r="CA816" s="101" t="s">
        <v>70</v>
      </c>
      <c r="CB816" s="101"/>
      <c r="CC816" s="101" t="s">
        <v>70</v>
      </c>
      <c r="CD816" s="42" t="s">
        <v>4374</v>
      </c>
      <c r="CE816" s="42" t="s">
        <v>4374</v>
      </c>
      <c r="CF816" s="42" t="str">
        <f>IFERROR(VLOOKUP(Funds[[#This Row],[Code ISIN]],[1]GLOBAL!$C$1:$L$27,10,FALSE)," ")</f>
        <v xml:space="preserve"> </v>
      </c>
      <c r="CG816" s="42" t="s">
        <v>4374</v>
      </c>
      <c r="CH816" s="42" t="s">
        <v>4374</v>
      </c>
      <c r="CI816" s="42" t="s">
        <v>4374</v>
      </c>
      <c r="CJ816" s="123"/>
      <c r="CK816" s="96" t="s">
        <v>4374</v>
      </c>
      <c r="CL816" s="246" t="str">
        <f>VLOOKUP(Funds[[#This Row],[Code ISIN]],'Sheet1 - Table (1)'!$A$10:$AF$110017,MATCH("Funds Liquidity",'Sheet1 - Table (1)'!$10:$10,0),FALSE)</f>
        <v>Jour</v>
      </c>
    </row>
    <row r="817" spans="1:93">
      <c r="A817" s="80" t="s">
        <v>1592</v>
      </c>
      <c r="B817" s="305">
        <f>IF(ISERROR(VALUE(VLOOKUP($A817,'Sheet1 - Table (1)'!$A$8:$AG$1186,COLUMN(B$7),FALSE))),VLOOKUP(A817,TK_MANQUANTS,2,FALSE),IF(VALUE(VLOOKUP($A817,'Sheet1 - Table (1)'!$A$8:$AG$1186,COLUMN(B$7),FALSE))=0,VLOOKUP(A817,TK_MANQUANTS,2,FALSE),VALUE(VLOOKUP($A817,'Sheet1 - Table (1)'!$A$8:$AG$1186,COLUMN(B$7),FALSE))))</f>
        <v>20255758</v>
      </c>
      <c r="C817" s="80" t="str">
        <f>VLOOKUP($A817,'Sheet1 - Table (1)'!$A$8:$AG$1186,COLUMN(C$7),FALSE)</f>
        <v>Swisscanto (LU) EF Syst Responsible USA GT</v>
      </c>
      <c r="D817" s="82">
        <f>VLOOKUP($A817,'Sheet1 - Table (1)'!$A$8:$AG$1186,COLUMN(D$7),FALSE)</f>
        <v>44196</v>
      </c>
      <c r="E817" s="124">
        <f>VLOOKUP($A817,'Sheet1 - Table (1)'!$A$8:$AG$1186,COLUMN(E$7),FALSE)</f>
        <v>0.55000000000000004</v>
      </c>
      <c r="F817" s="80" t="b">
        <f>VLOOKUP($A817,'Sheet1 - Table (1)'!$A$8:$AG$1186,COLUMN(F$7),FALSE)</f>
        <v>1</v>
      </c>
      <c r="G817" s="80" t="str">
        <f>VLOOKUP($A817,'Sheet1 - Table (1)'!$A$8:$AG$1186,COLUMN(G$7),FALSE)</f>
        <v>Luxembourg</v>
      </c>
      <c r="H817" s="80" t="str">
        <f>VLOOKUP($A817,'Sheet1 - Table (1)'!$A$8:$AG$1186,COLUMN(H$7),FALSE)</f>
        <v>USD</v>
      </c>
      <c r="I817" s="80" t="str">
        <f>VLOOKUP($A817,'Sheet1 - Table (1)'!$A$8:$AG$1186,COLUMN(I$7),FALSE)</f>
        <v>Fonds de placement</v>
      </c>
      <c r="J817" s="80" t="str">
        <f>VLOOKUP($A817,'Sheet1 - Table (1)'!$A$8:$AG$1186,COLUMN(J$7),FALSE)</f>
        <v>Actions</v>
      </c>
      <c r="K817" s="82">
        <f>VLOOKUP($A817,'Sheet1 - Table (1)'!$A$8:$AG$1186,COLUMN(K$7),FALSE)</f>
        <v>44255</v>
      </c>
      <c r="L817" s="80">
        <f>VLOOKUP($A817,'Sheet1 - Table (1)'!$A$8:$AG$1186,COLUMN(L$7),FALSE)</f>
        <v>22.358321</v>
      </c>
      <c r="M817" s="80" t="str">
        <f>VLOOKUP($A817,'Sheet1 - Table (1)'!$A$8:$AG$1186,COLUMN(M$7),FALSE)</f>
        <v>Retained</v>
      </c>
      <c r="N817" s="80">
        <f>VLOOKUP($A817,'Sheet1 - Table (1)'!$A$8:$AG$1186,COLUMN(N$7),FALSE)</f>
        <v>0</v>
      </c>
      <c r="O817" s="80">
        <f>VLOOKUP($A817,'Sheet1 - Table (1)'!$A$8:$AG$1186,COLUMN(O$7),FALSE)</f>
        <v>0</v>
      </c>
      <c r="P817" s="80">
        <f>VLOOKUP($A817,'Sheet1 - Table (1)'!$A$8:$AG$1186,COLUMN(P$7),FALSE)</f>
        <v>0</v>
      </c>
      <c r="Q817" s="80">
        <f>VLOOKUP($A817,'Sheet1 - Table (1)'!$A$8:$AG$1186,COLUMN(Q$7),FALSE)</f>
        <v>0</v>
      </c>
      <c r="R817" s="80">
        <f>VLOOKUP($A817,'Sheet1 - Table (1)'!$A$8:$AG$1186,COLUMN(R$7),FALSE)</f>
        <v>0</v>
      </c>
      <c r="S817" s="80" t="b">
        <f>VLOOKUP($A817,'Sheet1 - Table (1)'!$A$8:$AG$1186,COLUMN(S$7),FALSE)</f>
        <v>1</v>
      </c>
      <c r="T817" s="80">
        <f>VLOOKUP($A817,'Sheet1 - Table (1)'!$A$8:$AG$1186,COLUMN(T$7),FALSE)</f>
        <v>0</v>
      </c>
      <c r="U817" s="80" t="str">
        <f t="shared" si="162"/>
        <v>GE</v>
      </c>
      <c r="V817" s="80" t="str">
        <f>VLOOKUP($A817,'Sheet1 - Table (1)'!$A$8:$AG$1186,COLUMN(V$7)+3,FALSE)</f>
        <v>LU - FCP - Parte 1</v>
      </c>
      <c r="W817" s="80" t="str">
        <f>VLOOKUP(A817,'Sheet1 - Table (1)'!$A$8:$AF$10075,MATCH($W$8,'Sheet1 - Table (1)'!$10:$10,0),FALSE)</f>
        <v>Détermination des Prix Quotidien</v>
      </c>
      <c r="X817" s="80">
        <f>VLOOKUP(A817,'Sheet1 - Table (1)'!$A$8:$AAB$10075,MATCH($X$8,'Sheet1 - Table (1)'!$10:$10,0),FALSE)</f>
        <v>0</v>
      </c>
      <c r="Y817" s="96" t="str">
        <f t="shared" si="145"/>
        <v>Fonds de placement</v>
      </c>
      <c r="AA817" s="96" t="s">
        <v>1823</v>
      </c>
      <c r="AB817" s="96" t="s">
        <v>2858</v>
      </c>
      <c r="AC817" s="214" t="s">
        <v>155</v>
      </c>
      <c r="AD817" s="214" t="s">
        <v>2858</v>
      </c>
      <c r="AE817" s="96" t="s">
        <v>2858</v>
      </c>
      <c r="AF817" s="246" t="s">
        <v>2858</v>
      </c>
      <c r="AI817" s="96" t="s">
        <v>155</v>
      </c>
      <c r="AJ817" s="96" t="s">
        <v>155</v>
      </c>
      <c r="AK817" s="96" t="s">
        <v>155</v>
      </c>
      <c r="AL817" s="96" t="s">
        <v>2858</v>
      </c>
      <c r="AM817" s="96" t="str">
        <f t="shared" si="161"/>
        <v>Actions étrangères</v>
      </c>
      <c r="AO817" s="96" t="s">
        <v>2858</v>
      </c>
      <c r="AP817" s="96" t="s">
        <v>544</v>
      </c>
      <c r="AS817" s="101" t="str">
        <f t="shared" si="156"/>
        <v/>
      </c>
      <c r="BB817" s="101">
        <v>0.88890000000000002</v>
      </c>
      <c r="BC817" s="101">
        <v>0.10050000000000001</v>
      </c>
      <c r="BI817" s="101">
        <v>1.06E-2</v>
      </c>
      <c r="BN817" s="101">
        <v>0.88890000000000002</v>
      </c>
      <c r="BO817" s="101">
        <v>0.10050000000000001</v>
      </c>
      <c r="BR817" s="101">
        <v>1.06E-2</v>
      </c>
      <c r="CA817" s="101" t="s">
        <v>70</v>
      </c>
      <c r="CB817" s="101"/>
      <c r="CC817" s="101" t="s">
        <v>70</v>
      </c>
      <c r="CD817" s="42" t="s">
        <v>4374</v>
      </c>
      <c r="CE817" s="42" t="s">
        <v>4374</v>
      </c>
      <c r="CF817" s="42" t="str">
        <f>IFERROR(VLOOKUP(Funds[[#This Row],[Code ISIN]],[1]GLOBAL!$C$1:$L$27,10,FALSE)," ")</f>
        <v xml:space="preserve"> </v>
      </c>
      <c r="CG817" s="42" t="s">
        <v>4374</v>
      </c>
      <c r="CH817" s="42" t="s">
        <v>4374</v>
      </c>
      <c r="CI817" s="42" t="s">
        <v>4374</v>
      </c>
      <c r="CJ817" s="123"/>
      <c r="CK817" s="96" t="s">
        <v>4374</v>
      </c>
      <c r="CL817" s="246" t="str">
        <f>VLOOKUP(Funds[[#This Row],[Code ISIN]],'Sheet1 - Table (1)'!$A$10:$AF$110017,MATCH("Funds Liquidity",'Sheet1 - Table (1)'!$10:$10,0),FALSE)</f>
        <v>Jour</v>
      </c>
    </row>
    <row r="818" spans="1:93">
      <c r="A818" s="80" t="s">
        <v>3254</v>
      </c>
      <c r="B818" s="305">
        <f>IF(ISERROR(VALUE(VLOOKUP($A818,'Sheet1 - Table (1)'!$A$8:$AG$1186,COLUMN(B$7),FALSE))),VLOOKUP(A818,TK_MANQUANTS,2,FALSE),IF(VALUE(VLOOKUP($A818,'Sheet1 - Table (1)'!$A$8:$AG$1186,COLUMN(B$7),FALSE))=0,VLOOKUP(A818,TK_MANQUANTS,2,FALSE),VALUE(VLOOKUP($A818,'Sheet1 - Table (1)'!$A$8:$AG$1186,COLUMN(B$7),FALSE))))</f>
        <v>1540841</v>
      </c>
      <c r="C818" s="80" t="str">
        <f>VLOOKUP($A818,'Sheet1 - Table (1)'!$A$8:$AG$1186,COLUMN(C$7),FALSE)</f>
        <v>CSIF (CH) Equity Pacific ex Japan Blue DB</v>
      </c>
      <c r="D818" s="82">
        <f>VLOOKUP($A818,'Sheet1 - Table (1)'!$A$8:$AG$1186,COLUMN(D$7),FALSE)</f>
        <v>43890</v>
      </c>
      <c r="E818" s="124">
        <f>VLOOKUP($A818,'Sheet1 - Table (1)'!$A$8:$AG$1186,COLUMN(E$7),FALSE)</f>
        <v>8.7800000000000003E-2</v>
      </c>
      <c r="F818" s="80">
        <f>VLOOKUP($A818,'Sheet1 - Table (1)'!$A$8:$AG$1186,COLUMN(F$7),FALSE)</f>
        <v>0</v>
      </c>
      <c r="G818" s="80" t="str">
        <f>VLOOKUP($A818,'Sheet1 - Table (1)'!$A$8:$AG$1186,COLUMN(G$7),FALSE)</f>
        <v>Switzerland</v>
      </c>
      <c r="H818" s="80" t="str">
        <f>VLOOKUP($A818,'Sheet1 - Table (1)'!$A$8:$AG$1186,COLUMN(H$7),FALSE)</f>
        <v>CHF</v>
      </c>
      <c r="I818" s="80" t="str">
        <f>VLOOKUP($A818,'Sheet1 - Table (1)'!$A$8:$AG$1186,COLUMN(I$7),FALSE)</f>
        <v>Fonds de placement</v>
      </c>
      <c r="J818" s="80" t="str">
        <f>VLOOKUP($A818,'Sheet1 - Table (1)'!$A$8:$AG$1186,COLUMN(J$7),FALSE)</f>
        <v>Actions</v>
      </c>
      <c r="K818" s="82">
        <f>VLOOKUP($A818,'Sheet1 - Table (1)'!$A$8:$AG$1186,COLUMN(K$7),FALSE)</f>
        <v>44255</v>
      </c>
      <c r="L818" s="80">
        <f>VLOOKUP($A818,'Sheet1 - Table (1)'!$A$8:$AG$1186,COLUMN(L$7),FALSE)</f>
        <v>1408.4818</v>
      </c>
      <c r="M818" s="80" t="str">
        <f>VLOOKUP($A818,'Sheet1 - Table (1)'!$A$8:$AG$1186,COLUMN(M$7),FALSE)</f>
        <v>Retained</v>
      </c>
      <c r="N818" s="80">
        <f>VLOOKUP($A818,'Sheet1 - Table (1)'!$A$8:$AG$1186,COLUMN(N$7),FALSE)</f>
        <v>0</v>
      </c>
      <c r="O818" s="80">
        <f>VLOOKUP($A818,'Sheet1 - Table (1)'!$A$8:$AG$1186,COLUMN(O$7),FALSE)</f>
        <v>0</v>
      </c>
      <c r="P818" s="80">
        <f>VLOOKUP($A818,'Sheet1 - Table (1)'!$A$8:$AG$1186,COLUMN(P$7),FALSE)</f>
        <v>0</v>
      </c>
      <c r="Q818" s="80">
        <f>VLOOKUP($A818,'Sheet1 - Table (1)'!$A$8:$AG$1186,COLUMN(Q$7),FALSE)</f>
        <v>0</v>
      </c>
      <c r="R818" s="80">
        <f>VLOOKUP($A818,'Sheet1 - Table (1)'!$A$8:$AG$1186,COLUMN(R$7),FALSE)</f>
        <v>0</v>
      </c>
      <c r="S818" s="80">
        <f>VLOOKUP($A818,'Sheet1 - Table (1)'!$A$8:$AG$1186,COLUMN(S$7),FALSE)</f>
        <v>0</v>
      </c>
      <c r="T818" s="80">
        <f>VLOOKUP($A818,'Sheet1 - Table (1)'!$A$8:$AG$1186,COLUMN(T$7),FALSE)</f>
        <v>0</v>
      </c>
      <c r="U818" s="80" t="str">
        <f t="shared" si="162"/>
        <v/>
      </c>
      <c r="V818" s="80" t="str">
        <f>VLOOKUP($A818,'Sheet1 - Table (1)'!$A$8:$AG$1186,COLUMN(V$7)+3,FALSE)</f>
        <v>CH - Uebrige Fds tradit. Anl.</v>
      </c>
      <c r="W818" s="80" t="str">
        <f>VLOOKUP(A818,'Sheet1 - Table (1)'!$A$8:$AF$10075,MATCH($W$8,'Sheet1 - Table (1)'!$10:$10,0),FALSE)</f>
        <v>Détermination des Prix Quotidien</v>
      </c>
      <c r="X818" s="80" t="str">
        <f>VLOOKUP(A818,'Sheet1 - Table (1)'!$A$8:$AAB$10075,MATCH($X$8,'Sheet1 - Table (1)'!$10:$10,0),FALSE)</f>
        <v>Full</v>
      </c>
      <c r="Y818" s="96" t="str">
        <f t="shared" si="145"/>
        <v>Fonds de placement</v>
      </c>
      <c r="AA818" s="96" t="s">
        <v>1823</v>
      </c>
      <c r="AB818" s="96" t="s">
        <v>2858</v>
      </c>
      <c r="AC818" s="214" t="s">
        <v>155</v>
      </c>
      <c r="AD818" s="214" t="s">
        <v>2858</v>
      </c>
      <c r="AE818" s="96" t="s">
        <v>2858</v>
      </c>
      <c r="AF818" s="246" t="s">
        <v>2858</v>
      </c>
      <c r="AG818" s="96" t="s">
        <v>2864</v>
      </c>
      <c r="AI818" s="96" t="s">
        <v>155</v>
      </c>
      <c r="AJ818" s="96" t="s">
        <v>155</v>
      </c>
      <c r="AK818" s="96" t="s">
        <v>155</v>
      </c>
      <c r="AL818" s="96" t="s">
        <v>2858</v>
      </c>
      <c r="AM818" s="96" t="str">
        <f t="shared" si="161"/>
        <v>Actions étrangères</v>
      </c>
      <c r="AO818" s="96" t="s">
        <v>2858</v>
      </c>
      <c r="AP818" s="96" t="s">
        <v>5154</v>
      </c>
      <c r="AS818" s="101" t="str">
        <f t="shared" si="156"/>
        <v/>
      </c>
      <c r="BD818" s="220">
        <f ca="1">VLOOKUP("NDDUPXJ INDEX",indice!$A$1:$AV$3072,MATCH(BD$8,indice!$A$1:$AV$1,0),FALSE)</f>
        <v>0.59739049394221799</v>
      </c>
      <c r="BF818" s="220">
        <f ca="1">VLOOKUP("NDDUPXJ INDEX",indice!$A$1:$AV$3072,MATCH(BF$8,indice!$A$1:$AV$1,0),FALSE)</f>
        <v>9.4128611369990664E-2</v>
      </c>
      <c r="BG818" s="220">
        <f ca="1">VLOOKUP("NDDUPXJ INDEX",indice!$A$1:$AV$3072,MATCH(BG$8,indice!$A$1:$AV$1,0),FALSE)</f>
        <v>2.2056539297918606E-2</v>
      </c>
      <c r="BH818" s="220">
        <f ca="1">VLOOKUP("NDDUPXJ INDEX",indice!$A$1:$AV$3072,MATCH(BH$8,indice!$A$1:$AV$1,0),FALSE)</f>
        <v>0.2864243553898726</v>
      </c>
      <c r="BQ818" s="220">
        <f>VLOOKUP("NDDUPXJ INDEX",indice!$A$1:$AV$3072,MATCH(BQ$8,indice!$A$1:$AV$1,0),FALSE)</f>
        <v>1</v>
      </c>
      <c r="BT818" s="101">
        <v>5.9999999999999995E-4</v>
      </c>
      <c r="BU818" s="101">
        <v>5.9999999999999995E-4</v>
      </c>
      <c r="BX818" s="134" t="s">
        <v>1857</v>
      </c>
      <c r="BY818" s="101" t="s">
        <v>1914</v>
      </c>
      <c r="BZ818" s="101" t="s">
        <v>1805</v>
      </c>
      <c r="CA818" s="101" t="s">
        <v>4050</v>
      </c>
      <c r="CB818" s="122" t="s">
        <v>4311</v>
      </c>
      <c r="CC818" s="101" t="s">
        <v>4312</v>
      </c>
      <c r="CD818" s="42" t="s">
        <v>1633</v>
      </c>
      <c r="CE818" s="42" t="s">
        <v>4374</v>
      </c>
      <c r="CF818" s="42" t="str">
        <f>IFERROR(VLOOKUP(Funds[[#This Row],[Code ISIN]],[1]GLOBAL!$C$1:$L$27,10,FALSE)," ")</f>
        <v xml:space="preserve"> </v>
      </c>
      <c r="CG818" s="42" t="s">
        <v>4374</v>
      </c>
      <c r="CH818" s="42" t="s">
        <v>4374</v>
      </c>
      <c r="CI818" s="42" t="s">
        <v>4374</v>
      </c>
      <c r="CJ818" s="123"/>
      <c r="CK818" s="96" t="s">
        <v>4374</v>
      </c>
      <c r="CL818" s="246" t="str">
        <f>VLOOKUP(Funds[[#This Row],[Code ISIN]],'Sheet1 - Table (1)'!$A$10:$AF$110017,MATCH("Funds Liquidity",'Sheet1 - Table (1)'!$10:$10,0),FALSE)</f>
        <v>Jour</v>
      </c>
      <c r="CM818" s="246" t="s">
        <v>155</v>
      </c>
    </row>
    <row r="819" spans="1:93">
      <c r="A819" s="80" t="s">
        <v>3149</v>
      </c>
      <c r="B819" s="305">
        <f>IF(ISERROR(VALUE(VLOOKUP($A819,'Sheet1 - Table (1)'!$A$8:$AG$1186,COLUMN(B$7),FALSE))),VLOOKUP(A819,TK_MANQUANTS,2,FALSE),IF(VALUE(VLOOKUP($A819,'Sheet1 - Table (1)'!$A$8:$AG$1186,COLUMN(B$7),FALSE))=0,VLOOKUP(A819,TK_MANQUANTS,2,FALSE),VALUE(VLOOKUP($A819,'Sheet1 - Table (1)'!$A$8:$AG$1186,COLUMN(B$7),FALSE))))</f>
        <v>21558173</v>
      </c>
      <c r="C819" s="80" t="str">
        <f>VLOOKUP($A819,'Sheet1 - Table (1)'!$A$8:$AG$1186,COLUMN(C$7),FALSE)</f>
        <v>CSIF (Lux) Equity Pacific ex Japan DB USD</v>
      </c>
      <c r="D819" s="82">
        <f>VLOOKUP($A819,'Sheet1 - Table (1)'!$A$8:$AG$1186,COLUMN(D$7),FALSE)</f>
        <v>43830</v>
      </c>
      <c r="E819" s="124">
        <f>VLOOKUP($A819,'Sheet1 - Table (1)'!$A$8:$AG$1186,COLUMN(E$7),FALSE)</f>
        <v>0.03</v>
      </c>
      <c r="F819" s="80" t="b">
        <f>VLOOKUP($A819,'Sheet1 - Table (1)'!$A$8:$AG$1186,COLUMN(F$7),FALSE)</f>
        <v>1</v>
      </c>
      <c r="G819" s="80" t="str">
        <f>VLOOKUP($A819,'Sheet1 - Table (1)'!$A$8:$AG$1186,COLUMN(G$7),FALSE)</f>
        <v>Luxembourg</v>
      </c>
      <c r="H819" s="80" t="str">
        <f>VLOOKUP($A819,'Sheet1 - Table (1)'!$A$8:$AG$1186,COLUMN(H$7),FALSE)</f>
        <v>USD</v>
      </c>
      <c r="I819" s="80" t="str">
        <f>VLOOKUP($A819,'Sheet1 - Table (1)'!$A$8:$AG$1186,COLUMN(I$7),FALSE)</f>
        <v>Fonds de placement</v>
      </c>
      <c r="J819" s="80" t="str">
        <f>VLOOKUP($A819,'Sheet1 - Table (1)'!$A$8:$AG$1186,COLUMN(J$7),FALSE)</f>
        <v>Actions</v>
      </c>
      <c r="K819" s="82">
        <f>VLOOKUP($A819,'Sheet1 - Table (1)'!$A$8:$AG$1186,COLUMN(K$7),FALSE)</f>
        <v>44255</v>
      </c>
      <c r="L819" s="80">
        <f>VLOOKUP($A819,'Sheet1 - Table (1)'!$A$8:$AG$1186,COLUMN(L$7),FALSE)</f>
        <v>49.750393500000001</v>
      </c>
      <c r="M819" s="80" t="str">
        <f>VLOOKUP($A819,'Sheet1 - Table (1)'!$A$8:$AG$1186,COLUMN(M$7),FALSE)</f>
        <v>Retained</v>
      </c>
      <c r="N819" s="80">
        <f>VLOOKUP($A819,'Sheet1 - Table (1)'!$A$8:$AG$1186,COLUMN(N$7),FALSE)</f>
        <v>0</v>
      </c>
      <c r="O819" s="80" t="b">
        <f>VLOOKUP($A819,'Sheet1 - Table (1)'!$A$8:$AG$1186,COLUMN(O$7),FALSE)</f>
        <v>1</v>
      </c>
      <c r="P819" s="80" t="b">
        <f>VLOOKUP($A819,'Sheet1 - Table (1)'!$A$8:$AG$1186,COLUMN(P$7),FALSE)</f>
        <v>1</v>
      </c>
      <c r="Q819" s="80" t="b">
        <f>VLOOKUP($A819,'Sheet1 - Table (1)'!$A$8:$AG$1186,COLUMN(Q$7),FALSE)</f>
        <v>1</v>
      </c>
      <c r="R819" s="80" t="b">
        <f>VLOOKUP($A819,'Sheet1 - Table (1)'!$A$8:$AG$1186,COLUMN(R$7),FALSE)</f>
        <v>1</v>
      </c>
      <c r="S819" s="80" t="b">
        <f>VLOOKUP($A819,'Sheet1 - Table (1)'!$A$8:$AG$1186,COLUMN(S$7),FALSE)</f>
        <v>1</v>
      </c>
      <c r="T819" s="80" t="b">
        <f>VLOOKUP($A819,'Sheet1 - Table (1)'!$A$8:$AG$1186,COLUMN(T$7),FALSE)</f>
        <v>1</v>
      </c>
      <c r="U819" s="80" t="str">
        <f t="shared" si="162"/>
        <v>FR-IT-NE-SP-GE-UK</v>
      </c>
      <c r="V819" s="80" t="str">
        <f>VLOOKUP($A819,'Sheet1 - Table (1)'!$A$8:$AG$1186,COLUMN(V$7)+3,FALSE)</f>
        <v>LU - SICAV - Parte 1</v>
      </c>
      <c r="W819" s="80" t="str">
        <f>VLOOKUP(A819,'Sheet1 - Table (1)'!$A$8:$AF$10075,MATCH($W$8,'Sheet1 - Table (1)'!$10:$10,0),FALSE)</f>
        <v>Détermination des Prix Quotidien</v>
      </c>
      <c r="X819" s="80" t="str">
        <f>VLOOKUP(A819,'Sheet1 - Table (1)'!$A$8:$AAB$10075,MATCH($X$8,'Sheet1 - Table (1)'!$10:$10,0),FALSE)</f>
        <v>Optimized</v>
      </c>
      <c r="Y819" s="96" t="str">
        <f t="shared" si="145"/>
        <v>Fonds de placement</v>
      </c>
      <c r="AA819" s="96" t="s">
        <v>1823</v>
      </c>
      <c r="AB819" s="96" t="s">
        <v>2858</v>
      </c>
      <c r="AC819" s="214" t="s">
        <v>155</v>
      </c>
      <c r="AD819" s="214" t="s">
        <v>2858</v>
      </c>
      <c r="AE819" s="96" t="s">
        <v>2858</v>
      </c>
      <c r="AF819" s="246" t="s">
        <v>2858</v>
      </c>
      <c r="AG819" s="96" t="s">
        <v>2864</v>
      </c>
      <c r="AI819" s="96" t="s">
        <v>155</v>
      </c>
      <c r="AJ819" s="96" t="s">
        <v>155</v>
      </c>
      <c r="AK819" s="96" t="s">
        <v>155</v>
      </c>
      <c r="AL819" s="96" t="s">
        <v>2858</v>
      </c>
      <c r="AM819" s="96" t="str">
        <f t="shared" si="161"/>
        <v>Actions étrangères</v>
      </c>
      <c r="AO819" s="96" t="s">
        <v>2858</v>
      </c>
      <c r="AP819" s="96" t="s">
        <v>5154</v>
      </c>
      <c r="AS819" s="101" t="str">
        <f t="shared" si="156"/>
        <v/>
      </c>
      <c r="BD819" s="220">
        <f ca="1">VLOOKUP($CC819,indice!$A$1:$AV$3072,MATCH(BD$8,indice!$A$1:$AV$1,0),FALSE)</f>
        <v>0.59739049394221799</v>
      </c>
      <c r="BF819" s="220">
        <f ca="1">VLOOKUP($CC819,indice!$A$1:$AV$3072,MATCH(BF$8,indice!$A$1:$AV$1,0),FALSE)</f>
        <v>9.4128611369990664E-2</v>
      </c>
      <c r="BG819" s="220">
        <f ca="1">VLOOKUP($CC819,indice!$A$1:$AV$3072,MATCH(BG$8,indice!$A$1:$AV$1,0),FALSE)</f>
        <v>2.2056539297918606E-2</v>
      </c>
      <c r="BH819" s="220">
        <f ca="1">VLOOKUP($CC819,indice!$A$1:$AV$3072,MATCH(BH$8,indice!$A$1:$AV$1,0),FALSE)</f>
        <v>0.2864243553898726</v>
      </c>
      <c r="BQ819" s="220">
        <f>VLOOKUP($CC819,indice!$A$1:$AV$3072,MATCH(BQ$8,indice!$A$1:$AV$1,0),FALSE)</f>
        <v>1</v>
      </c>
      <c r="BT819" s="101">
        <v>5.9999999999999995E-4</v>
      </c>
      <c r="BU819" s="101">
        <v>5.9999999999999995E-4</v>
      </c>
      <c r="BY819" s="101" t="s">
        <v>1914</v>
      </c>
      <c r="BZ819" s="101" t="s">
        <v>1805</v>
      </c>
      <c r="CA819" s="101" t="s">
        <v>4050</v>
      </c>
      <c r="CB819" s="101" t="s">
        <v>3817</v>
      </c>
      <c r="CC819" s="101" t="s">
        <v>4017</v>
      </c>
      <c r="CD819" s="42" t="s">
        <v>1633</v>
      </c>
      <c r="CE819" s="42" t="s">
        <v>4374</v>
      </c>
      <c r="CF819" s="42" t="str">
        <f>IFERROR(VLOOKUP(Funds[[#This Row],[Code ISIN]],[1]GLOBAL!$C$1:$L$27,10,FALSE)," ")</f>
        <v xml:space="preserve"> </v>
      </c>
      <c r="CG819" s="42" t="s">
        <v>4374</v>
      </c>
      <c r="CH819" s="42" t="s">
        <v>4374</v>
      </c>
      <c r="CI819" s="42" t="s">
        <v>4374</v>
      </c>
      <c r="CJ819" s="123"/>
      <c r="CK819" s="96" t="s">
        <v>4374</v>
      </c>
      <c r="CL819" s="246" t="str">
        <f>VLOOKUP(Funds[[#This Row],[Code ISIN]],'Sheet1 - Table (1)'!$A$10:$AF$110017,MATCH("Funds Liquidity",'Sheet1 - Table (1)'!$10:$10,0),FALSE)</f>
        <v>Jour</v>
      </c>
      <c r="CN819" s="246" t="s">
        <v>155</v>
      </c>
    </row>
    <row r="820" spans="1:93">
      <c r="A820" s="80" t="s">
        <v>3014</v>
      </c>
      <c r="B820" s="305">
        <f>IF(ISERROR(VALUE(VLOOKUP($A820,'Sheet1 - Table (1)'!$A$8:$AG$1186,COLUMN(B$7),FALSE))),VLOOKUP(A820,TK_MANQUANTS,2,FALSE),IF(VALUE(VLOOKUP($A820,'Sheet1 - Table (1)'!$A$8:$AG$1186,COLUMN(B$7),FALSE))=0,VLOOKUP(A820,TK_MANQUANTS,2,FALSE),VALUE(VLOOKUP($A820,'Sheet1 - Table (1)'!$A$8:$AG$1186,COLUMN(B$7),FALSE))))</f>
        <v>23151144</v>
      </c>
      <c r="C820" s="80" t="str">
        <f>VLOOKUP($A820,'Sheet1 - Table (1)'!$A$8:$AG$1186,COLUMN(C$7),FALSE)</f>
        <v>CSIF (Lux) Equity Pacific ex Japan QB EUR</v>
      </c>
      <c r="D820" s="82">
        <f>VLOOKUP($A820,'Sheet1 - Table (1)'!$A$8:$AG$1186,COLUMN(D$7),FALSE)</f>
        <v>44166</v>
      </c>
      <c r="E820" s="124">
        <f>VLOOKUP($A820,'Sheet1 - Table (1)'!$A$8:$AG$1186,COLUMN(E$7),FALSE)</f>
        <v>0.15</v>
      </c>
      <c r="F820" s="80" t="b">
        <f>VLOOKUP($A820,'Sheet1 - Table (1)'!$A$8:$AG$1186,COLUMN(F$7),FALSE)</f>
        <v>1</v>
      </c>
      <c r="G820" s="80" t="str">
        <f>VLOOKUP($A820,'Sheet1 - Table (1)'!$A$8:$AG$1186,COLUMN(G$7),FALSE)</f>
        <v>Luxembourg</v>
      </c>
      <c r="H820" s="80" t="str">
        <f>VLOOKUP($A820,'Sheet1 - Table (1)'!$A$8:$AG$1186,COLUMN(H$7),FALSE)</f>
        <v>EUR</v>
      </c>
      <c r="I820" s="80" t="str">
        <f>VLOOKUP($A820,'Sheet1 - Table (1)'!$A$8:$AG$1186,COLUMN(I$7),FALSE)</f>
        <v>Fonds de placement</v>
      </c>
      <c r="J820" s="80" t="str">
        <f>VLOOKUP($A820,'Sheet1 - Table (1)'!$A$8:$AG$1186,COLUMN(J$7),FALSE)</f>
        <v>Actions</v>
      </c>
      <c r="K820" s="82">
        <f>VLOOKUP($A820,'Sheet1 - Table (1)'!$A$8:$AG$1186,COLUMN(K$7),FALSE)</f>
        <v>44255</v>
      </c>
      <c r="L820" s="80">
        <f>VLOOKUP($A820,'Sheet1 - Table (1)'!$A$8:$AG$1186,COLUMN(L$7),FALSE)</f>
        <v>49.750393500000001</v>
      </c>
      <c r="M820" s="80" t="str">
        <f>VLOOKUP($A820,'Sheet1 - Table (1)'!$A$8:$AG$1186,COLUMN(M$7),FALSE)</f>
        <v>Retained</v>
      </c>
      <c r="N820" s="80">
        <f>VLOOKUP($A820,'Sheet1 - Table (1)'!$A$8:$AG$1186,COLUMN(N$7),FALSE)</f>
        <v>0</v>
      </c>
      <c r="O820" s="80" t="b">
        <f>VLOOKUP($A820,'Sheet1 - Table (1)'!$A$8:$AG$1186,COLUMN(O$7),FALSE)</f>
        <v>1</v>
      </c>
      <c r="P820" s="80" t="b">
        <f>VLOOKUP($A820,'Sheet1 - Table (1)'!$A$8:$AG$1186,COLUMN(P$7),FALSE)</f>
        <v>1</v>
      </c>
      <c r="Q820" s="80" t="b">
        <f>VLOOKUP($A820,'Sheet1 - Table (1)'!$A$8:$AG$1186,COLUMN(Q$7),FALSE)</f>
        <v>1</v>
      </c>
      <c r="R820" s="80" t="b">
        <f>VLOOKUP($A820,'Sheet1 - Table (1)'!$A$8:$AG$1186,COLUMN(R$7),FALSE)</f>
        <v>1</v>
      </c>
      <c r="S820" s="80" t="b">
        <f>VLOOKUP($A820,'Sheet1 - Table (1)'!$A$8:$AG$1186,COLUMN(S$7),FALSE)</f>
        <v>1</v>
      </c>
      <c r="T820" s="80" t="b">
        <f>VLOOKUP($A820,'Sheet1 - Table (1)'!$A$8:$AG$1186,COLUMN(T$7),FALSE)</f>
        <v>1</v>
      </c>
      <c r="U820" s="80" t="str">
        <f t="shared" si="162"/>
        <v>FR-IT-NE-SP-GE-UK</v>
      </c>
      <c r="V820" s="80" t="str">
        <f>VLOOKUP($A820,'Sheet1 - Table (1)'!$A$8:$AG$1186,COLUMN(V$7)+3,FALSE)</f>
        <v>LU - SICAV - Parte 1</v>
      </c>
      <c r="W820" s="80" t="str">
        <f>VLOOKUP(A820,'Sheet1 - Table (1)'!$A$8:$AF$10075,MATCH($W$8,'Sheet1 - Table (1)'!$10:$10,0),FALSE)</f>
        <v>Détermination des Prix Quotidien</v>
      </c>
      <c r="X820" s="80" t="str">
        <f>VLOOKUP(A820,'Sheet1 - Table (1)'!$A$8:$AAB$10075,MATCH($X$8,'Sheet1 - Table (1)'!$10:$10,0),FALSE)</f>
        <v>Optimized</v>
      </c>
      <c r="Y820" s="96" t="str">
        <f t="shared" si="145"/>
        <v>Fonds de placement</v>
      </c>
      <c r="AA820" s="96" t="s">
        <v>1823</v>
      </c>
      <c r="AB820" s="96" t="s">
        <v>2858</v>
      </c>
      <c r="AC820" s="214" t="s">
        <v>155</v>
      </c>
      <c r="AD820" s="214" t="s">
        <v>2858</v>
      </c>
      <c r="AE820" s="96" t="s">
        <v>2858</v>
      </c>
      <c r="AF820" s="246" t="s">
        <v>2858</v>
      </c>
      <c r="AG820" s="96" t="s">
        <v>2864</v>
      </c>
      <c r="AI820" s="96" t="s">
        <v>155</v>
      </c>
      <c r="AJ820" s="96" t="s">
        <v>155</v>
      </c>
      <c r="AK820" s="96" t="s">
        <v>155</v>
      </c>
      <c r="AL820" s="96" t="s">
        <v>2858</v>
      </c>
      <c r="AM820" s="96" t="str">
        <f t="shared" si="161"/>
        <v>Actions étrangères</v>
      </c>
      <c r="AO820" s="96" t="s">
        <v>2858</v>
      </c>
      <c r="AP820" s="96" t="s">
        <v>5154</v>
      </c>
      <c r="AS820" s="101" t="str">
        <f t="shared" si="156"/>
        <v/>
      </c>
      <c r="BD820" s="220">
        <f ca="1">VLOOKUP("NDDUPXJ INDEX",indice!$A$1:$AV$3072,MATCH(BD$8,indice!$A$1:$AV$1,0),FALSE)</f>
        <v>0.59739049394221799</v>
      </c>
      <c r="BF820" s="220">
        <f ca="1">VLOOKUP("NDDUPXJ INDEX",indice!$A$1:$AV$3072,MATCH(BF$8,indice!$A$1:$AV$1,0),FALSE)</f>
        <v>9.4128611369990664E-2</v>
      </c>
      <c r="BG820" s="220">
        <f ca="1">VLOOKUP("NDDUPXJ INDEX",indice!$A$1:$AV$3072,MATCH(BG$8,indice!$A$1:$AV$1,0),FALSE)</f>
        <v>2.2056539297918606E-2</v>
      </c>
      <c r="BH820" s="220">
        <f ca="1">VLOOKUP("NDDUPXJ INDEX",indice!$A$1:$AV$3072,MATCH(BH$8,indice!$A$1:$AV$1,0),FALSE)</f>
        <v>0.2864243553898726</v>
      </c>
      <c r="BQ820" s="220">
        <f>VLOOKUP("NDDUPXJ INDEX",indice!$A$1:$AV$3072,MATCH(BQ$8,indice!$A$1:$AV$1,0),FALSE)</f>
        <v>1</v>
      </c>
      <c r="BT820" s="101">
        <v>5.9999999999999995E-4</v>
      </c>
      <c r="BU820" s="101">
        <v>5.9999999999999995E-4</v>
      </c>
      <c r="BY820" s="101" t="s">
        <v>1914</v>
      </c>
      <c r="BZ820" s="101" t="s">
        <v>1805</v>
      </c>
      <c r="CA820" s="101" t="s">
        <v>4050</v>
      </c>
      <c r="CB820" s="101" t="s">
        <v>22101</v>
      </c>
      <c r="CC820" s="101" t="s">
        <v>22102</v>
      </c>
      <c r="CD820" s="42" t="s">
        <v>4374</v>
      </c>
      <c r="CE820" s="42" t="s">
        <v>4374</v>
      </c>
      <c r="CF820" s="42" t="str">
        <f>IFERROR(VLOOKUP(Funds[[#This Row],[Code ISIN]],[1]GLOBAL!$C$1:$L$27,10,FALSE)," ")</f>
        <v xml:space="preserve"> </v>
      </c>
      <c r="CG820" s="42" t="s">
        <v>1633</v>
      </c>
      <c r="CH820" s="42" t="s">
        <v>4374</v>
      </c>
      <c r="CI820" s="42" t="s">
        <v>4374</v>
      </c>
      <c r="CJ820" s="123">
        <v>42704</v>
      </c>
      <c r="CK820" s="96" t="s">
        <v>4374</v>
      </c>
      <c r="CL820" s="246" t="str">
        <f>VLOOKUP(Funds[[#This Row],[Code ISIN]],'Sheet1 - Table (1)'!$A$10:$AF$110017,MATCH("Funds Liquidity",'Sheet1 - Table (1)'!$10:$10,0),FALSE)</f>
        <v>Jour</v>
      </c>
    </row>
    <row r="821" spans="1:93">
      <c r="A821" s="80" t="s">
        <v>1930</v>
      </c>
      <c r="B821" s="305">
        <f>IF(ISERROR(VALUE(VLOOKUP($A821,'Sheet1 - Table (1)'!$A$8:$AG$1186,COLUMN(B$7),FALSE))),VLOOKUP(A821,TK_MANQUANTS,2,FALSE),IF(VALUE(VLOOKUP($A821,'Sheet1 - Table (1)'!$A$8:$AG$1186,COLUMN(B$7),FALSE))=0,VLOOKUP(A821,TK_MANQUANTS,2,FALSE),VALUE(VLOOKUP($A821,'Sheet1 - Table (1)'!$A$8:$AG$1186,COLUMN(B$7),FALSE))))</f>
        <v>23151119</v>
      </c>
      <c r="C821" s="80" t="str">
        <f>VLOOKUP($A821,'Sheet1 - Table (1)'!$A$8:$AG$1186,COLUMN(C$7),FALSE)</f>
        <v>CSIF (Lux) Equity Japan QB EUR</v>
      </c>
      <c r="D821" s="82">
        <f>VLOOKUP($A821,'Sheet1 - Table (1)'!$A$8:$AG$1186,COLUMN(D$7),FALSE)</f>
        <v>44166</v>
      </c>
      <c r="E821" s="124">
        <f>VLOOKUP($A821,'Sheet1 - Table (1)'!$A$8:$AG$1186,COLUMN(E$7),FALSE)</f>
        <v>0.15</v>
      </c>
      <c r="F821" s="80" t="b">
        <f>VLOOKUP($A821,'Sheet1 - Table (1)'!$A$8:$AG$1186,COLUMN(F$7),FALSE)</f>
        <v>1</v>
      </c>
      <c r="G821" s="80" t="str">
        <f>VLOOKUP($A821,'Sheet1 - Table (1)'!$A$8:$AG$1186,COLUMN(G$7),FALSE)</f>
        <v>Luxembourg</v>
      </c>
      <c r="H821" s="80" t="str">
        <f>VLOOKUP($A821,'Sheet1 - Table (1)'!$A$8:$AG$1186,COLUMN(H$7),FALSE)</f>
        <v>EUR</v>
      </c>
      <c r="I821" s="80" t="str">
        <f>VLOOKUP($A821,'Sheet1 - Table (1)'!$A$8:$AG$1186,COLUMN(I$7),FALSE)</f>
        <v>Fonds de placement</v>
      </c>
      <c r="J821" s="80" t="str">
        <f>VLOOKUP($A821,'Sheet1 - Table (1)'!$A$8:$AG$1186,COLUMN(J$7),FALSE)</f>
        <v>Actions</v>
      </c>
      <c r="K821" s="82">
        <f>VLOOKUP($A821,'Sheet1 - Table (1)'!$A$8:$AG$1186,COLUMN(K$7),FALSE)</f>
        <v>44255</v>
      </c>
      <c r="L821" s="80">
        <f>VLOOKUP($A821,'Sheet1 - Table (1)'!$A$8:$AG$1186,COLUMN(L$7),FALSE)</f>
        <v>336.2060669</v>
      </c>
      <c r="M821" s="80" t="str">
        <f>VLOOKUP($A821,'Sheet1 - Table (1)'!$A$8:$AG$1186,COLUMN(M$7),FALSE)</f>
        <v>Retained</v>
      </c>
      <c r="N821" s="80">
        <f>VLOOKUP($A821,'Sheet1 - Table (1)'!$A$8:$AG$1186,COLUMN(N$7),FALSE)</f>
        <v>0</v>
      </c>
      <c r="O821" s="80" t="b">
        <f>VLOOKUP($A821,'Sheet1 - Table (1)'!$A$8:$AG$1186,COLUMN(O$7),FALSE)</f>
        <v>1</v>
      </c>
      <c r="P821" s="80" t="b">
        <f>VLOOKUP($A821,'Sheet1 - Table (1)'!$A$8:$AG$1186,COLUMN(P$7),FALSE)</f>
        <v>1</v>
      </c>
      <c r="Q821" s="80" t="b">
        <f>VLOOKUP($A821,'Sheet1 - Table (1)'!$A$8:$AG$1186,COLUMN(Q$7),FALSE)</f>
        <v>1</v>
      </c>
      <c r="R821" s="80" t="b">
        <f>VLOOKUP($A821,'Sheet1 - Table (1)'!$A$8:$AG$1186,COLUMN(R$7),FALSE)</f>
        <v>1</v>
      </c>
      <c r="S821" s="80" t="b">
        <f>VLOOKUP($A821,'Sheet1 - Table (1)'!$A$8:$AG$1186,COLUMN(S$7),FALSE)</f>
        <v>1</v>
      </c>
      <c r="T821" s="80" t="b">
        <f>VLOOKUP($A821,'Sheet1 - Table (1)'!$A$8:$AG$1186,COLUMN(T$7),FALSE)</f>
        <v>1</v>
      </c>
      <c r="U821" s="80" t="str">
        <f t="shared" si="162"/>
        <v>FR-IT-NE-SP-GE-UK</v>
      </c>
      <c r="V821" s="80" t="str">
        <f>VLOOKUP($A821,'Sheet1 - Table (1)'!$A$8:$AG$1186,COLUMN(V$7)+3,FALSE)</f>
        <v>LU - SICAV - Parte 1</v>
      </c>
      <c r="W821" s="80" t="str">
        <f>VLOOKUP(A821,'Sheet1 - Table (1)'!$A$8:$AF$10075,MATCH($W$8,'Sheet1 - Table (1)'!$10:$10,0),FALSE)</f>
        <v>Détermination des Prix Quotidien</v>
      </c>
      <c r="X821" s="80" t="str">
        <f>VLOOKUP(A821,'Sheet1 - Table (1)'!$A$8:$AAB$10075,MATCH($X$8,'Sheet1 - Table (1)'!$10:$10,0),FALSE)</f>
        <v>Optimized</v>
      </c>
      <c r="Y821" s="96" t="str">
        <f t="shared" si="145"/>
        <v>Fonds de placement</v>
      </c>
      <c r="AA821" s="96" t="s">
        <v>1823</v>
      </c>
      <c r="AB821" s="96" t="s">
        <v>2858</v>
      </c>
      <c r="AC821" s="214" t="s">
        <v>155</v>
      </c>
      <c r="AD821" s="214" t="s">
        <v>2858</v>
      </c>
      <c r="AE821" s="96" t="s">
        <v>2858</v>
      </c>
      <c r="AF821" s="246" t="s">
        <v>2858</v>
      </c>
      <c r="AG821" s="96" t="s">
        <v>2864</v>
      </c>
      <c r="AI821" s="96" t="s">
        <v>155</v>
      </c>
      <c r="AJ821" s="96" t="s">
        <v>155</v>
      </c>
      <c r="AK821" s="96" t="s">
        <v>155</v>
      </c>
      <c r="AL821" s="96" t="s">
        <v>2858</v>
      </c>
      <c r="AM821" s="96" t="str">
        <f t="shared" si="161"/>
        <v>Actions étrangères</v>
      </c>
      <c r="AO821" s="96" t="s">
        <v>2858</v>
      </c>
      <c r="AP821" s="96" t="s">
        <v>2110</v>
      </c>
      <c r="AS821" s="101" t="str">
        <f t="shared" si="156"/>
        <v/>
      </c>
      <c r="BE821" s="101">
        <v>1</v>
      </c>
      <c r="BP821" s="101">
        <v>1</v>
      </c>
      <c r="BT821" s="101"/>
      <c r="BU821" s="101"/>
      <c r="BY821" s="101" t="s">
        <v>1913</v>
      </c>
      <c r="BZ821" s="101" t="s">
        <v>1805</v>
      </c>
      <c r="CA821" s="101" t="s">
        <v>70</v>
      </c>
      <c r="CB821" s="101"/>
      <c r="CC821" s="101" t="s">
        <v>70</v>
      </c>
      <c r="CD821" s="42" t="s">
        <v>4374</v>
      </c>
      <c r="CE821" s="42" t="s">
        <v>4374</v>
      </c>
      <c r="CF821" s="42" t="str">
        <f>IFERROR(VLOOKUP(Funds[[#This Row],[Code ISIN]],[1]GLOBAL!$C$1:$L$27,10,FALSE)," ")</f>
        <v xml:space="preserve"> </v>
      </c>
      <c r="CG821" s="42" t="s">
        <v>4374</v>
      </c>
      <c r="CH821" s="42" t="s">
        <v>4374</v>
      </c>
      <c r="CI821" s="42" t="s">
        <v>4374</v>
      </c>
      <c r="CJ821" s="123">
        <v>42674</v>
      </c>
      <c r="CK821" s="96" t="s">
        <v>4374</v>
      </c>
      <c r="CL821" s="246" t="str">
        <f>VLOOKUP(Funds[[#This Row],[Code ISIN]],'Sheet1 - Table (1)'!$A$10:$AF$110017,MATCH("Funds Liquidity",'Sheet1 - Table (1)'!$10:$10,0),FALSE)</f>
        <v>Jour</v>
      </c>
    </row>
    <row r="822" spans="1:93">
      <c r="A822" s="80" t="s">
        <v>3137</v>
      </c>
      <c r="B822" s="305">
        <f>IF(ISERROR(VALUE(VLOOKUP($A822,'Sheet1 - Table (1)'!$A$8:$AG$1186,COLUMN(B$7),FALSE))),VLOOKUP(A822,TK_MANQUANTS,2,FALSE),IF(VALUE(VLOOKUP($A822,'Sheet1 - Table (1)'!$A$8:$AG$1186,COLUMN(B$7),FALSE))=0,VLOOKUP(A822,TK_MANQUANTS,2,FALSE),VALUE(VLOOKUP($A822,'Sheet1 - Table (1)'!$A$8:$AG$1186,COLUMN(B$7),FALSE))))</f>
        <v>30087489</v>
      </c>
      <c r="C822" s="80" t="str">
        <f>VLOOKUP($A822,'Sheet1 - Table (1)'!$A$8:$AG$1186,COLUMN(C$7),FALSE)</f>
        <v>CSIF (Lux) Equity EMU DB EUR</v>
      </c>
      <c r="D822" s="82">
        <f>VLOOKUP($A822,'Sheet1 - Table (1)'!$A$8:$AG$1186,COLUMN(D$7),FALSE)</f>
        <v>43830</v>
      </c>
      <c r="E822" s="124">
        <f>VLOOKUP($A822,'Sheet1 - Table (1)'!$A$8:$AG$1186,COLUMN(E$7),FALSE)</f>
        <v>0.02</v>
      </c>
      <c r="F822" s="80" t="b">
        <f>VLOOKUP($A822,'Sheet1 - Table (1)'!$A$8:$AG$1186,COLUMN(F$7),FALSE)</f>
        <v>1</v>
      </c>
      <c r="G822" s="80" t="str">
        <f>VLOOKUP($A822,'Sheet1 - Table (1)'!$A$8:$AG$1186,COLUMN(G$7),FALSE)</f>
        <v>Luxembourg</v>
      </c>
      <c r="H822" s="80" t="str">
        <f>VLOOKUP($A822,'Sheet1 - Table (1)'!$A$8:$AG$1186,COLUMN(H$7),FALSE)</f>
        <v>EUR</v>
      </c>
      <c r="I822" s="80" t="str">
        <f>VLOOKUP($A822,'Sheet1 - Table (1)'!$A$8:$AG$1186,COLUMN(I$7),FALSE)</f>
        <v>Fonds de placement</v>
      </c>
      <c r="J822" s="80" t="str">
        <f>VLOOKUP($A822,'Sheet1 - Table (1)'!$A$8:$AG$1186,COLUMN(J$7),FALSE)</f>
        <v>Actions</v>
      </c>
      <c r="K822" s="82">
        <f>VLOOKUP($A822,'Sheet1 - Table (1)'!$A$8:$AG$1186,COLUMN(K$7),FALSE)</f>
        <v>44255</v>
      </c>
      <c r="L822" s="80">
        <f>VLOOKUP($A822,'Sheet1 - Table (1)'!$A$8:$AG$1186,COLUMN(L$7),FALSE)</f>
        <v>1471.2502242999999</v>
      </c>
      <c r="M822" s="80" t="str">
        <f>VLOOKUP($A822,'Sheet1 - Table (1)'!$A$8:$AG$1186,COLUMN(M$7),FALSE)</f>
        <v>Retained</v>
      </c>
      <c r="N822" s="80">
        <f>VLOOKUP($A822,'Sheet1 - Table (1)'!$A$8:$AG$1186,COLUMN(N$7),FALSE)</f>
        <v>0</v>
      </c>
      <c r="O822" s="80" t="b">
        <f>VLOOKUP($A822,'Sheet1 - Table (1)'!$A$8:$AG$1186,COLUMN(O$7),FALSE)</f>
        <v>1</v>
      </c>
      <c r="P822" s="80" t="b">
        <f>VLOOKUP($A822,'Sheet1 - Table (1)'!$A$8:$AG$1186,COLUMN(P$7),FALSE)</f>
        <v>1</v>
      </c>
      <c r="Q822" s="80" t="b">
        <f>VLOOKUP($A822,'Sheet1 - Table (1)'!$A$8:$AG$1186,COLUMN(Q$7),FALSE)</f>
        <v>1</v>
      </c>
      <c r="R822" s="80" t="b">
        <f>VLOOKUP($A822,'Sheet1 - Table (1)'!$A$8:$AG$1186,COLUMN(R$7),FALSE)</f>
        <v>1</v>
      </c>
      <c r="S822" s="80" t="b">
        <f>VLOOKUP($A822,'Sheet1 - Table (1)'!$A$8:$AG$1186,COLUMN(S$7),FALSE)</f>
        <v>1</v>
      </c>
      <c r="T822" s="80" t="b">
        <f>VLOOKUP($A822,'Sheet1 - Table (1)'!$A$8:$AG$1186,COLUMN(T$7),FALSE)</f>
        <v>1</v>
      </c>
      <c r="U822" s="80" t="str">
        <f t="shared" si="162"/>
        <v>FR-IT-NE-SP-GE-UK</v>
      </c>
      <c r="V822" s="80" t="str">
        <f>VLOOKUP($A822,'Sheet1 - Table (1)'!$A$8:$AG$1186,COLUMN(V$7)+3,FALSE)</f>
        <v>LU - SICAV - Parte 1</v>
      </c>
      <c r="W822" s="80" t="str">
        <f>VLOOKUP(A822,'Sheet1 - Table (1)'!$A$8:$AF$10075,MATCH($W$8,'Sheet1 - Table (1)'!$10:$10,0),FALSE)</f>
        <v>Détermination des Prix Quotidien</v>
      </c>
      <c r="X822" s="80" t="str">
        <f>VLOOKUP(A822,'Sheet1 - Table (1)'!$A$8:$AAB$10075,MATCH($X$8,'Sheet1 - Table (1)'!$10:$10,0),FALSE)</f>
        <v>Full</v>
      </c>
      <c r="Y822" s="96" t="str">
        <f t="shared" si="145"/>
        <v>Fonds de placement</v>
      </c>
      <c r="AA822" s="96" t="s">
        <v>1823</v>
      </c>
      <c r="AB822" s="96" t="s">
        <v>2858</v>
      </c>
      <c r="AC822" s="214" t="s">
        <v>155</v>
      </c>
      <c r="AD822" s="214" t="s">
        <v>2858</v>
      </c>
      <c r="AE822" s="96" t="s">
        <v>2553</v>
      </c>
      <c r="AF822" s="246" t="s">
        <v>2858</v>
      </c>
      <c r="AG822" s="96" t="s">
        <v>2864</v>
      </c>
      <c r="AI822" s="96" t="s">
        <v>155</v>
      </c>
      <c r="AJ822" s="96" t="s">
        <v>155</v>
      </c>
      <c r="AK822" s="96" t="s">
        <v>155</v>
      </c>
      <c r="AL822" s="96" t="s">
        <v>2858</v>
      </c>
      <c r="AM822" s="96" t="str">
        <f t="shared" si="161"/>
        <v>Actions étrangères</v>
      </c>
      <c r="AO822" s="96" t="s">
        <v>2858</v>
      </c>
      <c r="AP822" s="96" t="s">
        <v>834</v>
      </c>
      <c r="AS822" s="101" t="str">
        <f t="shared" si="156"/>
        <v/>
      </c>
      <c r="AY822" s="101">
        <v>1</v>
      </c>
      <c r="BK822" s="101">
        <v>1</v>
      </c>
      <c r="BT822" s="101">
        <v>1.9E-3</v>
      </c>
      <c r="BU822" s="101">
        <v>2.9999999999999997E-4</v>
      </c>
      <c r="BY822" s="101" t="s">
        <v>1911</v>
      </c>
      <c r="BZ822" s="101" t="s">
        <v>1805</v>
      </c>
      <c r="CA822" s="101" t="s">
        <v>4050</v>
      </c>
      <c r="CB822" s="101" t="s">
        <v>3818</v>
      </c>
      <c r="CC822" s="101" t="s">
        <v>3964</v>
      </c>
      <c r="CD822" s="42" t="s">
        <v>1633</v>
      </c>
      <c r="CE822" s="42" t="s">
        <v>4374</v>
      </c>
      <c r="CF822" s="42" t="str">
        <f>IFERROR(VLOOKUP(Funds[[#This Row],[Code ISIN]],[1]GLOBAL!$C$1:$L$27,10,FALSE)," ")</f>
        <v xml:space="preserve"> </v>
      </c>
      <c r="CG822" s="42" t="s">
        <v>4374</v>
      </c>
      <c r="CH822" s="42" t="s">
        <v>4374</v>
      </c>
      <c r="CI822" s="42" t="s">
        <v>4374</v>
      </c>
      <c r="CJ822" s="123"/>
      <c r="CK822" s="96" t="s">
        <v>4374</v>
      </c>
      <c r="CL822" s="246" t="str">
        <f>VLOOKUP(Funds[[#This Row],[Code ISIN]],'Sheet1 - Table (1)'!$A$10:$AF$110017,MATCH("Funds Liquidity",'Sheet1 - Table (1)'!$10:$10,0),FALSE)</f>
        <v>Jour</v>
      </c>
      <c r="CN822" s="246" t="s">
        <v>155</v>
      </c>
    </row>
    <row r="823" spans="1:93">
      <c r="A823" s="80" t="s">
        <v>3140</v>
      </c>
      <c r="B823" s="305">
        <f>IF(ISERROR(VALUE(VLOOKUP($A823,'Sheet1 - Table (1)'!$A$8:$AG$1186,COLUMN(B$7),FALSE))),VLOOKUP(A823,TK_MANQUANTS,2,FALSE),IF(VALUE(VLOOKUP($A823,'Sheet1 - Table (1)'!$A$8:$AG$1186,COLUMN(B$7),FALSE))=0,VLOOKUP(A823,TK_MANQUANTS,2,FALSE),VALUE(VLOOKUP($A823,'Sheet1 - Table (1)'!$A$8:$AG$1186,COLUMN(B$7),FALSE))))</f>
        <v>29042352</v>
      </c>
      <c r="C823" s="80" t="str">
        <f>VLOOKUP($A823,'Sheet1 - Table (1)'!$A$8:$AG$1186,COLUMN(C$7),FALSE)</f>
        <v>CSIF (Lux) Equity EMU Small Cap Blue DB EUR</v>
      </c>
      <c r="D823" s="82">
        <f>VLOOKUP($A823,'Sheet1 - Table (1)'!$A$8:$AG$1186,COLUMN(D$7),FALSE)</f>
        <v>43830</v>
      </c>
      <c r="E823" s="124">
        <f>VLOOKUP($A823,'Sheet1 - Table (1)'!$A$8:$AG$1186,COLUMN(E$7),FALSE)</f>
        <v>0.03</v>
      </c>
      <c r="F823" s="80" t="b">
        <f>VLOOKUP($A823,'Sheet1 - Table (1)'!$A$8:$AG$1186,COLUMN(F$7),FALSE)</f>
        <v>1</v>
      </c>
      <c r="G823" s="80" t="str">
        <f>VLOOKUP($A823,'Sheet1 - Table (1)'!$A$8:$AG$1186,COLUMN(G$7),FALSE)</f>
        <v>Luxembourg</v>
      </c>
      <c r="H823" s="80" t="str">
        <f>VLOOKUP($A823,'Sheet1 - Table (1)'!$A$8:$AG$1186,COLUMN(H$7),FALSE)</f>
        <v>EUR</v>
      </c>
      <c r="I823" s="80" t="str">
        <f>VLOOKUP($A823,'Sheet1 - Table (1)'!$A$8:$AG$1186,COLUMN(I$7),FALSE)</f>
        <v>Fonds de placement</v>
      </c>
      <c r="J823" s="80" t="str">
        <f>VLOOKUP($A823,'Sheet1 - Table (1)'!$A$8:$AG$1186,COLUMN(J$7),FALSE)</f>
        <v>Actions</v>
      </c>
      <c r="K823" s="82">
        <f>VLOOKUP($A823,'Sheet1 - Table (1)'!$A$8:$AG$1186,COLUMN(K$7),FALSE)</f>
        <v>44255</v>
      </c>
      <c r="L823" s="80">
        <f>VLOOKUP($A823,'Sheet1 - Table (1)'!$A$8:$AG$1186,COLUMN(L$7),FALSE)</f>
        <v>279.56404700000002</v>
      </c>
      <c r="M823" s="80" t="str">
        <f>VLOOKUP($A823,'Sheet1 - Table (1)'!$A$8:$AG$1186,COLUMN(M$7),FALSE)</f>
        <v>Retained</v>
      </c>
      <c r="N823" s="80">
        <f>VLOOKUP($A823,'Sheet1 - Table (1)'!$A$8:$AG$1186,COLUMN(N$7),FALSE)</f>
        <v>0</v>
      </c>
      <c r="O823" s="80" t="b">
        <f>VLOOKUP($A823,'Sheet1 - Table (1)'!$A$8:$AG$1186,COLUMN(O$7),FALSE)</f>
        <v>1</v>
      </c>
      <c r="P823" s="80" t="b">
        <f>VLOOKUP($A823,'Sheet1 - Table (1)'!$A$8:$AG$1186,COLUMN(P$7),FALSE)</f>
        <v>1</v>
      </c>
      <c r="Q823" s="80" t="b">
        <f>VLOOKUP($A823,'Sheet1 - Table (1)'!$A$8:$AG$1186,COLUMN(Q$7),FALSE)</f>
        <v>1</v>
      </c>
      <c r="R823" s="80">
        <f>VLOOKUP($A823,'Sheet1 - Table (1)'!$A$8:$AG$1186,COLUMN(R$7),FALSE)</f>
        <v>0</v>
      </c>
      <c r="S823" s="80" t="b">
        <f>VLOOKUP($A823,'Sheet1 - Table (1)'!$A$8:$AG$1186,COLUMN(S$7),FALSE)</f>
        <v>1</v>
      </c>
      <c r="T823" s="80" t="b">
        <f>VLOOKUP($A823,'Sheet1 - Table (1)'!$A$8:$AG$1186,COLUMN(T$7),FALSE)</f>
        <v>1</v>
      </c>
      <c r="U823" s="80" t="str">
        <f t="shared" si="162"/>
        <v>FR-IT-NE-GE-UK</v>
      </c>
      <c r="V823" s="80" t="str">
        <f>VLOOKUP($A823,'Sheet1 - Table (1)'!$A$8:$AG$1186,COLUMN(V$7)+3,FALSE)</f>
        <v>LU - SICAV - Parte 1</v>
      </c>
      <c r="W823" s="80" t="str">
        <f>VLOOKUP(A823,'Sheet1 - Table (1)'!$A$8:$AF$10075,MATCH($W$8,'Sheet1 - Table (1)'!$10:$10,0),FALSE)</f>
        <v>Détermination des Prix Quotidien</v>
      </c>
      <c r="X823" s="80" t="str">
        <f>VLOOKUP(A823,'Sheet1 - Table (1)'!$A$8:$AAB$10075,MATCH($X$8,'Sheet1 - Table (1)'!$10:$10,0),FALSE)</f>
        <v>Full</v>
      </c>
      <c r="Y823" s="96" t="str">
        <f t="shared" si="145"/>
        <v>Fonds de placement</v>
      </c>
      <c r="AA823" s="96" t="s">
        <v>1823</v>
      </c>
      <c r="AB823" s="96" t="s">
        <v>2858</v>
      </c>
      <c r="AC823" s="214" t="s">
        <v>155</v>
      </c>
      <c r="AD823" s="214" t="s">
        <v>2858</v>
      </c>
      <c r="AE823" s="96" t="s">
        <v>2553</v>
      </c>
      <c r="AF823" s="246" t="s">
        <v>2858</v>
      </c>
      <c r="AG823" s="96" t="s">
        <v>3043</v>
      </c>
      <c r="AI823" s="96" t="s">
        <v>155</v>
      </c>
      <c r="AJ823" s="96" t="s">
        <v>155</v>
      </c>
      <c r="AK823" s="96" t="s">
        <v>155</v>
      </c>
      <c r="AL823" s="96" t="s">
        <v>2858</v>
      </c>
      <c r="AM823" s="96" t="str">
        <f t="shared" si="161"/>
        <v>Actions étrangères</v>
      </c>
      <c r="AO823" s="96" t="s">
        <v>2858</v>
      </c>
      <c r="AP823" s="96" t="s">
        <v>834</v>
      </c>
      <c r="AS823" s="101" t="str">
        <f t="shared" si="156"/>
        <v/>
      </c>
      <c r="AY823" s="101">
        <v>1</v>
      </c>
      <c r="BK823" s="101">
        <v>1</v>
      </c>
      <c r="BT823" s="101">
        <v>1.6999999999999999E-3</v>
      </c>
      <c r="BU823" s="101">
        <v>8.9999999999999998E-4</v>
      </c>
      <c r="BY823" s="101" t="s">
        <v>1911</v>
      </c>
      <c r="BZ823" s="101" t="s">
        <v>1805</v>
      </c>
      <c r="CA823" s="101" t="s">
        <v>70</v>
      </c>
      <c r="CB823" s="101"/>
      <c r="CC823" s="101" t="s">
        <v>70</v>
      </c>
      <c r="CD823" s="42" t="s">
        <v>4374</v>
      </c>
      <c r="CE823" s="42" t="s">
        <v>4374</v>
      </c>
      <c r="CF823" s="42" t="str">
        <f>IFERROR(VLOOKUP(Funds[[#This Row],[Code ISIN]],[1]GLOBAL!$C$1:$L$27,10,FALSE)," ")</f>
        <v xml:space="preserve"> </v>
      </c>
      <c r="CG823" s="42" t="s">
        <v>4374</v>
      </c>
      <c r="CH823" s="42" t="s">
        <v>4374</v>
      </c>
      <c r="CI823" s="42" t="s">
        <v>4374</v>
      </c>
      <c r="CJ823" s="123">
        <v>42704</v>
      </c>
      <c r="CK823" s="96" t="s">
        <v>4374</v>
      </c>
      <c r="CL823" s="246" t="str">
        <f>VLOOKUP(Funds[[#This Row],[Code ISIN]],'Sheet1 - Table (1)'!$A$10:$AF$110017,MATCH("Funds Liquidity",'Sheet1 - Table (1)'!$10:$10,0),FALSE)</f>
        <v>Jour</v>
      </c>
      <c r="CN823" s="246" t="s">
        <v>155</v>
      </c>
      <c r="CO823" s="246" t="s">
        <v>3043</v>
      </c>
    </row>
    <row r="824" spans="1:93">
      <c r="A824" s="80" t="s">
        <v>3008</v>
      </c>
      <c r="B824" s="305">
        <f>IF(ISERROR(VALUE(VLOOKUP($A824,'Sheet1 - Table (1)'!$A$8:$AG$1186,COLUMN(B$7),FALSE))),VLOOKUP(A824,TK_MANQUANTS,2,FALSE),IF(VALUE(VLOOKUP($A824,'Sheet1 - Table (1)'!$A$8:$AG$1186,COLUMN(B$7),FALSE))=0,VLOOKUP(A824,TK_MANQUANTS,2,FALSE),VALUE(VLOOKUP($A824,'Sheet1 - Table (1)'!$A$8:$AG$1186,COLUMN(B$7),FALSE))))</f>
        <v>32088219</v>
      </c>
      <c r="C824" s="80" t="str">
        <f>VLOOKUP($A824,'Sheet1 - Table (1)'!$A$8:$AG$1186,COLUMN(C$7),FALSE)</f>
        <v>CSIF (Lux) Equity EMU QB EUR</v>
      </c>
      <c r="D824" s="82">
        <f>VLOOKUP($A824,'Sheet1 - Table (1)'!$A$8:$AG$1186,COLUMN(D$7),FALSE)</f>
        <v>43830</v>
      </c>
      <c r="E824" s="124">
        <f>VLOOKUP($A824,'Sheet1 - Table (1)'!$A$8:$AG$1186,COLUMN(E$7),FALSE)</f>
        <v>0.15</v>
      </c>
      <c r="F824" s="80" t="b">
        <f>VLOOKUP($A824,'Sheet1 - Table (1)'!$A$8:$AG$1186,COLUMN(F$7),FALSE)</f>
        <v>1</v>
      </c>
      <c r="G824" s="80" t="str">
        <f>VLOOKUP($A824,'Sheet1 - Table (1)'!$A$8:$AG$1186,COLUMN(G$7),FALSE)</f>
        <v>Luxembourg</v>
      </c>
      <c r="H824" s="80" t="str">
        <f>VLOOKUP($A824,'Sheet1 - Table (1)'!$A$8:$AG$1186,COLUMN(H$7),FALSE)</f>
        <v>EUR</v>
      </c>
      <c r="I824" s="80" t="str">
        <f>VLOOKUP($A824,'Sheet1 - Table (1)'!$A$8:$AG$1186,COLUMN(I$7),FALSE)</f>
        <v>Fonds de placement</v>
      </c>
      <c r="J824" s="80" t="str">
        <f>VLOOKUP($A824,'Sheet1 - Table (1)'!$A$8:$AG$1186,COLUMN(J$7),FALSE)</f>
        <v>Actions</v>
      </c>
      <c r="K824" s="82">
        <f>VLOOKUP($A824,'Sheet1 - Table (1)'!$A$8:$AG$1186,COLUMN(K$7),FALSE)</f>
        <v>44255</v>
      </c>
      <c r="L824" s="80">
        <f>VLOOKUP($A824,'Sheet1 - Table (1)'!$A$8:$AG$1186,COLUMN(L$7),FALSE)</f>
        <v>1471.2502242999999</v>
      </c>
      <c r="M824" s="80" t="str">
        <f>VLOOKUP($A824,'Sheet1 - Table (1)'!$A$8:$AG$1186,COLUMN(M$7),FALSE)</f>
        <v>Retained</v>
      </c>
      <c r="N824" s="80">
        <f>VLOOKUP($A824,'Sheet1 - Table (1)'!$A$8:$AG$1186,COLUMN(N$7),FALSE)</f>
        <v>0</v>
      </c>
      <c r="O824" s="80" t="b">
        <f>VLOOKUP($A824,'Sheet1 - Table (1)'!$A$8:$AG$1186,COLUMN(O$7),FALSE)</f>
        <v>1</v>
      </c>
      <c r="P824" s="80">
        <f>VLOOKUP($A824,'Sheet1 - Table (1)'!$A$8:$AG$1186,COLUMN(P$7),FALSE)</f>
        <v>0</v>
      </c>
      <c r="Q824" s="80">
        <f>VLOOKUP($A824,'Sheet1 - Table (1)'!$A$8:$AG$1186,COLUMN(Q$7),FALSE)</f>
        <v>0</v>
      </c>
      <c r="R824" s="80">
        <f>VLOOKUP($A824,'Sheet1 - Table (1)'!$A$8:$AG$1186,COLUMN(R$7),FALSE)</f>
        <v>0</v>
      </c>
      <c r="S824" s="80">
        <f>VLOOKUP($A824,'Sheet1 - Table (1)'!$A$8:$AG$1186,COLUMN(S$7),FALSE)</f>
        <v>0</v>
      </c>
      <c r="T824" s="80" t="b">
        <f>VLOOKUP($A824,'Sheet1 - Table (1)'!$A$8:$AG$1186,COLUMN(T$7),FALSE)</f>
        <v>1</v>
      </c>
      <c r="U824" s="80" t="str">
        <f t="shared" si="162"/>
        <v>FR-UK</v>
      </c>
      <c r="V824" s="80" t="str">
        <f>VLOOKUP($A824,'Sheet1 - Table (1)'!$A$8:$AG$1186,COLUMN(V$7)+3,FALSE)</f>
        <v>LU - SICAV - Parte 1</v>
      </c>
      <c r="W824" s="80" t="str">
        <f>VLOOKUP(A824,'Sheet1 - Table (1)'!$A$8:$AF$10075,MATCH($W$8,'Sheet1 - Table (1)'!$10:$10,0),FALSE)</f>
        <v>Détermination des Prix Quotidien</v>
      </c>
      <c r="X824" s="80" t="str">
        <f>VLOOKUP(A824,'Sheet1 - Table (1)'!$A$8:$AAB$10075,MATCH($X$8,'Sheet1 - Table (1)'!$10:$10,0),FALSE)</f>
        <v>Full</v>
      </c>
      <c r="Y824" s="96" t="str">
        <f t="shared" si="145"/>
        <v>Fonds de placement</v>
      </c>
      <c r="AA824" s="96" t="s">
        <v>1823</v>
      </c>
      <c r="AB824" s="96" t="s">
        <v>2858</v>
      </c>
      <c r="AC824" s="214" t="s">
        <v>155</v>
      </c>
      <c r="AD824" s="214" t="s">
        <v>2858</v>
      </c>
      <c r="AE824" s="96" t="s">
        <v>2553</v>
      </c>
      <c r="AF824" s="246" t="s">
        <v>2858</v>
      </c>
      <c r="AG824" s="96" t="s">
        <v>2864</v>
      </c>
      <c r="AI824" s="96" t="s">
        <v>155</v>
      </c>
      <c r="AJ824" s="96" t="s">
        <v>155</v>
      </c>
      <c r="AK824" s="96" t="s">
        <v>155</v>
      </c>
      <c r="AL824" s="96" t="s">
        <v>2858</v>
      </c>
      <c r="AM824" s="96" t="str">
        <f t="shared" si="161"/>
        <v>Actions étrangères</v>
      </c>
      <c r="AO824" s="96" t="s">
        <v>2858</v>
      </c>
      <c r="AP824" s="96" t="s">
        <v>834</v>
      </c>
      <c r="AS824" s="101" t="str">
        <f t="shared" si="156"/>
        <v/>
      </c>
      <c r="AY824" s="101">
        <v>1</v>
      </c>
      <c r="BK824" s="101">
        <v>1</v>
      </c>
      <c r="BT824" s="101">
        <v>1.5E-3</v>
      </c>
      <c r="BU824" s="101">
        <v>1E-3</v>
      </c>
      <c r="BY824" s="101" t="s">
        <v>1911</v>
      </c>
      <c r="BZ824" s="101" t="s">
        <v>1805</v>
      </c>
      <c r="CA824" s="101" t="s">
        <v>70</v>
      </c>
      <c r="CB824" s="101"/>
      <c r="CC824" s="101" t="s">
        <v>70</v>
      </c>
      <c r="CD824" s="42" t="s">
        <v>4374</v>
      </c>
      <c r="CE824" s="42" t="s">
        <v>4374</v>
      </c>
      <c r="CF824" s="42" t="str">
        <f>IFERROR(VLOOKUP(Funds[[#This Row],[Code ISIN]],[1]GLOBAL!$C$1:$L$27,10,FALSE)," ")</f>
        <v xml:space="preserve"> </v>
      </c>
      <c r="CG824" s="42" t="s">
        <v>4374</v>
      </c>
      <c r="CH824" s="42" t="s">
        <v>4374</v>
      </c>
      <c r="CI824" s="42" t="s">
        <v>4374</v>
      </c>
      <c r="CJ824" s="123">
        <v>42704</v>
      </c>
      <c r="CK824" s="96" t="s">
        <v>4374</v>
      </c>
      <c r="CL824" s="246" t="str">
        <f>VLOOKUP(Funds[[#This Row],[Code ISIN]],'Sheet1 - Table (1)'!$A$10:$AF$110017,MATCH("Funds Liquidity",'Sheet1 - Table (1)'!$10:$10,0),FALSE)</f>
        <v>Jour</v>
      </c>
    </row>
    <row r="825" spans="1:93">
      <c r="A825" s="96" t="s">
        <v>3244</v>
      </c>
      <c r="B825" s="305">
        <f>IF(ISERROR(VALUE(VLOOKUP($A825,'Sheet1 - Table (1)'!$A$8:$AG$1186,COLUMN(B$7),FALSE))),VLOOKUP(A825,TK_MANQUANTS,2,FALSE),IF(VALUE(VLOOKUP($A825,'Sheet1 - Table (1)'!$A$8:$AG$1186,COLUMN(B$7),FALSE))=0,VLOOKUP(A825,TK_MANQUANTS,2,FALSE),VALUE(VLOOKUP($A825,'Sheet1 - Table (1)'!$A$8:$AG$1186,COLUMN(B$7),FALSE))))</f>
        <v>1540829</v>
      </c>
      <c r="C825" s="80" t="str">
        <f>VLOOKUP($A825,'Sheet1 - Table (1)'!$A$8:$AG$1186,COLUMN(C$7),FALSE)</f>
        <v>CSIF (CH) Equity US Blue DB</v>
      </c>
      <c r="D825" s="82">
        <f>VLOOKUP($A825,'Sheet1 - Table (1)'!$A$8:$AG$1186,COLUMN(D$7),FALSE)</f>
        <v>43890</v>
      </c>
      <c r="E825" s="124">
        <f>VLOOKUP($A825,'Sheet1 - Table (1)'!$A$8:$AG$1186,COLUMN(E$7),FALSE)</f>
        <v>8.7099999999999997E-2</v>
      </c>
      <c r="F825" s="80">
        <f>VLOOKUP($A825,'Sheet1 - Table (1)'!$A$8:$AG$1186,COLUMN(F$7),FALSE)</f>
        <v>0</v>
      </c>
      <c r="G825" s="80" t="str">
        <f>VLOOKUP($A825,'Sheet1 - Table (1)'!$A$8:$AG$1186,COLUMN(G$7),FALSE)</f>
        <v>Switzerland</v>
      </c>
      <c r="H825" s="80" t="str">
        <f>VLOOKUP($A825,'Sheet1 - Table (1)'!$A$8:$AG$1186,COLUMN(H$7),FALSE)</f>
        <v>USD</v>
      </c>
      <c r="I825" s="80" t="str">
        <f>VLOOKUP($A825,'Sheet1 - Table (1)'!$A$8:$AG$1186,COLUMN(I$7),FALSE)</f>
        <v>Fonds de placement</v>
      </c>
      <c r="J825" s="80" t="str">
        <f>VLOOKUP($A825,'Sheet1 - Table (1)'!$A$8:$AG$1186,COLUMN(J$7),FALSE)</f>
        <v>Actions</v>
      </c>
      <c r="K825" s="82">
        <f>VLOOKUP($A825,'Sheet1 - Table (1)'!$A$8:$AG$1186,COLUMN(K$7),FALSE)</f>
        <v>44255</v>
      </c>
      <c r="L825" s="80">
        <f>VLOOKUP($A825,'Sheet1 - Table (1)'!$A$8:$AG$1186,COLUMN(L$7),FALSE)</f>
        <v>1329.7011832999999</v>
      </c>
      <c r="M825" s="80" t="str">
        <f>VLOOKUP($A825,'Sheet1 - Table (1)'!$A$8:$AG$1186,COLUMN(M$7),FALSE)</f>
        <v>Retained</v>
      </c>
      <c r="N825" s="80">
        <f>VLOOKUP($A825,'Sheet1 - Table (1)'!$A$8:$AG$1186,COLUMN(N$7),FALSE)</f>
        <v>0</v>
      </c>
      <c r="O825" s="80">
        <f>VLOOKUP($A825,'Sheet1 - Table (1)'!$A$8:$AG$1186,COLUMN(O$7),FALSE)</f>
        <v>0</v>
      </c>
      <c r="P825" s="80">
        <f>VLOOKUP($A825,'Sheet1 - Table (1)'!$A$8:$AG$1186,COLUMN(P$7),FALSE)</f>
        <v>0</v>
      </c>
      <c r="Q825" s="80">
        <f>VLOOKUP($A825,'Sheet1 - Table (1)'!$A$8:$AG$1186,COLUMN(Q$7),FALSE)</f>
        <v>0</v>
      </c>
      <c r="R825" s="80">
        <f>VLOOKUP($A825,'Sheet1 - Table (1)'!$A$8:$AG$1186,COLUMN(R$7),FALSE)</f>
        <v>0</v>
      </c>
      <c r="S825" s="80">
        <f>VLOOKUP($A825,'Sheet1 - Table (1)'!$A$8:$AG$1186,COLUMN(S$7),FALSE)</f>
        <v>0</v>
      </c>
      <c r="T825" s="80">
        <f>VLOOKUP($A825,'Sheet1 - Table (1)'!$A$8:$AG$1186,COLUMN(T$7),FALSE)</f>
        <v>0</v>
      </c>
      <c r="U825" s="80" t="str">
        <f t="shared" si="162"/>
        <v/>
      </c>
      <c r="V825" s="80" t="str">
        <f>VLOOKUP($A825,'Sheet1 - Table (1)'!$A$8:$AG$1186,COLUMN(V$7)+3,FALSE)</f>
        <v>CH - Uebrige Fds tradit. Anl.</v>
      </c>
      <c r="W825" s="80" t="str">
        <f>VLOOKUP(A825,'Sheet1 - Table (1)'!$A$8:$AF$10075,MATCH($W$8,'Sheet1 - Table (1)'!$10:$10,0),FALSE)</f>
        <v>Détermination des Prix Quotidien</v>
      </c>
      <c r="X825" s="80" t="str">
        <f>VLOOKUP(A825,'Sheet1 - Table (1)'!$A$8:$AAB$10075,MATCH($X$8,'Sheet1 - Table (1)'!$10:$10,0),FALSE)</f>
        <v>Full</v>
      </c>
      <c r="Y825" s="96" t="str">
        <f t="shared" si="145"/>
        <v>Fonds de placement</v>
      </c>
      <c r="AA825" s="96" t="s">
        <v>1823</v>
      </c>
      <c r="AB825" s="96" t="s">
        <v>2858</v>
      </c>
      <c r="AC825" s="214" t="s">
        <v>155</v>
      </c>
      <c r="AD825" s="214" t="s">
        <v>2858</v>
      </c>
      <c r="AE825" s="96" t="s">
        <v>2858</v>
      </c>
      <c r="AF825" s="246" t="s">
        <v>5393</v>
      </c>
      <c r="AG825" s="96" t="s">
        <v>2864</v>
      </c>
      <c r="AI825" s="96" t="s">
        <v>155</v>
      </c>
      <c r="AJ825" s="96" t="s">
        <v>155</v>
      </c>
      <c r="AK825" s="96" t="s">
        <v>155</v>
      </c>
      <c r="AL825" s="96" t="s">
        <v>2858</v>
      </c>
      <c r="AM825" s="96" t="str">
        <f t="shared" si="161"/>
        <v>Actions étrangères</v>
      </c>
      <c r="AO825" s="96" t="s">
        <v>2858</v>
      </c>
      <c r="AP825" s="96" t="s">
        <v>544</v>
      </c>
      <c r="BB825" s="101">
        <v>1</v>
      </c>
      <c r="BN825" s="101">
        <v>1</v>
      </c>
      <c r="BT825" s="101">
        <v>2.9999999999999997E-4</v>
      </c>
      <c r="BU825" s="101">
        <v>2.9999999999999997E-4</v>
      </c>
      <c r="BX825" s="121" t="s">
        <v>1857</v>
      </c>
      <c r="BY825" s="96" t="s">
        <v>1912</v>
      </c>
      <c r="BZ825" s="101" t="s">
        <v>1805</v>
      </c>
      <c r="CA825" s="101" t="s">
        <v>4050</v>
      </c>
      <c r="CB825" s="122" t="s">
        <v>4308</v>
      </c>
      <c r="CC825" s="101" t="s">
        <v>3947</v>
      </c>
      <c r="CD825" s="42" t="s">
        <v>1633</v>
      </c>
      <c r="CE825" s="42" t="s">
        <v>4374</v>
      </c>
      <c r="CF825" s="42" t="str">
        <f>IFERROR(VLOOKUP(Funds[[#This Row],[Code ISIN]],[1]GLOBAL!$C$1:$L$27,10,FALSE)," ")</f>
        <v xml:space="preserve"> </v>
      </c>
      <c r="CG825" s="42" t="s">
        <v>4374</v>
      </c>
      <c r="CH825" s="42" t="s">
        <v>4374</v>
      </c>
      <c r="CI825" s="42" t="s">
        <v>4374</v>
      </c>
      <c r="CJ825" s="123"/>
      <c r="CK825" s="96" t="s">
        <v>4374</v>
      </c>
      <c r="CL825" s="246" t="str">
        <f>VLOOKUP(Funds[[#This Row],[Code ISIN]],'Sheet1 - Table (1)'!$A$10:$AF$110017,MATCH("Funds Liquidity",'Sheet1 - Table (1)'!$10:$10,0),FALSE)</f>
        <v>Jour</v>
      </c>
      <c r="CM825" s="246" t="s">
        <v>155</v>
      </c>
    </row>
    <row r="826" spans="1:93">
      <c r="A826" s="80" t="s">
        <v>1885</v>
      </c>
      <c r="B826" s="305">
        <f>IF(ISERROR(VALUE(VLOOKUP($A826,'Sheet1 - Table (1)'!$A$8:$AG$1186,COLUMN(B$7),FALSE))),VLOOKUP(A826,TK_MANQUANTS,2,FALSE),IF(VALUE(VLOOKUP($A826,'Sheet1 - Table (1)'!$A$8:$AG$1186,COLUMN(B$7),FALSE))=0,VLOOKUP(A826,TK_MANQUANTS,2,FALSE),VALUE(VLOOKUP($A826,'Sheet1 - Table (1)'!$A$8:$AG$1186,COLUMN(B$7),FALSE))))</f>
        <v>11704465</v>
      </c>
      <c r="C826" s="80" t="str">
        <f>VLOOKUP($A826,'Sheet1 - Table (1)'!$A$8:$AG$1186,COLUMN(C$7),FALSE)</f>
        <v>Swisscanto (CH) IEF Europe ex CH NT CHF</v>
      </c>
      <c r="D826" s="82">
        <f>VLOOKUP($A826,'Sheet1 - Table (1)'!$A$8:$AG$1186,COLUMN(D$7),FALSE)</f>
        <v>44196</v>
      </c>
      <c r="E826" s="124">
        <f>VLOOKUP($A826,'Sheet1 - Table (1)'!$A$8:$AG$1186,COLUMN(E$7),FALSE)</f>
        <v>0.01</v>
      </c>
      <c r="F826" s="80">
        <f>VLOOKUP($A826,'Sheet1 - Table (1)'!$A$8:$AG$1186,COLUMN(F$7),FALSE)</f>
        <v>0</v>
      </c>
      <c r="G826" s="80" t="str">
        <f>VLOOKUP($A826,'Sheet1 - Table (1)'!$A$8:$AG$1186,COLUMN(G$7),FALSE)</f>
        <v>Switzerland</v>
      </c>
      <c r="H826" s="80" t="str">
        <f>VLOOKUP($A826,'Sheet1 - Table (1)'!$A$8:$AG$1186,COLUMN(H$7),FALSE)</f>
        <v>CHF</v>
      </c>
      <c r="I826" s="80" t="str">
        <f>VLOOKUP($A826,'Sheet1 - Table (1)'!$A$8:$AG$1186,COLUMN(I$7),FALSE)</f>
        <v>Fonds de placement</v>
      </c>
      <c r="J826" s="80" t="str">
        <f>VLOOKUP($A826,'Sheet1 - Table (1)'!$A$8:$AG$1186,COLUMN(J$7),FALSE)</f>
        <v>Actions</v>
      </c>
      <c r="K826" s="82">
        <f>VLOOKUP($A826,'Sheet1 - Table (1)'!$A$8:$AG$1186,COLUMN(K$7),FALSE)</f>
        <v>44255</v>
      </c>
      <c r="L826" s="80">
        <f>VLOOKUP($A826,'Sheet1 - Table (1)'!$A$8:$AG$1186,COLUMN(L$7),FALSE)</f>
        <v>1003.4415171000001</v>
      </c>
      <c r="M826" s="80" t="str">
        <f>VLOOKUP($A826,'Sheet1 - Table (1)'!$A$8:$AG$1186,COLUMN(M$7),FALSE)</f>
        <v>Retained</v>
      </c>
      <c r="N826" s="80">
        <f>VLOOKUP($A826,'Sheet1 - Table (1)'!$A$8:$AG$1186,COLUMN(N$7),FALSE)</f>
        <v>0</v>
      </c>
      <c r="O826" s="80">
        <f>VLOOKUP($A826,'Sheet1 - Table (1)'!$A$8:$AG$1186,COLUMN(O$7),FALSE)</f>
        <v>0</v>
      </c>
      <c r="P826" s="80">
        <f>VLOOKUP($A826,'Sheet1 - Table (1)'!$A$8:$AG$1186,COLUMN(P$7),FALSE)</f>
        <v>0</v>
      </c>
      <c r="Q826" s="80">
        <f>VLOOKUP($A826,'Sheet1 - Table (1)'!$A$8:$AG$1186,COLUMN(Q$7),FALSE)</f>
        <v>0</v>
      </c>
      <c r="R826" s="80">
        <f>VLOOKUP($A826,'Sheet1 - Table (1)'!$A$8:$AG$1186,COLUMN(R$7),FALSE)</f>
        <v>0</v>
      </c>
      <c r="S826" s="80">
        <f>VLOOKUP($A826,'Sheet1 - Table (1)'!$A$8:$AG$1186,COLUMN(S$7),FALSE)</f>
        <v>0</v>
      </c>
      <c r="T826" s="80">
        <f>VLOOKUP($A826,'Sheet1 - Table (1)'!$A$8:$AG$1186,COLUMN(T$7),FALSE)</f>
        <v>0</v>
      </c>
      <c r="U826" s="80" t="str">
        <f t="shared" si="162"/>
        <v/>
      </c>
      <c r="V826" s="80" t="str">
        <f>VLOOKUP($A826,'Sheet1 - Table (1)'!$A$8:$AG$1186,COLUMN(V$7)+3,FALSE)</f>
        <v>CH - Uebrige Fds tradit. Anl.</v>
      </c>
      <c r="W826" s="80" t="str">
        <f>VLOOKUP(A826,'Sheet1 - Table (1)'!$A$8:$AF$10075,MATCH($W$8,'Sheet1 - Table (1)'!$10:$10,0),FALSE)</f>
        <v>Détermination des Prix Quotidien</v>
      </c>
      <c r="X826" s="80" t="str">
        <f>VLOOKUP(A826,'Sheet1 - Table (1)'!$A$8:$AAB$10075,MATCH($X$8,'Sheet1 - Table (1)'!$10:$10,0),FALSE)</f>
        <v>Full</v>
      </c>
      <c r="Y826" s="96" t="str">
        <f t="shared" si="145"/>
        <v>Fonds de placement</v>
      </c>
      <c r="AA826" s="96" t="s">
        <v>1823</v>
      </c>
      <c r="AB826" s="96" t="s">
        <v>2858</v>
      </c>
      <c r="AC826" s="214" t="s">
        <v>155</v>
      </c>
      <c r="AD826" s="214" t="s">
        <v>2858</v>
      </c>
      <c r="AE826" s="96" t="s">
        <v>2858</v>
      </c>
      <c r="AF826" s="246" t="s">
        <v>2858</v>
      </c>
      <c r="AI826" s="96" t="s">
        <v>155</v>
      </c>
      <c r="AJ826" s="96" t="s">
        <v>155</v>
      </c>
      <c r="AK826" s="96" t="s">
        <v>155</v>
      </c>
      <c r="AL826" s="96" t="s">
        <v>2858</v>
      </c>
      <c r="AM826" s="96" t="str">
        <f t="shared" si="161"/>
        <v>Actions étrangères</v>
      </c>
      <c r="AO826" s="96" t="s">
        <v>2858</v>
      </c>
      <c r="AP826" s="96" t="s">
        <v>2486</v>
      </c>
      <c r="AS826" s="101" t="str">
        <f t="shared" ref="AS826:AS835" si="163">IF(AR826="","",AR826-E826%)</f>
        <v/>
      </c>
      <c r="AY826" s="220">
        <f ca="1">VLOOKUP("NDDLEXSZ Index",indice!$A$1:$AV$3072,MATCH(AY$8,indice!$A$1:$AV$1,0),FALSE)</f>
        <v>0.60501667758907929</v>
      </c>
      <c r="AZ826" s="220">
        <f ca="1">VLOOKUP("NDDLEXSZ Index",indice!$A$1:$AV$3072,MATCH(AZ$8,indice!$A$1:$AV$1,0),FALSE)</f>
        <v>0.26352508259465129</v>
      </c>
      <c r="BA826" s="220">
        <f ca="1">VLOOKUP("NDDLEXSZ Index",indice!$A$1:$AV$3072,MATCH(BA$8,indice!$A$1:$AV$1,0),FALSE)</f>
        <v>0.13145823981626947</v>
      </c>
      <c r="BK826" s="220">
        <f ca="1">VLOOKUP("NDDLEXSZ Index",indice!$A$1:$AV$3072,MATCH(BK$8,indice!$A$1:$AV$1,0),FALSE)</f>
        <v>0.60501667758907929</v>
      </c>
      <c r="BL826" s="220">
        <f ca="1">VLOOKUP("NDDLEXSZ Index",indice!$A$1:$AV$3072,MATCH(BL$8,indice!$A$1:$AV$1,0),FALSE)</f>
        <v>0.26352508259465129</v>
      </c>
      <c r="BM826" s="220">
        <f ca="1">VLOOKUP("NDDLEXSZ Index",indice!$A$1:$AV$3072,MATCH(BM$8,indice!$A$1:$AV$1,0),FALSE)</f>
        <v>0.13145823981626947</v>
      </c>
      <c r="BT826" s="101">
        <v>2.7000000000000001E-3</v>
      </c>
      <c r="BU826" s="101">
        <v>4.0000000000000002E-4</v>
      </c>
      <c r="BY826" s="101" t="s">
        <v>1910</v>
      </c>
      <c r="BZ826" s="101" t="s">
        <v>1805</v>
      </c>
      <c r="CA826" s="101" t="s">
        <v>4050</v>
      </c>
      <c r="CB826" s="122" t="s">
        <v>3820</v>
      </c>
      <c r="CC826" s="101" t="s">
        <v>4353</v>
      </c>
      <c r="CD826" s="42" t="s">
        <v>4374</v>
      </c>
      <c r="CE826" s="42" t="s">
        <v>4374</v>
      </c>
      <c r="CF826" s="42" t="str">
        <f>IFERROR(VLOOKUP(Funds[[#This Row],[Code ISIN]],[1]GLOBAL!$C$1:$L$27,10,FALSE)," ")</f>
        <v xml:space="preserve"> </v>
      </c>
      <c r="CG826" s="42" t="s">
        <v>4374</v>
      </c>
      <c r="CH826" s="42" t="s">
        <v>1633</v>
      </c>
      <c r="CI826" s="42" t="s">
        <v>4374</v>
      </c>
      <c r="CJ826" s="123"/>
      <c r="CK826" s="96" t="s">
        <v>4374</v>
      </c>
      <c r="CL826" s="246" t="str">
        <f>VLOOKUP(Funds[[#This Row],[Code ISIN]],'Sheet1 - Table (1)'!$A$10:$AF$110017,MATCH("Funds Liquidity",'Sheet1 - Table (1)'!$10:$10,0),FALSE)</f>
        <v>Jour</v>
      </c>
    </row>
    <row r="827" spans="1:93">
      <c r="A827" s="80" t="s">
        <v>1887</v>
      </c>
      <c r="B827" s="305">
        <f>IF(ISERROR(VALUE(VLOOKUP($A827,'Sheet1 - Table (1)'!$A$8:$AG$1186,COLUMN(B$7),FALSE))),VLOOKUP(A827,TK_MANQUANTS,2,FALSE),IF(VALUE(VLOOKUP($A827,'Sheet1 - Table (1)'!$A$8:$AG$1186,COLUMN(B$7),FALSE))=0,VLOOKUP(A827,TK_MANQUANTS,2,FALSE),VALUE(VLOOKUP($A827,'Sheet1 - Table (1)'!$A$8:$AG$1186,COLUMN(B$7),FALSE))))</f>
        <v>18570360</v>
      </c>
      <c r="C827" s="80" t="str">
        <f>VLOOKUP($A827,'Sheet1 - Table (1)'!$A$8:$AG$1186,COLUMN(C$7),FALSE)</f>
        <v>CSIF (CH) Equity EMU QB</v>
      </c>
      <c r="D827" s="82">
        <f>VLOOKUP($A827,'Sheet1 - Table (1)'!$A$8:$AG$1186,COLUMN(D$7),FALSE)</f>
        <v>43890</v>
      </c>
      <c r="E827" s="124">
        <f>VLOOKUP($A827,'Sheet1 - Table (1)'!$A$8:$AG$1186,COLUMN(E$7),FALSE)</f>
        <v>0.1575</v>
      </c>
      <c r="F827" s="80">
        <f>VLOOKUP($A827,'Sheet1 - Table (1)'!$A$8:$AG$1186,COLUMN(F$7),FALSE)</f>
        <v>0</v>
      </c>
      <c r="G827" s="80" t="str">
        <f>VLOOKUP($A827,'Sheet1 - Table (1)'!$A$8:$AG$1186,COLUMN(G$7),FALSE)</f>
        <v>Switzerland</v>
      </c>
      <c r="H827" s="80" t="str">
        <f>VLOOKUP($A827,'Sheet1 - Table (1)'!$A$8:$AG$1186,COLUMN(H$7),FALSE)</f>
        <v>EUR</v>
      </c>
      <c r="I827" s="80" t="str">
        <f>VLOOKUP($A827,'Sheet1 - Table (1)'!$A$8:$AG$1186,COLUMN(I$7),FALSE)</f>
        <v>Fonds de placement</v>
      </c>
      <c r="J827" s="80" t="str">
        <f>VLOOKUP($A827,'Sheet1 - Table (1)'!$A$8:$AG$1186,COLUMN(J$7),FALSE)</f>
        <v>Actions</v>
      </c>
      <c r="K827" s="82">
        <f>VLOOKUP($A827,'Sheet1 - Table (1)'!$A$8:$AG$1186,COLUMN(K$7),FALSE)</f>
        <v>44255</v>
      </c>
      <c r="L827" s="80">
        <f>VLOOKUP($A827,'Sheet1 - Table (1)'!$A$8:$AG$1186,COLUMN(L$7),FALSE)</f>
        <v>736.00217850000001</v>
      </c>
      <c r="M827" s="80" t="str">
        <f>VLOOKUP($A827,'Sheet1 - Table (1)'!$A$8:$AG$1186,COLUMN(M$7),FALSE)</f>
        <v>Retained</v>
      </c>
      <c r="N827" s="80">
        <f>VLOOKUP($A827,'Sheet1 - Table (1)'!$A$8:$AG$1186,COLUMN(N$7),FALSE)</f>
        <v>0</v>
      </c>
      <c r="O827" s="80">
        <f>VLOOKUP($A827,'Sheet1 - Table (1)'!$A$8:$AG$1186,COLUMN(O$7),FALSE)</f>
        <v>0</v>
      </c>
      <c r="P827" s="80">
        <f>VLOOKUP($A827,'Sheet1 - Table (1)'!$A$8:$AG$1186,COLUMN(P$7),FALSE)</f>
        <v>0</v>
      </c>
      <c r="Q827" s="80">
        <f>VLOOKUP($A827,'Sheet1 - Table (1)'!$A$8:$AG$1186,COLUMN(Q$7),FALSE)</f>
        <v>0</v>
      </c>
      <c r="R827" s="80">
        <f>VLOOKUP($A827,'Sheet1 - Table (1)'!$A$8:$AG$1186,COLUMN(R$7),FALSE)</f>
        <v>0</v>
      </c>
      <c r="S827" s="80">
        <f>VLOOKUP($A827,'Sheet1 - Table (1)'!$A$8:$AG$1186,COLUMN(S$7),FALSE)</f>
        <v>0</v>
      </c>
      <c r="T827" s="80">
        <f>VLOOKUP($A827,'Sheet1 - Table (1)'!$A$8:$AG$1186,COLUMN(T$7),FALSE)</f>
        <v>0</v>
      </c>
      <c r="U827" s="80" t="str">
        <f t="shared" si="162"/>
        <v/>
      </c>
      <c r="V827" s="80" t="str">
        <f>VLOOKUP($A827,'Sheet1 - Table (1)'!$A$8:$AG$1186,COLUMN(V$7)+3,FALSE)</f>
        <v>CH - Uebrige Fds tradit. Anl.</v>
      </c>
      <c r="W827" s="80" t="str">
        <f>VLOOKUP(A827,'Sheet1 - Table (1)'!$A$8:$AF$10075,MATCH($W$8,'Sheet1 - Table (1)'!$10:$10,0),FALSE)</f>
        <v>Détermination des Prix Quotidien</v>
      </c>
      <c r="X827" s="80" t="str">
        <f>VLOOKUP(A827,'Sheet1 - Table (1)'!$A$8:$AAB$10075,MATCH($X$8,'Sheet1 - Table (1)'!$10:$10,0),FALSE)</f>
        <v>Optimized</v>
      </c>
      <c r="Y827" s="96" t="str">
        <f t="shared" si="145"/>
        <v>Fonds de placement</v>
      </c>
      <c r="AA827" s="96" t="s">
        <v>1823</v>
      </c>
      <c r="AB827" s="96" t="s">
        <v>2858</v>
      </c>
      <c r="AC827" s="214" t="s">
        <v>155</v>
      </c>
      <c r="AD827" s="214" t="s">
        <v>2858</v>
      </c>
      <c r="AE827" s="96" t="s">
        <v>2553</v>
      </c>
      <c r="AF827" s="246" t="s">
        <v>2858</v>
      </c>
      <c r="AI827" s="96" t="s">
        <v>155</v>
      </c>
      <c r="AJ827" s="96" t="s">
        <v>155</v>
      </c>
      <c r="AK827" s="96" t="s">
        <v>155</v>
      </c>
      <c r="AL827" s="96" t="s">
        <v>2858</v>
      </c>
      <c r="AM827" s="96" t="str">
        <f t="shared" si="161"/>
        <v>Actions étrangères</v>
      </c>
      <c r="AO827" s="96" t="s">
        <v>2858</v>
      </c>
      <c r="AP827" s="96" t="s">
        <v>834</v>
      </c>
      <c r="AS827" s="101" t="str">
        <f t="shared" si="163"/>
        <v/>
      </c>
      <c r="AY827" s="101">
        <v>1</v>
      </c>
      <c r="BK827" s="101">
        <v>1</v>
      </c>
      <c r="BT827" s="101">
        <v>1.9E-3</v>
      </c>
      <c r="BU827" s="101">
        <v>2.9999999999999997E-4</v>
      </c>
      <c r="BX827" s="134" t="s">
        <v>1857</v>
      </c>
      <c r="BY827" s="101" t="s">
        <v>1911</v>
      </c>
      <c r="BZ827" s="101" t="s">
        <v>1805</v>
      </c>
      <c r="CA827" s="101" t="s">
        <v>4050</v>
      </c>
      <c r="CB827" s="122" t="s">
        <v>3821</v>
      </c>
      <c r="CC827" s="101" t="s">
        <v>3964</v>
      </c>
      <c r="CD827" s="42" t="s">
        <v>4374</v>
      </c>
      <c r="CE827" s="42" t="s">
        <v>4374</v>
      </c>
      <c r="CF827" s="42" t="str">
        <f>IFERROR(VLOOKUP(Funds[[#This Row],[Code ISIN]],[1]GLOBAL!$C$1:$L$27,10,FALSE)," ")</f>
        <v xml:space="preserve"> </v>
      </c>
      <c r="CG827" s="42" t="s">
        <v>4374</v>
      </c>
      <c r="CH827" s="42" t="s">
        <v>1633</v>
      </c>
      <c r="CI827" s="42" t="s">
        <v>4374</v>
      </c>
      <c r="CJ827" s="123"/>
      <c r="CK827" s="96" t="s">
        <v>4374</v>
      </c>
      <c r="CL827" s="246" t="str">
        <f>VLOOKUP(Funds[[#This Row],[Code ISIN]],'Sheet1 - Table (1)'!$A$10:$AF$110017,MATCH("Funds Liquidity",'Sheet1 - Table (1)'!$10:$10,0),FALSE)</f>
        <v>Jour</v>
      </c>
    </row>
    <row r="828" spans="1:93">
      <c r="A828" s="80" t="s">
        <v>1907</v>
      </c>
      <c r="B828" s="305">
        <f>IF(ISERROR(VALUE(VLOOKUP($A828,'Sheet1 - Table (1)'!$A$8:$AG$1186,COLUMN(B$7),FALSE))),VLOOKUP(A828,TK_MANQUANTS,2,FALSE),IF(VALUE(VLOOKUP($A828,'Sheet1 - Table (1)'!$A$8:$AG$1186,COLUMN(B$7),FALSE))=0,VLOOKUP(A828,TK_MANQUANTS,2,FALSE),VALUE(VLOOKUP($A828,'Sheet1 - Table (1)'!$A$8:$AG$1186,COLUMN(B$7),FALSE))))</f>
        <v>19230636</v>
      </c>
      <c r="C828" s="80" t="str">
        <f>VLOOKUP($A828,'Sheet1 - Table (1)'!$A$8:$AG$1186,COLUMN(C$7),FALSE)</f>
        <v>SWC (CH) Index EF MSCI USA N</v>
      </c>
      <c r="D828" s="82">
        <f>VLOOKUP($A828,'Sheet1 - Table (1)'!$A$8:$AG$1186,COLUMN(D$7),FALSE)</f>
        <v>42643</v>
      </c>
      <c r="E828" s="124">
        <f>VLOOKUP($A828,'Sheet1 - Table (1)'!$A$8:$AG$1186,COLUMN(E$7),FALSE)</f>
        <v>0</v>
      </c>
      <c r="F828" s="80">
        <f>VLOOKUP($A828,'Sheet1 - Table (1)'!$A$8:$AG$1186,COLUMN(F$7),FALSE)</f>
        <v>0</v>
      </c>
      <c r="G828" s="80" t="str">
        <f>VLOOKUP($A828,'Sheet1 - Table (1)'!$A$8:$AG$1186,COLUMN(G$7),FALSE)</f>
        <v>Switzerland</v>
      </c>
      <c r="H828" s="80" t="str">
        <f>VLOOKUP($A828,'Sheet1 - Table (1)'!$A$8:$AG$1186,COLUMN(H$7),FALSE)</f>
        <v>USD</v>
      </c>
      <c r="I828" s="80" t="str">
        <f>VLOOKUP($A828,'Sheet1 - Table (1)'!$A$8:$AG$1186,COLUMN(I$7),FALSE)</f>
        <v>Fonds de placement</v>
      </c>
      <c r="J828" s="80" t="str">
        <f>VLOOKUP($A828,'Sheet1 - Table (1)'!$A$8:$AG$1186,COLUMN(J$7),FALSE)</f>
        <v>Actions</v>
      </c>
      <c r="K828" s="82">
        <f>VLOOKUP($A828,'Sheet1 - Table (1)'!$A$8:$AG$1186,COLUMN(K$7),FALSE)</f>
        <v>0</v>
      </c>
      <c r="L828" s="80">
        <f>VLOOKUP($A828,'Sheet1 - Table (1)'!$A$8:$AG$1186,COLUMN(L$7),FALSE)</f>
        <v>0</v>
      </c>
      <c r="M828" s="80" t="str">
        <f>VLOOKUP($A828,'Sheet1 - Table (1)'!$A$8:$AG$1186,COLUMN(M$7),FALSE)</f>
        <v>Retained</v>
      </c>
      <c r="N828" s="80">
        <f>VLOOKUP($A828,'Sheet1 - Table (1)'!$A$8:$AG$1186,COLUMN(N$7),FALSE)</f>
        <v>0</v>
      </c>
      <c r="O828" s="80">
        <f>VLOOKUP($A828,'Sheet1 - Table (1)'!$A$8:$AG$1186,COLUMN(O$7),FALSE)</f>
        <v>0</v>
      </c>
      <c r="P828" s="80">
        <f>VLOOKUP($A828,'Sheet1 - Table (1)'!$A$8:$AG$1186,COLUMN(P$7),FALSE)</f>
        <v>0</v>
      </c>
      <c r="Q828" s="80">
        <f>VLOOKUP($A828,'Sheet1 - Table (1)'!$A$8:$AG$1186,COLUMN(Q$7),FALSE)</f>
        <v>0</v>
      </c>
      <c r="R828" s="80">
        <f>VLOOKUP($A828,'Sheet1 - Table (1)'!$A$8:$AG$1186,COLUMN(R$7),FALSE)</f>
        <v>0</v>
      </c>
      <c r="S828" s="80">
        <f>VLOOKUP($A828,'Sheet1 - Table (1)'!$A$8:$AG$1186,COLUMN(S$7),FALSE)</f>
        <v>0</v>
      </c>
      <c r="T828" s="80">
        <f>VLOOKUP($A828,'Sheet1 - Table (1)'!$A$8:$AG$1186,COLUMN(T$7),FALSE)</f>
        <v>0</v>
      </c>
      <c r="U828" s="80" t="str">
        <f t="shared" si="162"/>
        <v/>
      </c>
      <c r="V828" s="80" t="str">
        <f>VLOOKUP($A828,'Sheet1 - Table (1)'!$A$8:$AG$1186,COLUMN(V$7)+3,FALSE)</f>
        <v>CH - Uebrige Fds tradit. Anl.</v>
      </c>
      <c r="W828" s="80" t="str">
        <f>VLOOKUP(A828,'Sheet1 - Table (1)'!$A$8:$AF$10075,MATCH($W$8,'Sheet1 - Table (1)'!$10:$10,0),FALSE)</f>
        <v>Détermination des Prix Quotidien</v>
      </c>
      <c r="X828" s="80" t="str">
        <f>VLOOKUP(A828,'Sheet1 - Table (1)'!$A$8:$AAB$10075,MATCH($X$8,'Sheet1 - Table (1)'!$10:$10,0),FALSE)</f>
        <v>Optimized</v>
      </c>
      <c r="Y828" s="96" t="str">
        <f t="shared" si="145"/>
        <v>Fonds de placement</v>
      </c>
      <c r="AA828" s="96" t="s">
        <v>1823</v>
      </c>
      <c r="AB828" s="96" t="s">
        <v>2858</v>
      </c>
      <c r="AC828" s="214" t="s">
        <v>155</v>
      </c>
      <c r="AD828" s="214" t="s">
        <v>2858</v>
      </c>
      <c r="AE828" s="96" t="s">
        <v>2858</v>
      </c>
      <c r="AF828" s="246" t="s">
        <v>5393</v>
      </c>
      <c r="AI828" s="96" t="s">
        <v>155</v>
      </c>
      <c r="AJ828" s="96" t="s">
        <v>155</v>
      </c>
      <c r="AK828" s="96" t="s">
        <v>155</v>
      </c>
      <c r="AL828" s="96" t="s">
        <v>2858</v>
      </c>
      <c r="AM828" s="96" t="str">
        <f t="shared" si="161"/>
        <v>Actions étrangères</v>
      </c>
      <c r="AO828" s="96" t="s">
        <v>2858</v>
      </c>
      <c r="AP828" s="96" t="s">
        <v>544</v>
      </c>
      <c r="AS828" s="101" t="str">
        <f t="shared" si="163"/>
        <v/>
      </c>
      <c r="BB828" s="101">
        <v>1</v>
      </c>
      <c r="BN828" s="101">
        <v>1</v>
      </c>
      <c r="BY828" s="101" t="s">
        <v>1912</v>
      </c>
      <c r="BZ828" s="101" t="s">
        <v>1805</v>
      </c>
      <c r="CA828" s="101" t="s">
        <v>70</v>
      </c>
      <c r="CB828" s="101"/>
      <c r="CC828" s="101" t="s">
        <v>70</v>
      </c>
      <c r="CD828" s="42" t="s">
        <v>4374</v>
      </c>
      <c r="CE828" s="42" t="s">
        <v>4374</v>
      </c>
      <c r="CF828" s="42" t="str">
        <f>IFERROR(VLOOKUP(Funds[[#This Row],[Code ISIN]],[1]GLOBAL!$C$1:$L$27,10,FALSE)," ")</f>
        <v xml:space="preserve"> </v>
      </c>
      <c r="CG828" s="42" t="s">
        <v>4374</v>
      </c>
      <c r="CH828" s="42" t="s">
        <v>4374</v>
      </c>
      <c r="CI828" s="42" t="s">
        <v>4374</v>
      </c>
      <c r="CJ828" s="123">
        <v>42704</v>
      </c>
      <c r="CK828" s="96" t="s">
        <v>4374</v>
      </c>
      <c r="CL828" s="246" t="str">
        <f>VLOOKUP(Funds[[#This Row],[Code ISIN]],'Sheet1 - Table (1)'!$A$10:$AF$110017,MATCH("Funds Liquidity",'Sheet1 - Table (1)'!$10:$10,0),FALSE)</f>
        <v>Jour</v>
      </c>
    </row>
    <row r="829" spans="1:93">
      <c r="A829" s="80" t="s">
        <v>3238</v>
      </c>
      <c r="B829" s="305">
        <f>IF(ISERROR(VALUE(VLOOKUP($A829,'Sheet1 - Table (1)'!$A$8:$AG$1186,COLUMN(B$7),FALSE))),VLOOKUP(A829,TK_MANQUANTS,2,FALSE),IF(VALUE(VLOOKUP($A829,'Sheet1 - Table (1)'!$A$8:$AG$1186,COLUMN(B$7),FALSE))=0,VLOOKUP(A829,TK_MANQUANTS,2,FALSE),VALUE(VLOOKUP($A829,'Sheet1 - Table (1)'!$A$8:$AG$1186,COLUMN(B$7),FALSE))))</f>
        <v>1540832</v>
      </c>
      <c r="C829" s="80" t="str">
        <f>VLOOKUP($A829,'Sheet1 - Table (1)'!$A$8:$AG$1186,COLUMN(C$7),FALSE)</f>
        <v>CSIF (CH) Equity Canada DB</v>
      </c>
      <c r="D829" s="82">
        <f>VLOOKUP($A829,'Sheet1 - Table (1)'!$A$8:$AG$1186,COLUMN(D$7),FALSE)</f>
        <v>43890</v>
      </c>
      <c r="E829" s="124">
        <f>VLOOKUP($A829,'Sheet1 - Table (1)'!$A$8:$AG$1186,COLUMN(E$7),FALSE)</f>
        <v>9.1399999999999995E-2</v>
      </c>
      <c r="F829" s="80">
        <f>VLOOKUP($A829,'Sheet1 - Table (1)'!$A$8:$AG$1186,COLUMN(F$7),FALSE)</f>
        <v>0</v>
      </c>
      <c r="G829" s="80" t="str">
        <f>VLOOKUP($A829,'Sheet1 - Table (1)'!$A$8:$AG$1186,COLUMN(G$7),FALSE)</f>
        <v>Switzerland</v>
      </c>
      <c r="H829" s="80" t="str">
        <f>VLOOKUP($A829,'Sheet1 - Table (1)'!$A$8:$AG$1186,COLUMN(H$7),FALSE)</f>
        <v>CAD</v>
      </c>
      <c r="I829" s="80" t="str">
        <f>VLOOKUP($A829,'Sheet1 - Table (1)'!$A$8:$AG$1186,COLUMN(I$7),FALSE)</f>
        <v>Fonds de placement</v>
      </c>
      <c r="J829" s="80" t="str">
        <f>VLOOKUP($A829,'Sheet1 - Table (1)'!$A$8:$AG$1186,COLUMN(J$7),FALSE)</f>
        <v>Actions</v>
      </c>
      <c r="K829" s="82">
        <f>VLOOKUP($A829,'Sheet1 - Table (1)'!$A$8:$AG$1186,COLUMN(K$7),FALSE)</f>
        <v>44255</v>
      </c>
      <c r="L829" s="80">
        <f>VLOOKUP($A829,'Sheet1 - Table (1)'!$A$8:$AG$1186,COLUMN(L$7),FALSE)</f>
        <v>161.1717731</v>
      </c>
      <c r="M829" s="80" t="str">
        <f>VLOOKUP($A829,'Sheet1 - Table (1)'!$A$8:$AG$1186,COLUMN(M$7),FALSE)</f>
        <v>Retained</v>
      </c>
      <c r="N829" s="80">
        <f>VLOOKUP($A829,'Sheet1 - Table (1)'!$A$8:$AG$1186,COLUMN(N$7),FALSE)</f>
        <v>0</v>
      </c>
      <c r="O829" s="80">
        <f>VLOOKUP($A829,'Sheet1 - Table (1)'!$A$8:$AG$1186,COLUMN(O$7),FALSE)</f>
        <v>0</v>
      </c>
      <c r="P829" s="80">
        <f>VLOOKUP($A829,'Sheet1 - Table (1)'!$A$8:$AG$1186,COLUMN(P$7),FALSE)</f>
        <v>0</v>
      </c>
      <c r="Q829" s="80">
        <f>VLOOKUP($A829,'Sheet1 - Table (1)'!$A$8:$AG$1186,COLUMN(Q$7),FALSE)</f>
        <v>0</v>
      </c>
      <c r="R829" s="80">
        <f>VLOOKUP($A829,'Sheet1 - Table (1)'!$A$8:$AG$1186,COLUMN(R$7),FALSE)</f>
        <v>0</v>
      </c>
      <c r="S829" s="80">
        <f>VLOOKUP($A829,'Sheet1 - Table (1)'!$A$8:$AG$1186,COLUMN(S$7),FALSE)</f>
        <v>0</v>
      </c>
      <c r="T829" s="80">
        <f>VLOOKUP($A829,'Sheet1 - Table (1)'!$A$8:$AG$1186,COLUMN(T$7),FALSE)</f>
        <v>0</v>
      </c>
      <c r="U829" s="80" t="str">
        <f t="shared" si="162"/>
        <v/>
      </c>
      <c r="V829" s="80" t="str">
        <f>VLOOKUP($A829,'Sheet1 - Table (1)'!$A$8:$AG$1186,COLUMN(V$7)+3,FALSE)</f>
        <v>CH - Uebrige Fds tradit. Anl.</v>
      </c>
      <c r="W829" s="80" t="str">
        <f>VLOOKUP(A829,'Sheet1 - Table (1)'!$A$8:$AF$10075,MATCH($W$8,'Sheet1 - Table (1)'!$10:$10,0),FALSE)</f>
        <v>Détermination des Prix Quotidien</v>
      </c>
      <c r="X829" s="80" t="str">
        <f>VLOOKUP(A829,'Sheet1 - Table (1)'!$A$8:$AAB$10075,MATCH($X$8,'Sheet1 - Table (1)'!$10:$10,0),FALSE)</f>
        <v>Optimized</v>
      </c>
      <c r="Y829" s="96" t="str">
        <f t="shared" si="145"/>
        <v>Fonds de placement</v>
      </c>
      <c r="AA829" s="96" t="s">
        <v>1823</v>
      </c>
      <c r="AB829" s="96" t="s">
        <v>2858</v>
      </c>
      <c r="AC829" s="214" t="s">
        <v>155</v>
      </c>
      <c r="AD829" s="214" t="s">
        <v>2858</v>
      </c>
      <c r="AE829" s="96" t="s">
        <v>2858</v>
      </c>
      <c r="AF829" s="246" t="s">
        <v>2858</v>
      </c>
      <c r="AG829" s="96" t="s">
        <v>2864</v>
      </c>
      <c r="AI829" s="96" t="s">
        <v>155</v>
      </c>
      <c r="AJ829" s="96" t="s">
        <v>155</v>
      </c>
      <c r="AK829" s="96" t="s">
        <v>155</v>
      </c>
      <c r="AL829" s="96" t="s">
        <v>2858</v>
      </c>
      <c r="AM829" s="96" t="str">
        <f t="shared" si="161"/>
        <v>Actions étrangères</v>
      </c>
      <c r="AO829" s="96" t="s">
        <v>2858</v>
      </c>
      <c r="AP829" s="96" t="s">
        <v>2490</v>
      </c>
      <c r="AS829" s="101" t="str">
        <f t="shared" si="163"/>
        <v/>
      </c>
      <c r="BC829" s="101">
        <v>1</v>
      </c>
      <c r="BO829" s="101">
        <v>1</v>
      </c>
      <c r="BT829" s="101">
        <v>2.9999999999999997E-4</v>
      </c>
      <c r="BU829" s="101">
        <v>2.9999999999999997E-4</v>
      </c>
      <c r="BX829" s="96" t="s">
        <v>1857</v>
      </c>
      <c r="BY829" s="101" t="s">
        <v>1822</v>
      </c>
      <c r="BZ829" s="101" t="s">
        <v>1805</v>
      </c>
      <c r="CA829" s="101" t="s">
        <v>4050</v>
      </c>
      <c r="CB829" s="122" t="s">
        <v>4310</v>
      </c>
      <c r="CC829" s="101" t="s">
        <v>4055</v>
      </c>
      <c r="CD829" s="42" t="s">
        <v>1633</v>
      </c>
      <c r="CE829" s="42" t="s">
        <v>4374</v>
      </c>
      <c r="CF829" s="42" t="str">
        <f>IFERROR(VLOOKUP(Funds[[#This Row],[Code ISIN]],[1]GLOBAL!$C$1:$L$27,10,FALSE)," ")</f>
        <v xml:space="preserve"> </v>
      </c>
      <c r="CG829" s="42" t="s">
        <v>4374</v>
      </c>
      <c r="CH829" s="42" t="s">
        <v>4374</v>
      </c>
      <c r="CI829" s="42" t="s">
        <v>4374</v>
      </c>
      <c r="CJ829" s="123"/>
      <c r="CK829" s="96" t="s">
        <v>4374</v>
      </c>
      <c r="CL829" s="246" t="str">
        <f>VLOOKUP(Funds[[#This Row],[Code ISIN]],'Sheet1 - Table (1)'!$A$10:$AF$110017,MATCH("Funds Liquidity",'Sheet1 - Table (1)'!$10:$10,0),FALSE)</f>
        <v>Jour</v>
      </c>
      <c r="CM829" s="246" t="s">
        <v>155</v>
      </c>
    </row>
    <row r="830" spans="1:93">
      <c r="A830" s="80" t="s">
        <v>1884</v>
      </c>
      <c r="B830" s="305">
        <f>IF(ISERROR(VALUE(VLOOKUP($A830,'Sheet1 - Table (1)'!$A$8:$AG$1186,COLUMN(B$7),FALSE))),VLOOKUP(A830,TK_MANQUANTS,2,FALSE),IF(VALUE(VLOOKUP($A830,'Sheet1 - Table (1)'!$A$8:$AG$1186,COLUMN(B$7),FALSE))=0,VLOOKUP(A830,TK_MANQUANTS,2,FALSE),VALUE(VLOOKUP($A830,'Sheet1 - Table (1)'!$A$8:$AG$1186,COLUMN(B$7),FALSE))))</f>
        <v>11704486</v>
      </c>
      <c r="C830" s="80" t="str">
        <f>VLOOKUP($A830,'Sheet1 - Table (1)'!$A$8:$AG$1186,COLUMN(C$7),FALSE)</f>
        <v>Swisscanto (CH) IEF Canada NT</v>
      </c>
      <c r="D830" s="82">
        <f>VLOOKUP($A830,'Sheet1 - Table (1)'!$A$8:$AG$1186,COLUMN(D$7),FALSE)</f>
        <v>44196</v>
      </c>
      <c r="E830" s="124">
        <f>VLOOKUP($A830,'Sheet1 - Table (1)'!$A$8:$AG$1186,COLUMN(E$7),FALSE)</f>
        <v>0</v>
      </c>
      <c r="F830" s="80">
        <f>VLOOKUP($A830,'Sheet1 - Table (1)'!$A$8:$AG$1186,COLUMN(F$7),FALSE)</f>
        <v>0</v>
      </c>
      <c r="G830" s="80" t="str">
        <f>VLOOKUP($A830,'Sheet1 - Table (1)'!$A$8:$AG$1186,COLUMN(G$7),FALSE)</f>
        <v>Switzerland</v>
      </c>
      <c r="H830" s="80" t="str">
        <f>VLOOKUP($A830,'Sheet1 - Table (1)'!$A$8:$AG$1186,COLUMN(H$7),FALSE)</f>
        <v>CAD</v>
      </c>
      <c r="I830" s="80" t="str">
        <f>VLOOKUP($A830,'Sheet1 - Table (1)'!$A$8:$AG$1186,COLUMN(I$7),FALSE)</f>
        <v>Fonds de placement</v>
      </c>
      <c r="J830" s="80" t="str">
        <f>VLOOKUP($A830,'Sheet1 - Table (1)'!$A$8:$AG$1186,COLUMN(J$7),FALSE)</f>
        <v>Actions</v>
      </c>
      <c r="K830" s="82">
        <f>VLOOKUP($A830,'Sheet1 - Table (1)'!$A$8:$AG$1186,COLUMN(K$7),FALSE)</f>
        <v>44255</v>
      </c>
      <c r="L830" s="80">
        <f>VLOOKUP($A830,'Sheet1 - Table (1)'!$A$8:$AG$1186,COLUMN(L$7),FALSE)</f>
        <v>105.2628426</v>
      </c>
      <c r="M830" s="80" t="str">
        <f>VLOOKUP($A830,'Sheet1 - Table (1)'!$A$8:$AG$1186,COLUMN(M$7),FALSE)</f>
        <v>Retained</v>
      </c>
      <c r="N830" s="80">
        <f>VLOOKUP($A830,'Sheet1 - Table (1)'!$A$8:$AG$1186,COLUMN(N$7),FALSE)</f>
        <v>0</v>
      </c>
      <c r="O830" s="80">
        <f>VLOOKUP($A830,'Sheet1 - Table (1)'!$A$8:$AG$1186,COLUMN(O$7),FALSE)</f>
        <v>0</v>
      </c>
      <c r="P830" s="80">
        <f>VLOOKUP($A830,'Sheet1 - Table (1)'!$A$8:$AG$1186,COLUMN(P$7),FALSE)</f>
        <v>0</v>
      </c>
      <c r="Q830" s="80">
        <f>VLOOKUP($A830,'Sheet1 - Table (1)'!$A$8:$AG$1186,COLUMN(Q$7),FALSE)</f>
        <v>0</v>
      </c>
      <c r="R830" s="80">
        <f>VLOOKUP($A830,'Sheet1 - Table (1)'!$A$8:$AG$1186,COLUMN(R$7),FALSE)</f>
        <v>0</v>
      </c>
      <c r="S830" s="80">
        <f>VLOOKUP($A830,'Sheet1 - Table (1)'!$A$8:$AG$1186,COLUMN(S$7),FALSE)</f>
        <v>0</v>
      </c>
      <c r="T830" s="80">
        <f>VLOOKUP($A830,'Sheet1 - Table (1)'!$A$8:$AG$1186,COLUMN(T$7),FALSE)</f>
        <v>0</v>
      </c>
      <c r="U830" s="80" t="str">
        <f t="shared" si="162"/>
        <v/>
      </c>
      <c r="V830" s="80" t="str">
        <f>VLOOKUP($A830,'Sheet1 - Table (1)'!$A$8:$AG$1186,COLUMN(V$7)+3,FALSE)</f>
        <v>CH - Uebrige Fds tradit. Anl.</v>
      </c>
      <c r="W830" s="80" t="str">
        <f>VLOOKUP(A830,'Sheet1 - Table (1)'!$A$8:$AF$10075,MATCH($W$8,'Sheet1 - Table (1)'!$10:$10,0),FALSE)</f>
        <v>Détermination des Prix Quotidien</v>
      </c>
      <c r="X830" s="80" t="str">
        <f>VLOOKUP(A830,'Sheet1 - Table (1)'!$A$8:$AAB$10075,MATCH($X$8,'Sheet1 - Table (1)'!$10:$10,0),FALSE)</f>
        <v>Full</v>
      </c>
      <c r="Y830" s="96" t="str">
        <f t="shared" ref="Y830:Y835" si="164">IF(OR(I830="Actions",I830="Exchange Traded Funds"),"ETF","Fonds de placement")</f>
        <v>Fonds de placement</v>
      </c>
      <c r="AA830" s="96" t="s">
        <v>1823</v>
      </c>
      <c r="AB830" s="96" t="s">
        <v>2858</v>
      </c>
      <c r="AC830" s="214" t="s">
        <v>155</v>
      </c>
      <c r="AD830" s="214" t="s">
        <v>2858</v>
      </c>
      <c r="AE830" s="96" t="s">
        <v>2858</v>
      </c>
      <c r="AF830" s="246" t="s">
        <v>2858</v>
      </c>
      <c r="AI830" s="96" t="s">
        <v>155</v>
      </c>
      <c r="AJ830" s="96" t="s">
        <v>155</v>
      </c>
      <c r="AK830" s="96" t="s">
        <v>155</v>
      </c>
      <c r="AL830" s="96" t="s">
        <v>2858</v>
      </c>
      <c r="AM830" s="96" t="str">
        <f t="shared" si="161"/>
        <v>Actions étrangères</v>
      </c>
      <c r="AO830" s="96" t="s">
        <v>2858</v>
      </c>
      <c r="AP830" s="96" t="s">
        <v>2490</v>
      </c>
      <c r="AS830" s="101" t="str">
        <f t="shared" si="163"/>
        <v/>
      </c>
      <c r="BC830" s="101">
        <v>1</v>
      </c>
      <c r="BO830" s="101">
        <v>1</v>
      </c>
      <c r="BT830" s="101">
        <v>4.0000000000000002E-4</v>
      </c>
      <c r="BU830" s="101">
        <v>4.0000000000000002E-4</v>
      </c>
      <c r="BY830" s="101" t="s">
        <v>1822</v>
      </c>
      <c r="BZ830" s="101" t="s">
        <v>1805</v>
      </c>
      <c r="CA830" s="101" t="s">
        <v>4050</v>
      </c>
      <c r="CB830" s="122" t="s">
        <v>3822</v>
      </c>
      <c r="CC830" s="101" t="s">
        <v>4019</v>
      </c>
      <c r="CD830" s="42" t="s">
        <v>4374</v>
      </c>
      <c r="CE830" s="42" t="s">
        <v>4374</v>
      </c>
      <c r="CF830" s="42" t="str">
        <f>IFERROR(VLOOKUP(Funds[[#This Row],[Code ISIN]],[1]GLOBAL!$C$1:$L$27,10,FALSE)," ")</f>
        <v xml:space="preserve"> </v>
      </c>
      <c r="CG830" s="42" t="s">
        <v>4374</v>
      </c>
      <c r="CH830" s="42" t="s">
        <v>1633</v>
      </c>
      <c r="CI830" s="42" t="s">
        <v>4374</v>
      </c>
      <c r="CJ830" s="123"/>
      <c r="CK830" s="96" t="s">
        <v>4374</v>
      </c>
      <c r="CL830" s="246" t="str">
        <f>VLOOKUP(Funds[[#This Row],[Code ISIN]],'Sheet1 - Table (1)'!$A$10:$AF$110017,MATCH("Funds Liquidity",'Sheet1 - Table (1)'!$10:$10,0),FALSE)</f>
        <v>Jour</v>
      </c>
    </row>
    <row r="831" spans="1:93">
      <c r="A831" s="80" t="s">
        <v>1905</v>
      </c>
      <c r="B831" s="305">
        <f>IF(ISERROR(VALUE(VLOOKUP($A831,'Sheet1 - Table (1)'!$A$8:$AG$1186,COLUMN(B$7),FALSE))),VLOOKUP(A831,TK_MANQUANTS,2,FALSE),IF(VALUE(VLOOKUP($A831,'Sheet1 - Table (1)'!$A$8:$AG$1186,COLUMN(B$7),FALSE))=0,VLOOKUP(A831,TK_MANQUANTS,2,FALSE),VALUE(VLOOKUP($A831,'Sheet1 - Table (1)'!$A$8:$AG$1186,COLUMN(B$7),FALSE))))</f>
        <v>19230633</v>
      </c>
      <c r="C831" s="80" t="str">
        <f>VLOOKUP($A831,'Sheet1 - Table (1)'!$A$8:$AG$1186,COLUMN(C$7),FALSE)</f>
        <v>SWC (CH) Index EF MSCI Japan N</v>
      </c>
      <c r="D831" s="82">
        <f>VLOOKUP($A831,'Sheet1 - Table (1)'!$A$8:$AG$1186,COLUMN(D$7),FALSE)</f>
        <v>42643</v>
      </c>
      <c r="E831" s="124">
        <f>VLOOKUP($A831,'Sheet1 - Table (1)'!$A$8:$AG$1186,COLUMN(E$7),FALSE)</f>
        <v>0</v>
      </c>
      <c r="F831" s="80">
        <f>VLOOKUP($A831,'Sheet1 - Table (1)'!$A$8:$AG$1186,COLUMN(F$7),FALSE)</f>
        <v>0</v>
      </c>
      <c r="G831" s="80" t="str">
        <f>VLOOKUP($A831,'Sheet1 - Table (1)'!$A$8:$AG$1186,COLUMN(G$7),FALSE)</f>
        <v>Switzerland</v>
      </c>
      <c r="H831" s="80" t="str">
        <f>VLOOKUP($A831,'Sheet1 - Table (1)'!$A$8:$AG$1186,COLUMN(H$7),FALSE)</f>
        <v>JPY</v>
      </c>
      <c r="I831" s="80" t="str">
        <f>VLOOKUP($A831,'Sheet1 - Table (1)'!$A$8:$AG$1186,COLUMN(I$7),FALSE)</f>
        <v>Fonds de placement</v>
      </c>
      <c r="J831" s="80" t="str">
        <f>VLOOKUP($A831,'Sheet1 - Table (1)'!$A$8:$AG$1186,COLUMN(J$7),FALSE)</f>
        <v>Actions</v>
      </c>
      <c r="K831" s="82">
        <f>VLOOKUP($A831,'Sheet1 - Table (1)'!$A$8:$AG$1186,COLUMN(K$7),FALSE)</f>
        <v>0</v>
      </c>
      <c r="L831" s="80">
        <f>VLOOKUP($A831,'Sheet1 - Table (1)'!$A$8:$AG$1186,COLUMN(L$7),FALSE)</f>
        <v>0</v>
      </c>
      <c r="M831" s="80" t="str">
        <f>VLOOKUP($A831,'Sheet1 - Table (1)'!$A$8:$AG$1186,COLUMN(M$7),FALSE)</f>
        <v>Retained</v>
      </c>
      <c r="N831" s="80">
        <f>VLOOKUP($A831,'Sheet1 - Table (1)'!$A$8:$AG$1186,COLUMN(N$7),FALSE)</f>
        <v>0</v>
      </c>
      <c r="O831" s="80">
        <f>VLOOKUP($A831,'Sheet1 - Table (1)'!$A$8:$AG$1186,COLUMN(O$7),FALSE)</f>
        <v>0</v>
      </c>
      <c r="P831" s="80">
        <f>VLOOKUP($A831,'Sheet1 - Table (1)'!$A$8:$AG$1186,COLUMN(P$7),FALSE)</f>
        <v>0</v>
      </c>
      <c r="Q831" s="80">
        <f>VLOOKUP($A831,'Sheet1 - Table (1)'!$A$8:$AG$1186,COLUMN(Q$7),FALSE)</f>
        <v>0</v>
      </c>
      <c r="R831" s="80">
        <f>VLOOKUP($A831,'Sheet1 - Table (1)'!$A$8:$AG$1186,COLUMN(R$7),FALSE)</f>
        <v>0</v>
      </c>
      <c r="S831" s="80">
        <f>VLOOKUP($A831,'Sheet1 - Table (1)'!$A$8:$AG$1186,COLUMN(S$7),FALSE)</f>
        <v>0</v>
      </c>
      <c r="T831" s="80">
        <f>VLOOKUP($A831,'Sheet1 - Table (1)'!$A$8:$AG$1186,COLUMN(T$7),FALSE)</f>
        <v>0</v>
      </c>
      <c r="U831" s="80" t="str">
        <f t="shared" si="162"/>
        <v/>
      </c>
      <c r="V831" s="80" t="str">
        <f>VLOOKUP($A831,'Sheet1 - Table (1)'!$A$8:$AG$1186,COLUMN(V$7)+3,FALSE)</f>
        <v>CH - Uebrige Fds tradit. Anl.</v>
      </c>
      <c r="W831" s="80" t="str">
        <f>VLOOKUP(A831,'Sheet1 - Table (1)'!$A$8:$AF$10075,MATCH($W$8,'Sheet1 - Table (1)'!$10:$10,0),FALSE)</f>
        <v>Détermination des Prix Quotidien</v>
      </c>
      <c r="X831" s="80" t="str">
        <f>VLOOKUP(A831,'Sheet1 - Table (1)'!$A$8:$AAB$10075,MATCH($X$8,'Sheet1 - Table (1)'!$10:$10,0),FALSE)</f>
        <v>Optimized</v>
      </c>
      <c r="Y831" s="96" t="str">
        <f t="shared" si="164"/>
        <v>Fonds de placement</v>
      </c>
      <c r="AA831" s="96" t="s">
        <v>1823</v>
      </c>
      <c r="AB831" s="96" t="s">
        <v>2858</v>
      </c>
      <c r="AC831" s="214" t="s">
        <v>155</v>
      </c>
      <c r="AD831" s="214" t="s">
        <v>2858</v>
      </c>
      <c r="AE831" s="96" t="s">
        <v>2858</v>
      </c>
      <c r="AF831" s="246" t="s">
        <v>2858</v>
      </c>
      <c r="AI831" s="96" t="s">
        <v>155</v>
      </c>
      <c r="AJ831" s="96" t="s">
        <v>155</v>
      </c>
      <c r="AK831" s="96" t="s">
        <v>155</v>
      </c>
      <c r="AL831" s="96" t="s">
        <v>2858</v>
      </c>
      <c r="AM831" s="96" t="str">
        <f t="shared" si="161"/>
        <v>Actions étrangères</v>
      </c>
      <c r="AO831" s="96" t="s">
        <v>2858</v>
      </c>
      <c r="AP831" s="96" t="s">
        <v>2110</v>
      </c>
      <c r="AS831" s="101" t="str">
        <f t="shared" si="163"/>
        <v/>
      </c>
      <c r="BE831" s="101">
        <v>1</v>
      </c>
      <c r="BP831" s="101">
        <v>1</v>
      </c>
      <c r="BY831" s="101" t="s">
        <v>1913</v>
      </c>
      <c r="BZ831" s="101" t="s">
        <v>1805</v>
      </c>
      <c r="CA831" s="101" t="s">
        <v>70</v>
      </c>
      <c r="CB831" s="101"/>
      <c r="CC831" s="101" t="s">
        <v>70</v>
      </c>
      <c r="CD831" s="42" t="s">
        <v>4374</v>
      </c>
      <c r="CE831" s="42" t="s">
        <v>4374</v>
      </c>
      <c r="CF831" s="42" t="str">
        <f>IFERROR(VLOOKUP(Funds[[#This Row],[Code ISIN]],[1]GLOBAL!$C$1:$L$27,10,FALSE)," ")</f>
        <v xml:space="preserve"> </v>
      </c>
      <c r="CG831" s="42" t="s">
        <v>4374</v>
      </c>
      <c r="CH831" s="42" t="s">
        <v>4374</v>
      </c>
      <c r="CI831" s="42" t="s">
        <v>4374</v>
      </c>
      <c r="CJ831" s="123">
        <v>42674</v>
      </c>
      <c r="CK831" s="96" t="s">
        <v>4374</v>
      </c>
      <c r="CL831" s="246" t="str">
        <f>VLOOKUP(Funds[[#This Row],[Code ISIN]],'Sheet1 - Table (1)'!$A$10:$AF$110017,MATCH("Funds Liquidity",'Sheet1 - Table (1)'!$10:$10,0),FALSE)</f>
        <v>Jour</v>
      </c>
    </row>
    <row r="832" spans="1:93">
      <c r="A832" s="80" t="s">
        <v>1886</v>
      </c>
      <c r="B832" s="305">
        <f>IF(ISERROR(VALUE(VLOOKUP($A832,'Sheet1 - Table (1)'!$A$8:$AG$1186,COLUMN(B$7),FALSE))),VLOOKUP(A832,TK_MANQUANTS,2,FALSE),IF(VALUE(VLOOKUP($A832,'Sheet1 - Table (1)'!$A$8:$AG$1186,COLUMN(B$7),FALSE))=0,VLOOKUP(A832,TK_MANQUANTS,2,FALSE),VALUE(VLOOKUP($A832,'Sheet1 - Table (1)'!$A$8:$AG$1186,COLUMN(B$7),FALSE))))</f>
        <v>11704483</v>
      </c>
      <c r="C832" s="80" t="str">
        <f>VLOOKUP($A832,'Sheet1 - Table (1)'!$A$8:$AG$1186,COLUMN(C$7),FALSE)</f>
        <v>Swisscanto (CH) IEF Pacific ex Japan NT CHF</v>
      </c>
      <c r="D832" s="82">
        <f>VLOOKUP($A832,'Sheet1 - Table (1)'!$A$8:$AG$1186,COLUMN(D$7),FALSE)</f>
        <v>44196</v>
      </c>
      <c r="E832" s="124">
        <f>VLOOKUP($A832,'Sheet1 - Table (1)'!$A$8:$AG$1186,COLUMN(E$7),FALSE)</f>
        <v>0</v>
      </c>
      <c r="F832" s="80">
        <f>VLOOKUP($A832,'Sheet1 - Table (1)'!$A$8:$AG$1186,COLUMN(F$7),FALSE)</f>
        <v>0</v>
      </c>
      <c r="G832" s="80" t="str">
        <f>VLOOKUP($A832,'Sheet1 - Table (1)'!$A$8:$AG$1186,COLUMN(G$7),FALSE)</f>
        <v>Switzerland</v>
      </c>
      <c r="H832" s="80" t="str">
        <f>VLOOKUP($A832,'Sheet1 - Table (1)'!$A$8:$AG$1186,COLUMN(H$7),FALSE)</f>
        <v>CHF</v>
      </c>
      <c r="I832" s="80" t="str">
        <f>VLOOKUP($A832,'Sheet1 - Table (1)'!$A$8:$AG$1186,COLUMN(I$7),FALSE)</f>
        <v>Fonds de placement</v>
      </c>
      <c r="J832" s="80" t="str">
        <f>VLOOKUP($A832,'Sheet1 - Table (1)'!$A$8:$AG$1186,COLUMN(J$7),FALSE)</f>
        <v>Actions</v>
      </c>
      <c r="K832" s="82">
        <f>VLOOKUP($A832,'Sheet1 - Table (1)'!$A$8:$AG$1186,COLUMN(K$7),FALSE)</f>
        <v>44255</v>
      </c>
      <c r="L832" s="80">
        <f>VLOOKUP($A832,'Sheet1 - Table (1)'!$A$8:$AG$1186,COLUMN(L$7),FALSE)</f>
        <v>345.65061789999999</v>
      </c>
      <c r="M832" s="80" t="str">
        <f>VLOOKUP($A832,'Sheet1 - Table (1)'!$A$8:$AG$1186,COLUMN(M$7),FALSE)</f>
        <v>Retained</v>
      </c>
      <c r="N832" s="80">
        <f>VLOOKUP($A832,'Sheet1 - Table (1)'!$A$8:$AG$1186,COLUMN(N$7),FALSE)</f>
        <v>0</v>
      </c>
      <c r="O832" s="80">
        <f>VLOOKUP($A832,'Sheet1 - Table (1)'!$A$8:$AG$1186,COLUMN(O$7),FALSE)</f>
        <v>0</v>
      </c>
      <c r="P832" s="80">
        <f>VLOOKUP($A832,'Sheet1 - Table (1)'!$A$8:$AG$1186,COLUMN(P$7),FALSE)</f>
        <v>0</v>
      </c>
      <c r="Q832" s="80">
        <f>VLOOKUP($A832,'Sheet1 - Table (1)'!$A$8:$AG$1186,COLUMN(Q$7),FALSE)</f>
        <v>0</v>
      </c>
      <c r="R832" s="80">
        <f>VLOOKUP($A832,'Sheet1 - Table (1)'!$A$8:$AG$1186,COLUMN(R$7),FALSE)</f>
        <v>0</v>
      </c>
      <c r="S832" s="80" t="b">
        <f>VLOOKUP($A832,'Sheet1 - Table (1)'!$A$8:$AG$1186,COLUMN(S$7),FALSE)</f>
        <v>1</v>
      </c>
      <c r="T832" s="80">
        <f>VLOOKUP($A832,'Sheet1 - Table (1)'!$A$8:$AG$1186,COLUMN(T$7),FALSE)</f>
        <v>0</v>
      </c>
      <c r="U832" s="80" t="str">
        <f t="shared" si="162"/>
        <v>GE</v>
      </c>
      <c r="V832" s="80" t="str">
        <f>VLOOKUP($A832,'Sheet1 - Table (1)'!$A$8:$AG$1186,COLUMN(V$7)+3,FALSE)</f>
        <v>CH - Uebrige Fds tradit. Anl.</v>
      </c>
      <c r="W832" s="80" t="str">
        <f>VLOOKUP(A832,'Sheet1 - Table (1)'!$A$8:$AF$10075,MATCH($W$8,'Sheet1 - Table (1)'!$10:$10,0),FALSE)</f>
        <v>Détermination des Prix Quotidien</v>
      </c>
      <c r="X832" s="80" t="str">
        <f>VLOOKUP(A832,'Sheet1 - Table (1)'!$A$8:$AAB$10075,MATCH($X$8,'Sheet1 - Table (1)'!$10:$10,0),FALSE)</f>
        <v>Optimized</v>
      </c>
      <c r="Y832" s="96" t="str">
        <f t="shared" si="164"/>
        <v>Fonds de placement</v>
      </c>
      <c r="AA832" s="96" t="s">
        <v>1823</v>
      </c>
      <c r="AB832" s="96" t="s">
        <v>2858</v>
      </c>
      <c r="AC832" s="214" t="s">
        <v>155</v>
      </c>
      <c r="AD832" s="214" t="s">
        <v>2858</v>
      </c>
      <c r="AE832" s="96" t="s">
        <v>2858</v>
      </c>
      <c r="AF832" s="246" t="s">
        <v>2858</v>
      </c>
      <c r="AI832" s="96" t="s">
        <v>155</v>
      </c>
      <c r="AJ832" s="96" t="s">
        <v>155</v>
      </c>
      <c r="AK832" s="96" t="s">
        <v>155</v>
      </c>
      <c r="AL832" s="96" t="s">
        <v>2858</v>
      </c>
      <c r="AM832" s="96" t="str">
        <f t="shared" si="161"/>
        <v>Actions étrangères</v>
      </c>
      <c r="AO832" s="96" t="s">
        <v>2858</v>
      </c>
      <c r="AP832" s="96" t="s">
        <v>5154</v>
      </c>
      <c r="AS832" s="101" t="str">
        <f t="shared" si="163"/>
        <v/>
      </c>
      <c r="BD832" s="220">
        <f ca="1">VLOOKUP("NDDUPXJ INDEX",indice!$A$1:$AV$3072,MATCH(BD$8,indice!$A$1:$AV$1,0),FALSE)</f>
        <v>0.59739049394221799</v>
      </c>
      <c r="BF832" s="220">
        <f ca="1">VLOOKUP("NDDUPXJ INDEX",indice!$A$1:$AV$3072,MATCH(BF$8,indice!$A$1:$AV$1,0),FALSE)</f>
        <v>9.4128611369990664E-2</v>
      </c>
      <c r="BG832" s="220">
        <f ca="1">VLOOKUP("NDDUPXJ INDEX",indice!$A$1:$AV$3072,MATCH(BG$8,indice!$A$1:$AV$1,0),FALSE)</f>
        <v>2.2056539297918606E-2</v>
      </c>
      <c r="BH832" s="220">
        <f ca="1">VLOOKUP("NDDUPXJ INDEX",indice!$A$1:$AV$3072,MATCH(BH$8,indice!$A$1:$AV$1,0),FALSE)</f>
        <v>0.2864243553898726</v>
      </c>
      <c r="BQ832" s="220">
        <f>VLOOKUP("NDDUPXJ INDEX",indice!$A$1:$AV$3072,MATCH(BQ$8,indice!$A$1:$AV$1,0),FALSE)</f>
        <v>1</v>
      </c>
      <c r="BT832" s="101">
        <v>8.0000000000000004E-4</v>
      </c>
      <c r="BU832" s="101">
        <v>8.0000000000000004E-4</v>
      </c>
      <c r="BY832" s="101" t="s">
        <v>1914</v>
      </c>
      <c r="BZ832" s="101" t="s">
        <v>1805</v>
      </c>
      <c r="CA832" s="101" t="s">
        <v>4050</v>
      </c>
      <c r="CB832" s="122" t="s">
        <v>3823</v>
      </c>
      <c r="CC832" s="101" t="s">
        <v>4312</v>
      </c>
      <c r="CD832" s="42" t="s">
        <v>4374</v>
      </c>
      <c r="CE832" s="42" t="s">
        <v>4374</v>
      </c>
      <c r="CF832" s="42" t="str">
        <f>IFERROR(VLOOKUP(Funds[[#This Row],[Code ISIN]],[1]GLOBAL!$C$1:$L$27,10,FALSE)," ")</f>
        <v xml:space="preserve"> </v>
      </c>
      <c r="CG832" s="42" t="s">
        <v>4374</v>
      </c>
      <c r="CH832" s="42" t="s">
        <v>1633</v>
      </c>
      <c r="CI832" s="42" t="s">
        <v>4374</v>
      </c>
      <c r="CJ832" s="123" t="s">
        <v>5131</v>
      </c>
      <c r="CK832" s="96" t="s">
        <v>4374</v>
      </c>
      <c r="CL832" s="246" t="str">
        <f>VLOOKUP(Funds[[#This Row],[Code ISIN]],'Sheet1 - Table (1)'!$A$10:$AF$110017,MATCH("Funds Liquidity",'Sheet1 - Table (1)'!$10:$10,0),FALSE)</f>
        <v>Jour</v>
      </c>
    </row>
    <row r="833" spans="1:91">
      <c r="A833" s="80" t="s">
        <v>2578</v>
      </c>
      <c r="B833" s="305">
        <f>IF(ISERROR(VALUE(VLOOKUP($A833,'Sheet1 - Table (1)'!$A$8:$AG$1186,COLUMN(B$7),FALSE))),VLOOKUP(A833,TK_MANQUANTS,2,FALSE),IF(VALUE(VLOOKUP($A833,'Sheet1 - Table (1)'!$A$8:$AG$1186,COLUMN(B$7),FALSE))=0,VLOOKUP(A833,TK_MANQUANTS,2,FALSE),VALUE(VLOOKUP($A833,'Sheet1 - Table (1)'!$A$8:$AG$1186,COLUMN(B$7),FALSE))))</f>
        <v>32729210</v>
      </c>
      <c r="C833" s="80" t="str">
        <f>VLOOKUP($A833,'Sheet1 - Table (1)'!$A$8:$AG$1186,COLUMN(C$7),FALSE)</f>
        <v>CSIF (Lux) Equity Pacific ex Japan FB USD</v>
      </c>
      <c r="D833" s="82">
        <f>VLOOKUP($A833,'Sheet1 - Table (1)'!$A$8:$AG$1186,COLUMN(D$7),FALSE)</f>
        <v>43830</v>
      </c>
      <c r="E833" s="124">
        <f>VLOOKUP($A833,'Sheet1 - Table (1)'!$A$8:$AG$1186,COLUMN(E$7),FALSE)</f>
        <v>0.22</v>
      </c>
      <c r="F833" s="80" t="b">
        <f>VLOOKUP($A833,'Sheet1 - Table (1)'!$A$8:$AG$1186,COLUMN(F$7),FALSE)</f>
        <v>1</v>
      </c>
      <c r="G833" s="80" t="str">
        <f>VLOOKUP($A833,'Sheet1 - Table (1)'!$A$8:$AG$1186,COLUMN(G$7),FALSE)</f>
        <v>Luxembourg</v>
      </c>
      <c r="H833" s="80" t="str">
        <f>VLOOKUP($A833,'Sheet1 - Table (1)'!$A$8:$AG$1186,COLUMN(H$7),FALSE)</f>
        <v>USD</v>
      </c>
      <c r="I833" s="80" t="str">
        <f>VLOOKUP($A833,'Sheet1 - Table (1)'!$A$8:$AG$1186,COLUMN(I$7),FALSE)</f>
        <v>Fonds de placement</v>
      </c>
      <c r="J833" s="80" t="str">
        <f>VLOOKUP($A833,'Sheet1 - Table (1)'!$A$8:$AG$1186,COLUMN(J$7),FALSE)</f>
        <v>Actions</v>
      </c>
      <c r="K833" s="82">
        <f>VLOOKUP($A833,'Sheet1 - Table (1)'!$A$8:$AG$1186,COLUMN(K$7),FALSE)</f>
        <v>44255</v>
      </c>
      <c r="L833" s="80">
        <f>VLOOKUP($A833,'Sheet1 - Table (1)'!$A$8:$AG$1186,COLUMN(L$7),FALSE)</f>
        <v>49.750393500000001</v>
      </c>
      <c r="M833" s="80" t="str">
        <f>VLOOKUP($A833,'Sheet1 - Table (1)'!$A$8:$AG$1186,COLUMN(M$7),FALSE)</f>
        <v>Retained</v>
      </c>
      <c r="N833" s="80">
        <f>VLOOKUP($A833,'Sheet1 - Table (1)'!$A$8:$AG$1186,COLUMN(N$7),FALSE)</f>
        <v>0</v>
      </c>
      <c r="O833" s="80" t="b">
        <f>VLOOKUP($A833,'Sheet1 - Table (1)'!$A$8:$AG$1186,COLUMN(O$7),FALSE)</f>
        <v>1</v>
      </c>
      <c r="P833" s="80" t="b">
        <f>VLOOKUP($A833,'Sheet1 - Table (1)'!$A$8:$AG$1186,COLUMN(P$7),FALSE)</f>
        <v>1</v>
      </c>
      <c r="Q833" s="80" t="b">
        <f>VLOOKUP($A833,'Sheet1 - Table (1)'!$A$8:$AG$1186,COLUMN(Q$7),FALSE)</f>
        <v>1</v>
      </c>
      <c r="R833" s="80" t="b">
        <f>VLOOKUP($A833,'Sheet1 - Table (1)'!$A$8:$AG$1186,COLUMN(R$7),FALSE)</f>
        <v>1</v>
      </c>
      <c r="S833" s="80" t="b">
        <f>VLOOKUP($A833,'Sheet1 - Table (1)'!$A$8:$AG$1186,COLUMN(S$7),FALSE)</f>
        <v>1</v>
      </c>
      <c r="T833" s="80" t="b">
        <f>VLOOKUP($A833,'Sheet1 - Table (1)'!$A$8:$AG$1186,COLUMN(T$7),FALSE)</f>
        <v>1</v>
      </c>
      <c r="U833" s="80" t="str">
        <f t="shared" si="162"/>
        <v>FR-IT-NE-SP-GE-UK</v>
      </c>
      <c r="V833" s="80" t="str">
        <f>VLOOKUP($A833,'Sheet1 - Table (1)'!$A$8:$AG$1186,COLUMN(V$7)+3,FALSE)</f>
        <v>LU - SICAV - Parte 1</v>
      </c>
      <c r="W833" s="80" t="str">
        <f>VLOOKUP(A833,'Sheet1 - Table (1)'!$A$8:$AF$10075,MATCH($W$8,'Sheet1 - Table (1)'!$10:$10,0),FALSE)</f>
        <v>Détermination des Prix Quotidien</v>
      </c>
      <c r="X833" s="80" t="str">
        <f>VLOOKUP(A833,'Sheet1 - Table (1)'!$A$8:$AAB$10075,MATCH($X$8,'Sheet1 - Table (1)'!$10:$10,0),FALSE)</f>
        <v>Optimized</v>
      </c>
      <c r="Y833" s="96" t="str">
        <f t="shared" si="164"/>
        <v>Fonds de placement</v>
      </c>
      <c r="AA833" s="96" t="s">
        <v>1823</v>
      </c>
      <c r="AB833" s="96" t="s">
        <v>2858</v>
      </c>
      <c r="AC833" s="214" t="s">
        <v>155</v>
      </c>
      <c r="AD833" s="214" t="s">
        <v>2858</v>
      </c>
      <c r="AE833" s="96" t="s">
        <v>2858</v>
      </c>
      <c r="AF833" s="246" t="s">
        <v>2858</v>
      </c>
      <c r="AI833" s="96" t="s">
        <v>155</v>
      </c>
      <c r="AJ833" s="96" t="s">
        <v>155</v>
      </c>
      <c r="AK833" s="96" t="s">
        <v>155</v>
      </c>
      <c r="AL833" s="96" t="s">
        <v>2858</v>
      </c>
      <c r="AM833" s="96" t="str">
        <f t="shared" si="161"/>
        <v>Actions étrangères</v>
      </c>
      <c r="AO833" s="96" t="s">
        <v>2858</v>
      </c>
      <c r="AP833" s="96" t="s">
        <v>5154</v>
      </c>
      <c r="AS833" s="101" t="str">
        <f t="shared" si="163"/>
        <v/>
      </c>
      <c r="BD833" s="220">
        <f ca="1">VLOOKUP($CC833,indice!$A$1:$AV$3072,MATCH(BD$8,indice!$A$1:$AV$1,0),FALSE)</f>
        <v>0.59739049394221799</v>
      </c>
      <c r="BF833" s="220">
        <f ca="1">VLOOKUP($CC833,indice!$A$1:$AV$3072,MATCH(BF$8,indice!$A$1:$AV$1,0),FALSE)</f>
        <v>9.4128611369990664E-2</v>
      </c>
      <c r="BG833" s="220">
        <f ca="1">VLOOKUP($CC833,indice!$A$1:$AV$3072,MATCH(BG$8,indice!$A$1:$AV$1,0),FALSE)</f>
        <v>2.2056539297918606E-2</v>
      </c>
      <c r="BH833" s="220">
        <f ca="1">VLOOKUP($CC833,indice!$A$1:$AV$3072,MATCH(BH$8,indice!$A$1:$AV$1,0),FALSE)</f>
        <v>0.2864243553898726</v>
      </c>
      <c r="BQ833" s="220">
        <f>VLOOKUP($CC833,indice!$A$1:$AV$3072,MATCH(BQ$8,indice!$A$1:$AV$1,0),FALSE)</f>
        <v>1</v>
      </c>
      <c r="BT833" s="101">
        <v>5.9999999999999995E-4</v>
      </c>
      <c r="BU833" s="101">
        <v>5.9999999999999995E-4</v>
      </c>
      <c r="BY833" s="101" t="s">
        <v>1914</v>
      </c>
      <c r="BZ833" s="101" t="s">
        <v>1805</v>
      </c>
      <c r="CA833" s="101" t="s">
        <v>4050</v>
      </c>
      <c r="CB833" s="122" t="s">
        <v>3824</v>
      </c>
      <c r="CC833" s="101" t="s">
        <v>4017</v>
      </c>
      <c r="CD833" s="42" t="s">
        <v>4374</v>
      </c>
      <c r="CE833" s="42" t="s">
        <v>4374</v>
      </c>
      <c r="CF833" s="42" t="str">
        <f>IFERROR(VLOOKUP(Funds[[#This Row],[Code ISIN]],[1]GLOBAL!$C$1:$L$27,10,FALSE)," ")</f>
        <v xml:space="preserve"> </v>
      </c>
      <c r="CG833" s="42" t="s">
        <v>4374</v>
      </c>
      <c r="CH833" s="42" t="s">
        <v>1633</v>
      </c>
      <c r="CI833" s="42" t="s">
        <v>4374</v>
      </c>
      <c r="CJ833" s="123" t="s">
        <v>5131</v>
      </c>
      <c r="CK833" s="96" t="s">
        <v>4374</v>
      </c>
      <c r="CL833" s="246" t="str">
        <f>VLOOKUP(Funds[[#This Row],[Code ISIN]],'Sheet1 - Table (1)'!$A$10:$AF$110017,MATCH("Funds Liquidity",'Sheet1 - Table (1)'!$10:$10,0),FALSE)</f>
        <v>Jour</v>
      </c>
    </row>
    <row r="834" spans="1:91">
      <c r="A834" s="80" t="s">
        <v>1589</v>
      </c>
      <c r="B834" s="305">
        <f>IF(ISERROR(VALUE(VLOOKUP($A834,'Sheet1 - Table (1)'!$A$8:$AG$1186,COLUMN(B$7),FALSE))),VLOOKUP(A834,TK_MANQUANTS,2,FALSE),IF(VALUE(VLOOKUP($A834,'Sheet1 - Table (1)'!$A$8:$AG$1186,COLUMN(B$7),FALSE))=0,VLOOKUP(A834,TK_MANQUANTS,2,FALSE),VALUE(VLOOKUP($A834,'Sheet1 - Table (1)'!$A$8:$AG$1186,COLUMN(B$7),FALSE))))</f>
        <v>1815507</v>
      </c>
      <c r="C834" s="80" t="str">
        <f>VLOOKUP($A834,'Sheet1 - Table (1)'!$A$8:$AG$1186,COLUMN(C$7),FALSE)</f>
        <v>Pictet-Pacific Ex Japan Index-I USD</v>
      </c>
      <c r="D834" s="82">
        <f>VLOOKUP($A834,'Sheet1 - Table (1)'!$A$8:$AG$1186,COLUMN(D$7),FALSE)</f>
        <v>44104</v>
      </c>
      <c r="E834" s="124">
        <f>VLOOKUP($A834,'Sheet1 - Table (1)'!$A$8:$AG$1186,COLUMN(E$7),FALSE)</f>
        <v>0.31806000000000001</v>
      </c>
      <c r="F834" s="80" t="b">
        <f>VLOOKUP($A834,'Sheet1 - Table (1)'!$A$8:$AG$1186,COLUMN(F$7),FALSE)</f>
        <v>1</v>
      </c>
      <c r="G834" s="80" t="str">
        <f>VLOOKUP($A834,'Sheet1 - Table (1)'!$A$8:$AG$1186,COLUMN(G$7),FALSE)</f>
        <v>Luxembourg</v>
      </c>
      <c r="H834" s="80" t="str">
        <f>VLOOKUP($A834,'Sheet1 - Table (1)'!$A$8:$AG$1186,COLUMN(H$7),FALSE)</f>
        <v>USD</v>
      </c>
      <c r="I834" s="80" t="str">
        <f>VLOOKUP($A834,'Sheet1 - Table (1)'!$A$8:$AG$1186,COLUMN(I$7),FALSE)</f>
        <v>Fonds de placement</v>
      </c>
      <c r="J834" s="80" t="str">
        <f>VLOOKUP($A834,'Sheet1 - Table (1)'!$A$8:$AG$1186,COLUMN(J$7),FALSE)</f>
        <v>Actions</v>
      </c>
      <c r="K834" s="82">
        <f>VLOOKUP($A834,'Sheet1 - Table (1)'!$A$8:$AG$1186,COLUMN(K$7),FALSE)</f>
        <v>44255</v>
      </c>
      <c r="L834" s="80">
        <f>VLOOKUP($A834,'Sheet1 - Table (1)'!$A$8:$AG$1186,COLUMN(L$7),FALSE)</f>
        <v>270.17894610000002</v>
      </c>
      <c r="M834" s="80" t="str">
        <f>VLOOKUP($A834,'Sheet1 - Table (1)'!$A$8:$AG$1186,COLUMN(M$7),FALSE)</f>
        <v>Retained</v>
      </c>
      <c r="N834" s="80" t="b">
        <f>VLOOKUP($A834,'Sheet1 - Table (1)'!$A$8:$AG$1186,COLUMN(N$7),FALSE)</f>
        <v>1</v>
      </c>
      <c r="O834" s="80" t="b">
        <f>VLOOKUP($A834,'Sheet1 - Table (1)'!$A$8:$AG$1186,COLUMN(O$7),FALSE)</f>
        <v>1</v>
      </c>
      <c r="P834" s="80" t="b">
        <f>VLOOKUP($A834,'Sheet1 - Table (1)'!$A$8:$AG$1186,COLUMN(P$7),FALSE)</f>
        <v>1</v>
      </c>
      <c r="Q834" s="80" t="b">
        <f>VLOOKUP($A834,'Sheet1 - Table (1)'!$A$8:$AG$1186,COLUMN(Q$7),FALSE)</f>
        <v>1</v>
      </c>
      <c r="R834" s="80" t="b">
        <f>VLOOKUP($A834,'Sheet1 - Table (1)'!$A$8:$AG$1186,COLUMN(R$7),FALSE)</f>
        <v>1</v>
      </c>
      <c r="S834" s="80" t="b">
        <f>VLOOKUP($A834,'Sheet1 - Table (1)'!$A$8:$AG$1186,COLUMN(S$7),FALSE)</f>
        <v>1</v>
      </c>
      <c r="T834" s="80" t="b">
        <f>VLOOKUP($A834,'Sheet1 - Table (1)'!$A$8:$AG$1186,COLUMN(T$7),FALSE)</f>
        <v>1</v>
      </c>
      <c r="U834" s="80" t="str">
        <f t="shared" si="162"/>
        <v>BE-FR-IT-NE-SP-GE-UK</v>
      </c>
      <c r="V834" s="80" t="str">
        <f>VLOOKUP($A834,'Sheet1 - Table (1)'!$A$8:$AG$1186,COLUMN(V$7)+3,FALSE)</f>
        <v>LU - SICAV - Parte 1</v>
      </c>
      <c r="W834" s="80" t="str">
        <f>VLOOKUP(A834,'Sheet1 - Table (1)'!$A$8:$AF$10075,MATCH($W$8,'Sheet1 - Table (1)'!$10:$10,0),FALSE)</f>
        <v>Détermination des Prix Quotidien</v>
      </c>
      <c r="X834" s="80" t="str">
        <f>VLOOKUP(A834,'Sheet1 - Table (1)'!$A$8:$AAB$10075,MATCH($X$8,'Sheet1 - Table (1)'!$10:$10,0),FALSE)</f>
        <v>Full</v>
      </c>
      <c r="Y834" s="96" t="str">
        <f t="shared" si="164"/>
        <v>Fonds de placement</v>
      </c>
      <c r="AA834" s="96" t="s">
        <v>1823</v>
      </c>
      <c r="AB834" s="96" t="s">
        <v>2858</v>
      </c>
      <c r="AC834" s="214" t="s">
        <v>155</v>
      </c>
      <c r="AD834" s="214" t="s">
        <v>2858</v>
      </c>
      <c r="AE834" s="96" t="s">
        <v>2858</v>
      </c>
      <c r="AF834" s="246" t="s">
        <v>2858</v>
      </c>
      <c r="AI834" s="96" t="s">
        <v>155</v>
      </c>
      <c r="AJ834" s="96" t="s">
        <v>155</v>
      </c>
      <c r="AK834" s="96" t="s">
        <v>155</v>
      </c>
      <c r="AL834" s="96" t="s">
        <v>2858</v>
      </c>
      <c r="AM834" s="96" t="str">
        <f t="shared" si="161"/>
        <v>Actions étrangères</v>
      </c>
      <c r="AO834" s="96" t="s">
        <v>2858</v>
      </c>
      <c r="AP834" s="96" t="s">
        <v>5154</v>
      </c>
      <c r="AS834" s="101" t="str">
        <f t="shared" si="163"/>
        <v/>
      </c>
      <c r="BB834" s="101">
        <v>1</v>
      </c>
      <c r="BQ834" s="101">
        <v>1</v>
      </c>
      <c r="CA834" s="101" t="s">
        <v>70</v>
      </c>
      <c r="CB834" s="101"/>
      <c r="CC834" s="101" t="s">
        <v>70</v>
      </c>
      <c r="CD834" s="42" t="s">
        <v>4374</v>
      </c>
      <c r="CE834" s="42" t="s">
        <v>4374</v>
      </c>
      <c r="CF834" s="42" t="str">
        <f>IFERROR(VLOOKUP(Funds[[#This Row],[Code ISIN]],[1]GLOBAL!$C$1:$L$27,10,FALSE)," ")</f>
        <v xml:space="preserve"> </v>
      </c>
      <c r="CG834" s="42" t="s">
        <v>4374</v>
      </c>
      <c r="CH834" s="42" t="s">
        <v>4374</v>
      </c>
      <c r="CI834" s="42" t="s">
        <v>4374</v>
      </c>
      <c r="CJ834" s="123"/>
      <c r="CK834" s="96" t="s">
        <v>4374</v>
      </c>
      <c r="CL834" s="246" t="str">
        <f>VLOOKUP(Funds[[#This Row],[Code ISIN]],'Sheet1 - Table (1)'!$A$10:$AF$110017,MATCH("Funds Liquidity",'Sheet1 - Table (1)'!$10:$10,0),FALSE)</f>
        <v>Jour</v>
      </c>
    </row>
    <row r="835" spans="1:91">
      <c r="A835" s="80" t="s">
        <v>243</v>
      </c>
      <c r="B835" s="305">
        <f>IF(ISERROR(VALUE(VLOOKUP($A835,'Sheet1 - Table (1)'!$A$8:$AG$1186,COLUMN(B$7),FALSE))),VLOOKUP(A835,TK_MANQUANTS,2,FALSE),IF(VALUE(VLOOKUP($A835,'Sheet1 - Table (1)'!$A$8:$AG$1186,COLUMN(B$7),FALSE))=0,VLOOKUP(A835,TK_MANQUANTS,2,FALSE),VALUE(VLOOKUP($A835,'Sheet1 - Table (1)'!$A$8:$AG$1186,COLUMN(B$7),FALSE))))</f>
        <v>2090972</v>
      </c>
      <c r="C835" s="80" t="str">
        <f>VLOOKUP($A835,'Sheet1 - Table (1)'!$A$8:$AG$1186,COLUMN(C$7),FALSE)</f>
        <v>BNPP Euro Short Term Bond Opportunities Cap C</v>
      </c>
      <c r="D835" s="82">
        <f>VLOOKUP($A835,'Sheet1 - Table (1)'!$A$8:$AG$1186,COLUMN(D$7),FALSE)</f>
        <v>44135</v>
      </c>
      <c r="E835" s="124">
        <f>VLOOKUP($A835,'Sheet1 - Table (1)'!$A$8:$AG$1186,COLUMN(E$7),FALSE)</f>
        <v>0.83</v>
      </c>
      <c r="F835" s="80" t="b">
        <f>VLOOKUP($A835,'Sheet1 - Table (1)'!$A$8:$AG$1186,COLUMN(F$7),FALSE)</f>
        <v>1</v>
      </c>
      <c r="G835" s="80" t="str">
        <f>VLOOKUP($A835,'Sheet1 - Table (1)'!$A$8:$AG$1186,COLUMN(G$7),FALSE)</f>
        <v>Luxembourg</v>
      </c>
      <c r="H835" s="80" t="str">
        <f>VLOOKUP($A835,'Sheet1 - Table (1)'!$A$8:$AG$1186,COLUMN(H$7),FALSE)</f>
        <v>EUR</v>
      </c>
      <c r="I835" s="80" t="str">
        <f>VLOOKUP($A835,'Sheet1 - Table (1)'!$A$8:$AG$1186,COLUMN(I$7),FALSE)</f>
        <v>Fonds de placement</v>
      </c>
      <c r="J835" s="80" t="str">
        <f>VLOOKUP($A835,'Sheet1 - Table (1)'!$A$8:$AG$1186,COLUMN(J$7),FALSE)</f>
        <v>Obligation</v>
      </c>
      <c r="K835" s="82">
        <f>VLOOKUP($A835,'Sheet1 - Table (1)'!$A$8:$AG$1186,COLUMN(K$7),FALSE)</f>
        <v>44255</v>
      </c>
      <c r="L835" s="80">
        <f>VLOOKUP($A835,'Sheet1 - Table (1)'!$A$8:$AG$1186,COLUMN(L$7),FALSE)</f>
        <v>219.88559889999999</v>
      </c>
      <c r="M835" s="80" t="str">
        <f>VLOOKUP($A835,'Sheet1 - Table (1)'!$A$8:$AG$1186,COLUMN(M$7),FALSE)</f>
        <v>Retained</v>
      </c>
      <c r="N835" s="80" t="b">
        <f>VLOOKUP($A835,'Sheet1 - Table (1)'!$A$8:$AG$1186,COLUMN(N$7),FALSE)</f>
        <v>1</v>
      </c>
      <c r="O835" s="80" t="b">
        <f>VLOOKUP($A835,'Sheet1 - Table (1)'!$A$8:$AG$1186,COLUMN(O$7),FALSE)</f>
        <v>1</v>
      </c>
      <c r="P835" s="80" t="b">
        <f>VLOOKUP($A835,'Sheet1 - Table (1)'!$A$8:$AG$1186,COLUMN(P$7),FALSE)</f>
        <v>1</v>
      </c>
      <c r="Q835" s="80">
        <f>VLOOKUP($A835,'Sheet1 - Table (1)'!$A$8:$AG$1186,COLUMN(Q$7),FALSE)</f>
        <v>0</v>
      </c>
      <c r="R835" s="80" t="b">
        <f>VLOOKUP($A835,'Sheet1 - Table (1)'!$A$8:$AG$1186,COLUMN(R$7),FALSE)</f>
        <v>1</v>
      </c>
      <c r="S835" s="80">
        <f>VLOOKUP($A835,'Sheet1 - Table (1)'!$A$8:$AG$1186,COLUMN(S$7),FALSE)</f>
        <v>0</v>
      </c>
      <c r="T835" s="80" t="b">
        <f>VLOOKUP($A835,'Sheet1 - Table (1)'!$A$8:$AG$1186,COLUMN(T$7),FALSE)</f>
        <v>1</v>
      </c>
      <c r="U835" s="80" t="str">
        <f t="shared" si="162"/>
        <v>BE-FR-IT-SP-UK</v>
      </c>
      <c r="V835" s="80" t="str">
        <f>VLOOKUP($A835,'Sheet1 - Table (1)'!$A$8:$AG$1186,COLUMN(V$7)+3,FALSE)</f>
        <v>LU - SICAV - Parte 1</v>
      </c>
      <c r="W835" s="80" t="str">
        <f>VLOOKUP(A835,'Sheet1 - Table (1)'!$A$8:$AF$10075,MATCH($W$8,'Sheet1 - Table (1)'!$10:$10,0),FALSE)</f>
        <v>Détermination des Prix Quotidien</v>
      </c>
      <c r="X835" s="80">
        <f>VLOOKUP(A835,'Sheet1 - Table (1)'!$A$8:$AAB$10075,MATCH($X$8,'Sheet1 - Table (1)'!$10:$10,0),FALSE)</f>
        <v>0</v>
      </c>
      <c r="Y835" s="96" t="str">
        <f t="shared" si="164"/>
        <v>Fonds de placement</v>
      </c>
      <c r="AA835" s="96" t="s">
        <v>1823</v>
      </c>
      <c r="AB835" s="96" t="s">
        <v>2481</v>
      </c>
      <c r="AC835" s="214" t="s">
        <v>140</v>
      </c>
      <c r="AD835" s="214" t="s">
        <v>2481</v>
      </c>
      <c r="AE835" s="96" t="s">
        <v>2542</v>
      </c>
      <c r="AF835" s="246" t="s">
        <v>2481</v>
      </c>
      <c r="AI835" s="96" t="s">
        <v>381</v>
      </c>
      <c r="AJ835" s="96" t="s">
        <v>140</v>
      </c>
      <c r="AK835" s="96" t="s">
        <v>140</v>
      </c>
      <c r="AL835" s="96" t="s">
        <v>2481</v>
      </c>
      <c r="AM835" s="96" t="str">
        <f t="shared" si="161"/>
        <v>Obligations étrangères</v>
      </c>
      <c r="AO835" s="96" t="s">
        <v>2481</v>
      </c>
      <c r="AP835" s="96" t="s">
        <v>75</v>
      </c>
      <c r="AQ835" s="96">
        <v>1.83</v>
      </c>
      <c r="AR835" s="101">
        <v>-2.5999999999999999E-3</v>
      </c>
      <c r="AS835" s="101">
        <f t="shared" si="163"/>
        <v>-1.09E-2</v>
      </c>
      <c r="AT835" s="101">
        <v>0.3427</v>
      </c>
      <c r="AU835" s="101">
        <v>0.11600000000000001</v>
      </c>
      <c r="AV835" s="101">
        <v>0.46060000000000001</v>
      </c>
      <c r="AW835" s="101">
        <v>8.0699999999999994E-2</v>
      </c>
      <c r="AY835" s="101">
        <v>1</v>
      </c>
      <c r="BK835" s="101">
        <v>1</v>
      </c>
      <c r="BV835" s="101">
        <v>0.84199999999999997</v>
      </c>
      <c r="BW835" s="101">
        <v>0.158</v>
      </c>
      <c r="BY835" s="101" t="s">
        <v>2088</v>
      </c>
      <c r="BZ835" s="101" t="str">
        <f>IF(AJ835="Obligations",AP835&amp;" "&amp;AI835&amp;" "&amp;IF(AI835="High Yield",IF(AQ835&lt;2.5,"SHORT",IF(AQ835&gt;4,"LONG","MID")),IF(AQ835&lt;3.5,"SHORT",IF(AQ835&gt;8,"LONG","MID"))),"")</f>
        <v>Courbe EUR Aggregate SHORT</v>
      </c>
      <c r="CA835" s="101" t="s">
        <v>70</v>
      </c>
      <c r="CB835" s="101"/>
      <c r="CC835" s="101" t="s">
        <v>70</v>
      </c>
      <c r="CD835" s="42" t="s">
        <v>4374</v>
      </c>
      <c r="CE835" s="42" t="s">
        <v>4374</v>
      </c>
      <c r="CF835" s="42" t="str">
        <f>IFERROR(VLOOKUP(Funds[[#This Row],[Code ISIN]],[1]GLOBAL!$C$1:$L$27,10,FALSE)," ")</f>
        <v xml:space="preserve"> </v>
      </c>
      <c r="CG835" s="42" t="s">
        <v>4374</v>
      </c>
      <c r="CH835" s="42" t="s">
        <v>4374</v>
      </c>
      <c r="CI835" s="42" t="s">
        <v>4374</v>
      </c>
      <c r="CJ835" s="123">
        <v>43039</v>
      </c>
      <c r="CK835" s="96" t="s">
        <v>4374</v>
      </c>
      <c r="CL835" s="246" t="str">
        <f>VLOOKUP(Funds[[#This Row],[Code ISIN]],'Sheet1 - Table (1)'!$A$10:$AF$110017,MATCH("Funds Liquidity",'Sheet1 - Table (1)'!$10:$10,0),FALSE)</f>
        <v>Jour</v>
      </c>
    </row>
    <row r="836" spans="1:91">
      <c r="A836" s="80" t="s">
        <v>5008</v>
      </c>
      <c r="B836" s="305">
        <f>IF(ISERROR(VALUE(VLOOKUP($A836,'Sheet1 - Table (1)'!$A$8:$AG$1186,COLUMN(B$7),FALSE))),VLOOKUP(A836,TK_MANQUANTS,2,FALSE),IF(VALUE(VLOOKUP($A836,'Sheet1 - Table (1)'!$A$8:$AG$1186,COLUMN(B$7),FALSE))=0,VLOOKUP(A836,TK_MANQUANTS,2,FALSE),VALUE(VLOOKUP($A836,'Sheet1 - Table (1)'!$A$8:$AG$1186,COLUMN(B$7),FALSE))))</f>
        <v>130000</v>
      </c>
      <c r="C836" s="80" t="str">
        <f>VLOOKUP($A836,'Sheet1 - Table (1)'!$A$8:$AG$1186,COLUMN(C$7),FALSE)</f>
        <v>Valinvest</v>
      </c>
      <c r="D836" s="82">
        <f>VLOOKUP($A836,'Sheet1 - Table (1)'!$A$8:$AG$1186,COLUMN(D$7),FALSE)</f>
        <v>42735</v>
      </c>
      <c r="E836" s="124">
        <f>VLOOKUP($A836,'Sheet1 - Table (1)'!$A$8:$AG$1186,COLUMN(E$7),FALSE)</f>
        <v>0.7</v>
      </c>
      <c r="F836" s="80">
        <f>VLOOKUP($A836,'Sheet1 - Table (1)'!$A$8:$AG$1186,COLUMN(F$7),FALSE)</f>
        <v>0</v>
      </c>
      <c r="G836" s="80" t="str">
        <f>VLOOKUP($A836,'Sheet1 - Table (1)'!$A$8:$AG$1186,COLUMN(G$7),FALSE)</f>
        <v>Switzerland</v>
      </c>
      <c r="H836" s="80" t="str">
        <f>VLOOKUP($A836,'Sheet1 - Table (1)'!$A$8:$AG$1186,COLUMN(H$7),FALSE)</f>
        <v>CHF</v>
      </c>
      <c r="I836" s="80" t="str">
        <f>VLOOKUP($A836,'Sheet1 - Table (1)'!$A$8:$AG$1186,COLUMN(I$7),FALSE)</f>
        <v>Fonds de placement</v>
      </c>
      <c r="J836" s="80" t="str">
        <f>VLOOKUP($A836,'Sheet1 - Table (1)'!$A$8:$AG$1186,COLUMN(J$7),FALSE)</f>
        <v>Mixte</v>
      </c>
      <c r="K836" s="82">
        <f>VLOOKUP($A836,'Sheet1 - Table (1)'!$A$8:$AG$1186,COLUMN(K$7),FALSE)</f>
        <v>0</v>
      </c>
      <c r="L836" s="80">
        <f>VLOOKUP($A836,'Sheet1 - Table (1)'!$A$8:$AG$1186,COLUMN(L$7),FALSE)</f>
        <v>0</v>
      </c>
      <c r="M836" s="80">
        <f>VLOOKUP($A836,'Sheet1 - Table (1)'!$A$8:$AG$1186,COLUMN(M$7),FALSE)</f>
        <v>0</v>
      </c>
      <c r="N836" s="80">
        <f>VLOOKUP($A836,'Sheet1 - Table (1)'!$A$8:$AG$1186,COLUMN(N$7),FALSE)</f>
        <v>0</v>
      </c>
      <c r="O836" s="80">
        <f>VLOOKUP($A836,'Sheet1 - Table (1)'!$A$8:$AG$1186,COLUMN(O$7),FALSE)</f>
        <v>0</v>
      </c>
      <c r="P836" s="80">
        <f>VLOOKUP($A836,'Sheet1 - Table (1)'!$A$8:$AG$1186,COLUMN(P$7),FALSE)</f>
        <v>0</v>
      </c>
      <c r="Q836" s="80">
        <f>VLOOKUP($A836,'Sheet1 - Table (1)'!$A$8:$AG$1186,COLUMN(Q$7),FALSE)</f>
        <v>0</v>
      </c>
      <c r="R836" s="80">
        <f>VLOOKUP($A836,'Sheet1 - Table (1)'!$A$8:$AG$1186,COLUMN(R$7),FALSE)</f>
        <v>0</v>
      </c>
      <c r="S836" s="80">
        <f>VLOOKUP($A836,'Sheet1 - Table (1)'!$A$8:$AG$1186,COLUMN(S$7),FALSE)</f>
        <v>0</v>
      </c>
      <c r="T836" s="80">
        <f>VLOOKUP($A836,'Sheet1 - Table (1)'!$A$8:$AG$1186,COLUMN(T$7),FALSE)</f>
        <v>0</v>
      </c>
      <c r="U836" s="80" t="str">
        <f t="shared" si="162"/>
        <v/>
      </c>
      <c r="V836" s="80" t="str">
        <f>VLOOKUP($A836,'Sheet1 - Table (1)'!$A$8:$AG$1186,COLUMN(V$7)+3,FALSE)</f>
        <v>Fonds de placement</v>
      </c>
      <c r="W836" s="80" t="str">
        <f>VLOOKUP(A836,'Sheet1 - Table (1)'!$A$8:$AF$10075,MATCH($W$8,'Sheet1 - Table (1)'!$10:$10,0),FALSE)</f>
        <v>Détermination Mensuelle, 1 fois à la fin</v>
      </c>
      <c r="X836" s="80">
        <f>VLOOKUP(A836,'Sheet1 - Table (1)'!$A$8:$AAB$10075,MATCH($X$8,'Sheet1 - Table (1)'!$10:$10,0),FALSE)</f>
        <v>0</v>
      </c>
      <c r="AA836" s="96" t="s">
        <v>1823</v>
      </c>
      <c r="AB836" s="96" t="s">
        <v>21985</v>
      </c>
      <c r="AC836" s="214" t="s">
        <v>21985</v>
      </c>
      <c r="AD836" s="214" t="s">
        <v>21985</v>
      </c>
      <c r="AE836" s="96" t="s">
        <v>21985</v>
      </c>
      <c r="AF836" s="246" t="s">
        <v>21985</v>
      </c>
      <c r="AI836" s="96" t="s">
        <v>21985</v>
      </c>
      <c r="AJ836" s="96" t="s">
        <v>21985</v>
      </c>
      <c r="AK836" s="96" t="s">
        <v>21985</v>
      </c>
      <c r="AL836" s="96" t="s">
        <v>21985</v>
      </c>
      <c r="AM836" s="96" t="s">
        <v>2002</v>
      </c>
      <c r="AO836" s="96" t="s">
        <v>2087</v>
      </c>
      <c r="AP836" s="96" t="s">
        <v>1804</v>
      </c>
      <c r="AX836" s="101">
        <v>0.83289999999999997</v>
      </c>
      <c r="AY836" s="101">
        <v>1.6400000000000001E-2</v>
      </c>
      <c r="AZ836" s="101">
        <v>7.4999999999999997E-3</v>
      </c>
      <c r="BB836" s="101">
        <v>8.4900000000000003E-2</v>
      </c>
      <c r="BE836" s="101">
        <v>8.6E-3</v>
      </c>
      <c r="CA836" s="101" t="s">
        <v>4051</v>
      </c>
      <c r="CB836" s="101"/>
      <c r="CC836" s="101" t="s">
        <v>70</v>
      </c>
      <c r="CD836" s="42" t="s">
        <v>4374</v>
      </c>
      <c r="CE836" s="42" t="s">
        <v>4374</v>
      </c>
      <c r="CF836" s="42" t="str">
        <f>IFERROR(VLOOKUP(Funds[[#This Row],[Code ISIN]],[1]GLOBAL!$C$1:$L$27,10,FALSE)," ")</f>
        <v xml:space="preserve"> </v>
      </c>
      <c r="CG836" s="42" t="s">
        <v>4374</v>
      </c>
      <c r="CH836" s="42" t="s">
        <v>4374</v>
      </c>
      <c r="CI836" s="42" t="s">
        <v>4374</v>
      </c>
      <c r="CJ836" s="123"/>
      <c r="CK836" s="96" t="s">
        <v>4374</v>
      </c>
      <c r="CL836" s="246" t="str">
        <f>VLOOKUP(Funds[[#This Row],[Code ISIN]],'Sheet1 - Table (1)'!$A$10:$AF$110017,MATCH("Funds Liquidity",'Sheet1 - Table (1)'!$10:$10,0),FALSE)</f>
        <v>&gt;=Mois</v>
      </c>
    </row>
    <row r="837" spans="1:91">
      <c r="A837" s="80" t="s">
        <v>4110</v>
      </c>
      <c r="B837" s="305">
        <f>IF(ISERROR(VALUE(VLOOKUP($A837,'Sheet1 - Table (1)'!$A$8:$AG$1186,COLUMN(B$7),FALSE))),VLOOKUP(A837,TK_MANQUANTS,2,FALSE),IF(VALUE(VLOOKUP($A837,'Sheet1 - Table (1)'!$A$8:$AG$1186,COLUMN(B$7),FALSE))=0,VLOOKUP(A837,TK_MANQUANTS,2,FALSE),VALUE(VLOOKUP($A837,'Sheet1 - Table (1)'!$A$8:$AG$1186,COLUMN(B$7),FALSE))))</f>
        <v>14103851</v>
      </c>
      <c r="C837" s="80" t="str">
        <f>VLOOKUP($A837,'Sheet1 - Table (1)'!$A$8:$AG$1186,COLUMN(C$7),FALSE)</f>
        <v>JPM EM Investment Grade Bond I Acc CHF Hdg</v>
      </c>
      <c r="D837" s="82">
        <f>VLOOKUP($A837,'Sheet1 - Table (1)'!$A$8:$AG$1186,COLUMN(D$7),FALSE)</f>
        <v>44062</v>
      </c>
      <c r="E837" s="124">
        <f>VLOOKUP($A837,'Sheet1 - Table (1)'!$A$8:$AG$1186,COLUMN(E$7),FALSE)</f>
        <v>0.56999999999999995</v>
      </c>
      <c r="F837" s="80" t="b">
        <f>VLOOKUP($A837,'Sheet1 - Table (1)'!$A$8:$AG$1186,COLUMN(F$7),FALSE)</f>
        <v>1</v>
      </c>
      <c r="G837" s="80" t="str">
        <f>VLOOKUP($A837,'Sheet1 - Table (1)'!$A$8:$AG$1186,COLUMN(G$7),FALSE)</f>
        <v>Luxembourg</v>
      </c>
      <c r="H837" s="80" t="str">
        <f>VLOOKUP($A837,'Sheet1 - Table (1)'!$A$8:$AG$1186,COLUMN(H$7),FALSE)</f>
        <v>CHF</v>
      </c>
      <c r="I837" s="80" t="str">
        <f>VLOOKUP($A837,'Sheet1 - Table (1)'!$A$8:$AG$1186,COLUMN(I$7),FALSE)</f>
        <v>Fonds de placement</v>
      </c>
      <c r="J837" s="80" t="str">
        <f>VLOOKUP($A837,'Sheet1 - Table (1)'!$A$8:$AG$1186,COLUMN(J$7),FALSE)</f>
        <v>Obligation</v>
      </c>
      <c r="K837" s="82">
        <f>VLOOKUP($A837,'Sheet1 - Table (1)'!$A$8:$AG$1186,COLUMN(K$7),FALSE)</f>
        <v>44255</v>
      </c>
      <c r="L837" s="80">
        <f>VLOOKUP($A837,'Sheet1 - Table (1)'!$A$8:$AG$1186,COLUMN(L$7),FALSE)</f>
        <v>786.74795110000002</v>
      </c>
      <c r="M837" s="80" t="str">
        <f>VLOOKUP($A837,'Sheet1 - Table (1)'!$A$8:$AG$1186,COLUMN(M$7),FALSE)</f>
        <v>Retained</v>
      </c>
      <c r="N837" s="80">
        <f>VLOOKUP($A837,'Sheet1 - Table (1)'!$A$8:$AG$1186,COLUMN(N$7),FALSE)</f>
        <v>0</v>
      </c>
      <c r="O837" s="80">
        <f>VLOOKUP($A837,'Sheet1 - Table (1)'!$A$8:$AG$1186,COLUMN(O$7),FALSE)</f>
        <v>0</v>
      </c>
      <c r="P837" s="80">
        <f>VLOOKUP($A837,'Sheet1 - Table (1)'!$A$8:$AG$1186,COLUMN(P$7),FALSE)</f>
        <v>0</v>
      </c>
      <c r="Q837" s="80">
        <f>VLOOKUP($A837,'Sheet1 - Table (1)'!$A$8:$AG$1186,COLUMN(Q$7),FALSE)</f>
        <v>0</v>
      </c>
      <c r="R837" s="80">
        <f>VLOOKUP($A837,'Sheet1 - Table (1)'!$A$8:$AG$1186,COLUMN(R$7),FALSE)</f>
        <v>0</v>
      </c>
      <c r="S837" s="80">
        <f>VLOOKUP($A837,'Sheet1 - Table (1)'!$A$8:$AG$1186,COLUMN(S$7),FALSE)</f>
        <v>0</v>
      </c>
      <c r="T837" s="80">
        <f>VLOOKUP($A837,'Sheet1 - Table (1)'!$A$8:$AG$1186,COLUMN(T$7),FALSE)</f>
        <v>0</v>
      </c>
      <c r="U837" s="80" t="str">
        <f t="shared" si="162"/>
        <v/>
      </c>
      <c r="V837" s="80" t="str">
        <f>VLOOKUP($A837,'Sheet1 - Table (1)'!$A$8:$AG$1186,COLUMN(V$7)+3,FALSE)</f>
        <v>LU - SICAV - Parte 1</v>
      </c>
      <c r="W837" s="80" t="str">
        <f>VLOOKUP(A837,'Sheet1 - Table (1)'!$A$8:$AF$10075,MATCH($W$8,'Sheet1 - Table (1)'!$10:$10,0),FALSE)</f>
        <v>Détermination des Prix Quotidien</v>
      </c>
      <c r="X837" s="80">
        <f>VLOOKUP(A837,'Sheet1 - Table (1)'!$A$8:$AAB$10075,MATCH($X$8,'Sheet1 - Table (1)'!$10:$10,0),FALSE)</f>
        <v>0</v>
      </c>
      <c r="Y837" s="96" t="str">
        <f t="shared" ref="Y837:Y869" si="165">IF(OR(I837="Actions",I837="Exchange Traded Funds"),"ETF","Fonds de placement")</f>
        <v>Fonds de placement</v>
      </c>
      <c r="AA837" s="96" t="s">
        <v>1823</v>
      </c>
      <c r="AB837" s="96" t="s">
        <v>2749</v>
      </c>
      <c r="AC837" s="214" t="s">
        <v>140</v>
      </c>
      <c r="AD837" s="214" t="s">
        <v>5105</v>
      </c>
      <c r="AE837" s="96" t="s">
        <v>5105</v>
      </c>
      <c r="AF837" s="246" t="s">
        <v>5105</v>
      </c>
      <c r="AI837" s="96" t="s">
        <v>381</v>
      </c>
      <c r="AJ837" s="96" t="s">
        <v>140</v>
      </c>
      <c r="AK837" s="96" t="s">
        <v>140</v>
      </c>
      <c r="AL837" s="96" t="s">
        <v>2481</v>
      </c>
      <c r="AM837" s="96" t="str">
        <f>IF(AND(AK837="Obligations",AP837="Courbe CHF"),"Obligations CHF",IF(AND(AX837=100%,BJ837=100%),AK837&amp;" CHF",IF(OR(AK837="Obligations",AK837="Actions",AK837="Liquidités"),AK837&amp;" étrangères" &amp; IF(AX837=100%," hedged",""),AK837&amp;" étrangers" &amp; IF(AX837=100%," hedged",""))))</f>
        <v>Obligations étrangères hedged</v>
      </c>
      <c r="AO837" s="96" t="s">
        <v>2749</v>
      </c>
      <c r="AP837" s="96" t="s">
        <v>983</v>
      </c>
      <c r="AQ837" s="96">
        <v>7.1</v>
      </c>
      <c r="AR837" s="101">
        <v>3.9E-2</v>
      </c>
      <c r="AS837" s="101">
        <f t="shared" ref="AS837:AS848" si="166">IF(AR837="","",AR837-E837%)</f>
        <v>3.3300000000000003E-2</v>
      </c>
      <c r="AT837" s="101">
        <v>1.7999999999999999E-2</v>
      </c>
      <c r="AU837" s="101">
        <v>0.14799999999999999</v>
      </c>
      <c r="AV837" s="101">
        <v>0.83399999999999996</v>
      </c>
      <c r="AX837" s="101">
        <v>1</v>
      </c>
      <c r="BR837" s="101">
        <v>1</v>
      </c>
      <c r="BW837" s="101">
        <v>1</v>
      </c>
      <c r="BY837" s="101" t="s">
        <v>3294</v>
      </c>
      <c r="BZ837" s="101" t="str">
        <f>IF(AJ837="Obligations",AP837&amp;" "&amp;AI837&amp;" "&amp;IF(AQ837&lt;3.5,"SHORT",IF(AQ837&gt;8,"LONG","MID")),"")</f>
        <v>Courbe EM HC Aggregate MID</v>
      </c>
      <c r="CA837" s="101" t="s">
        <v>4051</v>
      </c>
      <c r="CB837" s="122" t="s">
        <v>4364</v>
      </c>
      <c r="CC837" s="137" t="s">
        <v>4299</v>
      </c>
      <c r="CD837" s="42" t="s">
        <v>4374</v>
      </c>
      <c r="CE837" s="42" t="s">
        <v>4374</v>
      </c>
      <c r="CF837" s="42" t="str">
        <f>IFERROR(VLOOKUP(Funds[[#This Row],[Code ISIN]],[1]GLOBAL!$C$1:$L$27,10,FALSE)," ")</f>
        <v xml:space="preserve"> </v>
      </c>
      <c r="CG837" s="42" t="s">
        <v>4374</v>
      </c>
      <c r="CH837" s="42" t="s">
        <v>4374</v>
      </c>
      <c r="CI837" s="42" t="s">
        <v>4374</v>
      </c>
      <c r="CJ837" s="123">
        <v>42551</v>
      </c>
      <c r="CK837" s="96" t="s">
        <v>4374</v>
      </c>
      <c r="CL837" s="246" t="str">
        <f>VLOOKUP(Funds[[#This Row],[Code ISIN]],'Sheet1 - Table (1)'!$A$10:$AF$110017,MATCH("Funds Liquidity",'Sheet1 - Table (1)'!$10:$10,0),FALSE)</f>
        <v>Jour</v>
      </c>
    </row>
    <row r="838" spans="1:91">
      <c r="A838" s="80" t="s">
        <v>3242</v>
      </c>
      <c r="B838" s="305">
        <f>IF(ISERROR(VALUE(VLOOKUP($A838,'Sheet1 - Table (1)'!$A$8:$AG$1186,COLUMN(B$7),FALSE))),VLOOKUP(A838,TK_MANQUANTS,2,FALSE),IF(VALUE(VLOOKUP($A838,'Sheet1 - Table (1)'!$A$8:$AG$1186,COLUMN(B$7),FALSE))=0,VLOOKUP(A838,TK_MANQUANTS,2,FALSE),VALUE(VLOOKUP($A838,'Sheet1 - Table (1)'!$A$8:$AG$1186,COLUMN(B$7),FALSE))))</f>
        <v>1540835</v>
      </c>
      <c r="C838" s="80" t="str">
        <f>VLOOKUP($A838,'Sheet1 - Table (1)'!$A$8:$AG$1186,COLUMN(C$7),FALSE)</f>
        <v>CSIF (CH) Equity Japan DB</v>
      </c>
      <c r="D838" s="82">
        <f>VLOOKUP($A838,'Sheet1 - Table (1)'!$A$8:$AG$1186,COLUMN(D$7),FALSE)</f>
        <v>43890</v>
      </c>
      <c r="E838" s="124">
        <f>VLOOKUP($A838,'Sheet1 - Table (1)'!$A$8:$AG$1186,COLUMN(E$7),FALSE)</f>
        <v>8.8900000000000007E-2</v>
      </c>
      <c r="F838" s="80">
        <f>VLOOKUP($A838,'Sheet1 - Table (1)'!$A$8:$AG$1186,COLUMN(F$7),FALSE)</f>
        <v>0</v>
      </c>
      <c r="G838" s="80" t="str">
        <f>VLOOKUP($A838,'Sheet1 - Table (1)'!$A$8:$AG$1186,COLUMN(G$7),FALSE)</f>
        <v>Switzerland</v>
      </c>
      <c r="H838" s="80" t="str">
        <f>VLOOKUP($A838,'Sheet1 - Table (1)'!$A$8:$AG$1186,COLUMN(H$7),FALSE)</f>
        <v>JPY</v>
      </c>
      <c r="I838" s="80" t="str">
        <f>VLOOKUP($A838,'Sheet1 - Table (1)'!$A$8:$AG$1186,COLUMN(I$7),FALSE)</f>
        <v>Fonds de placement</v>
      </c>
      <c r="J838" s="80" t="str">
        <f>VLOOKUP($A838,'Sheet1 - Table (1)'!$A$8:$AG$1186,COLUMN(J$7),FALSE)</f>
        <v>Actions</v>
      </c>
      <c r="K838" s="82">
        <f>VLOOKUP($A838,'Sheet1 - Table (1)'!$A$8:$AG$1186,COLUMN(K$7),FALSE)</f>
        <v>44255</v>
      </c>
      <c r="L838" s="80">
        <f>VLOOKUP($A838,'Sheet1 - Table (1)'!$A$8:$AG$1186,COLUMN(L$7),FALSE)</f>
        <v>590.49923230000002</v>
      </c>
      <c r="M838" s="80" t="str">
        <f>VLOOKUP($A838,'Sheet1 - Table (1)'!$A$8:$AG$1186,COLUMN(M$7),FALSE)</f>
        <v>Retained</v>
      </c>
      <c r="N838" s="80">
        <f>VLOOKUP($A838,'Sheet1 - Table (1)'!$A$8:$AG$1186,COLUMN(N$7),FALSE)</f>
        <v>0</v>
      </c>
      <c r="O838" s="80">
        <f>VLOOKUP($A838,'Sheet1 - Table (1)'!$A$8:$AG$1186,COLUMN(O$7),FALSE)</f>
        <v>0</v>
      </c>
      <c r="P838" s="80">
        <f>VLOOKUP($A838,'Sheet1 - Table (1)'!$A$8:$AG$1186,COLUMN(P$7),FALSE)</f>
        <v>0</v>
      </c>
      <c r="Q838" s="80">
        <f>VLOOKUP($A838,'Sheet1 - Table (1)'!$A$8:$AG$1186,COLUMN(Q$7),FALSE)</f>
        <v>0</v>
      </c>
      <c r="R838" s="80">
        <f>VLOOKUP($A838,'Sheet1 - Table (1)'!$A$8:$AG$1186,COLUMN(R$7),FALSE)</f>
        <v>0</v>
      </c>
      <c r="S838" s="80" t="b">
        <f>VLOOKUP($A838,'Sheet1 - Table (1)'!$A$8:$AG$1186,COLUMN(S$7),FALSE)</f>
        <v>1</v>
      </c>
      <c r="T838" s="80">
        <f>VLOOKUP($A838,'Sheet1 - Table (1)'!$A$8:$AG$1186,COLUMN(T$7),FALSE)</f>
        <v>0</v>
      </c>
      <c r="U838" s="80" t="str">
        <f t="shared" si="162"/>
        <v>GE</v>
      </c>
      <c r="V838" s="80" t="str">
        <f>VLOOKUP($A838,'Sheet1 - Table (1)'!$A$8:$AG$1186,COLUMN(V$7)+3,FALSE)</f>
        <v>CH - Uebrige Fds tradit. Anl.</v>
      </c>
      <c r="W838" s="80" t="str">
        <f>VLOOKUP(A838,'Sheet1 - Table (1)'!$A$8:$AF$10075,MATCH($W$8,'Sheet1 - Table (1)'!$10:$10,0),FALSE)</f>
        <v>Détermination des Prix Quotidien</v>
      </c>
      <c r="X838" s="80" t="str">
        <f>VLOOKUP(A838,'Sheet1 - Table (1)'!$A$8:$AAB$10075,MATCH($X$8,'Sheet1 - Table (1)'!$10:$10,0),FALSE)</f>
        <v>Optimized</v>
      </c>
      <c r="Y838" s="96" t="str">
        <f t="shared" si="165"/>
        <v>Fonds de placement</v>
      </c>
      <c r="AA838" s="96" t="s">
        <v>1823</v>
      </c>
      <c r="AB838" s="96" t="s">
        <v>2858</v>
      </c>
      <c r="AC838" s="214" t="s">
        <v>155</v>
      </c>
      <c r="AD838" s="214" t="s">
        <v>2858</v>
      </c>
      <c r="AE838" s="96" t="s">
        <v>2858</v>
      </c>
      <c r="AF838" s="246" t="s">
        <v>2858</v>
      </c>
      <c r="AG838" s="96" t="s">
        <v>2864</v>
      </c>
      <c r="AI838" s="96" t="s">
        <v>155</v>
      </c>
      <c r="AJ838" s="96" t="s">
        <v>155</v>
      </c>
      <c r="AK838" s="96" t="s">
        <v>155</v>
      </c>
      <c r="AL838" s="96" t="s">
        <v>2858</v>
      </c>
      <c r="AM838" s="96" t="str">
        <f>IF(AND(AK838="Obligations",AP838="Courbe CHF"),"Obligations CHF",IF(AND(AX838=100%,BJ838=100%),AK838&amp;" CHF",IF(OR(AK838="Obligations",AK838="Actions",AK838="Liquidités"),AK838&amp;" étrangères" &amp; IF(AX838=100%," hedged",""),AK838&amp;" étrangers" &amp; IF(AX838=100%," hedged",""))))</f>
        <v>Actions étrangères</v>
      </c>
      <c r="AO838" s="96" t="s">
        <v>2858</v>
      </c>
      <c r="AP838" s="96" t="s">
        <v>2110</v>
      </c>
      <c r="AS838" s="101" t="str">
        <f t="shared" si="166"/>
        <v/>
      </c>
      <c r="BE838" s="101">
        <v>1</v>
      </c>
      <c r="BP838" s="101">
        <v>1</v>
      </c>
      <c r="BT838" s="101">
        <v>2.9999999999999997E-4</v>
      </c>
      <c r="BU838" s="101">
        <v>2.9999999999999997E-4</v>
      </c>
      <c r="BX838" s="96" t="s">
        <v>1857</v>
      </c>
      <c r="BY838" s="101" t="s">
        <v>1821</v>
      </c>
      <c r="CA838" s="101" t="s">
        <v>4050</v>
      </c>
      <c r="CB838" s="101" t="s">
        <v>4309</v>
      </c>
      <c r="CC838" s="101" t="s">
        <v>4057</v>
      </c>
      <c r="CD838" s="42" t="s">
        <v>1633</v>
      </c>
      <c r="CE838" s="42" t="s">
        <v>4374</v>
      </c>
      <c r="CF838" s="42" t="str">
        <f>IFERROR(VLOOKUP(Funds[[#This Row],[Code ISIN]],[1]GLOBAL!$C$1:$L$27,10,FALSE)," ")</f>
        <v xml:space="preserve"> </v>
      </c>
      <c r="CG838" s="42" t="s">
        <v>4374</v>
      </c>
      <c r="CH838" s="42" t="s">
        <v>4374</v>
      </c>
      <c r="CI838" s="42" t="s">
        <v>4374</v>
      </c>
      <c r="CJ838" s="123"/>
      <c r="CK838" s="96" t="s">
        <v>4374</v>
      </c>
      <c r="CL838" s="246" t="str">
        <f>VLOOKUP(Funds[[#This Row],[Code ISIN]],'Sheet1 - Table (1)'!$A$10:$AF$110017,MATCH("Funds Liquidity",'Sheet1 - Table (1)'!$10:$10,0),FALSE)</f>
        <v>Jour</v>
      </c>
      <c r="CM838" s="246" t="s">
        <v>155</v>
      </c>
    </row>
    <row r="839" spans="1:91">
      <c r="A839" s="128" t="s">
        <v>1620</v>
      </c>
      <c r="B839" s="305">
        <f>IF(ISERROR(VALUE(VLOOKUP($A839,'Sheet1 - Table (1)'!$A$8:$AG$1186,COLUMN(B$7),FALSE))),VLOOKUP(A839,TK_MANQUANTS,2,FALSE),IF(VALUE(VLOOKUP($A839,'Sheet1 - Table (1)'!$A$8:$AG$1186,COLUMN(B$7),FALSE))=0,VLOOKUP(A839,TK_MANQUANTS,2,FALSE),VALUE(VLOOKUP($A839,'Sheet1 - Table (1)'!$A$8:$AG$1186,COLUMN(B$7),FALSE))))</f>
        <v>27699704</v>
      </c>
      <c r="C839" s="80" t="str">
        <f>VLOOKUP($A839,'Sheet1 - Table (1)'!$A$8:$AG$1186,COLUMN(C$7),FALSE)</f>
        <v>PRISMA Sharp Portfolio II</v>
      </c>
      <c r="D839" s="82">
        <f>VLOOKUP($A839,'Sheet1 - Table (1)'!$A$8:$AG$1186,COLUMN(D$7),FALSE)</f>
        <v>43921</v>
      </c>
      <c r="E839" s="124">
        <f>VLOOKUP($A839,'Sheet1 - Table (1)'!$A$8:$AG$1186,COLUMN(E$7),FALSE)</f>
        <v>0.25</v>
      </c>
      <c r="F839" s="80">
        <f>VLOOKUP($A839,'Sheet1 - Table (1)'!$A$8:$AG$1186,COLUMN(F$7),FALSE)</f>
        <v>0</v>
      </c>
      <c r="G839" s="80" t="str">
        <f>VLOOKUP($A839,'Sheet1 - Table (1)'!$A$8:$AG$1186,COLUMN(G$7),FALSE)</f>
        <v>Switzerland</v>
      </c>
      <c r="H839" s="80" t="str">
        <f>VLOOKUP($A839,'Sheet1 - Table (1)'!$A$8:$AG$1186,COLUMN(H$7),FALSE)</f>
        <v>CHF</v>
      </c>
      <c r="I839" s="80" t="str">
        <f>VLOOKUP($A839,'Sheet1 - Table (1)'!$A$8:$AG$1186,COLUMN(I$7),FALSE)</f>
        <v>Pension Funds</v>
      </c>
      <c r="J839" s="80" t="str">
        <f>VLOOKUP($A839,'Sheet1 - Table (1)'!$A$8:$AG$1186,COLUMN(J$7),FALSE)</f>
        <v>Actifs Mixtes</v>
      </c>
      <c r="K839" s="82">
        <f>VLOOKUP($A839,'Sheet1 - Table (1)'!$A$8:$AG$1186,COLUMN(K$7),FALSE)</f>
        <v>44255</v>
      </c>
      <c r="L839" s="80">
        <f>VLOOKUP($A839,'Sheet1 - Table (1)'!$A$8:$AG$1186,COLUMN(L$7),FALSE)</f>
        <v>38.267600000000002</v>
      </c>
      <c r="M839" s="80" t="str">
        <f>VLOOKUP($A839,'Sheet1 - Table (1)'!$A$8:$AG$1186,COLUMN(M$7),FALSE)</f>
        <v>Retained</v>
      </c>
      <c r="N839" s="80">
        <f>VLOOKUP($A839,'Sheet1 - Table (1)'!$A$8:$AG$1186,COLUMN(N$7),FALSE)</f>
        <v>0</v>
      </c>
      <c r="O839" s="80">
        <f>VLOOKUP($A839,'Sheet1 - Table (1)'!$A$8:$AG$1186,COLUMN(O$7),FALSE)</f>
        <v>0</v>
      </c>
      <c r="P839" s="80">
        <f>VLOOKUP($A839,'Sheet1 - Table (1)'!$A$8:$AG$1186,COLUMN(P$7),FALSE)</f>
        <v>0</v>
      </c>
      <c r="Q839" s="80">
        <f>VLOOKUP($A839,'Sheet1 - Table (1)'!$A$8:$AG$1186,COLUMN(Q$7),FALSE)</f>
        <v>0</v>
      </c>
      <c r="R839" s="80">
        <f>VLOOKUP($A839,'Sheet1 - Table (1)'!$A$8:$AG$1186,COLUMN(R$7),FALSE)</f>
        <v>0</v>
      </c>
      <c r="S839" s="80">
        <f>VLOOKUP($A839,'Sheet1 - Table (1)'!$A$8:$AG$1186,COLUMN(S$7),FALSE)</f>
        <v>0</v>
      </c>
      <c r="T839" s="80">
        <f>VLOOKUP($A839,'Sheet1 - Table (1)'!$A$8:$AG$1186,COLUMN(T$7),FALSE)</f>
        <v>0</v>
      </c>
      <c r="U839" s="80" t="str">
        <f t="shared" si="162"/>
        <v/>
      </c>
      <c r="V839" s="80" t="str">
        <f>VLOOKUP($A839,'Sheet1 - Table (1)'!$A$8:$AG$1186,COLUMN(V$7)+3,FALSE)</f>
        <v>CH - Anlagestiftung</v>
      </c>
      <c r="W839" s="80" t="str">
        <f>VLOOKUP(A839,'Sheet1 - Table (1)'!$A$8:$AF$10075,MATCH($W$8,'Sheet1 - Table (1)'!$10:$10,0),FALSE)</f>
        <v>Détermination Hebomadaire des Prix le Vendredi</v>
      </c>
      <c r="X839" s="80">
        <f>VLOOKUP(A839,'Sheet1 - Table (1)'!$A$8:$AAB$10075,MATCH($X$8,'Sheet1 - Table (1)'!$10:$10,0),FALSE)</f>
        <v>0</v>
      </c>
      <c r="Y839" s="96" t="str">
        <f t="shared" si="165"/>
        <v>Fonds de placement</v>
      </c>
      <c r="AA839" s="96" t="s">
        <v>1823</v>
      </c>
      <c r="AB839" s="96" t="s">
        <v>21985</v>
      </c>
      <c r="AC839" s="214" t="s">
        <v>21985</v>
      </c>
      <c r="AD839" s="214" t="s">
        <v>21985</v>
      </c>
      <c r="AE839" s="96" t="s">
        <v>21985</v>
      </c>
      <c r="AF839" s="246" t="s">
        <v>21985</v>
      </c>
      <c r="AI839" s="96" t="s">
        <v>21985</v>
      </c>
      <c r="AJ839" s="96" t="s">
        <v>21985</v>
      </c>
      <c r="AK839" s="96" t="s">
        <v>21985</v>
      </c>
      <c r="AL839" s="96" t="s">
        <v>21985</v>
      </c>
      <c r="AM839" s="96" t="s">
        <v>2002</v>
      </c>
      <c r="AO839" s="96" t="s">
        <v>2087</v>
      </c>
      <c r="AP839" s="96" t="s">
        <v>1804</v>
      </c>
      <c r="AS839" s="101" t="str">
        <f t="shared" si="166"/>
        <v/>
      </c>
      <c r="CA839" s="101" t="s">
        <v>70</v>
      </c>
      <c r="CB839" s="101"/>
      <c r="CC839" s="101" t="s">
        <v>70</v>
      </c>
      <c r="CD839" s="42" t="s">
        <v>4374</v>
      </c>
      <c r="CE839" s="42" t="s">
        <v>4374</v>
      </c>
      <c r="CF839" s="42" t="str">
        <f>IFERROR(VLOOKUP(Funds[[#This Row],[Code ISIN]],[1]GLOBAL!$C$1:$L$27,10,FALSE)," ")</f>
        <v xml:space="preserve"> </v>
      </c>
      <c r="CG839" s="42" t="s">
        <v>4374</v>
      </c>
      <c r="CH839" s="42" t="s">
        <v>4374</v>
      </c>
      <c r="CI839" s="42" t="s">
        <v>4374</v>
      </c>
      <c r="CJ839" s="123"/>
      <c r="CK839" s="96" t="s">
        <v>4374</v>
      </c>
      <c r="CL839" s="246" t="str">
        <f>VLOOKUP(Funds[[#This Row],[Code ISIN]],'Sheet1 - Table (1)'!$A$10:$AF$110017,MATCH("Funds Liquidity",'Sheet1 - Table (1)'!$10:$10,0),FALSE)</f>
        <v>&gt;=Mois</v>
      </c>
    </row>
    <row r="840" spans="1:91">
      <c r="A840" s="128" t="s">
        <v>1888</v>
      </c>
      <c r="B840" s="305">
        <f>IF(ISERROR(VALUE(VLOOKUP($A840,'Sheet1 - Table (1)'!$A$8:$AG$1186,COLUMN(B$7),FALSE))),VLOOKUP(A840,TK_MANQUANTS,2,FALSE),IF(VALUE(VLOOKUP($A840,'Sheet1 - Table (1)'!$A$8:$AG$1186,COLUMN(B$7),FALSE))=0,VLOOKUP(A840,TK_MANQUANTS,2,FALSE),VALUE(VLOOKUP($A840,'Sheet1 - Table (1)'!$A$8:$AG$1186,COLUMN(B$7),FALSE))))</f>
        <v>13250187</v>
      </c>
      <c r="C840" s="80" t="str">
        <f>VLOOKUP($A840,'Sheet1 - Table (1)'!$A$8:$AG$1186,COLUMN(C$7),FALSE)</f>
        <v>Swisscanto (CH) Index Cmdty Fd hedged CHF NTH CHF</v>
      </c>
      <c r="D840" s="82">
        <f>VLOOKUP($A840,'Sheet1 - Table (1)'!$A$8:$AG$1186,COLUMN(D$7),FALSE)</f>
        <v>44196</v>
      </c>
      <c r="E840" s="124">
        <f>VLOOKUP($A840,'Sheet1 - Table (1)'!$A$8:$AG$1186,COLUMN(E$7),FALSE)</f>
        <v>0.14000000000000001</v>
      </c>
      <c r="F840" s="80">
        <f>VLOOKUP($A840,'Sheet1 - Table (1)'!$A$8:$AG$1186,COLUMN(F$7),FALSE)</f>
        <v>0</v>
      </c>
      <c r="G840" s="80" t="str">
        <f>VLOOKUP($A840,'Sheet1 - Table (1)'!$A$8:$AG$1186,COLUMN(G$7),FALSE)</f>
        <v>Switzerland</v>
      </c>
      <c r="H840" s="80" t="str">
        <f>VLOOKUP($A840,'Sheet1 - Table (1)'!$A$8:$AG$1186,COLUMN(H$7),FALSE)</f>
        <v>CHF</v>
      </c>
      <c r="I840" s="80" t="str">
        <f>VLOOKUP($A840,'Sheet1 - Table (1)'!$A$8:$AG$1186,COLUMN(I$7),FALSE)</f>
        <v>Fonds de placement</v>
      </c>
      <c r="J840" s="80" t="str">
        <f>VLOOKUP($A840,'Sheet1 - Table (1)'!$A$8:$AG$1186,COLUMN(J$7),FALSE)</f>
        <v>Commodity</v>
      </c>
      <c r="K840" s="82">
        <f>VLOOKUP($A840,'Sheet1 - Table (1)'!$A$8:$AG$1186,COLUMN(K$7),FALSE)</f>
        <v>44255</v>
      </c>
      <c r="L840" s="80">
        <f>VLOOKUP($A840,'Sheet1 - Table (1)'!$A$8:$AG$1186,COLUMN(L$7),FALSE)</f>
        <v>196.84282999999999</v>
      </c>
      <c r="M840" s="80" t="str">
        <f>VLOOKUP($A840,'Sheet1 - Table (1)'!$A$8:$AG$1186,COLUMN(M$7),FALSE)</f>
        <v>Retained</v>
      </c>
      <c r="N840" s="80">
        <f>VLOOKUP($A840,'Sheet1 - Table (1)'!$A$8:$AG$1186,COLUMN(N$7),FALSE)</f>
        <v>0</v>
      </c>
      <c r="O840" s="80">
        <f>VLOOKUP($A840,'Sheet1 - Table (1)'!$A$8:$AG$1186,COLUMN(O$7),FALSE)</f>
        <v>0</v>
      </c>
      <c r="P840" s="80">
        <f>VLOOKUP($A840,'Sheet1 - Table (1)'!$A$8:$AG$1186,COLUMN(P$7),FALSE)</f>
        <v>0</v>
      </c>
      <c r="Q840" s="80">
        <f>VLOOKUP($A840,'Sheet1 - Table (1)'!$A$8:$AG$1186,COLUMN(Q$7),FALSE)</f>
        <v>0</v>
      </c>
      <c r="R840" s="80">
        <f>VLOOKUP($A840,'Sheet1 - Table (1)'!$A$8:$AG$1186,COLUMN(R$7),FALSE)</f>
        <v>0</v>
      </c>
      <c r="S840" s="80" t="b">
        <f>VLOOKUP($A840,'Sheet1 - Table (1)'!$A$8:$AG$1186,COLUMN(S$7),FALSE)</f>
        <v>1</v>
      </c>
      <c r="T840" s="80">
        <f>VLOOKUP($A840,'Sheet1 - Table (1)'!$A$8:$AG$1186,COLUMN(T$7),FALSE)</f>
        <v>0</v>
      </c>
      <c r="U840" s="80" t="str">
        <f t="shared" si="162"/>
        <v>GE</v>
      </c>
      <c r="V840" s="80" t="str">
        <f>VLOOKUP($A840,'Sheet1 - Table (1)'!$A$8:$AG$1186,COLUMN(V$7)+3,FALSE)</f>
        <v>CH - Uebrige Fds tradit. Anl.</v>
      </c>
      <c r="W840" s="80" t="str">
        <f>VLOOKUP(A840,'Sheet1 - Table (1)'!$A$8:$AF$10075,MATCH($W$8,'Sheet1 - Table (1)'!$10:$10,0),FALSE)</f>
        <v>Détermination des Prix Quotidien</v>
      </c>
      <c r="X840" s="80" t="str">
        <f>VLOOKUP(A840,'Sheet1 - Table (1)'!$A$8:$AAB$10075,MATCH($X$8,'Sheet1 - Table (1)'!$10:$10,0),FALSE)</f>
        <v>Optimized</v>
      </c>
      <c r="Y840" s="96" t="str">
        <f t="shared" si="165"/>
        <v>Fonds de placement</v>
      </c>
      <c r="AA840" s="96" t="s">
        <v>1823</v>
      </c>
      <c r="AB840" s="96" t="s">
        <v>2874</v>
      </c>
      <c r="AC840" s="214" t="s">
        <v>2874</v>
      </c>
      <c r="AG840" s="96" t="s">
        <v>475</v>
      </c>
      <c r="AI840" s="96" t="s">
        <v>475</v>
      </c>
      <c r="AJ840" s="96" t="s">
        <v>475</v>
      </c>
      <c r="AK840" s="96" t="s">
        <v>1803</v>
      </c>
      <c r="AL840" s="96" t="s">
        <v>5091</v>
      </c>
      <c r="AM840" s="96" t="s">
        <v>1937</v>
      </c>
      <c r="AN840" s="139">
        <v>1</v>
      </c>
      <c r="AO840" s="96" t="s">
        <v>2874</v>
      </c>
      <c r="AP840" s="96" t="s">
        <v>1804</v>
      </c>
      <c r="AS840" s="101" t="str">
        <f t="shared" si="166"/>
        <v/>
      </c>
      <c r="AX840" s="101">
        <v>1</v>
      </c>
      <c r="BT840" s="101">
        <v>6.9999999999999999E-4</v>
      </c>
      <c r="BU840" s="101">
        <v>6.9999999999999999E-4</v>
      </c>
      <c r="BX840" s="101" t="s">
        <v>1851</v>
      </c>
      <c r="BY840" s="101" t="s">
        <v>1919</v>
      </c>
      <c r="CA840" s="101" t="s">
        <v>4050</v>
      </c>
      <c r="CB840" s="122" t="s">
        <v>3849</v>
      </c>
      <c r="CC840" s="101" t="s">
        <v>4023</v>
      </c>
      <c r="CD840" s="42" t="s">
        <v>1633</v>
      </c>
      <c r="CE840" s="42" t="s">
        <v>4374</v>
      </c>
      <c r="CF840" s="42" t="str">
        <f>IFERROR(VLOOKUP(Funds[[#This Row],[Code ISIN]],[1]GLOBAL!$C$1:$L$27,10,FALSE)," ")</f>
        <v xml:space="preserve"> </v>
      </c>
      <c r="CG840" s="42" t="s">
        <v>4374</v>
      </c>
      <c r="CH840" s="42" t="s">
        <v>4374</v>
      </c>
      <c r="CI840" s="42" t="s">
        <v>4374</v>
      </c>
      <c r="CJ840" s="123"/>
      <c r="CK840" s="96" t="s">
        <v>4374</v>
      </c>
      <c r="CL840" s="246" t="str">
        <f>VLOOKUP(Funds[[#This Row],[Code ISIN]],'Sheet1 - Table (1)'!$A$10:$AF$110017,MATCH("Funds Liquidity",'Sheet1 - Table (1)'!$10:$10,0),FALSE)</f>
        <v>Jour</v>
      </c>
      <c r="CM840" s="246" t="s">
        <v>2874</v>
      </c>
    </row>
    <row r="841" spans="1:91">
      <c r="A841" s="128" t="s">
        <v>22082</v>
      </c>
      <c r="B841" s="305">
        <f>IF(ISERROR(VALUE(VLOOKUP($A841,'Sheet1 - Table (1)'!$A$8:$AG$1186,COLUMN(B$7),FALSE))),VLOOKUP(A841,TK_MANQUANTS,2,FALSE),IF(VALUE(VLOOKUP($A841,'Sheet1 - Table (1)'!$A$8:$AG$1186,COLUMN(B$7),FALSE))=0,VLOOKUP(A841,TK_MANQUANTS,2,FALSE),VALUE(VLOOKUP($A841,'Sheet1 - Table (1)'!$A$8:$AG$1186,COLUMN(B$7),FALSE))))</f>
        <v>12355878</v>
      </c>
      <c r="C841" s="80" t="str">
        <f>VLOOKUP($A841,'Sheet1 - Table (1)'!$A$8:$AG$1186,COLUMN(C$7),FALSE)</f>
        <v>UBS AST 3 Global Real Estate (ex CH) I-A0</v>
      </c>
      <c r="D841" s="82">
        <f>VLOOKUP($A841,'Sheet1 - Table (1)'!$A$8:$AG$1186,COLUMN(D$7),FALSE)</f>
        <v>41182</v>
      </c>
      <c r="E841" s="124">
        <f>VLOOKUP($A841,'Sheet1 - Table (1)'!$A$8:$AG$1186,COLUMN(E$7),FALSE)</f>
        <v>1.66</v>
      </c>
      <c r="F841" s="80">
        <f>VLOOKUP($A841,'Sheet1 - Table (1)'!$A$8:$AG$1186,COLUMN(F$7),FALSE)</f>
        <v>0</v>
      </c>
      <c r="G841" s="80" t="str">
        <f>VLOOKUP($A841,'Sheet1 - Table (1)'!$A$8:$AG$1186,COLUMN(G$7),FALSE)</f>
        <v>Switzerland</v>
      </c>
      <c r="H841" s="80" t="str">
        <f>VLOOKUP($A841,'Sheet1 - Table (1)'!$A$8:$AG$1186,COLUMN(H$7),FALSE)</f>
        <v>CHF</v>
      </c>
      <c r="I841" s="80" t="str">
        <f>VLOOKUP($A841,'Sheet1 - Table (1)'!$A$8:$AG$1186,COLUMN(I$7),FALSE)</f>
        <v>Pension Funds</v>
      </c>
      <c r="J841" s="80" t="str">
        <f>VLOOKUP($A841,'Sheet1 - Table (1)'!$A$8:$AG$1186,COLUMN(J$7),FALSE)</f>
        <v>Fonds Immobiliers</v>
      </c>
      <c r="K841" s="82">
        <f>VLOOKUP($A841,'Sheet1 - Table (1)'!$A$8:$AG$1186,COLUMN(K$7),FALSE)</f>
        <v>0</v>
      </c>
      <c r="L841" s="80">
        <f>VLOOKUP($A841,'Sheet1 - Table (1)'!$A$8:$AG$1186,COLUMN(L$7),FALSE)</f>
        <v>0</v>
      </c>
      <c r="M841" s="80" t="str">
        <f>VLOOKUP($A841,'Sheet1 - Table (1)'!$A$8:$AG$1186,COLUMN(M$7),FALSE)</f>
        <v>Retained</v>
      </c>
      <c r="N841" s="80">
        <f>VLOOKUP($A841,'Sheet1 - Table (1)'!$A$8:$AG$1186,COLUMN(N$7),FALSE)</f>
        <v>0</v>
      </c>
      <c r="O841" s="80">
        <f>VLOOKUP($A841,'Sheet1 - Table (1)'!$A$8:$AG$1186,COLUMN(O$7),FALSE)</f>
        <v>0</v>
      </c>
      <c r="P841" s="80">
        <f>VLOOKUP($A841,'Sheet1 - Table (1)'!$A$8:$AG$1186,COLUMN(P$7),FALSE)</f>
        <v>0</v>
      </c>
      <c r="Q841" s="80">
        <f>VLOOKUP($A841,'Sheet1 - Table (1)'!$A$8:$AG$1186,COLUMN(Q$7),FALSE)</f>
        <v>0</v>
      </c>
      <c r="R841" s="80">
        <f>VLOOKUP($A841,'Sheet1 - Table (1)'!$A$8:$AG$1186,COLUMN(R$7),FALSE)</f>
        <v>0</v>
      </c>
      <c r="S841" s="80">
        <f>VLOOKUP($A841,'Sheet1 - Table (1)'!$A$8:$AG$1186,COLUMN(S$7),FALSE)</f>
        <v>0</v>
      </c>
      <c r="T841" s="80">
        <f>VLOOKUP($A841,'Sheet1 - Table (1)'!$A$8:$AG$1186,COLUMN(T$7),FALSE)</f>
        <v>0</v>
      </c>
      <c r="U841" s="80" t="str">
        <f t="shared" ref="U841" si="167">IF(N841=TRUE,UPPER(LEFT($N$8,2)),"")&amp;IF(O841=TRUE,IF(N841=TRUE,"-","")&amp;UPPER(LEFT($O$8,2)),"")&amp;IF(P841=TRUE,IF(OR(N841=TRUE,O841=TRUE),"-","")&amp;UPPER(LEFT($P$8,2)),"")&amp;IF(Q841=TRUE,IF(OR(N841=TRUE,O841=TRUE,P841=TRUE),"-","")&amp;UPPER(LEFT($Q$8,2)),"")&amp;IF(R841=TRUE,IF(OR(N841=TRUE,O841=TRUE,P841=TRUE,Q841=TRUE),"-","")&amp;UPPER(LEFT($R$8,2)),"")&amp;IF(S841=TRUE,IF(OR(N841=TRUE,O841=TRUE,P841=TRUE,Q841=TRUE,R841=TRUE),"-","")&amp;UPPER(LEFT($S$8,2)),"")&amp;IF(T841=TRUE,IF(OR(N841=TRUE,O841=TRUE,P841=TRUE,Q841=TRUE,R841=TRUE,S841=TRUE),"-","")&amp;UPPER(LEFT($T$8,2)),"")</f>
        <v/>
      </c>
      <c r="V841" s="80" t="str">
        <f>VLOOKUP($A841,'Sheet1 - Table (1)'!$A$8:$AG$1186,COLUMN(V$7)+3,FALSE)</f>
        <v>CH - Anlagestiftung</v>
      </c>
      <c r="W841" s="80" t="str">
        <f>VLOOKUP(A841,'Sheet1 - Table (1)'!$A$8:$AF$10075,MATCH($W$8,'Sheet1 - Table (1)'!$10:$10,0),FALSE)</f>
        <v>Détermination Trimestrielle des Prix (3mois)</v>
      </c>
      <c r="X841" s="80">
        <f>VLOOKUP(A841,'Sheet1 - Table (1)'!$A$8:$AAB$10075,MATCH($X$8,'Sheet1 - Table (1)'!$10:$10,0),FALSE)</f>
        <v>0</v>
      </c>
      <c r="Y841" s="96" t="str">
        <f t="shared" ref="Y841" si="168">IF(OR(I841="Actions",I841="Exchange Traded Funds"),"ETF","Fonds de placement")</f>
        <v>Fonds de placement</v>
      </c>
      <c r="AA841" s="96" t="s">
        <v>1823</v>
      </c>
      <c r="AB841" s="96" t="s">
        <v>2874</v>
      </c>
      <c r="AC841" s="214" t="s">
        <v>2874</v>
      </c>
      <c r="AG841" s="96" t="s">
        <v>476</v>
      </c>
      <c r="AI841" s="96" t="s">
        <v>476</v>
      </c>
      <c r="AJ841" s="96" t="s">
        <v>476</v>
      </c>
      <c r="AK841" s="96" t="s">
        <v>476</v>
      </c>
      <c r="AL841" s="96" t="s">
        <v>5090</v>
      </c>
      <c r="AM841" s="96" t="str">
        <f>IF(AND(AK841="Obligations",AP841="Courbe CHF"),"Obligations CHF",IF(AND(AX841=100%,BJ841=100%),AK841&amp;" CHF",IF(OR(AK841="Obligations",AK841="Actions",AK841="Liquidités"),AK841&amp;" étrangères" &amp; IF(AX841=100%," hedged",""),AK841&amp;" étrangers" &amp; IF(AX841=100%," hedged",""))))</f>
        <v>Immobilier étrangers hedged</v>
      </c>
      <c r="AO841" s="96" t="s">
        <v>2874</v>
      </c>
      <c r="AP841" s="96" t="s">
        <v>1804</v>
      </c>
      <c r="AS841" s="101" t="str">
        <f t="shared" ref="AS841" si="169">IF(AR841="","",AR841-E841%)</f>
        <v/>
      </c>
      <c r="AX841" s="101">
        <v>1</v>
      </c>
      <c r="CA841" s="101" t="s">
        <v>4051</v>
      </c>
      <c r="CB841" s="101" t="s">
        <v>22085</v>
      </c>
      <c r="CC841" s="137" t="s">
        <v>4024</v>
      </c>
      <c r="CD841" s="42" t="s">
        <v>4374</v>
      </c>
      <c r="CE841" s="42" t="s">
        <v>4374</v>
      </c>
      <c r="CF841" s="42" t="str">
        <f>IFERROR(VLOOKUP(Funds[[#This Row],[Code ISIN]],[1]GLOBAL!$C$1:$L$27,10,FALSE)," ")</f>
        <v xml:space="preserve"> </v>
      </c>
      <c r="CG841" s="42" t="s">
        <v>4374</v>
      </c>
      <c r="CH841" s="42" t="s">
        <v>1633</v>
      </c>
      <c r="CI841" s="42" t="s">
        <v>4374</v>
      </c>
      <c r="CJ841" s="123"/>
      <c r="CK841" s="96" t="s">
        <v>4374</v>
      </c>
      <c r="CL841" s="246">
        <f>VLOOKUP(Funds[[#This Row],[Code ISIN]],'Sheet1 - Table (1)'!$A$10:$AF$110017,MATCH("Funds Liquidity",'Sheet1 - Table (1)'!$10:$10,0),FALSE)</f>
        <v>0</v>
      </c>
    </row>
    <row r="842" spans="1:91">
      <c r="A842" s="128" t="s">
        <v>1627</v>
      </c>
      <c r="B842" s="305">
        <f>IF(ISERROR(VALUE(VLOOKUP($A842,'Sheet1 - Table (1)'!$A$8:$AG$1186,COLUMN(B$7),FALSE))),VLOOKUP(A842,TK_MANQUANTS,2,FALSE),IF(VALUE(VLOOKUP($A842,'Sheet1 - Table (1)'!$A$8:$AG$1186,COLUMN(B$7),FALSE))=0,VLOOKUP(A842,TK_MANQUANTS,2,FALSE),VALUE(VLOOKUP($A842,'Sheet1 - Table (1)'!$A$8:$AG$1186,COLUMN(B$7),FALSE))))</f>
        <v>12355883</v>
      </c>
      <c r="C842" s="80" t="str">
        <f>VLOOKUP($A842,'Sheet1 - Table (1)'!$A$8:$AG$1186,COLUMN(C$7),FALSE)</f>
        <v>UBS AST 3 Global Real Estate (ex CH) I-A2</v>
      </c>
      <c r="D842" s="82">
        <f>VLOOKUP($A842,'Sheet1 - Table (1)'!$A$8:$AG$1186,COLUMN(D$7),FALSE)</f>
        <v>41182</v>
      </c>
      <c r="E842" s="124">
        <f>VLOOKUP($A842,'Sheet1 - Table (1)'!$A$8:$AG$1186,COLUMN(E$7),FALSE)</f>
        <v>1.44</v>
      </c>
      <c r="F842" s="80">
        <f>VLOOKUP($A842,'Sheet1 - Table (1)'!$A$8:$AG$1186,COLUMN(F$7),FALSE)</f>
        <v>0</v>
      </c>
      <c r="G842" s="80" t="str">
        <f>VLOOKUP($A842,'Sheet1 - Table (1)'!$A$8:$AG$1186,COLUMN(G$7),FALSE)</f>
        <v>Switzerland</v>
      </c>
      <c r="H842" s="80" t="str">
        <f>VLOOKUP($A842,'Sheet1 - Table (1)'!$A$8:$AG$1186,COLUMN(H$7),FALSE)</f>
        <v>CHF</v>
      </c>
      <c r="I842" s="80" t="str">
        <f>VLOOKUP($A842,'Sheet1 - Table (1)'!$A$8:$AG$1186,COLUMN(I$7),FALSE)</f>
        <v>Pension Funds</v>
      </c>
      <c r="J842" s="80" t="str">
        <f>VLOOKUP($A842,'Sheet1 - Table (1)'!$A$8:$AG$1186,COLUMN(J$7),FALSE)</f>
        <v>Fonds Immobiliers</v>
      </c>
      <c r="K842" s="82">
        <f>VLOOKUP($A842,'Sheet1 - Table (1)'!$A$8:$AG$1186,COLUMN(K$7),FALSE)</f>
        <v>0</v>
      </c>
      <c r="L842" s="80">
        <f>VLOOKUP($A842,'Sheet1 - Table (1)'!$A$8:$AG$1186,COLUMN(L$7),FALSE)</f>
        <v>0</v>
      </c>
      <c r="M842" s="80" t="str">
        <f>VLOOKUP($A842,'Sheet1 - Table (1)'!$A$8:$AG$1186,COLUMN(M$7),FALSE)</f>
        <v>Paid</v>
      </c>
      <c r="N842" s="80">
        <f>VLOOKUP($A842,'Sheet1 - Table (1)'!$A$8:$AG$1186,COLUMN(N$7),FALSE)</f>
        <v>0</v>
      </c>
      <c r="O842" s="80">
        <f>VLOOKUP($A842,'Sheet1 - Table (1)'!$A$8:$AG$1186,COLUMN(O$7),FALSE)</f>
        <v>0</v>
      </c>
      <c r="P842" s="80">
        <f>VLOOKUP($A842,'Sheet1 - Table (1)'!$A$8:$AG$1186,COLUMN(P$7),FALSE)</f>
        <v>0</v>
      </c>
      <c r="Q842" s="80">
        <f>VLOOKUP($A842,'Sheet1 - Table (1)'!$A$8:$AG$1186,COLUMN(Q$7),FALSE)</f>
        <v>0</v>
      </c>
      <c r="R842" s="80">
        <f>VLOOKUP($A842,'Sheet1 - Table (1)'!$A$8:$AG$1186,COLUMN(R$7),FALSE)</f>
        <v>0</v>
      </c>
      <c r="S842" s="80">
        <f>VLOOKUP($A842,'Sheet1 - Table (1)'!$A$8:$AG$1186,COLUMN(S$7),FALSE)</f>
        <v>0</v>
      </c>
      <c r="T842" s="80">
        <f>VLOOKUP($A842,'Sheet1 - Table (1)'!$A$8:$AG$1186,COLUMN(T$7),FALSE)</f>
        <v>0</v>
      </c>
      <c r="U842" s="80" t="str">
        <f t="shared" si="162"/>
        <v/>
      </c>
      <c r="V842" s="80" t="str">
        <f>VLOOKUP($A842,'Sheet1 - Table (1)'!$A$8:$AG$1186,COLUMN(V$7)+3,FALSE)</f>
        <v>CH - Anlagestiftung</v>
      </c>
      <c r="W842" s="80" t="str">
        <f>VLOOKUP(A842,'Sheet1 - Table (1)'!$A$8:$AF$10075,MATCH($W$8,'Sheet1 - Table (1)'!$10:$10,0),FALSE)</f>
        <v>Détermination Trimestrielle des Prix (3mois)</v>
      </c>
      <c r="X842" s="80">
        <f>VLOOKUP(A842,'Sheet1 - Table (1)'!$A$8:$AAB$10075,MATCH($X$8,'Sheet1 - Table (1)'!$10:$10,0),FALSE)</f>
        <v>0</v>
      </c>
      <c r="Y842" s="96" t="str">
        <f t="shared" si="165"/>
        <v>Fonds de placement</v>
      </c>
      <c r="AA842" s="96" t="s">
        <v>1823</v>
      </c>
      <c r="AB842" s="96" t="s">
        <v>2874</v>
      </c>
      <c r="AC842" s="214" t="s">
        <v>2874</v>
      </c>
      <c r="AG842" s="96" t="s">
        <v>476</v>
      </c>
      <c r="AI842" s="96" t="s">
        <v>476</v>
      </c>
      <c r="AJ842" s="96" t="s">
        <v>476</v>
      </c>
      <c r="AK842" s="96" t="s">
        <v>476</v>
      </c>
      <c r="AL842" s="96" t="s">
        <v>5090</v>
      </c>
      <c r="AM842" s="96" t="str">
        <f>IF(AND(AK842="Obligations",AP842="Courbe CHF"),"Obligations CHF",IF(AND(AX842=100%,BJ842=100%),AK842&amp;" CHF",IF(OR(AK842="Obligations",AK842="Actions",AK842="Liquidités"),AK842&amp;" étrangères" &amp; IF(AX842=100%," hedged",""),AK842&amp;" étrangers" &amp; IF(AX842=100%," hedged",""))))</f>
        <v>Immobilier étrangers hedged</v>
      </c>
      <c r="AO842" s="96" t="s">
        <v>2874</v>
      </c>
      <c r="AP842" s="96" t="s">
        <v>1804</v>
      </c>
      <c r="AS842" s="101" t="str">
        <f t="shared" si="166"/>
        <v/>
      </c>
      <c r="AX842" s="101">
        <v>1</v>
      </c>
      <c r="CA842" s="101" t="s">
        <v>4051</v>
      </c>
      <c r="CB842" s="101" t="s">
        <v>3851</v>
      </c>
      <c r="CC842" s="137" t="s">
        <v>4024</v>
      </c>
      <c r="CD842" s="42" t="s">
        <v>4374</v>
      </c>
      <c r="CE842" s="42" t="s">
        <v>4374</v>
      </c>
      <c r="CF842" s="42" t="str">
        <f>IFERROR(VLOOKUP(Funds[[#This Row],[Code ISIN]],[1]GLOBAL!$C$1:$L$27,10,FALSE)," ")</f>
        <v xml:space="preserve"> </v>
      </c>
      <c r="CG842" s="42" t="s">
        <v>4374</v>
      </c>
      <c r="CH842" s="42" t="s">
        <v>1633</v>
      </c>
      <c r="CI842" s="42" t="s">
        <v>4374</v>
      </c>
      <c r="CJ842" s="123"/>
      <c r="CK842" s="96" t="s">
        <v>4374</v>
      </c>
      <c r="CL842" s="246" t="str">
        <f>VLOOKUP(Funds[[#This Row],[Code ISIN]],'Sheet1 - Table (1)'!$A$10:$AF$110017,MATCH("Funds Liquidity",'Sheet1 - Table (1)'!$10:$10,0),FALSE)</f>
        <v>&gt;=Mois</v>
      </c>
    </row>
    <row r="843" spans="1:91">
      <c r="A843" s="128" t="s">
        <v>1615</v>
      </c>
      <c r="B843" s="305">
        <f>IF(ISERROR(VALUE(VLOOKUP($A843,'Sheet1 - Table (1)'!$A$8:$AG$1186,COLUMN(B$7),FALSE))),VLOOKUP(A843,TK_MANQUANTS,2,FALSE),IF(VALUE(VLOOKUP($A843,'Sheet1 - Table (1)'!$A$8:$AG$1186,COLUMN(B$7),FALSE))=0,VLOOKUP(A843,TK_MANQUANTS,2,FALSE),VALUE(VLOOKUP($A843,'Sheet1 - Table (1)'!$A$8:$AG$1186,COLUMN(B$7),FALSE))))</f>
        <v>4771002</v>
      </c>
      <c r="C843" s="80" t="str">
        <f>VLOOKUP($A843,'Sheet1 - Table (1)'!$A$8:$AG$1186,COLUMN(C$7),FALSE)</f>
        <v>UBS(CH) InstFd 2-Gl Real Est Secur. PassIII-A1 Hdg</v>
      </c>
      <c r="D843" s="82">
        <f>VLOOKUP($A843,'Sheet1 - Table (1)'!$A$8:$AG$1186,COLUMN(D$7),FALSE)</f>
        <v>43769</v>
      </c>
      <c r="E843" s="124">
        <f>VLOOKUP($A843,'Sheet1 - Table (1)'!$A$8:$AG$1186,COLUMN(E$7),FALSE)</f>
        <v>0.25</v>
      </c>
      <c r="F843" s="80">
        <f>VLOOKUP($A843,'Sheet1 - Table (1)'!$A$8:$AG$1186,COLUMN(F$7),FALSE)</f>
        <v>0</v>
      </c>
      <c r="G843" s="80" t="str">
        <f>VLOOKUP($A843,'Sheet1 - Table (1)'!$A$8:$AG$1186,COLUMN(G$7),FALSE)</f>
        <v>Switzerland</v>
      </c>
      <c r="H843" s="80" t="str">
        <f>VLOOKUP($A843,'Sheet1 - Table (1)'!$A$8:$AG$1186,COLUMN(H$7),FALSE)</f>
        <v>CHF</v>
      </c>
      <c r="I843" s="80" t="str">
        <f>VLOOKUP($A843,'Sheet1 - Table (1)'!$A$8:$AG$1186,COLUMN(I$7),FALSE)</f>
        <v>Fonds de placement</v>
      </c>
      <c r="J843" s="80" t="str">
        <f>VLOOKUP($A843,'Sheet1 - Table (1)'!$A$8:$AG$1186,COLUMN(J$7),FALSE)</f>
        <v>Actions</v>
      </c>
      <c r="K843" s="82">
        <f>VLOOKUP($A843,'Sheet1 - Table (1)'!$A$8:$AG$1186,COLUMN(K$7),FALSE)</f>
        <v>44255</v>
      </c>
      <c r="L843" s="80">
        <f>VLOOKUP($A843,'Sheet1 - Table (1)'!$A$8:$AG$1186,COLUMN(L$7),FALSE)</f>
        <v>1136.478249</v>
      </c>
      <c r="M843" s="80" t="str">
        <f>VLOOKUP($A843,'Sheet1 - Table (1)'!$A$8:$AG$1186,COLUMN(M$7),FALSE)</f>
        <v>Retained</v>
      </c>
      <c r="N843" s="80">
        <f>VLOOKUP($A843,'Sheet1 - Table (1)'!$A$8:$AG$1186,COLUMN(N$7),FALSE)</f>
        <v>0</v>
      </c>
      <c r="O843" s="80">
        <f>VLOOKUP($A843,'Sheet1 - Table (1)'!$A$8:$AG$1186,COLUMN(O$7),FALSE)</f>
        <v>0</v>
      </c>
      <c r="P843" s="80">
        <f>VLOOKUP($A843,'Sheet1 - Table (1)'!$A$8:$AG$1186,COLUMN(P$7),FALSE)</f>
        <v>0</v>
      </c>
      <c r="Q843" s="80">
        <f>VLOOKUP($A843,'Sheet1 - Table (1)'!$A$8:$AG$1186,COLUMN(Q$7),FALSE)</f>
        <v>0</v>
      </c>
      <c r="R843" s="80">
        <f>VLOOKUP($A843,'Sheet1 - Table (1)'!$A$8:$AG$1186,COLUMN(R$7),FALSE)</f>
        <v>0</v>
      </c>
      <c r="S843" s="80">
        <f>VLOOKUP($A843,'Sheet1 - Table (1)'!$A$8:$AG$1186,COLUMN(S$7),FALSE)</f>
        <v>0</v>
      </c>
      <c r="T843" s="80">
        <f>VLOOKUP($A843,'Sheet1 - Table (1)'!$A$8:$AG$1186,COLUMN(T$7),FALSE)</f>
        <v>0</v>
      </c>
      <c r="U843" s="80" t="str">
        <f t="shared" si="162"/>
        <v/>
      </c>
      <c r="V843" s="80" t="str">
        <f>VLOOKUP($A843,'Sheet1 - Table (1)'!$A$8:$AG$1186,COLUMN(V$7)+3,FALSE)</f>
        <v>CH - Uebrige Fds tradit. Anl.</v>
      </c>
      <c r="W843" s="80" t="str">
        <f>VLOOKUP(A843,'Sheet1 - Table (1)'!$A$8:$AF$10075,MATCH($W$8,'Sheet1 - Table (1)'!$10:$10,0),FALSE)</f>
        <v>Détermination des Prix Quotidien</v>
      </c>
      <c r="X843" s="80" t="str">
        <f>VLOOKUP(A843,'Sheet1 - Table (1)'!$A$8:$AAB$10075,MATCH($X$8,'Sheet1 - Table (1)'!$10:$10,0),FALSE)</f>
        <v>Optimized</v>
      </c>
      <c r="Y843" s="96" t="str">
        <f t="shared" si="165"/>
        <v>Fonds de placement</v>
      </c>
      <c r="AA843" s="96" t="s">
        <v>1823</v>
      </c>
      <c r="AB843" s="96" t="s">
        <v>2874</v>
      </c>
      <c r="AC843" s="214" t="s">
        <v>2874</v>
      </c>
      <c r="AG843" s="96" t="s">
        <v>476</v>
      </c>
      <c r="AI843" s="96" t="s">
        <v>476</v>
      </c>
      <c r="AJ843" s="96" t="s">
        <v>476</v>
      </c>
      <c r="AK843" s="96" t="s">
        <v>476</v>
      </c>
      <c r="AL843" s="96" t="s">
        <v>5090</v>
      </c>
      <c r="AM843" s="96" t="str">
        <f>IF(AND(AK843="Obligations",AP843="Courbe CHF"),"Obligations CHF",IF(AND(AX843=100%,BJ843=100%),AK843&amp;" CHF",IF(OR(AK843="Obligations",AK843="Actions",AK843="Liquidités"),AK843&amp;" étrangères" &amp; IF(AX843=100%," hedged",""),AK843&amp;" étrangers" &amp; IF(AX843=100%," hedged",""))))</f>
        <v>Immobilier étrangers hedged</v>
      </c>
      <c r="AO843" s="96" t="s">
        <v>2874</v>
      </c>
      <c r="AP843" s="96" t="s">
        <v>1804</v>
      </c>
      <c r="AS843" s="101" t="str">
        <f t="shared" si="166"/>
        <v/>
      </c>
      <c r="AX843" s="101">
        <v>1</v>
      </c>
      <c r="CA843" s="101" t="s">
        <v>4050</v>
      </c>
      <c r="CB843" s="101" t="s">
        <v>3853</v>
      </c>
      <c r="CC843" s="101" t="s">
        <v>4024</v>
      </c>
      <c r="CD843" s="42" t="s">
        <v>4374</v>
      </c>
      <c r="CE843" s="42" t="s">
        <v>4374</v>
      </c>
      <c r="CF843" s="42" t="str">
        <f>IFERROR(VLOOKUP(Funds[[#This Row],[Code ISIN]],[1]GLOBAL!$C$1:$L$27,10,FALSE)," ")</f>
        <v xml:space="preserve"> </v>
      </c>
      <c r="CG843" s="42" t="s">
        <v>4374</v>
      </c>
      <c r="CH843" s="42" t="s">
        <v>1633</v>
      </c>
      <c r="CI843" s="42" t="s">
        <v>4374</v>
      </c>
      <c r="CJ843" s="123"/>
      <c r="CK843" s="96" t="s">
        <v>4374</v>
      </c>
      <c r="CL843" s="246" t="str">
        <f>VLOOKUP(Funds[[#This Row],[Code ISIN]],'Sheet1 - Table (1)'!$A$10:$AF$110017,MATCH("Funds Liquidity",'Sheet1 - Table (1)'!$10:$10,0),FALSE)</f>
        <v>Jour</v>
      </c>
    </row>
    <row r="844" spans="1:91">
      <c r="A844" s="128" t="s">
        <v>1613</v>
      </c>
      <c r="B844" s="305">
        <f>IF(ISERROR(VALUE(VLOOKUP($A844,'Sheet1 - Table (1)'!$A$8:$AG$1186,COLUMN(B$7),FALSE))),VLOOKUP(A844,TK_MANQUANTS,2,FALSE),IF(VALUE(VLOOKUP($A844,'Sheet1 - Table (1)'!$A$8:$AG$1186,COLUMN(B$7),FALSE))=0,VLOOKUP(A844,TK_MANQUANTS,2,FALSE),VALUE(VLOOKUP($A844,'Sheet1 - Table (1)'!$A$8:$AG$1186,COLUMN(B$7),FALSE))))</f>
        <v>2198089</v>
      </c>
      <c r="C844" s="80" t="str">
        <f>VLOOKUP($A844,'Sheet1 - Table (1)'!$A$8:$AG$1186,COLUMN(C$7),FALSE)</f>
        <v>UBS(CH)Inst Fd-Gl Real Est Secur Pass II I-A1 Hdg</v>
      </c>
      <c r="D844" s="82">
        <f>VLOOKUP($A844,'Sheet1 - Table (1)'!$A$8:$AG$1186,COLUMN(D$7),FALSE)</f>
        <v>44196</v>
      </c>
      <c r="E844" s="124">
        <f>VLOOKUP($A844,'Sheet1 - Table (1)'!$A$8:$AG$1186,COLUMN(E$7),FALSE)</f>
        <v>0.35</v>
      </c>
      <c r="F844" s="80">
        <f>VLOOKUP($A844,'Sheet1 - Table (1)'!$A$8:$AG$1186,COLUMN(F$7),FALSE)</f>
        <v>0</v>
      </c>
      <c r="G844" s="80" t="str">
        <f>VLOOKUP($A844,'Sheet1 - Table (1)'!$A$8:$AG$1186,COLUMN(G$7),FALSE)</f>
        <v>Switzerland</v>
      </c>
      <c r="H844" s="80" t="str">
        <f>VLOOKUP($A844,'Sheet1 - Table (1)'!$A$8:$AG$1186,COLUMN(H$7),FALSE)</f>
        <v>CHF</v>
      </c>
      <c r="I844" s="80" t="str">
        <f>VLOOKUP($A844,'Sheet1 - Table (1)'!$A$8:$AG$1186,COLUMN(I$7),FALSE)</f>
        <v>Fonds de placement</v>
      </c>
      <c r="J844" s="80" t="str">
        <f>VLOOKUP($A844,'Sheet1 - Table (1)'!$A$8:$AG$1186,COLUMN(J$7),FALSE)</f>
        <v>Actions</v>
      </c>
      <c r="K844" s="82">
        <f>VLOOKUP($A844,'Sheet1 - Table (1)'!$A$8:$AG$1186,COLUMN(K$7),FALSE)</f>
        <v>44255</v>
      </c>
      <c r="L844" s="80">
        <f>VLOOKUP($A844,'Sheet1 - Table (1)'!$A$8:$AG$1186,COLUMN(L$7),FALSE)</f>
        <v>564.37442899999996</v>
      </c>
      <c r="M844" s="80" t="str">
        <f>VLOOKUP($A844,'Sheet1 - Table (1)'!$A$8:$AG$1186,COLUMN(M$7),FALSE)</f>
        <v>Retained</v>
      </c>
      <c r="N844" s="80">
        <f>VLOOKUP($A844,'Sheet1 - Table (1)'!$A$8:$AG$1186,COLUMN(N$7),FALSE)</f>
        <v>0</v>
      </c>
      <c r="O844" s="80">
        <f>VLOOKUP($A844,'Sheet1 - Table (1)'!$A$8:$AG$1186,COLUMN(O$7),FALSE)</f>
        <v>0</v>
      </c>
      <c r="P844" s="80">
        <f>VLOOKUP($A844,'Sheet1 - Table (1)'!$A$8:$AG$1186,COLUMN(P$7),FALSE)</f>
        <v>0</v>
      </c>
      <c r="Q844" s="80">
        <f>VLOOKUP($A844,'Sheet1 - Table (1)'!$A$8:$AG$1186,COLUMN(Q$7),FALSE)</f>
        <v>0</v>
      </c>
      <c r="R844" s="80">
        <f>VLOOKUP($A844,'Sheet1 - Table (1)'!$A$8:$AG$1186,COLUMN(R$7),FALSE)</f>
        <v>0</v>
      </c>
      <c r="S844" s="80" t="b">
        <f>VLOOKUP($A844,'Sheet1 - Table (1)'!$A$8:$AG$1186,COLUMN(S$7),FALSE)</f>
        <v>1</v>
      </c>
      <c r="T844" s="80">
        <f>VLOOKUP($A844,'Sheet1 - Table (1)'!$A$8:$AG$1186,COLUMN(T$7),FALSE)</f>
        <v>0</v>
      </c>
      <c r="U844" s="80" t="str">
        <f t="shared" si="162"/>
        <v>GE</v>
      </c>
      <c r="V844" s="80" t="str">
        <f>VLOOKUP($A844,'Sheet1 - Table (1)'!$A$8:$AG$1186,COLUMN(V$7)+3,FALSE)</f>
        <v>CH - Uebrige Fds tradit. Anl.</v>
      </c>
      <c r="W844" s="80" t="str">
        <f>VLOOKUP(A844,'Sheet1 - Table (1)'!$A$8:$AF$10075,MATCH($W$8,'Sheet1 - Table (1)'!$10:$10,0),FALSE)</f>
        <v>Détermination des Prix Quotidien</v>
      </c>
      <c r="X844" s="80" t="str">
        <f>VLOOKUP(A844,'Sheet1 - Table (1)'!$A$8:$AAB$10075,MATCH($X$8,'Sheet1 - Table (1)'!$10:$10,0),FALSE)</f>
        <v>Optimized</v>
      </c>
      <c r="Y844" s="96" t="str">
        <f t="shared" si="165"/>
        <v>Fonds de placement</v>
      </c>
      <c r="AA844" s="96" t="s">
        <v>1823</v>
      </c>
      <c r="AB844" s="96" t="s">
        <v>2874</v>
      </c>
      <c r="AC844" s="214" t="s">
        <v>2874</v>
      </c>
      <c r="AG844" s="96" t="s">
        <v>476</v>
      </c>
      <c r="AI844" s="96" t="s">
        <v>476</v>
      </c>
      <c r="AJ844" s="96" t="s">
        <v>476</v>
      </c>
      <c r="AK844" s="96" t="s">
        <v>476</v>
      </c>
      <c r="AL844" s="96" t="s">
        <v>5090</v>
      </c>
      <c r="AM844" s="96" t="str">
        <f>IF(AND(AK844="Obligations",AP844="Courbe CHF"),"Obligations CHF",IF(AND(AX844=100%,BJ844=100%),AK844&amp;" CHF",IF(OR(AK844="Obligations",AK844="Actions",AK844="Liquidités"),AK844&amp;" étrangères" &amp; IF(AX844=100%," hedged",""),AK844&amp;" étrangers" &amp; IF(AX844=100%," hedged",""))))</f>
        <v>Immobilier étrangers hedged</v>
      </c>
      <c r="AO844" s="96" t="s">
        <v>2874</v>
      </c>
      <c r="AP844" s="96" t="s">
        <v>1804</v>
      </c>
      <c r="AS844" s="101" t="str">
        <f t="shared" si="166"/>
        <v/>
      </c>
      <c r="AX844" s="101">
        <v>1</v>
      </c>
      <c r="CA844" s="101" t="s">
        <v>4050</v>
      </c>
      <c r="CB844" s="101" t="s">
        <v>3854</v>
      </c>
      <c r="CC844" s="101" t="s">
        <v>4024</v>
      </c>
      <c r="CD844" s="42" t="s">
        <v>4374</v>
      </c>
      <c r="CE844" s="42" t="s">
        <v>4374</v>
      </c>
      <c r="CF844" s="42" t="str">
        <f>IFERROR(VLOOKUP(Funds[[#This Row],[Code ISIN]],[1]GLOBAL!$C$1:$L$27,10,FALSE)," ")</f>
        <v xml:space="preserve"> </v>
      </c>
      <c r="CG844" s="42" t="s">
        <v>4374</v>
      </c>
      <c r="CH844" s="42" t="s">
        <v>1633</v>
      </c>
      <c r="CI844" s="42" t="s">
        <v>4374</v>
      </c>
      <c r="CJ844" s="123"/>
      <c r="CK844" s="96" t="s">
        <v>4374</v>
      </c>
      <c r="CL844" s="246" t="str">
        <f>VLOOKUP(Funds[[#This Row],[Code ISIN]],'Sheet1 - Table (1)'!$A$10:$AF$110017,MATCH("Funds Liquidity",'Sheet1 - Table (1)'!$10:$10,0),FALSE)</f>
        <v>Jour</v>
      </c>
    </row>
    <row r="845" spans="1:91">
      <c r="A845" s="128" t="s">
        <v>2880</v>
      </c>
      <c r="B845" s="305">
        <f>IF(ISERROR(VALUE(VLOOKUP($A845,'Sheet1 - Table (1)'!$A$8:$AG$1186,COLUMN(B$7),FALSE))),VLOOKUP(A845,TK_MANQUANTS,2,FALSE),IF(VALUE(VLOOKUP($A845,'Sheet1 - Table (1)'!$A$8:$AG$1186,COLUMN(B$7),FALSE))=0,VLOOKUP(A845,TK_MANQUANTS,2,FALSE),VALUE(VLOOKUP($A845,'Sheet1 - Table (1)'!$A$8:$AG$1186,COLUMN(B$7),FALSE))))</f>
        <v>1968511</v>
      </c>
      <c r="C845" s="80" t="str">
        <f>VLOOKUP($A845,'Sheet1 - Table (1)'!$A$8:$AG$1186,COLUMN(C$7),FALSE)</f>
        <v>Credit Suisse Real Estate Fund International A</v>
      </c>
      <c r="D845" s="82">
        <f>VLOOKUP($A845,'Sheet1 - Table (1)'!$A$8:$AG$1186,COLUMN(D$7),FALSE)</f>
        <v>43830</v>
      </c>
      <c r="E845" s="124">
        <f>VLOOKUP($A845,'Sheet1 - Table (1)'!$A$8:$AG$1186,COLUMN(E$7),FALSE)</f>
        <v>1.1200000000000001</v>
      </c>
      <c r="F845" s="80">
        <f>VLOOKUP($A845,'Sheet1 - Table (1)'!$A$8:$AG$1186,COLUMN(F$7),FALSE)</f>
        <v>0</v>
      </c>
      <c r="G845" s="80" t="str">
        <f>VLOOKUP($A845,'Sheet1 - Table (1)'!$A$8:$AG$1186,COLUMN(G$7),FALSE)</f>
        <v>Switzerland</v>
      </c>
      <c r="H845" s="80" t="str">
        <f>VLOOKUP($A845,'Sheet1 - Table (1)'!$A$8:$AG$1186,COLUMN(H$7),FALSE)</f>
        <v>CHF</v>
      </c>
      <c r="I845" s="80" t="str">
        <f>VLOOKUP($A845,'Sheet1 - Table (1)'!$A$8:$AG$1186,COLUMN(I$7),FALSE)</f>
        <v>Fonds de placement</v>
      </c>
      <c r="J845" s="80" t="str">
        <f>VLOOKUP($A845,'Sheet1 - Table (1)'!$A$8:$AG$1186,COLUMN(J$7),FALSE)</f>
        <v>Fonds Immobiliers</v>
      </c>
      <c r="K845" s="82">
        <f>VLOOKUP($A845,'Sheet1 - Table (1)'!$A$8:$AG$1186,COLUMN(K$7),FALSE)</f>
        <v>0</v>
      </c>
      <c r="L845" s="80">
        <f>VLOOKUP($A845,'Sheet1 - Table (1)'!$A$8:$AG$1186,COLUMN(L$7),FALSE)</f>
        <v>0</v>
      </c>
      <c r="M845" s="80" t="str">
        <f>VLOOKUP($A845,'Sheet1 - Table (1)'!$A$8:$AG$1186,COLUMN(M$7),FALSE)</f>
        <v>Paid</v>
      </c>
      <c r="N845" s="80">
        <f>VLOOKUP($A845,'Sheet1 - Table (1)'!$A$8:$AG$1186,COLUMN(N$7),FALSE)</f>
        <v>0</v>
      </c>
      <c r="O845" s="80">
        <f>VLOOKUP($A845,'Sheet1 - Table (1)'!$A$8:$AG$1186,COLUMN(O$7),FALSE)</f>
        <v>0</v>
      </c>
      <c r="P845" s="80">
        <f>VLOOKUP($A845,'Sheet1 - Table (1)'!$A$8:$AG$1186,COLUMN(P$7),FALSE)</f>
        <v>0</v>
      </c>
      <c r="Q845" s="80">
        <f>VLOOKUP($A845,'Sheet1 - Table (1)'!$A$8:$AG$1186,COLUMN(Q$7),FALSE)</f>
        <v>0</v>
      </c>
      <c r="R845" s="80">
        <f>VLOOKUP($A845,'Sheet1 - Table (1)'!$A$8:$AG$1186,COLUMN(R$7),FALSE)</f>
        <v>0</v>
      </c>
      <c r="S845" s="80">
        <f>VLOOKUP($A845,'Sheet1 - Table (1)'!$A$8:$AG$1186,COLUMN(S$7),FALSE)</f>
        <v>0</v>
      </c>
      <c r="T845" s="80">
        <f>VLOOKUP($A845,'Sheet1 - Table (1)'!$A$8:$AG$1186,COLUMN(T$7),FALSE)</f>
        <v>0</v>
      </c>
      <c r="U845" s="80" t="str">
        <f t="shared" si="162"/>
        <v/>
      </c>
      <c r="V845" s="80" t="str">
        <f>VLOOKUP($A845,'Sheet1 - Table (1)'!$A$8:$AG$1186,COLUMN(V$7)+3,FALSE)</f>
        <v>CH - Immobilienfonds</v>
      </c>
      <c r="W845" s="80" t="str">
        <f>VLOOKUP(A845,'Sheet1 - Table (1)'!$A$8:$AF$10075,MATCH($W$8,'Sheet1 - Table (1)'!$10:$10,0),FALSE)</f>
        <v>Détermination des Prix Quotidien</v>
      </c>
      <c r="X845" s="80">
        <f>VLOOKUP(A845,'Sheet1 - Table (1)'!$A$8:$AAB$10075,MATCH($X$8,'Sheet1 - Table (1)'!$10:$10,0),FALSE)</f>
        <v>0</v>
      </c>
      <c r="Y845" s="96" t="str">
        <f t="shared" si="165"/>
        <v>Fonds de placement</v>
      </c>
      <c r="AA845" s="96" t="s">
        <v>1823</v>
      </c>
      <c r="AB845" s="96" t="s">
        <v>2874</v>
      </c>
      <c r="AC845" s="214" t="s">
        <v>2874</v>
      </c>
      <c r="AG845" s="96" t="s">
        <v>476</v>
      </c>
      <c r="AI845" s="96" t="s">
        <v>476</v>
      </c>
      <c r="AJ845" s="96" t="s">
        <v>476</v>
      </c>
      <c r="AK845" s="96" t="s">
        <v>476</v>
      </c>
      <c r="AL845" s="96" t="s">
        <v>5090</v>
      </c>
      <c r="AM845" s="96" t="str">
        <f>IF(AND(AK845="Obligations",AP845="Courbe CHF"),"Obligations CHF",IF(AND(AX845=100%,BJ845=100%),AK845&amp;" CHF",IF(OR(AK845="Obligations",AK845="Actions",AK845="Liquidités"),AK845&amp;" étrangères" &amp; IF(AX845=100%," hedged",""),AK845&amp;" étrangers" &amp; IF(AX845=100%," hedged",""))))</f>
        <v>Immobilier étrangers hedged</v>
      </c>
      <c r="AO845" s="96" t="s">
        <v>2874</v>
      </c>
      <c r="AP845" s="96" t="s">
        <v>1804</v>
      </c>
      <c r="AS845" s="101" t="str">
        <f t="shared" si="166"/>
        <v/>
      </c>
      <c r="AX845" s="101">
        <v>1</v>
      </c>
      <c r="CA845" s="101" t="s">
        <v>4051</v>
      </c>
      <c r="CB845" s="122" t="s">
        <v>3855</v>
      </c>
      <c r="CC845" s="137" t="s">
        <v>4024</v>
      </c>
      <c r="CD845" s="42" t="s">
        <v>4374</v>
      </c>
      <c r="CE845" s="42" t="s">
        <v>4374</v>
      </c>
      <c r="CF845" s="42" t="str">
        <f>IFERROR(VLOOKUP(Funds[[#This Row],[Code ISIN]],[1]GLOBAL!$C$1:$L$27,10,FALSE)," ")</f>
        <v xml:space="preserve"> </v>
      </c>
      <c r="CG845" s="42" t="s">
        <v>4374</v>
      </c>
      <c r="CH845" s="42" t="s">
        <v>1633</v>
      </c>
      <c r="CI845" s="42" t="s">
        <v>4374</v>
      </c>
      <c r="CJ845" s="123"/>
      <c r="CK845" s="96" t="s">
        <v>4374</v>
      </c>
      <c r="CL845" s="246" t="str">
        <f>VLOOKUP(Funds[[#This Row],[Code ISIN]],'Sheet1 - Table (1)'!$A$10:$AF$110017,MATCH("Funds Liquidity",'Sheet1 - Table (1)'!$10:$10,0),FALSE)</f>
        <v>Jour</v>
      </c>
    </row>
    <row r="846" spans="1:91">
      <c r="A846" s="80" t="s">
        <v>2713</v>
      </c>
      <c r="B846" s="305">
        <f>IF(ISERROR(VALUE(VLOOKUP($A846,'Sheet1 - Table (1)'!$A$8:$AG$1186,COLUMN(B$7),FALSE))),VLOOKUP(A846,TK_MANQUANTS,2,FALSE),IF(VALUE(VLOOKUP($A846,'Sheet1 - Table (1)'!$A$8:$AG$1186,COLUMN(B$7),FALSE))=0,VLOOKUP(A846,TK_MANQUANTS,2,FALSE),VALUE(VLOOKUP($A846,'Sheet1 - Table (1)'!$A$8:$AG$1186,COLUMN(B$7),FALSE))))</f>
        <v>22470572</v>
      </c>
      <c r="C846" s="80" t="str">
        <f>VLOOKUP($A846,'Sheet1 - Table (1)'!$A$8:$AG$1186,COLUMN(C$7),FALSE)</f>
        <v>Swisscanto (CH) PBF Responsible JPY GT JPY LIQ</v>
      </c>
      <c r="D846" s="82">
        <f>VLOOKUP($A846,'Sheet1 - Table (1)'!$A$8:$AG$1186,COLUMN(D$7),FALSE)</f>
        <v>43980</v>
      </c>
      <c r="E846" s="124">
        <f>VLOOKUP($A846,'Sheet1 - Table (1)'!$A$8:$AG$1186,COLUMN(E$7),FALSE)</f>
        <v>0.25</v>
      </c>
      <c r="F846" s="80">
        <f>VLOOKUP($A846,'Sheet1 - Table (1)'!$A$8:$AG$1186,COLUMN(F$7),FALSE)</f>
        <v>0</v>
      </c>
      <c r="G846" s="80" t="str">
        <f>VLOOKUP($A846,'Sheet1 - Table (1)'!$A$8:$AG$1186,COLUMN(G$7),FALSE)</f>
        <v>Switzerland</v>
      </c>
      <c r="H846" s="80" t="str">
        <f>VLOOKUP($A846,'Sheet1 - Table (1)'!$A$8:$AG$1186,COLUMN(H$7),FALSE)</f>
        <v>JPY</v>
      </c>
      <c r="I846" s="80" t="str">
        <f>VLOOKUP($A846,'Sheet1 - Table (1)'!$A$8:$AG$1186,COLUMN(I$7),FALSE)</f>
        <v>Fonds de placement</v>
      </c>
      <c r="J846" s="80" t="str">
        <f>VLOOKUP($A846,'Sheet1 - Table (1)'!$A$8:$AG$1186,COLUMN(J$7),FALSE)</f>
        <v>Obligation</v>
      </c>
      <c r="K846" s="82">
        <f>VLOOKUP($A846,'Sheet1 - Table (1)'!$A$8:$AG$1186,COLUMN(K$7),FALSE)</f>
        <v>0</v>
      </c>
      <c r="L846" s="80">
        <f>VLOOKUP($A846,'Sheet1 - Table (1)'!$A$8:$AG$1186,COLUMN(L$7),FALSE)</f>
        <v>0</v>
      </c>
      <c r="M846" s="80" t="str">
        <f>VLOOKUP($A846,'Sheet1 - Table (1)'!$A$8:$AG$1186,COLUMN(M$7),FALSE)</f>
        <v>Retained</v>
      </c>
      <c r="N846" s="80">
        <f>VLOOKUP($A846,'Sheet1 - Table (1)'!$A$8:$AG$1186,COLUMN(N$7),FALSE)</f>
        <v>0</v>
      </c>
      <c r="O846" s="80">
        <f>VLOOKUP($A846,'Sheet1 - Table (1)'!$A$8:$AG$1186,COLUMN(O$7),FALSE)</f>
        <v>0</v>
      </c>
      <c r="P846" s="80">
        <f>VLOOKUP($A846,'Sheet1 - Table (1)'!$A$8:$AG$1186,COLUMN(P$7),FALSE)</f>
        <v>0</v>
      </c>
      <c r="Q846" s="80">
        <f>VLOOKUP($A846,'Sheet1 - Table (1)'!$A$8:$AG$1186,COLUMN(Q$7),FALSE)</f>
        <v>0</v>
      </c>
      <c r="R846" s="80">
        <f>VLOOKUP($A846,'Sheet1 - Table (1)'!$A$8:$AG$1186,COLUMN(R$7),FALSE)</f>
        <v>0</v>
      </c>
      <c r="S846" s="80">
        <f>VLOOKUP($A846,'Sheet1 - Table (1)'!$A$8:$AG$1186,COLUMN(S$7),FALSE)</f>
        <v>0</v>
      </c>
      <c r="T846" s="80">
        <f>VLOOKUP($A846,'Sheet1 - Table (1)'!$A$8:$AG$1186,COLUMN(T$7),FALSE)</f>
        <v>0</v>
      </c>
      <c r="U846" s="80" t="str">
        <f t="shared" si="162"/>
        <v/>
      </c>
      <c r="V846" s="80" t="str">
        <f>VLOOKUP($A846,'Sheet1 - Table (1)'!$A$8:$AG$1186,COLUMN(V$7)+3,FALSE)</f>
        <v>CH - Uebrige Fds tradit. Anl.</v>
      </c>
      <c r="W846" s="80" t="str">
        <f>VLOOKUP(A846,'Sheet1 - Table (1)'!$A$8:$AF$10075,MATCH($W$8,'Sheet1 - Table (1)'!$10:$10,0),FALSE)</f>
        <v>Détermination des Prix Quotidien</v>
      </c>
      <c r="X846" s="80">
        <f>VLOOKUP(A846,'Sheet1 - Table (1)'!$A$8:$AAB$10075,MATCH($X$8,'Sheet1 - Table (1)'!$10:$10,0),FALSE)</f>
        <v>0</v>
      </c>
      <c r="Y846" s="96" t="str">
        <f t="shared" si="165"/>
        <v>Fonds de placement</v>
      </c>
      <c r="AA846" s="96" t="s">
        <v>1823</v>
      </c>
      <c r="AB846" s="96" t="s">
        <v>2481</v>
      </c>
      <c r="AC846" s="214" t="s">
        <v>140</v>
      </c>
      <c r="AD846" s="214" t="s">
        <v>2064</v>
      </c>
      <c r="AE846" s="96" t="s">
        <v>2542</v>
      </c>
      <c r="AF846" s="246" t="s">
        <v>2546</v>
      </c>
      <c r="AI846" s="96" t="s">
        <v>381</v>
      </c>
      <c r="AJ846" s="96" t="s">
        <v>140</v>
      </c>
      <c r="AK846" s="96" t="s">
        <v>140</v>
      </c>
      <c r="AL846" s="96" t="s">
        <v>2481</v>
      </c>
      <c r="AM846" s="96" t="s">
        <v>2160</v>
      </c>
      <c r="AO846" s="96" t="s">
        <v>2481</v>
      </c>
      <c r="AP846" s="96" t="s">
        <v>1214</v>
      </c>
      <c r="AQ846" s="96">
        <v>4.97</v>
      </c>
      <c r="AR846" s="101">
        <v>4.4000000000000003E-3</v>
      </c>
      <c r="AS846" s="101">
        <f t="shared" si="166"/>
        <v>1.9000000000000002E-3</v>
      </c>
      <c r="AT846" s="101">
        <v>0.54430000000000001</v>
      </c>
      <c r="AU846" s="101">
        <v>0.45569999999999999</v>
      </c>
      <c r="BE846" s="101">
        <v>1</v>
      </c>
      <c r="BP846" s="101">
        <v>1</v>
      </c>
      <c r="BV846" s="101">
        <v>0.3392</v>
      </c>
      <c r="BW846" s="101">
        <v>0.66080000000000005</v>
      </c>
      <c r="BY846" s="101" t="s">
        <v>2714</v>
      </c>
      <c r="BZ846" s="101" t="str">
        <f>IF(AJ846="Obligations",AP846&amp;" "&amp;AI846&amp;" "&amp;IF(AQ846&lt;3.5,"SHORT",IF(AQ846&gt;8,"LONG","MID")),"")</f>
        <v>Courbe JPY Aggregate MID</v>
      </c>
      <c r="CA846" s="101" t="s">
        <v>70</v>
      </c>
      <c r="CB846" s="101"/>
      <c r="CC846" s="101" t="s">
        <v>70</v>
      </c>
      <c r="CD846" s="42" t="s">
        <v>4374</v>
      </c>
      <c r="CE846" s="42" t="s">
        <v>4374</v>
      </c>
      <c r="CF846" s="42" t="str">
        <f>IFERROR(VLOOKUP(Funds[[#This Row],[Code ISIN]],[1]GLOBAL!$C$1:$L$27,10,FALSE)," ")</f>
        <v xml:space="preserve"> </v>
      </c>
      <c r="CG846" s="42" t="s">
        <v>4374</v>
      </c>
      <c r="CH846" s="42" t="s">
        <v>4374</v>
      </c>
      <c r="CI846" s="42" t="s">
        <v>4374</v>
      </c>
      <c r="CJ846" s="123">
        <v>43100</v>
      </c>
      <c r="CK846" s="96" t="s">
        <v>4374</v>
      </c>
      <c r="CL846" s="246" t="str">
        <f>VLOOKUP(Funds[[#This Row],[Code ISIN]],'Sheet1 - Table (1)'!$A$10:$AF$110017,MATCH("Funds Liquidity",'Sheet1 - Table (1)'!$10:$10,0),FALSE)</f>
        <v>Jour</v>
      </c>
    </row>
    <row r="847" spans="1:91">
      <c r="A847" s="96" t="s">
        <v>1130</v>
      </c>
      <c r="B847" s="305">
        <f>IF(ISERROR(VALUE(VLOOKUP($A847,'Sheet1 - Table (1)'!$A$8:$AG$1186,COLUMN(B$7),FALSE))),VLOOKUP(A847,TK_MANQUANTS,2,FALSE),IF(VALUE(VLOOKUP($A847,'Sheet1 - Table (1)'!$A$8:$AG$1186,COLUMN(B$7),FALSE))=0,VLOOKUP(A847,TK_MANQUANTS,2,FALSE),VALUE(VLOOKUP($A847,'Sheet1 - Table (1)'!$A$8:$AG$1186,COLUMN(B$7),FALSE))))</f>
        <v>13876308</v>
      </c>
      <c r="C847" s="80" t="str">
        <f>VLOOKUP($A847,'Sheet1 - Table (1)'!$A$8:$AG$1186,COLUMN(C$7),FALSE)</f>
        <v>iShares $ HY Corp Bond UCITS ETF USD Dis</v>
      </c>
      <c r="D847" s="82">
        <f>VLOOKUP($A847,'Sheet1 - Table (1)'!$A$8:$AG$1186,COLUMN(D$7),FALSE)</f>
        <v>43861</v>
      </c>
      <c r="E847" s="124">
        <f>VLOOKUP($A847,'Sheet1 - Table (1)'!$A$8:$AG$1186,COLUMN(E$7),FALSE)</f>
        <v>0.5</v>
      </c>
      <c r="F847" s="80" t="b">
        <f>VLOOKUP($A847,'Sheet1 - Table (1)'!$A$8:$AG$1186,COLUMN(F$7),FALSE)</f>
        <v>1</v>
      </c>
      <c r="G847" s="80" t="str">
        <f>VLOOKUP($A847,'Sheet1 - Table (1)'!$A$8:$AG$1186,COLUMN(G$7),FALSE)</f>
        <v>Ireland</v>
      </c>
      <c r="H847" s="80" t="str">
        <f>VLOOKUP($A847,'Sheet1 - Table (1)'!$A$8:$AG$1186,COLUMN(H$7),FALSE)</f>
        <v>USD</v>
      </c>
      <c r="I847" s="80" t="str">
        <f>VLOOKUP($A847,'Sheet1 - Table (1)'!$A$8:$AG$1186,COLUMN(I$7),FALSE)</f>
        <v>Exchange Traded Funds</v>
      </c>
      <c r="J847" s="80" t="str">
        <f>VLOOKUP($A847,'Sheet1 - Table (1)'!$A$8:$AG$1186,COLUMN(J$7),FALSE)</f>
        <v>Obligation</v>
      </c>
      <c r="K847" s="82">
        <f>VLOOKUP($A847,'Sheet1 - Table (1)'!$A$8:$AG$1186,COLUMN(K$7),FALSE)</f>
        <v>44255</v>
      </c>
      <c r="L847" s="80">
        <f>VLOOKUP($A847,'Sheet1 - Table (1)'!$A$8:$AG$1186,COLUMN(L$7),FALSE)</f>
        <v>7097.7187290000002</v>
      </c>
      <c r="M847" s="80" t="str">
        <f>VLOOKUP($A847,'Sheet1 - Table (1)'!$A$8:$AG$1186,COLUMN(M$7),FALSE)</f>
        <v>Paid</v>
      </c>
      <c r="N847" s="80" t="b">
        <f>VLOOKUP($A847,'Sheet1 - Table (1)'!$A$8:$AG$1186,COLUMN(N$7),FALSE)</f>
        <v>1</v>
      </c>
      <c r="O847" s="80" t="b">
        <f>VLOOKUP($A847,'Sheet1 - Table (1)'!$A$8:$AG$1186,COLUMN(O$7),FALSE)</f>
        <v>1</v>
      </c>
      <c r="P847" s="80" t="b">
        <f>VLOOKUP($A847,'Sheet1 - Table (1)'!$A$8:$AG$1186,COLUMN(P$7),FALSE)</f>
        <v>1</v>
      </c>
      <c r="Q847" s="80" t="b">
        <f>VLOOKUP($A847,'Sheet1 - Table (1)'!$A$8:$AG$1186,COLUMN(Q$7),FALSE)</f>
        <v>1</v>
      </c>
      <c r="R847" s="80" t="b">
        <f>VLOOKUP($A847,'Sheet1 - Table (1)'!$A$8:$AG$1186,COLUMN(R$7),FALSE)</f>
        <v>1</v>
      </c>
      <c r="S847" s="80" t="b">
        <f>VLOOKUP($A847,'Sheet1 - Table (1)'!$A$8:$AG$1186,COLUMN(S$7),FALSE)</f>
        <v>1</v>
      </c>
      <c r="T847" s="80" t="b">
        <f>VLOOKUP($A847,'Sheet1 - Table (1)'!$A$8:$AG$1186,COLUMN(T$7),FALSE)</f>
        <v>1</v>
      </c>
      <c r="U847" s="80" t="str">
        <f t="shared" si="162"/>
        <v>BE-FR-IT-NE-SP-GE-UK</v>
      </c>
      <c r="V847" s="80" t="str">
        <f>VLOOKUP($A847,'Sheet1 - Table (1)'!$A$8:$AG$1186,COLUMN(V$7)+3,FALSE)</f>
        <v>ICVC</v>
      </c>
      <c r="W847" s="80" t="str">
        <f>VLOOKUP(A847,'Sheet1 - Table (1)'!$A$8:$AF$10075,MATCH($W$8,'Sheet1 - Table (1)'!$10:$10,0),FALSE)</f>
        <v>Détermination des Prix Quotidien</v>
      </c>
      <c r="X847" s="80" t="str">
        <f>VLOOKUP(A847,'Sheet1 - Table (1)'!$A$8:$AAB$10075,MATCH($X$8,'Sheet1 - Table (1)'!$10:$10,0),FALSE)</f>
        <v>Optimized</v>
      </c>
      <c r="Y847" s="96" t="str">
        <f t="shared" si="165"/>
        <v>ETF</v>
      </c>
      <c r="AA847" s="96" t="s">
        <v>1823</v>
      </c>
      <c r="AB847" s="96" t="s">
        <v>2481</v>
      </c>
      <c r="AC847" s="214" t="s">
        <v>140</v>
      </c>
      <c r="AD847" s="214" t="s">
        <v>5104</v>
      </c>
      <c r="AE847" s="96" t="s">
        <v>5104</v>
      </c>
      <c r="AF847" s="246" t="s">
        <v>5104</v>
      </c>
      <c r="AI847" s="96" t="s">
        <v>79</v>
      </c>
      <c r="AJ847" s="96" t="s">
        <v>140</v>
      </c>
      <c r="AK847" s="96" t="s">
        <v>140</v>
      </c>
      <c r="AL847" s="96" t="s">
        <v>2481</v>
      </c>
      <c r="AM847" s="96" t="str">
        <f t="shared" ref="AM847:AM860" si="170">IF(AND(AK847="Obligations",AP847="Courbe CHF"),"Obligations CHF",IF(AND(AX847=100%,BJ847=100%),AK847&amp;" CHF",IF(OR(AK847="Obligations",AK847="Actions",AK847="Liquidités"),AK847&amp;" étrangères" &amp; IF(AX847=100%," hedged",""),AK847&amp;" étrangers" &amp; IF(AX847=100%," hedged",""))))</f>
        <v>Obligations étrangères</v>
      </c>
      <c r="AO847" s="96" t="s">
        <v>2481</v>
      </c>
      <c r="AP847" s="96" t="s">
        <v>86</v>
      </c>
      <c r="AQ847" s="96">
        <v>3.4</v>
      </c>
      <c r="AR847" s="101">
        <v>5.4800000000000001E-2</v>
      </c>
      <c r="AS847" s="101">
        <f t="shared" si="166"/>
        <v>4.9800000000000004E-2</v>
      </c>
      <c r="AW847" s="101">
        <v>1</v>
      </c>
      <c r="BB847" s="101">
        <v>1</v>
      </c>
      <c r="BN847" s="101">
        <v>1</v>
      </c>
      <c r="BW847" s="101">
        <v>1</v>
      </c>
      <c r="BY847" s="96" t="s">
        <v>1252</v>
      </c>
      <c r="BZ847" s="101" t="str">
        <f t="shared" ref="BZ847:BZ852" si="171">IF(AJ847="Obligations",AP847&amp;" "&amp;AI847&amp;" "&amp;IF(AI847="High Yield",IF(AQ847&lt;2.5,"SHORT",IF(AQ847&gt;4,"LONG","MID")),IF(AQ847&lt;3.5,"SHORT",IF(AQ847&gt;8,"LONG","MID"))),"")</f>
        <v>Courbe USD High Yield MID</v>
      </c>
      <c r="CA847" s="101" t="s">
        <v>70</v>
      </c>
      <c r="CB847" s="101"/>
      <c r="CC847" s="101" t="s">
        <v>70</v>
      </c>
      <c r="CD847" s="42" t="s">
        <v>4374</v>
      </c>
      <c r="CE847" s="42" t="s">
        <v>4374</v>
      </c>
      <c r="CF847" s="42" t="str">
        <f>IFERROR(VLOOKUP(Funds[[#This Row],[Code ISIN]],[1]GLOBAL!$C$1:$L$27,10,FALSE)," ")</f>
        <v xml:space="preserve"> </v>
      </c>
      <c r="CG847" s="42" t="s">
        <v>4374</v>
      </c>
      <c r="CH847" s="42" t="s">
        <v>4374</v>
      </c>
      <c r="CI847" s="42" t="s">
        <v>4374</v>
      </c>
      <c r="CJ847" s="123">
        <v>43039</v>
      </c>
      <c r="CK847" s="96" t="s">
        <v>4374</v>
      </c>
      <c r="CL847" s="246" t="str">
        <f>VLOOKUP(Funds[[#This Row],[Code ISIN]],'Sheet1 - Table (1)'!$A$10:$AF$110017,MATCH("Funds Liquidity",'Sheet1 - Table (1)'!$10:$10,0),FALSE)</f>
        <v>Jour</v>
      </c>
    </row>
    <row r="848" spans="1:91">
      <c r="A848" s="80" t="s">
        <v>844</v>
      </c>
      <c r="B848" s="305">
        <f>IF(ISERROR(VALUE(VLOOKUP($A848,'Sheet1 - Table (1)'!$A$8:$AG$1186,COLUMN(B$7),FALSE))),VLOOKUP(A848,TK_MANQUANTS,2,FALSE),IF(VALUE(VLOOKUP($A848,'Sheet1 - Table (1)'!$A$8:$AG$1186,COLUMN(B$7),FALSE))=0,VLOOKUP(A848,TK_MANQUANTS,2,FALSE),VALUE(VLOOKUP($A848,'Sheet1 - Table (1)'!$A$8:$AG$1186,COLUMN(B$7),FALSE))))</f>
        <v>1425065</v>
      </c>
      <c r="C848" s="80" t="str">
        <f>VLOOKUP($A848,'Sheet1 - Table (1)'!$A$8:$AG$1186,COLUMN(C$7),FALSE)</f>
        <v>DWS Invest ESG Euro Bonds (Short) FC</v>
      </c>
      <c r="D848" s="82">
        <f>VLOOKUP($A848,'Sheet1 - Table (1)'!$A$8:$AG$1186,COLUMN(D$7),FALSE)</f>
        <v>43830</v>
      </c>
      <c r="E848" s="124">
        <f>VLOOKUP($A848,'Sheet1 - Table (1)'!$A$8:$AG$1186,COLUMN(E$7),FALSE)</f>
        <v>0.26</v>
      </c>
      <c r="F848" s="80" t="b">
        <f>VLOOKUP($A848,'Sheet1 - Table (1)'!$A$8:$AG$1186,COLUMN(F$7),FALSE)</f>
        <v>1</v>
      </c>
      <c r="G848" s="80" t="str">
        <f>VLOOKUP($A848,'Sheet1 - Table (1)'!$A$8:$AG$1186,COLUMN(G$7),FALSE)</f>
        <v>Luxembourg</v>
      </c>
      <c r="H848" s="80" t="str">
        <f>VLOOKUP($A848,'Sheet1 - Table (1)'!$A$8:$AG$1186,COLUMN(H$7),FALSE)</f>
        <v>EUR</v>
      </c>
      <c r="I848" s="80" t="str">
        <f>VLOOKUP($A848,'Sheet1 - Table (1)'!$A$8:$AG$1186,COLUMN(I$7),FALSE)</f>
        <v>Fonds de placement</v>
      </c>
      <c r="J848" s="80" t="str">
        <f>VLOOKUP($A848,'Sheet1 - Table (1)'!$A$8:$AG$1186,COLUMN(J$7),FALSE)</f>
        <v>Obligation</v>
      </c>
      <c r="K848" s="82">
        <f>VLOOKUP($A848,'Sheet1 - Table (1)'!$A$8:$AG$1186,COLUMN(K$7),FALSE)</f>
        <v>44255</v>
      </c>
      <c r="L848" s="80">
        <f>VLOOKUP($A848,'Sheet1 - Table (1)'!$A$8:$AG$1186,COLUMN(L$7),FALSE)</f>
        <v>1403.1153558999999</v>
      </c>
      <c r="M848" s="80" t="str">
        <f>VLOOKUP($A848,'Sheet1 - Table (1)'!$A$8:$AG$1186,COLUMN(M$7),FALSE)</f>
        <v>Retained</v>
      </c>
      <c r="N848" s="80" t="b">
        <f>VLOOKUP($A848,'Sheet1 - Table (1)'!$A$8:$AG$1186,COLUMN(N$7),FALSE)</f>
        <v>1</v>
      </c>
      <c r="O848" s="80" t="b">
        <f>VLOOKUP($A848,'Sheet1 - Table (1)'!$A$8:$AG$1186,COLUMN(O$7),FALSE)</f>
        <v>1</v>
      </c>
      <c r="P848" s="80" t="b">
        <f>VLOOKUP($A848,'Sheet1 - Table (1)'!$A$8:$AG$1186,COLUMN(P$7),FALSE)</f>
        <v>1</v>
      </c>
      <c r="Q848" s="80" t="b">
        <f>VLOOKUP($A848,'Sheet1 - Table (1)'!$A$8:$AG$1186,COLUMN(Q$7),FALSE)</f>
        <v>1</v>
      </c>
      <c r="R848" s="80" t="b">
        <f>VLOOKUP($A848,'Sheet1 - Table (1)'!$A$8:$AG$1186,COLUMN(R$7),FALSE)</f>
        <v>1</v>
      </c>
      <c r="S848" s="80" t="b">
        <f>VLOOKUP($A848,'Sheet1 - Table (1)'!$A$8:$AG$1186,COLUMN(S$7),FALSE)</f>
        <v>1</v>
      </c>
      <c r="T848" s="80" t="b">
        <f>VLOOKUP($A848,'Sheet1 - Table (1)'!$A$8:$AG$1186,COLUMN(T$7),FALSE)</f>
        <v>1</v>
      </c>
      <c r="U848" s="80" t="str">
        <f t="shared" si="162"/>
        <v>BE-FR-IT-NE-SP-GE-UK</v>
      </c>
      <c r="V848" s="80" t="str">
        <f>VLOOKUP($A848,'Sheet1 - Table (1)'!$A$8:$AG$1186,COLUMN(V$7)+3,FALSE)</f>
        <v>LU - SICAV - Parte 1</v>
      </c>
      <c r="W848" s="80" t="str">
        <f>VLOOKUP(A848,'Sheet1 - Table (1)'!$A$8:$AF$10075,MATCH($W$8,'Sheet1 - Table (1)'!$10:$10,0),FALSE)</f>
        <v>Détermination des Prix Quotidien</v>
      </c>
      <c r="X848" s="80">
        <f>VLOOKUP(A848,'Sheet1 - Table (1)'!$A$8:$AAB$10075,MATCH($X$8,'Sheet1 - Table (1)'!$10:$10,0),FALSE)</f>
        <v>0</v>
      </c>
      <c r="Y848" s="96" t="str">
        <f t="shared" si="165"/>
        <v>Fonds de placement</v>
      </c>
      <c r="AA848" s="96" t="s">
        <v>1823</v>
      </c>
      <c r="AB848" s="96" t="s">
        <v>2481</v>
      </c>
      <c r="AC848" s="214" t="s">
        <v>140</v>
      </c>
      <c r="AD848" s="214" t="s">
        <v>2481</v>
      </c>
      <c r="AE848" s="96" t="s">
        <v>2542</v>
      </c>
      <c r="AF848" s="246" t="s">
        <v>2481</v>
      </c>
      <c r="AG848" s="96" t="s">
        <v>2857</v>
      </c>
      <c r="AI848" s="96" t="s">
        <v>381</v>
      </c>
      <c r="AJ848" s="96" t="s">
        <v>140</v>
      </c>
      <c r="AK848" s="96" t="s">
        <v>140</v>
      </c>
      <c r="AL848" s="96" t="s">
        <v>2481</v>
      </c>
      <c r="AM848" s="96" t="str">
        <f t="shared" si="170"/>
        <v>Obligations étrangères</v>
      </c>
      <c r="AO848" s="96" t="s">
        <v>2481</v>
      </c>
      <c r="AP848" s="96" t="s">
        <v>75</v>
      </c>
      <c r="AQ848" s="96">
        <v>1.8</v>
      </c>
      <c r="AR848" s="101">
        <v>0</v>
      </c>
      <c r="AS848" s="101">
        <f t="shared" si="166"/>
        <v>-2.5999999999999999E-3</v>
      </c>
      <c r="AT848" s="101">
        <v>3.6999999999999998E-2</v>
      </c>
      <c r="AU848" s="101">
        <v>0.25</v>
      </c>
      <c r="AV848" s="101">
        <v>0.69599999999999995</v>
      </c>
      <c r="AW848" s="101">
        <v>1.7000000000000001E-2</v>
      </c>
      <c r="AY848" s="101">
        <v>1</v>
      </c>
      <c r="BK848" s="101">
        <v>1</v>
      </c>
      <c r="BV848" s="101">
        <v>0.30399999999999999</v>
      </c>
      <c r="BW848" s="101">
        <v>0.69599999999999995</v>
      </c>
      <c r="BY848" s="101" t="s">
        <v>840</v>
      </c>
      <c r="BZ848" s="101" t="str">
        <f t="shared" si="171"/>
        <v>Courbe EUR Aggregate SHORT</v>
      </c>
      <c r="CA848" s="101" t="s">
        <v>4051</v>
      </c>
      <c r="CB848" s="122" t="s">
        <v>4338</v>
      </c>
      <c r="CC848" s="101" t="s">
        <v>4337</v>
      </c>
      <c r="CD848" s="42" t="s">
        <v>4374</v>
      </c>
      <c r="CE848" s="42" t="s">
        <v>4374</v>
      </c>
      <c r="CF848" s="42" t="str">
        <f>IFERROR(VLOOKUP(Funds[[#This Row],[Code ISIN]],[1]GLOBAL!$C$1:$L$27,10,FALSE)," ")</f>
        <v xml:space="preserve"> </v>
      </c>
      <c r="CG848" s="42" t="s">
        <v>4374</v>
      </c>
      <c r="CH848" s="42" t="s">
        <v>4374</v>
      </c>
      <c r="CI848" s="42" t="s">
        <v>4374</v>
      </c>
      <c r="CJ848" s="123">
        <v>43039</v>
      </c>
      <c r="CK848" s="96" t="s">
        <v>4374</v>
      </c>
      <c r="CL848" s="246" t="str">
        <f>VLOOKUP(Funds[[#This Row],[Code ISIN]],'Sheet1 - Table (1)'!$A$10:$AF$110017,MATCH("Funds Liquidity",'Sheet1 - Table (1)'!$10:$10,0),FALSE)</f>
        <v>Jour</v>
      </c>
    </row>
    <row r="849" spans="1:93">
      <c r="A849" s="80" t="s">
        <v>400</v>
      </c>
      <c r="B849" s="305">
        <f>IF(ISERROR(VALUE(VLOOKUP($A849,'Sheet1 - Table (1)'!$A$8:$AG$1186,COLUMN(B$7),FALSE))),VLOOKUP(A849,TK_MANQUANTS,2,FALSE),IF(VALUE(VLOOKUP($A849,'Sheet1 - Table (1)'!$A$8:$AG$1186,COLUMN(B$7),FALSE))=0,VLOOKUP(A849,TK_MANQUANTS,2,FALSE),VALUE(VLOOKUP($A849,'Sheet1 - Table (1)'!$A$8:$AG$1186,COLUMN(B$7),FALSE))))</f>
        <v>22317610</v>
      </c>
      <c r="C849" s="80" t="str">
        <f>VLOOKUP($A849,'Sheet1 - Table (1)'!$A$8:$AG$1186,COLUMN(C$7),FALSE)</f>
        <v>Fidelity Funds - US High Yield Y-ACC-CHF H</v>
      </c>
      <c r="D849" s="82">
        <f>VLOOKUP($A849,'Sheet1 - Table (1)'!$A$8:$AG$1186,COLUMN(D$7),FALSE)</f>
        <v>44012</v>
      </c>
      <c r="E849" s="124">
        <f>VLOOKUP($A849,'Sheet1 - Table (1)'!$A$8:$AG$1186,COLUMN(E$7),FALSE)</f>
        <v>0.89</v>
      </c>
      <c r="F849" s="80" t="b">
        <f>VLOOKUP($A849,'Sheet1 - Table (1)'!$A$8:$AG$1186,COLUMN(F$7),FALSE)</f>
        <v>1</v>
      </c>
      <c r="G849" s="80" t="str">
        <f>VLOOKUP($A849,'Sheet1 - Table (1)'!$A$8:$AG$1186,COLUMN(G$7),FALSE)</f>
        <v>Luxembourg</v>
      </c>
      <c r="H849" s="80" t="str">
        <f>VLOOKUP($A849,'Sheet1 - Table (1)'!$A$8:$AG$1186,COLUMN(H$7),FALSE)</f>
        <v>CHF</v>
      </c>
      <c r="I849" s="80" t="str">
        <f>VLOOKUP($A849,'Sheet1 - Table (1)'!$A$8:$AG$1186,COLUMN(I$7),FALSE)</f>
        <v>Fonds de placement</v>
      </c>
      <c r="J849" s="80" t="str">
        <f>VLOOKUP($A849,'Sheet1 - Table (1)'!$A$8:$AG$1186,COLUMN(J$7),FALSE)</f>
        <v>Obligation</v>
      </c>
      <c r="K849" s="82">
        <f>VLOOKUP($A849,'Sheet1 - Table (1)'!$A$8:$AG$1186,COLUMN(K$7),FALSE)</f>
        <v>44255</v>
      </c>
      <c r="L849" s="80">
        <f>VLOOKUP($A849,'Sheet1 - Table (1)'!$A$8:$AG$1186,COLUMN(L$7),FALSE)</f>
        <v>3729.0015606000002</v>
      </c>
      <c r="M849" s="80" t="str">
        <f>VLOOKUP($A849,'Sheet1 - Table (1)'!$A$8:$AG$1186,COLUMN(M$7),FALSE)</f>
        <v>Retained</v>
      </c>
      <c r="N849" s="80" t="b">
        <f>VLOOKUP($A849,'Sheet1 - Table (1)'!$A$8:$AG$1186,COLUMN(N$7),FALSE)</f>
        <v>1</v>
      </c>
      <c r="O849" s="80" t="b">
        <f>VLOOKUP($A849,'Sheet1 - Table (1)'!$A$8:$AG$1186,COLUMN(O$7),FALSE)</f>
        <v>1</v>
      </c>
      <c r="P849" s="80">
        <f>VLOOKUP($A849,'Sheet1 - Table (1)'!$A$8:$AG$1186,COLUMN(P$7),FALSE)</f>
        <v>0</v>
      </c>
      <c r="Q849" s="80" t="b">
        <f>VLOOKUP($A849,'Sheet1 - Table (1)'!$A$8:$AG$1186,COLUMN(Q$7),FALSE)</f>
        <v>1</v>
      </c>
      <c r="R849" s="80" t="b">
        <f>VLOOKUP($A849,'Sheet1 - Table (1)'!$A$8:$AG$1186,COLUMN(R$7),FALSE)</f>
        <v>1</v>
      </c>
      <c r="S849" s="80" t="b">
        <f>VLOOKUP($A849,'Sheet1 - Table (1)'!$A$8:$AG$1186,COLUMN(S$7),FALSE)</f>
        <v>1</v>
      </c>
      <c r="T849" s="80" t="b">
        <f>VLOOKUP($A849,'Sheet1 - Table (1)'!$A$8:$AG$1186,COLUMN(T$7),FALSE)</f>
        <v>1</v>
      </c>
      <c r="U849" s="80" t="str">
        <f t="shared" si="162"/>
        <v>BE-FR-NE-SP-GE-UK</v>
      </c>
      <c r="V849" s="80" t="str">
        <f>VLOOKUP($A849,'Sheet1 - Table (1)'!$A$8:$AG$1186,COLUMN(V$7)+3,FALSE)</f>
        <v>LU - SICAV - Parte 1</v>
      </c>
      <c r="W849" s="80" t="str">
        <f>VLOOKUP(A849,'Sheet1 - Table (1)'!$A$8:$AF$10075,MATCH($W$8,'Sheet1 - Table (1)'!$10:$10,0),FALSE)</f>
        <v>Détermination des Prix Quotidien</v>
      </c>
      <c r="X849" s="80">
        <f>VLOOKUP(A849,'Sheet1 - Table (1)'!$A$8:$AAB$10075,MATCH($X$8,'Sheet1 - Table (1)'!$10:$10,0),FALSE)</f>
        <v>0</v>
      </c>
      <c r="Y849" s="96" t="str">
        <f t="shared" si="165"/>
        <v>Fonds de placement</v>
      </c>
      <c r="AA849" s="96" t="s">
        <v>1823</v>
      </c>
      <c r="AB849" s="96" t="s">
        <v>2852</v>
      </c>
      <c r="AC849" s="214" t="s">
        <v>140</v>
      </c>
      <c r="AD849" s="214" t="s">
        <v>5104</v>
      </c>
      <c r="AE849" s="96" t="s">
        <v>5104</v>
      </c>
      <c r="AF849" s="246" t="s">
        <v>5104</v>
      </c>
      <c r="AG849" s="96" t="s">
        <v>79</v>
      </c>
      <c r="AI849" s="96" t="s">
        <v>79</v>
      </c>
      <c r="AJ849" s="96" t="s">
        <v>140</v>
      </c>
      <c r="AK849" s="96" t="s">
        <v>140</v>
      </c>
      <c r="AL849" s="96" t="s">
        <v>2481</v>
      </c>
      <c r="AM849" s="96" t="str">
        <f t="shared" si="170"/>
        <v>Obligations étrangères hedged</v>
      </c>
      <c r="AO849" s="96" t="s">
        <v>2852</v>
      </c>
      <c r="AP849" s="96" t="s">
        <v>86</v>
      </c>
      <c r="AQ849" s="96">
        <v>3.4</v>
      </c>
      <c r="AR849" s="101">
        <v>4.7E-2</v>
      </c>
      <c r="AS849" s="101">
        <f>IF(AR849="","",AR849-E849%)</f>
        <v>3.8100000000000002E-2</v>
      </c>
      <c r="AV849" s="101">
        <v>6.1600000000000002E-2</v>
      </c>
      <c r="AW849" s="101">
        <v>0.93840000000000001</v>
      </c>
      <c r="AX849" s="101">
        <v>1</v>
      </c>
      <c r="BN849" s="101">
        <v>1</v>
      </c>
      <c r="BW849" s="101">
        <v>1</v>
      </c>
      <c r="BY849" s="96" t="s">
        <v>22060</v>
      </c>
      <c r="BZ849" s="101" t="str">
        <f t="shared" si="171"/>
        <v>Courbe USD High Yield MID</v>
      </c>
      <c r="CA849" s="101" t="s">
        <v>4051</v>
      </c>
      <c r="CB849" s="122" t="s">
        <v>3695</v>
      </c>
      <c r="CC849" s="101" t="s">
        <v>4618</v>
      </c>
      <c r="CD849" s="42" t="s">
        <v>1633</v>
      </c>
      <c r="CE849" s="42" t="s">
        <v>1633</v>
      </c>
      <c r="CF849" s="42" t="str">
        <f>IFERROR(VLOOKUP(Funds[[#This Row],[Code ISIN]],[1]GLOBAL!$C$1:$L$27,10,FALSE)," ")</f>
        <v xml:space="preserve"> </v>
      </c>
      <c r="CG849" s="42" t="s">
        <v>1633</v>
      </c>
      <c r="CH849" s="42" t="s">
        <v>4374</v>
      </c>
      <c r="CI849" s="42" t="s">
        <v>1633</v>
      </c>
      <c r="CJ849" s="123">
        <v>44286</v>
      </c>
      <c r="CK849" s="96" t="s">
        <v>4374</v>
      </c>
      <c r="CL849" s="246" t="str">
        <f>VLOOKUP(Funds[[#This Row],[Code ISIN]],'Sheet1 - Table (1)'!$A$10:$AF$110017,MATCH("Funds Liquidity",'Sheet1 - Table (1)'!$10:$10,0),FALSE)</f>
        <v>Jour</v>
      </c>
      <c r="CN849" s="246" t="s">
        <v>140</v>
      </c>
      <c r="CO849" s="246" t="s">
        <v>79</v>
      </c>
    </row>
    <row r="850" spans="1:93">
      <c r="A850" s="80" t="s">
        <v>523</v>
      </c>
      <c r="B850" s="305">
        <f>IF(ISERROR(VALUE(VLOOKUP($A850,'Sheet1 - Table (1)'!$A$8:$AG$1186,COLUMN(B$7),FALSE))),VLOOKUP(A850,TK_MANQUANTS,2,FALSE),IF(VALUE(VLOOKUP($A850,'Sheet1 - Table (1)'!$A$8:$AG$1186,COLUMN(B$7),FALSE))=0,VLOOKUP(A850,TK_MANQUANTS,2,FALSE),VALUE(VLOOKUP($A850,'Sheet1 - Table (1)'!$A$8:$AG$1186,COLUMN(B$7),FALSE))))</f>
        <v>13837083</v>
      </c>
      <c r="C850" s="80" t="str">
        <f>VLOOKUP($A850,'Sheet1 - Table (1)'!$A$8:$AG$1186,COLUMN(C$7),FALSE)</f>
        <v>Fidelity Funds - US High Yield Y-ACC-EUR H</v>
      </c>
      <c r="D850" s="82">
        <f>VLOOKUP($A850,'Sheet1 - Table (1)'!$A$8:$AG$1186,COLUMN(D$7),FALSE)</f>
        <v>44012</v>
      </c>
      <c r="E850" s="124">
        <f>VLOOKUP($A850,'Sheet1 - Table (1)'!$A$8:$AG$1186,COLUMN(E$7),FALSE)</f>
        <v>0.89</v>
      </c>
      <c r="F850" s="80" t="b">
        <f>VLOOKUP($A850,'Sheet1 - Table (1)'!$A$8:$AG$1186,COLUMN(F$7),FALSE)</f>
        <v>1</v>
      </c>
      <c r="G850" s="80" t="str">
        <f>VLOOKUP($A850,'Sheet1 - Table (1)'!$A$8:$AG$1186,COLUMN(G$7),FALSE)</f>
        <v>Luxembourg</v>
      </c>
      <c r="H850" s="80" t="str">
        <f>VLOOKUP($A850,'Sheet1 - Table (1)'!$A$8:$AG$1186,COLUMN(H$7),FALSE)</f>
        <v>EUR</v>
      </c>
      <c r="I850" s="80" t="str">
        <f>VLOOKUP($A850,'Sheet1 - Table (1)'!$A$8:$AG$1186,COLUMN(I$7),FALSE)</f>
        <v>Fonds de placement</v>
      </c>
      <c r="J850" s="80" t="str">
        <f>VLOOKUP($A850,'Sheet1 - Table (1)'!$A$8:$AG$1186,COLUMN(J$7),FALSE)</f>
        <v>Obligation</v>
      </c>
      <c r="K850" s="82">
        <f>VLOOKUP($A850,'Sheet1 - Table (1)'!$A$8:$AG$1186,COLUMN(K$7),FALSE)</f>
        <v>44255</v>
      </c>
      <c r="L850" s="80">
        <f>VLOOKUP($A850,'Sheet1 - Table (1)'!$A$8:$AG$1186,COLUMN(L$7),FALSE)</f>
        <v>3729.0015606000002</v>
      </c>
      <c r="M850" s="80" t="str">
        <f>VLOOKUP($A850,'Sheet1 - Table (1)'!$A$8:$AG$1186,COLUMN(M$7),FALSE)</f>
        <v>Retained</v>
      </c>
      <c r="N850" s="80" t="b">
        <f>VLOOKUP($A850,'Sheet1 - Table (1)'!$A$8:$AG$1186,COLUMN(N$7),FALSE)</f>
        <v>1</v>
      </c>
      <c r="O850" s="80" t="b">
        <f>VLOOKUP($A850,'Sheet1 - Table (1)'!$A$8:$AG$1186,COLUMN(O$7),FALSE)</f>
        <v>1</v>
      </c>
      <c r="P850" s="80" t="b">
        <f>VLOOKUP($A850,'Sheet1 - Table (1)'!$A$8:$AG$1186,COLUMN(P$7),FALSE)</f>
        <v>1</v>
      </c>
      <c r="Q850" s="80" t="b">
        <f>VLOOKUP($A850,'Sheet1 - Table (1)'!$A$8:$AG$1186,COLUMN(Q$7),FALSE)</f>
        <v>1</v>
      </c>
      <c r="R850" s="80" t="b">
        <f>VLOOKUP($A850,'Sheet1 - Table (1)'!$A$8:$AG$1186,COLUMN(R$7),FALSE)</f>
        <v>1</v>
      </c>
      <c r="S850" s="80" t="b">
        <f>VLOOKUP($A850,'Sheet1 - Table (1)'!$A$8:$AG$1186,COLUMN(S$7),FALSE)</f>
        <v>1</v>
      </c>
      <c r="T850" s="80" t="b">
        <f>VLOOKUP($A850,'Sheet1 - Table (1)'!$A$8:$AG$1186,COLUMN(T$7),FALSE)</f>
        <v>1</v>
      </c>
      <c r="U850" s="80" t="str">
        <f t="shared" si="162"/>
        <v>BE-FR-IT-NE-SP-GE-UK</v>
      </c>
      <c r="V850" s="80" t="str">
        <f>VLOOKUP($A850,'Sheet1 - Table (1)'!$A$8:$AG$1186,COLUMN(V$7)+3,FALSE)</f>
        <v>LU - SICAV - Parte 1</v>
      </c>
      <c r="W850" s="80" t="str">
        <f>VLOOKUP(A850,'Sheet1 - Table (1)'!$A$8:$AF$10075,MATCH($W$8,'Sheet1 - Table (1)'!$10:$10,0),FALSE)</f>
        <v>Détermination des Prix Quotidien</v>
      </c>
      <c r="X850" s="80">
        <f>VLOOKUP(A850,'Sheet1 - Table (1)'!$A$8:$AAB$10075,MATCH($X$8,'Sheet1 - Table (1)'!$10:$10,0),FALSE)</f>
        <v>0</v>
      </c>
      <c r="Y850" s="96" t="str">
        <f t="shared" si="165"/>
        <v>Fonds de placement</v>
      </c>
      <c r="AA850" s="96" t="s">
        <v>1823</v>
      </c>
      <c r="AB850" s="96" t="s">
        <v>2481</v>
      </c>
      <c r="AC850" s="214" t="s">
        <v>140</v>
      </c>
      <c r="AD850" s="214" t="s">
        <v>5104</v>
      </c>
      <c r="AE850" s="96" t="s">
        <v>5104</v>
      </c>
      <c r="AF850" s="246" t="s">
        <v>5104</v>
      </c>
      <c r="AG850" s="96" t="s">
        <v>2857</v>
      </c>
      <c r="AI850" s="96" t="s">
        <v>79</v>
      </c>
      <c r="AJ850" s="96" t="s">
        <v>140</v>
      </c>
      <c r="AK850" s="96" t="s">
        <v>140</v>
      </c>
      <c r="AL850" s="96" t="s">
        <v>2481</v>
      </c>
      <c r="AM850" s="96" t="str">
        <f t="shared" si="170"/>
        <v>Obligations étrangères</v>
      </c>
      <c r="AO850" s="96" t="s">
        <v>2852</v>
      </c>
      <c r="AP850" s="96" t="s">
        <v>86</v>
      </c>
      <c r="AQ850" s="96">
        <v>3.4</v>
      </c>
      <c r="AR850" s="101">
        <v>4.7E-2</v>
      </c>
      <c r="AS850" s="101">
        <f t="shared" ref="AS850:AS857" si="172">IF(AR850="","",AR850-E850%)</f>
        <v>3.8100000000000002E-2</v>
      </c>
      <c r="AV850" s="101">
        <v>6.1600000000000002E-2</v>
      </c>
      <c r="AW850" s="101">
        <v>0.93840000000000001</v>
      </c>
      <c r="AY850" s="101">
        <v>1</v>
      </c>
      <c r="BN850" s="101">
        <v>1</v>
      </c>
      <c r="BW850" s="101">
        <v>1</v>
      </c>
      <c r="BY850" s="96" t="s">
        <v>22055</v>
      </c>
      <c r="BZ850" s="101" t="str">
        <f t="shared" si="171"/>
        <v>Courbe USD High Yield MID</v>
      </c>
      <c r="CA850" s="101" t="s">
        <v>4051</v>
      </c>
      <c r="CB850" s="122" t="s">
        <v>3696</v>
      </c>
      <c r="CC850" s="101" t="s">
        <v>4230</v>
      </c>
      <c r="CD850" s="42" t="s">
        <v>1633</v>
      </c>
      <c r="CE850" s="42" t="s">
        <v>1633</v>
      </c>
      <c r="CF850" s="42" t="str">
        <f>IFERROR(VLOOKUP(Funds[[#This Row],[Code ISIN]],[1]GLOBAL!$C$1:$L$27,10,FALSE)," ")</f>
        <v xml:space="preserve"> </v>
      </c>
      <c r="CG850" s="42" t="s">
        <v>1633</v>
      </c>
      <c r="CH850" s="42" t="s">
        <v>4374</v>
      </c>
      <c r="CI850" s="42" t="s">
        <v>4374</v>
      </c>
      <c r="CJ850" s="123">
        <v>44286</v>
      </c>
      <c r="CK850" s="96" t="s">
        <v>4374</v>
      </c>
      <c r="CL850" s="246" t="str">
        <f>VLOOKUP(Funds[[#This Row],[Code ISIN]],'Sheet1 - Table (1)'!$A$10:$AF$110017,MATCH("Funds Liquidity",'Sheet1 - Table (1)'!$10:$10,0),FALSE)</f>
        <v>Jour</v>
      </c>
      <c r="CN850" s="246" t="s">
        <v>140</v>
      </c>
    </row>
    <row r="851" spans="1:93">
      <c r="A851" s="80" t="s">
        <v>153</v>
      </c>
      <c r="B851" s="305">
        <f>IF(ISERROR(VALUE(VLOOKUP($A851,'Sheet1 - Table (1)'!$A$8:$AG$1186,COLUMN(B$7),FALSE))),VLOOKUP(A851,TK_MANQUANTS,2,FALSE),IF(VALUE(VLOOKUP($A851,'Sheet1 - Table (1)'!$A$8:$AG$1186,COLUMN(B$7),FALSE))=0,VLOOKUP(A851,TK_MANQUANTS,2,FALSE),VALUE(VLOOKUP($A851,'Sheet1 - Table (1)'!$A$8:$AG$1186,COLUMN(B$7),FALSE))))</f>
        <v>4389444</v>
      </c>
      <c r="C851" s="80" t="str">
        <f>VLOOKUP($A851,'Sheet1 - Table (1)'!$A$8:$AG$1186,COLUMN(C$7),FALSE)</f>
        <v>Fidelity Funds - US High Yield Y-ACC-USD</v>
      </c>
      <c r="D851" s="82">
        <f>VLOOKUP($A851,'Sheet1 - Table (1)'!$A$8:$AG$1186,COLUMN(D$7),FALSE)</f>
        <v>44012</v>
      </c>
      <c r="E851" s="124">
        <f>VLOOKUP($A851,'Sheet1 - Table (1)'!$A$8:$AG$1186,COLUMN(E$7),FALSE)</f>
        <v>0.89</v>
      </c>
      <c r="F851" s="80" t="b">
        <f>VLOOKUP($A851,'Sheet1 - Table (1)'!$A$8:$AG$1186,COLUMN(F$7),FALSE)</f>
        <v>1</v>
      </c>
      <c r="G851" s="80" t="str">
        <f>VLOOKUP($A851,'Sheet1 - Table (1)'!$A$8:$AG$1186,COLUMN(G$7),FALSE)</f>
        <v>Luxembourg</v>
      </c>
      <c r="H851" s="80" t="str">
        <f>VLOOKUP($A851,'Sheet1 - Table (1)'!$A$8:$AG$1186,COLUMN(H$7),FALSE)</f>
        <v>USD</v>
      </c>
      <c r="I851" s="80" t="str">
        <f>VLOOKUP($A851,'Sheet1 - Table (1)'!$A$8:$AG$1186,COLUMN(I$7),FALSE)</f>
        <v>Fonds de placement</v>
      </c>
      <c r="J851" s="80" t="str">
        <f>VLOOKUP($A851,'Sheet1 - Table (1)'!$A$8:$AG$1186,COLUMN(J$7),FALSE)</f>
        <v>Obligation</v>
      </c>
      <c r="K851" s="82">
        <f>VLOOKUP($A851,'Sheet1 - Table (1)'!$A$8:$AG$1186,COLUMN(K$7),FALSE)</f>
        <v>44255</v>
      </c>
      <c r="L851" s="80">
        <f>VLOOKUP($A851,'Sheet1 - Table (1)'!$A$8:$AG$1186,COLUMN(L$7),FALSE)</f>
        <v>3729.0015606000002</v>
      </c>
      <c r="M851" s="80" t="str">
        <f>VLOOKUP($A851,'Sheet1 - Table (1)'!$A$8:$AG$1186,COLUMN(M$7),FALSE)</f>
        <v>Retained</v>
      </c>
      <c r="N851" s="80" t="b">
        <f>VLOOKUP($A851,'Sheet1 - Table (1)'!$A$8:$AG$1186,COLUMN(N$7),FALSE)</f>
        <v>1</v>
      </c>
      <c r="O851" s="80" t="b">
        <f>VLOOKUP($A851,'Sheet1 - Table (1)'!$A$8:$AG$1186,COLUMN(O$7),FALSE)</f>
        <v>1</v>
      </c>
      <c r="P851" s="80" t="b">
        <f>VLOOKUP($A851,'Sheet1 - Table (1)'!$A$8:$AG$1186,COLUMN(P$7),FALSE)</f>
        <v>1</v>
      </c>
      <c r="Q851" s="80" t="b">
        <f>VLOOKUP($A851,'Sheet1 - Table (1)'!$A$8:$AG$1186,COLUMN(Q$7),FALSE)</f>
        <v>1</v>
      </c>
      <c r="R851" s="80" t="b">
        <f>VLOOKUP($A851,'Sheet1 - Table (1)'!$A$8:$AG$1186,COLUMN(R$7),FALSE)</f>
        <v>1</v>
      </c>
      <c r="S851" s="80" t="b">
        <f>VLOOKUP($A851,'Sheet1 - Table (1)'!$A$8:$AG$1186,COLUMN(S$7),FALSE)</f>
        <v>1</v>
      </c>
      <c r="T851" s="80" t="b">
        <f>VLOOKUP($A851,'Sheet1 - Table (1)'!$A$8:$AG$1186,COLUMN(T$7),FALSE)</f>
        <v>1</v>
      </c>
      <c r="U851" s="80" t="str">
        <f t="shared" si="162"/>
        <v>BE-FR-IT-NE-SP-GE-UK</v>
      </c>
      <c r="V851" s="80" t="str">
        <f>VLOOKUP($A851,'Sheet1 - Table (1)'!$A$8:$AG$1186,COLUMN(V$7)+3,FALSE)</f>
        <v>LU - SICAV - Parte 1</v>
      </c>
      <c r="W851" s="80" t="str">
        <f>VLOOKUP(A851,'Sheet1 - Table (1)'!$A$8:$AF$10075,MATCH($W$8,'Sheet1 - Table (1)'!$10:$10,0),FALSE)</f>
        <v>Détermination des Prix Quotidien</v>
      </c>
      <c r="X851" s="80">
        <f>VLOOKUP(A851,'Sheet1 - Table (1)'!$A$8:$AAB$10075,MATCH($X$8,'Sheet1 - Table (1)'!$10:$10,0),FALSE)</f>
        <v>0</v>
      </c>
      <c r="Y851" s="96" t="str">
        <f t="shared" si="165"/>
        <v>Fonds de placement</v>
      </c>
      <c r="AA851" s="96" t="s">
        <v>1823</v>
      </c>
      <c r="AB851" s="96" t="s">
        <v>2852</v>
      </c>
      <c r="AC851" s="214" t="s">
        <v>140</v>
      </c>
      <c r="AD851" s="214" t="s">
        <v>5104</v>
      </c>
      <c r="AE851" s="96" t="s">
        <v>5104</v>
      </c>
      <c r="AF851" s="246" t="s">
        <v>5104</v>
      </c>
      <c r="AG851" s="96" t="s">
        <v>79</v>
      </c>
      <c r="AI851" s="96" t="s">
        <v>79</v>
      </c>
      <c r="AJ851" s="96" t="s">
        <v>140</v>
      </c>
      <c r="AK851" s="96" t="s">
        <v>140</v>
      </c>
      <c r="AL851" s="96" t="s">
        <v>2481</v>
      </c>
      <c r="AM851" s="96" t="str">
        <f t="shared" si="170"/>
        <v>Obligations étrangères</v>
      </c>
      <c r="AO851" s="96" t="s">
        <v>2852</v>
      </c>
      <c r="AP851" s="96" t="s">
        <v>86</v>
      </c>
      <c r="AQ851" s="96">
        <v>3.4</v>
      </c>
      <c r="AR851" s="101">
        <v>4.7E-2</v>
      </c>
      <c r="AS851" s="101">
        <f>IF(AR851="","",AR851-E851%)</f>
        <v>3.8100000000000002E-2</v>
      </c>
      <c r="AV851" s="101">
        <v>6.1600000000000002E-2</v>
      </c>
      <c r="AW851" s="101">
        <v>0.93840000000000001</v>
      </c>
      <c r="BB851" s="101">
        <v>1</v>
      </c>
      <c r="BN851" s="101">
        <v>1</v>
      </c>
      <c r="BT851" s="101" t="s">
        <v>1505</v>
      </c>
      <c r="BU851" s="101" t="s">
        <v>1505</v>
      </c>
      <c r="BW851" s="101">
        <v>1</v>
      </c>
      <c r="BY851" s="101" t="s">
        <v>111</v>
      </c>
      <c r="BZ851" s="101" t="str">
        <f t="shared" si="171"/>
        <v>Courbe USD High Yield MID</v>
      </c>
      <c r="CA851" s="101" t="s">
        <v>4051</v>
      </c>
      <c r="CB851" s="122" t="s">
        <v>3697</v>
      </c>
      <c r="CC851" s="101" t="s">
        <v>4297</v>
      </c>
      <c r="CD851" s="42" t="s">
        <v>4374</v>
      </c>
      <c r="CE851" s="42" t="s">
        <v>1633</v>
      </c>
      <c r="CF851" s="42" t="str">
        <f>IFERROR(VLOOKUP(Funds[[#This Row],[Code ISIN]],[1]GLOBAL!$C$1:$L$27,10,FALSE)," ")</f>
        <v xml:space="preserve"> </v>
      </c>
      <c r="CG851" s="42" t="s">
        <v>4374</v>
      </c>
      <c r="CH851" s="42" t="s">
        <v>4374</v>
      </c>
      <c r="CI851" s="42" t="s">
        <v>4374</v>
      </c>
      <c r="CJ851" s="123">
        <v>44286</v>
      </c>
      <c r="CK851" s="96" t="s">
        <v>4374</v>
      </c>
      <c r="CL851" s="246" t="str">
        <f>VLOOKUP(Funds[[#This Row],[Code ISIN]],'Sheet1 - Table (1)'!$A$10:$AF$110017,MATCH("Funds Liquidity",'Sheet1 - Table (1)'!$10:$10,0),FALSE)</f>
        <v>Jour</v>
      </c>
      <c r="CN851" s="246" t="s">
        <v>140</v>
      </c>
      <c r="CO851" s="246" t="s">
        <v>79</v>
      </c>
    </row>
    <row r="852" spans="1:93">
      <c r="A852" s="80" t="s">
        <v>1495</v>
      </c>
      <c r="B852" s="305">
        <f>IF(ISERROR(VALUE(VLOOKUP($A852,'Sheet1 - Table (1)'!$A$8:$AG$1186,COLUMN(B$7),FALSE))),VLOOKUP(A852,TK_MANQUANTS,2,FALSE),IF(VALUE(VLOOKUP($A852,'Sheet1 - Table (1)'!$A$8:$AG$1186,COLUMN(B$7),FALSE))=0,VLOOKUP(A852,TK_MANQUANTS,2,FALSE),VALUE(VLOOKUP($A852,'Sheet1 - Table (1)'!$A$8:$AG$1186,COLUMN(B$7),FALSE))))</f>
        <v>2847148</v>
      </c>
      <c r="C852" s="80" t="str">
        <f>VLOOKUP($A852,'Sheet1 - Table (1)'!$A$8:$AG$1186,COLUMN(C$7),FALSE)</f>
        <v>AXA WF US High Yield Bonds I USD C</v>
      </c>
      <c r="D852" s="82">
        <f>VLOOKUP($A852,'Sheet1 - Table (1)'!$A$8:$AG$1186,COLUMN(D$7),FALSE)</f>
        <v>44074</v>
      </c>
      <c r="E852" s="124">
        <f>VLOOKUP($A852,'Sheet1 - Table (1)'!$A$8:$AG$1186,COLUMN(E$7),FALSE)</f>
        <v>0.66</v>
      </c>
      <c r="F852" s="80" t="b">
        <f>VLOOKUP($A852,'Sheet1 - Table (1)'!$A$8:$AG$1186,COLUMN(F$7),FALSE)</f>
        <v>1</v>
      </c>
      <c r="G852" s="80" t="str">
        <f>VLOOKUP($A852,'Sheet1 - Table (1)'!$A$8:$AG$1186,COLUMN(G$7),FALSE)</f>
        <v>Luxembourg</v>
      </c>
      <c r="H852" s="80" t="str">
        <f>VLOOKUP($A852,'Sheet1 - Table (1)'!$A$8:$AG$1186,COLUMN(H$7),FALSE)</f>
        <v>USD</v>
      </c>
      <c r="I852" s="80" t="str">
        <f>VLOOKUP($A852,'Sheet1 - Table (1)'!$A$8:$AG$1186,COLUMN(I$7),FALSE)</f>
        <v>Fonds de placement</v>
      </c>
      <c r="J852" s="80" t="str">
        <f>VLOOKUP($A852,'Sheet1 - Table (1)'!$A$8:$AG$1186,COLUMN(J$7),FALSE)</f>
        <v>Obligation</v>
      </c>
      <c r="K852" s="82">
        <f>VLOOKUP($A852,'Sheet1 - Table (1)'!$A$8:$AG$1186,COLUMN(K$7),FALSE)</f>
        <v>44255</v>
      </c>
      <c r="L852" s="80">
        <f>VLOOKUP($A852,'Sheet1 - Table (1)'!$A$8:$AG$1186,COLUMN(L$7),FALSE)</f>
        <v>3384.9163918999998</v>
      </c>
      <c r="M852" s="80" t="str">
        <f>VLOOKUP($A852,'Sheet1 - Table (1)'!$A$8:$AG$1186,COLUMN(M$7),FALSE)</f>
        <v>Retained</v>
      </c>
      <c r="N852" s="80">
        <f>VLOOKUP($A852,'Sheet1 - Table (1)'!$A$8:$AG$1186,COLUMN(N$7),FALSE)</f>
        <v>0</v>
      </c>
      <c r="O852" s="80" t="b">
        <f>VLOOKUP($A852,'Sheet1 - Table (1)'!$A$8:$AG$1186,COLUMN(O$7),FALSE)</f>
        <v>1</v>
      </c>
      <c r="P852" s="80" t="b">
        <f>VLOOKUP($A852,'Sheet1 - Table (1)'!$A$8:$AG$1186,COLUMN(P$7),FALSE)</f>
        <v>1</v>
      </c>
      <c r="Q852" s="80" t="b">
        <f>VLOOKUP($A852,'Sheet1 - Table (1)'!$A$8:$AG$1186,COLUMN(Q$7),FALSE)</f>
        <v>1</v>
      </c>
      <c r="R852" s="80" t="b">
        <f>VLOOKUP($A852,'Sheet1 - Table (1)'!$A$8:$AG$1186,COLUMN(R$7),FALSE)</f>
        <v>1</v>
      </c>
      <c r="S852" s="80" t="b">
        <f>VLOOKUP($A852,'Sheet1 - Table (1)'!$A$8:$AG$1186,COLUMN(S$7),FALSE)</f>
        <v>1</v>
      </c>
      <c r="T852" s="80" t="b">
        <f>VLOOKUP($A852,'Sheet1 - Table (1)'!$A$8:$AG$1186,COLUMN(T$7),FALSE)</f>
        <v>1</v>
      </c>
      <c r="U852" s="80" t="str">
        <f t="shared" si="162"/>
        <v>FR-IT-NE-SP-GE-UK</v>
      </c>
      <c r="V852" s="80" t="str">
        <f>VLOOKUP($A852,'Sheet1 - Table (1)'!$A$8:$AG$1186,COLUMN(V$7)+3,FALSE)</f>
        <v>LU - SICAV - Parte 1</v>
      </c>
      <c r="W852" s="80" t="str">
        <f>VLOOKUP(A852,'Sheet1 - Table (1)'!$A$8:$AF$10075,MATCH($W$8,'Sheet1 - Table (1)'!$10:$10,0),FALSE)</f>
        <v>Détermination des Prix Quotidien</v>
      </c>
      <c r="X852" s="80">
        <f>VLOOKUP(A852,'Sheet1 - Table (1)'!$A$8:$AAB$10075,MATCH($X$8,'Sheet1 - Table (1)'!$10:$10,0),FALSE)</f>
        <v>0</v>
      </c>
      <c r="Y852" s="96" t="str">
        <f t="shared" si="165"/>
        <v>Fonds de placement</v>
      </c>
      <c r="AA852" s="96" t="s">
        <v>1823</v>
      </c>
      <c r="AB852" s="96" t="s">
        <v>2481</v>
      </c>
      <c r="AC852" s="214" t="s">
        <v>140</v>
      </c>
      <c r="AD852" s="214" t="s">
        <v>5104</v>
      </c>
      <c r="AE852" s="96" t="s">
        <v>5104</v>
      </c>
      <c r="AF852" s="246" t="s">
        <v>5104</v>
      </c>
      <c r="AI852" s="96" t="s">
        <v>79</v>
      </c>
      <c r="AJ852" s="96" t="s">
        <v>140</v>
      </c>
      <c r="AK852" s="96" t="s">
        <v>140</v>
      </c>
      <c r="AL852" s="96" t="s">
        <v>2481</v>
      </c>
      <c r="AM852" s="96" t="str">
        <f t="shared" si="170"/>
        <v>Obligations étrangères</v>
      </c>
      <c r="AO852" s="96" t="s">
        <v>2481</v>
      </c>
      <c r="AP852" s="96" t="s">
        <v>86</v>
      </c>
      <c r="AQ852" s="96">
        <v>2.68</v>
      </c>
      <c r="AR852" s="101">
        <v>5.2600000000000001E-2</v>
      </c>
      <c r="AS852" s="101">
        <f t="shared" si="172"/>
        <v>4.5999999999999999E-2</v>
      </c>
      <c r="AV852" s="101">
        <v>1.2699999999999999E-2</v>
      </c>
      <c r="AW852" s="101">
        <v>0.98729999999999996</v>
      </c>
      <c r="BB852" s="101">
        <v>1</v>
      </c>
      <c r="BN852" s="101">
        <v>1</v>
      </c>
      <c r="BV852" s="101">
        <v>0</v>
      </c>
      <c r="BW852" s="101">
        <v>1</v>
      </c>
      <c r="BY852" s="101" t="s">
        <v>1494</v>
      </c>
      <c r="BZ852" s="101" t="str">
        <f t="shared" si="171"/>
        <v>Courbe USD High Yield MID</v>
      </c>
      <c r="CA852" s="101" t="s">
        <v>70</v>
      </c>
      <c r="CB852" s="101"/>
      <c r="CC852" s="101" t="s">
        <v>70</v>
      </c>
      <c r="CD852" s="42" t="s">
        <v>4374</v>
      </c>
      <c r="CE852" s="42" t="s">
        <v>4374</v>
      </c>
      <c r="CF852" s="42" t="str">
        <f>IFERROR(VLOOKUP(Funds[[#This Row],[Code ISIN]],[1]GLOBAL!$C$1:$L$27,10,FALSE)," ")</f>
        <v xml:space="preserve"> </v>
      </c>
      <c r="CG852" s="42" t="s">
        <v>4374</v>
      </c>
      <c r="CH852" s="42" t="s">
        <v>4374</v>
      </c>
      <c r="CI852" s="42" t="s">
        <v>4374</v>
      </c>
      <c r="CJ852" s="141">
        <v>43039</v>
      </c>
      <c r="CK852" s="96" t="s">
        <v>4374</v>
      </c>
      <c r="CL852" s="246" t="str">
        <f>VLOOKUP(Funds[[#This Row],[Code ISIN]],'Sheet1 - Table (1)'!$A$10:$AF$110017,MATCH("Funds Liquidity",'Sheet1 - Table (1)'!$10:$10,0),FALSE)</f>
        <v>Jour</v>
      </c>
    </row>
    <row r="853" spans="1:93">
      <c r="A853" s="128" t="s">
        <v>2924</v>
      </c>
      <c r="B853" s="305">
        <f>IF(ISERROR(VALUE(VLOOKUP($A853,'Sheet1 - Table (1)'!$A$8:$AG$1186,COLUMN(B$7),FALSE))),VLOOKUP(A853,TK_MANQUANTS,2,FALSE),IF(VALUE(VLOOKUP($A853,'Sheet1 - Table (1)'!$A$8:$AG$1186,COLUMN(B$7),FALSE))=0,VLOOKUP(A853,TK_MANQUANTS,2,FALSE),VALUE(VLOOKUP($A853,'Sheet1 - Table (1)'!$A$8:$AG$1186,COLUMN(B$7),FALSE))))</f>
        <v>21966854</v>
      </c>
      <c r="C853" s="80" t="str">
        <f>VLOOKUP($A853,'Sheet1 - Table (1)'!$A$8:$AG$1186,COLUMN(C$7),FALSE)</f>
        <v>UBS ETF - MSCI EMU Soc Responsible U ETF (EUR) Aa</v>
      </c>
      <c r="D853" s="82">
        <f>VLOOKUP($A853,'Sheet1 - Table (1)'!$A$8:$AG$1186,COLUMN(D$7),FALSE)</f>
        <v>44006</v>
      </c>
      <c r="E853" s="124">
        <f>VLOOKUP($A853,'Sheet1 - Table (1)'!$A$8:$AG$1186,COLUMN(E$7),FALSE)</f>
        <v>0.22</v>
      </c>
      <c r="F853" s="80" t="b">
        <f>VLOOKUP($A853,'Sheet1 - Table (1)'!$A$8:$AG$1186,COLUMN(F$7),FALSE)</f>
        <v>1</v>
      </c>
      <c r="G853" s="80" t="str">
        <f>VLOOKUP($A853,'Sheet1 - Table (1)'!$A$8:$AG$1186,COLUMN(G$7),FALSE)</f>
        <v>Luxembourg</v>
      </c>
      <c r="H853" s="80" t="str">
        <f>VLOOKUP($A853,'Sheet1 - Table (1)'!$A$8:$AG$1186,COLUMN(H$7),FALSE)</f>
        <v>EUR</v>
      </c>
      <c r="I853" s="80" t="str">
        <f>VLOOKUP($A853,'Sheet1 - Table (1)'!$A$8:$AG$1186,COLUMN(I$7),FALSE)</f>
        <v>Exchange Traded Funds</v>
      </c>
      <c r="J853" s="80" t="str">
        <f>VLOOKUP($A853,'Sheet1 - Table (1)'!$A$8:$AG$1186,COLUMN(J$7),FALSE)</f>
        <v>Actions</v>
      </c>
      <c r="K853" s="82">
        <f>VLOOKUP($A853,'Sheet1 - Table (1)'!$A$8:$AG$1186,COLUMN(K$7),FALSE)</f>
        <v>44255</v>
      </c>
      <c r="L853" s="80">
        <f>VLOOKUP($A853,'Sheet1 - Table (1)'!$A$8:$AG$1186,COLUMN(L$7),FALSE)</f>
        <v>2288.1001526</v>
      </c>
      <c r="M853" s="80" t="str">
        <f>VLOOKUP($A853,'Sheet1 - Table (1)'!$A$8:$AG$1186,COLUMN(M$7),FALSE)</f>
        <v>Retained</v>
      </c>
      <c r="N853" s="80">
        <f>VLOOKUP($A853,'Sheet1 - Table (1)'!$A$8:$AG$1186,COLUMN(N$7),FALSE)</f>
        <v>0</v>
      </c>
      <c r="O853" s="80" t="b">
        <f>VLOOKUP($A853,'Sheet1 - Table (1)'!$A$8:$AG$1186,COLUMN(O$7),FALSE)</f>
        <v>1</v>
      </c>
      <c r="P853" s="80" t="b">
        <f>VLOOKUP($A853,'Sheet1 - Table (1)'!$A$8:$AG$1186,COLUMN(P$7),FALSE)</f>
        <v>1</v>
      </c>
      <c r="Q853" s="80" t="b">
        <f>VLOOKUP($A853,'Sheet1 - Table (1)'!$A$8:$AG$1186,COLUMN(Q$7),FALSE)</f>
        <v>1</v>
      </c>
      <c r="R853" s="80" t="b">
        <f>VLOOKUP($A853,'Sheet1 - Table (1)'!$A$8:$AG$1186,COLUMN(R$7),FALSE)</f>
        <v>1</v>
      </c>
      <c r="S853" s="80" t="b">
        <f>VLOOKUP($A853,'Sheet1 - Table (1)'!$A$8:$AG$1186,COLUMN(S$7),FALSE)</f>
        <v>1</v>
      </c>
      <c r="T853" s="80" t="b">
        <f>VLOOKUP($A853,'Sheet1 - Table (1)'!$A$8:$AG$1186,COLUMN(T$7),FALSE)</f>
        <v>1</v>
      </c>
      <c r="U853" s="80" t="str">
        <f t="shared" si="162"/>
        <v>FR-IT-NE-SP-GE-UK</v>
      </c>
      <c r="V853" s="80" t="str">
        <f>VLOOKUP($A853,'Sheet1 - Table (1)'!$A$8:$AG$1186,COLUMN(V$7)+3,FALSE)</f>
        <v>LU - SICAV - Parte 1</v>
      </c>
      <c r="W853" s="80" t="str">
        <f>VLOOKUP(A853,'Sheet1 - Table (1)'!$A$8:$AF$10075,MATCH($W$8,'Sheet1 - Table (1)'!$10:$10,0),FALSE)</f>
        <v>Détermination des Prix Quotidien</v>
      </c>
      <c r="X853" s="80" t="str">
        <f>VLOOKUP(A853,'Sheet1 - Table (1)'!$A$8:$AAB$10075,MATCH($X$8,'Sheet1 - Table (1)'!$10:$10,0),FALSE)</f>
        <v>Full</v>
      </c>
      <c r="Y853" s="96" t="str">
        <f t="shared" si="165"/>
        <v>ETF</v>
      </c>
      <c r="AA853" s="96" t="s">
        <v>1823</v>
      </c>
      <c r="AB853" s="96" t="s">
        <v>2858</v>
      </c>
      <c r="AC853" s="214" t="s">
        <v>155</v>
      </c>
      <c r="AD853" s="214" t="s">
        <v>2858</v>
      </c>
      <c r="AE853" s="96" t="s">
        <v>2553</v>
      </c>
      <c r="AF853" s="246" t="s">
        <v>2858</v>
      </c>
      <c r="AI853" s="96" t="s">
        <v>155</v>
      </c>
      <c r="AJ853" s="96" t="s">
        <v>155</v>
      </c>
      <c r="AK853" s="96" t="s">
        <v>155</v>
      </c>
      <c r="AL853" s="96" t="s">
        <v>2858</v>
      </c>
      <c r="AM853" s="96" t="str">
        <f t="shared" si="170"/>
        <v>Actions étrangères</v>
      </c>
      <c r="AO853" s="96" t="s">
        <v>2858</v>
      </c>
      <c r="AP853" s="96" t="s">
        <v>834</v>
      </c>
      <c r="AS853" s="101" t="str">
        <f t="shared" si="172"/>
        <v/>
      </c>
      <c r="AY853" s="101">
        <v>1</v>
      </c>
      <c r="BK853" s="101">
        <v>1</v>
      </c>
      <c r="BT853" s="101"/>
      <c r="BU853" s="101"/>
      <c r="BY853" s="101" t="s">
        <v>22030</v>
      </c>
      <c r="BZ853" s="101" t="s">
        <v>1805</v>
      </c>
      <c r="CA853" s="101" t="s">
        <v>4050</v>
      </c>
      <c r="CB853" s="101" t="s">
        <v>22111</v>
      </c>
      <c r="CC853" s="101" t="s">
        <v>22112</v>
      </c>
      <c r="CD853" s="42" t="s">
        <v>4374</v>
      </c>
      <c r="CE853" s="42" t="s">
        <v>4374</v>
      </c>
      <c r="CF853" s="42" t="str">
        <f>IFERROR(VLOOKUP(Funds[[#This Row],[Code ISIN]],[1]GLOBAL!$C$1:$L$27,10,FALSE)," ")</f>
        <v xml:space="preserve"> </v>
      </c>
      <c r="CG853" s="42" t="s">
        <v>4374</v>
      </c>
      <c r="CH853" s="42" t="s">
        <v>1633</v>
      </c>
      <c r="CI853" s="42" t="s">
        <v>4374</v>
      </c>
      <c r="CJ853" s="123">
        <v>43281</v>
      </c>
      <c r="CK853" s="96" t="s">
        <v>4374</v>
      </c>
      <c r="CL853" s="246" t="str">
        <f>VLOOKUP(Funds[[#This Row],[Code ISIN]],'Sheet1 - Table (1)'!$A$10:$AF$110017,MATCH("Funds Liquidity",'Sheet1 - Table (1)'!$10:$10,0),FALSE)</f>
        <v>Jour</v>
      </c>
    </row>
    <row r="854" spans="1:93">
      <c r="A854" s="128" t="s">
        <v>2927</v>
      </c>
      <c r="B854" s="305">
        <f>IF(ISERROR(VALUE(VLOOKUP($A854,'Sheet1 - Table (1)'!$A$8:$AG$1186,COLUMN(B$7),FALSE))),VLOOKUP(A854,TK_MANQUANTS,2,FALSE),IF(VALUE(VLOOKUP($A854,'Sheet1 - Table (1)'!$A$8:$AG$1186,COLUMN(B$7),FALSE))=0,VLOOKUP(A854,TK_MANQUANTS,2,FALSE),VALUE(VLOOKUP($A854,'Sheet1 - Table (1)'!$A$8:$AG$1186,COLUMN(B$7),FALSE))))</f>
        <v>24501376</v>
      </c>
      <c r="C854" s="80" t="str">
        <f>VLOOKUP($A854,'Sheet1 - Table (1)'!$A$8:$AG$1186,COLUMN(C$7),FALSE)</f>
        <v>UBS (Irl) ETF plc - MSCI UK IMI SR U ETF (GBP) Ad</v>
      </c>
      <c r="D854" s="82">
        <f>VLOOKUP($A854,'Sheet1 - Table (1)'!$A$8:$AG$1186,COLUMN(D$7),FALSE)</f>
        <v>43878</v>
      </c>
      <c r="E854" s="124">
        <f>VLOOKUP($A854,'Sheet1 - Table (1)'!$A$8:$AG$1186,COLUMN(E$7),FALSE)</f>
        <v>0.28000000000000003</v>
      </c>
      <c r="F854" s="80" t="b">
        <f>VLOOKUP($A854,'Sheet1 - Table (1)'!$A$8:$AG$1186,COLUMN(F$7),FALSE)</f>
        <v>1</v>
      </c>
      <c r="G854" s="80" t="str">
        <f>VLOOKUP($A854,'Sheet1 - Table (1)'!$A$8:$AG$1186,COLUMN(G$7),FALSE)</f>
        <v>Ireland</v>
      </c>
      <c r="H854" s="80" t="str">
        <f>VLOOKUP($A854,'Sheet1 - Table (1)'!$A$8:$AG$1186,COLUMN(H$7),FALSE)</f>
        <v>GBP</v>
      </c>
      <c r="I854" s="80" t="str">
        <f>VLOOKUP($A854,'Sheet1 - Table (1)'!$A$8:$AG$1186,COLUMN(I$7),FALSE)</f>
        <v>Exchange Traded Funds</v>
      </c>
      <c r="J854" s="80" t="str">
        <f>VLOOKUP($A854,'Sheet1 - Table (1)'!$A$8:$AG$1186,COLUMN(J$7),FALSE)</f>
        <v>Actions</v>
      </c>
      <c r="K854" s="82">
        <f>VLOOKUP($A854,'Sheet1 - Table (1)'!$A$8:$AG$1186,COLUMN(K$7),FALSE)</f>
        <v>44255</v>
      </c>
      <c r="L854" s="80">
        <f>VLOOKUP($A854,'Sheet1 - Table (1)'!$A$8:$AG$1186,COLUMN(L$7),FALSE)</f>
        <v>698.38770499999998</v>
      </c>
      <c r="M854" s="80" t="str">
        <f>VLOOKUP($A854,'Sheet1 - Table (1)'!$A$8:$AG$1186,COLUMN(M$7),FALSE)</f>
        <v>Paid</v>
      </c>
      <c r="N854" s="80" t="b">
        <f>VLOOKUP($A854,'Sheet1 - Table (1)'!$A$8:$AG$1186,COLUMN(N$7),FALSE)</f>
        <v>1</v>
      </c>
      <c r="O854" s="80" t="b">
        <f>VLOOKUP($A854,'Sheet1 - Table (1)'!$A$8:$AG$1186,COLUMN(O$7),FALSE)</f>
        <v>1</v>
      </c>
      <c r="P854" s="80" t="b">
        <f>VLOOKUP($A854,'Sheet1 - Table (1)'!$A$8:$AG$1186,COLUMN(P$7),FALSE)</f>
        <v>1</v>
      </c>
      <c r="Q854" s="80" t="b">
        <f>VLOOKUP($A854,'Sheet1 - Table (1)'!$A$8:$AG$1186,COLUMN(Q$7),FALSE)</f>
        <v>1</v>
      </c>
      <c r="R854" s="80" t="b">
        <f>VLOOKUP($A854,'Sheet1 - Table (1)'!$A$8:$AG$1186,COLUMN(R$7),FALSE)</f>
        <v>1</v>
      </c>
      <c r="S854" s="80" t="b">
        <f>VLOOKUP($A854,'Sheet1 - Table (1)'!$A$8:$AG$1186,COLUMN(S$7),FALSE)</f>
        <v>1</v>
      </c>
      <c r="T854" s="80" t="b">
        <f>VLOOKUP($A854,'Sheet1 - Table (1)'!$A$8:$AG$1186,COLUMN(T$7),FALSE)</f>
        <v>1</v>
      </c>
      <c r="U854" s="80" t="str">
        <f t="shared" si="162"/>
        <v>BE-FR-IT-NE-SP-GE-UK</v>
      </c>
      <c r="V854" s="80" t="str">
        <f>VLOOKUP($A854,'Sheet1 - Table (1)'!$A$8:$AG$1186,COLUMN(V$7)+3,FALSE)</f>
        <v>OEIC</v>
      </c>
      <c r="W854" s="80" t="str">
        <f>VLOOKUP(A854,'Sheet1 - Table (1)'!$A$8:$AF$10075,MATCH($W$8,'Sheet1 - Table (1)'!$10:$10,0),FALSE)</f>
        <v>Détermination des Prix Quotidien</v>
      </c>
      <c r="X854" s="80" t="str">
        <f>VLOOKUP(A854,'Sheet1 - Table (1)'!$A$8:$AAB$10075,MATCH($X$8,'Sheet1 - Table (1)'!$10:$10,0),FALSE)</f>
        <v>Full</v>
      </c>
      <c r="Y854" s="96" t="str">
        <f t="shared" si="165"/>
        <v>ETF</v>
      </c>
      <c r="AA854" s="96" t="s">
        <v>1823</v>
      </c>
      <c r="AB854" s="96" t="s">
        <v>2858</v>
      </c>
      <c r="AC854" s="214" t="s">
        <v>155</v>
      </c>
      <c r="AD854" s="214" t="s">
        <v>2858</v>
      </c>
      <c r="AE854" s="96" t="s">
        <v>2858</v>
      </c>
      <c r="AF854" s="246" t="s">
        <v>2858</v>
      </c>
      <c r="AI854" s="96" t="s">
        <v>155</v>
      </c>
      <c r="AJ854" s="96" t="s">
        <v>155</v>
      </c>
      <c r="AK854" s="96" t="s">
        <v>155</v>
      </c>
      <c r="AL854" s="96" t="s">
        <v>2858</v>
      </c>
      <c r="AM854" s="96" t="str">
        <f t="shared" si="170"/>
        <v>Actions étrangères</v>
      </c>
      <c r="AO854" s="96" t="s">
        <v>2858</v>
      </c>
      <c r="AP854" s="96" t="s">
        <v>5156</v>
      </c>
      <c r="AS854" s="101" t="str">
        <f t="shared" si="172"/>
        <v/>
      </c>
      <c r="AZ854" s="101">
        <v>1</v>
      </c>
      <c r="BL854" s="101">
        <v>1</v>
      </c>
      <c r="BT854" s="101"/>
      <c r="BU854" s="101"/>
      <c r="BY854" s="101" t="s">
        <v>22028</v>
      </c>
      <c r="BZ854" s="101" t="s">
        <v>1805</v>
      </c>
      <c r="CA854" s="101" t="s">
        <v>4050</v>
      </c>
      <c r="CB854" s="122" t="s">
        <v>3860</v>
      </c>
      <c r="CC854" s="101" t="s">
        <v>4026</v>
      </c>
      <c r="CD854" s="42" t="s">
        <v>4374</v>
      </c>
      <c r="CE854" s="42" t="s">
        <v>4374</v>
      </c>
      <c r="CF854" s="42" t="str">
        <f>IFERROR(VLOOKUP(Funds[[#This Row],[Code ISIN]],[1]GLOBAL!$C$1:$L$27,10,FALSE)," ")</f>
        <v xml:space="preserve"> </v>
      </c>
      <c r="CG854" s="42" t="s">
        <v>4374</v>
      </c>
      <c r="CH854" s="42" t="s">
        <v>1633</v>
      </c>
      <c r="CI854" s="42" t="s">
        <v>4374</v>
      </c>
      <c r="CJ854" s="123"/>
      <c r="CK854" s="96" t="s">
        <v>4374</v>
      </c>
      <c r="CL854" s="246" t="str">
        <f>VLOOKUP(Funds[[#This Row],[Code ISIN]],'Sheet1 - Table (1)'!$A$10:$AF$110017,MATCH("Funds Liquidity",'Sheet1 - Table (1)'!$10:$10,0),FALSE)</f>
        <v>Jour</v>
      </c>
    </row>
    <row r="855" spans="1:93">
      <c r="A855" s="128" t="s">
        <v>2930</v>
      </c>
      <c r="B855" s="305">
        <f>IF(ISERROR(VALUE(VLOOKUP($A855,'Sheet1 - Table (1)'!$A$8:$AG$1186,COLUMN(B$7),FALSE))),VLOOKUP(A855,TK_MANQUANTS,2,FALSE),IF(VALUE(VLOOKUP($A855,'Sheet1 - Table (1)'!$A$8:$AG$1186,COLUMN(B$7),FALSE))=0,VLOOKUP(A855,TK_MANQUANTS,2,FALSE),VALUE(VLOOKUP($A855,'Sheet1 - Table (1)'!$A$8:$AG$1186,COLUMN(B$7),FALSE))))</f>
        <v>31608368</v>
      </c>
      <c r="C855" s="80" t="str">
        <f>VLOOKUP($A855,'Sheet1 - Table (1)'!$A$8:$AG$1186,COLUMN(C$7),FALSE)</f>
        <v>iShares MSCI USA SRI UCITS ETF USD (Acc)</v>
      </c>
      <c r="D855" s="82">
        <f>VLOOKUP($A855,'Sheet1 - Table (1)'!$A$8:$AG$1186,COLUMN(D$7),FALSE)</f>
        <v>43857</v>
      </c>
      <c r="E855" s="124">
        <f>VLOOKUP($A855,'Sheet1 - Table (1)'!$A$8:$AG$1186,COLUMN(E$7),FALSE)</f>
        <v>0.2</v>
      </c>
      <c r="F855" s="80" t="b">
        <f>VLOOKUP($A855,'Sheet1 - Table (1)'!$A$8:$AG$1186,COLUMN(F$7),FALSE)</f>
        <v>1</v>
      </c>
      <c r="G855" s="80" t="str">
        <f>VLOOKUP($A855,'Sheet1 - Table (1)'!$A$8:$AG$1186,COLUMN(G$7),FALSE)</f>
        <v>Ireland</v>
      </c>
      <c r="H855" s="80" t="str">
        <f>VLOOKUP($A855,'Sheet1 - Table (1)'!$A$8:$AG$1186,COLUMN(H$7),FALSE)</f>
        <v>USD</v>
      </c>
      <c r="I855" s="80" t="str">
        <f>VLOOKUP($A855,'Sheet1 - Table (1)'!$A$8:$AG$1186,COLUMN(I$7),FALSE)</f>
        <v>Exchange Traded Funds</v>
      </c>
      <c r="J855" s="80" t="str">
        <f>VLOOKUP($A855,'Sheet1 - Table (1)'!$A$8:$AG$1186,COLUMN(J$7),FALSE)</f>
        <v>Actions</v>
      </c>
      <c r="K855" s="82">
        <f>VLOOKUP($A855,'Sheet1 - Table (1)'!$A$8:$AG$1186,COLUMN(K$7),FALSE)</f>
        <v>44255</v>
      </c>
      <c r="L855" s="80">
        <f>VLOOKUP($A855,'Sheet1 - Table (1)'!$A$8:$AG$1186,COLUMN(L$7),FALSE)</f>
        <v>5352.6726263</v>
      </c>
      <c r="M855" s="80" t="str">
        <f>VLOOKUP($A855,'Sheet1 - Table (1)'!$A$8:$AG$1186,COLUMN(M$7),FALSE)</f>
        <v>Retained</v>
      </c>
      <c r="N855" s="80">
        <f>VLOOKUP($A855,'Sheet1 - Table (1)'!$A$8:$AG$1186,COLUMN(N$7),FALSE)</f>
        <v>0</v>
      </c>
      <c r="O855" s="80" t="b">
        <f>VLOOKUP($A855,'Sheet1 - Table (1)'!$A$8:$AG$1186,COLUMN(O$7),FALSE)</f>
        <v>1</v>
      </c>
      <c r="P855" s="80" t="b">
        <f>VLOOKUP($A855,'Sheet1 - Table (1)'!$A$8:$AG$1186,COLUMN(P$7),FALSE)</f>
        <v>1</v>
      </c>
      <c r="Q855" s="80" t="b">
        <f>VLOOKUP($A855,'Sheet1 - Table (1)'!$A$8:$AG$1186,COLUMN(Q$7),FALSE)</f>
        <v>1</v>
      </c>
      <c r="R855" s="80" t="b">
        <f>VLOOKUP($A855,'Sheet1 - Table (1)'!$A$8:$AG$1186,COLUMN(R$7),FALSE)</f>
        <v>1</v>
      </c>
      <c r="S855" s="80" t="b">
        <f>VLOOKUP($A855,'Sheet1 - Table (1)'!$A$8:$AG$1186,COLUMN(S$7),FALSE)</f>
        <v>1</v>
      </c>
      <c r="T855" s="80" t="b">
        <f>VLOOKUP($A855,'Sheet1 - Table (1)'!$A$8:$AG$1186,COLUMN(T$7),FALSE)</f>
        <v>1</v>
      </c>
      <c r="U855" s="80" t="str">
        <f t="shared" si="162"/>
        <v>FR-IT-NE-SP-GE-UK</v>
      </c>
      <c r="V855" s="80" t="str">
        <f>VLOOKUP($A855,'Sheet1 - Table (1)'!$A$8:$AG$1186,COLUMN(V$7)+3,FALSE)</f>
        <v>ICVC</v>
      </c>
      <c r="W855" s="80" t="str">
        <f>VLOOKUP(A855,'Sheet1 - Table (1)'!$A$8:$AF$10075,MATCH($W$8,'Sheet1 - Table (1)'!$10:$10,0),FALSE)</f>
        <v>Détermination des Prix Quotidien</v>
      </c>
      <c r="X855" s="80" t="str">
        <f>VLOOKUP(A855,'Sheet1 - Table (1)'!$A$8:$AAB$10075,MATCH($X$8,'Sheet1 - Table (1)'!$10:$10,0),FALSE)</f>
        <v>Full</v>
      </c>
      <c r="Y855" s="96" t="str">
        <f t="shared" si="165"/>
        <v>ETF</v>
      </c>
      <c r="AA855" s="96" t="s">
        <v>1823</v>
      </c>
      <c r="AB855" s="96" t="s">
        <v>2858</v>
      </c>
      <c r="AC855" s="214" t="s">
        <v>155</v>
      </c>
      <c r="AD855" s="214" t="s">
        <v>2858</v>
      </c>
      <c r="AE855" s="96" t="s">
        <v>2858</v>
      </c>
      <c r="AF855" s="246" t="s">
        <v>5393</v>
      </c>
      <c r="AI855" s="96" t="s">
        <v>155</v>
      </c>
      <c r="AJ855" s="96" t="s">
        <v>155</v>
      </c>
      <c r="AK855" s="96" t="s">
        <v>155</v>
      </c>
      <c r="AL855" s="96" t="s">
        <v>2858</v>
      </c>
      <c r="AM855" s="96" t="str">
        <f t="shared" si="170"/>
        <v>Actions étrangères</v>
      </c>
      <c r="AO855" s="96" t="s">
        <v>2858</v>
      </c>
      <c r="AP855" s="96" t="s">
        <v>544</v>
      </c>
      <c r="AS855" s="101" t="str">
        <f t="shared" si="172"/>
        <v/>
      </c>
      <c r="BB855" s="101">
        <v>1</v>
      </c>
      <c r="BN855" s="101">
        <v>1</v>
      </c>
      <c r="BT855" s="101"/>
      <c r="BU855" s="101"/>
      <c r="BY855" s="101" t="s">
        <v>2935</v>
      </c>
      <c r="BZ855" s="101" t="s">
        <v>1805</v>
      </c>
      <c r="CA855" s="101" t="s">
        <v>4050</v>
      </c>
      <c r="CB855" s="122" t="s">
        <v>3862</v>
      </c>
      <c r="CC855" s="101" t="s">
        <v>4620</v>
      </c>
      <c r="CD855" s="42" t="s">
        <v>4374</v>
      </c>
      <c r="CE855" s="42" t="s">
        <v>4374</v>
      </c>
      <c r="CF855" s="42" t="str">
        <f>IFERROR(VLOOKUP(Funds[[#This Row],[Code ISIN]],[1]GLOBAL!$C$1:$L$27,10,FALSE)," ")</f>
        <v xml:space="preserve"> </v>
      </c>
      <c r="CG855" s="42" t="s">
        <v>4374</v>
      </c>
      <c r="CH855" s="42" t="s">
        <v>1633</v>
      </c>
      <c r="CI855" s="42" t="s">
        <v>4374</v>
      </c>
      <c r="CJ855" s="123"/>
      <c r="CK855" s="96" t="s">
        <v>4374</v>
      </c>
      <c r="CL855" s="246" t="str">
        <f>VLOOKUP(Funds[[#This Row],[Code ISIN]],'Sheet1 - Table (1)'!$A$10:$AF$110017,MATCH("Funds Liquidity",'Sheet1 - Table (1)'!$10:$10,0),FALSE)</f>
        <v>Jour</v>
      </c>
    </row>
    <row r="856" spans="1:93">
      <c r="A856" s="128" t="s">
        <v>2943</v>
      </c>
      <c r="B856" s="305">
        <f>IF(ISERROR(VALUE(VLOOKUP($A856,'Sheet1 - Table (1)'!$A$8:$AG$1186,COLUMN(B$7),FALSE))),VLOOKUP(A856,TK_MANQUANTS,2,FALSE),IF(VALUE(VLOOKUP($A856,'Sheet1 - Table (1)'!$A$8:$AG$1186,COLUMN(B$7),FALSE))=0,VLOOKUP(A856,TK_MANQUANTS,2,FALSE),VALUE(VLOOKUP($A856,'Sheet1 - Table (1)'!$A$8:$AG$1186,COLUMN(B$7),FALSE))))</f>
        <v>41579357</v>
      </c>
      <c r="C856" s="80" t="str">
        <f>VLOOKUP($A856,'Sheet1 - Table (1)'!$A$8:$AG$1186,COLUMN(C$7),FALSE)</f>
        <v>Xtrackers MSCI USA ESG UCITS ETF 1C</v>
      </c>
      <c r="D856" s="82">
        <f>VLOOKUP($A856,'Sheet1 - Table (1)'!$A$8:$AG$1186,COLUMN(D$7),FALSE)</f>
        <v>43830</v>
      </c>
      <c r="E856" s="124">
        <f>VLOOKUP($A856,'Sheet1 - Table (1)'!$A$8:$AG$1186,COLUMN(E$7),FALSE)</f>
        <v>0.15</v>
      </c>
      <c r="F856" s="80" t="b">
        <f>VLOOKUP($A856,'Sheet1 - Table (1)'!$A$8:$AG$1186,COLUMN(F$7),FALSE)</f>
        <v>1</v>
      </c>
      <c r="G856" s="80" t="str">
        <f>VLOOKUP($A856,'Sheet1 - Table (1)'!$A$8:$AG$1186,COLUMN(G$7),FALSE)</f>
        <v>Ireland</v>
      </c>
      <c r="H856" s="80" t="str">
        <f>VLOOKUP($A856,'Sheet1 - Table (1)'!$A$8:$AG$1186,COLUMN(H$7),FALSE)</f>
        <v>USD</v>
      </c>
      <c r="I856" s="80" t="str">
        <f>VLOOKUP($A856,'Sheet1 - Table (1)'!$A$8:$AG$1186,COLUMN(I$7),FALSE)</f>
        <v>Exchange Traded Funds</v>
      </c>
      <c r="J856" s="80" t="str">
        <f>VLOOKUP($A856,'Sheet1 - Table (1)'!$A$8:$AG$1186,COLUMN(J$7),FALSE)</f>
        <v>Actions</v>
      </c>
      <c r="K856" s="82">
        <f>VLOOKUP($A856,'Sheet1 - Table (1)'!$A$8:$AG$1186,COLUMN(K$7),FALSE)</f>
        <v>44255</v>
      </c>
      <c r="L856" s="80">
        <f>VLOOKUP($A856,'Sheet1 - Table (1)'!$A$8:$AG$1186,COLUMN(L$7),FALSE)</f>
        <v>1821.9749336</v>
      </c>
      <c r="M856" s="80" t="str">
        <f>VLOOKUP($A856,'Sheet1 - Table (1)'!$A$8:$AG$1186,COLUMN(M$7),FALSE)</f>
        <v>Retained</v>
      </c>
      <c r="N856" s="80">
        <f>VLOOKUP($A856,'Sheet1 - Table (1)'!$A$8:$AG$1186,COLUMN(N$7),FALSE)</f>
        <v>0</v>
      </c>
      <c r="O856" s="80" t="b">
        <f>VLOOKUP($A856,'Sheet1 - Table (1)'!$A$8:$AG$1186,COLUMN(O$7),FALSE)</f>
        <v>1</v>
      </c>
      <c r="P856" s="80" t="b">
        <f>VLOOKUP($A856,'Sheet1 - Table (1)'!$A$8:$AG$1186,COLUMN(P$7),FALSE)</f>
        <v>1</v>
      </c>
      <c r="Q856" s="80" t="b">
        <f>VLOOKUP($A856,'Sheet1 - Table (1)'!$A$8:$AG$1186,COLUMN(Q$7),FALSE)</f>
        <v>1</v>
      </c>
      <c r="R856" s="80" t="b">
        <f>VLOOKUP($A856,'Sheet1 - Table (1)'!$A$8:$AG$1186,COLUMN(R$7),FALSE)</f>
        <v>1</v>
      </c>
      <c r="S856" s="80">
        <f>VLOOKUP($A856,'Sheet1 - Table (1)'!$A$8:$AG$1186,COLUMN(S$7),FALSE)</f>
        <v>0</v>
      </c>
      <c r="T856" s="80" t="b">
        <f>VLOOKUP($A856,'Sheet1 - Table (1)'!$A$8:$AG$1186,COLUMN(T$7),FALSE)</f>
        <v>1</v>
      </c>
      <c r="U856" s="80" t="str">
        <f t="shared" si="162"/>
        <v>FR-IT-NE-SP-UK</v>
      </c>
      <c r="V856" s="80" t="str">
        <f>VLOOKUP($A856,'Sheet1 - Table (1)'!$A$8:$AG$1186,COLUMN(V$7)+3,FALSE)</f>
        <v>OEIC</v>
      </c>
      <c r="W856" s="80" t="str">
        <f>VLOOKUP(A856,'Sheet1 - Table (1)'!$A$8:$AF$10075,MATCH($W$8,'Sheet1 - Table (1)'!$10:$10,0),FALSE)</f>
        <v>Détermination des Prix Quotidien</v>
      </c>
      <c r="X856" s="80" t="str">
        <f>VLOOKUP(A856,'Sheet1 - Table (1)'!$A$8:$AAB$10075,MATCH($X$8,'Sheet1 - Table (1)'!$10:$10,0),FALSE)</f>
        <v>Full</v>
      </c>
      <c r="Y856" s="96" t="str">
        <f t="shared" si="165"/>
        <v>ETF</v>
      </c>
      <c r="AA856" s="96" t="s">
        <v>1823</v>
      </c>
      <c r="AB856" s="96" t="s">
        <v>2858</v>
      </c>
      <c r="AC856" s="214" t="s">
        <v>155</v>
      </c>
      <c r="AD856" s="214" t="s">
        <v>2858</v>
      </c>
      <c r="AE856" s="96" t="s">
        <v>2858</v>
      </c>
      <c r="AF856" s="246" t="s">
        <v>5393</v>
      </c>
      <c r="AI856" s="96" t="s">
        <v>155</v>
      </c>
      <c r="AJ856" s="96" t="s">
        <v>155</v>
      </c>
      <c r="AK856" s="96" t="s">
        <v>155</v>
      </c>
      <c r="AL856" s="96" t="s">
        <v>2858</v>
      </c>
      <c r="AM856" s="96" t="str">
        <f t="shared" si="170"/>
        <v>Actions étrangères</v>
      </c>
      <c r="AO856" s="96" t="s">
        <v>2858</v>
      </c>
      <c r="AP856" s="96" t="s">
        <v>544</v>
      </c>
      <c r="AS856" s="101" t="str">
        <f t="shared" si="172"/>
        <v/>
      </c>
      <c r="BB856" s="101">
        <v>1</v>
      </c>
      <c r="BN856" s="101">
        <v>1</v>
      </c>
      <c r="BT856" s="101"/>
      <c r="BU856" s="101"/>
      <c r="BY856" s="101" t="s">
        <v>2947</v>
      </c>
      <c r="BZ856" s="101" t="s">
        <v>1805</v>
      </c>
      <c r="CA856" s="101" t="s">
        <v>4050</v>
      </c>
      <c r="CB856" s="122" t="s">
        <v>3864</v>
      </c>
      <c r="CC856" s="101" t="s">
        <v>4028</v>
      </c>
      <c r="CD856" s="42" t="s">
        <v>4374</v>
      </c>
      <c r="CE856" s="42" t="s">
        <v>4374</v>
      </c>
      <c r="CF856" s="42" t="str">
        <f>IFERROR(VLOOKUP(Funds[[#This Row],[Code ISIN]],[1]GLOBAL!$C$1:$L$27,10,FALSE)," ")</f>
        <v xml:space="preserve"> </v>
      </c>
      <c r="CG856" s="42" t="s">
        <v>4374</v>
      </c>
      <c r="CH856" s="42" t="s">
        <v>1633</v>
      </c>
      <c r="CI856" s="42" t="s">
        <v>4374</v>
      </c>
      <c r="CJ856" s="123"/>
      <c r="CK856" s="96" t="s">
        <v>4374</v>
      </c>
      <c r="CL856" s="246" t="str">
        <f>VLOOKUP(Funds[[#This Row],[Code ISIN]],'Sheet1 - Table (1)'!$A$10:$AF$110017,MATCH("Funds Liquidity",'Sheet1 - Table (1)'!$10:$10,0),FALSE)</f>
        <v>Jour</v>
      </c>
    </row>
    <row r="857" spans="1:93">
      <c r="A857" s="128" t="s">
        <v>2944</v>
      </c>
      <c r="B857" s="305">
        <f>IF(ISERROR(VALUE(VLOOKUP($A857,'Sheet1 - Table (1)'!$A$8:$AG$1186,COLUMN(B$7),FALSE))),VLOOKUP(A857,TK_MANQUANTS,2,FALSE),IF(VALUE(VLOOKUP($A857,'Sheet1 - Table (1)'!$A$8:$AG$1186,COLUMN(B$7),FALSE))=0,VLOOKUP(A857,TK_MANQUANTS,2,FALSE),VALUE(VLOOKUP($A857,'Sheet1 - Table (1)'!$A$8:$AG$1186,COLUMN(B$7),FALSE))))</f>
        <v>13042337</v>
      </c>
      <c r="C857" s="80" t="str">
        <f>VLOOKUP($A857,'Sheet1 - Table (1)'!$A$8:$AG$1186,COLUMN(C$7),FALSE)</f>
        <v>UBS ETF-MSCI USA Socially Responsible U (USD)Ad</v>
      </c>
      <c r="D857" s="82">
        <f>VLOOKUP($A857,'Sheet1 - Table (1)'!$A$8:$AG$1186,COLUMN(D$7),FALSE)</f>
        <v>44006</v>
      </c>
      <c r="E857" s="124">
        <f>VLOOKUP($A857,'Sheet1 - Table (1)'!$A$8:$AG$1186,COLUMN(E$7),FALSE)</f>
        <v>0.22</v>
      </c>
      <c r="F857" s="80" t="b">
        <f>VLOOKUP($A857,'Sheet1 - Table (1)'!$A$8:$AG$1186,COLUMN(F$7),FALSE)</f>
        <v>1</v>
      </c>
      <c r="G857" s="80" t="str">
        <f>VLOOKUP($A857,'Sheet1 - Table (1)'!$A$8:$AG$1186,COLUMN(G$7),FALSE)</f>
        <v>Luxembourg</v>
      </c>
      <c r="H857" s="80" t="str">
        <f>VLOOKUP($A857,'Sheet1 - Table (1)'!$A$8:$AG$1186,COLUMN(H$7),FALSE)</f>
        <v>USD</v>
      </c>
      <c r="I857" s="80" t="str">
        <f>VLOOKUP($A857,'Sheet1 - Table (1)'!$A$8:$AG$1186,COLUMN(I$7),FALSE)</f>
        <v>Exchange Traded Funds</v>
      </c>
      <c r="J857" s="80" t="str">
        <f>VLOOKUP($A857,'Sheet1 - Table (1)'!$A$8:$AG$1186,COLUMN(J$7),FALSE)</f>
        <v>Actions</v>
      </c>
      <c r="K857" s="82">
        <f>VLOOKUP($A857,'Sheet1 - Table (1)'!$A$8:$AG$1186,COLUMN(K$7),FALSE)</f>
        <v>44255</v>
      </c>
      <c r="L857" s="80">
        <f>VLOOKUP($A857,'Sheet1 - Table (1)'!$A$8:$AG$1186,COLUMN(L$7),FALSE)</f>
        <v>1691.7275625</v>
      </c>
      <c r="M857" s="80" t="str">
        <f>VLOOKUP($A857,'Sheet1 - Table (1)'!$A$8:$AG$1186,COLUMN(M$7),FALSE)</f>
        <v>Paid</v>
      </c>
      <c r="N857" s="80" t="b">
        <f>VLOOKUP($A857,'Sheet1 - Table (1)'!$A$8:$AG$1186,COLUMN(N$7),FALSE)</f>
        <v>1</v>
      </c>
      <c r="O857" s="80" t="b">
        <f>VLOOKUP($A857,'Sheet1 - Table (1)'!$A$8:$AG$1186,COLUMN(O$7),FALSE)</f>
        <v>1</v>
      </c>
      <c r="P857" s="80" t="b">
        <f>VLOOKUP($A857,'Sheet1 - Table (1)'!$A$8:$AG$1186,COLUMN(P$7),FALSE)</f>
        <v>1</v>
      </c>
      <c r="Q857" s="80" t="b">
        <f>VLOOKUP($A857,'Sheet1 - Table (1)'!$A$8:$AG$1186,COLUMN(Q$7),FALSE)</f>
        <v>1</v>
      </c>
      <c r="R857" s="80" t="b">
        <f>VLOOKUP($A857,'Sheet1 - Table (1)'!$A$8:$AG$1186,COLUMN(R$7),FALSE)</f>
        <v>1</v>
      </c>
      <c r="S857" s="80" t="b">
        <f>VLOOKUP($A857,'Sheet1 - Table (1)'!$A$8:$AG$1186,COLUMN(S$7),FALSE)</f>
        <v>1</v>
      </c>
      <c r="T857" s="80" t="b">
        <f>VLOOKUP($A857,'Sheet1 - Table (1)'!$A$8:$AG$1186,COLUMN(T$7),FALSE)</f>
        <v>1</v>
      </c>
      <c r="U857" s="80" t="str">
        <f t="shared" si="162"/>
        <v>BE-FR-IT-NE-SP-GE-UK</v>
      </c>
      <c r="V857" s="80" t="str">
        <f>VLOOKUP($A857,'Sheet1 - Table (1)'!$A$8:$AG$1186,COLUMN(V$7)+3,FALSE)</f>
        <v>LU - SICAV - Parte 1</v>
      </c>
      <c r="W857" s="80" t="str">
        <f>VLOOKUP(A857,'Sheet1 - Table (1)'!$A$8:$AF$10075,MATCH($W$8,'Sheet1 - Table (1)'!$10:$10,0),FALSE)</f>
        <v>Détermination des Prix Quotidien</v>
      </c>
      <c r="X857" s="80" t="str">
        <f>VLOOKUP(A857,'Sheet1 - Table (1)'!$A$8:$AAB$10075,MATCH($X$8,'Sheet1 - Table (1)'!$10:$10,0),FALSE)</f>
        <v>Full</v>
      </c>
      <c r="Y857" s="96" t="str">
        <f t="shared" si="165"/>
        <v>ETF</v>
      </c>
      <c r="AA857" s="96" t="s">
        <v>1823</v>
      </c>
      <c r="AB857" s="96" t="s">
        <v>2858</v>
      </c>
      <c r="AC857" s="214" t="s">
        <v>155</v>
      </c>
      <c r="AD857" s="214" t="s">
        <v>2858</v>
      </c>
      <c r="AE857" s="96" t="s">
        <v>2858</v>
      </c>
      <c r="AF857" s="246" t="s">
        <v>5393</v>
      </c>
      <c r="AI857" s="96" t="s">
        <v>155</v>
      </c>
      <c r="AJ857" s="96" t="s">
        <v>155</v>
      </c>
      <c r="AK857" s="96" t="s">
        <v>155</v>
      </c>
      <c r="AL857" s="96" t="s">
        <v>2858</v>
      </c>
      <c r="AM857" s="96" t="str">
        <f t="shared" si="170"/>
        <v>Actions étrangères</v>
      </c>
      <c r="AO857" s="96" t="s">
        <v>2858</v>
      </c>
      <c r="AP857" s="96" t="s">
        <v>544</v>
      </c>
      <c r="AS857" s="101" t="str">
        <f t="shared" si="172"/>
        <v/>
      </c>
      <c r="BB857" s="101">
        <v>1</v>
      </c>
      <c r="BN857" s="101">
        <v>1</v>
      </c>
      <c r="BT857" s="101"/>
      <c r="BU857" s="101"/>
      <c r="BY857" s="101" t="s">
        <v>2948</v>
      </c>
      <c r="BZ857" s="101" t="s">
        <v>1805</v>
      </c>
      <c r="CA857" s="101" t="s">
        <v>4050</v>
      </c>
      <c r="CB857" s="122" t="s">
        <v>3865</v>
      </c>
      <c r="CC857" s="101" t="s">
        <v>4029</v>
      </c>
      <c r="CD857" s="42" t="s">
        <v>4374</v>
      </c>
      <c r="CE857" s="42" t="s">
        <v>4374</v>
      </c>
      <c r="CF857" s="42" t="str">
        <f>IFERROR(VLOOKUP(Funds[[#This Row],[Code ISIN]],[1]GLOBAL!$C$1:$L$27,10,FALSE)," ")</f>
        <v xml:space="preserve"> </v>
      </c>
      <c r="CG857" s="42" t="s">
        <v>4374</v>
      </c>
      <c r="CH857" s="42" t="s">
        <v>4374</v>
      </c>
      <c r="CI857" s="42" t="s">
        <v>4374</v>
      </c>
      <c r="CJ857" s="123"/>
      <c r="CK857" s="96" t="s">
        <v>4374</v>
      </c>
      <c r="CL857" s="246" t="str">
        <f>VLOOKUP(Funds[[#This Row],[Code ISIN]],'Sheet1 - Table (1)'!$A$10:$AF$110017,MATCH("Funds Liquidity",'Sheet1 - Table (1)'!$10:$10,0),FALSE)</f>
        <v>Jour</v>
      </c>
    </row>
    <row r="858" spans="1:93">
      <c r="A858" s="80" t="s">
        <v>2995</v>
      </c>
      <c r="B858" s="305">
        <f>IF(ISERROR(VALUE(VLOOKUP($A858,'Sheet1 - Table (1)'!$A$8:$AG$1186,COLUMN(B$7),FALSE))),VLOOKUP(A858,TK_MANQUANTS,2,FALSE),IF(VALUE(VLOOKUP($A858,'Sheet1 - Table (1)'!$A$8:$AG$1186,COLUMN(B$7),FALSE))=0,VLOOKUP(A858,TK_MANQUANTS,2,FALSE),VALUE(VLOOKUP($A858,'Sheet1 - Table (1)'!$A$8:$AG$1186,COLUMN(B$7),FALSE))))</f>
        <v>2847138</v>
      </c>
      <c r="C858" s="80" t="str">
        <f>VLOOKUP($A858,'Sheet1 - Table (1)'!$A$8:$AG$1186,COLUMN(C$7),FALSE)</f>
        <v>AXA WF US High Yield Bonds I EUR H C</v>
      </c>
      <c r="D858" s="82">
        <f>VLOOKUP($A858,'Sheet1 - Table (1)'!$A$8:$AG$1186,COLUMN(D$7),FALSE)</f>
        <v>44074</v>
      </c>
      <c r="E858" s="124">
        <f>VLOOKUP($A858,'Sheet1 - Table (1)'!$A$8:$AG$1186,COLUMN(E$7),FALSE)</f>
        <v>0.69</v>
      </c>
      <c r="F858" s="80" t="b">
        <f>VLOOKUP($A858,'Sheet1 - Table (1)'!$A$8:$AG$1186,COLUMN(F$7),FALSE)</f>
        <v>1</v>
      </c>
      <c r="G858" s="80" t="str">
        <f>VLOOKUP($A858,'Sheet1 - Table (1)'!$A$8:$AG$1186,COLUMN(G$7),FALSE)</f>
        <v>Luxembourg</v>
      </c>
      <c r="H858" s="80" t="str">
        <f>VLOOKUP($A858,'Sheet1 - Table (1)'!$A$8:$AG$1186,COLUMN(H$7),FALSE)</f>
        <v>EUR</v>
      </c>
      <c r="I858" s="80" t="str">
        <f>VLOOKUP($A858,'Sheet1 - Table (1)'!$A$8:$AG$1186,COLUMN(I$7),FALSE)</f>
        <v>Fonds de placement</v>
      </c>
      <c r="J858" s="80" t="str">
        <f>VLOOKUP($A858,'Sheet1 - Table (1)'!$A$8:$AG$1186,COLUMN(J$7),FALSE)</f>
        <v>Obligation</v>
      </c>
      <c r="K858" s="82">
        <f>VLOOKUP($A858,'Sheet1 - Table (1)'!$A$8:$AG$1186,COLUMN(K$7),FALSE)</f>
        <v>44255</v>
      </c>
      <c r="L858" s="80">
        <f>VLOOKUP($A858,'Sheet1 - Table (1)'!$A$8:$AG$1186,COLUMN(L$7),FALSE)</f>
        <v>3384.9163918999998</v>
      </c>
      <c r="M858" s="80" t="str">
        <f>VLOOKUP($A858,'Sheet1 - Table (1)'!$A$8:$AG$1186,COLUMN(M$7),FALSE)</f>
        <v>Retained</v>
      </c>
      <c r="N858" s="80">
        <f>VLOOKUP($A858,'Sheet1 - Table (1)'!$A$8:$AG$1186,COLUMN(N$7),FALSE)</f>
        <v>0</v>
      </c>
      <c r="O858" s="80" t="b">
        <f>VLOOKUP($A858,'Sheet1 - Table (1)'!$A$8:$AG$1186,COLUMN(O$7),FALSE)</f>
        <v>1</v>
      </c>
      <c r="P858" s="80" t="b">
        <f>VLOOKUP($A858,'Sheet1 - Table (1)'!$A$8:$AG$1186,COLUMN(P$7),FALSE)</f>
        <v>1</v>
      </c>
      <c r="Q858" s="80" t="b">
        <f>VLOOKUP($A858,'Sheet1 - Table (1)'!$A$8:$AG$1186,COLUMN(Q$7),FALSE)</f>
        <v>1</v>
      </c>
      <c r="R858" s="80" t="b">
        <f>VLOOKUP($A858,'Sheet1 - Table (1)'!$A$8:$AG$1186,COLUMN(R$7),FALSE)</f>
        <v>1</v>
      </c>
      <c r="S858" s="80" t="b">
        <f>VLOOKUP($A858,'Sheet1 - Table (1)'!$A$8:$AG$1186,COLUMN(S$7),FALSE)</f>
        <v>1</v>
      </c>
      <c r="T858" s="80" t="b">
        <f>VLOOKUP($A858,'Sheet1 - Table (1)'!$A$8:$AG$1186,COLUMN(T$7),FALSE)</f>
        <v>1</v>
      </c>
      <c r="U858" s="80" t="str">
        <f t="shared" si="162"/>
        <v>FR-IT-NE-SP-GE-UK</v>
      </c>
      <c r="V858" s="80" t="str">
        <f>VLOOKUP($A858,'Sheet1 - Table (1)'!$A$8:$AG$1186,COLUMN(V$7)+3,FALSE)</f>
        <v>LU - SICAV - Parte 1</v>
      </c>
      <c r="W858" s="80" t="str">
        <f>VLOOKUP(A858,'Sheet1 - Table (1)'!$A$8:$AF$10075,MATCH($W$8,'Sheet1 - Table (1)'!$10:$10,0),FALSE)</f>
        <v>Détermination des Prix Quotidien</v>
      </c>
      <c r="X858" s="80">
        <f>VLOOKUP(A858,'Sheet1 - Table (1)'!$A$8:$AAB$10075,MATCH($X$8,'Sheet1 - Table (1)'!$10:$10,0),FALSE)</f>
        <v>0</v>
      </c>
      <c r="Y858" s="96" t="str">
        <f t="shared" si="165"/>
        <v>Fonds de placement</v>
      </c>
      <c r="AA858" s="96" t="s">
        <v>1823</v>
      </c>
      <c r="AB858" s="96" t="s">
        <v>2852</v>
      </c>
      <c r="AC858" s="214" t="s">
        <v>140</v>
      </c>
      <c r="AD858" s="214" t="s">
        <v>5104</v>
      </c>
      <c r="AE858" s="96" t="s">
        <v>5104</v>
      </c>
      <c r="AF858" s="246" t="s">
        <v>5104</v>
      </c>
      <c r="AG858" s="96" t="s">
        <v>79</v>
      </c>
      <c r="AI858" s="96" t="s">
        <v>79</v>
      </c>
      <c r="AJ858" s="96" t="s">
        <v>140</v>
      </c>
      <c r="AK858" s="96" t="s">
        <v>140</v>
      </c>
      <c r="AL858" s="96" t="s">
        <v>2481</v>
      </c>
      <c r="AM858" s="96" t="str">
        <f t="shared" si="170"/>
        <v>Obligations étrangères</v>
      </c>
      <c r="AO858" s="96" t="s">
        <v>2852</v>
      </c>
      <c r="AP858" s="96" t="s">
        <v>86</v>
      </c>
      <c r="AQ858" s="130">
        <f t="shared" ref="AQ858:AW858" si="173">AQ857</f>
        <v>0</v>
      </c>
      <c r="AR858" s="131">
        <f t="shared" si="173"/>
        <v>0</v>
      </c>
      <c r="AS858" s="131" t="str">
        <f t="shared" si="173"/>
        <v/>
      </c>
      <c r="AT858" s="131">
        <f t="shared" si="173"/>
        <v>0</v>
      </c>
      <c r="AU858" s="131">
        <f t="shared" si="173"/>
        <v>0</v>
      </c>
      <c r="AV858" s="131">
        <f t="shared" si="173"/>
        <v>0</v>
      </c>
      <c r="AW858" s="131">
        <f t="shared" si="173"/>
        <v>0</v>
      </c>
      <c r="AY858" s="101">
        <v>1</v>
      </c>
      <c r="BN858" s="101">
        <v>1</v>
      </c>
      <c r="BV858" s="101">
        <v>0</v>
      </c>
      <c r="BW858" s="101">
        <v>1</v>
      </c>
      <c r="BY858" s="101" t="s">
        <v>1494</v>
      </c>
      <c r="BZ858" s="101" t="str">
        <f>IF(AJ858="Obligations",AP858&amp;" "&amp;AI858&amp;" "&amp;IF(AI858="High Yield",IF(AQ858&lt;2.5,"SHORT",IF(AQ858&gt;4,"LONG","MID")),IF(AQ858&lt;3.5,"SHORT",IF(AQ858&gt;8,"LONG","MID"))),"")</f>
        <v>Courbe USD High Yield SHORT</v>
      </c>
      <c r="CA858" s="101" t="s">
        <v>70</v>
      </c>
      <c r="CB858" s="101"/>
      <c r="CC858" s="101" t="s">
        <v>70</v>
      </c>
      <c r="CD858" s="42" t="s">
        <v>4374</v>
      </c>
      <c r="CE858" s="42" t="s">
        <v>4374</v>
      </c>
      <c r="CF858" s="42" t="str">
        <f>IFERROR(VLOOKUP(Funds[[#This Row],[Code ISIN]],[1]GLOBAL!$C$1:$L$27,10,FALSE)," ")</f>
        <v xml:space="preserve"> </v>
      </c>
      <c r="CG858" s="42" t="s">
        <v>4374</v>
      </c>
      <c r="CH858" s="42" t="s">
        <v>4374</v>
      </c>
      <c r="CI858" s="42" t="s">
        <v>4374</v>
      </c>
      <c r="CJ858" s="136">
        <f>CJ856</f>
        <v>0</v>
      </c>
      <c r="CK858" s="96" t="s">
        <v>4374</v>
      </c>
      <c r="CL858" s="246" t="str">
        <f>VLOOKUP(Funds[[#This Row],[Code ISIN]],'Sheet1 - Table (1)'!$A$10:$AF$110017,MATCH("Funds Liquidity",'Sheet1 - Table (1)'!$10:$10,0),FALSE)</f>
        <v>Jour</v>
      </c>
      <c r="CO858" s="246" t="s">
        <v>79</v>
      </c>
    </row>
    <row r="859" spans="1:93">
      <c r="A859" s="80" t="s">
        <v>386</v>
      </c>
      <c r="B859" s="305">
        <f>IF(ISERROR(VALUE(VLOOKUP($A859,'Sheet1 - Table (1)'!$A$8:$AG$1186,COLUMN(B$7),FALSE))),VLOOKUP(A859,TK_MANQUANTS,2,FALSE),IF(VALUE(VLOOKUP($A859,'Sheet1 - Table (1)'!$A$8:$AG$1186,COLUMN(B$7),FALSE))=0,VLOOKUP(A859,TK_MANQUANTS,2,FALSE),VALUE(VLOOKUP($A859,'Sheet1 - Table (1)'!$A$8:$AG$1186,COLUMN(B$7),FALSE))))</f>
        <v>23032752</v>
      </c>
      <c r="C859" s="80" t="str">
        <f>VLOOKUP($A859,'Sheet1 - Table (1)'!$A$8:$AG$1186,COLUMN(C$7),FALSE)</f>
        <v>AXA WF US High Yield Bonds I CHF H C</v>
      </c>
      <c r="D859" s="82">
        <f>VLOOKUP($A859,'Sheet1 - Table (1)'!$A$8:$AG$1186,COLUMN(D$7),FALSE)</f>
        <v>44074</v>
      </c>
      <c r="E859" s="124">
        <f>VLOOKUP($A859,'Sheet1 - Table (1)'!$A$8:$AG$1186,COLUMN(E$7),FALSE)</f>
        <v>0.69</v>
      </c>
      <c r="F859" s="80" t="b">
        <f>VLOOKUP($A859,'Sheet1 - Table (1)'!$A$8:$AG$1186,COLUMN(F$7),FALSE)</f>
        <v>1</v>
      </c>
      <c r="G859" s="80" t="str">
        <f>VLOOKUP($A859,'Sheet1 - Table (1)'!$A$8:$AG$1186,COLUMN(G$7),FALSE)</f>
        <v>Luxembourg</v>
      </c>
      <c r="H859" s="80" t="str">
        <f>VLOOKUP($A859,'Sheet1 - Table (1)'!$A$8:$AG$1186,COLUMN(H$7),FALSE)</f>
        <v>CHF</v>
      </c>
      <c r="I859" s="80" t="str">
        <f>VLOOKUP($A859,'Sheet1 - Table (1)'!$A$8:$AG$1186,COLUMN(I$7),FALSE)</f>
        <v>Fonds de placement</v>
      </c>
      <c r="J859" s="80" t="str">
        <f>VLOOKUP($A859,'Sheet1 - Table (1)'!$A$8:$AG$1186,COLUMN(J$7),FALSE)</f>
        <v>Obligation</v>
      </c>
      <c r="K859" s="82">
        <f>VLOOKUP($A859,'Sheet1 - Table (1)'!$A$8:$AG$1186,COLUMN(K$7),FALSE)</f>
        <v>44255</v>
      </c>
      <c r="L859" s="80">
        <f>VLOOKUP($A859,'Sheet1 - Table (1)'!$A$8:$AG$1186,COLUMN(L$7),FALSE)</f>
        <v>3384.9163918999998</v>
      </c>
      <c r="M859" s="80" t="str">
        <f>VLOOKUP($A859,'Sheet1 - Table (1)'!$A$8:$AG$1186,COLUMN(M$7),FALSE)</f>
        <v>Retained</v>
      </c>
      <c r="N859" s="80">
        <f>VLOOKUP($A859,'Sheet1 - Table (1)'!$A$8:$AG$1186,COLUMN(N$7),FALSE)</f>
        <v>0</v>
      </c>
      <c r="O859" s="80">
        <f>VLOOKUP($A859,'Sheet1 - Table (1)'!$A$8:$AG$1186,COLUMN(O$7),FALSE)</f>
        <v>0</v>
      </c>
      <c r="P859" s="80">
        <f>VLOOKUP($A859,'Sheet1 - Table (1)'!$A$8:$AG$1186,COLUMN(P$7),FALSE)</f>
        <v>0</v>
      </c>
      <c r="Q859" s="80">
        <f>VLOOKUP($A859,'Sheet1 - Table (1)'!$A$8:$AG$1186,COLUMN(Q$7),FALSE)</f>
        <v>0</v>
      </c>
      <c r="R859" s="80">
        <f>VLOOKUP($A859,'Sheet1 - Table (1)'!$A$8:$AG$1186,COLUMN(R$7),FALSE)</f>
        <v>0</v>
      </c>
      <c r="S859" s="80" t="b">
        <f>VLOOKUP($A859,'Sheet1 - Table (1)'!$A$8:$AG$1186,COLUMN(S$7),FALSE)</f>
        <v>1</v>
      </c>
      <c r="T859" s="80" t="b">
        <f>VLOOKUP($A859,'Sheet1 - Table (1)'!$A$8:$AG$1186,COLUMN(T$7),FALSE)</f>
        <v>1</v>
      </c>
      <c r="U859" s="80" t="str">
        <f t="shared" si="162"/>
        <v>GE-UK</v>
      </c>
      <c r="V859" s="80" t="str">
        <f>VLOOKUP($A859,'Sheet1 - Table (1)'!$A$8:$AG$1186,COLUMN(V$7)+3,FALSE)</f>
        <v>LU - SICAV - Parte 1</v>
      </c>
      <c r="W859" s="80" t="str">
        <f>VLOOKUP(A859,'Sheet1 - Table (1)'!$A$8:$AF$10075,MATCH($W$8,'Sheet1 - Table (1)'!$10:$10,0),FALSE)</f>
        <v>Détermination des Prix Quotidien</v>
      </c>
      <c r="X859" s="80">
        <f>VLOOKUP(A859,'Sheet1 - Table (1)'!$A$8:$AAB$10075,MATCH($X$8,'Sheet1 - Table (1)'!$10:$10,0),FALSE)</f>
        <v>0</v>
      </c>
      <c r="Y859" s="96" t="str">
        <f t="shared" si="165"/>
        <v>Fonds de placement</v>
      </c>
      <c r="AA859" s="96" t="s">
        <v>1823</v>
      </c>
      <c r="AB859" s="96" t="s">
        <v>2852</v>
      </c>
      <c r="AC859" s="214" t="s">
        <v>140</v>
      </c>
      <c r="AD859" s="214" t="s">
        <v>5104</v>
      </c>
      <c r="AE859" s="96" t="s">
        <v>5104</v>
      </c>
      <c r="AF859" s="246" t="s">
        <v>5104</v>
      </c>
      <c r="AG859" s="96" t="s">
        <v>79</v>
      </c>
      <c r="AI859" s="96" t="s">
        <v>79</v>
      </c>
      <c r="AJ859" s="96" t="s">
        <v>140</v>
      </c>
      <c r="AK859" s="96" t="s">
        <v>140</v>
      </c>
      <c r="AL859" s="96" t="s">
        <v>2481</v>
      </c>
      <c r="AM859" s="96" t="str">
        <f t="shared" si="170"/>
        <v>Obligations étrangères hedged</v>
      </c>
      <c r="AO859" s="96" t="s">
        <v>2852</v>
      </c>
      <c r="AP859" s="96" t="s">
        <v>86</v>
      </c>
      <c r="AQ859" s="130">
        <f>AQ857</f>
        <v>0</v>
      </c>
      <c r="AR859" s="131">
        <f>AR857</f>
        <v>0</v>
      </c>
      <c r="AS859" s="131">
        <f t="shared" ref="AS859:AS890" si="174">IF(AR859="","",AR859-E859%)</f>
        <v>-6.8999999999999999E-3</v>
      </c>
      <c r="AT859" s="131">
        <f>AT857</f>
        <v>0</v>
      </c>
      <c r="AU859" s="131">
        <f>AU857</f>
        <v>0</v>
      </c>
      <c r="AV859" s="131">
        <f>AV857</f>
        <v>0</v>
      </c>
      <c r="AW859" s="131">
        <f>AW857</f>
        <v>0</v>
      </c>
      <c r="AX859" s="101">
        <v>1</v>
      </c>
      <c r="BN859" s="101">
        <v>1</v>
      </c>
      <c r="BV859" s="101">
        <v>0</v>
      </c>
      <c r="BW859" s="101">
        <v>1</v>
      </c>
      <c r="BY859" s="101" t="s">
        <v>1494</v>
      </c>
      <c r="BZ859" s="101" t="str">
        <f>IF(AJ859="Obligations",AP859&amp;" "&amp;AI859&amp;" "&amp;IF(AI859="High Yield",IF(AQ859&lt;2.5,"SHORT",IF(AQ859&gt;4,"LONG","MID")),IF(AQ859&lt;3.5,"SHORT",IF(AQ859&gt;8,"LONG","MID"))),"")</f>
        <v>Courbe USD High Yield SHORT</v>
      </c>
      <c r="CA859" s="101" t="s">
        <v>4051</v>
      </c>
      <c r="CB859" s="101" t="s">
        <v>3658</v>
      </c>
      <c r="CC859" s="101"/>
      <c r="CD859" s="42" t="s">
        <v>4374</v>
      </c>
      <c r="CE859" s="42" t="s">
        <v>4374</v>
      </c>
      <c r="CF859" s="42" t="str">
        <f>IFERROR(VLOOKUP(Funds[[#This Row],[Code ISIN]],[1]GLOBAL!$C$1:$L$27,10,FALSE)," ")</f>
        <v xml:space="preserve"> </v>
      </c>
      <c r="CG859" s="42" t="s">
        <v>4374</v>
      </c>
      <c r="CH859" s="42" t="s">
        <v>4374</v>
      </c>
      <c r="CI859" s="42" t="s">
        <v>4374</v>
      </c>
      <c r="CJ859" s="136">
        <f>CJ857</f>
        <v>0</v>
      </c>
      <c r="CK859" s="96" t="s">
        <v>4374</v>
      </c>
      <c r="CL859" s="246" t="str">
        <f>VLOOKUP(Funds[[#This Row],[Code ISIN]],'Sheet1 - Table (1)'!$A$10:$AF$110017,MATCH("Funds Liquidity",'Sheet1 - Table (1)'!$10:$10,0),FALSE)</f>
        <v>Jour</v>
      </c>
      <c r="CN859" s="246" t="s">
        <v>140</v>
      </c>
      <c r="CO859" s="246" t="s">
        <v>79</v>
      </c>
    </row>
    <row r="860" spans="1:93">
      <c r="A860" s="80" t="s">
        <v>842</v>
      </c>
      <c r="B860" s="305">
        <f>IF(ISERROR(VALUE(VLOOKUP($A860,'Sheet1 - Table (1)'!$A$8:$AG$1186,COLUMN(B$7),FALSE))),VLOOKUP(A860,TK_MANQUANTS,2,FALSE),IF(VALUE(VLOOKUP($A860,'Sheet1 - Table (1)'!$A$8:$AG$1186,COLUMN(B$7),FALSE))=0,VLOOKUP(A860,TK_MANQUANTS,2,FALSE),VALUE(VLOOKUP($A860,'Sheet1 - Table (1)'!$A$8:$AG$1186,COLUMN(B$7),FALSE))))</f>
        <v>12963697</v>
      </c>
      <c r="C860" s="80" t="str">
        <f>VLOOKUP($A860,'Sheet1 - Table (1)'!$A$8:$AG$1186,COLUMN(C$7),FALSE)</f>
        <v>Invesco Euro Short Term Bond C Acc EUR</v>
      </c>
      <c r="D860" s="82">
        <f>VLOOKUP($A860,'Sheet1 - Table (1)'!$A$8:$AG$1186,COLUMN(D$7),FALSE)</f>
        <v>43890</v>
      </c>
      <c r="E860" s="124">
        <f>VLOOKUP($A860,'Sheet1 - Table (1)'!$A$8:$AG$1186,COLUMN(E$7),FALSE)</f>
        <v>0.52</v>
      </c>
      <c r="F860" s="80" t="b">
        <f>VLOOKUP($A860,'Sheet1 - Table (1)'!$A$8:$AG$1186,COLUMN(F$7),FALSE)</f>
        <v>1</v>
      </c>
      <c r="G860" s="80" t="str">
        <f>VLOOKUP($A860,'Sheet1 - Table (1)'!$A$8:$AG$1186,COLUMN(G$7),FALSE)</f>
        <v>Luxembourg</v>
      </c>
      <c r="H860" s="80" t="str">
        <f>VLOOKUP($A860,'Sheet1 - Table (1)'!$A$8:$AG$1186,COLUMN(H$7),FALSE)</f>
        <v>EUR</v>
      </c>
      <c r="I860" s="80" t="str">
        <f>VLOOKUP($A860,'Sheet1 - Table (1)'!$A$8:$AG$1186,COLUMN(I$7),FALSE)</f>
        <v>Fonds de placement</v>
      </c>
      <c r="J860" s="80" t="str">
        <f>VLOOKUP($A860,'Sheet1 - Table (1)'!$A$8:$AG$1186,COLUMN(J$7),FALSE)</f>
        <v>Obligation</v>
      </c>
      <c r="K860" s="82">
        <f>VLOOKUP($A860,'Sheet1 - Table (1)'!$A$8:$AG$1186,COLUMN(K$7),FALSE)</f>
        <v>44255</v>
      </c>
      <c r="L860" s="80">
        <f>VLOOKUP($A860,'Sheet1 - Table (1)'!$A$8:$AG$1186,COLUMN(L$7),FALSE)</f>
        <v>1523.5874805999999</v>
      </c>
      <c r="M860" s="80" t="str">
        <f>VLOOKUP($A860,'Sheet1 - Table (1)'!$A$8:$AG$1186,COLUMN(M$7),FALSE)</f>
        <v>Retained</v>
      </c>
      <c r="N860" s="80">
        <f>VLOOKUP($A860,'Sheet1 - Table (1)'!$A$8:$AG$1186,COLUMN(N$7),FALSE)</f>
        <v>0</v>
      </c>
      <c r="O860" s="80" t="b">
        <f>VLOOKUP($A860,'Sheet1 - Table (1)'!$A$8:$AG$1186,COLUMN(O$7),FALSE)</f>
        <v>1</v>
      </c>
      <c r="P860" s="80" t="b">
        <f>VLOOKUP($A860,'Sheet1 - Table (1)'!$A$8:$AG$1186,COLUMN(P$7),FALSE)</f>
        <v>1</v>
      </c>
      <c r="Q860" s="80" t="b">
        <f>VLOOKUP($A860,'Sheet1 - Table (1)'!$A$8:$AG$1186,COLUMN(Q$7),FALSE)</f>
        <v>1</v>
      </c>
      <c r="R860" s="80" t="b">
        <f>VLOOKUP($A860,'Sheet1 - Table (1)'!$A$8:$AG$1186,COLUMN(R$7),FALSE)</f>
        <v>1</v>
      </c>
      <c r="S860" s="80" t="b">
        <f>VLOOKUP($A860,'Sheet1 - Table (1)'!$A$8:$AG$1186,COLUMN(S$7),FALSE)</f>
        <v>1</v>
      </c>
      <c r="T860" s="80" t="b">
        <f>VLOOKUP($A860,'Sheet1 - Table (1)'!$A$8:$AG$1186,COLUMN(T$7),FALSE)</f>
        <v>1</v>
      </c>
      <c r="U860" s="80" t="str">
        <f t="shared" si="162"/>
        <v>FR-IT-NE-SP-GE-UK</v>
      </c>
      <c r="V860" s="80" t="str">
        <f>VLOOKUP($A860,'Sheet1 - Table (1)'!$A$8:$AG$1186,COLUMN(V$7)+3,FALSE)</f>
        <v>LU - SICAV - Parte 1</v>
      </c>
      <c r="W860" s="80" t="str">
        <f>VLOOKUP(A860,'Sheet1 - Table (1)'!$A$8:$AF$10075,MATCH($W$8,'Sheet1 - Table (1)'!$10:$10,0),FALSE)</f>
        <v>Détermination des Prix Quotidien</v>
      </c>
      <c r="X860" s="80">
        <f>VLOOKUP(A860,'Sheet1 - Table (1)'!$A$8:$AAB$10075,MATCH($X$8,'Sheet1 - Table (1)'!$10:$10,0),FALSE)</f>
        <v>0</v>
      </c>
      <c r="Y860" s="96" t="str">
        <f t="shared" si="165"/>
        <v>Fonds de placement</v>
      </c>
      <c r="AA860" s="96" t="s">
        <v>1823</v>
      </c>
      <c r="AB860" s="96" t="s">
        <v>2481</v>
      </c>
      <c r="AC860" s="214" t="s">
        <v>140</v>
      </c>
      <c r="AD860" s="214" t="s">
        <v>2481</v>
      </c>
      <c r="AE860" s="96" t="s">
        <v>2542</v>
      </c>
      <c r="AF860" s="246" t="s">
        <v>2481</v>
      </c>
      <c r="AI860" s="96" t="s">
        <v>381</v>
      </c>
      <c r="AJ860" s="96" t="s">
        <v>140</v>
      </c>
      <c r="AK860" s="96" t="s">
        <v>140</v>
      </c>
      <c r="AL860" s="96" t="s">
        <v>2481</v>
      </c>
      <c r="AM860" s="96" t="str">
        <f t="shared" si="170"/>
        <v>Obligations étrangères</v>
      </c>
      <c r="AO860" s="96" t="s">
        <v>2481</v>
      </c>
      <c r="AP860" s="96" t="s">
        <v>75</v>
      </c>
      <c r="AQ860" s="96">
        <v>1.8</v>
      </c>
      <c r="AR860" s="101">
        <v>8.2000000000000007E-3</v>
      </c>
      <c r="AS860" s="101">
        <f t="shared" si="174"/>
        <v>3.0000000000000009E-3</v>
      </c>
      <c r="AT860" s="101">
        <v>0.158</v>
      </c>
      <c r="AU860" s="101">
        <v>0.23400000000000001</v>
      </c>
      <c r="AV860" s="101">
        <v>0.52900000000000003</v>
      </c>
      <c r="AW860" s="101">
        <v>7.9000000000000001E-2</v>
      </c>
      <c r="AY860" s="101">
        <v>1</v>
      </c>
      <c r="BK860" s="101">
        <v>1</v>
      </c>
      <c r="BV860" s="101">
        <v>0.84199999999999997</v>
      </c>
      <c r="BW860" s="101">
        <v>0.158</v>
      </c>
      <c r="BY860" s="101" t="s">
        <v>839</v>
      </c>
      <c r="BZ860" s="101" t="str">
        <f>IF(AJ860="Obligations",AP860&amp;" "&amp;AI860&amp;" "&amp;IF(AQ860&lt;3.5,"SHORT",IF(AQ860&gt;8,"LONG","MID")),"")</f>
        <v>Courbe EUR Aggregate SHORT</v>
      </c>
      <c r="CA860" s="101" t="s">
        <v>70</v>
      </c>
      <c r="CB860" s="101"/>
      <c r="CC860" s="101" t="s">
        <v>70</v>
      </c>
      <c r="CD860" s="42" t="s">
        <v>4374</v>
      </c>
      <c r="CE860" s="42" t="s">
        <v>4374</v>
      </c>
      <c r="CF860" s="42" t="str">
        <f>IFERROR(VLOOKUP(Funds[[#This Row],[Code ISIN]],[1]GLOBAL!$C$1:$L$27,10,FALSE)," ")</f>
        <v xml:space="preserve"> </v>
      </c>
      <c r="CG860" s="42" t="s">
        <v>4374</v>
      </c>
      <c r="CH860" s="42" t="s">
        <v>4374</v>
      </c>
      <c r="CI860" s="42" t="s">
        <v>4374</v>
      </c>
      <c r="CJ860" s="123">
        <v>42734</v>
      </c>
      <c r="CK860" s="96" t="s">
        <v>4374</v>
      </c>
      <c r="CL860" s="246" t="str">
        <f>VLOOKUP(Funds[[#This Row],[Code ISIN]],'Sheet1 - Table (1)'!$A$10:$AF$110017,MATCH("Funds Liquidity",'Sheet1 - Table (1)'!$10:$10,0),FALSE)</f>
        <v>Jour</v>
      </c>
    </row>
    <row r="861" spans="1:93">
      <c r="A861" s="80" t="s">
        <v>2936</v>
      </c>
      <c r="B861" s="305">
        <f>IF(ISERROR(VALUE(VLOOKUP($A861,'Sheet1 - Table (1)'!$A$8:$AG$1186,COLUMN(B$7),FALSE))),VLOOKUP(A861,TK_MANQUANTS,2,FALSE),IF(VALUE(VLOOKUP($A861,'Sheet1 - Table (1)'!$A$8:$AG$1186,COLUMN(B$7),FALSE))=0,VLOOKUP(A861,TK_MANQUANTS,2,FALSE),VALUE(VLOOKUP($A861,'Sheet1 - Table (1)'!$A$8:$AG$1186,COLUMN(B$7),FALSE))))</f>
        <v>30593752</v>
      </c>
      <c r="C861" s="80" t="str">
        <f>VLOOKUP($A861,'Sheet1 - Table (1)'!$A$8:$AG$1186,COLUMN(C$7),FALSE)</f>
        <v>iShares € CorpBond 0-3y ESG UCITS ETF EUR Dist</v>
      </c>
      <c r="D861" s="82">
        <f>VLOOKUP($A861,'Sheet1 - Table (1)'!$A$8:$AG$1186,COLUMN(D$7),FALSE)</f>
        <v>44036</v>
      </c>
      <c r="E861" s="124">
        <f>VLOOKUP($A861,'Sheet1 - Table (1)'!$A$8:$AG$1186,COLUMN(E$7),FALSE)</f>
        <v>0.15</v>
      </c>
      <c r="F861" s="80" t="b">
        <f>VLOOKUP($A861,'Sheet1 - Table (1)'!$A$8:$AG$1186,COLUMN(F$7),FALSE)</f>
        <v>1</v>
      </c>
      <c r="G861" s="80" t="str">
        <f>VLOOKUP($A861,'Sheet1 - Table (1)'!$A$8:$AG$1186,COLUMN(G$7),FALSE)</f>
        <v>Ireland</v>
      </c>
      <c r="H861" s="80" t="str">
        <f>VLOOKUP($A861,'Sheet1 - Table (1)'!$A$8:$AG$1186,COLUMN(H$7),FALSE)</f>
        <v>EUR</v>
      </c>
      <c r="I861" s="80" t="str">
        <f>VLOOKUP($A861,'Sheet1 - Table (1)'!$A$8:$AG$1186,COLUMN(I$7),FALSE)</f>
        <v>Exchange Traded Funds</v>
      </c>
      <c r="J861" s="80" t="str">
        <f>VLOOKUP($A861,'Sheet1 - Table (1)'!$A$8:$AG$1186,COLUMN(J$7),FALSE)</f>
        <v>Obligation</v>
      </c>
      <c r="K861" s="82">
        <f>VLOOKUP($A861,'Sheet1 - Table (1)'!$A$8:$AG$1186,COLUMN(K$7),FALSE)</f>
        <v>44255</v>
      </c>
      <c r="L861" s="80">
        <f>VLOOKUP($A861,'Sheet1 - Table (1)'!$A$8:$AG$1186,COLUMN(L$7),FALSE)</f>
        <v>1517.5960818000001</v>
      </c>
      <c r="M861" s="80" t="str">
        <f>VLOOKUP($A861,'Sheet1 - Table (1)'!$A$8:$AG$1186,COLUMN(M$7),FALSE)</f>
        <v>Paid</v>
      </c>
      <c r="N861" s="80" t="b">
        <f>VLOOKUP($A861,'Sheet1 - Table (1)'!$A$8:$AG$1186,COLUMN(N$7),FALSE)</f>
        <v>1</v>
      </c>
      <c r="O861" s="80" t="b">
        <f>VLOOKUP($A861,'Sheet1 - Table (1)'!$A$8:$AG$1186,COLUMN(O$7),FALSE)</f>
        <v>1</v>
      </c>
      <c r="P861" s="80" t="b">
        <f>VLOOKUP($A861,'Sheet1 - Table (1)'!$A$8:$AG$1186,COLUMN(P$7),FALSE)</f>
        <v>1</v>
      </c>
      <c r="Q861" s="80" t="b">
        <f>VLOOKUP($A861,'Sheet1 - Table (1)'!$A$8:$AG$1186,COLUMN(Q$7),FALSE)</f>
        <v>1</v>
      </c>
      <c r="R861" s="80" t="b">
        <f>VLOOKUP($A861,'Sheet1 - Table (1)'!$A$8:$AG$1186,COLUMN(R$7),FALSE)</f>
        <v>1</v>
      </c>
      <c r="S861" s="80" t="b">
        <f>VLOOKUP($A861,'Sheet1 - Table (1)'!$A$8:$AG$1186,COLUMN(S$7),FALSE)</f>
        <v>1</v>
      </c>
      <c r="T861" s="80" t="b">
        <f>VLOOKUP($A861,'Sheet1 - Table (1)'!$A$8:$AG$1186,COLUMN(T$7),FALSE)</f>
        <v>1</v>
      </c>
      <c r="U861" s="80" t="str">
        <f t="shared" si="162"/>
        <v>BE-FR-IT-NE-SP-GE-UK</v>
      </c>
      <c r="V861" s="80" t="str">
        <f>VLOOKUP($A861,'Sheet1 - Table (1)'!$A$8:$AG$1186,COLUMN(V$7)+3,FALSE)</f>
        <v>ICVC</v>
      </c>
      <c r="W861" s="80" t="str">
        <f>VLOOKUP(A861,'Sheet1 - Table (1)'!$A$8:$AF$10075,MATCH($W$8,'Sheet1 - Table (1)'!$10:$10,0),FALSE)</f>
        <v>Détermination des Prix Quotidien</v>
      </c>
      <c r="X861" s="80" t="str">
        <f>VLOOKUP(A861,'Sheet1 - Table (1)'!$A$8:$AAB$10075,MATCH($X$8,'Sheet1 - Table (1)'!$10:$10,0),FALSE)</f>
        <v>Optimized</v>
      </c>
      <c r="Y861" s="96" t="str">
        <f t="shared" si="165"/>
        <v>ETF</v>
      </c>
      <c r="AA861" s="96" t="s">
        <v>1823</v>
      </c>
      <c r="AB861" s="96" t="s">
        <v>2481</v>
      </c>
      <c r="AC861" s="214" t="s">
        <v>140</v>
      </c>
      <c r="AD861" s="214" t="s">
        <v>2481</v>
      </c>
      <c r="AE861" s="96" t="s">
        <v>2542</v>
      </c>
      <c r="AF861" s="246" t="s">
        <v>2481</v>
      </c>
      <c r="AG861" s="96" t="s">
        <v>2857</v>
      </c>
      <c r="AI861" s="96" t="s">
        <v>380</v>
      </c>
      <c r="AJ861" s="96" t="s">
        <v>140</v>
      </c>
      <c r="AK861" s="96" t="s">
        <v>140</v>
      </c>
      <c r="AL861" s="96" t="s">
        <v>2481</v>
      </c>
      <c r="AM861" s="96" t="s">
        <v>2160</v>
      </c>
      <c r="AO861" s="96" t="s">
        <v>2064</v>
      </c>
      <c r="AP861" s="96" t="s">
        <v>75</v>
      </c>
      <c r="AQ861" s="96">
        <v>1.59</v>
      </c>
      <c r="AR861" s="101">
        <v>3.0000000000000001E-3</v>
      </c>
      <c r="AS861" s="101">
        <f t="shared" si="174"/>
        <v>1.5E-3</v>
      </c>
      <c r="AT861" s="101">
        <v>9.5699999999999993E-2</v>
      </c>
      <c r="AU861" s="101">
        <v>0.39710000000000001</v>
      </c>
      <c r="AV861" s="101">
        <v>0.50390000000000001</v>
      </c>
      <c r="AW861" s="101">
        <v>3.3E-3</v>
      </c>
      <c r="AY861" s="101">
        <v>1</v>
      </c>
      <c r="BK861" s="101">
        <v>1</v>
      </c>
      <c r="BT861" s="101"/>
      <c r="BU861" s="101"/>
      <c r="BW861" s="101">
        <v>1</v>
      </c>
      <c r="BY861" s="101" t="s">
        <v>2939</v>
      </c>
      <c r="BZ861" s="101" t="str">
        <f>IF(AJ861="Obligations",AP861&amp;" "&amp;AI861&amp;" "&amp;IF(AQ861&lt;3.5,"SHORT",IF(AQ861&gt;8,"LONG","MID")),"")</f>
        <v>Courbe EUR Corporate SHORT</v>
      </c>
      <c r="CA861" s="101" t="s">
        <v>70</v>
      </c>
      <c r="CB861" s="101"/>
      <c r="CC861" s="101" t="s">
        <v>70</v>
      </c>
      <c r="CD861" s="42" t="s">
        <v>4374</v>
      </c>
      <c r="CE861" s="42" t="s">
        <v>4374</v>
      </c>
      <c r="CF861" s="42" t="str">
        <f>IFERROR(VLOOKUP(Funds[[#This Row],[Code ISIN]],[1]GLOBAL!$C$1:$L$27,10,FALSE)," ")</f>
        <v xml:space="preserve"> </v>
      </c>
      <c r="CG861" s="42" t="s">
        <v>4374</v>
      </c>
      <c r="CH861" s="42" t="s">
        <v>4374</v>
      </c>
      <c r="CI861" s="42" t="s">
        <v>4374</v>
      </c>
      <c r="CJ861" s="123">
        <v>43281</v>
      </c>
      <c r="CK861" s="96" t="s">
        <v>4374</v>
      </c>
      <c r="CL861" s="246" t="str">
        <f>VLOOKUP(Funds[[#This Row],[Code ISIN]],'Sheet1 - Table (1)'!$A$10:$AF$110017,MATCH("Funds Liquidity",'Sheet1 - Table (1)'!$10:$10,0),FALSE)</f>
        <v>Jour</v>
      </c>
    </row>
    <row r="862" spans="1:93">
      <c r="A862" s="80" t="s">
        <v>3386</v>
      </c>
      <c r="B862" s="305">
        <f>IF(ISERROR(VALUE(VLOOKUP($A862,'Sheet1 - Table (1)'!$A$8:$AG$1186,COLUMN(B$7),FALSE))),VLOOKUP(A862,TK_MANQUANTS,2,FALSE),IF(VALUE(VLOOKUP($A862,'Sheet1 - Table (1)'!$A$8:$AG$1186,COLUMN(B$7),FALSE))=0,VLOOKUP(A862,TK_MANQUANTS,2,FALSE),VALUE(VLOOKUP($A862,'Sheet1 - Table (1)'!$A$8:$AG$1186,COLUMN(B$7),FALSE))))</f>
        <v>13528657</v>
      </c>
      <c r="C862" s="80" t="str">
        <f>VLOOKUP($A862,'Sheet1 - Table (1)'!$A$8:$AG$1186,COLUMN(C$7),FALSE)</f>
        <v>Axa IM FIIS Europe Short Duration HY EUR</v>
      </c>
      <c r="D862" s="82"/>
      <c r="E862" s="124">
        <f>VLOOKUP($A862,'Sheet1 - Table (1)'!$A$8:$AG$1186,COLUMN(E$7),FALSE)</f>
        <v>0.57999999999999996</v>
      </c>
      <c r="F862" s="80">
        <f>VLOOKUP($A862,'Sheet1 - Table (1)'!$A$8:$AG$1186,COLUMN(F$7),FALSE)</f>
        <v>0</v>
      </c>
      <c r="G862" s="80" t="str">
        <f>VLOOKUP($A862,'Sheet1 - Table (1)'!$A$8:$AG$1186,COLUMN(G$7),FALSE)</f>
        <v>Luxembourg</v>
      </c>
      <c r="H862" s="80" t="str">
        <f>VLOOKUP($A862,'Sheet1 - Table (1)'!$A$8:$AG$1186,COLUMN(H$7),FALSE)</f>
        <v>EUR</v>
      </c>
      <c r="I862" s="80" t="str">
        <f>VLOOKUP($A862,'Sheet1 - Table (1)'!$A$8:$AG$1186,COLUMN(I$7),FALSE)</f>
        <v>Fonds de placement</v>
      </c>
      <c r="J862" s="80" t="str">
        <f>VLOOKUP($A862,'Sheet1 - Table (1)'!$A$8:$AG$1186,COLUMN(J$7),FALSE)</f>
        <v>Obligation</v>
      </c>
      <c r="K862" s="82">
        <v>43564</v>
      </c>
      <c r="L862" s="80">
        <f>VLOOKUP($A862,'Sheet1 - Table (1)'!$A$8:$AG$1186,COLUMN(L$7),FALSE)</f>
        <v>137.69</v>
      </c>
      <c r="M862" s="80" t="str">
        <f>VLOOKUP($A862,'Sheet1 - Table (1)'!$A$8:$AG$1186,COLUMN(M$7),FALSE)</f>
        <v>Retained</v>
      </c>
      <c r="N862" s="80">
        <f>VLOOKUP($A862,'Sheet1 - Table (1)'!$A$8:$AG$1186,COLUMN(N$7),FALSE)</f>
        <v>0</v>
      </c>
      <c r="O862" s="80">
        <f>VLOOKUP($A862,'Sheet1 - Table (1)'!$A$8:$AG$1186,COLUMN(O$7),FALSE)</f>
        <v>0</v>
      </c>
      <c r="P862" s="80">
        <f>VLOOKUP($A862,'Sheet1 - Table (1)'!$A$8:$AG$1186,COLUMN(P$7),FALSE)</f>
        <v>0</v>
      </c>
      <c r="Q862" s="80">
        <f>VLOOKUP($A862,'Sheet1 - Table (1)'!$A$8:$AG$1186,COLUMN(Q$7),FALSE)</f>
        <v>0</v>
      </c>
      <c r="R862" s="80">
        <f>VLOOKUP($A862,'Sheet1 - Table (1)'!$A$8:$AG$1186,COLUMN(R$7),FALSE)</f>
        <v>0</v>
      </c>
      <c r="S862" s="80">
        <f>VLOOKUP($A862,'Sheet1 - Table (1)'!$A$8:$AG$1186,COLUMN(S$7),FALSE)</f>
        <v>0</v>
      </c>
      <c r="T862" s="80">
        <f>VLOOKUP($A862,'Sheet1 - Table (1)'!$A$8:$AG$1186,COLUMN(T$7),FALSE)</f>
        <v>0</v>
      </c>
      <c r="U862" s="80" t="str">
        <f t="shared" si="162"/>
        <v/>
      </c>
      <c r="V862" s="80" t="str">
        <f>VLOOKUP($A862,'Sheet1 - Table (1)'!$A$8:$AG$1186,COLUMN(V$7)+3,FALSE)</f>
        <v>LU - SICAV - Parte 1</v>
      </c>
      <c r="W862" s="80" t="str">
        <f>VLOOKUP(A862,'Sheet1 - Table (1)'!$A$8:$AF$10075,MATCH($W$8,'Sheet1 - Table (1)'!$10:$10,0),FALSE)</f>
        <v>Détermination des Prix Quotidien</v>
      </c>
      <c r="X862" s="80">
        <f>VLOOKUP(A862,'Sheet1 - Table (1)'!$A$8:$AAB$10075,MATCH($X$8,'Sheet1 - Table (1)'!$10:$10,0),FALSE)</f>
        <v>0</v>
      </c>
      <c r="Y862" s="96" t="str">
        <f t="shared" si="165"/>
        <v>Fonds de placement</v>
      </c>
      <c r="AA862" s="96" t="s">
        <v>1823</v>
      </c>
      <c r="AB862" s="96" t="s">
        <v>2852</v>
      </c>
      <c r="AC862" s="214" t="s">
        <v>140</v>
      </c>
      <c r="AD862" s="214" t="s">
        <v>5104</v>
      </c>
      <c r="AE862" s="96" t="s">
        <v>5104</v>
      </c>
      <c r="AF862" s="246" t="s">
        <v>5104</v>
      </c>
      <c r="AG862" s="96" t="s">
        <v>79</v>
      </c>
      <c r="AI862" s="96" t="s">
        <v>79</v>
      </c>
      <c r="AJ862" s="96" t="s">
        <v>140</v>
      </c>
      <c r="AK862" s="96" t="s">
        <v>140</v>
      </c>
      <c r="AL862" s="96" t="s">
        <v>2481</v>
      </c>
      <c r="AM862" s="96" t="str">
        <f>IF(AND(AK862="Obligations",AP862="Courbe CHF"),"Obligations CHF",IF(AND(AX862=100%,BJ862=100%),AK862&amp;" CHF",IF(OR(AK862="Obligations",AK862="Actions",AK862="Liquidités"),AK862&amp;" étrangères" &amp; IF(AX862=100%," hedged",""),AK862&amp;" étrangers" &amp; IF(AX862=100%," hedged",""))))</f>
        <v>Obligations étrangères</v>
      </c>
      <c r="AO862" s="96" t="s">
        <v>2852</v>
      </c>
      <c r="AP862" s="96" t="s">
        <v>75</v>
      </c>
      <c r="AQ862" s="96">
        <v>1.59</v>
      </c>
      <c r="AR862" s="101">
        <v>5.2900000000000003E-2</v>
      </c>
      <c r="AS862" s="101">
        <f t="shared" si="174"/>
        <v>4.7100000000000003E-2</v>
      </c>
      <c r="AW862" s="101">
        <v>1</v>
      </c>
      <c r="AY862" s="101">
        <v>0.7</v>
      </c>
      <c r="AZ862" s="101">
        <v>0.3</v>
      </c>
      <c r="BK862" s="101">
        <v>0.7</v>
      </c>
      <c r="BL862" s="101">
        <v>0.3</v>
      </c>
      <c r="BT862" s="101"/>
      <c r="BU862" s="101"/>
      <c r="BY862" s="101"/>
      <c r="BZ862" s="101" t="str">
        <f>IF(AJ862="Obligations",AP862&amp;" "&amp;AI862&amp;" "&amp;IF(AQ862&lt;3.5,"SHORT",IF(AQ862&gt;8,"LONG","MID")),"")</f>
        <v>Courbe EUR High Yield SHORT</v>
      </c>
      <c r="CA862" s="101" t="s">
        <v>4051</v>
      </c>
      <c r="CB862" s="101" t="s">
        <v>3925</v>
      </c>
      <c r="CC862" s="101" t="s">
        <v>4295</v>
      </c>
      <c r="CD862" s="42" t="s">
        <v>4374</v>
      </c>
      <c r="CE862" s="42" t="s">
        <v>4374</v>
      </c>
      <c r="CF862" s="42" t="str">
        <f>IFERROR(VLOOKUP(Funds[[#This Row],[Code ISIN]],[1]GLOBAL!$C$1:$L$27,10,FALSE)," ")</f>
        <v xml:space="preserve"> </v>
      </c>
      <c r="CG862" s="42" t="s">
        <v>4374</v>
      </c>
      <c r="CH862" s="42" t="s">
        <v>4374</v>
      </c>
      <c r="CI862" s="42" t="s">
        <v>4374</v>
      </c>
      <c r="CJ862" s="123">
        <v>43555</v>
      </c>
      <c r="CK862" s="96" t="s">
        <v>4581</v>
      </c>
      <c r="CL862" s="246" t="str">
        <f>VLOOKUP(Funds[[#This Row],[Code ISIN]],'Sheet1 - Table (1)'!$A$10:$AF$110017,MATCH("Funds Liquidity",'Sheet1 - Table (1)'!$10:$10,0),FALSE)</f>
        <v>Jour</v>
      </c>
      <c r="CM862" s="246" t="s">
        <v>140</v>
      </c>
      <c r="CN862" s="246" t="s">
        <v>140</v>
      </c>
      <c r="CO862" s="246" t="s">
        <v>79</v>
      </c>
    </row>
    <row r="863" spans="1:93">
      <c r="A863" s="80" t="s">
        <v>325</v>
      </c>
      <c r="B863" s="305">
        <f>IF(ISERROR(VALUE(VLOOKUP($A863,'Sheet1 - Table (1)'!$A$8:$AG$1186,COLUMN(B$7),FALSE))),VLOOKUP(A863,TK_MANQUANTS,2,FALSE),IF(VALUE(VLOOKUP($A863,'Sheet1 - Table (1)'!$A$8:$AG$1186,COLUMN(B$7),FALSE))=0,VLOOKUP(A863,TK_MANQUANTS,2,FALSE),VALUE(VLOOKUP($A863,'Sheet1 - Table (1)'!$A$8:$AG$1186,COLUMN(B$7),FALSE))))</f>
        <v>2795039</v>
      </c>
      <c r="C863" s="80" t="str">
        <f>VLOOKUP($A863,'Sheet1 - Table (1)'!$A$8:$AG$1186,COLUMN(C$7),FALSE)</f>
        <v>SWC (LU) BF Medium Term USD DA</v>
      </c>
      <c r="D863" s="82">
        <f>VLOOKUP($A863,'Sheet1 - Table (1)'!$A$8:$AG$1186,COLUMN(D$7),FALSE)</f>
        <v>42766</v>
      </c>
      <c r="E863" s="124">
        <f>VLOOKUP($A863,'Sheet1 - Table (1)'!$A$8:$AG$1186,COLUMN(E$7),FALSE)</f>
        <v>0.4</v>
      </c>
      <c r="F863" s="80" t="b">
        <f>VLOOKUP($A863,'Sheet1 - Table (1)'!$A$8:$AG$1186,COLUMN(F$7),FALSE)</f>
        <v>1</v>
      </c>
      <c r="G863" s="80" t="str">
        <f>VLOOKUP($A863,'Sheet1 - Table (1)'!$A$8:$AG$1186,COLUMN(G$7),FALSE)</f>
        <v>Luxembourg</v>
      </c>
      <c r="H863" s="80" t="str">
        <f>VLOOKUP($A863,'Sheet1 - Table (1)'!$A$8:$AG$1186,COLUMN(H$7),FALSE)</f>
        <v>USD</v>
      </c>
      <c r="I863" s="80" t="str">
        <f>VLOOKUP($A863,'Sheet1 - Table (1)'!$A$8:$AG$1186,COLUMN(I$7),FALSE)</f>
        <v>Fonds de placement</v>
      </c>
      <c r="J863" s="80" t="str">
        <f>VLOOKUP($A863,'Sheet1 - Table (1)'!$A$8:$AG$1186,COLUMN(J$7),FALSE)</f>
        <v>Obligation</v>
      </c>
      <c r="K863" s="82">
        <f>VLOOKUP($A863,'Sheet1 - Table (1)'!$A$8:$AG$1186,COLUMN(K$7),FALSE)</f>
        <v>0</v>
      </c>
      <c r="L863" s="80">
        <f>VLOOKUP($A863,'Sheet1 - Table (1)'!$A$8:$AG$1186,COLUMN(L$7),FALSE)</f>
        <v>0</v>
      </c>
      <c r="M863" s="80" t="str">
        <f>VLOOKUP($A863,'Sheet1 - Table (1)'!$A$8:$AG$1186,COLUMN(M$7),FALSE)</f>
        <v>Paid</v>
      </c>
      <c r="N863" s="80">
        <f>VLOOKUP($A863,'Sheet1 - Table (1)'!$A$8:$AG$1186,COLUMN(N$7),FALSE)</f>
        <v>0</v>
      </c>
      <c r="O863" s="80">
        <f>VLOOKUP($A863,'Sheet1 - Table (1)'!$A$8:$AG$1186,COLUMN(O$7),FALSE)</f>
        <v>0</v>
      </c>
      <c r="P863" s="80" t="b">
        <f>VLOOKUP($A863,'Sheet1 - Table (1)'!$A$8:$AG$1186,COLUMN(P$7),FALSE)</f>
        <v>1</v>
      </c>
      <c r="Q863" s="80">
        <f>VLOOKUP($A863,'Sheet1 - Table (1)'!$A$8:$AG$1186,COLUMN(Q$7),FALSE)</f>
        <v>0</v>
      </c>
      <c r="R863" s="80">
        <f>VLOOKUP($A863,'Sheet1 - Table (1)'!$A$8:$AG$1186,COLUMN(R$7),FALSE)</f>
        <v>0</v>
      </c>
      <c r="S863" s="80" t="b">
        <f>VLOOKUP($A863,'Sheet1 - Table (1)'!$A$8:$AG$1186,COLUMN(S$7),FALSE)</f>
        <v>1</v>
      </c>
      <c r="T863" s="80">
        <f>VLOOKUP($A863,'Sheet1 - Table (1)'!$A$8:$AG$1186,COLUMN(T$7),FALSE)</f>
        <v>0</v>
      </c>
      <c r="U863" s="80" t="str">
        <f t="shared" si="162"/>
        <v>IT-GE</v>
      </c>
      <c r="V863" s="80" t="str">
        <f>VLOOKUP($A863,'Sheet1 - Table (1)'!$A$8:$AG$1186,COLUMN(V$7)+3,FALSE)</f>
        <v>LU - FCP - Parte 1</v>
      </c>
      <c r="W863" s="80" t="str">
        <f>VLOOKUP(A863,'Sheet1 - Table (1)'!$A$8:$AF$10075,MATCH($W$8,'Sheet1 - Table (1)'!$10:$10,0),FALSE)</f>
        <v>Détermination des Prix Quotidien</v>
      </c>
      <c r="X863" s="80">
        <f>VLOOKUP(A863,'Sheet1 - Table (1)'!$A$8:$AAB$10075,MATCH($X$8,'Sheet1 - Table (1)'!$10:$10,0),FALSE)</f>
        <v>0</v>
      </c>
      <c r="Y863" s="96" t="str">
        <f t="shared" si="165"/>
        <v>Fonds de placement</v>
      </c>
      <c r="AA863" s="96" t="s">
        <v>1823</v>
      </c>
      <c r="AB863" s="96" t="s">
        <v>2481</v>
      </c>
      <c r="AC863" s="214" t="s">
        <v>140</v>
      </c>
      <c r="AD863" s="214" t="s">
        <v>2481</v>
      </c>
      <c r="AE863" s="96" t="s">
        <v>2481</v>
      </c>
      <c r="AF863" s="246" t="s">
        <v>2546</v>
      </c>
      <c r="AI863" s="96" t="s">
        <v>785</v>
      </c>
      <c r="AJ863" s="96" t="s">
        <v>140</v>
      </c>
      <c r="AK863" s="96" t="s">
        <v>140</v>
      </c>
      <c r="AL863" s="96" t="s">
        <v>2481</v>
      </c>
      <c r="AM863" s="96" t="str">
        <f>IF(AND(AK863="Obligations",AP863="Courbe CHF"),"Obligations CHF",IF(AND(AX863=100%,BJ863=100%),AK863&amp;" CHF",IF(OR(AK863="Obligations",AK863="Actions",AK863="Liquidités"),AK863&amp;" étrangères" &amp; IF(AX863=100%," hedged",""),AK863&amp;" étrangers" &amp; IF(AX863=100%," hedged",""))))</f>
        <v>Obligations étrangères</v>
      </c>
      <c r="AO863" s="96" t="s">
        <v>2481</v>
      </c>
      <c r="AP863" s="96" t="s">
        <v>86</v>
      </c>
      <c r="AQ863" s="96">
        <v>2.61</v>
      </c>
      <c r="AR863" s="101">
        <v>1.54E-2</v>
      </c>
      <c r="AS863" s="101">
        <f t="shared" si="174"/>
        <v>1.14E-2</v>
      </c>
      <c r="AT863" s="101">
        <v>1</v>
      </c>
      <c r="BB863" s="101">
        <v>1</v>
      </c>
      <c r="BN863" s="101">
        <v>1</v>
      </c>
      <c r="BV863" s="101">
        <v>1</v>
      </c>
      <c r="BY863" s="101" t="s">
        <v>85</v>
      </c>
      <c r="BZ863" s="101" t="str">
        <f>IF(AJ863="Obligations",AP863&amp;" "&amp;AI863&amp;" "&amp;IF(AQ863&lt;3.5,"SHORT",IF(AQ863&gt;8,"LONG","MID")),"")</f>
        <v>Courbe USD Gouvernements SHORT</v>
      </c>
      <c r="CA863" s="101" t="s">
        <v>70</v>
      </c>
      <c r="CB863" s="101"/>
      <c r="CC863" s="101" t="s">
        <v>70</v>
      </c>
      <c r="CD863" s="42" t="s">
        <v>4374</v>
      </c>
      <c r="CE863" s="42" t="s">
        <v>4374</v>
      </c>
      <c r="CF863" s="42" t="str">
        <f>IFERROR(VLOOKUP(Funds[[#This Row],[Code ISIN]],[1]GLOBAL!$C$1:$L$27,10,FALSE)," ")</f>
        <v xml:space="preserve"> </v>
      </c>
      <c r="CG863" s="42" t="s">
        <v>4374</v>
      </c>
      <c r="CH863" s="42" t="s">
        <v>4374</v>
      </c>
      <c r="CI863" s="42" t="s">
        <v>4374</v>
      </c>
      <c r="CJ863" s="123">
        <v>42734</v>
      </c>
      <c r="CK863" s="96" t="s">
        <v>4374</v>
      </c>
      <c r="CL863" s="246" t="str">
        <f>VLOOKUP(Funds[[#This Row],[Code ISIN]],'Sheet1 - Table (1)'!$A$10:$AF$110017,MATCH("Funds Liquidity",'Sheet1 - Table (1)'!$10:$10,0),FALSE)</f>
        <v>Jour</v>
      </c>
    </row>
    <row r="864" spans="1:93">
      <c r="A864" s="96" t="s">
        <v>1132</v>
      </c>
      <c r="B864" s="305">
        <f>IF(ISERROR(VALUE(VLOOKUP($A864,'Sheet1 - Table (1)'!$A$8:$AG$1186,COLUMN(B$7),FALSE))),VLOOKUP(A864,TK_MANQUANTS,2,FALSE),IF(VALUE(VLOOKUP($A864,'Sheet1 - Table (1)'!$A$8:$AG$1186,COLUMN(B$7),FALSE))=0,VLOOKUP(A864,TK_MANQUANTS,2,FALSE),VALUE(VLOOKUP($A864,'Sheet1 - Table (1)'!$A$8:$AG$1186,COLUMN(B$7),FALSE))))</f>
        <v>22593004</v>
      </c>
      <c r="C864" s="80" t="str">
        <f>VLOOKUP($A864,'Sheet1 - Table (1)'!$A$8:$AG$1186,COLUMN(C$7),FALSE)</f>
        <v>iShares $ Short Dur Corp Bd UCITS ETF USD Dist</v>
      </c>
      <c r="D864" s="82">
        <f>VLOOKUP($A864,'Sheet1 - Table (1)'!$A$8:$AG$1186,COLUMN(D$7),FALSE)</f>
        <v>43878</v>
      </c>
      <c r="E864" s="124">
        <f>VLOOKUP($A864,'Sheet1 - Table (1)'!$A$8:$AG$1186,COLUMN(E$7),FALSE)</f>
        <v>0.2</v>
      </c>
      <c r="F864" s="80" t="b">
        <f>VLOOKUP($A864,'Sheet1 - Table (1)'!$A$8:$AG$1186,COLUMN(F$7),FALSE)</f>
        <v>1</v>
      </c>
      <c r="G864" s="80" t="str">
        <f>VLOOKUP($A864,'Sheet1 - Table (1)'!$A$8:$AG$1186,COLUMN(G$7),FALSE)</f>
        <v>Ireland</v>
      </c>
      <c r="H864" s="80" t="str">
        <f>VLOOKUP($A864,'Sheet1 - Table (1)'!$A$8:$AG$1186,COLUMN(H$7),FALSE)</f>
        <v>USD</v>
      </c>
      <c r="I864" s="80" t="str">
        <f>VLOOKUP($A864,'Sheet1 - Table (1)'!$A$8:$AG$1186,COLUMN(I$7),FALSE)</f>
        <v>Exchange Traded Funds</v>
      </c>
      <c r="J864" s="80" t="str">
        <f>VLOOKUP($A864,'Sheet1 - Table (1)'!$A$8:$AG$1186,COLUMN(J$7),FALSE)</f>
        <v>Obligation</v>
      </c>
      <c r="K864" s="82">
        <f>VLOOKUP($A864,'Sheet1 - Table (1)'!$A$8:$AG$1186,COLUMN(K$7),FALSE)</f>
        <v>44255</v>
      </c>
      <c r="L864" s="80">
        <f>VLOOKUP($A864,'Sheet1 - Table (1)'!$A$8:$AG$1186,COLUMN(L$7),FALSE)</f>
        <v>5657.5000951000002</v>
      </c>
      <c r="M864" s="80" t="str">
        <f>VLOOKUP($A864,'Sheet1 - Table (1)'!$A$8:$AG$1186,COLUMN(M$7),FALSE)</f>
        <v>Paid</v>
      </c>
      <c r="N864" s="80" t="b">
        <f>VLOOKUP($A864,'Sheet1 - Table (1)'!$A$8:$AG$1186,COLUMN(N$7),FALSE)</f>
        <v>1</v>
      </c>
      <c r="O864" s="80" t="b">
        <f>VLOOKUP($A864,'Sheet1 - Table (1)'!$A$8:$AG$1186,COLUMN(O$7),FALSE)</f>
        <v>1</v>
      </c>
      <c r="P864" s="80" t="b">
        <f>VLOOKUP($A864,'Sheet1 - Table (1)'!$A$8:$AG$1186,COLUMN(P$7),FALSE)</f>
        <v>1</v>
      </c>
      <c r="Q864" s="80" t="b">
        <f>VLOOKUP($A864,'Sheet1 - Table (1)'!$A$8:$AG$1186,COLUMN(Q$7),FALSE)</f>
        <v>1</v>
      </c>
      <c r="R864" s="80" t="b">
        <f>VLOOKUP($A864,'Sheet1 - Table (1)'!$A$8:$AG$1186,COLUMN(R$7),FALSE)</f>
        <v>1</v>
      </c>
      <c r="S864" s="80" t="b">
        <f>VLOOKUP($A864,'Sheet1 - Table (1)'!$A$8:$AG$1186,COLUMN(S$7),FALSE)</f>
        <v>1</v>
      </c>
      <c r="T864" s="80" t="b">
        <f>VLOOKUP($A864,'Sheet1 - Table (1)'!$A$8:$AG$1186,COLUMN(T$7),FALSE)</f>
        <v>1</v>
      </c>
      <c r="U864" s="80" t="str">
        <f t="shared" si="162"/>
        <v>BE-FR-IT-NE-SP-GE-UK</v>
      </c>
      <c r="V864" s="80" t="str">
        <f>VLOOKUP($A864,'Sheet1 - Table (1)'!$A$8:$AG$1186,COLUMN(V$7)+3,FALSE)</f>
        <v>ICVC</v>
      </c>
      <c r="W864" s="80" t="str">
        <f>VLOOKUP(A864,'Sheet1 - Table (1)'!$A$8:$AF$10075,MATCH($W$8,'Sheet1 - Table (1)'!$10:$10,0),FALSE)</f>
        <v>Détermination des Prix Quotidien</v>
      </c>
      <c r="X864" s="80" t="str">
        <f>VLOOKUP(A864,'Sheet1 - Table (1)'!$A$8:$AAB$10075,MATCH($X$8,'Sheet1 - Table (1)'!$10:$10,0),FALSE)</f>
        <v>Optimized</v>
      </c>
      <c r="Y864" s="96" t="str">
        <f t="shared" si="165"/>
        <v>ETF</v>
      </c>
      <c r="AA864" s="96" t="s">
        <v>1823</v>
      </c>
      <c r="AB864" s="96" t="s">
        <v>2481</v>
      </c>
      <c r="AC864" s="214" t="s">
        <v>140</v>
      </c>
      <c r="AD864" s="214" t="s">
        <v>2481</v>
      </c>
      <c r="AE864" s="96" t="s">
        <v>2481</v>
      </c>
      <c r="AF864" s="246" t="s">
        <v>2546</v>
      </c>
      <c r="AI864" s="96" t="s">
        <v>380</v>
      </c>
      <c r="AJ864" s="96" t="s">
        <v>140</v>
      </c>
      <c r="AK864" s="96" t="s">
        <v>140</v>
      </c>
      <c r="AL864" s="96" t="s">
        <v>2481</v>
      </c>
      <c r="AM864" s="96" t="str">
        <f>IF(AND(AK864="Obligations",AP864="Courbe CHF"),"Obligations CHF",IF(AND(AX864=100%,BJ864=100%),AK864&amp;" CHF",IF(OR(AK864="Obligations",AK864="Actions",AK864="Liquidités"),AK864&amp;" étrangères" &amp; IF(AX864=100%," hedged",""),AK864&amp;" étrangers" &amp; IF(AX864=100%," hedged",""))))</f>
        <v>Obligations étrangères</v>
      </c>
      <c r="AO864" s="96" t="s">
        <v>2481</v>
      </c>
      <c r="AP864" s="96" t="s">
        <v>86</v>
      </c>
      <c r="AQ864" s="96">
        <v>2.4700000000000002</v>
      </c>
      <c r="AR864" s="101">
        <v>2.1399999999999999E-2</v>
      </c>
      <c r="AS864" s="101">
        <f t="shared" si="174"/>
        <v>1.9400000000000001E-2</v>
      </c>
      <c r="AT864" s="129">
        <v>0.18759999999999999</v>
      </c>
      <c r="AU864" s="129">
        <v>0.40489999999999998</v>
      </c>
      <c r="AV864" s="129">
        <v>0.40429999999999999</v>
      </c>
      <c r="AW864" s="129">
        <v>3.2000000000000002E-3</v>
      </c>
      <c r="BB864" s="101">
        <v>1</v>
      </c>
      <c r="BN864" s="101">
        <v>1</v>
      </c>
      <c r="BW864" s="101">
        <v>1</v>
      </c>
      <c r="BY864" s="96" t="s">
        <v>1250</v>
      </c>
      <c r="BZ864" s="101" t="str">
        <f>IF(AJ864="Obligations",AP864&amp;" "&amp;AI864&amp;" "&amp;IF(AQ864&lt;3.5,"SHORT",IF(AQ864&gt;8,"LONG","MID")),"")</f>
        <v>Courbe USD Corporate SHORT</v>
      </c>
      <c r="CA864" s="101" t="s">
        <v>70</v>
      </c>
      <c r="CB864" s="101"/>
      <c r="CC864" s="101" t="s">
        <v>70</v>
      </c>
      <c r="CD864" s="42" t="s">
        <v>4374</v>
      </c>
      <c r="CE864" s="42" t="s">
        <v>4374</v>
      </c>
      <c r="CF864" s="42" t="str">
        <f>IFERROR(VLOOKUP(Funds[[#This Row],[Code ISIN]],[1]GLOBAL!$C$1:$L$27,10,FALSE)," ")</f>
        <v xml:space="preserve"> </v>
      </c>
      <c r="CG864" s="42" t="s">
        <v>4374</v>
      </c>
      <c r="CH864" s="42" t="s">
        <v>4374</v>
      </c>
      <c r="CI864" s="42" t="s">
        <v>4374</v>
      </c>
      <c r="CJ864" s="123">
        <v>43039</v>
      </c>
      <c r="CK864" s="96" t="s">
        <v>4374</v>
      </c>
      <c r="CL864" s="246" t="str">
        <f>VLOOKUP(Funds[[#This Row],[Code ISIN]],'Sheet1 - Table (1)'!$A$10:$AF$110017,MATCH("Funds Liquidity",'Sheet1 - Table (1)'!$10:$10,0),FALSE)</f>
        <v>Jour</v>
      </c>
    </row>
    <row r="865" spans="1:93">
      <c r="A865" s="96" t="s">
        <v>1134</v>
      </c>
      <c r="B865" s="305">
        <f>IF(ISERROR(VALUE(VLOOKUP($A865,'Sheet1 - Table (1)'!$A$8:$AG$1186,COLUMN(B$7),FALSE))),VLOOKUP(A865,TK_MANQUANTS,2,FALSE),IF(VALUE(VLOOKUP($A865,'Sheet1 - Table (1)'!$A$8:$AG$1186,COLUMN(B$7),FALSE))=0,VLOOKUP(A865,TK_MANQUANTS,2,FALSE),VALUE(VLOOKUP($A865,'Sheet1 - Table (1)'!$A$8:$AG$1186,COLUMN(B$7),FALSE))))</f>
        <v>22592984</v>
      </c>
      <c r="C865" s="80" t="str">
        <f>VLOOKUP($A865,'Sheet1 - Table (1)'!$A$8:$AG$1186,COLUMN(C$7),FALSE)</f>
        <v>iShares $ Short Dur HY Corp Bd UCITS ETF USD Dist</v>
      </c>
      <c r="D865" s="82">
        <f>VLOOKUP($A865,'Sheet1 - Table (1)'!$A$8:$AG$1186,COLUMN(D$7),FALSE)</f>
        <v>43878</v>
      </c>
      <c r="E865" s="124">
        <f>VLOOKUP($A865,'Sheet1 - Table (1)'!$A$8:$AG$1186,COLUMN(E$7),FALSE)</f>
        <v>0.45</v>
      </c>
      <c r="F865" s="80" t="b">
        <f>VLOOKUP($A865,'Sheet1 - Table (1)'!$A$8:$AG$1186,COLUMN(F$7),FALSE)</f>
        <v>1</v>
      </c>
      <c r="G865" s="80" t="str">
        <f>VLOOKUP($A865,'Sheet1 - Table (1)'!$A$8:$AG$1186,COLUMN(G$7),FALSE)</f>
        <v>Ireland</v>
      </c>
      <c r="H865" s="80" t="str">
        <f>VLOOKUP($A865,'Sheet1 - Table (1)'!$A$8:$AG$1186,COLUMN(H$7),FALSE)</f>
        <v>USD</v>
      </c>
      <c r="I865" s="80" t="str">
        <f>VLOOKUP($A865,'Sheet1 - Table (1)'!$A$8:$AG$1186,COLUMN(I$7),FALSE)</f>
        <v>Exchange Traded Funds</v>
      </c>
      <c r="J865" s="80" t="str">
        <f>VLOOKUP($A865,'Sheet1 - Table (1)'!$A$8:$AG$1186,COLUMN(J$7),FALSE)</f>
        <v>Obligation</v>
      </c>
      <c r="K865" s="82">
        <f>VLOOKUP($A865,'Sheet1 - Table (1)'!$A$8:$AG$1186,COLUMN(K$7),FALSE)</f>
        <v>44255</v>
      </c>
      <c r="L865" s="80">
        <f>VLOOKUP($A865,'Sheet1 - Table (1)'!$A$8:$AG$1186,COLUMN(L$7),FALSE)</f>
        <v>1164.0296040000001</v>
      </c>
      <c r="M865" s="80" t="str">
        <f>VLOOKUP($A865,'Sheet1 - Table (1)'!$A$8:$AG$1186,COLUMN(M$7),FALSE)</f>
        <v>Paid</v>
      </c>
      <c r="N865" s="80" t="b">
        <f>VLOOKUP($A865,'Sheet1 - Table (1)'!$A$8:$AG$1186,COLUMN(N$7),FALSE)</f>
        <v>1</v>
      </c>
      <c r="O865" s="80" t="b">
        <f>VLOOKUP($A865,'Sheet1 - Table (1)'!$A$8:$AG$1186,COLUMN(O$7),FALSE)</f>
        <v>1</v>
      </c>
      <c r="P865" s="80" t="b">
        <f>VLOOKUP($A865,'Sheet1 - Table (1)'!$A$8:$AG$1186,COLUMN(P$7),FALSE)</f>
        <v>1</v>
      </c>
      <c r="Q865" s="80" t="b">
        <f>VLOOKUP($A865,'Sheet1 - Table (1)'!$A$8:$AG$1186,COLUMN(Q$7),FALSE)</f>
        <v>1</v>
      </c>
      <c r="R865" s="80" t="b">
        <f>VLOOKUP($A865,'Sheet1 - Table (1)'!$A$8:$AG$1186,COLUMN(R$7),FALSE)</f>
        <v>1</v>
      </c>
      <c r="S865" s="80" t="b">
        <f>VLOOKUP($A865,'Sheet1 - Table (1)'!$A$8:$AG$1186,COLUMN(S$7),FALSE)</f>
        <v>1</v>
      </c>
      <c r="T865" s="80" t="b">
        <f>VLOOKUP($A865,'Sheet1 - Table (1)'!$A$8:$AG$1186,COLUMN(T$7),FALSE)</f>
        <v>1</v>
      </c>
      <c r="U865" s="80" t="str">
        <f t="shared" si="162"/>
        <v>BE-FR-IT-NE-SP-GE-UK</v>
      </c>
      <c r="V865" s="80" t="str">
        <f>VLOOKUP($A865,'Sheet1 - Table (1)'!$A$8:$AG$1186,COLUMN(V$7)+3,FALSE)</f>
        <v>ICVC</v>
      </c>
      <c r="W865" s="80" t="str">
        <f>VLOOKUP(A865,'Sheet1 - Table (1)'!$A$8:$AF$10075,MATCH($W$8,'Sheet1 - Table (1)'!$10:$10,0),FALSE)</f>
        <v>Détermination des Prix Quotidien</v>
      </c>
      <c r="X865" s="80" t="str">
        <f>VLOOKUP(A865,'Sheet1 - Table (1)'!$A$8:$AAB$10075,MATCH($X$8,'Sheet1 - Table (1)'!$10:$10,0),FALSE)</f>
        <v>Optimized</v>
      </c>
      <c r="Y865" s="96" t="str">
        <f t="shared" si="165"/>
        <v>ETF</v>
      </c>
      <c r="AA865" s="96" t="s">
        <v>1823</v>
      </c>
      <c r="AB865" s="96" t="s">
        <v>2481</v>
      </c>
      <c r="AC865" s="214" t="s">
        <v>140</v>
      </c>
      <c r="AD865" s="214" t="s">
        <v>5104</v>
      </c>
      <c r="AE865" s="96" t="s">
        <v>5104</v>
      </c>
      <c r="AF865" s="246" t="s">
        <v>5104</v>
      </c>
      <c r="AI865" s="96" t="s">
        <v>79</v>
      </c>
      <c r="AJ865" s="96" t="s">
        <v>140</v>
      </c>
      <c r="AK865" s="96" t="s">
        <v>140</v>
      </c>
      <c r="AL865" s="96" t="s">
        <v>2481</v>
      </c>
      <c r="AM865" s="96" t="str">
        <f>IF(AND(AK865="Obligations",AP865="Courbe CHF"),"Obligations CHF",IF(AND(AX865=100%,BJ865=100%),AK865&amp;" CHF",IF(OR(AK865="Obligations",AK865="Actions",AK865="Liquidités"),AK865&amp;" étrangères" &amp; IF(AX865=100%," hedged",""),AK865&amp;" étrangers" &amp; IF(AX865=100%," hedged",""))))</f>
        <v>Obligations étrangères</v>
      </c>
      <c r="AO865" s="96" t="s">
        <v>2481</v>
      </c>
      <c r="AP865" s="96" t="s">
        <v>86</v>
      </c>
      <c r="AQ865" s="96">
        <v>2.09</v>
      </c>
      <c r="AR865" s="101">
        <v>5.3800000000000001E-2</v>
      </c>
      <c r="AS865" s="101">
        <f t="shared" si="174"/>
        <v>4.9299999999999997E-2</v>
      </c>
      <c r="AT865" s="129"/>
      <c r="AU865" s="129"/>
      <c r="AV865" s="129">
        <v>6.8699999999999997E-2</v>
      </c>
      <c r="AW865" s="101">
        <v>0.93130000000000002</v>
      </c>
      <c r="BB865" s="101">
        <v>1</v>
      </c>
      <c r="BN865" s="101">
        <v>1</v>
      </c>
      <c r="BW865" s="101">
        <v>1</v>
      </c>
      <c r="BY865" s="96" t="s">
        <v>1252</v>
      </c>
      <c r="BZ865" s="101" t="str">
        <f>IF(AJ865="Obligations",AP865&amp;" "&amp;AI865&amp;" "&amp;IF(AI865="High Yield",IF(AQ865&lt;2.5,"SHORT",IF(AQ865&gt;4,"LONG","MID")),IF(AQ865&lt;3.5,"SHORT",IF(AQ865&gt;8,"LONG","MID"))),"")</f>
        <v>Courbe USD High Yield SHORT</v>
      </c>
      <c r="CA865" s="101" t="s">
        <v>70</v>
      </c>
      <c r="CB865" s="101"/>
      <c r="CC865" s="101" t="s">
        <v>70</v>
      </c>
      <c r="CD865" s="42" t="s">
        <v>4374</v>
      </c>
      <c r="CE865" s="42" t="s">
        <v>4374</v>
      </c>
      <c r="CF865" s="42" t="str">
        <f>IFERROR(VLOOKUP(Funds[[#This Row],[Code ISIN]],[1]GLOBAL!$C$1:$L$27,10,FALSE)," ")</f>
        <v xml:space="preserve"> </v>
      </c>
      <c r="CG865" s="42" t="s">
        <v>4374</v>
      </c>
      <c r="CH865" s="42" t="s">
        <v>4374</v>
      </c>
      <c r="CI865" s="42" t="s">
        <v>4374</v>
      </c>
      <c r="CJ865" s="123">
        <v>43039</v>
      </c>
      <c r="CK865" s="96" t="s">
        <v>4374</v>
      </c>
      <c r="CL865" s="246" t="str">
        <f>VLOOKUP(Funds[[#This Row],[Code ISIN]],'Sheet1 - Table (1)'!$A$10:$AF$110017,MATCH("Funds Liquidity",'Sheet1 - Table (1)'!$10:$10,0),FALSE)</f>
        <v>Jour</v>
      </c>
    </row>
    <row r="866" spans="1:93">
      <c r="A866" s="80" t="s">
        <v>1710</v>
      </c>
      <c r="B866" s="305">
        <f>IF(ISERROR(VALUE(VLOOKUP($A866,'Sheet1 - Table (1)'!$A$8:$AG$1186,COLUMN(B$7),FALSE))),VLOOKUP(A866,TK_MANQUANTS,2,FALSE),IF(VALUE(VLOOKUP($A866,'Sheet1 - Table (1)'!$A$8:$AG$1186,COLUMN(B$7),FALSE))=0,VLOOKUP(A866,TK_MANQUANTS,2,FALSE),VALUE(VLOOKUP($A866,'Sheet1 - Table (1)'!$A$8:$AG$1186,COLUMN(B$7),FALSE))))</f>
        <v>28285785</v>
      </c>
      <c r="C866" s="80" t="str">
        <f>VLOOKUP($A866,'Sheet1 - Table (1)'!$A$8:$AG$1186,COLUMN(C$7),FALSE)</f>
        <v>Franklin K2 Alternative Strategies I (acc) CHF-H1</v>
      </c>
      <c r="D866" s="82">
        <f>VLOOKUP($A866,'Sheet1 - Table (1)'!$A$8:$AG$1186,COLUMN(D$7),FALSE)</f>
        <v>43815</v>
      </c>
      <c r="E866" s="124">
        <f>VLOOKUP($A866,'Sheet1 - Table (1)'!$A$8:$AG$1186,COLUMN(E$7),FALSE)</f>
        <v>1.9</v>
      </c>
      <c r="F866" s="80" t="b">
        <f>VLOOKUP($A866,'Sheet1 - Table (1)'!$A$8:$AG$1186,COLUMN(F$7),FALSE)</f>
        <v>1</v>
      </c>
      <c r="G866" s="80" t="str">
        <f>VLOOKUP($A866,'Sheet1 - Table (1)'!$A$8:$AG$1186,COLUMN(G$7),FALSE)</f>
        <v>Luxembourg</v>
      </c>
      <c r="H866" s="80" t="str">
        <f>VLOOKUP($A866,'Sheet1 - Table (1)'!$A$8:$AG$1186,COLUMN(H$7),FALSE)</f>
        <v>CHF</v>
      </c>
      <c r="I866" s="80" t="str">
        <f>VLOOKUP($A866,'Sheet1 - Table (1)'!$A$8:$AG$1186,COLUMN(I$7),FALSE)</f>
        <v>Fonds de placement</v>
      </c>
      <c r="J866" s="80" t="str">
        <f>VLOOKUP($A866,'Sheet1 - Table (1)'!$A$8:$AG$1186,COLUMN(J$7),FALSE)</f>
        <v>Alternatives</v>
      </c>
      <c r="K866" s="82">
        <f>VLOOKUP($A866,'Sheet1 - Table (1)'!$A$8:$AG$1186,COLUMN(K$7),FALSE)</f>
        <v>0</v>
      </c>
      <c r="L866" s="80">
        <f>VLOOKUP($A866,'Sheet1 - Table (1)'!$A$8:$AG$1186,COLUMN(L$7),FALSE)</f>
        <v>0</v>
      </c>
      <c r="M866" s="80" t="str">
        <f>VLOOKUP($A866,'Sheet1 - Table (1)'!$A$8:$AG$1186,COLUMN(M$7),FALSE)</f>
        <v>Retained</v>
      </c>
      <c r="N866" s="80" t="b">
        <f>VLOOKUP($A866,'Sheet1 - Table (1)'!$A$8:$AG$1186,COLUMN(N$7),FALSE)</f>
        <v>1</v>
      </c>
      <c r="O866" s="80" t="b">
        <f>VLOOKUP($A866,'Sheet1 - Table (1)'!$A$8:$AG$1186,COLUMN(O$7),FALSE)</f>
        <v>1</v>
      </c>
      <c r="P866" s="80" t="b">
        <f>VLOOKUP($A866,'Sheet1 - Table (1)'!$A$8:$AG$1186,COLUMN(P$7),FALSE)</f>
        <v>1</v>
      </c>
      <c r="Q866" s="80" t="b">
        <f>VLOOKUP($A866,'Sheet1 - Table (1)'!$A$8:$AG$1186,COLUMN(Q$7),FALSE)</f>
        <v>1</v>
      </c>
      <c r="R866" s="80" t="b">
        <f>VLOOKUP($A866,'Sheet1 - Table (1)'!$A$8:$AG$1186,COLUMN(R$7),FALSE)</f>
        <v>1</v>
      </c>
      <c r="S866" s="80" t="b">
        <f>VLOOKUP($A866,'Sheet1 - Table (1)'!$A$8:$AG$1186,COLUMN(S$7),FALSE)</f>
        <v>1</v>
      </c>
      <c r="T866" s="80" t="b">
        <f>VLOOKUP($A866,'Sheet1 - Table (1)'!$A$8:$AG$1186,COLUMN(T$7),FALSE)</f>
        <v>1</v>
      </c>
      <c r="U866" s="80" t="str">
        <f t="shared" si="162"/>
        <v>BE-FR-IT-NE-SP-GE-UK</v>
      </c>
      <c r="V866" s="80" t="str">
        <f>VLOOKUP($A866,'Sheet1 - Table (1)'!$A$8:$AG$1186,COLUMN(V$7)+3,FALSE)</f>
        <v>LU - SICAV - Parte 1</v>
      </c>
      <c r="W866" s="80" t="str">
        <f>VLOOKUP(A866,'Sheet1 - Table (1)'!$A$8:$AF$10075,MATCH($W$8,'Sheet1 - Table (1)'!$10:$10,0),FALSE)</f>
        <v>Détermination des Prix Quotidien</v>
      </c>
      <c r="X866" s="80">
        <f>VLOOKUP(A866,'Sheet1 - Table (1)'!$A$8:$AAB$10075,MATCH($X$8,'Sheet1 - Table (1)'!$10:$10,0),FALSE)</f>
        <v>0</v>
      </c>
      <c r="Y866" s="96" t="str">
        <f t="shared" si="165"/>
        <v>Fonds de placement</v>
      </c>
      <c r="AA866" s="96" t="s">
        <v>1823</v>
      </c>
      <c r="AB866" s="96" t="s">
        <v>2874</v>
      </c>
      <c r="AC866" s="214" t="s">
        <v>2874</v>
      </c>
      <c r="AG866" s="96" t="s">
        <v>2865</v>
      </c>
      <c r="AI866" s="96" t="s">
        <v>382</v>
      </c>
      <c r="AJ866" s="96" t="s">
        <v>382</v>
      </c>
      <c r="AK866" s="96" t="s">
        <v>1803</v>
      </c>
      <c r="AL866" s="96" t="s">
        <v>382</v>
      </c>
      <c r="AM866" s="96" t="s">
        <v>1937</v>
      </c>
      <c r="AN866" s="139">
        <v>1</v>
      </c>
      <c r="AO866" s="96" t="s">
        <v>2874</v>
      </c>
      <c r="AP866" s="96" t="s">
        <v>1804</v>
      </c>
      <c r="AS866" s="101" t="str">
        <f t="shared" si="174"/>
        <v/>
      </c>
      <c r="AX866" s="101">
        <v>1</v>
      </c>
      <c r="CA866" s="101" t="s">
        <v>70</v>
      </c>
      <c r="CB866" s="101"/>
      <c r="CC866" s="101" t="s">
        <v>70</v>
      </c>
      <c r="CD866" s="42" t="s">
        <v>4374</v>
      </c>
      <c r="CE866" s="42" t="s">
        <v>4374</v>
      </c>
      <c r="CF866" s="42" t="str">
        <f>IFERROR(VLOOKUP(Funds[[#This Row],[Code ISIN]],[1]GLOBAL!$C$1:$L$27,10,FALSE)," ")</f>
        <v xml:space="preserve"> </v>
      </c>
      <c r="CG866" s="42" t="s">
        <v>4374</v>
      </c>
      <c r="CH866" s="42" t="s">
        <v>4374</v>
      </c>
      <c r="CI866" s="42" t="s">
        <v>4374</v>
      </c>
      <c r="CJ866" s="123">
        <v>42654</v>
      </c>
      <c r="CK866" s="96" t="s">
        <v>4374</v>
      </c>
      <c r="CL866" s="246" t="str">
        <f>VLOOKUP(Funds[[#This Row],[Code ISIN]],'Sheet1 - Table (1)'!$A$10:$AF$110017,MATCH("Funds Liquidity",'Sheet1 - Table (1)'!$10:$10,0),FALSE)</f>
        <v>Jour</v>
      </c>
    </row>
    <row r="867" spans="1:93">
      <c r="A867" s="80" t="s">
        <v>1729</v>
      </c>
      <c r="B867" s="305">
        <f>IF(ISERROR(VALUE(VLOOKUP($A867,'Sheet1 - Table (1)'!$A$8:$AG$1186,COLUMN(B$7),FALSE))),VLOOKUP(A867,TK_MANQUANTS,2,FALSE),IF(VALUE(VLOOKUP($A867,'Sheet1 - Table (1)'!$A$8:$AG$1186,COLUMN(B$7),FALSE))=0,VLOOKUP(A867,TK_MANQUANTS,2,FALSE),VALUE(VLOOKUP($A867,'Sheet1 - Table (1)'!$A$8:$AG$1186,COLUMN(B$7),FALSE))))</f>
        <v>25052317</v>
      </c>
      <c r="C867" s="80" t="str">
        <f>VLOOKUP($A867,'Sheet1 - Table (1)'!$A$8:$AG$1186,COLUMN(C$7),FALSE)</f>
        <v>Franklin K2 Alternative Strategies I (acc) EUR-H1</v>
      </c>
      <c r="D867" s="82">
        <f>VLOOKUP($A867,'Sheet1 - Table (1)'!$A$8:$AG$1186,COLUMN(D$7),FALSE)</f>
        <v>43815</v>
      </c>
      <c r="E867" s="124">
        <f>VLOOKUP($A867,'Sheet1 - Table (1)'!$A$8:$AG$1186,COLUMN(E$7),FALSE)</f>
        <v>1.9</v>
      </c>
      <c r="F867" s="80" t="b">
        <f>VLOOKUP($A867,'Sheet1 - Table (1)'!$A$8:$AG$1186,COLUMN(F$7),FALSE)</f>
        <v>1</v>
      </c>
      <c r="G867" s="80" t="str">
        <f>VLOOKUP($A867,'Sheet1 - Table (1)'!$A$8:$AG$1186,COLUMN(G$7),FALSE)</f>
        <v>Luxembourg</v>
      </c>
      <c r="H867" s="80" t="str">
        <f>VLOOKUP($A867,'Sheet1 - Table (1)'!$A$8:$AG$1186,COLUMN(H$7),FALSE)</f>
        <v>EUR</v>
      </c>
      <c r="I867" s="80" t="str">
        <f>VLOOKUP($A867,'Sheet1 - Table (1)'!$A$8:$AG$1186,COLUMN(I$7),FALSE)</f>
        <v>Fonds de placement</v>
      </c>
      <c r="J867" s="80" t="str">
        <f>VLOOKUP($A867,'Sheet1 - Table (1)'!$A$8:$AG$1186,COLUMN(J$7),FALSE)</f>
        <v>Alternatives</v>
      </c>
      <c r="K867" s="82">
        <f>VLOOKUP($A867,'Sheet1 - Table (1)'!$A$8:$AG$1186,COLUMN(K$7),FALSE)</f>
        <v>0</v>
      </c>
      <c r="L867" s="80">
        <f>VLOOKUP($A867,'Sheet1 - Table (1)'!$A$8:$AG$1186,COLUMN(L$7),FALSE)</f>
        <v>0</v>
      </c>
      <c r="M867" s="80" t="str">
        <f>VLOOKUP($A867,'Sheet1 - Table (1)'!$A$8:$AG$1186,COLUMN(M$7),FALSE)</f>
        <v>Retained</v>
      </c>
      <c r="N867" s="80" t="b">
        <f>VLOOKUP($A867,'Sheet1 - Table (1)'!$A$8:$AG$1186,COLUMN(N$7),FALSE)</f>
        <v>1</v>
      </c>
      <c r="O867" s="80" t="b">
        <f>VLOOKUP($A867,'Sheet1 - Table (1)'!$A$8:$AG$1186,COLUMN(O$7),FALSE)</f>
        <v>1</v>
      </c>
      <c r="P867" s="80" t="b">
        <f>VLOOKUP($A867,'Sheet1 - Table (1)'!$A$8:$AG$1186,COLUMN(P$7),FALSE)</f>
        <v>1</v>
      </c>
      <c r="Q867" s="80" t="b">
        <f>VLOOKUP($A867,'Sheet1 - Table (1)'!$A$8:$AG$1186,COLUMN(Q$7),FALSE)</f>
        <v>1</v>
      </c>
      <c r="R867" s="80" t="b">
        <f>VLOOKUP($A867,'Sheet1 - Table (1)'!$A$8:$AG$1186,COLUMN(R$7),FALSE)</f>
        <v>1</v>
      </c>
      <c r="S867" s="80" t="b">
        <f>VLOOKUP($A867,'Sheet1 - Table (1)'!$A$8:$AG$1186,COLUMN(S$7),FALSE)</f>
        <v>1</v>
      </c>
      <c r="T867" s="80" t="b">
        <f>VLOOKUP($A867,'Sheet1 - Table (1)'!$A$8:$AG$1186,COLUMN(T$7),FALSE)</f>
        <v>1</v>
      </c>
      <c r="U867" s="80" t="str">
        <f t="shared" si="162"/>
        <v>BE-FR-IT-NE-SP-GE-UK</v>
      </c>
      <c r="V867" s="80" t="str">
        <f>VLOOKUP($A867,'Sheet1 - Table (1)'!$A$8:$AG$1186,COLUMN(V$7)+3,FALSE)</f>
        <v>LU - SICAV - Parte 1</v>
      </c>
      <c r="W867" s="80" t="str">
        <f>VLOOKUP(A867,'Sheet1 - Table (1)'!$A$8:$AF$10075,MATCH($W$8,'Sheet1 - Table (1)'!$10:$10,0),FALSE)</f>
        <v>Détermination des Prix Quotidien</v>
      </c>
      <c r="X867" s="80">
        <f>VLOOKUP(A867,'Sheet1 - Table (1)'!$A$8:$AAB$10075,MATCH($X$8,'Sheet1 - Table (1)'!$10:$10,0),FALSE)</f>
        <v>0</v>
      </c>
      <c r="Y867" s="96" t="str">
        <f t="shared" si="165"/>
        <v>Fonds de placement</v>
      </c>
      <c r="AA867" s="96" t="s">
        <v>1823</v>
      </c>
      <c r="AB867" s="96" t="s">
        <v>2874</v>
      </c>
      <c r="AC867" s="214" t="s">
        <v>2874</v>
      </c>
      <c r="AG867" s="96" t="s">
        <v>2865</v>
      </c>
      <c r="AI867" s="96" t="s">
        <v>382</v>
      </c>
      <c r="AJ867" s="96" t="s">
        <v>382</v>
      </c>
      <c r="AK867" s="96" t="s">
        <v>1803</v>
      </c>
      <c r="AL867" s="96" t="s">
        <v>382</v>
      </c>
      <c r="AM867" s="96" t="str">
        <f t="shared" ref="AM867:AM882" si="175">IF(AND(AK867="Obligations",AP867="Courbe CHF"),"Obligations CHF",IF(AND(AX867=100%,BJ867=100%),AK867&amp;" CHF",IF(OR(AK867="Obligations",AK867="Actions",AK867="Liquidités"),AK867&amp;" étrangères" &amp; IF(AX867=100%," hedged",""),AK867&amp;" étrangers" &amp; IF(AX867=100%," hedged",""))))</f>
        <v>Placements alternatifs étrangers</v>
      </c>
      <c r="AN867" s="139">
        <v>1</v>
      </c>
      <c r="AO867" s="96" t="s">
        <v>2874</v>
      </c>
      <c r="AP867" s="96" t="s">
        <v>1804</v>
      </c>
      <c r="AS867" s="101" t="str">
        <f t="shared" si="174"/>
        <v/>
      </c>
      <c r="AY867" s="101">
        <v>1</v>
      </c>
      <c r="CA867" s="101" t="s">
        <v>70</v>
      </c>
      <c r="CB867" s="101"/>
      <c r="CC867" s="101" t="s">
        <v>70</v>
      </c>
      <c r="CD867" s="42" t="s">
        <v>4374</v>
      </c>
      <c r="CE867" s="42" t="s">
        <v>4374</v>
      </c>
      <c r="CF867" s="42" t="str">
        <f>IFERROR(VLOOKUP(Funds[[#This Row],[Code ISIN]],[1]GLOBAL!$C$1:$L$27,10,FALSE)," ")</f>
        <v xml:space="preserve"> </v>
      </c>
      <c r="CG867" s="42" t="s">
        <v>4374</v>
      </c>
      <c r="CH867" s="42" t="s">
        <v>4374</v>
      </c>
      <c r="CI867" s="42" t="s">
        <v>4374</v>
      </c>
      <c r="CJ867" s="123">
        <v>42654</v>
      </c>
      <c r="CK867" s="96" t="s">
        <v>4374</v>
      </c>
      <c r="CL867" s="246" t="str">
        <f>VLOOKUP(Funds[[#This Row],[Code ISIN]],'Sheet1 - Table (1)'!$A$10:$AF$110017,MATCH("Funds Liquidity",'Sheet1 - Table (1)'!$10:$10,0),FALSE)</f>
        <v>Jour</v>
      </c>
    </row>
    <row r="868" spans="1:93">
      <c r="A868" s="80" t="s">
        <v>3065</v>
      </c>
      <c r="B868" s="305">
        <f>IF(ISERROR(VALUE(VLOOKUP($A868,'Sheet1 - Table (1)'!$A$8:$AG$1186,COLUMN(B$7),FALSE))),VLOOKUP(A868,TK_MANQUANTS,2,FALSE),IF(VALUE(VLOOKUP($A868,'Sheet1 - Table (1)'!$A$8:$AG$1186,COLUMN(B$7),FALSE))=0,VLOOKUP(A868,TK_MANQUANTS,2,FALSE),VALUE(VLOOKUP($A868,'Sheet1 - Table (1)'!$A$8:$AG$1186,COLUMN(B$7),FALSE))))</f>
        <v>25049645</v>
      </c>
      <c r="C868" s="80" t="str">
        <f>VLOOKUP($A868,'Sheet1 - Table (1)'!$A$8:$AG$1186,COLUMN(C$7),FALSE)</f>
        <v>Franklin K2 Alternative Strategies I (acc) USD</v>
      </c>
      <c r="D868" s="82">
        <f>VLOOKUP($A868,'Sheet1 - Table (1)'!$A$8:$AG$1186,COLUMN(D$7),FALSE)</f>
        <v>43830</v>
      </c>
      <c r="E868" s="124">
        <f>VLOOKUP($A868,'Sheet1 - Table (1)'!$A$8:$AG$1186,COLUMN(E$7),FALSE)</f>
        <v>1.9</v>
      </c>
      <c r="F868" s="80" t="b">
        <f>VLOOKUP($A868,'Sheet1 - Table (1)'!$A$8:$AG$1186,COLUMN(F$7),FALSE)</f>
        <v>1</v>
      </c>
      <c r="G868" s="80" t="str">
        <f>VLOOKUP($A868,'Sheet1 - Table (1)'!$A$8:$AG$1186,COLUMN(G$7),FALSE)</f>
        <v>Luxembourg</v>
      </c>
      <c r="H868" s="80" t="str">
        <f>VLOOKUP($A868,'Sheet1 - Table (1)'!$A$8:$AG$1186,COLUMN(H$7),FALSE)</f>
        <v>USD</v>
      </c>
      <c r="I868" s="80" t="str">
        <f>VLOOKUP($A868,'Sheet1 - Table (1)'!$A$8:$AG$1186,COLUMN(I$7),FALSE)</f>
        <v>Fonds de placement</v>
      </c>
      <c r="J868" s="80" t="str">
        <f>VLOOKUP($A868,'Sheet1 - Table (1)'!$A$8:$AG$1186,COLUMN(J$7),FALSE)</f>
        <v>Alternatives</v>
      </c>
      <c r="K868" s="82">
        <f>VLOOKUP($A868,'Sheet1 - Table (1)'!$A$8:$AG$1186,COLUMN(K$7),FALSE)</f>
        <v>0</v>
      </c>
      <c r="L868" s="80">
        <f>VLOOKUP($A868,'Sheet1 - Table (1)'!$A$8:$AG$1186,COLUMN(L$7),FALSE)</f>
        <v>0</v>
      </c>
      <c r="M868" s="80" t="str">
        <f>VLOOKUP($A868,'Sheet1 - Table (1)'!$A$8:$AG$1186,COLUMN(M$7),FALSE)</f>
        <v>Retained</v>
      </c>
      <c r="N868" s="80" t="b">
        <f>VLOOKUP($A868,'Sheet1 - Table (1)'!$A$8:$AG$1186,COLUMN(N$7),FALSE)</f>
        <v>1</v>
      </c>
      <c r="O868" s="80" t="b">
        <f>VLOOKUP($A868,'Sheet1 - Table (1)'!$A$8:$AG$1186,COLUMN(O$7),FALSE)</f>
        <v>1</v>
      </c>
      <c r="P868" s="80" t="b">
        <f>VLOOKUP($A868,'Sheet1 - Table (1)'!$A$8:$AG$1186,COLUMN(P$7),FALSE)</f>
        <v>1</v>
      </c>
      <c r="Q868" s="80" t="b">
        <f>VLOOKUP($A868,'Sheet1 - Table (1)'!$A$8:$AG$1186,COLUMN(Q$7),FALSE)</f>
        <v>1</v>
      </c>
      <c r="R868" s="80" t="b">
        <f>VLOOKUP($A868,'Sheet1 - Table (1)'!$A$8:$AG$1186,COLUMN(R$7),FALSE)</f>
        <v>1</v>
      </c>
      <c r="S868" s="80" t="b">
        <f>VLOOKUP($A868,'Sheet1 - Table (1)'!$A$8:$AG$1186,COLUMN(S$7),FALSE)</f>
        <v>1</v>
      </c>
      <c r="T868" s="80" t="b">
        <f>VLOOKUP($A868,'Sheet1 - Table (1)'!$A$8:$AG$1186,COLUMN(T$7),FALSE)</f>
        <v>1</v>
      </c>
      <c r="U868" s="80" t="str">
        <f t="shared" si="162"/>
        <v>BE-FR-IT-NE-SP-GE-UK</v>
      </c>
      <c r="V868" s="80" t="str">
        <f>VLOOKUP($A868,'Sheet1 - Table (1)'!$A$8:$AG$1186,COLUMN(V$7)+3,FALSE)</f>
        <v>LU - SICAV - Parte 1</v>
      </c>
      <c r="W868" s="80" t="str">
        <f>VLOOKUP(A868,'Sheet1 - Table (1)'!$A$8:$AF$10075,MATCH($W$8,'Sheet1 - Table (1)'!$10:$10,0),FALSE)</f>
        <v>Détermination des Prix Quotidien</v>
      </c>
      <c r="X868" s="80">
        <f>VLOOKUP(A868,'Sheet1 - Table (1)'!$A$8:$AAB$10075,MATCH($X$8,'Sheet1 - Table (1)'!$10:$10,0),FALSE)</f>
        <v>0</v>
      </c>
      <c r="Y868" s="96" t="str">
        <f t="shared" si="165"/>
        <v>Fonds de placement</v>
      </c>
      <c r="AA868" s="96" t="s">
        <v>1823</v>
      </c>
      <c r="AB868" s="96" t="s">
        <v>2874</v>
      </c>
      <c r="AC868" s="214" t="s">
        <v>2874</v>
      </c>
      <c r="AG868" s="96" t="s">
        <v>2865</v>
      </c>
      <c r="AI868" s="96" t="s">
        <v>382</v>
      </c>
      <c r="AJ868" s="96" t="s">
        <v>382</v>
      </c>
      <c r="AK868" s="96" t="s">
        <v>1803</v>
      </c>
      <c r="AL868" s="96" t="s">
        <v>382</v>
      </c>
      <c r="AM868" s="96" t="str">
        <f t="shared" si="175"/>
        <v>Placements alternatifs étrangers</v>
      </c>
      <c r="AN868" s="139">
        <v>1</v>
      </c>
      <c r="AO868" s="96" t="s">
        <v>2874</v>
      </c>
      <c r="AP868" s="96" t="s">
        <v>1804</v>
      </c>
      <c r="AS868" s="101" t="str">
        <f t="shared" si="174"/>
        <v/>
      </c>
      <c r="BB868" s="101">
        <v>1</v>
      </c>
      <c r="CA868" s="101" t="s">
        <v>70</v>
      </c>
      <c r="CB868" s="101"/>
      <c r="CC868" s="101" t="s">
        <v>70</v>
      </c>
      <c r="CD868" s="42" t="s">
        <v>4374</v>
      </c>
      <c r="CE868" s="42" t="s">
        <v>4374</v>
      </c>
      <c r="CF868" s="42" t="str">
        <f>IFERROR(VLOOKUP(Funds[[#This Row],[Code ISIN]],[1]GLOBAL!$C$1:$L$27,10,FALSE)," ")</f>
        <v xml:space="preserve"> </v>
      </c>
      <c r="CG868" s="42" t="s">
        <v>4374</v>
      </c>
      <c r="CH868" s="42" t="s">
        <v>4374</v>
      </c>
      <c r="CI868" s="42" t="s">
        <v>4374</v>
      </c>
      <c r="CJ868" s="123">
        <v>42654</v>
      </c>
      <c r="CK868" s="96" t="s">
        <v>4374</v>
      </c>
      <c r="CL868" s="246" t="str">
        <f>VLOOKUP(Funds[[#This Row],[Code ISIN]],'Sheet1 - Table (1)'!$A$10:$AF$110017,MATCH("Funds Liquidity",'Sheet1 - Table (1)'!$10:$10,0),FALSE)</f>
        <v>Jour</v>
      </c>
    </row>
    <row r="869" spans="1:93">
      <c r="A869" s="96" t="s">
        <v>897</v>
      </c>
      <c r="B869" s="305">
        <f>IF(ISERROR(VALUE(VLOOKUP($A869,'Sheet1 - Table (1)'!$A$8:$AG$1186,COLUMN(B$7),FALSE))),VLOOKUP(A869,TK_MANQUANTS,2,FALSE),IF(VALUE(VLOOKUP($A869,'Sheet1 - Table (1)'!$A$8:$AG$1186,COLUMN(B$7),FALSE))=0,VLOOKUP(A869,TK_MANQUANTS,2,FALSE),VALUE(VLOOKUP($A869,'Sheet1 - Table (1)'!$A$8:$AG$1186,COLUMN(B$7),FALSE))))</f>
        <v>19551014</v>
      </c>
      <c r="C869" s="80" t="str">
        <f>VLOOKUP($A869,'Sheet1 - Table (1)'!$A$8:$AG$1186,COLUMN(C$7),FALSE)</f>
        <v>BGF Euro Short Duration Bond D2 CHF Hedged</v>
      </c>
      <c r="D869" s="82">
        <f>VLOOKUP($A869,'Sheet1 - Table (1)'!$A$8:$AG$1186,COLUMN(D$7),FALSE)</f>
        <v>44196</v>
      </c>
      <c r="E869" s="124">
        <f>VLOOKUP($A869,'Sheet1 - Table (1)'!$A$8:$AG$1186,COLUMN(E$7),FALSE)</f>
        <v>0.54</v>
      </c>
      <c r="F869" s="80" t="b">
        <f>VLOOKUP($A869,'Sheet1 - Table (1)'!$A$8:$AG$1186,COLUMN(F$7),FALSE)</f>
        <v>1</v>
      </c>
      <c r="G869" s="80" t="str">
        <f>VLOOKUP($A869,'Sheet1 - Table (1)'!$A$8:$AG$1186,COLUMN(G$7),FALSE)</f>
        <v>Luxembourg</v>
      </c>
      <c r="H869" s="80" t="str">
        <f>VLOOKUP($A869,'Sheet1 - Table (1)'!$A$8:$AG$1186,COLUMN(H$7),FALSE)</f>
        <v>CHF</v>
      </c>
      <c r="I869" s="80" t="str">
        <f>VLOOKUP($A869,'Sheet1 - Table (1)'!$A$8:$AG$1186,COLUMN(I$7),FALSE)</f>
        <v>Fonds de placement</v>
      </c>
      <c r="J869" s="80" t="str">
        <f>VLOOKUP($A869,'Sheet1 - Table (1)'!$A$8:$AG$1186,COLUMN(J$7),FALSE)</f>
        <v>Obligation</v>
      </c>
      <c r="K869" s="82">
        <f>VLOOKUP($A869,'Sheet1 - Table (1)'!$A$8:$AG$1186,COLUMN(K$7),FALSE)</f>
        <v>44255</v>
      </c>
      <c r="L869" s="80">
        <f>VLOOKUP($A869,'Sheet1 - Table (1)'!$A$8:$AG$1186,COLUMN(L$7),FALSE)</f>
        <v>10590.922301500001</v>
      </c>
      <c r="M869" s="80" t="str">
        <f>VLOOKUP($A869,'Sheet1 - Table (1)'!$A$8:$AG$1186,COLUMN(M$7),FALSE)</f>
        <v>Retained</v>
      </c>
      <c r="N869" s="80" t="b">
        <f>VLOOKUP($A869,'Sheet1 - Table (1)'!$A$8:$AG$1186,COLUMN(N$7),FALSE)</f>
        <v>1</v>
      </c>
      <c r="O869" s="80" t="b">
        <f>VLOOKUP($A869,'Sheet1 - Table (1)'!$A$8:$AG$1186,COLUMN(O$7),FALSE)</f>
        <v>1</v>
      </c>
      <c r="P869" s="80">
        <f>VLOOKUP($A869,'Sheet1 - Table (1)'!$A$8:$AG$1186,COLUMN(P$7),FALSE)</f>
        <v>0</v>
      </c>
      <c r="Q869" s="80" t="b">
        <f>VLOOKUP($A869,'Sheet1 - Table (1)'!$A$8:$AG$1186,COLUMN(Q$7),FALSE)</f>
        <v>1</v>
      </c>
      <c r="R869" s="80" t="b">
        <f>VLOOKUP($A869,'Sheet1 - Table (1)'!$A$8:$AG$1186,COLUMN(R$7),FALSE)</f>
        <v>1</v>
      </c>
      <c r="S869" s="80" t="b">
        <f>VLOOKUP($A869,'Sheet1 - Table (1)'!$A$8:$AG$1186,COLUMN(S$7),FALSE)</f>
        <v>1</v>
      </c>
      <c r="T869" s="80">
        <f>VLOOKUP($A869,'Sheet1 - Table (1)'!$A$8:$AG$1186,COLUMN(T$7),FALSE)</f>
        <v>0</v>
      </c>
      <c r="U869" s="80" t="str">
        <f t="shared" si="162"/>
        <v>BE-FR-NE-SP-GE</v>
      </c>
      <c r="V869" s="80" t="str">
        <f>VLOOKUP($A869,'Sheet1 - Table (1)'!$A$8:$AG$1186,COLUMN(V$7)+3,FALSE)</f>
        <v>LU - SICAV - Parte 1</v>
      </c>
      <c r="W869" s="80" t="str">
        <f>VLOOKUP(A869,'Sheet1 - Table (1)'!$A$8:$AF$10075,MATCH($W$8,'Sheet1 - Table (1)'!$10:$10,0),FALSE)</f>
        <v>Détermination des Prix Quotidien</v>
      </c>
      <c r="X869" s="80">
        <f>VLOOKUP(A869,'Sheet1 - Table (1)'!$A$8:$AAB$10075,MATCH($X$8,'Sheet1 - Table (1)'!$10:$10,0),FALSE)</f>
        <v>0</v>
      </c>
      <c r="Y869" s="96" t="str">
        <f t="shared" si="165"/>
        <v>Fonds de placement</v>
      </c>
      <c r="AA869" s="96" t="s">
        <v>1823</v>
      </c>
      <c r="AB869" s="96" t="s">
        <v>2481</v>
      </c>
      <c r="AC869" s="214" t="s">
        <v>140</v>
      </c>
      <c r="AD869" s="214" t="s">
        <v>2481</v>
      </c>
      <c r="AE869" s="96" t="s">
        <v>2542</v>
      </c>
      <c r="AF869" s="246" t="s">
        <v>2481</v>
      </c>
      <c r="AI869" s="96" t="s">
        <v>381</v>
      </c>
      <c r="AJ869" s="96" t="s">
        <v>140</v>
      </c>
      <c r="AK869" s="96" t="s">
        <v>140</v>
      </c>
      <c r="AL869" s="96" t="s">
        <v>2481</v>
      </c>
      <c r="AM869" s="96" t="str">
        <f t="shared" si="175"/>
        <v>Obligations étrangères hedged</v>
      </c>
      <c r="AO869" s="96" t="s">
        <v>2481</v>
      </c>
      <c r="AP869" s="96" t="s">
        <v>75</v>
      </c>
      <c r="AQ869" s="96">
        <v>1.49</v>
      </c>
      <c r="AR869" s="101">
        <v>4.7000000000000002E-3</v>
      </c>
      <c r="AS869" s="101">
        <f t="shared" si="174"/>
        <v>-7.000000000000001E-4</v>
      </c>
      <c r="AT869" s="101">
        <v>0.3594</v>
      </c>
      <c r="AU869" s="101">
        <v>0.16969999999999999</v>
      </c>
      <c r="AV869" s="101">
        <v>0.38890000000000002</v>
      </c>
      <c r="AW869" s="101">
        <v>8.2000000000000003E-2</v>
      </c>
      <c r="AX869" s="101">
        <v>1</v>
      </c>
      <c r="BK869" s="101">
        <v>1</v>
      </c>
      <c r="BV869" s="101">
        <v>0.84199999999999997</v>
      </c>
      <c r="BW869" s="101">
        <v>0.158</v>
      </c>
      <c r="BY869" s="101" t="s">
        <v>980</v>
      </c>
      <c r="BZ869" s="101" t="str">
        <f>IF(AJ869="Obligations",AP869&amp;" "&amp;AI869&amp;" "&amp;IF(AQ869&lt;3.5,"SHORT",IF(AQ869&gt;8,"LONG","MID")),"")</f>
        <v>Courbe EUR Aggregate SHORT</v>
      </c>
      <c r="CA869" s="101" t="s">
        <v>70</v>
      </c>
      <c r="CB869" s="101"/>
      <c r="CC869" s="101" t="s">
        <v>70</v>
      </c>
      <c r="CD869" s="42" t="s">
        <v>4374</v>
      </c>
      <c r="CE869" s="42" t="s">
        <v>4374</v>
      </c>
      <c r="CF869" s="42" t="str">
        <f>IFERROR(VLOOKUP(Funds[[#This Row],[Code ISIN]],[1]GLOBAL!$C$1:$L$27,10,FALSE)," ")</f>
        <v xml:space="preserve"> </v>
      </c>
      <c r="CG869" s="42" t="s">
        <v>4374</v>
      </c>
      <c r="CH869" s="42" t="s">
        <v>4374</v>
      </c>
      <c r="CI869" s="42" t="s">
        <v>4374</v>
      </c>
      <c r="CJ869" s="123">
        <v>42400</v>
      </c>
      <c r="CK869" s="96" t="s">
        <v>4374</v>
      </c>
      <c r="CL869" s="246" t="str">
        <f>VLOOKUP(Funds[[#This Row],[Code ISIN]],'Sheet1 - Table (1)'!$A$10:$AF$110017,MATCH("Funds Liquidity",'Sheet1 - Table (1)'!$10:$10,0),FALSE)</f>
        <v>Jour</v>
      </c>
    </row>
    <row r="870" spans="1:93">
      <c r="A870" s="96" t="s">
        <v>1164</v>
      </c>
      <c r="B870" s="305">
        <f>IF(ISERROR(VALUE(VLOOKUP($A870,'Sheet1 - Table (1)'!$A$8:$AG$1186,COLUMN(B$7),FALSE))),VLOOKUP(A870,TK_MANQUANTS,2,FALSE),IF(VALUE(VLOOKUP($A870,'Sheet1 - Table (1)'!$A$8:$AG$1186,COLUMN(B$7),FALSE))=0,VLOOKUP(A870,TK_MANQUANTS,2,FALSE),VALUE(VLOOKUP($A870,'Sheet1 - Table (1)'!$A$8:$AG$1186,COLUMN(B$7),FALSE))))</f>
        <v>14615193</v>
      </c>
      <c r="C870" s="80" t="str">
        <f>VLOOKUP($A870,'Sheet1 - Table (1)'!$A$8:$AG$1186,COLUMN(C$7),FALSE)</f>
        <v>Pictet-EUR Short Term High Yield-HI CHF</v>
      </c>
      <c r="D870" s="82">
        <f>VLOOKUP($A870,'Sheet1 - Table (1)'!$A$8:$AG$1186,COLUMN(D$7),FALSE)</f>
        <v>43830</v>
      </c>
      <c r="E870" s="124">
        <f>VLOOKUP($A870,'Sheet1 - Table (1)'!$A$8:$AG$1186,COLUMN(E$7),FALSE)</f>
        <v>0.78</v>
      </c>
      <c r="F870" s="80" t="b">
        <f>VLOOKUP($A870,'Sheet1 - Table (1)'!$A$8:$AG$1186,COLUMN(F$7),FALSE)</f>
        <v>1</v>
      </c>
      <c r="G870" s="80" t="str">
        <f>VLOOKUP($A870,'Sheet1 - Table (1)'!$A$8:$AG$1186,COLUMN(G$7),FALSE)</f>
        <v>Luxembourg</v>
      </c>
      <c r="H870" s="80" t="str">
        <f>VLOOKUP($A870,'Sheet1 - Table (1)'!$A$8:$AG$1186,COLUMN(H$7),FALSE)</f>
        <v>CHF</v>
      </c>
      <c r="I870" s="80" t="str">
        <f>VLOOKUP($A870,'Sheet1 - Table (1)'!$A$8:$AG$1186,COLUMN(I$7),FALSE)</f>
        <v>Fonds de placement</v>
      </c>
      <c r="J870" s="80" t="str">
        <f>VLOOKUP($A870,'Sheet1 - Table (1)'!$A$8:$AG$1186,COLUMN(J$7),FALSE)</f>
        <v>Obligation</v>
      </c>
      <c r="K870" s="82">
        <f>VLOOKUP($A870,'Sheet1 - Table (1)'!$A$8:$AG$1186,COLUMN(K$7),FALSE)</f>
        <v>44255</v>
      </c>
      <c r="L870" s="80">
        <f>VLOOKUP($A870,'Sheet1 - Table (1)'!$A$8:$AG$1186,COLUMN(L$7),FALSE)</f>
        <v>1349.8844505</v>
      </c>
      <c r="M870" s="80" t="str">
        <f>VLOOKUP($A870,'Sheet1 - Table (1)'!$A$8:$AG$1186,COLUMN(M$7),FALSE)</f>
        <v>Retained</v>
      </c>
      <c r="N870" s="80">
        <f>VLOOKUP($A870,'Sheet1 - Table (1)'!$A$8:$AG$1186,COLUMN(N$7),FALSE)</f>
        <v>0</v>
      </c>
      <c r="O870" s="80" t="b">
        <f>VLOOKUP($A870,'Sheet1 - Table (1)'!$A$8:$AG$1186,COLUMN(O$7),FALSE)</f>
        <v>1</v>
      </c>
      <c r="P870" s="80">
        <f>VLOOKUP($A870,'Sheet1 - Table (1)'!$A$8:$AG$1186,COLUMN(P$7),FALSE)</f>
        <v>0</v>
      </c>
      <c r="Q870" s="80" t="b">
        <f>VLOOKUP($A870,'Sheet1 - Table (1)'!$A$8:$AG$1186,COLUMN(Q$7),FALSE)</f>
        <v>1</v>
      </c>
      <c r="R870" s="80">
        <f>VLOOKUP($A870,'Sheet1 - Table (1)'!$A$8:$AG$1186,COLUMN(R$7),FALSE)</f>
        <v>0</v>
      </c>
      <c r="S870" s="80" t="b">
        <f>VLOOKUP($A870,'Sheet1 - Table (1)'!$A$8:$AG$1186,COLUMN(S$7),FALSE)</f>
        <v>1</v>
      </c>
      <c r="T870" s="80" t="b">
        <f>VLOOKUP($A870,'Sheet1 - Table (1)'!$A$8:$AG$1186,COLUMN(T$7),FALSE)</f>
        <v>1</v>
      </c>
      <c r="U870" s="80" t="str">
        <f t="shared" si="162"/>
        <v>FR-NE-GE-UK</v>
      </c>
      <c r="V870" s="80" t="str">
        <f>VLOOKUP($A870,'Sheet1 - Table (1)'!$A$8:$AG$1186,COLUMN(V$7)+3,FALSE)</f>
        <v>LU - SICAV - Parte 1</v>
      </c>
      <c r="W870" s="80" t="str">
        <f>VLOOKUP(A870,'Sheet1 - Table (1)'!$A$8:$AF$10075,MATCH($W$8,'Sheet1 - Table (1)'!$10:$10,0),FALSE)</f>
        <v>Détermination des Prix Quotidien</v>
      </c>
      <c r="X870" s="80">
        <f>VLOOKUP(A870,'Sheet1 - Table (1)'!$A$8:$AAB$10075,MATCH($X$8,'Sheet1 - Table (1)'!$10:$10,0),FALSE)</f>
        <v>0</v>
      </c>
      <c r="Y870" s="96" t="str">
        <f t="shared" ref="Y870:Y901" si="176">IF(OR(I870="Actions",I870="Exchange Traded Funds"),"ETF","Fonds de placement")</f>
        <v>Fonds de placement</v>
      </c>
      <c r="AA870" s="96" t="s">
        <v>1823</v>
      </c>
      <c r="AB870" s="96" t="s">
        <v>2481</v>
      </c>
      <c r="AC870" s="214" t="s">
        <v>140</v>
      </c>
      <c r="AD870" s="214" t="s">
        <v>5104</v>
      </c>
      <c r="AE870" s="96" t="s">
        <v>5104</v>
      </c>
      <c r="AF870" s="246" t="s">
        <v>5104</v>
      </c>
      <c r="AI870" s="96" t="s">
        <v>79</v>
      </c>
      <c r="AJ870" s="96" t="s">
        <v>140</v>
      </c>
      <c r="AK870" s="96" t="s">
        <v>140</v>
      </c>
      <c r="AL870" s="96" t="s">
        <v>2481</v>
      </c>
      <c r="AM870" s="96" t="str">
        <f t="shared" si="175"/>
        <v>Obligations étrangères hedged</v>
      </c>
      <c r="AO870" s="96" t="s">
        <v>2481</v>
      </c>
      <c r="AP870" s="96" t="s">
        <v>75</v>
      </c>
      <c r="AQ870" s="96">
        <v>1.19</v>
      </c>
      <c r="AR870" s="101">
        <v>1.04E-2</v>
      </c>
      <c r="AS870" s="101">
        <f t="shared" si="174"/>
        <v>2.599999999999999E-3</v>
      </c>
      <c r="AT870" s="129">
        <v>2.64E-2</v>
      </c>
      <c r="AU870" s="129"/>
      <c r="AV870" s="101">
        <v>7.5399999999999995E-2</v>
      </c>
      <c r="AW870" s="101">
        <v>0.8982</v>
      </c>
      <c r="AX870" s="101">
        <v>1</v>
      </c>
      <c r="BK870" s="101">
        <v>1</v>
      </c>
      <c r="BW870" s="101">
        <v>1</v>
      </c>
      <c r="BY870" s="96" t="s">
        <v>1226</v>
      </c>
      <c r="BZ870" s="101" t="str">
        <f>IF(AJ870="Obligations",AP870&amp;" "&amp;AI870&amp;" "&amp;IF(AI870="High Yield",IF(AQ870&lt;2.5,"SHORT",IF(AQ870&gt;4,"LONG","MID")),IF(AQ870&lt;3.5,"SHORT",IF(AQ870&gt;8,"LONG","MID"))),"")</f>
        <v>Courbe EUR High Yield SHORT</v>
      </c>
      <c r="CA870" s="101" t="s">
        <v>70</v>
      </c>
      <c r="CB870" s="101"/>
      <c r="CC870" s="101" t="s">
        <v>70</v>
      </c>
      <c r="CD870" s="42" t="s">
        <v>4374</v>
      </c>
      <c r="CE870" s="42" t="s">
        <v>4374</v>
      </c>
      <c r="CF870" s="42" t="str">
        <f>IFERROR(VLOOKUP(Funds[[#This Row],[Code ISIN]],[1]GLOBAL!$C$1:$L$27,10,FALSE)," ")</f>
        <v xml:space="preserve"> </v>
      </c>
      <c r="CG870" s="42" t="s">
        <v>4374</v>
      </c>
      <c r="CH870" s="42" t="s">
        <v>4374</v>
      </c>
      <c r="CI870" s="42" t="s">
        <v>4374</v>
      </c>
      <c r="CJ870" s="123">
        <v>43039</v>
      </c>
      <c r="CK870" s="96" t="s">
        <v>4374</v>
      </c>
      <c r="CL870" s="246" t="str">
        <f>VLOOKUP(Funds[[#This Row],[Code ISIN]],'Sheet1 - Table (1)'!$A$10:$AF$110017,MATCH("Funds Liquidity",'Sheet1 - Table (1)'!$10:$10,0),FALSE)</f>
        <v>Jour</v>
      </c>
    </row>
    <row r="871" spans="1:93">
      <c r="A871" s="80" t="s">
        <v>1518</v>
      </c>
      <c r="B871" s="305">
        <f>IF(ISERROR(VALUE(VLOOKUP($A871,'Sheet1 - Table (1)'!$A$8:$AG$1186,COLUMN(B$7),FALSE))),VLOOKUP(A871,TK_MANQUANTS,2,FALSE),IF(VALUE(VLOOKUP($A871,'Sheet1 - Table (1)'!$A$8:$AG$1186,COLUMN(B$7),FALSE))=0,VLOOKUP(A871,TK_MANQUANTS,2,FALSE),VALUE(VLOOKUP($A871,'Sheet1 - Table (1)'!$A$8:$AG$1186,COLUMN(B$7),FALSE))))</f>
        <v>13528668</v>
      </c>
      <c r="C871" s="80" t="str">
        <f>VLOOKUP($A871,'Sheet1 - Table (1)'!$A$8:$AG$1186,COLUMN(C$7),FALSE)</f>
        <v>AXA IM FIIS Europe Short Duration Hg Yld A CHF H C</v>
      </c>
      <c r="D871" s="82">
        <f>VLOOKUP($A871,'Sheet1 - Table (1)'!$A$8:$AG$1186,COLUMN(D$7),FALSE)</f>
        <v>44074</v>
      </c>
      <c r="E871" s="124">
        <f>VLOOKUP($A871,'Sheet1 - Table (1)'!$A$8:$AG$1186,COLUMN(E$7),FALSE)</f>
        <v>0.61</v>
      </c>
      <c r="F871" s="80" t="b">
        <f>VLOOKUP($A871,'Sheet1 - Table (1)'!$A$8:$AG$1186,COLUMN(F$7),FALSE)</f>
        <v>1</v>
      </c>
      <c r="G871" s="80" t="str">
        <f>VLOOKUP($A871,'Sheet1 - Table (1)'!$A$8:$AG$1186,COLUMN(G$7),FALSE)</f>
        <v>Luxembourg</v>
      </c>
      <c r="H871" s="80" t="str">
        <f>VLOOKUP($A871,'Sheet1 - Table (1)'!$A$8:$AG$1186,COLUMN(H$7),FALSE)</f>
        <v>CHF</v>
      </c>
      <c r="I871" s="80" t="str">
        <f>VLOOKUP($A871,'Sheet1 - Table (1)'!$A$8:$AG$1186,COLUMN(I$7),FALSE)</f>
        <v>Fonds de placement</v>
      </c>
      <c r="J871" s="80" t="str">
        <f>VLOOKUP($A871,'Sheet1 - Table (1)'!$A$8:$AG$1186,COLUMN(J$7),FALSE)</f>
        <v>Obligation</v>
      </c>
      <c r="K871" s="82">
        <f>VLOOKUP($A871,'Sheet1 - Table (1)'!$A$8:$AG$1186,COLUMN(K$7),FALSE)</f>
        <v>44255</v>
      </c>
      <c r="L871" s="80">
        <f>VLOOKUP($A871,'Sheet1 - Table (1)'!$A$8:$AG$1186,COLUMN(L$7),FALSE)</f>
        <v>1430.7671316999999</v>
      </c>
      <c r="M871" s="80" t="str">
        <f>VLOOKUP($A871,'Sheet1 - Table (1)'!$A$8:$AG$1186,COLUMN(M$7),FALSE)</f>
        <v>Retained</v>
      </c>
      <c r="N871" s="80">
        <f>VLOOKUP($A871,'Sheet1 - Table (1)'!$A$8:$AG$1186,COLUMN(N$7),FALSE)</f>
        <v>0</v>
      </c>
      <c r="O871" s="80" t="b">
        <f>VLOOKUP($A871,'Sheet1 - Table (1)'!$A$8:$AG$1186,COLUMN(O$7),FALSE)</f>
        <v>1</v>
      </c>
      <c r="P871" s="80">
        <f>VLOOKUP($A871,'Sheet1 - Table (1)'!$A$8:$AG$1186,COLUMN(P$7),FALSE)</f>
        <v>0</v>
      </c>
      <c r="Q871" s="80" t="b">
        <f>VLOOKUP($A871,'Sheet1 - Table (1)'!$A$8:$AG$1186,COLUMN(Q$7),FALSE)</f>
        <v>1</v>
      </c>
      <c r="R871" s="80">
        <f>VLOOKUP($A871,'Sheet1 - Table (1)'!$A$8:$AG$1186,COLUMN(R$7),FALSE)</f>
        <v>0</v>
      </c>
      <c r="S871" s="80">
        <f>VLOOKUP($A871,'Sheet1 - Table (1)'!$A$8:$AG$1186,COLUMN(S$7),FALSE)</f>
        <v>0</v>
      </c>
      <c r="T871" s="80">
        <f>VLOOKUP($A871,'Sheet1 - Table (1)'!$A$8:$AG$1186,COLUMN(T$7),FALSE)</f>
        <v>0</v>
      </c>
      <c r="U871" s="80" t="str">
        <f t="shared" si="162"/>
        <v>FR-NE</v>
      </c>
      <c r="V871" s="80" t="str">
        <f>VLOOKUP($A871,'Sheet1 - Table (1)'!$A$8:$AG$1186,COLUMN(V$7)+3,FALSE)</f>
        <v>LU - FCP - Parte 1</v>
      </c>
      <c r="W871" s="80" t="str">
        <f>VLOOKUP(A871,'Sheet1 - Table (1)'!$A$8:$AF$10075,MATCH($W$8,'Sheet1 - Table (1)'!$10:$10,0),FALSE)</f>
        <v>Détermination des Prix Quotidien</v>
      </c>
      <c r="X871" s="80">
        <f>VLOOKUP(A871,'Sheet1 - Table (1)'!$A$8:$AAB$10075,MATCH($X$8,'Sheet1 - Table (1)'!$10:$10,0),FALSE)</f>
        <v>0</v>
      </c>
      <c r="Y871" s="96" t="str">
        <f t="shared" si="176"/>
        <v>Fonds de placement</v>
      </c>
      <c r="AA871" s="96" t="s">
        <v>1823</v>
      </c>
      <c r="AB871" s="96" t="s">
        <v>2852</v>
      </c>
      <c r="AC871" s="214" t="s">
        <v>140</v>
      </c>
      <c r="AD871" s="214" t="s">
        <v>5104</v>
      </c>
      <c r="AE871" s="96" t="s">
        <v>5104</v>
      </c>
      <c r="AF871" s="246" t="s">
        <v>5104</v>
      </c>
      <c r="AG871" s="96" t="s">
        <v>79</v>
      </c>
      <c r="AI871" s="96" t="s">
        <v>79</v>
      </c>
      <c r="AJ871" s="96" t="s">
        <v>140</v>
      </c>
      <c r="AK871" s="96" t="s">
        <v>140</v>
      </c>
      <c r="AL871" s="96" t="s">
        <v>2481</v>
      </c>
      <c r="AM871" s="96" t="str">
        <f t="shared" si="175"/>
        <v>Obligations étrangères hedged</v>
      </c>
      <c r="AO871" s="96" t="s">
        <v>2852</v>
      </c>
      <c r="AP871" s="96" t="s">
        <v>75</v>
      </c>
      <c r="AQ871" s="96">
        <v>1.1499999999999999</v>
      </c>
      <c r="AR871" s="101">
        <v>0.02</v>
      </c>
      <c r="AS871" s="101">
        <f t="shared" si="174"/>
        <v>1.3900000000000001E-2</v>
      </c>
      <c r="AV871" s="101">
        <v>0.10199999999999999</v>
      </c>
      <c r="AW871" s="101">
        <v>0.89800000000000002</v>
      </c>
      <c r="AX871" s="101">
        <v>1</v>
      </c>
      <c r="BK871" s="101">
        <v>1</v>
      </c>
      <c r="BW871" s="101">
        <v>1</v>
      </c>
      <c r="BY871" s="101" t="s">
        <v>981</v>
      </c>
      <c r="BZ871" s="101" t="str">
        <f>IF(AJ871="Obligations",AP871&amp;" "&amp;AI871&amp;" "&amp;IF(AI871="High Yield",IF(AQ871&lt;2.5,"SHORT",IF(AQ871&gt;4,"LONG","MID")),IF(AQ871&lt;3.5,"SHORT",IF(AQ871&gt;8,"LONG","MID"))),"")</f>
        <v>Courbe EUR High Yield SHORT</v>
      </c>
      <c r="CA871" s="101" t="s">
        <v>4051</v>
      </c>
      <c r="CB871" s="101" t="s">
        <v>4298</v>
      </c>
      <c r="CC871" s="101" t="s">
        <v>4296</v>
      </c>
      <c r="CD871" s="42" t="s">
        <v>4374</v>
      </c>
      <c r="CE871" s="42" t="s">
        <v>4374</v>
      </c>
      <c r="CF871" s="42" t="str">
        <f>IFERROR(VLOOKUP(Funds[[#This Row],[Code ISIN]],[1]GLOBAL!$C$1:$L$27,10,FALSE)," ")</f>
        <v xml:space="preserve"> </v>
      </c>
      <c r="CG871" s="42" t="s">
        <v>4374</v>
      </c>
      <c r="CH871" s="42" t="s">
        <v>4374</v>
      </c>
      <c r="CI871" s="42" t="s">
        <v>4374</v>
      </c>
      <c r="CJ871" s="123">
        <v>43039</v>
      </c>
      <c r="CK871" s="96" t="s">
        <v>4581</v>
      </c>
      <c r="CL871" s="246" t="str">
        <f>VLOOKUP(Funds[[#This Row],[Code ISIN]],'Sheet1 - Table (1)'!$A$10:$AF$110017,MATCH("Funds Liquidity",'Sheet1 - Table (1)'!$10:$10,0),FALSE)</f>
        <v>Jour</v>
      </c>
      <c r="CO871" s="246" t="s">
        <v>79</v>
      </c>
    </row>
    <row r="872" spans="1:93">
      <c r="A872" s="80" t="s">
        <v>1715</v>
      </c>
      <c r="B872" s="305">
        <f>IF(ISERROR(VALUE(VLOOKUP($A872,'Sheet1 - Table (1)'!$A$8:$AG$1186,COLUMN(B$7),FALSE))),VLOOKUP(A872,TK_MANQUANTS,2,FALSE),IF(VALUE(VLOOKUP($A872,'Sheet1 - Table (1)'!$A$8:$AG$1186,COLUMN(B$7),FALSE))=0,VLOOKUP(A872,TK_MANQUANTS,2,FALSE),VALUE(VLOOKUP($A872,'Sheet1 - Table (1)'!$A$8:$AG$1186,COLUMN(B$7),FALSE))))</f>
        <v>20348293</v>
      </c>
      <c r="C872" s="80" t="str">
        <f>VLOOKUP($A872,'Sheet1 - Table (1)'!$A$8:$AG$1186,COLUMN(C$7),FALSE)</f>
        <v>EI Sturdza Strat Europe Qlty EUR Inst.</v>
      </c>
      <c r="D872" s="82">
        <f>VLOOKUP($A872,'Sheet1 - Table (1)'!$A$8:$AG$1186,COLUMN(D$7),FALSE)</f>
        <v>43830</v>
      </c>
      <c r="E872" s="124">
        <f>VLOOKUP($A872,'Sheet1 - Table (1)'!$A$8:$AG$1186,COLUMN(E$7),FALSE)</f>
        <v>1.17</v>
      </c>
      <c r="F872" s="80" t="b">
        <f>VLOOKUP($A872,'Sheet1 - Table (1)'!$A$8:$AG$1186,COLUMN(F$7),FALSE)</f>
        <v>1</v>
      </c>
      <c r="G872" s="80" t="str">
        <f>VLOOKUP($A872,'Sheet1 - Table (1)'!$A$8:$AG$1186,COLUMN(G$7),FALSE)</f>
        <v>Ireland</v>
      </c>
      <c r="H872" s="80" t="str">
        <f>VLOOKUP($A872,'Sheet1 - Table (1)'!$A$8:$AG$1186,COLUMN(H$7),FALSE)</f>
        <v>EUR</v>
      </c>
      <c r="I872" s="80" t="str">
        <f>VLOOKUP($A872,'Sheet1 - Table (1)'!$A$8:$AG$1186,COLUMN(I$7),FALSE)</f>
        <v>Fonds de placement</v>
      </c>
      <c r="J872" s="80" t="str">
        <f>VLOOKUP($A872,'Sheet1 - Table (1)'!$A$8:$AG$1186,COLUMN(J$7),FALSE)</f>
        <v>Actions</v>
      </c>
      <c r="K872" s="82">
        <f>VLOOKUP($A872,'Sheet1 - Table (1)'!$A$8:$AG$1186,COLUMN(K$7),FALSE)</f>
        <v>44255</v>
      </c>
      <c r="L872" s="80">
        <f>VLOOKUP($A872,'Sheet1 - Table (1)'!$A$8:$AG$1186,COLUMN(L$7),FALSE)</f>
        <v>556.52837969999996</v>
      </c>
      <c r="M872" s="80" t="str">
        <f>VLOOKUP($A872,'Sheet1 - Table (1)'!$A$8:$AG$1186,COLUMN(M$7),FALSE)</f>
        <v>Retained</v>
      </c>
      <c r="N872" s="80" t="b">
        <f>VLOOKUP($A872,'Sheet1 - Table (1)'!$A$8:$AG$1186,COLUMN(N$7),FALSE)</f>
        <v>1</v>
      </c>
      <c r="O872" s="80" t="b">
        <f>VLOOKUP($A872,'Sheet1 - Table (1)'!$A$8:$AG$1186,COLUMN(O$7),FALSE)</f>
        <v>1</v>
      </c>
      <c r="P872" s="80" t="b">
        <f>VLOOKUP($A872,'Sheet1 - Table (1)'!$A$8:$AG$1186,COLUMN(P$7),FALSE)</f>
        <v>1</v>
      </c>
      <c r="Q872" s="80" t="b">
        <f>VLOOKUP($A872,'Sheet1 - Table (1)'!$A$8:$AG$1186,COLUMN(Q$7),FALSE)</f>
        <v>1</v>
      </c>
      <c r="R872" s="80" t="b">
        <f>VLOOKUP($A872,'Sheet1 - Table (1)'!$A$8:$AG$1186,COLUMN(R$7),FALSE)</f>
        <v>1</v>
      </c>
      <c r="S872" s="80" t="b">
        <f>VLOOKUP($A872,'Sheet1 - Table (1)'!$A$8:$AG$1186,COLUMN(S$7),FALSE)</f>
        <v>1</v>
      </c>
      <c r="T872" s="80" t="b">
        <f>VLOOKUP($A872,'Sheet1 - Table (1)'!$A$8:$AG$1186,COLUMN(T$7),FALSE)</f>
        <v>1</v>
      </c>
      <c r="U872" s="80" t="str">
        <f t="shared" si="162"/>
        <v>BE-FR-IT-NE-SP-GE-UK</v>
      </c>
      <c r="V872" s="80" t="str">
        <f>VLOOKUP($A872,'Sheet1 - Table (1)'!$A$8:$AG$1186,COLUMN(V$7)+3,FALSE)</f>
        <v>OEIC</v>
      </c>
      <c r="W872" s="80" t="str">
        <f>VLOOKUP(A872,'Sheet1 - Table (1)'!$A$8:$AF$10075,MATCH($W$8,'Sheet1 - Table (1)'!$10:$10,0),FALSE)</f>
        <v>Détermination des Prix Quotidien</v>
      </c>
      <c r="X872" s="80">
        <f>VLOOKUP(A872,'Sheet1 - Table (1)'!$A$8:$AAB$10075,MATCH($X$8,'Sheet1 - Table (1)'!$10:$10,0),FALSE)</f>
        <v>0</v>
      </c>
      <c r="Y872" s="96" t="str">
        <f t="shared" si="176"/>
        <v>Fonds de placement</v>
      </c>
      <c r="AA872" s="96" t="s">
        <v>1823</v>
      </c>
      <c r="AB872" s="96" t="s">
        <v>2858</v>
      </c>
      <c r="AC872" s="214" t="s">
        <v>155</v>
      </c>
      <c r="AD872" s="214" t="s">
        <v>2858</v>
      </c>
      <c r="AE872" s="96" t="s">
        <v>2553</v>
      </c>
      <c r="AF872" s="246" t="s">
        <v>2858</v>
      </c>
      <c r="AG872" s="96" t="s">
        <v>2864</v>
      </c>
      <c r="AI872" s="96" t="s">
        <v>155</v>
      </c>
      <c r="AJ872" s="96" t="s">
        <v>155</v>
      </c>
      <c r="AK872" s="96" t="s">
        <v>155</v>
      </c>
      <c r="AL872" s="96" t="s">
        <v>2858</v>
      </c>
      <c r="AM872" s="96" t="str">
        <f t="shared" si="175"/>
        <v>Actions étrangères</v>
      </c>
      <c r="AO872" s="96" t="s">
        <v>2858</v>
      </c>
      <c r="AP872" s="96" t="s">
        <v>834</v>
      </c>
      <c r="AQ872" s="96" t="s">
        <v>70</v>
      </c>
      <c r="AR872" s="101" t="s">
        <v>70</v>
      </c>
      <c r="AS872" s="101" t="str">
        <f t="shared" si="174"/>
        <v/>
      </c>
      <c r="AY872" s="101">
        <v>1</v>
      </c>
      <c r="BK872" s="101">
        <v>1</v>
      </c>
      <c r="BY872" s="101" t="s">
        <v>1716</v>
      </c>
      <c r="CA872" s="101" t="s">
        <v>70</v>
      </c>
      <c r="CB872" s="101"/>
      <c r="CC872" s="101" t="s">
        <v>70</v>
      </c>
      <c r="CD872" s="42" t="s">
        <v>4374</v>
      </c>
      <c r="CE872" s="42" t="s">
        <v>4374</v>
      </c>
      <c r="CF872" s="42" t="str">
        <f>IFERROR(VLOOKUP(Funds[[#This Row],[Code ISIN]],[1]GLOBAL!$C$1:$L$27,10,FALSE)," ")</f>
        <v xml:space="preserve"> </v>
      </c>
      <c r="CG872" s="42" t="s">
        <v>4374</v>
      </c>
      <c r="CH872" s="42" t="s">
        <v>4374</v>
      </c>
      <c r="CI872" s="42" t="s">
        <v>4374</v>
      </c>
      <c r="CJ872" s="123">
        <v>42580</v>
      </c>
      <c r="CK872" s="96" t="s">
        <v>4374</v>
      </c>
      <c r="CL872" s="246" t="str">
        <f>VLOOKUP(Funds[[#This Row],[Code ISIN]],'Sheet1 - Table (1)'!$A$10:$AF$110017,MATCH("Funds Liquidity",'Sheet1 - Table (1)'!$10:$10,0),FALSE)</f>
        <v>Jour</v>
      </c>
    </row>
    <row r="873" spans="1:93">
      <c r="A873" s="80" t="s">
        <v>1734</v>
      </c>
      <c r="B873" s="305">
        <f>IF(ISERROR(VALUE(VLOOKUP($A873,'Sheet1 - Table (1)'!$A$8:$AG$1186,COLUMN(B$7),FALSE))),VLOOKUP(A873,TK_MANQUANTS,2,FALSE),IF(VALUE(VLOOKUP($A873,'Sheet1 - Table (1)'!$A$8:$AG$1186,COLUMN(B$7),FALSE))=0,VLOOKUP(A873,TK_MANQUANTS,2,FALSE),VALUE(VLOOKUP($A873,'Sheet1 - Table (1)'!$A$8:$AG$1186,COLUMN(B$7),FALSE))))</f>
        <v>10608402</v>
      </c>
      <c r="C873" s="80" t="str">
        <f>VLOOKUP($A873,'Sheet1 - Table (1)'!$A$8:$AG$1186,COLUMN(C$7),FALSE)</f>
        <v>iShares MSCI EM UCITS ETF USD (Acc)</v>
      </c>
      <c r="D873" s="82">
        <f>VLOOKUP($A873,'Sheet1 - Table (1)'!$A$8:$AG$1186,COLUMN(D$7),FALSE)</f>
        <v>43920</v>
      </c>
      <c r="E873" s="124">
        <f>VLOOKUP($A873,'Sheet1 - Table (1)'!$A$8:$AG$1186,COLUMN(E$7),FALSE)</f>
        <v>0.18</v>
      </c>
      <c r="F873" s="80" t="b">
        <f>VLOOKUP($A873,'Sheet1 - Table (1)'!$A$8:$AG$1186,COLUMN(F$7),FALSE)</f>
        <v>1</v>
      </c>
      <c r="G873" s="80" t="str">
        <f>VLOOKUP($A873,'Sheet1 - Table (1)'!$A$8:$AG$1186,COLUMN(G$7),FALSE)</f>
        <v>Ireland</v>
      </c>
      <c r="H873" s="80" t="str">
        <f>VLOOKUP($A873,'Sheet1 - Table (1)'!$A$8:$AG$1186,COLUMN(H$7),FALSE)</f>
        <v>USD</v>
      </c>
      <c r="I873" s="80" t="str">
        <f>VLOOKUP($A873,'Sheet1 - Table (1)'!$A$8:$AG$1186,COLUMN(I$7),FALSE)</f>
        <v>Exchange Traded Funds</v>
      </c>
      <c r="J873" s="80" t="str">
        <f>VLOOKUP($A873,'Sheet1 - Table (1)'!$A$8:$AG$1186,COLUMN(J$7),FALSE)</f>
        <v>Actions</v>
      </c>
      <c r="K873" s="82">
        <f>VLOOKUP($A873,'Sheet1 - Table (1)'!$A$8:$AG$1186,COLUMN(K$7),FALSE)</f>
        <v>44255</v>
      </c>
      <c r="L873" s="80">
        <f>VLOOKUP($A873,'Sheet1 - Table (1)'!$A$8:$AG$1186,COLUMN(L$7),FALSE)</f>
        <v>990.69157540000003</v>
      </c>
      <c r="M873" s="80" t="str">
        <f>VLOOKUP($A873,'Sheet1 - Table (1)'!$A$8:$AG$1186,COLUMN(M$7),FALSE)</f>
        <v>Retained</v>
      </c>
      <c r="N873" s="80">
        <f>VLOOKUP($A873,'Sheet1 - Table (1)'!$A$8:$AG$1186,COLUMN(N$7),FALSE)</f>
        <v>0</v>
      </c>
      <c r="O873" s="80" t="b">
        <f>VLOOKUP($A873,'Sheet1 - Table (1)'!$A$8:$AG$1186,COLUMN(O$7),FALSE)</f>
        <v>1</v>
      </c>
      <c r="P873" s="80" t="b">
        <f>VLOOKUP($A873,'Sheet1 - Table (1)'!$A$8:$AG$1186,COLUMN(P$7),FALSE)</f>
        <v>1</v>
      </c>
      <c r="Q873" s="80" t="b">
        <f>VLOOKUP($A873,'Sheet1 - Table (1)'!$A$8:$AG$1186,COLUMN(Q$7),FALSE)</f>
        <v>1</v>
      </c>
      <c r="R873" s="80" t="b">
        <f>VLOOKUP($A873,'Sheet1 - Table (1)'!$A$8:$AG$1186,COLUMN(R$7),FALSE)</f>
        <v>1</v>
      </c>
      <c r="S873" s="80" t="b">
        <f>VLOOKUP($A873,'Sheet1 - Table (1)'!$A$8:$AG$1186,COLUMN(S$7),FALSE)</f>
        <v>1</v>
      </c>
      <c r="T873" s="80" t="b">
        <f>VLOOKUP($A873,'Sheet1 - Table (1)'!$A$8:$AG$1186,COLUMN(T$7),FALSE)</f>
        <v>1</v>
      </c>
      <c r="U873" s="80" t="str">
        <f t="shared" si="162"/>
        <v>FR-IT-NE-SP-GE-UK</v>
      </c>
      <c r="V873" s="80" t="str">
        <f>VLOOKUP($A873,'Sheet1 - Table (1)'!$A$8:$AG$1186,COLUMN(V$7)+3,FALSE)</f>
        <v>ICVC</v>
      </c>
      <c r="W873" s="80" t="str">
        <f>VLOOKUP(A873,'Sheet1 - Table (1)'!$A$8:$AF$10075,MATCH($W$8,'Sheet1 - Table (1)'!$10:$10,0),FALSE)</f>
        <v>Détermination des Prix Quotidien</v>
      </c>
      <c r="X873" s="80" t="str">
        <f>VLOOKUP(A873,'Sheet1 - Table (1)'!$A$8:$AAB$10075,MATCH($X$8,'Sheet1 - Table (1)'!$10:$10,0),FALSE)</f>
        <v>Optimized</v>
      </c>
      <c r="Y873" s="96" t="str">
        <f t="shared" si="176"/>
        <v>ETF</v>
      </c>
      <c r="AA873" s="96" t="s">
        <v>1823</v>
      </c>
      <c r="AB873" s="96" t="s">
        <v>2858</v>
      </c>
      <c r="AC873" s="214" t="s">
        <v>155</v>
      </c>
      <c r="AD873" s="214" t="s">
        <v>2858</v>
      </c>
      <c r="AE873" s="96" t="s">
        <v>2858</v>
      </c>
      <c r="AF873" s="246" t="s">
        <v>2858</v>
      </c>
      <c r="AG873" s="96" t="s">
        <v>2864</v>
      </c>
      <c r="AI873" s="96" t="s">
        <v>155</v>
      </c>
      <c r="AJ873" s="96" t="s">
        <v>155</v>
      </c>
      <c r="AK873" s="96" t="s">
        <v>155</v>
      </c>
      <c r="AL873" s="96" t="s">
        <v>2858</v>
      </c>
      <c r="AM873" s="96" t="str">
        <f t="shared" si="175"/>
        <v>Actions étrangères</v>
      </c>
      <c r="AO873" s="96" t="s">
        <v>2858</v>
      </c>
      <c r="AP873" s="96" t="s">
        <v>5155</v>
      </c>
      <c r="AQ873" s="96" t="s">
        <v>70</v>
      </c>
      <c r="AR873" s="101" t="s">
        <v>70</v>
      </c>
      <c r="AS873" s="101" t="str">
        <f t="shared" si="174"/>
        <v/>
      </c>
      <c r="BI873" s="101">
        <v>1</v>
      </c>
      <c r="BR873" s="101">
        <v>1</v>
      </c>
      <c r="CA873" s="101" t="s">
        <v>70</v>
      </c>
      <c r="CB873" s="101"/>
      <c r="CC873" s="101" t="s">
        <v>70</v>
      </c>
      <c r="CD873" s="42" t="s">
        <v>4374</v>
      </c>
      <c r="CE873" s="42" t="s">
        <v>4374</v>
      </c>
      <c r="CF873" s="42" t="str">
        <f>IFERROR(VLOOKUP(Funds[[#This Row],[Code ISIN]],[1]GLOBAL!$C$1:$L$27,10,FALSE)," ")</f>
        <v xml:space="preserve"> </v>
      </c>
      <c r="CG873" s="42" t="s">
        <v>4374</v>
      </c>
      <c r="CH873" s="42" t="s">
        <v>4374</v>
      </c>
      <c r="CI873" s="42" t="s">
        <v>4374</v>
      </c>
      <c r="CJ873" s="123">
        <v>42682</v>
      </c>
      <c r="CK873" s="96" t="s">
        <v>4374</v>
      </c>
      <c r="CL873" s="246" t="str">
        <f>VLOOKUP(Funds[[#This Row],[Code ISIN]],'Sheet1 - Table (1)'!$A$10:$AF$110017,MATCH("Funds Liquidity",'Sheet1 - Table (1)'!$10:$10,0),FALSE)</f>
        <v>Jour</v>
      </c>
    </row>
    <row r="874" spans="1:93">
      <c r="A874" s="96" t="s">
        <v>3275</v>
      </c>
      <c r="B874" s="305">
        <f>IF(ISERROR(VALUE(VLOOKUP($A874,'Sheet1 - Table (1)'!$A$8:$AG$1186,COLUMN(B$7),FALSE))),VLOOKUP(A874,TK_MANQUANTS,2,FALSE),IF(VALUE(VLOOKUP($A874,'Sheet1 - Table (1)'!$A$8:$AG$1186,COLUMN(B$7),FALSE))=0,VLOOKUP(A874,TK_MANQUANTS,2,FALSE),VALUE(VLOOKUP($A874,'Sheet1 - Table (1)'!$A$8:$AG$1186,COLUMN(B$7),FALSE))))</f>
        <v>36414884</v>
      </c>
      <c r="C874" s="80" t="str">
        <f>VLOOKUP($A874,'Sheet1 - Table (1)'!$A$8:$AG$1186,COLUMN(C$7),FALSE)</f>
        <v>iShares $ Treasury Bd 1-3yr UCITS ETF USD Acc</v>
      </c>
      <c r="D874" s="82">
        <f>VLOOKUP($A874,'Sheet1 - Table (1)'!$A$8:$AG$1186,COLUMN(D$7),FALSE)</f>
        <v>43861</v>
      </c>
      <c r="E874" s="124">
        <f>VLOOKUP($A874,'Sheet1 - Table (1)'!$A$8:$AG$1186,COLUMN(E$7),FALSE)</f>
        <v>7.0000000000000007E-2</v>
      </c>
      <c r="F874" s="80" t="b">
        <f>VLOOKUP($A874,'Sheet1 - Table (1)'!$A$8:$AG$1186,COLUMN(F$7),FALSE)</f>
        <v>1</v>
      </c>
      <c r="G874" s="80" t="str">
        <f>VLOOKUP($A874,'Sheet1 - Table (1)'!$A$8:$AG$1186,COLUMN(G$7),FALSE)</f>
        <v>Ireland</v>
      </c>
      <c r="H874" s="80" t="str">
        <f>VLOOKUP($A874,'Sheet1 - Table (1)'!$A$8:$AG$1186,COLUMN(H$7),FALSE)</f>
        <v>USD</v>
      </c>
      <c r="I874" s="80" t="str">
        <f>VLOOKUP($A874,'Sheet1 - Table (1)'!$A$8:$AG$1186,COLUMN(I$7),FALSE)</f>
        <v>Exchange Traded Funds</v>
      </c>
      <c r="J874" s="80" t="str">
        <f>VLOOKUP($A874,'Sheet1 - Table (1)'!$A$8:$AG$1186,COLUMN(J$7),FALSE)</f>
        <v>Obligation</v>
      </c>
      <c r="K874" s="82">
        <f>VLOOKUP($A874,'Sheet1 - Table (1)'!$A$8:$AG$1186,COLUMN(K$7),FALSE)</f>
        <v>44255</v>
      </c>
      <c r="L874" s="80">
        <f>VLOOKUP($A874,'Sheet1 - Table (1)'!$A$8:$AG$1186,COLUMN(L$7),FALSE)</f>
        <v>6051.2932489000004</v>
      </c>
      <c r="M874" s="80" t="str">
        <f>VLOOKUP($A874,'Sheet1 - Table (1)'!$A$8:$AG$1186,COLUMN(M$7),FALSE)</f>
        <v>Retained</v>
      </c>
      <c r="N874" s="80">
        <f>VLOOKUP($A874,'Sheet1 - Table (1)'!$A$8:$AG$1186,COLUMN(N$7),FALSE)</f>
        <v>0</v>
      </c>
      <c r="O874" s="80" t="b">
        <f>VLOOKUP($A874,'Sheet1 - Table (1)'!$A$8:$AG$1186,COLUMN(O$7),FALSE)</f>
        <v>1</v>
      </c>
      <c r="P874" s="80" t="b">
        <f>VLOOKUP($A874,'Sheet1 - Table (1)'!$A$8:$AG$1186,COLUMN(P$7),FALSE)</f>
        <v>1</v>
      </c>
      <c r="Q874" s="80" t="b">
        <f>VLOOKUP($A874,'Sheet1 - Table (1)'!$A$8:$AG$1186,COLUMN(Q$7),FALSE)</f>
        <v>1</v>
      </c>
      <c r="R874" s="80" t="b">
        <f>VLOOKUP($A874,'Sheet1 - Table (1)'!$A$8:$AG$1186,COLUMN(R$7),FALSE)</f>
        <v>1</v>
      </c>
      <c r="S874" s="80" t="b">
        <f>VLOOKUP($A874,'Sheet1 - Table (1)'!$A$8:$AG$1186,COLUMN(S$7),FALSE)</f>
        <v>1</v>
      </c>
      <c r="T874" s="80" t="b">
        <f>VLOOKUP($A874,'Sheet1 - Table (1)'!$A$8:$AG$1186,COLUMN(T$7),FALSE)</f>
        <v>1</v>
      </c>
      <c r="U874" s="80" t="str">
        <f t="shared" si="162"/>
        <v>FR-IT-NE-SP-GE-UK</v>
      </c>
      <c r="V874" s="80" t="str">
        <f>VLOOKUP($A874,'Sheet1 - Table (1)'!$A$8:$AG$1186,COLUMN(V$7)+3,FALSE)</f>
        <v>ICVC</v>
      </c>
      <c r="W874" s="80" t="str">
        <f>VLOOKUP(A874,'Sheet1 - Table (1)'!$A$8:$AF$10075,MATCH($W$8,'Sheet1 - Table (1)'!$10:$10,0),FALSE)</f>
        <v>Détermination des Prix Quotidien</v>
      </c>
      <c r="X874" s="80" t="str">
        <f>VLOOKUP(A874,'Sheet1 - Table (1)'!$A$8:$AAB$10075,MATCH($X$8,'Sheet1 - Table (1)'!$10:$10,0),FALSE)</f>
        <v>Optimized</v>
      </c>
      <c r="Y874" s="96" t="str">
        <f t="shared" si="176"/>
        <v>ETF</v>
      </c>
      <c r="AA874" s="96" t="s">
        <v>1823</v>
      </c>
      <c r="AB874" s="96" t="s">
        <v>2481</v>
      </c>
      <c r="AC874" s="214" t="s">
        <v>140</v>
      </c>
      <c r="AD874" s="214" t="s">
        <v>2481</v>
      </c>
      <c r="AE874" s="96" t="s">
        <v>2481</v>
      </c>
      <c r="AF874" s="246" t="s">
        <v>2546</v>
      </c>
      <c r="AG874" s="96" t="s">
        <v>2857</v>
      </c>
      <c r="AI874" s="96" t="s">
        <v>785</v>
      </c>
      <c r="AJ874" s="96" t="s">
        <v>140</v>
      </c>
      <c r="AK874" s="96" t="s">
        <v>140</v>
      </c>
      <c r="AL874" s="96" t="s">
        <v>2481</v>
      </c>
      <c r="AM874" s="96" t="str">
        <f t="shared" si="175"/>
        <v>Obligations étrangères</v>
      </c>
      <c r="AO874" s="96" t="s">
        <v>2481</v>
      </c>
      <c r="AP874" s="96" t="s">
        <v>86</v>
      </c>
      <c r="AQ874" s="96">
        <v>1.94</v>
      </c>
      <c r="AR874" s="101">
        <v>1.61E-2</v>
      </c>
      <c r="AS874" s="101">
        <f t="shared" si="174"/>
        <v>1.54E-2</v>
      </c>
      <c r="AT874" s="101">
        <v>1</v>
      </c>
      <c r="BB874" s="101">
        <v>1</v>
      </c>
      <c r="BN874" s="101">
        <v>1</v>
      </c>
      <c r="BV874" s="101">
        <v>1</v>
      </c>
      <c r="BW874" s="101">
        <v>0</v>
      </c>
      <c r="BY874" s="101" t="s">
        <v>1437</v>
      </c>
      <c r="BZ874" s="101" t="str">
        <f>IF(AJ874="Obligations",AP874&amp;" "&amp;AI874&amp;" "&amp;IF(AI874="High Yield",IF(AQ874&lt;2.5,"SHORT",IF(AQ874&gt;4,"LONG","MID")),IF(AQ874&lt;3.5,"SHORT",IF(AQ874&gt;8,"LONG","MID"))),"")</f>
        <v>Courbe USD Gouvernements SHORT</v>
      </c>
      <c r="CA874" s="101" t="s">
        <v>70</v>
      </c>
      <c r="CB874" s="101"/>
      <c r="CC874" s="101" t="s">
        <v>70</v>
      </c>
      <c r="CD874" s="42" t="s">
        <v>4374</v>
      </c>
      <c r="CE874" s="42" t="s">
        <v>4374</v>
      </c>
      <c r="CF874" s="42" t="str">
        <f>IFERROR(VLOOKUP(Funds[[#This Row],[Code ISIN]],[1]GLOBAL!$C$1:$L$27,10,FALSE)," ")</f>
        <v xml:space="preserve"> </v>
      </c>
      <c r="CG874" s="42" t="s">
        <v>4374</v>
      </c>
      <c r="CH874" s="42" t="s">
        <v>4374</v>
      </c>
      <c r="CI874" s="42" t="s">
        <v>4374</v>
      </c>
      <c r="CJ874" s="123">
        <v>43039</v>
      </c>
      <c r="CK874" s="96" t="s">
        <v>4374</v>
      </c>
      <c r="CL874" s="246" t="str">
        <f>VLOOKUP(Funds[[#This Row],[Code ISIN]],'Sheet1 - Table (1)'!$A$10:$AF$110017,MATCH("Funds Liquidity",'Sheet1 - Table (1)'!$10:$10,0),FALSE)</f>
        <v>Jour</v>
      </c>
    </row>
    <row r="875" spans="1:93">
      <c r="A875" s="96" t="s">
        <v>901</v>
      </c>
      <c r="B875" s="305">
        <f>IF(ISERROR(VALUE(VLOOKUP($A875,'Sheet1 - Table (1)'!$A$8:$AG$1186,COLUMN(B$7),FALSE))),VLOOKUP(A875,TK_MANQUANTS,2,FALSE),IF(VALUE(VLOOKUP($A875,'Sheet1 - Table (1)'!$A$8:$AG$1186,COLUMN(B$7),FALSE))=0,VLOOKUP(A875,TK_MANQUANTS,2,FALSE),VALUE(VLOOKUP($A875,'Sheet1 - Table (1)'!$A$8:$AG$1186,COLUMN(B$7),FALSE))))</f>
        <v>10200789</v>
      </c>
      <c r="C875" s="80" t="str">
        <f>VLOOKUP($A875,'Sheet1 - Table (1)'!$A$8:$AG$1186,COLUMN(C$7),FALSE)</f>
        <v>iShares $ Treasury Bond 1-3yr UCITS ETF USD Acc B</v>
      </c>
      <c r="D875" s="82">
        <f>VLOOKUP($A875,'Sheet1 - Table (1)'!$A$8:$AG$1186,COLUMN(D$7),FALSE)</f>
        <v>44092</v>
      </c>
      <c r="E875" s="124">
        <f>VLOOKUP($A875,'Sheet1 - Table (1)'!$A$8:$AG$1186,COLUMN(E$7),FALSE)</f>
        <v>7.0000000000000007E-2</v>
      </c>
      <c r="F875" s="80" t="b">
        <f>VLOOKUP($A875,'Sheet1 - Table (1)'!$A$8:$AG$1186,COLUMN(F$7),FALSE)</f>
        <v>1</v>
      </c>
      <c r="G875" s="80" t="str">
        <f>VLOOKUP($A875,'Sheet1 - Table (1)'!$A$8:$AG$1186,COLUMN(G$7),FALSE)</f>
        <v>Ireland</v>
      </c>
      <c r="H875" s="80" t="str">
        <f>VLOOKUP($A875,'Sheet1 - Table (1)'!$A$8:$AG$1186,COLUMN(H$7),FALSE)</f>
        <v>USD</v>
      </c>
      <c r="I875" s="80" t="str">
        <f>VLOOKUP($A875,'Sheet1 - Table (1)'!$A$8:$AG$1186,COLUMN(I$7),FALSE)</f>
        <v>Exchange Traded Funds</v>
      </c>
      <c r="J875" s="80" t="str">
        <f>VLOOKUP($A875,'Sheet1 - Table (1)'!$A$8:$AG$1186,COLUMN(J$7),FALSE)</f>
        <v>Obligation</v>
      </c>
      <c r="K875" s="82">
        <f>VLOOKUP($A875,'Sheet1 - Table (1)'!$A$8:$AG$1186,COLUMN(K$7),FALSE)</f>
        <v>44255</v>
      </c>
      <c r="L875" s="80">
        <f>VLOOKUP($A875,'Sheet1 - Table (1)'!$A$8:$AG$1186,COLUMN(L$7),FALSE)</f>
        <v>252.4958901</v>
      </c>
      <c r="M875" s="80" t="str">
        <f>VLOOKUP($A875,'Sheet1 - Table (1)'!$A$8:$AG$1186,COLUMN(M$7),FALSE)</f>
        <v>Retained</v>
      </c>
      <c r="N875" s="80">
        <f>VLOOKUP($A875,'Sheet1 - Table (1)'!$A$8:$AG$1186,COLUMN(N$7),FALSE)</f>
        <v>0</v>
      </c>
      <c r="O875" s="80" t="b">
        <f>VLOOKUP($A875,'Sheet1 - Table (1)'!$A$8:$AG$1186,COLUMN(O$7),FALSE)</f>
        <v>1</v>
      </c>
      <c r="P875" s="80" t="b">
        <f>VLOOKUP($A875,'Sheet1 - Table (1)'!$A$8:$AG$1186,COLUMN(P$7),FALSE)</f>
        <v>1</v>
      </c>
      <c r="Q875" s="80" t="b">
        <f>VLOOKUP($A875,'Sheet1 - Table (1)'!$A$8:$AG$1186,COLUMN(Q$7),FALSE)</f>
        <v>1</v>
      </c>
      <c r="R875" s="80" t="b">
        <f>VLOOKUP($A875,'Sheet1 - Table (1)'!$A$8:$AG$1186,COLUMN(R$7),FALSE)</f>
        <v>1</v>
      </c>
      <c r="S875" s="80" t="b">
        <f>VLOOKUP($A875,'Sheet1 - Table (1)'!$A$8:$AG$1186,COLUMN(S$7),FALSE)</f>
        <v>1</v>
      </c>
      <c r="T875" s="80" t="b">
        <f>VLOOKUP($A875,'Sheet1 - Table (1)'!$A$8:$AG$1186,COLUMN(T$7),FALSE)</f>
        <v>1</v>
      </c>
      <c r="U875" s="80" t="str">
        <f t="shared" si="162"/>
        <v>FR-IT-NE-SP-GE-UK</v>
      </c>
      <c r="V875" s="80" t="str">
        <f>VLOOKUP($A875,'Sheet1 - Table (1)'!$A$8:$AG$1186,COLUMN(V$7)+3,FALSE)</f>
        <v>ICVC</v>
      </c>
      <c r="W875" s="80" t="str">
        <f>VLOOKUP(A875,'Sheet1 - Table (1)'!$A$8:$AF$10075,MATCH($W$8,'Sheet1 - Table (1)'!$10:$10,0),FALSE)</f>
        <v>Détermination des Prix Quotidien</v>
      </c>
      <c r="X875" s="80" t="str">
        <f>VLOOKUP(A875,'Sheet1 - Table (1)'!$A$8:$AAB$10075,MATCH($X$8,'Sheet1 - Table (1)'!$10:$10,0),FALSE)</f>
        <v>Optimized</v>
      </c>
      <c r="Y875" s="96" t="str">
        <f t="shared" si="176"/>
        <v>ETF</v>
      </c>
      <c r="AA875" s="96" t="s">
        <v>1823</v>
      </c>
      <c r="AB875" s="96" t="s">
        <v>2481</v>
      </c>
      <c r="AC875" s="214" t="s">
        <v>140</v>
      </c>
      <c r="AD875" s="214" t="s">
        <v>2481</v>
      </c>
      <c r="AE875" s="96" t="s">
        <v>2481</v>
      </c>
      <c r="AF875" s="246" t="s">
        <v>2546</v>
      </c>
      <c r="AG875" s="96" t="s">
        <v>2857</v>
      </c>
      <c r="AI875" s="96" t="s">
        <v>785</v>
      </c>
      <c r="AJ875" s="96" t="s">
        <v>140</v>
      </c>
      <c r="AK875" s="96" t="s">
        <v>140</v>
      </c>
      <c r="AL875" s="96" t="s">
        <v>2481</v>
      </c>
      <c r="AM875" s="96" t="str">
        <f t="shared" si="175"/>
        <v>Obligations étrangères</v>
      </c>
      <c r="AO875" s="96" t="s">
        <v>2481</v>
      </c>
      <c r="AP875" s="96" t="s">
        <v>86</v>
      </c>
      <c r="AQ875" s="96">
        <v>1.94</v>
      </c>
      <c r="AR875" s="101">
        <v>1.61E-2</v>
      </c>
      <c r="AS875" s="101">
        <f t="shared" si="174"/>
        <v>1.54E-2</v>
      </c>
      <c r="AT875" s="101">
        <v>1</v>
      </c>
      <c r="BB875" s="101">
        <v>1</v>
      </c>
      <c r="BN875" s="101">
        <v>1</v>
      </c>
      <c r="BV875" s="101">
        <v>1</v>
      </c>
      <c r="BW875" s="101">
        <v>0</v>
      </c>
      <c r="BY875" s="101" t="s">
        <v>1437</v>
      </c>
      <c r="BZ875" s="101" t="str">
        <f>IF(AJ875="Obligations",AP875&amp;" "&amp;AI875&amp;" "&amp;IF(AI875="High Yield",IF(AQ875&lt;2.5,"SHORT",IF(AQ875&gt;4,"LONG","MID")),IF(AQ875&lt;3.5,"SHORT",IF(AQ875&gt;8,"LONG","MID"))),"")</f>
        <v>Courbe USD Gouvernements SHORT</v>
      </c>
      <c r="CA875" s="101" t="s">
        <v>4050</v>
      </c>
      <c r="CB875" s="122" t="s">
        <v>3714</v>
      </c>
      <c r="CC875" s="101" t="s">
        <v>3975</v>
      </c>
      <c r="CD875" s="42" t="s">
        <v>4374</v>
      </c>
      <c r="CE875" s="42" t="s">
        <v>4374</v>
      </c>
      <c r="CF875" s="42" t="str">
        <f>IFERROR(VLOOKUP(Funds[[#This Row],[Code ISIN]],[1]GLOBAL!$C$1:$L$27,10,FALSE)," ")</f>
        <v xml:space="preserve"> </v>
      </c>
      <c r="CG875" s="42" t="s">
        <v>4374</v>
      </c>
      <c r="CH875" s="42" t="s">
        <v>4374</v>
      </c>
      <c r="CI875" s="42" t="s">
        <v>4374</v>
      </c>
      <c r="CJ875" s="123"/>
      <c r="CK875" s="96" t="s">
        <v>4374</v>
      </c>
      <c r="CL875" s="246" t="str">
        <f>VLOOKUP(Funds[[#This Row],[Code ISIN]],'Sheet1 - Table (1)'!$A$10:$AF$110017,MATCH("Funds Liquidity",'Sheet1 - Table (1)'!$10:$10,0),FALSE)</f>
        <v>Jour</v>
      </c>
      <c r="CN875" s="246" t="s">
        <v>140</v>
      </c>
    </row>
    <row r="876" spans="1:93">
      <c r="A876" s="96" t="s">
        <v>1076</v>
      </c>
      <c r="B876" s="305">
        <f>IF(ISERROR(VALUE(VLOOKUP($A876,'Sheet1 - Table (1)'!$A$8:$AG$1186,COLUMN(B$7),FALSE))),VLOOKUP(A876,TK_MANQUANTS,2,FALSE),IF(VALUE(VLOOKUP($A876,'Sheet1 - Table (1)'!$A$8:$AG$1186,COLUMN(B$7),FALSE))=0,VLOOKUP(A876,TK_MANQUANTS,2,FALSE),VALUE(VLOOKUP($A876,'Sheet1 - Table (1)'!$A$8:$AG$1186,COLUMN(B$7),FALSE))))</f>
        <v>14547692</v>
      </c>
      <c r="C876" s="80" t="str">
        <f>VLOOKUP($A876,'Sheet1 - Table (1)'!$A$8:$AG$1186,COLUMN(C$7),FALSE)</f>
        <v>UBS ETFBloombergBrcls US1-3Yr TrsBd UCIETF(USD)A-d</v>
      </c>
      <c r="D876" s="82">
        <f>VLOOKUP($A876,'Sheet1 - Table (1)'!$A$8:$AG$1186,COLUMN(D$7),FALSE)</f>
        <v>43830</v>
      </c>
      <c r="E876" s="124">
        <f>VLOOKUP($A876,'Sheet1 - Table (1)'!$A$8:$AG$1186,COLUMN(E$7),FALSE)</f>
        <v>0.12</v>
      </c>
      <c r="F876" s="80" t="b">
        <f>VLOOKUP($A876,'Sheet1 - Table (1)'!$A$8:$AG$1186,COLUMN(F$7),FALSE)</f>
        <v>1</v>
      </c>
      <c r="G876" s="80" t="str">
        <f>VLOOKUP($A876,'Sheet1 - Table (1)'!$A$8:$AG$1186,COLUMN(G$7),FALSE)</f>
        <v>Luxembourg</v>
      </c>
      <c r="H876" s="80" t="str">
        <f>VLOOKUP($A876,'Sheet1 - Table (1)'!$A$8:$AG$1186,COLUMN(H$7),FALSE)</f>
        <v>USD</v>
      </c>
      <c r="I876" s="80" t="str">
        <f>VLOOKUP($A876,'Sheet1 - Table (1)'!$A$8:$AG$1186,COLUMN(I$7),FALSE)</f>
        <v>Exchange Traded Funds</v>
      </c>
      <c r="J876" s="80" t="str">
        <f>VLOOKUP($A876,'Sheet1 - Table (1)'!$A$8:$AG$1186,COLUMN(J$7),FALSE)</f>
        <v>Obligation</v>
      </c>
      <c r="K876" s="82">
        <f>VLOOKUP($A876,'Sheet1 - Table (1)'!$A$8:$AG$1186,COLUMN(K$7),FALSE)</f>
        <v>44255</v>
      </c>
      <c r="L876" s="80">
        <f>VLOOKUP($A876,'Sheet1 - Table (1)'!$A$8:$AG$1186,COLUMN(L$7),FALSE)</f>
        <v>80.7543747</v>
      </c>
      <c r="M876" s="80" t="str">
        <f>VLOOKUP($A876,'Sheet1 - Table (1)'!$A$8:$AG$1186,COLUMN(M$7),FALSE)</f>
        <v>Paid</v>
      </c>
      <c r="N876" s="80">
        <f>VLOOKUP($A876,'Sheet1 - Table (1)'!$A$8:$AG$1186,COLUMN(N$7),FALSE)</f>
        <v>0</v>
      </c>
      <c r="O876" s="80" t="b">
        <f>VLOOKUP($A876,'Sheet1 - Table (1)'!$A$8:$AG$1186,COLUMN(O$7),FALSE)</f>
        <v>1</v>
      </c>
      <c r="P876" s="80" t="b">
        <f>VLOOKUP($A876,'Sheet1 - Table (1)'!$A$8:$AG$1186,COLUMN(P$7),FALSE)</f>
        <v>1</v>
      </c>
      <c r="Q876" s="80" t="b">
        <f>VLOOKUP($A876,'Sheet1 - Table (1)'!$A$8:$AG$1186,COLUMN(Q$7),FALSE)</f>
        <v>1</v>
      </c>
      <c r="R876" s="80" t="b">
        <f>VLOOKUP($A876,'Sheet1 - Table (1)'!$A$8:$AG$1186,COLUMN(R$7),FALSE)</f>
        <v>1</v>
      </c>
      <c r="S876" s="80" t="b">
        <f>VLOOKUP($A876,'Sheet1 - Table (1)'!$A$8:$AG$1186,COLUMN(S$7),FALSE)</f>
        <v>1</v>
      </c>
      <c r="T876" s="80" t="b">
        <f>VLOOKUP($A876,'Sheet1 - Table (1)'!$A$8:$AG$1186,COLUMN(T$7),FALSE)</f>
        <v>1</v>
      </c>
      <c r="U876" s="80" t="str">
        <f t="shared" si="162"/>
        <v>FR-IT-NE-SP-GE-UK</v>
      </c>
      <c r="V876" s="80" t="str">
        <f>VLOOKUP($A876,'Sheet1 - Table (1)'!$A$8:$AG$1186,COLUMN(V$7)+3,FALSE)</f>
        <v>LU - SICAV - Parte 1</v>
      </c>
      <c r="W876" s="80" t="str">
        <f>VLOOKUP(A876,'Sheet1 - Table (1)'!$A$8:$AF$10075,MATCH($W$8,'Sheet1 - Table (1)'!$10:$10,0),FALSE)</f>
        <v>Détermination des Prix Quotidien</v>
      </c>
      <c r="X876" s="80" t="str">
        <f>VLOOKUP(A876,'Sheet1 - Table (1)'!$A$8:$AAB$10075,MATCH($X$8,'Sheet1 - Table (1)'!$10:$10,0),FALSE)</f>
        <v>Full</v>
      </c>
      <c r="Y876" s="96" t="str">
        <f t="shared" si="176"/>
        <v>ETF</v>
      </c>
      <c r="AA876" s="96" t="s">
        <v>1823</v>
      </c>
      <c r="AB876" s="96" t="s">
        <v>2481</v>
      </c>
      <c r="AC876" s="214" t="s">
        <v>140</v>
      </c>
      <c r="AD876" s="214" t="s">
        <v>2481</v>
      </c>
      <c r="AE876" s="96" t="s">
        <v>2481</v>
      </c>
      <c r="AF876" s="246" t="s">
        <v>2546</v>
      </c>
      <c r="AI876" s="96" t="s">
        <v>785</v>
      </c>
      <c r="AJ876" s="96" t="s">
        <v>140</v>
      </c>
      <c r="AK876" s="96" t="s">
        <v>140</v>
      </c>
      <c r="AL876" s="96" t="s">
        <v>2481</v>
      </c>
      <c r="AM876" s="96" t="str">
        <f t="shared" si="175"/>
        <v>Obligations étrangères</v>
      </c>
      <c r="AO876" s="96" t="s">
        <v>2481</v>
      </c>
      <c r="AP876" s="96" t="s">
        <v>86</v>
      </c>
      <c r="AQ876" s="96">
        <v>1.87</v>
      </c>
      <c r="AR876" s="101">
        <v>1.1900000000000001E-2</v>
      </c>
      <c r="AS876" s="101">
        <f t="shared" si="174"/>
        <v>1.0700000000000001E-2</v>
      </c>
      <c r="AT876" s="101">
        <v>1</v>
      </c>
      <c r="BB876" s="101">
        <v>1</v>
      </c>
      <c r="BN876" s="101">
        <v>1</v>
      </c>
      <c r="BV876" s="101">
        <v>1</v>
      </c>
      <c r="BY876" s="101" t="s">
        <v>1078</v>
      </c>
      <c r="BZ876" s="101" t="str">
        <f>IF(AJ876="Obligations",AP876&amp;" "&amp;AI876&amp;" "&amp;IF(AQ876&lt;3.5,"SHORT",IF(AQ876&gt;8,"LONG","MID")),"")</f>
        <v>Courbe USD Gouvernements SHORT</v>
      </c>
      <c r="CA876" s="101" t="s">
        <v>70</v>
      </c>
      <c r="CB876" s="101"/>
      <c r="CC876" s="101" t="s">
        <v>70</v>
      </c>
      <c r="CD876" s="42" t="s">
        <v>4374</v>
      </c>
      <c r="CE876" s="42" t="s">
        <v>4374</v>
      </c>
      <c r="CF876" s="42" t="str">
        <f>IFERROR(VLOOKUP(Funds[[#This Row],[Code ISIN]],[1]GLOBAL!$C$1:$L$27,10,FALSE)," ")</f>
        <v xml:space="preserve"> </v>
      </c>
      <c r="CG876" s="42" t="s">
        <v>4374</v>
      </c>
      <c r="CH876" s="42" t="s">
        <v>4374</v>
      </c>
      <c r="CI876" s="42" t="s">
        <v>4374</v>
      </c>
      <c r="CJ876" s="123">
        <v>42734</v>
      </c>
      <c r="CK876" s="96" t="s">
        <v>4374</v>
      </c>
      <c r="CL876" s="246" t="str">
        <f>VLOOKUP(Funds[[#This Row],[Code ISIN]],'Sheet1 - Table (1)'!$A$10:$AF$110017,MATCH("Funds Liquidity",'Sheet1 - Table (1)'!$10:$10,0),FALSE)</f>
        <v>Jour</v>
      </c>
    </row>
    <row r="877" spans="1:93">
      <c r="A877" s="96" t="s">
        <v>1175</v>
      </c>
      <c r="B877" s="305">
        <f>IF(ISERROR(VALUE(VLOOKUP($A877,'Sheet1 - Table (1)'!$A$8:$AG$1186,COLUMN(B$7),FALSE))),VLOOKUP(A877,TK_MANQUANTS,2,FALSE),IF(VALUE(VLOOKUP($A877,'Sheet1 - Table (1)'!$A$8:$AG$1186,COLUMN(B$7),FALSE))=0,VLOOKUP(A877,TK_MANQUANTS,2,FALSE),VALUE(VLOOKUP($A877,'Sheet1 - Table (1)'!$A$8:$AG$1186,COLUMN(B$7),FALSE))))</f>
        <v>11602868</v>
      </c>
      <c r="C877" s="80" t="str">
        <f>VLOOKUP($A877,'Sheet1 - Table (1)'!$A$8:$AG$1186,COLUMN(C$7),FALSE)</f>
        <v>UBS (CH) Inst Fd-Bonds CHF Ausland MediumTerm I-A2</v>
      </c>
      <c r="D877" s="82">
        <f>VLOOKUP($A877,'Sheet1 - Table (1)'!$A$8:$AG$1186,COLUMN(D$7),FALSE)</f>
        <v>44196</v>
      </c>
      <c r="E877" s="124">
        <f>VLOOKUP($A877,'Sheet1 - Table (1)'!$A$8:$AG$1186,COLUMN(E$7),FALSE)</f>
        <v>0.25</v>
      </c>
      <c r="F877" s="80">
        <f>VLOOKUP($A877,'Sheet1 - Table (1)'!$A$8:$AG$1186,COLUMN(F$7),FALSE)</f>
        <v>0</v>
      </c>
      <c r="G877" s="80" t="str">
        <f>VLOOKUP($A877,'Sheet1 - Table (1)'!$A$8:$AG$1186,COLUMN(G$7),FALSE)</f>
        <v>Switzerland</v>
      </c>
      <c r="H877" s="80" t="str">
        <f>VLOOKUP($A877,'Sheet1 - Table (1)'!$A$8:$AG$1186,COLUMN(H$7),FALSE)</f>
        <v>CHF</v>
      </c>
      <c r="I877" s="80" t="str">
        <f>VLOOKUP($A877,'Sheet1 - Table (1)'!$A$8:$AG$1186,COLUMN(I$7),FALSE)</f>
        <v>Fonds de placement</v>
      </c>
      <c r="J877" s="80" t="str">
        <f>VLOOKUP($A877,'Sheet1 - Table (1)'!$A$8:$AG$1186,COLUMN(J$7),FALSE)</f>
        <v>Obligation</v>
      </c>
      <c r="K877" s="82">
        <f>VLOOKUP($A877,'Sheet1 - Table (1)'!$A$8:$AG$1186,COLUMN(K$7),FALSE)</f>
        <v>44255</v>
      </c>
      <c r="L877" s="80">
        <f>VLOOKUP($A877,'Sheet1 - Table (1)'!$A$8:$AG$1186,COLUMN(L$7),FALSE)</f>
        <v>153.460376</v>
      </c>
      <c r="M877" s="80" t="str">
        <f>VLOOKUP($A877,'Sheet1 - Table (1)'!$A$8:$AG$1186,COLUMN(M$7),FALSE)</f>
        <v>Retained</v>
      </c>
      <c r="N877" s="80">
        <f>VLOOKUP($A877,'Sheet1 - Table (1)'!$A$8:$AG$1186,COLUMN(N$7),FALSE)</f>
        <v>0</v>
      </c>
      <c r="O877" s="80">
        <f>VLOOKUP($A877,'Sheet1 - Table (1)'!$A$8:$AG$1186,COLUMN(O$7),FALSE)</f>
        <v>0</v>
      </c>
      <c r="P877" s="80">
        <f>VLOOKUP($A877,'Sheet1 - Table (1)'!$A$8:$AG$1186,COLUMN(P$7),FALSE)</f>
        <v>0</v>
      </c>
      <c r="Q877" s="80">
        <f>VLOOKUP($A877,'Sheet1 - Table (1)'!$A$8:$AG$1186,COLUMN(Q$7),FALSE)</f>
        <v>0</v>
      </c>
      <c r="R877" s="80">
        <f>VLOOKUP($A877,'Sheet1 - Table (1)'!$A$8:$AG$1186,COLUMN(R$7),FALSE)</f>
        <v>0</v>
      </c>
      <c r="S877" s="80">
        <f>VLOOKUP($A877,'Sheet1 - Table (1)'!$A$8:$AG$1186,COLUMN(S$7),FALSE)</f>
        <v>0</v>
      </c>
      <c r="T877" s="80">
        <f>VLOOKUP($A877,'Sheet1 - Table (1)'!$A$8:$AG$1186,COLUMN(T$7),FALSE)</f>
        <v>0</v>
      </c>
      <c r="U877" s="80" t="str">
        <f t="shared" si="162"/>
        <v/>
      </c>
      <c r="V877" s="80" t="str">
        <f>VLOOKUP($A877,'Sheet1 - Table (1)'!$A$8:$AG$1186,COLUMN(V$7)+3,FALSE)</f>
        <v>CH - Uebrige Fds tradit. Anl.</v>
      </c>
      <c r="W877" s="80" t="str">
        <f>VLOOKUP(A877,'Sheet1 - Table (1)'!$A$8:$AF$10075,MATCH($W$8,'Sheet1 - Table (1)'!$10:$10,0),FALSE)</f>
        <v>Détermination des Prix Quotidien</v>
      </c>
      <c r="X877" s="80">
        <f>VLOOKUP(A877,'Sheet1 - Table (1)'!$A$8:$AAB$10075,MATCH($X$8,'Sheet1 - Table (1)'!$10:$10,0),FALSE)</f>
        <v>0</v>
      </c>
      <c r="Y877" s="96" t="str">
        <f t="shared" si="176"/>
        <v>Fonds de placement</v>
      </c>
      <c r="AA877" s="96" t="s">
        <v>1823</v>
      </c>
      <c r="AB877" s="96" t="s">
        <v>2064</v>
      </c>
      <c r="AC877" s="214" t="s">
        <v>140</v>
      </c>
      <c r="AD877" s="214" t="s">
        <v>2064</v>
      </c>
      <c r="AE877" s="96" t="s">
        <v>2481</v>
      </c>
      <c r="AF877" s="246" t="s">
        <v>2481</v>
      </c>
      <c r="AI877" s="96" t="s">
        <v>381</v>
      </c>
      <c r="AJ877" s="96" t="s">
        <v>140</v>
      </c>
      <c r="AK877" s="96" t="s">
        <v>140</v>
      </c>
      <c r="AL877" s="96" t="s">
        <v>2064</v>
      </c>
      <c r="AM877" s="96" t="str">
        <f t="shared" si="175"/>
        <v>Obligations CHF</v>
      </c>
      <c r="AO877" s="96" t="s">
        <v>2064</v>
      </c>
      <c r="AP877" s="96" t="s">
        <v>786</v>
      </c>
      <c r="AQ877" s="96">
        <v>2.85</v>
      </c>
      <c r="AR877" s="101">
        <v>-3.5999999999999999E-3</v>
      </c>
      <c r="AS877" s="101">
        <f t="shared" si="174"/>
        <v>-6.0999999999999995E-3</v>
      </c>
      <c r="AT877" s="101">
        <v>0.51600000000000001</v>
      </c>
      <c r="AU877" s="101">
        <v>0.34699999999999998</v>
      </c>
      <c r="AV877" s="101">
        <v>0.13100000000000001</v>
      </c>
      <c r="AX877" s="101">
        <v>1</v>
      </c>
      <c r="BJ877" s="101">
        <v>1</v>
      </c>
      <c r="BV877" s="101">
        <v>0.2621</v>
      </c>
      <c r="BW877" s="101">
        <v>0.7379</v>
      </c>
      <c r="BY877" s="101" t="s">
        <v>78</v>
      </c>
      <c r="BZ877" s="101" t="str">
        <f>IF(AJ877="Obligations",AP877&amp;" "&amp;AI877&amp;" "&amp;IF(AI877="High Yield",IF(AQ877&lt;2.5,"SHORT",IF(AQ877&gt;4,"LONG","MID")),IF(AQ877&lt;3.5,"SHORT",IF(AQ877&gt;8,"LONG","MID"))),"")</f>
        <v>Courbe CHF Aggregate SHORT</v>
      </c>
      <c r="CA877" s="101" t="s">
        <v>70</v>
      </c>
      <c r="CB877" s="101"/>
      <c r="CC877" s="101" t="s">
        <v>70</v>
      </c>
      <c r="CD877" s="42" t="s">
        <v>4374</v>
      </c>
      <c r="CE877" s="42" t="s">
        <v>4374</v>
      </c>
      <c r="CF877" s="42" t="str">
        <f>IFERROR(VLOOKUP(Funds[[#This Row],[Code ISIN]],[1]GLOBAL!$C$1:$L$27,10,FALSE)," ")</f>
        <v xml:space="preserve"> </v>
      </c>
      <c r="CG877" s="42" t="s">
        <v>4374</v>
      </c>
      <c r="CH877" s="42" t="s">
        <v>4374</v>
      </c>
      <c r="CI877" s="42" t="s">
        <v>4374</v>
      </c>
      <c r="CJ877" s="123">
        <v>42734</v>
      </c>
      <c r="CK877" s="96" t="s">
        <v>4374</v>
      </c>
      <c r="CL877" s="246" t="str">
        <f>VLOOKUP(Funds[[#This Row],[Code ISIN]],'Sheet1 - Table (1)'!$A$10:$AF$110017,MATCH("Funds Liquidity",'Sheet1 - Table (1)'!$10:$10,0),FALSE)</f>
        <v>Jour</v>
      </c>
    </row>
    <row r="878" spans="1:93">
      <c r="A878" s="96" t="s">
        <v>3379</v>
      </c>
      <c r="B878" s="305">
        <f>IF(ISERROR(VALUE(VLOOKUP($A878,'Sheet1 - Table (1)'!$A$8:$AG$1186,COLUMN(B$7),FALSE))),VLOOKUP(A878,TK_MANQUANTS,2,FALSE),IF(VALUE(VLOOKUP($A878,'Sheet1 - Table (1)'!$A$8:$AG$1186,COLUMN(B$7),FALSE))=0,VLOOKUP(A878,TK_MANQUANTS,2,FALSE),VALUE(VLOOKUP($A878,'Sheet1 - Table (1)'!$A$8:$AG$1186,COLUMN(B$7),FALSE))))</f>
        <v>4734413</v>
      </c>
      <c r="C878" s="80" t="str">
        <f>VLOOKUP($A878,'Sheet1 - Table (1)'!$A$8:$AG$1186,COLUMN(C$7),FALSE)</f>
        <v>UBS (Lux) Bond Fund - AUD Q-acc</v>
      </c>
      <c r="D878" s="82">
        <f>VLOOKUP($A878,'Sheet1 - Table (1)'!$A$8:$AG$1186,COLUMN(D$7),FALSE)</f>
        <v>43958</v>
      </c>
      <c r="E878" s="124">
        <f>VLOOKUP($A878,'Sheet1 - Table (1)'!$A$8:$AG$1186,COLUMN(E$7),FALSE)</f>
        <v>0.5</v>
      </c>
      <c r="F878" s="80" t="b">
        <f>VLOOKUP($A878,'Sheet1 - Table (1)'!$A$8:$AG$1186,COLUMN(F$7),FALSE)</f>
        <v>1</v>
      </c>
      <c r="G878" s="80" t="str">
        <f>VLOOKUP($A878,'Sheet1 - Table (1)'!$A$8:$AG$1186,COLUMN(G$7),FALSE)</f>
        <v>Luxembourg</v>
      </c>
      <c r="H878" s="80" t="str">
        <f>VLOOKUP($A878,'Sheet1 - Table (1)'!$A$8:$AG$1186,COLUMN(H$7),FALSE)</f>
        <v>AUD</v>
      </c>
      <c r="I878" s="80" t="str">
        <f>VLOOKUP($A878,'Sheet1 - Table (1)'!$A$8:$AG$1186,COLUMN(I$7),FALSE)</f>
        <v>Fonds de placement</v>
      </c>
      <c r="J878" s="80" t="str">
        <f>VLOOKUP($A878,'Sheet1 - Table (1)'!$A$8:$AG$1186,COLUMN(J$7),FALSE)</f>
        <v>Obligation</v>
      </c>
      <c r="K878" s="82">
        <f>VLOOKUP($A878,'Sheet1 - Table (1)'!$A$8:$AG$1186,COLUMN(K$7),FALSE)</f>
        <v>44255</v>
      </c>
      <c r="L878" s="80">
        <f>VLOOKUP($A878,'Sheet1 - Table (1)'!$A$8:$AG$1186,COLUMN(L$7),FALSE)</f>
        <v>268.20640589999999</v>
      </c>
      <c r="M878" s="80" t="str">
        <f>VLOOKUP($A878,'Sheet1 - Table (1)'!$A$8:$AG$1186,COLUMN(M$7),FALSE)</f>
        <v>Retained</v>
      </c>
      <c r="N878" s="80">
        <f>VLOOKUP($A878,'Sheet1 - Table (1)'!$A$8:$AG$1186,COLUMN(N$7),FALSE)</f>
        <v>0</v>
      </c>
      <c r="O878" s="80" t="b">
        <f>VLOOKUP($A878,'Sheet1 - Table (1)'!$A$8:$AG$1186,COLUMN(O$7),FALSE)</f>
        <v>1</v>
      </c>
      <c r="P878" s="80" t="b">
        <f>VLOOKUP($A878,'Sheet1 - Table (1)'!$A$8:$AG$1186,COLUMN(P$7),FALSE)</f>
        <v>1</v>
      </c>
      <c r="Q878" s="80" t="b">
        <f>VLOOKUP($A878,'Sheet1 - Table (1)'!$A$8:$AG$1186,COLUMN(Q$7),FALSE)</f>
        <v>1</v>
      </c>
      <c r="R878" s="80" t="b">
        <f>VLOOKUP($A878,'Sheet1 - Table (1)'!$A$8:$AG$1186,COLUMN(R$7),FALSE)</f>
        <v>1</v>
      </c>
      <c r="S878" s="80" t="b">
        <f>VLOOKUP($A878,'Sheet1 - Table (1)'!$A$8:$AG$1186,COLUMN(S$7),FALSE)</f>
        <v>1</v>
      </c>
      <c r="T878" s="80">
        <f>VLOOKUP($A878,'Sheet1 - Table (1)'!$A$8:$AG$1186,COLUMN(T$7),FALSE)</f>
        <v>0</v>
      </c>
      <c r="U878" s="80" t="str">
        <f t="shared" si="162"/>
        <v>FR-IT-NE-SP-GE</v>
      </c>
      <c r="V878" s="80" t="str">
        <f>VLOOKUP($A878,'Sheet1 - Table (1)'!$A$8:$AG$1186,COLUMN(V$7)+3,FALSE)</f>
        <v>LU - FCP - Parte 1</v>
      </c>
      <c r="W878" s="80" t="str">
        <f>VLOOKUP(A878,'Sheet1 - Table (1)'!$A$8:$AF$10075,MATCH($W$8,'Sheet1 - Table (1)'!$10:$10,0),FALSE)</f>
        <v>Détermination des Prix Quotidien</v>
      </c>
      <c r="X878" s="80">
        <f>VLOOKUP(A878,'Sheet1 - Table (1)'!$A$8:$AAB$10075,MATCH($X$8,'Sheet1 - Table (1)'!$10:$10,0),FALSE)</f>
        <v>0</v>
      </c>
      <c r="Y878" s="96" t="str">
        <f t="shared" si="176"/>
        <v>Fonds de placement</v>
      </c>
      <c r="AA878" s="96" t="s">
        <v>1823</v>
      </c>
      <c r="AB878" s="96" t="s">
        <v>2481</v>
      </c>
      <c r="AC878" s="214" t="s">
        <v>140</v>
      </c>
      <c r="AD878" s="214" t="s">
        <v>2481</v>
      </c>
      <c r="AE878" s="96" t="s">
        <v>2481</v>
      </c>
      <c r="AF878" s="246" t="s">
        <v>2481</v>
      </c>
      <c r="AG878" s="96" t="s">
        <v>2857</v>
      </c>
      <c r="AI878" s="96" t="s">
        <v>381</v>
      </c>
      <c r="AJ878" s="96" t="s">
        <v>140</v>
      </c>
      <c r="AK878" s="96" t="s">
        <v>140</v>
      </c>
      <c r="AL878" s="96" t="s">
        <v>2481</v>
      </c>
      <c r="AM878" s="96" t="str">
        <f t="shared" si="175"/>
        <v>Obligations étrangères</v>
      </c>
      <c r="AO878" s="96" t="s">
        <v>2481</v>
      </c>
      <c r="AP878" s="96" t="s">
        <v>115</v>
      </c>
      <c r="AQ878" s="96">
        <v>5.37</v>
      </c>
      <c r="AR878" s="101">
        <v>1.8700000000000001E-2</v>
      </c>
      <c r="AS878" s="101">
        <f t="shared" si="174"/>
        <v>1.37E-2</v>
      </c>
      <c r="AT878" s="101">
        <v>0.83099999999999996</v>
      </c>
      <c r="AU878" s="101">
        <v>8.2000000000000003E-2</v>
      </c>
      <c r="AV878" s="101">
        <v>8.1000000000000003E-2</v>
      </c>
      <c r="AW878" s="101">
        <v>6.0000000000000001E-3</v>
      </c>
      <c r="BD878" s="101">
        <v>1</v>
      </c>
      <c r="BQ878" s="101">
        <v>1</v>
      </c>
      <c r="BV878" s="101">
        <v>0.58299999999999996</v>
      </c>
      <c r="BW878" s="101">
        <v>0.41699999999999998</v>
      </c>
      <c r="BY878" s="96" t="s">
        <v>1244</v>
      </c>
      <c r="BZ878" s="101" t="str">
        <f>IF(AJ878="Obligations",AP878&amp;" "&amp;AI878&amp;" "&amp;IF(AQ878&lt;3.5,"SHORT",IF(AQ878&gt;8,"LONG","MID")),"")</f>
        <v>Courbe AUD Aggregate MID</v>
      </c>
      <c r="CA878" s="101" t="s">
        <v>4051</v>
      </c>
      <c r="CB878" s="101" t="s">
        <v>3870</v>
      </c>
      <c r="CC878" s="101" t="s">
        <v>4030</v>
      </c>
      <c r="CD878" s="42" t="s">
        <v>4374</v>
      </c>
      <c r="CE878" s="42" t="s">
        <v>4374</v>
      </c>
      <c r="CF878" s="42" t="str">
        <f>IFERROR(VLOOKUP(Funds[[#This Row],[Code ISIN]],[1]GLOBAL!$C$1:$L$27,10,FALSE)," ")</f>
        <v xml:space="preserve"> </v>
      </c>
      <c r="CG878" s="42" t="s">
        <v>4374</v>
      </c>
      <c r="CH878" s="42" t="s">
        <v>4374</v>
      </c>
      <c r="CI878" s="42" t="s">
        <v>4374</v>
      </c>
      <c r="CJ878" s="123">
        <v>42825</v>
      </c>
      <c r="CK878" s="96" t="s">
        <v>4374</v>
      </c>
      <c r="CL878" s="246" t="str">
        <f>VLOOKUP(Funds[[#This Row],[Code ISIN]],'Sheet1 - Table (1)'!$A$10:$AF$110017,MATCH("Funds Liquidity",'Sheet1 - Table (1)'!$10:$10,0),FALSE)</f>
        <v>Jour</v>
      </c>
    </row>
    <row r="879" spans="1:93">
      <c r="A879" s="96" t="s">
        <v>1038</v>
      </c>
      <c r="B879" s="305">
        <f>IF(ISERROR(VALUE(VLOOKUP($A879,'Sheet1 - Table (1)'!$A$8:$AG$1186,COLUMN(B$7),FALSE))),VLOOKUP(A879,TK_MANQUANTS,2,FALSE),IF(VALUE(VLOOKUP($A879,'Sheet1 - Table (1)'!$A$8:$AG$1186,COLUMN(B$7),FALSE))=0,VLOOKUP(A879,TK_MANQUANTS,2,FALSE),VALUE(VLOOKUP($A879,'Sheet1 - Table (1)'!$A$8:$AG$1186,COLUMN(B$7),FALSE))))</f>
        <v>608421</v>
      </c>
      <c r="C879" s="80" t="str">
        <f>VLOOKUP($A879,'Sheet1 - Table (1)'!$A$8:$AG$1186,COLUMN(C$7),FALSE)</f>
        <v>UBS (Lux) Bond Fund - AUD P-acc</v>
      </c>
      <c r="D879" s="82">
        <f>VLOOKUP($A879,'Sheet1 - Table (1)'!$A$8:$AG$1186,COLUMN(D$7),FALSE)</f>
        <v>43958</v>
      </c>
      <c r="E879" s="124">
        <f>VLOOKUP($A879,'Sheet1 - Table (1)'!$A$8:$AG$1186,COLUMN(E$7),FALSE)</f>
        <v>0.86</v>
      </c>
      <c r="F879" s="80" t="b">
        <f>VLOOKUP($A879,'Sheet1 - Table (1)'!$A$8:$AG$1186,COLUMN(F$7),FALSE)</f>
        <v>1</v>
      </c>
      <c r="G879" s="80" t="str">
        <f>VLOOKUP($A879,'Sheet1 - Table (1)'!$A$8:$AG$1186,COLUMN(G$7),FALSE)</f>
        <v>Luxembourg</v>
      </c>
      <c r="H879" s="80" t="str">
        <f>VLOOKUP($A879,'Sheet1 - Table (1)'!$A$8:$AG$1186,COLUMN(H$7),FALSE)</f>
        <v>AUD</v>
      </c>
      <c r="I879" s="80" t="str">
        <f>VLOOKUP($A879,'Sheet1 - Table (1)'!$A$8:$AG$1186,COLUMN(I$7),FALSE)</f>
        <v>Fonds de placement</v>
      </c>
      <c r="J879" s="80" t="str">
        <f>VLOOKUP($A879,'Sheet1 - Table (1)'!$A$8:$AG$1186,COLUMN(J$7),FALSE)</f>
        <v>Obligation</v>
      </c>
      <c r="K879" s="82">
        <f>VLOOKUP($A879,'Sheet1 - Table (1)'!$A$8:$AG$1186,COLUMN(K$7),FALSE)</f>
        <v>44255</v>
      </c>
      <c r="L879" s="80">
        <f>VLOOKUP($A879,'Sheet1 - Table (1)'!$A$8:$AG$1186,COLUMN(L$7),FALSE)</f>
        <v>268.20640589999999</v>
      </c>
      <c r="M879" s="80" t="str">
        <f>VLOOKUP($A879,'Sheet1 - Table (1)'!$A$8:$AG$1186,COLUMN(M$7),FALSE)</f>
        <v>Retained</v>
      </c>
      <c r="N879" s="80">
        <f>VLOOKUP($A879,'Sheet1 - Table (1)'!$A$8:$AG$1186,COLUMN(N$7),FALSE)</f>
        <v>0</v>
      </c>
      <c r="O879" s="80" t="b">
        <f>VLOOKUP($A879,'Sheet1 - Table (1)'!$A$8:$AG$1186,COLUMN(O$7),FALSE)</f>
        <v>1</v>
      </c>
      <c r="P879" s="80" t="b">
        <f>VLOOKUP($A879,'Sheet1 - Table (1)'!$A$8:$AG$1186,COLUMN(P$7),FALSE)</f>
        <v>1</v>
      </c>
      <c r="Q879" s="80" t="b">
        <f>VLOOKUP($A879,'Sheet1 - Table (1)'!$A$8:$AG$1186,COLUMN(Q$7),FALSE)</f>
        <v>1</v>
      </c>
      <c r="R879" s="80" t="b">
        <f>VLOOKUP($A879,'Sheet1 - Table (1)'!$A$8:$AG$1186,COLUMN(R$7),FALSE)</f>
        <v>1</v>
      </c>
      <c r="S879" s="80" t="b">
        <f>VLOOKUP($A879,'Sheet1 - Table (1)'!$A$8:$AG$1186,COLUMN(S$7),FALSE)</f>
        <v>1</v>
      </c>
      <c r="T879" s="80">
        <f>VLOOKUP($A879,'Sheet1 - Table (1)'!$A$8:$AG$1186,COLUMN(T$7),FALSE)</f>
        <v>0</v>
      </c>
      <c r="U879" s="80" t="str">
        <f t="shared" si="162"/>
        <v>FR-IT-NE-SP-GE</v>
      </c>
      <c r="V879" s="80" t="str">
        <f>VLOOKUP($A879,'Sheet1 - Table (1)'!$A$8:$AG$1186,COLUMN(V$7)+3,FALSE)</f>
        <v>LU - FCP - Parte 1</v>
      </c>
      <c r="W879" s="80" t="str">
        <f>VLOOKUP(A879,'Sheet1 - Table (1)'!$A$8:$AF$10075,MATCH($W$8,'Sheet1 - Table (1)'!$10:$10,0),FALSE)</f>
        <v>Détermination des Prix Quotidien</v>
      </c>
      <c r="X879" s="80">
        <f>VLOOKUP(A879,'Sheet1 - Table (1)'!$A$8:$AAB$10075,MATCH($X$8,'Sheet1 - Table (1)'!$10:$10,0),FALSE)</f>
        <v>0</v>
      </c>
      <c r="Y879" s="96" t="str">
        <f t="shared" si="176"/>
        <v>Fonds de placement</v>
      </c>
      <c r="AA879" s="96" t="s">
        <v>1823</v>
      </c>
      <c r="AB879" s="96" t="s">
        <v>2481</v>
      </c>
      <c r="AC879" s="214" t="s">
        <v>140</v>
      </c>
      <c r="AD879" s="214" t="s">
        <v>2481</v>
      </c>
      <c r="AE879" s="96" t="s">
        <v>2481</v>
      </c>
      <c r="AF879" s="246" t="s">
        <v>2481</v>
      </c>
      <c r="AG879" s="96" t="s">
        <v>2857</v>
      </c>
      <c r="AI879" s="96" t="s">
        <v>381</v>
      </c>
      <c r="AJ879" s="96" t="s">
        <v>140</v>
      </c>
      <c r="AK879" s="96" t="s">
        <v>140</v>
      </c>
      <c r="AL879" s="96" t="s">
        <v>2481</v>
      </c>
      <c r="AM879" s="96" t="str">
        <f t="shared" si="175"/>
        <v>Obligations étrangères</v>
      </c>
      <c r="AO879" s="96" t="s">
        <v>2481</v>
      </c>
      <c r="AP879" s="96" t="s">
        <v>115</v>
      </c>
      <c r="AQ879" s="96">
        <v>5.37</v>
      </c>
      <c r="AR879" s="101">
        <v>1.8700000000000001E-2</v>
      </c>
      <c r="AS879" s="101">
        <f t="shared" si="174"/>
        <v>1.0100000000000001E-2</v>
      </c>
      <c r="AT879" s="101">
        <v>0.83099999999999996</v>
      </c>
      <c r="AU879" s="101">
        <v>8.2000000000000003E-2</v>
      </c>
      <c r="AV879" s="101">
        <v>8.1000000000000003E-2</v>
      </c>
      <c r="AW879" s="101">
        <v>6.0000000000000001E-3</v>
      </c>
      <c r="BD879" s="101">
        <v>1</v>
      </c>
      <c r="BQ879" s="101">
        <v>1</v>
      </c>
      <c r="BV879" s="101">
        <v>0.58299999999999996</v>
      </c>
      <c r="BW879" s="101">
        <v>0.41699999999999998</v>
      </c>
      <c r="BY879" s="96" t="s">
        <v>1244</v>
      </c>
      <c r="BZ879" s="101" t="str">
        <f>IF(AJ879="Obligations",AP879&amp;" "&amp;AI879&amp;" "&amp;IF(AQ879&lt;3.5,"SHORT",IF(AQ879&gt;8,"LONG","MID")),"")</f>
        <v>Courbe AUD Aggregate MID</v>
      </c>
      <c r="CA879" s="101" t="s">
        <v>70</v>
      </c>
      <c r="CB879" s="101"/>
      <c r="CC879" s="101" t="s">
        <v>70</v>
      </c>
      <c r="CD879" s="42" t="s">
        <v>4374</v>
      </c>
      <c r="CE879" s="42" t="s">
        <v>4374</v>
      </c>
      <c r="CF879" s="42" t="str">
        <f>IFERROR(VLOOKUP(Funds[[#This Row],[Code ISIN]],[1]GLOBAL!$C$1:$L$27,10,FALSE)," ")</f>
        <v xml:space="preserve"> </v>
      </c>
      <c r="CG879" s="42" t="s">
        <v>4374</v>
      </c>
      <c r="CH879" s="42" t="s">
        <v>4374</v>
      </c>
      <c r="CI879" s="42" t="s">
        <v>4374</v>
      </c>
      <c r="CJ879" s="123">
        <v>42825</v>
      </c>
      <c r="CK879" s="96" t="s">
        <v>4374</v>
      </c>
      <c r="CL879" s="246" t="str">
        <f>VLOOKUP(Funds[[#This Row],[Code ISIN]],'Sheet1 - Table (1)'!$A$10:$AF$110017,MATCH("Funds Liquidity",'Sheet1 - Table (1)'!$10:$10,0),FALSE)</f>
        <v>Jour</v>
      </c>
    </row>
    <row r="880" spans="1:93">
      <c r="A880" s="96" t="s">
        <v>896</v>
      </c>
      <c r="B880" s="305">
        <f>IF(ISERROR(VALUE(VLOOKUP($A880,'Sheet1 - Table (1)'!$A$8:$AG$1186,COLUMN(B$7),FALSE))),VLOOKUP(A880,TK_MANQUANTS,2,FALSE),IF(VALUE(VLOOKUP($A880,'Sheet1 - Table (1)'!$A$8:$AG$1186,COLUMN(B$7),FALSE))=0,VLOOKUP(A880,TK_MANQUANTS,2,FALSE),VALUE(VLOOKUP($A880,'Sheet1 - Table (1)'!$A$8:$AG$1186,COLUMN(B$7),FALSE))))</f>
        <v>22078865</v>
      </c>
      <c r="C880" s="80" t="str">
        <f>VLOOKUP($A880,'Sheet1 - Table (1)'!$A$8:$AG$1186,COLUMN(C$7),FALSE)</f>
        <v>AXA WF US Credit Short Duration IG I CHF H C</v>
      </c>
      <c r="D880" s="82">
        <f>VLOOKUP($A880,'Sheet1 - Table (1)'!$A$8:$AG$1186,COLUMN(D$7),FALSE)</f>
        <v>44074</v>
      </c>
      <c r="E880" s="124">
        <f>VLOOKUP($A880,'Sheet1 - Table (1)'!$A$8:$AG$1186,COLUMN(E$7),FALSE)</f>
        <v>0.42</v>
      </c>
      <c r="F880" s="80" t="b">
        <f>VLOOKUP($A880,'Sheet1 - Table (1)'!$A$8:$AG$1186,COLUMN(F$7),FALSE)</f>
        <v>1</v>
      </c>
      <c r="G880" s="80" t="str">
        <f>VLOOKUP($A880,'Sheet1 - Table (1)'!$A$8:$AG$1186,COLUMN(G$7),FALSE)</f>
        <v>Luxembourg</v>
      </c>
      <c r="H880" s="80" t="str">
        <f>VLOOKUP($A880,'Sheet1 - Table (1)'!$A$8:$AG$1186,COLUMN(H$7),FALSE)</f>
        <v>CHF</v>
      </c>
      <c r="I880" s="80" t="str">
        <f>VLOOKUP($A880,'Sheet1 - Table (1)'!$A$8:$AG$1186,COLUMN(I$7),FALSE)</f>
        <v>Fonds de placement</v>
      </c>
      <c r="J880" s="80" t="str">
        <f>VLOOKUP($A880,'Sheet1 - Table (1)'!$A$8:$AG$1186,COLUMN(J$7),FALSE)</f>
        <v>Obligation</v>
      </c>
      <c r="K880" s="82">
        <f>VLOOKUP($A880,'Sheet1 - Table (1)'!$A$8:$AG$1186,COLUMN(K$7),FALSE)</f>
        <v>44255</v>
      </c>
      <c r="L880" s="80">
        <f>VLOOKUP($A880,'Sheet1 - Table (1)'!$A$8:$AG$1186,COLUMN(L$7),FALSE)</f>
        <v>246.46985340000001</v>
      </c>
      <c r="M880" s="80" t="str">
        <f>VLOOKUP($A880,'Sheet1 - Table (1)'!$A$8:$AG$1186,COLUMN(M$7),FALSE)</f>
        <v>Retained</v>
      </c>
      <c r="N880" s="80">
        <f>VLOOKUP($A880,'Sheet1 - Table (1)'!$A$8:$AG$1186,COLUMN(N$7),FALSE)</f>
        <v>0</v>
      </c>
      <c r="O880" s="80">
        <f>VLOOKUP($A880,'Sheet1 - Table (1)'!$A$8:$AG$1186,COLUMN(O$7),FALSE)</f>
        <v>0</v>
      </c>
      <c r="P880" s="80">
        <f>VLOOKUP($A880,'Sheet1 - Table (1)'!$A$8:$AG$1186,COLUMN(P$7),FALSE)</f>
        <v>0</v>
      </c>
      <c r="Q880" s="80">
        <f>VLOOKUP($A880,'Sheet1 - Table (1)'!$A$8:$AG$1186,COLUMN(Q$7),FALSE)</f>
        <v>0</v>
      </c>
      <c r="R880" s="80">
        <f>VLOOKUP($A880,'Sheet1 - Table (1)'!$A$8:$AG$1186,COLUMN(R$7),FALSE)</f>
        <v>0</v>
      </c>
      <c r="S880" s="80" t="b">
        <f>VLOOKUP($A880,'Sheet1 - Table (1)'!$A$8:$AG$1186,COLUMN(S$7),FALSE)</f>
        <v>1</v>
      </c>
      <c r="T880" s="80" t="b">
        <f>VLOOKUP($A880,'Sheet1 - Table (1)'!$A$8:$AG$1186,COLUMN(T$7),FALSE)</f>
        <v>1</v>
      </c>
      <c r="U880" s="80" t="str">
        <f t="shared" si="162"/>
        <v>GE-UK</v>
      </c>
      <c r="V880" s="80" t="str">
        <f>VLOOKUP($A880,'Sheet1 - Table (1)'!$A$8:$AG$1186,COLUMN(V$7)+3,FALSE)</f>
        <v>LU - SICAV - Parte 1</v>
      </c>
      <c r="W880" s="80" t="str">
        <f>VLOOKUP(A880,'Sheet1 - Table (1)'!$A$8:$AF$10075,MATCH($W$8,'Sheet1 - Table (1)'!$10:$10,0),FALSE)</f>
        <v>Détermination des Prix Quotidien</v>
      </c>
      <c r="X880" s="80">
        <f>VLOOKUP(A880,'Sheet1 - Table (1)'!$A$8:$AAB$10075,MATCH($X$8,'Sheet1 - Table (1)'!$10:$10,0),FALSE)</f>
        <v>0</v>
      </c>
      <c r="Y880" s="96" t="str">
        <f t="shared" si="176"/>
        <v>Fonds de placement</v>
      </c>
      <c r="AA880" s="96" t="s">
        <v>1823</v>
      </c>
      <c r="AB880" s="96" t="s">
        <v>2481</v>
      </c>
      <c r="AC880" s="214" t="s">
        <v>140</v>
      </c>
      <c r="AD880" s="214" t="s">
        <v>2481</v>
      </c>
      <c r="AE880" s="96" t="s">
        <v>2481</v>
      </c>
      <c r="AF880" s="246" t="s">
        <v>2546</v>
      </c>
      <c r="AI880" s="96" t="s">
        <v>380</v>
      </c>
      <c r="AJ880" s="96" t="s">
        <v>140</v>
      </c>
      <c r="AK880" s="96" t="s">
        <v>140</v>
      </c>
      <c r="AL880" s="96" t="s">
        <v>2481</v>
      </c>
      <c r="AM880" s="96" t="str">
        <f t="shared" si="175"/>
        <v>Obligations étrangères hedged</v>
      </c>
      <c r="AO880" s="96" t="s">
        <v>2481</v>
      </c>
      <c r="AP880" s="96" t="s">
        <v>86</v>
      </c>
      <c r="AQ880" s="96">
        <v>1.81</v>
      </c>
      <c r="AR880" s="101">
        <v>2.2800000000000001E-2</v>
      </c>
      <c r="AS880" s="101">
        <f t="shared" si="174"/>
        <v>1.8600000000000002E-2</v>
      </c>
      <c r="AT880" s="101">
        <v>3.73E-2</v>
      </c>
      <c r="AU880" s="101">
        <v>0.16009999999999999</v>
      </c>
      <c r="AV880" s="101">
        <v>0.69650000000000001</v>
      </c>
      <c r="AW880" s="101">
        <v>0.1061</v>
      </c>
      <c r="AX880" s="101">
        <v>1</v>
      </c>
      <c r="BN880" s="101">
        <v>1</v>
      </c>
      <c r="BW880" s="101">
        <v>1</v>
      </c>
      <c r="BY880" s="101" t="s">
        <v>981</v>
      </c>
      <c r="BZ880" s="101" t="str">
        <f>IF(AJ880="Obligations",AP880&amp;" "&amp;AI880&amp;" "&amp;IF(AQ880&lt;3.5,"SHORT",IF(AQ880&gt;8,"LONG","MID")),"")</f>
        <v>Courbe USD Corporate SHORT</v>
      </c>
      <c r="CA880" s="101" t="s">
        <v>70</v>
      </c>
      <c r="CB880" s="101"/>
      <c r="CC880" s="101" t="s">
        <v>70</v>
      </c>
      <c r="CD880" s="42" t="s">
        <v>4374</v>
      </c>
      <c r="CE880" s="42" t="s">
        <v>4374</v>
      </c>
      <c r="CF880" s="42" t="str">
        <f>IFERROR(VLOOKUP(Funds[[#This Row],[Code ISIN]],[1]GLOBAL!$C$1:$L$27,10,FALSE)," ")</f>
        <v xml:space="preserve"> </v>
      </c>
      <c r="CG880" s="42" t="s">
        <v>4374</v>
      </c>
      <c r="CH880" s="42" t="s">
        <v>4374</v>
      </c>
      <c r="CI880" s="42" t="s">
        <v>4374</v>
      </c>
      <c r="CJ880" s="123">
        <v>43039</v>
      </c>
      <c r="CK880" s="96" t="s">
        <v>4374</v>
      </c>
      <c r="CL880" s="246" t="str">
        <f>VLOOKUP(Funds[[#This Row],[Code ISIN]],'Sheet1 - Table (1)'!$A$10:$AF$110017,MATCH("Funds Liquidity",'Sheet1 - Table (1)'!$10:$10,0),FALSE)</f>
        <v>Jour</v>
      </c>
    </row>
    <row r="881" spans="1:93">
      <c r="A881" s="80" t="s">
        <v>893</v>
      </c>
      <c r="B881" s="305">
        <f>IF(ISERROR(VALUE(VLOOKUP($A881,'Sheet1 - Table (1)'!$A$8:$AG$1186,COLUMN(B$7),FALSE))),VLOOKUP(A881,TK_MANQUANTS,2,FALSE),IF(VALUE(VLOOKUP($A881,'Sheet1 - Table (1)'!$A$8:$AG$1186,COLUMN(B$7),FALSE))=0,VLOOKUP(A881,TK_MANQUANTS,2,FALSE),VALUE(VLOOKUP($A881,'Sheet1 - Table (1)'!$A$8:$AG$1186,COLUMN(B$7),FALSE))))</f>
        <v>21162541</v>
      </c>
      <c r="C881" s="80" t="str">
        <f>VLOOKUP($A881,'Sheet1 - Table (1)'!$A$8:$AG$1186,COLUMN(C$7),FALSE)</f>
        <v>UBS (Lux) Bond S - ST USD Corp (USD)(CHFh) I-X-a</v>
      </c>
      <c r="D881" s="82">
        <f>VLOOKUP($A881,'Sheet1 - Table (1)'!$A$8:$AG$1186,COLUMN(D$7),FALSE)</f>
        <v>43830</v>
      </c>
      <c r="E881" s="124">
        <f>VLOOKUP($A881,'Sheet1 - Table (1)'!$A$8:$AG$1186,COLUMN(E$7),FALSE)</f>
        <v>0.02</v>
      </c>
      <c r="F881" s="80" t="b">
        <f>VLOOKUP($A881,'Sheet1 - Table (1)'!$A$8:$AG$1186,COLUMN(F$7),FALSE)</f>
        <v>1</v>
      </c>
      <c r="G881" s="80" t="str">
        <f>VLOOKUP($A881,'Sheet1 - Table (1)'!$A$8:$AG$1186,COLUMN(G$7),FALSE)</f>
        <v>Luxembourg</v>
      </c>
      <c r="H881" s="80" t="str">
        <f>VLOOKUP($A881,'Sheet1 - Table (1)'!$A$8:$AG$1186,COLUMN(H$7),FALSE)</f>
        <v>CHF</v>
      </c>
      <c r="I881" s="80" t="str">
        <f>VLOOKUP($A881,'Sheet1 - Table (1)'!$A$8:$AG$1186,COLUMN(I$7),FALSE)</f>
        <v>Fonds de placement</v>
      </c>
      <c r="J881" s="80" t="str">
        <f>VLOOKUP($A881,'Sheet1 - Table (1)'!$A$8:$AG$1186,COLUMN(J$7),FALSE)</f>
        <v>Obligation</v>
      </c>
      <c r="K881" s="82">
        <f>VLOOKUP($A881,'Sheet1 - Table (1)'!$A$8:$AG$1186,COLUMN(K$7),FALSE)</f>
        <v>44255</v>
      </c>
      <c r="L881" s="80">
        <f>VLOOKUP($A881,'Sheet1 - Table (1)'!$A$8:$AG$1186,COLUMN(L$7),FALSE)</f>
        <v>818.49553530000003</v>
      </c>
      <c r="M881" s="80" t="str">
        <f>VLOOKUP($A881,'Sheet1 - Table (1)'!$A$8:$AG$1186,COLUMN(M$7),FALSE)</f>
        <v>Retained</v>
      </c>
      <c r="N881" s="80">
        <f>VLOOKUP($A881,'Sheet1 - Table (1)'!$A$8:$AG$1186,COLUMN(N$7),FALSE)</f>
        <v>0</v>
      </c>
      <c r="O881" s="80">
        <f>VLOOKUP($A881,'Sheet1 - Table (1)'!$A$8:$AG$1186,COLUMN(O$7),FALSE)</f>
        <v>0</v>
      </c>
      <c r="P881" s="80">
        <f>VLOOKUP($A881,'Sheet1 - Table (1)'!$A$8:$AG$1186,COLUMN(P$7),FALSE)</f>
        <v>0</v>
      </c>
      <c r="Q881" s="80">
        <f>VLOOKUP($A881,'Sheet1 - Table (1)'!$A$8:$AG$1186,COLUMN(Q$7),FALSE)</f>
        <v>0</v>
      </c>
      <c r="R881" s="80">
        <f>VLOOKUP($A881,'Sheet1 - Table (1)'!$A$8:$AG$1186,COLUMN(R$7),FALSE)</f>
        <v>0</v>
      </c>
      <c r="S881" s="80" t="b">
        <f>VLOOKUP($A881,'Sheet1 - Table (1)'!$A$8:$AG$1186,COLUMN(S$7),FALSE)</f>
        <v>1</v>
      </c>
      <c r="T881" s="80" t="b">
        <f>VLOOKUP($A881,'Sheet1 - Table (1)'!$A$8:$AG$1186,COLUMN(T$7),FALSE)</f>
        <v>1</v>
      </c>
      <c r="U881" s="80" t="str">
        <f t="shared" ref="U881:U944" si="177">IF(N881=TRUE,UPPER(LEFT($N$8,2)),"")&amp;IF(O881=TRUE,IF(N881=TRUE,"-","")&amp;UPPER(LEFT($O$8,2)),"")&amp;IF(P881=TRUE,IF(OR(N881=TRUE,O881=TRUE),"-","")&amp;UPPER(LEFT($P$8,2)),"")&amp;IF(Q881=TRUE,IF(OR(N881=TRUE,O881=TRUE,P881=TRUE),"-","")&amp;UPPER(LEFT($Q$8,2)),"")&amp;IF(R881=TRUE,IF(OR(N881=TRUE,O881=TRUE,P881=TRUE,Q881=TRUE),"-","")&amp;UPPER(LEFT($R$8,2)),"")&amp;IF(S881=TRUE,IF(OR(N881=TRUE,O881=TRUE,P881=TRUE,Q881=TRUE,R881=TRUE),"-","")&amp;UPPER(LEFT($S$8,2)),"")&amp;IF(T881=TRUE,IF(OR(N881=TRUE,O881=TRUE,P881=TRUE,Q881=TRUE,R881=TRUE,S881=TRUE),"-","")&amp;UPPER(LEFT($T$8,2)),"")</f>
        <v>GE-UK</v>
      </c>
      <c r="V881" s="80" t="str">
        <f>VLOOKUP($A881,'Sheet1 - Table (1)'!$A$8:$AG$1186,COLUMN(V$7)+3,FALSE)</f>
        <v>LU - SICAV - Parte 1</v>
      </c>
      <c r="W881" s="80" t="str">
        <f>VLOOKUP(A881,'Sheet1 - Table (1)'!$A$8:$AF$10075,MATCH($W$8,'Sheet1 - Table (1)'!$10:$10,0),FALSE)</f>
        <v>Détermination des Prix Quotidien</v>
      </c>
      <c r="X881" s="80">
        <f>VLOOKUP(A881,'Sheet1 - Table (1)'!$A$8:$AAB$10075,MATCH($X$8,'Sheet1 - Table (1)'!$10:$10,0),FALSE)</f>
        <v>0</v>
      </c>
      <c r="Y881" s="96" t="str">
        <f t="shared" si="176"/>
        <v>Fonds de placement</v>
      </c>
      <c r="AA881" s="96" t="s">
        <v>1823</v>
      </c>
      <c r="AB881" s="96" t="s">
        <v>2481</v>
      </c>
      <c r="AC881" s="214" t="s">
        <v>140</v>
      </c>
      <c r="AD881" s="214" t="s">
        <v>2481</v>
      </c>
      <c r="AE881" s="96" t="s">
        <v>2481</v>
      </c>
      <c r="AF881" s="246" t="s">
        <v>2546</v>
      </c>
      <c r="AI881" s="96" t="s">
        <v>380</v>
      </c>
      <c r="AJ881" s="96" t="s">
        <v>140</v>
      </c>
      <c r="AK881" s="96" t="s">
        <v>140</v>
      </c>
      <c r="AL881" s="96" t="s">
        <v>2481</v>
      </c>
      <c r="AM881" s="96" t="str">
        <f t="shared" si="175"/>
        <v>Obligations étrangères hedged</v>
      </c>
      <c r="AO881" s="96" t="s">
        <v>2481</v>
      </c>
      <c r="AP881" s="96" t="s">
        <v>86</v>
      </c>
      <c r="AQ881" s="96">
        <v>1.8</v>
      </c>
      <c r="AR881" s="101">
        <v>2.3199999999999998E-2</v>
      </c>
      <c r="AS881" s="101">
        <f t="shared" si="174"/>
        <v>2.3E-2</v>
      </c>
      <c r="AT881" s="101">
        <v>0.185</v>
      </c>
      <c r="AU881" s="101">
        <v>0.38500000000000001</v>
      </c>
      <c r="AV881" s="101">
        <v>0.4</v>
      </c>
      <c r="AW881" s="101">
        <v>0.03</v>
      </c>
      <c r="AX881" s="101">
        <v>1</v>
      </c>
      <c r="BN881" s="101">
        <v>1</v>
      </c>
      <c r="BW881" s="101">
        <v>1</v>
      </c>
      <c r="BY881" s="101" t="s">
        <v>981</v>
      </c>
      <c r="BZ881" s="101" t="str">
        <f>IF(AJ881="Obligations",AP881&amp;" "&amp;AI881&amp;" "&amp;IF(AQ881&lt;3.5,"SHORT",IF(AQ881&gt;8,"LONG","MID")),"")</f>
        <v>Courbe USD Corporate SHORT</v>
      </c>
      <c r="CA881" s="101" t="s">
        <v>70</v>
      </c>
      <c r="CB881" s="101"/>
      <c r="CC881" s="101" t="s">
        <v>70</v>
      </c>
      <c r="CD881" s="42" t="s">
        <v>4374</v>
      </c>
      <c r="CE881" s="42" t="s">
        <v>4374</v>
      </c>
      <c r="CF881" s="42" t="str">
        <f>IFERROR(VLOOKUP(Funds[[#This Row],[Code ISIN]],[1]GLOBAL!$C$1:$L$27,10,FALSE)," ")</f>
        <v xml:space="preserve"> </v>
      </c>
      <c r="CG881" s="42" t="s">
        <v>4374</v>
      </c>
      <c r="CH881" s="42" t="s">
        <v>4374</v>
      </c>
      <c r="CI881" s="42" t="s">
        <v>4374</v>
      </c>
      <c r="CJ881" s="123">
        <v>42734</v>
      </c>
      <c r="CK881" s="96" t="s">
        <v>4374</v>
      </c>
      <c r="CL881" s="246" t="str">
        <f>VLOOKUP(Funds[[#This Row],[Code ISIN]],'Sheet1 - Table (1)'!$A$10:$AF$110017,MATCH("Funds Liquidity",'Sheet1 - Table (1)'!$10:$10,0),FALSE)</f>
        <v>Jour</v>
      </c>
    </row>
    <row r="882" spans="1:93">
      <c r="A882" s="80" t="s">
        <v>1846</v>
      </c>
      <c r="B882" s="305">
        <f>IF(ISERROR(VALUE(VLOOKUP($A882,'Sheet1 - Table (1)'!$A$8:$AG$1186,COLUMN(B$7),FALSE))),VLOOKUP(A882,TK_MANQUANTS,2,FALSE),IF(VALUE(VLOOKUP($A882,'Sheet1 - Table (1)'!$A$8:$AG$1186,COLUMN(B$7),FALSE))=0,VLOOKUP(A882,TK_MANQUANTS,2,FALSE),VALUE(VLOOKUP($A882,'Sheet1 - Table (1)'!$A$8:$AG$1186,COLUMN(B$7),FALSE))))</f>
        <v>2138611</v>
      </c>
      <c r="C882" s="80" t="str">
        <f>VLOOKUP($A882,'Sheet1 - Table (1)'!$A$8:$AG$1186,COLUMN(C$7),FALSE)</f>
        <v>AXA IM FIIS US Short Duration High Yield A EUR H C</v>
      </c>
      <c r="D882" s="82">
        <f>VLOOKUP($A882,'Sheet1 - Table (1)'!$A$8:$AG$1186,COLUMN(D$7),FALSE)</f>
        <v>44074</v>
      </c>
      <c r="E882" s="124">
        <f>VLOOKUP($A882,'Sheet1 - Table (1)'!$A$8:$AG$1186,COLUMN(E$7),FALSE)</f>
        <v>0.59</v>
      </c>
      <c r="F882" s="80" t="b">
        <f>VLOOKUP($A882,'Sheet1 - Table (1)'!$A$8:$AG$1186,COLUMN(F$7),FALSE)</f>
        <v>1</v>
      </c>
      <c r="G882" s="80" t="str">
        <f>VLOOKUP($A882,'Sheet1 - Table (1)'!$A$8:$AG$1186,COLUMN(G$7),FALSE)</f>
        <v>Luxembourg</v>
      </c>
      <c r="H882" s="80" t="str">
        <f>VLOOKUP($A882,'Sheet1 - Table (1)'!$A$8:$AG$1186,COLUMN(H$7),FALSE)</f>
        <v>EUR</v>
      </c>
      <c r="I882" s="80" t="str">
        <f>VLOOKUP($A882,'Sheet1 - Table (1)'!$A$8:$AG$1186,COLUMN(I$7),FALSE)</f>
        <v>Fonds de placement</v>
      </c>
      <c r="J882" s="80" t="str">
        <f>VLOOKUP($A882,'Sheet1 - Table (1)'!$A$8:$AG$1186,COLUMN(J$7),FALSE)</f>
        <v>Obligation</v>
      </c>
      <c r="K882" s="82">
        <f>VLOOKUP($A882,'Sheet1 - Table (1)'!$A$8:$AG$1186,COLUMN(K$7),FALSE)</f>
        <v>44255</v>
      </c>
      <c r="L882" s="80">
        <f>VLOOKUP($A882,'Sheet1 - Table (1)'!$A$8:$AG$1186,COLUMN(L$7),FALSE)</f>
        <v>4114.3504079000004</v>
      </c>
      <c r="M882" s="80" t="str">
        <f>VLOOKUP($A882,'Sheet1 - Table (1)'!$A$8:$AG$1186,COLUMN(M$7),FALSE)</f>
        <v>Retained</v>
      </c>
      <c r="N882" s="80">
        <f>VLOOKUP($A882,'Sheet1 - Table (1)'!$A$8:$AG$1186,COLUMN(N$7),FALSE)</f>
        <v>0</v>
      </c>
      <c r="O882" s="80" t="b">
        <f>VLOOKUP($A882,'Sheet1 - Table (1)'!$A$8:$AG$1186,COLUMN(O$7),FALSE)</f>
        <v>1</v>
      </c>
      <c r="P882" s="80" t="b">
        <f>VLOOKUP($A882,'Sheet1 - Table (1)'!$A$8:$AG$1186,COLUMN(P$7),FALSE)</f>
        <v>1</v>
      </c>
      <c r="Q882" s="80" t="b">
        <f>VLOOKUP($A882,'Sheet1 - Table (1)'!$A$8:$AG$1186,COLUMN(Q$7),FALSE)</f>
        <v>1</v>
      </c>
      <c r="R882" s="80" t="b">
        <f>VLOOKUP($A882,'Sheet1 - Table (1)'!$A$8:$AG$1186,COLUMN(R$7),FALSE)</f>
        <v>1</v>
      </c>
      <c r="S882" s="80" t="b">
        <f>VLOOKUP($A882,'Sheet1 - Table (1)'!$A$8:$AG$1186,COLUMN(S$7),FALSE)</f>
        <v>1</v>
      </c>
      <c r="T882" s="80">
        <f>VLOOKUP($A882,'Sheet1 - Table (1)'!$A$8:$AG$1186,COLUMN(T$7),FALSE)</f>
        <v>0</v>
      </c>
      <c r="U882" s="80" t="str">
        <f t="shared" si="177"/>
        <v>FR-IT-NE-SP-GE</v>
      </c>
      <c r="V882" s="80" t="str">
        <f>VLOOKUP($A882,'Sheet1 - Table (1)'!$A$8:$AG$1186,COLUMN(V$7)+3,FALSE)</f>
        <v>LU - FCP - Parte 1</v>
      </c>
      <c r="W882" s="80" t="str">
        <f>VLOOKUP(A882,'Sheet1 - Table (1)'!$A$8:$AF$10075,MATCH($W$8,'Sheet1 - Table (1)'!$10:$10,0),FALSE)</f>
        <v>Détermination des Prix Quotidien</v>
      </c>
      <c r="X882" s="80">
        <f>VLOOKUP(A882,'Sheet1 - Table (1)'!$A$8:$AAB$10075,MATCH($X$8,'Sheet1 - Table (1)'!$10:$10,0),FALSE)</f>
        <v>0</v>
      </c>
      <c r="Y882" s="96" t="str">
        <f t="shared" si="176"/>
        <v>Fonds de placement</v>
      </c>
      <c r="AA882" s="96" t="s">
        <v>1823</v>
      </c>
      <c r="AB882" s="96" t="s">
        <v>2852</v>
      </c>
      <c r="AC882" s="214" t="s">
        <v>140</v>
      </c>
      <c r="AD882" s="214" t="s">
        <v>5104</v>
      </c>
      <c r="AE882" s="96" t="s">
        <v>5104</v>
      </c>
      <c r="AF882" s="246" t="s">
        <v>5104</v>
      </c>
      <c r="AG882" s="96" t="s">
        <v>79</v>
      </c>
      <c r="AI882" s="96" t="s">
        <v>79</v>
      </c>
      <c r="AJ882" s="96" t="s">
        <v>140</v>
      </c>
      <c r="AK882" s="96" t="s">
        <v>140</v>
      </c>
      <c r="AL882" s="96" t="s">
        <v>2481</v>
      </c>
      <c r="AM882" s="96" t="str">
        <f t="shared" si="175"/>
        <v>Obligations étrangères</v>
      </c>
      <c r="AO882" s="96" t="s">
        <v>2852</v>
      </c>
      <c r="AP882" s="96" t="s">
        <v>86</v>
      </c>
      <c r="AQ882" s="130">
        <f>AQ886</f>
        <v>2.48</v>
      </c>
      <c r="AR882" s="131">
        <f>AR886</f>
        <v>-6.9999999999999999E-4</v>
      </c>
      <c r="AS882" s="131">
        <f t="shared" si="174"/>
        <v>-6.6E-3</v>
      </c>
      <c r="AT882" s="131">
        <f>AT886</f>
        <v>0.57609999999999995</v>
      </c>
      <c r="AU882" s="131">
        <f>AU886</f>
        <v>0.35060000000000002</v>
      </c>
      <c r="AV882" s="131">
        <f>AV886</f>
        <v>7.3300000000000004E-2</v>
      </c>
      <c r="AW882" s="131">
        <f>AW886</f>
        <v>0</v>
      </c>
      <c r="AY882" s="101">
        <v>1</v>
      </c>
      <c r="BN882" s="101">
        <v>1</v>
      </c>
      <c r="BW882" s="101">
        <v>1</v>
      </c>
      <c r="BY882" s="101" t="s">
        <v>981</v>
      </c>
      <c r="BZ882" s="101" t="str">
        <f>IF(AJ882="Obligations",AP882&amp;" "&amp;AI882&amp;" "&amp;IF(AI882="High Yield",IF(AQ882&lt;2.5,"SHORT",IF(AQ882&gt;4,"LONG","MID")),IF(AQ882&lt;3.5,"SHORT",IF(AQ882&gt;8,"LONG","MID"))),"")</f>
        <v>Courbe USD High Yield SHORT</v>
      </c>
      <c r="CA882" s="101" t="s">
        <v>4051</v>
      </c>
      <c r="CB882" s="122" t="s">
        <v>3651</v>
      </c>
      <c r="CC882" s="101" t="s">
        <v>4302</v>
      </c>
      <c r="CD882" s="42" t="s">
        <v>4374</v>
      </c>
      <c r="CE882" s="42" t="s">
        <v>4374</v>
      </c>
      <c r="CF882" s="42" t="str">
        <f>IFERROR(VLOOKUP(Funds[[#This Row],[Code ISIN]],[1]GLOBAL!$C$1:$L$27,10,FALSE)," ")</f>
        <v xml:space="preserve"> </v>
      </c>
      <c r="CG882" s="42" t="s">
        <v>4374</v>
      </c>
      <c r="CH882" s="42" t="s">
        <v>4374</v>
      </c>
      <c r="CI882" s="42" t="s">
        <v>4374</v>
      </c>
      <c r="CJ882" s="136">
        <f>CJ886</f>
        <v>42734</v>
      </c>
      <c r="CK882" s="96" t="s">
        <v>4374</v>
      </c>
      <c r="CL882" s="246" t="str">
        <f>VLOOKUP(Funds[[#This Row],[Code ISIN]],'Sheet1 - Table (1)'!$A$10:$AF$110017,MATCH("Funds Liquidity",'Sheet1 - Table (1)'!$10:$10,0),FALSE)</f>
        <v>Jour</v>
      </c>
      <c r="CN882" s="246" t="s">
        <v>140</v>
      </c>
      <c r="CO882" s="246" t="s">
        <v>79</v>
      </c>
    </row>
    <row r="883" spans="1:93">
      <c r="A883" s="80" t="s">
        <v>1967</v>
      </c>
      <c r="B883" s="305">
        <f>IF(ISERROR(VALUE(VLOOKUP($A883,'Sheet1 - Table (1)'!$A$8:$AG$1186,COLUMN(B$7),FALSE))),VLOOKUP(A883,TK_MANQUANTS,2,FALSE),IF(VALUE(VLOOKUP($A883,'Sheet1 - Table (1)'!$A$8:$AG$1186,COLUMN(B$7),FALSE))=0,VLOOKUP(A883,TK_MANQUANTS,2,FALSE),VALUE(VLOOKUP($A883,'Sheet1 - Table (1)'!$A$8:$AG$1186,COLUMN(B$7),FALSE))))</f>
        <v>28186451</v>
      </c>
      <c r="C883" s="80" t="str">
        <f>VLOOKUP($A883,'Sheet1 - Table (1)'!$A$8:$AG$1186,COLUMN(C$7),FALSE)</f>
        <v>BCVs / WKB (LU) flex Conservative A (CHF)</v>
      </c>
      <c r="D883" s="82">
        <f>VLOOKUP($A883,'Sheet1 - Table (1)'!$A$8:$AG$1186,COLUMN(D$7),FALSE)</f>
        <v>43890</v>
      </c>
      <c r="E883" s="124">
        <f>VLOOKUP($A883,'Sheet1 - Table (1)'!$A$8:$AG$1186,COLUMN(E$7),FALSE)</f>
        <v>1.49</v>
      </c>
      <c r="F883" s="80" t="b">
        <f>VLOOKUP($A883,'Sheet1 - Table (1)'!$A$8:$AG$1186,COLUMN(F$7),FALSE)</f>
        <v>1</v>
      </c>
      <c r="G883" s="80" t="str">
        <f>VLOOKUP($A883,'Sheet1 - Table (1)'!$A$8:$AG$1186,COLUMN(G$7),FALSE)</f>
        <v>Luxembourg</v>
      </c>
      <c r="H883" s="80" t="str">
        <f>VLOOKUP($A883,'Sheet1 - Table (1)'!$A$8:$AG$1186,COLUMN(H$7),FALSE)</f>
        <v>CHF</v>
      </c>
      <c r="I883" s="80" t="str">
        <f>VLOOKUP($A883,'Sheet1 - Table (1)'!$A$8:$AG$1186,COLUMN(I$7),FALSE)</f>
        <v>Fonds de placement</v>
      </c>
      <c r="J883" s="80" t="str">
        <f>VLOOKUP($A883,'Sheet1 - Table (1)'!$A$8:$AG$1186,COLUMN(J$7),FALSE)</f>
        <v>Actifs Mixtes</v>
      </c>
      <c r="K883" s="82">
        <f>VLOOKUP($A883,'Sheet1 - Table (1)'!$A$8:$AG$1186,COLUMN(K$7),FALSE)</f>
        <v>44255</v>
      </c>
      <c r="L883" s="80">
        <f>VLOOKUP($A883,'Sheet1 - Table (1)'!$A$8:$AG$1186,COLUMN(L$7),FALSE)</f>
        <v>217.55132889999999</v>
      </c>
      <c r="M883" s="80" t="str">
        <f>VLOOKUP($A883,'Sheet1 - Table (1)'!$A$8:$AG$1186,COLUMN(M$7),FALSE)</f>
        <v>Retained</v>
      </c>
      <c r="N883" s="80">
        <f>VLOOKUP($A883,'Sheet1 - Table (1)'!$A$8:$AG$1186,COLUMN(N$7),FALSE)</f>
        <v>0</v>
      </c>
      <c r="O883" s="80" t="b">
        <f>VLOOKUP($A883,'Sheet1 - Table (1)'!$A$8:$AG$1186,COLUMN(O$7),FALSE)</f>
        <v>1</v>
      </c>
      <c r="P883" s="80">
        <f>VLOOKUP($A883,'Sheet1 - Table (1)'!$A$8:$AG$1186,COLUMN(P$7),FALSE)</f>
        <v>0</v>
      </c>
      <c r="Q883" s="80">
        <f>VLOOKUP($A883,'Sheet1 - Table (1)'!$A$8:$AG$1186,COLUMN(Q$7),FALSE)</f>
        <v>0</v>
      </c>
      <c r="R883" s="80">
        <f>VLOOKUP($A883,'Sheet1 - Table (1)'!$A$8:$AG$1186,COLUMN(R$7),FALSE)</f>
        <v>0</v>
      </c>
      <c r="S883" s="80" t="b">
        <f>VLOOKUP($A883,'Sheet1 - Table (1)'!$A$8:$AG$1186,COLUMN(S$7),FALSE)</f>
        <v>1</v>
      </c>
      <c r="T883" s="80">
        <f>VLOOKUP($A883,'Sheet1 - Table (1)'!$A$8:$AG$1186,COLUMN(T$7),FALSE)</f>
        <v>0</v>
      </c>
      <c r="U883" s="80" t="str">
        <f t="shared" si="177"/>
        <v>FR-GE</v>
      </c>
      <c r="V883" s="80" t="str">
        <f>VLOOKUP($A883,'Sheet1 - Table (1)'!$A$8:$AG$1186,COLUMN(V$7)+3,FALSE)</f>
        <v>LU - FCP - Parte 1</v>
      </c>
      <c r="W883" s="80" t="str">
        <f>VLOOKUP(A883,'Sheet1 - Table (1)'!$A$8:$AF$10075,MATCH($W$8,'Sheet1 - Table (1)'!$10:$10,0),FALSE)</f>
        <v>Détermination Hebomadaire des Prix le Mardi</v>
      </c>
      <c r="X883" s="80">
        <f>VLOOKUP(A883,'Sheet1 - Table (1)'!$A$8:$AAB$10075,MATCH($X$8,'Sheet1 - Table (1)'!$10:$10,0),FALSE)</f>
        <v>0</v>
      </c>
      <c r="Y883" s="132" t="str">
        <f t="shared" si="176"/>
        <v>Fonds de placement</v>
      </c>
      <c r="Z883" s="132"/>
      <c r="AA883" s="132" t="s">
        <v>1823</v>
      </c>
      <c r="AB883" s="132" t="s">
        <v>21985</v>
      </c>
      <c r="AC883" s="216" t="s">
        <v>21985</v>
      </c>
      <c r="AD883" s="216" t="s">
        <v>21985</v>
      </c>
      <c r="AE883" s="132" t="s">
        <v>21985</v>
      </c>
      <c r="AF883" s="246" t="s">
        <v>21985</v>
      </c>
      <c r="AG883" s="132"/>
      <c r="AH883" s="132"/>
      <c r="AI883" s="96" t="s">
        <v>21985</v>
      </c>
      <c r="AJ883" s="96" t="s">
        <v>21985</v>
      </c>
      <c r="AK883" s="96" t="s">
        <v>21985</v>
      </c>
      <c r="AL883" s="96" t="s">
        <v>21985</v>
      </c>
      <c r="AM883" s="132" t="s">
        <v>2002</v>
      </c>
      <c r="AN883" s="132"/>
      <c r="AO883" s="96" t="s">
        <v>2087</v>
      </c>
      <c r="AP883" s="132" t="s">
        <v>1804</v>
      </c>
      <c r="AQ883" s="132"/>
      <c r="AR883" s="126"/>
      <c r="AS883" s="126" t="str">
        <f t="shared" si="174"/>
        <v/>
      </c>
      <c r="AT883" s="126"/>
      <c r="AU883" s="126"/>
      <c r="AV883" s="126"/>
      <c r="AW883" s="126"/>
      <c r="AX883" s="126">
        <v>0.8</v>
      </c>
      <c r="AY883" s="126">
        <v>0.14000000000000001</v>
      </c>
      <c r="AZ883" s="126"/>
      <c r="BA883" s="126"/>
      <c r="BB883" s="126">
        <v>0.04</v>
      </c>
      <c r="BC883" s="126"/>
      <c r="BD883" s="126"/>
      <c r="BE883" s="126"/>
      <c r="BF883" s="126"/>
      <c r="BG883" s="126"/>
      <c r="BH883" s="126"/>
      <c r="BI883" s="126">
        <v>0.02</v>
      </c>
      <c r="BJ883" s="126"/>
      <c r="BK883" s="126"/>
      <c r="BL883" s="126"/>
      <c r="BM883" s="126"/>
      <c r="BN883" s="126"/>
      <c r="BO883" s="126"/>
      <c r="BP883" s="126"/>
      <c r="BQ883" s="126"/>
      <c r="BR883" s="126"/>
      <c r="BS883" s="132"/>
      <c r="BT883" s="126"/>
      <c r="BU883" s="132"/>
      <c r="BV883" s="126"/>
      <c r="BW883" s="126"/>
      <c r="BX883" s="132"/>
      <c r="BY883" s="126"/>
      <c r="BZ883" s="126" t="s">
        <v>1805</v>
      </c>
      <c r="CA883" s="101" t="s">
        <v>70</v>
      </c>
      <c r="CB883" s="101"/>
      <c r="CC883" s="101" t="s">
        <v>70</v>
      </c>
      <c r="CD883" s="42" t="s">
        <v>4374</v>
      </c>
      <c r="CE883" s="42" t="s">
        <v>4374</v>
      </c>
      <c r="CF883" s="42" t="str">
        <f>IFERROR(VLOOKUP(Funds[[#This Row],[Code ISIN]],[1]GLOBAL!$C$1:$L$27,10,FALSE)," ")</f>
        <v xml:space="preserve"> </v>
      </c>
      <c r="CG883" s="42" t="s">
        <v>4374</v>
      </c>
      <c r="CH883" s="42" t="s">
        <v>4374</v>
      </c>
      <c r="CI883" s="42" t="s">
        <v>4374</v>
      </c>
      <c r="CJ883" s="140">
        <v>42734</v>
      </c>
      <c r="CK883" s="96" t="s">
        <v>4374</v>
      </c>
      <c r="CL883" s="246" t="str">
        <f>VLOOKUP(Funds[[#This Row],[Code ISIN]],'Sheet1 - Table (1)'!$A$10:$AF$110017,MATCH("Funds Liquidity",'Sheet1 - Table (1)'!$10:$10,0),FALSE)</f>
        <v>&gt;=Mois</v>
      </c>
    </row>
    <row r="884" spans="1:93">
      <c r="A884" s="80" t="s">
        <v>385</v>
      </c>
      <c r="B884" s="305">
        <f>IF(ISERROR(VALUE(VLOOKUP($A884,'Sheet1 - Table (1)'!$A$8:$AG$1186,COLUMN(B$7),FALSE))),VLOOKUP(A884,TK_MANQUANTS,2,FALSE),IF(VALUE(VLOOKUP($A884,'Sheet1 - Table (1)'!$A$8:$AG$1186,COLUMN(B$7),FALSE))=0,VLOOKUP(A884,TK_MANQUANTS,2,FALSE),VALUE(VLOOKUP($A884,'Sheet1 - Table (1)'!$A$8:$AG$1186,COLUMN(B$7),FALSE))))</f>
        <v>13528681</v>
      </c>
      <c r="C884" s="80" t="str">
        <f>VLOOKUP($A884,'Sheet1 - Table (1)'!$A$8:$AG$1186,COLUMN(C$7),FALSE)</f>
        <v>AXA IM FIIS Europe Short Duration Hg Yld B CHF H C</v>
      </c>
      <c r="D884" s="82">
        <f>VLOOKUP($A884,'Sheet1 - Table (1)'!$A$8:$AG$1186,COLUMN(D$7),FALSE)</f>
        <v>44074</v>
      </c>
      <c r="E884" s="124">
        <f>VLOOKUP($A884,'Sheet1 - Table (1)'!$A$8:$AG$1186,COLUMN(E$7),FALSE)</f>
        <v>0.91</v>
      </c>
      <c r="F884" s="80" t="b">
        <f>VLOOKUP($A884,'Sheet1 - Table (1)'!$A$8:$AG$1186,COLUMN(F$7),FALSE)</f>
        <v>1</v>
      </c>
      <c r="G884" s="80" t="str">
        <f>VLOOKUP($A884,'Sheet1 - Table (1)'!$A$8:$AG$1186,COLUMN(G$7),FALSE)</f>
        <v>Luxembourg</v>
      </c>
      <c r="H884" s="80" t="str">
        <f>VLOOKUP($A884,'Sheet1 - Table (1)'!$A$8:$AG$1186,COLUMN(H$7),FALSE)</f>
        <v>CHF</v>
      </c>
      <c r="I884" s="80" t="str">
        <f>VLOOKUP($A884,'Sheet1 - Table (1)'!$A$8:$AG$1186,COLUMN(I$7),FALSE)</f>
        <v>Fonds de placement</v>
      </c>
      <c r="J884" s="80" t="str">
        <f>VLOOKUP($A884,'Sheet1 - Table (1)'!$A$8:$AG$1186,COLUMN(J$7),FALSE)</f>
        <v>Obligation</v>
      </c>
      <c r="K884" s="82">
        <f>VLOOKUP($A884,'Sheet1 - Table (1)'!$A$8:$AG$1186,COLUMN(K$7),FALSE)</f>
        <v>44255</v>
      </c>
      <c r="L884" s="80">
        <f>VLOOKUP($A884,'Sheet1 - Table (1)'!$A$8:$AG$1186,COLUMN(L$7),FALSE)</f>
        <v>1430.7671316999999</v>
      </c>
      <c r="M884" s="80" t="str">
        <f>VLOOKUP($A884,'Sheet1 - Table (1)'!$A$8:$AG$1186,COLUMN(M$7),FALSE)</f>
        <v>Retained</v>
      </c>
      <c r="N884" s="80">
        <f>VLOOKUP($A884,'Sheet1 - Table (1)'!$A$8:$AG$1186,COLUMN(N$7),FALSE)</f>
        <v>0</v>
      </c>
      <c r="O884" s="80" t="b">
        <f>VLOOKUP($A884,'Sheet1 - Table (1)'!$A$8:$AG$1186,COLUMN(O$7),FALSE)</f>
        <v>1</v>
      </c>
      <c r="P884" s="80">
        <f>VLOOKUP($A884,'Sheet1 - Table (1)'!$A$8:$AG$1186,COLUMN(P$7),FALSE)</f>
        <v>0</v>
      </c>
      <c r="Q884" s="80" t="b">
        <f>VLOOKUP($A884,'Sheet1 - Table (1)'!$A$8:$AG$1186,COLUMN(Q$7),FALSE)</f>
        <v>1</v>
      </c>
      <c r="R884" s="80">
        <f>VLOOKUP($A884,'Sheet1 - Table (1)'!$A$8:$AG$1186,COLUMN(R$7),FALSE)</f>
        <v>0</v>
      </c>
      <c r="S884" s="80" t="b">
        <f>VLOOKUP($A884,'Sheet1 - Table (1)'!$A$8:$AG$1186,COLUMN(S$7),FALSE)</f>
        <v>1</v>
      </c>
      <c r="T884" s="80">
        <f>VLOOKUP($A884,'Sheet1 - Table (1)'!$A$8:$AG$1186,COLUMN(T$7),FALSE)</f>
        <v>0</v>
      </c>
      <c r="U884" s="80" t="str">
        <f t="shared" si="177"/>
        <v>FR-NE-GE</v>
      </c>
      <c r="V884" s="80" t="str">
        <f>VLOOKUP($A884,'Sheet1 - Table (1)'!$A$8:$AG$1186,COLUMN(V$7)+3,FALSE)</f>
        <v>LU - FCP - Parte 1</v>
      </c>
      <c r="W884" s="80" t="str">
        <f>VLOOKUP(A884,'Sheet1 - Table (1)'!$A$8:$AF$10075,MATCH($W$8,'Sheet1 - Table (1)'!$10:$10,0),FALSE)</f>
        <v>Détermination des Prix Quotidien</v>
      </c>
      <c r="X884" s="80">
        <f>VLOOKUP(A884,'Sheet1 - Table (1)'!$A$8:$AAB$10075,MATCH($X$8,'Sheet1 - Table (1)'!$10:$10,0),FALSE)</f>
        <v>0</v>
      </c>
      <c r="Y884" s="96" t="str">
        <f t="shared" si="176"/>
        <v>Fonds de placement</v>
      </c>
      <c r="AA884" s="96" t="s">
        <v>1823</v>
      </c>
      <c r="AB884" s="96" t="s">
        <v>2481</v>
      </c>
      <c r="AC884" s="214" t="s">
        <v>140</v>
      </c>
      <c r="AD884" s="214" t="s">
        <v>5104</v>
      </c>
      <c r="AE884" s="96" t="s">
        <v>5104</v>
      </c>
      <c r="AF884" s="246" t="s">
        <v>5104</v>
      </c>
      <c r="AI884" s="96" t="s">
        <v>79</v>
      </c>
      <c r="AJ884" s="96" t="s">
        <v>140</v>
      </c>
      <c r="AK884" s="96" t="s">
        <v>140</v>
      </c>
      <c r="AL884" s="96" t="s">
        <v>2481</v>
      </c>
      <c r="AM884" s="96" t="str">
        <f>IF(AND(AK884="Obligations",AP884="Courbe CHF"),"Obligations CHF",IF(AND(AX884=100%,BJ884=100%),AK884&amp;" CHF",IF(OR(AK884="Obligations",AK884="Actions",AK884="Liquidités"),AK884&amp;" étrangères" &amp; IF(AX884=100%," hedged",""),AK884&amp;" étrangers" &amp; IF(AX884=100%," hedged",""))))</f>
        <v>Obligations étrangères hedged</v>
      </c>
      <c r="AO884" s="96" t="s">
        <v>2481</v>
      </c>
      <c r="AP884" s="96" t="s">
        <v>75</v>
      </c>
      <c r="AQ884" s="130">
        <f>AQ883</f>
        <v>0</v>
      </c>
      <c r="AR884" s="131">
        <f>AR883</f>
        <v>0</v>
      </c>
      <c r="AS884" s="131">
        <f t="shared" si="174"/>
        <v>-9.1000000000000004E-3</v>
      </c>
      <c r="AT884" s="131">
        <f>AT883</f>
        <v>0</v>
      </c>
      <c r="AU884" s="131">
        <f>AU883</f>
        <v>0</v>
      </c>
      <c r="AV884" s="131">
        <f>AV883</f>
        <v>0</v>
      </c>
      <c r="AW884" s="131">
        <f>AW883</f>
        <v>0</v>
      </c>
      <c r="AX884" s="101">
        <v>1</v>
      </c>
      <c r="BK884" s="101">
        <v>1</v>
      </c>
      <c r="BW884" s="101">
        <v>1</v>
      </c>
      <c r="BY884" s="101" t="s">
        <v>981</v>
      </c>
      <c r="BZ884" s="101" t="str">
        <f>IF(AJ884="Obligations",AP884&amp;" "&amp;AI884&amp;" "&amp;IF(AI884="High Yield",IF(AQ884&lt;2.5,"SHORT",IF(AQ884&gt;4,"LONG","MID")),IF(AQ884&lt;3.5,"SHORT",IF(AQ884&gt;8,"LONG","MID"))),"")</f>
        <v>Courbe EUR High Yield SHORT</v>
      </c>
      <c r="CA884" s="101" t="s">
        <v>70</v>
      </c>
      <c r="CB884" s="101"/>
      <c r="CC884" s="101" t="s">
        <v>70</v>
      </c>
      <c r="CD884" s="42" t="s">
        <v>4374</v>
      </c>
      <c r="CE884" s="42" t="s">
        <v>4374</v>
      </c>
      <c r="CF884" s="42" t="str">
        <f>IFERROR(VLOOKUP(Funds[[#This Row],[Code ISIN]],[1]GLOBAL!$C$1:$L$27,10,FALSE)," ")</f>
        <v xml:space="preserve"> </v>
      </c>
      <c r="CG884" s="42" t="s">
        <v>4374</v>
      </c>
      <c r="CH884" s="42" t="s">
        <v>4374</v>
      </c>
      <c r="CI884" s="42" t="s">
        <v>4374</v>
      </c>
      <c r="CJ884" s="136">
        <f>CJ883</f>
        <v>42734</v>
      </c>
      <c r="CK884" s="96" t="s">
        <v>4374</v>
      </c>
      <c r="CL884" s="246" t="str">
        <f>VLOOKUP(Funds[[#This Row],[Code ISIN]],'Sheet1 - Table (1)'!$A$10:$AF$110017,MATCH("Funds Liquidity",'Sheet1 - Table (1)'!$10:$10,0),FALSE)</f>
        <v>Jour</v>
      </c>
    </row>
    <row r="885" spans="1:93">
      <c r="A885" s="80" t="s">
        <v>3536</v>
      </c>
      <c r="B885" s="305">
        <f>IF(ISERROR(VALUE(VLOOKUP($A885,'Sheet1 - Table (1)'!$A$8:$AG$1186,COLUMN(B$7),FALSE))),VLOOKUP(A885,TK_MANQUANTS,2,FALSE),IF(VALUE(VLOOKUP($A885,'Sheet1 - Table (1)'!$A$8:$AG$1186,COLUMN(B$7),FALSE))=0,VLOOKUP(A885,TK_MANQUANTS,2,FALSE),VALUE(VLOOKUP($A885,'Sheet1 - Table (1)'!$A$8:$AG$1186,COLUMN(B$7),FALSE))))</f>
        <v>47158363</v>
      </c>
      <c r="C885" s="80" t="str">
        <f>VLOOKUP($A885,'Sheet1 - Table (1)'!$A$8:$AG$1186,COLUMN(C$7),FALSE)</f>
        <v>UBS (Lux) Medium Term Bond Fd - GBP I-A2-acc</v>
      </c>
      <c r="D885" s="16">
        <f>VLOOKUP($A885,'Sheet1 - Table (1)'!$A$8:$AG$1186,COLUMN(D$7),FALSE)</f>
        <v>43503</v>
      </c>
      <c r="E885" s="124">
        <f>VLOOKUP($A885,'Sheet1 - Table (1)'!$A$8:$AG$1186,COLUMN(E$7),FALSE)</f>
        <v>0.44</v>
      </c>
      <c r="F885" s="80" t="str">
        <f>VLOOKUP($A885,'Sheet1 - Table (1)'!$A$8:$AG$1186,COLUMN(F$7),FALSE)</f>
        <v>True</v>
      </c>
      <c r="G885" s="80" t="str">
        <f>VLOOKUP($A885,'Sheet1 - Table (1)'!$A$8:$AG$1186,COLUMN(G$7),FALSE)</f>
        <v>Luxembourg</v>
      </c>
      <c r="H885" s="80" t="str">
        <f>VLOOKUP($A885,'Sheet1 - Table (1)'!$A$8:$AG$1186,COLUMN(H$7),FALSE)</f>
        <v>GBP</v>
      </c>
      <c r="I885" s="80" t="str">
        <f>VLOOKUP($A885,'Sheet1 - Table (1)'!$A$8:$AG$1186,COLUMN(I$7),FALSE)</f>
        <v>Fonds de placement</v>
      </c>
      <c r="J885" s="80" t="str">
        <f>VLOOKUP($A885,'Sheet1 - Table (1)'!$A$8:$AG$1186,COLUMN(J$7),FALSE)</f>
        <v>Obligation</v>
      </c>
      <c r="K885" s="82" t="str">
        <f>VLOOKUP($A885,'Sheet1 - Table (1)'!$A$8:$AG$1186,COLUMN(K$7),FALSE)</f>
        <v>31.05.2019 00:00:00</v>
      </c>
      <c r="L885" s="80">
        <f>VLOOKUP($A885,'Sheet1 - Table (1)'!$A$8:$AG$1186,COLUMN(L$7),FALSE)</f>
        <v>31.583632000000001</v>
      </c>
      <c r="M885" s="80" t="str">
        <f>VLOOKUP($A885,'Sheet1 - Table (1)'!$A$8:$AG$1186,COLUMN(M$7),FALSE)</f>
        <v>Retained</v>
      </c>
      <c r="N885" s="80" t="str">
        <f>VLOOKUP($A885,'Sheet1 - Table (1)'!$A$8:$AG$1186,COLUMN(N$7),FALSE)</f>
        <v/>
      </c>
      <c r="O885" s="80" t="str">
        <f>VLOOKUP($A885,'Sheet1 - Table (1)'!$A$8:$AG$1186,COLUMN(O$7),FALSE)</f>
        <v/>
      </c>
      <c r="P885" s="80" t="str">
        <f>VLOOKUP($A885,'Sheet1 - Table (1)'!$A$8:$AG$1186,COLUMN(P$7),FALSE)</f>
        <v/>
      </c>
      <c r="Q885" s="80" t="str">
        <f>VLOOKUP($A885,'Sheet1 - Table (1)'!$A$8:$AG$1186,COLUMN(Q$7),FALSE)</f>
        <v/>
      </c>
      <c r="R885" s="80" t="str">
        <f>VLOOKUP($A885,'Sheet1 - Table (1)'!$A$8:$AG$1186,COLUMN(R$7),FALSE)</f>
        <v/>
      </c>
      <c r="S885" s="80" t="str">
        <f>VLOOKUP($A885,'Sheet1 - Table (1)'!$A$8:$AG$1186,COLUMN(S$7),FALSE)</f>
        <v>True</v>
      </c>
      <c r="T885" s="80" t="str">
        <f>VLOOKUP($A885,'Sheet1 - Table (1)'!$A$8:$AG$1186,COLUMN(T$7),FALSE)</f>
        <v/>
      </c>
      <c r="U885" s="80" t="str">
        <f t="shared" si="177"/>
        <v/>
      </c>
      <c r="V885" s="80" t="str">
        <f>VLOOKUP($A885,'Sheet1 - Table (1)'!$A$8:$AG$1186,COLUMN(V$7)+3,FALSE)</f>
        <v>LU - FCP - Parte 1</v>
      </c>
      <c r="W885" s="80" t="str">
        <f>VLOOKUP(A885,'Sheet1 - Table (1)'!$A$8:$AF$10075,MATCH($W$8,'Sheet1 - Table (1)'!$10:$10,0),FALSE)</f>
        <v>Détermination des Prix Quotidien</v>
      </c>
      <c r="X885" s="80">
        <f>VLOOKUP(A885,'Sheet1 - Table (1)'!$A$8:$AAB$10075,MATCH($X$8,'Sheet1 - Table (1)'!$10:$10,0),FALSE)</f>
        <v>0</v>
      </c>
      <c r="Y885" s="96" t="str">
        <f t="shared" si="176"/>
        <v>Fonds de placement</v>
      </c>
      <c r="AA885" s="96" t="s">
        <v>1823</v>
      </c>
      <c r="AB885" s="96" t="s">
        <v>2481</v>
      </c>
      <c r="AC885" s="214" t="s">
        <v>140</v>
      </c>
      <c r="AD885" s="214" t="s">
        <v>2481</v>
      </c>
      <c r="AE885" s="214" t="s">
        <v>2481</v>
      </c>
      <c r="AF885" s="246" t="s">
        <v>2481</v>
      </c>
      <c r="AG885" s="96" t="s">
        <v>2857</v>
      </c>
      <c r="AI885" s="96" t="s">
        <v>381</v>
      </c>
      <c r="AJ885" s="96" t="s">
        <v>140</v>
      </c>
      <c r="AK885" s="96" t="s">
        <v>140</v>
      </c>
      <c r="AL885" s="96" t="s">
        <v>2481</v>
      </c>
      <c r="AM885" s="96" t="str">
        <f>IF(AND(AK885="Obligations",AP885="Courbe CHF"),"Obligations CHF",IF(AND(AX885=100%,BJ885=100%),AK885&amp;" CHF",IF(OR(AK885="Obligations",AK885="Actions",AK885="Liquidités"),AK885&amp;" étrangères" &amp; IF(AX885=100%," hedged",""),AK885&amp;" étrangers" &amp; IF(AX885=100%," hedged",""))))</f>
        <v>Obligations étrangères</v>
      </c>
      <c r="AO885" s="96" t="s">
        <v>2481</v>
      </c>
      <c r="AP885" s="96" t="s">
        <v>83</v>
      </c>
      <c r="AQ885" s="96">
        <v>2.85</v>
      </c>
      <c r="AR885" s="101">
        <v>3.5999999999999999E-3</v>
      </c>
      <c r="AS885" s="101">
        <f t="shared" si="174"/>
        <v>-8.0000000000000036E-4</v>
      </c>
      <c r="AT885" s="101">
        <v>0.65300000000000002</v>
      </c>
      <c r="AU885" s="101">
        <v>0.26300000000000001</v>
      </c>
      <c r="AV885" s="101">
        <v>8.4000000000000005E-2</v>
      </c>
      <c r="AZ885" s="101">
        <v>1</v>
      </c>
      <c r="BL885" s="101">
        <v>1</v>
      </c>
      <c r="BT885" s="101" t="s">
        <v>1505</v>
      </c>
      <c r="BU885" s="101" t="s">
        <v>1505</v>
      </c>
      <c r="BV885" s="101">
        <v>0.56299999999999994</v>
      </c>
      <c r="BW885" s="101">
        <v>0.437</v>
      </c>
      <c r="BY885" s="101" t="s">
        <v>84</v>
      </c>
      <c r="BZ885" s="101" t="str">
        <f t="shared" ref="BZ885:BZ891" si="178">IF(AJ885="Obligations",AP885&amp;" "&amp;AI885&amp;" "&amp;IF(AQ885&lt;3.5,"SHORT",IF(AQ885&gt;8,"LONG","MID")),"")</f>
        <v>Courbe GBP Aggregate SHORT</v>
      </c>
      <c r="CA885" s="101" t="s">
        <v>4051</v>
      </c>
      <c r="CB885" s="122" t="s">
        <v>3874</v>
      </c>
      <c r="CC885" s="137" t="s">
        <v>4235</v>
      </c>
      <c r="CD885" s="42" t="s">
        <v>4374</v>
      </c>
      <c r="CE885" s="42" t="s">
        <v>4374</v>
      </c>
      <c r="CF885" s="42" t="str">
        <f>IFERROR(VLOOKUP(Funds[[#This Row],[Code ISIN]],[1]GLOBAL!$C$1:$L$27,10,FALSE)," ")</f>
        <v xml:space="preserve"> </v>
      </c>
      <c r="CG885" s="42" t="s">
        <v>4374</v>
      </c>
      <c r="CH885" s="42" t="s">
        <v>4374</v>
      </c>
      <c r="CI885" s="42" t="s">
        <v>4374</v>
      </c>
      <c r="CJ885" s="123">
        <v>43008</v>
      </c>
      <c r="CK885" s="96" t="s">
        <v>4374</v>
      </c>
      <c r="CL885" s="246" t="str">
        <f>VLOOKUP(Funds[[#This Row],[Code ISIN]],'Sheet1 - Table (1)'!$A$10:$AF$110017,MATCH("Funds Liquidity",'Sheet1 - Table (1)'!$10:$10,0),FALSE)</f>
        <v>Jour</v>
      </c>
    </row>
    <row r="886" spans="1:93">
      <c r="A886" s="80" t="s">
        <v>361</v>
      </c>
      <c r="B886" s="305">
        <f>IF(ISERROR(VALUE(VLOOKUP($A886,'Sheet1 - Table (1)'!$A$8:$AG$1186,COLUMN(B$7),FALSE))),VLOOKUP(A886,TK_MANQUANTS,2,FALSE),IF(VALUE(VLOOKUP($A886,'Sheet1 - Table (1)'!$A$8:$AG$1186,COLUMN(B$7),FALSE))=0,VLOOKUP(A886,TK_MANQUANTS,2,FALSE),VALUE(VLOOKUP($A886,'Sheet1 - Table (1)'!$A$8:$AG$1186,COLUMN(B$7),FALSE))))</f>
        <v>585271</v>
      </c>
      <c r="C886" s="80" t="str">
        <f>VLOOKUP($A886,'Sheet1 - Table (1)'!$A$8:$AG$1186,COLUMN(C$7),FALSE)</f>
        <v>UBS (Lux) Medium Term Bond Fd - GBP P-acc</v>
      </c>
      <c r="D886" s="82">
        <f>VLOOKUP($A886,'Sheet1 - Table (1)'!$A$8:$AG$1186,COLUMN(D$7),FALSE)</f>
        <v>43503</v>
      </c>
      <c r="E886" s="124">
        <f>VLOOKUP($A886,'Sheet1 - Table (1)'!$A$8:$AG$1186,COLUMN(E$7),FALSE)</f>
        <v>0.98</v>
      </c>
      <c r="F886" s="80" t="b">
        <f>VLOOKUP($A886,'Sheet1 - Table (1)'!$A$8:$AG$1186,COLUMN(F$7),FALSE)</f>
        <v>1</v>
      </c>
      <c r="G886" s="80" t="str">
        <f>VLOOKUP($A886,'Sheet1 - Table (1)'!$A$8:$AG$1186,COLUMN(G$7),FALSE)</f>
        <v>Luxembourg</v>
      </c>
      <c r="H886" s="80" t="str">
        <f>VLOOKUP($A886,'Sheet1 - Table (1)'!$A$8:$AG$1186,COLUMN(H$7),FALSE)</f>
        <v>GBP</v>
      </c>
      <c r="I886" s="80" t="str">
        <f>VLOOKUP($A886,'Sheet1 - Table (1)'!$A$8:$AG$1186,COLUMN(I$7),FALSE)</f>
        <v>Fonds de placement</v>
      </c>
      <c r="J886" s="80" t="str">
        <f>VLOOKUP($A886,'Sheet1 - Table (1)'!$A$8:$AG$1186,COLUMN(J$7),FALSE)</f>
        <v>Obligation</v>
      </c>
      <c r="K886" s="82">
        <f>VLOOKUP($A886,'Sheet1 - Table (1)'!$A$8:$AG$1186,COLUMN(K$7),FALSE)</f>
        <v>0</v>
      </c>
      <c r="L886" s="80">
        <f>VLOOKUP($A886,'Sheet1 - Table (1)'!$A$8:$AG$1186,COLUMN(L$7),FALSE)</f>
        <v>0</v>
      </c>
      <c r="M886" s="80" t="str">
        <f>VLOOKUP($A886,'Sheet1 - Table (1)'!$A$8:$AG$1186,COLUMN(M$7),FALSE)</f>
        <v>Retained</v>
      </c>
      <c r="N886" s="80">
        <f>VLOOKUP($A886,'Sheet1 - Table (1)'!$A$8:$AG$1186,COLUMN(N$7),FALSE)</f>
        <v>0</v>
      </c>
      <c r="O886" s="80" t="b">
        <f>VLOOKUP($A886,'Sheet1 - Table (1)'!$A$8:$AG$1186,COLUMN(O$7),FALSE)</f>
        <v>1</v>
      </c>
      <c r="P886" s="80" t="b">
        <f>VLOOKUP($A886,'Sheet1 - Table (1)'!$A$8:$AG$1186,COLUMN(P$7),FALSE)</f>
        <v>1</v>
      </c>
      <c r="Q886" s="80">
        <f>VLOOKUP($A886,'Sheet1 - Table (1)'!$A$8:$AG$1186,COLUMN(Q$7),FALSE)</f>
        <v>0</v>
      </c>
      <c r="R886" s="80" t="b">
        <f>VLOOKUP($A886,'Sheet1 - Table (1)'!$A$8:$AG$1186,COLUMN(R$7),FALSE)</f>
        <v>1</v>
      </c>
      <c r="S886" s="80" t="b">
        <f>VLOOKUP($A886,'Sheet1 - Table (1)'!$A$8:$AG$1186,COLUMN(S$7),FALSE)</f>
        <v>1</v>
      </c>
      <c r="T886" s="80">
        <f>VLOOKUP($A886,'Sheet1 - Table (1)'!$A$8:$AG$1186,COLUMN(T$7),FALSE)</f>
        <v>0</v>
      </c>
      <c r="U886" s="80" t="str">
        <f t="shared" si="177"/>
        <v>FR-IT-SP-GE</v>
      </c>
      <c r="V886" s="80" t="str">
        <f>VLOOKUP($A886,'Sheet1 - Table (1)'!$A$8:$AG$1186,COLUMN(V$7)+3,FALSE)</f>
        <v>LU - FCP - Parte 1</v>
      </c>
      <c r="W886" s="80" t="str">
        <f>VLOOKUP(A886,'Sheet1 - Table (1)'!$A$8:$AF$10075,MATCH($W$8,'Sheet1 - Table (1)'!$10:$10,0),FALSE)</f>
        <v>Détermination des Prix Quotidien</v>
      </c>
      <c r="X886" s="80">
        <f>VLOOKUP(A886,'Sheet1 - Table (1)'!$A$8:$AAB$10075,MATCH($X$8,'Sheet1 - Table (1)'!$10:$10,0),FALSE)</f>
        <v>0</v>
      </c>
      <c r="Y886" s="96" t="str">
        <f t="shared" si="176"/>
        <v>Fonds de placement</v>
      </c>
      <c r="AA886" s="96" t="s">
        <v>1823</v>
      </c>
      <c r="AB886" s="96" t="s">
        <v>2481</v>
      </c>
      <c r="AC886" s="214" t="s">
        <v>140</v>
      </c>
      <c r="AD886" s="214" t="s">
        <v>2481</v>
      </c>
      <c r="AE886" s="96" t="s">
        <v>2481</v>
      </c>
      <c r="AF886" s="246" t="s">
        <v>2481</v>
      </c>
      <c r="AI886" s="96" t="s">
        <v>785</v>
      </c>
      <c r="AJ886" s="96" t="s">
        <v>140</v>
      </c>
      <c r="AK886" s="96" t="s">
        <v>140</v>
      </c>
      <c r="AL886" s="96" t="s">
        <v>2481</v>
      </c>
      <c r="AM886" s="96" t="str">
        <f>IF(AND(AK886="Obligations",AP886="Courbe CHF"),"Obligations CHF",IF(AND(AX886=100%,BJ886=100%),AK886&amp;" CHF",IF(OR(AK886="Obligations",AK886="Actions",AK886="Liquidités"),AK886&amp;" étrangères" &amp; IF(AX886=100%," hedged",""),AK886&amp;" étrangers" &amp; IF(AX886=100%," hedged",""))))</f>
        <v>Obligations étrangères</v>
      </c>
      <c r="AO886" s="96" t="s">
        <v>2481</v>
      </c>
      <c r="AP886" s="96" t="s">
        <v>83</v>
      </c>
      <c r="AQ886" s="96">
        <v>2.48</v>
      </c>
      <c r="AR886" s="101">
        <v>-6.9999999999999999E-4</v>
      </c>
      <c r="AS886" s="101">
        <f t="shared" si="174"/>
        <v>-1.0499999999999999E-2</v>
      </c>
      <c r="AT886" s="101">
        <v>0.57609999999999995</v>
      </c>
      <c r="AU886" s="101">
        <v>0.35060000000000002</v>
      </c>
      <c r="AV886" s="101">
        <v>7.3300000000000004E-2</v>
      </c>
      <c r="AZ886" s="101">
        <v>1</v>
      </c>
      <c r="BZ886" s="101" t="str">
        <f t="shared" si="178"/>
        <v>Courbe GBP Gouvernements SHORT</v>
      </c>
      <c r="CA886" s="101" t="s">
        <v>70</v>
      </c>
      <c r="CB886" s="101"/>
      <c r="CC886" s="101" t="s">
        <v>70</v>
      </c>
      <c r="CD886" s="42" t="s">
        <v>4374</v>
      </c>
      <c r="CE886" s="42" t="s">
        <v>4374</v>
      </c>
      <c r="CF886" s="42" t="str">
        <f>IFERROR(VLOOKUP(Funds[[#This Row],[Code ISIN]],[1]GLOBAL!$C$1:$L$27,10,FALSE)," ")</f>
        <v xml:space="preserve"> </v>
      </c>
      <c r="CG886" s="42" t="s">
        <v>4374</v>
      </c>
      <c r="CH886" s="42" t="s">
        <v>4374</v>
      </c>
      <c r="CI886" s="42" t="s">
        <v>4374</v>
      </c>
      <c r="CJ886" s="123">
        <v>42734</v>
      </c>
      <c r="CK886" s="96" t="s">
        <v>4374</v>
      </c>
      <c r="CL886" s="246" t="str">
        <f>VLOOKUP(Funds[[#This Row],[Code ISIN]],'Sheet1 - Table (1)'!$A$10:$AF$110017,MATCH("Funds Liquidity",'Sheet1 - Table (1)'!$10:$10,0),FALSE)</f>
        <v>Jour</v>
      </c>
    </row>
    <row r="887" spans="1:93">
      <c r="A887" s="80" t="s">
        <v>363</v>
      </c>
      <c r="B887" s="305">
        <f>IF(ISERROR(VALUE(VLOOKUP($A887,'Sheet1 - Table (1)'!$A$8:$AG$1186,COLUMN(B$7),FALSE))),VLOOKUP(A887,TK_MANQUANTS,2,FALSE),IF(VALUE(VLOOKUP($A887,'Sheet1 - Table (1)'!$A$8:$AG$1186,COLUMN(B$7),FALSE))=0,VLOOKUP(A887,TK_MANQUANTS,2,FALSE),VALUE(VLOOKUP($A887,'Sheet1 - Table (1)'!$A$8:$AG$1186,COLUMN(B$7),FALSE))))</f>
        <v>585269</v>
      </c>
      <c r="C887" s="80" t="str">
        <f>VLOOKUP($A887,'Sheet1 - Table (1)'!$A$8:$AG$1186,COLUMN(C$7),FALSE)</f>
        <v>UBS (Lux) Medium Term Bond Fund - CAD P-acc</v>
      </c>
      <c r="D887" s="82">
        <f>VLOOKUP($A887,'Sheet1 - Table (1)'!$A$8:$AG$1186,COLUMN(D$7),FALSE)</f>
        <v>42412</v>
      </c>
      <c r="E887" s="124">
        <f>VLOOKUP($A887,'Sheet1 - Table (1)'!$A$8:$AG$1186,COLUMN(E$7),FALSE)</f>
        <v>0.95</v>
      </c>
      <c r="F887" s="80" t="b">
        <f>VLOOKUP($A887,'Sheet1 - Table (1)'!$A$8:$AG$1186,COLUMN(F$7),FALSE)</f>
        <v>1</v>
      </c>
      <c r="G887" s="80" t="str">
        <f>VLOOKUP($A887,'Sheet1 - Table (1)'!$A$8:$AG$1186,COLUMN(G$7),FALSE)</f>
        <v>Luxembourg</v>
      </c>
      <c r="H887" s="80" t="str">
        <f>VLOOKUP($A887,'Sheet1 - Table (1)'!$A$8:$AG$1186,COLUMN(H$7),FALSE)</f>
        <v>CAD</v>
      </c>
      <c r="I887" s="80" t="str">
        <f>VLOOKUP($A887,'Sheet1 - Table (1)'!$A$8:$AG$1186,COLUMN(I$7),FALSE)</f>
        <v>Fonds de placement</v>
      </c>
      <c r="J887" s="80" t="str">
        <f>VLOOKUP($A887,'Sheet1 - Table (1)'!$A$8:$AG$1186,COLUMN(J$7),FALSE)</f>
        <v>Obligation</v>
      </c>
      <c r="K887" s="82">
        <f>VLOOKUP($A887,'Sheet1 - Table (1)'!$A$8:$AG$1186,COLUMN(K$7),FALSE)</f>
        <v>0</v>
      </c>
      <c r="L887" s="80">
        <f>VLOOKUP($A887,'Sheet1 - Table (1)'!$A$8:$AG$1186,COLUMN(L$7),FALSE)</f>
        <v>0</v>
      </c>
      <c r="M887" s="80" t="str">
        <f>VLOOKUP($A887,'Sheet1 - Table (1)'!$A$8:$AG$1186,COLUMN(M$7),FALSE)</f>
        <v>Retained</v>
      </c>
      <c r="N887" s="80">
        <f>VLOOKUP($A887,'Sheet1 - Table (1)'!$A$8:$AG$1186,COLUMN(N$7),FALSE)</f>
        <v>0</v>
      </c>
      <c r="O887" s="80" t="b">
        <f>VLOOKUP($A887,'Sheet1 - Table (1)'!$A$8:$AG$1186,COLUMN(O$7),FALSE)</f>
        <v>1</v>
      </c>
      <c r="P887" s="80" t="b">
        <f>VLOOKUP($A887,'Sheet1 - Table (1)'!$A$8:$AG$1186,COLUMN(P$7),FALSE)</f>
        <v>1</v>
      </c>
      <c r="Q887" s="80">
        <f>VLOOKUP($A887,'Sheet1 - Table (1)'!$A$8:$AG$1186,COLUMN(Q$7),FALSE)</f>
        <v>0</v>
      </c>
      <c r="R887" s="80" t="b">
        <f>VLOOKUP($A887,'Sheet1 - Table (1)'!$A$8:$AG$1186,COLUMN(R$7),FALSE)</f>
        <v>1</v>
      </c>
      <c r="S887" s="80" t="b">
        <f>VLOOKUP($A887,'Sheet1 - Table (1)'!$A$8:$AG$1186,COLUMN(S$7),FALSE)</f>
        <v>1</v>
      </c>
      <c r="T887" s="80">
        <f>VLOOKUP($A887,'Sheet1 - Table (1)'!$A$8:$AG$1186,COLUMN(T$7),FALSE)</f>
        <v>0</v>
      </c>
      <c r="U887" s="80" t="str">
        <f t="shared" si="177"/>
        <v>FR-IT-SP-GE</v>
      </c>
      <c r="V887" s="80" t="str">
        <f>VLOOKUP($A887,'Sheet1 - Table (1)'!$A$8:$AG$1186,COLUMN(V$7)+3,FALSE)</f>
        <v>LU - FCP - Parte 1</v>
      </c>
      <c r="W887" s="80" t="str">
        <f>VLOOKUP(A887,'Sheet1 - Table (1)'!$A$8:$AF$10075,MATCH($W$8,'Sheet1 - Table (1)'!$10:$10,0),FALSE)</f>
        <v>Détermination des Prix Quotidien</v>
      </c>
      <c r="X887" s="80">
        <f>VLOOKUP(A887,'Sheet1 - Table (1)'!$A$8:$AAB$10075,MATCH($X$8,'Sheet1 - Table (1)'!$10:$10,0),FALSE)</f>
        <v>0</v>
      </c>
      <c r="Y887" s="96" t="str">
        <f t="shared" si="176"/>
        <v>Fonds de placement</v>
      </c>
      <c r="AA887" s="96" t="s">
        <v>1823</v>
      </c>
      <c r="AB887" s="96" t="s">
        <v>2481</v>
      </c>
      <c r="AC887" s="214" t="s">
        <v>140</v>
      </c>
      <c r="AD887" s="214" t="s">
        <v>2481</v>
      </c>
      <c r="AE887" s="96" t="s">
        <v>2481</v>
      </c>
      <c r="AF887" s="246" t="s">
        <v>2481</v>
      </c>
      <c r="AI887" s="96" t="s">
        <v>785</v>
      </c>
      <c r="AJ887" s="96" t="s">
        <v>140</v>
      </c>
      <c r="AK887" s="96" t="s">
        <v>140</v>
      </c>
      <c r="AL887" s="96" t="s">
        <v>2481</v>
      </c>
      <c r="AM887" s="96" t="str">
        <f>IF(AND(AK887="Obligations",AP887="Courbe CHF"),"Obligations CHF",IF(AND(AX887=100%,BJ887=100%),AK887&amp;" CHF",IF(OR(AK887="Obligations",AK887="Actions",AK887="Liquidités"),AK887&amp;" étrangères" &amp; IF(AX887=100%," hedged",""),AK887&amp;" étrangers" &amp; IF(AX887=100%," hedged",""))))</f>
        <v>Obligations étrangères</v>
      </c>
      <c r="AO887" s="96" t="s">
        <v>2481</v>
      </c>
      <c r="AP887" s="96" t="s">
        <v>112</v>
      </c>
      <c r="AQ887" s="96">
        <v>2.62</v>
      </c>
      <c r="AR887" s="101">
        <v>-2.7000000000000001E-3</v>
      </c>
      <c r="AS887" s="101">
        <f t="shared" si="174"/>
        <v>-1.2199999999999999E-2</v>
      </c>
      <c r="AT887" s="101">
        <v>1</v>
      </c>
      <c r="BC887" s="101">
        <v>1</v>
      </c>
      <c r="BO887" s="101">
        <v>1</v>
      </c>
      <c r="BY887" s="101" t="s">
        <v>113</v>
      </c>
      <c r="BZ887" s="101" t="str">
        <f t="shared" si="178"/>
        <v>Courbe CAD Gouvernements SHORT</v>
      </c>
      <c r="CA887" s="101" t="s">
        <v>70</v>
      </c>
      <c r="CB887" s="101"/>
      <c r="CC887" s="101" t="s">
        <v>70</v>
      </c>
      <c r="CD887" s="42" t="s">
        <v>4374</v>
      </c>
      <c r="CE887" s="42" t="s">
        <v>4374</v>
      </c>
      <c r="CF887" s="42" t="str">
        <f>IFERROR(VLOOKUP(Funds[[#This Row],[Code ISIN]],[1]GLOBAL!$C$1:$L$27,10,FALSE)," ")</f>
        <v xml:space="preserve"> </v>
      </c>
      <c r="CG887" s="42" t="s">
        <v>4374</v>
      </c>
      <c r="CH887" s="42" t="s">
        <v>4374</v>
      </c>
      <c r="CI887" s="42" t="s">
        <v>4374</v>
      </c>
      <c r="CJ887" s="123">
        <v>42460</v>
      </c>
      <c r="CK887" s="96" t="s">
        <v>4374</v>
      </c>
      <c r="CL887" s="246" t="str">
        <f>VLOOKUP(Funds[[#This Row],[Code ISIN]],'Sheet1 - Table (1)'!$A$10:$AF$110017,MATCH("Funds Liquidity",'Sheet1 - Table (1)'!$10:$10,0),FALSE)</f>
        <v>Jour</v>
      </c>
    </row>
    <row r="888" spans="1:93">
      <c r="A888" s="80" t="s">
        <v>1983</v>
      </c>
      <c r="B888" s="305">
        <f>IF(ISERROR(VALUE(VLOOKUP($A888,'Sheet1 - Table (1)'!$A$8:$AG$1186,COLUMN(B$7),FALSE))),VLOOKUP(A888,TK_MANQUANTS,2,FALSE),IF(VALUE(VLOOKUP($A888,'Sheet1 - Table (1)'!$A$8:$AG$1186,COLUMN(B$7),FALSE))=0,VLOOKUP(A888,TK_MANQUANTS,2,FALSE),VALUE(VLOOKUP($A888,'Sheet1 - Table (1)'!$A$8:$AG$1186,COLUMN(B$7),FALSE))))</f>
        <v>2278995</v>
      </c>
      <c r="C888" s="80" t="str">
        <f>VLOOKUP($A888,'Sheet1 - Table (1)'!$A$8:$AG$1186,COLUMN(C$7),FALSE)</f>
        <v>Swisscanto (LU) EF Syst Resp Slcn Intl AT</v>
      </c>
      <c r="D888" s="82">
        <f>VLOOKUP($A888,'Sheet1 - Table (1)'!$A$8:$AG$1186,COLUMN(D$7),FALSE)</f>
        <v>44196</v>
      </c>
      <c r="E888" s="124">
        <f>VALUE(VLOOKUP($A888,'Sheet1 - Table (1)'!$A$8:$AG$1186,COLUMN(E$7),FALSE))</f>
        <v>1.89</v>
      </c>
      <c r="F888" s="80" t="b">
        <f>VLOOKUP($A888,'Sheet1 - Table (1)'!$A$8:$AG$1186,COLUMN(F$7),FALSE)</f>
        <v>1</v>
      </c>
      <c r="G888" s="80" t="str">
        <f>VLOOKUP($A888,'Sheet1 - Table (1)'!$A$8:$AG$1186,COLUMN(G$7),FALSE)</f>
        <v>Luxembourg</v>
      </c>
      <c r="H888" s="80" t="str">
        <f>VLOOKUP($A888,'Sheet1 - Table (1)'!$A$8:$AG$1186,COLUMN(H$7),FALSE)</f>
        <v>CHF</v>
      </c>
      <c r="I888" s="80" t="str">
        <f>VLOOKUP($A888,'Sheet1 - Table (1)'!$A$8:$AG$1186,COLUMN(I$7),FALSE)</f>
        <v>Fonds de placement</v>
      </c>
      <c r="J888" s="80" t="str">
        <f>VLOOKUP($A888,'Sheet1 - Table (1)'!$A$8:$AG$1186,COLUMN(J$7),FALSE)</f>
        <v>Actions</v>
      </c>
      <c r="K888" s="82">
        <f>VLOOKUP($A888,'Sheet1 - Table (1)'!$A$8:$AG$1186,COLUMN(K$7),FALSE)</f>
        <v>44255</v>
      </c>
      <c r="L888" s="80">
        <f>VLOOKUP($A888,'Sheet1 - Table (1)'!$A$8:$AG$1186,COLUMN(L$7),FALSE)</f>
        <v>92.008757000000003</v>
      </c>
      <c r="M888" s="80" t="str">
        <f>VLOOKUP($A888,'Sheet1 - Table (1)'!$A$8:$AG$1186,COLUMN(M$7),FALSE)</f>
        <v>Retained</v>
      </c>
      <c r="N888" s="80">
        <f>VLOOKUP($A888,'Sheet1 - Table (1)'!$A$8:$AG$1186,COLUMN(N$7),FALSE)</f>
        <v>0</v>
      </c>
      <c r="O888" s="80" t="b">
        <f>VLOOKUP($A888,'Sheet1 - Table (1)'!$A$8:$AG$1186,COLUMN(O$7),FALSE)</f>
        <v>1</v>
      </c>
      <c r="P888" s="80" t="b">
        <f>VLOOKUP($A888,'Sheet1 - Table (1)'!$A$8:$AG$1186,COLUMN(P$7),FALSE)</f>
        <v>1</v>
      </c>
      <c r="Q888" s="80" t="b">
        <f>VLOOKUP($A888,'Sheet1 - Table (1)'!$A$8:$AG$1186,COLUMN(Q$7),FALSE)</f>
        <v>1</v>
      </c>
      <c r="R888" s="80" t="b">
        <f>VLOOKUP($A888,'Sheet1 - Table (1)'!$A$8:$AG$1186,COLUMN(R$7),FALSE)</f>
        <v>1</v>
      </c>
      <c r="S888" s="80" t="b">
        <f>VLOOKUP($A888,'Sheet1 - Table (1)'!$A$8:$AG$1186,COLUMN(S$7),FALSE)</f>
        <v>1</v>
      </c>
      <c r="T888" s="80" t="b">
        <f>VLOOKUP($A888,'Sheet1 - Table (1)'!$A$8:$AG$1186,COLUMN(T$7),FALSE)</f>
        <v>1</v>
      </c>
      <c r="U888" s="80" t="str">
        <f t="shared" si="177"/>
        <v>FR-IT-NE-SP-GE-UK</v>
      </c>
      <c r="V888" s="80" t="str">
        <f>VLOOKUP($A888,'Sheet1 - Table (1)'!$A$8:$AG$1186,COLUMN(V$7)+3,FALSE)</f>
        <v>LU - FCP - Parte 1</v>
      </c>
      <c r="W888" s="80" t="str">
        <f>VLOOKUP(A888,'Sheet1 - Table (1)'!$A$8:$AF$10075,MATCH($W$8,'Sheet1 - Table (1)'!$10:$10,0),FALSE)</f>
        <v>Détermination des Prix Quotidien</v>
      </c>
      <c r="X888" s="80">
        <f>VLOOKUP(A888,'Sheet1 - Table (1)'!$A$8:$AAB$10075,MATCH($X$8,'Sheet1 - Table (1)'!$10:$10,0),FALSE)</f>
        <v>0</v>
      </c>
      <c r="Y888" s="132" t="str">
        <f t="shared" si="176"/>
        <v>Fonds de placement</v>
      </c>
      <c r="Z888" s="132"/>
      <c r="AA888" s="132" t="s">
        <v>1823</v>
      </c>
      <c r="AB888" s="132" t="s">
        <v>2858</v>
      </c>
      <c r="AC888" s="216" t="s">
        <v>155</v>
      </c>
      <c r="AD888" s="216" t="s">
        <v>2858</v>
      </c>
      <c r="AE888" s="132" t="s">
        <v>2858</v>
      </c>
      <c r="AF888" s="246" t="s">
        <v>2858</v>
      </c>
      <c r="AG888" s="132"/>
      <c r="AH888" s="132"/>
      <c r="AI888" s="132" t="s">
        <v>155</v>
      </c>
      <c r="AJ888" s="132" t="s">
        <v>155</v>
      </c>
      <c r="AK888" s="132" t="s">
        <v>155</v>
      </c>
      <c r="AL888" s="132" t="s">
        <v>2858</v>
      </c>
      <c r="AM888" s="132" t="str">
        <f>IF(AND(AK888="Obligations",AP888="Courbe CHF"),"Obligations CHF",IF(AND(AX888=100%,BJ888=100%),AK888&amp;" CHF",IF(OR(AK888="Obligations",AK888="Actions",AK888="Liquidités"),AK888&amp;" étrangères" &amp; IF(AX888=100%," hedged",""),AK888&amp;" étrangers" &amp; IF(AX888=100%," hedged",""))))</f>
        <v>Actions étrangères</v>
      </c>
      <c r="AN888" s="148"/>
      <c r="AO888" s="96" t="s">
        <v>2858</v>
      </c>
      <c r="AP888" s="132" t="s">
        <v>1804</v>
      </c>
      <c r="AQ888" s="132"/>
      <c r="AR888" s="126"/>
      <c r="AS888" s="126" t="str">
        <f t="shared" si="174"/>
        <v/>
      </c>
      <c r="AT888" s="126"/>
      <c r="AU888" s="126"/>
      <c r="AV888" s="126"/>
      <c r="AW888" s="126"/>
      <c r="AX888" s="126">
        <v>8.4810000000000007E-3</v>
      </c>
      <c r="AY888" s="126">
        <v>8.7400000000000005E-2</v>
      </c>
      <c r="AZ888" s="126"/>
      <c r="BA888" s="126"/>
      <c r="BB888" s="126">
        <v>0.57989999999999997</v>
      </c>
      <c r="BC888" s="126"/>
      <c r="BD888" s="126"/>
      <c r="BE888" s="126"/>
      <c r="BF888" s="126"/>
      <c r="BG888" s="126"/>
      <c r="BH888" s="126"/>
      <c r="BI888" s="126">
        <v>0.32421899999999998</v>
      </c>
      <c r="BJ888" s="126"/>
      <c r="BK888" s="126"/>
      <c r="BL888" s="126"/>
      <c r="BM888" s="126"/>
      <c r="BN888" s="126"/>
      <c r="BO888" s="126"/>
      <c r="BP888" s="126"/>
      <c r="BQ888" s="126"/>
      <c r="BR888" s="126"/>
      <c r="BS888" s="132"/>
      <c r="BT888" s="126"/>
      <c r="BU888" s="126"/>
      <c r="BV888" s="126"/>
      <c r="BW888" s="126"/>
      <c r="BX888" s="135"/>
      <c r="BY888" s="126"/>
      <c r="BZ888" s="126" t="str">
        <f t="shared" si="178"/>
        <v/>
      </c>
      <c r="CA888" s="101" t="s">
        <v>70</v>
      </c>
      <c r="CB888" s="101"/>
      <c r="CC888" s="101" t="s">
        <v>70</v>
      </c>
      <c r="CD888" s="42" t="s">
        <v>4374</v>
      </c>
      <c r="CE888" s="42" t="s">
        <v>4374</v>
      </c>
      <c r="CF888" s="42" t="str">
        <f>IFERROR(VLOOKUP(Funds[[#This Row],[Code ISIN]],[1]GLOBAL!$C$1:$L$27,10,FALSE)," ")</f>
        <v xml:space="preserve"> </v>
      </c>
      <c r="CG888" s="42" t="s">
        <v>4374</v>
      </c>
      <c r="CH888" s="42" t="s">
        <v>4374</v>
      </c>
      <c r="CI888" s="42" t="s">
        <v>4374</v>
      </c>
      <c r="CJ888" s="140">
        <v>42734</v>
      </c>
      <c r="CK888" s="96" t="s">
        <v>4374</v>
      </c>
      <c r="CL888" s="246" t="str">
        <f>VLOOKUP(Funds[[#This Row],[Code ISIN]],'Sheet1 - Table (1)'!$A$10:$AF$110017,MATCH("Funds Liquidity",'Sheet1 - Table (1)'!$10:$10,0),FALSE)</f>
        <v>Jour</v>
      </c>
    </row>
    <row r="889" spans="1:93">
      <c r="A889" s="80" t="s">
        <v>1969</v>
      </c>
      <c r="B889" s="305">
        <f>IF(ISERROR(VALUE(VLOOKUP($A889,'Sheet1 - Table (1)'!$A$8:$AG$1186,COLUMN(B$7),FALSE))),VLOOKUP(A889,TK_MANQUANTS,2,FALSE),IF(VALUE(VLOOKUP($A889,'Sheet1 - Table (1)'!$A$8:$AG$1186,COLUMN(B$7),FALSE))=0,VLOOKUP(A889,TK_MANQUANTS,2,FALSE),VALUE(VLOOKUP($A889,'Sheet1 - Table (1)'!$A$8:$AG$1186,COLUMN(B$7),FALSE))))</f>
        <v>28186465</v>
      </c>
      <c r="C889" s="80" t="str">
        <f>VLOOKUP($A889,'Sheet1 - Table (1)'!$A$8:$AG$1186,COLUMN(C$7),FALSE)</f>
        <v>BCVs / WKB (LU) flex Opportunity A (CHF)</v>
      </c>
      <c r="D889" s="82">
        <f>VLOOKUP($A889,'Sheet1 - Table (1)'!$A$8:$AG$1186,COLUMN(D$7),FALSE)</f>
        <v>43890</v>
      </c>
      <c r="E889" s="124">
        <f>VLOOKUP($A889,'Sheet1 - Table (1)'!$A$8:$AG$1186,COLUMN(E$7),FALSE)</f>
        <v>1.59</v>
      </c>
      <c r="F889" s="80" t="b">
        <f>VLOOKUP($A889,'Sheet1 - Table (1)'!$A$8:$AG$1186,COLUMN(F$7),FALSE)</f>
        <v>1</v>
      </c>
      <c r="G889" s="80" t="str">
        <f>VLOOKUP($A889,'Sheet1 - Table (1)'!$A$8:$AG$1186,COLUMN(G$7),FALSE)</f>
        <v>Luxembourg</v>
      </c>
      <c r="H889" s="80" t="str">
        <f>VLOOKUP($A889,'Sheet1 - Table (1)'!$A$8:$AG$1186,COLUMN(H$7),FALSE)</f>
        <v>CHF</v>
      </c>
      <c r="I889" s="80" t="str">
        <f>VLOOKUP($A889,'Sheet1 - Table (1)'!$A$8:$AG$1186,COLUMN(I$7),FALSE)</f>
        <v>Fonds de placement</v>
      </c>
      <c r="J889" s="80" t="str">
        <f>VLOOKUP($A889,'Sheet1 - Table (1)'!$A$8:$AG$1186,COLUMN(J$7),FALSE)</f>
        <v>Actifs Mixtes</v>
      </c>
      <c r="K889" s="82">
        <f>VLOOKUP($A889,'Sheet1 - Table (1)'!$A$8:$AG$1186,COLUMN(K$7),FALSE)</f>
        <v>44255</v>
      </c>
      <c r="L889" s="80">
        <f>VLOOKUP($A889,'Sheet1 - Table (1)'!$A$8:$AG$1186,COLUMN(L$7),FALSE)</f>
        <v>89.472676100000001</v>
      </c>
      <c r="M889" s="80" t="str">
        <f>VLOOKUP($A889,'Sheet1 - Table (1)'!$A$8:$AG$1186,COLUMN(M$7),FALSE)</f>
        <v>Retained</v>
      </c>
      <c r="N889" s="80">
        <f>VLOOKUP($A889,'Sheet1 - Table (1)'!$A$8:$AG$1186,COLUMN(N$7),FALSE)</f>
        <v>0</v>
      </c>
      <c r="O889" s="80" t="b">
        <f>VLOOKUP($A889,'Sheet1 - Table (1)'!$A$8:$AG$1186,COLUMN(O$7),FALSE)</f>
        <v>1</v>
      </c>
      <c r="P889" s="80">
        <f>VLOOKUP($A889,'Sheet1 - Table (1)'!$A$8:$AG$1186,COLUMN(P$7),FALSE)</f>
        <v>0</v>
      </c>
      <c r="Q889" s="80">
        <f>VLOOKUP($A889,'Sheet1 - Table (1)'!$A$8:$AG$1186,COLUMN(Q$7),FALSE)</f>
        <v>0</v>
      </c>
      <c r="R889" s="80">
        <f>VLOOKUP($A889,'Sheet1 - Table (1)'!$A$8:$AG$1186,COLUMN(R$7),FALSE)</f>
        <v>0</v>
      </c>
      <c r="S889" s="80" t="b">
        <f>VLOOKUP($A889,'Sheet1 - Table (1)'!$A$8:$AG$1186,COLUMN(S$7),FALSE)</f>
        <v>1</v>
      </c>
      <c r="T889" s="80">
        <f>VLOOKUP($A889,'Sheet1 - Table (1)'!$A$8:$AG$1186,COLUMN(T$7),FALSE)</f>
        <v>0</v>
      </c>
      <c r="U889" s="80" t="str">
        <f t="shared" si="177"/>
        <v>FR-GE</v>
      </c>
      <c r="V889" s="80" t="str">
        <f>VLOOKUP($A889,'Sheet1 - Table (1)'!$A$8:$AG$1186,COLUMN(V$7)+3,FALSE)</f>
        <v>LU - FCP - Parte 1</v>
      </c>
      <c r="W889" s="80" t="str">
        <f>VLOOKUP(A889,'Sheet1 - Table (1)'!$A$8:$AF$10075,MATCH($W$8,'Sheet1 - Table (1)'!$10:$10,0),FALSE)</f>
        <v>Détermination Hebomadaire des Prix le Mardi</v>
      </c>
      <c r="X889" s="80">
        <f>VLOOKUP(A889,'Sheet1 - Table (1)'!$A$8:$AAB$10075,MATCH($X$8,'Sheet1 - Table (1)'!$10:$10,0),FALSE)</f>
        <v>0</v>
      </c>
      <c r="Y889" s="132" t="str">
        <f t="shared" si="176"/>
        <v>Fonds de placement</v>
      </c>
      <c r="Z889" s="132"/>
      <c r="AA889" s="132" t="s">
        <v>1823</v>
      </c>
      <c r="AB889" s="132" t="s">
        <v>21985</v>
      </c>
      <c r="AC889" s="216" t="s">
        <v>21985</v>
      </c>
      <c r="AD889" s="216" t="s">
        <v>21985</v>
      </c>
      <c r="AE889" s="132" t="s">
        <v>21985</v>
      </c>
      <c r="AF889" s="246" t="s">
        <v>21985</v>
      </c>
      <c r="AG889" s="132"/>
      <c r="AH889" s="132"/>
      <c r="AI889" s="96" t="s">
        <v>21985</v>
      </c>
      <c r="AJ889" s="96" t="s">
        <v>21985</v>
      </c>
      <c r="AK889" s="96" t="s">
        <v>21985</v>
      </c>
      <c r="AL889" s="96" t="s">
        <v>21985</v>
      </c>
      <c r="AM889" s="132" t="s">
        <v>2002</v>
      </c>
      <c r="AN889" s="148"/>
      <c r="AO889" s="96" t="s">
        <v>2087</v>
      </c>
      <c r="AP889" s="132" t="s">
        <v>1804</v>
      </c>
      <c r="AQ889" s="132"/>
      <c r="AR889" s="126"/>
      <c r="AS889" s="126" t="str">
        <f t="shared" si="174"/>
        <v/>
      </c>
      <c r="AT889" s="126"/>
      <c r="AU889" s="126"/>
      <c r="AV889" s="126"/>
      <c r="AW889" s="126"/>
      <c r="AX889" s="126">
        <v>0.7</v>
      </c>
      <c r="AY889" s="126">
        <v>6.3E-2</v>
      </c>
      <c r="AZ889" s="126"/>
      <c r="BA889" s="126"/>
      <c r="BB889" s="126">
        <v>0.21</v>
      </c>
      <c r="BC889" s="126"/>
      <c r="BD889" s="126"/>
      <c r="BE889" s="126"/>
      <c r="BF889" s="126"/>
      <c r="BG889" s="126"/>
      <c r="BH889" s="126"/>
      <c r="BI889" s="126">
        <v>2.7E-2</v>
      </c>
      <c r="BJ889" s="126"/>
      <c r="BK889" s="126"/>
      <c r="BL889" s="126"/>
      <c r="BM889" s="126"/>
      <c r="BN889" s="126"/>
      <c r="BO889" s="126"/>
      <c r="BP889" s="126"/>
      <c r="BQ889" s="126"/>
      <c r="BR889" s="126"/>
      <c r="BS889" s="132"/>
      <c r="BT889" s="126"/>
      <c r="BU889" s="126"/>
      <c r="BV889" s="126"/>
      <c r="BW889" s="126"/>
      <c r="BX889" s="135"/>
      <c r="BY889" s="132"/>
      <c r="BZ889" s="126" t="str">
        <f t="shared" si="178"/>
        <v/>
      </c>
      <c r="CA889" s="101" t="s">
        <v>70</v>
      </c>
      <c r="CB889" s="101"/>
      <c r="CC889" s="101" t="s">
        <v>70</v>
      </c>
      <c r="CD889" s="42" t="s">
        <v>4374</v>
      </c>
      <c r="CE889" s="42" t="s">
        <v>4374</v>
      </c>
      <c r="CF889" s="42" t="str">
        <f>IFERROR(VLOOKUP(Funds[[#This Row],[Code ISIN]],[1]GLOBAL!$C$1:$L$27,10,FALSE)," ")</f>
        <v xml:space="preserve"> </v>
      </c>
      <c r="CG889" s="42" t="s">
        <v>4374</v>
      </c>
      <c r="CH889" s="42" t="s">
        <v>4374</v>
      </c>
      <c r="CI889" s="42" t="s">
        <v>4374</v>
      </c>
      <c r="CJ889" s="140">
        <v>42734</v>
      </c>
      <c r="CK889" s="96" t="s">
        <v>4374</v>
      </c>
      <c r="CL889" s="246" t="str">
        <f>VLOOKUP(Funds[[#This Row],[Code ISIN]],'Sheet1 - Table (1)'!$A$10:$AF$110017,MATCH("Funds Liquidity",'Sheet1 - Table (1)'!$10:$10,0),FALSE)</f>
        <v>&gt;=Mois</v>
      </c>
    </row>
    <row r="890" spans="1:93">
      <c r="A890" s="80" t="s">
        <v>1971</v>
      </c>
      <c r="B890" s="305">
        <f>IF(ISERROR(VALUE(VLOOKUP($A890,'Sheet1 - Table (1)'!$A$8:$AG$1186,COLUMN(B$7),FALSE))),VLOOKUP(A890,TK_MANQUANTS,2,FALSE),IF(VALUE(VLOOKUP($A890,'Sheet1 - Table (1)'!$A$8:$AG$1186,COLUMN(B$7),FALSE))=0,VLOOKUP(A890,TK_MANQUANTS,2,FALSE),VALUE(VLOOKUP($A890,'Sheet1 - Table (1)'!$A$8:$AG$1186,COLUMN(B$7),FALSE))))</f>
        <v>28186440</v>
      </c>
      <c r="C890" s="80" t="str">
        <f>VLOOKUP($A890,'Sheet1 - Table (1)'!$A$8:$AG$1186,COLUMN(C$7),FALSE)</f>
        <v>BCVs / WKB (LU) flex Security A (CHF)</v>
      </c>
      <c r="D890" s="82">
        <f>VLOOKUP($A890,'Sheet1 - Table (1)'!$A$8:$AG$1186,COLUMN(D$7),FALSE)</f>
        <v>43524</v>
      </c>
      <c r="E890" s="124">
        <f>VLOOKUP($A890,'Sheet1 - Table (1)'!$A$8:$AG$1186,COLUMN(E$7),FALSE)</f>
        <v>1.47</v>
      </c>
      <c r="F890" s="80" t="b">
        <f>VLOOKUP($A890,'Sheet1 - Table (1)'!$A$8:$AG$1186,COLUMN(F$7),FALSE)</f>
        <v>1</v>
      </c>
      <c r="G890" s="80" t="str">
        <f>VLOOKUP($A890,'Sheet1 - Table (1)'!$A$8:$AG$1186,COLUMN(G$7),FALSE)</f>
        <v>Luxembourg</v>
      </c>
      <c r="H890" s="80" t="str">
        <f>VLOOKUP($A890,'Sheet1 - Table (1)'!$A$8:$AG$1186,COLUMN(H$7),FALSE)</f>
        <v>CHF</v>
      </c>
      <c r="I890" s="80" t="str">
        <f>VLOOKUP($A890,'Sheet1 - Table (1)'!$A$8:$AG$1186,COLUMN(I$7),FALSE)</f>
        <v>Fonds de placement</v>
      </c>
      <c r="J890" s="80" t="str">
        <f>VLOOKUP($A890,'Sheet1 - Table (1)'!$A$8:$AG$1186,COLUMN(J$7),FALSE)</f>
        <v>Actifs Mixtes</v>
      </c>
      <c r="K890" s="82">
        <f>VLOOKUP($A890,'Sheet1 - Table (1)'!$A$8:$AG$1186,COLUMN(K$7),FALSE)</f>
        <v>0</v>
      </c>
      <c r="L890" s="80">
        <f>VLOOKUP($A890,'Sheet1 - Table (1)'!$A$8:$AG$1186,COLUMN(L$7),FALSE)</f>
        <v>0</v>
      </c>
      <c r="M890" s="80" t="str">
        <f>VLOOKUP($A890,'Sheet1 - Table (1)'!$A$8:$AG$1186,COLUMN(M$7),FALSE)</f>
        <v>Retained</v>
      </c>
      <c r="N890" s="80">
        <f>VLOOKUP($A890,'Sheet1 - Table (1)'!$A$8:$AG$1186,COLUMN(N$7),FALSE)</f>
        <v>0</v>
      </c>
      <c r="O890" s="80" t="b">
        <f>VLOOKUP($A890,'Sheet1 - Table (1)'!$A$8:$AG$1186,COLUMN(O$7),FALSE)</f>
        <v>1</v>
      </c>
      <c r="P890" s="80">
        <f>VLOOKUP($A890,'Sheet1 - Table (1)'!$A$8:$AG$1186,COLUMN(P$7),FALSE)</f>
        <v>0</v>
      </c>
      <c r="Q890" s="80">
        <f>VLOOKUP($A890,'Sheet1 - Table (1)'!$A$8:$AG$1186,COLUMN(Q$7),FALSE)</f>
        <v>0</v>
      </c>
      <c r="R890" s="80">
        <f>VLOOKUP($A890,'Sheet1 - Table (1)'!$A$8:$AG$1186,COLUMN(R$7),FALSE)</f>
        <v>0</v>
      </c>
      <c r="S890" s="80" t="b">
        <f>VLOOKUP($A890,'Sheet1 - Table (1)'!$A$8:$AG$1186,COLUMN(S$7),FALSE)</f>
        <v>1</v>
      </c>
      <c r="T890" s="80">
        <f>VLOOKUP($A890,'Sheet1 - Table (1)'!$A$8:$AG$1186,COLUMN(T$7),FALSE)</f>
        <v>0</v>
      </c>
      <c r="U890" s="80" t="str">
        <f t="shared" si="177"/>
        <v>FR-GE</v>
      </c>
      <c r="V890" s="80" t="str">
        <f>VLOOKUP($A890,'Sheet1 - Table (1)'!$A$8:$AG$1186,COLUMN(V$7)+3,FALSE)</f>
        <v>LU - FCP - Parte 1</v>
      </c>
      <c r="W890" s="80" t="str">
        <f>VLOOKUP(A890,'Sheet1 - Table (1)'!$A$8:$AF$10075,MATCH($W$8,'Sheet1 - Table (1)'!$10:$10,0),FALSE)</f>
        <v>Détermination Hebomadaire des Prix le Mardi</v>
      </c>
      <c r="X890" s="80">
        <f>VLOOKUP(A890,'Sheet1 - Table (1)'!$A$8:$AAB$10075,MATCH($X$8,'Sheet1 - Table (1)'!$10:$10,0),FALSE)</f>
        <v>0</v>
      </c>
      <c r="Y890" s="132" t="str">
        <f t="shared" si="176"/>
        <v>Fonds de placement</v>
      </c>
      <c r="Z890" s="132"/>
      <c r="AA890" s="132" t="s">
        <v>1823</v>
      </c>
      <c r="AB890" s="132" t="s">
        <v>21985</v>
      </c>
      <c r="AC890" s="216" t="s">
        <v>21985</v>
      </c>
      <c r="AD890" s="216" t="s">
        <v>21985</v>
      </c>
      <c r="AE890" s="132" t="s">
        <v>21985</v>
      </c>
      <c r="AF890" s="246" t="s">
        <v>21985</v>
      </c>
      <c r="AG890" s="132"/>
      <c r="AH890" s="132"/>
      <c r="AI890" s="96" t="s">
        <v>21985</v>
      </c>
      <c r="AJ890" s="96" t="s">
        <v>21985</v>
      </c>
      <c r="AK890" s="96" t="s">
        <v>21985</v>
      </c>
      <c r="AL890" s="96" t="s">
        <v>21985</v>
      </c>
      <c r="AM890" s="132" t="s">
        <v>2002</v>
      </c>
      <c r="AN890" s="148"/>
      <c r="AO890" s="96" t="s">
        <v>2087</v>
      </c>
      <c r="AP890" s="132" t="s">
        <v>1804</v>
      </c>
      <c r="AQ890" s="132"/>
      <c r="AR890" s="126"/>
      <c r="AS890" s="126" t="str">
        <f t="shared" si="174"/>
        <v/>
      </c>
      <c r="AT890" s="126"/>
      <c r="AU890" s="126"/>
      <c r="AV890" s="126"/>
      <c r="AW890" s="126"/>
      <c r="AX890" s="126">
        <v>0.88200000000000001</v>
      </c>
      <c r="AY890" s="126">
        <v>2.7E-2</v>
      </c>
      <c r="AZ890" s="126"/>
      <c r="BA890" s="126"/>
      <c r="BB890" s="126">
        <v>8.5999999999999993E-2</v>
      </c>
      <c r="BC890" s="126"/>
      <c r="BD890" s="126"/>
      <c r="BE890" s="126">
        <v>5.0000000000000001E-3</v>
      </c>
      <c r="BF890" s="126"/>
      <c r="BG890" s="126"/>
      <c r="BH890" s="126"/>
      <c r="BI890" s="126"/>
      <c r="BJ890" s="126"/>
      <c r="BK890" s="126"/>
      <c r="BL890" s="126"/>
      <c r="BM890" s="126"/>
      <c r="BN890" s="126"/>
      <c r="BO890" s="126"/>
      <c r="BP890" s="126"/>
      <c r="BQ890" s="126"/>
      <c r="BR890" s="126"/>
      <c r="BS890" s="132"/>
      <c r="BT890" s="126"/>
      <c r="BU890" s="126"/>
      <c r="BV890" s="126"/>
      <c r="BW890" s="126"/>
      <c r="BX890" s="135"/>
      <c r="BY890" s="132"/>
      <c r="BZ890" s="126" t="str">
        <f t="shared" si="178"/>
        <v/>
      </c>
      <c r="CA890" s="101" t="s">
        <v>70</v>
      </c>
      <c r="CB890" s="101"/>
      <c r="CC890" s="101" t="s">
        <v>70</v>
      </c>
      <c r="CD890" s="42" t="s">
        <v>4374</v>
      </c>
      <c r="CE890" s="42" t="s">
        <v>4374</v>
      </c>
      <c r="CF890" s="42" t="str">
        <f>IFERROR(VLOOKUP(Funds[[#This Row],[Code ISIN]],[1]GLOBAL!$C$1:$L$27,10,FALSE)," ")</f>
        <v xml:space="preserve"> </v>
      </c>
      <c r="CG890" s="42" t="s">
        <v>4374</v>
      </c>
      <c r="CH890" s="42" t="s">
        <v>4374</v>
      </c>
      <c r="CI890" s="42" t="s">
        <v>4374</v>
      </c>
      <c r="CJ890" s="140">
        <v>42734</v>
      </c>
      <c r="CK890" s="96" t="s">
        <v>4374</v>
      </c>
      <c r="CL890" s="246" t="str">
        <f>VLOOKUP(Funds[[#This Row],[Code ISIN]],'Sheet1 - Table (1)'!$A$10:$AF$110017,MATCH("Funds Liquidity",'Sheet1 - Table (1)'!$10:$10,0),FALSE)</f>
        <v>&gt;=Mois</v>
      </c>
    </row>
    <row r="891" spans="1:93">
      <c r="A891" s="80" t="s">
        <v>1985</v>
      </c>
      <c r="B891" s="305">
        <f>IF(ISERROR(VALUE(VLOOKUP($A891,'Sheet1 - Table (1)'!$A$8:$AG$1186,COLUMN(B$7),FALSE))),VLOOKUP(A891,TK_MANQUANTS,2,FALSE),IF(VALUE(VLOOKUP($A891,'Sheet1 - Table (1)'!$A$8:$AG$1186,COLUMN(B$7),FALSE))=0,VLOOKUP(A891,TK_MANQUANTS,2,FALSE),VALUE(VLOOKUP($A891,'Sheet1 - Table (1)'!$A$8:$AG$1186,COLUMN(B$7),FALSE))))</f>
        <v>2621483</v>
      </c>
      <c r="C891" s="80" t="str">
        <f>VLOOKUP($A891,'Sheet1 - Table (1)'!$A$8:$AG$1186,COLUMN(C$7),FALSE)</f>
        <v>Fidelity Funds - America A-ACC-USD</v>
      </c>
      <c r="D891" s="82">
        <f>VLOOKUP($A891,'Sheet1 - Table (1)'!$A$8:$AG$1186,COLUMN(D$7),FALSE)</f>
        <v>44159</v>
      </c>
      <c r="E891" s="124">
        <f>VLOOKUP($A891,'Sheet1 - Table (1)'!$A$8:$AG$1186,COLUMN(E$7),FALSE)</f>
        <v>1.89</v>
      </c>
      <c r="F891" s="80" t="b">
        <f>VLOOKUP($A891,'Sheet1 - Table (1)'!$A$8:$AG$1186,COLUMN(F$7),FALSE)</f>
        <v>1</v>
      </c>
      <c r="G891" s="80" t="str">
        <f>VLOOKUP($A891,'Sheet1 - Table (1)'!$A$8:$AG$1186,COLUMN(G$7),FALSE)</f>
        <v>Luxembourg</v>
      </c>
      <c r="H891" s="80" t="str">
        <f>VLOOKUP($A891,'Sheet1 - Table (1)'!$A$8:$AG$1186,COLUMN(H$7),FALSE)</f>
        <v>USD</v>
      </c>
      <c r="I891" s="80" t="str">
        <f>VLOOKUP($A891,'Sheet1 - Table (1)'!$A$8:$AG$1186,COLUMN(I$7),FALSE)</f>
        <v>Fonds de placement</v>
      </c>
      <c r="J891" s="80" t="str">
        <f>VLOOKUP($A891,'Sheet1 - Table (1)'!$A$8:$AG$1186,COLUMN(J$7),FALSE)</f>
        <v>Actions</v>
      </c>
      <c r="K891" s="82">
        <f>VLOOKUP($A891,'Sheet1 - Table (1)'!$A$8:$AG$1186,COLUMN(K$7),FALSE)</f>
        <v>44255</v>
      </c>
      <c r="L891" s="80">
        <f>VLOOKUP($A891,'Sheet1 - Table (1)'!$A$8:$AG$1186,COLUMN(L$7),FALSE)</f>
        <v>2126.5092699000002</v>
      </c>
      <c r="M891" s="80" t="str">
        <f>VLOOKUP($A891,'Sheet1 - Table (1)'!$A$8:$AG$1186,COLUMN(M$7),FALSE)</f>
        <v>Retained</v>
      </c>
      <c r="N891" s="80" t="b">
        <f>VLOOKUP($A891,'Sheet1 - Table (1)'!$A$8:$AG$1186,COLUMN(N$7),FALSE)</f>
        <v>1</v>
      </c>
      <c r="O891" s="80" t="b">
        <f>VLOOKUP($A891,'Sheet1 - Table (1)'!$A$8:$AG$1186,COLUMN(O$7),FALSE)</f>
        <v>1</v>
      </c>
      <c r="P891" s="80" t="b">
        <f>VLOOKUP($A891,'Sheet1 - Table (1)'!$A$8:$AG$1186,COLUMN(P$7),FALSE)</f>
        <v>1</v>
      </c>
      <c r="Q891" s="80" t="b">
        <f>VLOOKUP($A891,'Sheet1 - Table (1)'!$A$8:$AG$1186,COLUMN(Q$7),FALSE)</f>
        <v>1</v>
      </c>
      <c r="R891" s="80" t="b">
        <f>VLOOKUP($A891,'Sheet1 - Table (1)'!$A$8:$AG$1186,COLUMN(R$7),FALSE)</f>
        <v>1</v>
      </c>
      <c r="S891" s="80" t="b">
        <f>VLOOKUP($A891,'Sheet1 - Table (1)'!$A$8:$AG$1186,COLUMN(S$7),FALSE)</f>
        <v>1</v>
      </c>
      <c r="T891" s="80" t="b">
        <f>VLOOKUP($A891,'Sheet1 - Table (1)'!$A$8:$AG$1186,COLUMN(T$7),FALSE)</f>
        <v>1</v>
      </c>
      <c r="U891" s="80" t="str">
        <f t="shared" si="177"/>
        <v>BE-FR-IT-NE-SP-GE-UK</v>
      </c>
      <c r="V891" s="80" t="str">
        <f>VLOOKUP($A891,'Sheet1 - Table (1)'!$A$8:$AG$1186,COLUMN(V$7)+3,FALSE)</f>
        <v>LU - SICAV - Parte 1</v>
      </c>
      <c r="W891" s="80" t="str">
        <f>VLOOKUP(A891,'Sheet1 - Table (1)'!$A$8:$AF$10075,MATCH($W$8,'Sheet1 - Table (1)'!$10:$10,0),FALSE)</f>
        <v>Détermination des Prix Quotidien</v>
      </c>
      <c r="X891" s="80">
        <f>VLOOKUP(A891,'Sheet1 - Table (1)'!$A$8:$AAB$10075,MATCH($X$8,'Sheet1 - Table (1)'!$10:$10,0),FALSE)</f>
        <v>0</v>
      </c>
      <c r="Y891" s="132" t="str">
        <f t="shared" si="176"/>
        <v>Fonds de placement</v>
      </c>
      <c r="Z891" s="132"/>
      <c r="AA891" s="132" t="s">
        <v>1823</v>
      </c>
      <c r="AB891" s="132" t="s">
        <v>2858</v>
      </c>
      <c r="AC891" s="216" t="s">
        <v>155</v>
      </c>
      <c r="AD891" s="216" t="s">
        <v>2858</v>
      </c>
      <c r="AE891" s="132" t="s">
        <v>2858</v>
      </c>
      <c r="AF891" s="246" t="s">
        <v>5393</v>
      </c>
      <c r="AG891" s="132"/>
      <c r="AH891" s="132"/>
      <c r="AI891" s="132" t="s">
        <v>155</v>
      </c>
      <c r="AJ891" s="132" t="s">
        <v>155</v>
      </c>
      <c r="AK891" s="132" t="s">
        <v>155</v>
      </c>
      <c r="AL891" s="132" t="s">
        <v>2858</v>
      </c>
      <c r="AM891" s="132" t="s">
        <v>3195</v>
      </c>
      <c r="AN891" s="148"/>
      <c r="AO891" s="96" t="s">
        <v>2858</v>
      </c>
      <c r="AP891" s="132" t="s">
        <v>544</v>
      </c>
      <c r="AQ891" s="132"/>
      <c r="AR891" s="126"/>
      <c r="AS891" s="126" t="str">
        <f t="shared" ref="AS891:AS908" si="179">IF(AR891="","",AR891-E891%)</f>
        <v/>
      </c>
      <c r="AT891" s="126"/>
      <c r="AU891" s="126"/>
      <c r="AV891" s="126"/>
      <c r="AW891" s="126"/>
      <c r="AX891" s="126"/>
      <c r="AY891" s="126"/>
      <c r="AZ891" s="126"/>
      <c r="BA891" s="126"/>
      <c r="BB891" s="126">
        <v>1</v>
      </c>
      <c r="BC891" s="126"/>
      <c r="BD891" s="126"/>
      <c r="BE891" s="126"/>
      <c r="BF891" s="126"/>
      <c r="BG891" s="126"/>
      <c r="BH891" s="126"/>
      <c r="BI891" s="126"/>
      <c r="BJ891" s="126"/>
      <c r="BK891" s="126"/>
      <c r="BL891" s="126"/>
      <c r="BM891" s="126"/>
      <c r="BN891" s="126"/>
      <c r="BO891" s="126"/>
      <c r="BP891" s="126"/>
      <c r="BQ891" s="126"/>
      <c r="BR891" s="126"/>
      <c r="BS891" s="132"/>
      <c r="BT891" s="132"/>
      <c r="BU891" s="132"/>
      <c r="BV891" s="126"/>
      <c r="BW891" s="126"/>
      <c r="BX891" s="135"/>
      <c r="BY891" s="126"/>
      <c r="BZ891" s="126" t="str">
        <f t="shared" si="178"/>
        <v/>
      </c>
      <c r="CA891" s="101" t="s">
        <v>70</v>
      </c>
      <c r="CB891" s="101"/>
      <c r="CC891" s="101" t="s">
        <v>70</v>
      </c>
      <c r="CD891" s="42" t="s">
        <v>4374</v>
      </c>
      <c r="CE891" s="42" t="s">
        <v>4374</v>
      </c>
      <c r="CF891" s="42" t="str">
        <f>IFERROR(VLOOKUP(Funds[[#This Row],[Code ISIN]],[1]GLOBAL!$C$1:$L$27,10,FALSE)," ")</f>
        <v xml:space="preserve"> </v>
      </c>
      <c r="CG891" s="42" t="s">
        <v>4374</v>
      </c>
      <c r="CH891" s="42" t="s">
        <v>4374</v>
      </c>
      <c r="CI891" s="42" t="s">
        <v>4374</v>
      </c>
      <c r="CJ891" s="140">
        <v>42734</v>
      </c>
      <c r="CK891" s="96" t="s">
        <v>4374</v>
      </c>
      <c r="CL891" s="246" t="str">
        <f>VLOOKUP(Funds[[#This Row],[Code ISIN]],'Sheet1 - Table (1)'!$A$10:$AF$110017,MATCH("Funds Liquidity",'Sheet1 - Table (1)'!$10:$10,0),FALSE)</f>
        <v>Jour</v>
      </c>
    </row>
    <row r="892" spans="1:93">
      <c r="A892" s="80" t="s">
        <v>1988</v>
      </c>
      <c r="B892" s="305">
        <f>IF(ISERROR(VALUE(VLOOKUP($A892,'Sheet1 - Table (1)'!$A$8:$AG$1186,COLUMN(B$7),FALSE))),VLOOKUP(A892,TK_MANQUANTS,2,FALSE),IF(VALUE(VLOOKUP($A892,'Sheet1 - Table (1)'!$A$8:$AG$1186,COLUMN(B$7),FALSE))=0,VLOOKUP(A892,TK_MANQUANTS,2,FALSE),VALUE(VLOOKUP($A892,'Sheet1 - Table (1)'!$A$8:$AG$1186,COLUMN(B$7),FALSE))))</f>
        <v>645133</v>
      </c>
      <c r="C892" s="80" t="str">
        <f>VLOOKUP($A892,'Sheet1 - Table (1)'!$A$8:$AG$1186,COLUMN(C$7),FALSE)</f>
        <v>OYSTER Sustainable Europe C EUR 2</v>
      </c>
      <c r="D892" s="82">
        <f>VLOOKUP($A892,'Sheet1 - Table (1)'!$A$8:$AG$1186,COLUMN(D$7),FALSE)</f>
        <v>43830</v>
      </c>
      <c r="E892" s="124">
        <f>VLOOKUP($A892,'Sheet1 - Table (1)'!$A$8:$AG$1186,COLUMN(E$7),FALSE)</f>
        <v>2.1</v>
      </c>
      <c r="F892" s="80" t="b">
        <f>VLOOKUP($A892,'Sheet1 - Table (1)'!$A$8:$AG$1186,COLUMN(F$7),FALSE)</f>
        <v>1</v>
      </c>
      <c r="G892" s="80" t="str">
        <f>VLOOKUP($A892,'Sheet1 - Table (1)'!$A$8:$AG$1186,COLUMN(G$7),FALSE)</f>
        <v>Luxembourg</v>
      </c>
      <c r="H892" s="80" t="str">
        <f>VLOOKUP($A892,'Sheet1 - Table (1)'!$A$8:$AG$1186,COLUMN(H$7),FALSE)</f>
        <v>EUR</v>
      </c>
      <c r="I892" s="80" t="str">
        <f>VLOOKUP($A892,'Sheet1 - Table (1)'!$A$8:$AG$1186,COLUMN(I$7),FALSE)</f>
        <v>Fonds de placement</v>
      </c>
      <c r="J892" s="80" t="str">
        <f>VLOOKUP($A892,'Sheet1 - Table (1)'!$A$8:$AG$1186,COLUMN(J$7),FALSE)</f>
        <v>Actions</v>
      </c>
      <c r="K892" s="82">
        <f>VLOOKUP($A892,'Sheet1 - Table (1)'!$A$8:$AG$1186,COLUMN(K$7),FALSE)</f>
        <v>44255</v>
      </c>
      <c r="L892" s="80">
        <f>VLOOKUP($A892,'Sheet1 - Table (1)'!$A$8:$AG$1186,COLUMN(L$7),FALSE)</f>
        <v>186.23150100000001</v>
      </c>
      <c r="M892" s="80" t="str">
        <f>VLOOKUP($A892,'Sheet1 - Table (1)'!$A$8:$AG$1186,COLUMN(M$7),FALSE)</f>
        <v>Retained</v>
      </c>
      <c r="N892" s="80" t="b">
        <f>VLOOKUP($A892,'Sheet1 - Table (1)'!$A$8:$AG$1186,COLUMN(N$7),FALSE)</f>
        <v>1</v>
      </c>
      <c r="O892" s="80" t="b">
        <f>VLOOKUP($A892,'Sheet1 - Table (1)'!$A$8:$AG$1186,COLUMN(O$7),FALSE)</f>
        <v>1</v>
      </c>
      <c r="P892" s="80" t="b">
        <f>VLOOKUP($A892,'Sheet1 - Table (1)'!$A$8:$AG$1186,COLUMN(P$7),FALSE)</f>
        <v>1</v>
      </c>
      <c r="Q892" s="80" t="b">
        <f>VLOOKUP($A892,'Sheet1 - Table (1)'!$A$8:$AG$1186,COLUMN(Q$7),FALSE)</f>
        <v>1</v>
      </c>
      <c r="R892" s="80" t="b">
        <f>VLOOKUP($A892,'Sheet1 - Table (1)'!$A$8:$AG$1186,COLUMN(R$7),FALSE)</f>
        <v>1</v>
      </c>
      <c r="S892" s="80" t="b">
        <f>VLOOKUP($A892,'Sheet1 - Table (1)'!$A$8:$AG$1186,COLUMN(S$7),FALSE)</f>
        <v>1</v>
      </c>
      <c r="T892" s="80" t="b">
        <f>VLOOKUP($A892,'Sheet1 - Table (1)'!$A$8:$AG$1186,COLUMN(T$7),FALSE)</f>
        <v>1</v>
      </c>
      <c r="U892" s="80" t="str">
        <f t="shared" si="177"/>
        <v>BE-FR-IT-NE-SP-GE-UK</v>
      </c>
      <c r="V892" s="80" t="str">
        <f>VLOOKUP($A892,'Sheet1 - Table (1)'!$A$8:$AG$1186,COLUMN(V$7)+3,FALSE)</f>
        <v>LU - SICAV - Parte 1</v>
      </c>
      <c r="W892" s="80" t="str">
        <f>VLOOKUP(A892,'Sheet1 - Table (1)'!$A$8:$AF$10075,MATCH($W$8,'Sheet1 - Table (1)'!$10:$10,0),FALSE)</f>
        <v>Détermination des Prix Quotidien</v>
      </c>
      <c r="X892" s="80">
        <f>VLOOKUP(A892,'Sheet1 - Table (1)'!$A$8:$AAB$10075,MATCH($X$8,'Sheet1 - Table (1)'!$10:$10,0),FALSE)</f>
        <v>0</v>
      </c>
      <c r="Y892" s="132" t="str">
        <f t="shared" si="176"/>
        <v>Fonds de placement</v>
      </c>
      <c r="Z892" s="132"/>
      <c r="AA892" s="132" t="s">
        <v>1823</v>
      </c>
      <c r="AB892" s="132" t="s">
        <v>2858</v>
      </c>
      <c r="AC892" s="216" t="s">
        <v>155</v>
      </c>
      <c r="AD892" s="216" t="s">
        <v>2858</v>
      </c>
      <c r="AE892" s="132" t="s">
        <v>2858</v>
      </c>
      <c r="AF892" s="246" t="s">
        <v>2858</v>
      </c>
      <c r="AG892" s="132"/>
      <c r="AH892" s="132"/>
      <c r="AI892" s="132" t="s">
        <v>155</v>
      </c>
      <c r="AJ892" s="132" t="s">
        <v>155</v>
      </c>
      <c r="AK892" s="132" t="s">
        <v>155</v>
      </c>
      <c r="AL892" s="132" t="s">
        <v>2858</v>
      </c>
      <c r="AM892" s="132" t="str">
        <f>IF(AND(AK892="Obligations",AP892="Courbe CHF"),"Obligations CHF",IF(AND(AX892=100%,BJ892=100%),AK892&amp;" CHF",IF(OR(AK892="Obligations",AK892="Actions",AK892="Liquidités"),AK892&amp;" étrangères" &amp; IF(AX892=100%," hedged",""),AK892&amp;" étrangers" &amp; IF(AX892=100%," hedged",""))))</f>
        <v>Actions étrangères</v>
      </c>
      <c r="AN892" s="132"/>
      <c r="AO892" s="96" t="s">
        <v>2858</v>
      </c>
      <c r="AP892" s="132" t="s">
        <v>2486</v>
      </c>
      <c r="AQ892" s="132"/>
      <c r="AR892" s="126"/>
      <c r="AS892" s="126" t="str">
        <f t="shared" si="179"/>
        <v/>
      </c>
      <c r="AT892" s="126"/>
      <c r="AU892" s="126"/>
      <c r="AV892" s="126"/>
      <c r="AW892" s="126"/>
      <c r="AX892" s="126">
        <v>0.13850000000000001</v>
      </c>
      <c r="AY892" s="126">
        <v>0.43730000000000002</v>
      </c>
      <c r="AZ892" s="126">
        <v>0.42419999999999991</v>
      </c>
      <c r="BA892" s="126"/>
      <c r="BB892" s="126"/>
      <c r="BC892" s="126"/>
      <c r="BD892" s="126"/>
      <c r="BE892" s="126"/>
      <c r="BF892" s="126"/>
      <c r="BG892" s="126"/>
      <c r="BH892" s="126"/>
      <c r="BI892" s="126"/>
      <c r="BJ892" s="126"/>
      <c r="BK892" s="126"/>
      <c r="BL892" s="126"/>
      <c r="BM892" s="126"/>
      <c r="BN892" s="126"/>
      <c r="BO892" s="126"/>
      <c r="BP892" s="126"/>
      <c r="BQ892" s="126"/>
      <c r="BR892" s="126"/>
      <c r="BS892" s="132"/>
      <c r="BT892" s="132"/>
      <c r="BU892" s="132"/>
      <c r="BV892" s="126"/>
      <c r="BW892" s="126"/>
      <c r="BX892" s="132"/>
      <c r="BY892" s="126"/>
      <c r="BZ892" s="132"/>
      <c r="CA892" s="101" t="s">
        <v>70</v>
      </c>
      <c r="CB892" s="101"/>
      <c r="CC892" s="101" t="s">
        <v>70</v>
      </c>
      <c r="CD892" s="42" t="s">
        <v>4374</v>
      </c>
      <c r="CE892" s="42" t="s">
        <v>4374</v>
      </c>
      <c r="CF892" s="42" t="str">
        <f>IFERROR(VLOOKUP(Funds[[#This Row],[Code ISIN]],[1]GLOBAL!$C$1:$L$27,10,FALSE)," ")</f>
        <v xml:space="preserve"> </v>
      </c>
      <c r="CG892" s="42" t="s">
        <v>4374</v>
      </c>
      <c r="CH892" s="42" t="s">
        <v>4374</v>
      </c>
      <c r="CI892" s="42" t="s">
        <v>4374</v>
      </c>
      <c r="CJ892" s="140">
        <v>42713</v>
      </c>
      <c r="CK892" s="96" t="s">
        <v>4374</v>
      </c>
      <c r="CL892" s="246" t="str">
        <f>VLOOKUP(Funds[[#This Row],[Code ISIN]],'Sheet1 - Table (1)'!$A$10:$AF$110017,MATCH("Funds Liquidity",'Sheet1 - Table (1)'!$10:$10,0),FALSE)</f>
        <v>Jour</v>
      </c>
    </row>
    <row r="893" spans="1:93">
      <c r="A893" s="80" t="s">
        <v>1990</v>
      </c>
      <c r="B893" s="305">
        <f>IF(ISERROR(VALUE(VLOOKUP($A893,'Sheet1 - Table (1)'!$A$8:$AG$1186,COLUMN(B$7),FALSE))),VLOOKUP(A893,TK_MANQUANTS,2,FALSE),IF(VALUE(VLOOKUP($A893,'Sheet1 - Table (1)'!$A$8:$AG$1186,COLUMN(B$7),FALSE))=0,VLOOKUP(A893,TK_MANQUANTS,2,FALSE),VALUE(VLOOKUP($A893,'Sheet1 - Table (1)'!$A$8:$AG$1186,COLUMN(B$7),FALSE))))</f>
        <v>4541487</v>
      </c>
      <c r="C893" s="80" t="str">
        <f>VLOOKUP($A893,'Sheet1 - Table (1)'!$A$8:$AG$1186,COLUMN(C$7),FALSE)</f>
        <v>Pictet-Global Megatrend Selection-P CHF</v>
      </c>
      <c r="D893" s="82">
        <f>VLOOKUP($A893,'Sheet1 - Table (1)'!$A$8:$AG$1186,COLUMN(D$7),FALSE)</f>
        <v>44104</v>
      </c>
      <c r="E893" s="124">
        <f>VLOOKUP($A893,'Sheet1 - Table (1)'!$A$8:$AG$1186,COLUMN(E$7),FALSE)</f>
        <v>2.0099999999999998</v>
      </c>
      <c r="F893" s="80" t="b">
        <f>VLOOKUP($A893,'Sheet1 - Table (1)'!$A$8:$AG$1186,COLUMN(F$7),FALSE)</f>
        <v>1</v>
      </c>
      <c r="G893" s="80" t="str">
        <f>VLOOKUP($A893,'Sheet1 - Table (1)'!$A$8:$AG$1186,COLUMN(G$7),FALSE)</f>
        <v>Luxembourg</v>
      </c>
      <c r="H893" s="80" t="str">
        <f>VLOOKUP($A893,'Sheet1 - Table (1)'!$A$8:$AG$1186,COLUMN(H$7),FALSE)</f>
        <v>CHF</v>
      </c>
      <c r="I893" s="80" t="str">
        <f>VLOOKUP($A893,'Sheet1 - Table (1)'!$A$8:$AG$1186,COLUMN(I$7),FALSE)</f>
        <v>Fonds de placement</v>
      </c>
      <c r="J893" s="80" t="str">
        <f>VLOOKUP($A893,'Sheet1 - Table (1)'!$A$8:$AG$1186,COLUMN(J$7),FALSE)</f>
        <v>Actions</v>
      </c>
      <c r="K893" s="82">
        <f>VLOOKUP($A893,'Sheet1 - Table (1)'!$A$8:$AG$1186,COLUMN(K$7),FALSE)</f>
        <v>44255</v>
      </c>
      <c r="L893" s="80">
        <f>VLOOKUP($A893,'Sheet1 - Table (1)'!$A$8:$AG$1186,COLUMN(L$7),FALSE)</f>
        <v>12235.4999374</v>
      </c>
      <c r="M893" s="80" t="str">
        <f>VLOOKUP($A893,'Sheet1 - Table (1)'!$A$8:$AG$1186,COLUMN(M$7),FALSE)</f>
        <v>Retained</v>
      </c>
      <c r="N893" s="80">
        <f>VLOOKUP($A893,'Sheet1 - Table (1)'!$A$8:$AG$1186,COLUMN(N$7),FALSE)</f>
        <v>0</v>
      </c>
      <c r="O893" s="80" t="b">
        <f>VLOOKUP($A893,'Sheet1 - Table (1)'!$A$8:$AG$1186,COLUMN(O$7),FALSE)</f>
        <v>1</v>
      </c>
      <c r="P893" s="80">
        <f>VLOOKUP($A893,'Sheet1 - Table (1)'!$A$8:$AG$1186,COLUMN(P$7),FALSE)</f>
        <v>0</v>
      </c>
      <c r="Q893" s="80" t="b">
        <f>VLOOKUP($A893,'Sheet1 - Table (1)'!$A$8:$AG$1186,COLUMN(Q$7),FALSE)</f>
        <v>1</v>
      </c>
      <c r="R893" s="80">
        <f>VLOOKUP($A893,'Sheet1 - Table (1)'!$A$8:$AG$1186,COLUMN(R$7),FALSE)</f>
        <v>0</v>
      </c>
      <c r="S893" s="80" t="b">
        <f>VLOOKUP($A893,'Sheet1 - Table (1)'!$A$8:$AG$1186,COLUMN(S$7),FALSE)</f>
        <v>1</v>
      </c>
      <c r="T893" s="80">
        <f>VLOOKUP($A893,'Sheet1 - Table (1)'!$A$8:$AG$1186,COLUMN(T$7),FALSE)</f>
        <v>0</v>
      </c>
      <c r="U893" s="80" t="str">
        <f t="shared" si="177"/>
        <v>FR-NE-GE</v>
      </c>
      <c r="V893" s="80" t="str">
        <f>VLOOKUP($A893,'Sheet1 - Table (1)'!$A$8:$AG$1186,COLUMN(V$7)+3,FALSE)</f>
        <v>LU - SICAV - Parte 1</v>
      </c>
      <c r="W893" s="80" t="str">
        <f>VLOOKUP(A893,'Sheet1 - Table (1)'!$A$8:$AF$10075,MATCH($W$8,'Sheet1 - Table (1)'!$10:$10,0),FALSE)</f>
        <v>Détermination des Prix Quotidien</v>
      </c>
      <c r="X893" s="80">
        <f>VLOOKUP(A893,'Sheet1 - Table (1)'!$A$8:$AAB$10075,MATCH($X$8,'Sheet1 - Table (1)'!$10:$10,0),FALSE)</f>
        <v>0</v>
      </c>
      <c r="Y893" s="132" t="str">
        <f t="shared" si="176"/>
        <v>Fonds de placement</v>
      </c>
      <c r="Z893" s="132"/>
      <c r="AA893" s="132" t="s">
        <v>1823</v>
      </c>
      <c r="AB893" s="132" t="s">
        <v>2858</v>
      </c>
      <c r="AC893" s="216" t="s">
        <v>155</v>
      </c>
      <c r="AD893" s="216" t="s">
        <v>2858</v>
      </c>
      <c r="AE893" s="132" t="s">
        <v>2858</v>
      </c>
      <c r="AF893" s="246" t="s">
        <v>2858</v>
      </c>
      <c r="AG893" s="132"/>
      <c r="AH893" s="132"/>
      <c r="AI893" s="132" t="s">
        <v>155</v>
      </c>
      <c r="AJ893" s="132" t="s">
        <v>155</v>
      </c>
      <c r="AK893" s="132" t="s">
        <v>155</v>
      </c>
      <c r="AL893" s="132" t="s">
        <v>2858</v>
      </c>
      <c r="AM893" s="132" t="str">
        <f>IF(AND(AK893="Obligations",AP893="Courbe CHF"),"Obligations CHF",IF(AND(AX893=100%,BJ893=100%),AK893&amp;" CHF",IF(OR(AK893="Obligations",AK893="Actions",AK893="Liquidités"),AK893&amp;" étrangères" &amp; IF(AX893=100%," hedged",""),AK893&amp;" étrangers" &amp; IF(AX893=100%," hedged",""))))</f>
        <v>Actions étrangères</v>
      </c>
      <c r="AN893" s="132"/>
      <c r="AO893" s="96" t="s">
        <v>2858</v>
      </c>
      <c r="AP893" s="132" t="s">
        <v>1804</v>
      </c>
      <c r="AQ893" s="132"/>
      <c r="AR893" s="126"/>
      <c r="AS893" s="126" t="str">
        <f t="shared" si="179"/>
        <v/>
      </c>
      <c r="AT893" s="126"/>
      <c r="AU893" s="126"/>
      <c r="AV893" s="126"/>
      <c r="AW893" s="126"/>
      <c r="AX893" s="126">
        <v>3.32E-2</v>
      </c>
      <c r="AY893" s="126">
        <v>0.13020000000000001</v>
      </c>
      <c r="AZ893" s="126"/>
      <c r="BA893" s="126"/>
      <c r="BB893" s="126">
        <v>0.57379999999999998</v>
      </c>
      <c r="BC893" s="126"/>
      <c r="BD893" s="126"/>
      <c r="BE893" s="126"/>
      <c r="BF893" s="126"/>
      <c r="BG893" s="126"/>
      <c r="BH893" s="126"/>
      <c r="BI893" s="126">
        <v>0.26280000000000003</v>
      </c>
      <c r="BJ893" s="126"/>
      <c r="BK893" s="126"/>
      <c r="BL893" s="126"/>
      <c r="BM893" s="126"/>
      <c r="BN893" s="126"/>
      <c r="BO893" s="126"/>
      <c r="BP893" s="126"/>
      <c r="BQ893" s="126"/>
      <c r="BR893" s="126"/>
      <c r="BS893" s="132"/>
      <c r="BT893" s="132"/>
      <c r="BU893" s="132"/>
      <c r="BV893" s="126"/>
      <c r="BW893" s="126"/>
      <c r="BX893" s="132"/>
      <c r="BY893" s="126"/>
      <c r="BZ893" s="132"/>
      <c r="CA893" s="101" t="s">
        <v>70</v>
      </c>
      <c r="CB893" s="101"/>
      <c r="CC893" s="101" t="s">
        <v>70</v>
      </c>
      <c r="CD893" s="42" t="s">
        <v>4374</v>
      </c>
      <c r="CE893" s="42" t="s">
        <v>4374</v>
      </c>
      <c r="CF893" s="42" t="str">
        <f>IFERROR(VLOOKUP(Funds[[#This Row],[Code ISIN]],[1]GLOBAL!$C$1:$L$27,10,FALSE)," ")</f>
        <v xml:space="preserve"> </v>
      </c>
      <c r="CG893" s="42" t="s">
        <v>4374</v>
      </c>
      <c r="CH893" s="42" t="s">
        <v>4374</v>
      </c>
      <c r="CI893" s="42" t="s">
        <v>4374</v>
      </c>
      <c r="CJ893" s="140">
        <v>42713</v>
      </c>
      <c r="CK893" s="96" t="s">
        <v>4374</v>
      </c>
      <c r="CL893" s="246" t="str">
        <f>VLOOKUP(Funds[[#This Row],[Code ISIN]],'Sheet1 - Table (1)'!$A$10:$AF$110017,MATCH("Funds Liquidity",'Sheet1 - Table (1)'!$10:$10,0),FALSE)</f>
        <v>Jour</v>
      </c>
    </row>
    <row r="894" spans="1:93">
      <c r="A894" s="80" t="s">
        <v>1993</v>
      </c>
      <c r="B894" s="305">
        <f>IF(ISERROR(VALUE(VLOOKUP($A894,'Sheet1 - Table (1)'!$A$8:$AG$1186,COLUMN(B$7),FALSE))),VLOOKUP(A894,TK_MANQUANTS,2,FALSE),IF(VALUE(VLOOKUP($A894,'Sheet1 - Table (1)'!$A$8:$AG$1186,COLUMN(B$7),FALSE))=0,VLOOKUP(A894,TK_MANQUANTS,2,FALSE),VALUE(VLOOKUP($A894,'Sheet1 - Table (1)'!$A$8:$AG$1186,COLUMN(B$7),FALSE))))</f>
        <v>20542023</v>
      </c>
      <c r="C894" s="80" t="str">
        <f>VLOOKUP($A894,'Sheet1 - Table (1)'!$A$8:$AG$1186,COLUMN(C$7),FALSE)</f>
        <v>GAM Multistock - Japan Eq-CHF Bh</v>
      </c>
      <c r="D894" s="82">
        <f>VLOOKUP($A894,'Sheet1 - Table (1)'!$A$8:$AG$1186,COLUMN(D$7),FALSE)</f>
        <v>43874</v>
      </c>
      <c r="E894" s="124">
        <f>VLOOKUP($A894,'Sheet1 - Table (1)'!$A$8:$AG$1186,COLUMN(E$7),FALSE)</f>
        <v>1.87</v>
      </c>
      <c r="F894" s="80" t="b">
        <f>VLOOKUP($A894,'Sheet1 - Table (1)'!$A$8:$AG$1186,COLUMN(F$7),FALSE)</f>
        <v>1</v>
      </c>
      <c r="G894" s="80" t="str">
        <f>VLOOKUP($A894,'Sheet1 - Table (1)'!$A$8:$AG$1186,COLUMN(G$7),FALSE)</f>
        <v>Luxembourg</v>
      </c>
      <c r="H894" s="80" t="str">
        <f>VLOOKUP($A894,'Sheet1 - Table (1)'!$A$8:$AG$1186,COLUMN(H$7),FALSE)</f>
        <v>CHF</v>
      </c>
      <c r="I894" s="80" t="str">
        <f>VLOOKUP($A894,'Sheet1 - Table (1)'!$A$8:$AG$1186,COLUMN(I$7),FALSE)</f>
        <v>Fonds de placement</v>
      </c>
      <c r="J894" s="80" t="str">
        <f>VLOOKUP($A894,'Sheet1 - Table (1)'!$A$8:$AG$1186,COLUMN(J$7),FALSE)</f>
        <v>Actions</v>
      </c>
      <c r="K894" s="82">
        <f>VLOOKUP($A894,'Sheet1 - Table (1)'!$A$8:$AG$1186,COLUMN(K$7),FALSE)</f>
        <v>44255</v>
      </c>
      <c r="L894" s="80">
        <f>VLOOKUP($A894,'Sheet1 - Table (1)'!$A$8:$AG$1186,COLUMN(L$7),FALSE)</f>
        <v>168.1844385</v>
      </c>
      <c r="M894" s="80" t="str">
        <f>VLOOKUP($A894,'Sheet1 - Table (1)'!$A$8:$AG$1186,COLUMN(M$7),FALSE)</f>
        <v>Retained</v>
      </c>
      <c r="N894" s="80">
        <f>VLOOKUP($A894,'Sheet1 - Table (1)'!$A$8:$AG$1186,COLUMN(N$7),FALSE)</f>
        <v>0</v>
      </c>
      <c r="O894" s="80" t="b">
        <f>VLOOKUP($A894,'Sheet1 - Table (1)'!$A$8:$AG$1186,COLUMN(O$7),FALSE)</f>
        <v>1</v>
      </c>
      <c r="P894" s="80">
        <f>VLOOKUP($A894,'Sheet1 - Table (1)'!$A$8:$AG$1186,COLUMN(P$7),FALSE)</f>
        <v>0</v>
      </c>
      <c r="Q894" s="80" t="b">
        <f>VLOOKUP($A894,'Sheet1 - Table (1)'!$A$8:$AG$1186,COLUMN(Q$7),FALSE)</f>
        <v>1</v>
      </c>
      <c r="R894" s="80" t="b">
        <f>VLOOKUP($A894,'Sheet1 - Table (1)'!$A$8:$AG$1186,COLUMN(R$7),FALSE)</f>
        <v>1</v>
      </c>
      <c r="S894" s="80" t="b">
        <f>VLOOKUP($A894,'Sheet1 - Table (1)'!$A$8:$AG$1186,COLUMN(S$7),FALSE)</f>
        <v>1</v>
      </c>
      <c r="T894" s="80">
        <f>VLOOKUP($A894,'Sheet1 - Table (1)'!$A$8:$AG$1186,COLUMN(T$7),FALSE)</f>
        <v>0</v>
      </c>
      <c r="U894" s="80" t="str">
        <f t="shared" si="177"/>
        <v>FR-NE-SP-GE</v>
      </c>
      <c r="V894" s="80" t="str">
        <f>VLOOKUP($A894,'Sheet1 - Table (1)'!$A$8:$AG$1186,COLUMN(V$7)+3,FALSE)</f>
        <v>LU - SICAV - Parte 1</v>
      </c>
      <c r="W894" s="80" t="str">
        <f>VLOOKUP(A894,'Sheet1 - Table (1)'!$A$8:$AF$10075,MATCH($W$8,'Sheet1 - Table (1)'!$10:$10,0),FALSE)</f>
        <v>Détermination des Prix Quotidien</v>
      </c>
      <c r="X894" s="80">
        <f>VLOOKUP(A894,'Sheet1 - Table (1)'!$A$8:$AAB$10075,MATCH($X$8,'Sheet1 - Table (1)'!$10:$10,0),FALSE)</f>
        <v>0</v>
      </c>
      <c r="Y894" s="132" t="str">
        <f t="shared" si="176"/>
        <v>Fonds de placement</v>
      </c>
      <c r="Z894" s="132"/>
      <c r="AA894" s="132" t="s">
        <v>1823</v>
      </c>
      <c r="AB894" s="132" t="s">
        <v>2858</v>
      </c>
      <c r="AC894" s="216" t="s">
        <v>155</v>
      </c>
      <c r="AD894" s="216" t="s">
        <v>2858</v>
      </c>
      <c r="AE894" s="132" t="s">
        <v>2858</v>
      </c>
      <c r="AF894" s="246" t="s">
        <v>2858</v>
      </c>
      <c r="AG894" s="132"/>
      <c r="AH894" s="132"/>
      <c r="AI894" s="132" t="s">
        <v>155</v>
      </c>
      <c r="AJ894" s="132" t="s">
        <v>155</v>
      </c>
      <c r="AK894" s="132" t="s">
        <v>155</v>
      </c>
      <c r="AL894" s="132" t="s">
        <v>2858</v>
      </c>
      <c r="AM894" s="132" t="str">
        <f>IF(AND(AK894="Obligations",AP894="Courbe CHF"),"Obligations CHF",IF(AND(AX894=100%,BJ894=100%),AK894&amp;" CHF",IF(OR(AK894="Obligations",AK894="Actions",AK894="Liquidités"),AK894&amp;" étrangères" &amp; IF(AX894=100%," hedged",""),AK894&amp;" étrangers" &amp; IF(AX894=100%," hedged",""))))</f>
        <v>Actions étrangères hedged</v>
      </c>
      <c r="AN894" s="132"/>
      <c r="AO894" s="96" t="s">
        <v>2858</v>
      </c>
      <c r="AP894" s="96" t="s">
        <v>2110</v>
      </c>
      <c r="AQ894" s="132"/>
      <c r="AR894" s="126"/>
      <c r="AS894" s="126" t="str">
        <f t="shared" si="179"/>
        <v/>
      </c>
      <c r="AT894" s="126"/>
      <c r="AU894" s="126"/>
      <c r="AV894" s="126"/>
      <c r="AW894" s="126"/>
      <c r="AX894" s="126">
        <v>1</v>
      </c>
      <c r="AY894" s="126"/>
      <c r="AZ894" s="126"/>
      <c r="BA894" s="126"/>
      <c r="BB894" s="126"/>
      <c r="BC894" s="126"/>
      <c r="BD894" s="126"/>
      <c r="BE894" s="126"/>
      <c r="BF894" s="126"/>
      <c r="BG894" s="126"/>
      <c r="BH894" s="126"/>
      <c r="BI894" s="126"/>
      <c r="BJ894" s="126"/>
      <c r="BK894" s="126"/>
      <c r="BL894" s="126"/>
      <c r="BM894" s="126"/>
      <c r="BN894" s="126"/>
      <c r="BO894" s="126"/>
      <c r="BP894" s="126">
        <v>1</v>
      </c>
      <c r="BQ894" s="126"/>
      <c r="BR894" s="126"/>
      <c r="BS894" s="132"/>
      <c r="BT894" s="132"/>
      <c r="BU894" s="132"/>
      <c r="BV894" s="126"/>
      <c r="BW894" s="126"/>
      <c r="BX894" s="132"/>
      <c r="BY894" s="126"/>
      <c r="BZ894" s="132"/>
      <c r="CA894" s="101" t="s">
        <v>70</v>
      </c>
      <c r="CB894" s="101"/>
      <c r="CC894" s="101" t="s">
        <v>70</v>
      </c>
      <c r="CD894" s="42" t="s">
        <v>4374</v>
      </c>
      <c r="CE894" s="42" t="s">
        <v>4374</v>
      </c>
      <c r="CF894" s="42" t="str">
        <f>IFERROR(VLOOKUP(Funds[[#This Row],[Code ISIN]],[1]GLOBAL!$C$1:$L$27,10,FALSE)," ")</f>
        <v xml:space="preserve"> </v>
      </c>
      <c r="CG894" s="42" t="s">
        <v>4374</v>
      </c>
      <c r="CH894" s="42" t="s">
        <v>4374</v>
      </c>
      <c r="CI894" s="42" t="s">
        <v>4374</v>
      </c>
      <c r="CJ894" s="140">
        <v>42713</v>
      </c>
      <c r="CK894" s="96" t="s">
        <v>4374</v>
      </c>
      <c r="CL894" s="246" t="str">
        <f>VLOOKUP(Funds[[#This Row],[Code ISIN]],'Sheet1 - Table (1)'!$A$10:$AF$110017,MATCH("Funds Liquidity",'Sheet1 - Table (1)'!$10:$10,0),FALSE)</f>
        <v>Jour</v>
      </c>
    </row>
    <row r="895" spans="1:93">
      <c r="A895" s="80" t="s">
        <v>1516</v>
      </c>
      <c r="B895" s="305">
        <f>IF(ISERROR(VALUE(VLOOKUP($A895,'Sheet1 - Table (1)'!$A$8:$AG$1186,COLUMN(B$7),FALSE))),VLOOKUP(A895,TK_MANQUANTS,2,FALSE),IF(VALUE(VLOOKUP($A895,'Sheet1 - Table (1)'!$A$8:$AG$1186,COLUMN(B$7),FALSE))=0,VLOOKUP(A895,TK_MANQUANTS,2,FALSE),VALUE(VLOOKUP($A895,'Sheet1 - Table (1)'!$A$8:$AG$1186,COLUMN(B$7),FALSE))))</f>
        <v>2026258</v>
      </c>
      <c r="C895" s="80" t="str">
        <f>VLOOKUP($A895,'Sheet1 - Table (1)'!$A$8:$AG$1186,COLUMN(C$7),FALSE)</f>
        <v>AXA IM FIIS US Short Duration High Yield A USD C</v>
      </c>
      <c r="D895" s="82">
        <f>VLOOKUP($A895,'Sheet1 - Table (1)'!$A$8:$AG$1186,COLUMN(D$7),FALSE)</f>
        <v>44074</v>
      </c>
      <c r="E895" s="124">
        <f>VLOOKUP($A895,'Sheet1 - Table (1)'!$A$8:$AG$1186,COLUMN(E$7),FALSE)</f>
        <v>0.56000000000000005</v>
      </c>
      <c r="F895" s="80" t="b">
        <f>VLOOKUP($A895,'Sheet1 - Table (1)'!$A$8:$AG$1186,COLUMN(F$7),FALSE)</f>
        <v>1</v>
      </c>
      <c r="G895" s="80" t="str">
        <f>VLOOKUP($A895,'Sheet1 - Table (1)'!$A$8:$AG$1186,COLUMN(G$7),FALSE)</f>
        <v>Luxembourg</v>
      </c>
      <c r="H895" s="80" t="str">
        <f>VLOOKUP($A895,'Sheet1 - Table (1)'!$A$8:$AG$1186,COLUMN(H$7),FALSE)</f>
        <v>USD</v>
      </c>
      <c r="I895" s="80" t="str">
        <f>VLOOKUP($A895,'Sheet1 - Table (1)'!$A$8:$AG$1186,COLUMN(I$7),FALSE)</f>
        <v>Fonds de placement</v>
      </c>
      <c r="J895" s="80" t="str">
        <f>VLOOKUP($A895,'Sheet1 - Table (1)'!$A$8:$AG$1186,COLUMN(J$7),FALSE)</f>
        <v>Obligation</v>
      </c>
      <c r="K895" s="82">
        <f>VLOOKUP($A895,'Sheet1 - Table (1)'!$A$8:$AG$1186,COLUMN(K$7),FALSE)</f>
        <v>44255</v>
      </c>
      <c r="L895" s="80">
        <f>VLOOKUP($A895,'Sheet1 - Table (1)'!$A$8:$AG$1186,COLUMN(L$7),FALSE)</f>
        <v>4114.3504079000004</v>
      </c>
      <c r="M895" s="80" t="str">
        <f>VLOOKUP($A895,'Sheet1 - Table (1)'!$A$8:$AG$1186,COLUMN(M$7),FALSE)</f>
        <v>Retained</v>
      </c>
      <c r="N895" s="80">
        <f>VLOOKUP($A895,'Sheet1 - Table (1)'!$A$8:$AG$1186,COLUMN(N$7),FALSE)</f>
        <v>0</v>
      </c>
      <c r="O895" s="80" t="b">
        <f>VLOOKUP($A895,'Sheet1 - Table (1)'!$A$8:$AG$1186,COLUMN(O$7),FALSE)</f>
        <v>1</v>
      </c>
      <c r="P895" s="80" t="b">
        <f>VLOOKUP($A895,'Sheet1 - Table (1)'!$A$8:$AG$1186,COLUMN(P$7),FALSE)</f>
        <v>1</v>
      </c>
      <c r="Q895" s="80" t="b">
        <f>VLOOKUP($A895,'Sheet1 - Table (1)'!$A$8:$AG$1186,COLUMN(Q$7),FALSE)</f>
        <v>1</v>
      </c>
      <c r="R895" s="80" t="b">
        <f>VLOOKUP($A895,'Sheet1 - Table (1)'!$A$8:$AG$1186,COLUMN(R$7),FALSE)</f>
        <v>1</v>
      </c>
      <c r="S895" s="80" t="b">
        <f>VLOOKUP($A895,'Sheet1 - Table (1)'!$A$8:$AG$1186,COLUMN(S$7),FALSE)</f>
        <v>1</v>
      </c>
      <c r="T895" s="80">
        <f>VLOOKUP($A895,'Sheet1 - Table (1)'!$A$8:$AG$1186,COLUMN(T$7),FALSE)</f>
        <v>0</v>
      </c>
      <c r="U895" s="80" t="str">
        <f t="shared" si="177"/>
        <v>FR-IT-NE-SP-GE</v>
      </c>
      <c r="V895" s="80" t="str">
        <f>VLOOKUP($A895,'Sheet1 - Table (1)'!$A$8:$AG$1186,COLUMN(V$7)+3,FALSE)</f>
        <v>LU - FCP - Parte 1</v>
      </c>
      <c r="W895" s="80" t="str">
        <f>VLOOKUP(A895,'Sheet1 - Table (1)'!$A$8:$AF$10075,MATCH($W$8,'Sheet1 - Table (1)'!$10:$10,0),FALSE)</f>
        <v>Détermination des Prix Quotidien</v>
      </c>
      <c r="X895" s="80">
        <f>VLOOKUP(A895,'Sheet1 - Table (1)'!$A$8:$AAB$10075,MATCH($X$8,'Sheet1 - Table (1)'!$10:$10,0),FALSE)</f>
        <v>0</v>
      </c>
      <c r="Y895" s="96" t="str">
        <f t="shared" si="176"/>
        <v>Fonds de placement</v>
      </c>
      <c r="AA895" s="96" t="s">
        <v>1823</v>
      </c>
      <c r="AB895" s="96" t="s">
        <v>2852</v>
      </c>
      <c r="AC895" s="214" t="s">
        <v>140</v>
      </c>
      <c r="AD895" s="214" t="s">
        <v>5104</v>
      </c>
      <c r="AE895" s="96" t="s">
        <v>5104</v>
      </c>
      <c r="AF895" s="246" t="s">
        <v>5104</v>
      </c>
      <c r="AG895" s="96" t="s">
        <v>79</v>
      </c>
      <c r="AI895" s="96" t="s">
        <v>79</v>
      </c>
      <c r="AJ895" s="96" t="s">
        <v>140</v>
      </c>
      <c r="AK895" s="96" t="s">
        <v>140</v>
      </c>
      <c r="AL895" s="96" t="s">
        <v>2481</v>
      </c>
      <c r="AM895" s="96" t="str">
        <f>IF(AND(AK895="Obligations",AP895="Courbe CHF"),"Obligations CHF",IF(AND(AX895=100%,BJ895=100%),AK895&amp;" CHF",IF(OR(AK895="Obligations",AK895="Actions",AK895="Liquidités"),AK895&amp;" étrangères" &amp; IF(AX895=100%," hedged",""),AK895&amp;" étrangers" &amp; IF(AX895=100%," hedged",""))))</f>
        <v>Obligations étrangères</v>
      </c>
      <c r="AO895" s="96" t="s">
        <v>2852</v>
      </c>
      <c r="AP895" s="96" t="s">
        <v>86</v>
      </c>
      <c r="AQ895" s="130">
        <f>AQ898</f>
        <v>0</v>
      </c>
      <c r="AR895" s="131">
        <f>AR898</f>
        <v>0</v>
      </c>
      <c r="AS895" s="131">
        <f t="shared" si="179"/>
        <v>-5.6000000000000008E-3</v>
      </c>
      <c r="AT895" s="131">
        <f>AT898</f>
        <v>0</v>
      </c>
      <c r="AU895" s="131">
        <f>AU898</f>
        <v>0</v>
      </c>
      <c r="AV895" s="131">
        <f>AV898</f>
        <v>0</v>
      </c>
      <c r="AW895" s="131">
        <f>AW898</f>
        <v>0</v>
      </c>
      <c r="BB895" s="101">
        <v>1</v>
      </c>
      <c r="BN895" s="101">
        <v>1</v>
      </c>
      <c r="BW895" s="101">
        <v>1</v>
      </c>
      <c r="BY895" s="101" t="s">
        <v>1697</v>
      </c>
      <c r="BZ895" s="101" t="str">
        <f>IF(AJ895="Obligations",AP895&amp;" "&amp;AI895&amp;" "&amp;IF(AI895="High Yield",IF(AQ895&lt;2.5,"SHORT",IF(AQ895&gt;4,"LONG","MID")),IF(AQ895&lt;3.5,"SHORT",IF(AQ895&gt;8,"LONG","MID"))),"")</f>
        <v>Courbe USD High Yield SHORT</v>
      </c>
      <c r="CA895" s="101" t="s">
        <v>4051</v>
      </c>
      <c r="CB895" s="122" t="s">
        <v>3652</v>
      </c>
      <c r="CC895" s="101" t="s">
        <v>4301</v>
      </c>
      <c r="CD895" s="42" t="s">
        <v>4374</v>
      </c>
      <c r="CE895" s="42" t="s">
        <v>4374</v>
      </c>
      <c r="CF895" s="42" t="str">
        <f>IFERROR(VLOOKUP(Funds[[#This Row],[Code ISIN]],[1]GLOBAL!$C$1:$L$27,10,FALSE)," ")</f>
        <v xml:space="preserve"> </v>
      </c>
      <c r="CG895" s="42" t="s">
        <v>4374</v>
      </c>
      <c r="CH895" s="42" t="s">
        <v>4374</v>
      </c>
      <c r="CI895" s="42" t="s">
        <v>4374</v>
      </c>
      <c r="CJ895" s="136">
        <f>CJ898</f>
        <v>42734</v>
      </c>
      <c r="CK895" s="96" t="s">
        <v>4374</v>
      </c>
      <c r="CL895" s="246" t="str">
        <f>VLOOKUP(Funds[[#This Row],[Code ISIN]],'Sheet1 - Table (1)'!$A$10:$AF$110017,MATCH("Funds Liquidity",'Sheet1 - Table (1)'!$10:$10,0),FALSE)</f>
        <v>Jour</v>
      </c>
      <c r="CO895" s="246" t="s">
        <v>79</v>
      </c>
    </row>
    <row r="896" spans="1:93">
      <c r="A896" s="80" t="s">
        <v>1998</v>
      </c>
      <c r="B896" s="305">
        <f>IF(ISERROR(VALUE(VLOOKUP($A896,'Sheet1 - Table (1)'!$A$8:$AG$1186,COLUMN(B$7),FALSE))),VLOOKUP(A896,TK_MANQUANTS,2,FALSE),IF(VALUE(VLOOKUP($A896,'Sheet1 - Table (1)'!$A$8:$AG$1186,COLUMN(B$7),FALSE))=0,VLOOKUP(A896,TK_MANQUANTS,2,FALSE),VALUE(VLOOKUP($A896,'Sheet1 - Table (1)'!$A$8:$AG$1186,COLUMN(B$7),FALSE))))</f>
        <v>13134666</v>
      </c>
      <c r="C896" s="80" t="str">
        <f>VLOOKUP($A896,'Sheet1 - Table (1)'!$A$8:$AG$1186,COLUMN(C$7),FALSE)</f>
        <v>Mirabaud - Equities Swiss Small and Mid A Cap CHF</v>
      </c>
      <c r="D896" s="82">
        <f>VLOOKUP($A896,'Sheet1 - Table (1)'!$A$8:$AG$1186,COLUMN(D$7),FALSE)</f>
        <v>43830</v>
      </c>
      <c r="E896" s="124">
        <f>VLOOKUP($A896,'Sheet1 - Table (1)'!$A$8:$AG$1186,COLUMN(E$7),FALSE)</f>
        <v>1.8</v>
      </c>
      <c r="F896" s="80" t="b">
        <f>VLOOKUP($A896,'Sheet1 - Table (1)'!$A$8:$AG$1186,COLUMN(F$7),FALSE)</f>
        <v>1</v>
      </c>
      <c r="G896" s="80" t="str">
        <f>VLOOKUP($A896,'Sheet1 - Table (1)'!$A$8:$AG$1186,COLUMN(G$7),FALSE)</f>
        <v>Luxembourg</v>
      </c>
      <c r="H896" s="80" t="str">
        <f>VLOOKUP($A896,'Sheet1 - Table (1)'!$A$8:$AG$1186,COLUMN(H$7),FALSE)</f>
        <v>CHF</v>
      </c>
      <c r="I896" s="80" t="str">
        <f>VLOOKUP($A896,'Sheet1 - Table (1)'!$A$8:$AG$1186,COLUMN(I$7),FALSE)</f>
        <v>Fonds de placement</v>
      </c>
      <c r="J896" s="80" t="str">
        <f>VLOOKUP($A896,'Sheet1 - Table (1)'!$A$8:$AG$1186,COLUMN(J$7),FALSE)</f>
        <v>Actions</v>
      </c>
      <c r="K896" s="82">
        <f>VLOOKUP($A896,'Sheet1 - Table (1)'!$A$8:$AG$1186,COLUMN(K$7),FALSE)</f>
        <v>44255</v>
      </c>
      <c r="L896" s="80">
        <f>VLOOKUP($A896,'Sheet1 - Table (1)'!$A$8:$AG$1186,COLUMN(L$7),FALSE)</f>
        <v>1129.2434628999999</v>
      </c>
      <c r="M896" s="80" t="str">
        <f>VLOOKUP($A896,'Sheet1 - Table (1)'!$A$8:$AG$1186,COLUMN(M$7),FALSE)</f>
        <v>Retained</v>
      </c>
      <c r="N896" s="80">
        <f>VLOOKUP($A896,'Sheet1 - Table (1)'!$A$8:$AG$1186,COLUMN(N$7),FALSE)</f>
        <v>0</v>
      </c>
      <c r="O896" s="80" t="b">
        <f>VLOOKUP($A896,'Sheet1 - Table (1)'!$A$8:$AG$1186,COLUMN(O$7),FALSE)</f>
        <v>1</v>
      </c>
      <c r="P896" s="80" t="b">
        <f>VLOOKUP($A896,'Sheet1 - Table (1)'!$A$8:$AG$1186,COLUMN(P$7),FALSE)</f>
        <v>1</v>
      </c>
      <c r="Q896" s="80">
        <f>VLOOKUP($A896,'Sheet1 - Table (1)'!$A$8:$AG$1186,COLUMN(Q$7),FALSE)</f>
        <v>0</v>
      </c>
      <c r="R896" s="80" t="b">
        <f>VLOOKUP($A896,'Sheet1 - Table (1)'!$A$8:$AG$1186,COLUMN(R$7),FALSE)</f>
        <v>1</v>
      </c>
      <c r="S896" s="80" t="b">
        <f>VLOOKUP($A896,'Sheet1 - Table (1)'!$A$8:$AG$1186,COLUMN(S$7),FALSE)</f>
        <v>1</v>
      </c>
      <c r="T896" s="80" t="b">
        <f>VLOOKUP($A896,'Sheet1 - Table (1)'!$A$8:$AG$1186,COLUMN(T$7),FALSE)</f>
        <v>1</v>
      </c>
      <c r="U896" s="80" t="str">
        <f t="shared" si="177"/>
        <v>FR-IT-SP-GE-UK</v>
      </c>
      <c r="V896" s="80" t="str">
        <f>VLOOKUP($A896,'Sheet1 - Table (1)'!$A$8:$AG$1186,COLUMN(V$7)+3,FALSE)</f>
        <v>LU - SICAV - Parte 1</v>
      </c>
      <c r="W896" s="80" t="str">
        <f>VLOOKUP(A896,'Sheet1 - Table (1)'!$A$8:$AF$10075,MATCH($W$8,'Sheet1 - Table (1)'!$10:$10,0),FALSE)</f>
        <v>Détermination des Prix Quotidien</v>
      </c>
      <c r="X896" s="80">
        <f>VLOOKUP(A896,'Sheet1 - Table (1)'!$A$8:$AAB$10075,MATCH($X$8,'Sheet1 - Table (1)'!$10:$10,0),FALSE)</f>
        <v>0</v>
      </c>
      <c r="Y896" s="132" t="str">
        <f t="shared" si="176"/>
        <v>Fonds de placement</v>
      </c>
      <c r="Z896" s="132"/>
      <c r="AA896" s="132" t="s">
        <v>1823</v>
      </c>
      <c r="AB896" s="132" t="s">
        <v>1960</v>
      </c>
      <c r="AC896" s="216" t="s">
        <v>155</v>
      </c>
      <c r="AD896" s="216" t="s">
        <v>2858</v>
      </c>
      <c r="AE896" s="132" t="s">
        <v>2858</v>
      </c>
      <c r="AF896" s="246" t="s">
        <v>2858</v>
      </c>
      <c r="AG896" s="96" t="s">
        <v>3043</v>
      </c>
      <c r="AH896" s="132"/>
      <c r="AI896" s="132" t="s">
        <v>155</v>
      </c>
      <c r="AJ896" s="132" t="s">
        <v>155</v>
      </c>
      <c r="AK896" s="132" t="s">
        <v>155</v>
      </c>
      <c r="AL896" s="132" t="s">
        <v>2858</v>
      </c>
      <c r="AM896" s="132" t="s">
        <v>1960</v>
      </c>
      <c r="AN896" s="148"/>
      <c r="AO896" s="96" t="s">
        <v>1960</v>
      </c>
      <c r="AP896" s="132" t="s">
        <v>2485</v>
      </c>
      <c r="AQ896" s="132"/>
      <c r="AR896" s="126"/>
      <c r="AS896" s="126" t="str">
        <f t="shared" si="179"/>
        <v/>
      </c>
      <c r="AT896" s="126"/>
      <c r="AU896" s="126"/>
      <c r="AV896" s="126"/>
      <c r="AW896" s="126"/>
      <c r="AX896" s="126">
        <v>1</v>
      </c>
      <c r="AY896" s="126"/>
      <c r="AZ896" s="126"/>
      <c r="BA896" s="126"/>
      <c r="BB896" s="126"/>
      <c r="BC896" s="126"/>
      <c r="BD896" s="126"/>
      <c r="BE896" s="126"/>
      <c r="BF896" s="126"/>
      <c r="BG896" s="126"/>
      <c r="BH896" s="126"/>
      <c r="BI896" s="126"/>
      <c r="BJ896" s="126">
        <v>1</v>
      </c>
      <c r="BK896" s="126"/>
      <c r="BL896" s="126"/>
      <c r="BM896" s="126"/>
      <c r="BN896" s="126"/>
      <c r="BO896" s="126"/>
      <c r="BP896" s="126"/>
      <c r="BQ896" s="126"/>
      <c r="BR896" s="126"/>
      <c r="BS896" s="132"/>
      <c r="BT896" s="132"/>
      <c r="BU896" s="132"/>
      <c r="BV896" s="126"/>
      <c r="BW896" s="126"/>
      <c r="BX896" s="132"/>
      <c r="BY896" s="132"/>
      <c r="BZ896" s="132"/>
      <c r="CA896" s="101" t="s">
        <v>70</v>
      </c>
      <c r="CB896" s="101"/>
      <c r="CC896" s="101" t="s">
        <v>70</v>
      </c>
      <c r="CD896" s="42" t="s">
        <v>4374</v>
      </c>
      <c r="CE896" s="42" t="s">
        <v>4374</v>
      </c>
      <c r="CF896" s="42" t="str">
        <f>IFERROR(VLOOKUP(Funds[[#This Row],[Code ISIN]],[1]GLOBAL!$C$1:$L$27,10,FALSE)," ")</f>
        <v xml:space="preserve"> </v>
      </c>
      <c r="CG896" s="42" t="s">
        <v>4374</v>
      </c>
      <c r="CH896" s="42" t="s">
        <v>4374</v>
      </c>
      <c r="CI896" s="42" t="s">
        <v>4374</v>
      </c>
      <c r="CJ896" s="140">
        <v>42704</v>
      </c>
      <c r="CK896" s="96" t="s">
        <v>4374</v>
      </c>
      <c r="CL896" s="246" t="str">
        <f>VLOOKUP(Funds[[#This Row],[Code ISIN]],'Sheet1 - Table (1)'!$A$10:$AF$110017,MATCH("Funds Liquidity",'Sheet1 - Table (1)'!$10:$10,0),FALSE)</f>
        <v>Jour</v>
      </c>
      <c r="CO896" s="246" t="s">
        <v>3043</v>
      </c>
    </row>
    <row r="897" spans="1:94">
      <c r="A897" s="80" t="s">
        <v>2000</v>
      </c>
      <c r="B897" s="305">
        <f>IF(ISERROR(VALUE(VLOOKUP($A897,'Sheet1 - Table (1)'!$A$8:$AG$1186,COLUMN(B$7),FALSE))),VLOOKUP(A897,TK_MANQUANTS,2,FALSE),IF(VALUE(VLOOKUP($A897,'Sheet1 - Table (1)'!$A$8:$AG$1186,COLUMN(B$7),FALSE))=0,VLOOKUP(A897,TK_MANQUANTS,2,FALSE),VALUE(VLOOKUP($A897,'Sheet1 - Table (1)'!$A$8:$AG$1186,COLUMN(B$7),FALSE))))</f>
        <v>1530813</v>
      </c>
      <c r="C897" s="80" t="str">
        <f>VLOOKUP($A897,'Sheet1 - Table (1)'!$A$8:$AG$1186,COLUMN(C$7),FALSE)</f>
        <v>RAM (Lux) SF-Emerging Markets Eqs B USD Cap</v>
      </c>
      <c r="D897" s="82">
        <f>VLOOKUP($A897,'Sheet1 - Table (1)'!$A$8:$AG$1186,COLUMN(D$7),FALSE)</f>
        <v>43830</v>
      </c>
      <c r="E897" s="124">
        <f>VLOOKUP($A897,'Sheet1 - Table (1)'!$A$8:$AG$1186,COLUMN(E$7),FALSE)</f>
        <v>1.82</v>
      </c>
      <c r="F897" s="80" t="b">
        <f>VLOOKUP($A897,'Sheet1 - Table (1)'!$A$8:$AG$1186,COLUMN(F$7),FALSE)</f>
        <v>1</v>
      </c>
      <c r="G897" s="80" t="str">
        <f>VLOOKUP($A897,'Sheet1 - Table (1)'!$A$8:$AG$1186,COLUMN(G$7),FALSE)</f>
        <v>Luxembourg</v>
      </c>
      <c r="H897" s="80" t="str">
        <f>VLOOKUP($A897,'Sheet1 - Table (1)'!$A$8:$AG$1186,COLUMN(H$7),FALSE)</f>
        <v>USD</v>
      </c>
      <c r="I897" s="80" t="str">
        <f>VLOOKUP($A897,'Sheet1 - Table (1)'!$A$8:$AG$1186,COLUMN(I$7),FALSE)</f>
        <v>Fonds de placement</v>
      </c>
      <c r="J897" s="80" t="str">
        <f>VLOOKUP($A897,'Sheet1 - Table (1)'!$A$8:$AG$1186,COLUMN(J$7),FALSE)</f>
        <v>Actions</v>
      </c>
      <c r="K897" s="82">
        <f>VLOOKUP($A897,'Sheet1 - Table (1)'!$A$8:$AG$1186,COLUMN(K$7),FALSE)</f>
        <v>44255</v>
      </c>
      <c r="L897" s="80">
        <f>VLOOKUP($A897,'Sheet1 - Table (1)'!$A$8:$AG$1186,COLUMN(L$7),FALSE)</f>
        <v>383.85689400000001</v>
      </c>
      <c r="M897" s="80" t="str">
        <f>VLOOKUP($A897,'Sheet1 - Table (1)'!$A$8:$AG$1186,COLUMN(M$7),FALSE)</f>
        <v>Retained</v>
      </c>
      <c r="N897" s="80" t="b">
        <f>VLOOKUP($A897,'Sheet1 - Table (1)'!$A$8:$AG$1186,COLUMN(N$7),FALSE)</f>
        <v>1</v>
      </c>
      <c r="O897" s="80" t="b">
        <f>VLOOKUP($A897,'Sheet1 - Table (1)'!$A$8:$AG$1186,COLUMN(O$7),FALSE)</f>
        <v>1</v>
      </c>
      <c r="P897" s="80" t="b">
        <f>VLOOKUP($A897,'Sheet1 - Table (1)'!$A$8:$AG$1186,COLUMN(P$7),FALSE)</f>
        <v>1</v>
      </c>
      <c r="Q897" s="80" t="b">
        <f>VLOOKUP($A897,'Sheet1 - Table (1)'!$A$8:$AG$1186,COLUMN(Q$7),FALSE)</f>
        <v>1</v>
      </c>
      <c r="R897" s="80" t="b">
        <f>VLOOKUP($A897,'Sheet1 - Table (1)'!$A$8:$AG$1186,COLUMN(R$7),FALSE)</f>
        <v>1</v>
      </c>
      <c r="S897" s="80" t="b">
        <f>VLOOKUP($A897,'Sheet1 - Table (1)'!$A$8:$AG$1186,COLUMN(S$7),FALSE)</f>
        <v>1</v>
      </c>
      <c r="T897" s="80" t="b">
        <f>VLOOKUP($A897,'Sheet1 - Table (1)'!$A$8:$AG$1186,COLUMN(T$7),FALSE)</f>
        <v>1</v>
      </c>
      <c r="U897" s="80" t="str">
        <f t="shared" si="177"/>
        <v>BE-FR-IT-NE-SP-GE-UK</v>
      </c>
      <c r="V897" s="80" t="str">
        <f>VLOOKUP($A897,'Sheet1 - Table (1)'!$A$8:$AG$1186,COLUMN(V$7)+3,FALSE)</f>
        <v>LU - SICAV - Parte 1</v>
      </c>
      <c r="W897" s="80" t="str">
        <f>VLOOKUP(A897,'Sheet1 - Table (1)'!$A$8:$AF$10075,MATCH($W$8,'Sheet1 - Table (1)'!$10:$10,0),FALSE)</f>
        <v>Détermination des Prix Quotidien</v>
      </c>
      <c r="X897" s="80">
        <f>VLOOKUP(A897,'Sheet1 - Table (1)'!$A$8:$AAB$10075,MATCH($X$8,'Sheet1 - Table (1)'!$10:$10,0),FALSE)</f>
        <v>0</v>
      </c>
      <c r="Y897" s="132" t="str">
        <f t="shared" si="176"/>
        <v>Fonds de placement</v>
      </c>
      <c r="Z897" s="132"/>
      <c r="AA897" s="132" t="s">
        <v>1823</v>
      </c>
      <c r="AB897" s="132" t="s">
        <v>2858</v>
      </c>
      <c r="AC897" s="216" t="s">
        <v>155</v>
      </c>
      <c r="AD897" s="216" t="s">
        <v>2858</v>
      </c>
      <c r="AE897" s="132" t="s">
        <v>2858</v>
      </c>
      <c r="AF897" s="246" t="s">
        <v>2858</v>
      </c>
      <c r="AG897" s="132"/>
      <c r="AH897" s="132"/>
      <c r="AI897" s="132" t="s">
        <v>155</v>
      </c>
      <c r="AJ897" s="132" t="s">
        <v>155</v>
      </c>
      <c r="AK897" s="132" t="s">
        <v>155</v>
      </c>
      <c r="AL897" s="132" t="s">
        <v>2858</v>
      </c>
      <c r="AM897" s="132" t="str">
        <f t="shared" ref="AM897:AM914" si="180">IF(AND(AK897="Obligations",AP897="Courbe CHF"),"Obligations CHF",IF(AND(AX897=100%,BJ897=100%),AK897&amp;" CHF",IF(OR(AK897="Obligations",AK897="Actions",AK897="Liquidités"),AK897&amp;" étrangères" &amp; IF(AX897=100%," hedged",""),AK897&amp;" étrangers" &amp; IF(AX897=100%," hedged",""))))</f>
        <v>Actions étrangères</v>
      </c>
      <c r="AN897" s="132"/>
      <c r="AO897" s="96" t="s">
        <v>2858</v>
      </c>
      <c r="AP897" s="132" t="s">
        <v>5155</v>
      </c>
      <c r="AQ897" s="132"/>
      <c r="AR897" s="126"/>
      <c r="AS897" s="126" t="str">
        <f t="shared" si="179"/>
        <v/>
      </c>
      <c r="AT897" s="126"/>
      <c r="AU897" s="126"/>
      <c r="AV897" s="126"/>
      <c r="AW897" s="126"/>
      <c r="AX897" s="126"/>
      <c r="AY897" s="126"/>
      <c r="AZ897" s="126"/>
      <c r="BA897" s="126"/>
      <c r="BB897" s="126"/>
      <c r="BC897" s="126"/>
      <c r="BD897" s="126"/>
      <c r="BE897" s="126"/>
      <c r="BF897" s="126"/>
      <c r="BG897" s="126"/>
      <c r="BH897" s="126"/>
      <c r="BI897" s="126">
        <v>1</v>
      </c>
      <c r="BJ897" s="126"/>
      <c r="BK897" s="126"/>
      <c r="BL897" s="126"/>
      <c r="BM897" s="126"/>
      <c r="BN897" s="126"/>
      <c r="BO897" s="126"/>
      <c r="BP897" s="126"/>
      <c r="BQ897" s="126"/>
      <c r="BR897" s="126">
        <v>1</v>
      </c>
      <c r="BS897" s="132"/>
      <c r="BT897" s="132"/>
      <c r="BU897" s="132"/>
      <c r="BV897" s="126"/>
      <c r="BW897" s="126"/>
      <c r="BX897" s="132"/>
      <c r="BY897" s="132"/>
      <c r="BZ897" s="132"/>
      <c r="CA897" s="101" t="s">
        <v>70</v>
      </c>
      <c r="CB897" s="101"/>
      <c r="CC897" s="101" t="s">
        <v>70</v>
      </c>
      <c r="CD897" s="42" t="s">
        <v>4374</v>
      </c>
      <c r="CE897" s="42" t="s">
        <v>4374</v>
      </c>
      <c r="CF897" s="42" t="str">
        <f>IFERROR(VLOOKUP(Funds[[#This Row],[Code ISIN]],[1]GLOBAL!$C$1:$L$27,10,FALSE)," ")</f>
        <v xml:space="preserve"> </v>
      </c>
      <c r="CG897" s="42" t="s">
        <v>4374</v>
      </c>
      <c r="CH897" s="42" t="s">
        <v>4374</v>
      </c>
      <c r="CI897" s="42" t="s">
        <v>4374</v>
      </c>
      <c r="CJ897" s="140">
        <v>42704</v>
      </c>
      <c r="CK897" s="96" t="s">
        <v>4374</v>
      </c>
      <c r="CL897" s="246" t="str">
        <f>VLOOKUP(Funds[[#This Row],[Code ISIN]],'Sheet1 - Table (1)'!$A$10:$AF$110017,MATCH("Funds Liquidity",'Sheet1 - Table (1)'!$10:$10,0),FALSE)</f>
        <v>Jour</v>
      </c>
    </row>
    <row r="898" spans="1:94">
      <c r="A898" s="80" t="s">
        <v>167</v>
      </c>
      <c r="B898" s="305">
        <f>IF(ISERROR(VALUE(VLOOKUP($A898,'Sheet1 - Table (1)'!$A$8:$AG$1186,COLUMN(B$7),FALSE))),VLOOKUP(A898,TK_MANQUANTS,2,FALSE),IF(VALUE(VLOOKUP($A898,'Sheet1 - Table (1)'!$A$8:$AG$1186,COLUMN(B$7),FALSE))=0,VLOOKUP(A898,TK_MANQUANTS,2,FALSE),VALUE(VLOOKUP($A898,'Sheet1 - Table (1)'!$A$8:$AG$1186,COLUMN(B$7),FALSE))))</f>
        <v>13528670</v>
      </c>
      <c r="C898" s="80" t="str">
        <f>VLOOKUP($A898,'Sheet1 - Table (1)'!$A$8:$AG$1186,COLUMN(C$7),FALSE)</f>
        <v>AXA IM FIIS Europe Short Duration Hg Yld B EUR C</v>
      </c>
      <c r="D898" s="82">
        <f>VLOOKUP($A898,'Sheet1 - Table (1)'!$A$8:$AG$1186,COLUMN(D$7),FALSE)</f>
        <v>44074</v>
      </c>
      <c r="E898" s="124">
        <f>VLOOKUP($A898,'Sheet1 - Table (1)'!$A$8:$AG$1186,COLUMN(E$7),FALSE)</f>
        <v>0.88</v>
      </c>
      <c r="F898" s="80" t="b">
        <f>VLOOKUP($A898,'Sheet1 - Table (1)'!$A$8:$AG$1186,COLUMN(F$7),FALSE)</f>
        <v>1</v>
      </c>
      <c r="G898" s="80" t="str">
        <f>VLOOKUP($A898,'Sheet1 - Table (1)'!$A$8:$AG$1186,COLUMN(G$7),FALSE)</f>
        <v>Luxembourg</v>
      </c>
      <c r="H898" s="80" t="str">
        <f>VLOOKUP($A898,'Sheet1 - Table (1)'!$A$8:$AG$1186,COLUMN(H$7),FALSE)</f>
        <v>EUR</v>
      </c>
      <c r="I898" s="80" t="str">
        <f>VLOOKUP($A898,'Sheet1 - Table (1)'!$A$8:$AG$1186,COLUMN(I$7),FALSE)</f>
        <v>Fonds de placement</v>
      </c>
      <c r="J898" s="80" t="str">
        <f>VLOOKUP($A898,'Sheet1 - Table (1)'!$A$8:$AG$1186,COLUMN(J$7),FALSE)</f>
        <v>Obligation</v>
      </c>
      <c r="K898" s="82">
        <f>VLOOKUP($A898,'Sheet1 - Table (1)'!$A$8:$AG$1186,COLUMN(K$7),FALSE)</f>
        <v>44255</v>
      </c>
      <c r="L898" s="80">
        <f>VLOOKUP($A898,'Sheet1 - Table (1)'!$A$8:$AG$1186,COLUMN(L$7),FALSE)</f>
        <v>1430.7671316999999</v>
      </c>
      <c r="M898" s="80" t="str">
        <f>VLOOKUP($A898,'Sheet1 - Table (1)'!$A$8:$AG$1186,COLUMN(M$7),FALSE)</f>
        <v>Retained</v>
      </c>
      <c r="N898" s="80">
        <f>VLOOKUP($A898,'Sheet1 - Table (1)'!$A$8:$AG$1186,COLUMN(N$7),FALSE)</f>
        <v>0</v>
      </c>
      <c r="O898" s="80" t="b">
        <f>VLOOKUP($A898,'Sheet1 - Table (1)'!$A$8:$AG$1186,COLUMN(O$7),FALSE)</f>
        <v>1</v>
      </c>
      <c r="P898" s="80" t="b">
        <f>VLOOKUP($A898,'Sheet1 - Table (1)'!$A$8:$AG$1186,COLUMN(P$7),FALSE)</f>
        <v>1</v>
      </c>
      <c r="Q898" s="80" t="b">
        <f>VLOOKUP($A898,'Sheet1 - Table (1)'!$A$8:$AG$1186,COLUMN(Q$7),FALSE)</f>
        <v>1</v>
      </c>
      <c r="R898" s="80" t="b">
        <f>VLOOKUP($A898,'Sheet1 - Table (1)'!$A$8:$AG$1186,COLUMN(R$7),FALSE)</f>
        <v>1</v>
      </c>
      <c r="S898" s="80" t="b">
        <f>VLOOKUP($A898,'Sheet1 - Table (1)'!$A$8:$AG$1186,COLUMN(S$7),FALSE)</f>
        <v>1</v>
      </c>
      <c r="T898" s="80">
        <f>VLOOKUP($A898,'Sheet1 - Table (1)'!$A$8:$AG$1186,COLUMN(T$7),FALSE)</f>
        <v>0</v>
      </c>
      <c r="U898" s="80" t="str">
        <f t="shared" si="177"/>
        <v>FR-IT-NE-SP-GE</v>
      </c>
      <c r="V898" s="80" t="str">
        <f>VLOOKUP($A898,'Sheet1 - Table (1)'!$A$8:$AG$1186,COLUMN(V$7)+3,FALSE)</f>
        <v>LU - FCP - Parte 1</v>
      </c>
      <c r="W898" s="80" t="str">
        <f>VLOOKUP(A898,'Sheet1 - Table (1)'!$A$8:$AF$10075,MATCH($W$8,'Sheet1 - Table (1)'!$10:$10,0),FALSE)</f>
        <v>Détermination des Prix Quotidien</v>
      </c>
      <c r="X898" s="80">
        <f>VLOOKUP(A898,'Sheet1 - Table (1)'!$A$8:$AAB$10075,MATCH($X$8,'Sheet1 - Table (1)'!$10:$10,0),FALSE)</f>
        <v>0</v>
      </c>
      <c r="Y898" s="96" t="str">
        <f t="shared" si="176"/>
        <v>Fonds de placement</v>
      </c>
      <c r="AA898" s="96" t="s">
        <v>1823</v>
      </c>
      <c r="AB898" s="96" t="s">
        <v>2852</v>
      </c>
      <c r="AC898" s="214" t="s">
        <v>140</v>
      </c>
      <c r="AD898" s="214" t="s">
        <v>5104</v>
      </c>
      <c r="AE898" s="96" t="s">
        <v>5104</v>
      </c>
      <c r="AF898" s="246" t="s">
        <v>5104</v>
      </c>
      <c r="AG898" s="96" t="s">
        <v>79</v>
      </c>
      <c r="AI898" s="96" t="s">
        <v>79</v>
      </c>
      <c r="AJ898" s="96" t="s">
        <v>140</v>
      </c>
      <c r="AK898" s="96" t="s">
        <v>140</v>
      </c>
      <c r="AL898" s="96" t="s">
        <v>2481</v>
      </c>
      <c r="AM898" s="96" t="str">
        <f t="shared" si="180"/>
        <v>Obligations étrangères</v>
      </c>
      <c r="AO898" s="96" t="s">
        <v>2852</v>
      </c>
      <c r="AP898" s="96" t="s">
        <v>75</v>
      </c>
      <c r="AQ898" s="130">
        <f>AQ891</f>
        <v>0</v>
      </c>
      <c r="AR898" s="131">
        <f>AR891</f>
        <v>0</v>
      </c>
      <c r="AS898" s="131">
        <f t="shared" si="179"/>
        <v>-8.8000000000000005E-3</v>
      </c>
      <c r="AT898" s="131">
        <f>AT891</f>
        <v>0</v>
      </c>
      <c r="AU898" s="131">
        <f>AU891</f>
        <v>0</v>
      </c>
      <c r="AV898" s="131">
        <f>AV891</f>
        <v>0</v>
      </c>
      <c r="AW898" s="131">
        <f>AW891</f>
        <v>0</v>
      </c>
      <c r="AY898" s="101">
        <v>1</v>
      </c>
      <c r="BK898" s="101">
        <v>1</v>
      </c>
      <c r="BW898" s="101">
        <v>1</v>
      </c>
      <c r="BY898" s="155" t="s">
        <v>981</v>
      </c>
      <c r="BZ898" s="101" t="str">
        <f>IF(AJ898="Obligations",AP898&amp;" "&amp;AI898&amp;" "&amp;IF(AI898="High Yield",IF(AQ898&lt;2.5,"SHORT",IF(AQ898&gt;4,"LONG","MID")),IF(AQ898&lt;3.5,"SHORT",IF(AQ898&gt;8,"LONG","MID"))),"")</f>
        <v>Courbe EUR High Yield SHORT</v>
      </c>
      <c r="CA898" s="101" t="s">
        <v>4051</v>
      </c>
      <c r="CB898" s="101" t="s">
        <v>3650</v>
      </c>
      <c r="CC898" s="101" t="s">
        <v>70</v>
      </c>
      <c r="CD898" s="42" t="s">
        <v>4374</v>
      </c>
      <c r="CE898" s="42" t="s">
        <v>4374</v>
      </c>
      <c r="CF898" s="42" t="str">
        <f>IFERROR(VLOOKUP(Funds[[#This Row],[Code ISIN]],[1]GLOBAL!$C$1:$L$27,10,FALSE)," ")</f>
        <v xml:space="preserve"> </v>
      </c>
      <c r="CG898" s="42" t="s">
        <v>4374</v>
      </c>
      <c r="CH898" s="42" t="s">
        <v>4374</v>
      </c>
      <c r="CI898" s="42" t="s">
        <v>4374</v>
      </c>
      <c r="CJ898" s="136">
        <f>CJ891</f>
        <v>42734</v>
      </c>
      <c r="CK898" s="96" t="s">
        <v>4374</v>
      </c>
      <c r="CL898" s="246" t="str">
        <f>VLOOKUP(Funds[[#This Row],[Code ISIN]],'Sheet1 - Table (1)'!$A$10:$AF$110017,MATCH("Funds Liquidity",'Sheet1 - Table (1)'!$10:$10,0),FALSE)</f>
        <v>Jour</v>
      </c>
      <c r="CN898" s="246" t="s">
        <v>140</v>
      </c>
      <c r="CO898" s="246" t="s">
        <v>79</v>
      </c>
    </row>
    <row r="899" spans="1:94">
      <c r="A899" s="96" t="s">
        <v>1079</v>
      </c>
      <c r="B899" s="305">
        <f>IF(ISERROR(VALUE(VLOOKUP($A899,'Sheet1 - Table (1)'!$A$8:$AG$1186,COLUMN(B$7),FALSE))),VLOOKUP(A899,TK_MANQUANTS,2,FALSE),IF(VALUE(VLOOKUP($A899,'Sheet1 - Table (1)'!$A$8:$AG$1186,COLUMN(B$7),FALSE))=0,VLOOKUP(A899,TK_MANQUANTS,2,FALSE),VALUE(VLOOKUP($A899,'Sheet1 - Table (1)'!$A$8:$AG$1186,COLUMN(B$7),FALSE))))</f>
        <v>13528675</v>
      </c>
      <c r="C899" s="80" t="str">
        <f>VLOOKUP($A899,'Sheet1 - Table (1)'!$A$8:$AG$1186,COLUMN(C$7),FALSE)</f>
        <v>AXA IM FIIS Europe Short Duration Hg Yld B EUR D</v>
      </c>
      <c r="D899" s="82">
        <f>VLOOKUP($A899,'Sheet1 - Table (1)'!$A$8:$AG$1186,COLUMN(D$7),FALSE)</f>
        <v>44074</v>
      </c>
      <c r="E899" s="124">
        <f>VLOOKUP($A899,'Sheet1 - Table (1)'!$A$8:$AG$1186,COLUMN(E$7),FALSE)</f>
        <v>0.88</v>
      </c>
      <c r="F899" s="80" t="b">
        <f>VLOOKUP($A899,'Sheet1 - Table (1)'!$A$8:$AG$1186,COLUMN(F$7),FALSE)</f>
        <v>1</v>
      </c>
      <c r="G899" s="80" t="str">
        <f>VLOOKUP($A899,'Sheet1 - Table (1)'!$A$8:$AG$1186,COLUMN(G$7),FALSE)</f>
        <v>Luxembourg</v>
      </c>
      <c r="H899" s="80" t="str">
        <f>VLOOKUP($A899,'Sheet1 - Table (1)'!$A$8:$AG$1186,COLUMN(H$7),FALSE)</f>
        <v>EUR</v>
      </c>
      <c r="I899" s="80" t="str">
        <f>VLOOKUP($A899,'Sheet1 - Table (1)'!$A$8:$AG$1186,COLUMN(I$7),FALSE)</f>
        <v>Fonds de placement</v>
      </c>
      <c r="J899" s="80" t="str">
        <f>VLOOKUP($A899,'Sheet1 - Table (1)'!$A$8:$AG$1186,COLUMN(J$7),FALSE)</f>
        <v>Obligation</v>
      </c>
      <c r="K899" s="82">
        <f>VLOOKUP($A899,'Sheet1 - Table (1)'!$A$8:$AG$1186,COLUMN(K$7),FALSE)</f>
        <v>44255</v>
      </c>
      <c r="L899" s="80">
        <f>VLOOKUP($A899,'Sheet1 - Table (1)'!$A$8:$AG$1186,COLUMN(L$7),FALSE)</f>
        <v>1430.7671316999999</v>
      </c>
      <c r="M899" s="80" t="str">
        <f>VLOOKUP($A899,'Sheet1 - Table (1)'!$A$8:$AG$1186,COLUMN(M$7),FALSE)</f>
        <v>Paid</v>
      </c>
      <c r="N899" s="80">
        <f>VLOOKUP($A899,'Sheet1 - Table (1)'!$A$8:$AG$1186,COLUMN(N$7),FALSE)</f>
        <v>0</v>
      </c>
      <c r="O899" s="80" t="b">
        <f>VLOOKUP($A899,'Sheet1 - Table (1)'!$A$8:$AG$1186,COLUMN(O$7),FALSE)</f>
        <v>1</v>
      </c>
      <c r="P899" s="80" t="b">
        <f>VLOOKUP($A899,'Sheet1 - Table (1)'!$A$8:$AG$1186,COLUMN(P$7),FALSE)</f>
        <v>1</v>
      </c>
      <c r="Q899" s="80" t="b">
        <f>VLOOKUP($A899,'Sheet1 - Table (1)'!$A$8:$AG$1186,COLUMN(Q$7),FALSE)</f>
        <v>1</v>
      </c>
      <c r="R899" s="80" t="b">
        <f>VLOOKUP($A899,'Sheet1 - Table (1)'!$A$8:$AG$1186,COLUMN(R$7),FALSE)</f>
        <v>1</v>
      </c>
      <c r="S899" s="80" t="b">
        <f>VLOOKUP($A899,'Sheet1 - Table (1)'!$A$8:$AG$1186,COLUMN(S$7),FALSE)</f>
        <v>1</v>
      </c>
      <c r="T899" s="80">
        <f>VLOOKUP($A899,'Sheet1 - Table (1)'!$A$8:$AG$1186,COLUMN(T$7),FALSE)</f>
        <v>0</v>
      </c>
      <c r="U899" s="80" t="str">
        <f t="shared" si="177"/>
        <v>FR-IT-NE-SP-GE</v>
      </c>
      <c r="V899" s="80" t="str">
        <f>VLOOKUP($A899,'Sheet1 - Table (1)'!$A$8:$AG$1186,COLUMN(V$7)+3,FALSE)</f>
        <v>LU - FCP - Parte 1</v>
      </c>
      <c r="W899" s="80" t="str">
        <f>VLOOKUP(A899,'Sheet1 - Table (1)'!$A$8:$AF$10075,MATCH($W$8,'Sheet1 - Table (1)'!$10:$10,0),FALSE)</f>
        <v>Détermination des Prix Quotidien</v>
      </c>
      <c r="X899" s="80">
        <f>VLOOKUP(A899,'Sheet1 - Table (1)'!$A$8:$AAB$10075,MATCH($X$8,'Sheet1 - Table (1)'!$10:$10,0),FALSE)</f>
        <v>0</v>
      </c>
      <c r="Y899" s="96" t="str">
        <f t="shared" si="176"/>
        <v>Fonds de placement</v>
      </c>
      <c r="AA899" s="96" t="s">
        <v>1823</v>
      </c>
      <c r="AB899" s="96" t="s">
        <v>2852</v>
      </c>
      <c r="AC899" s="214" t="s">
        <v>140</v>
      </c>
      <c r="AD899" s="214" t="s">
        <v>5104</v>
      </c>
      <c r="AE899" s="96" t="s">
        <v>5104</v>
      </c>
      <c r="AF899" s="246" t="s">
        <v>5104</v>
      </c>
      <c r="AG899" s="96" t="s">
        <v>79</v>
      </c>
      <c r="AI899" s="96" t="s">
        <v>79</v>
      </c>
      <c r="AJ899" s="96" t="s">
        <v>140</v>
      </c>
      <c r="AK899" s="96" t="s">
        <v>140</v>
      </c>
      <c r="AL899" s="96" t="s">
        <v>2481</v>
      </c>
      <c r="AM899" s="96" t="str">
        <f t="shared" si="180"/>
        <v>Obligations étrangères</v>
      </c>
      <c r="AO899" s="96" t="s">
        <v>2852</v>
      </c>
      <c r="AP899" s="96" t="s">
        <v>75</v>
      </c>
      <c r="AQ899" s="130">
        <f>AQ891</f>
        <v>0</v>
      </c>
      <c r="AR899" s="131">
        <f>AR891</f>
        <v>0</v>
      </c>
      <c r="AS899" s="131">
        <f t="shared" si="179"/>
        <v>-8.8000000000000005E-3</v>
      </c>
      <c r="AT899" s="131">
        <f>AT891</f>
        <v>0</v>
      </c>
      <c r="AU899" s="131">
        <f>AU891</f>
        <v>0</v>
      </c>
      <c r="AV899" s="131">
        <f>AV891</f>
        <v>0</v>
      </c>
      <c r="AW899" s="131">
        <f>AW891</f>
        <v>0</v>
      </c>
      <c r="AY899" s="101">
        <v>1</v>
      </c>
      <c r="BK899" s="101">
        <v>1</v>
      </c>
      <c r="BV899" s="101">
        <v>0</v>
      </c>
      <c r="BW899" s="101">
        <v>1</v>
      </c>
      <c r="BY899" s="155" t="s">
        <v>981</v>
      </c>
      <c r="BZ899" s="101" t="str">
        <f>IF(AJ899="Obligations",AP899&amp;" "&amp;AI899&amp;" "&amp;IF(AI899="High Yield",IF(AQ899&lt;2.5,"SHORT",IF(AQ899&gt;4,"LONG","MID")),IF(AQ899&lt;3.5,"SHORT",IF(AQ899&gt;8,"LONG","MID"))),"")</f>
        <v>Courbe EUR High Yield SHORT</v>
      </c>
      <c r="CA899" s="101" t="s">
        <v>70</v>
      </c>
      <c r="CB899" s="101"/>
      <c r="CC899" s="101" t="s">
        <v>70</v>
      </c>
      <c r="CD899" s="42" t="s">
        <v>4374</v>
      </c>
      <c r="CE899" s="42" t="s">
        <v>4374</v>
      </c>
      <c r="CF899" s="42" t="str">
        <f>IFERROR(VLOOKUP(Funds[[#This Row],[Code ISIN]],[1]GLOBAL!$C$1:$L$27,10,FALSE)," ")</f>
        <v xml:space="preserve"> </v>
      </c>
      <c r="CG899" s="42" t="s">
        <v>4374</v>
      </c>
      <c r="CH899" s="42" t="s">
        <v>4374</v>
      </c>
      <c r="CI899" s="42" t="s">
        <v>4374</v>
      </c>
      <c r="CJ899" s="136">
        <f>CJ891</f>
        <v>42734</v>
      </c>
      <c r="CK899" s="96" t="s">
        <v>4374</v>
      </c>
      <c r="CL899" s="246" t="str">
        <f>VLOOKUP(Funds[[#This Row],[Code ISIN]],'Sheet1 - Table (1)'!$A$10:$AF$110017,MATCH("Funds Liquidity",'Sheet1 - Table (1)'!$10:$10,0),FALSE)</f>
        <v>Jour</v>
      </c>
      <c r="CO899" s="246" t="s">
        <v>79</v>
      </c>
    </row>
    <row r="900" spans="1:94">
      <c r="A900" s="80" t="s">
        <v>1788</v>
      </c>
      <c r="B900" s="305">
        <f>IF(ISERROR(VALUE(VLOOKUP($A900,'Sheet1 - Table (1)'!$A$8:$AG$1186,COLUMN(B$7),FALSE))),VLOOKUP(A900,TK_MANQUANTS,2,FALSE),IF(VALUE(VLOOKUP($A900,'Sheet1 - Table (1)'!$A$8:$AG$1186,COLUMN(B$7),FALSE))=0,VLOOKUP(A900,TK_MANQUANTS,2,FALSE),VALUE(VLOOKUP($A900,'Sheet1 - Table (1)'!$A$8:$AG$1186,COLUMN(B$7),FALSE))))</f>
        <v>11704497</v>
      </c>
      <c r="C900" s="80" t="str">
        <f>VLOOKUP($A900,'Sheet1 - Table (1)'!$A$8:$AG$1186,COLUMN(C$7),FALSE)</f>
        <v>Swisscanto (CH) IEF Emerging Markets NT CHF</v>
      </c>
      <c r="D900" s="82">
        <f>VLOOKUP($A900,'Sheet1 - Table (1)'!$A$8:$AG$1186,COLUMN(D$7),FALSE)</f>
        <v>44196</v>
      </c>
      <c r="E900" s="124">
        <f>VLOOKUP($A900,'Sheet1 - Table (1)'!$A$8:$AG$1186,COLUMN(E$7),FALSE)</f>
        <v>0</v>
      </c>
      <c r="F900" s="80">
        <f>VLOOKUP($A900,'Sheet1 - Table (1)'!$A$8:$AG$1186,COLUMN(F$7),FALSE)</f>
        <v>0</v>
      </c>
      <c r="G900" s="80" t="str">
        <f>VLOOKUP($A900,'Sheet1 - Table (1)'!$A$8:$AG$1186,COLUMN(G$7),FALSE)</f>
        <v>Switzerland</v>
      </c>
      <c r="H900" s="80" t="str">
        <f>VLOOKUP($A900,'Sheet1 - Table (1)'!$A$8:$AG$1186,COLUMN(H$7),FALSE)</f>
        <v>CHF</v>
      </c>
      <c r="I900" s="80" t="str">
        <f>VLOOKUP($A900,'Sheet1 - Table (1)'!$A$8:$AG$1186,COLUMN(I$7),FALSE)</f>
        <v>Fonds de placement</v>
      </c>
      <c r="J900" s="80" t="str">
        <f>VLOOKUP($A900,'Sheet1 - Table (1)'!$A$8:$AG$1186,COLUMN(J$7),FALSE)</f>
        <v>Actions</v>
      </c>
      <c r="K900" s="82">
        <f>VLOOKUP($A900,'Sheet1 - Table (1)'!$A$8:$AG$1186,COLUMN(K$7),FALSE)</f>
        <v>44255</v>
      </c>
      <c r="L900" s="80">
        <f>VLOOKUP($A900,'Sheet1 - Table (1)'!$A$8:$AG$1186,COLUMN(L$7),FALSE)</f>
        <v>1929.235449</v>
      </c>
      <c r="M900" s="80" t="str">
        <f>VLOOKUP($A900,'Sheet1 - Table (1)'!$A$8:$AG$1186,COLUMN(M$7),FALSE)</f>
        <v>Retained</v>
      </c>
      <c r="N900" s="80">
        <f>VLOOKUP($A900,'Sheet1 - Table (1)'!$A$8:$AG$1186,COLUMN(N$7),FALSE)</f>
        <v>0</v>
      </c>
      <c r="O900" s="80">
        <f>VLOOKUP($A900,'Sheet1 - Table (1)'!$A$8:$AG$1186,COLUMN(O$7),FALSE)</f>
        <v>0</v>
      </c>
      <c r="P900" s="80">
        <f>VLOOKUP($A900,'Sheet1 - Table (1)'!$A$8:$AG$1186,COLUMN(P$7),FALSE)</f>
        <v>0</v>
      </c>
      <c r="Q900" s="80">
        <f>VLOOKUP($A900,'Sheet1 - Table (1)'!$A$8:$AG$1186,COLUMN(Q$7),FALSE)</f>
        <v>0</v>
      </c>
      <c r="R900" s="80">
        <f>VLOOKUP($A900,'Sheet1 - Table (1)'!$A$8:$AG$1186,COLUMN(R$7),FALSE)</f>
        <v>0</v>
      </c>
      <c r="S900" s="80">
        <f>VLOOKUP($A900,'Sheet1 - Table (1)'!$A$8:$AG$1186,COLUMN(S$7),FALSE)</f>
        <v>0</v>
      </c>
      <c r="T900" s="80">
        <f>VLOOKUP($A900,'Sheet1 - Table (1)'!$A$8:$AG$1186,COLUMN(T$7),FALSE)</f>
        <v>0</v>
      </c>
      <c r="U900" s="80" t="str">
        <f t="shared" si="177"/>
        <v/>
      </c>
      <c r="V900" s="80" t="str">
        <f>VLOOKUP($A900,'Sheet1 - Table (1)'!$A$8:$AG$1186,COLUMN(V$7)+3,FALSE)</f>
        <v>CH - Uebrige Fds tradit. Anl.</v>
      </c>
      <c r="W900" s="80" t="str">
        <f>VLOOKUP(A900,'Sheet1 - Table (1)'!$A$8:$AF$10075,MATCH($W$8,'Sheet1 - Table (1)'!$10:$10,0),FALSE)</f>
        <v>Détermination des Prix Quotidien</v>
      </c>
      <c r="X900" s="80" t="str">
        <f>VLOOKUP(A900,'Sheet1 - Table (1)'!$A$8:$AAB$10075,MATCH($X$8,'Sheet1 - Table (1)'!$10:$10,0),FALSE)</f>
        <v>Optimized</v>
      </c>
      <c r="Y900" s="96" t="str">
        <f t="shared" si="176"/>
        <v>Fonds de placement</v>
      </c>
      <c r="AA900" s="96" t="s">
        <v>1823</v>
      </c>
      <c r="AB900" s="96" t="s">
        <v>2858</v>
      </c>
      <c r="AC900" s="214" t="s">
        <v>155</v>
      </c>
      <c r="AD900" s="214" t="s">
        <v>2858</v>
      </c>
      <c r="AE900" s="96" t="s">
        <v>2858</v>
      </c>
      <c r="AF900" s="246" t="s">
        <v>2858</v>
      </c>
      <c r="AG900" s="96" t="s">
        <v>2864</v>
      </c>
      <c r="AI900" s="96" t="s">
        <v>155</v>
      </c>
      <c r="AJ900" s="96" t="s">
        <v>155</v>
      </c>
      <c r="AK900" s="96" t="s">
        <v>155</v>
      </c>
      <c r="AL900" s="96" t="s">
        <v>2858</v>
      </c>
      <c r="AM900" s="96" t="str">
        <f t="shared" si="180"/>
        <v>Actions étrangères</v>
      </c>
      <c r="AO900" s="96" t="s">
        <v>2858</v>
      </c>
      <c r="AP900" s="96" t="s">
        <v>5155</v>
      </c>
      <c r="AS900" s="101" t="str">
        <f t="shared" si="179"/>
        <v/>
      </c>
      <c r="BI900" s="101">
        <v>1</v>
      </c>
      <c r="BR900" s="101">
        <v>1</v>
      </c>
      <c r="BT900" s="101">
        <v>1.6999999999999999E-3</v>
      </c>
      <c r="BU900" s="101">
        <v>2.3E-3</v>
      </c>
      <c r="BX900" s="121" t="s">
        <v>1851</v>
      </c>
      <c r="BY900" s="101" t="s">
        <v>1567</v>
      </c>
      <c r="CA900" s="101" t="s">
        <v>4050</v>
      </c>
      <c r="CB900" s="122" t="s">
        <v>3877</v>
      </c>
      <c r="CC900" s="101" t="s">
        <v>4218</v>
      </c>
      <c r="CD900" s="42" t="s">
        <v>1633</v>
      </c>
      <c r="CE900" s="42" t="s">
        <v>4374</v>
      </c>
      <c r="CF900" s="42" t="str">
        <f>IFERROR(VLOOKUP(Funds[[#This Row],[Code ISIN]],[1]GLOBAL!$C$1:$L$27,10,FALSE)," ")</f>
        <v xml:space="preserve"> </v>
      </c>
      <c r="CG900" s="42" t="s">
        <v>4374</v>
      </c>
      <c r="CH900" s="42" t="s">
        <v>1633</v>
      </c>
      <c r="CI900" s="42" t="s">
        <v>4374</v>
      </c>
      <c r="CJ900" s="123"/>
      <c r="CK900" s="96" t="s">
        <v>4374</v>
      </c>
      <c r="CL900" s="246" t="str">
        <f>VLOOKUP(Funds[[#This Row],[Code ISIN]],'Sheet1 - Table (1)'!$A$10:$AF$110017,MATCH("Funds Liquidity",'Sheet1 - Table (1)'!$10:$10,0),FALSE)</f>
        <v>Jour</v>
      </c>
      <c r="CM900" s="246" t="s">
        <v>155</v>
      </c>
    </row>
    <row r="901" spans="1:94">
      <c r="A901" s="80" t="s">
        <v>2576</v>
      </c>
      <c r="B901" s="305">
        <f>IF(ISERROR(VALUE(VLOOKUP($A901,'Sheet1 - Table (1)'!$A$8:$AG$1186,COLUMN(B$7),FALSE))),VLOOKUP(A901,TK_MANQUANTS,2,FALSE),IF(VALUE(VLOOKUP($A901,'Sheet1 - Table (1)'!$A$8:$AG$1186,COLUMN(B$7),FALSE))=0,VLOOKUP(A901,TK_MANQUANTS,2,FALSE),VALUE(VLOOKUP($A901,'Sheet1 - Table (1)'!$A$8:$AG$1186,COLUMN(B$7),FALSE))))</f>
        <v>35987944</v>
      </c>
      <c r="C901" s="80" t="str">
        <f>VLOOKUP($A901,'Sheet1 - Table (1)'!$A$8:$AG$1186,COLUMN(C$7),FALSE)</f>
        <v>Xtrackers MSCI Emerging Markets UCITS ETF 1C</v>
      </c>
      <c r="D901" s="82">
        <f>VLOOKUP($A901,'Sheet1 - Table (1)'!$A$8:$AG$1186,COLUMN(D$7),FALSE)</f>
        <v>43830</v>
      </c>
      <c r="E901" s="124">
        <f>VLOOKUP($A901,'Sheet1 - Table (1)'!$A$8:$AG$1186,COLUMN(E$7),FALSE)</f>
        <v>0.2</v>
      </c>
      <c r="F901" s="80" t="b">
        <f>VLOOKUP($A901,'Sheet1 - Table (1)'!$A$8:$AG$1186,COLUMN(F$7),FALSE)</f>
        <v>1</v>
      </c>
      <c r="G901" s="80" t="str">
        <f>VLOOKUP($A901,'Sheet1 - Table (1)'!$A$8:$AG$1186,COLUMN(G$7),FALSE)</f>
        <v>Ireland</v>
      </c>
      <c r="H901" s="80" t="str">
        <f>VLOOKUP($A901,'Sheet1 - Table (1)'!$A$8:$AG$1186,COLUMN(H$7),FALSE)</f>
        <v>USD</v>
      </c>
      <c r="I901" s="80" t="str">
        <f>VLOOKUP($A901,'Sheet1 - Table (1)'!$A$8:$AG$1186,COLUMN(I$7),FALSE)</f>
        <v>Exchange Traded Funds</v>
      </c>
      <c r="J901" s="80" t="str">
        <f>VLOOKUP($A901,'Sheet1 - Table (1)'!$A$8:$AG$1186,COLUMN(J$7),FALSE)</f>
        <v>Actions</v>
      </c>
      <c r="K901" s="82">
        <f>VLOOKUP($A901,'Sheet1 - Table (1)'!$A$8:$AG$1186,COLUMN(K$7),FALSE)</f>
        <v>44255</v>
      </c>
      <c r="L901" s="80">
        <f>VLOOKUP($A901,'Sheet1 - Table (1)'!$A$8:$AG$1186,COLUMN(L$7),FALSE)</f>
        <v>3951.5090998000001</v>
      </c>
      <c r="M901" s="80" t="str">
        <f>VLOOKUP($A901,'Sheet1 - Table (1)'!$A$8:$AG$1186,COLUMN(M$7),FALSE)</f>
        <v>Retained</v>
      </c>
      <c r="N901" s="80">
        <f>VLOOKUP($A901,'Sheet1 - Table (1)'!$A$8:$AG$1186,COLUMN(N$7),FALSE)</f>
        <v>0</v>
      </c>
      <c r="O901" s="80" t="b">
        <f>VLOOKUP($A901,'Sheet1 - Table (1)'!$A$8:$AG$1186,COLUMN(O$7),FALSE)</f>
        <v>1</v>
      </c>
      <c r="P901" s="80" t="b">
        <f>VLOOKUP($A901,'Sheet1 - Table (1)'!$A$8:$AG$1186,COLUMN(P$7),FALSE)</f>
        <v>1</v>
      </c>
      <c r="Q901" s="80" t="b">
        <f>VLOOKUP($A901,'Sheet1 - Table (1)'!$A$8:$AG$1186,COLUMN(Q$7),FALSE)</f>
        <v>1</v>
      </c>
      <c r="R901" s="80" t="b">
        <f>VLOOKUP($A901,'Sheet1 - Table (1)'!$A$8:$AG$1186,COLUMN(R$7),FALSE)</f>
        <v>1</v>
      </c>
      <c r="S901" s="80" t="b">
        <f>VLOOKUP($A901,'Sheet1 - Table (1)'!$A$8:$AG$1186,COLUMN(S$7),FALSE)</f>
        <v>1</v>
      </c>
      <c r="T901" s="80" t="b">
        <f>VLOOKUP($A901,'Sheet1 - Table (1)'!$A$8:$AG$1186,COLUMN(T$7),FALSE)</f>
        <v>1</v>
      </c>
      <c r="U901" s="80" t="str">
        <f t="shared" si="177"/>
        <v>FR-IT-NE-SP-GE-UK</v>
      </c>
      <c r="V901" s="80" t="str">
        <f>VLOOKUP($A901,'Sheet1 - Table (1)'!$A$8:$AG$1186,COLUMN(V$7)+3,FALSE)</f>
        <v>OEIC</v>
      </c>
      <c r="W901" s="80" t="str">
        <f>VLOOKUP(A901,'Sheet1 - Table (1)'!$A$8:$AF$10075,MATCH($W$8,'Sheet1 - Table (1)'!$10:$10,0),FALSE)</f>
        <v>Détermination des Prix Quotidien</v>
      </c>
      <c r="X901" s="80" t="str">
        <f>VLOOKUP(A901,'Sheet1 - Table (1)'!$A$8:$AAB$10075,MATCH($X$8,'Sheet1 - Table (1)'!$10:$10,0),FALSE)</f>
        <v>Optimized</v>
      </c>
      <c r="Y901" s="96" t="str">
        <f t="shared" si="176"/>
        <v>ETF</v>
      </c>
      <c r="AA901" s="96" t="s">
        <v>1823</v>
      </c>
      <c r="AB901" s="96" t="s">
        <v>2858</v>
      </c>
      <c r="AC901" s="214" t="s">
        <v>155</v>
      </c>
      <c r="AD901" s="214" t="s">
        <v>2858</v>
      </c>
      <c r="AE901" s="96" t="s">
        <v>2858</v>
      </c>
      <c r="AF901" s="246" t="s">
        <v>2858</v>
      </c>
      <c r="AG901" s="96" t="s">
        <v>2864</v>
      </c>
      <c r="AI901" s="96" t="s">
        <v>155</v>
      </c>
      <c r="AJ901" s="96" t="s">
        <v>155</v>
      </c>
      <c r="AK901" s="96" t="s">
        <v>155</v>
      </c>
      <c r="AL901" s="96" t="s">
        <v>2858</v>
      </c>
      <c r="AM901" s="96" t="str">
        <f t="shared" si="180"/>
        <v>Actions étrangères</v>
      </c>
      <c r="AO901" s="96" t="s">
        <v>2858</v>
      </c>
      <c r="AP901" s="96" t="s">
        <v>5155</v>
      </c>
      <c r="AS901" s="101" t="str">
        <f t="shared" si="179"/>
        <v/>
      </c>
      <c r="BI901" s="101">
        <v>1</v>
      </c>
      <c r="BR901" s="101">
        <v>1</v>
      </c>
      <c r="BT901" s="101"/>
      <c r="BU901" s="101"/>
      <c r="BX901" s="121" t="s">
        <v>1851</v>
      </c>
      <c r="BY901" s="101" t="s">
        <v>1567</v>
      </c>
      <c r="CA901" s="101" t="s">
        <v>4050</v>
      </c>
      <c r="CB901" s="122" t="s">
        <v>3878</v>
      </c>
      <c r="CC901" s="101" t="s">
        <v>3948</v>
      </c>
      <c r="CD901" s="42" t="s">
        <v>4374</v>
      </c>
      <c r="CE901" s="42" t="s">
        <v>4374</v>
      </c>
      <c r="CF901" s="42" t="str">
        <f>IFERROR(VLOOKUP(Funds[[#This Row],[Code ISIN]],[1]GLOBAL!$C$1:$L$27,10,FALSE)," ")</f>
        <v xml:space="preserve"> </v>
      </c>
      <c r="CG901" s="42" t="s">
        <v>4374</v>
      </c>
      <c r="CH901" s="42" t="s">
        <v>1633</v>
      </c>
      <c r="CI901" s="42" t="s">
        <v>4374</v>
      </c>
      <c r="CJ901" s="123"/>
      <c r="CK901" s="96" t="s">
        <v>4374</v>
      </c>
      <c r="CL901" s="246" t="str">
        <f>VLOOKUP(Funds[[#This Row],[Code ISIN]],'Sheet1 - Table (1)'!$A$10:$AF$110017,MATCH("Funds Liquidity",'Sheet1 - Table (1)'!$10:$10,0),FALSE)</f>
        <v>Jour</v>
      </c>
    </row>
    <row r="902" spans="1:94">
      <c r="A902" s="80" t="s">
        <v>845</v>
      </c>
      <c r="B902" s="305">
        <f>IF(ISERROR(VALUE(VLOOKUP($A902,'Sheet1 - Table (1)'!$A$8:$AG$1186,COLUMN(B$7),FALSE))),VLOOKUP(A902,TK_MANQUANTS,2,FALSE),IF(VALUE(VLOOKUP($A902,'Sheet1 - Table (1)'!$A$8:$AG$1186,COLUMN(B$7),FALSE))=0,VLOOKUP(A902,TK_MANQUANTS,2,FALSE),VALUE(VLOOKUP($A902,'Sheet1 - Table (1)'!$A$8:$AG$1186,COLUMN(B$7),FALSE))))</f>
        <v>3872713</v>
      </c>
      <c r="C902" s="80" t="str">
        <f>VLOOKUP($A902,'Sheet1 - Table (1)'!$A$8:$AG$1186,COLUMN(C$7),FALSE)</f>
        <v>Fidelity Funds - Euro Short Term Bond Y-ACC-EUR</v>
      </c>
      <c r="D902" s="82">
        <f>VLOOKUP($A902,'Sheet1 - Table (1)'!$A$8:$AG$1186,COLUMN(D$7),FALSE)</f>
        <v>43892</v>
      </c>
      <c r="E902" s="124">
        <f>VLOOKUP($A902,'Sheet1 - Table (1)'!$A$8:$AG$1186,COLUMN(E$7),FALSE)</f>
        <v>0.5</v>
      </c>
      <c r="F902" s="80" t="b">
        <f>VLOOKUP($A902,'Sheet1 - Table (1)'!$A$8:$AG$1186,COLUMN(F$7),FALSE)</f>
        <v>1</v>
      </c>
      <c r="G902" s="80" t="str">
        <f>VLOOKUP($A902,'Sheet1 - Table (1)'!$A$8:$AG$1186,COLUMN(G$7),FALSE)</f>
        <v>Luxembourg</v>
      </c>
      <c r="H902" s="80" t="str">
        <f>VLOOKUP($A902,'Sheet1 - Table (1)'!$A$8:$AG$1186,COLUMN(H$7),FALSE)</f>
        <v>EUR</v>
      </c>
      <c r="I902" s="80" t="str">
        <f>VLOOKUP($A902,'Sheet1 - Table (1)'!$A$8:$AG$1186,COLUMN(I$7),FALSE)</f>
        <v>Fonds de placement</v>
      </c>
      <c r="J902" s="80" t="str">
        <f>VLOOKUP($A902,'Sheet1 - Table (1)'!$A$8:$AG$1186,COLUMN(J$7),FALSE)</f>
        <v>Obligation</v>
      </c>
      <c r="K902" s="82">
        <f>VLOOKUP($A902,'Sheet1 - Table (1)'!$A$8:$AG$1186,COLUMN(K$7),FALSE)</f>
        <v>44255</v>
      </c>
      <c r="L902" s="80">
        <f>VLOOKUP($A902,'Sheet1 - Table (1)'!$A$8:$AG$1186,COLUMN(L$7),FALSE)</f>
        <v>5205.5587994999996</v>
      </c>
      <c r="M902" s="80" t="str">
        <f>VLOOKUP($A902,'Sheet1 - Table (1)'!$A$8:$AG$1186,COLUMN(M$7),FALSE)</f>
        <v>Retained</v>
      </c>
      <c r="N902" s="80">
        <f>VLOOKUP($A902,'Sheet1 - Table (1)'!$A$8:$AG$1186,COLUMN(N$7),FALSE)</f>
        <v>0</v>
      </c>
      <c r="O902" s="80" t="b">
        <f>VLOOKUP($A902,'Sheet1 - Table (1)'!$A$8:$AG$1186,COLUMN(O$7),FALSE)</f>
        <v>1</v>
      </c>
      <c r="P902" s="80" t="b">
        <f>VLOOKUP($A902,'Sheet1 - Table (1)'!$A$8:$AG$1186,COLUMN(P$7),FALSE)</f>
        <v>1</v>
      </c>
      <c r="Q902" s="80" t="b">
        <f>VLOOKUP($A902,'Sheet1 - Table (1)'!$A$8:$AG$1186,COLUMN(Q$7),FALSE)</f>
        <v>1</v>
      </c>
      <c r="R902" s="80" t="b">
        <f>VLOOKUP($A902,'Sheet1 - Table (1)'!$A$8:$AG$1186,COLUMN(R$7),FALSE)</f>
        <v>1</v>
      </c>
      <c r="S902" s="80" t="b">
        <f>VLOOKUP($A902,'Sheet1 - Table (1)'!$A$8:$AG$1186,COLUMN(S$7),FALSE)</f>
        <v>1</v>
      </c>
      <c r="T902" s="80" t="b">
        <f>VLOOKUP($A902,'Sheet1 - Table (1)'!$A$8:$AG$1186,COLUMN(T$7),FALSE)</f>
        <v>1</v>
      </c>
      <c r="U902" s="80" t="str">
        <f t="shared" si="177"/>
        <v>FR-IT-NE-SP-GE-UK</v>
      </c>
      <c r="V902" s="80" t="str">
        <f>VLOOKUP($A902,'Sheet1 - Table (1)'!$A$8:$AG$1186,COLUMN(V$7)+3,FALSE)</f>
        <v>LU - SICAV - Parte 1</v>
      </c>
      <c r="W902" s="80" t="str">
        <f>VLOOKUP(A902,'Sheet1 - Table (1)'!$A$8:$AF$10075,MATCH($W$8,'Sheet1 - Table (1)'!$10:$10,0),FALSE)</f>
        <v>Détermination des Prix Quotidien</v>
      </c>
      <c r="X902" s="80">
        <f>VLOOKUP(A902,'Sheet1 - Table (1)'!$A$8:$AAB$10075,MATCH($X$8,'Sheet1 - Table (1)'!$10:$10,0),FALSE)</f>
        <v>0</v>
      </c>
      <c r="Y902" s="96" t="str">
        <f t="shared" ref="Y902:Y933" si="181">IF(OR(I902="Actions",I902="Exchange Traded Funds"),"ETF","Fonds de placement")</f>
        <v>Fonds de placement</v>
      </c>
      <c r="AA902" s="96" t="s">
        <v>1823</v>
      </c>
      <c r="AB902" s="96" t="s">
        <v>2481</v>
      </c>
      <c r="AC902" s="214" t="s">
        <v>140</v>
      </c>
      <c r="AD902" s="214" t="s">
        <v>2481</v>
      </c>
      <c r="AE902" s="96" t="s">
        <v>2542</v>
      </c>
      <c r="AF902" s="246" t="s">
        <v>2481</v>
      </c>
      <c r="AI902" s="96" t="s">
        <v>381</v>
      </c>
      <c r="AJ902" s="96" t="s">
        <v>140</v>
      </c>
      <c r="AK902" s="96" t="s">
        <v>140</v>
      </c>
      <c r="AL902" s="96" t="s">
        <v>2481</v>
      </c>
      <c r="AM902" s="96" t="str">
        <f t="shared" si="180"/>
        <v>Obligations étrangères</v>
      </c>
      <c r="AO902" s="96" t="s">
        <v>2481</v>
      </c>
      <c r="AP902" s="96" t="s">
        <v>75</v>
      </c>
      <c r="AQ902" s="125">
        <v>1</v>
      </c>
      <c r="AR902" s="120">
        <v>6.0000000000000001E-3</v>
      </c>
      <c r="AS902" s="101">
        <f t="shared" si="179"/>
        <v>1E-3</v>
      </c>
      <c r="AT902" s="101">
        <v>0.1086</v>
      </c>
      <c r="AU902" s="101">
        <v>0.1004</v>
      </c>
      <c r="AV902" s="101">
        <v>0.68869999999999998</v>
      </c>
      <c r="AW902" s="101">
        <v>0.1023</v>
      </c>
      <c r="AY902" s="101">
        <v>1</v>
      </c>
      <c r="BK902" s="101">
        <v>1</v>
      </c>
      <c r="BV902" s="101">
        <v>0.84199999999999997</v>
      </c>
      <c r="BW902" s="101">
        <v>0.158</v>
      </c>
      <c r="BY902" s="101" t="s">
        <v>838</v>
      </c>
      <c r="BZ902" s="101" t="str">
        <f>IF(AJ902="Obligations",AP902&amp;" "&amp;AI902&amp;" "&amp;IF(AQ902&lt;3.5,"SHORT",IF(AQ902&gt;8,"LONG","MID")),"")</f>
        <v>Courbe EUR Aggregate SHORT</v>
      </c>
      <c r="CA902" s="101" t="s">
        <v>70</v>
      </c>
      <c r="CB902" s="101"/>
      <c r="CC902" s="101" t="s">
        <v>70</v>
      </c>
      <c r="CD902" s="42" t="s">
        <v>4374</v>
      </c>
      <c r="CE902" s="42" t="s">
        <v>4374</v>
      </c>
      <c r="CF902" s="42" t="str">
        <f>IFERROR(VLOOKUP(Funds[[#This Row],[Code ISIN]],[1]GLOBAL!$C$1:$L$27,10,FALSE)," ")</f>
        <v xml:space="preserve"> </v>
      </c>
      <c r="CG902" s="42" t="s">
        <v>4374</v>
      </c>
      <c r="CH902" s="42" t="s">
        <v>4374</v>
      </c>
      <c r="CI902" s="42" t="s">
        <v>4374</v>
      </c>
      <c r="CJ902" s="123">
        <v>43039</v>
      </c>
      <c r="CK902" s="96" t="s">
        <v>4374</v>
      </c>
      <c r="CL902" s="246" t="str">
        <f>VLOOKUP(Funds[[#This Row],[Code ISIN]],'Sheet1 - Table (1)'!$A$10:$AF$110017,MATCH("Funds Liquidity",'Sheet1 - Table (1)'!$10:$10,0),FALSE)</f>
        <v>Jour</v>
      </c>
    </row>
    <row r="903" spans="1:94">
      <c r="A903" s="128" t="s">
        <v>1688</v>
      </c>
      <c r="B903" s="305">
        <f>IF(ISERROR(VALUE(VLOOKUP($A903,'Sheet1 - Table (1)'!$A$8:$AG$1186,COLUMN(B$7),FALSE))),VLOOKUP(A903,TK_MANQUANTS,2,FALSE),IF(VALUE(VLOOKUP($A903,'Sheet1 - Table (1)'!$A$8:$AG$1186,COLUMN(B$7),FALSE))=0,VLOOKUP(A903,TK_MANQUANTS,2,FALSE),VALUE(VLOOKUP($A903,'Sheet1 - Table (1)'!$A$8:$AG$1186,COLUMN(B$7),FALSE))))</f>
        <v>1870393</v>
      </c>
      <c r="C903" s="80" t="str">
        <f>VLOOKUP($A903,'Sheet1 - Table (1)'!$A$8:$AG$1186,COLUMN(C$7),FALSE)</f>
        <v>Vanguard Japan Government Bond Index Inv JPY</v>
      </c>
      <c r="D903" s="82">
        <f>VLOOKUP($A903,'Sheet1 - Table (1)'!$A$8:$AG$1186,COLUMN(D$7),FALSE)</f>
        <v>43761</v>
      </c>
      <c r="E903" s="124">
        <f>VLOOKUP($A903,'Sheet1 - Table (1)'!$A$8:$AG$1186,COLUMN(E$7),FALSE)</f>
        <v>0.12</v>
      </c>
      <c r="F903" s="80" t="b">
        <f>VLOOKUP($A903,'Sheet1 - Table (1)'!$A$8:$AG$1186,COLUMN(F$7),FALSE)</f>
        <v>1</v>
      </c>
      <c r="G903" s="80" t="str">
        <f>VLOOKUP($A903,'Sheet1 - Table (1)'!$A$8:$AG$1186,COLUMN(G$7),FALSE)</f>
        <v>Ireland</v>
      </c>
      <c r="H903" s="80" t="str">
        <f>VLOOKUP($A903,'Sheet1 - Table (1)'!$A$8:$AG$1186,COLUMN(H$7),FALSE)</f>
        <v>JPY</v>
      </c>
      <c r="I903" s="80" t="str">
        <f>VLOOKUP($A903,'Sheet1 - Table (1)'!$A$8:$AG$1186,COLUMN(I$7),FALSE)</f>
        <v>Fonds de placement</v>
      </c>
      <c r="J903" s="80" t="str">
        <f>VLOOKUP($A903,'Sheet1 - Table (1)'!$A$8:$AG$1186,COLUMN(J$7),FALSE)</f>
        <v>Obligation</v>
      </c>
      <c r="K903" s="82">
        <f>VLOOKUP($A903,'Sheet1 - Table (1)'!$A$8:$AG$1186,COLUMN(K$7),FALSE)</f>
        <v>44255</v>
      </c>
      <c r="L903" s="80">
        <f>VLOOKUP($A903,'Sheet1 - Table (1)'!$A$8:$AG$1186,COLUMN(L$7),FALSE)</f>
        <v>654.63823360000004</v>
      </c>
      <c r="M903" s="80" t="str">
        <f>VLOOKUP($A903,'Sheet1 - Table (1)'!$A$8:$AG$1186,COLUMN(M$7),FALSE)</f>
        <v>Retained</v>
      </c>
      <c r="N903" s="80">
        <f>VLOOKUP($A903,'Sheet1 - Table (1)'!$A$8:$AG$1186,COLUMN(N$7),FALSE)</f>
        <v>0</v>
      </c>
      <c r="O903" s="80" t="b">
        <f>VLOOKUP($A903,'Sheet1 - Table (1)'!$A$8:$AG$1186,COLUMN(O$7),FALSE)</f>
        <v>1</v>
      </c>
      <c r="P903" s="80" t="b">
        <f>VLOOKUP($A903,'Sheet1 - Table (1)'!$A$8:$AG$1186,COLUMN(P$7),FALSE)</f>
        <v>1</v>
      </c>
      <c r="Q903" s="80" t="b">
        <f>VLOOKUP($A903,'Sheet1 - Table (1)'!$A$8:$AG$1186,COLUMN(Q$7),FALSE)</f>
        <v>1</v>
      </c>
      <c r="R903" s="80" t="b">
        <f>VLOOKUP($A903,'Sheet1 - Table (1)'!$A$8:$AG$1186,COLUMN(R$7),FALSE)</f>
        <v>1</v>
      </c>
      <c r="S903" s="80" t="b">
        <f>VLOOKUP($A903,'Sheet1 - Table (1)'!$A$8:$AG$1186,COLUMN(S$7),FALSE)</f>
        <v>1</v>
      </c>
      <c r="T903" s="80">
        <f>VLOOKUP($A903,'Sheet1 - Table (1)'!$A$8:$AG$1186,COLUMN(T$7),FALSE)</f>
        <v>0</v>
      </c>
      <c r="U903" s="80" t="str">
        <f t="shared" si="177"/>
        <v>FR-IT-NE-SP-GE</v>
      </c>
      <c r="V903" s="80" t="str">
        <f>VLOOKUP($A903,'Sheet1 - Table (1)'!$A$8:$AG$1186,COLUMN(V$7)+3,FALSE)</f>
        <v>ICVC</v>
      </c>
      <c r="W903" s="80" t="str">
        <f>VLOOKUP(A903,'Sheet1 - Table (1)'!$A$8:$AF$10075,MATCH($W$8,'Sheet1 - Table (1)'!$10:$10,0),FALSE)</f>
        <v>Détermination des Prix Quotidien</v>
      </c>
      <c r="X903" s="80" t="str">
        <f>VLOOKUP(A903,'Sheet1 - Table (1)'!$A$8:$AAB$10075,MATCH($X$8,'Sheet1 - Table (1)'!$10:$10,0),FALSE)</f>
        <v>Optimized</v>
      </c>
      <c r="Y903" s="96" t="str">
        <f t="shared" si="181"/>
        <v>Fonds de placement</v>
      </c>
      <c r="AA903" s="96" t="s">
        <v>1823</v>
      </c>
      <c r="AB903" s="96" t="s">
        <v>2481</v>
      </c>
      <c r="AC903" s="214" t="s">
        <v>140</v>
      </c>
      <c r="AD903" s="214" t="s">
        <v>2064</v>
      </c>
      <c r="AE903" s="96" t="s">
        <v>2542</v>
      </c>
      <c r="AF903" s="246" t="s">
        <v>2546</v>
      </c>
      <c r="AG903" s="96" t="s">
        <v>2857</v>
      </c>
      <c r="AI903" s="96" t="s">
        <v>785</v>
      </c>
      <c r="AJ903" s="96" t="s">
        <v>140</v>
      </c>
      <c r="AK903" s="96" t="s">
        <v>140</v>
      </c>
      <c r="AL903" s="96" t="s">
        <v>2481</v>
      </c>
      <c r="AM903" s="96" t="str">
        <f t="shared" si="180"/>
        <v>Obligations étrangères</v>
      </c>
      <c r="AO903" s="96" t="s">
        <v>2481</v>
      </c>
      <c r="AP903" s="96" t="s">
        <v>1214</v>
      </c>
      <c r="AQ903" s="96">
        <v>9.5</v>
      </c>
      <c r="AR903" s="101">
        <v>0</v>
      </c>
      <c r="AS903" s="101">
        <f t="shared" si="179"/>
        <v>-1.1999999999999999E-3</v>
      </c>
      <c r="AU903" s="101">
        <v>1</v>
      </c>
      <c r="BE903" s="101">
        <v>1</v>
      </c>
      <c r="BP903" s="101">
        <v>1</v>
      </c>
      <c r="BV903" s="101">
        <v>1</v>
      </c>
      <c r="BY903" s="101"/>
      <c r="BZ903" s="101" t="s">
        <v>1805</v>
      </c>
      <c r="CA903" s="101" t="s">
        <v>4050</v>
      </c>
      <c r="CB903" s="122" t="s">
        <v>3881</v>
      </c>
      <c r="CC903" s="101" t="s">
        <v>4034</v>
      </c>
      <c r="CD903" s="42" t="s">
        <v>4374</v>
      </c>
      <c r="CE903" s="42" t="s">
        <v>4374</v>
      </c>
      <c r="CF903" s="42" t="str">
        <f>IFERROR(VLOOKUP(Funds[[#This Row],[Code ISIN]],[1]GLOBAL!$C$1:$L$27,10,FALSE)," ")</f>
        <v xml:space="preserve"> </v>
      </c>
      <c r="CG903" s="42" t="s">
        <v>4374</v>
      </c>
      <c r="CH903" s="42" t="s">
        <v>4374</v>
      </c>
      <c r="CI903" s="42" t="s">
        <v>4374</v>
      </c>
      <c r="CJ903" s="123"/>
      <c r="CK903" s="96" t="s">
        <v>4374</v>
      </c>
      <c r="CL903" s="246" t="str">
        <f>VLOOKUP(Funds[[#This Row],[Code ISIN]],'Sheet1 - Table (1)'!$A$10:$AF$110017,MATCH("Funds Liquidity",'Sheet1 - Table (1)'!$10:$10,0),FALSE)</f>
        <v>Jour</v>
      </c>
    </row>
    <row r="904" spans="1:94">
      <c r="A904" s="80" t="s">
        <v>169</v>
      </c>
      <c r="B904" s="305">
        <f>IF(ISERROR(VALUE(VLOOKUP($A904,'Sheet1 - Table (1)'!$A$8:$AG$1186,COLUMN(B$7),FALSE))),VLOOKUP(A904,TK_MANQUANTS,2,FALSE),IF(VALUE(VLOOKUP($A904,'Sheet1 - Table (1)'!$A$8:$AG$1186,COLUMN(B$7),FALSE))=0,VLOOKUP(A904,TK_MANQUANTS,2,FALSE),VALUE(VLOOKUP($A904,'Sheet1 - Table (1)'!$A$8:$AG$1186,COLUMN(B$7),FALSE))))</f>
        <v>2138617</v>
      </c>
      <c r="C904" s="80" t="str">
        <f>VLOOKUP($A904,'Sheet1 - Table (1)'!$A$8:$AG$1186,COLUMN(C$7),FALSE)</f>
        <v>AXA IM FIIS US Short Duration High Yield B EUR H C</v>
      </c>
      <c r="D904" s="82">
        <f>VLOOKUP($A904,'Sheet1 - Table (1)'!$A$8:$AG$1186,COLUMN(D$7),FALSE)</f>
        <v>44074</v>
      </c>
      <c r="E904" s="124">
        <f>VLOOKUP($A904,'Sheet1 - Table (1)'!$A$8:$AG$1186,COLUMN(E$7),FALSE)</f>
        <v>0.89</v>
      </c>
      <c r="F904" s="80" t="b">
        <f>VLOOKUP($A904,'Sheet1 - Table (1)'!$A$8:$AG$1186,COLUMN(F$7),FALSE)</f>
        <v>1</v>
      </c>
      <c r="G904" s="80" t="str">
        <f>VLOOKUP($A904,'Sheet1 - Table (1)'!$A$8:$AG$1186,COLUMN(G$7),FALSE)</f>
        <v>Luxembourg</v>
      </c>
      <c r="H904" s="80" t="str">
        <f>VLOOKUP($A904,'Sheet1 - Table (1)'!$A$8:$AG$1186,COLUMN(H$7),FALSE)</f>
        <v>EUR</v>
      </c>
      <c r="I904" s="80" t="str">
        <f>VLOOKUP($A904,'Sheet1 - Table (1)'!$A$8:$AG$1186,COLUMN(I$7),FALSE)</f>
        <v>Fonds de placement</v>
      </c>
      <c r="J904" s="80" t="str">
        <f>VLOOKUP($A904,'Sheet1 - Table (1)'!$A$8:$AG$1186,COLUMN(J$7),FALSE)</f>
        <v>Obligation</v>
      </c>
      <c r="K904" s="82">
        <f>VLOOKUP($A904,'Sheet1 - Table (1)'!$A$8:$AG$1186,COLUMN(K$7),FALSE)</f>
        <v>44255</v>
      </c>
      <c r="L904" s="80">
        <f>VLOOKUP($A904,'Sheet1 - Table (1)'!$A$8:$AG$1186,COLUMN(L$7),FALSE)</f>
        <v>4114.3504079000004</v>
      </c>
      <c r="M904" s="80" t="str">
        <f>VLOOKUP($A904,'Sheet1 - Table (1)'!$A$8:$AG$1186,COLUMN(M$7),FALSE)</f>
        <v>Retained</v>
      </c>
      <c r="N904" s="80">
        <f>VLOOKUP($A904,'Sheet1 - Table (1)'!$A$8:$AG$1186,COLUMN(N$7),FALSE)</f>
        <v>0</v>
      </c>
      <c r="O904" s="80" t="b">
        <f>VLOOKUP($A904,'Sheet1 - Table (1)'!$A$8:$AG$1186,COLUMN(O$7),FALSE)</f>
        <v>1</v>
      </c>
      <c r="P904" s="80" t="b">
        <f>VLOOKUP($A904,'Sheet1 - Table (1)'!$A$8:$AG$1186,COLUMN(P$7),FALSE)</f>
        <v>1</v>
      </c>
      <c r="Q904" s="80" t="b">
        <f>VLOOKUP($A904,'Sheet1 - Table (1)'!$A$8:$AG$1186,COLUMN(Q$7),FALSE)</f>
        <v>1</v>
      </c>
      <c r="R904" s="80" t="b">
        <f>VLOOKUP($A904,'Sheet1 - Table (1)'!$A$8:$AG$1186,COLUMN(R$7),FALSE)</f>
        <v>1</v>
      </c>
      <c r="S904" s="80" t="b">
        <f>VLOOKUP($A904,'Sheet1 - Table (1)'!$A$8:$AG$1186,COLUMN(S$7),FALSE)</f>
        <v>1</v>
      </c>
      <c r="T904" s="80">
        <f>VLOOKUP($A904,'Sheet1 - Table (1)'!$A$8:$AG$1186,COLUMN(T$7),FALSE)</f>
        <v>0</v>
      </c>
      <c r="U904" s="80" t="str">
        <f t="shared" si="177"/>
        <v>FR-IT-NE-SP-GE</v>
      </c>
      <c r="V904" s="80" t="str">
        <f>VLOOKUP($A904,'Sheet1 - Table (1)'!$A$8:$AG$1186,COLUMN(V$7)+3,FALSE)</f>
        <v>LU - FCP - Parte 1</v>
      </c>
      <c r="W904" s="80" t="str">
        <f>VLOOKUP(A904,'Sheet1 - Table (1)'!$A$8:$AF$10075,MATCH($W$8,'Sheet1 - Table (1)'!$10:$10,0),FALSE)</f>
        <v>Détermination des Prix Quotidien</v>
      </c>
      <c r="X904" s="80">
        <f>VLOOKUP(A904,'Sheet1 - Table (1)'!$A$8:$AAB$10075,MATCH($X$8,'Sheet1 - Table (1)'!$10:$10,0),FALSE)</f>
        <v>0</v>
      </c>
      <c r="Y904" s="96" t="str">
        <f t="shared" si="181"/>
        <v>Fonds de placement</v>
      </c>
      <c r="AA904" s="96" t="s">
        <v>1823</v>
      </c>
      <c r="AB904" s="96" t="s">
        <v>2852</v>
      </c>
      <c r="AC904" s="214" t="s">
        <v>140</v>
      </c>
      <c r="AD904" s="214" t="s">
        <v>5104</v>
      </c>
      <c r="AE904" s="96" t="s">
        <v>5104</v>
      </c>
      <c r="AF904" s="246" t="s">
        <v>5104</v>
      </c>
      <c r="AG904" s="96" t="s">
        <v>79</v>
      </c>
      <c r="AI904" s="96" t="s">
        <v>79</v>
      </c>
      <c r="AJ904" s="96" t="s">
        <v>140</v>
      </c>
      <c r="AK904" s="96" t="s">
        <v>140</v>
      </c>
      <c r="AL904" s="96" t="s">
        <v>2481</v>
      </c>
      <c r="AM904" s="96" t="str">
        <f t="shared" si="180"/>
        <v>Obligations étrangères</v>
      </c>
      <c r="AO904" s="96" t="s">
        <v>2852</v>
      </c>
      <c r="AP904" s="96" t="s">
        <v>86</v>
      </c>
      <c r="AQ904" s="130">
        <f>AQ905</f>
        <v>1.48</v>
      </c>
      <c r="AR904" s="131">
        <f>AR905</f>
        <v>3.32E-2</v>
      </c>
      <c r="AS904" s="131">
        <f t="shared" si="179"/>
        <v>2.4300000000000002E-2</v>
      </c>
      <c r="AT904" s="131">
        <f>AT905</f>
        <v>0</v>
      </c>
      <c r="AU904" s="131">
        <f>AU905</f>
        <v>0</v>
      </c>
      <c r="AV904" s="131">
        <f>AV905</f>
        <v>5.2999999999999999E-2</v>
      </c>
      <c r="AW904" s="131">
        <f>AW905</f>
        <v>0.94699999999999995</v>
      </c>
      <c r="AY904" s="101">
        <v>1</v>
      </c>
      <c r="BN904" s="101">
        <v>1</v>
      </c>
      <c r="BW904" s="101">
        <v>1</v>
      </c>
      <c r="BY904" s="101" t="s">
        <v>981</v>
      </c>
      <c r="BZ904" s="101" t="str">
        <f>IF(AJ904="Obligations",AP904&amp;" "&amp;AI904&amp;" "&amp;IF(AI904="High Yield",IF(AQ904&lt;2.5,"SHORT",IF(AQ904&gt;4,"LONG","MID")),IF(AQ904&lt;3.5,"SHORT",IF(AQ904&gt;8,"LONG","MID"))),"")</f>
        <v>Courbe USD High Yield SHORT</v>
      </c>
      <c r="CA904" s="101" t="s">
        <v>70</v>
      </c>
      <c r="CB904" s="101"/>
      <c r="CC904" s="101" t="s">
        <v>70</v>
      </c>
      <c r="CD904" s="42" t="s">
        <v>4374</v>
      </c>
      <c r="CE904" s="42" t="s">
        <v>4374</v>
      </c>
      <c r="CF904" s="42" t="str">
        <f>IFERROR(VLOOKUP(Funds[[#This Row],[Code ISIN]],[1]GLOBAL!$C$1:$L$27,10,FALSE)," ")</f>
        <v xml:space="preserve"> </v>
      </c>
      <c r="CG904" s="42" t="s">
        <v>4374</v>
      </c>
      <c r="CH904" s="42" t="s">
        <v>4374</v>
      </c>
      <c r="CI904" s="42" t="s">
        <v>4374</v>
      </c>
      <c r="CJ904" s="136">
        <f>CJ905</f>
        <v>43039</v>
      </c>
      <c r="CK904" s="96" t="s">
        <v>4374</v>
      </c>
      <c r="CL904" s="246" t="str">
        <f>VLOOKUP(Funds[[#This Row],[Code ISIN]],'Sheet1 - Table (1)'!$A$10:$AF$110017,MATCH("Funds Liquidity",'Sheet1 - Table (1)'!$10:$10,0),FALSE)</f>
        <v>Jour</v>
      </c>
      <c r="CO904" s="246" t="s">
        <v>79</v>
      </c>
    </row>
    <row r="905" spans="1:94" s="154" customFormat="1">
      <c r="A905" s="80" t="s">
        <v>170</v>
      </c>
      <c r="B905" s="305">
        <f>IF(ISERROR(VALUE(VLOOKUP($A905,'Sheet1 - Table (1)'!$A$8:$AG$1186,COLUMN(B$7),FALSE))),VLOOKUP(A905,TK_MANQUANTS,2,FALSE),IF(VALUE(VLOOKUP($A905,'Sheet1 - Table (1)'!$A$8:$AG$1186,COLUMN(B$7),FALSE))=0,VLOOKUP(A905,TK_MANQUANTS,2,FALSE),VALUE(VLOOKUP($A905,'Sheet1 - Table (1)'!$A$8:$AG$1186,COLUMN(B$7),FALSE))))</f>
        <v>2138615</v>
      </c>
      <c r="C905" s="80" t="str">
        <f>VLOOKUP($A905,'Sheet1 - Table (1)'!$A$8:$AG$1186,COLUMN(C$7),FALSE)</f>
        <v>AXA IM FIIS US Short Duration High Yield B USD C</v>
      </c>
      <c r="D905" s="82">
        <f>VLOOKUP($A905,'Sheet1 - Table (1)'!$A$8:$AG$1186,COLUMN(D$7),FALSE)</f>
        <v>44074</v>
      </c>
      <c r="E905" s="124">
        <f>VLOOKUP($A905,'Sheet1 - Table (1)'!$A$8:$AG$1186,COLUMN(E$7),FALSE)</f>
        <v>0.86</v>
      </c>
      <c r="F905" s="80" t="b">
        <f>VLOOKUP($A905,'Sheet1 - Table (1)'!$A$8:$AG$1186,COLUMN(F$7),FALSE)</f>
        <v>1</v>
      </c>
      <c r="G905" s="80" t="str">
        <f>VLOOKUP($A905,'Sheet1 - Table (1)'!$A$8:$AG$1186,COLUMN(G$7),FALSE)</f>
        <v>Luxembourg</v>
      </c>
      <c r="H905" s="80" t="str">
        <f>VLOOKUP($A905,'Sheet1 - Table (1)'!$A$8:$AG$1186,COLUMN(H$7),FALSE)</f>
        <v>USD</v>
      </c>
      <c r="I905" s="80" t="str">
        <f>VLOOKUP($A905,'Sheet1 - Table (1)'!$A$8:$AG$1186,COLUMN(I$7),FALSE)</f>
        <v>Fonds de placement</v>
      </c>
      <c r="J905" s="80" t="str">
        <f>VLOOKUP($A905,'Sheet1 - Table (1)'!$A$8:$AG$1186,COLUMN(J$7),FALSE)</f>
        <v>Obligation</v>
      </c>
      <c r="K905" s="82">
        <f>VLOOKUP($A905,'Sheet1 - Table (1)'!$A$8:$AG$1186,COLUMN(K$7),FALSE)</f>
        <v>44255</v>
      </c>
      <c r="L905" s="80">
        <f>VLOOKUP($A905,'Sheet1 - Table (1)'!$A$8:$AG$1186,COLUMN(L$7),FALSE)</f>
        <v>4114.3504079000004</v>
      </c>
      <c r="M905" s="80" t="str">
        <f>VLOOKUP($A905,'Sheet1 - Table (1)'!$A$8:$AG$1186,COLUMN(M$7),FALSE)</f>
        <v>Retained</v>
      </c>
      <c r="N905" s="80">
        <f>VLOOKUP($A905,'Sheet1 - Table (1)'!$A$8:$AG$1186,COLUMN(N$7),FALSE)</f>
        <v>0</v>
      </c>
      <c r="O905" s="80" t="b">
        <f>VLOOKUP($A905,'Sheet1 - Table (1)'!$A$8:$AG$1186,COLUMN(O$7),FALSE)</f>
        <v>1</v>
      </c>
      <c r="P905" s="80" t="b">
        <f>VLOOKUP($A905,'Sheet1 - Table (1)'!$A$8:$AG$1186,COLUMN(P$7),FALSE)</f>
        <v>1</v>
      </c>
      <c r="Q905" s="80" t="b">
        <f>VLOOKUP($A905,'Sheet1 - Table (1)'!$A$8:$AG$1186,COLUMN(Q$7),FALSE)</f>
        <v>1</v>
      </c>
      <c r="R905" s="80" t="b">
        <f>VLOOKUP($A905,'Sheet1 - Table (1)'!$A$8:$AG$1186,COLUMN(R$7),FALSE)</f>
        <v>1</v>
      </c>
      <c r="S905" s="80" t="b">
        <f>VLOOKUP($A905,'Sheet1 - Table (1)'!$A$8:$AG$1186,COLUMN(S$7),FALSE)</f>
        <v>1</v>
      </c>
      <c r="T905" s="80">
        <f>VLOOKUP($A905,'Sheet1 - Table (1)'!$A$8:$AG$1186,COLUMN(T$7),FALSE)</f>
        <v>0</v>
      </c>
      <c r="U905" s="80" t="str">
        <f t="shared" si="177"/>
        <v>FR-IT-NE-SP-GE</v>
      </c>
      <c r="V905" s="80" t="str">
        <f>VLOOKUP($A905,'Sheet1 - Table (1)'!$A$8:$AG$1186,COLUMN(V$7)+3,FALSE)</f>
        <v>LU - FCP - Parte 1</v>
      </c>
      <c r="W905" s="80" t="str">
        <f>VLOOKUP(A905,'Sheet1 - Table (1)'!$A$8:$AF$10075,MATCH($W$8,'Sheet1 - Table (1)'!$10:$10,0),FALSE)</f>
        <v>Détermination des Prix Quotidien</v>
      </c>
      <c r="X905" s="80">
        <f>VLOOKUP(A905,'Sheet1 - Table (1)'!$A$8:$AAB$10075,MATCH($X$8,'Sheet1 - Table (1)'!$10:$10,0),FALSE)</f>
        <v>0</v>
      </c>
      <c r="Y905" s="96" t="str">
        <f t="shared" si="181"/>
        <v>Fonds de placement</v>
      </c>
      <c r="Z905" s="96"/>
      <c r="AA905" s="96" t="s">
        <v>1823</v>
      </c>
      <c r="AB905" s="96" t="s">
        <v>2852</v>
      </c>
      <c r="AC905" s="214" t="s">
        <v>140</v>
      </c>
      <c r="AD905" s="214" t="s">
        <v>5104</v>
      </c>
      <c r="AE905" s="96" t="s">
        <v>5104</v>
      </c>
      <c r="AF905" s="246" t="s">
        <v>5104</v>
      </c>
      <c r="AG905" s="96" t="s">
        <v>79</v>
      </c>
      <c r="AH905" s="96"/>
      <c r="AI905" s="96" t="s">
        <v>79</v>
      </c>
      <c r="AJ905" s="96" t="s">
        <v>140</v>
      </c>
      <c r="AK905" s="96" t="s">
        <v>140</v>
      </c>
      <c r="AL905" s="96" t="s">
        <v>2481</v>
      </c>
      <c r="AM905" s="96" t="str">
        <f t="shared" si="180"/>
        <v>Obligations étrangères</v>
      </c>
      <c r="AN905" s="139">
        <v>1</v>
      </c>
      <c r="AO905" s="96" t="s">
        <v>2852</v>
      </c>
      <c r="AP905" s="96" t="s">
        <v>86</v>
      </c>
      <c r="AQ905" s="96">
        <v>1.48</v>
      </c>
      <c r="AR905" s="101">
        <v>3.32E-2</v>
      </c>
      <c r="AS905" s="101">
        <f t="shared" si="179"/>
        <v>2.46E-2</v>
      </c>
      <c r="AT905" s="101"/>
      <c r="AU905" s="101"/>
      <c r="AV905" s="101">
        <v>5.2999999999999999E-2</v>
      </c>
      <c r="AW905" s="101">
        <v>0.94699999999999995</v>
      </c>
      <c r="AX905" s="101"/>
      <c r="AY905" s="101"/>
      <c r="AZ905" s="101"/>
      <c r="BA905" s="101"/>
      <c r="BB905" s="101">
        <v>1</v>
      </c>
      <c r="BC905" s="101"/>
      <c r="BD905" s="101"/>
      <c r="BE905" s="101"/>
      <c r="BF905" s="101"/>
      <c r="BG905" s="101"/>
      <c r="BH905" s="101"/>
      <c r="BI905" s="101"/>
      <c r="BJ905" s="101"/>
      <c r="BK905" s="101"/>
      <c r="BL905" s="101"/>
      <c r="BM905" s="101"/>
      <c r="BN905" s="101">
        <v>1</v>
      </c>
      <c r="BO905" s="101"/>
      <c r="BP905" s="101"/>
      <c r="BQ905" s="101"/>
      <c r="BR905" s="101"/>
      <c r="BS905" s="96"/>
      <c r="BT905" s="96"/>
      <c r="BU905" s="96"/>
      <c r="BV905" s="101"/>
      <c r="BW905" s="101">
        <v>1</v>
      </c>
      <c r="BX905" s="96"/>
      <c r="BY905" s="101" t="s">
        <v>981</v>
      </c>
      <c r="BZ905" s="101" t="str">
        <f>IF(AJ905="Obligations",AP905&amp;" "&amp;AI905&amp;" "&amp;IF(AI905="High Yield",IF(AQ905&lt;2.5,"SHORT",IF(AQ905&gt;4,"LONG","MID")),IF(AQ905&lt;3.5,"SHORT",IF(AQ905&gt;8,"LONG","MID"))),"")</f>
        <v>Courbe USD High Yield SHORT</v>
      </c>
      <c r="CA905" s="101" t="s">
        <v>70</v>
      </c>
      <c r="CB905" s="101"/>
      <c r="CC905" s="101" t="s">
        <v>70</v>
      </c>
      <c r="CD905" s="42" t="s">
        <v>4374</v>
      </c>
      <c r="CE905" s="42" t="s">
        <v>4374</v>
      </c>
      <c r="CF905" s="42" t="str">
        <f>IFERROR(VLOOKUP(Funds[[#This Row],[Code ISIN]],[1]GLOBAL!$C$1:$L$27,10,FALSE)," ")</f>
        <v xml:space="preserve"> </v>
      </c>
      <c r="CG905" s="42" t="s">
        <v>4374</v>
      </c>
      <c r="CH905" s="42" t="s">
        <v>4374</v>
      </c>
      <c r="CI905" s="42" t="s">
        <v>4374</v>
      </c>
      <c r="CJ905" s="123">
        <v>43039</v>
      </c>
      <c r="CK905" s="96" t="s">
        <v>4374</v>
      </c>
      <c r="CL905" s="246" t="str">
        <f>VLOOKUP(Funds[[#This Row],[Code ISIN]],'Sheet1 - Table (1)'!$A$10:$AF$110017,MATCH("Funds Liquidity",'Sheet1 - Table (1)'!$10:$10,0),FALSE)</f>
        <v>Jour</v>
      </c>
      <c r="CM905" s="246" t="s">
        <v>140</v>
      </c>
      <c r="CN905" s="246" t="s">
        <v>140</v>
      </c>
      <c r="CO905" s="246" t="s">
        <v>79</v>
      </c>
      <c r="CP905" s="246"/>
    </row>
    <row r="906" spans="1:94">
      <c r="A906" s="80" t="s">
        <v>3118</v>
      </c>
      <c r="B906" s="305">
        <f>IF(ISERROR(VALUE(VLOOKUP($A906,'Sheet1 - Table (1)'!$A$8:$AG$1186,COLUMN(B$7),FALSE))),VLOOKUP(A906,TK_MANQUANTS,2,FALSE),IF(VALUE(VLOOKUP($A906,'Sheet1 - Table (1)'!$A$8:$AG$1186,COLUMN(B$7),FALSE))=0,VLOOKUP(A906,TK_MANQUANTS,2,FALSE),VALUE(VLOOKUP($A906,'Sheet1 - Table (1)'!$A$8:$AG$1186,COLUMN(B$7),FALSE))))</f>
        <v>22660991</v>
      </c>
      <c r="C906" s="80" t="str">
        <f>VLOOKUP($A906,'Sheet1 - Table (1)'!$A$8:$AG$1186,COLUMN(C$7),FALSE)</f>
        <v>CSIF (Lux) Equity Japan DB EUR</v>
      </c>
      <c r="D906" s="82">
        <f>VLOOKUP($A906,'Sheet1 - Table (1)'!$A$8:$AG$1186,COLUMN(D$7),FALSE)</f>
        <v>43830</v>
      </c>
      <c r="E906" s="124">
        <f>VLOOKUP($A906,'Sheet1 - Table (1)'!$A$8:$AG$1186,COLUMN(E$7),FALSE)</f>
        <v>0.03</v>
      </c>
      <c r="F906" s="80" t="b">
        <f>VLOOKUP($A906,'Sheet1 - Table (1)'!$A$8:$AG$1186,COLUMN(F$7),FALSE)</f>
        <v>1</v>
      </c>
      <c r="G906" s="80" t="str">
        <f>VLOOKUP($A906,'Sheet1 - Table (1)'!$A$8:$AG$1186,COLUMN(G$7),FALSE)</f>
        <v>Luxembourg</v>
      </c>
      <c r="H906" s="80" t="str">
        <f>VLOOKUP($A906,'Sheet1 - Table (1)'!$A$8:$AG$1186,COLUMN(H$7),FALSE)</f>
        <v>EUR</v>
      </c>
      <c r="I906" s="80" t="str">
        <f>VLOOKUP($A906,'Sheet1 - Table (1)'!$A$8:$AG$1186,COLUMN(I$7),FALSE)</f>
        <v>Fonds de placement</v>
      </c>
      <c r="J906" s="80" t="str">
        <f>VLOOKUP($A906,'Sheet1 - Table (1)'!$A$8:$AG$1186,COLUMN(J$7),FALSE)</f>
        <v>Actions</v>
      </c>
      <c r="K906" s="82">
        <f>VLOOKUP($A906,'Sheet1 - Table (1)'!$A$8:$AG$1186,COLUMN(K$7),FALSE)</f>
        <v>44255</v>
      </c>
      <c r="L906" s="80">
        <f>VLOOKUP($A906,'Sheet1 - Table (1)'!$A$8:$AG$1186,COLUMN(L$7),FALSE)</f>
        <v>336.2060669</v>
      </c>
      <c r="M906" s="80" t="str">
        <f>VLOOKUP($A906,'Sheet1 - Table (1)'!$A$8:$AG$1186,COLUMN(M$7),FALSE)</f>
        <v>Retained</v>
      </c>
      <c r="N906" s="80">
        <f>VLOOKUP($A906,'Sheet1 - Table (1)'!$A$8:$AG$1186,COLUMN(N$7),FALSE)</f>
        <v>0</v>
      </c>
      <c r="O906" s="80" t="b">
        <f>VLOOKUP($A906,'Sheet1 - Table (1)'!$A$8:$AG$1186,COLUMN(O$7),FALSE)</f>
        <v>1</v>
      </c>
      <c r="P906" s="80" t="b">
        <f>VLOOKUP($A906,'Sheet1 - Table (1)'!$A$8:$AG$1186,COLUMN(P$7),FALSE)</f>
        <v>1</v>
      </c>
      <c r="Q906" s="80" t="b">
        <f>VLOOKUP($A906,'Sheet1 - Table (1)'!$A$8:$AG$1186,COLUMN(Q$7),FALSE)</f>
        <v>1</v>
      </c>
      <c r="R906" s="80" t="b">
        <f>VLOOKUP($A906,'Sheet1 - Table (1)'!$A$8:$AG$1186,COLUMN(R$7),FALSE)</f>
        <v>1</v>
      </c>
      <c r="S906" s="80" t="b">
        <f>VLOOKUP($A906,'Sheet1 - Table (1)'!$A$8:$AG$1186,COLUMN(S$7),FALSE)</f>
        <v>1</v>
      </c>
      <c r="T906" s="80" t="b">
        <f>VLOOKUP($A906,'Sheet1 - Table (1)'!$A$8:$AG$1186,COLUMN(T$7),FALSE)</f>
        <v>1</v>
      </c>
      <c r="U906" s="80" t="str">
        <f t="shared" si="177"/>
        <v>FR-IT-NE-SP-GE-UK</v>
      </c>
      <c r="V906" s="80" t="str">
        <f>VLOOKUP($A906,'Sheet1 - Table (1)'!$A$8:$AG$1186,COLUMN(V$7)+3,FALSE)</f>
        <v>LU - SICAV - Parte 1</v>
      </c>
      <c r="W906" s="80" t="str">
        <f>VLOOKUP(A906,'Sheet1 - Table (1)'!$A$8:$AF$10075,MATCH($W$8,'Sheet1 - Table (1)'!$10:$10,0),FALSE)</f>
        <v>Détermination des Prix Quotidien</v>
      </c>
      <c r="X906" s="80" t="str">
        <f>VLOOKUP(A906,'Sheet1 - Table (1)'!$A$8:$AAB$10075,MATCH($X$8,'Sheet1 - Table (1)'!$10:$10,0),FALSE)</f>
        <v>Optimized</v>
      </c>
      <c r="Y906" s="96" t="str">
        <f t="shared" si="181"/>
        <v>Fonds de placement</v>
      </c>
      <c r="AA906" s="96" t="s">
        <v>1823</v>
      </c>
      <c r="AB906" s="96" t="s">
        <v>2858</v>
      </c>
      <c r="AC906" s="214" t="s">
        <v>155</v>
      </c>
      <c r="AD906" s="214" t="s">
        <v>2858</v>
      </c>
      <c r="AE906" s="96" t="s">
        <v>2858</v>
      </c>
      <c r="AF906" s="246" t="s">
        <v>2858</v>
      </c>
      <c r="AG906" s="96" t="s">
        <v>2864</v>
      </c>
      <c r="AI906" s="96" t="s">
        <v>155</v>
      </c>
      <c r="AJ906" s="96" t="s">
        <v>155</v>
      </c>
      <c r="AK906" s="96" t="s">
        <v>155</v>
      </c>
      <c r="AL906" s="96" t="s">
        <v>2858</v>
      </c>
      <c r="AM906" s="96" t="str">
        <f t="shared" si="180"/>
        <v>Actions étrangères</v>
      </c>
      <c r="AO906" s="96" t="s">
        <v>2858</v>
      </c>
      <c r="AP906" s="96" t="s">
        <v>2110</v>
      </c>
      <c r="AS906" s="101" t="str">
        <f t="shared" si="179"/>
        <v/>
      </c>
      <c r="BE906" s="101">
        <v>1</v>
      </c>
      <c r="BP906" s="101">
        <v>1</v>
      </c>
      <c r="BT906" s="101">
        <v>2.9999999999999997E-4</v>
      </c>
      <c r="BU906" s="101">
        <v>2.9999999999999997E-4</v>
      </c>
      <c r="BY906" s="101" t="s">
        <v>1821</v>
      </c>
      <c r="CA906" s="101" t="s">
        <v>4050</v>
      </c>
      <c r="CB906" s="101" t="s">
        <v>3882</v>
      </c>
      <c r="CC906" s="101" t="s">
        <v>4231</v>
      </c>
      <c r="CD906" s="42" t="s">
        <v>1633</v>
      </c>
      <c r="CE906" s="42" t="s">
        <v>4374</v>
      </c>
      <c r="CF906" s="42" t="str">
        <f>IFERROR(VLOOKUP(Funds[[#This Row],[Code ISIN]],[1]GLOBAL!$C$1:$L$27,10,FALSE)," ")</f>
        <v xml:space="preserve"> </v>
      </c>
      <c r="CG906" s="42" t="s">
        <v>4374</v>
      </c>
      <c r="CH906" s="42" t="s">
        <v>4374</v>
      </c>
      <c r="CI906" s="42" t="s">
        <v>4374</v>
      </c>
      <c r="CJ906" s="123"/>
      <c r="CK906" s="96" t="s">
        <v>4374</v>
      </c>
      <c r="CL906" s="246" t="str">
        <f>VLOOKUP(Funds[[#This Row],[Code ISIN]],'Sheet1 - Table (1)'!$A$10:$AF$110017,MATCH("Funds Liquidity",'Sheet1 - Table (1)'!$10:$10,0),FALSE)</f>
        <v>Jour</v>
      </c>
      <c r="CN906" s="246" t="s">
        <v>155</v>
      </c>
    </row>
    <row r="907" spans="1:94">
      <c r="A907" s="80" t="s">
        <v>3143</v>
      </c>
      <c r="B907" s="305">
        <f>IF(ISERROR(VALUE(VLOOKUP($A907,'Sheet1 - Table (1)'!$A$8:$AG$1186,COLUMN(B$7),FALSE))),VLOOKUP(A907,TK_MANQUANTS,2,FALSE),IF(VALUE(VLOOKUP($A907,'Sheet1 - Table (1)'!$A$8:$AG$1186,COLUMN(B$7),FALSE))=0,VLOOKUP(A907,TK_MANQUANTS,2,FALSE),VALUE(VLOOKUP($A907,'Sheet1 - Table (1)'!$A$8:$AG$1186,COLUMN(B$7),FALSE))))</f>
        <v>23150990</v>
      </c>
      <c r="C907" s="80" t="str">
        <f>VLOOKUP($A907,'Sheet1 - Table (1)'!$A$8:$AG$1186,COLUMN(C$7),FALSE)</f>
        <v>CSIF (Lux) Equity Japan DB CHF</v>
      </c>
      <c r="D907" s="82">
        <f>VLOOKUP($A907,'Sheet1 - Table (1)'!$A$8:$AG$1186,COLUMN(D$7),FALSE)</f>
        <v>43958</v>
      </c>
      <c r="E907" s="124">
        <f>VLOOKUP($A907,'Sheet1 - Table (1)'!$A$8:$AG$1186,COLUMN(E$7),FALSE)</f>
        <v>0.03</v>
      </c>
      <c r="F907" s="80" t="b">
        <f>VLOOKUP($A907,'Sheet1 - Table (1)'!$A$8:$AG$1186,COLUMN(F$7),FALSE)</f>
        <v>1</v>
      </c>
      <c r="G907" s="80" t="str">
        <f>VLOOKUP($A907,'Sheet1 - Table (1)'!$A$8:$AG$1186,COLUMN(G$7),FALSE)</f>
        <v>Luxembourg</v>
      </c>
      <c r="H907" s="80" t="str">
        <f>VLOOKUP($A907,'Sheet1 - Table (1)'!$A$8:$AG$1186,COLUMN(H$7),FALSE)</f>
        <v>CHF</v>
      </c>
      <c r="I907" s="80" t="str">
        <f>VLOOKUP($A907,'Sheet1 - Table (1)'!$A$8:$AG$1186,COLUMN(I$7),FALSE)</f>
        <v>Fonds de placement</v>
      </c>
      <c r="J907" s="80" t="str">
        <f>VLOOKUP($A907,'Sheet1 - Table (1)'!$A$8:$AG$1186,COLUMN(J$7),FALSE)</f>
        <v>Actions</v>
      </c>
      <c r="K907" s="82">
        <f>VLOOKUP($A907,'Sheet1 - Table (1)'!$A$8:$AG$1186,COLUMN(K$7),FALSE)</f>
        <v>44255</v>
      </c>
      <c r="L907" s="80">
        <f>VLOOKUP($A907,'Sheet1 - Table (1)'!$A$8:$AG$1186,COLUMN(L$7),FALSE)</f>
        <v>336.2060669</v>
      </c>
      <c r="M907" s="80" t="str">
        <f>VLOOKUP($A907,'Sheet1 - Table (1)'!$A$8:$AG$1186,COLUMN(M$7),FALSE)</f>
        <v>Retained</v>
      </c>
      <c r="N907" s="80">
        <f>VLOOKUP($A907,'Sheet1 - Table (1)'!$A$8:$AG$1186,COLUMN(N$7),FALSE)</f>
        <v>0</v>
      </c>
      <c r="O907" s="80" t="b">
        <f>VLOOKUP($A907,'Sheet1 - Table (1)'!$A$8:$AG$1186,COLUMN(O$7),FALSE)</f>
        <v>1</v>
      </c>
      <c r="P907" s="80" t="b">
        <f>VLOOKUP($A907,'Sheet1 - Table (1)'!$A$8:$AG$1186,COLUMN(P$7),FALSE)</f>
        <v>1</v>
      </c>
      <c r="Q907" s="80" t="b">
        <f>VLOOKUP($A907,'Sheet1 - Table (1)'!$A$8:$AG$1186,COLUMN(Q$7),FALSE)</f>
        <v>1</v>
      </c>
      <c r="R907" s="80" t="b">
        <f>VLOOKUP($A907,'Sheet1 - Table (1)'!$A$8:$AG$1186,COLUMN(R$7),FALSE)</f>
        <v>1</v>
      </c>
      <c r="S907" s="80" t="b">
        <f>VLOOKUP($A907,'Sheet1 - Table (1)'!$A$8:$AG$1186,COLUMN(S$7),FALSE)</f>
        <v>1</v>
      </c>
      <c r="T907" s="80" t="b">
        <f>VLOOKUP($A907,'Sheet1 - Table (1)'!$A$8:$AG$1186,COLUMN(T$7),FALSE)</f>
        <v>1</v>
      </c>
      <c r="U907" s="80" t="str">
        <f t="shared" si="177"/>
        <v>FR-IT-NE-SP-GE-UK</v>
      </c>
      <c r="V907" s="80" t="str">
        <f>VLOOKUP($A907,'Sheet1 - Table (1)'!$A$8:$AG$1186,COLUMN(V$7)+3,FALSE)</f>
        <v>LU - SICAV - Parte 1</v>
      </c>
      <c r="W907" s="80" t="str">
        <f>VLOOKUP(A907,'Sheet1 - Table (1)'!$A$8:$AF$10075,MATCH($W$8,'Sheet1 - Table (1)'!$10:$10,0),FALSE)</f>
        <v>Détermination des Prix Quotidien</v>
      </c>
      <c r="X907" s="80" t="str">
        <f>VLOOKUP(A907,'Sheet1 - Table (1)'!$A$8:$AAB$10075,MATCH($X$8,'Sheet1 - Table (1)'!$10:$10,0),FALSE)</f>
        <v>Optimized</v>
      </c>
      <c r="Y907" s="96" t="str">
        <f t="shared" si="181"/>
        <v>Fonds de placement</v>
      </c>
      <c r="AA907" s="96" t="s">
        <v>1823</v>
      </c>
      <c r="AB907" s="96" t="s">
        <v>2858</v>
      </c>
      <c r="AC907" s="214" t="s">
        <v>155</v>
      </c>
      <c r="AD907" s="214" t="s">
        <v>2858</v>
      </c>
      <c r="AE907" s="96" t="s">
        <v>2858</v>
      </c>
      <c r="AF907" s="246" t="s">
        <v>2858</v>
      </c>
      <c r="AG907" s="96" t="s">
        <v>2864</v>
      </c>
      <c r="AI907" s="96" t="s">
        <v>155</v>
      </c>
      <c r="AJ907" s="96" t="s">
        <v>155</v>
      </c>
      <c r="AK907" s="96" t="s">
        <v>155</v>
      </c>
      <c r="AL907" s="96" t="s">
        <v>2858</v>
      </c>
      <c r="AM907" s="96" t="str">
        <f t="shared" si="180"/>
        <v>Actions étrangères</v>
      </c>
      <c r="AO907" s="96" t="s">
        <v>2858</v>
      </c>
      <c r="AP907" s="96" t="s">
        <v>2110</v>
      </c>
      <c r="AS907" s="101" t="str">
        <f t="shared" si="179"/>
        <v/>
      </c>
      <c r="BE907" s="101">
        <v>1</v>
      </c>
      <c r="BP907" s="101">
        <v>1</v>
      </c>
      <c r="BT907" s="101">
        <v>2.9999999999999997E-4</v>
      </c>
      <c r="BU907" s="101">
        <v>2.9999999999999997E-4</v>
      </c>
      <c r="BY907" s="101" t="s">
        <v>1821</v>
      </c>
      <c r="CA907" s="101" t="s">
        <v>4050</v>
      </c>
      <c r="CB907" s="101" t="s">
        <v>3883</v>
      </c>
      <c r="CC907" s="101" t="s">
        <v>4224</v>
      </c>
      <c r="CD907" s="42" t="s">
        <v>1633</v>
      </c>
      <c r="CE907" s="42" t="s">
        <v>4374</v>
      </c>
      <c r="CF907" s="42" t="str">
        <f>IFERROR(VLOOKUP(Funds[[#This Row],[Code ISIN]],[1]GLOBAL!$C$1:$L$27,10,FALSE)," ")</f>
        <v xml:space="preserve"> </v>
      </c>
      <c r="CG907" s="42" t="s">
        <v>4374</v>
      </c>
      <c r="CH907" s="42" t="s">
        <v>4374</v>
      </c>
      <c r="CI907" s="42" t="s">
        <v>4374</v>
      </c>
      <c r="CJ907" s="123"/>
      <c r="CK907" s="96" t="s">
        <v>4374</v>
      </c>
      <c r="CL907" s="246" t="str">
        <f>VLOOKUP(Funds[[#This Row],[Code ISIN]],'Sheet1 - Table (1)'!$A$10:$AF$110017,MATCH("Funds Liquidity",'Sheet1 - Table (1)'!$10:$10,0),FALSE)</f>
        <v>Jour</v>
      </c>
      <c r="CN907" s="246" t="s">
        <v>155</v>
      </c>
    </row>
    <row r="908" spans="1:94">
      <c r="A908" s="80" t="s">
        <v>1819</v>
      </c>
      <c r="B908" s="305">
        <f>IF(ISERROR(VALUE(VLOOKUP($A908,'Sheet1 - Table (1)'!$A$8:$AG$1186,COLUMN(B$7),FALSE))),VLOOKUP(A908,TK_MANQUANTS,2,FALSE),IF(VALUE(VLOOKUP($A908,'Sheet1 - Table (1)'!$A$8:$AG$1186,COLUMN(B$7),FALSE))=0,VLOOKUP(A908,TK_MANQUANTS,2,FALSE),VALUE(VLOOKUP($A908,'Sheet1 - Table (1)'!$A$8:$AG$1186,COLUMN(B$7),FALSE))))</f>
        <v>32729225</v>
      </c>
      <c r="C908" s="80" t="str">
        <f>VLOOKUP($A908,'Sheet1 - Table (1)'!$A$8:$AG$1186,COLUMN(C$7),FALSE)</f>
        <v>CSIF (Lux) Equity Japan FB JPY</v>
      </c>
      <c r="D908" s="82">
        <f>VLOOKUP($A908,'Sheet1 - Table (1)'!$A$8:$AG$1186,COLUMN(D$7),FALSE)</f>
        <v>43830</v>
      </c>
      <c r="E908" s="124">
        <f>VLOOKUP($A908,'Sheet1 - Table (1)'!$A$8:$AG$1186,COLUMN(E$7),FALSE)</f>
        <v>0.22</v>
      </c>
      <c r="F908" s="80" t="b">
        <f>VLOOKUP($A908,'Sheet1 - Table (1)'!$A$8:$AG$1186,COLUMN(F$7),FALSE)</f>
        <v>1</v>
      </c>
      <c r="G908" s="80" t="str">
        <f>VLOOKUP($A908,'Sheet1 - Table (1)'!$A$8:$AG$1186,COLUMN(G$7),FALSE)</f>
        <v>Luxembourg</v>
      </c>
      <c r="H908" s="80" t="str">
        <f>VLOOKUP($A908,'Sheet1 - Table (1)'!$A$8:$AG$1186,COLUMN(H$7),FALSE)</f>
        <v>JPY</v>
      </c>
      <c r="I908" s="80" t="str">
        <f>VLOOKUP($A908,'Sheet1 - Table (1)'!$A$8:$AG$1186,COLUMN(I$7),FALSE)</f>
        <v>Fonds de placement</v>
      </c>
      <c r="J908" s="80" t="str">
        <f>VLOOKUP($A908,'Sheet1 - Table (1)'!$A$8:$AG$1186,COLUMN(J$7),FALSE)</f>
        <v>Actions</v>
      </c>
      <c r="K908" s="82">
        <f>VLOOKUP($A908,'Sheet1 - Table (1)'!$A$8:$AG$1186,COLUMN(K$7),FALSE)</f>
        <v>44255</v>
      </c>
      <c r="L908" s="80">
        <f>VLOOKUP($A908,'Sheet1 - Table (1)'!$A$8:$AG$1186,COLUMN(L$7),FALSE)</f>
        <v>336.2060669</v>
      </c>
      <c r="M908" s="80" t="str">
        <f>VLOOKUP($A908,'Sheet1 - Table (1)'!$A$8:$AG$1186,COLUMN(M$7),FALSE)</f>
        <v>Retained</v>
      </c>
      <c r="N908" s="80">
        <f>VLOOKUP($A908,'Sheet1 - Table (1)'!$A$8:$AG$1186,COLUMN(N$7),FALSE)</f>
        <v>0</v>
      </c>
      <c r="O908" s="80" t="b">
        <f>VLOOKUP($A908,'Sheet1 - Table (1)'!$A$8:$AG$1186,COLUMN(O$7),FALSE)</f>
        <v>1</v>
      </c>
      <c r="P908" s="80" t="b">
        <f>VLOOKUP($A908,'Sheet1 - Table (1)'!$A$8:$AG$1186,COLUMN(P$7),FALSE)</f>
        <v>1</v>
      </c>
      <c r="Q908" s="80" t="b">
        <f>VLOOKUP($A908,'Sheet1 - Table (1)'!$A$8:$AG$1186,COLUMN(Q$7),FALSE)</f>
        <v>1</v>
      </c>
      <c r="R908" s="80" t="b">
        <f>VLOOKUP($A908,'Sheet1 - Table (1)'!$A$8:$AG$1186,COLUMN(R$7),FALSE)</f>
        <v>1</v>
      </c>
      <c r="S908" s="80" t="b">
        <f>VLOOKUP($A908,'Sheet1 - Table (1)'!$A$8:$AG$1186,COLUMN(S$7),FALSE)</f>
        <v>1</v>
      </c>
      <c r="T908" s="80" t="b">
        <f>VLOOKUP($A908,'Sheet1 - Table (1)'!$A$8:$AG$1186,COLUMN(T$7),FALSE)</f>
        <v>1</v>
      </c>
      <c r="U908" s="80" t="str">
        <f t="shared" si="177"/>
        <v>FR-IT-NE-SP-GE-UK</v>
      </c>
      <c r="V908" s="80" t="str">
        <f>VLOOKUP($A908,'Sheet1 - Table (1)'!$A$8:$AG$1186,COLUMN(V$7)+3,FALSE)</f>
        <v>LU - SICAV - Parte 1</v>
      </c>
      <c r="W908" s="80" t="str">
        <f>VLOOKUP(A908,'Sheet1 - Table (1)'!$A$8:$AF$10075,MATCH($W$8,'Sheet1 - Table (1)'!$10:$10,0),FALSE)</f>
        <v>Détermination des Prix Quotidien</v>
      </c>
      <c r="X908" s="80" t="str">
        <f>VLOOKUP(A908,'Sheet1 - Table (1)'!$A$8:$AAB$10075,MATCH($X$8,'Sheet1 - Table (1)'!$10:$10,0),FALSE)</f>
        <v>Optimized</v>
      </c>
      <c r="Y908" s="96" t="str">
        <f t="shared" si="181"/>
        <v>Fonds de placement</v>
      </c>
      <c r="AA908" s="96" t="s">
        <v>1823</v>
      </c>
      <c r="AB908" s="96" t="s">
        <v>2858</v>
      </c>
      <c r="AC908" s="214" t="s">
        <v>155</v>
      </c>
      <c r="AD908" s="214" t="s">
        <v>2858</v>
      </c>
      <c r="AE908" s="96" t="s">
        <v>2858</v>
      </c>
      <c r="AF908" s="246" t="s">
        <v>2858</v>
      </c>
      <c r="AG908" s="96" t="s">
        <v>2864</v>
      </c>
      <c r="AI908" s="96" t="s">
        <v>155</v>
      </c>
      <c r="AJ908" s="96" t="s">
        <v>155</v>
      </c>
      <c r="AK908" s="96" t="s">
        <v>155</v>
      </c>
      <c r="AL908" s="96" t="s">
        <v>2858</v>
      </c>
      <c r="AM908" s="96" t="str">
        <f t="shared" si="180"/>
        <v>Actions étrangères</v>
      </c>
      <c r="AO908" s="96" t="s">
        <v>2858</v>
      </c>
      <c r="AP908" s="96" t="s">
        <v>2110</v>
      </c>
      <c r="AS908" s="101" t="str">
        <f t="shared" si="179"/>
        <v/>
      </c>
      <c r="BE908" s="101">
        <v>1</v>
      </c>
      <c r="BP908" s="101">
        <v>1</v>
      </c>
      <c r="BT908" s="101">
        <v>2.9999999999999997E-4</v>
      </c>
      <c r="BU908" s="101">
        <v>2.9999999999999997E-4</v>
      </c>
      <c r="BY908" s="101" t="s">
        <v>1821</v>
      </c>
      <c r="CA908" s="101" t="s">
        <v>4050</v>
      </c>
      <c r="CB908" s="122" t="s">
        <v>3884</v>
      </c>
      <c r="CC908" s="101" t="s">
        <v>4057</v>
      </c>
      <c r="CD908" s="42" t="s">
        <v>4374</v>
      </c>
      <c r="CE908" s="42" t="s">
        <v>1633</v>
      </c>
      <c r="CF908" s="42" t="str">
        <f>IFERROR(VLOOKUP(Funds[[#This Row],[Code ISIN]],[1]GLOBAL!$C$1:$L$27,10,FALSE)," ")</f>
        <v xml:space="preserve"> </v>
      </c>
      <c r="CG908" s="42" t="s">
        <v>1633</v>
      </c>
      <c r="CH908" s="42" t="s">
        <v>1633</v>
      </c>
      <c r="CI908" s="42" t="s">
        <v>1633</v>
      </c>
      <c r="CJ908" s="123"/>
      <c r="CK908" s="96" t="s">
        <v>4374</v>
      </c>
      <c r="CL908" s="246" t="str">
        <f>VLOOKUP(Funds[[#This Row],[Code ISIN]],'Sheet1 - Table (1)'!$A$10:$AF$110017,MATCH("Funds Liquidity",'Sheet1 - Table (1)'!$10:$10,0),FALSE)</f>
        <v>Jour</v>
      </c>
      <c r="CN908" s="246" t="s">
        <v>155</v>
      </c>
    </row>
    <row r="909" spans="1:94">
      <c r="A909" s="80" t="s">
        <v>4781</v>
      </c>
      <c r="B909" s="305">
        <f>IF(ISERROR(VALUE(VLOOKUP($A909,'Sheet1 - Table (1)'!$A$8:$AG$1186,COLUMN(B$7),FALSE))),VLOOKUP(A909,TK_MANQUANTS,2,FALSE),IF(VALUE(VLOOKUP($A909,'Sheet1 - Table (1)'!$A$8:$AG$1186,COLUMN(B$7),FALSE))=0,VLOOKUP(A909,TK_MANQUANTS,2,FALSE),VALUE(VLOOKUP($A909,'Sheet1 - Table (1)'!$A$8:$AG$1186,COLUMN(B$7),FALSE))))</f>
        <v>29134652</v>
      </c>
      <c r="C909" s="80" t="str">
        <f>VLOOKUP($A909,'Sheet1 - Table (1)'!$A$8:$AG$1186,COLUMN(C$7),FALSE)</f>
        <v>UBS(Irl)ETFplc-Factor MSCIUSA Quality U(USD)Ad</v>
      </c>
      <c r="D909" s="82">
        <f>VLOOKUP($A909,'Sheet1 - Table (1)'!$A$8:$AG$1186,COLUMN(D$7),FALSE)</f>
        <v>43861</v>
      </c>
      <c r="E909" s="124">
        <f>VLOOKUP($A909,'Sheet1 - Table (1)'!$A$8:$AG$1186,COLUMN(E$7),FALSE)</f>
        <v>0.25</v>
      </c>
      <c r="F909" s="80" t="b">
        <f>VLOOKUP($A909,'Sheet1 - Table (1)'!$A$8:$AG$1186,COLUMN(F$7),FALSE)</f>
        <v>1</v>
      </c>
      <c r="G909" s="80" t="str">
        <f>VLOOKUP($A909,'Sheet1 - Table (1)'!$A$8:$AG$1186,COLUMN(G$7),FALSE)</f>
        <v>Ireland</v>
      </c>
      <c r="H909" s="80" t="str">
        <f>VLOOKUP($A909,'Sheet1 - Table (1)'!$A$8:$AG$1186,COLUMN(H$7),FALSE)</f>
        <v>USD</v>
      </c>
      <c r="I909" s="80" t="str">
        <f>VLOOKUP($A909,'Sheet1 - Table (1)'!$A$8:$AG$1186,COLUMN(I$7),FALSE)</f>
        <v>Exchange Traded Funds</v>
      </c>
      <c r="J909" s="80" t="str">
        <f>VLOOKUP($A909,'Sheet1 - Table (1)'!$A$8:$AG$1186,COLUMN(J$7),FALSE)</f>
        <v>Actions</v>
      </c>
      <c r="K909" s="82">
        <f>VLOOKUP($A909,'Sheet1 - Table (1)'!$A$8:$AG$1186,COLUMN(K$7),FALSE)</f>
        <v>44255</v>
      </c>
      <c r="L909" s="80">
        <f>VLOOKUP($A909,'Sheet1 - Table (1)'!$A$8:$AG$1186,COLUMN(L$7),FALSE)</f>
        <v>243.94553149999999</v>
      </c>
      <c r="M909" s="80" t="str">
        <f>VLOOKUP($A909,'Sheet1 - Table (1)'!$A$8:$AG$1186,COLUMN(M$7),FALSE)</f>
        <v>Paid</v>
      </c>
      <c r="N909" s="80">
        <f>VLOOKUP($A909,'Sheet1 - Table (1)'!$A$8:$AG$1186,COLUMN(N$7),FALSE)</f>
        <v>0</v>
      </c>
      <c r="O909" s="80" t="b">
        <f>VLOOKUP($A909,'Sheet1 - Table (1)'!$A$8:$AG$1186,COLUMN(O$7),FALSE)</f>
        <v>1</v>
      </c>
      <c r="P909" s="80" t="b">
        <f>VLOOKUP($A909,'Sheet1 - Table (1)'!$A$8:$AG$1186,COLUMN(P$7),FALSE)</f>
        <v>1</v>
      </c>
      <c r="Q909" s="80" t="b">
        <f>VLOOKUP($A909,'Sheet1 - Table (1)'!$A$8:$AG$1186,COLUMN(Q$7),FALSE)</f>
        <v>1</v>
      </c>
      <c r="R909" s="80" t="b">
        <f>VLOOKUP($A909,'Sheet1 - Table (1)'!$A$8:$AG$1186,COLUMN(R$7),FALSE)</f>
        <v>1</v>
      </c>
      <c r="S909" s="80" t="b">
        <f>VLOOKUP($A909,'Sheet1 - Table (1)'!$A$8:$AG$1186,COLUMN(S$7),FALSE)</f>
        <v>1</v>
      </c>
      <c r="T909" s="80" t="b">
        <f>VLOOKUP($A909,'Sheet1 - Table (1)'!$A$8:$AG$1186,COLUMN(T$7),FALSE)</f>
        <v>1</v>
      </c>
      <c r="U909" s="80" t="str">
        <f t="shared" si="177"/>
        <v>FR-IT-NE-SP-GE-UK</v>
      </c>
      <c r="V909" s="80" t="str">
        <f>VLOOKUP($A909,'Sheet1 - Table (1)'!$A$8:$AG$1186,COLUMN(V$7)+3,FALSE)</f>
        <v>OEIC</v>
      </c>
      <c r="W909" s="80" t="str">
        <f>VLOOKUP(A909,'Sheet1 - Table (1)'!$A$8:$AF$10075,MATCH($W$8,'Sheet1 - Table (1)'!$10:$10,0),FALSE)</f>
        <v>Détermination des Prix Quotidien</v>
      </c>
      <c r="X909" s="80" t="str">
        <f>VLOOKUP(A909,'Sheet1 - Table (1)'!$A$8:$AAB$10075,MATCH($X$8,'Sheet1 - Table (1)'!$10:$10,0),FALSE)</f>
        <v>Full</v>
      </c>
      <c r="Y909" s="96" t="str">
        <f t="shared" si="181"/>
        <v>ETF</v>
      </c>
      <c r="AA909" s="96" t="s">
        <v>1823</v>
      </c>
      <c r="AB909" s="96" t="s">
        <v>2858</v>
      </c>
      <c r="AC909" s="214" t="s">
        <v>155</v>
      </c>
      <c r="AD909" s="214" t="s">
        <v>2858</v>
      </c>
      <c r="AE909" s="96" t="s">
        <v>2858</v>
      </c>
      <c r="AF909" s="246" t="s">
        <v>5393</v>
      </c>
      <c r="AG909" s="96" t="s">
        <v>2864</v>
      </c>
      <c r="AI909" s="96" t="s">
        <v>155</v>
      </c>
      <c r="AJ909" s="96" t="s">
        <v>155</v>
      </c>
      <c r="AK909" s="96" t="s">
        <v>155</v>
      </c>
      <c r="AL909" s="96" t="s">
        <v>2858</v>
      </c>
      <c r="AM909" s="96" t="str">
        <f t="shared" si="180"/>
        <v>Actions étrangères</v>
      </c>
      <c r="AO909" s="96" t="s">
        <v>2858</v>
      </c>
      <c r="AP909" s="96" t="s">
        <v>544</v>
      </c>
      <c r="BB909" s="101">
        <v>1</v>
      </c>
      <c r="BN909" s="101">
        <v>1</v>
      </c>
      <c r="BY909" s="101" t="s">
        <v>4793</v>
      </c>
      <c r="CA909" s="101" t="s">
        <v>4050</v>
      </c>
      <c r="CB909" s="101" t="s">
        <v>4794</v>
      </c>
      <c r="CC909" s="101" t="s">
        <v>4795</v>
      </c>
      <c r="CD909" s="42" t="s">
        <v>4374</v>
      </c>
      <c r="CE909" s="42" t="s">
        <v>4374</v>
      </c>
      <c r="CF909" s="42" t="str">
        <f>IFERROR(VLOOKUP(Funds[[#This Row],[Code ISIN]],[1]GLOBAL!$C$1:$L$27,10,FALSE)," ")</f>
        <v xml:space="preserve"> </v>
      </c>
      <c r="CG909" s="42" t="s">
        <v>4374</v>
      </c>
      <c r="CH909" s="42" t="s">
        <v>4374</v>
      </c>
      <c r="CI909" s="42" t="s">
        <v>4374</v>
      </c>
      <c r="CJ909" s="123"/>
      <c r="CK909" s="96" t="s">
        <v>4374</v>
      </c>
      <c r="CL909" s="246" t="str">
        <f>VLOOKUP(Funds[[#This Row],[Code ISIN]],'Sheet1 - Table (1)'!$A$10:$AF$110017,MATCH("Funds Liquidity",'Sheet1 - Table (1)'!$10:$10,0),FALSE)</f>
        <v>Jour</v>
      </c>
    </row>
    <row r="910" spans="1:94" s="132" customFormat="1">
      <c r="A910" s="80" t="s">
        <v>2033</v>
      </c>
      <c r="B910" s="305">
        <f>IF(ISERROR(VALUE(VLOOKUP($A910,'Sheet1 - Table (1)'!$A$8:$AG$1186,COLUMN(B$7),FALSE))),VLOOKUP(A910,TK_MANQUANTS,2,FALSE),IF(VALUE(VLOOKUP($A910,'Sheet1 - Table (1)'!$A$8:$AG$1186,COLUMN(B$7),FALSE))=0,VLOOKUP(A910,TK_MANQUANTS,2,FALSE),VALUE(VLOOKUP($A910,'Sheet1 - Table (1)'!$A$8:$AG$1186,COLUMN(B$7),FALSE))))</f>
        <v>14752663</v>
      </c>
      <c r="C910" s="80" t="str">
        <f>VLOOKUP($A910,'Sheet1 - Table (1)'!$A$8:$AG$1186,COLUMN(C$7),FALSE)</f>
        <v>SPDR S&amp;P 400 US Mid Cap UCITS ETF</v>
      </c>
      <c r="D910" s="82">
        <f>VLOOKUP($A910,'Sheet1 - Table (1)'!$A$8:$AG$1186,COLUMN(D$7),FALSE)</f>
        <v>44196</v>
      </c>
      <c r="E910" s="124">
        <f>VLOOKUP($A910,'Sheet1 - Table (1)'!$A$8:$AG$1186,COLUMN(E$7),FALSE)</f>
        <v>0.3</v>
      </c>
      <c r="F910" s="80" t="b">
        <f>VLOOKUP($A910,'Sheet1 - Table (1)'!$A$8:$AG$1186,COLUMN(F$7),FALSE)</f>
        <v>1</v>
      </c>
      <c r="G910" s="80" t="str">
        <f>VLOOKUP($A910,'Sheet1 - Table (1)'!$A$8:$AG$1186,COLUMN(G$7),FALSE)</f>
        <v>Ireland</v>
      </c>
      <c r="H910" s="80" t="str">
        <f>VLOOKUP($A910,'Sheet1 - Table (1)'!$A$8:$AG$1186,COLUMN(H$7),FALSE)</f>
        <v>USD</v>
      </c>
      <c r="I910" s="80" t="str">
        <f>VLOOKUP($A910,'Sheet1 - Table (1)'!$A$8:$AG$1186,COLUMN(I$7),FALSE)</f>
        <v>Exchange Traded Funds</v>
      </c>
      <c r="J910" s="80" t="str">
        <f>VLOOKUP($A910,'Sheet1 - Table (1)'!$A$8:$AG$1186,COLUMN(J$7),FALSE)</f>
        <v>Actions</v>
      </c>
      <c r="K910" s="82">
        <f>VLOOKUP($A910,'Sheet1 - Table (1)'!$A$8:$AG$1186,COLUMN(K$7),FALSE)</f>
        <v>44255</v>
      </c>
      <c r="L910" s="80">
        <f>VLOOKUP($A910,'Sheet1 - Table (1)'!$A$8:$AG$1186,COLUMN(L$7),FALSE)</f>
        <v>893.23645290000002</v>
      </c>
      <c r="M910" s="80" t="str">
        <f>VLOOKUP($A910,'Sheet1 - Table (1)'!$A$8:$AG$1186,COLUMN(M$7),FALSE)</f>
        <v>Retained</v>
      </c>
      <c r="N910" s="80">
        <f>VLOOKUP($A910,'Sheet1 - Table (1)'!$A$8:$AG$1186,COLUMN(N$7),FALSE)</f>
        <v>0</v>
      </c>
      <c r="O910" s="80" t="b">
        <f>VLOOKUP($A910,'Sheet1 - Table (1)'!$A$8:$AG$1186,COLUMN(O$7),FALSE)</f>
        <v>1</v>
      </c>
      <c r="P910" s="80" t="b">
        <f>VLOOKUP($A910,'Sheet1 - Table (1)'!$A$8:$AG$1186,COLUMN(P$7),FALSE)</f>
        <v>1</v>
      </c>
      <c r="Q910" s="80" t="b">
        <f>VLOOKUP($A910,'Sheet1 - Table (1)'!$A$8:$AG$1186,COLUMN(Q$7),FALSE)</f>
        <v>1</v>
      </c>
      <c r="R910" s="80" t="b">
        <f>VLOOKUP($A910,'Sheet1 - Table (1)'!$A$8:$AG$1186,COLUMN(R$7),FALSE)</f>
        <v>1</v>
      </c>
      <c r="S910" s="80" t="b">
        <f>VLOOKUP($A910,'Sheet1 - Table (1)'!$A$8:$AG$1186,COLUMN(S$7),FALSE)</f>
        <v>1</v>
      </c>
      <c r="T910" s="80" t="b">
        <f>VLOOKUP($A910,'Sheet1 - Table (1)'!$A$8:$AG$1186,COLUMN(T$7),FALSE)</f>
        <v>1</v>
      </c>
      <c r="U910" s="80" t="str">
        <f t="shared" si="177"/>
        <v>FR-IT-NE-SP-GE-UK</v>
      </c>
      <c r="V910" s="80" t="str">
        <f>VLOOKUP($A910,'Sheet1 - Table (1)'!$A$8:$AG$1186,COLUMN(V$7)+3,FALSE)</f>
        <v>OEIC</v>
      </c>
      <c r="W910" s="80" t="str">
        <f>VLOOKUP(A910,'Sheet1 - Table (1)'!$A$8:$AF$10075,MATCH($W$8,'Sheet1 - Table (1)'!$10:$10,0),FALSE)</f>
        <v>Détermination des Prix Quotidien</v>
      </c>
      <c r="X910" s="80" t="str">
        <f>VLOOKUP(A910,'Sheet1 - Table (1)'!$A$8:$AAB$10075,MATCH($X$8,'Sheet1 - Table (1)'!$10:$10,0),FALSE)</f>
        <v>Full</v>
      </c>
      <c r="Y910" s="96" t="str">
        <f t="shared" si="181"/>
        <v>ETF</v>
      </c>
      <c r="Z910" s="96"/>
      <c r="AA910" s="96" t="s">
        <v>1823</v>
      </c>
      <c r="AB910" s="96" t="s">
        <v>2858</v>
      </c>
      <c r="AC910" s="214" t="s">
        <v>155</v>
      </c>
      <c r="AD910" s="214" t="s">
        <v>2858</v>
      </c>
      <c r="AE910" s="96" t="s">
        <v>2858</v>
      </c>
      <c r="AF910" s="246" t="s">
        <v>5393</v>
      </c>
      <c r="AG910" s="96" t="s">
        <v>3043</v>
      </c>
      <c r="AH910" s="96"/>
      <c r="AI910" s="96" t="s">
        <v>155</v>
      </c>
      <c r="AJ910" s="96" t="s">
        <v>155</v>
      </c>
      <c r="AK910" s="96" t="s">
        <v>155</v>
      </c>
      <c r="AL910" s="96" t="s">
        <v>2858</v>
      </c>
      <c r="AM910" s="96" t="str">
        <f t="shared" si="180"/>
        <v>Actions étrangères</v>
      </c>
      <c r="AN910" s="96"/>
      <c r="AO910" s="96" t="s">
        <v>2858</v>
      </c>
      <c r="AP910" s="96" t="s">
        <v>544</v>
      </c>
      <c r="AQ910" s="96"/>
      <c r="AR910" s="101"/>
      <c r="AS910" s="101"/>
      <c r="AT910" s="101"/>
      <c r="AU910" s="101"/>
      <c r="AV910" s="101"/>
      <c r="AW910" s="101"/>
      <c r="AX910" s="101"/>
      <c r="AY910" s="101"/>
      <c r="AZ910" s="101"/>
      <c r="BA910" s="101"/>
      <c r="BB910" s="101">
        <v>1</v>
      </c>
      <c r="BC910" s="101"/>
      <c r="BD910" s="101"/>
      <c r="BE910" s="101"/>
      <c r="BF910" s="101"/>
      <c r="BG910" s="101"/>
      <c r="BH910" s="101"/>
      <c r="BI910" s="101"/>
      <c r="BJ910" s="101"/>
      <c r="BK910" s="101"/>
      <c r="BL910" s="101"/>
      <c r="BM910" s="101"/>
      <c r="BN910" s="101">
        <v>1</v>
      </c>
      <c r="BO910" s="101"/>
      <c r="BP910" s="101"/>
      <c r="BQ910" s="101"/>
      <c r="BR910" s="101"/>
      <c r="BS910" s="96"/>
      <c r="BT910" s="96"/>
      <c r="BU910" s="96"/>
      <c r="BV910" s="101"/>
      <c r="BW910" s="101"/>
      <c r="BX910" s="134" t="s">
        <v>1851</v>
      </c>
      <c r="BY910" s="101" t="s">
        <v>2054</v>
      </c>
      <c r="BZ910" s="96"/>
      <c r="CA910" s="101" t="s">
        <v>4050</v>
      </c>
      <c r="CB910" s="101" t="s">
        <v>4791</v>
      </c>
      <c r="CC910" s="101" t="s">
        <v>4792</v>
      </c>
      <c r="CD910" s="42" t="s">
        <v>1633</v>
      </c>
      <c r="CE910" s="42" t="s">
        <v>1633</v>
      </c>
      <c r="CF910" s="42" t="str">
        <f>IFERROR(VLOOKUP(Funds[[#This Row],[Code ISIN]],[1]GLOBAL!$C$1:$L$27,10,FALSE)," ")</f>
        <v xml:space="preserve"> </v>
      </c>
      <c r="CG910" s="42" t="s">
        <v>1633</v>
      </c>
      <c r="CH910" s="42" t="s">
        <v>1633</v>
      </c>
      <c r="CI910" s="42" t="s">
        <v>1633</v>
      </c>
      <c r="CJ910" s="123"/>
      <c r="CK910" s="96" t="s">
        <v>4374</v>
      </c>
      <c r="CL910" s="246" t="str">
        <f>VLOOKUP(Funds[[#This Row],[Code ISIN]],'Sheet1 - Table (1)'!$A$10:$AF$110017,MATCH("Funds Liquidity",'Sheet1 - Table (1)'!$10:$10,0),FALSE)</f>
        <v>Jour</v>
      </c>
      <c r="CM910" s="246" t="s">
        <v>155</v>
      </c>
      <c r="CN910" s="246" t="s">
        <v>155</v>
      </c>
      <c r="CO910" s="246" t="s">
        <v>3043</v>
      </c>
      <c r="CP910" s="246"/>
    </row>
    <row r="911" spans="1:94">
      <c r="A911" s="80" t="s">
        <v>1677</v>
      </c>
      <c r="B911" s="305">
        <f>IF(ISERROR(VALUE(VLOOKUP($A911,'Sheet1 - Table (1)'!$A$8:$AG$1186,COLUMN(B$7),FALSE))),VLOOKUP(A911,TK_MANQUANTS,2,FALSE),IF(VALUE(VLOOKUP($A911,'Sheet1 - Table (1)'!$A$8:$AG$1186,COLUMN(B$7),FALSE))=0,VLOOKUP(A911,TK_MANQUANTS,2,FALSE),VALUE(VLOOKUP($A911,'Sheet1 - Table (1)'!$A$8:$AG$1186,COLUMN(B$7),FALSE))))</f>
        <v>18575515</v>
      </c>
      <c r="C911" s="80" t="str">
        <f>VLOOKUP($A911,'Sheet1 - Table (1)'!$A$8:$AG$1186,COLUMN(C$7),FALSE)</f>
        <v>Vanguard U.K. Gilt UCITS ETF</v>
      </c>
      <c r="D911" s="82">
        <f>VLOOKUP($A911,'Sheet1 - Table (1)'!$A$8:$AG$1186,COLUMN(D$7),FALSE)</f>
        <v>43991</v>
      </c>
      <c r="E911" s="124">
        <f>VLOOKUP($A911,'Sheet1 - Table (1)'!$A$8:$AG$1186,COLUMN(E$7),FALSE)</f>
        <v>7.0000000000000007E-2</v>
      </c>
      <c r="F911" s="80" t="b">
        <f>VLOOKUP($A911,'Sheet1 - Table (1)'!$A$8:$AG$1186,COLUMN(F$7),FALSE)</f>
        <v>1</v>
      </c>
      <c r="G911" s="80" t="str">
        <f>VLOOKUP($A911,'Sheet1 - Table (1)'!$A$8:$AG$1186,COLUMN(G$7),FALSE)</f>
        <v>Ireland</v>
      </c>
      <c r="H911" s="80" t="str">
        <f>VLOOKUP($A911,'Sheet1 - Table (1)'!$A$8:$AG$1186,COLUMN(H$7),FALSE)</f>
        <v>GBP</v>
      </c>
      <c r="I911" s="80" t="str">
        <f>VLOOKUP($A911,'Sheet1 - Table (1)'!$A$8:$AG$1186,COLUMN(I$7),FALSE)</f>
        <v>Exchange Traded Funds</v>
      </c>
      <c r="J911" s="80" t="str">
        <f>VLOOKUP($A911,'Sheet1 - Table (1)'!$A$8:$AG$1186,COLUMN(J$7),FALSE)</f>
        <v>Obligation</v>
      </c>
      <c r="K911" s="82">
        <f>VLOOKUP($A911,'Sheet1 - Table (1)'!$A$8:$AG$1186,COLUMN(K$7),FALSE)</f>
        <v>44255</v>
      </c>
      <c r="L911" s="80">
        <f>VLOOKUP($A911,'Sheet1 - Table (1)'!$A$8:$AG$1186,COLUMN(L$7),FALSE)</f>
        <v>210.26547410000001</v>
      </c>
      <c r="M911" s="80" t="str">
        <f>VLOOKUP($A911,'Sheet1 - Table (1)'!$A$8:$AG$1186,COLUMN(M$7),FALSE)</f>
        <v>Paid</v>
      </c>
      <c r="N911" s="80" t="b">
        <f>VLOOKUP($A911,'Sheet1 - Table (1)'!$A$8:$AG$1186,COLUMN(N$7),FALSE)</f>
        <v>1</v>
      </c>
      <c r="O911" s="80" t="b">
        <f>VLOOKUP($A911,'Sheet1 - Table (1)'!$A$8:$AG$1186,COLUMN(O$7),FALSE)</f>
        <v>1</v>
      </c>
      <c r="P911" s="80" t="b">
        <f>VLOOKUP($A911,'Sheet1 - Table (1)'!$A$8:$AG$1186,COLUMN(P$7),FALSE)</f>
        <v>1</v>
      </c>
      <c r="Q911" s="80" t="b">
        <f>VLOOKUP($A911,'Sheet1 - Table (1)'!$A$8:$AG$1186,COLUMN(Q$7),FALSE)</f>
        <v>1</v>
      </c>
      <c r="R911" s="80" t="b">
        <f>VLOOKUP($A911,'Sheet1 - Table (1)'!$A$8:$AG$1186,COLUMN(R$7),FALSE)</f>
        <v>1</v>
      </c>
      <c r="S911" s="80" t="b">
        <f>VLOOKUP($A911,'Sheet1 - Table (1)'!$A$8:$AG$1186,COLUMN(S$7),FALSE)</f>
        <v>1</v>
      </c>
      <c r="T911" s="80" t="b">
        <f>VLOOKUP($A911,'Sheet1 - Table (1)'!$A$8:$AG$1186,COLUMN(T$7),FALSE)</f>
        <v>1</v>
      </c>
      <c r="U911" s="80" t="str">
        <f t="shared" si="177"/>
        <v>BE-FR-IT-NE-SP-GE-UK</v>
      </c>
      <c r="V911" s="80" t="str">
        <f>VLOOKUP($A911,'Sheet1 - Table (1)'!$A$8:$AG$1186,COLUMN(V$7)+3,FALSE)</f>
        <v>ICVC</v>
      </c>
      <c r="W911" s="80" t="str">
        <f>VLOOKUP(A911,'Sheet1 - Table (1)'!$A$8:$AF$10075,MATCH($W$8,'Sheet1 - Table (1)'!$10:$10,0),FALSE)</f>
        <v>Détermination des Prix Quotidien</v>
      </c>
      <c r="X911" s="80" t="str">
        <f>VLOOKUP(A911,'Sheet1 - Table (1)'!$A$8:$AAB$10075,MATCH($X$8,'Sheet1 - Table (1)'!$10:$10,0),FALSE)</f>
        <v>Optimized</v>
      </c>
      <c r="Y911" s="96" t="str">
        <f t="shared" si="181"/>
        <v>ETF</v>
      </c>
      <c r="AA911" s="96" t="s">
        <v>1823</v>
      </c>
      <c r="AB911" s="96" t="s">
        <v>2481</v>
      </c>
      <c r="AC911" s="214" t="s">
        <v>140</v>
      </c>
      <c r="AD911" s="214" t="s">
        <v>2481</v>
      </c>
      <c r="AE911" s="96" t="s">
        <v>2481</v>
      </c>
      <c r="AF911" s="246" t="s">
        <v>2481</v>
      </c>
      <c r="AJ911" s="96" t="s">
        <v>140</v>
      </c>
      <c r="AK911" s="96" t="s">
        <v>140</v>
      </c>
      <c r="AL911" s="96" t="s">
        <v>2481</v>
      </c>
      <c r="AM911" s="96" t="str">
        <f t="shared" si="180"/>
        <v>Obligations étrangères</v>
      </c>
      <c r="AO911" s="96" t="s">
        <v>2481</v>
      </c>
      <c r="AP911" s="96" t="s">
        <v>83</v>
      </c>
      <c r="AQ911" s="96">
        <v>11.9</v>
      </c>
      <c r="AR911" s="101">
        <v>1.15E-2</v>
      </c>
      <c r="AS911" s="101">
        <f t="shared" ref="AS911:AS921" si="182">IF(AR911="","",AR911-E911%)</f>
        <v>1.0800000000000001E-2</v>
      </c>
      <c r="AT911" s="101">
        <v>1</v>
      </c>
      <c r="AZ911" s="101">
        <v>1</v>
      </c>
      <c r="BL911" s="101">
        <v>1</v>
      </c>
      <c r="BT911" s="101" t="s">
        <v>1679</v>
      </c>
      <c r="BZ911" s="101" t="s">
        <v>1805</v>
      </c>
      <c r="CA911" s="101" t="s">
        <v>70</v>
      </c>
      <c r="CB911" s="101"/>
      <c r="CC911" s="101" t="s">
        <v>70</v>
      </c>
      <c r="CD911" s="42" t="s">
        <v>4374</v>
      </c>
      <c r="CE911" s="42" t="s">
        <v>4374</v>
      </c>
      <c r="CF911" s="42" t="str">
        <f>IFERROR(VLOOKUP(Funds[[#This Row],[Code ISIN]],[1]GLOBAL!$C$1:$L$27,10,FALSE)," ")</f>
        <v xml:space="preserve"> </v>
      </c>
      <c r="CG911" s="42" t="s">
        <v>4374</v>
      </c>
      <c r="CH911" s="42" t="s">
        <v>4374</v>
      </c>
      <c r="CI911" s="42" t="s">
        <v>4374</v>
      </c>
      <c r="CJ911" s="123">
        <v>42734</v>
      </c>
      <c r="CK911" s="96" t="s">
        <v>4374</v>
      </c>
      <c r="CL911" s="246" t="str">
        <f>VLOOKUP(Funds[[#This Row],[Code ISIN]],'Sheet1 - Table (1)'!$A$10:$AF$110017,MATCH("Funds Liquidity",'Sheet1 - Table (1)'!$10:$10,0),FALSE)</f>
        <v>Jour</v>
      </c>
    </row>
    <row r="912" spans="1:94">
      <c r="A912" s="80" t="s">
        <v>3120</v>
      </c>
      <c r="B912" s="305">
        <f>IF(ISERROR(VALUE(VLOOKUP($A912,'Sheet1 - Table (1)'!$A$8:$AG$1186,COLUMN(B$7),FALSE))),VLOOKUP(A912,TK_MANQUANTS,2,FALSE),IF(VALUE(VLOOKUP($A912,'Sheet1 - Table (1)'!$A$8:$AG$1186,COLUMN(B$7),FALSE))=0,VLOOKUP(A912,TK_MANQUANTS,2,FALSE),VALUE(VLOOKUP($A912,'Sheet1 - Table (1)'!$A$8:$AG$1186,COLUMN(B$7),FALSE))))</f>
        <v>32158461</v>
      </c>
      <c r="C912" s="80" t="str">
        <f>VLOOKUP($A912,'Sheet1 - Table (1)'!$A$8:$AG$1186,COLUMN(C$7),FALSE)</f>
        <v>CSIF (Lux) Equity Canada DB CAD</v>
      </c>
      <c r="D912" s="82">
        <f>VLOOKUP($A912,'Sheet1 - Table (1)'!$A$8:$AG$1186,COLUMN(D$7),FALSE)</f>
        <v>43830</v>
      </c>
      <c r="E912" s="124">
        <f>VLOOKUP($A912,'Sheet1 - Table (1)'!$A$8:$AG$1186,COLUMN(E$7),FALSE)</f>
        <v>0.02</v>
      </c>
      <c r="F912" s="80" t="b">
        <f>VLOOKUP($A912,'Sheet1 - Table (1)'!$A$8:$AG$1186,COLUMN(F$7),FALSE)</f>
        <v>1</v>
      </c>
      <c r="G912" s="80" t="str">
        <f>VLOOKUP($A912,'Sheet1 - Table (1)'!$A$8:$AG$1186,COLUMN(G$7),FALSE)</f>
        <v>Luxembourg</v>
      </c>
      <c r="H912" s="80" t="str">
        <f>VLOOKUP($A912,'Sheet1 - Table (1)'!$A$8:$AG$1186,COLUMN(H$7),FALSE)</f>
        <v>CAD</v>
      </c>
      <c r="I912" s="80" t="str">
        <f>VLOOKUP($A912,'Sheet1 - Table (1)'!$A$8:$AG$1186,COLUMN(I$7),FALSE)</f>
        <v>Fonds de placement</v>
      </c>
      <c r="J912" s="80" t="str">
        <f>VLOOKUP($A912,'Sheet1 - Table (1)'!$A$8:$AG$1186,COLUMN(J$7),FALSE)</f>
        <v>Actions</v>
      </c>
      <c r="K912" s="82">
        <f>VLOOKUP($A912,'Sheet1 - Table (1)'!$A$8:$AG$1186,COLUMN(K$7),FALSE)</f>
        <v>44255</v>
      </c>
      <c r="L912" s="80">
        <f>VLOOKUP($A912,'Sheet1 - Table (1)'!$A$8:$AG$1186,COLUMN(L$7),FALSE)</f>
        <v>158.34572460000001</v>
      </c>
      <c r="M912" s="80" t="str">
        <f>VLOOKUP($A912,'Sheet1 - Table (1)'!$A$8:$AG$1186,COLUMN(M$7),FALSE)</f>
        <v>Retained</v>
      </c>
      <c r="N912" s="80">
        <f>VLOOKUP($A912,'Sheet1 - Table (1)'!$A$8:$AG$1186,COLUMN(N$7),FALSE)</f>
        <v>0</v>
      </c>
      <c r="O912" s="80" t="b">
        <f>VLOOKUP($A912,'Sheet1 - Table (1)'!$A$8:$AG$1186,COLUMN(O$7),FALSE)</f>
        <v>1</v>
      </c>
      <c r="P912" s="80" t="b">
        <f>VLOOKUP($A912,'Sheet1 - Table (1)'!$A$8:$AG$1186,COLUMN(P$7),FALSE)</f>
        <v>1</v>
      </c>
      <c r="Q912" s="80" t="b">
        <f>VLOOKUP($A912,'Sheet1 - Table (1)'!$A$8:$AG$1186,COLUMN(Q$7),FALSE)</f>
        <v>1</v>
      </c>
      <c r="R912" s="80" t="b">
        <f>VLOOKUP($A912,'Sheet1 - Table (1)'!$A$8:$AG$1186,COLUMN(R$7),FALSE)</f>
        <v>1</v>
      </c>
      <c r="S912" s="80">
        <f>VLOOKUP($A912,'Sheet1 - Table (1)'!$A$8:$AG$1186,COLUMN(S$7),FALSE)</f>
        <v>0</v>
      </c>
      <c r="T912" s="80" t="b">
        <f>VLOOKUP($A912,'Sheet1 - Table (1)'!$A$8:$AG$1186,COLUMN(T$7),FALSE)</f>
        <v>1</v>
      </c>
      <c r="U912" s="80" t="str">
        <f t="shared" si="177"/>
        <v>FR-IT-NE-SP-UK</v>
      </c>
      <c r="V912" s="80" t="str">
        <f>VLOOKUP($A912,'Sheet1 - Table (1)'!$A$8:$AG$1186,COLUMN(V$7)+3,FALSE)</f>
        <v>LU - SICAV - Parte 1</v>
      </c>
      <c r="W912" s="80" t="str">
        <f>VLOOKUP(A912,'Sheet1 - Table (1)'!$A$8:$AF$10075,MATCH($W$8,'Sheet1 - Table (1)'!$10:$10,0),FALSE)</f>
        <v>Détermination des Prix Quotidien</v>
      </c>
      <c r="X912" s="80" t="str">
        <f>VLOOKUP(A912,'Sheet1 - Table (1)'!$A$8:$AAB$10075,MATCH($X$8,'Sheet1 - Table (1)'!$10:$10,0),FALSE)</f>
        <v>Optimized</v>
      </c>
      <c r="Y912" s="96" t="str">
        <f t="shared" si="181"/>
        <v>Fonds de placement</v>
      </c>
      <c r="AA912" s="96" t="s">
        <v>1823</v>
      </c>
      <c r="AB912" s="96" t="s">
        <v>2858</v>
      </c>
      <c r="AC912" s="214" t="s">
        <v>155</v>
      </c>
      <c r="AD912" s="214" t="s">
        <v>2858</v>
      </c>
      <c r="AE912" s="96" t="s">
        <v>2858</v>
      </c>
      <c r="AF912" s="246" t="s">
        <v>2858</v>
      </c>
      <c r="AG912" s="96" t="s">
        <v>2864</v>
      </c>
      <c r="AI912" s="96" t="s">
        <v>155</v>
      </c>
      <c r="AJ912" s="96" t="s">
        <v>155</v>
      </c>
      <c r="AK912" s="96" t="s">
        <v>155</v>
      </c>
      <c r="AL912" s="96" t="s">
        <v>2858</v>
      </c>
      <c r="AM912" s="96" t="str">
        <f t="shared" si="180"/>
        <v>Actions étrangères</v>
      </c>
      <c r="AO912" s="96" t="s">
        <v>2858</v>
      </c>
      <c r="AP912" s="96" t="s">
        <v>2490</v>
      </c>
      <c r="AS912" s="101" t="str">
        <f t="shared" si="182"/>
        <v/>
      </c>
      <c r="BC912" s="101">
        <v>1</v>
      </c>
      <c r="BO912" s="101">
        <v>1</v>
      </c>
      <c r="BT912" s="101">
        <v>2.9999999999999997E-4</v>
      </c>
      <c r="BU912" s="101">
        <v>2.9999999999999997E-4</v>
      </c>
      <c r="BY912" s="101" t="s">
        <v>1822</v>
      </c>
      <c r="CA912" s="101" t="s">
        <v>4050</v>
      </c>
      <c r="CB912" s="101" t="s">
        <v>3886</v>
      </c>
      <c r="CC912" s="101" t="s">
        <v>4055</v>
      </c>
      <c r="CD912" s="42" t="s">
        <v>1633</v>
      </c>
      <c r="CE912" s="42" t="s">
        <v>4374</v>
      </c>
      <c r="CF912" s="42" t="str">
        <f>IFERROR(VLOOKUP(Funds[[#This Row],[Code ISIN]],[1]GLOBAL!$C$1:$L$27,10,FALSE)," ")</f>
        <v xml:space="preserve"> </v>
      </c>
      <c r="CG912" s="42" t="s">
        <v>4374</v>
      </c>
      <c r="CH912" s="42" t="s">
        <v>4374</v>
      </c>
      <c r="CI912" s="42" t="s">
        <v>4374</v>
      </c>
      <c r="CJ912" s="123"/>
      <c r="CK912" s="96" t="s">
        <v>4374</v>
      </c>
      <c r="CL912" s="246" t="str">
        <f>VLOOKUP(Funds[[#This Row],[Code ISIN]],'Sheet1 - Table (1)'!$A$10:$AF$110017,MATCH("Funds Liquidity",'Sheet1 - Table (1)'!$10:$10,0),FALSE)</f>
        <v>Jour</v>
      </c>
      <c r="CN912" s="246" t="s">
        <v>155</v>
      </c>
    </row>
    <row r="913" spans="1:93">
      <c r="A913" s="80" t="s">
        <v>1817</v>
      </c>
      <c r="B913" s="305">
        <f>IF(ISERROR(VALUE(VLOOKUP($A913,'Sheet1 - Table (1)'!$A$8:$AG$1186,COLUMN(B$7),FALSE))),VLOOKUP(A913,TK_MANQUANTS,2,FALSE),IF(VALUE(VLOOKUP($A913,'Sheet1 - Table (1)'!$A$8:$AG$1186,COLUMN(B$7),FALSE))=0,VLOOKUP(A913,TK_MANQUANTS,2,FALSE),VALUE(VLOOKUP($A913,'Sheet1 - Table (1)'!$A$8:$AG$1186,COLUMN(B$7),FALSE))))</f>
        <v>32728586</v>
      </c>
      <c r="C913" s="80" t="str">
        <f>VLOOKUP($A913,'Sheet1 - Table (1)'!$A$8:$AG$1186,COLUMN(C$7),FALSE)</f>
        <v>CSIF (Lux) Equity Canada QB USD</v>
      </c>
      <c r="D913" s="82">
        <f>VLOOKUP($A913,'Sheet1 - Table (1)'!$A$8:$AG$1186,COLUMN(D$7),FALSE)</f>
        <v>43830</v>
      </c>
      <c r="E913" s="124">
        <f>VLOOKUP($A913,'Sheet1 - Table (1)'!$A$8:$AG$1186,COLUMN(E$7),FALSE)</f>
        <v>0.15</v>
      </c>
      <c r="F913" s="80" t="b">
        <f>VLOOKUP($A913,'Sheet1 - Table (1)'!$A$8:$AG$1186,COLUMN(F$7),FALSE)</f>
        <v>1</v>
      </c>
      <c r="G913" s="80" t="str">
        <f>VLOOKUP($A913,'Sheet1 - Table (1)'!$A$8:$AG$1186,COLUMN(G$7),FALSE)</f>
        <v>Luxembourg</v>
      </c>
      <c r="H913" s="80" t="str">
        <f>VLOOKUP($A913,'Sheet1 - Table (1)'!$A$8:$AG$1186,COLUMN(H$7),FALSE)</f>
        <v>USD</v>
      </c>
      <c r="I913" s="80" t="str">
        <f>VLOOKUP($A913,'Sheet1 - Table (1)'!$A$8:$AG$1186,COLUMN(I$7),FALSE)</f>
        <v>Fonds de placement</v>
      </c>
      <c r="J913" s="80" t="str">
        <f>VLOOKUP($A913,'Sheet1 - Table (1)'!$A$8:$AG$1186,COLUMN(J$7),FALSE)</f>
        <v>Actions</v>
      </c>
      <c r="K913" s="82">
        <f>VLOOKUP($A913,'Sheet1 - Table (1)'!$A$8:$AG$1186,COLUMN(K$7),FALSE)</f>
        <v>44255</v>
      </c>
      <c r="L913" s="80">
        <f>VLOOKUP($A913,'Sheet1 - Table (1)'!$A$8:$AG$1186,COLUMN(L$7),FALSE)</f>
        <v>158.34572460000001</v>
      </c>
      <c r="M913" s="80" t="str">
        <f>VLOOKUP($A913,'Sheet1 - Table (1)'!$A$8:$AG$1186,COLUMN(M$7),FALSE)</f>
        <v>Retained</v>
      </c>
      <c r="N913" s="80">
        <f>VLOOKUP($A913,'Sheet1 - Table (1)'!$A$8:$AG$1186,COLUMN(N$7),FALSE)</f>
        <v>0</v>
      </c>
      <c r="O913" s="80" t="b">
        <f>VLOOKUP($A913,'Sheet1 - Table (1)'!$A$8:$AG$1186,COLUMN(O$7),FALSE)</f>
        <v>1</v>
      </c>
      <c r="P913" s="80" t="b">
        <f>VLOOKUP($A913,'Sheet1 - Table (1)'!$A$8:$AG$1186,COLUMN(P$7),FALSE)</f>
        <v>1</v>
      </c>
      <c r="Q913" s="80" t="b">
        <f>VLOOKUP($A913,'Sheet1 - Table (1)'!$A$8:$AG$1186,COLUMN(Q$7),FALSE)</f>
        <v>1</v>
      </c>
      <c r="R913" s="80" t="b">
        <f>VLOOKUP($A913,'Sheet1 - Table (1)'!$A$8:$AG$1186,COLUMN(R$7),FALSE)</f>
        <v>1</v>
      </c>
      <c r="S913" s="80" t="b">
        <f>VLOOKUP($A913,'Sheet1 - Table (1)'!$A$8:$AG$1186,COLUMN(S$7),FALSE)</f>
        <v>1</v>
      </c>
      <c r="T913" s="80" t="b">
        <f>VLOOKUP($A913,'Sheet1 - Table (1)'!$A$8:$AG$1186,COLUMN(T$7),FALSE)</f>
        <v>1</v>
      </c>
      <c r="U913" s="80" t="str">
        <f t="shared" si="177"/>
        <v>FR-IT-NE-SP-GE-UK</v>
      </c>
      <c r="V913" s="80" t="str">
        <f>VLOOKUP($A913,'Sheet1 - Table (1)'!$A$8:$AG$1186,COLUMN(V$7)+3,FALSE)</f>
        <v>LU - SICAV - Parte 1</v>
      </c>
      <c r="W913" s="80" t="str">
        <f>VLOOKUP(A913,'Sheet1 - Table (1)'!$A$8:$AF$10075,MATCH($W$8,'Sheet1 - Table (1)'!$10:$10,0),FALSE)</f>
        <v>Détermination des Prix Quotidien</v>
      </c>
      <c r="X913" s="80" t="str">
        <f>VLOOKUP(A913,'Sheet1 - Table (1)'!$A$8:$AAB$10075,MATCH($X$8,'Sheet1 - Table (1)'!$10:$10,0),FALSE)</f>
        <v>Optimized</v>
      </c>
      <c r="Y913" s="96" t="str">
        <f t="shared" si="181"/>
        <v>Fonds de placement</v>
      </c>
      <c r="AA913" s="96" t="s">
        <v>1823</v>
      </c>
      <c r="AB913" s="96" t="s">
        <v>2858</v>
      </c>
      <c r="AC913" s="214" t="s">
        <v>155</v>
      </c>
      <c r="AD913" s="214" t="s">
        <v>2858</v>
      </c>
      <c r="AE913" s="96" t="s">
        <v>2858</v>
      </c>
      <c r="AF913" s="246" t="s">
        <v>2858</v>
      </c>
      <c r="AG913" s="96" t="s">
        <v>2864</v>
      </c>
      <c r="AI913" s="96" t="s">
        <v>155</v>
      </c>
      <c r="AJ913" s="96" t="s">
        <v>155</v>
      </c>
      <c r="AK913" s="96" t="s">
        <v>155</v>
      </c>
      <c r="AL913" s="96" t="s">
        <v>2858</v>
      </c>
      <c r="AM913" s="96" t="str">
        <f t="shared" si="180"/>
        <v>Actions étrangères</v>
      </c>
      <c r="AO913" s="96" t="s">
        <v>2858</v>
      </c>
      <c r="AP913" s="96" t="s">
        <v>2490</v>
      </c>
      <c r="AS913" s="101" t="str">
        <f t="shared" si="182"/>
        <v/>
      </c>
      <c r="BC913" s="101">
        <v>1</v>
      </c>
      <c r="BO913" s="101">
        <v>1</v>
      </c>
      <c r="BT913" s="101">
        <v>2.9999999999999997E-4</v>
      </c>
      <c r="BU913" s="101">
        <v>2.9999999999999997E-4</v>
      </c>
      <c r="BY913" s="101" t="s">
        <v>1822</v>
      </c>
      <c r="CA913" s="101" t="s">
        <v>4050</v>
      </c>
      <c r="CB913" s="122" t="s">
        <v>3887</v>
      </c>
      <c r="CC913" s="101" t="s">
        <v>4237</v>
      </c>
      <c r="CD913" s="42" t="s">
        <v>4374</v>
      </c>
      <c r="CE913" s="42" t="s">
        <v>1633</v>
      </c>
      <c r="CF913" s="42" t="str">
        <f>IFERROR(VLOOKUP(Funds[[#This Row],[Code ISIN]],[1]GLOBAL!$C$1:$L$27,10,FALSE)," ")</f>
        <v xml:space="preserve"> </v>
      </c>
      <c r="CG913" s="42" t="s">
        <v>1633</v>
      </c>
      <c r="CH913" s="42" t="s">
        <v>1633</v>
      </c>
      <c r="CI913" s="42" t="s">
        <v>1633</v>
      </c>
      <c r="CJ913" s="123"/>
      <c r="CK913" s="96" t="s">
        <v>4374</v>
      </c>
      <c r="CL913" s="246" t="str">
        <f>VLOOKUP(Funds[[#This Row],[Code ISIN]],'Sheet1 - Table (1)'!$A$10:$AF$110017,MATCH("Funds Liquidity",'Sheet1 - Table (1)'!$10:$10,0),FALSE)</f>
        <v>Jour</v>
      </c>
      <c r="CN913" s="246" t="s">
        <v>155</v>
      </c>
    </row>
    <row r="914" spans="1:93">
      <c r="A914" s="80" t="s">
        <v>1932</v>
      </c>
      <c r="B914" s="305">
        <f>IF(ISERROR(VALUE(VLOOKUP($A914,'Sheet1 - Table (1)'!$A$8:$AG$1186,COLUMN(B$7),FALSE))),VLOOKUP(A914,TK_MANQUANTS,2,FALSE),IF(VALUE(VLOOKUP($A914,'Sheet1 - Table (1)'!$A$8:$AG$1186,COLUMN(B$7),FALSE))=0,VLOOKUP(A914,TK_MANQUANTS,2,FALSE),VALUE(VLOOKUP($A914,'Sheet1 - Table (1)'!$A$8:$AG$1186,COLUMN(B$7),FALSE))))</f>
        <v>21967650</v>
      </c>
      <c r="C914" s="80" t="str">
        <f>VLOOKUP($A914,'Sheet1 - Table (1)'!$A$8:$AG$1186,COLUMN(C$7),FALSE)</f>
        <v>UBS ETF-MSCI Japan h to EUR UCITS ETF (EUR)A-a</v>
      </c>
      <c r="D914" s="82">
        <f>VLOOKUP($A914,'Sheet1 - Table (1)'!$A$8:$AG$1186,COLUMN(D$7),FALSE)</f>
        <v>43830</v>
      </c>
      <c r="E914" s="124">
        <f>VLOOKUP($A914,'Sheet1 - Table (1)'!$A$8:$AG$1186,COLUMN(E$7),FALSE)</f>
        <v>0.28999999999999998</v>
      </c>
      <c r="F914" s="80" t="b">
        <f>VLOOKUP($A914,'Sheet1 - Table (1)'!$A$8:$AG$1186,COLUMN(F$7),FALSE)</f>
        <v>1</v>
      </c>
      <c r="G914" s="80" t="str">
        <f>VLOOKUP($A914,'Sheet1 - Table (1)'!$A$8:$AG$1186,COLUMN(G$7),FALSE)</f>
        <v>Luxembourg</v>
      </c>
      <c r="H914" s="80" t="str">
        <f>VLOOKUP($A914,'Sheet1 - Table (1)'!$A$8:$AG$1186,COLUMN(H$7),FALSE)</f>
        <v>EUR</v>
      </c>
      <c r="I914" s="80" t="str">
        <f>VLOOKUP($A914,'Sheet1 - Table (1)'!$A$8:$AG$1186,COLUMN(I$7),FALSE)</f>
        <v>Exchange Traded Funds</v>
      </c>
      <c r="J914" s="80" t="str">
        <f>VLOOKUP($A914,'Sheet1 - Table (1)'!$A$8:$AG$1186,COLUMN(J$7),FALSE)</f>
        <v>Actions</v>
      </c>
      <c r="K914" s="82">
        <f>VLOOKUP($A914,'Sheet1 - Table (1)'!$A$8:$AG$1186,COLUMN(K$7),FALSE)</f>
        <v>0</v>
      </c>
      <c r="L914" s="80">
        <f>VLOOKUP($A914,'Sheet1 - Table (1)'!$A$8:$AG$1186,COLUMN(L$7),FALSE)</f>
        <v>0</v>
      </c>
      <c r="M914" s="80" t="str">
        <f>VLOOKUP($A914,'Sheet1 - Table (1)'!$A$8:$AG$1186,COLUMN(M$7),FALSE)</f>
        <v>Retained</v>
      </c>
      <c r="N914" s="80">
        <f>VLOOKUP($A914,'Sheet1 - Table (1)'!$A$8:$AG$1186,COLUMN(N$7),FALSE)</f>
        <v>0</v>
      </c>
      <c r="O914" s="80" t="b">
        <f>VLOOKUP($A914,'Sheet1 - Table (1)'!$A$8:$AG$1186,COLUMN(O$7),FALSE)</f>
        <v>1</v>
      </c>
      <c r="P914" s="80" t="b">
        <f>VLOOKUP($A914,'Sheet1 - Table (1)'!$A$8:$AG$1186,COLUMN(P$7),FALSE)</f>
        <v>1</v>
      </c>
      <c r="Q914" s="80" t="b">
        <f>VLOOKUP($A914,'Sheet1 - Table (1)'!$A$8:$AG$1186,COLUMN(Q$7),FALSE)</f>
        <v>1</v>
      </c>
      <c r="R914" s="80" t="b">
        <f>VLOOKUP($A914,'Sheet1 - Table (1)'!$A$8:$AG$1186,COLUMN(R$7),FALSE)</f>
        <v>1</v>
      </c>
      <c r="S914" s="80" t="b">
        <f>VLOOKUP($A914,'Sheet1 - Table (1)'!$A$8:$AG$1186,COLUMN(S$7),FALSE)</f>
        <v>1</v>
      </c>
      <c r="T914" s="80" t="b">
        <f>VLOOKUP($A914,'Sheet1 - Table (1)'!$A$8:$AG$1186,COLUMN(T$7),FALSE)</f>
        <v>1</v>
      </c>
      <c r="U914" s="80" t="str">
        <f t="shared" si="177"/>
        <v>FR-IT-NE-SP-GE-UK</v>
      </c>
      <c r="V914" s="80" t="str">
        <f>VLOOKUP($A914,'Sheet1 - Table (1)'!$A$8:$AG$1186,COLUMN(V$7)+3,FALSE)</f>
        <v>LU - SICAV - Parte 1</v>
      </c>
      <c r="W914" s="80" t="str">
        <f>VLOOKUP(A914,'Sheet1 - Table (1)'!$A$8:$AF$10075,MATCH($W$8,'Sheet1 - Table (1)'!$10:$10,0),FALSE)</f>
        <v>Détermination des Prix Quotidien</v>
      </c>
      <c r="X914" s="80" t="str">
        <f>VLOOKUP(A914,'Sheet1 - Table (1)'!$A$8:$AAB$10075,MATCH($X$8,'Sheet1 - Table (1)'!$10:$10,0),FALSE)</f>
        <v>Full</v>
      </c>
      <c r="Y914" s="96" t="str">
        <f t="shared" si="181"/>
        <v>ETF</v>
      </c>
      <c r="AA914" s="96" t="s">
        <v>1823</v>
      </c>
      <c r="AB914" s="96" t="s">
        <v>2858</v>
      </c>
      <c r="AC914" s="214" t="s">
        <v>155</v>
      </c>
      <c r="AD914" s="214" t="s">
        <v>2858</v>
      </c>
      <c r="AE914" s="96" t="s">
        <v>2858</v>
      </c>
      <c r="AF914" s="246" t="s">
        <v>2858</v>
      </c>
      <c r="AG914" s="96" t="s">
        <v>2864</v>
      </c>
      <c r="AI914" s="96" t="s">
        <v>155</v>
      </c>
      <c r="AJ914" s="96" t="s">
        <v>155</v>
      </c>
      <c r="AK914" s="96" t="s">
        <v>155</v>
      </c>
      <c r="AL914" s="96" t="s">
        <v>2858</v>
      </c>
      <c r="AM914" s="96" t="str">
        <f t="shared" si="180"/>
        <v>Actions étrangères</v>
      </c>
      <c r="AO914" s="96" t="s">
        <v>2858</v>
      </c>
      <c r="AP914" s="96" t="s">
        <v>2110</v>
      </c>
      <c r="AS914" s="101" t="str">
        <f t="shared" si="182"/>
        <v/>
      </c>
      <c r="AY914" s="101">
        <v>1</v>
      </c>
      <c r="BP914" s="101">
        <v>1</v>
      </c>
      <c r="BY914" s="101" t="s">
        <v>1821</v>
      </c>
      <c r="CA914" s="101" t="s">
        <v>70</v>
      </c>
      <c r="CB914" s="101"/>
      <c r="CC914" s="101" t="s">
        <v>70</v>
      </c>
      <c r="CD914" s="42" t="s">
        <v>4374</v>
      </c>
      <c r="CE914" s="42" t="s">
        <v>4374</v>
      </c>
      <c r="CF914" s="42" t="str">
        <f>IFERROR(VLOOKUP(Funds[[#This Row],[Code ISIN]],[1]GLOBAL!$C$1:$L$27,10,FALSE)," ")</f>
        <v xml:space="preserve"> </v>
      </c>
      <c r="CG914" s="42" t="s">
        <v>4374</v>
      </c>
      <c r="CH914" s="42" t="s">
        <v>4374</v>
      </c>
      <c r="CI914" s="42" t="s">
        <v>4374</v>
      </c>
      <c r="CJ914" s="123">
        <v>42713</v>
      </c>
      <c r="CK914" s="96" t="s">
        <v>4374</v>
      </c>
      <c r="CL914" s="246" t="str">
        <f>VLOOKUP(Funds[[#This Row],[Code ISIN]],'Sheet1 - Table (1)'!$A$10:$AF$110017,MATCH("Funds Liquidity",'Sheet1 - Table (1)'!$10:$10,0),FALSE)</f>
        <v>Jour</v>
      </c>
    </row>
    <row r="915" spans="1:93">
      <c r="A915" s="158" t="s">
        <v>2125</v>
      </c>
      <c r="B915" s="305">
        <f>IF(ISERROR(VALUE(VLOOKUP($A915,'Sheet1 - Table (1)'!$A$8:$AG$1186,COLUMN(B$7),FALSE))),VLOOKUP(A915,TK_MANQUANTS,2,FALSE),IF(VALUE(VLOOKUP($A915,'Sheet1 - Table (1)'!$A$8:$AG$1186,COLUMN(B$7),FALSE))=0,VLOOKUP(A915,TK_MANQUANTS,2,FALSE),VALUE(VLOOKUP($A915,'Sheet1 - Table (1)'!$A$8:$AG$1186,COLUMN(B$7),FALSE))))</f>
        <v>24587345</v>
      </c>
      <c r="C915" s="80" t="str">
        <f>VLOOKUP($A915,'Sheet1 - Table (1)'!$A$8:$AG$1186,COLUMN(C$7),FALSE)</f>
        <v>Pictet TR - Agora-HI CHF</v>
      </c>
      <c r="D915" s="82">
        <f>VLOOKUP($A915,'Sheet1 - Table (1)'!$A$8:$AG$1186,COLUMN(D$7),FALSE)</f>
        <v>43830</v>
      </c>
      <c r="E915" s="124">
        <f>VLOOKUP($A915,'Sheet1 - Table (1)'!$A$8:$AG$1186,COLUMN(E$7),FALSE)</f>
        <v>1.52</v>
      </c>
      <c r="F915" s="80" t="b">
        <f>VLOOKUP($A915,'Sheet1 - Table (1)'!$A$8:$AG$1186,COLUMN(F$7),FALSE)</f>
        <v>1</v>
      </c>
      <c r="G915" s="80" t="str">
        <f>VLOOKUP($A915,'Sheet1 - Table (1)'!$A$8:$AG$1186,COLUMN(G$7),FALSE)</f>
        <v>Luxembourg</v>
      </c>
      <c r="H915" s="80" t="str">
        <f>VLOOKUP($A915,'Sheet1 - Table (1)'!$A$8:$AG$1186,COLUMN(H$7),FALSE)</f>
        <v>CHF</v>
      </c>
      <c r="I915" s="80" t="str">
        <f>VLOOKUP($A915,'Sheet1 - Table (1)'!$A$8:$AG$1186,COLUMN(I$7),FALSE)</f>
        <v>Fonds de placement</v>
      </c>
      <c r="J915" s="80" t="str">
        <f>VLOOKUP($A915,'Sheet1 - Table (1)'!$A$8:$AG$1186,COLUMN(J$7),FALSE)</f>
        <v>Alternatives</v>
      </c>
      <c r="K915" s="82">
        <f>VLOOKUP($A915,'Sheet1 - Table (1)'!$A$8:$AG$1186,COLUMN(K$7),FALSE)</f>
        <v>44255</v>
      </c>
      <c r="L915" s="80">
        <f>VLOOKUP($A915,'Sheet1 - Table (1)'!$A$8:$AG$1186,COLUMN(L$7),FALSE)</f>
        <v>1641.9919431000001</v>
      </c>
      <c r="M915" s="80" t="str">
        <f>VLOOKUP($A915,'Sheet1 - Table (1)'!$A$8:$AG$1186,COLUMN(M$7),FALSE)</f>
        <v>Retained</v>
      </c>
      <c r="N915" s="80">
        <f>VLOOKUP($A915,'Sheet1 - Table (1)'!$A$8:$AG$1186,COLUMN(N$7),FALSE)</f>
        <v>0</v>
      </c>
      <c r="O915" s="80" t="b">
        <f>VLOOKUP($A915,'Sheet1 - Table (1)'!$A$8:$AG$1186,COLUMN(O$7),FALSE)</f>
        <v>1</v>
      </c>
      <c r="P915" s="80">
        <f>VLOOKUP($A915,'Sheet1 - Table (1)'!$A$8:$AG$1186,COLUMN(P$7),FALSE)</f>
        <v>0</v>
      </c>
      <c r="Q915" s="80" t="b">
        <f>VLOOKUP($A915,'Sheet1 - Table (1)'!$A$8:$AG$1186,COLUMN(Q$7),FALSE)</f>
        <v>1</v>
      </c>
      <c r="R915" s="80">
        <f>VLOOKUP($A915,'Sheet1 - Table (1)'!$A$8:$AG$1186,COLUMN(R$7),FALSE)</f>
        <v>0</v>
      </c>
      <c r="S915" s="80" t="b">
        <f>VLOOKUP($A915,'Sheet1 - Table (1)'!$A$8:$AG$1186,COLUMN(S$7),FALSE)</f>
        <v>1</v>
      </c>
      <c r="T915" s="80" t="b">
        <f>VLOOKUP($A915,'Sheet1 - Table (1)'!$A$8:$AG$1186,COLUMN(T$7),FALSE)</f>
        <v>1</v>
      </c>
      <c r="U915" s="80" t="str">
        <f t="shared" si="177"/>
        <v>FR-NE-GE-UK</v>
      </c>
      <c r="V915" s="80" t="str">
        <f>VLOOKUP($A915,'Sheet1 - Table (1)'!$A$8:$AG$1186,COLUMN(V$7)+3,FALSE)</f>
        <v>LU - SICAV - Parte 1</v>
      </c>
      <c r="W915" s="80" t="str">
        <f>VLOOKUP(A915,'Sheet1 - Table (1)'!$A$8:$AF$10075,MATCH($W$8,'Sheet1 - Table (1)'!$10:$10,0),FALSE)</f>
        <v>Détermination des Prix Quotidien</v>
      </c>
      <c r="X915" s="80">
        <f>VLOOKUP(A915,'Sheet1 - Table (1)'!$A$8:$AAB$10075,MATCH($X$8,'Sheet1 - Table (1)'!$10:$10,0),FALSE)</f>
        <v>0</v>
      </c>
      <c r="Y915" s="96" t="str">
        <f t="shared" si="181"/>
        <v>Fonds de placement</v>
      </c>
      <c r="AA915" s="96" t="s">
        <v>1823</v>
      </c>
      <c r="AB915" s="96" t="s">
        <v>2874</v>
      </c>
      <c r="AC915" s="214" t="s">
        <v>2874</v>
      </c>
      <c r="AG915" s="96" t="s">
        <v>2867</v>
      </c>
      <c r="AI915" s="96" t="s">
        <v>473</v>
      </c>
      <c r="AJ915" s="96" t="s">
        <v>474</v>
      </c>
      <c r="AK915" s="96" t="s">
        <v>1803</v>
      </c>
      <c r="AL915" s="96" t="s">
        <v>5092</v>
      </c>
      <c r="AM915" s="96" t="s">
        <v>1937</v>
      </c>
      <c r="AN915" s="139">
        <v>1</v>
      </c>
      <c r="AO915" s="96" t="s">
        <v>2874</v>
      </c>
      <c r="AP915" s="96" t="s">
        <v>2486</v>
      </c>
      <c r="AS915" s="101" t="str">
        <f t="shared" si="182"/>
        <v/>
      </c>
      <c r="AX915" s="101">
        <v>1</v>
      </c>
      <c r="BK915" s="101">
        <v>1</v>
      </c>
      <c r="BX915" s="121" t="s">
        <v>1851</v>
      </c>
      <c r="BY915" s="96" t="s">
        <v>22064</v>
      </c>
      <c r="BZ915" s="96" t="s">
        <v>2676</v>
      </c>
      <c r="CA915" s="101" t="s">
        <v>4051</v>
      </c>
      <c r="CB915" s="122" t="s">
        <v>3888</v>
      </c>
      <c r="CC915" s="137" t="s">
        <v>4004</v>
      </c>
      <c r="CD915" s="42" t="s">
        <v>1633</v>
      </c>
      <c r="CE915" s="42" t="s">
        <v>4374</v>
      </c>
      <c r="CF915" s="42" t="str">
        <f>IFERROR(VLOOKUP(Funds[[#This Row],[Code ISIN]],[1]GLOBAL!$C$1:$L$27,10,FALSE)," ")</f>
        <v xml:space="preserve"> </v>
      </c>
      <c r="CG915" s="42" t="s">
        <v>4374</v>
      </c>
      <c r="CH915" s="42" t="s">
        <v>1633</v>
      </c>
      <c r="CI915" s="42" t="s">
        <v>4374</v>
      </c>
      <c r="CJ915" s="123">
        <v>42978</v>
      </c>
      <c r="CK915" s="96" t="s">
        <v>4406</v>
      </c>
      <c r="CL915" s="246" t="str">
        <f>VLOOKUP(Funds[[#This Row],[Code ISIN]],'Sheet1 - Table (1)'!$A$10:$AF$110017,MATCH("Funds Liquidity",'Sheet1 - Table (1)'!$10:$10,0),FALSE)</f>
        <v>Jour</v>
      </c>
      <c r="CM915" s="246" t="s">
        <v>2874</v>
      </c>
      <c r="CN915" s="246" t="s">
        <v>155</v>
      </c>
    </row>
    <row r="916" spans="1:93">
      <c r="A916" s="158" t="s">
        <v>2127</v>
      </c>
      <c r="B916" s="305">
        <f>IF(ISERROR(VALUE(VLOOKUP($A916,'Sheet1 - Table (1)'!$A$8:$AG$1186,COLUMN(B$7),FALSE))),VLOOKUP(A916,TK_MANQUANTS,2,FALSE),IF(VALUE(VLOOKUP($A916,'Sheet1 - Table (1)'!$A$8:$AG$1186,COLUMN(B$7),FALSE))=0,VLOOKUP(A916,TK_MANQUANTS,2,FALSE),VALUE(VLOOKUP($A916,'Sheet1 - Table (1)'!$A$8:$AG$1186,COLUMN(B$7),FALSE))))</f>
        <v>24586927</v>
      </c>
      <c r="C916" s="80" t="str">
        <f>VLOOKUP($A916,'Sheet1 - Table (1)'!$A$8:$AG$1186,COLUMN(C$7),FALSE)</f>
        <v>Pictet TR - Agora-HI USD</v>
      </c>
      <c r="D916" s="82">
        <f>VLOOKUP($A916,'Sheet1 - Table (1)'!$A$8:$AG$1186,COLUMN(D$7),FALSE)</f>
        <v>43830</v>
      </c>
      <c r="E916" s="124">
        <f>VLOOKUP($A916,'Sheet1 - Table (1)'!$A$8:$AG$1186,COLUMN(E$7),FALSE)</f>
        <v>1.52</v>
      </c>
      <c r="F916" s="80" t="b">
        <f>VLOOKUP($A916,'Sheet1 - Table (1)'!$A$8:$AG$1186,COLUMN(F$7),FALSE)</f>
        <v>1</v>
      </c>
      <c r="G916" s="80" t="str">
        <f>VLOOKUP($A916,'Sheet1 - Table (1)'!$A$8:$AG$1186,COLUMN(G$7),FALSE)</f>
        <v>Luxembourg</v>
      </c>
      <c r="H916" s="80" t="str">
        <f>VLOOKUP($A916,'Sheet1 - Table (1)'!$A$8:$AG$1186,COLUMN(H$7),FALSE)</f>
        <v>USD</v>
      </c>
      <c r="I916" s="80" t="str">
        <f>VLOOKUP($A916,'Sheet1 - Table (1)'!$A$8:$AG$1186,COLUMN(I$7),FALSE)</f>
        <v>Fonds de placement</v>
      </c>
      <c r="J916" s="80" t="str">
        <f>VLOOKUP($A916,'Sheet1 - Table (1)'!$A$8:$AG$1186,COLUMN(J$7),FALSE)</f>
        <v>Alternatives</v>
      </c>
      <c r="K916" s="82">
        <f>VLOOKUP($A916,'Sheet1 - Table (1)'!$A$8:$AG$1186,COLUMN(K$7),FALSE)</f>
        <v>44255</v>
      </c>
      <c r="L916" s="80">
        <f>VLOOKUP($A916,'Sheet1 - Table (1)'!$A$8:$AG$1186,COLUMN(L$7),FALSE)</f>
        <v>1641.9919431000001</v>
      </c>
      <c r="M916" s="80" t="str">
        <f>VLOOKUP($A916,'Sheet1 - Table (1)'!$A$8:$AG$1186,COLUMN(M$7),FALSE)</f>
        <v>Retained</v>
      </c>
      <c r="N916" s="80">
        <f>VLOOKUP($A916,'Sheet1 - Table (1)'!$A$8:$AG$1186,COLUMN(N$7),FALSE)</f>
        <v>0</v>
      </c>
      <c r="O916" s="80" t="b">
        <f>VLOOKUP($A916,'Sheet1 - Table (1)'!$A$8:$AG$1186,COLUMN(O$7),FALSE)</f>
        <v>1</v>
      </c>
      <c r="P916" s="80">
        <f>VLOOKUP($A916,'Sheet1 - Table (1)'!$A$8:$AG$1186,COLUMN(P$7),FALSE)</f>
        <v>0</v>
      </c>
      <c r="Q916" s="80" t="b">
        <f>VLOOKUP($A916,'Sheet1 - Table (1)'!$A$8:$AG$1186,COLUMN(Q$7),FALSE)</f>
        <v>1</v>
      </c>
      <c r="R916" s="80" t="b">
        <f>VLOOKUP($A916,'Sheet1 - Table (1)'!$A$8:$AG$1186,COLUMN(R$7),FALSE)</f>
        <v>1</v>
      </c>
      <c r="S916" s="80" t="b">
        <f>VLOOKUP($A916,'Sheet1 - Table (1)'!$A$8:$AG$1186,COLUMN(S$7),FALSE)</f>
        <v>1</v>
      </c>
      <c r="T916" s="80" t="b">
        <f>VLOOKUP($A916,'Sheet1 - Table (1)'!$A$8:$AG$1186,COLUMN(T$7),FALSE)</f>
        <v>1</v>
      </c>
      <c r="U916" s="80" t="str">
        <f t="shared" si="177"/>
        <v>FR-NE-SP-GE-UK</v>
      </c>
      <c r="V916" s="80" t="str">
        <f>VLOOKUP($A916,'Sheet1 - Table (1)'!$A$8:$AG$1186,COLUMN(V$7)+3,FALSE)</f>
        <v>LU - SICAV - Parte 1</v>
      </c>
      <c r="W916" s="80" t="str">
        <f>VLOOKUP(A916,'Sheet1 - Table (1)'!$A$8:$AF$10075,MATCH($W$8,'Sheet1 - Table (1)'!$10:$10,0),FALSE)</f>
        <v>Détermination des Prix Quotidien</v>
      </c>
      <c r="X916" s="80">
        <f>VLOOKUP(A916,'Sheet1 - Table (1)'!$A$8:$AAB$10075,MATCH($X$8,'Sheet1 - Table (1)'!$10:$10,0),FALSE)</f>
        <v>0</v>
      </c>
      <c r="Y916" s="96" t="str">
        <f t="shared" si="181"/>
        <v>Fonds de placement</v>
      </c>
      <c r="AA916" s="96" t="s">
        <v>1823</v>
      </c>
      <c r="AB916" s="96" t="s">
        <v>2874</v>
      </c>
      <c r="AC916" s="214" t="s">
        <v>2874</v>
      </c>
      <c r="AG916" s="96" t="s">
        <v>2867</v>
      </c>
      <c r="AI916" s="96" t="s">
        <v>473</v>
      </c>
      <c r="AJ916" s="96" t="s">
        <v>474</v>
      </c>
      <c r="AK916" s="96" t="s">
        <v>1803</v>
      </c>
      <c r="AL916" s="96" t="s">
        <v>5092</v>
      </c>
      <c r="AM916" s="96" t="str">
        <f>IF(AND(AK916="Obligations",AP916="Courbe CHF"),"Obligations CHF",IF(AND(AX916=100%,BJ916=100%),AK916&amp;" CHF",IF(OR(AK916="Obligations",AK916="Actions",AK916="Liquidités"),AK916&amp;" étrangères" &amp; IF(AX916=100%," hedged",""),AK916&amp;" étrangers" &amp; IF(AX916=100%," hedged",""))))</f>
        <v>Placements alternatifs étrangers</v>
      </c>
      <c r="AN916" s="139">
        <v>1</v>
      </c>
      <c r="AO916" s="96" t="s">
        <v>2874</v>
      </c>
      <c r="AP916" s="96" t="s">
        <v>2486</v>
      </c>
      <c r="AS916" s="101" t="str">
        <f t="shared" si="182"/>
        <v/>
      </c>
      <c r="BB916" s="101">
        <v>1</v>
      </c>
      <c r="BK916" s="101">
        <v>1</v>
      </c>
      <c r="CA916" s="101" t="s">
        <v>4051</v>
      </c>
      <c r="CB916" s="122" t="s">
        <v>4343</v>
      </c>
      <c r="CC916" s="137" t="s">
        <v>4011</v>
      </c>
      <c r="CD916" s="42" t="s">
        <v>4374</v>
      </c>
      <c r="CE916" s="42" t="s">
        <v>4374</v>
      </c>
      <c r="CF916" s="42" t="str">
        <f>IFERROR(VLOOKUP(Funds[[#This Row],[Code ISIN]],[1]GLOBAL!$C$1:$L$27,10,FALSE)," ")</f>
        <v xml:space="preserve"> </v>
      </c>
      <c r="CG916" s="42" t="s">
        <v>4374</v>
      </c>
      <c r="CH916" s="42" t="s">
        <v>4374</v>
      </c>
      <c r="CI916" s="42" t="s">
        <v>4374</v>
      </c>
      <c r="CJ916" s="123">
        <v>42978</v>
      </c>
      <c r="CK916" s="96" t="s">
        <v>4408</v>
      </c>
      <c r="CL916" s="246" t="str">
        <f>VLOOKUP(Funds[[#This Row],[Code ISIN]],'Sheet1 - Table (1)'!$A$10:$AF$110017,MATCH("Funds Liquidity",'Sheet1 - Table (1)'!$10:$10,0),FALSE)</f>
        <v>Jour</v>
      </c>
    </row>
    <row r="917" spans="1:93">
      <c r="A917" s="158" t="s">
        <v>2129</v>
      </c>
      <c r="B917" s="305">
        <f>IF(ISERROR(VALUE(VLOOKUP($A917,'Sheet1 - Table (1)'!$A$8:$AG$1186,COLUMN(B$7),FALSE))),VLOOKUP(A917,TK_MANQUANTS,2,FALSE),IF(VALUE(VLOOKUP($A917,'Sheet1 - Table (1)'!$A$8:$AG$1186,COLUMN(B$7),FALSE))=0,VLOOKUP(A917,TK_MANQUANTS,2,FALSE),VALUE(VLOOKUP($A917,'Sheet1 - Table (1)'!$A$8:$AG$1186,COLUMN(B$7),FALSE))))</f>
        <v>24586903</v>
      </c>
      <c r="C917" s="80" t="str">
        <f>VLOOKUP($A917,'Sheet1 - Table (1)'!$A$8:$AG$1186,COLUMN(C$7),FALSE)</f>
        <v>Pictet TR - Agora-I EUR</v>
      </c>
      <c r="D917" s="82">
        <f>VLOOKUP($A917,'Sheet1 - Table (1)'!$A$8:$AG$1186,COLUMN(D$7),FALSE)</f>
        <v>43830</v>
      </c>
      <c r="E917" s="124">
        <f>VLOOKUP($A917,'Sheet1 - Table (1)'!$A$8:$AG$1186,COLUMN(E$7),FALSE)</f>
        <v>1.46</v>
      </c>
      <c r="F917" s="80" t="b">
        <f>VLOOKUP($A917,'Sheet1 - Table (1)'!$A$8:$AG$1186,COLUMN(F$7),FALSE)</f>
        <v>1</v>
      </c>
      <c r="G917" s="80" t="str">
        <f>VLOOKUP($A917,'Sheet1 - Table (1)'!$A$8:$AG$1186,COLUMN(G$7),FALSE)</f>
        <v>Luxembourg</v>
      </c>
      <c r="H917" s="80" t="str">
        <f>VLOOKUP($A917,'Sheet1 - Table (1)'!$A$8:$AG$1186,COLUMN(H$7),FALSE)</f>
        <v>EUR</v>
      </c>
      <c r="I917" s="80" t="str">
        <f>VLOOKUP($A917,'Sheet1 - Table (1)'!$A$8:$AG$1186,COLUMN(I$7),FALSE)</f>
        <v>Fonds de placement</v>
      </c>
      <c r="J917" s="80" t="str">
        <f>VLOOKUP($A917,'Sheet1 - Table (1)'!$A$8:$AG$1186,COLUMN(J$7),FALSE)</f>
        <v>Alternatives</v>
      </c>
      <c r="K917" s="82">
        <f>VLOOKUP($A917,'Sheet1 - Table (1)'!$A$8:$AG$1186,COLUMN(K$7),FALSE)</f>
        <v>44255</v>
      </c>
      <c r="L917" s="80">
        <f>VLOOKUP($A917,'Sheet1 - Table (1)'!$A$8:$AG$1186,COLUMN(L$7),FALSE)</f>
        <v>1641.9919431000001</v>
      </c>
      <c r="M917" s="80" t="str">
        <f>VLOOKUP($A917,'Sheet1 - Table (1)'!$A$8:$AG$1186,COLUMN(M$7),FALSE)</f>
        <v>Retained</v>
      </c>
      <c r="N917" s="80" t="b">
        <f>VLOOKUP($A917,'Sheet1 - Table (1)'!$A$8:$AG$1186,COLUMN(N$7),FALSE)</f>
        <v>1</v>
      </c>
      <c r="O917" s="80" t="b">
        <f>VLOOKUP($A917,'Sheet1 - Table (1)'!$A$8:$AG$1186,COLUMN(O$7),FALSE)</f>
        <v>1</v>
      </c>
      <c r="P917" s="80" t="b">
        <f>VLOOKUP($A917,'Sheet1 - Table (1)'!$A$8:$AG$1186,COLUMN(P$7),FALSE)</f>
        <v>1</v>
      </c>
      <c r="Q917" s="80" t="b">
        <f>VLOOKUP($A917,'Sheet1 - Table (1)'!$A$8:$AG$1186,COLUMN(Q$7),FALSE)</f>
        <v>1</v>
      </c>
      <c r="R917" s="80" t="b">
        <f>VLOOKUP($A917,'Sheet1 - Table (1)'!$A$8:$AG$1186,COLUMN(R$7),FALSE)</f>
        <v>1</v>
      </c>
      <c r="S917" s="80" t="b">
        <f>VLOOKUP($A917,'Sheet1 - Table (1)'!$A$8:$AG$1186,COLUMN(S$7),FALSE)</f>
        <v>1</v>
      </c>
      <c r="T917" s="80" t="b">
        <f>VLOOKUP($A917,'Sheet1 - Table (1)'!$A$8:$AG$1186,COLUMN(T$7),FALSE)</f>
        <v>1</v>
      </c>
      <c r="U917" s="80" t="str">
        <f t="shared" si="177"/>
        <v>BE-FR-IT-NE-SP-GE-UK</v>
      </c>
      <c r="V917" s="80" t="str">
        <f>VLOOKUP($A917,'Sheet1 - Table (1)'!$A$8:$AG$1186,COLUMN(V$7)+3,FALSE)</f>
        <v>LU - SICAV - Parte 1</v>
      </c>
      <c r="W917" s="80" t="str">
        <f>VLOOKUP(A917,'Sheet1 - Table (1)'!$A$8:$AF$10075,MATCH($W$8,'Sheet1 - Table (1)'!$10:$10,0),FALSE)</f>
        <v>Détermination des Prix Quotidien</v>
      </c>
      <c r="X917" s="80">
        <f>VLOOKUP(A917,'Sheet1 - Table (1)'!$A$8:$AAB$10075,MATCH($X$8,'Sheet1 - Table (1)'!$10:$10,0),FALSE)</f>
        <v>0</v>
      </c>
      <c r="Y917" s="96" t="str">
        <f t="shared" si="181"/>
        <v>Fonds de placement</v>
      </c>
      <c r="AA917" s="96" t="s">
        <v>1823</v>
      </c>
      <c r="AB917" s="96" t="s">
        <v>2874</v>
      </c>
      <c r="AC917" s="214" t="s">
        <v>2874</v>
      </c>
      <c r="AG917" s="96" t="s">
        <v>2867</v>
      </c>
      <c r="AI917" s="96" t="s">
        <v>473</v>
      </c>
      <c r="AJ917" s="96" t="s">
        <v>474</v>
      </c>
      <c r="AK917" s="96" t="s">
        <v>1803</v>
      </c>
      <c r="AL917" s="96" t="s">
        <v>5092</v>
      </c>
      <c r="AM917" s="96" t="str">
        <f>IF(AND(AK917="Obligations",AP917="Courbe CHF"),"Obligations CHF",IF(AND(AX917=100%,BJ917=100%),AK917&amp;" CHF",IF(OR(AK917="Obligations",AK917="Actions",AK917="Liquidités"),AK917&amp;" étrangères" &amp; IF(AX917=100%," hedged",""),AK917&amp;" étrangers" &amp; IF(AX917=100%," hedged",""))))</f>
        <v>Placements alternatifs étrangers</v>
      </c>
      <c r="AN917" s="139">
        <v>1</v>
      </c>
      <c r="AO917" s="96" t="s">
        <v>2874</v>
      </c>
      <c r="AP917" s="96" t="s">
        <v>2486</v>
      </c>
      <c r="AS917" s="101" t="str">
        <f t="shared" si="182"/>
        <v/>
      </c>
      <c r="AY917" s="101">
        <v>1</v>
      </c>
      <c r="BK917" s="101">
        <v>1</v>
      </c>
      <c r="BY917" s="96" t="s">
        <v>22062</v>
      </c>
      <c r="CA917" s="101" t="s">
        <v>4051</v>
      </c>
      <c r="CB917" s="122" t="s">
        <v>3889</v>
      </c>
      <c r="CC917" s="137" t="s">
        <v>4003</v>
      </c>
      <c r="CD917" s="42" t="s">
        <v>1633</v>
      </c>
      <c r="CE917" s="42" t="s">
        <v>4374</v>
      </c>
      <c r="CF917" s="42" t="str">
        <f>IFERROR(VLOOKUP(Funds[[#This Row],[Code ISIN]],[1]GLOBAL!$C$1:$L$27,10,FALSE)," ")</f>
        <v xml:space="preserve"> </v>
      </c>
      <c r="CG917" s="42" t="s">
        <v>4374</v>
      </c>
      <c r="CH917" s="42" t="s">
        <v>4374</v>
      </c>
      <c r="CI917" s="42" t="s">
        <v>4374</v>
      </c>
      <c r="CJ917" s="123">
        <v>42978</v>
      </c>
      <c r="CK917" s="96" t="s">
        <v>4407</v>
      </c>
      <c r="CL917" s="246" t="str">
        <f>VLOOKUP(Funds[[#This Row],[Code ISIN]],'Sheet1 - Table (1)'!$A$10:$AF$110017,MATCH("Funds Liquidity",'Sheet1 - Table (1)'!$10:$10,0),FALSE)</f>
        <v>Jour</v>
      </c>
      <c r="CN917" s="246" t="s">
        <v>155</v>
      </c>
    </row>
    <row r="918" spans="1:93">
      <c r="A918" s="80" t="s">
        <v>1848</v>
      </c>
      <c r="B918" s="305">
        <f>IF(ISERROR(VALUE(VLOOKUP($A918,'Sheet1 - Table (1)'!$A$8:$AG$1186,COLUMN(B$7),FALSE))),VLOOKUP(A918,TK_MANQUANTS,2,FALSE),IF(VALUE(VLOOKUP($A918,'Sheet1 - Table (1)'!$A$8:$AG$1186,COLUMN(B$7),FALSE))=0,VLOOKUP(A918,TK_MANQUANTS,2,FALSE),VALUE(VLOOKUP($A918,'Sheet1 - Table (1)'!$A$8:$AG$1186,COLUMN(B$7),FALSE))))</f>
        <v>20129732</v>
      </c>
      <c r="C918" s="80" t="str">
        <f>VLOOKUP($A918,'Sheet1 - Table (1)'!$A$8:$AG$1186,COLUMN(C$7),FALSE)</f>
        <v>Danske Invest Europe Long-Short Dynamic IP</v>
      </c>
      <c r="D918" s="82">
        <f>VLOOKUP($A918,'Sheet1 - Table (1)'!$A$8:$AG$1186,COLUMN(D$7),FALSE)</f>
        <v>43035</v>
      </c>
      <c r="E918" s="124">
        <f>VLOOKUP($A918,'Sheet1 - Table (1)'!$A$8:$AG$1186,COLUMN(E$7),FALSE)</f>
        <v>1.1599999999999999</v>
      </c>
      <c r="F918" s="80" t="b">
        <f>VLOOKUP($A918,'Sheet1 - Table (1)'!$A$8:$AG$1186,COLUMN(F$7),FALSE)</f>
        <v>1</v>
      </c>
      <c r="G918" s="80" t="str">
        <f>VLOOKUP($A918,'Sheet1 - Table (1)'!$A$8:$AG$1186,COLUMN(G$7),FALSE)</f>
        <v>Luxembourg</v>
      </c>
      <c r="H918" s="80" t="str">
        <f>VLOOKUP($A918,'Sheet1 - Table (1)'!$A$8:$AG$1186,COLUMN(H$7),FALSE)</f>
        <v>EUR</v>
      </c>
      <c r="I918" s="80" t="str">
        <f>VLOOKUP($A918,'Sheet1 - Table (1)'!$A$8:$AG$1186,COLUMN(I$7),FALSE)</f>
        <v>Fonds de placement</v>
      </c>
      <c r="J918" s="80" t="str">
        <f>VLOOKUP($A918,'Sheet1 - Table (1)'!$A$8:$AG$1186,COLUMN(J$7),FALSE)</f>
        <v>Alternatives</v>
      </c>
      <c r="K918" s="82">
        <f>VLOOKUP($A918,'Sheet1 - Table (1)'!$A$8:$AG$1186,COLUMN(K$7),FALSE)</f>
        <v>43434</v>
      </c>
      <c r="L918" s="80">
        <f>VLOOKUP($A918,'Sheet1 - Table (1)'!$A$8:$AG$1186,COLUMN(L$7),FALSE)</f>
        <v>45.073602800000003</v>
      </c>
      <c r="M918" s="80" t="str">
        <f>VLOOKUP($A918,'Sheet1 - Table (1)'!$A$8:$AG$1186,COLUMN(M$7),FALSE)</f>
        <v>Retained</v>
      </c>
      <c r="N918" s="80">
        <f>VLOOKUP($A918,'Sheet1 - Table (1)'!$A$8:$AG$1186,COLUMN(N$7),FALSE)</f>
        <v>0</v>
      </c>
      <c r="O918" s="80">
        <f>VLOOKUP($A918,'Sheet1 - Table (1)'!$A$8:$AG$1186,COLUMN(O$7),FALSE)</f>
        <v>0</v>
      </c>
      <c r="P918" s="80">
        <f>VLOOKUP($A918,'Sheet1 - Table (1)'!$A$8:$AG$1186,COLUMN(P$7),FALSE)</f>
        <v>0</v>
      </c>
      <c r="Q918" s="80">
        <f>VLOOKUP($A918,'Sheet1 - Table (1)'!$A$8:$AG$1186,COLUMN(Q$7),FALSE)</f>
        <v>0</v>
      </c>
      <c r="R918" s="80">
        <f>VLOOKUP($A918,'Sheet1 - Table (1)'!$A$8:$AG$1186,COLUMN(R$7),FALSE)</f>
        <v>0</v>
      </c>
      <c r="S918" s="80" t="b">
        <f>VLOOKUP($A918,'Sheet1 - Table (1)'!$A$8:$AG$1186,COLUMN(S$7),FALSE)</f>
        <v>1</v>
      </c>
      <c r="T918" s="80">
        <f>VLOOKUP($A918,'Sheet1 - Table (1)'!$A$8:$AG$1186,COLUMN(T$7),FALSE)</f>
        <v>0</v>
      </c>
      <c r="U918" s="80" t="str">
        <f t="shared" si="177"/>
        <v>GE</v>
      </c>
      <c r="V918" s="80" t="str">
        <f>VLOOKUP($A918,'Sheet1 - Table (1)'!$A$8:$AG$1186,COLUMN(V$7)+3,FALSE)</f>
        <v>LU - SICAV - Parte 1</v>
      </c>
      <c r="W918" s="80">
        <f>VLOOKUP(A918,'Sheet1 - Table (1)'!$A$8:$AF$10075,MATCH($W$8,'Sheet1 - Table (1)'!$10:$10,0),FALSE)</f>
        <v>0</v>
      </c>
      <c r="X918" s="80">
        <f>VLOOKUP(A918,'Sheet1 - Table (1)'!$A$8:$AAB$10075,MATCH($X$8,'Sheet1 - Table (1)'!$10:$10,0),FALSE)</f>
        <v>0</v>
      </c>
      <c r="Y918" s="96" t="str">
        <f t="shared" si="181"/>
        <v>Fonds de placement</v>
      </c>
      <c r="AA918" s="96" t="s">
        <v>1823</v>
      </c>
      <c r="AB918" s="96" t="s">
        <v>2874</v>
      </c>
      <c r="AC918" s="214" t="s">
        <v>2874</v>
      </c>
      <c r="AG918" s="96" t="s">
        <v>2867</v>
      </c>
      <c r="AI918" s="96" t="s">
        <v>473</v>
      </c>
      <c r="AJ918" s="96" t="s">
        <v>474</v>
      </c>
      <c r="AK918" s="96" t="s">
        <v>1803</v>
      </c>
      <c r="AL918" s="96" t="s">
        <v>5092</v>
      </c>
      <c r="AM918" s="96" t="str">
        <f>IF(AND(AK918="Obligations",AP918="Courbe CHF"),"Obligations CHF",IF(AND(AX918=100%,BJ918=100%),AK918&amp;" CHF",IF(OR(AK918="Obligations",AK918="Actions",AK918="Liquidités"),AK918&amp;" étrangères" &amp; IF(AX918=100%," hedged",""),AK918&amp;" étrangers" &amp; IF(AX918=100%," hedged",""))))</f>
        <v>Placements alternatifs étrangers</v>
      </c>
      <c r="AN918" s="139">
        <v>1</v>
      </c>
      <c r="AO918" s="96" t="s">
        <v>2874</v>
      </c>
      <c r="AP918" s="96" t="s">
        <v>2486</v>
      </c>
      <c r="AS918" s="101" t="str">
        <f t="shared" si="182"/>
        <v/>
      </c>
      <c r="AY918" s="101">
        <v>1</v>
      </c>
      <c r="BK918" s="101">
        <v>0.81</v>
      </c>
      <c r="BL918" s="101">
        <v>0.19</v>
      </c>
      <c r="CA918" s="101" t="s">
        <v>70</v>
      </c>
      <c r="CB918" s="101"/>
      <c r="CC918" s="101" t="s">
        <v>70</v>
      </c>
      <c r="CD918" s="42" t="s">
        <v>4374</v>
      </c>
      <c r="CE918" s="42" t="s">
        <v>4374</v>
      </c>
      <c r="CF918" s="42" t="str">
        <f>IFERROR(VLOOKUP(Funds[[#This Row],[Code ISIN]],[1]GLOBAL!$C$1:$L$27,10,FALSE)," ")</f>
        <v xml:space="preserve"> </v>
      </c>
      <c r="CG918" s="42" t="s">
        <v>4374</v>
      </c>
      <c r="CH918" s="42" t="s">
        <v>4374</v>
      </c>
      <c r="CI918" s="42" t="s">
        <v>4374</v>
      </c>
      <c r="CJ918" s="123">
        <v>42704</v>
      </c>
      <c r="CK918" s="96" t="s">
        <v>4374</v>
      </c>
      <c r="CL918" s="246" t="str">
        <f>VLOOKUP(Funds[[#This Row],[Code ISIN]],'Sheet1 - Table (1)'!$A$10:$AF$110017,MATCH("Funds Liquidity",'Sheet1 - Table (1)'!$10:$10,0),FALSE)</f>
        <v>&gt;=Mois</v>
      </c>
    </row>
    <row r="919" spans="1:93">
      <c r="A919" s="80" t="s">
        <v>1849</v>
      </c>
      <c r="B919" s="305">
        <f>IF(ISERROR(VALUE(VLOOKUP($A919,'Sheet1 - Table (1)'!$A$8:$AG$1186,COLUMN(B$7),FALSE))),VLOOKUP(A919,TK_MANQUANTS,2,FALSE),IF(VALUE(VLOOKUP($A919,'Sheet1 - Table (1)'!$A$8:$AG$1186,COLUMN(B$7),FALSE))=0,VLOOKUP(A919,TK_MANQUANTS,2,FALSE),VALUE(VLOOKUP($A919,'Sheet1 - Table (1)'!$A$8:$AG$1186,COLUMN(B$7),FALSE))))</f>
        <v>33503371</v>
      </c>
      <c r="C919" s="80" t="str">
        <f>VLOOKUP($A919,'Sheet1 - Table (1)'!$A$8:$AG$1186,COLUMN(C$7),FALSE)</f>
        <v>Danske Invest Europe Long-Short Dynamic I CHF HP C</v>
      </c>
      <c r="D919" s="82">
        <f>VLOOKUP($A919,'Sheet1 - Table (1)'!$A$8:$AG$1186,COLUMN(D$7),FALSE)</f>
        <v>43146</v>
      </c>
      <c r="E919" s="124">
        <f>VLOOKUP($A919,'Sheet1 - Table (1)'!$A$8:$AG$1186,COLUMN(E$7),FALSE)</f>
        <v>1.1599999999999999</v>
      </c>
      <c r="F919" s="80" t="b">
        <f>VLOOKUP($A919,'Sheet1 - Table (1)'!$A$8:$AG$1186,COLUMN(F$7),FALSE)</f>
        <v>1</v>
      </c>
      <c r="G919" s="80" t="str">
        <f>VLOOKUP($A919,'Sheet1 - Table (1)'!$A$8:$AG$1186,COLUMN(G$7),FALSE)</f>
        <v>Luxembourg</v>
      </c>
      <c r="H919" s="80" t="str">
        <f>VLOOKUP($A919,'Sheet1 - Table (1)'!$A$8:$AG$1186,COLUMN(H$7),FALSE)</f>
        <v>CHF</v>
      </c>
      <c r="I919" s="80" t="str">
        <f>VLOOKUP($A919,'Sheet1 - Table (1)'!$A$8:$AG$1186,COLUMN(I$7),FALSE)</f>
        <v>Fonds de placement</v>
      </c>
      <c r="J919" s="80" t="str">
        <f>VLOOKUP($A919,'Sheet1 - Table (1)'!$A$8:$AG$1186,COLUMN(J$7),FALSE)</f>
        <v>Alternatives</v>
      </c>
      <c r="K919" s="82">
        <f>VLOOKUP($A919,'Sheet1 - Table (1)'!$A$8:$AG$1186,COLUMN(K$7),FALSE)</f>
        <v>43434</v>
      </c>
      <c r="L919" s="80">
        <f>VLOOKUP($A919,'Sheet1 - Table (1)'!$A$8:$AG$1186,COLUMN(L$7),FALSE)</f>
        <v>51.005549999999999</v>
      </c>
      <c r="M919" s="80" t="str">
        <f>VLOOKUP($A919,'Sheet1 - Table (1)'!$A$8:$AG$1186,COLUMN(M$7),FALSE)</f>
        <v>Retained</v>
      </c>
      <c r="N919" s="80">
        <f>VLOOKUP($A919,'Sheet1 - Table (1)'!$A$8:$AG$1186,COLUMN(N$7),FALSE)</f>
        <v>0</v>
      </c>
      <c r="O919" s="80">
        <f>VLOOKUP($A919,'Sheet1 - Table (1)'!$A$8:$AG$1186,COLUMN(O$7),FALSE)</f>
        <v>0</v>
      </c>
      <c r="P919" s="80">
        <f>VLOOKUP($A919,'Sheet1 - Table (1)'!$A$8:$AG$1186,COLUMN(P$7),FALSE)</f>
        <v>0</v>
      </c>
      <c r="Q919" s="80">
        <f>VLOOKUP($A919,'Sheet1 - Table (1)'!$A$8:$AG$1186,COLUMN(Q$7),FALSE)</f>
        <v>0</v>
      </c>
      <c r="R919" s="80">
        <f>VLOOKUP($A919,'Sheet1 - Table (1)'!$A$8:$AG$1186,COLUMN(R$7),FALSE)</f>
        <v>0</v>
      </c>
      <c r="S919" s="80" t="b">
        <f>VLOOKUP($A919,'Sheet1 - Table (1)'!$A$8:$AG$1186,COLUMN(S$7),FALSE)</f>
        <v>1</v>
      </c>
      <c r="T919" s="80">
        <f>VLOOKUP($A919,'Sheet1 - Table (1)'!$A$8:$AG$1186,COLUMN(T$7),FALSE)</f>
        <v>0</v>
      </c>
      <c r="U919" s="80" t="str">
        <f t="shared" si="177"/>
        <v>GE</v>
      </c>
      <c r="V919" s="80" t="str">
        <f>VLOOKUP($A919,'Sheet1 - Table (1)'!$A$8:$AG$1186,COLUMN(V$7)+3,FALSE)</f>
        <v>LU - SICAV - Parte 1</v>
      </c>
      <c r="W919" s="80">
        <f>VLOOKUP(A919,'Sheet1 - Table (1)'!$A$8:$AF$10075,MATCH($W$8,'Sheet1 - Table (1)'!$10:$10,0),FALSE)</f>
        <v>0</v>
      </c>
      <c r="X919" s="80">
        <f>VLOOKUP(A919,'Sheet1 - Table (1)'!$A$8:$AAB$10075,MATCH($X$8,'Sheet1 - Table (1)'!$10:$10,0),FALSE)</f>
        <v>0</v>
      </c>
      <c r="Y919" s="96" t="str">
        <f t="shared" si="181"/>
        <v>Fonds de placement</v>
      </c>
      <c r="AA919" s="96" t="s">
        <v>1823</v>
      </c>
      <c r="AB919" s="96" t="s">
        <v>2874</v>
      </c>
      <c r="AC919" s="214" t="s">
        <v>2874</v>
      </c>
      <c r="AG919" s="96" t="s">
        <v>2867</v>
      </c>
      <c r="AI919" s="96" t="s">
        <v>473</v>
      </c>
      <c r="AJ919" s="96" t="s">
        <v>474</v>
      </c>
      <c r="AK919" s="96" t="s">
        <v>1803</v>
      </c>
      <c r="AL919" s="96" t="s">
        <v>5092</v>
      </c>
      <c r="AM919" s="96" t="s">
        <v>1937</v>
      </c>
      <c r="AN919" s="139">
        <v>1</v>
      </c>
      <c r="AO919" s="96" t="s">
        <v>2874</v>
      </c>
      <c r="AP919" s="96" t="s">
        <v>2486</v>
      </c>
      <c r="AS919" s="101" t="str">
        <f t="shared" si="182"/>
        <v/>
      </c>
      <c r="AX919" s="101">
        <v>1</v>
      </c>
      <c r="BK919" s="101">
        <v>0.81</v>
      </c>
      <c r="BL919" s="101">
        <v>0.19</v>
      </c>
      <c r="BZ919" s="96" t="s">
        <v>2676</v>
      </c>
      <c r="CA919" s="101" t="s">
        <v>70</v>
      </c>
      <c r="CB919" s="101"/>
      <c r="CC919" s="101" t="s">
        <v>70</v>
      </c>
      <c r="CD919" s="42" t="s">
        <v>4374</v>
      </c>
      <c r="CE919" s="42" t="s">
        <v>4374</v>
      </c>
      <c r="CF919" s="42" t="str">
        <f>IFERROR(VLOOKUP(Funds[[#This Row],[Code ISIN]],[1]GLOBAL!$C$1:$L$27,10,FALSE)," ")</f>
        <v xml:space="preserve"> </v>
      </c>
      <c r="CG919" s="42" t="s">
        <v>4374</v>
      </c>
      <c r="CH919" s="42" t="s">
        <v>4374</v>
      </c>
      <c r="CI919" s="42" t="s">
        <v>4374</v>
      </c>
      <c r="CJ919" s="123">
        <v>42704</v>
      </c>
      <c r="CK919" s="96" t="s">
        <v>4374</v>
      </c>
      <c r="CL919" s="246" t="str">
        <f>VLOOKUP(Funds[[#This Row],[Code ISIN]],'Sheet1 - Table (1)'!$A$10:$AF$110017,MATCH("Funds Liquidity",'Sheet1 - Table (1)'!$10:$10,0),FALSE)</f>
        <v>&gt;=Mois</v>
      </c>
    </row>
    <row r="920" spans="1:93">
      <c r="A920" s="80" t="s">
        <v>1850</v>
      </c>
      <c r="B920" s="305">
        <f>IF(ISERROR(VALUE(VLOOKUP($A920,'Sheet1 - Table (1)'!$A$8:$AG$1186,COLUMN(B$7),FALSE))),VLOOKUP(A920,TK_MANQUANTS,2,FALSE),IF(VALUE(VLOOKUP($A920,'Sheet1 - Table (1)'!$A$8:$AG$1186,COLUMN(B$7),FALSE))=0,VLOOKUP(A920,TK_MANQUANTS,2,FALSE),VALUE(VLOOKUP($A920,'Sheet1 - Table (1)'!$A$8:$AG$1186,COLUMN(B$7),FALSE))))</f>
        <v>323101116</v>
      </c>
      <c r="C920" s="80" t="str">
        <f>VLOOKUP($A920,'Sheet1 - Table (1)'!$A$8:$AG$1186,COLUMN(C$7),FALSE)</f>
        <v>Danske Invest Europe Long-Short Dyn I USD HPC EUR</v>
      </c>
      <c r="D920" s="82">
        <f>VLOOKUP($A920,'Sheet1 - Table (1)'!$A$8:$AG$1186,COLUMN(D$7),FALSE)</f>
        <v>43179</v>
      </c>
      <c r="E920" s="124">
        <f>VLOOKUP($A920,'Sheet1 - Table (1)'!$A$8:$AG$1186,COLUMN(E$7),FALSE)</f>
        <v>1.1599999999999999</v>
      </c>
      <c r="F920" s="80" t="b">
        <f>VLOOKUP($A920,'Sheet1 - Table (1)'!$A$8:$AG$1186,COLUMN(F$7),FALSE)</f>
        <v>1</v>
      </c>
      <c r="G920" s="80" t="str">
        <f>VLOOKUP($A920,'Sheet1 - Table (1)'!$A$8:$AG$1186,COLUMN(G$7),FALSE)</f>
        <v>Luxembourg</v>
      </c>
      <c r="H920" s="80" t="str">
        <f>VLOOKUP($A920,'Sheet1 - Table (1)'!$A$8:$AG$1186,COLUMN(H$7),FALSE)</f>
        <v>USD</v>
      </c>
      <c r="I920" s="80" t="str">
        <f>VLOOKUP($A920,'Sheet1 - Table (1)'!$A$8:$AG$1186,COLUMN(I$7),FALSE)</f>
        <v>Fonds de placement</v>
      </c>
      <c r="J920" s="80" t="str">
        <f>VLOOKUP($A920,'Sheet1 - Table (1)'!$A$8:$AG$1186,COLUMN(J$7),FALSE)</f>
        <v>Alternatives</v>
      </c>
      <c r="K920" s="82">
        <f>VLOOKUP($A920,'Sheet1 - Table (1)'!$A$8:$AG$1186,COLUMN(K$7),FALSE)</f>
        <v>43434</v>
      </c>
      <c r="L920" s="80">
        <f>VLOOKUP($A920,'Sheet1 - Table (1)'!$A$8:$AG$1186,COLUMN(L$7),FALSE)</f>
        <v>51.035551300000002</v>
      </c>
      <c r="M920" s="80" t="str">
        <f>VLOOKUP($A920,'Sheet1 - Table (1)'!$A$8:$AG$1186,COLUMN(M$7),FALSE)</f>
        <v>Retained</v>
      </c>
      <c r="N920" s="80">
        <f>VLOOKUP($A920,'Sheet1 - Table (1)'!$A$8:$AG$1186,COLUMN(N$7),FALSE)</f>
        <v>0</v>
      </c>
      <c r="O920" s="80">
        <f>VLOOKUP($A920,'Sheet1 - Table (1)'!$A$8:$AG$1186,COLUMN(O$7),FALSE)</f>
        <v>0</v>
      </c>
      <c r="P920" s="80">
        <f>VLOOKUP($A920,'Sheet1 - Table (1)'!$A$8:$AG$1186,COLUMN(P$7),FALSE)</f>
        <v>0</v>
      </c>
      <c r="Q920" s="80">
        <f>VLOOKUP($A920,'Sheet1 - Table (1)'!$A$8:$AG$1186,COLUMN(Q$7),FALSE)</f>
        <v>0</v>
      </c>
      <c r="R920" s="80">
        <f>VLOOKUP($A920,'Sheet1 - Table (1)'!$A$8:$AG$1186,COLUMN(R$7),FALSE)</f>
        <v>0</v>
      </c>
      <c r="S920" s="80">
        <f>VLOOKUP($A920,'Sheet1 - Table (1)'!$A$8:$AG$1186,COLUMN(S$7),FALSE)</f>
        <v>0</v>
      </c>
      <c r="T920" s="80">
        <f>VLOOKUP($A920,'Sheet1 - Table (1)'!$A$8:$AG$1186,COLUMN(T$7),FALSE)</f>
        <v>0</v>
      </c>
      <c r="U920" s="80" t="str">
        <f t="shared" si="177"/>
        <v/>
      </c>
      <c r="V920" s="80" t="str">
        <f>VLOOKUP($A920,'Sheet1 - Table (1)'!$A$8:$AG$1186,COLUMN(V$7)+3,FALSE)</f>
        <v>LU - SICAV - Parte 1</v>
      </c>
      <c r="W920" s="80">
        <f>VLOOKUP(A920,'Sheet1 - Table (1)'!$A$8:$AF$10075,MATCH($W$8,'Sheet1 - Table (1)'!$10:$10,0),FALSE)</f>
        <v>0</v>
      </c>
      <c r="X920" s="80">
        <f>VLOOKUP(A920,'Sheet1 - Table (1)'!$A$8:$AAB$10075,MATCH($X$8,'Sheet1 - Table (1)'!$10:$10,0),FALSE)</f>
        <v>0</v>
      </c>
      <c r="Y920" s="96" t="str">
        <f t="shared" si="181"/>
        <v>Fonds de placement</v>
      </c>
      <c r="AA920" s="96" t="s">
        <v>1823</v>
      </c>
      <c r="AB920" s="96" t="s">
        <v>2874</v>
      </c>
      <c r="AC920" s="214" t="s">
        <v>2874</v>
      </c>
      <c r="AG920" s="96" t="s">
        <v>2867</v>
      </c>
      <c r="AI920" s="96" t="s">
        <v>473</v>
      </c>
      <c r="AJ920" s="96" t="s">
        <v>474</v>
      </c>
      <c r="AK920" s="96" t="s">
        <v>1803</v>
      </c>
      <c r="AL920" s="96" t="s">
        <v>5092</v>
      </c>
      <c r="AM920" s="96" t="str">
        <f t="shared" ref="AM920:AM942" si="183">IF(AND(AK920="Obligations",AP920="Courbe CHF"),"Obligations CHF",IF(AND(AX920=100%,BJ920=100%),AK920&amp;" CHF",IF(OR(AK920="Obligations",AK920="Actions",AK920="Liquidités"),AK920&amp;" étrangères" &amp; IF(AX920=100%," hedged",""),AK920&amp;" étrangers" &amp; IF(AX920=100%," hedged",""))))</f>
        <v>Placements alternatifs étrangers</v>
      </c>
      <c r="AN920" s="139">
        <v>1</v>
      </c>
      <c r="AO920" s="96" t="s">
        <v>2874</v>
      </c>
      <c r="AP920" s="96" t="s">
        <v>2486</v>
      </c>
      <c r="AS920" s="101" t="str">
        <f t="shared" si="182"/>
        <v/>
      </c>
      <c r="BB920" s="101">
        <v>1</v>
      </c>
      <c r="BK920" s="101">
        <v>0.81</v>
      </c>
      <c r="BL920" s="101">
        <v>0.19</v>
      </c>
      <c r="CA920" s="101" t="s">
        <v>70</v>
      </c>
      <c r="CB920" s="101"/>
      <c r="CC920" s="101" t="s">
        <v>70</v>
      </c>
      <c r="CD920" s="42" t="s">
        <v>4374</v>
      </c>
      <c r="CE920" s="42" t="s">
        <v>4374</v>
      </c>
      <c r="CF920" s="42" t="str">
        <f>IFERROR(VLOOKUP(Funds[[#This Row],[Code ISIN]],[1]GLOBAL!$C$1:$L$27,10,FALSE)," ")</f>
        <v xml:space="preserve"> </v>
      </c>
      <c r="CG920" s="42" t="s">
        <v>4374</v>
      </c>
      <c r="CH920" s="42" t="s">
        <v>4374</v>
      </c>
      <c r="CI920" s="42" t="s">
        <v>4374</v>
      </c>
      <c r="CJ920" s="123">
        <v>42704</v>
      </c>
      <c r="CK920" s="96" t="s">
        <v>4374</v>
      </c>
      <c r="CL920" s="246" t="str">
        <f>VLOOKUP(Funds[[#This Row],[Code ISIN]],'Sheet1 - Table (1)'!$A$10:$AF$110017,MATCH("Funds Liquidity",'Sheet1 - Table (1)'!$10:$10,0),FALSE)</f>
        <v>&gt;=Mois</v>
      </c>
    </row>
    <row r="921" spans="1:93">
      <c r="A921" s="80" t="s">
        <v>1493</v>
      </c>
      <c r="B921" s="305">
        <f>IF(ISERROR(VALUE(VLOOKUP($A921,'Sheet1 - Table (1)'!$A$8:$AG$1186,COLUMN(B$7),FALSE))),VLOOKUP(A921,TK_MANQUANTS,2,FALSE),IF(VALUE(VLOOKUP($A921,'Sheet1 - Table (1)'!$A$8:$AG$1186,COLUMN(B$7),FALSE))=0,VLOOKUP(A921,TK_MANQUANTS,2,FALSE),VALUE(VLOOKUP($A921,'Sheet1 - Table (1)'!$A$8:$AG$1186,COLUMN(B$7),FALSE))))</f>
        <v>4900140</v>
      </c>
      <c r="C921" s="80" t="str">
        <f>VLOOKUP($A921,'Sheet1 - Table (1)'!$A$8:$AG$1186,COLUMN(C$7),FALSE)</f>
        <v>Vanguard UK Government Bond Index GBP Acc</v>
      </c>
      <c r="D921" s="82">
        <f>VLOOKUP($A921,'Sheet1 - Table (1)'!$A$8:$AG$1186,COLUMN(D$7),FALSE)</f>
        <v>43879</v>
      </c>
      <c r="E921" s="124">
        <f>VLOOKUP($A921,'Sheet1 - Table (1)'!$A$8:$AG$1186,COLUMN(E$7),FALSE)</f>
        <v>0.12</v>
      </c>
      <c r="F921" s="80" t="b">
        <f>VLOOKUP($A921,'Sheet1 - Table (1)'!$A$8:$AG$1186,COLUMN(F$7),FALSE)</f>
        <v>1</v>
      </c>
      <c r="G921" s="80" t="str">
        <f>VLOOKUP($A921,'Sheet1 - Table (1)'!$A$8:$AG$1186,COLUMN(G$7),FALSE)</f>
        <v>Ireland</v>
      </c>
      <c r="H921" s="80" t="str">
        <f>VLOOKUP($A921,'Sheet1 - Table (1)'!$A$8:$AG$1186,COLUMN(H$7),FALSE)</f>
        <v>GBP</v>
      </c>
      <c r="I921" s="80" t="str">
        <f>VLOOKUP($A921,'Sheet1 - Table (1)'!$A$8:$AG$1186,COLUMN(I$7),FALSE)</f>
        <v>Fonds de placement</v>
      </c>
      <c r="J921" s="80" t="str">
        <f>VLOOKUP($A921,'Sheet1 - Table (1)'!$A$8:$AG$1186,COLUMN(J$7),FALSE)</f>
        <v>Obligation</v>
      </c>
      <c r="K921" s="82">
        <f>VLOOKUP($A921,'Sheet1 - Table (1)'!$A$8:$AG$1186,COLUMN(K$7),FALSE)</f>
        <v>44255</v>
      </c>
      <c r="L921" s="80">
        <f>VLOOKUP($A921,'Sheet1 - Table (1)'!$A$8:$AG$1186,COLUMN(L$7),FALSE)</f>
        <v>5255.9237370999999</v>
      </c>
      <c r="M921" s="80" t="str">
        <f>VLOOKUP($A921,'Sheet1 - Table (1)'!$A$8:$AG$1186,COLUMN(M$7),FALSE)</f>
        <v>Retained</v>
      </c>
      <c r="N921" s="80">
        <f>VLOOKUP($A921,'Sheet1 - Table (1)'!$A$8:$AG$1186,COLUMN(N$7),FALSE)</f>
        <v>0</v>
      </c>
      <c r="O921" s="80" t="b">
        <f>VLOOKUP($A921,'Sheet1 - Table (1)'!$A$8:$AG$1186,COLUMN(O$7),FALSE)</f>
        <v>1</v>
      </c>
      <c r="P921" s="80" t="b">
        <f>VLOOKUP($A921,'Sheet1 - Table (1)'!$A$8:$AG$1186,COLUMN(P$7),FALSE)</f>
        <v>1</v>
      </c>
      <c r="Q921" s="80" t="b">
        <f>VLOOKUP($A921,'Sheet1 - Table (1)'!$A$8:$AG$1186,COLUMN(Q$7),FALSE)</f>
        <v>1</v>
      </c>
      <c r="R921" s="80" t="b">
        <f>VLOOKUP($A921,'Sheet1 - Table (1)'!$A$8:$AG$1186,COLUMN(R$7),FALSE)</f>
        <v>1</v>
      </c>
      <c r="S921" s="80" t="b">
        <f>VLOOKUP($A921,'Sheet1 - Table (1)'!$A$8:$AG$1186,COLUMN(S$7),FALSE)</f>
        <v>1</v>
      </c>
      <c r="T921" s="80" t="b">
        <f>VLOOKUP($A921,'Sheet1 - Table (1)'!$A$8:$AG$1186,COLUMN(T$7),FALSE)</f>
        <v>1</v>
      </c>
      <c r="U921" s="80" t="str">
        <f t="shared" si="177"/>
        <v>FR-IT-NE-SP-GE-UK</v>
      </c>
      <c r="V921" s="80" t="str">
        <f>VLOOKUP($A921,'Sheet1 - Table (1)'!$A$8:$AG$1186,COLUMN(V$7)+3,FALSE)</f>
        <v>ICVC</v>
      </c>
      <c r="W921" s="80" t="str">
        <f>VLOOKUP(A921,'Sheet1 - Table (1)'!$A$8:$AF$10075,MATCH($W$8,'Sheet1 - Table (1)'!$10:$10,0),FALSE)</f>
        <v>Détermination des Prix Quotidien</v>
      </c>
      <c r="X921" s="80" t="str">
        <f>VLOOKUP(A921,'Sheet1 - Table (1)'!$A$8:$AAB$10075,MATCH($X$8,'Sheet1 - Table (1)'!$10:$10,0),FALSE)</f>
        <v>Optimized</v>
      </c>
      <c r="Y921" s="96" t="str">
        <f t="shared" si="181"/>
        <v>Fonds de placement</v>
      </c>
      <c r="AA921" s="96" t="s">
        <v>1823</v>
      </c>
      <c r="AB921" s="96" t="s">
        <v>2481</v>
      </c>
      <c r="AC921" s="214" t="s">
        <v>140</v>
      </c>
      <c r="AD921" s="214" t="s">
        <v>2481</v>
      </c>
      <c r="AE921" s="96" t="s">
        <v>2481</v>
      </c>
      <c r="AF921" s="246" t="s">
        <v>2481</v>
      </c>
      <c r="AI921" s="96" t="s">
        <v>785</v>
      </c>
      <c r="AJ921" s="96" t="s">
        <v>140</v>
      </c>
      <c r="AK921" s="96" t="s">
        <v>140</v>
      </c>
      <c r="AL921" s="96" t="s">
        <v>2481</v>
      </c>
      <c r="AM921" s="96" t="str">
        <f t="shared" si="183"/>
        <v>Obligations étrangères</v>
      </c>
      <c r="AO921" s="96" t="s">
        <v>2481</v>
      </c>
      <c r="AP921" s="96" t="s">
        <v>83</v>
      </c>
      <c r="AQ921" s="96">
        <v>11.9</v>
      </c>
      <c r="AR921" s="101">
        <v>1.1599999999999999E-2</v>
      </c>
      <c r="AS921" s="101">
        <f t="shared" si="182"/>
        <v>1.04E-2</v>
      </c>
      <c r="AT921" s="101">
        <v>1</v>
      </c>
      <c r="AZ921" s="101">
        <v>1</v>
      </c>
      <c r="BL921" s="101">
        <v>1</v>
      </c>
      <c r="BY921" s="101" t="s">
        <v>1696</v>
      </c>
      <c r="BZ921" s="101" t="str">
        <f>IF(AJ921="Obligations",AP921&amp;" "&amp;AI921&amp;" "&amp;IF(AQ921&lt;3.5,"SHORT",IF(AQ921&gt;8,"LONG","MID")),"")</f>
        <v>Courbe GBP Gouvernements LONG</v>
      </c>
      <c r="CA921" s="101" t="s">
        <v>70</v>
      </c>
      <c r="CB921" s="101"/>
      <c r="CC921" s="101" t="s">
        <v>70</v>
      </c>
      <c r="CD921" s="42" t="s">
        <v>4374</v>
      </c>
      <c r="CE921" s="42" t="s">
        <v>4374</v>
      </c>
      <c r="CF921" s="42" t="str">
        <f>IFERROR(VLOOKUP(Funds[[#This Row],[Code ISIN]],[1]GLOBAL!$C$1:$L$27,10,FALSE)," ")</f>
        <v xml:space="preserve"> </v>
      </c>
      <c r="CG921" s="42" t="s">
        <v>4374</v>
      </c>
      <c r="CH921" s="42" t="s">
        <v>4374</v>
      </c>
      <c r="CI921" s="42" t="s">
        <v>4374</v>
      </c>
      <c r="CJ921" s="123">
        <v>42734</v>
      </c>
      <c r="CK921" s="96" t="s">
        <v>4374</v>
      </c>
      <c r="CL921" s="246" t="str">
        <f>VLOOKUP(Funds[[#This Row],[Code ISIN]],'Sheet1 - Table (1)'!$A$10:$AF$110017,MATCH("Funds Liquidity",'Sheet1 - Table (1)'!$10:$10,0),FALSE)</f>
        <v>Jour</v>
      </c>
    </row>
    <row r="922" spans="1:93">
      <c r="A922" s="80" t="s">
        <v>171</v>
      </c>
      <c r="B922" s="305">
        <f>IF(ISERROR(VALUE(VLOOKUP($A922,'Sheet1 - Table (1)'!$A$8:$AG$1186,COLUMN(B$7),FALSE))),VLOOKUP(A922,TK_MANQUANTS,2,FALSE),IF(VALUE(VLOOKUP($A922,'Sheet1 - Table (1)'!$A$8:$AG$1186,COLUMN(B$7),FALSE))=0,VLOOKUP(A922,TK_MANQUANTS,2,FALSE),VALUE(VLOOKUP($A922,'Sheet1 - Table (1)'!$A$8:$AG$1186,COLUMN(B$7),FALSE))))</f>
        <v>11501383</v>
      </c>
      <c r="C922" s="80" t="str">
        <f>VLOOKUP($A922,'Sheet1 - Table (1)'!$A$8:$AG$1186,COLUMN(C$7),FALSE)</f>
        <v>AXA IM FIIS US Short Duration High Yield B CHF H C</v>
      </c>
      <c r="D922" s="82">
        <f>VLOOKUP($A922,'Sheet1 - Table (1)'!$A$8:$AG$1186,COLUMN(D$7),FALSE)</f>
        <v>44074</v>
      </c>
      <c r="E922" s="124">
        <f>VLOOKUP($A922,'Sheet1 - Table (1)'!$A$8:$AG$1186,COLUMN(E$7),FALSE)</f>
        <v>0.89</v>
      </c>
      <c r="F922" s="80" t="b">
        <f>VLOOKUP($A922,'Sheet1 - Table (1)'!$A$8:$AG$1186,COLUMN(F$7),FALSE)</f>
        <v>1</v>
      </c>
      <c r="G922" s="80" t="str">
        <f>VLOOKUP($A922,'Sheet1 - Table (1)'!$A$8:$AG$1186,COLUMN(G$7),FALSE)</f>
        <v>Luxembourg</v>
      </c>
      <c r="H922" s="80" t="str">
        <f>VLOOKUP($A922,'Sheet1 - Table (1)'!$A$8:$AG$1186,COLUMN(H$7),FALSE)</f>
        <v>CHF</v>
      </c>
      <c r="I922" s="80" t="str">
        <f>VLOOKUP($A922,'Sheet1 - Table (1)'!$A$8:$AG$1186,COLUMN(I$7),FALSE)</f>
        <v>Fonds de placement</v>
      </c>
      <c r="J922" s="80" t="str">
        <f>VLOOKUP($A922,'Sheet1 - Table (1)'!$A$8:$AG$1186,COLUMN(J$7),FALSE)</f>
        <v>Obligation</v>
      </c>
      <c r="K922" s="82">
        <f>VLOOKUP($A922,'Sheet1 - Table (1)'!$A$8:$AG$1186,COLUMN(K$7),FALSE)</f>
        <v>44255</v>
      </c>
      <c r="L922" s="80">
        <f>VLOOKUP($A922,'Sheet1 - Table (1)'!$A$8:$AG$1186,COLUMN(L$7),FALSE)</f>
        <v>4114.3504079000004</v>
      </c>
      <c r="M922" s="80" t="str">
        <f>VLOOKUP($A922,'Sheet1 - Table (1)'!$A$8:$AG$1186,COLUMN(M$7),FALSE)</f>
        <v>Retained</v>
      </c>
      <c r="N922" s="80">
        <f>VLOOKUP($A922,'Sheet1 - Table (1)'!$A$8:$AG$1186,COLUMN(N$7),FALSE)</f>
        <v>0</v>
      </c>
      <c r="O922" s="80" t="b">
        <f>VLOOKUP($A922,'Sheet1 - Table (1)'!$A$8:$AG$1186,COLUMN(O$7),FALSE)</f>
        <v>1</v>
      </c>
      <c r="P922" s="80">
        <f>VLOOKUP($A922,'Sheet1 - Table (1)'!$A$8:$AG$1186,COLUMN(P$7),FALSE)</f>
        <v>0</v>
      </c>
      <c r="Q922" s="80" t="b">
        <f>VLOOKUP($A922,'Sheet1 - Table (1)'!$A$8:$AG$1186,COLUMN(Q$7),FALSE)</f>
        <v>1</v>
      </c>
      <c r="R922" s="80">
        <f>VLOOKUP($A922,'Sheet1 - Table (1)'!$A$8:$AG$1186,COLUMN(R$7),FALSE)</f>
        <v>0</v>
      </c>
      <c r="S922" s="80" t="b">
        <f>VLOOKUP($A922,'Sheet1 - Table (1)'!$A$8:$AG$1186,COLUMN(S$7),FALSE)</f>
        <v>1</v>
      </c>
      <c r="T922" s="80">
        <f>VLOOKUP($A922,'Sheet1 - Table (1)'!$A$8:$AG$1186,COLUMN(T$7),FALSE)</f>
        <v>0</v>
      </c>
      <c r="U922" s="80" t="str">
        <f t="shared" si="177"/>
        <v>FR-NE-GE</v>
      </c>
      <c r="V922" s="80" t="str">
        <f>VLOOKUP($A922,'Sheet1 - Table (1)'!$A$8:$AG$1186,COLUMN(V$7)+3,FALSE)</f>
        <v>LU - FCP - Parte 1</v>
      </c>
      <c r="W922" s="80" t="str">
        <f>VLOOKUP(A922,'Sheet1 - Table (1)'!$A$8:$AF$10075,MATCH($W$8,'Sheet1 - Table (1)'!$10:$10,0),FALSE)</f>
        <v>Détermination des Prix Quotidien</v>
      </c>
      <c r="X922" s="80">
        <f>VLOOKUP(A922,'Sheet1 - Table (1)'!$A$8:$AAB$10075,MATCH($X$8,'Sheet1 - Table (1)'!$10:$10,0),FALSE)</f>
        <v>0</v>
      </c>
      <c r="Y922" s="96" t="str">
        <f t="shared" si="181"/>
        <v>Fonds de placement</v>
      </c>
      <c r="AA922" s="96" t="s">
        <v>1823</v>
      </c>
      <c r="AB922" s="96" t="s">
        <v>2852</v>
      </c>
      <c r="AC922" s="214" t="s">
        <v>140</v>
      </c>
      <c r="AD922" s="214" t="s">
        <v>5104</v>
      </c>
      <c r="AE922" s="96" t="s">
        <v>5104</v>
      </c>
      <c r="AF922" s="246" t="s">
        <v>5104</v>
      </c>
      <c r="AG922" s="96" t="s">
        <v>79</v>
      </c>
      <c r="AI922" s="96" t="s">
        <v>79</v>
      </c>
      <c r="AJ922" s="96" t="s">
        <v>140</v>
      </c>
      <c r="AK922" s="96" t="s">
        <v>140</v>
      </c>
      <c r="AL922" s="96" t="s">
        <v>2481</v>
      </c>
      <c r="AM922" s="96" t="str">
        <f t="shared" si="183"/>
        <v>Obligations étrangères hedged</v>
      </c>
      <c r="AO922" s="96" t="s">
        <v>2852</v>
      </c>
      <c r="AP922" s="96" t="s">
        <v>86</v>
      </c>
      <c r="AQ922" s="130">
        <f t="shared" ref="AQ922:AW922" si="184">AQ919</f>
        <v>0</v>
      </c>
      <c r="AR922" s="131">
        <f t="shared" si="184"/>
        <v>0</v>
      </c>
      <c r="AS922" s="131" t="str">
        <f t="shared" si="184"/>
        <v/>
      </c>
      <c r="AT922" s="131">
        <f t="shared" si="184"/>
        <v>0</v>
      </c>
      <c r="AU922" s="131">
        <f t="shared" si="184"/>
        <v>0</v>
      </c>
      <c r="AV922" s="131">
        <f t="shared" si="184"/>
        <v>0</v>
      </c>
      <c r="AW922" s="131">
        <f t="shared" si="184"/>
        <v>0</v>
      </c>
      <c r="AX922" s="101">
        <v>1</v>
      </c>
      <c r="BN922" s="101">
        <v>1</v>
      </c>
      <c r="BT922" s="101">
        <v>0</v>
      </c>
      <c r="BU922" s="101">
        <v>0</v>
      </c>
      <c r="BW922" s="101">
        <v>1</v>
      </c>
      <c r="BY922" s="101" t="s">
        <v>981</v>
      </c>
      <c r="BZ922" s="101" t="str">
        <f>IF(AJ922="Obligations",AP922&amp;" "&amp;AI922&amp;" "&amp;IF(AI922="High Yield",IF(AQ922&lt;2.5,"SHORT",IF(AQ922&gt;4,"LONG","MID")),IF(AQ922&lt;3.5,"SHORT",IF(AQ922&gt;8,"LONG","MID"))),"")</f>
        <v>Courbe USD High Yield SHORT</v>
      </c>
      <c r="CA922" s="101" t="s">
        <v>4051</v>
      </c>
      <c r="CB922" s="101" t="s">
        <v>3653</v>
      </c>
      <c r="CC922" s="101" t="s">
        <v>70</v>
      </c>
      <c r="CD922" s="42" t="s">
        <v>4374</v>
      </c>
      <c r="CE922" s="42" t="s">
        <v>4374</v>
      </c>
      <c r="CF922" s="42" t="str">
        <f>IFERROR(VLOOKUP(Funds[[#This Row],[Code ISIN]],[1]GLOBAL!$C$1:$L$27,10,FALSE)," ")</f>
        <v xml:space="preserve"> </v>
      </c>
      <c r="CG922" s="42" t="s">
        <v>4374</v>
      </c>
      <c r="CH922" s="42" t="s">
        <v>4374</v>
      </c>
      <c r="CI922" s="42" t="s">
        <v>4374</v>
      </c>
      <c r="CJ922" s="136">
        <f>CJ919</f>
        <v>42704</v>
      </c>
      <c r="CK922" s="96" t="s">
        <v>4374</v>
      </c>
      <c r="CL922" s="246" t="str">
        <f>VLOOKUP(Funds[[#This Row],[Code ISIN]],'Sheet1 - Table (1)'!$A$10:$AF$110017,MATCH("Funds Liquidity",'Sheet1 - Table (1)'!$10:$10,0),FALSE)</f>
        <v>Jour</v>
      </c>
      <c r="CO922" s="246" t="s">
        <v>79</v>
      </c>
    </row>
    <row r="923" spans="1:93">
      <c r="A923" s="80" t="s">
        <v>469</v>
      </c>
      <c r="B923" s="305">
        <f>IF(ISERROR(VALUE(VLOOKUP($A923,'Sheet1 - Table (1)'!$A$8:$AG$1186,COLUMN(B$7),FALSE))),VLOOKUP(A923,TK_MANQUANTS,2,FALSE),IF(VALUE(VLOOKUP($A923,'Sheet1 - Table (1)'!$A$8:$AG$1186,COLUMN(B$7),FALSE))=0,VLOOKUP(A923,TK_MANQUANTS,2,FALSE),VALUE(VLOOKUP($A923,'Sheet1 - Table (1)'!$A$8:$AG$1186,COLUMN(B$7),FALSE))))</f>
        <v>2870613</v>
      </c>
      <c r="C923" s="80" t="str">
        <f>VLOOKUP($A923,'Sheet1 - Table (1)'!$A$8:$AG$1186,COLUMN(C$7),FALSE)</f>
        <v>Vontobel Fund - Value Bond I</v>
      </c>
      <c r="D923" s="82">
        <f>VLOOKUP($A923,'Sheet1 - Table (1)'!$A$8:$AG$1186,COLUMN(D$7),FALSE)</f>
        <v>43890</v>
      </c>
      <c r="E923" s="124">
        <f>VLOOKUP($A923,'Sheet1 - Table (1)'!$A$8:$AG$1186,COLUMN(E$7),FALSE)</f>
        <v>0.5</v>
      </c>
      <c r="F923" s="80" t="b">
        <f>VLOOKUP($A923,'Sheet1 - Table (1)'!$A$8:$AG$1186,COLUMN(F$7),FALSE)</f>
        <v>1</v>
      </c>
      <c r="G923" s="80" t="str">
        <f>VLOOKUP($A923,'Sheet1 - Table (1)'!$A$8:$AG$1186,COLUMN(G$7),FALSE)</f>
        <v>Luxembourg</v>
      </c>
      <c r="H923" s="80" t="str">
        <f>VLOOKUP($A923,'Sheet1 - Table (1)'!$A$8:$AG$1186,COLUMN(H$7),FALSE)</f>
        <v>CHF</v>
      </c>
      <c r="I923" s="80" t="str">
        <f>VLOOKUP($A923,'Sheet1 - Table (1)'!$A$8:$AG$1186,COLUMN(I$7),FALSE)</f>
        <v>Fonds de placement</v>
      </c>
      <c r="J923" s="80" t="str">
        <f>VLOOKUP($A923,'Sheet1 - Table (1)'!$A$8:$AG$1186,COLUMN(J$7),FALSE)</f>
        <v>Obligation</v>
      </c>
      <c r="K923" s="82">
        <f>VLOOKUP($A923,'Sheet1 - Table (1)'!$A$8:$AG$1186,COLUMN(K$7),FALSE)</f>
        <v>44255</v>
      </c>
      <c r="L923" s="80">
        <f>VLOOKUP($A923,'Sheet1 - Table (1)'!$A$8:$AG$1186,COLUMN(L$7),FALSE)</f>
        <v>70.0464494</v>
      </c>
      <c r="M923" s="80" t="str">
        <f>VLOOKUP($A923,'Sheet1 - Table (1)'!$A$8:$AG$1186,COLUMN(M$7),FALSE)</f>
        <v>Retained</v>
      </c>
      <c r="N923" s="80">
        <f>VLOOKUP($A923,'Sheet1 - Table (1)'!$A$8:$AG$1186,COLUMN(N$7),FALSE)</f>
        <v>0</v>
      </c>
      <c r="O923" s="80">
        <f>VLOOKUP($A923,'Sheet1 - Table (1)'!$A$8:$AG$1186,COLUMN(O$7),FALSE)</f>
        <v>0</v>
      </c>
      <c r="P923" s="80" t="b">
        <f>VLOOKUP($A923,'Sheet1 - Table (1)'!$A$8:$AG$1186,COLUMN(P$7),FALSE)</f>
        <v>1</v>
      </c>
      <c r="Q923" s="80">
        <f>VLOOKUP($A923,'Sheet1 - Table (1)'!$A$8:$AG$1186,COLUMN(Q$7),FALSE)</f>
        <v>0</v>
      </c>
      <c r="R923" s="80">
        <f>VLOOKUP($A923,'Sheet1 - Table (1)'!$A$8:$AG$1186,COLUMN(R$7),FALSE)</f>
        <v>0</v>
      </c>
      <c r="S923" s="80" t="b">
        <f>VLOOKUP($A923,'Sheet1 - Table (1)'!$A$8:$AG$1186,COLUMN(S$7),FALSE)</f>
        <v>1</v>
      </c>
      <c r="T923" s="80">
        <f>VLOOKUP($A923,'Sheet1 - Table (1)'!$A$8:$AG$1186,COLUMN(T$7),FALSE)</f>
        <v>0</v>
      </c>
      <c r="U923" s="80" t="str">
        <f t="shared" si="177"/>
        <v>IT-GE</v>
      </c>
      <c r="V923" s="80" t="str">
        <f>VLOOKUP($A923,'Sheet1 - Table (1)'!$A$8:$AG$1186,COLUMN(V$7)+3,FALSE)</f>
        <v>LU - SICAV - Parte 1</v>
      </c>
      <c r="W923" s="80" t="str">
        <f>VLOOKUP(A923,'Sheet1 - Table (1)'!$A$8:$AF$10075,MATCH($W$8,'Sheet1 - Table (1)'!$10:$10,0),FALSE)</f>
        <v>Détermination des Prix Quotidien</v>
      </c>
      <c r="X923" s="80">
        <f>VLOOKUP(A923,'Sheet1 - Table (1)'!$A$8:$AAB$10075,MATCH($X$8,'Sheet1 - Table (1)'!$10:$10,0),FALSE)</f>
        <v>0</v>
      </c>
      <c r="Y923" s="96" t="str">
        <f t="shared" si="181"/>
        <v>Fonds de placement</v>
      </c>
      <c r="AA923" s="96" t="s">
        <v>1823</v>
      </c>
      <c r="AB923" s="96" t="s">
        <v>2481</v>
      </c>
      <c r="AC923" s="214" t="s">
        <v>140</v>
      </c>
      <c r="AD923" s="214" t="s">
        <v>2064</v>
      </c>
      <c r="AE923" s="96" t="s">
        <v>2481</v>
      </c>
      <c r="AF923" s="246" t="s">
        <v>2481</v>
      </c>
      <c r="AI923" s="96" t="s">
        <v>137</v>
      </c>
      <c r="AJ923" s="96" t="s">
        <v>793</v>
      </c>
      <c r="AK923" s="96" t="s">
        <v>140</v>
      </c>
      <c r="AL923" s="96" t="s">
        <v>2481</v>
      </c>
      <c r="AM923" s="96" t="str">
        <f t="shared" si="183"/>
        <v>Obligations étrangères hedged</v>
      </c>
      <c r="AO923" s="96" t="s">
        <v>2481</v>
      </c>
      <c r="AP923" s="96" t="s">
        <v>74</v>
      </c>
      <c r="AQ923" s="96">
        <v>1.33</v>
      </c>
      <c r="AR923" s="101">
        <v>9.5999999999999992E-3</v>
      </c>
      <c r="AS923" s="101">
        <f>IF(AR923="","",AR923-E923%)</f>
        <v>4.5999999999999991E-3</v>
      </c>
      <c r="AT923" s="101">
        <v>0.28599999999999998</v>
      </c>
      <c r="AU923" s="101">
        <v>0.108</v>
      </c>
      <c r="AV923" s="101">
        <v>0.45900000000000002</v>
      </c>
      <c r="AW923" s="101">
        <v>0.14699999999999999</v>
      </c>
      <c r="AX923" s="101">
        <v>1</v>
      </c>
      <c r="BV923" s="101">
        <v>0.106</v>
      </c>
      <c r="BW923" s="101">
        <v>0.89400000000000002</v>
      </c>
      <c r="BY923" s="101" t="s">
        <v>71</v>
      </c>
      <c r="BZ923" s="101" t="str">
        <f t="shared" ref="BZ923:BZ930" si="185">IF(AJ923="Obligations",AP923&amp;" "&amp;AI923&amp;" "&amp;IF(AQ923&lt;3.5,"SHORT",IF(AQ923&gt;8,"LONG","MID")),"")</f>
        <v/>
      </c>
      <c r="CA923" s="101" t="s">
        <v>70</v>
      </c>
      <c r="CB923" s="101"/>
      <c r="CC923" s="101" t="s">
        <v>70</v>
      </c>
      <c r="CD923" s="42" t="s">
        <v>4374</v>
      </c>
      <c r="CE923" s="42" t="s">
        <v>4374</v>
      </c>
      <c r="CF923" s="42" t="str">
        <f>IFERROR(VLOOKUP(Funds[[#This Row],[Code ISIN]],[1]GLOBAL!$C$1:$L$27,10,FALSE)," ")</f>
        <v xml:space="preserve"> </v>
      </c>
      <c r="CG923" s="42" t="s">
        <v>4374</v>
      </c>
      <c r="CH923" s="42" t="s">
        <v>4374</v>
      </c>
      <c r="CI923" s="42" t="s">
        <v>4374</v>
      </c>
      <c r="CJ923" s="123">
        <v>42825</v>
      </c>
      <c r="CK923" s="96" t="s">
        <v>4374</v>
      </c>
      <c r="CL923" s="246" t="str">
        <f>VLOOKUP(Funds[[#This Row],[Code ISIN]],'Sheet1 - Table (1)'!$A$10:$AF$110017,MATCH("Funds Liquidity",'Sheet1 - Table (1)'!$10:$10,0),FALSE)</f>
        <v>Jour</v>
      </c>
    </row>
    <row r="924" spans="1:93">
      <c r="A924" s="80" t="s">
        <v>774</v>
      </c>
      <c r="B924" s="305">
        <f>IF(ISERROR(VALUE(VLOOKUP($A924,'Sheet1 - Table (1)'!$A$8:$AG$1186,COLUMN(B$7),FALSE))),VLOOKUP(A924,TK_MANQUANTS,2,FALSE),IF(VALUE(VLOOKUP($A924,'Sheet1 - Table (1)'!$A$8:$AG$1186,COLUMN(B$7),FALSE))=0,VLOOKUP(A924,TK_MANQUANTS,2,FALSE),VALUE(VLOOKUP($A924,'Sheet1 - Table (1)'!$A$8:$AG$1186,COLUMN(B$7),FALSE))))</f>
        <v>2870606</v>
      </c>
      <c r="C924" s="80" t="str">
        <f>VLOOKUP($A924,'Sheet1 - Table (1)'!$A$8:$AG$1186,COLUMN(C$7),FALSE)</f>
        <v>Vontobel Fund Absolute Return Bond (EUR) I</v>
      </c>
      <c r="D924" s="82">
        <f>VLOOKUP($A924,'Sheet1 - Table (1)'!$A$8:$AG$1186,COLUMN(D$7),FALSE)</f>
        <v>43889</v>
      </c>
      <c r="E924" s="124">
        <f>VLOOKUP($A924,'Sheet1 - Table (1)'!$A$8:$AG$1186,COLUMN(E$7),FALSE)</f>
        <v>0.8</v>
      </c>
      <c r="F924" s="80" t="b">
        <f>VLOOKUP($A924,'Sheet1 - Table (1)'!$A$8:$AG$1186,COLUMN(F$7),FALSE)</f>
        <v>1</v>
      </c>
      <c r="G924" s="80" t="str">
        <f>VLOOKUP($A924,'Sheet1 - Table (1)'!$A$8:$AG$1186,COLUMN(G$7),FALSE)</f>
        <v>Luxembourg</v>
      </c>
      <c r="H924" s="80" t="str">
        <f>VLOOKUP($A924,'Sheet1 - Table (1)'!$A$8:$AG$1186,COLUMN(H$7),FALSE)</f>
        <v>EUR</v>
      </c>
      <c r="I924" s="80" t="str">
        <f>VLOOKUP($A924,'Sheet1 - Table (1)'!$A$8:$AG$1186,COLUMN(I$7),FALSE)</f>
        <v>Fonds de placement</v>
      </c>
      <c r="J924" s="80" t="str">
        <f>VLOOKUP($A924,'Sheet1 - Table (1)'!$A$8:$AG$1186,COLUMN(J$7),FALSE)</f>
        <v>Obligation</v>
      </c>
      <c r="K924" s="82">
        <f>VLOOKUP($A924,'Sheet1 - Table (1)'!$A$8:$AG$1186,COLUMN(K$7),FALSE)</f>
        <v>44255</v>
      </c>
      <c r="L924" s="80">
        <f>VLOOKUP($A924,'Sheet1 - Table (1)'!$A$8:$AG$1186,COLUMN(L$7),FALSE)</f>
        <v>81.265964800000006</v>
      </c>
      <c r="M924" s="80" t="str">
        <f>VLOOKUP($A924,'Sheet1 - Table (1)'!$A$8:$AG$1186,COLUMN(M$7),FALSE)</f>
        <v>Retained</v>
      </c>
      <c r="N924" s="80">
        <f>VLOOKUP($A924,'Sheet1 - Table (1)'!$A$8:$AG$1186,COLUMN(N$7),FALSE)</f>
        <v>0</v>
      </c>
      <c r="O924" s="80" t="b">
        <f>VLOOKUP($A924,'Sheet1 - Table (1)'!$A$8:$AG$1186,COLUMN(O$7),FALSE)</f>
        <v>1</v>
      </c>
      <c r="P924" s="80" t="b">
        <f>VLOOKUP($A924,'Sheet1 - Table (1)'!$A$8:$AG$1186,COLUMN(P$7),FALSE)</f>
        <v>1</v>
      </c>
      <c r="Q924" s="80" t="b">
        <f>VLOOKUP($A924,'Sheet1 - Table (1)'!$A$8:$AG$1186,COLUMN(Q$7),FALSE)</f>
        <v>1</v>
      </c>
      <c r="R924" s="80">
        <f>VLOOKUP($A924,'Sheet1 - Table (1)'!$A$8:$AG$1186,COLUMN(R$7),FALSE)</f>
        <v>0</v>
      </c>
      <c r="S924" s="80" t="b">
        <f>VLOOKUP($A924,'Sheet1 - Table (1)'!$A$8:$AG$1186,COLUMN(S$7),FALSE)</f>
        <v>1</v>
      </c>
      <c r="T924" s="80">
        <f>VLOOKUP($A924,'Sheet1 - Table (1)'!$A$8:$AG$1186,COLUMN(T$7),FALSE)</f>
        <v>0</v>
      </c>
      <c r="U924" s="80" t="str">
        <f t="shared" si="177"/>
        <v>FR-IT-NE-GE</v>
      </c>
      <c r="V924" s="80" t="str">
        <f>VLOOKUP($A924,'Sheet1 - Table (1)'!$A$8:$AG$1186,COLUMN(V$7)+3,FALSE)</f>
        <v>LU - SICAV - Parte 1</v>
      </c>
      <c r="W924" s="80" t="str">
        <f>VLOOKUP(A924,'Sheet1 - Table (1)'!$A$8:$AF$10075,MATCH($W$8,'Sheet1 - Table (1)'!$10:$10,0),FALSE)</f>
        <v>Détermination des Prix Quotidien</v>
      </c>
      <c r="X924" s="80">
        <f>VLOOKUP(A924,'Sheet1 - Table (1)'!$A$8:$AAB$10075,MATCH($X$8,'Sheet1 - Table (1)'!$10:$10,0),FALSE)</f>
        <v>0</v>
      </c>
      <c r="Y924" s="96" t="str">
        <f t="shared" si="181"/>
        <v>Fonds de placement</v>
      </c>
      <c r="AA924" s="96" t="s">
        <v>1823</v>
      </c>
      <c r="AB924" s="96" t="s">
        <v>2481</v>
      </c>
      <c r="AC924" s="214" t="s">
        <v>140</v>
      </c>
      <c r="AD924" s="214" t="s">
        <v>2481</v>
      </c>
      <c r="AE924" s="96" t="s">
        <v>2542</v>
      </c>
      <c r="AF924" s="246" t="s">
        <v>2481</v>
      </c>
      <c r="AI924" s="96" t="s">
        <v>137</v>
      </c>
      <c r="AJ924" s="96" t="s">
        <v>793</v>
      </c>
      <c r="AK924" s="96" t="s">
        <v>140</v>
      </c>
      <c r="AL924" s="96" t="s">
        <v>2481</v>
      </c>
      <c r="AM924" s="96" t="str">
        <f t="shared" si="183"/>
        <v>Obligations étrangères</v>
      </c>
      <c r="AO924" s="96" t="s">
        <v>2481</v>
      </c>
      <c r="AP924" s="96" t="s">
        <v>74</v>
      </c>
      <c r="AQ924" s="96">
        <v>3.63</v>
      </c>
      <c r="AR924" s="101">
        <v>8.8000000000000005E-3</v>
      </c>
      <c r="AS924" s="101">
        <f>IF(AR924="","",AR924-E924%)</f>
        <v>8.0000000000000036E-4</v>
      </c>
      <c r="AT924" s="101">
        <v>0.36299999999999999</v>
      </c>
      <c r="AU924" s="101">
        <v>0.14000000000000001</v>
      </c>
      <c r="AV924" s="101">
        <v>0.40500000000000003</v>
      </c>
      <c r="AW924" s="101">
        <v>9.1999999999999998E-2</v>
      </c>
      <c r="AY924" s="101">
        <v>1</v>
      </c>
      <c r="BV924" s="101">
        <v>0.13900000000000001</v>
      </c>
      <c r="BW924" s="101">
        <v>0.86099999999999999</v>
      </c>
      <c r="BZ924" s="101" t="str">
        <f t="shared" si="185"/>
        <v/>
      </c>
      <c r="CA924" s="101" t="s">
        <v>70</v>
      </c>
      <c r="CB924" s="101"/>
      <c r="CC924" s="101" t="s">
        <v>70</v>
      </c>
      <c r="CD924" s="42" t="s">
        <v>4374</v>
      </c>
      <c r="CE924" s="42" t="s">
        <v>4374</v>
      </c>
      <c r="CF924" s="42" t="str">
        <f>IFERROR(VLOOKUP(Funds[[#This Row],[Code ISIN]],[1]GLOBAL!$C$1:$L$27,10,FALSE)," ")</f>
        <v xml:space="preserve"> </v>
      </c>
      <c r="CG924" s="42" t="s">
        <v>4374</v>
      </c>
      <c r="CH924" s="42" t="s">
        <v>4374</v>
      </c>
      <c r="CI924" s="42" t="s">
        <v>4374</v>
      </c>
      <c r="CJ924" s="123">
        <v>42734</v>
      </c>
      <c r="CK924" s="96" t="s">
        <v>4374</v>
      </c>
      <c r="CL924" s="246" t="str">
        <f>VLOOKUP(Funds[[#This Row],[Code ISIN]],'Sheet1 - Table (1)'!$A$10:$AF$110017,MATCH("Funds Liquidity",'Sheet1 - Table (1)'!$10:$10,0),FALSE)</f>
        <v>Jour</v>
      </c>
    </row>
    <row r="925" spans="1:93">
      <c r="A925" s="80" t="s">
        <v>370</v>
      </c>
      <c r="B925" s="305">
        <f>IF(ISERROR(VALUE(VLOOKUP($A925,'Sheet1 - Table (1)'!$A$8:$AG$1186,COLUMN(B$7),FALSE))),VLOOKUP(A925,TK_MANQUANTS,2,FALSE),IF(VALUE(VLOOKUP($A925,'Sheet1 - Table (1)'!$A$8:$AG$1186,COLUMN(B$7),FALSE))=0,VLOOKUP(A925,TK_MANQUANTS,2,FALSE),VALUE(VLOOKUP($A925,'Sheet1 - Table (1)'!$A$8:$AG$1186,COLUMN(B$7),FALSE))))</f>
        <v>634787</v>
      </c>
      <c r="C925" s="80" t="str">
        <f>VLOOKUP($A925,'Sheet1 - Table (1)'!$A$8:$AG$1186,COLUMN(C$7),FALSE)</f>
        <v>Vontobel Fund Eastern European Bond B EUR</v>
      </c>
      <c r="D925" s="82">
        <f>VLOOKUP($A925,'Sheet1 - Table (1)'!$A$8:$AG$1186,COLUMN(D$7),FALSE)</f>
        <v>43889</v>
      </c>
      <c r="E925" s="124">
        <f>VLOOKUP($A925,'Sheet1 - Table (1)'!$A$8:$AG$1186,COLUMN(E$7),FALSE)</f>
        <v>1.41</v>
      </c>
      <c r="F925" s="80" t="b">
        <f>VLOOKUP($A925,'Sheet1 - Table (1)'!$A$8:$AG$1186,COLUMN(F$7),FALSE)</f>
        <v>1</v>
      </c>
      <c r="G925" s="80" t="str">
        <f>VLOOKUP($A925,'Sheet1 - Table (1)'!$A$8:$AG$1186,COLUMN(G$7),FALSE)</f>
        <v>Luxembourg</v>
      </c>
      <c r="H925" s="80" t="str">
        <f>VLOOKUP($A925,'Sheet1 - Table (1)'!$A$8:$AG$1186,COLUMN(H$7),FALSE)</f>
        <v>EUR</v>
      </c>
      <c r="I925" s="80" t="str">
        <f>VLOOKUP($A925,'Sheet1 - Table (1)'!$A$8:$AG$1186,COLUMN(I$7),FALSE)</f>
        <v>Fonds de placement</v>
      </c>
      <c r="J925" s="80" t="str">
        <f>VLOOKUP($A925,'Sheet1 - Table (1)'!$A$8:$AG$1186,COLUMN(J$7),FALSE)</f>
        <v>Obligation</v>
      </c>
      <c r="K925" s="82">
        <f>VLOOKUP($A925,'Sheet1 - Table (1)'!$A$8:$AG$1186,COLUMN(K$7),FALSE)</f>
        <v>44255</v>
      </c>
      <c r="L925" s="80">
        <f>VLOOKUP($A925,'Sheet1 - Table (1)'!$A$8:$AG$1186,COLUMN(L$7),FALSE)</f>
        <v>47.384296200000001</v>
      </c>
      <c r="M925" s="80" t="str">
        <f>VLOOKUP($A925,'Sheet1 - Table (1)'!$A$8:$AG$1186,COLUMN(M$7),FALSE)</f>
        <v>Retained</v>
      </c>
      <c r="N925" s="80">
        <f>VLOOKUP($A925,'Sheet1 - Table (1)'!$A$8:$AG$1186,COLUMN(N$7),FALSE)</f>
        <v>0</v>
      </c>
      <c r="O925" s="80">
        <f>VLOOKUP($A925,'Sheet1 - Table (1)'!$A$8:$AG$1186,COLUMN(O$7),FALSE)</f>
        <v>0</v>
      </c>
      <c r="P925" s="80" t="b">
        <f>VLOOKUP($A925,'Sheet1 - Table (1)'!$A$8:$AG$1186,COLUMN(P$7),FALSE)</f>
        <v>1</v>
      </c>
      <c r="Q925" s="80">
        <f>VLOOKUP($A925,'Sheet1 - Table (1)'!$A$8:$AG$1186,COLUMN(Q$7),FALSE)</f>
        <v>0</v>
      </c>
      <c r="R925" s="80">
        <f>VLOOKUP($A925,'Sheet1 - Table (1)'!$A$8:$AG$1186,COLUMN(R$7),FALSE)</f>
        <v>0</v>
      </c>
      <c r="S925" s="80" t="b">
        <f>VLOOKUP($A925,'Sheet1 - Table (1)'!$A$8:$AG$1186,COLUMN(S$7),FALSE)</f>
        <v>1</v>
      </c>
      <c r="T925" s="80" t="b">
        <f>VLOOKUP($A925,'Sheet1 - Table (1)'!$A$8:$AG$1186,COLUMN(T$7),FALSE)</f>
        <v>1</v>
      </c>
      <c r="U925" s="80" t="str">
        <f t="shared" si="177"/>
        <v>IT-GE-UK</v>
      </c>
      <c r="V925" s="80" t="str">
        <f>VLOOKUP($A925,'Sheet1 - Table (1)'!$A$8:$AG$1186,COLUMN(V$7)+3,FALSE)</f>
        <v>LU - SICAV - Parte 1</v>
      </c>
      <c r="W925" s="80" t="str">
        <f>VLOOKUP(A925,'Sheet1 - Table (1)'!$A$8:$AF$10075,MATCH($W$8,'Sheet1 - Table (1)'!$10:$10,0),FALSE)</f>
        <v>Détermination des Prix Quotidien</v>
      </c>
      <c r="X925" s="80">
        <f>VLOOKUP(A925,'Sheet1 - Table (1)'!$A$8:$AAB$10075,MATCH($X$8,'Sheet1 - Table (1)'!$10:$10,0),FALSE)</f>
        <v>0</v>
      </c>
      <c r="Y925" s="96" t="str">
        <f t="shared" si="181"/>
        <v>Fonds de placement</v>
      </c>
      <c r="AA925" s="96" t="s">
        <v>1823</v>
      </c>
      <c r="AB925" s="96" t="s">
        <v>2481</v>
      </c>
      <c r="AC925" s="214" t="s">
        <v>140</v>
      </c>
      <c r="AD925" s="214" t="s">
        <v>5105</v>
      </c>
      <c r="AE925" s="96" t="s">
        <v>5105</v>
      </c>
      <c r="AF925" s="246" t="s">
        <v>5105</v>
      </c>
      <c r="AJ925" s="96" t="s">
        <v>140</v>
      </c>
      <c r="AK925" s="96" t="s">
        <v>140</v>
      </c>
      <c r="AL925" s="96" t="s">
        <v>2481</v>
      </c>
      <c r="AM925" s="96" t="str">
        <f t="shared" si="183"/>
        <v>Obligations étrangères</v>
      </c>
      <c r="AO925" s="96" t="s">
        <v>2481</v>
      </c>
      <c r="AP925" s="96" t="s">
        <v>105</v>
      </c>
      <c r="AQ925" s="96">
        <v>3.32</v>
      </c>
      <c r="AR925" s="101">
        <v>6.8699999999999997E-2</v>
      </c>
      <c r="AS925" s="101">
        <f>IF(AR925="","",AR925-E925%)</f>
        <v>5.4599999999999996E-2</v>
      </c>
      <c r="AT925" s="101">
        <v>5.8999999999999997E-2</v>
      </c>
      <c r="AU925" s="101">
        <v>0.34599999999999997</v>
      </c>
      <c r="AV925" s="101">
        <v>0.27500000000000002</v>
      </c>
      <c r="AW925" s="101">
        <v>0.32</v>
      </c>
      <c r="AY925" s="101">
        <v>1</v>
      </c>
      <c r="BR925" s="101">
        <v>1</v>
      </c>
      <c r="BY925" s="101" t="s">
        <v>106</v>
      </c>
      <c r="BZ925" s="101" t="str">
        <f t="shared" si="185"/>
        <v>Courbe EMEU  SHORT</v>
      </c>
      <c r="CA925" s="101" t="s">
        <v>70</v>
      </c>
      <c r="CB925" s="101"/>
      <c r="CC925" s="101"/>
      <c r="CD925" s="42" t="s">
        <v>4374</v>
      </c>
      <c r="CE925" s="42" t="s">
        <v>4374</v>
      </c>
      <c r="CF925" s="42" t="str">
        <f>IFERROR(VLOOKUP(Funds[[#This Row],[Code ISIN]],[1]GLOBAL!$C$1:$L$27,10,FALSE)," ")</f>
        <v xml:space="preserve"> </v>
      </c>
      <c r="CG925" s="42" t="s">
        <v>4374</v>
      </c>
      <c r="CH925" s="42" t="s">
        <v>4374</v>
      </c>
      <c r="CI925" s="42" t="s">
        <v>4374</v>
      </c>
      <c r="CJ925" s="123">
        <v>42734</v>
      </c>
      <c r="CK925" s="96" t="s">
        <v>4374</v>
      </c>
      <c r="CL925" s="246" t="str">
        <f>VLOOKUP(Funds[[#This Row],[Code ISIN]],'Sheet1 - Table (1)'!$A$10:$AF$110017,MATCH("Funds Liquidity",'Sheet1 - Table (1)'!$10:$10,0),FALSE)</f>
        <v>Jour</v>
      </c>
    </row>
    <row r="926" spans="1:93">
      <c r="A926" s="96" t="s">
        <v>3155</v>
      </c>
      <c r="B926" s="305">
        <f>IF(ISERROR(VALUE(VLOOKUP($A926,'Sheet1 - Table (1)'!$A$8:$AG$1186,COLUMN(B$7),FALSE))),VLOOKUP(A926,TK_MANQUANTS,2,FALSE),IF(VALUE(VLOOKUP($A926,'Sheet1 - Table (1)'!$A$8:$AG$1186,COLUMN(B$7),FALSE))=0,VLOOKUP(A926,TK_MANQUANTS,2,FALSE),VALUE(VLOOKUP($A926,'Sheet1 - Table (1)'!$A$8:$AG$1186,COLUMN(B$7),FALSE))))</f>
        <v>21558170</v>
      </c>
      <c r="C926" s="80" t="str">
        <f>VLOOKUP($A926,'Sheet1 - Table (1)'!$A$8:$AG$1186,COLUMN(C$7),FALSE)</f>
        <v>CSIF (Lux) Equity US Blue DB USD</v>
      </c>
      <c r="D926" s="82">
        <f>VLOOKUP($A926,'Sheet1 - Table (1)'!$A$8:$AG$1186,COLUMN(D$7),FALSE)</f>
        <v>43465</v>
      </c>
      <c r="E926" s="124">
        <f>VLOOKUP($A926,'Sheet1 - Table (1)'!$A$8:$AG$1186,COLUMN(E$7),FALSE)</f>
        <v>0.02</v>
      </c>
      <c r="F926" s="80" t="b">
        <f>VLOOKUP($A926,'Sheet1 - Table (1)'!$A$8:$AG$1186,COLUMN(F$7),FALSE)</f>
        <v>1</v>
      </c>
      <c r="G926" s="80" t="str">
        <f>VLOOKUP($A926,'Sheet1 - Table (1)'!$A$8:$AG$1186,COLUMN(G$7),FALSE)</f>
        <v>Luxembourg</v>
      </c>
      <c r="H926" s="80" t="str">
        <f>VLOOKUP($A926,'Sheet1 - Table (1)'!$A$8:$AG$1186,COLUMN(H$7),FALSE)</f>
        <v>USD</v>
      </c>
      <c r="I926" s="80" t="str">
        <f>VLOOKUP($A926,'Sheet1 - Table (1)'!$A$8:$AG$1186,COLUMN(I$7),FALSE)</f>
        <v>Fonds de placement</v>
      </c>
      <c r="J926" s="80" t="str">
        <f>VLOOKUP($A926,'Sheet1 - Table (1)'!$A$8:$AG$1186,COLUMN(J$7),FALSE)</f>
        <v>Actions</v>
      </c>
      <c r="K926" s="82">
        <f>VLOOKUP($A926,'Sheet1 - Table (1)'!$A$8:$AG$1186,COLUMN(K$7),FALSE)</f>
        <v>0</v>
      </c>
      <c r="L926" s="80">
        <f>VLOOKUP($A926,'Sheet1 - Table (1)'!$A$8:$AG$1186,COLUMN(L$7),FALSE)</f>
        <v>0</v>
      </c>
      <c r="M926" s="80" t="str">
        <f>VLOOKUP($A926,'Sheet1 - Table (1)'!$A$8:$AG$1186,COLUMN(M$7),FALSE)</f>
        <v>Retained</v>
      </c>
      <c r="N926" s="80">
        <f>VLOOKUP($A926,'Sheet1 - Table (1)'!$A$8:$AG$1186,COLUMN(N$7),FALSE)</f>
        <v>0</v>
      </c>
      <c r="O926" s="80" t="b">
        <f>VLOOKUP($A926,'Sheet1 - Table (1)'!$A$8:$AG$1186,COLUMN(O$7),FALSE)</f>
        <v>1</v>
      </c>
      <c r="P926" s="80" t="b">
        <f>VLOOKUP($A926,'Sheet1 - Table (1)'!$A$8:$AG$1186,COLUMN(P$7),FALSE)</f>
        <v>1</v>
      </c>
      <c r="Q926" s="80" t="b">
        <f>VLOOKUP($A926,'Sheet1 - Table (1)'!$A$8:$AG$1186,COLUMN(Q$7),FALSE)</f>
        <v>1</v>
      </c>
      <c r="R926" s="80">
        <f>VLOOKUP($A926,'Sheet1 - Table (1)'!$A$8:$AG$1186,COLUMN(R$7),FALSE)</f>
        <v>0</v>
      </c>
      <c r="S926" s="80" t="b">
        <f>VLOOKUP($A926,'Sheet1 - Table (1)'!$A$8:$AG$1186,COLUMN(S$7),FALSE)</f>
        <v>1</v>
      </c>
      <c r="T926" s="80" t="b">
        <f>VLOOKUP($A926,'Sheet1 - Table (1)'!$A$8:$AG$1186,COLUMN(T$7),FALSE)</f>
        <v>1</v>
      </c>
      <c r="U926" s="80" t="str">
        <f t="shared" si="177"/>
        <v>FR-IT-NE-GE-UK</v>
      </c>
      <c r="V926" s="80" t="str">
        <f>VLOOKUP($A926,'Sheet1 - Table (1)'!$A$8:$AG$1186,COLUMN(V$7)+3,FALSE)</f>
        <v>LU - SICAV - Parte 1</v>
      </c>
      <c r="W926" s="80" t="str">
        <f>VLOOKUP(A926,'Sheet1 - Table (1)'!$A$8:$AF$10075,MATCH($W$8,'Sheet1 - Table (1)'!$10:$10,0),FALSE)</f>
        <v>Détermination des Prix Quotidien</v>
      </c>
      <c r="X926" s="80" t="str">
        <f>VLOOKUP(A926,'Sheet1 - Table (1)'!$A$8:$AAB$10075,MATCH($X$8,'Sheet1 - Table (1)'!$10:$10,0),FALSE)</f>
        <v>Optimized</v>
      </c>
      <c r="Y926" s="96" t="str">
        <f t="shared" si="181"/>
        <v>Fonds de placement</v>
      </c>
      <c r="AA926" s="96" t="s">
        <v>1823</v>
      </c>
      <c r="AB926" s="96" t="s">
        <v>2858</v>
      </c>
      <c r="AC926" s="214" t="s">
        <v>155</v>
      </c>
      <c r="AD926" s="214" t="s">
        <v>2858</v>
      </c>
      <c r="AE926" s="96" t="s">
        <v>2858</v>
      </c>
      <c r="AF926" s="246" t="s">
        <v>5393</v>
      </c>
      <c r="AG926" s="96" t="s">
        <v>2864</v>
      </c>
      <c r="AI926" s="96" t="s">
        <v>155</v>
      </c>
      <c r="AJ926" s="96" t="s">
        <v>155</v>
      </c>
      <c r="AK926" s="96" t="s">
        <v>155</v>
      </c>
      <c r="AL926" s="96" t="s">
        <v>2858</v>
      </c>
      <c r="AM926" s="96" t="str">
        <f t="shared" si="183"/>
        <v>Actions étrangères</v>
      </c>
      <c r="AO926" s="96" t="s">
        <v>2858</v>
      </c>
      <c r="AP926" s="96" t="s">
        <v>544</v>
      </c>
      <c r="BB926" s="101">
        <v>1</v>
      </c>
      <c r="BN926" s="101">
        <v>1</v>
      </c>
      <c r="BT926" s="101">
        <v>2.9999999999999997E-4</v>
      </c>
      <c r="BU926" s="101">
        <v>2.9999999999999997E-4</v>
      </c>
      <c r="BX926" s="121"/>
      <c r="BY926" s="96" t="s">
        <v>1912</v>
      </c>
      <c r="BZ926" s="101" t="str">
        <f t="shared" si="185"/>
        <v/>
      </c>
      <c r="CA926" s="101" t="s">
        <v>4050</v>
      </c>
      <c r="CB926" s="101"/>
      <c r="CC926" s="101"/>
      <c r="CD926" s="42" t="s">
        <v>4374</v>
      </c>
      <c r="CE926" s="42" t="s">
        <v>4374</v>
      </c>
      <c r="CF926" s="42" t="str">
        <f>IFERROR(VLOOKUP(Funds[[#This Row],[Code ISIN]],[1]GLOBAL!$C$1:$L$27,10,FALSE)," ")</f>
        <v xml:space="preserve"> </v>
      </c>
      <c r="CG926" s="42" t="s">
        <v>4374</v>
      </c>
      <c r="CH926" s="42" t="s">
        <v>4374</v>
      </c>
      <c r="CI926" s="42" t="s">
        <v>4374</v>
      </c>
      <c r="CJ926" s="123"/>
      <c r="CK926" s="96" t="s">
        <v>4374</v>
      </c>
      <c r="CL926" s="246" t="str">
        <f>VLOOKUP(Funds[[#This Row],[Code ISIN]],'Sheet1 - Table (1)'!$A$10:$AF$110017,MATCH("Funds Liquidity",'Sheet1 - Table (1)'!$10:$10,0),FALSE)</f>
        <v>Jour</v>
      </c>
      <c r="CN926" s="246" t="s">
        <v>155</v>
      </c>
    </row>
    <row r="927" spans="1:93">
      <c r="A927" s="96" t="s">
        <v>4657</v>
      </c>
      <c r="B927" s="305">
        <f>IF(ISERROR(VALUE(VLOOKUP($A927,'Sheet1 - Table (1)'!$A$8:$AG$1186,COLUMN(B$7),FALSE))),VLOOKUP(A927,TK_MANQUANTS,2,FALSE),IF(VALUE(VLOOKUP($A927,'Sheet1 - Table (1)'!$A$8:$AG$1186,COLUMN(B$7),FALSE))=0,VLOOKUP(A927,TK_MANQUANTS,2,FALSE),VALUE(VLOOKUP($A927,'Sheet1 - Table (1)'!$A$8:$AG$1186,COLUMN(B$7),FALSE))))</f>
        <v>51552125</v>
      </c>
      <c r="C927" s="80" t="str">
        <f>VLOOKUP($A927,'Sheet1 - Table (1)'!$A$8:$AG$1186,COLUMN(C$7),FALSE)</f>
        <v>CSIF (IE) MSCI USA Blue UCITS ETF B USD</v>
      </c>
      <c r="D927" s="82">
        <f>VLOOKUP($A927,'Sheet1 - Table (1)'!$A$8:$AG$1186,COLUMN(D$7),FALSE)</f>
        <v>43866</v>
      </c>
      <c r="E927" s="124">
        <f>VLOOKUP($A927,'Sheet1 - Table (1)'!$A$8:$AG$1186,COLUMN(E$7),FALSE)</f>
        <v>0.15</v>
      </c>
      <c r="F927" s="80" t="b">
        <f>VLOOKUP($A927,'Sheet1 - Table (1)'!$A$8:$AG$1186,COLUMN(F$7),FALSE)</f>
        <v>1</v>
      </c>
      <c r="G927" s="80" t="str">
        <f>VLOOKUP($A927,'Sheet1 - Table (1)'!$A$8:$AG$1186,COLUMN(G$7),FALSE)</f>
        <v>Ireland</v>
      </c>
      <c r="H927" s="80" t="str">
        <f>VLOOKUP($A927,'Sheet1 - Table (1)'!$A$8:$AG$1186,COLUMN(H$7),FALSE)</f>
        <v>USD</v>
      </c>
      <c r="I927" s="80" t="str">
        <f>VLOOKUP($A927,'Sheet1 - Table (1)'!$A$8:$AG$1186,COLUMN(I$7),FALSE)</f>
        <v>Exchange Traded Funds</v>
      </c>
      <c r="J927" s="80" t="str">
        <f>VLOOKUP($A927,'Sheet1 - Table (1)'!$A$8:$AG$1186,COLUMN(J$7),FALSE)</f>
        <v>Actions</v>
      </c>
      <c r="K927" s="82">
        <f>VLOOKUP($A927,'Sheet1 - Table (1)'!$A$8:$AG$1186,COLUMN(K$7),FALSE)</f>
        <v>44255</v>
      </c>
      <c r="L927" s="80">
        <f>VLOOKUP($A927,'Sheet1 - Table (1)'!$A$8:$AG$1186,COLUMN(L$7),FALSE)</f>
        <v>2569.3304048</v>
      </c>
      <c r="M927" s="80" t="str">
        <f>VLOOKUP($A927,'Sheet1 - Table (1)'!$A$8:$AG$1186,COLUMN(M$7),FALSE)</f>
        <v>Retained</v>
      </c>
      <c r="N927" s="80">
        <f>VLOOKUP($A927,'Sheet1 - Table (1)'!$A$8:$AG$1186,COLUMN(N$7),FALSE)</f>
        <v>0</v>
      </c>
      <c r="O927" s="80" t="b">
        <f>VLOOKUP($A927,'Sheet1 - Table (1)'!$A$8:$AG$1186,COLUMN(O$7),FALSE)</f>
        <v>1</v>
      </c>
      <c r="P927" s="80" t="b">
        <f>VLOOKUP($A927,'Sheet1 - Table (1)'!$A$8:$AG$1186,COLUMN(P$7),FALSE)</f>
        <v>1</v>
      </c>
      <c r="Q927" s="80" t="b">
        <f>VLOOKUP($A927,'Sheet1 - Table (1)'!$A$8:$AG$1186,COLUMN(Q$7),FALSE)</f>
        <v>1</v>
      </c>
      <c r="R927" s="80" t="b">
        <f>VLOOKUP($A927,'Sheet1 - Table (1)'!$A$8:$AG$1186,COLUMN(R$7),FALSE)</f>
        <v>1</v>
      </c>
      <c r="S927" s="80">
        <f>VLOOKUP($A927,'Sheet1 - Table (1)'!$A$8:$AG$1186,COLUMN(S$7),FALSE)</f>
        <v>0</v>
      </c>
      <c r="T927" s="80">
        <f>VLOOKUP($A927,'Sheet1 - Table (1)'!$A$8:$AG$1186,COLUMN(T$7),FALSE)</f>
        <v>0</v>
      </c>
      <c r="U927" s="80" t="str">
        <f t="shared" si="177"/>
        <v>FR-IT-NE-SP</v>
      </c>
      <c r="V927" s="80" t="str">
        <f>VLOOKUP($A927,'Sheet1 - Table (1)'!$A$8:$AG$1186,COLUMN(V$7)+3,FALSE)</f>
        <v>ICVC</v>
      </c>
      <c r="W927" s="80" t="str">
        <f>VLOOKUP(A927,'Sheet1 - Table (1)'!$A$8:$AF$10075,MATCH($W$8,'Sheet1 - Table (1)'!$10:$10,0),FALSE)</f>
        <v>Détermination des Prix Quotidien</v>
      </c>
      <c r="X927" s="80" t="str">
        <f>VLOOKUP(A927,'Sheet1 - Table (1)'!$A$8:$AAB$10075,MATCH($X$8,'Sheet1 - Table (1)'!$10:$10,0),FALSE)</f>
        <v>Full</v>
      </c>
      <c r="Y927" s="96" t="str">
        <f t="shared" si="181"/>
        <v>ETF</v>
      </c>
      <c r="AA927" s="96" t="s">
        <v>1823</v>
      </c>
      <c r="AB927" s="96" t="s">
        <v>2858</v>
      </c>
      <c r="AC927" s="214" t="s">
        <v>155</v>
      </c>
      <c r="AD927" s="214" t="s">
        <v>2858</v>
      </c>
      <c r="AE927" s="96" t="s">
        <v>2858</v>
      </c>
      <c r="AF927" s="246" t="s">
        <v>5393</v>
      </c>
      <c r="AG927" s="96" t="s">
        <v>2864</v>
      </c>
      <c r="AI927" s="96" t="s">
        <v>155</v>
      </c>
      <c r="AJ927" s="96" t="s">
        <v>155</v>
      </c>
      <c r="AK927" s="96" t="s">
        <v>155</v>
      </c>
      <c r="AL927" s="96" t="s">
        <v>2858</v>
      </c>
      <c r="AM927" s="96" t="str">
        <f t="shared" si="183"/>
        <v>Actions étrangères</v>
      </c>
      <c r="AO927" s="96" t="s">
        <v>2858</v>
      </c>
      <c r="AP927" s="96" t="s">
        <v>544</v>
      </c>
      <c r="BB927" s="101">
        <v>1</v>
      </c>
      <c r="BN927" s="101">
        <v>1</v>
      </c>
      <c r="BT927" s="101"/>
      <c r="BU927" s="101"/>
      <c r="BX927" s="121"/>
      <c r="BY927" s="96" t="s">
        <v>1912</v>
      </c>
      <c r="BZ927" s="101" t="str">
        <f t="shared" si="185"/>
        <v/>
      </c>
      <c r="CA927" s="101" t="s">
        <v>4050</v>
      </c>
      <c r="CB927" s="101" t="s">
        <v>4864</v>
      </c>
      <c r="CC927" s="101" t="s">
        <v>3947</v>
      </c>
      <c r="CD927" s="42" t="s">
        <v>1633</v>
      </c>
      <c r="CE927" s="42" t="s">
        <v>4374</v>
      </c>
      <c r="CF927" s="42" t="str">
        <f>IFERROR(VLOOKUP(Funds[[#This Row],[Code ISIN]],[1]GLOBAL!$C$1:$L$27,10,FALSE)," ")</f>
        <v xml:space="preserve"> </v>
      </c>
      <c r="CG927" s="42" t="s">
        <v>4374</v>
      </c>
      <c r="CH927" s="42" t="s">
        <v>4374</v>
      </c>
      <c r="CI927" s="42" t="s">
        <v>4374</v>
      </c>
      <c r="CJ927" s="123"/>
      <c r="CK927" s="96" t="s">
        <v>4865</v>
      </c>
      <c r="CL927" s="246" t="str">
        <f>VLOOKUP(Funds[[#This Row],[Code ISIN]],'Sheet1 - Table (1)'!$A$10:$AF$110017,MATCH("Funds Liquidity",'Sheet1 - Table (1)'!$10:$10,0),FALSE)</f>
        <v>Jour</v>
      </c>
      <c r="CN927" s="246" t="s">
        <v>155</v>
      </c>
    </row>
    <row r="928" spans="1:93">
      <c r="A928" s="96" t="s">
        <v>3017</v>
      </c>
      <c r="B928" s="305">
        <f>IF(ISERROR(VALUE(VLOOKUP($A928,'Sheet1 - Table (1)'!$A$8:$AG$1186,COLUMN(B$7),FALSE))),VLOOKUP(A928,TK_MANQUANTS,2,FALSE),IF(VALUE(VLOOKUP($A928,'Sheet1 - Table (1)'!$A$8:$AG$1186,COLUMN(B$7),FALSE))=0,VLOOKUP(A928,TK_MANQUANTS,2,FALSE),VALUE(VLOOKUP($A928,'Sheet1 - Table (1)'!$A$8:$AG$1186,COLUMN(B$7),FALSE))))</f>
        <v>23153304</v>
      </c>
      <c r="C928" s="80" t="str">
        <f>VLOOKUP($A928,'Sheet1 - Table (1)'!$A$8:$AG$1186,COLUMN(C$7),FALSE)</f>
        <v>CSIF (Lux) Equity US Blue QB EUR</v>
      </c>
      <c r="D928" s="82">
        <f>VLOOKUP($A928,'Sheet1 - Table (1)'!$A$8:$AG$1186,COLUMN(D$7),FALSE)</f>
        <v>43465</v>
      </c>
      <c r="E928" s="124">
        <f>VLOOKUP($A928,'Sheet1 - Table (1)'!$A$8:$AG$1186,COLUMN(E$7),FALSE)</f>
        <v>0.15</v>
      </c>
      <c r="F928" s="80" t="b">
        <f>VLOOKUP($A928,'Sheet1 - Table (1)'!$A$8:$AG$1186,COLUMN(F$7),FALSE)</f>
        <v>1</v>
      </c>
      <c r="G928" s="80" t="str">
        <f>VLOOKUP($A928,'Sheet1 - Table (1)'!$A$8:$AG$1186,COLUMN(G$7),FALSE)</f>
        <v>Luxembourg</v>
      </c>
      <c r="H928" s="80" t="str">
        <f>VLOOKUP($A928,'Sheet1 - Table (1)'!$A$8:$AG$1186,COLUMN(H$7),FALSE)</f>
        <v>EUR</v>
      </c>
      <c r="I928" s="80" t="str">
        <f>VLOOKUP($A928,'Sheet1 - Table (1)'!$A$8:$AG$1186,COLUMN(I$7),FALSE)</f>
        <v>Fonds de placement</v>
      </c>
      <c r="J928" s="80" t="str">
        <f>VLOOKUP($A928,'Sheet1 - Table (1)'!$A$8:$AG$1186,COLUMN(J$7),FALSE)</f>
        <v>Actions</v>
      </c>
      <c r="K928" s="82">
        <f>VLOOKUP($A928,'Sheet1 - Table (1)'!$A$8:$AG$1186,COLUMN(K$7),FALSE)</f>
        <v>0</v>
      </c>
      <c r="L928" s="80">
        <f>VLOOKUP($A928,'Sheet1 - Table (1)'!$A$8:$AG$1186,COLUMN(L$7),FALSE)</f>
        <v>0</v>
      </c>
      <c r="M928" s="80" t="str">
        <f>VLOOKUP($A928,'Sheet1 - Table (1)'!$A$8:$AG$1186,COLUMN(M$7),FALSE)</f>
        <v>Retained</v>
      </c>
      <c r="N928" s="80">
        <f>VLOOKUP($A928,'Sheet1 - Table (1)'!$A$8:$AG$1186,COLUMN(N$7),FALSE)</f>
        <v>0</v>
      </c>
      <c r="O928" s="80" t="b">
        <f>VLOOKUP($A928,'Sheet1 - Table (1)'!$A$8:$AG$1186,COLUMN(O$7),FALSE)</f>
        <v>1</v>
      </c>
      <c r="P928" s="80" t="b">
        <f>VLOOKUP($A928,'Sheet1 - Table (1)'!$A$8:$AG$1186,COLUMN(P$7),FALSE)</f>
        <v>1</v>
      </c>
      <c r="Q928" s="80" t="b">
        <f>VLOOKUP($A928,'Sheet1 - Table (1)'!$A$8:$AG$1186,COLUMN(Q$7),FALSE)</f>
        <v>1</v>
      </c>
      <c r="R928" s="80" t="b">
        <f>VLOOKUP($A928,'Sheet1 - Table (1)'!$A$8:$AG$1186,COLUMN(R$7),FALSE)</f>
        <v>1</v>
      </c>
      <c r="S928" s="80" t="b">
        <f>VLOOKUP($A928,'Sheet1 - Table (1)'!$A$8:$AG$1186,COLUMN(S$7),FALSE)</f>
        <v>1</v>
      </c>
      <c r="T928" s="80" t="b">
        <f>VLOOKUP($A928,'Sheet1 - Table (1)'!$A$8:$AG$1186,COLUMN(T$7),FALSE)</f>
        <v>1</v>
      </c>
      <c r="U928" s="80" t="str">
        <f t="shared" si="177"/>
        <v>FR-IT-NE-SP-GE-UK</v>
      </c>
      <c r="V928" s="80" t="str">
        <f>VLOOKUP($A928,'Sheet1 - Table (1)'!$A$8:$AG$1186,COLUMN(V$7)+3,FALSE)</f>
        <v>LU - SICAV - Parte 1</v>
      </c>
      <c r="W928" s="80" t="str">
        <f>VLOOKUP(A928,'Sheet1 - Table (1)'!$A$8:$AF$10075,MATCH($W$8,'Sheet1 - Table (1)'!$10:$10,0),FALSE)</f>
        <v>Détermination des Prix Quotidien</v>
      </c>
      <c r="X928" s="80" t="str">
        <f>VLOOKUP(A928,'Sheet1 - Table (1)'!$A$8:$AAB$10075,MATCH($X$8,'Sheet1 - Table (1)'!$10:$10,0),FALSE)</f>
        <v>Optimized</v>
      </c>
      <c r="Y928" s="96" t="str">
        <f t="shared" si="181"/>
        <v>Fonds de placement</v>
      </c>
      <c r="AA928" s="96" t="s">
        <v>1823</v>
      </c>
      <c r="AB928" s="96" t="s">
        <v>2858</v>
      </c>
      <c r="AC928" s="214" t="s">
        <v>155</v>
      </c>
      <c r="AD928" s="214" t="s">
        <v>2858</v>
      </c>
      <c r="AE928" s="96" t="s">
        <v>2858</v>
      </c>
      <c r="AF928" s="246" t="s">
        <v>5393</v>
      </c>
      <c r="AG928" s="96" t="s">
        <v>2864</v>
      </c>
      <c r="AI928" s="96" t="s">
        <v>155</v>
      </c>
      <c r="AJ928" s="96" t="s">
        <v>155</v>
      </c>
      <c r="AK928" s="96" t="s">
        <v>155</v>
      </c>
      <c r="AL928" s="96" t="s">
        <v>2858</v>
      </c>
      <c r="AM928" s="96" t="str">
        <f t="shared" si="183"/>
        <v>Actions étrangères</v>
      </c>
      <c r="AO928" s="96" t="s">
        <v>2858</v>
      </c>
      <c r="AP928" s="96" t="s">
        <v>544</v>
      </c>
      <c r="BB928" s="101">
        <v>1</v>
      </c>
      <c r="BN928" s="101">
        <v>1</v>
      </c>
      <c r="BT928" s="101">
        <v>2.9999999999999997E-4</v>
      </c>
      <c r="BU928" s="101">
        <v>2.9999999999999997E-4</v>
      </c>
      <c r="BX928" s="121"/>
      <c r="BY928" s="96" t="s">
        <v>1912</v>
      </c>
      <c r="BZ928" s="101" t="str">
        <f t="shared" si="185"/>
        <v/>
      </c>
      <c r="CA928" s="101" t="s">
        <v>70</v>
      </c>
      <c r="CB928" s="101"/>
      <c r="CC928" s="101" t="s">
        <v>70</v>
      </c>
      <c r="CD928" s="42" t="s">
        <v>4374</v>
      </c>
      <c r="CE928" s="42" t="s">
        <v>4374</v>
      </c>
      <c r="CF928" s="42" t="str">
        <f>IFERROR(VLOOKUP(Funds[[#This Row],[Code ISIN]],[1]GLOBAL!$C$1:$L$27,10,FALSE)," ")</f>
        <v xml:space="preserve"> </v>
      </c>
      <c r="CG928" s="42" t="s">
        <v>4374</v>
      </c>
      <c r="CH928" s="42" t="s">
        <v>4374</v>
      </c>
      <c r="CI928" s="42" t="s">
        <v>4374</v>
      </c>
      <c r="CJ928" s="123">
        <v>42978</v>
      </c>
      <c r="CK928" s="96" t="s">
        <v>4374</v>
      </c>
      <c r="CL928" s="246" t="str">
        <f>VLOOKUP(Funds[[#This Row],[Code ISIN]],'Sheet1 - Table (1)'!$A$10:$AF$110017,MATCH("Funds Liquidity",'Sheet1 - Table (1)'!$10:$10,0),FALSE)</f>
        <v>Jour</v>
      </c>
    </row>
    <row r="929" spans="1:94">
      <c r="A929" s="96" t="s">
        <v>2114</v>
      </c>
      <c r="B929" s="305">
        <f>IF(ISERROR(VALUE(VLOOKUP($A929,'Sheet1 - Table (1)'!$A$8:$AG$1186,COLUMN(B$7),FALSE))),VLOOKUP(A929,TK_MANQUANTS,2,FALSE),IF(VALUE(VLOOKUP($A929,'Sheet1 - Table (1)'!$A$8:$AG$1186,COLUMN(B$7),FALSE))=0,VLOOKUP(A929,TK_MANQUANTS,2,FALSE),VALUE(VLOOKUP($A929,'Sheet1 - Table (1)'!$A$8:$AG$1186,COLUMN(B$7),FALSE))))</f>
        <v>38092367</v>
      </c>
      <c r="C929" s="80" t="str">
        <f>VLOOKUP($A929,'Sheet1 - Table (1)'!$A$8:$AG$1186,COLUMN(C$7),FALSE)</f>
        <v>CSIF (CH) Equity US Blue QBH</v>
      </c>
      <c r="D929" s="82">
        <f>VLOOKUP($A929,'Sheet1 - Table (1)'!$A$8:$AG$1186,COLUMN(D$7),FALSE)</f>
        <v>43890</v>
      </c>
      <c r="E929" s="124">
        <f>VLOOKUP($A929,'Sheet1 - Table (1)'!$A$8:$AG$1186,COLUMN(E$7),FALSE)</f>
        <v>0.18310000000000001</v>
      </c>
      <c r="F929" s="80">
        <f>VLOOKUP($A929,'Sheet1 - Table (1)'!$A$8:$AG$1186,COLUMN(F$7),FALSE)</f>
        <v>0</v>
      </c>
      <c r="G929" s="80" t="str">
        <f>VLOOKUP($A929,'Sheet1 - Table (1)'!$A$8:$AG$1186,COLUMN(G$7),FALSE)</f>
        <v>Switzerland</v>
      </c>
      <c r="H929" s="80" t="str">
        <f>VLOOKUP($A929,'Sheet1 - Table (1)'!$A$8:$AG$1186,COLUMN(H$7),FALSE)</f>
        <v>CHF</v>
      </c>
      <c r="I929" s="80" t="str">
        <f>VLOOKUP($A929,'Sheet1 - Table (1)'!$A$8:$AG$1186,COLUMN(I$7),FALSE)</f>
        <v>Fonds de placement</v>
      </c>
      <c r="J929" s="80" t="str">
        <f>VLOOKUP($A929,'Sheet1 - Table (1)'!$A$8:$AG$1186,COLUMN(J$7),FALSE)</f>
        <v>Actions</v>
      </c>
      <c r="K929" s="82">
        <f>VLOOKUP($A929,'Sheet1 - Table (1)'!$A$8:$AG$1186,COLUMN(K$7),FALSE)</f>
        <v>44255</v>
      </c>
      <c r="L929" s="80">
        <f>VLOOKUP($A929,'Sheet1 - Table (1)'!$A$8:$AG$1186,COLUMN(L$7),FALSE)</f>
        <v>1329.7011832999999</v>
      </c>
      <c r="M929" s="80" t="str">
        <f>VLOOKUP($A929,'Sheet1 - Table (1)'!$A$8:$AG$1186,COLUMN(M$7),FALSE)</f>
        <v>Retained</v>
      </c>
      <c r="N929" s="80">
        <f>VLOOKUP($A929,'Sheet1 - Table (1)'!$A$8:$AG$1186,COLUMN(N$7),FALSE)</f>
        <v>0</v>
      </c>
      <c r="O929" s="80">
        <f>VLOOKUP($A929,'Sheet1 - Table (1)'!$A$8:$AG$1186,COLUMN(O$7),FALSE)</f>
        <v>0</v>
      </c>
      <c r="P929" s="80">
        <f>VLOOKUP($A929,'Sheet1 - Table (1)'!$A$8:$AG$1186,COLUMN(P$7),FALSE)</f>
        <v>0</v>
      </c>
      <c r="Q929" s="80">
        <f>VLOOKUP($A929,'Sheet1 - Table (1)'!$A$8:$AG$1186,COLUMN(Q$7),FALSE)</f>
        <v>0</v>
      </c>
      <c r="R929" s="80">
        <f>VLOOKUP($A929,'Sheet1 - Table (1)'!$A$8:$AG$1186,COLUMN(R$7),FALSE)</f>
        <v>0</v>
      </c>
      <c r="S929" s="80">
        <f>VLOOKUP($A929,'Sheet1 - Table (1)'!$A$8:$AG$1186,COLUMN(S$7),FALSE)</f>
        <v>0</v>
      </c>
      <c r="T929" s="80" t="b">
        <f>VLOOKUP($A929,'Sheet1 - Table (1)'!$A$8:$AG$1186,COLUMN(T$7),FALSE)</f>
        <v>1</v>
      </c>
      <c r="U929" s="80" t="str">
        <f t="shared" si="177"/>
        <v>UK</v>
      </c>
      <c r="V929" s="80" t="str">
        <f>VLOOKUP($A929,'Sheet1 - Table (1)'!$A$8:$AG$1186,COLUMN(V$7)+3,FALSE)</f>
        <v>CH - Uebrige Fds tradit. Anl.</v>
      </c>
      <c r="W929" s="80" t="str">
        <f>VLOOKUP(A929,'Sheet1 - Table (1)'!$A$8:$AF$10075,MATCH($W$8,'Sheet1 - Table (1)'!$10:$10,0),FALSE)</f>
        <v>Détermination des Prix Quotidien</v>
      </c>
      <c r="X929" s="80" t="str">
        <f>VLOOKUP(A929,'Sheet1 - Table (1)'!$A$8:$AAB$10075,MATCH($X$8,'Sheet1 - Table (1)'!$10:$10,0),FALSE)</f>
        <v>Full</v>
      </c>
      <c r="Y929" s="96" t="str">
        <f t="shared" si="181"/>
        <v>Fonds de placement</v>
      </c>
      <c r="AA929" s="96" t="s">
        <v>1823</v>
      </c>
      <c r="AB929" s="96" t="s">
        <v>2858</v>
      </c>
      <c r="AC929" s="214" t="s">
        <v>155</v>
      </c>
      <c r="AD929" s="214" t="s">
        <v>2858</v>
      </c>
      <c r="AE929" s="96" t="s">
        <v>2858</v>
      </c>
      <c r="AF929" s="246" t="s">
        <v>5393</v>
      </c>
      <c r="AI929" s="96" t="s">
        <v>155</v>
      </c>
      <c r="AJ929" s="96" t="s">
        <v>155</v>
      </c>
      <c r="AK929" s="96" t="s">
        <v>155</v>
      </c>
      <c r="AL929" s="96" t="s">
        <v>2858</v>
      </c>
      <c r="AM929" s="96" t="str">
        <f t="shared" si="183"/>
        <v>Actions étrangères hedged</v>
      </c>
      <c r="AO929" s="96" t="s">
        <v>2858</v>
      </c>
      <c r="AP929" s="96" t="s">
        <v>544</v>
      </c>
      <c r="AX929" s="101">
        <v>1</v>
      </c>
      <c r="BN929" s="101">
        <v>1</v>
      </c>
      <c r="BT929" s="101">
        <v>2.9999999999999997E-4</v>
      </c>
      <c r="BU929" s="101">
        <v>2.9999999999999997E-4</v>
      </c>
      <c r="BX929" s="134" t="s">
        <v>1857</v>
      </c>
      <c r="BY929" s="96" t="s">
        <v>2115</v>
      </c>
      <c r="BZ929" s="101" t="str">
        <f t="shared" si="185"/>
        <v/>
      </c>
      <c r="CA929" s="101" t="s">
        <v>4050</v>
      </c>
      <c r="CB929" s="122" t="s">
        <v>4351</v>
      </c>
      <c r="CC929" s="101" t="s">
        <v>3974</v>
      </c>
      <c r="CD929" s="42" t="s">
        <v>4374</v>
      </c>
      <c r="CE929" s="42" t="s">
        <v>4374</v>
      </c>
      <c r="CF929" s="42" t="str">
        <f>IFERROR(VLOOKUP(Funds[[#This Row],[Code ISIN]],[1]GLOBAL!$C$1:$L$27,10,FALSE)," ")</f>
        <v xml:space="preserve"> </v>
      </c>
      <c r="CG929" s="42" t="s">
        <v>4374</v>
      </c>
      <c r="CH929" s="42" t="s">
        <v>4374</v>
      </c>
      <c r="CI929" s="42" t="s">
        <v>1633</v>
      </c>
      <c r="CJ929" s="123"/>
      <c r="CK929" s="96" t="s">
        <v>4374</v>
      </c>
      <c r="CL929" s="246" t="str">
        <f>VLOOKUP(Funds[[#This Row],[Code ISIN]],'Sheet1 - Table (1)'!$A$10:$AF$110017,MATCH("Funds Liquidity",'Sheet1 - Table (1)'!$10:$10,0),FALSE)</f>
        <v>Jour</v>
      </c>
    </row>
    <row r="930" spans="1:94">
      <c r="A930" s="96" t="s">
        <v>2104</v>
      </c>
      <c r="B930" s="305">
        <f>IF(ISERROR(VALUE(VLOOKUP($A930,'Sheet1 - Table (1)'!$A$8:$AG$1186,COLUMN(B$7),FALSE))),VLOOKUP(A930,TK_MANQUANTS,2,FALSE),IF(VALUE(VLOOKUP($A930,'Sheet1 - Table (1)'!$A$8:$AG$1186,COLUMN(B$7),FALSE))=0,VLOOKUP(A930,TK_MANQUANTS,2,FALSE),VALUE(VLOOKUP($A930,'Sheet1 - Table (1)'!$A$8:$AG$1186,COLUMN(B$7),FALSE))))</f>
        <v>28650475</v>
      </c>
      <c r="C930" s="80" t="str">
        <f>VLOOKUP($A930,'Sheet1 - Table (1)'!$A$8:$AG$1186,COLUMN(C$7),FALSE)</f>
        <v>CSIF (CH) Equity EMU QBH</v>
      </c>
      <c r="D930" s="82">
        <f>VLOOKUP($A930,'Sheet1 - Table (1)'!$A$8:$AG$1186,COLUMN(D$7),FALSE)</f>
        <v>43890</v>
      </c>
      <c r="E930" s="124">
        <f>VLOOKUP($A930,'Sheet1 - Table (1)'!$A$8:$AG$1186,COLUMN(E$7),FALSE)</f>
        <v>0.18759999999999999</v>
      </c>
      <c r="F930" s="80">
        <f>VLOOKUP($A930,'Sheet1 - Table (1)'!$A$8:$AG$1186,COLUMN(F$7),FALSE)</f>
        <v>0</v>
      </c>
      <c r="G930" s="80" t="str">
        <f>VLOOKUP($A930,'Sheet1 - Table (1)'!$A$8:$AG$1186,COLUMN(G$7),FALSE)</f>
        <v>Switzerland</v>
      </c>
      <c r="H930" s="80" t="str">
        <f>VLOOKUP($A930,'Sheet1 - Table (1)'!$A$8:$AG$1186,COLUMN(H$7),FALSE)</f>
        <v>CHF</v>
      </c>
      <c r="I930" s="80" t="str">
        <f>VLOOKUP($A930,'Sheet1 - Table (1)'!$A$8:$AG$1186,COLUMN(I$7),FALSE)</f>
        <v>Fonds de placement</v>
      </c>
      <c r="J930" s="80" t="str">
        <f>VLOOKUP($A930,'Sheet1 - Table (1)'!$A$8:$AG$1186,COLUMN(J$7),FALSE)</f>
        <v>Actions</v>
      </c>
      <c r="K930" s="82">
        <f>VLOOKUP($A930,'Sheet1 - Table (1)'!$A$8:$AG$1186,COLUMN(K$7),FALSE)</f>
        <v>44255</v>
      </c>
      <c r="L930" s="80">
        <f>VLOOKUP($A930,'Sheet1 - Table (1)'!$A$8:$AG$1186,COLUMN(L$7),FALSE)</f>
        <v>736.00217850000001</v>
      </c>
      <c r="M930" s="80" t="str">
        <f>VLOOKUP($A930,'Sheet1 - Table (1)'!$A$8:$AG$1186,COLUMN(M$7),FALSE)</f>
        <v>Retained</v>
      </c>
      <c r="N930" s="80">
        <f>VLOOKUP($A930,'Sheet1 - Table (1)'!$A$8:$AG$1186,COLUMN(N$7),FALSE)</f>
        <v>0</v>
      </c>
      <c r="O930" s="80">
        <f>VLOOKUP($A930,'Sheet1 - Table (1)'!$A$8:$AG$1186,COLUMN(O$7),FALSE)</f>
        <v>0</v>
      </c>
      <c r="P930" s="80">
        <f>VLOOKUP($A930,'Sheet1 - Table (1)'!$A$8:$AG$1186,COLUMN(P$7),FALSE)</f>
        <v>0</v>
      </c>
      <c r="Q930" s="80">
        <f>VLOOKUP($A930,'Sheet1 - Table (1)'!$A$8:$AG$1186,COLUMN(Q$7),FALSE)</f>
        <v>0</v>
      </c>
      <c r="R930" s="80">
        <f>VLOOKUP($A930,'Sheet1 - Table (1)'!$A$8:$AG$1186,COLUMN(R$7),FALSE)</f>
        <v>0</v>
      </c>
      <c r="S930" s="80">
        <f>VLOOKUP($A930,'Sheet1 - Table (1)'!$A$8:$AG$1186,COLUMN(S$7),FALSE)</f>
        <v>0</v>
      </c>
      <c r="T930" s="80">
        <f>VLOOKUP($A930,'Sheet1 - Table (1)'!$A$8:$AG$1186,COLUMN(T$7),FALSE)</f>
        <v>0</v>
      </c>
      <c r="U930" s="80" t="str">
        <f t="shared" si="177"/>
        <v/>
      </c>
      <c r="V930" s="80" t="str">
        <f>VLOOKUP($A930,'Sheet1 - Table (1)'!$A$8:$AG$1186,COLUMN(V$7)+3,FALSE)</f>
        <v>CH - Uebrige Fds tradit. Anl.</v>
      </c>
      <c r="W930" s="80" t="str">
        <f>VLOOKUP(A930,'Sheet1 - Table (1)'!$A$8:$AF$10075,MATCH($W$8,'Sheet1 - Table (1)'!$10:$10,0),FALSE)</f>
        <v>Détermination des Prix Quotidien</v>
      </c>
      <c r="X930" s="80" t="str">
        <f>VLOOKUP(A930,'Sheet1 - Table (1)'!$A$8:$AAB$10075,MATCH($X$8,'Sheet1 - Table (1)'!$10:$10,0),FALSE)</f>
        <v>Optimized</v>
      </c>
      <c r="Y930" s="96" t="str">
        <f t="shared" si="181"/>
        <v>Fonds de placement</v>
      </c>
      <c r="AA930" s="96" t="s">
        <v>1823</v>
      </c>
      <c r="AB930" s="96" t="s">
        <v>2858</v>
      </c>
      <c r="AC930" s="214" t="s">
        <v>155</v>
      </c>
      <c r="AD930" s="214" t="s">
        <v>2858</v>
      </c>
      <c r="AE930" s="96" t="s">
        <v>2553</v>
      </c>
      <c r="AF930" s="246" t="s">
        <v>2858</v>
      </c>
      <c r="AI930" s="96" t="s">
        <v>155</v>
      </c>
      <c r="AJ930" s="96" t="s">
        <v>155</v>
      </c>
      <c r="AK930" s="96" t="s">
        <v>155</v>
      </c>
      <c r="AL930" s="96" t="s">
        <v>2858</v>
      </c>
      <c r="AM930" s="96" t="str">
        <f t="shared" si="183"/>
        <v>Actions étrangères hedged</v>
      </c>
      <c r="AO930" s="96" t="s">
        <v>2858</v>
      </c>
      <c r="AP930" s="96" t="s">
        <v>834</v>
      </c>
      <c r="AX930" s="101">
        <v>1</v>
      </c>
      <c r="BK930" s="101">
        <v>1</v>
      </c>
      <c r="BT930" s="101">
        <v>1.9E-3</v>
      </c>
      <c r="BU930" s="101">
        <v>2.9999999999999997E-4</v>
      </c>
      <c r="BX930" s="134" t="s">
        <v>1857</v>
      </c>
      <c r="BY930" s="96" t="s">
        <v>2112</v>
      </c>
      <c r="BZ930" s="101" t="str">
        <f t="shared" si="185"/>
        <v/>
      </c>
      <c r="CA930" s="101" t="s">
        <v>4050</v>
      </c>
      <c r="CB930" s="122" t="s">
        <v>4350</v>
      </c>
      <c r="CC930" s="101" t="s">
        <v>4000</v>
      </c>
      <c r="CD930" s="42" t="s">
        <v>4374</v>
      </c>
      <c r="CE930" s="42" t="s">
        <v>4374</v>
      </c>
      <c r="CF930" s="42" t="str">
        <f>IFERROR(VLOOKUP(Funds[[#This Row],[Code ISIN]],[1]GLOBAL!$C$1:$L$27,10,FALSE)," ")</f>
        <v xml:space="preserve"> </v>
      </c>
      <c r="CG930" s="42" t="s">
        <v>4374</v>
      </c>
      <c r="CH930" s="42" t="s">
        <v>1633</v>
      </c>
      <c r="CI930" s="42" t="s">
        <v>1633</v>
      </c>
      <c r="CJ930" s="123"/>
      <c r="CK930" s="96" t="s">
        <v>4374</v>
      </c>
      <c r="CL930" s="246" t="str">
        <f>VLOOKUP(Funds[[#This Row],[Code ISIN]],'Sheet1 - Table (1)'!$A$10:$AF$110017,MATCH("Funds Liquidity",'Sheet1 - Table (1)'!$10:$10,0),FALSE)</f>
        <v>Jour</v>
      </c>
    </row>
    <row r="931" spans="1:94">
      <c r="A931" s="96" t="s">
        <v>2809</v>
      </c>
      <c r="B931" s="305">
        <f>IF(ISERROR(VALUE(VLOOKUP($A931,'Sheet1 - Table (1)'!$A$8:$AG$1186,COLUMN(B$7),FALSE))),VLOOKUP(A931,TK_MANQUANTS,2,FALSE),IF(VALUE(VLOOKUP($A931,'Sheet1 - Table (1)'!$A$8:$AG$1186,COLUMN(B$7),FALSE))=0,VLOOKUP(A931,TK_MANQUANTS,2,FALSE),VALUE(VLOOKUP($A931,'Sheet1 - Table (1)'!$A$8:$AG$1186,COLUMN(B$7),FALSE))))</f>
        <v>22293255</v>
      </c>
      <c r="C931" s="80" t="str">
        <f>VLOOKUP($A931,'Sheet1 - Table (1)'!$A$8:$AG$1186,COLUMN(C$7),FALSE)</f>
        <v>iShares MSCI EMU Mid Cap UCITS ETF EUR (Acc)</v>
      </c>
      <c r="D931" s="82">
        <f>VLOOKUP($A931,'Sheet1 - Table (1)'!$A$8:$AG$1186,COLUMN(D$7),FALSE)</f>
        <v>43878</v>
      </c>
      <c r="E931" s="124">
        <f>VLOOKUP($A931,'Sheet1 - Table (1)'!$A$8:$AG$1186,COLUMN(E$7),FALSE)</f>
        <v>0.49</v>
      </c>
      <c r="F931" s="80" t="b">
        <f>VLOOKUP($A931,'Sheet1 - Table (1)'!$A$8:$AG$1186,COLUMN(F$7),FALSE)</f>
        <v>1</v>
      </c>
      <c r="G931" s="80" t="str">
        <f>VLOOKUP($A931,'Sheet1 - Table (1)'!$A$8:$AG$1186,COLUMN(G$7),FALSE)</f>
        <v>Ireland</v>
      </c>
      <c r="H931" s="80" t="str">
        <f>VLOOKUP($A931,'Sheet1 - Table (1)'!$A$8:$AG$1186,COLUMN(H$7),FALSE)</f>
        <v>EUR</v>
      </c>
      <c r="I931" s="80" t="str">
        <f>VLOOKUP($A931,'Sheet1 - Table (1)'!$A$8:$AG$1186,COLUMN(I$7),FALSE)</f>
        <v>Exchange Traded Funds</v>
      </c>
      <c r="J931" s="80" t="str">
        <f>VLOOKUP($A931,'Sheet1 - Table (1)'!$A$8:$AG$1186,COLUMN(J$7),FALSE)</f>
        <v>Actions</v>
      </c>
      <c r="K931" s="82">
        <f>VLOOKUP($A931,'Sheet1 - Table (1)'!$A$8:$AG$1186,COLUMN(K$7),FALSE)</f>
        <v>44255</v>
      </c>
      <c r="L931" s="80">
        <f>VLOOKUP($A931,'Sheet1 - Table (1)'!$A$8:$AG$1186,COLUMN(L$7),FALSE)</f>
        <v>207.54960589999999</v>
      </c>
      <c r="M931" s="80" t="str">
        <f>VLOOKUP($A931,'Sheet1 - Table (1)'!$A$8:$AG$1186,COLUMN(M$7),FALSE)</f>
        <v>Retained</v>
      </c>
      <c r="N931" s="80">
        <f>VLOOKUP($A931,'Sheet1 - Table (1)'!$A$8:$AG$1186,COLUMN(N$7),FALSE)</f>
        <v>0</v>
      </c>
      <c r="O931" s="80" t="b">
        <f>VLOOKUP($A931,'Sheet1 - Table (1)'!$A$8:$AG$1186,COLUMN(O$7),FALSE)</f>
        <v>1</v>
      </c>
      <c r="P931" s="80" t="b">
        <f>VLOOKUP($A931,'Sheet1 - Table (1)'!$A$8:$AG$1186,COLUMN(P$7),FALSE)</f>
        <v>1</v>
      </c>
      <c r="Q931" s="80" t="b">
        <f>VLOOKUP($A931,'Sheet1 - Table (1)'!$A$8:$AG$1186,COLUMN(Q$7),FALSE)</f>
        <v>1</v>
      </c>
      <c r="R931" s="80" t="b">
        <f>VLOOKUP($A931,'Sheet1 - Table (1)'!$A$8:$AG$1186,COLUMN(R$7),FALSE)</f>
        <v>1</v>
      </c>
      <c r="S931" s="80" t="b">
        <f>VLOOKUP($A931,'Sheet1 - Table (1)'!$A$8:$AG$1186,COLUMN(S$7),FALSE)</f>
        <v>1</v>
      </c>
      <c r="T931" s="80" t="b">
        <f>VLOOKUP($A931,'Sheet1 - Table (1)'!$A$8:$AG$1186,COLUMN(T$7),FALSE)</f>
        <v>1</v>
      </c>
      <c r="U931" s="80" t="str">
        <f t="shared" si="177"/>
        <v>FR-IT-NE-SP-GE-UK</v>
      </c>
      <c r="V931" s="80" t="str">
        <f>VLOOKUP($A931,'Sheet1 - Table (1)'!$A$8:$AG$1186,COLUMN(V$7)+3,FALSE)</f>
        <v>ICVC</v>
      </c>
      <c r="W931" s="80" t="str">
        <f>VLOOKUP(A931,'Sheet1 - Table (1)'!$A$8:$AF$10075,MATCH($W$8,'Sheet1 - Table (1)'!$10:$10,0),FALSE)</f>
        <v>Détermination des Prix Quotidien</v>
      </c>
      <c r="X931" s="80" t="str">
        <f>VLOOKUP(A931,'Sheet1 - Table (1)'!$A$8:$AAB$10075,MATCH($X$8,'Sheet1 - Table (1)'!$10:$10,0),FALSE)</f>
        <v>Full</v>
      </c>
      <c r="Y931" s="96" t="str">
        <f t="shared" si="181"/>
        <v>ETF</v>
      </c>
      <c r="AA931" s="96" t="s">
        <v>1823</v>
      </c>
      <c r="AB931" s="96" t="s">
        <v>2858</v>
      </c>
      <c r="AC931" s="214" t="s">
        <v>155</v>
      </c>
      <c r="AD931" s="214" t="s">
        <v>2858</v>
      </c>
      <c r="AE931" s="96" t="s">
        <v>2553</v>
      </c>
      <c r="AF931" s="246" t="s">
        <v>2858</v>
      </c>
      <c r="AG931" s="96" t="s">
        <v>3043</v>
      </c>
      <c r="AI931" s="96" t="s">
        <v>155</v>
      </c>
      <c r="AJ931" s="96" t="s">
        <v>155</v>
      </c>
      <c r="AK931" s="96" t="s">
        <v>155</v>
      </c>
      <c r="AL931" s="96" t="s">
        <v>2858</v>
      </c>
      <c r="AM931" s="96" t="str">
        <f t="shared" si="183"/>
        <v>Actions étrangères</v>
      </c>
      <c r="AO931" s="96" t="s">
        <v>2858</v>
      </c>
      <c r="AP931" s="96" t="s">
        <v>834</v>
      </c>
      <c r="AY931" s="101">
        <v>1</v>
      </c>
      <c r="BK931" s="101">
        <v>1</v>
      </c>
      <c r="BT931" s="101"/>
      <c r="BU931" s="101"/>
      <c r="BX931" s="121"/>
      <c r="BY931" s="96" t="s">
        <v>2842</v>
      </c>
      <c r="BZ931" s="101" t="s">
        <v>2846</v>
      </c>
      <c r="CA931" s="101" t="s">
        <v>4050</v>
      </c>
      <c r="CB931" s="101" t="s">
        <v>4785</v>
      </c>
      <c r="CC931" s="101" t="s">
        <v>4786</v>
      </c>
      <c r="CD931" s="42" t="s">
        <v>4374</v>
      </c>
      <c r="CE931" s="42" t="s">
        <v>4374</v>
      </c>
      <c r="CF931" s="42" t="str">
        <f>IFERROR(VLOOKUP(Funds[[#This Row],[Code ISIN]],[1]GLOBAL!$C$1:$L$27,10,FALSE)," ")</f>
        <v xml:space="preserve"> </v>
      </c>
      <c r="CG931" s="42" t="s">
        <v>1633</v>
      </c>
      <c r="CH931" s="42" t="s">
        <v>4374</v>
      </c>
      <c r="CI931" s="42" t="s">
        <v>4374</v>
      </c>
      <c r="CJ931" s="123"/>
      <c r="CK931" s="96" t="s">
        <v>4374</v>
      </c>
      <c r="CL931" s="246" t="str">
        <f>VLOOKUP(Funds[[#This Row],[Code ISIN]],'Sheet1 - Table (1)'!$A$10:$AF$110017,MATCH("Funds Liquidity",'Sheet1 - Table (1)'!$10:$10,0),FALSE)</f>
        <v>Jour</v>
      </c>
      <c r="CN931" s="246" t="s">
        <v>155</v>
      </c>
      <c r="CO931" s="246" t="s">
        <v>3043</v>
      </c>
    </row>
    <row r="932" spans="1:94">
      <c r="A932" s="96" t="s">
        <v>4778</v>
      </c>
      <c r="B932" s="305">
        <f>IF(ISERROR(VALUE(VLOOKUP($A932,'Sheet1 - Table (1)'!$A$8:$AG$1186,COLUMN(B$7),FALSE))),VLOOKUP(A932,TK_MANQUANTS,2,FALSE),IF(VALUE(VLOOKUP($A932,'Sheet1 - Table (1)'!$A$8:$AG$1186,COLUMN(B$7),FALSE))=0,VLOOKUP(A932,TK_MANQUANTS,2,FALSE),VALUE(VLOOKUP($A932,'Sheet1 - Table (1)'!$A$8:$AG$1186,COLUMN(B$7),FALSE))))</f>
        <v>29142113</v>
      </c>
      <c r="C932" s="80" t="str">
        <f>VLOOKUP($A932,'Sheet1 - Table (1)'!$A$8:$AG$1186,COLUMN(C$7),FALSE)</f>
        <v>UBS ETF-Factor MSCI EMU Quality UCITS (EUR) Ad</v>
      </c>
      <c r="D932" s="82">
        <f>VLOOKUP($A932,'Sheet1 - Table (1)'!$A$8:$AG$1186,COLUMN(D$7),FALSE)</f>
        <v>43861</v>
      </c>
      <c r="E932" s="124">
        <f>VLOOKUP($A932,'Sheet1 - Table (1)'!$A$8:$AG$1186,COLUMN(E$7),FALSE)</f>
        <v>0.28000000000000003</v>
      </c>
      <c r="F932" s="80" t="b">
        <f>VLOOKUP($A932,'Sheet1 - Table (1)'!$A$8:$AG$1186,COLUMN(F$7),FALSE)</f>
        <v>1</v>
      </c>
      <c r="G932" s="80" t="str">
        <f>VLOOKUP($A932,'Sheet1 - Table (1)'!$A$8:$AG$1186,COLUMN(G$7),FALSE)</f>
        <v>Luxembourg</v>
      </c>
      <c r="H932" s="80" t="str">
        <f>VLOOKUP($A932,'Sheet1 - Table (1)'!$A$8:$AG$1186,COLUMN(H$7),FALSE)</f>
        <v>EUR</v>
      </c>
      <c r="I932" s="80" t="str">
        <f>VLOOKUP($A932,'Sheet1 - Table (1)'!$A$8:$AG$1186,COLUMN(I$7),FALSE)</f>
        <v>Exchange Traded Funds</v>
      </c>
      <c r="J932" s="80" t="str">
        <f>VLOOKUP($A932,'Sheet1 - Table (1)'!$A$8:$AG$1186,COLUMN(J$7),FALSE)</f>
        <v>Actions</v>
      </c>
      <c r="K932" s="82">
        <f>VLOOKUP($A932,'Sheet1 - Table (1)'!$A$8:$AG$1186,COLUMN(K$7),FALSE)</f>
        <v>44255</v>
      </c>
      <c r="L932" s="80">
        <f>VLOOKUP($A932,'Sheet1 - Table (1)'!$A$8:$AG$1186,COLUMN(L$7),FALSE)</f>
        <v>169.2613647</v>
      </c>
      <c r="M932" s="80" t="str">
        <f>VLOOKUP($A932,'Sheet1 - Table (1)'!$A$8:$AG$1186,COLUMN(M$7),FALSE)</f>
        <v>Paid</v>
      </c>
      <c r="N932" s="80">
        <f>VLOOKUP($A932,'Sheet1 - Table (1)'!$A$8:$AG$1186,COLUMN(N$7),FALSE)</f>
        <v>0</v>
      </c>
      <c r="O932" s="80" t="b">
        <f>VLOOKUP($A932,'Sheet1 - Table (1)'!$A$8:$AG$1186,COLUMN(O$7),FALSE)</f>
        <v>1</v>
      </c>
      <c r="P932" s="80" t="b">
        <f>VLOOKUP($A932,'Sheet1 - Table (1)'!$A$8:$AG$1186,COLUMN(P$7),FALSE)</f>
        <v>1</v>
      </c>
      <c r="Q932" s="80" t="b">
        <f>VLOOKUP($A932,'Sheet1 - Table (1)'!$A$8:$AG$1186,COLUMN(Q$7),FALSE)</f>
        <v>1</v>
      </c>
      <c r="R932" s="80" t="b">
        <f>VLOOKUP($A932,'Sheet1 - Table (1)'!$A$8:$AG$1186,COLUMN(R$7),FALSE)</f>
        <v>1</v>
      </c>
      <c r="S932" s="80" t="b">
        <f>VLOOKUP($A932,'Sheet1 - Table (1)'!$A$8:$AG$1186,COLUMN(S$7),FALSE)</f>
        <v>1</v>
      </c>
      <c r="T932" s="80" t="b">
        <f>VLOOKUP($A932,'Sheet1 - Table (1)'!$A$8:$AG$1186,COLUMN(T$7),FALSE)</f>
        <v>1</v>
      </c>
      <c r="U932" s="80" t="str">
        <f t="shared" si="177"/>
        <v>FR-IT-NE-SP-GE-UK</v>
      </c>
      <c r="V932" s="80" t="str">
        <f>VLOOKUP($A932,'Sheet1 - Table (1)'!$A$8:$AG$1186,COLUMN(V$7)+3,FALSE)</f>
        <v>LU - SICAV - Parte 1</v>
      </c>
      <c r="W932" s="80" t="str">
        <f>VLOOKUP(A932,'Sheet1 - Table (1)'!$A$8:$AF$10075,MATCH($W$8,'Sheet1 - Table (1)'!$10:$10,0),FALSE)</f>
        <v>Détermination des Prix Quotidien</v>
      </c>
      <c r="X932" s="80" t="str">
        <f>VLOOKUP(A932,'Sheet1 - Table (1)'!$A$8:$AAB$10075,MATCH($X$8,'Sheet1 - Table (1)'!$10:$10,0),FALSE)</f>
        <v>Full</v>
      </c>
      <c r="Y932" s="96" t="str">
        <f t="shared" si="181"/>
        <v>ETF</v>
      </c>
      <c r="AA932" s="96" t="s">
        <v>1823</v>
      </c>
      <c r="AB932" s="96" t="s">
        <v>2858</v>
      </c>
      <c r="AC932" s="214" t="s">
        <v>155</v>
      </c>
      <c r="AD932" s="214" t="s">
        <v>2858</v>
      </c>
      <c r="AE932" s="96" t="s">
        <v>2553</v>
      </c>
      <c r="AF932" s="246" t="s">
        <v>2858</v>
      </c>
      <c r="AG932" s="96" t="s">
        <v>2864</v>
      </c>
      <c r="AI932" s="96" t="s">
        <v>155</v>
      </c>
      <c r="AJ932" s="96" t="s">
        <v>155</v>
      </c>
      <c r="AK932" s="96" t="s">
        <v>155</v>
      </c>
      <c r="AL932" s="96" t="s">
        <v>2858</v>
      </c>
      <c r="AM932" s="96" t="str">
        <f t="shared" si="183"/>
        <v>Actions étrangères</v>
      </c>
      <c r="AO932" s="96" t="s">
        <v>2858</v>
      </c>
      <c r="AP932" s="96" t="s">
        <v>834</v>
      </c>
      <c r="AY932" s="101">
        <v>1</v>
      </c>
      <c r="BK932" s="101">
        <v>1</v>
      </c>
      <c r="BT932" s="101"/>
      <c r="BU932" s="101"/>
      <c r="BX932" s="121"/>
      <c r="BY932" s="96" t="s">
        <v>4787</v>
      </c>
      <c r="BZ932" s="101" t="s">
        <v>4788</v>
      </c>
      <c r="CA932" s="101" t="s">
        <v>4050</v>
      </c>
      <c r="CB932" s="101" t="s">
        <v>4789</v>
      </c>
      <c r="CC932" s="101" t="s">
        <v>4790</v>
      </c>
      <c r="CD932" s="42" t="s">
        <v>4374</v>
      </c>
      <c r="CE932" s="42" t="s">
        <v>4374</v>
      </c>
      <c r="CF932" s="42" t="str">
        <f>IFERROR(VLOOKUP(Funds[[#This Row],[Code ISIN]],[1]GLOBAL!$C$1:$L$27,10,FALSE)," ")</f>
        <v xml:space="preserve"> </v>
      </c>
      <c r="CG932" s="42" t="s">
        <v>4374</v>
      </c>
      <c r="CH932" s="42" t="s">
        <v>4374</v>
      </c>
      <c r="CI932" s="42" t="s">
        <v>4374</v>
      </c>
      <c r="CJ932" s="123"/>
      <c r="CK932" s="96" t="s">
        <v>4374</v>
      </c>
      <c r="CL932" s="246" t="str">
        <f>VLOOKUP(Funds[[#This Row],[Code ISIN]],'Sheet1 - Table (1)'!$A$10:$AF$110017,MATCH("Funds Liquidity",'Sheet1 - Table (1)'!$10:$10,0),FALSE)</f>
        <v>Jour</v>
      </c>
    </row>
    <row r="933" spans="1:94">
      <c r="A933" s="96" t="s">
        <v>4635</v>
      </c>
      <c r="B933" s="305">
        <f>IF(ISERROR(VALUE(VLOOKUP($A933,'Sheet1 - Table (1)'!$A$8:$AG$1186,COLUMN(B$7),FALSE))),VLOOKUP(A933,TK_MANQUANTS,2,FALSE),IF(VALUE(VLOOKUP($A933,'Sheet1 - Table (1)'!$A$8:$AG$1186,COLUMN(B$7),FALSE))=0,VLOOKUP(A933,TK_MANQUANTS,2,FALSE),VALUE(VLOOKUP($A933,'Sheet1 - Table (1)'!$A$8:$AG$1186,COLUMN(B$7),FALSE))))</f>
        <v>28270844</v>
      </c>
      <c r="C933" s="80" t="str">
        <f>VLOOKUP($A933,'Sheet1 - Table (1)'!$A$8:$AG$1186,COLUMN(C$7),FALSE)</f>
        <v>iShares MSCI EMU USD Hedged UCITS ETF (Acc)</v>
      </c>
      <c r="D933" s="82">
        <f>VLOOKUP($A933,'Sheet1 - Table (1)'!$A$8:$AG$1186,COLUMN(D$7),FALSE)</f>
        <v>43878</v>
      </c>
      <c r="E933" s="124">
        <f>VLOOKUP($A933,'Sheet1 - Table (1)'!$A$8:$AG$1186,COLUMN(E$7),FALSE)</f>
        <v>0.38</v>
      </c>
      <c r="F933" s="80" t="b">
        <f>VLOOKUP($A933,'Sheet1 - Table (1)'!$A$8:$AG$1186,COLUMN(F$7),FALSE)</f>
        <v>1</v>
      </c>
      <c r="G933" s="80" t="str">
        <f>VLOOKUP($A933,'Sheet1 - Table (1)'!$A$8:$AG$1186,COLUMN(G$7),FALSE)</f>
        <v>Ireland</v>
      </c>
      <c r="H933" s="80" t="str">
        <f>VLOOKUP($A933,'Sheet1 - Table (1)'!$A$8:$AG$1186,COLUMN(H$7),FALSE)</f>
        <v>USD</v>
      </c>
      <c r="I933" s="80" t="str">
        <f>VLOOKUP($A933,'Sheet1 - Table (1)'!$A$8:$AG$1186,COLUMN(I$7),FALSE)</f>
        <v>Exchange Traded Funds</v>
      </c>
      <c r="J933" s="80" t="str">
        <f>VLOOKUP($A933,'Sheet1 - Table (1)'!$A$8:$AG$1186,COLUMN(J$7),FALSE)</f>
        <v>Actions</v>
      </c>
      <c r="K933" s="82">
        <f>VLOOKUP($A933,'Sheet1 - Table (1)'!$A$8:$AG$1186,COLUMN(K$7),FALSE)</f>
        <v>44255</v>
      </c>
      <c r="L933" s="80">
        <f>VLOOKUP($A933,'Sheet1 - Table (1)'!$A$8:$AG$1186,COLUMN(L$7),FALSE)</f>
        <v>187.23678269999999</v>
      </c>
      <c r="M933" s="80" t="str">
        <f>VLOOKUP($A933,'Sheet1 - Table (1)'!$A$8:$AG$1186,COLUMN(M$7),FALSE)</f>
        <v>Retained</v>
      </c>
      <c r="N933" s="80">
        <f>VLOOKUP($A933,'Sheet1 - Table (1)'!$A$8:$AG$1186,COLUMN(N$7),FALSE)</f>
        <v>0</v>
      </c>
      <c r="O933" s="80" t="b">
        <f>VLOOKUP($A933,'Sheet1 - Table (1)'!$A$8:$AG$1186,COLUMN(O$7),FALSE)</f>
        <v>1</v>
      </c>
      <c r="P933" s="80">
        <f>VLOOKUP($A933,'Sheet1 - Table (1)'!$A$8:$AG$1186,COLUMN(P$7),FALSE)</f>
        <v>0</v>
      </c>
      <c r="Q933" s="80" t="b">
        <f>VLOOKUP($A933,'Sheet1 - Table (1)'!$A$8:$AG$1186,COLUMN(Q$7),FALSE)</f>
        <v>1</v>
      </c>
      <c r="R933" s="80" t="b">
        <f>VLOOKUP($A933,'Sheet1 - Table (1)'!$A$8:$AG$1186,COLUMN(R$7),FALSE)</f>
        <v>1</v>
      </c>
      <c r="S933" s="80" t="b">
        <f>VLOOKUP($A933,'Sheet1 - Table (1)'!$A$8:$AG$1186,COLUMN(S$7),FALSE)</f>
        <v>1</v>
      </c>
      <c r="T933" s="80" t="b">
        <f>VLOOKUP($A933,'Sheet1 - Table (1)'!$A$8:$AG$1186,COLUMN(T$7),FALSE)</f>
        <v>1</v>
      </c>
      <c r="U933" s="80" t="str">
        <f t="shared" si="177"/>
        <v>FR-NE-SP-GE-UK</v>
      </c>
      <c r="V933" s="80" t="str">
        <f>VLOOKUP($A933,'Sheet1 - Table (1)'!$A$8:$AG$1186,COLUMN(V$7)+3,FALSE)</f>
        <v>ICVC</v>
      </c>
      <c r="W933" s="80" t="str">
        <f>VLOOKUP(A933,'Sheet1 - Table (1)'!$A$8:$AF$10075,MATCH($W$8,'Sheet1 - Table (1)'!$10:$10,0),FALSE)</f>
        <v>Détermination des Prix Quotidien</v>
      </c>
      <c r="X933" s="80" t="str">
        <f>VLOOKUP(A933,'Sheet1 - Table (1)'!$A$8:$AAB$10075,MATCH($X$8,'Sheet1 - Table (1)'!$10:$10,0),FALSE)</f>
        <v>Full</v>
      </c>
      <c r="Y933" s="96" t="str">
        <f t="shared" si="181"/>
        <v>ETF</v>
      </c>
      <c r="AA933" s="96" t="s">
        <v>1823</v>
      </c>
      <c r="AB933" s="96" t="s">
        <v>2858</v>
      </c>
      <c r="AC933" s="214" t="s">
        <v>155</v>
      </c>
      <c r="AD933" s="214" t="s">
        <v>2858</v>
      </c>
      <c r="AE933" s="96" t="s">
        <v>2553</v>
      </c>
      <c r="AF933" s="246" t="s">
        <v>2858</v>
      </c>
      <c r="AG933" s="96" t="s">
        <v>2864</v>
      </c>
      <c r="AI933" s="96" t="s">
        <v>155</v>
      </c>
      <c r="AJ933" s="96" t="s">
        <v>155</v>
      </c>
      <c r="AK933" s="96" t="s">
        <v>155</v>
      </c>
      <c r="AL933" s="96" t="s">
        <v>2858</v>
      </c>
      <c r="AM933" s="96" t="str">
        <f t="shared" si="183"/>
        <v>Actions étrangères</v>
      </c>
      <c r="AO933" s="96" t="s">
        <v>2858</v>
      </c>
      <c r="AP933" s="96" t="s">
        <v>834</v>
      </c>
      <c r="BB933" s="101">
        <v>1</v>
      </c>
      <c r="BK933" s="101">
        <v>1</v>
      </c>
      <c r="BT933" s="101"/>
      <c r="BU933" s="101"/>
      <c r="BX933" s="121"/>
      <c r="BY933" s="96" t="s">
        <v>4638</v>
      </c>
      <c r="BZ933" s="101"/>
      <c r="CA933" s="101" t="s">
        <v>4050</v>
      </c>
      <c r="CB933" s="101" t="s">
        <v>4637</v>
      </c>
      <c r="CC933" s="101" t="s">
        <v>3450</v>
      </c>
      <c r="CD933" s="42" t="s">
        <v>4374</v>
      </c>
      <c r="CE933" s="42" t="s">
        <v>1633</v>
      </c>
      <c r="CF933" s="42" t="str">
        <f>IFERROR(VLOOKUP(Funds[[#This Row],[Code ISIN]],[1]GLOBAL!$C$1:$L$27,10,FALSE)," ")</f>
        <v xml:space="preserve"> </v>
      </c>
      <c r="CG933" s="42" t="s">
        <v>4374</v>
      </c>
      <c r="CH933" s="42" t="s">
        <v>4374</v>
      </c>
      <c r="CI933" s="42" t="s">
        <v>4374</v>
      </c>
      <c r="CJ933" s="123">
        <v>43861</v>
      </c>
      <c r="CK933" s="96" t="s">
        <v>4374</v>
      </c>
      <c r="CL933" s="246" t="str">
        <f>VLOOKUP(Funds[[#This Row],[Code ISIN]],'Sheet1 - Table (1)'!$A$10:$AF$110017,MATCH("Funds Liquidity",'Sheet1 - Table (1)'!$10:$10,0),FALSE)</f>
        <v>Jour</v>
      </c>
    </row>
    <row r="934" spans="1:94">
      <c r="A934" s="96" t="s">
        <v>3011</v>
      </c>
      <c r="B934" s="305">
        <f>IF(ISERROR(VALUE(VLOOKUP($A934,'Sheet1 - Table (1)'!$A$8:$AG$1186,COLUMN(B$7),FALSE))),VLOOKUP(A934,TK_MANQUANTS,2,FALSE),IF(VALUE(VLOOKUP($A934,'Sheet1 - Table (1)'!$A$8:$AG$1186,COLUMN(B$7),FALSE))=0,VLOOKUP(A934,TK_MANQUANTS,2,FALSE),VALUE(VLOOKUP($A934,'Sheet1 - Table (1)'!$A$8:$AG$1186,COLUMN(B$7),FALSE))))</f>
        <v>32093785</v>
      </c>
      <c r="C934" s="80" t="str">
        <f>VLOOKUP($A934,'Sheet1 - Table (1)'!$A$8:$AG$1186,COLUMN(C$7),FALSE)</f>
        <v>CSIF (Lux) Equity EMU Small Cap Blue QB EUR</v>
      </c>
      <c r="D934" s="82">
        <f>VLOOKUP($A934,'Sheet1 - Table (1)'!$A$8:$AG$1186,COLUMN(D$7),FALSE)</f>
        <v>43830</v>
      </c>
      <c r="E934" s="124">
        <f>VLOOKUP($A934,'Sheet1 - Table (1)'!$A$8:$AG$1186,COLUMN(E$7),FALSE)</f>
        <v>0.25</v>
      </c>
      <c r="F934" s="80" t="b">
        <f>VLOOKUP($A934,'Sheet1 - Table (1)'!$A$8:$AG$1186,COLUMN(F$7),FALSE)</f>
        <v>1</v>
      </c>
      <c r="G934" s="80" t="str">
        <f>VLOOKUP($A934,'Sheet1 - Table (1)'!$A$8:$AG$1186,COLUMN(G$7),FALSE)</f>
        <v>Luxembourg</v>
      </c>
      <c r="H934" s="80" t="str">
        <f>VLOOKUP($A934,'Sheet1 - Table (1)'!$A$8:$AG$1186,COLUMN(H$7),FALSE)</f>
        <v>EUR</v>
      </c>
      <c r="I934" s="80" t="str">
        <f>VLOOKUP($A934,'Sheet1 - Table (1)'!$A$8:$AG$1186,COLUMN(I$7),FALSE)</f>
        <v>Fonds de placement</v>
      </c>
      <c r="J934" s="80" t="str">
        <f>VLOOKUP($A934,'Sheet1 - Table (1)'!$A$8:$AG$1186,COLUMN(J$7),FALSE)</f>
        <v>Actions</v>
      </c>
      <c r="K934" s="82">
        <f>VLOOKUP($A934,'Sheet1 - Table (1)'!$A$8:$AG$1186,COLUMN(K$7),FALSE)</f>
        <v>44255</v>
      </c>
      <c r="L934" s="80">
        <f>VLOOKUP($A934,'Sheet1 - Table (1)'!$A$8:$AG$1186,COLUMN(L$7),FALSE)</f>
        <v>279.56404700000002</v>
      </c>
      <c r="M934" s="80" t="str">
        <f>VLOOKUP($A934,'Sheet1 - Table (1)'!$A$8:$AG$1186,COLUMN(M$7),FALSE)</f>
        <v>Retained</v>
      </c>
      <c r="N934" s="80">
        <f>VLOOKUP($A934,'Sheet1 - Table (1)'!$A$8:$AG$1186,COLUMN(N$7),FALSE)</f>
        <v>0</v>
      </c>
      <c r="O934" s="80" t="b">
        <f>VLOOKUP($A934,'Sheet1 - Table (1)'!$A$8:$AG$1186,COLUMN(O$7),FALSE)</f>
        <v>1</v>
      </c>
      <c r="P934" s="80" t="b">
        <f>VLOOKUP($A934,'Sheet1 - Table (1)'!$A$8:$AG$1186,COLUMN(P$7),FALSE)</f>
        <v>1</v>
      </c>
      <c r="Q934" s="80" t="b">
        <f>VLOOKUP($A934,'Sheet1 - Table (1)'!$A$8:$AG$1186,COLUMN(Q$7),FALSE)</f>
        <v>1</v>
      </c>
      <c r="R934" s="80" t="b">
        <f>VLOOKUP($A934,'Sheet1 - Table (1)'!$A$8:$AG$1186,COLUMN(R$7),FALSE)</f>
        <v>1</v>
      </c>
      <c r="S934" s="80" t="b">
        <f>VLOOKUP($A934,'Sheet1 - Table (1)'!$A$8:$AG$1186,COLUMN(S$7),FALSE)</f>
        <v>1</v>
      </c>
      <c r="T934" s="80" t="b">
        <f>VLOOKUP($A934,'Sheet1 - Table (1)'!$A$8:$AG$1186,COLUMN(T$7),FALSE)</f>
        <v>1</v>
      </c>
      <c r="U934" s="80" t="str">
        <f t="shared" si="177"/>
        <v>FR-IT-NE-SP-GE-UK</v>
      </c>
      <c r="V934" s="80" t="str">
        <f>VLOOKUP($A934,'Sheet1 - Table (1)'!$A$8:$AG$1186,COLUMN(V$7)+3,FALSE)</f>
        <v>LU - SICAV - Parte 1</v>
      </c>
      <c r="W934" s="80" t="str">
        <f>VLOOKUP(A934,'Sheet1 - Table (1)'!$A$8:$AF$10075,MATCH($W$8,'Sheet1 - Table (1)'!$10:$10,0),FALSE)</f>
        <v>Détermination des Prix Quotidien</v>
      </c>
      <c r="X934" s="80" t="str">
        <f>VLOOKUP(A934,'Sheet1 - Table (1)'!$A$8:$AAB$10075,MATCH($X$8,'Sheet1 - Table (1)'!$10:$10,0),FALSE)</f>
        <v>Full</v>
      </c>
      <c r="Y934" s="96" t="str">
        <f t="shared" ref="Y934:Y965" si="186">IF(OR(I934="Actions",I934="Exchange Traded Funds"),"ETF","Fonds de placement")</f>
        <v>Fonds de placement</v>
      </c>
      <c r="AA934" s="96" t="s">
        <v>1823</v>
      </c>
      <c r="AB934" s="96" t="s">
        <v>2858</v>
      </c>
      <c r="AC934" s="214" t="s">
        <v>155</v>
      </c>
      <c r="AD934" s="214" t="s">
        <v>2858</v>
      </c>
      <c r="AE934" s="96" t="s">
        <v>2553</v>
      </c>
      <c r="AF934" s="246" t="s">
        <v>2858</v>
      </c>
      <c r="AG934" s="96" t="s">
        <v>3043</v>
      </c>
      <c r="AI934" s="96" t="s">
        <v>155</v>
      </c>
      <c r="AJ934" s="96" t="s">
        <v>155</v>
      </c>
      <c r="AK934" s="96" t="s">
        <v>155</v>
      </c>
      <c r="AL934" s="96" t="s">
        <v>2858</v>
      </c>
      <c r="AM934" s="96" t="str">
        <f t="shared" si="183"/>
        <v>Actions étrangères</v>
      </c>
      <c r="AO934" s="96" t="s">
        <v>2858</v>
      </c>
      <c r="AP934" s="96" t="s">
        <v>834</v>
      </c>
      <c r="AY934" s="101">
        <v>1</v>
      </c>
      <c r="BK934" s="101">
        <v>1</v>
      </c>
      <c r="BT934" s="101"/>
      <c r="BU934" s="101"/>
      <c r="BX934" s="121"/>
      <c r="BY934" s="96" t="s">
        <v>2843</v>
      </c>
      <c r="BZ934" s="101" t="s">
        <v>2847</v>
      </c>
      <c r="CA934" s="101" t="s">
        <v>70</v>
      </c>
      <c r="CB934" s="101"/>
      <c r="CC934" s="101" t="s">
        <v>70</v>
      </c>
      <c r="CD934" s="42" t="s">
        <v>4374</v>
      </c>
      <c r="CE934" s="42" t="s">
        <v>4374</v>
      </c>
      <c r="CF934" s="42" t="str">
        <f>IFERROR(VLOOKUP(Funds[[#This Row],[Code ISIN]],[1]GLOBAL!$C$1:$L$27,10,FALSE)," ")</f>
        <v xml:space="preserve"> </v>
      </c>
      <c r="CG934" s="42" t="s">
        <v>4374</v>
      </c>
      <c r="CH934" s="42" t="s">
        <v>4374</v>
      </c>
      <c r="CI934" s="42" t="s">
        <v>4374</v>
      </c>
      <c r="CJ934" s="123">
        <v>43251</v>
      </c>
      <c r="CK934" s="96" t="s">
        <v>4374</v>
      </c>
      <c r="CL934" s="246" t="str">
        <f>VLOOKUP(Funds[[#This Row],[Code ISIN]],'Sheet1 - Table (1)'!$A$10:$AF$110017,MATCH("Funds Liquidity",'Sheet1 - Table (1)'!$10:$10,0),FALSE)</f>
        <v>Jour</v>
      </c>
      <c r="CO934" s="246" t="s">
        <v>3043</v>
      </c>
    </row>
    <row r="935" spans="1:94">
      <c r="A935" s="96" t="s">
        <v>2815</v>
      </c>
      <c r="B935" s="305">
        <f>IF(ISERROR(VALUE(VLOOKUP($A935,'Sheet1 - Table (1)'!$A$8:$AG$1186,COLUMN(B$7),FALSE))),VLOOKUP(A935,TK_MANQUANTS,2,FALSE),IF(VALUE(VLOOKUP($A935,'Sheet1 - Table (1)'!$A$8:$AG$1186,COLUMN(B$7),FALSE))=0,VLOOKUP(A935,TK_MANQUANTS,2,FALSE),VALUE(VLOOKUP($A935,'Sheet1 - Table (1)'!$A$8:$AG$1186,COLUMN(B$7),FALSE))))</f>
        <v>13711559</v>
      </c>
      <c r="C935" s="80" t="str">
        <f>VLOOKUP($A935,'Sheet1 - Table (1)'!$A$8:$AG$1186,COLUMN(C$7),FALSE)</f>
        <v>UBS ETF MSCI EMU Small Cap UCITS ETF (EUR) Ad</v>
      </c>
      <c r="D935" s="82">
        <f>VLOOKUP($A935,'Sheet1 - Table (1)'!$A$8:$AG$1186,COLUMN(D$7),FALSE)</f>
        <v>43830</v>
      </c>
      <c r="E935" s="124">
        <f>VLOOKUP($A935,'Sheet1 - Table (1)'!$A$8:$AG$1186,COLUMN(E$7),FALSE)</f>
        <v>0.33</v>
      </c>
      <c r="F935" s="80" t="b">
        <f>VLOOKUP($A935,'Sheet1 - Table (1)'!$A$8:$AG$1186,COLUMN(F$7),FALSE)</f>
        <v>1</v>
      </c>
      <c r="G935" s="80" t="str">
        <f>VLOOKUP($A935,'Sheet1 - Table (1)'!$A$8:$AG$1186,COLUMN(G$7),FALSE)</f>
        <v>Luxembourg</v>
      </c>
      <c r="H935" s="80" t="str">
        <f>VLOOKUP($A935,'Sheet1 - Table (1)'!$A$8:$AG$1186,COLUMN(H$7),FALSE)</f>
        <v>EUR</v>
      </c>
      <c r="I935" s="80" t="str">
        <f>VLOOKUP($A935,'Sheet1 - Table (1)'!$A$8:$AG$1186,COLUMN(I$7),FALSE)</f>
        <v>Exchange Traded Funds</v>
      </c>
      <c r="J935" s="80" t="str">
        <f>VLOOKUP($A935,'Sheet1 - Table (1)'!$A$8:$AG$1186,COLUMN(J$7),FALSE)</f>
        <v>Actions</v>
      </c>
      <c r="K935" s="82">
        <f>VLOOKUP($A935,'Sheet1 - Table (1)'!$A$8:$AG$1186,COLUMN(K$7),FALSE)</f>
        <v>44255</v>
      </c>
      <c r="L935" s="80">
        <f>VLOOKUP($A935,'Sheet1 - Table (1)'!$A$8:$AG$1186,COLUMN(L$7),FALSE)</f>
        <v>112.7841162</v>
      </c>
      <c r="M935" s="80" t="str">
        <f>VLOOKUP($A935,'Sheet1 - Table (1)'!$A$8:$AG$1186,COLUMN(M$7),FALSE)</f>
        <v>Paid</v>
      </c>
      <c r="N935" s="80">
        <f>VLOOKUP($A935,'Sheet1 - Table (1)'!$A$8:$AG$1186,COLUMN(N$7),FALSE)</f>
        <v>0</v>
      </c>
      <c r="O935" s="80" t="b">
        <f>VLOOKUP($A935,'Sheet1 - Table (1)'!$A$8:$AG$1186,COLUMN(O$7),FALSE)</f>
        <v>1</v>
      </c>
      <c r="P935" s="80" t="b">
        <f>VLOOKUP($A935,'Sheet1 - Table (1)'!$A$8:$AG$1186,COLUMN(P$7),FALSE)</f>
        <v>1</v>
      </c>
      <c r="Q935" s="80" t="b">
        <f>VLOOKUP($A935,'Sheet1 - Table (1)'!$A$8:$AG$1186,COLUMN(Q$7),FALSE)</f>
        <v>1</v>
      </c>
      <c r="R935" s="80" t="b">
        <f>VLOOKUP($A935,'Sheet1 - Table (1)'!$A$8:$AG$1186,COLUMN(R$7),FALSE)</f>
        <v>1</v>
      </c>
      <c r="S935" s="80" t="b">
        <f>VLOOKUP($A935,'Sheet1 - Table (1)'!$A$8:$AG$1186,COLUMN(S$7),FALSE)</f>
        <v>1</v>
      </c>
      <c r="T935" s="80" t="b">
        <f>VLOOKUP($A935,'Sheet1 - Table (1)'!$A$8:$AG$1186,COLUMN(T$7),FALSE)</f>
        <v>1</v>
      </c>
      <c r="U935" s="80" t="str">
        <f t="shared" si="177"/>
        <v>FR-IT-NE-SP-GE-UK</v>
      </c>
      <c r="V935" s="80" t="str">
        <f>VLOOKUP($A935,'Sheet1 - Table (1)'!$A$8:$AG$1186,COLUMN(V$7)+3,FALSE)</f>
        <v>LU - SICAV - Parte 1</v>
      </c>
      <c r="W935" s="80" t="str">
        <f>VLOOKUP(A935,'Sheet1 - Table (1)'!$A$8:$AF$10075,MATCH($W$8,'Sheet1 - Table (1)'!$10:$10,0),FALSE)</f>
        <v>Détermination des Prix Quotidien</v>
      </c>
      <c r="X935" s="80" t="str">
        <f>VLOOKUP(A935,'Sheet1 - Table (1)'!$A$8:$AAB$10075,MATCH($X$8,'Sheet1 - Table (1)'!$10:$10,0),FALSE)</f>
        <v>Full</v>
      </c>
      <c r="Y935" s="96" t="str">
        <f t="shared" si="186"/>
        <v>ETF</v>
      </c>
      <c r="AA935" s="96" t="s">
        <v>1823</v>
      </c>
      <c r="AB935" s="96" t="s">
        <v>2858</v>
      </c>
      <c r="AC935" s="214" t="s">
        <v>155</v>
      </c>
      <c r="AD935" s="214" t="s">
        <v>2858</v>
      </c>
      <c r="AE935" s="96" t="s">
        <v>2553</v>
      </c>
      <c r="AF935" s="246" t="s">
        <v>2858</v>
      </c>
      <c r="AG935" s="96" t="s">
        <v>3043</v>
      </c>
      <c r="AI935" s="96" t="s">
        <v>155</v>
      </c>
      <c r="AJ935" s="96" t="s">
        <v>155</v>
      </c>
      <c r="AK935" s="96" t="s">
        <v>155</v>
      </c>
      <c r="AL935" s="96" t="s">
        <v>2858</v>
      </c>
      <c r="AM935" s="96" t="str">
        <f t="shared" si="183"/>
        <v>Actions étrangères</v>
      </c>
      <c r="AO935" s="96" t="s">
        <v>2858</v>
      </c>
      <c r="AP935" s="96" t="s">
        <v>834</v>
      </c>
      <c r="AY935" s="101">
        <v>1</v>
      </c>
      <c r="BK935" s="101">
        <v>1</v>
      </c>
      <c r="BT935" s="101"/>
      <c r="BU935" s="101"/>
      <c r="BX935" s="121"/>
      <c r="BY935" s="96" t="s">
        <v>2843</v>
      </c>
      <c r="BZ935" s="101" t="s">
        <v>2847</v>
      </c>
      <c r="CA935" s="101" t="s">
        <v>70</v>
      </c>
      <c r="CB935" s="101"/>
      <c r="CC935" s="101" t="s">
        <v>70</v>
      </c>
      <c r="CD935" s="42" t="s">
        <v>4374</v>
      </c>
      <c r="CE935" s="42" t="s">
        <v>4374</v>
      </c>
      <c r="CF935" s="42" t="str">
        <f>IFERROR(VLOOKUP(Funds[[#This Row],[Code ISIN]],[1]GLOBAL!$C$1:$L$27,10,FALSE)," ")</f>
        <v xml:space="preserve"> </v>
      </c>
      <c r="CG935" s="42" t="s">
        <v>4374</v>
      </c>
      <c r="CH935" s="42" t="s">
        <v>4374</v>
      </c>
      <c r="CI935" s="42" t="s">
        <v>4374</v>
      </c>
      <c r="CJ935" s="123">
        <v>43251</v>
      </c>
      <c r="CK935" s="96" t="s">
        <v>4374</v>
      </c>
      <c r="CL935" s="246" t="str">
        <f>VLOOKUP(Funds[[#This Row],[Code ISIN]],'Sheet1 - Table (1)'!$A$10:$AF$110017,MATCH("Funds Liquidity",'Sheet1 - Table (1)'!$10:$10,0),FALSE)</f>
        <v>Jour</v>
      </c>
      <c r="CO935" s="246" t="s">
        <v>3043</v>
      </c>
    </row>
    <row r="936" spans="1:94">
      <c r="A936" s="96" t="s">
        <v>2807</v>
      </c>
      <c r="B936" s="305">
        <f>IF(ISERROR(VALUE(VLOOKUP($A936,'Sheet1 - Table (1)'!$A$8:$AG$1186,COLUMN(B$7),FALSE))),VLOOKUP(A936,TK_MANQUANTS,2,FALSE),IF(VALUE(VLOOKUP($A936,'Sheet1 - Table (1)'!$A$8:$AG$1186,COLUMN(B$7),FALSE))=0,VLOOKUP(A936,TK_MANQUANTS,2,FALSE),VALUE(VLOOKUP($A936,'Sheet1 - Table (1)'!$A$8:$AG$1186,COLUMN(B$7),FALSE))))</f>
        <v>4878188</v>
      </c>
      <c r="C936" s="80" t="str">
        <f>VLOOKUP($A936,'Sheet1 - Table (1)'!$A$8:$AG$1186,COLUMN(C$7),FALSE)</f>
        <v>Lyxor S&amp;P MidCap 400 UCITS ETF</v>
      </c>
      <c r="D936" s="82">
        <f>VLOOKUP($A936,'Sheet1 - Table (1)'!$A$8:$AG$1186,COLUMN(D$7),FALSE)</f>
        <v>44012</v>
      </c>
      <c r="E936" s="124">
        <f>VLOOKUP($A936,'Sheet1 - Table (1)'!$A$8:$AG$1186,COLUMN(E$7),FALSE)</f>
        <v>0.35</v>
      </c>
      <c r="F936" s="80" t="b">
        <f>VLOOKUP($A936,'Sheet1 - Table (1)'!$A$8:$AG$1186,COLUMN(F$7),FALSE)</f>
        <v>1</v>
      </c>
      <c r="G936" s="80" t="str">
        <f>VLOOKUP($A936,'Sheet1 - Table (1)'!$A$8:$AG$1186,COLUMN(G$7),FALSE)</f>
        <v>Luxembourg</v>
      </c>
      <c r="H936" s="80" t="str">
        <f>VLOOKUP($A936,'Sheet1 - Table (1)'!$A$8:$AG$1186,COLUMN(H$7),FALSE)</f>
        <v>USD</v>
      </c>
      <c r="I936" s="80" t="str">
        <f>VLOOKUP($A936,'Sheet1 - Table (1)'!$A$8:$AG$1186,COLUMN(I$7),FALSE)</f>
        <v>Exchange Traded Funds</v>
      </c>
      <c r="J936" s="80" t="str">
        <f>VLOOKUP($A936,'Sheet1 - Table (1)'!$A$8:$AG$1186,COLUMN(J$7),FALSE)</f>
        <v>Actions</v>
      </c>
      <c r="K936" s="82">
        <f>VLOOKUP($A936,'Sheet1 - Table (1)'!$A$8:$AG$1186,COLUMN(K$7),FALSE)</f>
        <v>44255</v>
      </c>
      <c r="L936" s="80">
        <f>VLOOKUP($A936,'Sheet1 - Table (1)'!$A$8:$AG$1186,COLUMN(L$7),FALSE)</f>
        <v>18.512523300000002</v>
      </c>
      <c r="M936" s="80" t="str">
        <f>VLOOKUP($A936,'Sheet1 - Table (1)'!$A$8:$AG$1186,COLUMN(M$7),FALSE)</f>
        <v>Paid</v>
      </c>
      <c r="N936" s="80">
        <f>VLOOKUP($A936,'Sheet1 - Table (1)'!$A$8:$AG$1186,COLUMN(N$7),FALSE)</f>
        <v>0</v>
      </c>
      <c r="O936" s="80">
        <f>VLOOKUP($A936,'Sheet1 - Table (1)'!$A$8:$AG$1186,COLUMN(O$7),FALSE)</f>
        <v>0</v>
      </c>
      <c r="P936" s="80">
        <f>VLOOKUP($A936,'Sheet1 - Table (1)'!$A$8:$AG$1186,COLUMN(P$7),FALSE)</f>
        <v>0</v>
      </c>
      <c r="Q936" s="80">
        <f>VLOOKUP($A936,'Sheet1 - Table (1)'!$A$8:$AG$1186,COLUMN(Q$7),FALSE)</f>
        <v>0</v>
      </c>
      <c r="R936" s="80">
        <f>VLOOKUP($A936,'Sheet1 - Table (1)'!$A$8:$AG$1186,COLUMN(R$7),FALSE)</f>
        <v>0</v>
      </c>
      <c r="S936" s="80" t="b">
        <f>VLOOKUP($A936,'Sheet1 - Table (1)'!$A$8:$AG$1186,COLUMN(S$7),FALSE)</f>
        <v>1</v>
      </c>
      <c r="T936" s="80">
        <f>VLOOKUP($A936,'Sheet1 - Table (1)'!$A$8:$AG$1186,COLUMN(T$7),FALSE)</f>
        <v>0</v>
      </c>
      <c r="U936" s="80" t="str">
        <f t="shared" si="177"/>
        <v>GE</v>
      </c>
      <c r="V936" s="80" t="str">
        <f>VLOOKUP($A936,'Sheet1 - Table (1)'!$A$8:$AG$1186,COLUMN(V$7)+3,FALSE)</f>
        <v>LU - SICAV - Parte 1</v>
      </c>
      <c r="W936" s="80" t="str">
        <f>VLOOKUP(A936,'Sheet1 - Table (1)'!$A$8:$AF$10075,MATCH($W$8,'Sheet1 - Table (1)'!$10:$10,0),FALSE)</f>
        <v>Détermination des Prix Quotidien</v>
      </c>
      <c r="X936" s="80" t="str">
        <f>VLOOKUP(A936,'Sheet1 - Table (1)'!$A$8:$AAB$10075,MATCH($X$8,'Sheet1 - Table (1)'!$10:$10,0),FALSE)</f>
        <v>Swap</v>
      </c>
      <c r="Y936" s="96" t="str">
        <f t="shared" si="186"/>
        <v>ETF</v>
      </c>
      <c r="AA936" s="96" t="s">
        <v>1823</v>
      </c>
      <c r="AB936" s="96" t="s">
        <v>2858</v>
      </c>
      <c r="AC936" s="214" t="s">
        <v>155</v>
      </c>
      <c r="AD936" s="214" t="s">
        <v>2858</v>
      </c>
      <c r="AE936" s="96" t="s">
        <v>2858</v>
      </c>
      <c r="AF936" s="246" t="s">
        <v>5393</v>
      </c>
      <c r="AG936" s="96" t="s">
        <v>3043</v>
      </c>
      <c r="AI936" s="96" t="s">
        <v>155</v>
      </c>
      <c r="AJ936" s="96" t="s">
        <v>155</v>
      </c>
      <c r="AK936" s="96" t="s">
        <v>155</v>
      </c>
      <c r="AL936" s="96" t="s">
        <v>2858</v>
      </c>
      <c r="AM936" s="96" t="str">
        <f t="shared" si="183"/>
        <v>Actions étrangères</v>
      </c>
      <c r="AO936" s="96" t="s">
        <v>2858</v>
      </c>
      <c r="AP936" s="96" t="s">
        <v>544</v>
      </c>
      <c r="BB936" s="101">
        <v>1</v>
      </c>
      <c r="BN936" s="101">
        <v>1</v>
      </c>
      <c r="BT936" s="101"/>
      <c r="BU936" s="101"/>
      <c r="BX936" s="121"/>
      <c r="BY936" s="96" t="s">
        <v>2845</v>
      </c>
      <c r="BZ936" s="101" t="s">
        <v>2848</v>
      </c>
      <c r="CA936" s="101" t="s">
        <v>70</v>
      </c>
      <c r="CB936" s="101"/>
      <c r="CC936" s="101" t="s">
        <v>70</v>
      </c>
      <c r="CD936" s="42" t="s">
        <v>4374</v>
      </c>
      <c r="CE936" s="42" t="s">
        <v>4374</v>
      </c>
      <c r="CF936" s="42" t="str">
        <f>IFERROR(VLOOKUP(Funds[[#This Row],[Code ISIN]],[1]GLOBAL!$C$1:$L$27,10,FALSE)," ")</f>
        <v xml:space="preserve"> </v>
      </c>
      <c r="CG936" s="42" t="s">
        <v>4374</v>
      </c>
      <c r="CH936" s="42" t="s">
        <v>4374</v>
      </c>
      <c r="CI936" s="42" t="s">
        <v>4374</v>
      </c>
      <c r="CJ936" s="123">
        <v>43251</v>
      </c>
      <c r="CK936" s="96" t="s">
        <v>4374</v>
      </c>
      <c r="CL936" s="246" t="str">
        <f>VLOOKUP(Funds[[#This Row],[Code ISIN]],'Sheet1 - Table (1)'!$A$10:$AF$110017,MATCH("Funds Liquidity",'Sheet1 - Table (1)'!$10:$10,0),FALSE)</f>
        <v>Jour</v>
      </c>
      <c r="CO936" s="246" t="s">
        <v>3043</v>
      </c>
    </row>
    <row r="937" spans="1:94">
      <c r="A937" s="96" t="s">
        <v>2812</v>
      </c>
      <c r="B937" s="305">
        <f>IF(ISERROR(VALUE(VLOOKUP($A937,'Sheet1 - Table (1)'!$A$8:$AG$1186,COLUMN(B$7),FALSE))),VLOOKUP(A937,TK_MANQUANTS,2,FALSE),IF(VALUE(VLOOKUP($A937,'Sheet1 - Table (1)'!$A$8:$AG$1186,COLUMN(B$7),FALSE))=0,VLOOKUP(A937,TK_MANQUANTS,2,FALSE),VALUE(VLOOKUP($A937,'Sheet1 - Table (1)'!$A$8:$AG$1186,COLUMN(B$7),FALSE))))</f>
        <v>10191868</v>
      </c>
      <c r="C937" s="80" t="str">
        <f>VLOOKUP($A937,'Sheet1 - Table (1)'!$A$8:$AG$1186,COLUMN(C$7),FALSE)</f>
        <v>iShares MSCI USA Small Cap UCITS ETF USD (Acc)</v>
      </c>
      <c r="D937" s="82">
        <f>VLOOKUP($A937,'Sheet1 - Table (1)'!$A$8:$AG$1186,COLUMN(D$7),FALSE)</f>
        <v>43878</v>
      </c>
      <c r="E937" s="124">
        <f>VLOOKUP($A937,'Sheet1 - Table (1)'!$A$8:$AG$1186,COLUMN(E$7),FALSE)</f>
        <v>0.43</v>
      </c>
      <c r="F937" s="80" t="b">
        <f>VLOOKUP($A937,'Sheet1 - Table (1)'!$A$8:$AG$1186,COLUMN(F$7),FALSE)</f>
        <v>1</v>
      </c>
      <c r="G937" s="80" t="str">
        <f>VLOOKUP($A937,'Sheet1 - Table (1)'!$A$8:$AG$1186,COLUMN(G$7),FALSE)</f>
        <v>Ireland</v>
      </c>
      <c r="H937" s="80" t="str">
        <f>VLOOKUP($A937,'Sheet1 - Table (1)'!$A$8:$AG$1186,COLUMN(H$7),FALSE)</f>
        <v>USD</v>
      </c>
      <c r="I937" s="80" t="str">
        <f>VLOOKUP($A937,'Sheet1 - Table (1)'!$A$8:$AG$1186,COLUMN(I$7),FALSE)</f>
        <v>Exchange Traded Funds</v>
      </c>
      <c r="J937" s="80" t="str">
        <f>VLOOKUP($A937,'Sheet1 - Table (1)'!$A$8:$AG$1186,COLUMN(J$7),FALSE)</f>
        <v>Actions</v>
      </c>
      <c r="K937" s="82">
        <f>VLOOKUP($A937,'Sheet1 - Table (1)'!$A$8:$AG$1186,COLUMN(K$7),FALSE)</f>
        <v>44255</v>
      </c>
      <c r="L937" s="80">
        <f>VLOOKUP($A937,'Sheet1 - Table (1)'!$A$8:$AG$1186,COLUMN(L$7),FALSE)</f>
        <v>912.20052299999998</v>
      </c>
      <c r="M937" s="80" t="str">
        <f>VLOOKUP($A937,'Sheet1 - Table (1)'!$A$8:$AG$1186,COLUMN(M$7),FALSE)</f>
        <v>Retained</v>
      </c>
      <c r="N937" s="80">
        <f>VLOOKUP($A937,'Sheet1 - Table (1)'!$A$8:$AG$1186,COLUMN(N$7),FALSE)</f>
        <v>0</v>
      </c>
      <c r="O937" s="80" t="b">
        <f>VLOOKUP($A937,'Sheet1 - Table (1)'!$A$8:$AG$1186,COLUMN(O$7),FALSE)</f>
        <v>1</v>
      </c>
      <c r="P937" s="80" t="b">
        <f>VLOOKUP($A937,'Sheet1 - Table (1)'!$A$8:$AG$1186,COLUMN(P$7),FALSE)</f>
        <v>1</v>
      </c>
      <c r="Q937" s="80" t="b">
        <f>VLOOKUP($A937,'Sheet1 - Table (1)'!$A$8:$AG$1186,COLUMN(Q$7),FALSE)</f>
        <v>1</v>
      </c>
      <c r="R937" s="80" t="b">
        <f>VLOOKUP($A937,'Sheet1 - Table (1)'!$A$8:$AG$1186,COLUMN(R$7),FALSE)</f>
        <v>1</v>
      </c>
      <c r="S937" s="80" t="b">
        <f>VLOOKUP($A937,'Sheet1 - Table (1)'!$A$8:$AG$1186,COLUMN(S$7),FALSE)</f>
        <v>1</v>
      </c>
      <c r="T937" s="80" t="b">
        <f>VLOOKUP($A937,'Sheet1 - Table (1)'!$A$8:$AG$1186,COLUMN(T$7),FALSE)</f>
        <v>1</v>
      </c>
      <c r="U937" s="80" t="str">
        <f t="shared" si="177"/>
        <v>FR-IT-NE-SP-GE-UK</v>
      </c>
      <c r="V937" s="80" t="str">
        <f>VLOOKUP($A937,'Sheet1 - Table (1)'!$A$8:$AG$1186,COLUMN(V$7)+3,FALSE)</f>
        <v>ICVC</v>
      </c>
      <c r="W937" s="80" t="str">
        <f>VLOOKUP(A937,'Sheet1 - Table (1)'!$A$8:$AF$10075,MATCH($W$8,'Sheet1 - Table (1)'!$10:$10,0),FALSE)</f>
        <v>Détermination des Prix Quotidien</v>
      </c>
      <c r="X937" s="80" t="str">
        <f>VLOOKUP(A937,'Sheet1 - Table (1)'!$A$8:$AAB$10075,MATCH($X$8,'Sheet1 - Table (1)'!$10:$10,0),FALSE)</f>
        <v>Optimized</v>
      </c>
      <c r="Y937" s="96" t="str">
        <f t="shared" si="186"/>
        <v>ETF</v>
      </c>
      <c r="AA937" s="96" t="s">
        <v>1823</v>
      </c>
      <c r="AB937" s="96" t="s">
        <v>2858</v>
      </c>
      <c r="AC937" s="214" t="s">
        <v>155</v>
      </c>
      <c r="AD937" s="214" t="s">
        <v>2858</v>
      </c>
      <c r="AE937" s="96" t="s">
        <v>2858</v>
      </c>
      <c r="AF937" s="246" t="s">
        <v>5393</v>
      </c>
      <c r="AG937" s="96" t="s">
        <v>3043</v>
      </c>
      <c r="AI937" s="96" t="s">
        <v>155</v>
      </c>
      <c r="AJ937" s="96" t="s">
        <v>155</v>
      </c>
      <c r="AK937" s="96" t="s">
        <v>155</v>
      </c>
      <c r="AL937" s="96" t="s">
        <v>2858</v>
      </c>
      <c r="AM937" s="96" t="str">
        <f t="shared" si="183"/>
        <v>Actions étrangères</v>
      </c>
      <c r="AO937" s="96" t="s">
        <v>2858</v>
      </c>
      <c r="AP937" s="96" t="s">
        <v>544</v>
      </c>
      <c r="BB937" s="101">
        <v>1</v>
      </c>
      <c r="BN937" s="101">
        <v>1</v>
      </c>
      <c r="BT937" s="101"/>
      <c r="BU937" s="101"/>
      <c r="BX937" s="121"/>
      <c r="BY937" s="96" t="s">
        <v>2844</v>
      </c>
      <c r="BZ937" s="101" t="s">
        <v>2849</v>
      </c>
      <c r="CA937" s="101" t="s">
        <v>70</v>
      </c>
      <c r="CB937" s="101"/>
      <c r="CC937" s="101" t="s">
        <v>70</v>
      </c>
      <c r="CD937" s="42" t="s">
        <v>4374</v>
      </c>
      <c r="CE937" s="42" t="s">
        <v>4374</v>
      </c>
      <c r="CF937" s="42" t="str">
        <f>IFERROR(VLOOKUP(Funds[[#This Row],[Code ISIN]],[1]GLOBAL!$C$1:$L$27,10,FALSE)," ")</f>
        <v xml:space="preserve"> </v>
      </c>
      <c r="CG937" s="42" t="s">
        <v>4374</v>
      </c>
      <c r="CH937" s="42" t="s">
        <v>4374</v>
      </c>
      <c r="CI937" s="42" t="s">
        <v>4374</v>
      </c>
      <c r="CJ937" s="123">
        <v>43251</v>
      </c>
      <c r="CK937" s="96" t="s">
        <v>4374</v>
      </c>
      <c r="CL937" s="246" t="str">
        <f>VLOOKUP(Funds[[#This Row],[Code ISIN]],'Sheet1 - Table (1)'!$A$10:$AF$110017,MATCH("Funds Liquidity",'Sheet1 - Table (1)'!$10:$10,0),FALSE)</f>
        <v>Jour</v>
      </c>
      <c r="CO937" s="246" t="s">
        <v>3043</v>
      </c>
    </row>
    <row r="938" spans="1:94">
      <c r="A938" s="96" t="s">
        <v>1950</v>
      </c>
      <c r="B938" s="305">
        <f>IF(ISERROR(VALUE(VLOOKUP($A938,'Sheet1 - Table (1)'!$A$8:$AG$1186,COLUMN(B$7),FALSE))),VLOOKUP(A938,TK_MANQUANTS,2,FALSE),IF(VALUE(VLOOKUP($A938,'Sheet1 - Table (1)'!$A$8:$AG$1186,COLUMN(B$7),FALSE))=0,VLOOKUP(A938,TK_MANQUANTS,2,FALSE),VALUE(VLOOKUP($A938,'Sheet1 - Table (1)'!$A$8:$AG$1186,COLUMN(B$7),FALSE))))</f>
        <v>26079412</v>
      </c>
      <c r="C938" s="80" t="str">
        <f>VLOOKUP($A938,'Sheet1 - Table (1)'!$A$8:$AG$1186,COLUMN(C$7),FALSE)</f>
        <v>CSIF (CH) Equity Japan QBH</v>
      </c>
      <c r="D938" s="82">
        <f>VLOOKUP($A938,'Sheet1 - Table (1)'!$A$8:$AG$1186,COLUMN(D$7),FALSE)</f>
        <v>43890</v>
      </c>
      <c r="E938" s="124">
        <f>VLOOKUP($A938,'Sheet1 - Table (1)'!$A$8:$AG$1186,COLUMN(E$7),FALSE)</f>
        <v>0.20499999999999999</v>
      </c>
      <c r="F938" s="80">
        <f>VLOOKUP($A938,'Sheet1 - Table (1)'!$A$8:$AG$1186,COLUMN(F$7),FALSE)</f>
        <v>0</v>
      </c>
      <c r="G938" s="80" t="str">
        <f>VLOOKUP($A938,'Sheet1 - Table (1)'!$A$8:$AG$1186,COLUMN(G$7),FALSE)</f>
        <v>Switzerland</v>
      </c>
      <c r="H938" s="80" t="str">
        <f>VLOOKUP($A938,'Sheet1 - Table (1)'!$A$8:$AG$1186,COLUMN(H$7),FALSE)</f>
        <v>CHF</v>
      </c>
      <c r="I938" s="80" t="str">
        <f>VLOOKUP($A938,'Sheet1 - Table (1)'!$A$8:$AG$1186,COLUMN(I$7),FALSE)</f>
        <v>Fonds de placement</v>
      </c>
      <c r="J938" s="80" t="str">
        <f>VLOOKUP($A938,'Sheet1 - Table (1)'!$A$8:$AG$1186,COLUMN(J$7),FALSE)</f>
        <v>Actions</v>
      </c>
      <c r="K938" s="82">
        <f>VLOOKUP($A938,'Sheet1 - Table (1)'!$A$8:$AG$1186,COLUMN(K$7),FALSE)</f>
        <v>44255</v>
      </c>
      <c r="L938" s="80">
        <f>VLOOKUP($A938,'Sheet1 - Table (1)'!$A$8:$AG$1186,COLUMN(L$7),FALSE)</f>
        <v>590.49923230000002</v>
      </c>
      <c r="M938" s="80" t="str">
        <f>VLOOKUP($A938,'Sheet1 - Table (1)'!$A$8:$AG$1186,COLUMN(M$7),FALSE)</f>
        <v>Retained</v>
      </c>
      <c r="N938" s="80">
        <f>VLOOKUP($A938,'Sheet1 - Table (1)'!$A$8:$AG$1186,COLUMN(N$7),FALSE)</f>
        <v>0</v>
      </c>
      <c r="O938" s="80">
        <f>VLOOKUP($A938,'Sheet1 - Table (1)'!$A$8:$AG$1186,COLUMN(O$7),FALSE)</f>
        <v>0</v>
      </c>
      <c r="P938" s="80">
        <f>VLOOKUP($A938,'Sheet1 - Table (1)'!$A$8:$AG$1186,COLUMN(P$7),FALSE)</f>
        <v>0</v>
      </c>
      <c r="Q938" s="80">
        <f>VLOOKUP($A938,'Sheet1 - Table (1)'!$A$8:$AG$1186,COLUMN(Q$7),FALSE)</f>
        <v>0</v>
      </c>
      <c r="R938" s="80">
        <f>VLOOKUP($A938,'Sheet1 - Table (1)'!$A$8:$AG$1186,COLUMN(R$7),FALSE)</f>
        <v>0</v>
      </c>
      <c r="S938" s="80">
        <f>VLOOKUP($A938,'Sheet1 - Table (1)'!$A$8:$AG$1186,COLUMN(S$7),FALSE)</f>
        <v>0</v>
      </c>
      <c r="T938" s="80">
        <f>VLOOKUP($A938,'Sheet1 - Table (1)'!$A$8:$AG$1186,COLUMN(T$7),FALSE)</f>
        <v>0</v>
      </c>
      <c r="U938" s="80" t="str">
        <f t="shared" si="177"/>
        <v/>
      </c>
      <c r="V938" s="80" t="str">
        <f>VLOOKUP($A938,'Sheet1 - Table (1)'!$A$8:$AG$1186,COLUMN(V$7)+3,FALSE)</f>
        <v>CH - Uebrige Fds tradit. Anl.</v>
      </c>
      <c r="W938" s="80" t="str">
        <f>VLOOKUP(A938,'Sheet1 - Table (1)'!$A$8:$AF$10075,MATCH($W$8,'Sheet1 - Table (1)'!$10:$10,0),FALSE)</f>
        <v>Détermination des Prix Quotidien</v>
      </c>
      <c r="X938" s="80" t="str">
        <f>VLOOKUP(A938,'Sheet1 - Table (1)'!$A$8:$AAB$10075,MATCH($X$8,'Sheet1 - Table (1)'!$10:$10,0),FALSE)</f>
        <v>Optimized</v>
      </c>
      <c r="Y938" s="96" t="str">
        <f t="shared" si="186"/>
        <v>Fonds de placement</v>
      </c>
      <c r="AA938" s="96" t="s">
        <v>1823</v>
      </c>
      <c r="AB938" s="96" t="s">
        <v>2858</v>
      </c>
      <c r="AC938" s="214" t="s">
        <v>155</v>
      </c>
      <c r="AD938" s="214" t="s">
        <v>2858</v>
      </c>
      <c r="AE938" s="96" t="s">
        <v>2858</v>
      </c>
      <c r="AF938" s="246" t="s">
        <v>2858</v>
      </c>
      <c r="AI938" s="96" t="s">
        <v>155</v>
      </c>
      <c r="AJ938" s="96" t="s">
        <v>155</v>
      </c>
      <c r="AK938" s="96" t="s">
        <v>155</v>
      </c>
      <c r="AL938" s="96" t="s">
        <v>2858</v>
      </c>
      <c r="AM938" s="96" t="str">
        <f t="shared" si="183"/>
        <v>Actions étrangères hedged</v>
      </c>
      <c r="AO938" s="96" t="s">
        <v>2858</v>
      </c>
      <c r="AP938" s="96" t="s">
        <v>2110</v>
      </c>
      <c r="AX938" s="101">
        <v>1</v>
      </c>
      <c r="BP938" s="101">
        <v>1</v>
      </c>
      <c r="BT938" s="101">
        <v>2.9999999999999997E-4</v>
      </c>
      <c r="BU938" s="101">
        <v>2.9999999999999997E-4</v>
      </c>
      <c r="BX938" s="134" t="s">
        <v>1857</v>
      </c>
      <c r="BY938" s="96" t="s">
        <v>2111</v>
      </c>
      <c r="BZ938" s="101" t="str">
        <f>IF(AJ938="Obligations",AP938&amp;" "&amp;AI938&amp;" "&amp;IF(AQ938&lt;3.5,"SHORT",IF(AQ938&gt;8,"LONG","MID")),"")</f>
        <v/>
      </c>
      <c r="CA938" s="101" t="s">
        <v>4050</v>
      </c>
      <c r="CB938" s="122" t="s">
        <v>4348</v>
      </c>
      <c r="CC938" s="101" t="s">
        <v>4001</v>
      </c>
      <c r="CD938" s="42" t="s">
        <v>4374</v>
      </c>
      <c r="CE938" s="42" t="s">
        <v>4374</v>
      </c>
      <c r="CF938" s="42" t="str">
        <f>IFERROR(VLOOKUP(Funds[[#This Row],[Code ISIN]],[1]GLOBAL!$C$1:$L$27,10,FALSE)," ")</f>
        <v xml:space="preserve"> </v>
      </c>
      <c r="CG938" s="42" t="s">
        <v>4374</v>
      </c>
      <c r="CH938" s="42" t="s">
        <v>4374</v>
      </c>
      <c r="CI938" s="42" t="s">
        <v>1633</v>
      </c>
      <c r="CJ938" s="123"/>
      <c r="CK938" s="96" t="s">
        <v>4374</v>
      </c>
      <c r="CL938" s="246" t="str">
        <f>VLOOKUP(Funds[[#This Row],[Code ISIN]],'Sheet1 - Table (1)'!$A$10:$AF$110017,MATCH("Funds Liquidity",'Sheet1 - Table (1)'!$10:$10,0),FALSE)</f>
        <v>Jour</v>
      </c>
    </row>
    <row r="939" spans="1:94">
      <c r="A939" s="96" t="s">
        <v>5319</v>
      </c>
      <c r="B939" s="305">
        <f>IF(ISERROR(VALUE(VLOOKUP($A939,'Sheet1 - Table (1)'!$A$8:$AG$1186,COLUMN(B$7),FALSE))),VLOOKUP(A939,TK_MANQUANTS,2,FALSE),IF(VALUE(VLOOKUP($A939,'Sheet1 - Table (1)'!$A$8:$AG$1186,COLUMN(B$7),FALSE))=0,VLOOKUP(A939,TK_MANQUANTS,2,FALSE),VALUE(VLOOKUP($A939,'Sheet1 - Table (1)'!$A$8:$AG$1186,COLUMN(B$7),FALSE))))</f>
        <v>26749332</v>
      </c>
      <c r="C939" s="80" t="str">
        <f>VLOOKUP($A939,'Sheet1 - Table (1)'!$A$8:$AG$1186,COLUMN(C$7),FALSE)</f>
        <v>UBS ETF- MSCI United Kingdom UCITS ETF hCHF A-acc</v>
      </c>
      <c r="D939" s="82">
        <f>VLOOKUP($A939,'Sheet1 - Table (1)'!$A$8:$AG$1186,COLUMN(D$7),FALSE)</f>
        <v>43993</v>
      </c>
      <c r="E939" s="124">
        <f>VLOOKUP($A939,'Sheet1 - Table (1)'!$A$8:$AG$1186,COLUMN(E$7),FALSE)</f>
        <v>0.3</v>
      </c>
      <c r="F939" s="80" t="b">
        <f>VLOOKUP($A939,'Sheet1 - Table (1)'!$A$8:$AG$1186,COLUMN(F$7),FALSE)</f>
        <v>1</v>
      </c>
      <c r="G939" s="80" t="str">
        <f>VLOOKUP($A939,'Sheet1 - Table (1)'!$A$8:$AG$1186,COLUMN(G$7),FALSE)</f>
        <v>Luxembourg</v>
      </c>
      <c r="H939" s="80" t="str">
        <f>VLOOKUP($A939,'Sheet1 - Table (1)'!$A$8:$AG$1186,COLUMN(H$7),FALSE)</f>
        <v>CHF</v>
      </c>
      <c r="I939" s="80" t="str">
        <f>VLOOKUP($A939,'Sheet1 - Table (1)'!$A$8:$AG$1186,COLUMN(I$7),FALSE)</f>
        <v>Exchange Traded Funds</v>
      </c>
      <c r="J939" s="80" t="str">
        <f>VLOOKUP($A939,'Sheet1 - Table (1)'!$A$8:$AG$1186,COLUMN(J$7),FALSE)</f>
        <v>Actions</v>
      </c>
      <c r="K939" s="82">
        <f>VLOOKUP($A939,'Sheet1 - Table (1)'!$A$8:$AG$1186,COLUMN(K$7),FALSE)</f>
        <v>44255</v>
      </c>
      <c r="L939" s="80">
        <f>VLOOKUP($A939,'Sheet1 - Table (1)'!$A$8:$AG$1186,COLUMN(L$7),FALSE)</f>
        <v>1600.7903366</v>
      </c>
      <c r="M939" s="80" t="str">
        <f>VLOOKUP($A939,'Sheet1 - Table (1)'!$A$8:$AG$1186,COLUMN(M$7),FALSE)</f>
        <v>Retained</v>
      </c>
      <c r="N939" s="80">
        <f>VLOOKUP($A939,'Sheet1 - Table (1)'!$A$8:$AG$1186,COLUMN(N$7),FALSE)</f>
        <v>0</v>
      </c>
      <c r="O939" s="80">
        <f>VLOOKUP($A939,'Sheet1 - Table (1)'!$A$8:$AG$1186,COLUMN(O$7),FALSE)</f>
        <v>0</v>
      </c>
      <c r="P939" s="80">
        <f>VLOOKUP($A939,'Sheet1 - Table (1)'!$A$8:$AG$1186,COLUMN(P$7),FALSE)</f>
        <v>0</v>
      </c>
      <c r="Q939" s="80">
        <f>VLOOKUP($A939,'Sheet1 - Table (1)'!$A$8:$AG$1186,COLUMN(Q$7),FALSE)</f>
        <v>0</v>
      </c>
      <c r="R939" s="80">
        <f>VLOOKUP($A939,'Sheet1 - Table (1)'!$A$8:$AG$1186,COLUMN(R$7),FALSE)</f>
        <v>0</v>
      </c>
      <c r="S939" s="80">
        <f>VLOOKUP($A939,'Sheet1 - Table (1)'!$A$8:$AG$1186,COLUMN(S$7),FALSE)</f>
        <v>0</v>
      </c>
      <c r="T939" s="80">
        <f>VLOOKUP($A939,'Sheet1 - Table (1)'!$A$8:$AG$1186,COLUMN(T$7),FALSE)</f>
        <v>0</v>
      </c>
      <c r="U939" s="80" t="str">
        <f t="shared" si="177"/>
        <v/>
      </c>
      <c r="V939" s="80" t="str">
        <f>VLOOKUP($A939,'Sheet1 - Table (1)'!$A$8:$AG$1186,COLUMN(V$7)+3,FALSE)</f>
        <v>LU - SICAV - Parte 1</v>
      </c>
      <c r="W939" s="80" t="str">
        <f>VLOOKUP(A939,'Sheet1 - Table (1)'!$A$8:$AF$10075,MATCH($W$8,'Sheet1 - Table (1)'!$10:$10,0),FALSE)</f>
        <v>Détermination des Prix Quotidien</v>
      </c>
      <c r="X939" s="80" t="str">
        <f>VLOOKUP(A939,'Sheet1 - Table (1)'!$A$8:$AAB$10075,MATCH($X$8,'Sheet1 - Table (1)'!$10:$10,0),FALSE)</f>
        <v>Full</v>
      </c>
      <c r="Y939" s="96" t="str">
        <f t="shared" si="186"/>
        <v>ETF</v>
      </c>
      <c r="AA939" s="96" t="s">
        <v>1823</v>
      </c>
      <c r="AB939" s="96" t="s">
        <v>2858</v>
      </c>
      <c r="AC939" s="214" t="s">
        <v>155</v>
      </c>
      <c r="AD939" s="214" t="s">
        <v>2858</v>
      </c>
      <c r="AE939" s="96" t="s">
        <v>2858</v>
      </c>
      <c r="AF939" s="246" t="s">
        <v>2858</v>
      </c>
      <c r="AI939" s="96" t="s">
        <v>155</v>
      </c>
      <c r="AJ939" s="96" t="s">
        <v>155</v>
      </c>
      <c r="AK939" s="96" t="s">
        <v>155</v>
      </c>
      <c r="AL939" s="96" t="s">
        <v>2858</v>
      </c>
      <c r="AM939" s="96" t="str">
        <f t="shared" si="183"/>
        <v>Actions étrangères hedged</v>
      </c>
      <c r="AO939" s="96" t="s">
        <v>2858</v>
      </c>
      <c r="AP939" s="96" t="s">
        <v>5156</v>
      </c>
      <c r="AX939" s="101">
        <v>1</v>
      </c>
      <c r="BL939" s="101">
        <v>1</v>
      </c>
      <c r="BT939" s="101"/>
      <c r="BU939" s="101"/>
      <c r="BX939" s="96" t="s">
        <v>1851</v>
      </c>
      <c r="BY939" s="96" t="s">
        <v>2124</v>
      </c>
      <c r="BZ939" s="101" t="str">
        <f>IF(AJ939="Obligations",AP939&amp;" "&amp;AI939&amp;" "&amp;IF(AQ939&lt;3.5,"SHORT",IF(AQ939&gt;8,"LONG","MID")),"")</f>
        <v/>
      </c>
      <c r="CA939" s="101" t="s">
        <v>4050</v>
      </c>
      <c r="CB939" s="122" t="s">
        <v>22001</v>
      </c>
      <c r="CC939" s="101" t="s">
        <v>4352</v>
      </c>
      <c r="CD939" s="42" t="s">
        <v>1633</v>
      </c>
      <c r="CE939" s="42" t="s">
        <v>1633</v>
      </c>
      <c r="CF939" s="42" t="str">
        <f>IFERROR(VLOOKUP(Funds[[#This Row],[Code ISIN]],[1]GLOBAL!$C$1:$L$27,10,FALSE)," ")</f>
        <v xml:space="preserve"> </v>
      </c>
      <c r="CG939" s="42" t="s">
        <v>1633</v>
      </c>
      <c r="CH939" s="42" t="s">
        <v>1633</v>
      </c>
      <c r="CI939" s="42" t="s">
        <v>1633</v>
      </c>
      <c r="CJ939" s="123"/>
      <c r="CK939" s="96" t="s">
        <v>4374</v>
      </c>
      <c r="CL939" s="246" t="str">
        <f>VLOOKUP(Funds[[#This Row],[Code ISIN]],'Sheet1 - Table (1)'!$A$10:$AF$110017,MATCH("Funds Liquidity",'Sheet1 - Table (1)'!$10:$10,0),FALSE)</f>
        <v>Jour</v>
      </c>
      <c r="CM939" s="246" t="s">
        <v>155</v>
      </c>
      <c r="CN939" s="246" t="s">
        <v>155</v>
      </c>
    </row>
    <row r="940" spans="1:94">
      <c r="A940" s="221" t="s">
        <v>172</v>
      </c>
      <c r="B940" s="305">
        <f>IF(ISERROR(VALUE(VLOOKUP($A940,'Sheet1 - Table (1)'!$A$8:$AG$1186,COLUMN(B$7),FALSE))),VLOOKUP(A940,TK_MANQUANTS,2,FALSE),IF(VALUE(VLOOKUP($A940,'Sheet1 - Table (1)'!$A$8:$AG$1186,COLUMN(B$7),FALSE))=0,VLOOKUP(A940,TK_MANQUANTS,2,FALSE),VALUE(VLOOKUP($A940,'Sheet1 - Table (1)'!$A$8:$AG$1186,COLUMN(B$7),FALSE))))</f>
        <v>3108933</v>
      </c>
      <c r="C940" s="80" t="str">
        <f>VLOOKUP($A940,'Sheet1 - Table (1)'!$A$8:$AG$1186,COLUMN(C$7),FALSE)</f>
        <v>AXA IM FIIS US Short Duration High Yield F USD C</v>
      </c>
      <c r="D940" s="82">
        <f>VLOOKUP($A940,'Sheet1 - Table (1)'!$A$8:$AG$1186,COLUMN(D$7),FALSE)</f>
        <v>44074</v>
      </c>
      <c r="E940" s="124">
        <f>VLOOKUP($A940,'Sheet1 - Table (1)'!$A$8:$AG$1186,COLUMN(E$7),FALSE)</f>
        <v>1.2</v>
      </c>
      <c r="F940" s="80" t="b">
        <f>VLOOKUP($A940,'Sheet1 - Table (1)'!$A$8:$AG$1186,COLUMN(F$7),FALSE)</f>
        <v>1</v>
      </c>
      <c r="G940" s="80" t="str">
        <f>VLOOKUP($A940,'Sheet1 - Table (1)'!$A$8:$AG$1186,COLUMN(G$7),FALSE)</f>
        <v>Luxembourg</v>
      </c>
      <c r="H940" s="80" t="str">
        <f>VLOOKUP($A940,'Sheet1 - Table (1)'!$A$8:$AG$1186,COLUMN(H$7),FALSE)</f>
        <v>USD</v>
      </c>
      <c r="I940" s="80" t="str">
        <f>VLOOKUP($A940,'Sheet1 - Table (1)'!$A$8:$AG$1186,COLUMN(I$7),FALSE)</f>
        <v>Fonds de placement</v>
      </c>
      <c r="J940" s="80" t="str">
        <f>VLOOKUP($A940,'Sheet1 - Table (1)'!$A$8:$AG$1186,COLUMN(J$7),FALSE)</f>
        <v>Obligation</v>
      </c>
      <c r="K940" s="82">
        <f>VLOOKUP($A940,'Sheet1 - Table (1)'!$A$8:$AG$1186,COLUMN(K$7),FALSE)</f>
        <v>44255</v>
      </c>
      <c r="L940" s="80">
        <f>VLOOKUP($A940,'Sheet1 - Table (1)'!$A$8:$AG$1186,COLUMN(L$7),FALSE)</f>
        <v>4114.3504079000004</v>
      </c>
      <c r="M940" s="80" t="str">
        <f>VLOOKUP($A940,'Sheet1 - Table (1)'!$A$8:$AG$1186,COLUMN(M$7),FALSE)</f>
        <v>Retained</v>
      </c>
      <c r="N940" s="80" t="b">
        <f>VLOOKUP($A940,'Sheet1 - Table (1)'!$A$8:$AG$1186,COLUMN(N$7),FALSE)</f>
        <v>1</v>
      </c>
      <c r="O940" s="80" t="b">
        <f>VLOOKUP($A940,'Sheet1 - Table (1)'!$A$8:$AG$1186,COLUMN(O$7),FALSE)</f>
        <v>1</v>
      </c>
      <c r="P940" s="80" t="b">
        <f>VLOOKUP($A940,'Sheet1 - Table (1)'!$A$8:$AG$1186,COLUMN(P$7),FALSE)</f>
        <v>1</v>
      </c>
      <c r="Q940" s="80" t="b">
        <f>VLOOKUP($A940,'Sheet1 - Table (1)'!$A$8:$AG$1186,COLUMN(Q$7),FALSE)</f>
        <v>1</v>
      </c>
      <c r="R940" s="80" t="b">
        <f>VLOOKUP($A940,'Sheet1 - Table (1)'!$A$8:$AG$1186,COLUMN(R$7),FALSE)</f>
        <v>1</v>
      </c>
      <c r="S940" s="80" t="b">
        <f>VLOOKUP($A940,'Sheet1 - Table (1)'!$A$8:$AG$1186,COLUMN(S$7),FALSE)</f>
        <v>1</v>
      </c>
      <c r="T940" s="80">
        <f>VLOOKUP($A940,'Sheet1 - Table (1)'!$A$8:$AG$1186,COLUMN(T$7),FALSE)</f>
        <v>0</v>
      </c>
      <c r="U940" s="80" t="str">
        <f t="shared" si="177"/>
        <v>BE-FR-IT-NE-SP-GE</v>
      </c>
      <c r="V940" s="80" t="str">
        <f>VLOOKUP($A940,'Sheet1 - Table (1)'!$A$8:$AG$1186,COLUMN(V$7)+3,FALSE)</f>
        <v>LU - FCP - Parte 1</v>
      </c>
      <c r="W940" s="80" t="str">
        <f>VLOOKUP(A940,'Sheet1 - Table (1)'!$A$8:$AF$10075,MATCH($W$8,'Sheet1 - Table (1)'!$10:$10,0),FALSE)</f>
        <v>Détermination des Prix Quotidien</v>
      </c>
      <c r="X940" s="80">
        <f>VLOOKUP(A940,'Sheet1 - Table (1)'!$A$8:$AAB$10075,MATCH($X$8,'Sheet1 - Table (1)'!$10:$10,0),FALSE)</f>
        <v>0</v>
      </c>
      <c r="Y940" s="96" t="str">
        <f t="shared" si="186"/>
        <v>Fonds de placement</v>
      </c>
      <c r="AA940" s="96" t="s">
        <v>1823</v>
      </c>
      <c r="AB940" s="96" t="s">
        <v>2481</v>
      </c>
      <c r="AC940" s="214" t="s">
        <v>140</v>
      </c>
      <c r="AD940" s="214" t="s">
        <v>5104</v>
      </c>
      <c r="AE940" s="96" t="s">
        <v>5104</v>
      </c>
      <c r="AF940" s="246" t="s">
        <v>5104</v>
      </c>
      <c r="AI940" s="96" t="s">
        <v>79</v>
      </c>
      <c r="AJ940" s="96" t="s">
        <v>140</v>
      </c>
      <c r="AK940" s="96" t="s">
        <v>140</v>
      </c>
      <c r="AL940" s="96" t="s">
        <v>2481</v>
      </c>
      <c r="AM940" s="96" t="str">
        <f t="shared" si="183"/>
        <v>Obligations étrangères</v>
      </c>
      <c r="AO940" s="96" t="s">
        <v>2481</v>
      </c>
      <c r="AP940" s="96" t="s">
        <v>86</v>
      </c>
      <c r="AQ940" s="130">
        <f>AQ935</f>
        <v>0</v>
      </c>
      <c r="AR940" s="131">
        <f>AR935</f>
        <v>0</v>
      </c>
      <c r="AS940" s="131">
        <f>IF(AR940="","",AR940-E940%)</f>
        <v>-1.2E-2</v>
      </c>
      <c r="AT940" s="131">
        <f>AT935</f>
        <v>0</v>
      </c>
      <c r="AU940" s="131">
        <f>AU935</f>
        <v>0</v>
      </c>
      <c r="AV940" s="131">
        <f>AV935</f>
        <v>0</v>
      </c>
      <c r="AW940" s="131">
        <f>AW935</f>
        <v>0</v>
      </c>
      <c r="BB940" s="101">
        <v>1</v>
      </c>
      <c r="BN940" s="101">
        <v>1</v>
      </c>
      <c r="BW940" s="101">
        <v>1</v>
      </c>
      <c r="BY940" s="101" t="s">
        <v>981</v>
      </c>
      <c r="BZ940" s="101" t="str">
        <f>IF(AJ940="Obligations",AP940&amp;" "&amp;AI940&amp;" "&amp;IF(AI940="High Yield",IF(AQ940&lt;2.5,"SHORT",IF(AQ940&gt;4,"LONG","MID")),IF(AQ940&lt;3.5,"SHORT",IF(AQ940&gt;8,"LONG","MID"))),"")</f>
        <v>Courbe USD High Yield SHORT</v>
      </c>
      <c r="CA940" s="101" t="s">
        <v>70</v>
      </c>
      <c r="CB940" s="101"/>
      <c r="CC940" s="101" t="s">
        <v>70</v>
      </c>
      <c r="CD940" s="42" t="s">
        <v>4374</v>
      </c>
      <c r="CE940" s="42" t="s">
        <v>4374</v>
      </c>
      <c r="CF940" s="42" t="str">
        <f>IFERROR(VLOOKUP(Funds[[#This Row],[Code ISIN]],[1]GLOBAL!$C$1:$L$27,10,FALSE)," ")</f>
        <v xml:space="preserve"> </v>
      </c>
      <c r="CG940" s="42" t="s">
        <v>4374</v>
      </c>
      <c r="CH940" s="42" t="s">
        <v>4374</v>
      </c>
      <c r="CI940" s="42" t="s">
        <v>4374</v>
      </c>
      <c r="CJ940" s="136">
        <f>CJ939</f>
        <v>0</v>
      </c>
      <c r="CK940" s="96" t="s">
        <v>4374</v>
      </c>
      <c r="CL940" s="246" t="str">
        <f>VLOOKUP(Funds[[#This Row],[Code ISIN]],'Sheet1 - Table (1)'!$A$10:$AF$110017,MATCH("Funds Liquidity",'Sheet1 - Table (1)'!$10:$10,0),FALSE)</f>
        <v>Jour</v>
      </c>
    </row>
    <row r="941" spans="1:94">
      <c r="A941" s="248" t="s">
        <v>1535</v>
      </c>
      <c r="B941" s="305">
        <f>IF(ISERROR(VALUE(VLOOKUP($A941,'Sheet1 - Table (1)'!$A$8:$AG$1186,COLUMN(B$7),FALSE))),VLOOKUP(A941,TK_MANQUANTS,2,FALSE),IF(VALUE(VLOOKUP($A941,'Sheet1 - Table (1)'!$A$8:$AG$1186,COLUMN(B$7),FALSE))=0,VLOOKUP(A941,TK_MANQUANTS,2,FALSE),VALUE(VLOOKUP($A941,'Sheet1 - Table (1)'!$A$8:$AG$1186,COLUMN(B$7),FALSE))))</f>
        <v>33550791</v>
      </c>
      <c r="C941" s="80" t="str">
        <f>VLOOKUP($A941,'Sheet1 - Table (1)'!$A$8:$AG$1186,COLUMN(C$7),FALSE)</f>
        <v>SWC(CH)IB UK G --- Anteile -GT GBP</v>
      </c>
      <c r="D941" s="82"/>
      <c r="E941" s="124">
        <f>VLOOKUP($A941,'Sheet1 - Table (1)'!$A$8:$AG$1186,COLUMN(E$7),FALSE)</f>
        <v>0</v>
      </c>
      <c r="F941" s="80" t="b">
        <f>VLOOKUP($A941,'Sheet1 - Table (1)'!$A$8:$AG$1186,COLUMN(F$7),FALSE)</f>
        <v>0</v>
      </c>
      <c r="G941" s="80" t="str">
        <f>VLOOKUP($A941,'Sheet1 - Table (1)'!$A$8:$AG$1186,COLUMN(G$7),FALSE)</f>
        <v>Switzerland</v>
      </c>
      <c r="H941" s="80" t="str">
        <f>VLOOKUP($A941,'Sheet1 - Table (1)'!$A$8:$AG$1186,COLUMN(H$7),FALSE)</f>
        <v>GPB</v>
      </c>
      <c r="I941" s="80" t="str">
        <f>VLOOKUP($A941,'Sheet1 - Table (1)'!$A$8:$AG$1186,COLUMN(I$7),FALSE)</f>
        <v>Fonds de placement</v>
      </c>
      <c r="J941" s="80" t="str">
        <f>VLOOKUP($A941,'Sheet1 - Table (1)'!$A$8:$AG$1186,COLUMN(J$7),FALSE)</f>
        <v>Inactif</v>
      </c>
      <c r="K941" s="82">
        <f>VLOOKUP($A941,'Sheet1 - Table (1)'!$A$8:$AG$1186,COLUMN(K$7),FALSE)</f>
        <v>0</v>
      </c>
      <c r="L941" s="80">
        <f>VLOOKUP($A941,'Sheet1 - Table (1)'!$A$8:$AG$1186,COLUMN(L$7),FALSE)</f>
        <v>0</v>
      </c>
      <c r="M941" s="80">
        <f>VLOOKUP($A941,'Sheet1 - Table (1)'!$A$8:$AG$1186,COLUMN(M$7),FALSE)</f>
        <v>0</v>
      </c>
      <c r="N941" s="80">
        <f>VLOOKUP($A941,'Sheet1 - Table (1)'!$A$8:$AG$1186,COLUMN(N$7),FALSE)</f>
        <v>0</v>
      </c>
      <c r="O941" s="80">
        <f>VLOOKUP($A941,'Sheet1 - Table (1)'!$A$8:$AG$1186,COLUMN(O$7),FALSE)</f>
        <v>0</v>
      </c>
      <c r="P941" s="80">
        <f>VLOOKUP($A941,'Sheet1 - Table (1)'!$A$8:$AG$1186,COLUMN(P$7),FALSE)</f>
        <v>0</v>
      </c>
      <c r="Q941" s="80">
        <f>VLOOKUP($A941,'Sheet1 - Table (1)'!$A$8:$AG$1186,COLUMN(Q$7),FALSE)</f>
        <v>0</v>
      </c>
      <c r="R941" s="80">
        <f>VLOOKUP($A941,'Sheet1 - Table (1)'!$A$8:$AG$1186,COLUMN(R$7),FALSE)</f>
        <v>0</v>
      </c>
      <c r="S941" s="80">
        <f>VLOOKUP($A941,'Sheet1 - Table (1)'!$A$8:$AG$1186,COLUMN(S$7),FALSE)</f>
        <v>0</v>
      </c>
      <c r="T941" s="80">
        <f>VLOOKUP($A941,'Sheet1 - Table (1)'!$A$8:$AG$1186,COLUMN(T$7),FALSE)</f>
        <v>0</v>
      </c>
      <c r="U941" s="80" t="str">
        <f t="shared" si="177"/>
        <v/>
      </c>
      <c r="V941" s="80">
        <f>VLOOKUP($A941,'Sheet1 - Table (1)'!$A$8:$AG$1186,COLUMN(V$7)+3,FALSE)</f>
        <v>0</v>
      </c>
      <c r="W941" s="80" t="str">
        <f>VLOOKUP(A941,'Sheet1 - Table (1)'!$A$8:$AF$10075,MATCH($W$8,'Sheet1 - Table (1)'!$10:$10,0),FALSE)</f>
        <v>Détermination des Prix Quotidien</v>
      </c>
      <c r="X941" s="80">
        <f>VLOOKUP(A941,'Sheet1 - Table (1)'!$A$8:$AAB$10075,MATCH($X$8,'Sheet1 - Table (1)'!$10:$10,0),FALSE)</f>
        <v>0</v>
      </c>
      <c r="Y941" s="96" t="str">
        <f t="shared" si="186"/>
        <v>Fonds de placement</v>
      </c>
      <c r="AA941" s="96" t="s">
        <v>1823</v>
      </c>
      <c r="AB941" s="96" t="s">
        <v>2481</v>
      </c>
      <c r="AC941" s="214" t="s">
        <v>140</v>
      </c>
      <c r="AD941" s="214" t="s">
        <v>2481</v>
      </c>
      <c r="AE941" s="96" t="s">
        <v>2481</v>
      </c>
      <c r="AF941" s="246" t="s">
        <v>2481</v>
      </c>
      <c r="AI941" s="96" t="s">
        <v>785</v>
      </c>
      <c r="AJ941" s="96" t="s">
        <v>140</v>
      </c>
      <c r="AK941" s="96" t="s">
        <v>140</v>
      </c>
      <c r="AL941" s="96" t="s">
        <v>2481</v>
      </c>
      <c r="AM941" s="96" t="str">
        <f t="shared" si="183"/>
        <v>Obligations étrangères</v>
      </c>
      <c r="AO941" s="96" t="s">
        <v>2481</v>
      </c>
      <c r="AP941" s="96" t="s">
        <v>83</v>
      </c>
      <c r="AQ941" s="96">
        <v>11.75</v>
      </c>
      <c r="AR941" s="101">
        <v>1.29E-2</v>
      </c>
      <c r="AS941" s="101">
        <f>IF(AR941="","",AR941-E941%)</f>
        <v>1.29E-2</v>
      </c>
      <c r="AT941" s="101">
        <v>1</v>
      </c>
      <c r="AZ941" s="101">
        <v>1</v>
      </c>
      <c r="BL941" s="101">
        <v>1</v>
      </c>
      <c r="BT941" s="101"/>
      <c r="BU941" s="101"/>
      <c r="BX941" s="121"/>
      <c r="BY941" s="101" t="s">
        <v>1536</v>
      </c>
      <c r="BZ941" s="101" t="s">
        <v>1805</v>
      </c>
      <c r="CA941" s="101" t="s">
        <v>70</v>
      </c>
      <c r="CB941" s="101"/>
      <c r="CC941" s="101" t="s">
        <v>70</v>
      </c>
      <c r="CD941" s="42" t="s">
        <v>4374</v>
      </c>
      <c r="CE941" s="42" t="s">
        <v>4374</v>
      </c>
      <c r="CF941" s="42" t="str">
        <f>IFERROR(VLOOKUP(Funds[[#This Row],[Code ISIN]],[1]GLOBAL!$C$1:$L$27,10,FALSE)," ")</f>
        <v xml:space="preserve"> </v>
      </c>
      <c r="CG941" s="42" t="s">
        <v>4374</v>
      </c>
      <c r="CH941" s="42" t="s">
        <v>4374</v>
      </c>
      <c r="CI941" s="42" t="s">
        <v>4374</v>
      </c>
      <c r="CJ941" s="123">
        <v>42734</v>
      </c>
      <c r="CK941" s="96" t="s">
        <v>4374</v>
      </c>
      <c r="CL941" s="246" t="str">
        <f>VLOOKUP(Funds[[#This Row],[Code ISIN]],'Sheet1 - Table (1)'!$A$10:$AF$110017,MATCH("Funds Liquidity",'Sheet1 - Table (1)'!$10:$10,0),FALSE)</f>
        <v>Jour</v>
      </c>
    </row>
    <row r="942" spans="1:94">
      <c r="A942" s="221" t="s">
        <v>1741</v>
      </c>
      <c r="B942" s="305">
        <f>IF(ISERROR(VALUE(VLOOKUP($A942,'Sheet1 - Table (1)'!$A$8:$AG$1186,COLUMN(B$7),FALSE))),VLOOKUP(A942,TK_MANQUANTS,2,FALSE),IF(VALUE(VLOOKUP($A942,'Sheet1 - Table (1)'!$A$8:$AG$1186,COLUMN(B$7),FALSE))=0,VLOOKUP(A942,TK_MANQUANTS,2,FALSE),VALUE(VLOOKUP($A942,'Sheet1 - Table (1)'!$A$8:$AG$1186,COLUMN(B$7),FALSE))))</f>
        <v>21966875</v>
      </c>
      <c r="C942" s="80" t="str">
        <f>VLOOKUP($A942,'Sheet1 - Table (1)'!$A$8:$AG$1186,COLUMN(C$7),FALSE)</f>
        <v>UBS ETF-MSCI United Kingdom UCITS ETF (GBP) A-acc</v>
      </c>
      <c r="D942" s="82">
        <f>VLOOKUP($A942,'Sheet1 - Table (1)'!$A$8:$AG$1186,COLUMN(D$7),FALSE)</f>
        <v>43830</v>
      </c>
      <c r="E942" s="124">
        <f>VLOOKUP($A942,'Sheet1 - Table (1)'!$A$8:$AG$1186,COLUMN(E$7),FALSE)</f>
        <v>0.2</v>
      </c>
      <c r="F942" s="80" t="b">
        <f>VLOOKUP($A942,'Sheet1 - Table (1)'!$A$8:$AG$1186,COLUMN(F$7),FALSE)</f>
        <v>1</v>
      </c>
      <c r="G942" s="80" t="str">
        <f>VLOOKUP($A942,'Sheet1 - Table (1)'!$A$8:$AG$1186,COLUMN(G$7),FALSE)</f>
        <v>Luxembourg</v>
      </c>
      <c r="H942" s="80" t="str">
        <f>VLOOKUP($A942,'Sheet1 - Table (1)'!$A$8:$AG$1186,COLUMN(H$7),FALSE)</f>
        <v>GBP</v>
      </c>
      <c r="I942" s="80" t="str">
        <f>VLOOKUP($A942,'Sheet1 - Table (1)'!$A$8:$AG$1186,COLUMN(I$7),FALSE)</f>
        <v>Exchange Traded Funds</v>
      </c>
      <c r="J942" s="80" t="str">
        <f>VLOOKUP($A942,'Sheet1 - Table (1)'!$A$8:$AG$1186,COLUMN(J$7),FALSE)</f>
        <v>Actions</v>
      </c>
      <c r="K942" s="82">
        <f>VLOOKUP($A942,'Sheet1 - Table (1)'!$A$8:$AG$1186,COLUMN(K$7),FALSE)</f>
        <v>44255</v>
      </c>
      <c r="L942" s="80">
        <f>VLOOKUP($A942,'Sheet1 - Table (1)'!$A$8:$AG$1186,COLUMN(L$7),FALSE)</f>
        <v>1600.7903366</v>
      </c>
      <c r="M942" s="80" t="str">
        <f>VLOOKUP($A942,'Sheet1 - Table (1)'!$A$8:$AG$1186,COLUMN(M$7),FALSE)</f>
        <v>Retained</v>
      </c>
      <c r="N942" s="80">
        <f>VLOOKUP($A942,'Sheet1 - Table (1)'!$A$8:$AG$1186,COLUMN(N$7),FALSE)</f>
        <v>0</v>
      </c>
      <c r="O942" s="80" t="b">
        <f>VLOOKUP($A942,'Sheet1 - Table (1)'!$A$8:$AG$1186,COLUMN(O$7),FALSE)</f>
        <v>1</v>
      </c>
      <c r="P942" s="80" t="b">
        <f>VLOOKUP($A942,'Sheet1 - Table (1)'!$A$8:$AG$1186,COLUMN(P$7),FALSE)</f>
        <v>1</v>
      </c>
      <c r="Q942" s="80" t="b">
        <f>VLOOKUP($A942,'Sheet1 - Table (1)'!$A$8:$AG$1186,COLUMN(Q$7),FALSE)</f>
        <v>1</v>
      </c>
      <c r="R942" s="80" t="b">
        <f>VLOOKUP($A942,'Sheet1 - Table (1)'!$A$8:$AG$1186,COLUMN(R$7),FALSE)</f>
        <v>1</v>
      </c>
      <c r="S942" s="80" t="b">
        <f>VLOOKUP($A942,'Sheet1 - Table (1)'!$A$8:$AG$1186,COLUMN(S$7),FALSE)</f>
        <v>1</v>
      </c>
      <c r="T942" s="80" t="b">
        <f>VLOOKUP($A942,'Sheet1 - Table (1)'!$A$8:$AG$1186,COLUMN(T$7),FALSE)</f>
        <v>1</v>
      </c>
      <c r="U942" s="80" t="str">
        <f t="shared" si="177"/>
        <v>FR-IT-NE-SP-GE-UK</v>
      </c>
      <c r="V942" s="80" t="str">
        <f>VLOOKUP($A942,'Sheet1 - Table (1)'!$A$8:$AG$1186,COLUMN(V$7)+3,FALSE)</f>
        <v>LU - SICAV - Parte 1</v>
      </c>
      <c r="W942" s="80" t="str">
        <f>VLOOKUP(A942,'Sheet1 - Table (1)'!$A$8:$AF$10075,MATCH($W$8,'Sheet1 - Table (1)'!$10:$10,0),FALSE)</f>
        <v>Détermination des Prix Quotidien</v>
      </c>
      <c r="X942" s="80" t="str">
        <f>VLOOKUP(A942,'Sheet1 - Table (1)'!$A$8:$AAB$10075,MATCH($X$8,'Sheet1 - Table (1)'!$10:$10,0),FALSE)</f>
        <v>Full</v>
      </c>
      <c r="Y942" s="96" t="str">
        <f t="shared" si="186"/>
        <v>ETF</v>
      </c>
      <c r="AA942" s="96" t="s">
        <v>1823</v>
      </c>
      <c r="AB942" s="96" t="s">
        <v>2858</v>
      </c>
      <c r="AC942" s="214" t="s">
        <v>155</v>
      </c>
      <c r="AD942" s="214" t="s">
        <v>2858</v>
      </c>
      <c r="AE942" s="96" t="s">
        <v>2858</v>
      </c>
      <c r="AF942" s="246" t="s">
        <v>2858</v>
      </c>
      <c r="AG942" s="96" t="s">
        <v>2864</v>
      </c>
      <c r="AI942" s="96" t="s">
        <v>155</v>
      </c>
      <c r="AJ942" s="96" t="s">
        <v>155</v>
      </c>
      <c r="AK942" s="96" t="s">
        <v>155</v>
      </c>
      <c r="AL942" s="96" t="s">
        <v>2858</v>
      </c>
      <c r="AM942" s="96" t="str">
        <f t="shared" si="183"/>
        <v>Actions étrangères</v>
      </c>
      <c r="AO942" s="96" t="s">
        <v>2858</v>
      </c>
      <c r="AP942" s="96" t="s">
        <v>5156</v>
      </c>
      <c r="AS942" s="101" t="str">
        <f>IF(AR942="","",AR942-E942%)</f>
        <v/>
      </c>
      <c r="AZ942" s="101">
        <v>1</v>
      </c>
      <c r="BL942" s="101">
        <v>1</v>
      </c>
      <c r="BX942" s="96" t="s">
        <v>1851</v>
      </c>
      <c r="BY942" s="101" t="s">
        <v>22029</v>
      </c>
      <c r="CA942" s="101" t="s">
        <v>4050</v>
      </c>
      <c r="CB942" s="122" t="s">
        <v>3897</v>
      </c>
      <c r="CC942" s="101" t="s">
        <v>4037</v>
      </c>
      <c r="CD942" s="42" t="s">
        <v>1633</v>
      </c>
      <c r="CE942" s="42" t="s">
        <v>1633</v>
      </c>
      <c r="CF942" s="42" t="str">
        <f>IFERROR(VLOOKUP(Funds[[#This Row],[Code ISIN]],[1]GLOBAL!$C$1:$L$27,10,FALSE)," ")</f>
        <v xml:space="preserve"> </v>
      </c>
      <c r="CG942" s="42" t="s">
        <v>4374</v>
      </c>
      <c r="CH942" s="42" t="s">
        <v>1633</v>
      </c>
      <c r="CI942" s="42" t="s">
        <v>1633</v>
      </c>
      <c r="CJ942" s="123"/>
      <c r="CK942" s="96" t="s">
        <v>4374</v>
      </c>
      <c r="CL942" s="246" t="str">
        <f>VLOOKUP(Funds[[#This Row],[Code ISIN]],'Sheet1 - Table (1)'!$A$10:$AF$110017,MATCH("Funds Liquidity",'Sheet1 - Table (1)'!$10:$10,0),FALSE)</f>
        <v>Jour</v>
      </c>
      <c r="CM942" s="246" t="s">
        <v>155</v>
      </c>
      <c r="CN942" s="246" t="s">
        <v>155</v>
      </c>
    </row>
    <row r="943" spans="1:94">
      <c r="A943" s="248" t="s">
        <v>2059</v>
      </c>
      <c r="B943" s="305">
        <f>IF(ISERROR(VALUE(VLOOKUP($A943,'Sheet1 - Table (1)'!$A$8:$AG$1186,COLUMN(B$7),FALSE))),VLOOKUP(A943,TK_MANQUANTS,2,FALSE),IF(VALUE(VLOOKUP($A943,'Sheet1 - Table (1)'!$A$8:$AG$1186,COLUMN(B$7),FALSE))=0,VLOOKUP(A943,TK_MANQUANTS,2,FALSE),VALUE(VLOOKUP($A943,'Sheet1 - Table (1)'!$A$8:$AG$1186,COLUMN(B$7),FALSE))))</f>
        <v>36296929</v>
      </c>
      <c r="C943" s="80" t="str">
        <f>VLOOKUP($A943,'Sheet1 - Table (1)'!$A$8:$AG$1186,COLUMN(C$7),FALSE)</f>
        <v>BCV Systematic Premia Equity Opportunity B (EUR)</v>
      </c>
      <c r="D943" s="82">
        <f>VLOOKUP($A943,'Sheet1 - Table (1)'!$A$8:$AG$1186,COLUMN(D$7),FALSE)</f>
        <v>43880</v>
      </c>
      <c r="E943" s="124">
        <f>VLOOKUP($A943,'Sheet1 - Table (1)'!$A$8:$AG$1186,COLUMN(E$7),FALSE)</f>
        <v>1.06</v>
      </c>
      <c r="F943" s="80" t="b">
        <f>VLOOKUP($A943,'Sheet1 - Table (1)'!$A$8:$AG$1186,COLUMN(F$7),FALSE)</f>
        <v>1</v>
      </c>
      <c r="G943" s="80" t="str">
        <f>VLOOKUP($A943,'Sheet1 - Table (1)'!$A$8:$AG$1186,COLUMN(G$7),FALSE)</f>
        <v>Luxembourg</v>
      </c>
      <c r="H943" s="80" t="str">
        <f>VLOOKUP($A943,'Sheet1 - Table (1)'!$A$8:$AG$1186,COLUMN(H$7),FALSE)</f>
        <v>EUR</v>
      </c>
      <c r="I943" s="80" t="str">
        <f>VLOOKUP($A943,'Sheet1 - Table (1)'!$A$8:$AG$1186,COLUMN(I$7),FALSE)</f>
        <v>Fonds de placement</v>
      </c>
      <c r="J943" s="80" t="str">
        <f>VLOOKUP($A943,'Sheet1 - Table (1)'!$A$8:$AG$1186,COLUMN(J$7),FALSE)</f>
        <v>Alternatives</v>
      </c>
      <c r="K943" s="82">
        <f>VLOOKUP($A943,'Sheet1 - Table (1)'!$A$8:$AG$1186,COLUMN(K$7),FALSE)</f>
        <v>44255</v>
      </c>
      <c r="L943" s="80">
        <f>VLOOKUP($A943,'Sheet1 - Table (1)'!$A$8:$AG$1186,COLUMN(L$7),FALSE)</f>
        <v>50.218856799999998</v>
      </c>
      <c r="M943" s="80" t="str">
        <f>VLOOKUP($A943,'Sheet1 - Table (1)'!$A$8:$AG$1186,COLUMN(M$7),FALSE)</f>
        <v>Retained</v>
      </c>
      <c r="N943" s="80">
        <f>VLOOKUP($A943,'Sheet1 - Table (1)'!$A$8:$AG$1186,COLUMN(N$7),FALSE)</f>
        <v>0</v>
      </c>
      <c r="O943" s="80">
        <f>VLOOKUP($A943,'Sheet1 - Table (1)'!$A$8:$AG$1186,COLUMN(O$7),FALSE)</f>
        <v>0</v>
      </c>
      <c r="P943" s="80">
        <f>VLOOKUP($A943,'Sheet1 - Table (1)'!$A$8:$AG$1186,COLUMN(P$7),FALSE)</f>
        <v>0</v>
      </c>
      <c r="Q943" s="80">
        <f>VLOOKUP($A943,'Sheet1 - Table (1)'!$A$8:$AG$1186,COLUMN(Q$7),FALSE)</f>
        <v>0</v>
      </c>
      <c r="R943" s="80">
        <f>VLOOKUP($A943,'Sheet1 - Table (1)'!$A$8:$AG$1186,COLUMN(R$7),FALSE)</f>
        <v>0</v>
      </c>
      <c r="S943" s="80">
        <f>VLOOKUP($A943,'Sheet1 - Table (1)'!$A$8:$AG$1186,COLUMN(S$7),FALSE)</f>
        <v>0</v>
      </c>
      <c r="T943" s="80">
        <f>VLOOKUP($A943,'Sheet1 - Table (1)'!$A$8:$AG$1186,COLUMN(T$7),FALSE)</f>
        <v>0</v>
      </c>
      <c r="U943" s="80" t="str">
        <f t="shared" si="177"/>
        <v/>
      </c>
      <c r="V943" s="80" t="str">
        <f>VLOOKUP($A943,'Sheet1 - Table (1)'!$A$8:$AG$1186,COLUMN(V$7)+3,FALSE)</f>
        <v>LU - SICAV - Parte 1</v>
      </c>
      <c r="W943" s="80" t="str">
        <f>VLOOKUP(A943,'Sheet1 - Table (1)'!$A$8:$AF$10075,MATCH($W$8,'Sheet1 - Table (1)'!$10:$10,0),FALSE)</f>
        <v>Détermination Hebomadaire des Prix le Mardi</v>
      </c>
      <c r="X943" s="80">
        <f>VLOOKUP(A943,'Sheet1 - Table (1)'!$A$8:$AAB$10075,MATCH($X$8,'Sheet1 - Table (1)'!$10:$10,0),FALSE)</f>
        <v>0</v>
      </c>
      <c r="Y943" s="96" t="str">
        <f t="shared" si="186"/>
        <v>Fonds de placement</v>
      </c>
      <c r="AA943" s="96" t="s">
        <v>1823</v>
      </c>
      <c r="AB943" s="96" t="s">
        <v>2874</v>
      </c>
      <c r="AC943" s="214" t="s">
        <v>2874</v>
      </c>
      <c r="AG943" s="96" t="s">
        <v>2678</v>
      </c>
      <c r="AI943" s="96" t="s">
        <v>2683</v>
      </c>
      <c r="AJ943" s="96" t="s">
        <v>474</v>
      </c>
      <c r="AK943" s="96" t="s">
        <v>1803</v>
      </c>
      <c r="AL943" s="96" t="s">
        <v>5092</v>
      </c>
      <c r="AM943" s="96" t="str">
        <f>IF(AND(AK943="Obligations",AP943="Courbe CHF"),"Obligations CHF",IF(AND(AY943=100%,BK943=100%),AK943&amp;" CHF",IF(OR(AK943="Obligations",AK943="Actions",AK943="Liquidités"),AK943&amp;" étrangères" &amp; IF(AY943=100%," hedged",""),AK943&amp;" étrangers" &amp; IF(AY943=100%," hedged",""))))</f>
        <v>Placements alternatifs étrangers hedged</v>
      </c>
      <c r="AN943" s="139">
        <v>1</v>
      </c>
      <c r="AO943" s="96" t="s">
        <v>2874</v>
      </c>
      <c r="AP943" s="96" t="s">
        <v>1804</v>
      </c>
      <c r="AY943" s="101">
        <v>1</v>
      </c>
      <c r="BT943" s="101"/>
      <c r="BU943" s="101"/>
      <c r="BX943" s="121"/>
      <c r="BY943" s="101"/>
      <c r="BZ943" s="101"/>
      <c r="CA943" s="101" t="s">
        <v>70</v>
      </c>
      <c r="CB943" s="101"/>
      <c r="CC943" s="101" t="s">
        <v>70</v>
      </c>
      <c r="CD943" s="42" t="s">
        <v>4374</v>
      </c>
      <c r="CE943" s="42" t="s">
        <v>4374</v>
      </c>
      <c r="CF943" s="42" t="str">
        <f>IFERROR(VLOOKUP(Funds[[#This Row],[Code ISIN]],[1]GLOBAL!$C$1:$L$27,10,FALSE)," ")</f>
        <v xml:space="preserve"> </v>
      </c>
      <c r="CG943" s="42" t="s">
        <v>4374</v>
      </c>
      <c r="CH943" s="42" t="s">
        <v>4374</v>
      </c>
      <c r="CI943" s="42" t="s">
        <v>4374</v>
      </c>
      <c r="CJ943" s="123"/>
      <c r="CK943" s="96" t="s">
        <v>4374</v>
      </c>
      <c r="CL943" s="246" t="str">
        <f>VLOOKUP(Funds[[#This Row],[Code ISIN]],'Sheet1 - Table (1)'!$A$10:$AF$110017,MATCH("Funds Liquidity",'Sheet1 - Table (1)'!$10:$10,0),FALSE)</f>
        <v>&gt;=Mois</v>
      </c>
      <c r="CN943" s="246" t="s">
        <v>155</v>
      </c>
    </row>
    <row r="944" spans="1:94">
      <c r="A944" s="248" t="s">
        <v>2618</v>
      </c>
      <c r="B944" s="305">
        <f>IF(ISERROR(VALUE(VLOOKUP($A944,'Sheet1 - Table (1)'!$A$8:$AG$1186,COLUMN(B$7),FALSE))),VLOOKUP(A944,TK_MANQUANTS,2,FALSE),IF(VALUE(VLOOKUP($A944,'Sheet1 - Table (1)'!$A$8:$AG$1186,COLUMN(B$7),FALSE))=0,VLOOKUP(A944,TK_MANQUANTS,2,FALSE),VALUE(VLOOKUP($A944,'Sheet1 - Table (1)'!$A$8:$AG$1186,COLUMN(B$7),FALSE))))</f>
        <v>33316806</v>
      </c>
      <c r="C944" s="80" t="str">
        <f>VLOOKUP($A944,'Sheet1 - Table (1)'!$A$8:$AG$1186,COLUMN(C$7),FALSE)</f>
        <v>Goldman Sachs Glo Strat Macro Bond Pf I Acc CHF-H</v>
      </c>
      <c r="D944" s="82">
        <f>VLOOKUP($A944,'Sheet1 - Table (1)'!$A$8:$AG$1186,COLUMN(D$7),FALSE)</f>
        <v>44043</v>
      </c>
      <c r="E944" s="124">
        <f>VLOOKUP($A944,'Sheet1 - Table (1)'!$A$8:$AG$1186,COLUMN(E$7),FALSE)</f>
        <v>0.65</v>
      </c>
      <c r="F944" s="80" t="b">
        <f>VLOOKUP($A944,'Sheet1 - Table (1)'!$A$8:$AG$1186,COLUMN(F$7),FALSE)</f>
        <v>1</v>
      </c>
      <c r="G944" s="80" t="str">
        <f>VLOOKUP($A944,'Sheet1 - Table (1)'!$A$8:$AG$1186,COLUMN(G$7),FALSE)</f>
        <v>Luxembourg</v>
      </c>
      <c r="H944" s="80" t="str">
        <f>VLOOKUP($A944,'Sheet1 - Table (1)'!$A$8:$AG$1186,COLUMN(H$7),FALSE)</f>
        <v>CHF</v>
      </c>
      <c r="I944" s="80" t="str">
        <f>VLOOKUP($A944,'Sheet1 - Table (1)'!$A$8:$AG$1186,COLUMN(I$7),FALSE)</f>
        <v>Fonds de placement</v>
      </c>
      <c r="J944" s="80" t="str">
        <f>VLOOKUP($A944,'Sheet1 - Table (1)'!$A$8:$AG$1186,COLUMN(J$7),FALSE)</f>
        <v>Alternatives</v>
      </c>
      <c r="K944" s="82">
        <f>VLOOKUP($A944,'Sheet1 - Table (1)'!$A$8:$AG$1186,COLUMN(K$7),FALSE)</f>
        <v>44255</v>
      </c>
      <c r="L944" s="80">
        <f>VLOOKUP($A944,'Sheet1 - Table (1)'!$A$8:$AG$1186,COLUMN(L$7),FALSE)</f>
        <v>412.53228660000002</v>
      </c>
      <c r="M944" s="80" t="str">
        <f>VLOOKUP($A944,'Sheet1 - Table (1)'!$A$8:$AG$1186,COLUMN(M$7),FALSE)</f>
        <v>Retained</v>
      </c>
      <c r="N944" s="80" t="b">
        <f>VLOOKUP($A944,'Sheet1 - Table (1)'!$A$8:$AG$1186,COLUMN(N$7),FALSE)</f>
        <v>1</v>
      </c>
      <c r="O944" s="80" t="b">
        <f>VLOOKUP($A944,'Sheet1 - Table (1)'!$A$8:$AG$1186,COLUMN(O$7),FALSE)</f>
        <v>1</v>
      </c>
      <c r="P944" s="80" t="b">
        <f>VLOOKUP($A944,'Sheet1 - Table (1)'!$A$8:$AG$1186,COLUMN(P$7),FALSE)</f>
        <v>1</v>
      </c>
      <c r="Q944" s="80" t="b">
        <f>VLOOKUP($A944,'Sheet1 - Table (1)'!$A$8:$AG$1186,COLUMN(Q$7),FALSE)</f>
        <v>1</v>
      </c>
      <c r="R944" s="80" t="b">
        <f>VLOOKUP($A944,'Sheet1 - Table (1)'!$A$8:$AG$1186,COLUMN(R$7),FALSE)</f>
        <v>1</v>
      </c>
      <c r="S944" s="80" t="b">
        <f>VLOOKUP($A944,'Sheet1 - Table (1)'!$A$8:$AG$1186,COLUMN(S$7),FALSE)</f>
        <v>1</v>
      </c>
      <c r="T944" s="80">
        <f>VLOOKUP($A944,'Sheet1 - Table (1)'!$A$8:$AG$1186,COLUMN(T$7),FALSE)</f>
        <v>0</v>
      </c>
      <c r="U944" s="80" t="str">
        <f t="shared" si="177"/>
        <v>BE-FR-IT-NE-SP-GE</v>
      </c>
      <c r="V944" s="80" t="str">
        <f>VLOOKUP($A944,'Sheet1 - Table (1)'!$A$8:$AG$1186,COLUMN(V$7)+3,FALSE)</f>
        <v>LU - SICAV - Parte 1</v>
      </c>
      <c r="W944" s="80" t="str">
        <f>VLOOKUP(A944,'Sheet1 - Table (1)'!$A$8:$AF$10075,MATCH($W$8,'Sheet1 - Table (1)'!$10:$10,0),FALSE)</f>
        <v>Détermination des Prix Quotidien</v>
      </c>
      <c r="X944" s="80">
        <f>VLOOKUP(A944,'Sheet1 - Table (1)'!$A$8:$AAB$10075,MATCH($X$8,'Sheet1 - Table (1)'!$10:$10,0),FALSE)</f>
        <v>0</v>
      </c>
      <c r="Y944" s="96" t="str">
        <f t="shared" si="186"/>
        <v>Fonds de placement</v>
      </c>
      <c r="AA944" s="96" t="s">
        <v>1823</v>
      </c>
      <c r="AB944" s="96" t="s">
        <v>2064</v>
      </c>
      <c r="AC944" s="214" t="s">
        <v>140</v>
      </c>
      <c r="AD944" s="214" t="s">
        <v>2064</v>
      </c>
      <c r="AE944" s="96" t="s">
        <v>2542</v>
      </c>
      <c r="AF944" s="246" t="s">
        <v>2546</v>
      </c>
      <c r="AG944" s="96" t="s">
        <v>2687</v>
      </c>
      <c r="AI944" s="96" t="s">
        <v>2683</v>
      </c>
      <c r="AJ944" s="96" t="s">
        <v>793</v>
      </c>
      <c r="AK944" s="96" t="s">
        <v>140</v>
      </c>
      <c r="AL944" s="96" t="s">
        <v>2481</v>
      </c>
      <c r="AM944" s="96" t="str">
        <f t="shared" ref="AM944:AM952" si="187">IF(AND(AK944="Obligations",AP944="Courbe CHF"),"Obligations CHF",IF(AND(AX944=100%,BJ944=100%),AK944&amp;" CHF",IF(OR(AK944="Obligations",AK944="Actions",AK944="Liquidités"),AK944&amp;" étrangères" &amp; IF(AX944=100%," hedged",""),AK944&amp;" étrangers" &amp; IF(AX944=100%," hedged",""))))</f>
        <v>Obligations étrangères hedged</v>
      </c>
      <c r="AO944" s="96" t="s">
        <v>2064</v>
      </c>
      <c r="AP944" s="96" t="s">
        <v>74</v>
      </c>
      <c r="AQ944" s="96">
        <v>1.5</v>
      </c>
      <c r="AV944" s="101">
        <v>1</v>
      </c>
      <c r="AX944" s="101">
        <v>1</v>
      </c>
      <c r="BK944" s="101">
        <v>0.67500000000000004</v>
      </c>
      <c r="BP944" s="101">
        <v>0.27</v>
      </c>
      <c r="BR944" s="101">
        <v>5.5E-2</v>
      </c>
      <c r="BT944" s="101"/>
      <c r="BU944" s="101"/>
      <c r="BV944" s="101">
        <v>0.93500000000000005</v>
      </c>
      <c r="BW944" s="101">
        <v>6.5000000000000002E-2</v>
      </c>
      <c r="BX944" s="121"/>
      <c r="BY944" s="101"/>
      <c r="BZ944" s="101"/>
      <c r="CA944" s="101" t="s">
        <v>4051</v>
      </c>
      <c r="CB944" s="101" t="s">
        <v>3898</v>
      </c>
      <c r="CC944" s="101" t="s">
        <v>4006</v>
      </c>
      <c r="CD944" s="42" t="s">
        <v>4374</v>
      </c>
      <c r="CE944" s="42" t="s">
        <v>4374</v>
      </c>
      <c r="CF944" s="42" t="str">
        <f>IFERROR(VLOOKUP(Funds[[#This Row],[Code ISIN]],[1]GLOBAL!$C$1:$L$27,10,FALSE)," ")</f>
        <v xml:space="preserve"> </v>
      </c>
      <c r="CG944" s="42" t="s">
        <v>4374</v>
      </c>
      <c r="CH944" s="42" t="s">
        <v>4374</v>
      </c>
      <c r="CI944" s="42" t="s">
        <v>4374</v>
      </c>
      <c r="CJ944" s="123">
        <v>43099</v>
      </c>
      <c r="CK944" s="96" t="s">
        <v>4622</v>
      </c>
      <c r="CL944" s="246" t="str">
        <f>VLOOKUP(Funds[[#This Row],[Code ISIN]],'Sheet1 - Table (1)'!$A$10:$AF$110017,MATCH("Funds Liquidity",'Sheet1 - Table (1)'!$10:$10,0),FALSE)</f>
        <v>Jour</v>
      </c>
      <c r="CN944" s="246" t="s">
        <v>140</v>
      </c>
      <c r="CP944" s="246" t="s">
        <v>2687</v>
      </c>
    </row>
    <row r="945" spans="1:94">
      <c r="A945" s="248" t="s">
        <v>2629</v>
      </c>
      <c r="B945" s="305">
        <f>IF(ISERROR(VALUE(VLOOKUP($A945,'Sheet1 - Table (1)'!$A$8:$AG$1186,COLUMN(B$7),FALSE))),VLOOKUP(A945,TK_MANQUANTS,2,FALSE),IF(VALUE(VLOOKUP($A945,'Sheet1 - Table (1)'!$A$8:$AG$1186,COLUMN(B$7),FALSE))=0,VLOOKUP(A945,TK_MANQUANTS,2,FALSE),VALUE(VLOOKUP($A945,'Sheet1 - Table (1)'!$A$8:$AG$1186,COLUMN(B$7),FALSE))))</f>
        <v>11630679</v>
      </c>
      <c r="C945" s="80" t="str">
        <f>VLOOKUP($A945,'Sheet1 - Table (1)'!$A$8:$AG$1186,COLUMN(C$7),FALSE)</f>
        <v>H2O Adagio I EUR 4D</v>
      </c>
      <c r="D945" s="82">
        <f>VLOOKUP($A945,'Sheet1 - Table (1)'!$A$8:$AG$1186,COLUMN(D$7),FALSE)</f>
        <v>42004</v>
      </c>
      <c r="E945" s="124">
        <v>0</v>
      </c>
      <c r="F945" s="80" t="b">
        <f>VLOOKUP($A945,'Sheet1 - Table (1)'!$A$8:$AG$1186,COLUMN(F$7),FALSE)</f>
        <v>1</v>
      </c>
      <c r="G945" s="80" t="str">
        <f>VLOOKUP($A945,'Sheet1 - Table (1)'!$A$8:$AG$1186,COLUMN(G$7),FALSE)</f>
        <v>France</v>
      </c>
      <c r="H945" s="80" t="str">
        <f>VLOOKUP($A945,'Sheet1 - Table (1)'!$A$8:$AG$1186,COLUMN(H$7),FALSE)</f>
        <v>EUR</v>
      </c>
      <c r="I945" s="80" t="str">
        <f>VLOOKUP($A945,'Sheet1 - Table (1)'!$A$8:$AG$1186,COLUMN(I$7),FALSE)</f>
        <v>Fonds de placement</v>
      </c>
      <c r="J945" s="80" t="str">
        <f>VLOOKUP($A945,'Sheet1 - Table (1)'!$A$8:$AG$1186,COLUMN(J$7),FALSE)</f>
        <v>Obligations</v>
      </c>
      <c r="K945" s="82">
        <f>VLOOKUP($A945,'Sheet1 - Table (1)'!$A$8:$AG$1186,COLUMN(K$7),FALSE)</f>
        <v>42004</v>
      </c>
      <c r="L945" s="80">
        <v>1200</v>
      </c>
      <c r="M945" s="80" t="str">
        <f>VLOOKUP($A945,'Sheet1 - Table (1)'!$A$8:$AG$1186,COLUMN(M$7),FALSE)</f>
        <v>Retained</v>
      </c>
      <c r="N945" s="80">
        <f>VLOOKUP($A945,'Sheet1 - Table (1)'!$A$8:$AG$1186,COLUMN(N$7),FALSE)</f>
        <v>0</v>
      </c>
      <c r="O945" s="80">
        <f>VLOOKUP($A945,'Sheet1 - Table (1)'!$A$8:$AG$1186,COLUMN(O$7),FALSE)</f>
        <v>0</v>
      </c>
      <c r="P945" s="80">
        <f>VLOOKUP($A945,'Sheet1 - Table (1)'!$A$8:$AG$1186,COLUMN(P$7),FALSE)</f>
        <v>0</v>
      </c>
      <c r="Q945" s="80">
        <f>VLOOKUP($A945,'Sheet1 - Table (1)'!$A$8:$AG$1186,COLUMN(Q$7),FALSE)</f>
        <v>0</v>
      </c>
      <c r="R945" s="80">
        <f>VLOOKUP($A945,'Sheet1 - Table (1)'!$A$8:$AG$1186,COLUMN(R$7),FALSE)</f>
        <v>0</v>
      </c>
      <c r="S945" s="80">
        <f>VLOOKUP($A945,'Sheet1 - Table (1)'!$A$8:$AG$1186,COLUMN(S$7),FALSE)</f>
        <v>0</v>
      </c>
      <c r="T945" s="80">
        <f>VLOOKUP($A945,'Sheet1 - Table (1)'!$A$8:$AG$1186,COLUMN(T$7),FALSE)</f>
        <v>0</v>
      </c>
      <c r="U945" s="80" t="str">
        <f t="shared" ref="U945:U972" si="188">IF(N945=TRUE,UPPER(LEFT($N$8,2)),"")&amp;IF(O945=TRUE,IF(N945=TRUE,"-","")&amp;UPPER(LEFT($O$8,2)),"")&amp;IF(P945=TRUE,IF(OR(N945=TRUE,O945=TRUE),"-","")&amp;UPPER(LEFT($P$8,2)),"")&amp;IF(Q945=TRUE,IF(OR(N945=TRUE,O945=TRUE,P945=TRUE),"-","")&amp;UPPER(LEFT($Q$8,2)),"")&amp;IF(R945=TRUE,IF(OR(N945=TRUE,O945=TRUE,P945=TRUE,Q945=TRUE),"-","")&amp;UPPER(LEFT($R$8,2)),"")&amp;IF(S945=TRUE,IF(OR(N945=TRUE,O945=TRUE,P945=TRUE,Q945=TRUE,R945=TRUE),"-","")&amp;UPPER(LEFT($S$8,2)),"")&amp;IF(T945=TRUE,IF(OR(N945=TRUE,O945=TRUE,P945=TRUE,Q945=TRUE,R945=TRUE,S945=TRUE),"-","")&amp;UPPER(LEFT($T$8,2)),"")</f>
        <v/>
      </c>
      <c r="V945" s="80" t="str">
        <f>VLOOKUP($A945,'Sheet1 - Table (1)'!$A$8:$AG$1186,COLUMN(V$7)+3,FALSE)</f>
        <v>FR - SICAV</v>
      </c>
      <c r="W945" s="80" t="str">
        <f>VLOOKUP(A945,'Sheet1 - Table (1)'!$A$8:$AF$10075,MATCH($W$8,'Sheet1 - Table (1)'!$10:$10,0),FALSE)</f>
        <v>Détermination des Prix Quotidien</v>
      </c>
      <c r="X945" s="80">
        <f>VLOOKUP(A945,'Sheet1 - Table (1)'!$A$8:$AAB$10075,MATCH($X$8,'Sheet1 - Table (1)'!$10:$10,0),FALSE)</f>
        <v>0</v>
      </c>
      <c r="Y945" s="96" t="str">
        <f t="shared" si="186"/>
        <v>Fonds de placement</v>
      </c>
      <c r="AA945" s="96" t="s">
        <v>1823</v>
      </c>
      <c r="AB945" s="96" t="s">
        <v>2481</v>
      </c>
      <c r="AC945" s="214" t="s">
        <v>140</v>
      </c>
      <c r="AD945" s="214" t="s">
        <v>2064</v>
      </c>
      <c r="AE945" s="96" t="s">
        <v>2542</v>
      </c>
      <c r="AF945" s="246" t="s">
        <v>2546</v>
      </c>
      <c r="AG945" s="96" t="s">
        <v>2687</v>
      </c>
      <c r="AI945" s="96" t="s">
        <v>2683</v>
      </c>
      <c r="AJ945" s="96" t="s">
        <v>793</v>
      </c>
      <c r="AK945" s="96" t="s">
        <v>140</v>
      </c>
      <c r="AL945" s="96" t="s">
        <v>2481</v>
      </c>
      <c r="AM945" s="96" t="str">
        <f t="shared" si="187"/>
        <v>Obligations étrangères</v>
      </c>
      <c r="AO945" s="96" t="s">
        <v>2481</v>
      </c>
      <c r="AP945" s="96" t="s">
        <v>74</v>
      </c>
      <c r="AQ945" s="96">
        <v>1.5</v>
      </c>
      <c r="AV945" s="101">
        <v>1</v>
      </c>
      <c r="AY945" s="101">
        <v>1</v>
      </c>
      <c r="BT945" s="101"/>
      <c r="BU945" s="101"/>
      <c r="BV945" s="101">
        <v>0.5</v>
      </c>
      <c r="BW945" s="101">
        <v>0.5</v>
      </c>
      <c r="BX945" s="121"/>
      <c r="BY945" s="101"/>
      <c r="BZ945" s="101"/>
      <c r="CA945" s="101" t="s">
        <v>4051</v>
      </c>
      <c r="CB945" s="101" t="s">
        <v>3899</v>
      </c>
      <c r="CC945" s="101" t="s">
        <v>3988</v>
      </c>
      <c r="CD945" s="42" t="s">
        <v>4374</v>
      </c>
      <c r="CE945" s="42" t="s">
        <v>4374</v>
      </c>
      <c r="CF945" s="42" t="str">
        <f>IFERROR(VLOOKUP(Funds[[#This Row],[Code ISIN]],[1]GLOBAL!$C$1:$L$27,10,FALSE)," ")</f>
        <v xml:space="preserve"> </v>
      </c>
      <c r="CG945" s="42" t="s">
        <v>4374</v>
      </c>
      <c r="CH945" s="42" t="s">
        <v>4374</v>
      </c>
      <c r="CI945" s="42" t="s">
        <v>4374</v>
      </c>
      <c r="CJ945" s="123">
        <v>43099</v>
      </c>
      <c r="CK945" s="96" t="s">
        <v>4374</v>
      </c>
      <c r="CL945" s="246" t="str">
        <f>VLOOKUP(Funds[[#This Row],[Code ISIN]],'Sheet1 - Table (1)'!$A$10:$AF$110017,MATCH("Funds Liquidity",'Sheet1 - Table (1)'!$10:$10,0),FALSE)</f>
        <v>Jour</v>
      </c>
      <c r="CN945" s="246" t="s">
        <v>140</v>
      </c>
      <c r="CP945" s="246" t="s">
        <v>2687</v>
      </c>
    </row>
    <row r="946" spans="1:94">
      <c r="A946" s="248" t="s">
        <v>2612</v>
      </c>
      <c r="B946" s="305">
        <f>IF(ISERROR(VALUE(VLOOKUP($A946,'Sheet1 - Table (1)'!$A$8:$AG$1186,COLUMN(B$7),FALSE))),VLOOKUP(A946,TK_MANQUANTS,2,FALSE),IF(VALUE(VLOOKUP($A946,'Sheet1 - Table (1)'!$A$8:$AG$1186,COLUMN(B$7),FALSE))=0,VLOOKUP(A946,TK_MANQUANTS,2,FALSE),VALUE(VLOOKUP($A946,'Sheet1 - Table (1)'!$A$8:$AG$1186,COLUMN(B$7),FALSE))))</f>
        <v>29100364</v>
      </c>
      <c r="C946" s="80" t="str">
        <f>VLOOKUP($A946,'Sheet1 - Table (1)'!$A$8:$AG$1186,COLUMN(C$7),FALSE)</f>
        <v>BGF Fixed Income Global Opportunities I2 CHF Hgd</v>
      </c>
      <c r="D946" s="82">
        <f>VLOOKUP($A946,'Sheet1 - Table (1)'!$A$8:$AG$1186,COLUMN(D$7),FALSE)</f>
        <v>44196</v>
      </c>
      <c r="E946" s="124">
        <f>VLOOKUP($A946,'Sheet1 - Table (1)'!$A$8:$AG$1186,COLUMN(E$7),FALSE)</f>
        <v>0.56000000000000005</v>
      </c>
      <c r="F946" s="80" t="b">
        <f>VLOOKUP($A946,'Sheet1 - Table (1)'!$A$8:$AG$1186,COLUMN(F$7),FALSE)</f>
        <v>1</v>
      </c>
      <c r="G946" s="80" t="str">
        <f>VLOOKUP($A946,'Sheet1 - Table (1)'!$A$8:$AG$1186,COLUMN(G$7),FALSE)</f>
        <v>Luxembourg</v>
      </c>
      <c r="H946" s="80" t="str">
        <f>VLOOKUP($A946,'Sheet1 - Table (1)'!$A$8:$AG$1186,COLUMN(H$7),FALSE)</f>
        <v>CHF</v>
      </c>
      <c r="I946" s="80" t="str">
        <f>VLOOKUP($A946,'Sheet1 - Table (1)'!$A$8:$AG$1186,COLUMN(I$7),FALSE)</f>
        <v>Fonds de placement</v>
      </c>
      <c r="J946" s="80" t="str">
        <f>VLOOKUP($A946,'Sheet1 - Table (1)'!$A$8:$AG$1186,COLUMN(J$7),FALSE)</f>
        <v>Obligation</v>
      </c>
      <c r="K946" s="82">
        <f>VLOOKUP($A946,'Sheet1 - Table (1)'!$A$8:$AG$1186,COLUMN(K$7),FALSE)</f>
        <v>44255</v>
      </c>
      <c r="L946" s="80">
        <f>VLOOKUP($A946,'Sheet1 - Table (1)'!$A$8:$AG$1186,COLUMN(L$7),FALSE)</f>
        <v>9521.4013008000002</v>
      </c>
      <c r="M946" s="80" t="str">
        <f>VLOOKUP($A946,'Sheet1 - Table (1)'!$A$8:$AG$1186,COLUMN(M$7),FALSE)</f>
        <v>Retained</v>
      </c>
      <c r="N946" s="80">
        <f>VLOOKUP($A946,'Sheet1 - Table (1)'!$A$8:$AG$1186,COLUMN(N$7),FALSE)</f>
        <v>0</v>
      </c>
      <c r="O946" s="80" t="b">
        <f>VLOOKUP($A946,'Sheet1 - Table (1)'!$A$8:$AG$1186,COLUMN(O$7),FALSE)</f>
        <v>1</v>
      </c>
      <c r="P946" s="80">
        <f>VLOOKUP($A946,'Sheet1 - Table (1)'!$A$8:$AG$1186,COLUMN(P$7),FALSE)</f>
        <v>0</v>
      </c>
      <c r="Q946" s="80" t="b">
        <f>VLOOKUP($A946,'Sheet1 - Table (1)'!$A$8:$AG$1186,COLUMN(Q$7),FALSE)</f>
        <v>1</v>
      </c>
      <c r="R946" s="80" t="b">
        <f>VLOOKUP($A946,'Sheet1 - Table (1)'!$A$8:$AG$1186,COLUMN(R$7),FALSE)</f>
        <v>1</v>
      </c>
      <c r="S946" s="80" t="b">
        <f>VLOOKUP($A946,'Sheet1 - Table (1)'!$A$8:$AG$1186,COLUMN(S$7),FALSE)</f>
        <v>1</v>
      </c>
      <c r="T946" s="80">
        <f>VLOOKUP($A946,'Sheet1 - Table (1)'!$A$8:$AG$1186,COLUMN(T$7),FALSE)</f>
        <v>0</v>
      </c>
      <c r="U946" s="80" t="str">
        <f t="shared" si="188"/>
        <v>FR-NE-SP-GE</v>
      </c>
      <c r="V946" s="80" t="str">
        <f>VLOOKUP($A946,'Sheet1 - Table (1)'!$A$8:$AG$1186,COLUMN(V$7)+3,FALSE)</f>
        <v>LU - SICAV - Parte 1</v>
      </c>
      <c r="W946" s="80" t="str">
        <f>VLOOKUP(A946,'Sheet1 - Table (1)'!$A$8:$AF$10075,MATCH($W$8,'Sheet1 - Table (1)'!$10:$10,0),FALSE)</f>
        <v>Détermination des Prix Quotidien</v>
      </c>
      <c r="X946" s="80">
        <f>VLOOKUP(A946,'Sheet1 - Table (1)'!$A$8:$AAB$10075,MATCH($X$8,'Sheet1 - Table (1)'!$10:$10,0),FALSE)</f>
        <v>0</v>
      </c>
      <c r="Y946" s="96" t="str">
        <f t="shared" si="186"/>
        <v>Fonds de placement</v>
      </c>
      <c r="AA946" s="96" t="s">
        <v>1823</v>
      </c>
      <c r="AB946" s="96" t="s">
        <v>2064</v>
      </c>
      <c r="AC946" s="214" t="s">
        <v>140</v>
      </c>
      <c r="AD946" s="214" t="s">
        <v>2064</v>
      </c>
      <c r="AE946" s="96" t="s">
        <v>2542</v>
      </c>
      <c r="AF946" s="246" t="s">
        <v>2546</v>
      </c>
      <c r="AG946" s="96" t="s">
        <v>2687</v>
      </c>
      <c r="AI946" s="96" t="s">
        <v>2683</v>
      </c>
      <c r="AJ946" s="96" t="s">
        <v>793</v>
      </c>
      <c r="AK946" s="96" t="s">
        <v>140</v>
      </c>
      <c r="AL946" s="96" t="s">
        <v>2481</v>
      </c>
      <c r="AM946" s="96" t="str">
        <f t="shared" si="187"/>
        <v>Obligations étrangères hedged</v>
      </c>
      <c r="AO946" s="96" t="s">
        <v>2064</v>
      </c>
      <c r="AP946" s="96" t="s">
        <v>74</v>
      </c>
      <c r="AQ946" s="96">
        <v>1.5</v>
      </c>
      <c r="AV946" s="101">
        <v>1</v>
      </c>
      <c r="AX946" s="101">
        <v>1</v>
      </c>
      <c r="BN946" s="101">
        <v>1</v>
      </c>
      <c r="BT946" s="101"/>
      <c r="BU946" s="101"/>
      <c r="BV946" s="101">
        <v>0.2</v>
      </c>
      <c r="BW946" s="101">
        <v>0.8</v>
      </c>
      <c r="BX946" s="121"/>
      <c r="BY946" s="101"/>
      <c r="BZ946" s="101"/>
      <c r="CA946" s="101" t="s">
        <v>4051</v>
      </c>
      <c r="CB946" s="122" t="s">
        <v>3900</v>
      </c>
      <c r="CC946" s="137" t="s">
        <v>3951</v>
      </c>
      <c r="CD946" s="42" t="s">
        <v>4374</v>
      </c>
      <c r="CE946" s="42" t="s">
        <v>4374</v>
      </c>
      <c r="CF946" s="42" t="str">
        <f>IFERROR(VLOOKUP(Funds[[#This Row],[Code ISIN]],[1]GLOBAL!$C$1:$L$27,10,FALSE)," ")</f>
        <v xml:space="preserve"> </v>
      </c>
      <c r="CG946" s="42" t="s">
        <v>4374</v>
      </c>
      <c r="CH946" s="42" t="s">
        <v>4374</v>
      </c>
      <c r="CI946" s="42" t="s">
        <v>4374</v>
      </c>
      <c r="CJ946" s="123">
        <v>43099</v>
      </c>
      <c r="CK946" s="96" t="s">
        <v>4374</v>
      </c>
      <c r="CL946" s="246" t="str">
        <f>VLOOKUP(Funds[[#This Row],[Code ISIN]],'Sheet1 - Table (1)'!$A$10:$AF$110017,MATCH("Funds Liquidity",'Sheet1 - Table (1)'!$10:$10,0),FALSE)</f>
        <v>Jour</v>
      </c>
      <c r="CP946" s="246" t="s">
        <v>2687</v>
      </c>
    </row>
    <row r="947" spans="1:94">
      <c r="A947" s="248" t="s">
        <v>2616</v>
      </c>
      <c r="B947" s="305">
        <f>IF(ISERROR(VALUE(VLOOKUP($A947,'Sheet1 - Table (1)'!$A$8:$AG$1186,COLUMN(B$7),FALSE))),VLOOKUP(A947,TK_MANQUANTS,2,FALSE),IF(VALUE(VLOOKUP($A947,'Sheet1 - Table (1)'!$A$8:$AG$1186,COLUMN(B$7),FALSE))=0,VLOOKUP(A947,TK_MANQUANTS,2,FALSE),VALUE(VLOOKUP($A947,'Sheet1 - Table (1)'!$A$8:$AG$1186,COLUMN(B$7),FALSE))))</f>
        <v>22719766</v>
      </c>
      <c r="C947" s="80" t="str">
        <f>VLOOKUP($A947,'Sheet1 - Table (1)'!$A$8:$AG$1186,COLUMN(C$7),FALSE)</f>
        <v>BGF Fixed Income Global Opportunities I2 USD</v>
      </c>
      <c r="D947" s="82">
        <f>VLOOKUP($A947,'Sheet1 - Table (1)'!$A$8:$AG$1186,COLUMN(D$7),FALSE)</f>
        <v>44196</v>
      </c>
      <c r="E947" s="124">
        <f>VLOOKUP($A947,'Sheet1 - Table (1)'!$A$8:$AG$1186,COLUMN(E$7),FALSE)</f>
        <v>0.56000000000000005</v>
      </c>
      <c r="F947" s="80" t="b">
        <f>VLOOKUP($A947,'Sheet1 - Table (1)'!$A$8:$AG$1186,COLUMN(F$7),FALSE)</f>
        <v>1</v>
      </c>
      <c r="G947" s="80" t="str">
        <f>VLOOKUP($A947,'Sheet1 - Table (1)'!$A$8:$AG$1186,COLUMN(G$7),FALSE)</f>
        <v>Luxembourg</v>
      </c>
      <c r="H947" s="80" t="str">
        <f>VLOOKUP($A947,'Sheet1 - Table (1)'!$A$8:$AG$1186,COLUMN(H$7),FALSE)</f>
        <v>USD</v>
      </c>
      <c r="I947" s="80" t="str">
        <f>VLOOKUP($A947,'Sheet1 - Table (1)'!$A$8:$AG$1186,COLUMN(I$7),FALSE)</f>
        <v>Fonds de placement</v>
      </c>
      <c r="J947" s="80" t="str">
        <f>VLOOKUP($A947,'Sheet1 - Table (1)'!$A$8:$AG$1186,COLUMN(J$7),FALSE)</f>
        <v>Obligation</v>
      </c>
      <c r="K947" s="82">
        <f>VLOOKUP($A947,'Sheet1 - Table (1)'!$A$8:$AG$1186,COLUMN(K$7),FALSE)</f>
        <v>44255</v>
      </c>
      <c r="L947" s="80">
        <f>VLOOKUP($A947,'Sheet1 - Table (1)'!$A$8:$AG$1186,COLUMN(L$7),FALSE)</f>
        <v>9521.4013008000002</v>
      </c>
      <c r="M947" s="80" t="str">
        <f>VLOOKUP($A947,'Sheet1 - Table (1)'!$A$8:$AG$1186,COLUMN(M$7),FALSE)</f>
        <v>Retained</v>
      </c>
      <c r="N947" s="80">
        <f>VLOOKUP($A947,'Sheet1 - Table (1)'!$A$8:$AG$1186,COLUMN(N$7),FALSE)</f>
        <v>0</v>
      </c>
      <c r="O947" s="80" t="b">
        <f>VLOOKUP($A947,'Sheet1 - Table (1)'!$A$8:$AG$1186,COLUMN(O$7),FALSE)</f>
        <v>1</v>
      </c>
      <c r="P947" s="80">
        <f>VLOOKUP($A947,'Sheet1 - Table (1)'!$A$8:$AG$1186,COLUMN(P$7),FALSE)</f>
        <v>0</v>
      </c>
      <c r="Q947" s="80" t="b">
        <f>VLOOKUP($A947,'Sheet1 - Table (1)'!$A$8:$AG$1186,COLUMN(Q$7),FALSE)</f>
        <v>1</v>
      </c>
      <c r="R947" s="80" t="b">
        <f>VLOOKUP($A947,'Sheet1 - Table (1)'!$A$8:$AG$1186,COLUMN(R$7),FALSE)</f>
        <v>1</v>
      </c>
      <c r="S947" s="80" t="b">
        <f>VLOOKUP($A947,'Sheet1 - Table (1)'!$A$8:$AG$1186,COLUMN(S$7),FALSE)</f>
        <v>1</v>
      </c>
      <c r="T947" s="80" t="b">
        <f>VLOOKUP($A947,'Sheet1 - Table (1)'!$A$8:$AG$1186,COLUMN(T$7),FALSE)</f>
        <v>1</v>
      </c>
      <c r="U947" s="80" t="str">
        <f t="shared" si="188"/>
        <v>FR-NE-SP-GE-UK</v>
      </c>
      <c r="V947" s="80" t="str">
        <f>VLOOKUP($A947,'Sheet1 - Table (1)'!$A$8:$AG$1186,COLUMN(V$7)+3,FALSE)</f>
        <v>LU - SICAV - Parte 1</v>
      </c>
      <c r="W947" s="80" t="str">
        <f>VLOOKUP(A947,'Sheet1 - Table (1)'!$A$8:$AF$10075,MATCH($W$8,'Sheet1 - Table (1)'!$10:$10,0),FALSE)</f>
        <v>Détermination des Prix Quotidien</v>
      </c>
      <c r="X947" s="80">
        <f>VLOOKUP(A947,'Sheet1 - Table (1)'!$A$8:$AAB$10075,MATCH($X$8,'Sheet1 - Table (1)'!$10:$10,0),FALSE)</f>
        <v>0</v>
      </c>
      <c r="Y947" s="96" t="str">
        <f t="shared" si="186"/>
        <v>Fonds de placement</v>
      </c>
      <c r="AA947" s="96" t="s">
        <v>1823</v>
      </c>
      <c r="AB947" s="96" t="s">
        <v>2481</v>
      </c>
      <c r="AC947" s="214" t="s">
        <v>140</v>
      </c>
      <c r="AD947" s="214" t="s">
        <v>2064</v>
      </c>
      <c r="AE947" s="96" t="s">
        <v>2542</v>
      </c>
      <c r="AF947" s="246" t="s">
        <v>2546</v>
      </c>
      <c r="AG947" s="96" t="s">
        <v>2687</v>
      </c>
      <c r="AI947" s="96" t="s">
        <v>2683</v>
      </c>
      <c r="AJ947" s="96" t="s">
        <v>793</v>
      </c>
      <c r="AK947" s="96" t="s">
        <v>140</v>
      </c>
      <c r="AL947" s="96" t="s">
        <v>2481</v>
      </c>
      <c r="AM947" s="96" t="str">
        <f t="shared" si="187"/>
        <v>Obligations étrangères</v>
      </c>
      <c r="AO947" s="96" t="s">
        <v>2481</v>
      </c>
      <c r="AP947" s="96" t="s">
        <v>74</v>
      </c>
      <c r="AQ947" s="96">
        <v>1.5</v>
      </c>
      <c r="AV947" s="101">
        <v>1</v>
      </c>
      <c r="BB947" s="101">
        <v>1</v>
      </c>
      <c r="BN947" s="101">
        <v>1</v>
      </c>
      <c r="BT947" s="101"/>
      <c r="BU947" s="101"/>
      <c r="BX947" s="121"/>
      <c r="BY947" s="101"/>
      <c r="BZ947" s="101"/>
      <c r="CA947" s="101" t="s">
        <v>4051</v>
      </c>
      <c r="CB947" s="122" t="s">
        <v>3901</v>
      </c>
      <c r="CC947" s="137" t="s">
        <v>4330</v>
      </c>
      <c r="CD947" s="42" t="s">
        <v>4374</v>
      </c>
      <c r="CE947" s="42" t="s">
        <v>4374</v>
      </c>
      <c r="CF947" s="42" t="str">
        <f>IFERROR(VLOOKUP(Funds[[#This Row],[Code ISIN]],[1]GLOBAL!$C$1:$L$27,10,FALSE)," ")</f>
        <v xml:space="preserve"> </v>
      </c>
      <c r="CG947" s="42" t="s">
        <v>4374</v>
      </c>
      <c r="CH947" s="42" t="s">
        <v>4374</v>
      </c>
      <c r="CI947" s="42" t="s">
        <v>4374</v>
      </c>
      <c r="CJ947" s="123">
        <v>43099</v>
      </c>
      <c r="CK947" s="96" t="s">
        <v>4622</v>
      </c>
      <c r="CL947" s="246" t="str">
        <f>VLOOKUP(Funds[[#This Row],[Code ISIN]],'Sheet1 - Table (1)'!$A$10:$AF$110017,MATCH("Funds Liquidity",'Sheet1 - Table (1)'!$10:$10,0),FALSE)</f>
        <v>Jour</v>
      </c>
      <c r="CP947" s="246" t="s">
        <v>2687</v>
      </c>
    </row>
    <row r="948" spans="1:94">
      <c r="A948" s="248" t="s">
        <v>2653</v>
      </c>
      <c r="B948" s="305">
        <f>IF(ISERROR(VALUE(VLOOKUP($A948,'Sheet1 - Table (1)'!$A$8:$AG$1186,COLUMN(B$7),FALSE))),VLOOKUP(A948,TK_MANQUANTS,2,FALSE),IF(VALUE(VLOOKUP($A948,'Sheet1 - Table (1)'!$A$8:$AG$1186,COLUMN(B$7),FALSE))=0,VLOOKUP(A948,TK_MANQUANTS,2,FALSE),VALUE(VLOOKUP($A948,'Sheet1 - Table (1)'!$A$8:$AG$1186,COLUMN(B$7),FALSE))))</f>
        <v>18144233</v>
      </c>
      <c r="C948" s="80" t="str">
        <f>VLOOKUP($A948,'Sheet1 - Table (1)'!$A$8:$AG$1186,COLUMN(C$7),FALSE)</f>
        <v>GAM Systematic Alternative Risk Premia Inst Acc</v>
      </c>
      <c r="D948" s="82">
        <f>VLOOKUP($A948,'Sheet1 - Table (1)'!$A$8:$AG$1186,COLUMN(D$7),FALSE)</f>
        <v>43880</v>
      </c>
      <c r="E948" s="124">
        <f>VLOOKUP($A948,'Sheet1 - Table (1)'!$A$8:$AG$1186,COLUMN(E$7),FALSE)</f>
        <v>0.71</v>
      </c>
      <c r="F948" s="80" t="b">
        <f>VLOOKUP($A948,'Sheet1 - Table (1)'!$A$8:$AG$1186,COLUMN(F$7),FALSE)</f>
        <v>1</v>
      </c>
      <c r="G948" s="80" t="str">
        <f>VLOOKUP($A948,'Sheet1 - Table (1)'!$A$8:$AG$1186,COLUMN(G$7),FALSE)</f>
        <v>Ireland</v>
      </c>
      <c r="H948" s="80" t="str">
        <f>VLOOKUP($A948,'Sheet1 - Table (1)'!$A$8:$AG$1186,COLUMN(H$7),FALSE)</f>
        <v>USD</v>
      </c>
      <c r="I948" s="80" t="str">
        <f>VLOOKUP($A948,'Sheet1 - Table (1)'!$A$8:$AG$1186,COLUMN(I$7),FALSE)</f>
        <v>Fonds de placement</v>
      </c>
      <c r="J948" s="80" t="str">
        <f>VLOOKUP($A948,'Sheet1 - Table (1)'!$A$8:$AG$1186,COLUMN(J$7),FALSE)</f>
        <v>Alternatives</v>
      </c>
      <c r="K948" s="82">
        <f>VLOOKUP($A948,'Sheet1 - Table (1)'!$A$8:$AG$1186,COLUMN(K$7),FALSE)</f>
        <v>44255</v>
      </c>
      <c r="L948" s="80">
        <f>VLOOKUP($A948,'Sheet1 - Table (1)'!$A$8:$AG$1186,COLUMN(L$7),FALSE)</f>
        <v>32.997937700000001</v>
      </c>
      <c r="M948" s="80" t="str">
        <f>VLOOKUP($A948,'Sheet1 - Table (1)'!$A$8:$AG$1186,COLUMN(M$7),FALSE)</f>
        <v>Retained</v>
      </c>
      <c r="N948" s="80">
        <f>VLOOKUP($A948,'Sheet1 - Table (1)'!$A$8:$AG$1186,COLUMN(N$7),FALSE)</f>
        <v>0</v>
      </c>
      <c r="O948" s="80" t="b">
        <f>VLOOKUP($A948,'Sheet1 - Table (1)'!$A$8:$AG$1186,COLUMN(O$7),FALSE)</f>
        <v>1</v>
      </c>
      <c r="P948" s="80">
        <f>VLOOKUP($A948,'Sheet1 - Table (1)'!$A$8:$AG$1186,COLUMN(P$7),FALSE)</f>
        <v>0</v>
      </c>
      <c r="Q948" s="80" t="b">
        <f>VLOOKUP($A948,'Sheet1 - Table (1)'!$A$8:$AG$1186,COLUMN(Q$7),FALSE)</f>
        <v>1</v>
      </c>
      <c r="R948" s="80" t="b">
        <f>VLOOKUP($A948,'Sheet1 - Table (1)'!$A$8:$AG$1186,COLUMN(R$7),FALSE)</f>
        <v>1</v>
      </c>
      <c r="S948" s="80" t="b">
        <f>VLOOKUP($A948,'Sheet1 - Table (1)'!$A$8:$AG$1186,COLUMN(S$7),FALSE)</f>
        <v>1</v>
      </c>
      <c r="T948" s="80" t="b">
        <f>VLOOKUP($A948,'Sheet1 - Table (1)'!$A$8:$AG$1186,COLUMN(T$7),FALSE)</f>
        <v>1</v>
      </c>
      <c r="U948" s="80" t="str">
        <f t="shared" si="188"/>
        <v>FR-NE-SP-GE-UK</v>
      </c>
      <c r="V948" s="80" t="str">
        <f>VLOOKUP($A948,'Sheet1 - Table (1)'!$A$8:$AG$1186,COLUMN(V$7)+3,FALSE)</f>
        <v>ICVC</v>
      </c>
      <c r="W948" s="80" t="str">
        <f>VLOOKUP(A948,'Sheet1 - Table (1)'!$A$8:$AF$10075,MATCH($W$8,'Sheet1 - Table (1)'!$10:$10,0),FALSE)</f>
        <v>Détermination des Prix Quotidien</v>
      </c>
      <c r="X948" s="80">
        <f>VLOOKUP(A948,'Sheet1 - Table (1)'!$A$8:$AAB$10075,MATCH($X$8,'Sheet1 - Table (1)'!$10:$10,0),FALSE)</f>
        <v>0</v>
      </c>
      <c r="Y948" s="96" t="str">
        <f t="shared" si="186"/>
        <v>Fonds de placement</v>
      </c>
      <c r="AA948" s="96" t="s">
        <v>1823</v>
      </c>
      <c r="AB948" s="96" t="s">
        <v>2874</v>
      </c>
      <c r="AC948" s="214" t="s">
        <v>2874</v>
      </c>
      <c r="AG948" s="96" t="s">
        <v>2678</v>
      </c>
      <c r="AI948" s="96" t="s">
        <v>2080</v>
      </c>
      <c r="AJ948" s="96" t="s">
        <v>382</v>
      </c>
      <c r="AK948" s="96" t="s">
        <v>1803</v>
      </c>
      <c r="AL948" s="96" t="s">
        <v>2080</v>
      </c>
      <c r="AM948" s="96" t="str">
        <f t="shared" si="187"/>
        <v>Placements alternatifs étrangers</v>
      </c>
      <c r="AN948" s="139">
        <v>1</v>
      </c>
      <c r="AO948" s="96" t="s">
        <v>2874</v>
      </c>
      <c r="AP948" s="96" t="s">
        <v>1804</v>
      </c>
      <c r="BB948" s="101">
        <v>1</v>
      </c>
      <c r="BT948" s="101"/>
      <c r="BU948" s="101"/>
      <c r="BX948" s="121"/>
      <c r="BY948" s="101"/>
      <c r="BZ948" s="101"/>
      <c r="CA948" s="101" t="s">
        <v>70</v>
      </c>
      <c r="CB948" s="101"/>
      <c r="CC948" s="101" t="s">
        <v>70</v>
      </c>
      <c r="CD948" s="42" t="s">
        <v>4374</v>
      </c>
      <c r="CE948" s="42" t="s">
        <v>4374</v>
      </c>
      <c r="CF948" s="42" t="str">
        <f>IFERROR(VLOOKUP(Funds[[#This Row],[Code ISIN]],[1]GLOBAL!$C$1:$L$27,10,FALSE)," ")</f>
        <v xml:space="preserve"> </v>
      </c>
      <c r="CG948" s="42" t="s">
        <v>4374</v>
      </c>
      <c r="CH948" s="42" t="s">
        <v>4374</v>
      </c>
      <c r="CI948" s="42" t="s">
        <v>4374</v>
      </c>
      <c r="CJ948" s="123">
        <v>43099</v>
      </c>
      <c r="CK948" s="96" t="s">
        <v>4374</v>
      </c>
      <c r="CL948" s="246" t="str">
        <f>VLOOKUP(Funds[[#This Row],[Code ISIN]],'Sheet1 - Table (1)'!$A$10:$AF$110017,MATCH("Funds Liquidity",'Sheet1 - Table (1)'!$10:$10,0),FALSE)</f>
        <v>Jour</v>
      </c>
    </row>
    <row r="949" spans="1:94">
      <c r="A949" s="248" t="s">
        <v>2654</v>
      </c>
      <c r="B949" s="305">
        <f>IF(ISERROR(VALUE(VLOOKUP($A949,'Sheet1 - Table (1)'!$A$8:$AG$1186,COLUMN(B$7),FALSE))),VLOOKUP(A949,TK_MANQUANTS,2,FALSE),IF(VALUE(VLOOKUP($A949,'Sheet1 - Table (1)'!$A$8:$AG$1186,COLUMN(B$7),FALSE))=0,VLOOKUP(A949,TK_MANQUANTS,2,FALSE),VALUE(VLOOKUP($A949,'Sheet1 - Table (1)'!$A$8:$AG$1186,COLUMN(B$7),FALSE))))</f>
        <v>18377618</v>
      </c>
      <c r="C949" s="80" t="str">
        <f>VLOOKUP($A949,'Sheet1 - Table (1)'!$A$8:$AG$1186,COLUMN(C$7),FALSE)</f>
        <v>GAM Systematic Altern Risk Premia Inst Acc EUR</v>
      </c>
      <c r="D949" s="82">
        <f>VLOOKUP($A949,'Sheet1 - Table (1)'!$A$8:$AG$1186,COLUMN(D$7),FALSE)</f>
        <v>43880</v>
      </c>
      <c r="E949" s="124">
        <f>VLOOKUP($A949,'Sheet1 - Table (1)'!$A$8:$AG$1186,COLUMN(E$7),FALSE)</f>
        <v>0.71</v>
      </c>
      <c r="F949" s="80" t="b">
        <f>VLOOKUP($A949,'Sheet1 - Table (1)'!$A$8:$AG$1186,COLUMN(F$7),FALSE)</f>
        <v>1</v>
      </c>
      <c r="G949" s="80" t="str">
        <f>VLOOKUP($A949,'Sheet1 - Table (1)'!$A$8:$AG$1186,COLUMN(G$7),FALSE)</f>
        <v>Ireland</v>
      </c>
      <c r="H949" s="80" t="str">
        <f>VLOOKUP($A949,'Sheet1 - Table (1)'!$A$8:$AG$1186,COLUMN(H$7),FALSE)</f>
        <v>EUR</v>
      </c>
      <c r="I949" s="80" t="str">
        <f>VLOOKUP($A949,'Sheet1 - Table (1)'!$A$8:$AG$1186,COLUMN(I$7),FALSE)</f>
        <v>Fonds de placement</v>
      </c>
      <c r="J949" s="80" t="str">
        <f>VLOOKUP($A949,'Sheet1 - Table (1)'!$A$8:$AG$1186,COLUMN(J$7),FALSE)</f>
        <v>Alternatives</v>
      </c>
      <c r="K949" s="82">
        <f>VLOOKUP($A949,'Sheet1 - Table (1)'!$A$8:$AG$1186,COLUMN(K$7),FALSE)</f>
        <v>44255</v>
      </c>
      <c r="L949" s="80">
        <f>VLOOKUP($A949,'Sheet1 - Table (1)'!$A$8:$AG$1186,COLUMN(L$7),FALSE)</f>
        <v>32.997937700000001</v>
      </c>
      <c r="M949" s="80" t="str">
        <f>VLOOKUP($A949,'Sheet1 - Table (1)'!$A$8:$AG$1186,COLUMN(M$7),FALSE)</f>
        <v>Retained</v>
      </c>
      <c r="N949" s="80">
        <f>VLOOKUP($A949,'Sheet1 - Table (1)'!$A$8:$AG$1186,COLUMN(N$7),FALSE)</f>
        <v>0</v>
      </c>
      <c r="O949" s="80" t="b">
        <f>VLOOKUP($A949,'Sheet1 - Table (1)'!$A$8:$AG$1186,COLUMN(O$7),FALSE)</f>
        <v>1</v>
      </c>
      <c r="P949" s="80" t="b">
        <f>VLOOKUP($A949,'Sheet1 - Table (1)'!$A$8:$AG$1186,COLUMN(P$7),FALSE)</f>
        <v>1</v>
      </c>
      <c r="Q949" s="80" t="b">
        <f>VLOOKUP($A949,'Sheet1 - Table (1)'!$A$8:$AG$1186,COLUMN(Q$7),FALSE)</f>
        <v>1</v>
      </c>
      <c r="R949" s="80" t="b">
        <f>VLOOKUP($A949,'Sheet1 - Table (1)'!$A$8:$AG$1186,COLUMN(R$7),FALSE)</f>
        <v>1</v>
      </c>
      <c r="S949" s="80" t="b">
        <f>VLOOKUP($A949,'Sheet1 - Table (1)'!$A$8:$AG$1186,COLUMN(S$7),FALSE)</f>
        <v>1</v>
      </c>
      <c r="T949" s="80" t="b">
        <f>VLOOKUP($A949,'Sheet1 - Table (1)'!$A$8:$AG$1186,COLUMN(T$7),FALSE)</f>
        <v>1</v>
      </c>
      <c r="U949" s="80" t="str">
        <f t="shared" si="188"/>
        <v>FR-IT-NE-SP-GE-UK</v>
      </c>
      <c r="V949" s="80" t="str">
        <f>VLOOKUP($A949,'Sheet1 - Table (1)'!$A$8:$AG$1186,COLUMN(V$7)+3,FALSE)</f>
        <v>ICVC</v>
      </c>
      <c r="W949" s="80" t="str">
        <f>VLOOKUP(A949,'Sheet1 - Table (1)'!$A$8:$AF$10075,MATCH($W$8,'Sheet1 - Table (1)'!$10:$10,0),FALSE)</f>
        <v>Détermination des Prix Quotidien</v>
      </c>
      <c r="X949" s="80">
        <f>VLOOKUP(A949,'Sheet1 - Table (1)'!$A$8:$AAB$10075,MATCH($X$8,'Sheet1 - Table (1)'!$10:$10,0),FALSE)</f>
        <v>0</v>
      </c>
      <c r="Y949" s="96" t="str">
        <f t="shared" si="186"/>
        <v>Fonds de placement</v>
      </c>
      <c r="AA949" s="96" t="s">
        <v>1823</v>
      </c>
      <c r="AB949" s="96" t="s">
        <v>2874</v>
      </c>
      <c r="AC949" s="214" t="s">
        <v>2874</v>
      </c>
      <c r="AG949" s="96" t="s">
        <v>2678</v>
      </c>
      <c r="AI949" s="96" t="s">
        <v>2080</v>
      </c>
      <c r="AJ949" s="96" t="s">
        <v>382</v>
      </c>
      <c r="AK949" s="96" t="s">
        <v>1803</v>
      </c>
      <c r="AL949" s="96" t="s">
        <v>2080</v>
      </c>
      <c r="AM949" s="96" t="str">
        <f t="shared" si="187"/>
        <v>Placements alternatifs étrangers</v>
      </c>
      <c r="AN949" s="139">
        <v>1</v>
      </c>
      <c r="AO949" s="96" t="s">
        <v>2874</v>
      </c>
      <c r="AP949" s="96" t="s">
        <v>1804</v>
      </c>
      <c r="AY949" s="101">
        <v>1</v>
      </c>
      <c r="BT949" s="101"/>
      <c r="BU949" s="101"/>
      <c r="BX949" s="121"/>
      <c r="BY949" s="101"/>
      <c r="BZ949" s="101"/>
      <c r="CA949" s="101" t="s">
        <v>4051</v>
      </c>
      <c r="CB949" s="122" t="s">
        <v>3903</v>
      </c>
      <c r="CC949" s="137" t="s">
        <v>4003</v>
      </c>
      <c r="CD949" s="42" t="s">
        <v>4374</v>
      </c>
      <c r="CE949" s="42" t="s">
        <v>4374</v>
      </c>
      <c r="CF949" s="42" t="str">
        <f>IFERROR(VLOOKUP(Funds[[#This Row],[Code ISIN]],[1]GLOBAL!$C$1:$L$27,10,FALSE)," ")</f>
        <v xml:space="preserve"> </v>
      </c>
      <c r="CG949" s="42" t="s">
        <v>4374</v>
      </c>
      <c r="CH949" s="42" t="s">
        <v>4374</v>
      </c>
      <c r="CI949" s="42" t="s">
        <v>4374</v>
      </c>
      <c r="CJ949" s="123">
        <v>43099</v>
      </c>
      <c r="CK949" s="96" t="s">
        <v>4407</v>
      </c>
      <c r="CL949" s="246" t="str">
        <f>VLOOKUP(Funds[[#This Row],[Code ISIN]],'Sheet1 - Table (1)'!$A$10:$AF$110017,MATCH("Funds Liquidity",'Sheet1 - Table (1)'!$10:$10,0),FALSE)</f>
        <v>Jour</v>
      </c>
      <c r="CN949" s="246" t="s">
        <v>5374</v>
      </c>
    </row>
    <row r="950" spans="1:94">
      <c r="A950" s="248" t="s">
        <v>2684</v>
      </c>
      <c r="B950" s="305">
        <f>IF(ISERROR(VALUE(VLOOKUP($A950,'Sheet1 - Table (1)'!$A$8:$AG$1186,COLUMN(B$7),FALSE))),VLOOKUP(A950,TK_MANQUANTS,2,FALSE),IF(VALUE(VLOOKUP($A950,'Sheet1 - Table (1)'!$A$8:$AG$1186,COLUMN(B$7),FALSE))=0,VLOOKUP(A950,TK_MANQUANTS,2,FALSE),VALUE(VLOOKUP($A950,'Sheet1 - Table (1)'!$A$8:$AG$1186,COLUMN(B$7),FALSE))))</f>
        <v>26006766</v>
      </c>
      <c r="C950" s="80" t="str">
        <f>VLOOKUP($A950,'Sheet1 - Table (1)'!$A$8:$AG$1186,COLUMN(C$7),FALSE)</f>
        <v>Goldman Sachs Glo Strat Macro Bond Pf I Acc EUR-H</v>
      </c>
      <c r="D950" s="82">
        <f>VLOOKUP($A950,'Sheet1 - Table (1)'!$A$8:$AG$1186,COLUMN(D$7),FALSE)</f>
        <v>44043</v>
      </c>
      <c r="E950" s="124">
        <f>VLOOKUP($A950,'Sheet1 - Table (1)'!$A$8:$AG$1186,COLUMN(E$7),FALSE)</f>
        <v>0.65</v>
      </c>
      <c r="F950" s="80" t="b">
        <f>VLOOKUP($A950,'Sheet1 - Table (1)'!$A$8:$AG$1186,COLUMN(F$7),FALSE)</f>
        <v>1</v>
      </c>
      <c r="G950" s="80" t="str">
        <f>VLOOKUP($A950,'Sheet1 - Table (1)'!$A$8:$AG$1186,COLUMN(G$7),FALSE)</f>
        <v>Luxembourg</v>
      </c>
      <c r="H950" s="80" t="str">
        <f>VLOOKUP($A950,'Sheet1 - Table (1)'!$A$8:$AG$1186,COLUMN(H$7),FALSE)</f>
        <v>EUR</v>
      </c>
      <c r="I950" s="80" t="str">
        <f>VLOOKUP($A950,'Sheet1 - Table (1)'!$A$8:$AG$1186,COLUMN(I$7),FALSE)</f>
        <v>Fonds de placement</v>
      </c>
      <c r="J950" s="80" t="str">
        <f>VLOOKUP($A950,'Sheet1 - Table (1)'!$A$8:$AG$1186,COLUMN(J$7),FALSE)</f>
        <v>Alternatives</v>
      </c>
      <c r="K950" s="82">
        <f>VLOOKUP($A950,'Sheet1 - Table (1)'!$A$8:$AG$1186,COLUMN(K$7),FALSE)</f>
        <v>44255</v>
      </c>
      <c r="L950" s="80">
        <f>VLOOKUP($A950,'Sheet1 - Table (1)'!$A$8:$AG$1186,COLUMN(L$7),FALSE)</f>
        <v>412.53228660000002</v>
      </c>
      <c r="M950" s="80" t="str">
        <f>VLOOKUP($A950,'Sheet1 - Table (1)'!$A$8:$AG$1186,COLUMN(M$7),FALSE)</f>
        <v>Retained</v>
      </c>
      <c r="N950" s="80" t="b">
        <f>VLOOKUP($A950,'Sheet1 - Table (1)'!$A$8:$AG$1186,COLUMN(N$7),FALSE)</f>
        <v>1</v>
      </c>
      <c r="O950" s="80" t="b">
        <f>VLOOKUP($A950,'Sheet1 - Table (1)'!$A$8:$AG$1186,COLUMN(O$7),FALSE)</f>
        <v>1</v>
      </c>
      <c r="P950" s="80" t="b">
        <f>VLOOKUP($A950,'Sheet1 - Table (1)'!$A$8:$AG$1186,COLUMN(P$7),FALSE)</f>
        <v>1</v>
      </c>
      <c r="Q950" s="80" t="b">
        <f>VLOOKUP($A950,'Sheet1 - Table (1)'!$A$8:$AG$1186,COLUMN(Q$7),FALSE)</f>
        <v>1</v>
      </c>
      <c r="R950" s="80" t="b">
        <f>VLOOKUP($A950,'Sheet1 - Table (1)'!$A$8:$AG$1186,COLUMN(R$7),FALSE)</f>
        <v>1</v>
      </c>
      <c r="S950" s="80">
        <f>VLOOKUP($A950,'Sheet1 - Table (1)'!$A$8:$AG$1186,COLUMN(S$7),FALSE)</f>
        <v>0</v>
      </c>
      <c r="T950" s="80">
        <f>VLOOKUP($A950,'Sheet1 - Table (1)'!$A$8:$AG$1186,COLUMN(T$7),FALSE)</f>
        <v>0</v>
      </c>
      <c r="U950" s="80" t="str">
        <f t="shared" si="188"/>
        <v>BE-FR-IT-NE-SP</v>
      </c>
      <c r="V950" s="80" t="str">
        <f>VLOOKUP($A950,'Sheet1 - Table (1)'!$A$8:$AG$1186,COLUMN(V$7)+3,FALSE)</f>
        <v>LU - SICAV - Parte 1</v>
      </c>
      <c r="W950" s="80" t="str">
        <f>VLOOKUP(A950,'Sheet1 - Table (1)'!$A$8:$AF$10075,MATCH($W$8,'Sheet1 - Table (1)'!$10:$10,0),FALSE)</f>
        <v>Détermination des Prix Quotidien</v>
      </c>
      <c r="X950" s="80">
        <f>VLOOKUP(A950,'Sheet1 - Table (1)'!$A$8:$AAB$10075,MATCH($X$8,'Sheet1 - Table (1)'!$10:$10,0),FALSE)</f>
        <v>0</v>
      </c>
      <c r="Y950" s="96" t="str">
        <f t="shared" si="186"/>
        <v>Fonds de placement</v>
      </c>
      <c r="AA950" s="96" t="s">
        <v>1823</v>
      </c>
      <c r="AB950" s="96" t="s">
        <v>2481</v>
      </c>
      <c r="AC950" s="214" t="s">
        <v>140</v>
      </c>
      <c r="AD950" s="214" t="s">
        <v>2064</v>
      </c>
      <c r="AE950" s="96" t="s">
        <v>2542</v>
      </c>
      <c r="AF950" s="246" t="s">
        <v>2546</v>
      </c>
      <c r="AG950" s="96" t="s">
        <v>2687</v>
      </c>
      <c r="AI950" s="96" t="s">
        <v>2683</v>
      </c>
      <c r="AJ950" s="96" t="s">
        <v>793</v>
      </c>
      <c r="AK950" s="96" t="s">
        <v>140</v>
      </c>
      <c r="AL950" s="96" t="s">
        <v>2481</v>
      </c>
      <c r="AM950" s="96" t="str">
        <f t="shared" si="187"/>
        <v>Obligations étrangères</v>
      </c>
      <c r="AO950" s="96" t="s">
        <v>2481</v>
      </c>
      <c r="AP950" s="96" t="s">
        <v>1804</v>
      </c>
      <c r="AV950" s="101">
        <v>1</v>
      </c>
      <c r="AY950" s="101">
        <v>1</v>
      </c>
      <c r="BK950" s="101">
        <v>0.67500000000000004</v>
      </c>
      <c r="BP950" s="101">
        <v>0.27</v>
      </c>
      <c r="BR950" s="101">
        <v>5.5E-2</v>
      </c>
      <c r="BT950" s="101"/>
      <c r="BU950" s="101"/>
      <c r="BV950" s="101">
        <v>0.93500000000000005</v>
      </c>
      <c r="BW950" s="101">
        <v>6.5000000000000002E-2</v>
      </c>
      <c r="BX950" s="121"/>
      <c r="BY950" s="101"/>
      <c r="BZ950" s="101"/>
      <c r="CA950" s="101" t="s">
        <v>4051</v>
      </c>
      <c r="CB950" s="101" t="s">
        <v>3904</v>
      </c>
      <c r="CC950" s="101" t="s">
        <v>4007</v>
      </c>
      <c r="CD950" s="42" t="s">
        <v>4374</v>
      </c>
      <c r="CE950" s="42" t="s">
        <v>4374</v>
      </c>
      <c r="CF950" s="42" t="str">
        <f>IFERROR(VLOOKUP(Funds[[#This Row],[Code ISIN]],[1]GLOBAL!$C$1:$L$27,10,FALSE)," ")</f>
        <v xml:space="preserve"> </v>
      </c>
      <c r="CG950" s="42" t="s">
        <v>4374</v>
      </c>
      <c r="CH950" s="42" t="s">
        <v>4374</v>
      </c>
      <c r="CI950" s="42" t="s">
        <v>4374</v>
      </c>
      <c r="CJ950" s="123">
        <v>43099</v>
      </c>
      <c r="CK950" s="96" t="s">
        <v>4622</v>
      </c>
      <c r="CL950" s="246" t="str">
        <f>VLOOKUP(Funds[[#This Row],[Code ISIN]],'Sheet1 - Table (1)'!$A$10:$AF$110017,MATCH("Funds Liquidity",'Sheet1 - Table (1)'!$10:$10,0),FALSE)</f>
        <v>Jour</v>
      </c>
      <c r="CN950" s="246" t="s">
        <v>140</v>
      </c>
      <c r="CP950" s="246" t="s">
        <v>2687</v>
      </c>
    </row>
    <row r="951" spans="1:94">
      <c r="A951" s="248" t="s">
        <v>2621</v>
      </c>
      <c r="B951" s="305">
        <f>IF(ISERROR(VALUE(VLOOKUP($A951,'Sheet1 - Table (1)'!$A$8:$AG$1186,COLUMN(B$7),FALSE))),VLOOKUP(A951,TK_MANQUANTS,2,FALSE),IF(VALUE(VLOOKUP($A951,'Sheet1 - Table (1)'!$A$8:$AG$1186,COLUMN(B$7),FALSE))=0,VLOOKUP(A951,TK_MANQUANTS,2,FALSE),VALUE(VLOOKUP($A951,'Sheet1 - Table (1)'!$A$8:$AG$1186,COLUMN(B$7),FALSE))))</f>
        <v>25465135</v>
      </c>
      <c r="C951" s="80" t="str">
        <f>VLOOKUP($A951,'Sheet1 - Table (1)'!$A$8:$AG$1186,COLUMN(C$7),FALSE)</f>
        <v>Goldman Sachs Glo Strat Macro Bond Pf I Acc USD</v>
      </c>
      <c r="D951" s="82">
        <f>VLOOKUP($A951,'Sheet1 - Table (1)'!$A$8:$AG$1186,COLUMN(D$7),FALSE)</f>
        <v>44043</v>
      </c>
      <c r="E951" s="124">
        <f>VLOOKUP($A951,'Sheet1 - Table (1)'!$A$8:$AG$1186,COLUMN(E$7),FALSE)</f>
        <v>0.65</v>
      </c>
      <c r="F951" s="80" t="b">
        <f>VLOOKUP($A951,'Sheet1 - Table (1)'!$A$8:$AG$1186,COLUMN(F$7),FALSE)</f>
        <v>1</v>
      </c>
      <c r="G951" s="80" t="str">
        <f>VLOOKUP($A951,'Sheet1 - Table (1)'!$A$8:$AG$1186,COLUMN(G$7),FALSE)</f>
        <v>Luxembourg</v>
      </c>
      <c r="H951" s="80" t="str">
        <f>VLOOKUP($A951,'Sheet1 - Table (1)'!$A$8:$AG$1186,COLUMN(H$7),FALSE)</f>
        <v>USD</v>
      </c>
      <c r="I951" s="80" t="str">
        <f>VLOOKUP($A951,'Sheet1 - Table (1)'!$A$8:$AG$1186,COLUMN(I$7),FALSE)</f>
        <v>Fonds de placement</v>
      </c>
      <c r="J951" s="80" t="str">
        <f>VLOOKUP($A951,'Sheet1 - Table (1)'!$A$8:$AG$1186,COLUMN(J$7),FALSE)</f>
        <v>Alternatives</v>
      </c>
      <c r="K951" s="82">
        <f>VLOOKUP($A951,'Sheet1 - Table (1)'!$A$8:$AG$1186,COLUMN(K$7),FALSE)</f>
        <v>44255</v>
      </c>
      <c r="L951" s="80">
        <f>VLOOKUP($A951,'Sheet1 - Table (1)'!$A$8:$AG$1186,COLUMN(L$7),FALSE)</f>
        <v>412.53228660000002</v>
      </c>
      <c r="M951" s="80" t="str">
        <f>VLOOKUP($A951,'Sheet1 - Table (1)'!$A$8:$AG$1186,COLUMN(M$7),FALSE)</f>
        <v>Retained</v>
      </c>
      <c r="N951" s="80" t="b">
        <f>VLOOKUP($A951,'Sheet1 - Table (1)'!$A$8:$AG$1186,COLUMN(N$7),FALSE)</f>
        <v>1</v>
      </c>
      <c r="O951" s="80" t="b">
        <f>VLOOKUP($A951,'Sheet1 - Table (1)'!$A$8:$AG$1186,COLUMN(O$7),FALSE)</f>
        <v>1</v>
      </c>
      <c r="P951" s="80" t="b">
        <f>VLOOKUP($A951,'Sheet1 - Table (1)'!$A$8:$AG$1186,COLUMN(P$7),FALSE)</f>
        <v>1</v>
      </c>
      <c r="Q951" s="80" t="b">
        <f>VLOOKUP($A951,'Sheet1 - Table (1)'!$A$8:$AG$1186,COLUMN(Q$7),FALSE)</f>
        <v>1</v>
      </c>
      <c r="R951" s="80" t="b">
        <f>VLOOKUP($A951,'Sheet1 - Table (1)'!$A$8:$AG$1186,COLUMN(R$7),FALSE)</f>
        <v>1</v>
      </c>
      <c r="S951" s="80" t="b">
        <f>VLOOKUP($A951,'Sheet1 - Table (1)'!$A$8:$AG$1186,COLUMN(S$7),FALSE)</f>
        <v>1</v>
      </c>
      <c r="T951" s="80">
        <f>VLOOKUP($A951,'Sheet1 - Table (1)'!$A$8:$AG$1186,COLUMN(T$7),FALSE)</f>
        <v>0</v>
      </c>
      <c r="U951" s="80" t="str">
        <f t="shared" si="188"/>
        <v>BE-FR-IT-NE-SP-GE</v>
      </c>
      <c r="V951" s="80" t="str">
        <f>VLOOKUP($A951,'Sheet1 - Table (1)'!$A$8:$AG$1186,COLUMN(V$7)+3,FALSE)</f>
        <v>LU - SICAV - Parte 1</v>
      </c>
      <c r="W951" s="80" t="str">
        <f>VLOOKUP(A951,'Sheet1 - Table (1)'!$A$8:$AF$10075,MATCH($W$8,'Sheet1 - Table (1)'!$10:$10,0),FALSE)</f>
        <v>Détermination des Prix Quotidien</v>
      </c>
      <c r="X951" s="80">
        <f>VLOOKUP(A951,'Sheet1 - Table (1)'!$A$8:$AAB$10075,MATCH($X$8,'Sheet1 - Table (1)'!$10:$10,0),FALSE)</f>
        <v>0</v>
      </c>
      <c r="Y951" s="96" t="str">
        <f t="shared" si="186"/>
        <v>Fonds de placement</v>
      </c>
      <c r="AA951" s="96" t="s">
        <v>1823</v>
      </c>
      <c r="AB951" s="96" t="s">
        <v>2481</v>
      </c>
      <c r="AC951" s="214" t="s">
        <v>140</v>
      </c>
      <c r="AD951" s="214" t="s">
        <v>2064</v>
      </c>
      <c r="AE951" s="96" t="s">
        <v>2542</v>
      </c>
      <c r="AF951" s="246" t="s">
        <v>2546</v>
      </c>
      <c r="AG951" s="96" t="s">
        <v>2687</v>
      </c>
      <c r="AI951" s="96" t="s">
        <v>2683</v>
      </c>
      <c r="AJ951" s="96" t="s">
        <v>793</v>
      </c>
      <c r="AK951" s="96" t="s">
        <v>140</v>
      </c>
      <c r="AL951" s="96" t="s">
        <v>2481</v>
      </c>
      <c r="AM951" s="96" t="str">
        <f t="shared" si="187"/>
        <v>Obligations étrangères</v>
      </c>
      <c r="AO951" s="96" t="s">
        <v>2481</v>
      </c>
      <c r="AP951" s="96" t="s">
        <v>1804</v>
      </c>
      <c r="AV951" s="101">
        <v>1</v>
      </c>
      <c r="BB951" s="101">
        <v>1</v>
      </c>
      <c r="BK951" s="101">
        <v>0.67500000000000004</v>
      </c>
      <c r="BP951" s="101">
        <v>0.27</v>
      </c>
      <c r="BR951" s="101">
        <v>5.5E-2</v>
      </c>
      <c r="BT951" s="101"/>
      <c r="BU951" s="101"/>
      <c r="BX951" s="121"/>
      <c r="BY951" s="101"/>
      <c r="BZ951" s="101"/>
      <c r="CA951" s="101" t="s">
        <v>4051</v>
      </c>
      <c r="CB951" s="101" t="s">
        <v>3905</v>
      </c>
      <c r="CC951" s="101" t="s">
        <v>4008</v>
      </c>
      <c r="CD951" s="42" t="s">
        <v>4374</v>
      </c>
      <c r="CE951" s="42" t="s">
        <v>4374</v>
      </c>
      <c r="CF951" s="42" t="str">
        <f>IFERROR(VLOOKUP(Funds[[#This Row],[Code ISIN]],[1]GLOBAL!$C$1:$L$27,10,FALSE)," ")</f>
        <v xml:space="preserve"> </v>
      </c>
      <c r="CG951" s="42" t="s">
        <v>4374</v>
      </c>
      <c r="CH951" s="42" t="s">
        <v>4374</v>
      </c>
      <c r="CI951" s="42" t="s">
        <v>4374</v>
      </c>
      <c r="CJ951" s="123">
        <v>43099</v>
      </c>
      <c r="CK951" s="96" t="s">
        <v>4374</v>
      </c>
      <c r="CL951" s="246" t="str">
        <f>VLOOKUP(Funds[[#This Row],[Code ISIN]],'Sheet1 - Table (1)'!$A$10:$AF$110017,MATCH("Funds Liquidity",'Sheet1 - Table (1)'!$10:$10,0),FALSE)</f>
        <v>Jour</v>
      </c>
      <c r="CN951" s="246" t="s">
        <v>140</v>
      </c>
      <c r="CP951" s="246" t="s">
        <v>2687</v>
      </c>
    </row>
    <row r="952" spans="1:94">
      <c r="A952" s="248" t="s">
        <v>2614</v>
      </c>
      <c r="B952" s="305">
        <f>IF(ISERROR(VALUE(VLOOKUP($A952,'Sheet1 - Table (1)'!$A$8:$AG$1186,COLUMN(B$7),FALSE))),VLOOKUP(A952,TK_MANQUANTS,2,FALSE),IF(VALUE(VLOOKUP($A952,'Sheet1 - Table (1)'!$A$8:$AG$1186,COLUMN(B$7),FALSE))=0,VLOOKUP(A952,TK_MANQUANTS,2,FALSE),VALUE(VLOOKUP($A952,'Sheet1 - Table (1)'!$A$8:$AG$1186,COLUMN(B$7),FALSE))))</f>
        <v>4301802</v>
      </c>
      <c r="C952" s="80" t="str">
        <f>VLOOKUP($A952,'Sheet1 - Table (1)'!$A$8:$AG$1186,COLUMN(C$7),FALSE)</f>
        <v>BGF Fixed Income Global Opportunities I2 EUR Hgd</v>
      </c>
      <c r="D952" s="82">
        <f>VLOOKUP($A952,'Sheet1 - Table (1)'!$A$8:$AG$1186,COLUMN(D$7),FALSE)</f>
        <v>44196</v>
      </c>
      <c r="E952" s="124">
        <f>VLOOKUP($A952,'Sheet1 - Table (1)'!$A$8:$AG$1186,COLUMN(E$7),FALSE)</f>
        <v>0.56000000000000005</v>
      </c>
      <c r="F952" s="80" t="b">
        <f>VLOOKUP($A952,'Sheet1 - Table (1)'!$A$8:$AG$1186,COLUMN(F$7),FALSE)</f>
        <v>1</v>
      </c>
      <c r="G952" s="80" t="str">
        <f>VLOOKUP($A952,'Sheet1 - Table (1)'!$A$8:$AG$1186,COLUMN(G$7),FALSE)</f>
        <v>Luxembourg</v>
      </c>
      <c r="H952" s="80" t="str">
        <f>VLOOKUP($A952,'Sheet1 - Table (1)'!$A$8:$AG$1186,COLUMN(H$7),FALSE)</f>
        <v>EUR</v>
      </c>
      <c r="I952" s="80" t="str">
        <f>VLOOKUP($A952,'Sheet1 - Table (1)'!$A$8:$AG$1186,COLUMN(I$7),FALSE)</f>
        <v>Fonds de placement</v>
      </c>
      <c r="J952" s="80" t="str">
        <f>VLOOKUP($A952,'Sheet1 - Table (1)'!$A$8:$AG$1186,COLUMN(J$7),FALSE)</f>
        <v>Obligation</v>
      </c>
      <c r="K952" s="82">
        <f>VLOOKUP($A952,'Sheet1 - Table (1)'!$A$8:$AG$1186,COLUMN(K$7),FALSE)</f>
        <v>44255</v>
      </c>
      <c r="L952" s="80">
        <f>VLOOKUP($A952,'Sheet1 - Table (1)'!$A$8:$AG$1186,COLUMN(L$7),FALSE)</f>
        <v>9521.4013008000002</v>
      </c>
      <c r="M952" s="80" t="str">
        <f>VLOOKUP($A952,'Sheet1 - Table (1)'!$A$8:$AG$1186,COLUMN(M$7),FALSE)</f>
        <v>Retained</v>
      </c>
      <c r="N952" s="80">
        <f>VLOOKUP($A952,'Sheet1 - Table (1)'!$A$8:$AG$1186,COLUMN(N$7),FALSE)</f>
        <v>0</v>
      </c>
      <c r="O952" s="80" t="b">
        <f>VLOOKUP($A952,'Sheet1 - Table (1)'!$A$8:$AG$1186,COLUMN(O$7),FALSE)</f>
        <v>1</v>
      </c>
      <c r="P952" s="80" t="b">
        <f>VLOOKUP($A952,'Sheet1 - Table (1)'!$A$8:$AG$1186,COLUMN(P$7),FALSE)</f>
        <v>1</v>
      </c>
      <c r="Q952" s="80" t="b">
        <f>VLOOKUP($A952,'Sheet1 - Table (1)'!$A$8:$AG$1186,COLUMN(Q$7),FALSE)</f>
        <v>1</v>
      </c>
      <c r="R952" s="80" t="b">
        <f>VLOOKUP($A952,'Sheet1 - Table (1)'!$A$8:$AG$1186,COLUMN(R$7),FALSE)</f>
        <v>1</v>
      </c>
      <c r="S952" s="80" t="b">
        <f>VLOOKUP($A952,'Sheet1 - Table (1)'!$A$8:$AG$1186,COLUMN(S$7),FALSE)</f>
        <v>1</v>
      </c>
      <c r="T952" s="80">
        <f>VLOOKUP($A952,'Sheet1 - Table (1)'!$A$8:$AG$1186,COLUMN(T$7),FALSE)</f>
        <v>0</v>
      </c>
      <c r="U952" s="80" t="str">
        <f t="shared" si="188"/>
        <v>FR-IT-NE-SP-GE</v>
      </c>
      <c r="V952" s="80" t="str">
        <f>VLOOKUP($A952,'Sheet1 - Table (1)'!$A$8:$AG$1186,COLUMN(V$7)+3,FALSE)</f>
        <v>LU - SICAV - Parte 1</v>
      </c>
      <c r="W952" s="80" t="str">
        <f>VLOOKUP(A952,'Sheet1 - Table (1)'!$A$8:$AF$10075,MATCH($W$8,'Sheet1 - Table (1)'!$10:$10,0),FALSE)</f>
        <v>Détermination des Prix Quotidien</v>
      </c>
      <c r="X952" s="80">
        <f>VLOOKUP(A952,'Sheet1 - Table (1)'!$A$8:$AAB$10075,MATCH($X$8,'Sheet1 - Table (1)'!$10:$10,0),FALSE)</f>
        <v>0</v>
      </c>
      <c r="Y952" s="96" t="str">
        <f t="shared" si="186"/>
        <v>Fonds de placement</v>
      </c>
      <c r="AA952" s="96" t="s">
        <v>1823</v>
      </c>
      <c r="AB952" s="96" t="s">
        <v>2481</v>
      </c>
      <c r="AC952" s="214" t="s">
        <v>140</v>
      </c>
      <c r="AD952" s="214" t="s">
        <v>2064</v>
      </c>
      <c r="AE952" s="96" t="s">
        <v>2542</v>
      </c>
      <c r="AF952" s="246" t="s">
        <v>2546</v>
      </c>
      <c r="AG952" s="96" t="s">
        <v>2687</v>
      </c>
      <c r="AI952" s="96" t="s">
        <v>2683</v>
      </c>
      <c r="AJ952" s="96" t="s">
        <v>793</v>
      </c>
      <c r="AK952" s="96" t="s">
        <v>140</v>
      </c>
      <c r="AL952" s="96" t="s">
        <v>2481</v>
      </c>
      <c r="AM952" s="96" t="str">
        <f t="shared" si="187"/>
        <v>Obligations étrangères</v>
      </c>
      <c r="AO952" s="96" t="s">
        <v>2481</v>
      </c>
      <c r="AP952" s="96" t="s">
        <v>74</v>
      </c>
      <c r="AV952" s="101">
        <v>1</v>
      </c>
      <c r="AY952" s="101">
        <v>1</v>
      </c>
      <c r="BN952" s="101">
        <v>1</v>
      </c>
      <c r="BT952" s="101"/>
      <c r="BU952" s="101"/>
      <c r="BV952" s="101">
        <v>0.2</v>
      </c>
      <c r="BW952" s="101">
        <v>0.8</v>
      </c>
      <c r="BX952" s="121"/>
      <c r="BY952" s="101"/>
      <c r="BZ952" s="101"/>
      <c r="CA952" s="101" t="s">
        <v>4051</v>
      </c>
      <c r="CB952" s="122" t="s">
        <v>3906</v>
      </c>
      <c r="CC952" s="137" t="s">
        <v>4300</v>
      </c>
      <c r="CD952" s="42" t="s">
        <v>4374</v>
      </c>
      <c r="CE952" s="42" t="s">
        <v>4374</v>
      </c>
      <c r="CF952" s="42" t="str">
        <f>IFERROR(VLOOKUP(Funds[[#This Row],[Code ISIN]],[1]GLOBAL!$C$1:$L$27,10,FALSE)," ")</f>
        <v xml:space="preserve"> </v>
      </c>
      <c r="CG952" s="42" t="s">
        <v>4374</v>
      </c>
      <c r="CH952" s="42" t="s">
        <v>4374</v>
      </c>
      <c r="CI952" s="42" t="s">
        <v>4374</v>
      </c>
      <c r="CJ952" s="123">
        <v>43099</v>
      </c>
      <c r="CK952" s="96" t="s">
        <v>4374</v>
      </c>
      <c r="CL952" s="246" t="str">
        <f>VLOOKUP(Funds[[#This Row],[Code ISIN]],'Sheet1 - Table (1)'!$A$10:$AF$110017,MATCH("Funds Liquidity",'Sheet1 - Table (1)'!$10:$10,0),FALSE)</f>
        <v>Jour</v>
      </c>
      <c r="CN952" s="246" t="s">
        <v>140</v>
      </c>
      <c r="CP952" s="246" t="s">
        <v>2687</v>
      </c>
    </row>
    <row r="953" spans="1:94">
      <c r="A953" s="248" t="s">
        <v>2711</v>
      </c>
      <c r="B953" s="305">
        <f>IF(ISERROR(VALUE(VLOOKUP($A953,'Sheet1 - Table (1)'!$A$8:$AG$1186,COLUMN(B$7),FALSE))),VLOOKUP(A953,TK_MANQUANTS,2,FALSE),IF(VALUE(VLOOKUP($A953,'Sheet1 - Table (1)'!$A$8:$AG$1186,COLUMN(B$7),FALSE))=0,VLOOKUP(A953,TK_MANQUANTS,2,FALSE),VALUE(VLOOKUP($A953,'Sheet1 - Table (1)'!$A$8:$AG$1186,COLUMN(B$7),FALSE))))</f>
        <v>39328673</v>
      </c>
      <c r="C953" s="80" t="str">
        <f>VLOOKUP($A953,'Sheet1 - Table (1)'!$A$8:$AG$1186,COLUMN(C$7),FALSE)</f>
        <v>OYSTER Stable Return I USD</v>
      </c>
      <c r="D953" s="82">
        <f>VLOOKUP($A953,'Sheet1 - Table (1)'!$A$8:$AG$1186,COLUMN(D$7),FALSE)</f>
        <v>44004</v>
      </c>
      <c r="E953" s="124">
        <f>VLOOKUP($A953,'Sheet1 - Table (1)'!$A$8:$AG$1186,COLUMN(E$7),FALSE)</f>
        <v>1.1299999999999999</v>
      </c>
      <c r="F953" s="80" t="b">
        <f>VLOOKUP($A953,'Sheet1 - Table (1)'!$A$8:$AG$1186,COLUMN(F$7),FALSE)</f>
        <v>1</v>
      </c>
      <c r="G953" s="80" t="str">
        <f>VLOOKUP($A953,'Sheet1 - Table (1)'!$A$8:$AG$1186,COLUMN(G$7),FALSE)</f>
        <v>Luxembourg</v>
      </c>
      <c r="H953" s="80" t="str">
        <f>VLOOKUP($A953,'Sheet1 - Table (1)'!$A$8:$AG$1186,COLUMN(H$7),FALSE)</f>
        <v>USD</v>
      </c>
      <c r="I953" s="80" t="str">
        <f>VLOOKUP($A953,'Sheet1 - Table (1)'!$A$8:$AG$1186,COLUMN(I$7),FALSE)</f>
        <v>Fonds de placement</v>
      </c>
      <c r="J953" s="80" t="str">
        <f>VLOOKUP($A953,'Sheet1 - Table (1)'!$A$8:$AG$1186,COLUMN(J$7),FALSE)</f>
        <v>Alternatives</v>
      </c>
      <c r="K953" s="82">
        <f>VLOOKUP($A953,'Sheet1 - Table (1)'!$A$8:$AG$1186,COLUMN(K$7),FALSE)</f>
        <v>44255</v>
      </c>
      <c r="L953" s="80">
        <f>VLOOKUP($A953,'Sheet1 - Table (1)'!$A$8:$AG$1186,COLUMN(L$7),FALSE)</f>
        <v>29.5171244</v>
      </c>
      <c r="M953" s="80" t="str">
        <f>VLOOKUP($A953,'Sheet1 - Table (1)'!$A$8:$AG$1186,COLUMN(M$7),FALSE)</f>
        <v>Retained</v>
      </c>
      <c r="N953" s="80">
        <f>VLOOKUP($A953,'Sheet1 - Table (1)'!$A$8:$AG$1186,COLUMN(N$7),FALSE)</f>
        <v>0</v>
      </c>
      <c r="O953" s="80" t="b">
        <f>VLOOKUP($A953,'Sheet1 - Table (1)'!$A$8:$AG$1186,COLUMN(O$7),FALSE)</f>
        <v>1</v>
      </c>
      <c r="P953" s="80" t="b">
        <f>VLOOKUP($A953,'Sheet1 - Table (1)'!$A$8:$AG$1186,COLUMN(P$7),FALSE)</f>
        <v>1</v>
      </c>
      <c r="Q953" s="80">
        <f>VLOOKUP($A953,'Sheet1 - Table (1)'!$A$8:$AG$1186,COLUMN(Q$7),FALSE)</f>
        <v>0</v>
      </c>
      <c r="R953" s="80" t="b">
        <f>VLOOKUP($A953,'Sheet1 - Table (1)'!$A$8:$AG$1186,COLUMN(R$7),FALSE)</f>
        <v>1</v>
      </c>
      <c r="S953" s="80">
        <f>VLOOKUP($A953,'Sheet1 - Table (1)'!$A$8:$AG$1186,COLUMN(S$7),FALSE)</f>
        <v>0</v>
      </c>
      <c r="T953" s="80" t="b">
        <f>VLOOKUP($A953,'Sheet1 - Table (1)'!$A$8:$AG$1186,COLUMN(T$7),FALSE)</f>
        <v>1</v>
      </c>
      <c r="U953" s="80" t="str">
        <f t="shared" si="188"/>
        <v>FR-IT-SP-UK</v>
      </c>
      <c r="V953" s="80" t="str">
        <f>VLOOKUP($A953,'Sheet1 - Table (1)'!$A$8:$AG$1186,COLUMN(V$7)+3,FALSE)</f>
        <v>LU - SICAV - Parte 1</v>
      </c>
      <c r="W953" s="80" t="str">
        <f>VLOOKUP(A953,'Sheet1 - Table (1)'!$A$8:$AF$10075,MATCH($W$8,'Sheet1 - Table (1)'!$10:$10,0),FALSE)</f>
        <v>Détermination des Prix Quotidien</v>
      </c>
      <c r="X953" s="80">
        <f>VLOOKUP(A953,'Sheet1 - Table (1)'!$A$8:$AAB$10075,MATCH($X$8,'Sheet1 - Table (1)'!$10:$10,0),FALSE)</f>
        <v>0</v>
      </c>
      <c r="Y953" s="96" t="str">
        <f t="shared" si="186"/>
        <v>Fonds de placement</v>
      </c>
      <c r="AA953" s="96" t="s">
        <v>1823</v>
      </c>
      <c r="AB953" s="96" t="s">
        <v>2874</v>
      </c>
      <c r="AC953" s="214" t="s">
        <v>2874</v>
      </c>
      <c r="AG953" s="96" t="s">
        <v>2868</v>
      </c>
      <c r="AI953" s="96" t="s">
        <v>473</v>
      </c>
      <c r="AJ953" s="96" t="s">
        <v>474</v>
      </c>
      <c r="AK953" s="96" t="s">
        <v>1803</v>
      </c>
      <c r="AL953" s="96" t="s">
        <v>5092</v>
      </c>
      <c r="AM953" s="96" t="s">
        <v>1936</v>
      </c>
      <c r="AN953" s="139">
        <v>1</v>
      </c>
      <c r="AO953" s="96" t="s">
        <v>2874</v>
      </c>
      <c r="AP953" s="96" t="s">
        <v>1804</v>
      </c>
      <c r="BB953" s="101">
        <v>1</v>
      </c>
      <c r="BT953" s="101"/>
      <c r="BU953" s="101"/>
      <c r="BX953" s="121" t="s">
        <v>1851</v>
      </c>
      <c r="BY953" s="101"/>
      <c r="BZ953" s="101"/>
      <c r="CA953" s="101" t="s">
        <v>4051</v>
      </c>
      <c r="CB953" s="101" t="s">
        <v>3907</v>
      </c>
      <c r="CC953" s="101" t="s">
        <v>4011</v>
      </c>
      <c r="CD953" s="42" t="s">
        <v>4374</v>
      </c>
      <c r="CE953" s="42" t="s">
        <v>4374</v>
      </c>
      <c r="CF953" s="42" t="str">
        <f>IFERROR(VLOOKUP(Funds[[#This Row],[Code ISIN]],[1]GLOBAL!$C$1:$L$27,10,FALSE)," ")</f>
        <v xml:space="preserve"> </v>
      </c>
      <c r="CG953" s="42" t="s">
        <v>4374</v>
      </c>
      <c r="CH953" s="42" t="s">
        <v>4374</v>
      </c>
      <c r="CI953" s="42" t="s">
        <v>4374</v>
      </c>
      <c r="CJ953" s="123">
        <v>43099</v>
      </c>
      <c r="CK953" s="96" t="s">
        <v>4408</v>
      </c>
      <c r="CL953" s="246" t="str">
        <f>VLOOKUP(Funds[[#This Row],[Code ISIN]],'Sheet1 - Table (1)'!$A$10:$AF$110017,MATCH("Funds Liquidity",'Sheet1 - Table (1)'!$10:$10,0),FALSE)</f>
        <v>Jour</v>
      </c>
      <c r="CM953" s="246" t="s">
        <v>2874</v>
      </c>
      <c r="CN953" s="246" t="s">
        <v>155</v>
      </c>
    </row>
    <row r="954" spans="1:94">
      <c r="A954" s="248" t="s">
        <v>2640</v>
      </c>
      <c r="B954" s="305">
        <f>IF(ISERROR(VALUE(VLOOKUP($A954,'Sheet1 - Table (1)'!$A$8:$AG$1186,COLUMN(B$7),FALSE))),VLOOKUP(A954,TK_MANQUANTS,2,FALSE),IF(VALUE(VLOOKUP($A954,'Sheet1 - Table (1)'!$A$8:$AG$1186,COLUMN(B$7),FALSE))=0,VLOOKUP(A954,TK_MANQUANTS,2,FALSE),VALUE(VLOOKUP($A954,'Sheet1 - Table (1)'!$A$8:$AG$1186,COLUMN(B$7),FALSE))))</f>
        <v>22128645</v>
      </c>
      <c r="C954" s="80" t="str">
        <f>VLOOKUP($A954,'Sheet1 - Table (1)'!$A$8:$AG$1186,COLUMN(C$7),FALSE)</f>
        <v>Mirabaud - Global Strategic Bond Fund IH cap. CHF</v>
      </c>
      <c r="D954" s="82">
        <f>VLOOKUP($A954,'Sheet1 - Table (1)'!$A$8:$AG$1186,COLUMN(D$7),FALSE)</f>
        <v>43830</v>
      </c>
      <c r="E954" s="124">
        <f>VLOOKUP($A954,'Sheet1 - Table (1)'!$A$8:$AG$1186,COLUMN(E$7),FALSE)</f>
        <v>0.79</v>
      </c>
      <c r="F954" s="80" t="b">
        <f>VLOOKUP($A954,'Sheet1 - Table (1)'!$A$8:$AG$1186,COLUMN(F$7),FALSE)</f>
        <v>1</v>
      </c>
      <c r="G954" s="80" t="str">
        <f>VLOOKUP($A954,'Sheet1 - Table (1)'!$A$8:$AG$1186,COLUMN(G$7),FALSE)</f>
        <v>Luxembourg</v>
      </c>
      <c r="H954" s="80" t="str">
        <f>VLOOKUP($A954,'Sheet1 - Table (1)'!$A$8:$AG$1186,COLUMN(H$7),FALSE)</f>
        <v>CHF</v>
      </c>
      <c r="I954" s="80" t="str">
        <f>VLOOKUP($A954,'Sheet1 - Table (1)'!$A$8:$AG$1186,COLUMN(I$7),FALSE)</f>
        <v>Fonds de placement</v>
      </c>
      <c r="J954" s="80" t="str">
        <f>VLOOKUP($A954,'Sheet1 - Table (1)'!$A$8:$AG$1186,COLUMN(J$7),FALSE)</f>
        <v>Obligation</v>
      </c>
      <c r="K954" s="82">
        <f>VLOOKUP($A954,'Sheet1 - Table (1)'!$A$8:$AG$1186,COLUMN(K$7),FALSE)</f>
        <v>44255</v>
      </c>
      <c r="L954" s="80">
        <f>VLOOKUP($A954,'Sheet1 - Table (1)'!$A$8:$AG$1186,COLUMN(L$7),FALSE)</f>
        <v>609.35641999999996</v>
      </c>
      <c r="M954" s="80" t="str">
        <f>VLOOKUP($A954,'Sheet1 - Table (1)'!$A$8:$AG$1186,COLUMN(M$7),FALSE)</f>
        <v>Retained</v>
      </c>
      <c r="N954" s="80">
        <f>VLOOKUP($A954,'Sheet1 - Table (1)'!$A$8:$AG$1186,COLUMN(N$7),FALSE)</f>
        <v>0</v>
      </c>
      <c r="O954" s="80" t="b">
        <f>VLOOKUP($A954,'Sheet1 - Table (1)'!$A$8:$AG$1186,COLUMN(O$7),FALSE)</f>
        <v>1</v>
      </c>
      <c r="P954" s="80">
        <f>VLOOKUP($A954,'Sheet1 - Table (1)'!$A$8:$AG$1186,COLUMN(P$7),FALSE)</f>
        <v>0</v>
      </c>
      <c r="Q954" s="80">
        <f>VLOOKUP($A954,'Sheet1 - Table (1)'!$A$8:$AG$1186,COLUMN(Q$7),FALSE)</f>
        <v>0</v>
      </c>
      <c r="R954" s="80">
        <f>VLOOKUP($A954,'Sheet1 - Table (1)'!$A$8:$AG$1186,COLUMN(R$7),FALSE)</f>
        <v>0</v>
      </c>
      <c r="S954" s="80" t="b">
        <f>VLOOKUP($A954,'Sheet1 - Table (1)'!$A$8:$AG$1186,COLUMN(S$7),FALSE)</f>
        <v>1</v>
      </c>
      <c r="T954" s="80">
        <f>VLOOKUP($A954,'Sheet1 - Table (1)'!$A$8:$AG$1186,COLUMN(T$7),FALSE)</f>
        <v>0</v>
      </c>
      <c r="U954" s="80" t="str">
        <f t="shared" si="188"/>
        <v>FR-GE</v>
      </c>
      <c r="V954" s="80" t="str">
        <f>VLOOKUP($A954,'Sheet1 - Table (1)'!$A$8:$AG$1186,COLUMN(V$7)+3,FALSE)</f>
        <v>LU - SICAV - Parte 1</v>
      </c>
      <c r="W954" s="80" t="str">
        <f>VLOOKUP(A954,'Sheet1 - Table (1)'!$A$8:$AF$10075,MATCH($W$8,'Sheet1 - Table (1)'!$10:$10,0),FALSE)</f>
        <v>Détermination des Prix Quotidien</v>
      </c>
      <c r="X954" s="80">
        <f>VLOOKUP(A954,'Sheet1 - Table (1)'!$A$8:$AAB$10075,MATCH($X$8,'Sheet1 - Table (1)'!$10:$10,0),FALSE)</f>
        <v>0</v>
      </c>
      <c r="Y954" s="96" t="str">
        <f t="shared" si="186"/>
        <v>Fonds de placement</v>
      </c>
      <c r="AA954" s="96" t="s">
        <v>1823</v>
      </c>
      <c r="AB954" s="96" t="s">
        <v>2064</v>
      </c>
      <c r="AC954" s="214" t="s">
        <v>140</v>
      </c>
      <c r="AD954" s="214" t="s">
        <v>2064</v>
      </c>
      <c r="AE954" s="96" t="s">
        <v>2542</v>
      </c>
      <c r="AF954" s="246" t="s">
        <v>2546</v>
      </c>
      <c r="AG954" s="96" t="s">
        <v>2687</v>
      </c>
      <c r="AI954" s="96" t="s">
        <v>2683</v>
      </c>
      <c r="AJ954" s="96" t="s">
        <v>793</v>
      </c>
      <c r="AK954" s="96" t="s">
        <v>140</v>
      </c>
      <c r="AL954" s="96" t="s">
        <v>2481</v>
      </c>
      <c r="AM954" s="96" t="str">
        <f t="shared" ref="AM954:AM972" si="189">IF(AND(AK954="Obligations",AP954="Courbe CHF"),"Obligations CHF",IF(AND(AX954=100%,BJ954=100%),AK954&amp;" CHF",IF(OR(AK954="Obligations",AK954="Actions",AK954="Liquidités"),AK954&amp;" étrangères" &amp; IF(AX954=100%," hedged",""),AK954&amp;" étrangers" &amp; IF(AX954=100%," hedged",""))))</f>
        <v>Obligations étrangères hedged</v>
      </c>
      <c r="AO954" s="96" t="s">
        <v>2064</v>
      </c>
      <c r="AP954" s="96" t="s">
        <v>74</v>
      </c>
      <c r="AV954" s="101">
        <v>1</v>
      </c>
      <c r="AX954" s="101">
        <v>1</v>
      </c>
      <c r="BT954" s="101"/>
      <c r="BU954" s="101"/>
      <c r="BX954" s="121"/>
      <c r="BY954" s="101"/>
      <c r="BZ954" s="101"/>
      <c r="CA954" s="101" t="s">
        <v>70</v>
      </c>
      <c r="CB954" s="101"/>
      <c r="CC954" s="101" t="s">
        <v>70</v>
      </c>
      <c r="CD954" s="42" t="s">
        <v>4374</v>
      </c>
      <c r="CE954" s="42" t="s">
        <v>4374</v>
      </c>
      <c r="CF954" s="42" t="str">
        <f>IFERROR(VLOOKUP(Funds[[#This Row],[Code ISIN]],[1]GLOBAL!$C$1:$L$27,10,FALSE)," ")</f>
        <v xml:space="preserve"> </v>
      </c>
      <c r="CG954" s="42" t="s">
        <v>4374</v>
      </c>
      <c r="CH954" s="42" t="s">
        <v>4374</v>
      </c>
      <c r="CI954" s="42" t="s">
        <v>4374</v>
      </c>
      <c r="CJ954" s="123">
        <v>43099</v>
      </c>
      <c r="CK954" s="96" t="s">
        <v>4374</v>
      </c>
      <c r="CL954" s="246" t="str">
        <f>VLOOKUP(Funds[[#This Row],[Code ISIN]],'Sheet1 - Table (1)'!$A$10:$AF$110017,MATCH("Funds Liquidity",'Sheet1 - Table (1)'!$10:$10,0),FALSE)</f>
        <v>Jour</v>
      </c>
      <c r="CP954" s="246" t="s">
        <v>2687</v>
      </c>
    </row>
    <row r="955" spans="1:94">
      <c r="A955" s="248" t="s">
        <v>3168</v>
      </c>
      <c r="B955" s="305">
        <f>IF(ISERROR(VALUE(VLOOKUP($A955,'Sheet1 - Table (1)'!$A$8:$AG$1186,COLUMN(B$7),FALSE))),VLOOKUP(A955,TK_MANQUANTS,2,FALSE),IF(VALUE(VLOOKUP($A955,'Sheet1 - Table (1)'!$A$8:$AG$1186,COLUMN(B$7),FALSE))=0,VLOOKUP(A955,TK_MANQUANTS,2,FALSE),VALUE(VLOOKUP($A955,'Sheet1 - Table (1)'!$A$8:$AG$1186,COLUMN(B$7),FALSE))))</f>
        <v>20778164</v>
      </c>
      <c r="C955" s="80" t="str">
        <f>VLOOKUP($A955,'Sheet1 - Table (1)'!$A$8:$AG$1186,COLUMN(C$7),FALSE)</f>
        <v>NN (L) FLEX Senior Loans I Cap CHF Hedi</v>
      </c>
      <c r="D955" s="82">
        <f>VLOOKUP($A955,'Sheet1 - Table (1)'!$A$8:$AG$1186,COLUMN(D$7),FALSE)</f>
        <v>43830</v>
      </c>
      <c r="E955" s="124">
        <f>VLOOKUP($A955,'Sheet1 - Table (1)'!$A$8:$AG$1186,COLUMN(E$7),FALSE)</f>
        <v>0.9</v>
      </c>
      <c r="F955" s="80">
        <f>VLOOKUP($A955,'Sheet1 - Table (1)'!$A$8:$AG$1186,COLUMN(F$7),FALSE)</f>
        <v>0</v>
      </c>
      <c r="G955" s="80" t="str">
        <f>VLOOKUP($A955,'Sheet1 - Table (1)'!$A$8:$AG$1186,COLUMN(G$7),FALSE)</f>
        <v>Luxembourg</v>
      </c>
      <c r="H955" s="80" t="str">
        <f>VLOOKUP($A955,'Sheet1 - Table (1)'!$A$8:$AG$1186,COLUMN(H$7),FALSE)</f>
        <v>CHF</v>
      </c>
      <c r="I955" s="80" t="str">
        <f>VLOOKUP($A955,'Sheet1 - Table (1)'!$A$8:$AG$1186,COLUMN(I$7),FALSE)</f>
        <v>Fonds de placement</v>
      </c>
      <c r="J955" s="80" t="str">
        <f>VLOOKUP($A955,'Sheet1 - Table (1)'!$A$8:$AG$1186,COLUMN(J$7),FALSE)</f>
        <v>Obligation</v>
      </c>
      <c r="K955" s="82">
        <f>VLOOKUP($A955,'Sheet1 - Table (1)'!$A$8:$AG$1186,COLUMN(K$7),FALSE)</f>
        <v>44255</v>
      </c>
      <c r="L955" s="80">
        <f>VLOOKUP($A955,'Sheet1 - Table (1)'!$A$8:$AG$1186,COLUMN(L$7),FALSE)</f>
        <v>1016.5755973</v>
      </c>
      <c r="M955" s="80" t="str">
        <f>VLOOKUP($A955,'Sheet1 - Table (1)'!$A$8:$AG$1186,COLUMN(M$7),FALSE)</f>
        <v>Retained</v>
      </c>
      <c r="N955" s="80" t="b">
        <f>VLOOKUP($A955,'Sheet1 - Table (1)'!$A$8:$AG$1186,COLUMN(N$7),FALSE)</f>
        <v>1</v>
      </c>
      <c r="O955" s="80" t="b">
        <f>VLOOKUP($A955,'Sheet1 - Table (1)'!$A$8:$AG$1186,COLUMN(O$7),FALSE)</f>
        <v>1</v>
      </c>
      <c r="P955" s="80" t="b">
        <f>VLOOKUP($A955,'Sheet1 - Table (1)'!$A$8:$AG$1186,COLUMN(P$7),FALSE)</f>
        <v>1</v>
      </c>
      <c r="Q955" s="80" t="b">
        <f>VLOOKUP($A955,'Sheet1 - Table (1)'!$A$8:$AG$1186,COLUMN(Q$7),FALSE)</f>
        <v>1</v>
      </c>
      <c r="R955" s="80" t="b">
        <f>VLOOKUP($A955,'Sheet1 - Table (1)'!$A$8:$AG$1186,COLUMN(R$7),FALSE)</f>
        <v>1</v>
      </c>
      <c r="S955" s="80" t="b">
        <f>VLOOKUP($A955,'Sheet1 - Table (1)'!$A$8:$AG$1186,COLUMN(S$7),FALSE)</f>
        <v>1</v>
      </c>
      <c r="T955" s="80" t="b">
        <f>VLOOKUP($A955,'Sheet1 - Table (1)'!$A$8:$AG$1186,COLUMN(T$7),FALSE)</f>
        <v>1</v>
      </c>
      <c r="U955" s="80" t="str">
        <f t="shared" si="188"/>
        <v>BE-FR-IT-NE-SP-GE-UK</v>
      </c>
      <c r="V955" s="80" t="str">
        <f>VLOOKUP($A955,'Sheet1 - Table (1)'!$A$8:$AG$1186,COLUMN(V$7)+3,FALSE)</f>
        <v>LU - SICAV - Parte 2</v>
      </c>
      <c r="W955" s="80" t="str">
        <f>VLOOKUP(A955,'Sheet1 - Table (1)'!$A$8:$AF$10075,MATCH($W$8,'Sheet1 - Table (1)'!$10:$10,0),FALSE)</f>
        <v>Détermination des Prix Quotidien</v>
      </c>
      <c r="X955" s="80">
        <f>VLOOKUP(A955,'Sheet1 - Table (1)'!$A$8:$AAB$10075,MATCH($X$8,'Sheet1 - Table (1)'!$10:$10,0),FALSE)</f>
        <v>0</v>
      </c>
      <c r="Y955" s="96" t="str">
        <f t="shared" si="186"/>
        <v>Fonds de placement</v>
      </c>
      <c r="AA955" s="96" t="s">
        <v>1823</v>
      </c>
      <c r="AB955" s="96" t="s">
        <v>2874</v>
      </c>
      <c r="AC955" s="214" t="s">
        <v>2874</v>
      </c>
      <c r="AG955" s="96" t="s">
        <v>3176</v>
      </c>
      <c r="AI955" s="96" t="s">
        <v>3176</v>
      </c>
      <c r="AJ955" s="96" t="s">
        <v>2874</v>
      </c>
      <c r="AK955" s="96" t="s">
        <v>1803</v>
      </c>
      <c r="AL955" s="96" t="s">
        <v>3176</v>
      </c>
      <c r="AM955" s="96" t="str">
        <f t="shared" si="189"/>
        <v>Placements alternatifs étrangers hedged</v>
      </c>
      <c r="AN955" s="139">
        <v>1</v>
      </c>
      <c r="AO955" s="96" t="s">
        <v>2874</v>
      </c>
      <c r="AP955" s="96" t="s">
        <v>1804</v>
      </c>
      <c r="AQ955" s="96">
        <v>0.2</v>
      </c>
      <c r="AR955" s="101">
        <v>5.6399999999999999E-2</v>
      </c>
      <c r="AS955" s="101">
        <f>IF(AR955="","",AR955-E955%)</f>
        <v>4.7399999999999998E-2</v>
      </c>
      <c r="AW955" s="101">
        <v>1</v>
      </c>
      <c r="AX955" s="101">
        <v>1</v>
      </c>
      <c r="BN955" s="101">
        <v>1</v>
      </c>
      <c r="BT955" s="101"/>
      <c r="BU955" s="101"/>
      <c r="BX955" s="121"/>
      <c r="BY955" s="101"/>
      <c r="BZ955" s="101"/>
      <c r="CA955" s="101" t="s">
        <v>70</v>
      </c>
      <c r="CB955" s="101"/>
      <c r="CC955" s="101" t="s">
        <v>70</v>
      </c>
      <c r="CD955" s="42" t="s">
        <v>4374</v>
      </c>
      <c r="CE955" s="42" t="s">
        <v>4374</v>
      </c>
      <c r="CF955" s="42" t="str">
        <f>IFERROR(VLOOKUP(Funds[[#This Row],[Code ISIN]],[1]GLOBAL!$C$1:$L$27,10,FALSE)," ")</f>
        <v xml:space="preserve"> </v>
      </c>
      <c r="CG955" s="42" t="s">
        <v>4374</v>
      </c>
      <c r="CH955" s="42" t="s">
        <v>4374</v>
      </c>
      <c r="CI955" s="42" t="s">
        <v>4374</v>
      </c>
      <c r="CJ955" s="123">
        <v>43373</v>
      </c>
      <c r="CK955" s="96" t="s">
        <v>4374</v>
      </c>
      <c r="CL955" s="246" t="str">
        <f>VLOOKUP(Funds[[#This Row],[Code ISIN]],'Sheet1 - Table (1)'!$A$10:$AF$110017,MATCH("Funds Liquidity",'Sheet1 - Table (1)'!$10:$10,0),FALSE)</f>
        <v>Jour</v>
      </c>
      <c r="CO955" s="246" t="s">
        <v>3176</v>
      </c>
    </row>
    <row r="956" spans="1:94">
      <c r="A956" s="248" t="s">
        <v>3170</v>
      </c>
      <c r="B956" s="305">
        <f>IF(ISERROR(VALUE(VLOOKUP($A956,'Sheet1 - Table (1)'!$A$8:$AG$1186,COLUMN(B$7),FALSE))),VLOOKUP(A956,TK_MANQUANTS,2,FALSE),IF(VALUE(VLOOKUP($A956,'Sheet1 - Table (1)'!$A$8:$AG$1186,COLUMN(B$7),FALSE))=0,VLOOKUP(A956,TK_MANQUANTS,2,FALSE),VALUE(VLOOKUP($A956,'Sheet1 - Table (1)'!$A$8:$AG$1186,COLUMN(B$7),FALSE))))</f>
        <v>2253491</v>
      </c>
      <c r="C956" s="80" t="str">
        <f>VLOOKUP($A956,'Sheet1 - Table (1)'!$A$8:$AG$1186,COLUMN(C$7),FALSE)</f>
        <v>NN (L) FLEX Senior Loans I Cap EUR</v>
      </c>
      <c r="D956" s="82">
        <f>VLOOKUP($A956,'Sheet1 - Table (1)'!$A$8:$AG$1186,COLUMN(D$7),FALSE)</f>
        <v>43830</v>
      </c>
      <c r="E956" s="124">
        <f>VLOOKUP($A956,'Sheet1 - Table (1)'!$A$8:$AG$1186,COLUMN(E$7),FALSE)</f>
        <v>0.87</v>
      </c>
      <c r="F956" s="80">
        <f>VLOOKUP($A956,'Sheet1 - Table (1)'!$A$8:$AG$1186,COLUMN(F$7),FALSE)</f>
        <v>0</v>
      </c>
      <c r="G956" s="80" t="str">
        <f>VLOOKUP($A956,'Sheet1 - Table (1)'!$A$8:$AG$1186,COLUMN(G$7),FALSE)</f>
        <v>Luxembourg</v>
      </c>
      <c r="H956" s="80" t="str">
        <f>VLOOKUP($A956,'Sheet1 - Table (1)'!$A$8:$AG$1186,COLUMN(H$7),FALSE)</f>
        <v>EUR</v>
      </c>
      <c r="I956" s="80" t="str">
        <f>VLOOKUP($A956,'Sheet1 - Table (1)'!$A$8:$AG$1186,COLUMN(I$7),FALSE)</f>
        <v>Fonds de placement</v>
      </c>
      <c r="J956" s="80" t="str">
        <f>VLOOKUP($A956,'Sheet1 - Table (1)'!$A$8:$AG$1186,COLUMN(J$7),FALSE)</f>
        <v>Obligation</v>
      </c>
      <c r="K956" s="82">
        <f>VLOOKUP($A956,'Sheet1 - Table (1)'!$A$8:$AG$1186,COLUMN(K$7),FALSE)</f>
        <v>44255</v>
      </c>
      <c r="L956" s="80">
        <f>VLOOKUP($A956,'Sheet1 - Table (1)'!$A$8:$AG$1186,COLUMN(L$7),FALSE)</f>
        <v>1016.5755973</v>
      </c>
      <c r="M956" s="80" t="str">
        <f>VLOOKUP($A956,'Sheet1 - Table (1)'!$A$8:$AG$1186,COLUMN(M$7),FALSE)</f>
        <v>Retained</v>
      </c>
      <c r="N956" s="80" t="b">
        <f>VLOOKUP($A956,'Sheet1 - Table (1)'!$A$8:$AG$1186,COLUMN(N$7),FALSE)</f>
        <v>1</v>
      </c>
      <c r="O956" s="80" t="b">
        <f>VLOOKUP($A956,'Sheet1 - Table (1)'!$A$8:$AG$1186,COLUMN(O$7),FALSE)</f>
        <v>1</v>
      </c>
      <c r="P956" s="80" t="b">
        <f>VLOOKUP($A956,'Sheet1 - Table (1)'!$A$8:$AG$1186,COLUMN(P$7),FALSE)</f>
        <v>1</v>
      </c>
      <c r="Q956" s="80" t="b">
        <f>VLOOKUP($A956,'Sheet1 - Table (1)'!$A$8:$AG$1186,COLUMN(Q$7),FALSE)</f>
        <v>1</v>
      </c>
      <c r="R956" s="80" t="b">
        <f>VLOOKUP($A956,'Sheet1 - Table (1)'!$A$8:$AG$1186,COLUMN(R$7),FALSE)</f>
        <v>1</v>
      </c>
      <c r="S956" s="80" t="b">
        <f>VLOOKUP($A956,'Sheet1 - Table (1)'!$A$8:$AG$1186,COLUMN(S$7),FALSE)</f>
        <v>1</v>
      </c>
      <c r="T956" s="80" t="b">
        <f>VLOOKUP($A956,'Sheet1 - Table (1)'!$A$8:$AG$1186,COLUMN(T$7),FALSE)</f>
        <v>1</v>
      </c>
      <c r="U956" s="80" t="str">
        <f t="shared" si="188"/>
        <v>BE-FR-IT-NE-SP-GE-UK</v>
      </c>
      <c r="V956" s="80" t="str">
        <f>VLOOKUP($A956,'Sheet1 - Table (1)'!$A$8:$AG$1186,COLUMN(V$7)+3,FALSE)</f>
        <v>LU - SICAV - Parte 2</v>
      </c>
      <c r="W956" s="80" t="str">
        <f>VLOOKUP(A956,'Sheet1 - Table (1)'!$A$8:$AF$10075,MATCH($W$8,'Sheet1 - Table (1)'!$10:$10,0),FALSE)</f>
        <v>Détermination des Prix Quotidien</v>
      </c>
      <c r="X956" s="80">
        <f>VLOOKUP(A956,'Sheet1 - Table (1)'!$A$8:$AAB$10075,MATCH($X$8,'Sheet1 - Table (1)'!$10:$10,0),FALSE)</f>
        <v>0</v>
      </c>
      <c r="Y956" s="96" t="str">
        <f t="shared" si="186"/>
        <v>Fonds de placement</v>
      </c>
      <c r="AA956" s="96" t="s">
        <v>1823</v>
      </c>
      <c r="AB956" s="96" t="s">
        <v>2874</v>
      </c>
      <c r="AC956" s="214" t="s">
        <v>2874</v>
      </c>
      <c r="AG956" s="96" t="s">
        <v>3176</v>
      </c>
      <c r="AI956" s="96" t="s">
        <v>3176</v>
      </c>
      <c r="AJ956" s="96" t="s">
        <v>2874</v>
      </c>
      <c r="AK956" s="96" t="s">
        <v>1803</v>
      </c>
      <c r="AL956" s="96" t="s">
        <v>3176</v>
      </c>
      <c r="AM956" s="132" t="str">
        <f t="shared" si="189"/>
        <v>Placements alternatifs étrangers</v>
      </c>
      <c r="AN956" s="139">
        <v>1</v>
      </c>
      <c r="AO956" s="96" t="s">
        <v>2874</v>
      </c>
      <c r="AP956" s="96" t="s">
        <v>1804</v>
      </c>
      <c r="AQ956" s="96">
        <v>0.2</v>
      </c>
      <c r="AR956" s="101">
        <v>5.6399999999999999E-2</v>
      </c>
      <c r="AS956" s="101">
        <f>IF(AR956="","",AR956-E956%)</f>
        <v>4.7699999999999999E-2</v>
      </c>
      <c r="AW956" s="101">
        <v>1</v>
      </c>
      <c r="AY956" s="101">
        <v>1</v>
      </c>
      <c r="BN956" s="101">
        <v>1</v>
      </c>
      <c r="BT956" s="101"/>
      <c r="BU956" s="101"/>
      <c r="BX956" s="121"/>
      <c r="BY956" s="101"/>
      <c r="BZ956" s="101"/>
      <c r="CA956" s="101" t="s">
        <v>70</v>
      </c>
      <c r="CB956" s="101"/>
      <c r="CC956" s="101" t="s">
        <v>70</v>
      </c>
      <c r="CD956" s="42" t="s">
        <v>4374</v>
      </c>
      <c r="CE956" s="42" t="s">
        <v>4374</v>
      </c>
      <c r="CF956" s="42" t="str">
        <f>IFERROR(VLOOKUP(Funds[[#This Row],[Code ISIN]],[1]GLOBAL!$C$1:$L$27,10,FALSE)," ")</f>
        <v xml:space="preserve"> </v>
      </c>
      <c r="CG956" s="42" t="s">
        <v>4374</v>
      </c>
      <c r="CH956" s="42" t="s">
        <v>4374</v>
      </c>
      <c r="CI956" s="42" t="s">
        <v>4374</v>
      </c>
      <c r="CJ956" s="123">
        <v>43373</v>
      </c>
      <c r="CK956" s="96" t="s">
        <v>4374</v>
      </c>
      <c r="CL956" s="246" t="str">
        <f>VLOOKUP(Funds[[#This Row],[Code ISIN]],'Sheet1 - Table (1)'!$A$10:$AF$110017,MATCH("Funds Liquidity",'Sheet1 - Table (1)'!$10:$10,0),FALSE)</f>
        <v>Jour</v>
      </c>
      <c r="CO956" s="246" t="s">
        <v>3176</v>
      </c>
    </row>
    <row r="957" spans="1:94">
      <c r="A957" s="248" t="s">
        <v>3173</v>
      </c>
      <c r="B957" s="305">
        <f>IF(ISERROR(VALUE(VLOOKUP($A957,'Sheet1 - Table (1)'!$A$8:$AG$1186,COLUMN(B$7),FALSE))),VLOOKUP(A957,TK_MANQUANTS,2,FALSE),IF(VALUE(VLOOKUP($A957,'Sheet1 - Table (1)'!$A$8:$AG$1186,COLUMN(B$7),FALSE))=0,VLOOKUP(A957,TK_MANQUANTS,2,FALSE),VALUE(VLOOKUP($A957,'Sheet1 - Table (1)'!$A$8:$AG$1186,COLUMN(B$7),FALSE))))</f>
        <v>10136826</v>
      </c>
      <c r="C957" s="80" t="str">
        <f>VLOOKUP($A957,'Sheet1 - Table (1)'!$A$8:$AG$1186,COLUMN(C$7),FALSE)</f>
        <v>NN (L) FLEX Senior Loans I Cap USD Hedi</v>
      </c>
      <c r="D957" s="82">
        <f>VLOOKUP($A957,'Sheet1 - Table (1)'!$A$8:$AG$1186,COLUMN(D$7),FALSE)</f>
        <v>43830</v>
      </c>
      <c r="E957" s="124">
        <f>VLOOKUP($A957,'Sheet1 - Table (1)'!$A$8:$AG$1186,COLUMN(E$7),FALSE)</f>
        <v>0.9</v>
      </c>
      <c r="F957" s="80">
        <f>VLOOKUP($A957,'Sheet1 - Table (1)'!$A$8:$AG$1186,COLUMN(F$7),FALSE)</f>
        <v>0</v>
      </c>
      <c r="G957" s="80" t="str">
        <f>VLOOKUP($A957,'Sheet1 - Table (1)'!$A$8:$AG$1186,COLUMN(G$7),FALSE)</f>
        <v>Luxembourg</v>
      </c>
      <c r="H957" s="80" t="str">
        <f>VLOOKUP($A957,'Sheet1 - Table (1)'!$A$8:$AG$1186,COLUMN(H$7),FALSE)</f>
        <v>USD</v>
      </c>
      <c r="I957" s="80" t="str">
        <f>VLOOKUP($A957,'Sheet1 - Table (1)'!$A$8:$AG$1186,COLUMN(I$7),FALSE)</f>
        <v>Fonds de placement</v>
      </c>
      <c r="J957" s="80" t="str">
        <f>VLOOKUP($A957,'Sheet1 - Table (1)'!$A$8:$AG$1186,COLUMN(J$7),FALSE)</f>
        <v>Obligation</v>
      </c>
      <c r="K957" s="82">
        <f>VLOOKUP($A957,'Sheet1 - Table (1)'!$A$8:$AG$1186,COLUMN(K$7),FALSE)</f>
        <v>44255</v>
      </c>
      <c r="L957" s="80">
        <f>VLOOKUP($A957,'Sheet1 - Table (1)'!$A$8:$AG$1186,COLUMN(L$7),FALSE)</f>
        <v>1016.5755973</v>
      </c>
      <c r="M957" s="80" t="str">
        <f>VLOOKUP($A957,'Sheet1 - Table (1)'!$A$8:$AG$1186,COLUMN(M$7),FALSE)</f>
        <v>Retained</v>
      </c>
      <c r="N957" s="80" t="b">
        <f>VLOOKUP($A957,'Sheet1 - Table (1)'!$A$8:$AG$1186,COLUMN(N$7),FALSE)</f>
        <v>1</v>
      </c>
      <c r="O957" s="80" t="b">
        <f>VLOOKUP($A957,'Sheet1 - Table (1)'!$A$8:$AG$1186,COLUMN(O$7),FALSE)</f>
        <v>1</v>
      </c>
      <c r="P957" s="80" t="b">
        <f>VLOOKUP($A957,'Sheet1 - Table (1)'!$A$8:$AG$1186,COLUMN(P$7),FALSE)</f>
        <v>1</v>
      </c>
      <c r="Q957" s="80" t="b">
        <f>VLOOKUP($A957,'Sheet1 - Table (1)'!$A$8:$AG$1186,COLUMN(Q$7),FALSE)</f>
        <v>1</v>
      </c>
      <c r="R957" s="80" t="b">
        <f>VLOOKUP($A957,'Sheet1 - Table (1)'!$A$8:$AG$1186,COLUMN(R$7),FALSE)</f>
        <v>1</v>
      </c>
      <c r="S957" s="80" t="b">
        <f>VLOOKUP($A957,'Sheet1 - Table (1)'!$A$8:$AG$1186,COLUMN(S$7),FALSE)</f>
        <v>1</v>
      </c>
      <c r="T957" s="80" t="b">
        <f>VLOOKUP($A957,'Sheet1 - Table (1)'!$A$8:$AG$1186,COLUMN(T$7),FALSE)</f>
        <v>1</v>
      </c>
      <c r="U957" s="80" t="str">
        <f t="shared" si="188"/>
        <v>BE-FR-IT-NE-SP-GE-UK</v>
      </c>
      <c r="V957" s="80" t="str">
        <f>VLOOKUP($A957,'Sheet1 - Table (1)'!$A$8:$AG$1186,COLUMN(V$7)+3,FALSE)</f>
        <v>LU - SICAV - Parte 2</v>
      </c>
      <c r="W957" s="80" t="str">
        <f>VLOOKUP(A957,'Sheet1 - Table (1)'!$A$8:$AF$10075,MATCH($W$8,'Sheet1 - Table (1)'!$10:$10,0),FALSE)</f>
        <v>Détermination des Prix Quotidien</v>
      </c>
      <c r="X957" s="80">
        <f>VLOOKUP(A957,'Sheet1 - Table (1)'!$A$8:$AAB$10075,MATCH($X$8,'Sheet1 - Table (1)'!$10:$10,0),FALSE)</f>
        <v>0</v>
      </c>
      <c r="Y957" s="96" t="str">
        <f t="shared" si="186"/>
        <v>Fonds de placement</v>
      </c>
      <c r="AA957" s="96" t="s">
        <v>1823</v>
      </c>
      <c r="AB957" s="96" t="s">
        <v>2874</v>
      </c>
      <c r="AC957" s="214" t="s">
        <v>2874</v>
      </c>
      <c r="AG957" s="96" t="s">
        <v>3176</v>
      </c>
      <c r="AI957" s="96" t="s">
        <v>3176</v>
      </c>
      <c r="AJ957" s="96" t="s">
        <v>2874</v>
      </c>
      <c r="AK957" s="96" t="s">
        <v>1803</v>
      </c>
      <c r="AL957" s="96" t="s">
        <v>3176</v>
      </c>
      <c r="AM957" s="96" t="str">
        <f t="shared" si="189"/>
        <v>Placements alternatifs étrangers</v>
      </c>
      <c r="AN957" s="139">
        <v>1</v>
      </c>
      <c r="AO957" s="96" t="s">
        <v>2874</v>
      </c>
      <c r="AP957" s="96" t="s">
        <v>1804</v>
      </c>
      <c r="AQ957" s="96">
        <v>0.2</v>
      </c>
      <c r="AR957" s="101">
        <v>5.6399999999999999E-2</v>
      </c>
      <c r="AS957" s="101">
        <f>IF(AR957="","",AR957-E957%)</f>
        <v>4.7399999999999998E-2</v>
      </c>
      <c r="AW957" s="101">
        <v>1</v>
      </c>
      <c r="BB957" s="101">
        <v>1</v>
      </c>
      <c r="BN957" s="101">
        <v>1</v>
      </c>
      <c r="BT957" s="101"/>
      <c r="BU957" s="101"/>
      <c r="BX957" s="121"/>
      <c r="BY957" s="101"/>
      <c r="BZ957" s="101"/>
      <c r="CA957" s="101" t="s">
        <v>70</v>
      </c>
      <c r="CB957" s="101"/>
      <c r="CC957" s="101" t="s">
        <v>70</v>
      </c>
      <c r="CD957" s="42" t="s">
        <v>4374</v>
      </c>
      <c r="CE957" s="42" t="s">
        <v>4374</v>
      </c>
      <c r="CF957" s="42" t="str">
        <f>IFERROR(VLOOKUP(Funds[[#This Row],[Code ISIN]],[1]GLOBAL!$C$1:$L$27,10,FALSE)," ")</f>
        <v xml:space="preserve"> </v>
      </c>
      <c r="CG957" s="42" t="s">
        <v>4374</v>
      </c>
      <c r="CH957" s="42" t="s">
        <v>4374</v>
      </c>
      <c r="CI957" s="42" t="s">
        <v>4374</v>
      </c>
      <c r="CJ957" s="123">
        <v>43373</v>
      </c>
      <c r="CK957" s="96" t="s">
        <v>4374</v>
      </c>
      <c r="CL957" s="246" t="str">
        <f>VLOOKUP(Funds[[#This Row],[Code ISIN]],'Sheet1 - Table (1)'!$A$10:$AF$110017,MATCH("Funds Liquidity",'Sheet1 - Table (1)'!$10:$10,0),FALSE)</f>
        <v>Jour</v>
      </c>
      <c r="CO957" s="246" t="s">
        <v>3176</v>
      </c>
    </row>
    <row r="958" spans="1:94">
      <c r="A958" s="248" t="s">
        <v>3083</v>
      </c>
      <c r="B958" s="305">
        <f>IF(ISERROR(VALUE(VLOOKUP($A958,'Sheet1 - Table (1)'!$A$8:$AG$1186,COLUMN(B$7),FALSE))),VLOOKUP(A958,TK_MANQUANTS,2,FALSE),IF(VALUE(VLOOKUP($A958,'Sheet1 - Table (1)'!$A$8:$AG$1186,COLUMN(B$7),FALSE))=0,VLOOKUP(A958,TK_MANQUANTS,2,FALSE),VALUE(VLOOKUP($A958,'Sheet1 - Table (1)'!$A$8:$AG$1186,COLUMN(B$7),FALSE))))</f>
        <v>28805623</v>
      </c>
      <c r="C958" s="80" t="str">
        <f>VLOOKUP($A958,'Sheet1 - Table (1)'!$A$8:$AG$1186,COLUMN(C$7),FALSE)</f>
        <v>SPDR S&amp;P US Industrial Select Sector UCITS ETF</v>
      </c>
      <c r="D958" s="82">
        <f>VLOOKUP($A958,'Sheet1 - Table (1)'!$A$8:$AG$1186,COLUMN(D$7),FALSE)</f>
        <v>44196</v>
      </c>
      <c r="E958" s="124">
        <f>VLOOKUP($A958,'Sheet1 - Table (1)'!$A$8:$AG$1186,COLUMN(E$7),FALSE)</f>
        <v>0.15</v>
      </c>
      <c r="F958" s="80" t="b">
        <f>VLOOKUP($A958,'Sheet1 - Table (1)'!$A$8:$AG$1186,COLUMN(F$7),FALSE)</f>
        <v>1</v>
      </c>
      <c r="G958" s="80" t="str">
        <f>VLOOKUP($A958,'Sheet1 - Table (1)'!$A$8:$AG$1186,COLUMN(G$7),FALSE)</f>
        <v>Ireland</v>
      </c>
      <c r="H958" s="80" t="str">
        <f>VLOOKUP($A958,'Sheet1 - Table (1)'!$A$8:$AG$1186,COLUMN(H$7),FALSE)</f>
        <v>USD</v>
      </c>
      <c r="I958" s="80" t="str">
        <f>VLOOKUP($A958,'Sheet1 - Table (1)'!$A$8:$AG$1186,COLUMN(I$7),FALSE)</f>
        <v>Exchange Traded Funds</v>
      </c>
      <c r="J958" s="80" t="str">
        <f>VLOOKUP($A958,'Sheet1 - Table (1)'!$A$8:$AG$1186,COLUMN(J$7),FALSE)</f>
        <v>Actions</v>
      </c>
      <c r="K958" s="82">
        <f>VLOOKUP($A958,'Sheet1 - Table (1)'!$A$8:$AG$1186,COLUMN(K$7),FALSE)</f>
        <v>44255</v>
      </c>
      <c r="L958" s="80">
        <f>VLOOKUP($A958,'Sheet1 - Table (1)'!$A$8:$AG$1186,COLUMN(L$7),FALSE)</f>
        <v>309.03769449999999</v>
      </c>
      <c r="M958" s="80" t="str">
        <f>VLOOKUP($A958,'Sheet1 - Table (1)'!$A$8:$AG$1186,COLUMN(M$7),FALSE)</f>
        <v>Retained</v>
      </c>
      <c r="N958" s="80">
        <f>VLOOKUP($A958,'Sheet1 - Table (1)'!$A$8:$AG$1186,COLUMN(N$7),FALSE)</f>
        <v>0</v>
      </c>
      <c r="O958" s="80" t="b">
        <f>VLOOKUP($A958,'Sheet1 - Table (1)'!$A$8:$AG$1186,COLUMN(O$7),FALSE)</f>
        <v>1</v>
      </c>
      <c r="P958" s="80" t="b">
        <f>VLOOKUP($A958,'Sheet1 - Table (1)'!$A$8:$AG$1186,COLUMN(P$7),FALSE)</f>
        <v>1</v>
      </c>
      <c r="Q958" s="80" t="b">
        <f>VLOOKUP($A958,'Sheet1 - Table (1)'!$A$8:$AG$1186,COLUMN(Q$7),FALSE)</f>
        <v>1</v>
      </c>
      <c r="R958" s="80" t="b">
        <f>VLOOKUP($A958,'Sheet1 - Table (1)'!$A$8:$AG$1186,COLUMN(R$7),FALSE)</f>
        <v>1</v>
      </c>
      <c r="S958" s="80" t="b">
        <f>VLOOKUP($A958,'Sheet1 - Table (1)'!$A$8:$AG$1186,COLUMN(S$7),FALSE)</f>
        <v>1</v>
      </c>
      <c r="T958" s="80" t="b">
        <f>VLOOKUP($A958,'Sheet1 - Table (1)'!$A$8:$AG$1186,COLUMN(T$7),FALSE)</f>
        <v>1</v>
      </c>
      <c r="U958" s="80" t="str">
        <f t="shared" si="188"/>
        <v>FR-IT-NE-SP-GE-UK</v>
      </c>
      <c r="V958" s="80" t="str">
        <f>VLOOKUP($A958,'Sheet1 - Table (1)'!$A$8:$AG$1186,COLUMN(V$7)+3,FALSE)</f>
        <v>OEIC</v>
      </c>
      <c r="W958" s="80" t="str">
        <f>VLOOKUP(A958,'Sheet1 - Table (1)'!$A$8:$AF$10075,MATCH($W$8,'Sheet1 - Table (1)'!$10:$10,0),FALSE)</f>
        <v>Détermination des Prix Quotidien</v>
      </c>
      <c r="X958" s="80" t="str">
        <f>VLOOKUP(A958,'Sheet1 - Table (1)'!$A$8:$AAB$10075,MATCH($X$8,'Sheet1 - Table (1)'!$10:$10,0),FALSE)</f>
        <v>Full</v>
      </c>
      <c r="Y958" s="96" t="str">
        <f t="shared" si="186"/>
        <v>ETF</v>
      </c>
      <c r="AA958" s="96" t="s">
        <v>1823</v>
      </c>
      <c r="AB958" s="96" t="s">
        <v>2858</v>
      </c>
      <c r="AC958" s="214" t="s">
        <v>155</v>
      </c>
      <c r="AD958" s="214" t="s">
        <v>2858</v>
      </c>
      <c r="AE958" s="96" t="s">
        <v>2858</v>
      </c>
      <c r="AF958" s="246" t="s">
        <v>5393</v>
      </c>
      <c r="AG958" s="96" t="s">
        <v>2864</v>
      </c>
      <c r="AI958" s="96" t="s">
        <v>155</v>
      </c>
      <c r="AJ958" s="96" t="s">
        <v>155</v>
      </c>
      <c r="AK958" s="96" t="s">
        <v>155</v>
      </c>
      <c r="AL958" s="96" t="s">
        <v>2858</v>
      </c>
      <c r="AM958" s="96" t="str">
        <f t="shared" si="189"/>
        <v>Actions étrangères</v>
      </c>
      <c r="AO958" s="96" t="s">
        <v>2858</v>
      </c>
      <c r="AP958" s="96" t="s">
        <v>544</v>
      </c>
      <c r="BB958" s="101">
        <v>1</v>
      </c>
      <c r="BN958" s="101">
        <v>1</v>
      </c>
      <c r="BT958" s="101"/>
      <c r="BU958" s="101"/>
      <c r="BX958" s="121"/>
      <c r="BY958" s="101"/>
      <c r="BZ958" s="101"/>
      <c r="CA958" s="101" t="s">
        <v>70</v>
      </c>
      <c r="CB958" s="101"/>
      <c r="CC958" s="101" t="s">
        <v>70</v>
      </c>
      <c r="CD958" s="42" t="s">
        <v>4374</v>
      </c>
      <c r="CE958" s="42" t="s">
        <v>4374</v>
      </c>
      <c r="CF958" s="42" t="str">
        <f>IFERROR(VLOOKUP(Funds[[#This Row],[Code ISIN]],[1]GLOBAL!$C$1:$L$27,10,FALSE)," ")</f>
        <v xml:space="preserve"> </v>
      </c>
      <c r="CG958" s="42" t="s">
        <v>4374</v>
      </c>
      <c r="CH958" s="42" t="s">
        <v>4374</v>
      </c>
      <c r="CI958" s="42" t="s">
        <v>4374</v>
      </c>
      <c r="CJ958" s="123">
        <v>43373</v>
      </c>
      <c r="CK958" s="96" t="s">
        <v>4374</v>
      </c>
      <c r="CL958" s="246" t="str">
        <f>VLOOKUP(Funds[[#This Row],[Code ISIN]],'Sheet1 - Table (1)'!$A$10:$AF$110017,MATCH("Funds Liquidity",'Sheet1 - Table (1)'!$10:$10,0),FALSE)</f>
        <v>Jour</v>
      </c>
    </row>
    <row r="959" spans="1:94">
      <c r="A959" s="248" t="s">
        <v>2724</v>
      </c>
      <c r="B959" s="305">
        <f>IF(ISERROR(VALUE(VLOOKUP($A959,'Sheet1 - Table (1)'!$A$8:$AG$1186,COLUMN(B$7),FALSE))),VLOOKUP(A959,TK_MANQUANTS,2,FALSE),IF(VALUE(VLOOKUP($A959,'Sheet1 - Table (1)'!$A$8:$AG$1186,COLUMN(B$7),FALSE))=0,VLOOKUP(A959,TK_MANQUANTS,2,FALSE),VALUE(VLOOKUP($A959,'Sheet1 - Table (1)'!$A$8:$AG$1186,COLUMN(B$7),FALSE))))</f>
        <v>29727744</v>
      </c>
      <c r="C959" s="80" t="str">
        <f>VLOOKUP($A959,'Sheet1 - Table (1)'!$A$8:$AG$1186,COLUMN(C$7),FALSE)</f>
        <v>Amundi Funds II Pioneer Strategic Inc R ND Hdg CHF</v>
      </c>
      <c r="D959" s="82">
        <f>VLOOKUP($A959,'Sheet1 - Table (1)'!$A$8:$AG$1186,COLUMN(D$7),FALSE)</f>
        <v>43150</v>
      </c>
      <c r="E959" s="124">
        <f>VLOOKUP($A959,'Sheet1 - Table (1)'!$A$8:$AG$1186,COLUMN(E$7),FALSE)</f>
        <v>0.93</v>
      </c>
      <c r="F959" s="80" t="b">
        <f>VLOOKUP($A959,'Sheet1 - Table (1)'!$A$8:$AG$1186,COLUMN(F$7),FALSE)</f>
        <v>1</v>
      </c>
      <c r="G959" s="80" t="str">
        <f>VLOOKUP($A959,'Sheet1 - Table (1)'!$A$8:$AG$1186,COLUMN(G$7),FALSE)</f>
        <v>Luxembourg</v>
      </c>
      <c r="H959" s="80" t="str">
        <f>VLOOKUP($A959,'Sheet1 - Table (1)'!$A$8:$AG$1186,COLUMN(H$7),FALSE)</f>
        <v>CHF</v>
      </c>
      <c r="I959" s="80" t="str">
        <f>VLOOKUP($A959,'Sheet1 - Table (1)'!$A$8:$AG$1186,COLUMN(I$7),FALSE)</f>
        <v>Fonds de placement</v>
      </c>
      <c r="J959" s="80" t="str">
        <f>VLOOKUP($A959,'Sheet1 - Table (1)'!$A$8:$AG$1186,COLUMN(J$7),FALSE)</f>
        <v>Obligation</v>
      </c>
      <c r="K959" s="82">
        <f>VLOOKUP($A959,'Sheet1 - Table (1)'!$A$8:$AG$1186,COLUMN(K$7),FALSE)</f>
        <v>0</v>
      </c>
      <c r="L959" s="80">
        <f>VLOOKUP($A959,'Sheet1 - Table (1)'!$A$8:$AG$1186,COLUMN(L$7),FALSE)</f>
        <v>0</v>
      </c>
      <c r="M959" s="80" t="str">
        <f>VLOOKUP($A959,'Sheet1 - Table (1)'!$A$8:$AG$1186,COLUMN(M$7),FALSE)</f>
        <v>Retained</v>
      </c>
      <c r="N959" s="80">
        <f>VLOOKUP($A959,'Sheet1 - Table (1)'!$A$8:$AG$1186,COLUMN(N$7),FALSE)</f>
        <v>0</v>
      </c>
      <c r="O959" s="80" t="b">
        <f>VLOOKUP($A959,'Sheet1 - Table (1)'!$A$8:$AG$1186,COLUMN(O$7),FALSE)</f>
        <v>1</v>
      </c>
      <c r="P959" s="80">
        <f>VLOOKUP($A959,'Sheet1 - Table (1)'!$A$8:$AG$1186,COLUMN(P$7),FALSE)</f>
        <v>0</v>
      </c>
      <c r="Q959" s="80" t="b">
        <f>VLOOKUP($A959,'Sheet1 - Table (1)'!$A$8:$AG$1186,COLUMN(Q$7),FALSE)</f>
        <v>1</v>
      </c>
      <c r="R959" s="80">
        <f>VLOOKUP($A959,'Sheet1 - Table (1)'!$A$8:$AG$1186,COLUMN(R$7),FALSE)</f>
        <v>0</v>
      </c>
      <c r="S959" s="80" t="b">
        <f>VLOOKUP($A959,'Sheet1 - Table (1)'!$A$8:$AG$1186,COLUMN(S$7),FALSE)</f>
        <v>1</v>
      </c>
      <c r="T959" s="80">
        <f>VLOOKUP($A959,'Sheet1 - Table (1)'!$A$8:$AG$1186,COLUMN(T$7),FALSE)</f>
        <v>0</v>
      </c>
      <c r="U959" s="80" t="str">
        <f t="shared" si="188"/>
        <v>FR-NE-GE</v>
      </c>
      <c r="V959" s="80" t="str">
        <f>VLOOKUP($A959,'Sheet1 - Table (1)'!$A$8:$AG$1186,COLUMN(V$7)+3,FALSE)</f>
        <v>LU - FCP - Parte 1</v>
      </c>
      <c r="W959" s="80" t="str">
        <f>VLOOKUP(A959,'Sheet1 - Table (1)'!$A$8:$AF$10075,MATCH($W$8,'Sheet1 - Table (1)'!$10:$10,0),FALSE)</f>
        <v>Détermination des Prix Quotidien</v>
      </c>
      <c r="X959" s="80">
        <f>VLOOKUP(A959,'Sheet1 - Table (1)'!$A$8:$AAB$10075,MATCH($X$8,'Sheet1 - Table (1)'!$10:$10,0),FALSE)</f>
        <v>0</v>
      </c>
      <c r="Y959" s="96" t="str">
        <f t="shared" si="186"/>
        <v>Fonds de placement</v>
      </c>
      <c r="AA959" s="96" t="s">
        <v>1823</v>
      </c>
      <c r="AB959" s="96" t="s">
        <v>2481</v>
      </c>
      <c r="AC959" s="214" t="s">
        <v>140</v>
      </c>
      <c r="AD959" s="214" t="s">
        <v>2064</v>
      </c>
      <c r="AE959" s="96" t="s">
        <v>2481</v>
      </c>
      <c r="AF959" s="246" t="s">
        <v>2481</v>
      </c>
      <c r="AI959" s="96" t="s">
        <v>2683</v>
      </c>
      <c r="AJ959" s="96" t="s">
        <v>793</v>
      </c>
      <c r="AK959" s="96" t="s">
        <v>140</v>
      </c>
      <c r="AL959" s="96" t="s">
        <v>2481</v>
      </c>
      <c r="AM959" s="96" t="str">
        <f t="shared" si="189"/>
        <v>Obligations étrangères hedged</v>
      </c>
      <c r="AO959" s="96" t="s">
        <v>2481</v>
      </c>
      <c r="AP959" s="96" t="s">
        <v>74</v>
      </c>
      <c r="AV959" s="101">
        <v>1</v>
      </c>
      <c r="AX959" s="101">
        <v>1</v>
      </c>
      <c r="BT959" s="101"/>
      <c r="BU959" s="101"/>
      <c r="BX959" s="121"/>
      <c r="BY959" s="101"/>
      <c r="BZ959" s="101"/>
      <c r="CA959" s="101" t="s">
        <v>70</v>
      </c>
      <c r="CB959" s="101"/>
      <c r="CC959" s="101" t="s">
        <v>70</v>
      </c>
      <c r="CD959" s="42" t="s">
        <v>4374</v>
      </c>
      <c r="CE959" s="42" t="s">
        <v>4374</v>
      </c>
      <c r="CF959" s="42" t="str">
        <f>IFERROR(VLOOKUP(Funds[[#This Row],[Code ISIN]],[1]GLOBAL!$C$1:$L$27,10,FALSE)," ")</f>
        <v xml:space="preserve"> </v>
      </c>
      <c r="CG959" s="42" t="s">
        <v>4374</v>
      </c>
      <c r="CH959" s="42" t="s">
        <v>4374</v>
      </c>
      <c r="CI959" s="42" t="s">
        <v>4374</v>
      </c>
      <c r="CJ959" s="123">
        <v>43099</v>
      </c>
      <c r="CK959" s="96" t="s">
        <v>4374</v>
      </c>
      <c r="CL959" s="246" t="str">
        <f>VLOOKUP(Funds[[#This Row],[Code ISIN]],'Sheet1 - Table (1)'!$A$10:$AF$110017,MATCH("Funds Liquidity",'Sheet1 - Table (1)'!$10:$10,0),FALSE)</f>
        <v>Jour</v>
      </c>
    </row>
    <row r="960" spans="1:94">
      <c r="A960" s="221" t="s">
        <v>2775</v>
      </c>
      <c r="B960" s="305">
        <f>IF(ISERROR(VALUE(VLOOKUP($A960,'Sheet1 - Table (1)'!$A$8:$AG$1186,COLUMN(B$7),FALSE))),VLOOKUP(A960,TK_MANQUANTS,2,FALSE),IF(VALUE(VLOOKUP($A960,'Sheet1 - Table (1)'!$A$8:$AG$1186,COLUMN(B$7),FALSE))=0,VLOOKUP(A960,TK_MANQUANTS,2,FALSE),VALUE(VLOOKUP($A960,'Sheet1 - Table (1)'!$A$8:$AG$1186,COLUMN(B$7),FALSE))))</f>
        <v>39594640</v>
      </c>
      <c r="C960" s="80" t="str">
        <f>VLOOKUP($A960,'Sheet1 - Table (1)'!$A$8:$AG$1186,COLUMN(C$7),FALSE)</f>
        <v>iShares Gl Aggrt 1-5Year Bd Idx(IE)D EUR Hgd Dist</v>
      </c>
      <c r="D960" s="82">
        <f>VLOOKUP($A960,'Sheet1 - Table (1)'!$A$8:$AG$1186,COLUMN(D$7),FALSE)</f>
        <v>43861</v>
      </c>
      <c r="E960" s="124">
        <f>VLOOKUP($A960,'Sheet1 - Table (1)'!$A$8:$AG$1186,COLUMN(E$7),FALSE)</f>
        <v>0.19</v>
      </c>
      <c r="F960" s="80" t="b">
        <f>VLOOKUP($A960,'Sheet1 - Table (1)'!$A$8:$AG$1186,COLUMN(F$7),FALSE)</f>
        <v>1</v>
      </c>
      <c r="G960" s="80" t="str">
        <f>VLOOKUP($A960,'Sheet1 - Table (1)'!$A$8:$AG$1186,COLUMN(G$7),FALSE)</f>
        <v>Ireland</v>
      </c>
      <c r="H960" s="80" t="str">
        <f>VLOOKUP($A960,'Sheet1 - Table (1)'!$A$8:$AG$1186,COLUMN(H$7),FALSE)</f>
        <v>EUR</v>
      </c>
      <c r="I960" s="80" t="str">
        <f>VLOOKUP($A960,'Sheet1 - Table (1)'!$A$8:$AG$1186,COLUMN(I$7),FALSE)</f>
        <v>Fonds de placement</v>
      </c>
      <c r="J960" s="80" t="str">
        <f>VLOOKUP($A960,'Sheet1 - Table (1)'!$A$8:$AG$1186,COLUMN(J$7),FALSE)</f>
        <v>Obligation</v>
      </c>
      <c r="K960" s="82">
        <f>VLOOKUP($A960,'Sheet1 - Table (1)'!$A$8:$AG$1186,COLUMN(K$7),FALSE)</f>
        <v>44255</v>
      </c>
      <c r="L960" s="80">
        <f>VLOOKUP($A960,'Sheet1 - Table (1)'!$A$8:$AG$1186,COLUMN(L$7),FALSE)</f>
        <v>1307.3008072</v>
      </c>
      <c r="M960" s="80" t="str">
        <f>VLOOKUP($A960,'Sheet1 - Table (1)'!$A$8:$AG$1186,COLUMN(M$7),FALSE)</f>
        <v>Paid</v>
      </c>
      <c r="N960" s="80">
        <f>VLOOKUP($A960,'Sheet1 - Table (1)'!$A$8:$AG$1186,COLUMN(N$7),FALSE)</f>
        <v>0</v>
      </c>
      <c r="O960" s="80" t="b">
        <f>VLOOKUP($A960,'Sheet1 - Table (1)'!$A$8:$AG$1186,COLUMN(O$7),FALSE)</f>
        <v>1</v>
      </c>
      <c r="P960" s="80" t="b">
        <f>VLOOKUP($A960,'Sheet1 - Table (1)'!$A$8:$AG$1186,COLUMN(P$7),FALSE)</f>
        <v>1</v>
      </c>
      <c r="Q960" s="80" t="b">
        <f>VLOOKUP($A960,'Sheet1 - Table (1)'!$A$8:$AG$1186,COLUMN(Q$7),FALSE)</f>
        <v>1</v>
      </c>
      <c r="R960" s="80" t="b">
        <f>VLOOKUP($A960,'Sheet1 - Table (1)'!$A$8:$AG$1186,COLUMN(R$7),FALSE)</f>
        <v>1</v>
      </c>
      <c r="S960" s="80">
        <f>VLOOKUP($A960,'Sheet1 - Table (1)'!$A$8:$AG$1186,COLUMN(S$7),FALSE)</f>
        <v>0</v>
      </c>
      <c r="T960" s="80" t="b">
        <f>VLOOKUP($A960,'Sheet1 - Table (1)'!$A$8:$AG$1186,COLUMN(T$7),FALSE)</f>
        <v>1</v>
      </c>
      <c r="U960" s="80" t="str">
        <f t="shared" si="188"/>
        <v>FR-IT-NE-SP-UK</v>
      </c>
      <c r="V960" s="80" t="str">
        <f>VLOOKUP($A960,'Sheet1 - Table (1)'!$A$8:$AG$1186,COLUMN(V$7)+3,FALSE)</f>
        <v>ICVC</v>
      </c>
      <c r="W960" s="80" t="str">
        <f>VLOOKUP(A960,'Sheet1 - Table (1)'!$A$8:$AF$10075,MATCH($W$8,'Sheet1 - Table (1)'!$10:$10,0),FALSE)</f>
        <v>Détermination des Prix Quotidien</v>
      </c>
      <c r="X960" s="80" t="str">
        <f>VLOOKUP(A960,'Sheet1 - Table (1)'!$A$8:$AAB$10075,MATCH($X$8,'Sheet1 - Table (1)'!$10:$10,0),FALSE)</f>
        <v>Optimized</v>
      </c>
      <c r="Y960" s="96" t="str">
        <f t="shared" si="186"/>
        <v>Fonds de placement</v>
      </c>
      <c r="AA960" s="96" t="s">
        <v>1823</v>
      </c>
      <c r="AB960" s="96" t="s">
        <v>2481</v>
      </c>
      <c r="AC960" s="214" t="s">
        <v>140</v>
      </c>
      <c r="AD960" s="214" t="s">
        <v>2481</v>
      </c>
      <c r="AE960" s="96" t="s">
        <v>2481</v>
      </c>
      <c r="AF960" s="246" t="s">
        <v>2481</v>
      </c>
      <c r="AI960" s="96" t="s">
        <v>381</v>
      </c>
      <c r="AJ960" s="96" t="s">
        <v>140</v>
      </c>
      <c r="AK960" s="96" t="s">
        <v>140</v>
      </c>
      <c r="AL960" s="96" t="s">
        <v>2481</v>
      </c>
      <c r="AM960" s="96" t="str">
        <f t="shared" si="189"/>
        <v>Obligations étrangères</v>
      </c>
      <c r="AO960" s="96" t="s">
        <v>2481</v>
      </c>
      <c r="AP960" s="96" t="s">
        <v>75</v>
      </c>
      <c r="AQ960" s="96">
        <v>1.85</v>
      </c>
      <c r="AR960" s="101">
        <v>1.6400000000000001E-2</v>
      </c>
      <c r="AS960" s="101">
        <f>IF(AR960="","",AR960-E960%)</f>
        <v>1.4500000000000001E-2</v>
      </c>
      <c r="AT960" s="101">
        <v>0.50049999999999994</v>
      </c>
      <c r="AU960" s="101">
        <v>0.26119999999999999</v>
      </c>
      <c r="AV960" s="101">
        <v>0.23830000000000001</v>
      </c>
      <c r="AY960" s="101">
        <v>1</v>
      </c>
      <c r="BV960" s="101">
        <v>0.82199999999999995</v>
      </c>
      <c r="BW960" s="101">
        <v>0.17799999999999999</v>
      </c>
      <c r="BY960" s="101" t="s">
        <v>2776</v>
      </c>
      <c r="BZ960" s="101" t="str">
        <f>IF(AJ960="Obligations",AP960&amp;" "&amp;AI960&amp;" "&amp;IF(AQ960&lt;3.5,"SHORT",IF(AQ960&gt;8,"LONG","MID")),"")</f>
        <v>Courbe EUR Aggregate SHORT</v>
      </c>
      <c r="CA960" s="101" t="s">
        <v>4050</v>
      </c>
      <c r="CB960" s="101" t="s">
        <v>4857</v>
      </c>
      <c r="CC960" s="101" t="s">
        <v>4300</v>
      </c>
      <c r="CD960" s="42" t="s">
        <v>4374</v>
      </c>
      <c r="CE960" s="42" t="s">
        <v>4374</v>
      </c>
      <c r="CF960" s="42" t="str">
        <f>IFERROR(VLOOKUP(Funds[[#This Row],[Code ISIN]],[1]GLOBAL!$C$1:$L$27,10,FALSE)," ")</f>
        <v xml:space="preserve"> </v>
      </c>
      <c r="CG960" s="42" t="s">
        <v>4374</v>
      </c>
      <c r="CH960" s="42" t="s">
        <v>4374</v>
      </c>
      <c r="CI960" s="42" t="s">
        <v>4374</v>
      </c>
      <c r="CJ960" s="123"/>
      <c r="CK960" s="96" t="s">
        <v>4374</v>
      </c>
      <c r="CL960" s="246" t="str">
        <f>VLOOKUP(Funds[[#This Row],[Code ISIN]],'Sheet1 - Table (1)'!$A$10:$AF$110017,MATCH("Funds Liquidity",'Sheet1 - Table (1)'!$10:$10,0),FALSE)</f>
        <v>Jour</v>
      </c>
    </row>
    <row r="961" spans="1:94">
      <c r="A961" s="248" t="s">
        <v>2725</v>
      </c>
      <c r="B961" s="305">
        <f>IF(ISERROR(VALUE(VLOOKUP($A961,'Sheet1 - Table (1)'!$A$8:$AG$1186,COLUMN(B$7),FALSE))),VLOOKUP(A961,TK_MANQUANTS,2,FALSE),IF(VALUE(VLOOKUP($A961,'Sheet1 - Table (1)'!$A$8:$AG$1186,COLUMN(B$7),FALSE))=0,VLOOKUP(A961,TK_MANQUANTS,2,FALSE),VALUE(VLOOKUP($A961,'Sheet1 - Table (1)'!$A$8:$AG$1186,COLUMN(B$7),FALSE))))</f>
        <v>24292488</v>
      </c>
      <c r="C961" s="80" t="str">
        <f>VLOOKUP($A961,'Sheet1 - Table (1)'!$A$8:$AG$1186,COLUMN(C$7),FALSE)</f>
        <v>JPM Global Bond Opportunities C Acc CHF Hgd</v>
      </c>
      <c r="D961" s="82">
        <f>VLOOKUP($A961,'Sheet1 - Table (1)'!$A$8:$AG$1186,COLUMN(D$7),FALSE)</f>
        <v>43847</v>
      </c>
      <c r="E961" s="124">
        <f>VLOOKUP($A961,'Sheet1 - Table (1)'!$A$8:$AG$1186,COLUMN(E$7),FALSE)</f>
        <v>0.66</v>
      </c>
      <c r="F961" s="80" t="b">
        <f>VLOOKUP($A961,'Sheet1 - Table (1)'!$A$8:$AG$1186,COLUMN(F$7),FALSE)</f>
        <v>1</v>
      </c>
      <c r="G961" s="80" t="str">
        <f>VLOOKUP($A961,'Sheet1 - Table (1)'!$A$8:$AG$1186,COLUMN(G$7),FALSE)</f>
        <v>Luxembourg</v>
      </c>
      <c r="H961" s="80" t="str">
        <f>VLOOKUP($A961,'Sheet1 - Table (1)'!$A$8:$AG$1186,COLUMN(H$7),FALSE)</f>
        <v>CHF</v>
      </c>
      <c r="I961" s="80" t="str">
        <f>VLOOKUP($A961,'Sheet1 - Table (1)'!$A$8:$AG$1186,COLUMN(I$7),FALSE)</f>
        <v>Fonds de placement</v>
      </c>
      <c r="J961" s="80" t="str">
        <f>VLOOKUP($A961,'Sheet1 - Table (1)'!$A$8:$AG$1186,COLUMN(J$7),FALSE)</f>
        <v>Obligation</v>
      </c>
      <c r="K961" s="82">
        <f>VLOOKUP($A961,'Sheet1 - Table (1)'!$A$8:$AG$1186,COLUMN(K$7),FALSE)</f>
        <v>44255</v>
      </c>
      <c r="L961" s="80">
        <f>VLOOKUP($A961,'Sheet1 - Table (1)'!$A$8:$AG$1186,COLUMN(L$7),FALSE)</f>
        <v>5545.0770271000001</v>
      </c>
      <c r="M961" s="80" t="str">
        <f>VLOOKUP($A961,'Sheet1 - Table (1)'!$A$8:$AG$1186,COLUMN(M$7),FALSE)</f>
        <v>Retained</v>
      </c>
      <c r="N961" s="80">
        <f>VLOOKUP($A961,'Sheet1 - Table (1)'!$A$8:$AG$1186,COLUMN(N$7),FALSE)</f>
        <v>0</v>
      </c>
      <c r="O961" s="80">
        <f>VLOOKUP($A961,'Sheet1 - Table (1)'!$A$8:$AG$1186,COLUMN(O$7),FALSE)</f>
        <v>0</v>
      </c>
      <c r="P961" s="80">
        <f>VLOOKUP($A961,'Sheet1 - Table (1)'!$A$8:$AG$1186,COLUMN(P$7),FALSE)</f>
        <v>0</v>
      </c>
      <c r="Q961" s="80">
        <f>VLOOKUP($A961,'Sheet1 - Table (1)'!$A$8:$AG$1186,COLUMN(Q$7),FALSE)</f>
        <v>0</v>
      </c>
      <c r="R961" s="80">
        <f>VLOOKUP($A961,'Sheet1 - Table (1)'!$A$8:$AG$1186,COLUMN(R$7),FALSE)</f>
        <v>0</v>
      </c>
      <c r="S961" s="80">
        <f>VLOOKUP($A961,'Sheet1 - Table (1)'!$A$8:$AG$1186,COLUMN(S$7),FALSE)</f>
        <v>0</v>
      </c>
      <c r="T961" s="80">
        <f>VLOOKUP($A961,'Sheet1 - Table (1)'!$A$8:$AG$1186,COLUMN(T$7),FALSE)</f>
        <v>0</v>
      </c>
      <c r="U961" s="80" t="str">
        <f t="shared" si="188"/>
        <v/>
      </c>
      <c r="V961" s="80" t="str">
        <f>VLOOKUP($A961,'Sheet1 - Table (1)'!$A$8:$AG$1186,COLUMN(V$7)+3,FALSE)</f>
        <v>LU - SICAV - Parte 1</v>
      </c>
      <c r="W961" s="80" t="str">
        <f>VLOOKUP(A961,'Sheet1 - Table (1)'!$A$8:$AF$10075,MATCH($W$8,'Sheet1 - Table (1)'!$10:$10,0),FALSE)</f>
        <v>Détermination des Prix Quotidien</v>
      </c>
      <c r="X961" s="80">
        <f>VLOOKUP(A961,'Sheet1 - Table (1)'!$A$8:$AAB$10075,MATCH($X$8,'Sheet1 - Table (1)'!$10:$10,0),FALSE)</f>
        <v>0</v>
      </c>
      <c r="Y961" s="96" t="str">
        <f t="shared" si="186"/>
        <v>Fonds de placement</v>
      </c>
      <c r="AA961" s="96" t="s">
        <v>1823</v>
      </c>
      <c r="AB961" s="96" t="s">
        <v>2064</v>
      </c>
      <c r="AC961" s="214" t="s">
        <v>140</v>
      </c>
      <c r="AD961" s="214" t="s">
        <v>2064</v>
      </c>
      <c r="AE961" s="96" t="s">
        <v>2542</v>
      </c>
      <c r="AF961" s="246" t="s">
        <v>2546</v>
      </c>
      <c r="AG961" s="96" t="s">
        <v>2687</v>
      </c>
      <c r="AI961" s="96" t="s">
        <v>2683</v>
      </c>
      <c r="AJ961" s="96" t="s">
        <v>793</v>
      </c>
      <c r="AK961" s="96" t="s">
        <v>140</v>
      </c>
      <c r="AL961" s="96" t="s">
        <v>2481</v>
      </c>
      <c r="AM961" s="96" t="str">
        <f t="shared" si="189"/>
        <v>Obligations étrangères hedged</v>
      </c>
      <c r="AO961" s="96" t="s">
        <v>2064</v>
      </c>
      <c r="AP961" s="96" t="s">
        <v>74</v>
      </c>
      <c r="AV961" s="101">
        <v>1</v>
      </c>
      <c r="AX961" s="101">
        <v>1</v>
      </c>
      <c r="BK961" s="101">
        <v>0.14299999999999999</v>
      </c>
      <c r="BL961" s="101">
        <v>0.04</v>
      </c>
      <c r="BN961" s="101">
        <v>0.496</v>
      </c>
      <c r="BR961" s="101">
        <f>1-SUM(BJ961:BQ961)</f>
        <v>0.32099999999999995</v>
      </c>
      <c r="BT961" s="101"/>
      <c r="BU961" s="101"/>
      <c r="BX961" s="121"/>
      <c r="BY961" s="101"/>
      <c r="BZ961" s="101"/>
      <c r="CA961" s="101" t="s">
        <v>70</v>
      </c>
      <c r="CB961" s="101"/>
      <c r="CC961" s="101" t="s">
        <v>70</v>
      </c>
      <c r="CD961" s="42" t="s">
        <v>4374</v>
      </c>
      <c r="CE961" s="42" t="s">
        <v>4374</v>
      </c>
      <c r="CF961" s="42" t="str">
        <f>IFERROR(VLOOKUP(Funds[[#This Row],[Code ISIN]],[1]GLOBAL!$C$1:$L$27,10,FALSE)," ")</f>
        <v xml:space="preserve"> </v>
      </c>
      <c r="CG961" s="42" t="s">
        <v>4374</v>
      </c>
      <c r="CH961" s="42" t="s">
        <v>4374</v>
      </c>
      <c r="CI961" s="42" t="s">
        <v>4374</v>
      </c>
      <c r="CJ961" s="123">
        <v>43099</v>
      </c>
      <c r="CK961" s="96" t="s">
        <v>4374</v>
      </c>
      <c r="CL961" s="246" t="str">
        <f>VLOOKUP(Funds[[#This Row],[Code ISIN]],'Sheet1 - Table (1)'!$A$10:$AF$110017,MATCH("Funds Liquidity",'Sheet1 - Table (1)'!$10:$10,0),FALSE)</f>
        <v>Jour</v>
      </c>
      <c r="CP961" s="246" t="s">
        <v>2687</v>
      </c>
    </row>
    <row r="962" spans="1:94">
      <c r="A962" s="248" t="s">
        <v>2728</v>
      </c>
      <c r="B962" s="305">
        <f>IF(ISERROR(VALUE(VLOOKUP($A962,'Sheet1 - Table (1)'!$A$8:$AG$1186,COLUMN(B$7),FALSE))),VLOOKUP(A962,TK_MANQUANTS,2,FALSE),IF(VALUE(VLOOKUP($A962,'Sheet1 - Table (1)'!$A$8:$AG$1186,COLUMN(B$7),FALSE))=0,VLOOKUP(A962,TK_MANQUANTS,2,FALSE),VALUE(VLOOKUP($A962,'Sheet1 - Table (1)'!$A$8:$AG$1186,COLUMN(B$7),FALSE))))</f>
        <v>3371578</v>
      </c>
      <c r="C962" s="80" t="str">
        <f>VLOOKUP($A962,'Sheet1 - Table (1)'!$A$8:$AG$1186,COLUMN(C$7),FALSE)</f>
        <v>Legg Mason ClearBridge US Lrg Cap Gro Pr Acc USD</v>
      </c>
      <c r="D962" s="82">
        <f>VLOOKUP($A962,'Sheet1 - Table (1)'!$A$8:$AG$1186,COLUMN(D$7),FALSE)</f>
        <v>43878</v>
      </c>
      <c r="E962" s="124">
        <f>VLOOKUP($A962,'Sheet1 - Table (1)'!$A$8:$AG$1186,COLUMN(E$7),FALSE)</f>
        <v>0.72</v>
      </c>
      <c r="F962" s="80" t="b">
        <f>VLOOKUP($A962,'Sheet1 - Table (1)'!$A$8:$AG$1186,COLUMN(F$7),FALSE)</f>
        <v>1</v>
      </c>
      <c r="G962" s="80" t="str">
        <f>VLOOKUP($A962,'Sheet1 - Table (1)'!$A$8:$AG$1186,COLUMN(G$7),FALSE)</f>
        <v>Ireland</v>
      </c>
      <c r="H962" s="80" t="str">
        <f>VLOOKUP($A962,'Sheet1 - Table (1)'!$A$8:$AG$1186,COLUMN(H$7),FALSE)</f>
        <v>USD</v>
      </c>
      <c r="I962" s="80" t="str">
        <f>VLOOKUP($A962,'Sheet1 - Table (1)'!$A$8:$AG$1186,COLUMN(I$7),FALSE)</f>
        <v>Fonds de placement</v>
      </c>
      <c r="J962" s="80" t="str">
        <f>VLOOKUP($A962,'Sheet1 - Table (1)'!$A$8:$AG$1186,COLUMN(J$7),FALSE)</f>
        <v>Actions</v>
      </c>
      <c r="K962" s="82">
        <f>VLOOKUP($A962,'Sheet1 - Table (1)'!$A$8:$AG$1186,COLUMN(K$7),FALSE)</f>
        <v>44255</v>
      </c>
      <c r="L962" s="80">
        <f>VLOOKUP($A962,'Sheet1 - Table (1)'!$A$8:$AG$1186,COLUMN(L$7),FALSE)</f>
        <v>1642.1644644</v>
      </c>
      <c r="M962" s="80" t="str">
        <f>VLOOKUP($A962,'Sheet1 - Table (1)'!$A$8:$AG$1186,COLUMN(M$7),FALSE)</f>
        <v>Retained</v>
      </c>
      <c r="N962" s="80" t="b">
        <f>VLOOKUP($A962,'Sheet1 - Table (1)'!$A$8:$AG$1186,COLUMN(N$7),FALSE)</f>
        <v>1</v>
      </c>
      <c r="O962" s="80" t="b">
        <f>VLOOKUP($A962,'Sheet1 - Table (1)'!$A$8:$AG$1186,COLUMN(O$7),FALSE)</f>
        <v>1</v>
      </c>
      <c r="P962" s="80">
        <f>VLOOKUP($A962,'Sheet1 - Table (1)'!$A$8:$AG$1186,COLUMN(P$7),FALSE)</f>
        <v>0</v>
      </c>
      <c r="Q962" s="80" t="b">
        <f>VLOOKUP($A962,'Sheet1 - Table (1)'!$A$8:$AG$1186,COLUMN(Q$7),FALSE)</f>
        <v>1</v>
      </c>
      <c r="R962" s="80" t="b">
        <f>VLOOKUP($A962,'Sheet1 - Table (1)'!$A$8:$AG$1186,COLUMN(R$7),FALSE)</f>
        <v>1</v>
      </c>
      <c r="S962" s="80" t="b">
        <f>VLOOKUP($A962,'Sheet1 - Table (1)'!$A$8:$AG$1186,COLUMN(S$7),FALSE)</f>
        <v>1</v>
      </c>
      <c r="T962" s="80" t="b">
        <f>VLOOKUP($A962,'Sheet1 - Table (1)'!$A$8:$AG$1186,COLUMN(T$7),FALSE)</f>
        <v>1</v>
      </c>
      <c r="U962" s="80" t="str">
        <f t="shared" si="188"/>
        <v>BE-FR-NE-SP-GE-UK</v>
      </c>
      <c r="V962" s="80" t="str">
        <f>VLOOKUP($A962,'Sheet1 - Table (1)'!$A$8:$AG$1186,COLUMN(V$7)+3,FALSE)</f>
        <v>OEIC</v>
      </c>
      <c r="W962" s="80" t="str">
        <f>VLOOKUP(A962,'Sheet1 - Table (1)'!$A$8:$AF$10075,MATCH($W$8,'Sheet1 - Table (1)'!$10:$10,0),FALSE)</f>
        <v>Détermination des Prix Quotidien</v>
      </c>
      <c r="X962" s="80">
        <f>VLOOKUP(A962,'Sheet1 - Table (1)'!$A$8:$AAB$10075,MATCH($X$8,'Sheet1 - Table (1)'!$10:$10,0),FALSE)</f>
        <v>0</v>
      </c>
      <c r="Y962" s="96" t="str">
        <f t="shared" si="186"/>
        <v>Fonds de placement</v>
      </c>
      <c r="AA962" s="96" t="s">
        <v>1823</v>
      </c>
      <c r="AB962" s="96" t="s">
        <v>2858</v>
      </c>
      <c r="AC962" s="214" t="s">
        <v>155</v>
      </c>
      <c r="AD962" s="214" t="s">
        <v>2858</v>
      </c>
      <c r="AE962" s="96" t="s">
        <v>2858</v>
      </c>
      <c r="AF962" s="246" t="s">
        <v>5393</v>
      </c>
      <c r="AG962" s="96" t="s">
        <v>2864</v>
      </c>
      <c r="AI962" s="96" t="s">
        <v>155</v>
      </c>
      <c r="AJ962" s="96" t="s">
        <v>155</v>
      </c>
      <c r="AK962" s="96" t="s">
        <v>155</v>
      </c>
      <c r="AL962" s="96" t="s">
        <v>2858</v>
      </c>
      <c r="AM962" s="96" t="str">
        <f t="shared" si="189"/>
        <v>Actions étrangères</v>
      </c>
      <c r="AO962" s="96" t="s">
        <v>2858</v>
      </c>
      <c r="AP962" s="96" t="s">
        <v>544</v>
      </c>
      <c r="BB962" s="101">
        <v>1</v>
      </c>
      <c r="BN962" s="101">
        <v>1</v>
      </c>
      <c r="BT962" s="101"/>
      <c r="BU962" s="101"/>
      <c r="BX962" s="121"/>
      <c r="BY962" s="101"/>
      <c r="BZ962" s="101"/>
      <c r="CA962" s="101" t="s">
        <v>4051</v>
      </c>
      <c r="CB962" s="122" t="s">
        <v>3908</v>
      </c>
      <c r="CC962" s="101" t="s">
        <v>4038</v>
      </c>
      <c r="CD962" s="42" t="s">
        <v>4374</v>
      </c>
      <c r="CE962" s="42" t="s">
        <v>4374</v>
      </c>
      <c r="CF962" s="42" t="str">
        <f>IFERROR(VLOOKUP(Funds[[#This Row],[Code ISIN]],[1]GLOBAL!$C$1:$L$27,10,FALSE)," ")</f>
        <v xml:space="preserve"> </v>
      </c>
      <c r="CG962" s="42" t="s">
        <v>4374</v>
      </c>
      <c r="CH962" s="42" t="s">
        <v>4374</v>
      </c>
      <c r="CI962" s="42" t="s">
        <v>4374</v>
      </c>
      <c r="CJ962" s="123">
        <v>43099</v>
      </c>
      <c r="CK962" s="96" t="s">
        <v>4374</v>
      </c>
      <c r="CL962" s="246" t="str">
        <f>VLOOKUP(Funds[[#This Row],[Code ISIN]],'Sheet1 - Table (1)'!$A$10:$AF$110017,MATCH("Funds Liquidity",'Sheet1 - Table (1)'!$10:$10,0),FALSE)</f>
        <v>Jour</v>
      </c>
    </row>
    <row r="963" spans="1:94">
      <c r="A963" s="221" t="s">
        <v>3193</v>
      </c>
      <c r="B963" s="305">
        <f>IF(ISERROR(VALUE(VLOOKUP($A963,'Sheet1 - Table (1)'!$A$8:$AG$1186,COLUMN(B$7),FALSE))),VLOOKUP(A963,TK_MANQUANTS,2,FALSE),IF(VALUE(VLOOKUP($A963,'Sheet1 - Table (1)'!$A$8:$AG$1186,COLUMN(B$7),FALSE))=0,VLOOKUP(A963,TK_MANQUANTS,2,FALSE),VALUE(VLOOKUP($A963,'Sheet1 - Table (1)'!$A$8:$AG$1186,COLUMN(B$7),FALSE))))</f>
        <v>33620666</v>
      </c>
      <c r="C963" s="80" t="str">
        <f>VLOOKUP($A963,'Sheet1 - Table (1)'!$A$8:$AG$1186,COLUMN(C$7),FALSE)</f>
        <v>CSIF (CH) Bond Government EM USD Blue FB</v>
      </c>
      <c r="D963" s="82">
        <f>VLOOKUP($A963,'Sheet1 - Table (1)'!$A$8:$AG$1186,COLUMN(D$7),FALSE)</f>
        <v>43890</v>
      </c>
      <c r="E963" s="124">
        <f>VLOOKUP($A963,'Sheet1 - Table (1)'!$A$8:$AG$1186,COLUMN(E$7),FALSE)</f>
        <v>0.30059999999999998</v>
      </c>
      <c r="F963" s="80">
        <f>VLOOKUP($A963,'Sheet1 - Table (1)'!$A$8:$AG$1186,COLUMN(F$7),FALSE)</f>
        <v>0</v>
      </c>
      <c r="G963" s="80" t="str">
        <f>VLOOKUP($A963,'Sheet1 - Table (1)'!$A$8:$AG$1186,COLUMN(G$7),FALSE)</f>
        <v>Switzerland</v>
      </c>
      <c r="H963" s="80" t="str">
        <f>VLOOKUP($A963,'Sheet1 - Table (1)'!$A$8:$AG$1186,COLUMN(H$7),FALSE)</f>
        <v>USD</v>
      </c>
      <c r="I963" s="80" t="str">
        <f>VLOOKUP($A963,'Sheet1 - Table (1)'!$A$8:$AG$1186,COLUMN(I$7),FALSE)</f>
        <v>Fonds de placement</v>
      </c>
      <c r="J963" s="80" t="str">
        <f>VLOOKUP($A963,'Sheet1 - Table (1)'!$A$8:$AG$1186,COLUMN(J$7),FALSE)</f>
        <v>Obligation</v>
      </c>
      <c r="K963" s="82">
        <f>VLOOKUP($A963,'Sheet1 - Table (1)'!$A$8:$AG$1186,COLUMN(K$7),FALSE)</f>
        <v>44255</v>
      </c>
      <c r="L963" s="80">
        <f>VLOOKUP($A963,'Sheet1 - Table (1)'!$A$8:$AG$1186,COLUMN(L$7),FALSE)</f>
        <v>2348.0069659999999</v>
      </c>
      <c r="M963" s="80" t="str">
        <f>VLOOKUP($A963,'Sheet1 - Table (1)'!$A$8:$AG$1186,COLUMN(M$7),FALSE)</f>
        <v>Retained</v>
      </c>
      <c r="N963" s="80">
        <f>VLOOKUP($A963,'Sheet1 - Table (1)'!$A$8:$AG$1186,COLUMN(N$7),FALSE)</f>
        <v>0</v>
      </c>
      <c r="O963" s="80">
        <f>VLOOKUP($A963,'Sheet1 - Table (1)'!$A$8:$AG$1186,COLUMN(O$7),FALSE)</f>
        <v>0</v>
      </c>
      <c r="P963" s="80">
        <f>VLOOKUP($A963,'Sheet1 - Table (1)'!$A$8:$AG$1186,COLUMN(P$7),FALSE)</f>
        <v>0</v>
      </c>
      <c r="Q963" s="80">
        <f>VLOOKUP($A963,'Sheet1 - Table (1)'!$A$8:$AG$1186,COLUMN(Q$7),FALSE)</f>
        <v>0</v>
      </c>
      <c r="R963" s="80">
        <f>VLOOKUP($A963,'Sheet1 - Table (1)'!$A$8:$AG$1186,COLUMN(R$7),FALSE)</f>
        <v>0</v>
      </c>
      <c r="S963" s="80">
        <f>VLOOKUP($A963,'Sheet1 - Table (1)'!$A$8:$AG$1186,COLUMN(S$7),FALSE)</f>
        <v>0</v>
      </c>
      <c r="T963" s="80">
        <f>VLOOKUP($A963,'Sheet1 - Table (1)'!$A$8:$AG$1186,COLUMN(T$7),FALSE)</f>
        <v>0</v>
      </c>
      <c r="U963" s="80" t="str">
        <f t="shared" si="188"/>
        <v/>
      </c>
      <c r="V963" s="80" t="str">
        <f>VLOOKUP($A963,'Sheet1 - Table (1)'!$A$8:$AG$1186,COLUMN(V$7)+3,FALSE)</f>
        <v>CH - Uebrige Fds tradit. Anl.</v>
      </c>
      <c r="W963" s="80" t="str">
        <f>VLOOKUP(A963,'Sheet1 - Table (1)'!$A$8:$AF$10075,MATCH($W$8,'Sheet1 - Table (1)'!$10:$10,0),FALSE)</f>
        <v>Détermination des Prix Quotidien</v>
      </c>
      <c r="X963" s="80" t="str">
        <f>VLOOKUP(A963,'Sheet1 - Table (1)'!$A$8:$AAB$10075,MATCH($X$8,'Sheet1 - Table (1)'!$10:$10,0),FALSE)</f>
        <v>Optimized</v>
      </c>
      <c r="Y963" s="96" t="str">
        <f t="shared" si="186"/>
        <v>Fonds de placement</v>
      </c>
      <c r="AA963" s="96" t="s">
        <v>1823</v>
      </c>
      <c r="AB963" s="96" t="s">
        <v>2749</v>
      </c>
      <c r="AC963" s="214" t="s">
        <v>140</v>
      </c>
      <c r="AD963" s="214" t="s">
        <v>5105</v>
      </c>
      <c r="AE963" s="96" t="s">
        <v>5105</v>
      </c>
      <c r="AF963" s="246" t="s">
        <v>5105</v>
      </c>
      <c r="AG963" s="96" t="s">
        <v>2855</v>
      </c>
      <c r="AI963" s="96" t="s">
        <v>785</v>
      </c>
      <c r="AJ963" s="96" t="s">
        <v>140</v>
      </c>
      <c r="AK963" s="96" t="s">
        <v>140</v>
      </c>
      <c r="AL963" s="96" t="s">
        <v>2481</v>
      </c>
      <c r="AM963" s="96" t="str">
        <f t="shared" si="189"/>
        <v>Obligations étrangères</v>
      </c>
      <c r="AO963" s="96" t="s">
        <v>2749</v>
      </c>
      <c r="AP963" s="96" t="s">
        <v>983</v>
      </c>
      <c r="AQ963" s="96">
        <v>6.7</v>
      </c>
      <c r="AR963" s="101">
        <v>6.4799999999999996E-2</v>
      </c>
      <c r="AS963" s="101">
        <f t="shared" ref="AS963:AS972" si="190">IF(AR963="","",AR963-E963%)</f>
        <v>6.1793999999999995E-2</v>
      </c>
      <c r="AT963" s="101">
        <v>8.3999999999999995E-3</v>
      </c>
      <c r="AU963" s="101">
        <v>0.1152</v>
      </c>
      <c r="AV963" s="101">
        <v>0.39529999999999998</v>
      </c>
      <c r="AW963" s="101">
        <v>0.48110000000000003</v>
      </c>
      <c r="BB963" s="101">
        <v>1</v>
      </c>
      <c r="BR963" s="101">
        <v>1</v>
      </c>
      <c r="BT963" s="101">
        <v>5.0000000000000001E-3</v>
      </c>
      <c r="BU963" s="139">
        <v>0</v>
      </c>
      <c r="BV963" s="101">
        <v>0</v>
      </c>
      <c r="BW963" s="101">
        <v>1</v>
      </c>
      <c r="BY963" s="101" t="s">
        <v>1484</v>
      </c>
      <c r="BZ963" s="101" t="str">
        <f>IF(AJ963="Obligations",AP963&amp;" "&amp;AI963&amp;" "&amp;IF(AQ963&lt;3.5,"SHORT",IF(AQ963&gt;8,"LONG","MID")),"")</f>
        <v>Courbe EM HC Gouvernements MID</v>
      </c>
      <c r="CA963" s="101" t="s">
        <v>4050</v>
      </c>
      <c r="CB963" s="101" t="s">
        <v>3909</v>
      </c>
      <c r="CC963" s="101" t="s">
        <v>4220</v>
      </c>
      <c r="CD963" s="42" t="s">
        <v>4374</v>
      </c>
      <c r="CE963" s="42" t="s">
        <v>4374</v>
      </c>
      <c r="CF963" s="42" t="str">
        <f>IFERROR(VLOOKUP(Funds[[#This Row],[Code ISIN]],[1]GLOBAL!$C$1:$L$27,10,FALSE)," ")</f>
        <v xml:space="preserve"> </v>
      </c>
      <c r="CG963" s="42" t="s">
        <v>4374</v>
      </c>
      <c r="CH963" s="42" t="s">
        <v>4374</v>
      </c>
      <c r="CI963" s="42" t="s">
        <v>4374</v>
      </c>
      <c r="CJ963" s="141"/>
      <c r="CK963" s="96" t="s">
        <v>4374</v>
      </c>
      <c r="CL963" s="246" t="str">
        <f>VLOOKUP(Funds[[#This Row],[Code ISIN]],'Sheet1 - Table (1)'!$A$10:$AF$110017,MATCH("Funds Liquidity",'Sheet1 - Table (1)'!$10:$10,0),FALSE)</f>
        <v>Jour</v>
      </c>
      <c r="CM963" s="246" t="s">
        <v>140</v>
      </c>
      <c r="CO963" s="246" t="s">
        <v>5379</v>
      </c>
    </row>
    <row r="964" spans="1:94">
      <c r="A964" s="221" t="s">
        <v>3220</v>
      </c>
      <c r="B964" s="305">
        <f>IF(ISERROR(VALUE(VLOOKUP($A964,'Sheet1 - Table (1)'!$A$8:$AG$1186,COLUMN(B$7),FALSE))),VLOOKUP(A964,TK_MANQUANTS,2,FALSE),IF(VALUE(VLOOKUP($A964,'Sheet1 - Table (1)'!$A$8:$AG$1186,COLUMN(B$7),FALSE))=0,VLOOKUP(A964,TK_MANQUANTS,2,FALSE),VALUE(VLOOKUP($A964,'Sheet1 - Table (1)'!$A$8:$AG$1186,COLUMN(B$7),FALSE))))</f>
        <v>11482623</v>
      </c>
      <c r="C964" s="80" t="str">
        <f>VLOOKUP($A964,'Sheet1 - Table (1)'!$A$8:$AG$1186,COLUMN(C$7),FALSE)</f>
        <v>BGF Emerging Markets Local Currency Bd I2 USD</v>
      </c>
      <c r="D964" s="82">
        <f>VLOOKUP($A964,'Sheet1 - Table (1)'!$A$8:$AG$1186,COLUMN(D$7),FALSE)</f>
        <v>44196</v>
      </c>
      <c r="E964" s="124">
        <f>VLOOKUP($A964,'Sheet1 - Table (1)'!$A$8:$AG$1186,COLUMN(E$7),FALSE)</f>
        <v>0.63</v>
      </c>
      <c r="F964" s="80" t="b">
        <f>VLOOKUP($A964,'Sheet1 - Table (1)'!$A$8:$AG$1186,COLUMN(F$7),FALSE)</f>
        <v>1</v>
      </c>
      <c r="G964" s="80" t="str">
        <f>VLOOKUP($A964,'Sheet1 - Table (1)'!$A$8:$AG$1186,COLUMN(G$7),FALSE)</f>
        <v>Luxembourg</v>
      </c>
      <c r="H964" s="80" t="str">
        <f>VLOOKUP($A964,'Sheet1 - Table (1)'!$A$8:$AG$1186,COLUMN(H$7),FALSE)</f>
        <v>USD</v>
      </c>
      <c r="I964" s="80" t="str">
        <f>VLOOKUP($A964,'Sheet1 - Table (1)'!$A$8:$AG$1186,COLUMN(I$7),FALSE)</f>
        <v>Fonds de placement</v>
      </c>
      <c r="J964" s="80" t="str">
        <f>VLOOKUP($A964,'Sheet1 - Table (1)'!$A$8:$AG$1186,COLUMN(J$7),FALSE)</f>
        <v>Obligation</v>
      </c>
      <c r="K964" s="82">
        <f>VLOOKUP($A964,'Sheet1 - Table (1)'!$A$8:$AG$1186,COLUMN(K$7),FALSE)</f>
        <v>44255</v>
      </c>
      <c r="L964" s="80">
        <f>VLOOKUP($A964,'Sheet1 - Table (1)'!$A$8:$AG$1186,COLUMN(L$7),FALSE)</f>
        <v>2148.1131205000002</v>
      </c>
      <c r="M964" s="80" t="str">
        <f>VLOOKUP($A964,'Sheet1 - Table (1)'!$A$8:$AG$1186,COLUMN(M$7),FALSE)</f>
        <v>Retained</v>
      </c>
      <c r="N964" s="80">
        <f>VLOOKUP($A964,'Sheet1 - Table (1)'!$A$8:$AG$1186,COLUMN(N$7),FALSE)</f>
        <v>0</v>
      </c>
      <c r="O964" s="80" t="b">
        <f>VLOOKUP($A964,'Sheet1 - Table (1)'!$A$8:$AG$1186,COLUMN(O$7),FALSE)</f>
        <v>1</v>
      </c>
      <c r="P964" s="80">
        <f>VLOOKUP($A964,'Sheet1 - Table (1)'!$A$8:$AG$1186,COLUMN(P$7),FALSE)</f>
        <v>0</v>
      </c>
      <c r="Q964" s="80" t="b">
        <f>VLOOKUP($A964,'Sheet1 - Table (1)'!$A$8:$AG$1186,COLUMN(Q$7),FALSE)</f>
        <v>1</v>
      </c>
      <c r="R964" s="80" t="b">
        <f>VLOOKUP($A964,'Sheet1 - Table (1)'!$A$8:$AG$1186,COLUMN(R$7),FALSE)</f>
        <v>1</v>
      </c>
      <c r="S964" s="80" t="b">
        <f>VLOOKUP($A964,'Sheet1 - Table (1)'!$A$8:$AG$1186,COLUMN(S$7),FALSE)</f>
        <v>1</v>
      </c>
      <c r="T964" s="80" t="b">
        <f>VLOOKUP($A964,'Sheet1 - Table (1)'!$A$8:$AG$1186,COLUMN(T$7),FALSE)</f>
        <v>1</v>
      </c>
      <c r="U964" s="80" t="str">
        <f t="shared" si="188"/>
        <v>FR-NE-SP-GE-UK</v>
      </c>
      <c r="V964" s="80" t="str">
        <f>VLOOKUP($A964,'Sheet1 - Table (1)'!$A$8:$AG$1186,COLUMN(V$7)+3,FALSE)</f>
        <v>LU - SICAV - Parte 1</v>
      </c>
      <c r="W964" s="80" t="str">
        <f>VLOOKUP(A964,'Sheet1 - Table (1)'!$A$8:$AF$10075,MATCH($W$8,'Sheet1 - Table (1)'!$10:$10,0),FALSE)</f>
        <v>Détermination des Prix Quotidien</v>
      </c>
      <c r="X964" s="80">
        <f>VLOOKUP(A964,'Sheet1 - Table (1)'!$A$8:$AAB$10075,MATCH($X$8,'Sheet1 - Table (1)'!$10:$10,0),FALSE)</f>
        <v>0</v>
      </c>
      <c r="Y964" s="96" t="str">
        <f t="shared" si="186"/>
        <v>Fonds de placement</v>
      </c>
      <c r="AA964" s="96" t="s">
        <v>1823</v>
      </c>
      <c r="AB964" s="96" t="s">
        <v>2749</v>
      </c>
      <c r="AC964" s="214" t="s">
        <v>140</v>
      </c>
      <c r="AD964" s="214" t="s">
        <v>5105</v>
      </c>
      <c r="AE964" s="96" t="s">
        <v>5105</v>
      </c>
      <c r="AF964" s="246" t="s">
        <v>5105</v>
      </c>
      <c r="AG964" s="96" t="s">
        <v>2856</v>
      </c>
      <c r="AI964" s="96" t="s">
        <v>785</v>
      </c>
      <c r="AJ964" s="96" t="s">
        <v>140</v>
      </c>
      <c r="AK964" s="96" t="s">
        <v>140</v>
      </c>
      <c r="AL964" s="96" t="s">
        <v>2481</v>
      </c>
      <c r="AM964" s="96" t="str">
        <f t="shared" si="189"/>
        <v>Obligations étrangères</v>
      </c>
      <c r="AO964" s="96" t="s">
        <v>2749</v>
      </c>
      <c r="AP964" s="96" t="s">
        <v>1479</v>
      </c>
      <c r="AQ964" s="96">
        <v>4.3499999999999996</v>
      </c>
      <c r="AR964" s="101">
        <v>5.4399999999999997E-2</v>
      </c>
      <c r="AS964" s="101">
        <f t="shared" si="190"/>
        <v>4.8099999999999997E-2</v>
      </c>
      <c r="AT964" s="101">
        <v>2.4899999999999999E-2</v>
      </c>
      <c r="AU964" s="101">
        <v>0.25059999999999999</v>
      </c>
      <c r="AV964" s="101">
        <v>0.38059999999999999</v>
      </c>
      <c r="AW964" s="101">
        <v>0.34389999999999998</v>
      </c>
      <c r="BI964" s="101">
        <v>1</v>
      </c>
      <c r="BR964" s="101">
        <v>1</v>
      </c>
      <c r="BV964" s="101">
        <v>0.5</v>
      </c>
      <c r="BW964" s="101">
        <v>0.5</v>
      </c>
      <c r="BY964" s="101" t="s">
        <v>1480</v>
      </c>
      <c r="BZ964" s="101" t="str">
        <f>IF(AJ964="Obligations",AP964&amp;" "&amp;AI964&amp;" "&amp;IF(AQ964&lt;3.5,"SHORT",IF(AQ964&gt;8,"LONG","MID")),"")</f>
        <v>Courbe EM LC Gouvernements MID</v>
      </c>
      <c r="CA964" s="101" t="s">
        <v>4051</v>
      </c>
      <c r="CB964" s="122" t="s">
        <v>3913</v>
      </c>
      <c r="CC964" s="101" t="s">
        <v>4621</v>
      </c>
      <c r="CD964" s="42" t="s">
        <v>4374</v>
      </c>
      <c r="CE964" s="42" t="s">
        <v>4374</v>
      </c>
      <c r="CF964" s="42" t="str">
        <f>IFERROR(VLOOKUP(Funds[[#This Row],[Code ISIN]],[1]GLOBAL!$C$1:$L$27,10,FALSE)," ")</f>
        <v xml:space="preserve"> </v>
      </c>
      <c r="CG964" s="42" t="s">
        <v>4374</v>
      </c>
      <c r="CH964" s="42" t="s">
        <v>1633</v>
      </c>
      <c r="CI964" s="42" t="s">
        <v>4374</v>
      </c>
      <c r="CJ964" s="123">
        <v>44286</v>
      </c>
      <c r="CK964" s="96" t="s">
        <v>4374</v>
      </c>
      <c r="CL964" s="246" t="str">
        <f>VLOOKUP(Funds[[#This Row],[Code ISIN]],'Sheet1 - Table (1)'!$A$10:$AF$110017,MATCH("Funds Liquidity",'Sheet1 - Table (1)'!$10:$10,0),FALSE)</f>
        <v>Jour</v>
      </c>
      <c r="CO964" s="246" t="s">
        <v>5380</v>
      </c>
    </row>
    <row r="965" spans="1:94">
      <c r="A965" s="221" t="s">
        <v>2681</v>
      </c>
      <c r="B965" s="305">
        <f>IF(ISERROR(VALUE(VLOOKUP($A965,'Sheet1 - Table (1)'!$A$8:$AG$1186,COLUMN(B$7),FALSE))),VLOOKUP(A965,TK_MANQUANTS,2,FALSE),IF(VALUE(VLOOKUP($A965,'Sheet1 - Table (1)'!$A$8:$AG$1186,COLUMN(B$7),FALSE))=0,VLOOKUP(A965,TK_MANQUANTS,2,FALSE),VALUE(VLOOKUP($A965,'Sheet1 - Table (1)'!$A$8:$AG$1186,COLUMN(B$7),FALSE))))</f>
        <v>1869989</v>
      </c>
      <c r="C965" s="80" t="str">
        <f>VLOOKUP($A965,'Sheet1 - Table (1)'!$A$8:$AG$1186,COLUMN(C$7),FALSE)</f>
        <v>Vanguard Japan Government Bond Index Inst JPY</v>
      </c>
      <c r="D965" s="82">
        <f>VLOOKUP($A965,'Sheet1 - Table (1)'!$A$8:$AG$1186,COLUMN(D$7),FALSE)</f>
        <v>43879</v>
      </c>
      <c r="E965" s="124">
        <f>VLOOKUP($A965,'Sheet1 - Table (1)'!$A$8:$AG$1186,COLUMN(E$7),FALSE)</f>
        <v>0.12</v>
      </c>
      <c r="F965" s="80" t="b">
        <f>VLOOKUP($A965,'Sheet1 - Table (1)'!$A$8:$AG$1186,COLUMN(F$7),FALSE)</f>
        <v>1</v>
      </c>
      <c r="G965" s="80" t="str">
        <f>VLOOKUP($A965,'Sheet1 - Table (1)'!$A$8:$AG$1186,COLUMN(G$7),FALSE)</f>
        <v>Ireland</v>
      </c>
      <c r="H965" s="80" t="str">
        <f>VLOOKUP($A965,'Sheet1 - Table (1)'!$A$8:$AG$1186,COLUMN(H$7),FALSE)</f>
        <v>JPY</v>
      </c>
      <c r="I965" s="80" t="str">
        <f>VLOOKUP($A965,'Sheet1 - Table (1)'!$A$8:$AG$1186,COLUMN(I$7),FALSE)</f>
        <v>Fonds de placement</v>
      </c>
      <c r="J965" s="80" t="str">
        <f>VLOOKUP($A965,'Sheet1 - Table (1)'!$A$8:$AG$1186,COLUMN(J$7),FALSE)</f>
        <v>Obligation</v>
      </c>
      <c r="K965" s="82">
        <f>VLOOKUP($A965,'Sheet1 - Table (1)'!$A$8:$AG$1186,COLUMN(K$7),FALSE)</f>
        <v>44255</v>
      </c>
      <c r="L965" s="80">
        <f>VLOOKUP($A965,'Sheet1 - Table (1)'!$A$8:$AG$1186,COLUMN(L$7),FALSE)</f>
        <v>654.63823360000004</v>
      </c>
      <c r="M965" s="80" t="str">
        <f>VLOOKUP($A965,'Sheet1 - Table (1)'!$A$8:$AG$1186,COLUMN(M$7),FALSE)</f>
        <v>Retained</v>
      </c>
      <c r="N965" s="80">
        <f>VLOOKUP($A965,'Sheet1 - Table (1)'!$A$8:$AG$1186,COLUMN(N$7),FALSE)</f>
        <v>0</v>
      </c>
      <c r="O965" s="80" t="b">
        <f>VLOOKUP($A965,'Sheet1 - Table (1)'!$A$8:$AG$1186,COLUMN(O$7),FALSE)</f>
        <v>1</v>
      </c>
      <c r="P965" s="80" t="b">
        <f>VLOOKUP($A965,'Sheet1 - Table (1)'!$A$8:$AG$1186,COLUMN(P$7),FALSE)</f>
        <v>1</v>
      </c>
      <c r="Q965" s="80" t="b">
        <f>VLOOKUP($A965,'Sheet1 - Table (1)'!$A$8:$AG$1186,COLUMN(Q$7),FALSE)</f>
        <v>1</v>
      </c>
      <c r="R965" s="80" t="b">
        <f>VLOOKUP($A965,'Sheet1 - Table (1)'!$A$8:$AG$1186,COLUMN(R$7),FALSE)</f>
        <v>1</v>
      </c>
      <c r="S965" s="80" t="b">
        <f>VLOOKUP($A965,'Sheet1 - Table (1)'!$A$8:$AG$1186,COLUMN(S$7),FALSE)</f>
        <v>1</v>
      </c>
      <c r="T965" s="80">
        <f>VLOOKUP($A965,'Sheet1 - Table (1)'!$A$8:$AG$1186,COLUMN(T$7),FALSE)</f>
        <v>0</v>
      </c>
      <c r="U965" s="80" t="str">
        <f t="shared" si="188"/>
        <v>FR-IT-NE-SP-GE</v>
      </c>
      <c r="V965" s="80" t="str">
        <f>VLOOKUP($A965,'Sheet1 - Table (1)'!$A$8:$AG$1186,COLUMN(V$7)+3,FALSE)</f>
        <v>ICVC</v>
      </c>
      <c r="W965" s="80" t="str">
        <f>VLOOKUP(A965,'Sheet1 - Table (1)'!$A$8:$AF$10075,MATCH($W$8,'Sheet1 - Table (1)'!$10:$10,0),FALSE)</f>
        <v>Détermination des Prix Quotidien</v>
      </c>
      <c r="X965" s="80" t="str">
        <f>VLOOKUP(A965,'Sheet1 - Table (1)'!$A$8:$AAB$10075,MATCH($X$8,'Sheet1 - Table (1)'!$10:$10,0),FALSE)</f>
        <v>Optimized</v>
      </c>
      <c r="Y965" s="96" t="str">
        <f t="shared" si="186"/>
        <v>Fonds de placement</v>
      </c>
      <c r="AA965" s="96" t="s">
        <v>1823</v>
      </c>
      <c r="AB965" s="96" t="s">
        <v>2481</v>
      </c>
      <c r="AC965" s="214" t="s">
        <v>140</v>
      </c>
      <c r="AD965" s="214" t="s">
        <v>2064</v>
      </c>
      <c r="AE965" s="96" t="s">
        <v>2542</v>
      </c>
      <c r="AF965" s="246" t="s">
        <v>2546</v>
      </c>
      <c r="AG965" s="96" t="s">
        <v>2857</v>
      </c>
      <c r="AI965" s="96" t="s">
        <v>785</v>
      </c>
      <c r="AJ965" s="96" t="s">
        <v>140</v>
      </c>
      <c r="AK965" s="96" t="s">
        <v>140</v>
      </c>
      <c r="AL965" s="96" t="s">
        <v>2481</v>
      </c>
      <c r="AM965" s="96" t="str">
        <f t="shared" si="189"/>
        <v>Obligations étrangères</v>
      </c>
      <c r="AO965" s="96" t="s">
        <v>2064</v>
      </c>
      <c r="AP965" s="96" t="s">
        <v>1214</v>
      </c>
      <c r="AQ965" s="96">
        <v>10.3</v>
      </c>
      <c r="AR965" s="101">
        <v>1.1999999999999999E-3</v>
      </c>
      <c r="AS965" s="101">
        <f t="shared" si="190"/>
        <v>0</v>
      </c>
      <c r="AU965" s="101">
        <v>1</v>
      </c>
      <c r="BE965" s="101">
        <v>1</v>
      </c>
      <c r="BP965" s="101">
        <v>1</v>
      </c>
      <c r="BV965" s="101">
        <v>1</v>
      </c>
      <c r="BY965" s="101" t="s">
        <v>3280</v>
      </c>
      <c r="BZ965" s="101" t="s">
        <v>1805</v>
      </c>
      <c r="CA965" s="101" t="s">
        <v>4050</v>
      </c>
      <c r="CB965" s="122" t="s">
        <v>3917</v>
      </c>
      <c r="CC965" s="101" t="s">
        <v>4034</v>
      </c>
      <c r="CD965" s="42" t="s">
        <v>4374</v>
      </c>
      <c r="CE965" s="42" t="s">
        <v>4374</v>
      </c>
      <c r="CF965" s="42" t="str">
        <f>IFERROR(VLOOKUP(Funds[[#This Row],[Code ISIN]],[1]GLOBAL!$C$1:$L$27,10,FALSE)," ")</f>
        <v xml:space="preserve"> </v>
      </c>
      <c r="CG965" s="42" t="s">
        <v>4374</v>
      </c>
      <c r="CH965" s="42" t="s">
        <v>4374</v>
      </c>
      <c r="CI965" s="42" t="s">
        <v>4374</v>
      </c>
      <c r="CJ965" s="123"/>
      <c r="CK965" s="96" t="s">
        <v>4374</v>
      </c>
      <c r="CL965" s="246" t="str">
        <f>VLOOKUP(Funds[[#This Row],[Code ISIN]],'Sheet1 - Table (1)'!$A$10:$AF$110017,MATCH("Funds Liquidity",'Sheet1 - Table (1)'!$10:$10,0),FALSE)</f>
        <v>Jour</v>
      </c>
      <c r="CN965" s="246" t="s">
        <v>140</v>
      </c>
    </row>
    <row r="966" spans="1:94">
      <c r="A966" s="221" t="s">
        <v>3282</v>
      </c>
      <c r="B966" s="305">
        <f>IF(ISERROR(VALUE(VLOOKUP($A966,'Sheet1 - Table (1)'!$A$8:$AG$1186,COLUMN(B$7),FALSE))),VLOOKUP(A966,TK_MANQUANTS,2,FALSE),IF(VALUE(VLOOKUP($A966,'Sheet1 - Table (1)'!$A$8:$AG$1186,COLUMN(B$7),FALSE))=0,VLOOKUP(A966,TK_MANQUANTS,2,FALSE),VALUE(VLOOKUP($A966,'Sheet1 - Table (1)'!$A$8:$AG$1186,COLUMN(B$7),FALSE))))</f>
        <v>21618454</v>
      </c>
      <c r="C966" s="80" t="str">
        <f>VLOOKUP($A966,'Sheet1 - Table (1)'!$A$8:$AG$1186,COLUMN(C$7),FALSE)</f>
        <v>iShares J.P. Morgan $ EM Bd EUR Hgd UCITS ETF Dist</v>
      </c>
      <c r="D966" s="82">
        <f>VLOOKUP($A966,'Sheet1 - Table (1)'!$A$8:$AG$1186,COLUMN(D$7),FALSE)</f>
        <v>43878</v>
      </c>
      <c r="E966" s="124">
        <f>VLOOKUP($A966,'Sheet1 - Table (1)'!$A$8:$AG$1186,COLUMN(E$7),FALSE)</f>
        <v>0.5</v>
      </c>
      <c r="F966" s="80" t="b">
        <f>VLOOKUP($A966,'Sheet1 - Table (1)'!$A$8:$AG$1186,COLUMN(F$7),FALSE)</f>
        <v>1</v>
      </c>
      <c r="G966" s="80" t="str">
        <f>VLOOKUP($A966,'Sheet1 - Table (1)'!$A$8:$AG$1186,COLUMN(G$7),FALSE)</f>
        <v>Ireland</v>
      </c>
      <c r="H966" s="80" t="str">
        <f>VLOOKUP($A966,'Sheet1 - Table (1)'!$A$8:$AG$1186,COLUMN(H$7),FALSE)</f>
        <v>EUR</v>
      </c>
      <c r="I966" s="80" t="str">
        <f>VLOOKUP($A966,'Sheet1 - Table (1)'!$A$8:$AG$1186,COLUMN(I$7),FALSE)</f>
        <v>Exchange Traded Funds</v>
      </c>
      <c r="J966" s="80" t="str">
        <f>VLOOKUP($A966,'Sheet1 - Table (1)'!$A$8:$AG$1186,COLUMN(J$7),FALSE)</f>
        <v>Obligation</v>
      </c>
      <c r="K966" s="82">
        <f>VLOOKUP($A966,'Sheet1 - Table (1)'!$A$8:$AG$1186,COLUMN(K$7),FALSE)</f>
        <v>44255</v>
      </c>
      <c r="L966" s="80">
        <f>VLOOKUP($A966,'Sheet1 - Table (1)'!$A$8:$AG$1186,COLUMN(L$7),FALSE)</f>
        <v>3981.2556963000002</v>
      </c>
      <c r="M966" s="80" t="str">
        <f>VLOOKUP($A966,'Sheet1 - Table (1)'!$A$8:$AG$1186,COLUMN(M$7),FALSE)</f>
        <v>Paid</v>
      </c>
      <c r="N966" s="80" t="b">
        <f>VLOOKUP($A966,'Sheet1 - Table (1)'!$A$8:$AG$1186,COLUMN(N$7),FALSE)</f>
        <v>1</v>
      </c>
      <c r="O966" s="80" t="b">
        <f>VLOOKUP($A966,'Sheet1 - Table (1)'!$A$8:$AG$1186,COLUMN(O$7),FALSE)</f>
        <v>1</v>
      </c>
      <c r="P966" s="80" t="b">
        <f>VLOOKUP($A966,'Sheet1 - Table (1)'!$A$8:$AG$1186,COLUMN(P$7),FALSE)</f>
        <v>1</v>
      </c>
      <c r="Q966" s="80" t="b">
        <f>VLOOKUP($A966,'Sheet1 - Table (1)'!$A$8:$AG$1186,COLUMN(Q$7),FALSE)</f>
        <v>1</v>
      </c>
      <c r="R966" s="80" t="b">
        <f>VLOOKUP($A966,'Sheet1 - Table (1)'!$A$8:$AG$1186,COLUMN(R$7),FALSE)</f>
        <v>1</v>
      </c>
      <c r="S966" s="80" t="b">
        <f>VLOOKUP($A966,'Sheet1 - Table (1)'!$A$8:$AG$1186,COLUMN(S$7),FALSE)</f>
        <v>1</v>
      </c>
      <c r="T966" s="80" t="b">
        <f>VLOOKUP($A966,'Sheet1 - Table (1)'!$A$8:$AG$1186,COLUMN(T$7),FALSE)</f>
        <v>1</v>
      </c>
      <c r="U966" s="80" t="str">
        <f t="shared" si="188"/>
        <v>BE-FR-IT-NE-SP-GE-UK</v>
      </c>
      <c r="V966" s="80" t="str">
        <f>VLOOKUP($A966,'Sheet1 - Table (1)'!$A$8:$AG$1186,COLUMN(V$7)+3,FALSE)</f>
        <v>ICVC</v>
      </c>
      <c r="W966" s="80" t="str">
        <f>VLOOKUP(A966,'Sheet1 - Table (1)'!$A$8:$AF$10075,MATCH($W$8,'Sheet1 - Table (1)'!$10:$10,0),FALSE)</f>
        <v>Détermination des Prix Quotidien</v>
      </c>
      <c r="X966" s="80" t="str">
        <f>VLOOKUP(A966,'Sheet1 - Table (1)'!$A$8:$AAB$10075,MATCH($X$8,'Sheet1 - Table (1)'!$10:$10,0),FALSE)</f>
        <v>Optimized</v>
      </c>
      <c r="Y966" s="96" t="str">
        <f t="shared" ref="Y966:Y972" si="191">IF(OR(I966="Actions",I966="Exchange Traded Funds"),"ETF","Fonds de placement")</f>
        <v>ETF</v>
      </c>
      <c r="AA966" s="96" t="s">
        <v>1823</v>
      </c>
      <c r="AB966" s="96" t="s">
        <v>2749</v>
      </c>
      <c r="AC966" s="214" t="s">
        <v>140</v>
      </c>
      <c r="AD966" s="214" t="s">
        <v>5105</v>
      </c>
      <c r="AE966" s="96" t="s">
        <v>5105</v>
      </c>
      <c r="AF966" s="246" t="s">
        <v>5105</v>
      </c>
      <c r="AG966" s="96" t="s">
        <v>2855</v>
      </c>
      <c r="AI966" s="96" t="s">
        <v>785</v>
      </c>
      <c r="AJ966" s="96" t="s">
        <v>140</v>
      </c>
      <c r="AK966" s="96" t="s">
        <v>140</v>
      </c>
      <c r="AL966" s="96" t="s">
        <v>2481</v>
      </c>
      <c r="AM966" s="96" t="str">
        <f t="shared" si="189"/>
        <v>Obligations étrangères</v>
      </c>
      <c r="AO966" s="96" t="s">
        <v>2749</v>
      </c>
      <c r="AP966" s="96" t="s">
        <v>983</v>
      </c>
      <c r="AQ966" s="96">
        <v>8.49</v>
      </c>
      <c r="AR966" s="101">
        <v>4.3099999999999999E-2</v>
      </c>
      <c r="AS966" s="101">
        <f>IF(AR966="","",AR966-E966%)</f>
        <v>3.8100000000000002E-2</v>
      </c>
      <c r="AT966" s="101">
        <v>7.6300000000000007E-2</v>
      </c>
      <c r="AU966" s="101">
        <v>0.13619999999999999</v>
      </c>
      <c r="AV966" s="101">
        <v>0.34260000000000002</v>
      </c>
      <c r="AW966" s="101">
        <v>0.44490000000000002</v>
      </c>
      <c r="AY966" s="101">
        <v>1</v>
      </c>
      <c r="BR966" s="101">
        <v>1</v>
      </c>
      <c r="BV966" s="101">
        <v>0.5</v>
      </c>
      <c r="BW966" s="101">
        <v>0.5</v>
      </c>
      <c r="BY966" s="101" t="s">
        <v>1481</v>
      </c>
      <c r="BZ966" s="101" t="str">
        <f t="shared" ref="BZ966:BZ971" si="192">IF(AJ966="Obligations",AP966&amp;" "&amp;AI966&amp;" "&amp;IF(AQ966&lt;3.5,"SHORT",IF(AQ966&gt;8,"LONG","MID")),"")</f>
        <v>Courbe EM HC Gouvernements LONG</v>
      </c>
      <c r="CA966" s="101" t="s">
        <v>4050</v>
      </c>
      <c r="CB966" s="101" t="s">
        <v>3918</v>
      </c>
      <c r="CC966" s="101" t="s">
        <v>4039</v>
      </c>
      <c r="CD966" s="42" t="s">
        <v>4374</v>
      </c>
      <c r="CE966" s="42" t="s">
        <v>4374</v>
      </c>
      <c r="CF966" s="42" t="str">
        <f>IFERROR(VLOOKUP(Funds[[#This Row],[Code ISIN]],[1]GLOBAL!$C$1:$L$27,10,FALSE)," ")</f>
        <v>X</v>
      </c>
      <c r="CG966" s="42" t="s">
        <v>4374</v>
      </c>
      <c r="CH966" s="42" t="s">
        <v>4374</v>
      </c>
      <c r="CI966" s="42" t="s">
        <v>4374</v>
      </c>
      <c r="CJ966" s="141">
        <v>44316</v>
      </c>
      <c r="CK966" s="96" t="s">
        <v>4374</v>
      </c>
      <c r="CL966" s="246" t="str">
        <f>VLOOKUP(Funds[[#This Row],[Code ISIN]],'Sheet1 - Table (1)'!$A$10:$AF$110017,MATCH("Funds Liquidity",'Sheet1 - Table (1)'!$10:$10,0),FALSE)</f>
        <v>Jour</v>
      </c>
      <c r="CO966" s="246" t="s">
        <v>5379</v>
      </c>
    </row>
    <row r="967" spans="1:94">
      <c r="A967" s="221" t="s">
        <v>3283</v>
      </c>
      <c r="B967" s="305">
        <f>IF(ISERROR(VALUE(VLOOKUP($A967,'Sheet1 - Table (1)'!$A$8:$AG$1186,COLUMN(B$7),FALSE))),VLOOKUP(A967,TK_MANQUANTS,2,FALSE),IF(VALUE(VLOOKUP($A967,'Sheet1 - Table (1)'!$A$8:$AG$1186,COLUMN(B$7),FALSE))=0,VLOOKUP(A967,TK_MANQUANTS,2,FALSE),VALUE(VLOOKUP($A967,'Sheet1 - Table (1)'!$A$8:$AG$1186,COLUMN(B$7),FALSE))))</f>
        <v>12052354</v>
      </c>
      <c r="C967" s="80" t="str">
        <f>VLOOKUP($A967,'Sheet1 - Table (1)'!$A$8:$AG$1186,COLUMN(C$7),FALSE)</f>
        <v>JPM EM Investment Grade Bond C Dis EUR Hgd</v>
      </c>
      <c r="D967" s="82">
        <f>VLOOKUP($A967,'Sheet1 - Table (1)'!$A$8:$AG$1186,COLUMN(D$7),FALSE)</f>
        <v>43847</v>
      </c>
      <c r="E967" s="124">
        <f>VLOOKUP($A967,'Sheet1 - Table (1)'!$A$8:$AG$1186,COLUMN(E$7),FALSE)</f>
        <v>0.61</v>
      </c>
      <c r="F967" s="80" t="b">
        <f>VLOOKUP($A967,'Sheet1 - Table (1)'!$A$8:$AG$1186,COLUMN(F$7),FALSE)</f>
        <v>1</v>
      </c>
      <c r="G967" s="80" t="str">
        <f>VLOOKUP($A967,'Sheet1 - Table (1)'!$A$8:$AG$1186,COLUMN(G$7),FALSE)</f>
        <v>Luxembourg</v>
      </c>
      <c r="H967" s="80" t="str">
        <f>VLOOKUP($A967,'Sheet1 - Table (1)'!$A$8:$AG$1186,COLUMN(H$7),FALSE)</f>
        <v>EUR</v>
      </c>
      <c r="I967" s="80" t="str">
        <f>VLOOKUP($A967,'Sheet1 - Table (1)'!$A$8:$AG$1186,COLUMN(I$7),FALSE)</f>
        <v>Fonds de placement</v>
      </c>
      <c r="J967" s="80" t="str">
        <f>VLOOKUP($A967,'Sheet1 - Table (1)'!$A$8:$AG$1186,COLUMN(J$7),FALSE)</f>
        <v>Obligation</v>
      </c>
      <c r="K967" s="82">
        <f>VLOOKUP($A967,'Sheet1 - Table (1)'!$A$8:$AG$1186,COLUMN(K$7),FALSE)</f>
        <v>44255</v>
      </c>
      <c r="L967" s="80">
        <f>VLOOKUP($A967,'Sheet1 - Table (1)'!$A$8:$AG$1186,COLUMN(L$7),FALSE)</f>
        <v>786.74795110000002</v>
      </c>
      <c r="M967" s="80" t="str">
        <f>VLOOKUP($A967,'Sheet1 - Table (1)'!$A$8:$AG$1186,COLUMN(M$7),FALSE)</f>
        <v>Paid</v>
      </c>
      <c r="N967" s="80" t="b">
        <f>VLOOKUP($A967,'Sheet1 - Table (1)'!$A$8:$AG$1186,COLUMN(N$7),FALSE)</f>
        <v>1</v>
      </c>
      <c r="O967" s="80" t="b">
        <f>VLOOKUP($A967,'Sheet1 - Table (1)'!$A$8:$AG$1186,COLUMN(O$7),FALSE)</f>
        <v>1</v>
      </c>
      <c r="P967" s="80" t="b">
        <f>VLOOKUP($A967,'Sheet1 - Table (1)'!$A$8:$AG$1186,COLUMN(P$7),FALSE)</f>
        <v>1</v>
      </c>
      <c r="Q967" s="80" t="b">
        <f>VLOOKUP($A967,'Sheet1 - Table (1)'!$A$8:$AG$1186,COLUMN(Q$7),FALSE)</f>
        <v>1</v>
      </c>
      <c r="R967" s="80">
        <f>VLOOKUP($A967,'Sheet1 - Table (1)'!$A$8:$AG$1186,COLUMN(R$7),FALSE)</f>
        <v>0</v>
      </c>
      <c r="S967" s="80">
        <f>VLOOKUP($A967,'Sheet1 - Table (1)'!$A$8:$AG$1186,COLUMN(S$7),FALSE)</f>
        <v>0</v>
      </c>
      <c r="T967" s="80" t="b">
        <f>VLOOKUP($A967,'Sheet1 - Table (1)'!$A$8:$AG$1186,COLUMN(T$7),FALSE)</f>
        <v>1</v>
      </c>
      <c r="U967" s="80" t="str">
        <f t="shared" si="188"/>
        <v>BE-FR-IT-NE-UK</v>
      </c>
      <c r="V967" s="80" t="str">
        <f>VLOOKUP($A967,'Sheet1 - Table (1)'!$A$8:$AG$1186,COLUMN(V$7)+3,FALSE)</f>
        <v>LU - SICAV - Parte 1</v>
      </c>
      <c r="W967" s="80" t="str">
        <f>VLOOKUP(A967,'Sheet1 - Table (1)'!$A$8:$AF$10075,MATCH($W$8,'Sheet1 - Table (1)'!$10:$10,0),FALSE)</f>
        <v>Détermination des Prix Quotidien</v>
      </c>
      <c r="X967" s="80">
        <f>VLOOKUP(A967,'Sheet1 - Table (1)'!$A$8:$AAB$10075,MATCH($X$8,'Sheet1 - Table (1)'!$10:$10,0),FALSE)</f>
        <v>0</v>
      </c>
      <c r="Y967" s="96" t="str">
        <f t="shared" si="191"/>
        <v>Fonds de placement</v>
      </c>
      <c r="AA967" s="96" t="s">
        <v>1823</v>
      </c>
      <c r="AB967" s="96" t="s">
        <v>2749</v>
      </c>
      <c r="AC967" s="214" t="s">
        <v>140</v>
      </c>
      <c r="AD967" s="214" t="s">
        <v>5105</v>
      </c>
      <c r="AE967" s="96" t="s">
        <v>5105</v>
      </c>
      <c r="AF967" s="246" t="s">
        <v>5105</v>
      </c>
      <c r="AG967" s="96" t="s">
        <v>2855</v>
      </c>
      <c r="AI967" s="96" t="s">
        <v>381</v>
      </c>
      <c r="AJ967" s="96" t="s">
        <v>140</v>
      </c>
      <c r="AK967" s="96" t="s">
        <v>140</v>
      </c>
      <c r="AL967" s="96" t="s">
        <v>2481</v>
      </c>
      <c r="AM967" s="96" t="str">
        <f t="shared" si="189"/>
        <v>Obligations étrangères</v>
      </c>
      <c r="AO967" s="96" t="s">
        <v>2749</v>
      </c>
      <c r="AP967" s="96" t="s">
        <v>983</v>
      </c>
      <c r="AQ967" s="96">
        <v>6.1</v>
      </c>
      <c r="AR967" s="101">
        <v>0.05</v>
      </c>
      <c r="AS967" s="101">
        <f t="shared" si="190"/>
        <v>4.3900000000000002E-2</v>
      </c>
      <c r="AT967" s="101">
        <v>2.8000000000000001E-2</v>
      </c>
      <c r="AU967" s="101">
        <v>0.19800000000000001</v>
      </c>
      <c r="AV967" s="101">
        <v>0.68700000000000006</v>
      </c>
      <c r="AW967" s="101">
        <v>8.6999999999999994E-2</v>
      </c>
      <c r="AY967" s="101">
        <v>1</v>
      </c>
      <c r="BR967" s="101">
        <v>1</v>
      </c>
      <c r="BW967" s="101">
        <v>1</v>
      </c>
      <c r="BY967" s="101" t="s">
        <v>3294</v>
      </c>
      <c r="BZ967" s="101" t="str">
        <f t="shared" si="192"/>
        <v>Courbe EM HC Aggregate MID</v>
      </c>
      <c r="CA967" s="101" t="s">
        <v>4051</v>
      </c>
      <c r="CB967" s="101" t="s">
        <v>3919</v>
      </c>
      <c r="CC967" s="101"/>
      <c r="CD967" s="42" t="s">
        <v>4374</v>
      </c>
      <c r="CE967" s="42" t="s">
        <v>4374</v>
      </c>
      <c r="CF967" s="42" t="str">
        <f>IFERROR(VLOOKUP(Funds[[#This Row],[Code ISIN]],[1]GLOBAL!$C$1:$L$27,10,FALSE)," ")</f>
        <v xml:space="preserve"> </v>
      </c>
      <c r="CG967" s="42" t="s">
        <v>4374</v>
      </c>
      <c r="CH967" s="42" t="s">
        <v>4374</v>
      </c>
      <c r="CI967" s="42" t="s">
        <v>4374</v>
      </c>
      <c r="CJ967" s="123">
        <v>43496</v>
      </c>
      <c r="CK967" s="96" t="s">
        <v>4374</v>
      </c>
      <c r="CL967" s="246" t="str">
        <f>VLOOKUP(Funds[[#This Row],[Code ISIN]],'Sheet1 - Table (1)'!$A$10:$AF$110017,MATCH("Funds Liquidity",'Sheet1 - Table (1)'!$10:$10,0),FALSE)</f>
        <v>Jour</v>
      </c>
      <c r="CO967" s="246" t="s">
        <v>5379</v>
      </c>
    </row>
    <row r="968" spans="1:94">
      <c r="A968" s="221" t="s">
        <v>1015</v>
      </c>
      <c r="B968" s="305">
        <f>IF(ISERROR(VALUE(VLOOKUP($A968,'Sheet1 - Table (1)'!$A$8:$AG$1186,COLUMN(B$7),FALSE))),VLOOKUP(A968,TK_MANQUANTS,2,FALSE),IF(VALUE(VLOOKUP($A968,'Sheet1 - Table (1)'!$A$8:$AG$1186,COLUMN(B$7),FALSE))=0,VLOOKUP(A968,TK_MANQUANTS,2,FALSE),VALUE(VLOOKUP($A968,'Sheet1 - Table (1)'!$A$8:$AG$1186,COLUMN(B$7),FALSE))))</f>
        <v>22014865</v>
      </c>
      <c r="C968" s="80" t="str">
        <f>VLOOKUP($A968,'Sheet1 - Table (1)'!$A$8:$AG$1186,COLUMN(C$7),FALSE)</f>
        <v>SPDR Bloomberg Barclays 0-3Y US Corp Bond UCTS ETF</v>
      </c>
      <c r="D968" s="82">
        <f>VLOOKUP($A968,'Sheet1 - Table (1)'!$A$8:$AG$1186,COLUMN(D$7),FALSE)</f>
        <v>44196</v>
      </c>
      <c r="E968" s="124">
        <f>VLOOKUP($A968,'Sheet1 - Table (1)'!$A$8:$AG$1186,COLUMN(E$7),FALSE)</f>
        <v>0.12</v>
      </c>
      <c r="F968" s="80" t="b">
        <f>VLOOKUP($A968,'Sheet1 - Table (1)'!$A$8:$AG$1186,COLUMN(F$7),FALSE)</f>
        <v>1</v>
      </c>
      <c r="G968" s="80" t="str">
        <f>VLOOKUP($A968,'Sheet1 - Table (1)'!$A$8:$AG$1186,COLUMN(G$7),FALSE)</f>
        <v>Ireland</v>
      </c>
      <c r="H968" s="80" t="str">
        <f>VLOOKUP($A968,'Sheet1 - Table (1)'!$A$8:$AG$1186,COLUMN(H$7),FALSE)</f>
        <v>USD</v>
      </c>
      <c r="I968" s="80" t="str">
        <f>VLOOKUP($A968,'Sheet1 - Table (1)'!$A$8:$AG$1186,COLUMN(I$7),FALSE)</f>
        <v>Exchange Traded Funds</v>
      </c>
      <c r="J968" s="80" t="str">
        <f>VLOOKUP($A968,'Sheet1 - Table (1)'!$A$8:$AG$1186,COLUMN(J$7),FALSE)</f>
        <v>Obligation</v>
      </c>
      <c r="K968" s="82">
        <f>VLOOKUP($A968,'Sheet1 - Table (1)'!$A$8:$AG$1186,COLUMN(K$7),FALSE)</f>
        <v>44255</v>
      </c>
      <c r="L968" s="80">
        <f>VLOOKUP($A968,'Sheet1 - Table (1)'!$A$8:$AG$1186,COLUMN(L$7),FALSE)</f>
        <v>58.3251317</v>
      </c>
      <c r="M968" s="80" t="str">
        <f>VLOOKUP($A968,'Sheet1 - Table (1)'!$A$8:$AG$1186,COLUMN(M$7),FALSE)</f>
        <v>Paid</v>
      </c>
      <c r="N968" s="80">
        <f>VLOOKUP($A968,'Sheet1 - Table (1)'!$A$8:$AG$1186,COLUMN(N$7),FALSE)</f>
        <v>0</v>
      </c>
      <c r="O968" s="80" t="b">
        <f>VLOOKUP($A968,'Sheet1 - Table (1)'!$A$8:$AG$1186,COLUMN(O$7),FALSE)</f>
        <v>1</v>
      </c>
      <c r="P968" s="80" t="b">
        <f>VLOOKUP($A968,'Sheet1 - Table (1)'!$A$8:$AG$1186,COLUMN(P$7),FALSE)</f>
        <v>1</v>
      </c>
      <c r="Q968" s="80" t="b">
        <f>VLOOKUP($A968,'Sheet1 - Table (1)'!$A$8:$AG$1186,COLUMN(Q$7),FALSE)</f>
        <v>1</v>
      </c>
      <c r="R968" s="80" t="b">
        <f>VLOOKUP($A968,'Sheet1 - Table (1)'!$A$8:$AG$1186,COLUMN(R$7),FALSE)</f>
        <v>1</v>
      </c>
      <c r="S968" s="80" t="b">
        <f>VLOOKUP($A968,'Sheet1 - Table (1)'!$A$8:$AG$1186,COLUMN(S$7),FALSE)</f>
        <v>1</v>
      </c>
      <c r="T968" s="80" t="b">
        <f>VLOOKUP($A968,'Sheet1 - Table (1)'!$A$8:$AG$1186,COLUMN(T$7),FALSE)</f>
        <v>1</v>
      </c>
      <c r="U968" s="80" t="str">
        <f t="shared" si="188"/>
        <v>FR-IT-NE-SP-GE-UK</v>
      </c>
      <c r="V968" s="80" t="str">
        <f>VLOOKUP($A968,'Sheet1 - Table (1)'!$A$8:$AG$1186,COLUMN(V$7)+3,FALSE)</f>
        <v>OEIC</v>
      </c>
      <c r="W968" s="80" t="str">
        <f>VLOOKUP(A968,'Sheet1 - Table (1)'!$A$8:$AF$10075,MATCH($W$8,'Sheet1 - Table (1)'!$10:$10,0),FALSE)</f>
        <v>Détermination des Prix Quotidien</v>
      </c>
      <c r="X968" s="80" t="str">
        <f>VLOOKUP(A968,'Sheet1 - Table (1)'!$A$8:$AAB$10075,MATCH($X$8,'Sheet1 - Table (1)'!$10:$10,0),FALSE)</f>
        <v>Optimized</v>
      </c>
      <c r="Y968" s="96" t="str">
        <f t="shared" si="191"/>
        <v>ETF</v>
      </c>
      <c r="AA968" s="96" t="s">
        <v>1823</v>
      </c>
      <c r="AB968" s="96" t="s">
        <v>2481</v>
      </c>
      <c r="AC968" s="214" t="s">
        <v>140</v>
      </c>
      <c r="AD968" s="214" t="s">
        <v>2481</v>
      </c>
      <c r="AE968" s="96" t="s">
        <v>2481</v>
      </c>
      <c r="AF968" s="246" t="s">
        <v>2546</v>
      </c>
      <c r="AI968" s="96" t="s">
        <v>380</v>
      </c>
      <c r="AJ968" s="96" t="s">
        <v>140</v>
      </c>
      <c r="AK968" s="96" t="s">
        <v>140</v>
      </c>
      <c r="AL968" s="96" t="s">
        <v>2481</v>
      </c>
      <c r="AM968" s="96" t="str">
        <f t="shared" si="189"/>
        <v>Obligations étrangères</v>
      </c>
      <c r="AO968" s="96" t="s">
        <v>2481</v>
      </c>
      <c r="AP968" s="96" t="s">
        <v>86</v>
      </c>
      <c r="AQ968" s="96">
        <v>1.44</v>
      </c>
      <c r="AR968" s="101">
        <v>1.67E-2</v>
      </c>
      <c r="AS968" s="101">
        <f t="shared" si="190"/>
        <v>1.55E-2</v>
      </c>
      <c r="AT968" s="101">
        <v>0.15820000000000001</v>
      </c>
      <c r="AU968" s="101">
        <v>0.44569999999999999</v>
      </c>
      <c r="AV968" s="101">
        <v>0.39610000000000001</v>
      </c>
      <c r="BB968" s="101">
        <v>1</v>
      </c>
      <c r="BN968" s="101">
        <v>1</v>
      </c>
      <c r="BW968" s="101">
        <v>1</v>
      </c>
      <c r="BY968" s="101" t="s">
        <v>2153</v>
      </c>
      <c r="BZ968" s="101" t="str">
        <f t="shared" si="192"/>
        <v>Courbe USD Corporate SHORT</v>
      </c>
      <c r="CA968" s="101" t="s">
        <v>4050</v>
      </c>
      <c r="CB968" s="122" t="s">
        <v>3856</v>
      </c>
      <c r="CC968" s="101" t="s">
        <v>4025</v>
      </c>
      <c r="CD968" s="42" t="s">
        <v>4374</v>
      </c>
      <c r="CE968" s="42" t="s">
        <v>4374</v>
      </c>
      <c r="CF968" s="42" t="str">
        <f>IFERROR(VLOOKUP(Funds[[#This Row],[Code ISIN]],[1]GLOBAL!$C$1:$L$27,10,FALSE)," ")</f>
        <v xml:space="preserve"> </v>
      </c>
      <c r="CG968" s="42" t="s">
        <v>4374</v>
      </c>
      <c r="CH968" s="42" t="s">
        <v>4374</v>
      </c>
      <c r="CI968" s="42" t="s">
        <v>4374</v>
      </c>
      <c r="CJ968" s="123"/>
      <c r="CK968" s="96" t="s">
        <v>4374</v>
      </c>
      <c r="CL968" s="246" t="str">
        <f>VLOOKUP(Funds[[#This Row],[Code ISIN]],'Sheet1 - Table (1)'!$A$10:$AF$110017,MATCH("Funds Liquidity",'Sheet1 - Table (1)'!$10:$10,0),FALSE)</f>
        <v>Jour</v>
      </c>
    </row>
    <row r="969" spans="1:94">
      <c r="A969" s="221" t="s">
        <v>3291</v>
      </c>
      <c r="B969" s="305">
        <f>IF(ISERROR(VALUE(VLOOKUP($A969,'Sheet1 - Table (1)'!$A$8:$AG$1186,COLUMN(B$7),FALSE))),VLOOKUP(A969,TK_MANQUANTS,2,FALSE),IF(VALUE(VLOOKUP($A969,'Sheet1 - Table (1)'!$A$8:$AG$1186,COLUMN(B$7),FALSE))=0,VLOOKUP(A969,TK_MANQUANTS,2,FALSE),VALUE(VLOOKUP($A969,'Sheet1 - Table (1)'!$A$8:$AG$1186,COLUMN(B$7),FALSE))))</f>
        <v>14807497</v>
      </c>
      <c r="C969" s="80" t="str">
        <f>VLOOKUP($A969,'Sheet1 - Table (1)'!$A$8:$AG$1186,COLUMN(C$7),FALSE)</f>
        <v>Franklin Global Convertible Secs I (acc) USD</v>
      </c>
      <c r="D969" s="82">
        <f>VLOOKUP($A969,'Sheet1 - Table (1)'!$A$8:$AG$1186,COLUMN(D$7),FALSE)</f>
        <v>43830</v>
      </c>
      <c r="E969" s="124">
        <f>VLOOKUP($A969,'Sheet1 - Table (1)'!$A$8:$AG$1186,COLUMN(E$7),FALSE)</f>
        <v>0.86</v>
      </c>
      <c r="F969" s="80" t="b">
        <f>VLOOKUP($A969,'Sheet1 - Table (1)'!$A$8:$AG$1186,COLUMN(F$7),FALSE)</f>
        <v>1</v>
      </c>
      <c r="G969" s="80" t="str">
        <f>VLOOKUP($A969,'Sheet1 - Table (1)'!$A$8:$AG$1186,COLUMN(G$7),FALSE)</f>
        <v>Luxembourg</v>
      </c>
      <c r="H969" s="80" t="str">
        <f>VLOOKUP($A969,'Sheet1 - Table (1)'!$A$8:$AG$1186,COLUMN(H$7),FALSE)</f>
        <v>USD</v>
      </c>
      <c r="I969" s="80" t="str">
        <f>VLOOKUP($A969,'Sheet1 - Table (1)'!$A$8:$AG$1186,COLUMN(I$7),FALSE)</f>
        <v>Fonds de placement</v>
      </c>
      <c r="J969" s="80" t="str">
        <f>VLOOKUP($A969,'Sheet1 - Table (1)'!$A$8:$AG$1186,COLUMN(J$7),FALSE)</f>
        <v>Obligation</v>
      </c>
      <c r="K969" s="82">
        <f>VLOOKUP($A969,'Sheet1 - Table (1)'!$A$8:$AG$1186,COLUMN(K$7),FALSE)</f>
        <v>0</v>
      </c>
      <c r="L969" s="80">
        <f>VLOOKUP($A969,'Sheet1 - Table (1)'!$A$8:$AG$1186,COLUMN(L$7),FALSE)</f>
        <v>0</v>
      </c>
      <c r="M969" s="80" t="str">
        <f>VLOOKUP($A969,'Sheet1 - Table (1)'!$A$8:$AG$1186,COLUMN(M$7),FALSE)</f>
        <v>Retained</v>
      </c>
      <c r="N969" s="80" t="b">
        <f>VLOOKUP($A969,'Sheet1 - Table (1)'!$A$8:$AG$1186,COLUMN(N$7),FALSE)</f>
        <v>1</v>
      </c>
      <c r="O969" s="80" t="b">
        <f>VLOOKUP($A969,'Sheet1 - Table (1)'!$A$8:$AG$1186,COLUMN(O$7),FALSE)</f>
        <v>1</v>
      </c>
      <c r="P969" s="80" t="b">
        <f>VLOOKUP($A969,'Sheet1 - Table (1)'!$A$8:$AG$1186,COLUMN(P$7),FALSE)</f>
        <v>1</v>
      </c>
      <c r="Q969" s="80" t="b">
        <f>VLOOKUP($A969,'Sheet1 - Table (1)'!$A$8:$AG$1186,COLUMN(Q$7),FALSE)</f>
        <v>1</v>
      </c>
      <c r="R969" s="80" t="b">
        <f>VLOOKUP($A969,'Sheet1 - Table (1)'!$A$8:$AG$1186,COLUMN(R$7),FALSE)</f>
        <v>1</v>
      </c>
      <c r="S969" s="80" t="b">
        <f>VLOOKUP($A969,'Sheet1 - Table (1)'!$A$8:$AG$1186,COLUMN(S$7),FALSE)</f>
        <v>1</v>
      </c>
      <c r="T969" s="80" t="b">
        <f>VLOOKUP($A969,'Sheet1 - Table (1)'!$A$8:$AG$1186,COLUMN(T$7),FALSE)</f>
        <v>1</v>
      </c>
      <c r="U969" s="80" t="str">
        <f t="shared" si="188"/>
        <v>BE-FR-IT-NE-SP-GE-UK</v>
      </c>
      <c r="V969" s="80" t="str">
        <f>VLOOKUP($A969,'Sheet1 - Table (1)'!$A$8:$AG$1186,COLUMN(V$7)+3,FALSE)</f>
        <v>LU - SICAV - Parte 1</v>
      </c>
      <c r="W969" s="80" t="str">
        <f>VLOOKUP(A969,'Sheet1 - Table (1)'!$A$8:$AF$10075,MATCH($W$8,'Sheet1 - Table (1)'!$10:$10,0),FALSE)</f>
        <v>Détermination des Prix Quotidien</v>
      </c>
      <c r="X969" s="80">
        <f>VLOOKUP(A969,'Sheet1 - Table (1)'!$A$8:$AAB$10075,MATCH($X$8,'Sheet1 - Table (1)'!$10:$10,0),FALSE)</f>
        <v>0</v>
      </c>
      <c r="Y969" s="96" t="str">
        <f t="shared" si="191"/>
        <v>Fonds de placement</v>
      </c>
      <c r="AA969" s="96" t="s">
        <v>1823</v>
      </c>
      <c r="AB969" s="96" t="s">
        <v>2481</v>
      </c>
      <c r="AC969" s="214" t="s">
        <v>140</v>
      </c>
      <c r="AD969" s="214" t="s">
        <v>4950</v>
      </c>
      <c r="AE969" s="96" t="s">
        <v>4950</v>
      </c>
      <c r="AF969" s="246" t="s">
        <v>4950</v>
      </c>
      <c r="AG969" s="96" t="s">
        <v>989</v>
      </c>
      <c r="AI969" s="96" t="s">
        <v>989</v>
      </c>
      <c r="AJ969" s="96" t="s">
        <v>989</v>
      </c>
      <c r="AK969" s="96" t="s">
        <v>140</v>
      </c>
      <c r="AL969" s="96" t="s">
        <v>2481</v>
      </c>
      <c r="AM969" s="96" t="str">
        <f t="shared" si="189"/>
        <v>Obligations étrangères</v>
      </c>
      <c r="AO969" s="96" t="s">
        <v>2481</v>
      </c>
      <c r="AP969" s="96" t="s">
        <v>74</v>
      </c>
      <c r="AQ969" s="96">
        <v>1.38</v>
      </c>
      <c r="AR969" s="101">
        <v>6.83E-2</v>
      </c>
      <c r="AS969" s="101">
        <f>IF(AR969="","",AR969-E969%)</f>
        <v>5.9700000000000003E-2</v>
      </c>
      <c r="AU969" s="101">
        <v>5.2699999999999997E-2</v>
      </c>
      <c r="AV969" s="101">
        <v>0.14119999999999999</v>
      </c>
      <c r="AW969" s="101">
        <v>0.80610000000000004</v>
      </c>
      <c r="AY969" s="101">
        <v>0.12280000000000001</v>
      </c>
      <c r="BB969" s="101">
        <v>0.87719999999999998</v>
      </c>
      <c r="BK969" s="101">
        <v>0.12280000000000001</v>
      </c>
      <c r="BN969" s="101">
        <v>0.87719999999999998</v>
      </c>
      <c r="BW969" s="101">
        <v>1</v>
      </c>
      <c r="BY969" s="101" t="s">
        <v>5365</v>
      </c>
      <c r="BZ969" s="101" t="str">
        <f t="shared" si="192"/>
        <v/>
      </c>
      <c r="CA969" s="101" t="s">
        <v>4051</v>
      </c>
      <c r="CB969" s="122" t="s">
        <v>3921</v>
      </c>
      <c r="CC969" s="101" t="s">
        <v>4365</v>
      </c>
      <c r="CD969" s="42" t="s">
        <v>4374</v>
      </c>
      <c r="CE969" s="42" t="s">
        <v>4374</v>
      </c>
      <c r="CF969" s="42" t="str">
        <f>IFERROR(VLOOKUP(Funds[[#This Row],[Code ISIN]],[1]GLOBAL!$C$1:$L$27,10,FALSE)," ")</f>
        <v xml:space="preserve"> </v>
      </c>
      <c r="CG969" s="42" t="s">
        <v>4374</v>
      </c>
      <c r="CH969" s="42" t="s">
        <v>1633</v>
      </c>
      <c r="CI969" s="42" t="s">
        <v>4374</v>
      </c>
      <c r="CJ969" s="123">
        <v>44286</v>
      </c>
      <c r="CK969" s="96" t="s">
        <v>4374</v>
      </c>
      <c r="CL969" s="246" t="str">
        <f>VLOOKUP(Funds[[#This Row],[Code ISIN]],'Sheet1 - Table (1)'!$A$10:$AF$110017,MATCH("Funds Liquidity",'Sheet1 - Table (1)'!$10:$10,0),FALSE)</f>
        <v>Jour</v>
      </c>
      <c r="CO969" s="246" t="s">
        <v>989</v>
      </c>
    </row>
    <row r="970" spans="1:94">
      <c r="A970" s="221" t="s">
        <v>5352</v>
      </c>
      <c r="B970" s="305">
        <f>IF(ISERROR(VALUE(VLOOKUP($A970,'Sheet1 - Table (1)'!$A$8:$AG$1186,COLUMN(B$7),FALSE))),VLOOKUP(A970,TK_MANQUANTS,2,FALSE),IF(VALUE(VLOOKUP($A970,'Sheet1 - Table (1)'!$A$8:$AG$1186,COLUMN(B$7),FALSE))=0,VLOOKUP(A970,TK_MANQUANTS,2,FALSE),VALUE(VLOOKUP($A970,'Sheet1 - Table (1)'!$A$8:$AG$1186,COLUMN(B$7),FALSE))))</f>
        <v>56716416</v>
      </c>
      <c r="C970" s="80" t="str">
        <f>VLOOKUP($A970,'Sheet1 - Table (1)'!$A$8:$AG$1186,COLUMN(C$7),FALSE)</f>
        <v>Franklin Global Convertible Secs I (acc) CHF-H1</v>
      </c>
      <c r="D970" s="82">
        <f>VLOOKUP($A970,'Sheet1 - Table (1)'!$A$8:$AG$1186,COLUMN(D$7),FALSE)</f>
        <v>44076</v>
      </c>
      <c r="E970" s="124">
        <f>VLOOKUP($A970,'Sheet1 - Table (1)'!$A$8:$AG$1186,COLUMN(E$7),FALSE)</f>
        <v>0.86</v>
      </c>
      <c r="F970" s="80" t="b">
        <f>VLOOKUP($A970,'Sheet1 - Table (1)'!$A$8:$AG$1186,COLUMN(F$7),FALSE)</f>
        <v>1</v>
      </c>
      <c r="G970" s="80" t="str">
        <f>VLOOKUP($A970,'Sheet1 - Table (1)'!$A$8:$AG$1186,COLUMN(G$7),FALSE)</f>
        <v>Luxembourg</v>
      </c>
      <c r="H970" s="80" t="str">
        <f>VLOOKUP($A970,'Sheet1 - Table (1)'!$A$8:$AG$1186,COLUMN(H$7),FALSE)</f>
        <v>CHF</v>
      </c>
      <c r="I970" s="80" t="str">
        <f>VLOOKUP($A970,'Sheet1 - Table (1)'!$A$8:$AG$1186,COLUMN(I$7),FALSE)</f>
        <v>Fonds de placement</v>
      </c>
      <c r="J970" s="80" t="str">
        <f>VLOOKUP($A970,'Sheet1 - Table (1)'!$A$8:$AG$1186,COLUMN(J$7),FALSE)</f>
        <v>Obligation</v>
      </c>
      <c r="K970" s="82">
        <f>VLOOKUP($A970,'Sheet1 - Table (1)'!$A$8:$AG$1186,COLUMN(K$7),FALSE)</f>
        <v>0</v>
      </c>
      <c r="L970" s="80">
        <f>VLOOKUP($A970,'Sheet1 - Table (1)'!$A$8:$AG$1186,COLUMN(L$7),FALSE)</f>
        <v>0</v>
      </c>
      <c r="M970" s="80" t="str">
        <f>VLOOKUP($A970,'Sheet1 - Table (1)'!$A$8:$AG$1186,COLUMN(M$7),FALSE)</f>
        <v>Retained</v>
      </c>
      <c r="N970" s="80">
        <f>VLOOKUP($A970,'Sheet1 - Table (1)'!$A$8:$AG$1186,COLUMN(N$7),FALSE)</f>
        <v>0</v>
      </c>
      <c r="O970" s="80">
        <f>VLOOKUP($A970,'Sheet1 - Table (1)'!$A$8:$AG$1186,COLUMN(O$7),FALSE)</f>
        <v>0</v>
      </c>
      <c r="P970" s="80">
        <f>VLOOKUP($A970,'Sheet1 - Table (1)'!$A$8:$AG$1186,COLUMN(P$7),FALSE)</f>
        <v>0</v>
      </c>
      <c r="Q970" s="80">
        <f>VLOOKUP($A970,'Sheet1 - Table (1)'!$A$8:$AG$1186,COLUMN(Q$7),FALSE)</f>
        <v>0</v>
      </c>
      <c r="R970" s="80">
        <f>VLOOKUP($A970,'Sheet1 - Table (1)'!$A$8:$AG$1186,COLUMN(R$7),FALSE)</f>
        <v>0</v>
      </c>
      <c r="S970" s="80">
        <f>VLOOKUP($A970,'Sheet1 - Table (1)'!$A$8:$AG$1186,COLUMN(S$7),FALSE)</f>
        <v>0</v>
      </c>
      <c r="T970" s="80">
        <f>VLOOKUP($A970,'Sheet1 - Table (1)'!$A$8:$AG$1186,COLUMN(T$7),FALSE)</f>
        <v>0</v>
      </c>
      <c r="U970" s="80" t="str">
        <f t="shared" si="188"/>
        <v/>
      </c>
      <c r="V970" s="80" t="str">
        <f>VLOOKUP($A970,'Sheet1 - Table (1)'!$A$8:$AG$1186,COLUMN(V$7)+3,FALSE)</f>
        <v>LU - SICAV - Parte 1</v>
      </c>
      <c r="W970" s="80" t="str">
        <f>VLOOKUP(A970,'Sheet1 - Table (1)'!$A$8:$AF$10075,MATCH($W$8,'Sheet1 - Table (1)'!$10:$10,0),FALSE)</f>
        <v>Détermination des Prix Quotidien</v>
      </c>
      <c r="X970" s="80">
        <f>VLOOKUP(A970,'Sheet1 - Table (1)'!$A$8:$AAB$10075,MATCH($X$8,'Sheet1 - Table (1)'!$10:$10,0),FALSE)</f>
        <v>0</v>
      </c>
      <c r="Y970" s="96" t="str">
        <f t="shared" si="191"/>
        <v>Fonds de placement</v>
      </c>
      <c r="AA970" s="96" t="s">
        <v>1823</v>
      </c>
      <c r="AB970" s="96" t="s">
        <v>2481</v>
      </c>
      <c r="AC970" s="214" t="s">
        <v>140</v>
      </c>
      <c r="AD970" s="214" t="s">
        <v>4950</v>
      </c>
      <c r="AE970" s="96" t="s">
        <v>4950</v>
      </c>
      <c r="AF970" s="246" t="s">
        <v>4950</v>
      </c>
      <c r="AG970" s="96" t="s">
        <v>989</v>
      </c>
      <c r="AI970" s="96" t="s">
        <v>989</v>
      </c>
      <c r="AJ970" s="96" t="s">
        <v>989</v>
      </c>
      <c r="AK970" s="96" t="s">
        <v>140</v>
      </c>
      <c r="AL970" s="96" t="s">
        <v>2481</v>
      </c>
      <c r="AM970" s="96" t="str">
        <f t="shared" si="189"/>
        <v>Obligations étrangères hedged</v>
      </c>
      <c r="AO970" s="96" t="s">
        <v>2481</v>
      </c>
      <c r="AP970" s="96" t="s">
        <v>74</v>
      </c>
      <c r="AQ970" s="96">
        <v>1.3</v>
      </c>
      <c r="AR970" s="101">
        <v>-6.9800000000000001E-2</v>
      </c>
      <c r="AS970" s="101">
        <f t="shared" si="190"/>
        <v>-7.8399999999999997E-2</v>
      </c>
      <c r="AT970" s="101">
        <v>4.5999999999999999E-3</v>
      </c>
      <c r="AU970" s="101">
        <v>0.11409999999999999</v>
      </c>
      <c r="AV970" s="101">
        <v>8.7400000000000005E-2</v>
      </c>
      <c r="AW970" s="101">
        <v>0.79390000000000005</v>
      </c>
      <c r="AX970" s="101">
        <v>1</v>
      </c>
      <c r="BK970" s="101">
        <v>8.2699999999999996E-2</v>
      </c>
      <c r="BL970" s="101">
        <v>1.5599999999999999E-2</v>
      </c>
      <c r="BN970" s="101">
        <v>0.90169999999999995</v>
      </c>
      <c r="BW970" s="101">
        <v>1</v>
      </c>
      <c r="BY970" s="101" t="s">
        <v>5366</v>
      </c>
      <c r="BZ970" s="101" t="str">
        <f t="shared" si="192"/>
        <v/>
      </c>
      <c r="CA970" s="101" t="s">
        <v>4051</v>
      </c>
      <c r="CB970" s="122" t="s">
        <v>5368</v>
      </c>
      <c r="CC970" s="96" t="s">
        <v>4764</v>
      </c>
      <c r="CD970" s="42" t="s">
        <v>4374</v>
      </c>
      <c r="CE970" s="42" t="s">
        <v>4374</v>
      </c>
      <c r="CF970" s="42" t="str">
        <f>IFERROR(VLOOKUP(Funds[[#This Row],[Code ISIN]],[1]GLOBAL!$C$1:$L$27,10,FALSE)," ")</f>
        <v xml:space="preserve"> </v>
      </c>
      <c r="CG970" s="42" t="s">
        <v>4374</v>
      </c>
      <c r="CH970" s="42" t="s">
        <v>4374</v>
      </c>
      <c r="CI970" s="42" t="s">
        <v>4374</v>
      </c>
      <c r="CJ970" s="123">
        <v>43465</v>
      </c>
      <c r="CK970" s="96" t="s">
        <v>4374</v>
      </c>
      <c r="CL970" s="246" t="str">
        <f>VLOOKUP(Funds[[#This Row],[Code ISIN]],'Sheet1 - Table (1)'!$A$10:$AF$110017,MATCH("Funds Liquidity",'Sheet1 - Table (1)'!$10:$10,0),FALSE)</f>
        <v>Jour</v>
      </c>
      <c r="CO970" s="246" t="s">
        <v>989</v>
      </c>
    </row>
    <row r="971" spans="1:94">
      <c r="A971" s="221" t="s">
        <v>1680</v>
      </c>
      <c r="B971" s="305">
        <f>IF(ISERROR(VALUE(VLOOKUP($A971,'Sheet1 - Table (1)'!$A$8:$AG$1186,COLUMN(B$7),FALSE))),VLOOKUP(A971,TK_MANQUANTS,2,FALSE),IF(VALUE(VLOOKUP($A971,'Sheet1 - Table (1)'!$A$8:$AG$1186,COLUMN(B$7),FALSE))=0,VLOOKUP(A971,TK_MANQUANTS,2,FALSE),VALUE(VLOOKUP($A971,'Sheet1 - Table (1)'!$A$8:$AG$1186,COLUMN(B$7),FALSE))))</f>
        <v>22593013</v>
      </c>
      <c r="C971" s="80" t="str">
        <f>VLOOKUP($A971,'Sheet1 - Table (1)'!$A$8:$AG$1186,COLUMN(C$7),FALSE)</f>
        <v>iShares $ Ultrashort Bond UCITS ETF USD (Dist)</v>
      </c>
      <c r="D971" s="82">
        <f>VLOOKUP($A971,'Sheet1 - Table (1)'!$A$8:$AG$1186,COLUMN(D$7),FALSE)</f>
        <v>43878</v>
      </c>
      <c r="E971" s="124">
        <f>VLOOKUP($A971,'Sheet1 - Table (1)'!$A$8:$AG$1186,COLUMN(E$7),FALSE)</f>
        <v>0.09</v>
      </c>
      <c r="F971" s="80" t="b">
        <f>VLOOKUP($A971,'Sheet1 - Table (1)'!$A$8:$AG$1186,COLUMN(F$7),FALSE)</f>
        <v>1</v>
      </c>
      <c r="G971" s="80" t="str">
        <f>VLOOKUP($A971,'Sheet1 - Table (1)'!$A$8:$AG$1186,COLUMN(G$7),FALSE)</f>
        <v>Ireland</v>
      </c>
      <c r="H971" s="80" t="str">
        <f>VLOOKUP($A971,'Sheet1 - Table (1)'!$A$8:$AG$1186,COLUMN(H$7),FALSE)</f>
        <v>USD</v>
      </c>
      <c r="I971" s="80" t="str">
        <f>VLOOKUP($A971,'Sheet1 - Table (1)'!$A$8:$AG$1186,COLUMN(I$7),FALSE)</f>
        <v>Exchange Traded Funds</v>
      </c>
      <c r="J971" s="80" t="str">
        <f>VLOOKUP($A971,'Sheet1 - Table (1)'!$A$8:$AG$1186,COLUMN(J$7),FALSE)</f>
        <v>Obligation</v>
      </c>
      <c r="K971" s="82">
        <f>VLOOKUP($A971,'Sheet1 - Table (1)'!$A$8:$AG$1186,COLUMN(K$7),FALSE)</f>
        <v>44255</v>
      </c>
      <c r="L971" s="80">
        <f>VLOOKUP($A971,'Sheet1 - Table (1)'!$A$8:$AG$1186,COLUMN(L$7),FALSE)</f>
        <v>677.61806709999996</v>
      </c>
      <c r="M971" s="80" t="str">
        <f>VLOOKUP($A971,'Sheet1 - Table (1)'!$A$8:$AG$1186,COLUMN(M$7),FALSE)</f>
        <v>Paid</v>
      </c>
      <c r="N971" s="80" t="b">
        <f>VLOOKUP($A971,'Sheet1 - Table (1)'!$A$8:$AG$1186,COLUMN(N$7),FALSE)</f>
        <v>1</v>
      </c>
      <c r="O971" s="80" t="b">
        <f>VLOOKUP($A971,'Sheet1 - Table (1)'!$A$8:$AG$1186,COLUMN(O$7),FALSE)</f>
        <v>1</v>
      </c>
      <c r="P971" s="80" t="b">
        <f>VLOOKUP($A971,'Sheet1 - Table (1)'!$A$8:$AG$1186,COLUMN(P$7),FALSE)</f>
        <v>1</v>
      </c>
      <c r="Q971" s="80" t="b">
        <f>VLOOKUP($A971,'Sheet1 - Table (1)'!$A$8:$AG$1186,COLUMN(Q$7),FALSE)</f>
        <v>1</v>
      </c>
      <c r="R971" s="80" t="b">
        <f>VLOOKUP($A971,'Sheet1 - Table (1)'!$A$8:$AG$1186,COLUMN(R$7),FALSE)</f>
        <v>1</v>
      </c>
      <c r="S971" s="80" t="b">
        <f>VLOOKUP($A971,'Sheet1 - Table (1)'!$A$8:$AG$1186,COLUMN(S$7),FALSE)</f>
        <v>1</v>
      </c>
      <c r="T971" s="80" t="b">
        <f>VLOOKUP($A971,'Sheet1 - Table (1)'!$A$8:$AG$1186,COLUMN(T$7),FALSE)</f>
        <v>1</v>
      </c>
      <c r="U971" s="80" t="str">
        <f t="shared" si="188"/>
        <v>BE-FR-IT-NE-SP-GE-UK</v>
      </c>
      <c r="V971" s="80" t="str">
        <f>VLOOKUP($A971,'Sheet1 - Table (1)'!$A$8:$AG$1186,COLUMN(V$7)+3,FALSE)</f>
        <v>ICVC</v>
      </c>
      <c r="W971" s="80" t="str">
        <f>VLOOKUP(A971,'Sheet1 - Table (1)'!$A$8:$AF$10075,MATCH($W$8,'Sheet1 - Table (1)'!$10:$10,0),FALSE)</f>
        <v>Détermination des Prix Quotidien</v>
      </c>
      <c r="X971" s="80" t="str">
        <f>VLOOKUP(A971,'Sheet1 - Table (1)'!$A$8:$AAB$10075,MATCH($X$8,'Sheet1 - Table (1)'!$10:$10,0),FALSE)</f>
        <v>Optimized</v>
      </c>
      <c r="Y971" s="96" t="str">
        <f t="shared" si="191"/>
        <v>ETF</v>
      </c>
      <c r="AA971" s="96" t="s">
        <v>1823</v>
      </c>
      <c r="AB971" s="96" t="s">
        <v>2481</v>
      </c>
      <c r="AC971" s="214" t="s">
        <v>140</v>
      </c>
      <c r="AD971" s="214" t="s">
        <v>2481</v>
      </c>
      <c r="AE971" s="96" t="s">
        <v>2481</v>
      </c>
      <c r="AF971" s="246" t="s">
        <v>2546</v>
      </c>
      <c r="AI971" s="96" t="s">
        <v>785</v>
      </c>
      <c r="AJ971" s="96" t="s">
        <v>140</v>
      </c>
      <c r="AK971" s="96" t="s">
        <v>140</v>
      </c>
      <c r="AL971" s="96" t="s">
        <v>2481</v>
      </c>
      <c r="AM971" s="96" t="str">
        <f t="shared" si="189"/>
        <v>Obligations étrangères</v>
      </c>
      <c r="AO971" s="96" t="s">
        <v>2481</v>
      </c>
      <c r="AP971" s="96" t="s">
        <v>86</v>
      </c>
      <c r="AQ971" s="96">
        <v>0.34</v>
      </c>
      <c r="AR971" s="101">
        <v>1.6500000000000001E-2</v>
      </c>
      <c r="AS971" s="101">
        <f t="shared" si="190"/>
        <v>1.5600000000000001E-2</v>
      </c>
      <c r="AT971" s="101">
        <v>0.2359</v>
      </c>
      <c r="AU971" s="101">
        <v>0.47</v>
      </c>
      <c r="AV971" s="101">
        <v>0.29409999999999997</v>
      </c>
      <c r="BB971" s="101">
        <v>1</v>
      </c>
      <c r="BN971" s="101">
        <v>1</v>
      </c>
      <c r="BV971" s="101">
        <v>1</v>
      </c>
      <c r="BY971" s="101" t="s">
        <v>1684</v>
      </c>
      <c r="BZ971" s="101" t="str">
        <f t="shared" si="192"/>
        <v>Courbe USD Gouvernements SHORT</v>
      </c>
      <c r="CA971" s="101" t="s">
        <v>70</v>
      </c>
      <c r="CB971" s="101"/>
      <c r="CC971" s="101" t="s">
        <v>70</v>
      </c>
      <c r="CD971" s="42" t="s">
        <v>4374</v>
      </c>
      <c r="CE971" s="42" t="s">
        <v>4374</v>
      </c>
      <c r="CF971" s="42" t="str">
        <f>IFERROR(VLOOKUP(Funds[[#This Row],[Code ISIN]],[1]GLOBAL!$C$1:$L$27,10,FALSE)," ")</f>
        <v xml:space="preserve"> </v>
      </c>
      <c r="CG971" s="42" t="s">
        <v>4374</v>
      </c>
      <c r="CH971" s="42" t="s">
        <v>4374</v>
      </c>
      <c r="CI971" s="42" t="s">
        <v>4374</v>
      </c>
      <c r="CJ971" s="123">
        <v>43039</v>
      </c>
      <c r="CK971" s="96" t="s">
        <v>4374</v>
      </c>
      <c r="CL971" s="246" t="str">
        <f>VLOOKUP(Funds[[#This Row],[Code ISIN]],'Sheet1 - Table (1)'!$A$10:$AF$110017,MATCH("Funds Liquidity",'Sheet1 - Table (1)'!$10:$10,0),FALSE)</f>
        <v>Jour</v>
      </c>
    </row>
    <row r="972" spans="1:94">
      <c r="A972" s="248" t="s">
        <v>1083</v>
      </c>
      <c r="B972" s="305">
        <f>IF(ISERROR(VALUE(VLOOKUP($A972,'Sheet1 - Table (1)'!$A$8:$AG$1186,COLUMN(B$7),FALSE))),VLOOKUP(A972,TK_MANQUANTS,2,FALSE),IF(VALUE(VLOOKUP($A972,'Sheet1 - Table (1)'!$A$8:$AG$1186,COLUMN(B$7),FALSE))=0,VLOOKUP(A972,TK_MANQUANTS,2,FALSE),VALUE(VLOOKUP($A972,'Sheet1 - Table (1)'!$A$8:$AG$1186,COLUMN(B$7),FALSE))))</f>
        <v>10012734</v>
      </c>
      <c r="C972" s="80" t="str">
        <f>VLOOKUP($A972,'Sheet1 - Table (1)'!$A$8:$AG$1186,COLUMN(C$7),FALSE)</f>
        <v>iShares € Govt Bond 0-1 yr UCITS ETF EUR (Dist)</v>
      </c>
      <c r="D972" s="82">
        <f>VLOOKUP($A972,'Sheet1 - Table (1)'!$A$8:$AG$1186,COLUMN(D$7),FALSE)</f>
        <v>43861</v>
      </c>
      <c r="E972" s="124">
        <f>VLOOKUP($A972,'Sheet1 - Table (1)'!$A$8:$AG$1186,COLUMN(E$7),FALSE)</f>
        <v>0.2</v>
      </c>
      <c r="F972" s="80" t="b">
        <f>VLOOKUP($A972,'Sheet1 - Table (1)'!$A$8:$AG$1186,COLUMN(F$7),FALSE)</f>
        <v>1</v>
      </c>
      <c r="G972" s="80" t="str">
        <f>VLOOKUP($A972,'Sheet1 - Table (1)'!$A$8:$AG$1186,COLUMN(G$7),FALSE)</f>
        <v>Ireland</v>
      </c>
      <c r="H972" s="80" t="str">
        <f>VLOOKUP($A972,'Sheet1 - Table (1)'!$A$8:$AG$1186,COLUMN(H$7),FALSE)</f>
        <v>EUR</v>
      </c>
      <c r="I972" s="80" t="str">
        <f>VLOOKUP($A972,'Sheet1 - Table (1)'!$A$8:$AG$1186,COLUMN(I$7),FALSE)</f>
        <v>Exchange Traded Funds</v>
      </c>
      <c r="J972" s="80" t="str">
        <f>VLOOKUP($A972,'Sheet1 - Table (1)'!$A$8:$AG$1186,COLUMN(J$7),FALSE)</f>
        <v>Obligation</v>
      </c>
      <c r="K972" s="82">
        <f>VLOOKUP($A972,'Sheet1 - Table (1)'!$A$8:$AG$1186,COLUMN(K$7),FALSE)</f>
        <v>44255</v>
      </c>
      <c r="L972" s="80">
        <f>VLOOKUP($A972,'Sheet1 - Table (1)'!$A$8:$AG$1186,COLUMN(L$7),FALSE)</f>
        <v>138.4503971</v>
      </c>
      <c r="M972" s="80" t="str">
        <f>VLOOKUP($A972,'Sheet1 - Table (1)'!$A$8:$AG$1186,COLUMN(M$7),FALSE)</f>
        <v>Paid</v>
      </c>
      <c r="N972" s="80">
        <f>VLOOKUP($A972,'Sheet1 - Table (1)'!$A$8:$AG$1186,COLUMN(N$7),FALSE)</f>
        <v>0</v>
      </c>
      <c r="O972" s="80" t="b">
        <f>VLOOKUP($A972,'Sheet1 - Table (1)'!$A$8:$AG$1186,COLUMN(O$7),FALSE)</f>
        <v>1</v>
      </c>
      <c r="P972" s="80" t="b">
        <f>VLOOKUP($A972,'Sheet1 - Table (1)'!$A$8:$AG$1186,COLUMN(P$7),FALSE)</f>
        <v>1</v>
      </c>
      <c r="Q972" s="80" t="b">
        <f>VLOOKUP($A972,'Sheet1 - Table (1)'!$A$8:$AG$1186,COLUMN(Q$7),FALSE)</f>
        <v>1</v>
      </c>
      <c r="R972" s="80" t="b">
        <f>VLOOKUP($A972,'Sheet1 - Table (1)'!$A$8:$AG$1186,COLUMN(R$7),FALSE)</f>
        <v>1</v>
      </c>
      <c r="S972" s="80" t="b">
        <f>VLOOKUP($A972,'Sheet1 - Table (1)'!$A$8:$AG$1186,COLUMN(S$7),FALSE)</f>
        <v>1</v>
      </c>
      <c r="T972" s="80" t="b">
        <f>VLOOKUP($A972,'Sheet1 - Table (1)'!$A$8:$AG$1186,COLUMN(T$7),FALSE)</f>
        <v>1</v>
      </c>
      <c r="U972" s="80" t="str">
        <f t="shared" si="188"/>
        <v>FR-IT-NE-SP-GE-UK</v>
      </c>
      <c r="V972" s="80" t="str">
        <f>VLOOKUP($A972,'Sheet1 - Table (1)'!$A$8:$AG$1186,COLUMN(V$7)+3,FALSE)</f>
        <v>ICVC</v>
      </c>
      <c r="W972" s="80" t="str">
        <f>VLOOKUP(A972,'Sheet1 - Table (1)'!$A$8:$AF$10075,MATCH($W$8,'Sheet1 - Table (1)'!$10:$10,0),FALSE)</f>
        <v>Détermination des Prix Quotidien</v>
      </c>
      <c r="X972" s="80" t="str">
        <f>VLOOKUP(A972,'Sheet1 - Table (1)'!$A$8:$AAB$10075,MATCH($X$8,'Sheet1 - Table (1)'!$10:$10,0),FALSE)</f>
        <v>Optimized</v>
      </c>
      <c r="Y972" s="96" t="str">
        <f t="shared" si="191"/>
        <v>ETF</v>
      </c>
      <c r="AA972" s="96" t="s">
        <v>1823</v>
      </c>
      <c r="AB972" s="96" t="s">
        <v>2481</v>
      </c>
      <c r="AC972" s="214" t="s">
        <v>140</v>
      </c>
      <c r="AD972" s="214" t="s">
        <v>2481</v>
      </c>
      <c r="AE972" s="96" t="s">
        <v>2542</v>
      </c>
      <c r="AF972" s="246" t="s">
        <v>2481</v>
      </c>
      <c r="AI972" s="96" t="s">
        <v>785</v>
      </c>
      <c r="AJ972" s="96" t="s">
        <v>140</v>
      </c>
      <c r="AK972" s="96" t="s">
        <v>140</v>
      </c>
      <c r="AL972" s="96" t="s">
        <v>2481</v>
      </c>
      <c r="AM972" s="96" t="str">
        <f t="shared" si="189"/>
        <v>Obligations étrangères</v>
      </c>
      <c r="AO972" s="96" t="s">
        <v>2481</v>
      </c>
      <c r="AP972" s="96" t="s">
        <v>75</v>
      </c>
      <c r="AQ972" s="96">
        <v>0.57999999999999996</v>
      </c>
      <c r="AR972" s="101">
        <v>-4.1999999999999997E-3</v>
      </c>
      <c r="AS972" s="101">
        <f t="shared" si="190"/>
        <v>-6.1999999999999998E-3</v>
      </c>
      <c r="AT972" s="126">
        <v>0.60299999999999998</v>
      </c>
      <c r="AU972" s="126">
        <v>2.0199999999999999E-2</v>
      </c>
      <c r="AV972" s="126">
        <v>0.37680000000000002</v>
      </c>
      <c r="AY972" s="101">
        <v>1</v>
      </c>
      <c r="BK972" s="101">
        <v>1</v>
      </c>
      <c r="BV972" s="101">
        <v>1</v>
      </c>
      <c r="BW972" s="101">
        <v>0</v>
      </c>
      <c r="BY972" s="101" t="s">
        <v>1089</v>
      </c>
      <c r="BZ972" s="101" t="str">
        <f>IF(AJ972="Obligations",AP972&amp;" "&amp;AI972&amp;" "&amp;IF(AI972="High Yield",IF(AQ972&lt;2.5,"SHORT",IF(AQ972&gt;4,"LONG","MID")),IF(AQ972&lt;3.5,"SHORT",IF(AQ972&gt;8,"LONG","MID"))),"")</f>
        <v>Courbe EUR Gouvernements SHORT</v>
      </c>
      <c r="CA972" s="101" t="s">
        <v>70</v>
      </c>
      <c r="CB972" s="101"/>
      <c r="CC972" s="101" t="s">
        <v>70</v>
      </c>
      <c r="CD972" s="42" t="s">
        <v>4374</v>
      </c>
      <c r="CE972" s="42" t="s">
        <v>4374</v>
      </c>
      <c r="CF972" s="42" t="str">
        <f>IFERROR(VLOOKUP(Funds[[#This Row],[Code ISIN]],[1]GLOBAL!$C$1:$L$27,10,FALSE)," ")</f>
        <v xml:space="preserve"> </v>
      </c>
      <c r="CG972" s="42" t="s">
        <v>4374</v>
      </c>
      <c r="CH972" s="42" t="s">
        <v>4374</v>
      </c>
      <c r="CI972" s="42" t="s">
        <v>4374</v>
      </c>
      <c r="CJ972" s="123">
        <v>43039</v>
      </c>
      <c r="CK972" s="96" t="s">
        <v>4374</v>
      </c>
      <c r="CL972" s="246" t="str">
        <f>VLOOKUP(Funds[[#This Row],[Code ISIN]],'Sheet1 - Table (1)'!$A$10:$AF$110017,MATCH("Funds Liquidity",'Sheet1 - Table (1)'!$10:$10,0),FALSE)</f>
        <v>Jour</v>
      </c>
    </row>
    <row r="973" spans="1:94">
      <c r="A973" s="221" t="s">
        <v>3387</v>
      </c>
      <c r="B973" s="305">
        <f>IF(ISERROR(VALUE(VLOOKUP($A973,'Sheet1 - Table (1)'!$A$8:$AG$1186,COLUMN(B$7),FALSE))),VLOOKUP(A973,TK_MANQUANTS,2,FALSE),IF(VALUE(VLOOKUP($A973,'Sheet1 - Table (1)'!$A$8:$AG$1186,COLUMN(B$7),FALSE))=0,VLOOKUP(A973,TK_MANQUANTS,2,FALSE),VALUE(VLOOKUP($A973,'Sheet1 - Table (1)'!$A$8:$AG$1186,COLUMN(B$7),FALSE))))</f>
        <v>37438451</v>
      </c>
      <c r="C973" s="80" t="s">
        <v>22065</v>
      </c>
      <c r="D973" s="82">
        <v>43570</v>
      </c>
      <c r="E973" s="124">
        <v>0.9</v>
      </c>
      <c r="F973" s="80" t="b">
        <v>1</v>
      </c>
      <c r="G973" s="80" t="s">
        <v>138</v>
      </c>
      <c r="H973" s="80" t="s">
        <v>64</v>
      </c>
      <c r="I973" s="80" t="s">
        <v>141</v>
      </c>
      <c r="J973" s="80" t="s">
        <v>155</v>
      </c>
      <c r="K973" s="82">
        <v>43570</v>
      </c>
      <c r="L973" s="80"/>
      <c r="M973" s="80" t="s">
        <v>166</v>
      </c>
      <c r="N973" s="80"/>
      <c r="O973" s="80"/>
      <c r="P973" s="80"/>
      <c r="Q973" s="80"/>
      <c r="R973" s="80"/>
      <c r="S973" s="80"/>
      <c r="T973" s="80"/>
      <c r="U973" s="80"/>
      <c r="V973" s="80" t="s">
        <v>2005</v>
      </c>
      <c r="W973" s="80" t="e">
        <f>VLOOKUP(A973,'Sheet1 - Table (1)'!$A$8:$AF$10075,MATCH($W$8,'Sheet1 - Table (1)'!$10:$10,0),FALSE)</f>
        <v>#N/A</v>
      </c>
      <c r="X973" s="80" t="e">
        <f>VLOOKUP(A973,'Sheet1 - Table (1)'!$A$8:$AAB$10075,MATCH($X$8,'Sheet1 - Table (1)'!$10:$10,0),FALSE)</f>
        <v>#N/A</v>
      </c>
      <c r="Y973" s="96" t="s">
        <v>141</v>
      </c>
      <c r="AB973" s="96" t="s">
        <v>2858</v>
      </c>
      <c r="AC973" s="214" t="s">
        <v>155</v>
      </c>
      <c r="AD973" s="214" t="s">
        <v>2858</v>
      </c>
      <c r="AE973" s="96" t="s">
        <v>2553</v>
      </c>
      <c r="AF973" s="246" t="s">
        <v>2858</v>
      </c>
      <c r="AG973" s="96" t="s">
        <v>2864</v>
      </c>
      <c r="AI973" s="96" t="s">
        <v>155</v>
      </c>
      <c r="AJ973" s="96" t="s">
        <v>155</v>
      </c>
      <c r="AK973" s="96" t="s">
        <v>155</v>
      </c>
      <c r="AL973" s="96" t="s">
        <v>2858</v>
      </c>
      <c r="AM973" s="96" t="s">
        <v>3195</v>
      </c>
      <c r="AO973" s="96" t="s">
        <v>2858</v>
      </c>
      <c r="AP973" s="96" t="s">
        <v>834</v>
      </c>
      <c r="AY973" s="101">
        <v>1</v>
      </c>
      <c r="BK973" s="101">
        <v>1</v>
      </c>
      <c r="BT973" s="101"/>
      <c r="BU973" s="101"/>
      <c r="BY973" s="101" t="s">
        <v>22066</v>
      </c>
      <c r="BZ973" s="101"/>
      <c r="CA973" s="101" t="s">
        <v>4051</v>
      </c>
      <c r="CB973" s="101" t="s">
        <v>3926</v>
      </c>
      <c r="CC973" s="101" t="s">
        <v>4042</v>
      </c>
      <c r="CD973" s="42" t="s">
        <v>4374</v>
      </c>
      <c r="CE973" s="42" t="s">
        <v>1633</v>
      </c>
      <c r="CF973" s="42" t="str">
        <f>IFERROR(VLOOKUP(Funds[[#This Row],[Code ISIN]],[1]GLOBAL!$C$1:$L$27,10,FALSE)," ")</f>
        <v xml:space="preserve"> </v>
      </c>
      <c r="CG973" s="42" t="s">
        <v>4374</v>
      </c>
      <c r="CH973" s="42" t="s">
        <v>4374</v>
      </c>
      <c r="CI973" s="42" t="s">
        <v>4374</v>
      </c>
      <c r="CJ973" s="123"/>
      <c r="CK973" s="96" t="s">
        <v>4374</v>
      </c>
      <c r="CL973" s="246" t="e">
        <f>VLOOKUP(Funds[[#This Row],[Code ISIN]],'Sheet1 - Table (1)'!$A$10:$AF$110017,MATCH("Funds Liquidity",'Sheet1 - Table (1)'!$10:$10,0),FALSE)</f>
        <v>#N/A</v>
      </c>
      <c r="CM973" s="246" t="s">
        <v>155</v>
      </c>
      <c r="CN973" s="246" t="s">
        <v>155</v>
      </c>
    </row>
    <row r="974" spans="1:94">
      <c r="A974" s="221" t="s">
        <v>3135</v>
      </c>
      <c r="B974" s="305">
        <f>IF(ISERROR(VALUE(VLOOKUP($A974,'Sheet1 - Table (1)'!$A$8:$AG$1186,COLUMN(B$7),FALSE))),VLOOKUP(A974,TK_MANQUANTS,2,FALSE),IF(VALUE(VLOOKUP($A974,'Sheet1 - Table (1)'!$A$8:$AG$1186,COLUMN(B$7),FALSE))=0,VLOOKUP(A974,TK_MANQUANTS,2,FALSE),VALUE(VLOOKUP($A974,'Sheet1 - Table (1)'!$A$8:$AG$1186,COLUMN(B$7),FALSE))))</f>
        <v>37919195</v>
      </c>
      <c r="C974" s="80" t="str">
        <f>VLOOKUP($A974,'Sheet1 - Table (1)'!$A$8:$AG$1186,COLUMN(C$7),FALSE)</f>
        <v>CSIF (Lux) Equity EMU DA EUR</v>
      </c>
      <c r="D974" s="82">
        <f>VLOOKUP($A974,'Sheet1 - Table (1)'!$A$8:$AG$1186,COLUMN(D$7),FALSE)</f>
        <v>43830</v>
      </c>
      <c r="E974" s="124">
        <f>VLOOKUP($A974,'Sheet1 - Table (1)'!$A$8:$AG$1186,COLUMN(E$7),FALSE)</f>
        <v>0.02</v>
      </c>
      <c r="F974" s="80" t="b">
        <f>VLOOKUP($A974,'Sheet1 - Table (1)'!$A$8:$AG$1186,COLUMN(F$7),FALSE)</f>
        <v>1</v>
      </c>
      <c r="G974" s="80" t="str">
        <f>VLOOKUP($A974,'Sheet1 - Table (1)'!$A$8:$AG$1186,COLUMN(G$7),FALSE)</f>
        <v>Luxembourg</v>
      </c>
      <c r="H974" s="80" t="str">
        <f>VLOOKUP($A974,'Sheet1 - Table (1)'!$A$8:$AG$1186,COLUMN(H$7),FALSE)</f>
        <v>EUR</v>
      </c>
      <c r="I974" s="80" t="str">
        <f>VLOOKUP($A974,'Sheet1 - Table (1)'!$A$8:$AG$1186,COLUMN(I$7),FALSE)</f>
        <v>Fonds de placement</v>
      </c>
      <c r="J974" s="80" t="str">
        <f>VLOOKUP($A974,'Sheet1 - Table (1)'!$A$8:$AG$1186,COLUMN(J$7),FALSE)</f>
        <v>Actions</v>
      </c>
      <c r="K974" s="82">
        <f>VLOOKUP($A974,'Sheet1 - Table (1)'!$A$8:$AG$1186,COLUMN(K$7),FALSE)</f>
        <v>44255</v>
      </c>
      <c r="L974" s="80">
        <f>VLOOKUP($A974,'Sheet1 - Table (1)'!$A$8:$AG$1186,COLUMN(L$7),FALSE)</f>
        <v>1471.2502242999999</v>
      </c>
      <c r="M974" s="80" t="str">
        <f>VLOOKUP($A974,'Sheet1 - Table (1)'!$A$8:$AG$1186,COLUMN(M$7),FALSE)</f>
        <v>Paid</v>
      </c>
      <c r="N974" s="80">
        <f>VLOOKUP($A974,'Sheet1 - Table (1)'!$A$8:$AG$1186,COLUMN(N$7),FALSE)</f>
        <v>0</v>
      </c>
      <c r="O974" s="80" t="b">
        <f>VLOOKUP($A974,'Sheet1 - Table (1)'!$A$8:$AG$1186,COLUMN(O$7),FALSE)</f>
        <v>1</v>
      </c>
      <c r="P974" s="80">
        <f>VLOOKUP($A974,'Sheet1 - Table (1)'!$A$8:$AG$1186,COLUMN(P$7),FALSE)</f>
        <v>0</v>
      </c>
      <c r="Q974" s="80">
        <f>VLOOKUP($A974,'Sheet1 - Table (1)'!$A$8:$AG$1186,COLUMN(Q$7),FALSE)</f>
        <v>0</v>
      </c>
      <c r="R974" s="80">
        <f>VLOOKUP($A974,'Sheet1 - Table (1)'!$A$8:$AG$1186,COLUMN(R$7),FALSE)</f>
        <v>0</v>
      </c>
      <c r="S974" s="80">
        <f>VLOOKUP($A974,'Sheet1 - Table (1)'!$A$8:$AG$1186,COLUMN(S$7),FALSE)</f>
        <v>0</v>
      </c>
      <c r="T974" s="80" t="b">
        <f>VLOOKUP($A974,'Sheet1 - Table (1)'!$A$8:$AG$1186,COLUMN(T$7),FALSE)</f>
        <v>1</v>
      </c>
      <c r="U974" s="80" t="str">
        <f t="shared" ref="U974:U992" si="193">IF(N974=TRUE,UPPER(LEFT($N$8,2)),"")&amp;IF(O974=TRUE,IF(N974=TRUE,"-","")&amp;UPPER(LEFT($O$8,2)),"")&amp;IF(P974=TRUE,IF(OR(N974=TRUE,O974=TRUE),"-","")&amp;UPPER(LEFT($P$8,2)),"")&amp;IF(Q974=TRUE,IF(OR(N974=TRUE,O974=TRUE,P974=TRUE),"-","")&amp;UPPER(LEFT($Q$8,2)),"")&amp;IF(R974=TRUE,IF(OR(N974=TRUE,O974=TRUE,P974=TRUE,Q974=TRUE),"-","")&amp;UPPER(LEFT($R$8,2)),"")&amp;IF(S974=TRUE,IF(OR(N974=TRUE,O974=TRUE,P974=TRUE,Q974=TRUE,R974=TRUE),"-","")&amp;UPPER(LEFT($S$8,2)),"")&amp;IF(T974=TRUE,IF(OR(N974=TRUE,O974=TRUE,P974=TRUE,Q974=TRUE,R974=TRUE,S974=TRUE),"-","")&amp;UPPER(LEFT($T$8,2)),"")</f>
        <v>FR-UK</v>
      </c>
      <c r="V974" s="80" t="str">
        <f>VLOOKUP($A974,'Sheet1 - Table (1)'!$A$8:$AG$1186,COLUMN(V$7)+3,FALSE)</f>
        <v>LU - SICAV - Parte 1</v>
      </c>
      <c r="W974" s="80" t="str">
        <f>VLOOKUP(A974,'Sheet1 - Table (1)'!$A$8:$AF$10075,MATCH($W$8,'Sheet1 - Table (1)'!$10:$10,0),FALSE)</f>
        <v>Détermination des Prix Quotidien</v>
      </c>
      <c r="X974" s="80" t="str">
        <f>VLOOKUP(A974,'Sheet1 - Table (1)'!$A$8:$AAB$10075,MATCH($X$8,'Sheet1 - Table (1)'!$10:$10,0),FALSE)</f>
        <v>Full</v>
      </c>
      <c r="Y974" s="96" t="str">
        <f t="shared" ref="Y974:Y1009" si="194">IF(OR(I974="Actions",I974="Exchange Traded Funds"),"ETF","Fonds de placement")</f>
        <v>Fonds de placement</v>
      </c>
      <c r="AA974" s="96" t="s">
        <v>1823</v>
      </c>
      <c r="AB974" s="96" t="s">
        <v>2858</v>
      </c>
      <c r="AC974" s="214" t="s">
        <v>155</v>
      </c>
      <c r="AD974" s="214" t="s">
        <v>2858</v>
      </c>
      <c r="AE974" s="96" t="s">
        <v>2553</v>
      </c>
      <c r="AF974" s="246" t="s">
        <v>2858</v>
      </c>
      <c r="AG974" s="96" t="s">
        <v>2864</v>
      </c>
      <c r="AI974" s="96" t="s">
        <v>155</v>
      </c>
      <c r="AJ974" s="96" t="s">
        <v>155</v>
      </c>
      <c r="AK974" s="96" t="s">
        <v>155</v>
      </c>
      <c r="AL974" s="96" t="s">
        <v>2858</v>
      </c>
      <c r="AM974" s="96" t="str">
        <f t="shared" ref="AM974:AM981" si="195">IF(AND(AK974="Obligations",AP974="Courbe CHF"),"Obligations CHF",IF(AND(AX974=100%,BJ974=100%),AK974&amp;" CHF",IF(OR(AK974="Obligations",AK974="Actions",AK974="Liquidités"),AK974&amp;" étrangères" &amp; IF(AX974=100%," hedged",""),AK974&amp;" étrangers" &amp; IF(AX974=100%," hedged",""))))</f>
        <v>Actions étrangères</v>
      </c>
      <c r="AO974" s="96" t="s">
        <v>2858</v>
      </c>
      <c r="AP974" s="96" t="s">
        <v>834</v>
      </c>
      <c r="AS974" s="101" t="str">
        <f>IF(AR974="","",AR974-E974%)</f>
        <v/>
      </c>
      <c r="AY974" s="101">
        <v>1</v>
      </c>
      <c r="BK974" s="101">
        <v>1</v>
      </c>
      <c r="BT974" s="101">
        <v>1.5E-3</v>
      </c>
      <c r="BU974" s="101">
        <v>2.9999999999999997E-4</v>
      </c>
      <c r="BY974" s="101" t="s">
        <v>1911</v>
      </c>
      <c r="BZ974" s="101" t="s">
        <v>1805</v>
      </c>
      <c r="CA974" s="101" t="s">
        <v>70</v>
      </c>
      <c r="CB974" s="101"/>
      <c r="CC974" s="101" t="s">
        <v>70</v>
      </c>
      <c r="CD974" s="42" t="s">
        <v>4374</v>
      </c>
      <c r="CE974" s="42" t="s">
        <v>4374</v>
      </c>
      <c r="CF974" s="42" t="str">
        <f>IFERROR(VLOOKUP(Funds[[#This Row],[Code ISIN]],[1]GLOBAL!$C$1:$L$27,10,FALSE)," ")</f>
        <v xml:space="preserve"> </v>
      </c>
      <c r="CG974" s="42" t="s">
        <v>4374</v>
      </c>
      <c r="CH974" s="42" t="s">
        <v>4374</v>
      </c>
      <c r="CI974" s="42" t="s">
        <v>4374</v>
      </c>
      <c r="CJ974" s="123">
        <v>42704</v>
      </c>
      <c r="CK974" s="96" t="s">
        <v>4374</v>
      </c>
      <c r="CL974" s="246" t="str">
        <f>VLOOKUP(Funds[[#This Row],[Code ISIN]],'Sheet1 - Table (1)'!$A$10:$AF$110017,MATCH("Funds Liquidity",'Sheet1 - Table (1)'!$10:$10,0),FALSE)</f>
        <v>Jour</v>
      </c>
    </row>
    <row r="975" spans="1:94">
      <c r="A975" s="248" t="s">
        <v>3394</v>
      </c>
      <c r="B975" s="305">
        <f>IF(ISERROR(VALUE(VLOOKUP($A975,'Sheet1 - Table (1)'!$A$8:$AG$1186,COLUMN(B$7),FALSE))),VLOOKUP(A975,TK_MANQUANTS,2,FALSE),IF(VALUE(VLOOKUP($A975,'Sheet1 - Table (1)'!$A$8:$AG$1186,COLUMN(B$7),FALSE))=0,VLOOKUP(A975,TK_MANQUANTS,2,FALSE),VALUE(VLOOKUP($A975,'Sheet1 - Table (1)'!$A$8:$AG$1186,COLUMN(B$7),FALSE))))</f>
        <v>22374957</v>
      </c>
      <c r="C975" s="80" t="str">
        <f>VLOOKUP($A975,'Sheet1 - Table (1)'!$A$8:$AG$1186,COLUMN(C$7),FALSE)</f>
        <v>UBS (Irl) ETF plc-MSCI USA hgd to EUR (EUR)Aa</v>
      </c>
      <c r="D975" s="82">
        <f>VLOOKUP($A975,'Sheet1 - Table (1)'!$A$8:$AG$1186,COLUMN(D$7),FALSE)</f>
        <v>43878</v>
      </c>
      <c r="E975" s="124">
        <f>VLOOKUP($A975,'Sheet1 - Table (1)'!$A$8:$AG$1186,COLUMN(E$7),FALSE)</f>
        <v>0.19</v>
      </c>
      <c r="F975" s="80" t="b">
        <f>VLOOKUP($A975,'Sheet1 - Table (1)'!$A$8:$AG$1186,COLUMN(F$7),FALSE)</f>
        <v>1</v>
      </c>
      <c r="G975" s="80" t="str">
        <f>VLOOKUP($A975,'Sheet1 - Table (1)'!$A$8:$AG$1186,COLUMN(G$7),FALSE)</f>
        <v>Ireland</v>
      </c>
      <c r="H975" s="80" t="str">
        <f>VLOOKUP($A975,'Sheet1 - Table (1)'!$A$8:$AG$1186,COLUMN(H$7),FALSE)</f>
        <v>EUR</v>
      </c>
      <c r="I975" s="80" t="str">
        <f>VLOOKUP($A975,'Sheet1 - Table (1)'!$A$8:$AG$1186,COLUMN(I$7),FALSE)</f>
        <v>Exchange Traded Funds</v>
      </c>
      <c r="J975" s="80" t="str">
        <f>VLOOKUP($A975,'Sheet1 - Table (1)'!$A$8:$AG$1186,COLUMN(J$7),FALSE)</f>
        <v>Actions</v>
      </c>
      <c r="K975" s="82">
        <f>VLOOKUP($A975,'Sheet1 - Table (1)'!$A$8:$AG$1186,COLUMN(K$7),FALSE)</f>
        <v>44255</v>
      </c>
      <c r="L975" s="80">
        <f>VLOOKUP($A975,'Sheet1 - Table (1)'!$A$8:$AG$1186,COLUMN(L$7),FALSE)</f>
        <v>1311.3095235999999</v>
      </c>
      <c r="M975" s="80" t="str">
        <f>VLOOKUP($A975,'Sheet1 - Table (1)'!$A$8:$AG$1186,COLUMN(M$7),FALSE)</f>
        <v>Retained</v>
      </c>
      <c r="N975" s="80">
        <f>VLOOKUP($A975,'Sheet1 - Table (1)'!$A$8:$AG$1186,COLUMN(N$7),FALSE)</f>
        <v>0</v>
      </c>
      <c r="O975" s="80" t="b">
        <f>VLOOKUP($A975,'Sheet1 - Table (1)'!$A$8:$AG$1186,COLUMN(O$7),FALSE)</f>
        <v>1</v>
      </c>
      <c r="P975" s="80" t="b">
        <f>VLOOKUP($A975,'Sheet1 - Table (1)'!$A$8:$AG$1186,COLUMN(P$7),FALSE)</f>
        <v>1</v>
      </c>
      <c r="Q975" s="80" t="b">
        <f>VLOOKUP($A975,'Sheet1 - Table (1)'!$A$8:$AG$1186,COLUMN(Q$7),FALSE)</f>
        <v>1</v>
      </c>
      <c r="R975" s="80" t="b">
        <f>VLOOKUP($A975,'Sheet1 - Table (1)'!$A$8:$AG$1186,COLUMN(R$7),FALSE)</f>
        <v>1</v>
      </c>
      <c r="S975" s="80" t="b">
        <f>VLOOKUP($A975,'Sheet1 - Table (1)'!$A$8:$AG$1186,COLUMN(S$7),FALSE)</f>
        <v>1</v>
      </c>
      <c r="T975" s="80" t="b">
        <f>VLOOKUP($A975,'Sheet1 - Table (1)'!$A$8:$AG$1186,COLUMN(T$7),FALSE)</f>
        <v>1</v>
      </c>
      <c r="U975" s="80" t="str">
        <f t="shared" si="193"/>
        <v>FR-IT-NE-SP-GE-UK</v>
      </c>
      <c r="V975" s="80" t="str">
        <f>VLOOKUP($A975,'Sheet1 - Table (1)'!$A$8:$AG$1186,COLUMN(V$7)+3,FALSE)</f>
        <v>OEIC</v>
      </c>
      <c r="W975" s="80" t="str">
        <f>VLOOKUP(A975,'Sheet1 - Table (1)'!$A$8:$AF$10075,MATCH($W$8,'Sheet1 - Table (1)'!$10:$10,0),FALSE)</f>
        <v>Détermination des Prix Quotidien</v>
      </c>
      <c r="X975" s="80" t="str">
        <f>VLOOKUP(A975,'Sheet1 - Table (1)'!$A$8:$AAB$10075,MATCH($X$8,'Sheet1 - Table (1)'!$10:$10,0),FALSE)</f>
        <v>Full</v>
      </c>
      <c r="Y975" s="96" t="str">
        <f t="shared" si="194"/>
        <v>ETF</v>
      </c>
      <c r="AA975" s="96" t="s">
        <v>1823</v>
      </c>
      <c r="AB975" s="96" t="s">
        <v>2858</v>
      </c>
      <c r="AC975" s="214" t="s">
        <v>155</v>
      </c>
      <c r="AD975" s="214" t="s">
        <v>2858</v>
      </c>
      <c r="AE975" s="96" t="s">
        <v>2858</v>
      </c>
      <c r="AF975" s="246" t="s">
        <v>5393</v>
      </c>
      <c r="AG975" s="96" t="s">
        <v>2864</v>
      </c>
      <c r="AI975" s="96" t="s">
        <v>155</v>
      </c>
      <c r="AJ975" s="96" t="s">
        <v>155</v>
      </c>
      <c r="AK975" s="96" t="s">
        <v>155</v>
      </c>
      <c r="AL975" s="96" t="s">
        <v>2858</v>
      </c>
      <c r="AM975" s="96" t="str">
        <f t="shared" si="195"/>
        <v>Actions étrangères</v>
      </c>
      <c r="AO975" s="96" t="s">
        <v>2858</v>
      </c>
      <c r="AP975" s="96" t="s">
        <v>544</v>
      </c>
      <c r="AY975" s="101">
        <v>1</v>
      </c>
      <c r="BN975" s="101">
        <v>1</v>
      </c>
      <c r="BT975" s="101"/>
      <c r="BU975" s="101"/>
      <c r="BX975" s="121"/>
      <c r="BY975" s="101" t="s">
        <v>3412</v>
      </c>
      <c r="BZ975" s="101" t="str">
        <f t="shared" ref="BZ975:BZ987" si="196">IF(AJ975="Obligations",AP975&amp;" "&amp;AI975&amp;" "&amp;IF(AQ975&lt;3.5,"SHORT",IF(AQ975&gt;8,"LONG","MID")),"")</f>
        <v/>
      </c>
      <c r="CA975" s="101" t="s">
        <v>4050</v>
      </c>
      <c r="CB975" s="122" t="s">
        <v>3927</v>
      </c>
      <c r="CC975" s="101" t="s">
        <v>4043</v>
      </c>
      <c r="CD975" s="42" t="s">
        <v>4374</v>
      </c>
      <c r="CE975" s="42" t="s">
        <v>4374</v>
      </c>
      <c r="CF975" s="42" t="str">
        <f>IFERROR(VLOOKUP(Funds[[#This Row],[Code ISIN]],[1]GLOBAL!$C$1:$L$27,10,FALSE)," ")</f>
        <v xml:space="preserve"> </v>
      </c>
      <c r="CG975" s="42" t="s">
        <v>1633</v>
      </c>
      <c r="CH975" s="42" t="s">
        <v>1633</v>
      </c>
      <c r="CI975" s="42" t="s">
        <v>4374</v>
      </c>
      <c r="CJ975" s="123"/>
      <c r="CK975" s="96" t="s">
        <v>4374</v>
      </c>
      <c r="CL975" s="246" t="str">
        <f>VLOOKUP(Funds[[#This Row],[Code ISIN]],'Sheet1 - Table (1)'!$A$10:$AF$110017,MATCH("Funds Liquidity",'Sheet1 - Table (1)'!$10:$10,0),FALSE)</f>
        <v>Jour</v>
      </c>
      <c r="CN975" s="246" t="s">
        <v>155</v>
      </c>
    </row>
    <row r="976" spans="1:94">
      <c r="A976" s="248" t="s">
        <v>4285</v>
      </c>
      <c r="B976" s="305">
        <f>IF(ISERROR(VALUE(VLOOKUP($A976,'Sheet1 - Table (1)'!$A$8:$AG$1186,COLUMN(B$7),FALSE))),VLOOKUP(A976,TK_MANQUANTS,2,FALSE),IF(VALUE(VLOOKUP($A976,'Sheet1 - Table (1)'!$A$8:$AG$1186,COLUMN(B$7),FALSE))=0,VLOOKUP(A976,TK_MANQUANTS,2,FALSE),VALUE(VLOOKUP($A976,'Sheet1 - Table (1)'!$A$8:$AG$1186,COLUMN(B$7),FALSE))))</f>
        <v>46526398</v>
      </c>
      <c r="C976" s="80" t="str">
        <f>VLOOKUP($A976,'Sheet1 - Table (1)'!$A$8:$AG$1186,COLUMN(C$7),FALSE)</f>
        <v>UBS(Irl)ETFplc S&amp;P 500 ESG UCITS ETF HDG A Acc EUR</v>
      </c>
      <c r="D976" s="82">
        <f>VLOOKUP($A976,'Sheet1 - Table (1)'!$A$8:$AG$1186,COLUMN(D$7),FALSE)</f>
        <v>44006</v>
      </c>
      <c r="E976" s="124">
        <f>VLOOKUP($A976,'Sheet1 - Table (1)'!$A$8:$AG$1186,COLUMN(E$7),FALSE)</f>
        <v>0.17</v>
      </c>
      <c r="F976" s="80" t="b">
        <f>VLOOKUP($A976,'Sheet1 - Table (1)'!$A$8:$AG$1186,COLUMN(F$7),FALSE)</f>
        <v>1</v>
      </c>
      <c r="G976" s="80" t="str">
        <f>VLOOKUP($A976,'Sheet1 - Table (1)'!$A$8:$AG$1186,COLUMN(G$7),FALSE)</f>
        <v>Ireland</v>
      </c>
      <c r="H976" s="80" t="str">
        <f>VLOOKUP($A976,'Sheet1 - Table (1)'!$A$8:$AG$1186,COLUMN(H$7),FALSE)</f>
        <v>EUR</v>
      </c>
      <c r="I976" s="80" t="str">
        <f>VLOOKUP($A976,'Sheet1 - Table (1)'!$A$8:$AG$1186,COLUMN(I$7),FALSE)</f>
        <v>Exchange Traded Funds</v>
      </c>
      <c r="J976" s="80" t="str">
        <f>VLOOKUP($A976,'Sheet1 - Table (1)'!$A$8:$AG$1186,COLUMN(J$7),FALSE)</f>
        <v>Actions</v>
      </c>
      <c r="K976" s="82">
        <f>VLOOKUP($A976,'Sheet1 - Table (1)'!$A$8:$AG$1186,COLUMN(K$7),FALSE)</f>
        <v>44255</v>
      </c>
      <c r="L976" s="80">
        <f>VLOOKUP($A976,'Sheet1 - Table (1)'!$A$8:$AG$1186,COLUMN(L$7),FALSE)</f>
        <v>1230.8027015</v>
      </c>
      <c r="M976" s="80" t="str">
        <f>VLOOKUP($A976,'Sheet1 - Table (1)'!$A$8:$AG$1186,COLUMN(M$7),FALSE)</f>
        <v>Retained</v>
      </c>
      <c r="N976" s="80">
        <f>VLOOKUP($A976,'Sheet1 - Table (1)'!$A$8:$AG$1186,COLUMN(N$7),FALSE)</f>
        <v>0</v>
      </c>
      <c r="O976" s="80" t="b">
        <f>VLOOKUP($A976,'Sheet1 - Table (1)'!$A$8:$AG$1186,COLUMN(O$7),FALSE)</f>
        <v>1</v>
      </c>
      <c r="P976" s="80" t="b">
        <f>VLOOKUP($A976,'Sheet1 - Table (1)'!$A$8:$AG$1186,COLUMN(P$7),FALSE)</f>
        <v>1</v>
      </c>
      <c r="Q976" s="80" t="b">
        <f>VLOOKUP($A976,'Sheet1 - Table (1)'!$A$8:$AG$1186,COLUMN(Q$7),FALSE)</f>
        <v>1</v>
      </c>
      <c r="R976" s="80" t="b">
        <f>VLOOKUP($A976,'Sheet1 - Table (1)'!$A$8:$AG$1186,COLUMN(R$7),FALSE)</f>
        <v>1</v>
      </c>
      <c r="S976" s="80">
        <f>VLOOKUP($A976,'Sheet1 - Table (1)'!$A$8:$AG$1186,COLUMN(S$7),FALSE)</f>
        <v>0</v>
      </c>
      <c r="T976" s="80" t="b">
        <f>VLOOKUP($A976,'Sheet1 - Table (1)'!$A$8:$AG$1186,COLUMN(T$7),FALSE)</f>
        <v>1</v>
      </c>
      <c r="U976" s="80" t="str">
        <f t="shared" si="193"/>
        <v>FR-IT-NE-SP-UK</v>
      </c>
      <c r="V976" s="80" t="str">
        <f>VLOOKUP($A976,'Sheet1 - Table (1)'!$A$8:$AG$1186,COLUMN(V$7)+3,FALSE)</f>
        <v>OEIC</v>
      </c>
      <c r="W976" s="80" t="str">
        <f>VLOOKUP(A976,'Sheet1 - Table (1)'!$A$8:$AF$10075,MATCH($W$8,'Sheet1 - Table (1)'!$10:$10,0),FALSE)</f>
        <v>Détermination des Prix Quotidien</v>
      </c>
      <c r="X976" s="80" t="str">
        <f>VLOOKUP(A976,'Sheet1 - Table (1)'!$A$8:$AAB$10075,MATCH($X$8,'Sheet1 - Table (1)'!$10:$10,0),FALSE)</f>
        <v>Full</v>
      </c>
      <c r="Y976" s="96" t="str">
        <f t="shared" si="194"/>
        <v>ETF</v>
      </c>
      <c r="AA976" s="96" t="s">
        <v>1823</v>
      </c>
      <c r="AB976" s="96" t="s">
        <v>2858</v>
      </c>
      <c r="AC976" s="214" t="s">
        <v>155</v>
      </c>
      <c r="AD976" s="214" t="s">
        <v>2858</v>
      </c>
      <c r="AE976" s="96" t="s">
        <v>2858</v>
      </c>
      <c r="AF976" s="246" t="s">
        <v>5393</v>
      </c>
      <c r="AG976" s="96" t="s">
        <v>2864</v>
      </c>
      <c r="AI976" s="96" t="s">
        <v>155</v>
      </c>
      <c r="AJ976" s="96" t="s">
        <v>155</v>
      </c>
      <c r="AK976" s="96" t="s">
        <v>155</v>
      </c>
      <c r="AL976" s="96" t="s">
        <v>2858</v>
      </c>
      <c r="AM976" s="96" t="str">
        <f t="shared" si="195"/>
        <v>Actions étrangères</v>
      </c>
      <c r="AO976" s="96" t="s">
        <v>2858</v>
      </c>
      <c r="AP976" s="96" t="s">
        <v>544</v>
      </c>
      <c r="AY976" s="101">
        <v>1</v>
      </c>
      <c r="BN976" s="101">
        <v>1</v>
      </c>
      <c r="BT976" s="101"/>
      <c r="BU976" s="101"/>
      <c r="BX976" s="121" t="s">
        <v>1851</v>
      </c>
      <c r="BY976" s="101" t="s">
        <v>22025</v>
      </c>
      <c r="BZ976" s="101" t="str">
        <f t="shared" si="196"/>
        <v/>
      </c>
      <c r="CA976" s="101" t="s">
        <v>4050</v>
      </c>
      <c r="CB976" s="122" t="s">
        <v>4317</v>
      </c>
      <c r="CC976" s="101" t="s">
        <v>22087</v>
      </c>
      <c r="CD976" s="42" t="s">
        <v>1633</v>
      </c>
      <c r="CE976" s="42" t="s">
        <v>1633</v>
      </c>
      <c r="CF976" s="42" t="str">
        <f>IFERROR(VLOOKUP(Funds[[#This Row],[Code ISIN]],[1]GLOBAL!$C$1:$L$27,10,FALSE)," ")</f>
        <v xml:space="preserve"> </v>
      </c>
      <c r="CG976" s="42" t="s">
        <v>1633</v>
      </c>
      <c r="CH976" s="42" t="s">
        <v>4374</v>
      </c>
      <c r="CI976" s="42" t="s">
        <v>1633</v>
      </c>
      <c r="CJ976" s="123"/>
      <c r="CK976" s="96" t="s">
        <v>4422</v>
      </c>
      <c r="CL976" s="246" t="str">
        <f>VLOOKUP(Funds[[#This Row],[Code ISIN]],'Sheet1 - Table (1)'!$A$10:$AF$110017,MATCH("Funds Liquidity",'Sheet1 - Table (1)'!$10:$10,0),FALSE)</f>
        <v>Jour</v>
      </c>
      <c r="CM976" s="246" t="s">
        <v>155</v>
      </c>
      <c r="CN976" s="246" t="s">
        <v>155</v>
      </c>
    </row>
    <row r="977" spans="1:93">
      <c r="A977" s="221" t="s">
        <v>2732</v>
      </c>
      <c r="B977" s="305">
        <f>IF(ISERROR(VALUE(VLOOKUP($A977,'Sheet1 - Table (1)'!$A$8:$AG$1186,COLUMN(B$7),FALSE))),VLOOKUP(A977,TK_MANQUANTS,2,FALSE),IF(VALUE(VLOOKUP($A977,'Sheet1 - Table (1)'!$A$8:$AG$1186,COLUMN(B$7),FALSE))=0,VLOOKUP(A977,TK_MANQUANTS,2,FALSE),VALUE(VLOOKUP($A977,'Sheet1 - Table (1)'!$A$8:$AG$1186,COLUMN(B$7),FALSE))))</f>
        <v>12058422</v>
      </c>
      <c r="C977" s="80" t="str">
        <f>VLOOKUP($A977,'Sheet1 - Table (1)'!$A$8:$AG$1186,COLUMN(C$7),FALSE)</f>
        <v>UBAM Dynamic Euro Bond IHC USD</v>
      </c>
      <c r="D977" s="82">
        <f>VLOOKUP($A977,'Sheet1 - Table (1)'!$A$8:$AG$1186,COLUMN(D$7),FALSE)</f>
        <v>43922</v>
      </c>
      <c r="E977" s="124">
        <f>VLOOKUP($A977,'Sheet1 - Table (1)'!$A$8:$AG$1186,COLUMN(E$7),FALSE)</f>
        <v>0.38</v>
      </c>
      <c r="F977" s="80" t="b">
        <f>VLOOKUP($A977,'Sheet1 - Table (1)'!$A$8:$AG$1186,COLUMN(F$7),FALSE)</f>
        <v>1</v>
      </c>
      <c r="G977" s="80" t="str">
        <f>VLOOKUP($A977,'Sheet1 - Table (1)'!$A$8:$AG$1186,COLUMN(G$7),FALSE)</f>
        <v>Luxembourg</v>
      </c>
      <c r="H977" s="80" t="str">
        <f>VLOOKUP($A977,'Sheet1 - Table (1)'!$A$8:$AG$1186,COLUMN(H$7),FALSE)</f>
        <v>USD</v>
      </c>
      <c r="I977" s="80" t="str">
        <f>VLOOKUP($A977,'Sheet1 - Table (1)'!$A$8:$AG$1186,COLUMN(I$7),FALSE)</f>
        <v>Fonds de placement</v>
      </c>
      <c r="J977" s="80" t="str">
        <f>VLOOKUP($A977,'Sheet1 - Table (1)'!$A$8:$AG$1186,COLUMN(J$7),FALSE)</f>
        <v>Obligation</v>
      </c>
      <c r="K977" s="82">
        <f>VLOOKUP($A977,'Sheet1 - Table (1)'!$A$8:$AG$1186,COLUMN(K$7),FALSE)</f>
        <v>44255</v>
      </c>
      <c r="L977" s="80">
        <f>VLOOKUP($A977,'Sheet1 - Table (1)'!$A$8:$AG$1186,COLUMN(L$7),FALSE)</f>
        <v>201.63366310000001</v>
      </c>
      <c r="M977" s="80" t="str">
        <f>VLOOKUP($A977,'Sheet1 - Table (1)'!$A$8:$AG$1186,COLUMN(M$7),FALSE)</f>
        <v>Retained</v>
      </c>
      <c r="N977" s="80">
        <f>VLOOKUP($A977,'Sheet1 - Table (1)'!$A$8:$AG$1186,COLUMN(N$7),FALSE)</f>
        <v>0</v>
      </c>
      <c r="O977" s="80" t="b">
        <f>VLOOKUP($A977,'Sheet1 - Table (1)'!$A$8:$AG$1186,COLUMN(O$7),FALSE)</f>
        <v>1</v>
      </c>
      <c r="P977" s="80" t="b">
        <f>VLOOKUP($A977,'Sheet1 - Table (1)'!$A$8:$AG$1186,COLUMN(P$7),FALSE)</f>
        <v>1</v>
      </c>
      <c r="Q977" s="80" t="b">
        <f>VLOOKUP($A977,'Sheet1 - Table (1)'!$A$8:$AG$1186,COLUMN(Q$7),FALSE)</f>
        <v>1</v>
      </c>
      <c r="R977" s="80" t="b">
        <f>VLOOKUP($A977,'Sheet1 - Table (1)'!$A$8:$AG$1186,COLUMN(R$7),FALSE)</f>
        <v>1</v>
      </c>
      <c r="S977" s="80">
        <f>VLOOKUP($A977,'Sheet1 - Table (1)'!$A$8:$AG$1186,COLUMN(S$7),FALSE)</f>
        <v>0</v>
      </c>
      <c r="T977" s="80">
        <f>VLOOKUP($A977,'Sheet1 - Table (1)'!$A$8:$AG$1186,COLUMN(T$7),FALSE)</f>
        <v>0</v>
      </c>
      <c r="U977" s="80" t="str">
        <f t="shared" si="193"/>
        <v>FR-IT-NE-SP</v>
      </c>
      <c r="V977" s="80" t="str">
        <f>VLOOKUP($A977,'Sheet1 - Table (1)'!$A$8:$AG$1186,COLUMN(V$7)+3,FALSE)</f>
        <v>LU - SICAV - Parte 1</v>
      </c>
      <c r="W977" s="80" t="str">
        <f>VLOOKUP(A977,'Sheet1 - Table (1)'!$A$8:$AF$10075,MATCH($W$8,'Sheet1 - Table (1)'!$10:$10,0),FALSE)</f>
        <v>Détermination des Prix Quotidien</v>
      </c>
      <c r="X977" s="80">
        <f>VLOOKUP(A977,'Sheet1 - Table (1)'!$A$8:$AAB$10075,MATCH($X$8,'Sheet1 - Table (1)'!$10:$10,0),FALSE)</f>
        <v>0</v>
      </c>
      <c r="Y977" s="96" t="str">
        <f t="shared" si="194"/>
        <v>Fonds de placement</v>
      </c>
      <c r="AA977" s="96" t="s">
        <v>1823</v>
      </c>
      <c r="AB977" s="96" t="s">
        <v>2481</v>
      </c>
      <c r="AC977" s="214" t="s">
        <v>140</v>
      </c>
      <c r="AD977" s="214" t="s">
        <v>2481</v>
      </c>
      <c r="AE977" s="96" t="s">
        <v>2542</v>
      </c>
      <c r="AF977" s="246" t="s">
        <v>2481</v>
      </c>
      <c r="AG977" s="96" t="s">
        <v>3226</v>
      </c>
      <c r="AI977" s="96" t="s">
        <v>380</v>
      </c>
      <c r="AJ977" s="96" t="s">
        <v>140</v>
      </c>
      <c r="AK977" s="96" t="s">
        <v>140</v>
      </c>
      <c r="AL977" s="96" t="s">
        <v>2481</v>
      </c>
      <c r="AM977" s="96" t="str">
        <f t="shared" si="195"/>
        <v>Obligations étrangères</v>
      </c>
      <c r="AO977" s="96" t="s">
        <v>2481</v>
      </c>
      <c r="AP977" s="96" t="s">
        <v>75</v>
      </c>
      <c r="AQ977" s="125">
        <v>0.43</v>
      </c>
      <c r="AR977" s="120">
        <v>1.1000000000000001E-3</v>
      </c>
      <c r="AS977" s="101">
        <f>IF(AR977="","",AR977-E977%)</f>
        <v>-2.7000000000000001E-3</v>
      </c>
      <c r="AT977" s="101">
        <v>0.104</v>
      </c>
      <c r="AU977" s="101">
        <v>0.28599999999999998</v>
      </c>
      <c r="AV977" s="101">
        <v>0.58499999999999996</v>
      </c>
      <c r="AW977" s="101">
        <v>2.5000000000000001E-2</v>
      </c>
      <c r="BB977" s="101">
        <v>1</v>
      </c>
      <c r="BK977" s="101">
        <v>1</v>
      </c>
      <c r="BW977" s="101">
        <v>1</v>
      </c>
      <c r="BY977" s="101" t="s">
        <v>2733</v>
      </c>
      <c r="BZ977" s="101" t="str">
        <f t="shared" si="196"/>
        <v>Courbe EUR Corporate SHORT</v>
      </c>
      <c r="CA977" s="101" t="s">
        <v>4051</v>
      </c>
      <c r="CB977" s="101" t="s">
        <v>3868</v>
      </c>
      <c r="CC977" s="101"/>
      <c r="CD977" s="42" t="s">
        <v>4374</v>
      </c>
      <c r="CE977" s="42" t="s">
        <v>4374</v>
      </c>
      <c r="CF977" s="42" t="str">
        <f>IFERROR(VLOOKUP(Funds[[#This Row],[Code ISIN]],[1]GLOBAL!$C$1:$L$27,10,FALSE)," ")</f>
        <v xml:space="preserve"> </v>
      </c>
      <c r="CG977" s="42" t="s">
        <v>4374</v>
      </c>
      <c r="CH977" s="42" t="s">
        <v>4374</v>
      </c>
      <c r="CI977" s="42" t="s">
        <v>4374</v>
      </c>
      <c r="CJ977" s="123">
        <v>43039</v>
      </c>
      <c r="CK977" s="96" t="s">
        <v>4374</v>
      </c>
      <c r="CL977" s="246" t="str">
        <f>VLOOKUP(Funds[[#This Row],[Code ISIN]],'Sheet1 - Table (1)'!$A$10:$AF$110017,MATCH("Funds Liquidity",'Sheet1 - Table (1)'!$10:$10,0),FALSE)</f>
        <v>Jour</v>
      </c>
    </row>
    <row r="978" spans="1:93">
      <c r="A978" s="158" t="s">
        <v>2142</v>
      </c>
      <c r="B978" s="305">
        <f>IF(ISERROR(VALUE(VLOOKUP($A978,'Sheet1 - Table (1)'!$A$8:$AG$1186,COLUMN(B$7),FALSE))),VLOOKUP(A978,TK_MANQUANTS,2,FALSE),IF(VALUE(VLOOKUP($A978,'Sheet1 - Table (1)'!$A$8:$AG$1186,COLUMN(B$7),FALSE))=0,VLOOKUP(A978,TK_MANQUANTS,2,FALSE),VALUE(VLOOKUP($A978,'Sheet1 - Table (1)'!$A$8:$AG$1186,COLUMN(B$7),FALSE))))</f>
        <v>35661588</v>
      </c>
      <c r="C978" s="80" t="str">
        <f>VLOOKUP($A978,'Sheet1 - Table (1)'!$A$8:$AG$1186,COLUMN(C$7),FALSE)</f>
        <v>DWS USD Floating Rate Notes USD FC</v>
      </c>
      <c r="D978" s="82">
        <f>VLOOKUP($A978,'Sheet1 - Table (1)'!$A$8:$AG$1186,COLUMN(D$7),FALSE)</f>
        <v>43830</v>
      </c>
      <c r="E978" s="124">
        <f>VLOOKUP($A978,'Sheet1 - Table (1)'!$A$8:$AG$1186,COLUMN(E$7),FALSE)</f>
        <v>0.28999999999999998</v>
      </c>
      <c r="F978" s="80" t="b">
        <f>VLOOKUP($A978,'Sheet1 - Table (1)'!$A$8:$AG$1186,COLUMN(F$7),FALSE)</f>
        <v>1</v>
      </c>
      <c r="G978" s="80" t="str">
        <f>VLOOKUP($A978,'Sheet1 - Table (1)'!$A$8:$AG$1186,COLUMN(G$7),FALSE)</f>
        <v>Luxembourg</v>
      </c>
      <c r="H978" s="80" t="str">
        <f>VLOOKUP($A978,'Sheet1 - Table (1)'!$A$8:$AG$1186,COLUMN(H$7),FALSE)</f>
        <v>USD</v>
      </c>
      <c r="I978" s="80" t="str">
        <f>VLOOKUP($A978,'Sheet1 - Table (1)'!$A$8:$AG$1186,COLUMN(I$7),FALSE)</f>
        <v>Fonds de placement</v>
      </c>
      <c r="J978" s="80" t="str">
        <f>VLOOKUP($A978,'Sheet1 - Table (1)'!$A$8:$AG$1186,COLUMN(J$7),FALSE)</f>
        <v>Fond de Marché Monétaire</v>
      </c>
      <c r="K978" s="82">
        <f>VLOOKUP($A978,'Sheet1 - Table (1)'!$A$8:$AG$1186,COLUMN(K$7),FALSE)</f>
        <v>44255</v>
      </c>
      <c r="L978" s="80">
        <f>VLOOKUP($A978,'Sheet1 - Table (1)'!$A$8:$AG$1186,COLUMN(L$7),FALSE)</f>
        <v>412.40583939999999</v>
      </c>
      <c r="M978" s="80" t="str">
        <f>VLOOKUP($A978,'Sheet1 - Table (1)'!$A$8:$AG$1186,COLUMN(M$7),FALSE)</f>
        <v>Retained</v>
      </c>
      <c r="N978" s="80">
        <f>VLOOKUP($A978,'Sheet1 - Table (1)'!$A$8:$AG$1186,COLUMN(N$7),FALSE)</f>
        <v>0</v>
      </c>
      <c r="O978" s="80" t="b">
        <f>VLOOKUP($A978,'Sheet1 - Table (1)'!$A$8:$AG$1186,COLUMN(O$7),FALSE)</f>
        <v>1</v>
      </c>
      <c r="P978" s="80">
        <f>VLOOKUP($A978,'Sheet1 - Table (1)'!$A$8:$AG$1186,COLUMN(P$7),FALSE)</f>
        <v>0</v>
      </c>
      <c r="Q978" s="80" t="b">
        <f>VLOOKUP($A978,'Sheet1 - Table (1)'!$A$8:$AG$1186,COLUMN(Q$7),FALSE)</f>
        <v>1</v>
      </c>
      <c r="R978" s="80" t="b">
        <f>VLOOKUP($A978,'Sheet1 - Table (1)'!$A$8:$AG$1186,COLUMN(R$7),FALSE)</f>
        <v>1</v>
      </c>
      <c r="S978" s="80" t="b">
        <f>VLOOKUP($A978,'Sheet1 - Table (1)'!$A$8:$AG$1186,COLUMN(S$7),FALSE)</f>
        <v>1</v>
      </c>
      <c r="T978" s="80">
        <f>VLOOKUP($A978,'Sheet1 - Table (1)'!$A$8:$AG$1186,COLUMN(T$7),FALSE)</f>
        <v>0</v>
      </c>
      <c r="U978" s="80" t="str">
        <f t="shared" si="193"/>
        <v>FR-NE-SP-GE</v>
      </c>
      <c r="V978" s="80" t="str">
        <f>VLOOKUP($A978,'Sheet1 - Table (1)'!$A$8:$AG$1186,COLUMN(V$7)+3,FALSE)</f>
        <v>LU - FCP - Parte 1</v>
      </c>
      <c r="W978" s="80" t="str">
        <f>VLOOKUP(A978,'Sheet1 - Table (1)'!$A$8:$AF$10075,MATCH($W$8,'Sheet1 - Table (1)'!$10:$10,0),FALSE)</f>
        <v>Détermination des Prix Quotidien</v>
      </c>
      <c r="X978" s="80">
        <f>VLOOKUP(A978,'Sheet1 - Table (1)'!$A$8:$AAB$10075,MATCH($X$8,'Sheet1 - Table (1)'!$10:$10,0),FALSE)</f>
        <v>0</v>
      </c>
      <c r="Y978" s="96" t="str">
        <f t="shared" si="194"/>
        <v>Fonds de placement</v>
      </c>
      <c r="AA978" s="96" t="s">
        <v>1823</v>
      </c>
      <c r="AB978" s="96" t="s">
        <v>2481</v>
      </c>
      <c r="AC978" s="214" t="s">
        <v>140</v>
      </c>
      <c r="AD978" s="214" t="s">
        <v>2481</v>
      </c>
      <c r="AE978" s="96" t="s">
        <v>2481</v>
      </c>
      <c r="AF978" s="246" t="s">
        <v>2546</v>
      </c>
      <c r="AG978" s="96" t="s">
        <v>2857</v>
      </c>
      <c r="AI978" s="96" t="s">
        <v>381</v>
      </c>
      <c r="AJ978" s="96" t="s">
        <v>140</v>
      </c>
      <c r="AK978" s="96" t="s">
        <v>140</v>
      </c>
      <c r="AL978" s="96" t="s">
        <v>2481</v>
      </c>
      <c r="AM978" s="96" t="str">
        <f t="shared" si="195"/>
        <v>Obligations étrangères</v>
      </c>
      <c r="AO978" s="96" t="s">
        <v>2481</v>
      </c>
      <c r="AP978" s="96" t="s">
        <v>86</v>
      </c>
      <c r="AQ978" s="96">
        <v>0.2</v>
      </c>
      <c r="AR978" s="101">
        <v>1.7999999999999999E-2</v>
      </c>
      <c r="AS978" s="101">
        <f>IF(AR978="","",AR978-E978%)</f>
        <v>1.5099999999999999E-2</v>
      </c>
      <c r="AT978" s="101">
        <v>0.215</v>
      </c>
      <c r="AU978" s="101">
        <v>0.51</v>
      </c>
      <c r="AV978" s="101">
        <v>0.27500000000000002</v>
      </c>
      <c r="BB978" s="101">
        <v>1</v>
      </c>
      <c r="BN978" s="101">
        <v>1</v>
      </c>
      <c r="BV978" s="101">
        <v>0</v>
      </c>
      <c r="BW978" s="101">
        <v>1</v>
      </c>
      <c r="BX978" s="121"/>
      <c r="BY978" s="101"/>
      <c r="BZ978" s="101" t="str">
        <f t="shared" si="196"/>
        <v>Courbe USD Aggregate SHORT</v>
      </c>
      <c r="CA978" s="101" t="s">
        <v>70</v>
      </c>
      <c r="CB978" s="101"/>
      <c r="CC978" s="101" t="s">
        <v>70</v>
      </c>
      <c r="CD978" s="42" t="s">
        <v>4374</v>
      </c>
      <c r="CE978" s="42" t="s">
        <v>4374</v>
      </c>
      <c r="CF978" s="42" t="str">
        <f>IFERROR(VLOOKUP(Funds[[#This Row],[Code ISIN]],[1]GLOBAL!$C$1:$L$27,10,FALSE)," ")</f>
        <v xml:space="preserve"> </v>
      </c>
      <c r="CG978" s="42" t="s">
        <v>4374</v>
      </c>
      <c r="CH978" s="42" t="s">
        <v>4374</v>
      </c>
      <c r="CI978" s="42" t="s">
        <v>4374</v>
      </c>
      <c r="CJ978" s="123">
        <v>43008</v>
      </c>
      <c r="CK978" s="96" t="s">
        <v>4374</v>
      </c>
      <c r="CL978" s="246" t="str">
        <f>VLOOKUP(Funds[[#This Row],[Code ISIN]],'Sheet1 - Table (1)'!$A$10:$AF$110017,MATCH("Funds Liquidity",'Sheet1 - Table (1)'!$10:$10,0),FALSE)</f>
        <v>Jour</v>
      </c>
    </row>
    <row r="979" spans="1:93">
      <c r="A979" s="221" t="s">
        <v>3158</v>
      </c>
      <c r="B979" s="305">
        <f>IF(ISERROR(VALUE(VLOOKUP($A979,'Sheet1 - Table (1)'!$A$8:$AG$1186,COLUMN(B$7),FALSE))),VLOOKUP(A979,TK_MANQUANTS,2,FALSE),IF(VALUE(VLOOKUP($A979,'Sheet1 - Table (1)'!$A$8:$AG$1186,COLUMN(B$7),FALSE))=0,VLOOKUP(A979,TK_MANQUANTS,2,FALSE),VALUE(VLOOKUP($A979,'Sheet1 - Table (1)'!$A$8:$AG$1186,COLUMN(B$7),FALSE))))</f>
        <v>1266580</v>
      </c>
      <c r="C979" s="80" t="str">
        <f>VLOOKUP($A979,'Sheet1 - Table (1)'!$A$8:$AG$1186,COLUMN(C$7),FALSE)</f>
        <v>UBAM Dynamic Euro Bond IC EUR</v>
      </c>
      <c r="D979" s="82">
        <f>VLOOKUP($A979,'Sheet1 - Table (1)'!$A$8:$AG$1186,COLUMN(D$7),FALSE)</f>
        <v>43880</v>
      </c>
      <c r="E979" s="124">
        <f>VLOOKUP($A979,'Sheet1 - Table (1)'!$A$8:$AG$1186,COLUMN(E$7),FALSE)</f>
        <v>0.38</v>
      </c>
      <c r="F979" s="80" t="b">
        <f>VLOOKUP($A979,'Sheet1 - Table (1)'!$A$8:$AG$1186,COLUMN(F$7),FALSE)</f>
        <v>1</v>
      </c>
      <c r="G979" s="80" t="str">
        <f>VLOOKUP($A979,'Sheet1 - Table (1)'!$A$8:$AG$1186,COLUMN(G$7),FALSE)</f>
        <v>Luxembourg</v>
      </c>
      <c r="H979" s="80" t="str">
        <f>VLOOKUP($A979,'Sheet1 - Table (1)'!$A$8:$AG$1186,COLUMN(H$7),FALSE)</f>
        <v>EUR</v>
      </c>
      <c r="I979" s="80" t="str">
        <f>VLOOKUP($A979,'Sheet1 - Table (1)'!$A$8:$AG$1186,COLUMN(I$7),FALSE)</f>
        <v>Fonds de placement</v>
      </c>
      <c r="J979" s="80" t="str">
        <f>VLOOKUP($A979,'Sheet1 - Table (1)'!$A$8:$AG$1186,COLUMN(J$7),FALSE)</f>
        <v>Obligation</v>
      </c>
      <c r="K979" s="82">
        <f>VLOOKUP($A979,'Sheet1 - Table (1)'!$A$8:$AG$1186,COLUMN(K$7),FALSE)</f>
        <v>44255</v>
      </c>
      <c r="L979" s="80">
        <f>VLOOKUP($A979,'Sheet1 - Table (1)'!$A$8:$AG$1186,COLUMN(L$7),FALSE)</f>
        <v>201.63366310000001</v>
      </c>
      <c r="M979" s="80" t="str">
        <f>VLOOKUP($A979,'Sheet1 - Table (1)'!$A$8:$AG$1186,COLUMN(M$7),FALSE)</f>
        <v>Retained</v>
      </c>
      <c r="N979" s="80">
        <f>VLOOKUP($A979,'Sheet1 - Table (1)'!$A$8:$AG$1186,COLUMN(N$7),FALSE)</f>
        <v>0</v>
      </c>
      <c r="O979" s="80" t="b">
        <f>VLOOKUP($A979,'Sheet1 - Table (1)'!$A$8:$AG$1186,COLUMN(O$7),FALSE)</f>
        <v>1</v>
      </c>
      <c r="P979" s="80" t="b">
        <f>VLOOKUP($A979,'Sheet1 - Table (1)'!$A$8:$AG$1186,COLUMN(P$7),FALSE)</f>
        <v>1</v>
      </c>
      <c r="Q979" s="80" t="b">
        <f>VLOOKUP($A979,'Sheet1 - Table (1)'!$A$8:$AG$1186,COLUMN(Q$7),FALSE)</f>
        <v>1</v>
      </c>
      <c r="R979" s="80" t="b">
        <f>VLOOKUP($A979,'Sheet1 - Table (1)'!$A$8:$AG$1186,COLUMN(R$7),FALSE)</f>
        <v>1</v>
      </c>
      <c r="S979" s="80" t="b">
        <f>VLOOKUP($A979,'Sheet1 - Table (1)'!$A$8:$AG$1186,COLUMN(S$7),FALSE)</f>
        <v>1</v>
      </c>
      <c r="T979" s="80" t="b">
        <f>VLOOKUP($A979,'Sheet1 - Table (1)'!$A$8:$AG$1186,COLUMN(T$7),FALSE)</f>
        <v>1</v>
      </c>
      <c r="U979" s="80" t="str">
        <f t="shared" si="193"/>
        <v>FR-IT-NE-SP-GE-UK</v>
      </c>
      <c r="V979" s="80" t="str">
        <f>VLOOKUP($A979,'Sheet1 - Table (1)'!$A$8:$AG$1186,COLUMN(V$7)+3,FALSE)</f>
        <v>LU - SICAV - Parte 1</v>
      </c>
      <c r="W979" s="80" t="str">
        <f>VLOOKUP(A979,'Sheet1 - Table (1)'!$A$8:$AF$10075,MATCH($W$8,'Sheet1 - Table (1)'!$10:$10,0),FALSE)</f>
        <v>Détermination des Prix Quotidien</v>
      </c>
      <c r="X979" s="80">
        <f>VLOOKUP(A979,'Sheet1 - Table (1)'!$A$8:$AAB$10075,MATCH($X$8,'Sheet1 - Table (1)'!$10:$10,0),FALSE)</f>
        <v>0</v>
      </c>
      <c r="Y979" s="96" t="str">
        <f t="shared" si="194"/>
        <v>Fonds de placement</v>
      </c>
      <c r="AA979" s="96" t="s">
        <v>1823</v>
      </c>
      <c r="AB979" s="96" t="s">
        <v>2481</v>
      </c>
      <c r="AC979" s="214" t="s">
        <v>140</v>
      </c>
      <c r="AD979" s="214" t="s">
        <v>2481</v>
      </c>
      <c r="AE979" s="96" t="s">
        <v>2542</v>
      </c>
      <c r="AF979" s="246" t="s">
        <v>2481</v>
      </c>
      <c r="AG979" s="96" t="s">
        <v>2857</v>
      </c>
      <c r="AI979" s="96" t="s">
        <v>380</v>
      </c>
      <c r="AJ979" s="96" t="s">
        <v>140</v>
      </c>
      <c r="AK979" s="96" t="s">
        <v>140</v>
      </c>
      <c r="AL979" s="96" t="s">
        <v>2481</v>
      </c>
      <c r="AM979" s="96" t="str">
        <f t="shared" si="195"/>
        <v>Obligations étrangères</v>
      </c>
      <c r="AO979" s="96" t="s">
        <v>2481</v>
      </c>
      <c r="AP979" s="96" t="s">
        <v>75</v>
      </c>
      <c r="AQ979" s="125">
        <v>0.43</v>
      </c>
      <c r="AR979" s="120">
        <v>1.1000000000000001E-3</v>
      </c>
      <c r="AS979" s="101">
        <f>IF(AR979="","",AR979-E979%)</f>
        <v>-2.7000000000000001E-3</v>
      </c>
      <c r="AT979" s="101">
        <v>0.104</v>
      </c>
      <c r="AU979" s="101">
        <v>0.28599999999999998</v>
      </c>
      <c r="AV979" s="101">
        <v>0.58499999999999996</v>
      </c>
      <c r="AW979" s="101">
        <v>2.5000000000000001E-2</v>
      </c>
      <c r="AY979" s="101">
        <v>1</v>
      </c>
      <c r="BK979" s="101">
        <v>1</v>
      </c>
      <c r="BW979" s="101">
        <v>1</v>
      </c>
      <c r="BY979" s="101" t="s">
        <v>3160</v>
      </c>
      <c r="BZ979" s="101" t="str">
        <f t="shared" si="196"/>
        <v>Courbe EUR Corporate SHORT</v>
      </c>
      <c r="CA979" s="101" t="s">
        <v>70</v>
      </c>
      <c r="CB979" s="101"/>
      <c r="CC979" s="101" t="s">
        <v>70</v>
      </c>
      <c r="CD979" s="42" t="s">
        <v>4374</v>
      </c>
      <c r="CE979" s="42" t="s">
        <v>4374</v>
      </c>
      <c r="CF979" s="42" t="str">
        <f>IFERROR(VLOOKUP(Funds[[#This Row],[Code ISIN]],[1]GLOBAL!$C$1:$L$27,10,FALSE)," ")</f>
        <v xml:space="preserve"> </v>
      </c>
      <c r="CG979" s="42" t="s">
        <v>4374</v>
      </c>
      <c r="CH979" s="42" t="s">
        <v>4374</v>
      </c>
      <c r="CI979" s="42" t="s">
        <v>4374</v>
      </c>
      <c r="CJ979" s="123">
        <v>43039</v>
      </c>
      <c r="CK979" s="96" t="s">
        <v>4374</v>
      </c>
      <c r="CL979" s="246" t="str">
        <f>VLOOKUP(Funds[[#This Row],[Code ISIN]],'Sheet1 - Table (1)'!$A$10:$AF$110017,MATCH("Funds Liquidity",'Sheet1 - Table (1)'!$10:$10,0),FALSE)</f>
        <v>Jour</v>
      </c>
    </row>
    <row r="980" spans="1:93">
      <c r="A980" s="248" t="s">
        <v>3556</v>
      </c>
      <c r="B980" s="305">
        <f>IF(ISERROR(VALUE(VLOOKUP($A980,'Sheet1 - Table (1)'!$A$8:$AG$1186,COLUMN(B$7),FALSE))),VLOOKUP(A980,TK_MANQUANTS,2,FALSE),IF(VALUE(VLOOKUP($A980,'Sheet1 - Table (1)'!$A$8:$AG$1186,COLUMN(B$7),FALSE))=0,VLOOKUP(A980,TK_MANQUANTS,2,FALSE),VALUE(VLOOKUP($A980,'Sheet1 - Table (1)'!$A$8:$AG$1186,COLUMN(B$7),FALSE))))</f>
        <v>30069575</v>
      </c>
      <c r="C980" s="80" t="str">
        <f>VLOOKUP($A980,'Sheet1 - Table (1)'!$A$8:$AG$1186,COLUMN(C$7),FALSE)</f>
        <v>UBS ETF-MSCI USA Socially Responsible U (htoCHF)Ad</v>
      </c>
      <c r="D980" s="82">
        <f>VLOOKUP($A980,'Sheet1 - Table (1)'!$A$8:$AG$1186,COLUMN(D$7),FALSE)</f>
        <v>44180</v>
      </c>
      <c r="E980" s="124">
        <f>VLOOKUP($A980,'Sheet1 - Table (1)'!$A$8:$AG$1186,COLUMN(E$7),FALSE)</f>
        <v>0.25</v>
      </c>
      <c r="F980" s="80" t="b">
        <f>VLOOKUP($A980,'Sheet1 - Table (1)'!$A$8:$AG$1186,COLUMN(F$7),FALSE)</f>
        <v>1</v>
      </c>
      <c r="G980" s="80" t="str">
        <f>VLOOKUP($A980,'Sheet1 - Table (1)'!$A$8:$AG$1186,COLUMN(G$7),FALSE)</f>
        <v>Luxembourg</v>
      </c>
      <c r="H980" s="80" t="str">
        <f>VLOOKUP($A980,'Sheet1 - Table (1)'!$A$8:$AG$1186,COLUMN(H$7),FALSE)</f>
        <v>CHF</v>
      </c>
      <c r="I980" s="80" t="str">
        <f>VLOOKUP($A980,'Sheet1 - Table (1)'!$A$8:$AG$1186,COLUMN(I$7),FALSE)</f>
        <v>Exchange Traded Funds</v>
      </c>
      <c r="J980" s="80" t="str">
        <f>VLOOKUP($A980,'Sheet1 - Table (1)'!$A$8:$AG$1186,COLUMN(J$7),FALSE)</f>
        <v>Actions</v>
      </c>
      <c r="K980" s="82">
        <f>VLOOKUP($A980,'Sheet1 - Table (1)'!$A$8:$AG$1186,COLUMN(K$7),FALSE)</f>
        <v>44255</v>
      </c>
      <c r="L980" s="80">
        <f>VLOOKUP($A980,'Sheet1 - Table (1)'!$A$8:$AG$1186,COLUMN(L$7),FALSE)</f>
        <v>1691.7275625</v>
      </c>
      <c r="M980" s="80" t="str">
        <f>VLOOKUP($A980,'Sheet1 - Table (1)'!$A$8:$AG$1186,COLUMN(M$7),FALSE)</f>
        <v>Paid</v>
      </c>
      <c r="N980" s="80">
        <f>VLOOKUP($A980,'Sheet1 - Table (1)'!$A$8:$AG$1186,COLUMN(N$7),FALSE)</f>
        <v>0</v>
      </c>
      <c r="O980" s="80" t="b">
        <f>VLOOKUP($A980,'Sheet1 - Table (1)'!$A$8:$AG$1186,COLUMN(O$7),FALSE)</f>
        <v>1</v>
      </c>
      <c r="P980" s="80">
        <f>VLOOKUP($A980,'Sheet1 - Table (1)'!$A$8:$AG$1186,COLUMN(P$7),FALSE)</f>
        <v>0</v>
      </c>
      <c r="Q980" s="80" t="b">
        <f>VLOOKUP($A980,'Sheet1 - Table (1)'!$A$8:$AG$1186,COLUMN(Q$7),FALSE)</f>
        <v>1</v>
      </c>
      <c r="R980" s="80" t="b">
        <f>VLOOKUP($A980,'Sheet1 - Table (1)'!$A$8:$AG$1186,COLUMN(R$7),FALSE)</f>
        <v>1</v>
      </c>
      <c r="S980" s="80" t="b">
        <f>VLOOKUP($A980,'Sheet1 - Table (1)'!$A$8:$AG$1186,COLUMN(S$7),FALSE)</f>
        <v>1</v>
      </c>
      <c r="T980" s="80" t="b">
        <f>VLOOKUP($A980,'Sheet1 - Table (1)'!$A$8:$AG$1186,COLUMN(T$7),FALSE)</f>
        <v>1</v>
      </c>
      <c r="U980" s="80" t="str">
        <f t="shared" si="193"/>
        <v>FR-NE-SP-GE-UK</v>
      </c>
      <c r="V980" s="80" t="str">
        <f>VLOOKUP($A980,'Sheet1 - Table (1)'!$A$8:$AG$1186,COLUMN(V$7)+3,FALSE)</f>
        <v>LU - SICAV - Parte 1</v>
      </c>
      <c r="W980" s="80" t="str">
        <f>VLOOKUP(A980,'Sheet1 - Table (1)'!$A$8:$AF$10075,MATCH($W$8,'Sheet1 - Table (1)'!$10:$10,0),FALSE)</f>
        <v>Détermination des Prix Quotidien</v>
      </c>
      <c r="X980" s="80" t="str">
        <f>VLOOKUP(A980,'Sheet1 - Table (1)'!$A$8:$AAB$10075,MATCH($X$8,'Sheet1 - Table (1)'!$10:$10,0),FALSE)</f>
        <v>Full</v>
      </c>
      <c r="Y980" s="96" t="str">
        <f t="shared" si="194"/>
        <v>ETF</v>
      </c>
      <c r="AA980" s="96" t="s">
        <v>1823</v>
      </c>
      <c r="AB980" s="96" t="s">
        <v>2858</v>
      </c>
      <c r="AC980" s="214" t="s">
        <v>155</v>
      </c>
      <c r="AD980" s="214" t="s">
        <v>2858</v>
      </c>
      <c r="AE980" s="96" t="s">
        <v>2858</v>
      </c>
      <c r="AF980" s="246" t="s">
        <v>5393</v>
      </c>
      <c r="AG980" s="96" t="s">
        <v>2864</v>
      </c>
      <c r="AI980" s="96" t="s">
        <v>155</v>
      </c>
      <c r="AJ980" s="96" t="s">
        <v>155</v>
      </c>
      <c r="AK980" s="96" t="s">
        <v>155</v>
      </c>
      <c r="AL980" s="96" t="s">
        <v>2858</v>
      </c>
      <c r="AM980" s="96" t="str">
        <f t="shared" si="195"/>
        <v>Actions étrangères hedged</v>
      </c>
      <c r="AO980" s="96" t="s">
        <v>2858</v>
      </c>
      <c r="AP980" s="96" t="s">
        <v>544</v>
      </c>
      <c r="AX980" s="101">
        <v>1</v>
      </c>
      <c r="BN980" s="101">
        <v>1</v>
      </c>
      <c r="BT980" s="101"/>
      <c r="BU980" s="101"/>
      <c r="BX980" s="121"/>
      <c r="BY980" s="101" t="s">
        <v>3559</v>
      </c>
      <c r="BZ980" s="126" t="str">
        <f t="shared" si="196"/>
        <v/>
      </c>
      <c r="CA980" s="101" t="s">
        <v>4050</v>
      </c>
      <c r="CB980" s="122" t="s">
        <v>3936</v>
      </c>
      <c r="CC980" s="101" t="s">
        <v>4047</v>
      </c>
      <c r="CD980" s="42" t="s">
        <v>4374</v>
      </c>
      <c r="CE980" s="42" t="s">
        <v>4374</v>
      </c>
      <c r="CF980" s="42" t="str">
        <f>IFERROR(VLOOKUP(Funds[[#This Row],[Code ISIN]],[1]GLOBAL!$C$1:$L$27,10,FALSE)," ")</f>
        <v xml:space="preserve"> </v>
      </c>
      <c r="CG980" s="42" t="s">
        <v>4374</v>
      </c>
      <c r="CH980" s="42" t="s">
        <v>1633</v>
      </c>
      <c r="CI980" s="42" t="s">
        <v>4374</v>
      </c>
      <c r="CJ980" s="123"/>
      <c r="CK980" s="96" t="s">
        <v>4374</v>
      </c>
      <c r="CL980" s="246" t="str">
        <f>VLOOKUP(Funds[[#This Row],[Code ISIN]],'Sheet1 - Table (1)'!$A$10:$AF$110017,MATCH("Funds Liquidity",'Sheet1 - Table (1)'!$10:$10,0),FALSE)</f>
        <v>Jour</v>
      </c>
    </row>
    <row r="981" spans="1:93">
      <c r="A981" s="248" t="s">
        <v>3569</v>
      </c>
      <c r="B981" s="305">
        <f>IF(ISERROR(VALUE(VLOOKUP($A981,'Sheet1 - Table (1)'!$A$8:$AG$1186,COLUMN(B$7),FALSE))),VLOOKUP(A981,TK_MANQUANTS,2,FALSE),IF(VALUE(VLOOKUP($A981,'Sheet1 - Table (1)'!$A$8:$AG$1186,COLUMN(B$7),FALSE))=0,VLOOKUP(A981,TK_MANQUANTS,2,FALSE),VALUE(VLOOKUP($A981,'Sheet1 - Table (1)'!$A$8:$AG$1186,COLUMN(B$7),FALSE))))</f>
        <v>30070824</v>
      </c>
      <c r="C981" s="80" t="str">
        <f>VLOOKUP($A981,'Sheet1 - Table (1)'!$A$8:$AG$1186,COLUMN(C$7),FALSE)</f>
        <v>UBS ETF - MSCI EMU Soc Responsible U ETF (CHFh) Ad</v>
      </c>
      <c r="D981" s="82">
        <f>VLOOKUP($A981,'Sheet1 - Table (1)'!$A$8:$AG$1186,COLUMN(D$7),FALSE)</f>
        <v>44006</v>
      </c>
      <c r="E981" s="124">
        <f>VLOOKUP($A981,'Sheet1 - Table (1)'!$A$8:$AG$1186,COLUMN(E$7),FALSE)</f>
        <v>0.27</v>
      </c>
      <c r="F981" s="80" t="b">
        <f>VLOOKUP($A981,'Sheet1 - Table (1)'!$A$8:$AG$1186,COLUMN(F$7),FALSE)</f>
        <v>1</v>
      </c>
      <c r="G981" s="80" t="str">
        <f>VLOOKUP($A981,'Sheet1 - Table (1)'!$A$8:$AG$1186,COLUMN(G$7),FALSE)</f>
        <v>Luxembourg</v>
      </c>
      <c r="H981" s="80" t="str">
        <f>VLOOKUP($A981,'Sheet1 - Table (1)'!$A$8:$AG$1186,COLUMN(H$7),FALSE)</f>
        <v>CHF</v>
      </c>
      <c r="I981" s="80" t="str">
        <f>VLOOKUP($A981,'Sheet1 - Table (1)'!$A$8:$AG$1186,COLUMN(I$7),FALSE)</f>
        <v>Exchange Traded Funds</v>
      </c>
      <c r="J981" s="80" t="str">
        <f>VLOOKUP($A981,'Sheet1 - Table (1)'!$A$8:$AG$1186,COLUMN(J$7),FALSE)</f>
        <v>Actions</v>
      </c>
      <c r="K981" s="82">
        <f>VLOOKUP($A981,'Sheet1 - Table (1)'!$A$8:$AG$1186,COLUMN(K$7),FALSE)</f>
        <v>44255</v>
      </c>
      <c r="L981" s="80">
        <f>VLOOKUP($A981,'Sheet1 - Table (1)'!$A$8:$AG$1186,COLUMN(L$7),FALSE)</f>
        <v>2288.1001526</v>
      </c>
      <c r="M981" s="80" t="str">
        <f>VLOOKUP($A981,'Sheet1 - Table (1)'!$A$8:$AG$1186,COLUMN(M$7),FALSE)</f>
        <v>Paid</v>
      </c>
      <c r="N981" s="80">
        <f>VLOOKUP($A981,'Sheet1 - Table (1)'!$A$8:$AG$1186,COLUMN(N$7),FALSE)</f>
        <v>0</v>
      </c>
      <c r="O981" s="80" t="b">
        <f>VLOOKUP($A981,'Sheet1 - Table (1)'!$A$8:$AG$1186,COLUMN(O$7),FALSE)</f>
        <v>1</v>
      </c>
      <c r="P981" s="80">
        <f>VLOOKUP($A981,'Sheet1 - Table (1)'!$A$8:$AG$1186,COLUMN(P$7),FALSE)</f>
        <v>0</v>
      </c>
      <c r="Q981" s="80" t="b">
        <f>VLOOKUP($A981,'Sheet1 - Table (1)'!$A$8:$AG$1186,COLUMN(Q$7),FALSE)</f>
        <v>1</v>
      </c>
      <c r="R981" s="80" t="b">
        <f>VLOOKUP($A981,'Sheet1 - Table (1)'!$A$8:$AG$1186,COLUMN(R$7),FALSE)</f>
        <v>1</v>
      </c>
      <c r="S981" s="80" t="b">
        <f>VLOOKUP($A981,'Sheet1 - Table (1)'!$A$8:$AG$1186,COLUMN(S$7),FALSE)</f>
        <v>1</v>
      </c>
      <c r="T981" s="80" t="b">
        <f>VLOOKUP($A981,'Sheet1 - Table (1)'!$A$8:$AG$1186,COLUMN(T$7),FALSE)</f>
        <v>1</v>
      </c>
      <c r="U981" s="80" t="str">
        <f t="shared" si="193"/>
        <v>FR-NE-SP-GE-UK</v>
      </c>
      <c r="V981" s="80" t="str">
        <f>VLOOKUP($A981,'Sheet1 - Table (1)'!$A$8:$AG$1186,COLUMN(V$7)+3,FALSE)</f>
        <v>LU - SICAV - Parte 1</v>
      </c>
      <c r="W981" s="80" t="str">
        <f>VLOOKUP(A981,'Sheet1 - Table (1)'!$A$8:$AF$10075,MATCH($W$8,'Sheet1 - Table (1)'!$10:$10,0),FALSE)</f>
        <v>Détermination des Prix Quotidien</v>
      </c>
      <c r="X981" s="80" t="str">
        <f>VLOOKUP(A981,'Sheet1 - Table (1)'!$A$8:$AAB$10075,MATCH($X$8,'Sheet1 - Table (1)'!$10:$10,0),FALSE)</f>
        <v>Full</v>
      </c>
      <c r="Y981" s="96" t="str">
        <f t="shared" si="194"/>
        <v>ETF</v>
      </c>
      <c r="AA981" s="96" t="s">
        <v>1823</v>
      </c>
      <c r="AB981" s="96" t="s">
        <v>2858</v>
      </c>
      <c r="AC981" s="214" t="s">
        <v>155</v>
      </c>
      <c r="AD981" s="214" t="s">
        <v>2858</v>
      </c>
      <c r="AE981" s="96" t="s">
        <v>2553</v>
      </c>
      <c r="AF981" s="246" t="s">
        <v>2858</v>
      </c>
      <c r="AG981" s="96" t="s">
        <v>2864</v>
      </c>
      <c r="AI981" s="96" t="s">
        <v>155</v>
      </c>
      <c r="AJ981" s="96" t="s">
        <v>155</v>
      </c>
      <c r="AK981" s="96" t="s">
        <v>155</v>
      </c>
      <c r="AL981" s="96" t="s">
        <v>2858</v>
      </c>
      <c r="AM981" s="96" t="str">
        <f t="shared" si="195"/>
        <v>Actions étrangères hedged</v>
      </c>
      <c r="AO981" s="96" t="s">
        <v>2858</v>
      </c>
      <c r="AP981" s="96" t="s">
        <v>834</v>
      </c>
      <c r="AS981" s="101" t="str">
        <f t="shared" ref="AS981:AS996" si="197">IF(AR981="","",AR981-E981%)</f>
        <v/>
      </c>
      <c r="AX981" s="101">
        <v>1</v>
      </c>
      <c r="BK981" s="101">
        <v>1</v>
      </c>
      <c r="BT981" s="101"/>
      <c r="BU981" s="101"/>
      <c r="BY981" s="101" t="s">
        <v>3572</v>
      </c>
      <c r="BZ981" s="126" t="str">
        <f t="shared" si="196"/>
        <v/>
      </c>
      <c r="CA981" s="101" t="s">
        <v>4050</v>
      </c>
      <c r="CB981" s="122" t="s">
        <v>3937</v>
      </c>
      <c r="CC981" s="101" t="s">
        <v>4048</v>
      </c>
      <c r="CD981" s="42" t="s">
        <v>4374</v>
      </c>
      <c r="CE981" s="42" t="s">
        <v>4374</v>
      </c>
      <c r="CF981" s="42" t="str">
        <f>IFERROR(VLOOKUP(Funds[[#This Row],[Code ISIN]],[1]GLOBAL!$C$1:$L$27,10,FALSE)," ")</f>
        <v xml:space="preserve"> </v>
      </c>
      <c r="CG981" s="42" t="s">
        <v>4374</v>
      </c>
      <c r="CH981" s="42" t="s">
        <v>4374</v>
      </c>
      <c r="CI981" s="42" t="s">
        <v>4374</v>
      </c>
      <c r="CJ981" s="123"/>
      <c r="CK981" s="96" t="s">
        <v>4374</v>
      </c>
      <c r="CL981" s="246" t="str">
        <f>VLOOKUP(Funds[[#This Row],[Code ISIN]],'Sheet1 - Table (1)'!$A$10:$AF$110017,MATCH("Funds Liquidity",'Sheet1 - Table (1)'!$10:$10,0),FALSE)</f>
        <v>Jour</v>
      </c>
    </row>
    <row r="982" spans="1:93">
      <c r="A982" s="158" t="s">
        <v>4104</v>
      </c>
      <c r="B982" s="305">
        <f>IF(ISERROR(VALUE(VLOOKUP($A982,'Sheet1 - Table (1)'!$A$8:$AG$1186,COLUMN(B$7),FALSE))),VLOOKUP(A982,TK_MANQUANTS,2,FALSE),IF(VALUE(VLOOKUP($A982,'Sheet1 - Table (1)'!$A$8:$AG$1186,COLUMN(B$7),FALSE))=0,VLOOKUP(A982,TK_MANQUANTS,2,FALSE),VALUE(VLOOKUP($A982,'Sheet1 - Table (1)'!$A$8:$AG$1186,COLUMN(B$7),FALSE))))</f>
        <v>4976169</v>
      </c>
      <c r="C982" s="80" t="str">
        <f>VLOOKUP($A982,'Sheet1 - Table (1)'!$A$8:$AG$1186,COLUMN(C$7),FALSE)</f>
        <v>JPMorgan Funds SICAV - Global Government Short Duration Bond Fund</v>
      </c>
      <c r="D982" s="82"/>
      <c r="E982" s="124">
        <v>0</v>
      </c>
      <c r="F982" s="80" t="b">
        <f>VLOOKUP($A982,'Sheet1 - Table (1)'!$A$8:$AG$1186,COLUMN(F$7),FALSE)</f>
        <v>0</v>
      </c>
      <c r="G982" s="80" t="str">
        <f>VLOOKUP($A982,'Sheet1 - Table (1)'!$A$8:$AG$1186,COLUMN(G$7),FALSE)</f>
        <v>Luxembourg</v>
      </c>
      <c r="H982" s="80" t="str">
        <f>VLOOKUP($A982,'Sheet1 - Table (1)'!$A$8:$AG$1186,COLUMN(H$7),FALSE)</f>
        <v>EUR</v>
      </c>
      <c r="I982" s="80" t="str">
        <f>VLOOKUP($A982,'Sheet1 - Table (1)'!$A$8:$AG$1186,COLUMN(I$7),FALSE)</f>
        <v>Fonds de placement</v>
      </c>
      <c r="J982" s="80" t="str">
        <f>VLOOKUP($A982,'Sheet1 - Table (1)'!$A$8:$AG$1186,COLUMN(J$7),FALSE)</f>
        <v>Obligation</v>
      </c>
      <c r="K982" s="82" t="str">
        <f>VLOOKUP($A982,'Sheet1 - Table (1)'!$A$8:$AG$1186,COLUMN(K$7),FALSE)</f>
        <v>Inactif</v>
      </c>
      <c r="L982" s="230">
        <v>90</v>
      </c>
      <c r="M982" s="80">
        <f>VLOOKUP($A982,'Sheet1 - Table (1)'!$A$8:$AG$1186,COLUMN(M$7),FALSE)</f>
        <v>0</v>
      </c>
      <c r="N982" s="80">
        <f>VLOOKUP($A982,'Sheet1 - Table (1)'!$A$8:$AG$1186,COLUMN(N$7),FALSE)</f>
        <v>0</v>
      </c>
      <c r="O982" s="80">
        <f>VLOOKUP($A982,'Sheet1 - Table (1)'!$A$8:$AG$1186,COLUMN(O$7),FALSE)</f>
        <v>0</v>
      </c>
      <c r="P982" s="80">
        <f>VLOOKUP($A982,'Sheet1 - Table (1)'!$A$8:$AG$1186,COLUMN(P$7),FALSE)</f>
        <v>0</v>
      </c>
      <c r="Q982" s="80">
        <f>VLOOKUP($A982,'Sheet1 - Table (1)'!$A$8:$AG$1186,COLUMN(Q$7),FALSE)</f>
        <v>0</v>
      </c>
      <c r="R982" s="80">
        <f>VLOOKUP($A982,'Sheet1 - Table (1)'!$A$8:$AG$1186,COLUMN(R$7),FALSE)</f>
        <v>0</v>
      </c>
      <c r="S982" s="80">
        <f>VLOOKUP($A982,'Sheet1 - Table (1)'!$A$8:$AG$1186,COLUMN(S$7),FALSE)</f>
        <v>0</v>
      </c>
      <c r="T982" s="80">
        <f>VLOOKUP($A982,'Sheet1 - Table (1)'!$A$8:$AG$1186,COLUMN(T$7),FALSE)</f>
        <v>0</v>
      </c>
      <c r="U982" s="80" t="str">
        <f t="shared" si="193"/>
        <v/>
      </c>
      <c r="V982" s="80">
        <f>VLOOKUP($A982,'Sheet1 - Table (1)'!$A$8:$AG$1186,COLUMN(V$7)+3,FALSE)</f>
        <v>0</v>
      </c>
      <c r="W982" s="80">
        <f>VLOOKUP(A982,'Sheet1 - Table (1)'!$A$8:$AF$10075,MATCH($W$8,'Sheet1 - Table (1)'!$10:$10,0),FALSE)</f>
        <v>0</v>
      </c>
      <c r="X982" s="80">
        <f>VLOOKUP(A982,'Sheet1 - Table (1)'!$A$8:$AAB$10075,MATCH($X$8,'Sheet1 - Table (1)'!$10:$10,0),FALSE)</f>
        <v>0</v>
      </c>
      <c r="Y982" s="96" t="str">
        <f t="shared" si="194"/>
        <v>Fonds de placement</v>
      </c>
      <c r="AA982" s="96" t="s">
        <v>1823</v>
      </c>
      <c r="AB982" s="96" t="s">
        <v>2481</v>
      </c>
      <c r="AC982" s="214" t="s">
        <v>140</v>
      </c>
      <c r="AD982" s="214" t="s">
        <v>2481</v>
      </c>
      <c r="AE982" s="96" t="s">
        <v>2481</v>
      </c>
      <c r="AF982" s="246" t="s">
        <v>2481</v>
      </c>
      <c r="AG982" s="96" t="s">
        <v>2857</v>
      </c>
      <c r="AI982" s="96" t="s">
        <v>785</v>
      </c>
      <c r="AJ982" s="96" t="s">
        <v>140</v>
      </c>
      <c r="AK982" s="96" t="s">
        <v>140</v>
      </c>
      <c r="AL982" s="96" t="s">
        <v>2481</v>
      </c>
      <c r="AM982" s="96" t="s">
        <v>2160</v>
      </c>
      <c r="AO982" s="96" t="s">
        <v>2481</v>
      </c>
      <c r="AP982" s="96" t="s">
        <v>74</v>
      </c>
      <c r="AQ982" s="96">
        <v>2.2999999999999998</v>
      </c>
      <c r="AR982" s="101">
        <v>-7.0000000000000001E-3</v>
      </c>
      <c r="AS982" s="101">
        <f t="shared" si="197"/>
        <v>-7.0000000000000001E-3</v>
      </c>
      <c r="AT982" s="101">
        <v>0.47</v>
      </c>
      <c r="AU982" s="101">
        <v>0.28399999999999997</v>
      </c>
      <c r="AV982" s="101">
        <v>0.246</v>
      </c>
      <c r="AW982" s="101">
        <v>0</v>
      </c>
      <c r="AX982" s="101">
        <v>0</v>
      </c>
      <c r="AY982" s="101">
        <v>0.628</v>
      </c>
      <c r="AZ982" s="101">
        <v>0</v>
      </c>
      <c r="BA982" s="101">
        <v>8.9999999999999993E-3</v>
      </c>
      <c r="BB982" s="101">
        <v>6.2E-2</v>
      </c>
      <c r="BC982" s="101">
        <v>1.7999999999999999E-2</v>
      </c>
      <c r="BE982" s="101">
        <v>0.28299999999999997</v>
      </c>
      <c r="BK982" s="101">
        <v>0.628</v>
      </c>
      <c r="BM982" s="101">
        <v>8.9999999999999993E-3</v>
      </c>
      <c r="BN982" s="101">
        <v>6.2E-2</v>
      </c>
      <c r="BO982" s="101">
        <v>1.7999999999999999E-2</v>
      </c>
      <c r="BP982" s="101">
        <v>0.28299999999999997</v>
      </c>
      <c r="BV982" s="101">
        <v>1</v>
      </c>
      <c r="BW982" s="101">
        <v>0</v>
      </c>
      <c r="BY982" s="101" t="s">
        <v>4139</v>
      </c>
      <c r="BZ982" s="101" t="str">
        <f t="shared" si="196"/>
        <v>Courbe Monde Gouvernements SHORT</v>
      </c>
      <c r="CA982" s="101" t="s">
        <v>4050</v>
      </c>
      <c r="CD982" s="42" t="s">
        <v>4374</v>
      </c>
      <c r="CE982" s="42" t="s">
        <v>4374</v>
      </c>
      <c r="CF982" s="42" t="str">
        <f>IFERROR(VLOOKUP(Funds[[#This Row],[Code ISIN]],[1]GLOBAL!$C$1:$L$27,10,FALSE)," ")</f>
        <v xml:space="preserve"> </v>
      </c>
      <c r="CG982" s="42" t="s">
        <v>4374</v>
      </c>
      <c r="CH982" s="42" t="s">
        <v>4374</v>
      </c>
      <c r="CI982" s="42" t="s">
        <v>4374</v>
      </c>
      <c r="CJ982" s="123"/>
      <c r="CK982" s="96" t="s">
        <v>4374</v>
      </c>
      <c r="CL982" s="246" t="str">
        <f>VLOOKUP(Funds[[#This Row],[Code ISIN]],'Sheet1 - Table (1)'!$A$10:$AF$110017,MATCH("Funds Liquidity",'Sheet1 - Table (1)'!$10:$10,0),FALSE)</f>
        <v>&gt;=Mois</v>
      </c>
      <c r="CM982" s="246" t="s">
        <v>140</v>
      </c>
      <c r="CN982" s="246" t="s">
        <v>140</v>
      </c>
    </row>
    <row r="983" spans="1:93">
      <c r="A983" s="221" t="s">
        <v>887</v>
      </c>
      <c r="B983" s="305">
        <f>IF(ISERROR(VALUE(VLOOKUP($A983,'Sheet1 - Table (1)'!$A$8:$AG$1186,COLUMN(B$7),FALSE))),VLOOKUP(A983,TK_MANQUANTS,2,FALSE),IF(VALUE(VLOOKUP($A983,'Sheet1 - Table (1)'!$A$8:$AG$1186,COLUMN(B$7),FALSE))=0,VLOOKUP(A983,TK_MANQUANTS,2,FALSE),VALUE(VLOOKUP($A983,'Sheet1 - Table (1)'!$A$8:$AG$1186,COLUMN(B$7),FALSE))))</f>
        <v>10479005</v>
      </c>
      <c r="C983" s="80" t="str">
        <f>VLOOKUP($A983,'Sheet1 - Table (1)'!$A$8:$AG$1186,COLUMN(C$7),FALSE)</f>
        <v>UBAM Dynamic Euro Bond IHC CHF</v>
      </c>
      <c r="D983" s="82">
        <f>VLOOKUP($A983,'Sheet1 - Table (1)'!$A$8:$AG$1186,COLUMN(D$7),FALSE)</f>
        <v>44085</v>
      </c>
      <c r="E983" s="124">
        <f>VLOOKUP($A983,'Sheet1 - Table (1)'!$A$8:$AG$1186,COLUMN(E$7),FALSE)</f>
        <v>0.4</v>
      </c>
      <c r="F983" s="80" t="b">
        <f>VLOOKUP($A983,'Sheet1 - Table (1)'!$A$8:$AG$1186,COLUMN(F$7),FALSE)</f>
        <v>1</v>
      </c>
      <c r="G983" s="80" t="str">
        <f>VLOOKUP($A983,'Sheet1 - Table (1)'!$A$8:$AG$1186,COLUMN(G$7),FALSE)</f>
        <v>Luxembourg</v>
      </c>
      <c r="H983" s="80" t="str">
        <f>VLOOKUP($A983,'Sheet1 - Table (1)'!$A$8:$AG$1186,COLUMN(H$7),FALSE)</f>
        <v>CHF</v>
      </c>
      <c r="I983" s="80" t="str">
        <f>VLOOKUP($A983,'Sheet1 - Table (1)'!$A$8:$AG$1186,COLUMN(I$7),FALSE)</f>
        <v>Fonds de placement</v>
      </c>
      <c r="J983" s="80" t="str">
        <f>VLOOKUP($A983,'Sheet1 - Table (1)'!$A$8:$AG$1186,COLUMN(J$7),FALSE)</f>
        <v>Obligation</v>
      </c>
      <c r="K983" s="82">
        <f>VLOOKUP($A983,'Sheet1 - Table (1)'!$A$8:$AG$1186,COLUMN(K$7),FALSE)</f>
        <v>44255</v>
      </c>
      <c r="L983" s="80">
        <f>VLOOKUP($A983,'Sheet1 - Table (1)'!$A$8:$AG$1186,COLUMN(L$7),FALSE)</f>
        <v>201.63366310000001</v>
      </c>
      <c r="M983" s="80" t="str">
        <f>VLOOKUP($A983,'Sheet1 - Table (1)'!$A$8:$AG$1186,COLUMN(M$7),FALSE)</f>
        <v>Retained</v>
      </c>
      <c r="N983" s="80">
        <f>VLOOKUP($A983,'Sheet1 - Table (1)'!$A$8:$AG$1186,COLUMN(N$7),FALSE)</f>
        <v>0</v>
      </c>
      <c r="O983" s="80">
        <f>VLOOKUP($A983,'Sheet1 - Table (1)'!$A$8:$AG$1186,COLUMN(O$7),FALSE)</f>
        <v>0</v>
      </c>
      <c r="P983" s="80">
        <f>VLOOKUP($A983,'Sheet1 - Table (1)'!$A$8:$AG$1186,COLUMN(P$7),FALSE)</f>
        <v>0</v>
      </c>
      <c r="Q983" s="80">
        <f>VLOOKUP($A983,'Sheet1 - Table (1)'!$A$8:$AG$1186,COLUMN(Q$7),FALSE)</f>
        <v>0</v>
      </c>
      <c r="R983" s="80">
        <f>VLOOKUP($A983,'Sheet1 - Table (1)'!$A$8:$AG$1186,COLUMN(R$7),FALSE)</f>
        <v>0</v>
      </c>
      <c r="S983" s="80" t="b">
        <f>VLOOKUP($A983,'Sheet1 - Table (1)'!$A$8:$AG$1186,COLUMN(S$7),FALSE)</f>
        <v>1</v>
      </c>
      <c r="T983" s="80">
        <f>VLOOKUP($A983,'Sheet1 - Table (1)'!$A$8:$AG$1186,COLUMN(T$7),FALSE)</f>
        <v>0</v>
      </c>
      <c r="U983" s="80" t="str">
        <f t="shared" si="193"/>
        <v>GE</v>
      </c>
      <c r="V983" s="80" t="str">
        <f>VLOOKUP($A983,'Sheet1 - Table (1)'!$A$8:$AG$1186,COLUMN(V$7)+3,FALSE)</f>
        <v>LU - SICAV - Parte 1</v>
      </c>
      <c r="W983" s="80" t="str">
        <f>VLOOKUP(A983,'Sheet1 - Table (1)'!$A$8:$AF$10075,MATCH($W$8,'Sheet1 - Table (1)'!$10:$10,0),FALSE)</f>
        <v>Détermination des Prix Quotidien</v>
      </c>
      <c r="X983" s="80">
        <f>VLOOKUP(A983,'Sheet1 - Table (1)'!$A$8:$AAB$10075,MATCH($X$8,'Sheet1 - Table (1)'!$10:$10,0),FALSE)</f>
        <v>0</v>
      </c>
      <c r="Y983" s="96" t="str">
        <f t="shared" si="194"/>
        <v>Fonds de placement</v>
      </c>
      <c r="AA983" s="96" t="s">
        <v>1823</v>
      </c>
      <c r="AB983" s="96" t="s">
        <v>2481</v>
      </c>
      <c r="AC983" s="214" t="s">
        <v>140</v>
      </c>
      <c r="AD983" s="214" t="s">
        <v>2481</v>
      </c>
      <c r="AE983" s="96" t="s">
        <v>2542</v>
      </c>
      <c r="AF983" s="246" t="s">
        <v>2481</v>
      </c>
      <c r="AI983" s="96" t="s">
        <v>380</v>
      </c>
      <c r="AJ983" s="96" t="s">
        <v>140</v>
      </c>
      <c r="AK983" s="96" t="s">
        <v>140</v>
      </c>
      <c r="AL983" s="96" t="s">
        <v>2481</v>
      </c>
      <c r="AM983" s="96" t="str">
        <f t="shared" ref="AM983:AM999" si="198">IF(AND(AK983="Obligations",AP983="Courbe CHF"),"Obligations CHF",IF(AND(AX983=100%,BJ983=100%),AK983&amp;" CHF",IF(OR(AK983="Obligations",AK983="Actions",AK983="Liquidités"),AK983&amp;" étrangères" &amp; IF(AX983=100%," hedged",""),AK983&amp;" étrangers" &amp; IF(AX983=100%," hedged",""))))</f>
        <v>Obligations étrangères hedged</v>
      </c>
      <c r="AO983" s="96" t="s">
        <v>2481</v>
      </c>
      <c r="AP983" s="96" t="s">
        <v>75</v>
      </c>
      <c r="AQ983" s="125">
        <v>0.43</v>
      </c>
      <c r="AR983" s="120">
        <v>1.1000000000000001E-3</v>
      </c>
      <c r="AS983" s="101">
        <f t="shared" si="197"/>
        <v>-2.8999999999999998E-3</v>
      </c>
      <c r="AT983" s="101">
        <v>0.104</v>
      </c>
      <c r="AU983" s="101">
        <v>0.28599999999999998</v>
      </c>
      <c r="AV983" s="101">
        <v>0.58499999999999996</v>
      </c>
      <c r="AW983" s="101">
        <v>2.5000000000000001E-2</v>
      </c>
      <c r="AX983" s="101">
        <v>1</v>
      </c>
      <c r="BK983" s="101">
        <v>1</v>
      </c>
      <c r="BW983" s="101">
        <v>1</v>
      </c>
      <c r="BY983" s="101" t="s">
        <v>978</v>
      </c>
      <c r="BZ983" s="101" t="str">
        <f t="shared" si="196"/>
        <v>Courbe EUR Corporate SHORT</v>
      </c>
      <c r="CA983" s="101" t="s">
        <v>70</v>
      </c>
      <c r="CB983" s="101"/>
      <c r="CC983" s="101" t="s">
        <v>70</v>
      </c>
      <c r="CD983" s="42" t="s">
        <v>4374</v>
      </c>
      <c r="CE983" s="42" t="s">
        <v>4374</v>
      </c>
      <c r="CF983" s="42" t="str">
        <f>IFERROR(VLOOKUP(Funds[[#This Row],[Code ISIN]],[1]GLOBAL!$C$1:$L$27,10,FALSE)," ")</f>
        <v xml:space="preserve"> </v>
      </c>
      <c r="CG983" s="42" t="s">
        <v>4374</v>
      </c>
      <c r="CH983" s="42" t="s">
        <v>4374</v>
      </c>
      <c r="CI983" s="42" t="s">
        <v>4374</v>
      </c>
      <c r="CJ983" s="123">
        <v>43039</v>
      </c>
      <c r="CK983" s="96" t="s">
        <v>4374</v>
      </c>
      <c r="CL983" s="246" t="str">
        <f>VLOOKUP(Funds[[#This Row],[Code ISIN]],'Sheet1 - Table (1)'!$A$10:$AF$110017,MATCH("Funds Liquidity",'Sheet1 - Table (1)'!$10:$10,0),FALSE)</f>
        <v>Jour</v>
      </c>
    </row>
    <row r="984" spans="1:93">
      <c r="A984" s="221" t="s">
        <v>4212</v>
      </c>
      <c r="B984" s="305">
        <f>IF(ISERROR(VALUE(VLOOKUP($A984,'Sheet1 - Table (1)'!$A$8:$AG$1186,COLUMN(B$7),FALSE))),VLOOKUP(A984,TK_MANQUANTS,2,FALSE),IF(VALUE(VLOOKUP($A984,'Sheet1 - Table (1)'!$A$8:$AG$1186,COLUMN(B$7),FALSE))=0,VLOOKUP(A984,TK_MANQUANTS,2,FALSE),VALUE(VLOOKUP($A984,'Sheet1 - Table (1)'!$A$8:$AG$1186,COLUMN(B$7),FALSE))))</f>
        <v>41708158</v>
      </c>
      <c r="C984" s="80" t="str">
        <f>VLOOKUP($A984,'Sheet1 - Table (1)'!$A$8:$AG$1186,COLUMN(C$7),FALSE)</f>
        <v>iShares EM Local Government Bond Index D USD Acc</v>
      </c>
      <c r="D984" s="82">
        <f>VLOOKUP($A984,'Sheet1 - Table (1)'!$A$8:$AG$1186,COLUMN(D$7),FALSE)</f>
        <v>43861</v>
      </c>
      <c r="E984" s="124">
        <f>VLOOKUP($A984,'Sheet1 - Table (1)'!$A$8:$AG$1186,COLUMN(E$7),FALSE)</f>
        <v>0.25</v>
      </c>
      <c r="F984" s="80" t="b">
        <f>VLOOKUP($A984,'Sheet1 - Table (1)'!$A$8:$AG$1186,COLUMN(F$7),FALSE)</f>
        <v>1</v>
      </c>
      <c r="G984" s="80" t="str">
        <f>VLOOKUP($A984,'Sheet1 - Table (1)'!$A$8:$AG$1186,COLUMN(G$7),FALSE)</f>
        <v>Ireland</v>
      </c>
      <c r="H984" s="80" t="str">
        <f>VLOOKUP($A984,'Sheet1 - Table (1)'!$A$8:$AG$1186,COLUMN(H$7),FALSE)</f>
        <v>USD</v>
      </c>
      <c r="I984" s="80" t="str">
        <f>VLOOKUP($A984,'Sheet1 - Table (1)'!$A$8:$AG$1186,COLUMN(I$7),FALSE)</f>
        <v>Fonds de placement</v>
      </c>
      <c r="J984" s="80" t="str">
        <f>VLOOKUP($A984,'Sheet1 - Table (1)'!$A$8:$AG$1186,COLUMN(J$7),FALSE)</f>
        <v>Obligation</v>
      </c>
      <c r="K984" s="82">
        <f>VLOOKUP($A984,'Sheet1 - Table (1)'!$A$8:$AG$1186,COLUMN(K$7),FALSE)</f>
        <v>44255</v>
      </c>
      <c r="L984" s="80">
        <f>VLOOKUP($A984,'Sheet1 - Table (1)'!$A$8:$AG$1186,COLUMN(L$7),FALSE)</f>
        <v>942.93054319999999</v>
      </c>
      <c r="M984" s="80" t="str">
        <f>VLOOKUP($A984,'Sheet1 - Table (1)'!$A$8:$AG$1186,COLUMN(M$7),FALSE)</f>
        <v>Retained</v>
      </c>
      <c r="N984" s="80">
        <f>VLOOKUP($A984,'Sheet1 - Table (1)'!$A$8:$AG$1186,COLUMN(N$7),FALSE)</f>
        <v>0</v>
      </c>
      <c r="O984" s="80" t="b">
        <f>VLOOKUP($A984,'Sheet1 - Table (1)'!$A$8:$AG$1186,COLUMN(O$7),FALSE)</f>
        <v>1</v>
      </c>
      <c r="P984" s="80" t="b">
        <f>VLOOKUP($A984,'Sheet1 - Table (1)'!$A$8:$AG$1186,COLUMN(P$7),FALSE)</f>
        <v>1</v>
      </c>
      <c r="Q984" s="80" t="b">
        <f>VLOOKUP($A984,'Sheet1 - Table (1)'!$A$8:$AG$1186,COLUMN(Q$7),FALSE)</f>
        <v>1</v>
      </c>
      <c r="R984" s="80" t="b">
        <f>VLOOKUP($A984,'Sheet1 - Table (1)'!$A$8:$AG$1186,COLUMN(R$7),FALSE)</f>
        <v>1</v>
      </c>
      <c r="S984" s="80">
        <f>VLOOKUP($A984,'Sheet1 - Table (1)'!$A$8:$AG$1186,COLUMN(S$7),FALSE)</f>
        <v>0</v>
      </c>
      <c r="T984" s="80" t="b">
        <f>VLOOKUP($A984,'Sheet1 - Table (1)'!$A$8:$AG$1186,COLUMN(T$7),FALSE)</f>
        <v>1</v>
      </c>
      <c r="U984" s="80" t="str">
        <f t="shared" si="193"/>
        <v>FR-IT-NE-SP-UK</v>
      </c>
      <c r="V984" s="80" t="str">
        <f>VLOOKUP($A984,'Sheet1 - Table (1)'!$A$8:$AG$1186,COLUMN(V$7)+3,FALSE)</f>
        <v>ICVC</v>
      </c>
      <c r="W984" s="80" t="str">
        <f>VLOOKUP(A984,'Sheet1 - Table (1)'!$A$8:$AF$10075,MATCH($W$8,'Sheet1 - Table (1)'!$10:$10,0),FALSE)</f>
        <v>Détermination des Prix Quotidien</v>
      </c>
      <c r="X984" s="80" t="str">
        <f>VLOOKUP(A984,'Sheet1 - Table (1)'!$A$8:$AAB$10075,MATCH($X$8,'Sheet1 - Table (1)'!$10:$10,0),FALSE)</f>
        <v>Optimized</v>
      </c>
      <c r="Y984" s="96" t="str">
        <f t="shared" si="194"/>
        <v>Fonds de placement</v>
      </c>
      <c r="AA984" s="96" t="s">
        <v>1823</v>
      </c>
      <c r="AB984" s="96" t="s">
        <v>2749</v>
      </c>
      <c r="AC984" s="214" t="s">
        <v>140</v>
      </c>
      <c r="AD984" s="214" t="s">
        <v>5105</v>
      </c>
      <c r="AE984" s="96" t="s">
        <v>5105</v>
      </c>
      <c r="AF984" s="246" t="s">
        <v>5105</v>
      </c>
      <c r="AG984" s="96" t="s">
        <v>2856</v>
      </c>
      <c r="AI984" s="96" t="s">
        <v>785</v>
      </c>
      <c r="AJ984" s="96" t="s">
        <v>140</v>
      </c>
      <c r="AK984" s="96" t="s">
        <v>140</v>
      </c>
      <c r="AL984" s="96" t="s">
        <v>2481</v>
      </c>
      <c r="AM984" s="96" t="str">
        <f t="shared" si="198"/>
        <v>Obligations étrangères</v>
      </c>
      <c r="AO984" s="96" t="s">
        <v>2749</v>
      </c>
      <c r="AP984" s="96" t="s">
        <v>1479</v>
      </c>
      <c r="AQ984" s="219">
        <f>VLOOKUP("JGENVUUG Index",indice!$A$1:$AV$3072,MATCH(AQ$8,indice!$A$1:$AV$1,0),FALSE)</f>
        <v>5.27</v>
      </c>
      <c r="AR984" s="220">
        <f>VLOOKUP("JGENVUUG Index",indice!$A$1:$AV$3072,MATCH(AR$8,indice!$A$1:$AV$1,0),FALSE)</f>
        <v>4.7500000000000001E-2</v>
      </c>
      <c r="AS984" s="101">
        <f t="shared" si="197"/>
        <v>4.4999999999999998E-2</v>
      </c>
      <c r="AT984" s="220">
        <f>VLOOKUP("JGENVUUG Index",indice!$A$1:$AV$3072,MATCH(AT$8,indice!$A$1:$AV$1,0),FALSE)</f>
        <v>4.1300000000000003E-2</v>
      </c>
      <c r="AU984" s="220">
        <f>VLOOKUP("JGENVUUG Index",indice!$A$1:$AV$3072,MATCH(AU$8,indice!$A$1:$AV$1,0),FALSE)</f>
        <v>0.30359999999999998</v>
      </c>
      <c r="AV984" s="220">
        <f>VLOOKUP("JGENVUUG Index",indice!$A$1:$AV$3072,MATCH(AV$8,indice!$A$1:$AV$1,0),FALSE)</f>
        <v>0.46689999999999998</v>
      </c>
      <c r="AW984" s="220">
        <f>VLOOKUP("JGENVUUG Index",indice!$A$1:$AV$3072,MATCH(AW$8,indice!$A$1:$AV$1,0),FALSE)</f>
        <v>0.18820000000000001</v>
      </c>
      <c r="BI984" s="220">
        <f>VLOOKUP("JGENVUUG Index",indice!$A$1:$AV$3072,MATCH(BI$8,indice!$A$1:$AV$1,0),FALSE)</f>
        <v>1</v>
      </c>
      <c r="BR984" s="220">
        <f>VLOOKUP("JGENVUUG Index",indice!$A$1:$AV$3072,MATCH(BR$8,indice!$A$1:$AV$1,0),FALSE)</f>
        <v>1</v>
      </c>
      <c r="BV984" s="220">
        <f>VLOOKUP("JGENVUUG Index",indice!$A$1:$AV$3072,MATCH(BV$8,indice!$A$1:$AV$1,0),FALSE)</f>
        <v>0.5</v>
      </c>
      <c r="BW984" s="220">
        <f>VLOOKUP("JGENVUUG Index",indice!$A$1:$AV$3072,MATCH(BW$8,indice!$A$1:$AV$1,0),FALSE)</f>
        <v>0.5</v>
      </c>
      <c r="BY984" s="101" t="s">
        <v>1480</v>
      </c>
      <c r="BZ984" s="101" t="str">
        <f t="shared" si="196"/>
        <v>Courbe EM LC Gouvernements MID</v>
      </c>
      <c r="CA984" s="101" t="s">
        <v>4050</v>
      </c>
      <c r="CB984" s="101" t="s">
        <v>4362</v>
      </c>
      <c r="CC984" s="137" t="s">
        <v>4361</v>
      </c>
      <c r="CD984" s="42" t="s">
        <v>4374</v>
      </c>
      <c r="CE984" s="42" t="s">
        <v>4374</v>
      </c>
      <c r="CF984" s="42" t="str">
        <f>IFERROR(VLOOKUP(Funds[[#This Row],[Code ISIN]],[1]GLOBAL!$C$1:$L$27,10,FALSE)," ")</f>
        <v xml:space="preserve"> </v>
      </c>
      <c r="CG984" s="42" t="s">
        <v>4374</v>
      </c>
      <c r="CH984" s="42" t="s">
        <v>1633</v>
      </c>
      <c r="CI984" s="42" t="s">
        <v>4374</v>
      </c>
      <c r="CJ984" s="123" t="s">
        <v>5131</v>
      </c>
      <c r="CK984" s="96" t="s">
        <v>4429</v>
      </c>
      <c r="CL984" s="246" t="str">
        <f>VLOOKUP(Funds[[#This Row],[Code ISIN]],'Sheet1 - Table (1)'!$A$10:$AF$110017,MATCH("Funds Liquidity",'Sheet1 - Table (1)'!$10:$10,0),FALSE)</f>
        <v>Jour</v>
      </c>
      <c r="CO984" s="246" t="s">
        <v>5380</v>
      </c>
    </row>
    <row r="985" spans="1:93">
      <c r="A985" s="221" t="s">
        <v>4288</v>
      </c>
      <c r="B985" s="305">
        <f>IF(ISERROR(VALUE(VLOOKUP($A985,'Sheet1 - Table (1)'!$A$8:$AG$1186,COLUMN(B$7),FALSE))),VLOOKUP(A985,TK_MANQUANTS,2,FALSE),IF(VALUE(VLOOKUP($A985,'Sheet1 - Table (1)'!$A$8:$AG$1186,COLUMN(B$7),FALSE))=0,VLOOKUP(A985,TK_MANQUANTS,2,FALSE),VALUE(VLOOKUP($A985,'Sheet1 - Table (1)'!$A$8:$AG$1186,COLUMN(B$7),FALSE))))</f>
        <v>25913226</v>
      </c>
      <c r="C985" s="80" t="str">
        <f>VLOOKUP($A985,'Sheet1 - Table (1)'!$A$8:$AG$1186,COLUMN(C$7),FALSE)</f>
        <v>CSIF (CH) Bond Government EM USD Blue DBH</v>
      </c>
      <c r="D985" s="82">
        <f>VLOOKUP($A985,'Sheet1 - Table (1)'!$A$8:$AG$1186,COLUMN(D$7),FALSE)</f>
        <v>43890</v>
      </c>
      <c r="E985" s="124">
        <f>VLOOKUP($A985,'Sheet1 - Table (1)'!$A$8:$AG$1186,COLUMN(E$7),FALSE)</f>
        <v>8.4699999999999998E-2</v>
      </c>
      <c r="F985" s="80">
        <f>VLOOKUP($A985,'Sheet1 - Table (1)'!$A$8:$AG$1186,COLUMN(F$7),FALSE)</f>
        <v>0</v>
      </c>
      <c r="G985" s="80" t="str">
        <f>VLOOKUP($A985,'Sheet1 - Table (1)'!$A$8:$AG$1186,COLUMN(G$7),FALSE)</f>
        <v>Switzerland</v>
      </c>
      <c r="H985" s="80" t="str">
        <f>VLOOKUP($A985,'Sheet1 - Table (1)'!$A$8:$AG$1186,COLUMN(H$7),FALSE)</f>
        <v>CHF</v>
      </c>
      <c r="I985" s="80" t="str">
        <f>VLOOKUP($A985,'Sheet1 - Table (1)'!$A$8:$AG$1186,COLUMN(I$7),FALSE)</f>
        <v>Fonds de placement</v>
      </c>
      <c r="J985" s="80" t="str">
        <f>VLOOKUP($A985,'Sheet1 - Table (1)'!$A$8:$AG$1186,COLUMN(J$7),FALSE)</f>
        <v>Obligation</v>
      </c>
      <c r="K985" s="82">
        <f>VLOOKUP($A985,'Sheet1 - Table (1)'!$A$8:$AG$1186,COLUMN(K$7),FALSE)</f>
        <v>44255</v>
      </c>
      <c r="L985" s="80">
        <f>VLOOKUP($A985,'Sheet1 - Table (1)'!$A$8:$AG$1186,COLUMN(L$7),FALSE)</f>
        <v>2348.0069659999999</v>
      </c>
      <c r="M985" s="80" t="str">
        <f>VLOOKUP($A985,'Sheet1 - Table (1)'!$A$8:$AG$1186,COLUMN(M$7),FALSE)</f>
        <v>Retained</v>
      </c>
      <c r="N985" s="80">
        <f>VLOOKUP($A985,'Sheet1 - Table (1)'!$A$8:$AG$1186,COLUMN(N$7),FALSE)</f>
        <v>0</v>
      </c>
      <c r="O985" s="80">
        <f>VLOOKUP($A985,'Sheet1 - Table (1)'!$A$8:$AG$1186,COLUMN(O$7),FALSE)</f>
        <v>0</v>
      </c>
      <c r="P985" s="80">
        <f>VLOOKUP($A985,'Sheet1 - Table (1)'!$A$8:$AG$1186,COLUMN(P$7),FALSE)</f>
        <v>0</v>
      </c>
      <c r="Q985" s="80">
        <f>VLOOKUP($A985,'Sheet1 - Table (1)'!$A$8:$AG$1186,COLUMN(Q$7),FALSE)</f>
        <v>0</v>
      </c>
      <c r="R985" s="80">
        <f>VLOOKUP($A985,'Sheet1 - Table (1)'!$A$8:$AG$1186,COLUMN(R$7),FALSE)</f>
        <v>0</v>
      </c>
      <c r="S985" s="80">
        <f>VLOOKUP($A985,'Sheet1 - Table (1)'!$A$8:$AG$1186,COLUMN(S$7),FALSE)</f>
        <v>0</v>
      </c>
      <c r="T985" s="80">
        <f>VLOOKUP($A985,'Sheet1 - Table (1)'!$A$8:$AG$1186,COLUMN(T$7),FALSE)</f>
        <v>0</v>
      </c>
      <c r="U985" s="80" t="str">
        <f t="shared" si="193"/>
        <v/>
      </c>
      <c r="V985" s="80" t="str">
        <f>VLOOKUP($A985,'Sheet1 - Table (1)'!$A$8:$AG$1186,COLUMN(V$7)+3,FALSE)</f>
        <v>CH - Uebrige Fds tradit. Anl.</v>
      </c>
      <c r="W985" s="80" t="str">
        <f>VLOOKUP(A985,'Sheet1 - Table (1)'!$A$8:$AF$10075,MATCH($W$8,'Sheet1 - Table (1)'!$10:$10,0),FALSE)</f>
        <v>Détermination des Prix Quotidien</v>
      </c>
      <c r="X985" s="80" t="str">
        <f>VLOOKUP(A985,'Sheet1 - Table (1)'!$A$8:$AAB$10075,MATCH($X$8,'Sheet1 - Table (1)'!$10:$10,0),FALSE)</f>
        <v>Optimized</v>
      </c>
      <c r="Y985" s="96" t="str">
        <f t="shared" si="194"/>
        <v>Fonds de placement</v>
      </c>
      <c r="AA985" s="96" t="s">
        <v>1823</v>
      </c>
      <c r="AB985" s="96" t="s">
        <v>2749</v>
      </c>
      <c r="AC985" s="214" t="s">
        <v>140</v>
      </c>
      <c r="AD985" s="214" t="s">
        <v>5105</v>
      </c>
      <c r="AE985" s="96" t="s">
        <v>5105</v>
      </c>
      <c r="AF985" s="246" t="s">
        <v>5105</v>
      </c>
      <c r="AG985" s="96" t="s">
        <v>2855</v>
      </c>
      <c r="AI985" s="96" t="s">
        <v>785</v>
      </c>
      <c r="AJ985" s="96" t="s">
        <v>140</v>
      </c>
      <c r="AK985" s="96" t="s">
        <v>140</v>
      </c>
      <c r="AL985" s="96" t="s">
        <v>2481</v>
      </c>
      <c r="AM985" s="96" t="str">
        <f t="shared" si="198"/>
        <v>Obligations étrangères hedged</v>
      </c>
      <c r="AO985" s="96" t="s">
        <v>2749</v>
      </c>
      <c r="AP985" s="96" t="s">
        <v>983</v>
      </c>
      <c r="AQ985" s="96">
        <v>7.28</v>
      </c>
      <c r="AR985" s="101">
        <v>4.7899999999999998E-2</v>
      </c>
      <c r="AS985" s="101">
        <f t="shared" si="197"/>
        <v>4.7052999999999998E-2</v>
      </c>
      <c r="AT985" s="101">
        <v>5.6099999999999997E-2</v>
      </c>
      <c r="AU985" s="101">
        <v>0.13320000000000001</v>
      </c>
      <c r="AV985" s="101">
        <v>0.3468</v>
      </c>
      <c r="AW985" s="101">
        <v>0.46389999999999998</v>
      </c>
      <c r="AX985" s="101">
        <v>1</v>
      </c>
      <c r="BR985" s="101">
        <v>1</v>
      </c>
      <c r="BV985" s="101">
        <v>0</v>
      </c>
      <c r="BW985" s="101">
        <v>1</v>
      </c>
      <c r="BY985" s="101" t="s">
        <v>1484</v>
      </c>
      <c r="BZ985" s="101" t="str">
        <f t="shared" si="196"/>
        <v>Courbe EM HC Gouvernements MID</v>
      </c>
      <c r="CA985" s="101" t="s">
        <v>4050</v>
      </c>
      <c r="CB985" s="101"/>
      <c r="CC985" s="101"/>
      <c r="CD985" s="42" t="s">
        <v>4374</v>
      </c>
      <c r="CE985" s="42" t="s">
        <v>4374</v>
      </c>
      <c r="CF985" s="42" t="str">
        <f>IFERROR(VLOOKUP(Funds[[#This Row],[Code ISIN]],[1]GLOBAL!$C$1:$L$27,10,FALSE)," ")</f>
        <v xml:space="preserve"> </v>
      </c>
      <c r="CG985" s="42" t="s">
        <v>4374</v>
      </c>
      <c r="CH985" s="42" t="s">
        <v>4374</v>
      </c>
      <c r="CI985" s="42" t="s">
        <v>4374</v>
      </c>
      <c r="CJ985" s="141"/>
      <c r="CK985" s="96" t="s">
        <v>4374</v>
      </c>
      <c r="CL985" s="246" t="str">
        <f>VLOOKUP(Funds[[#This Row],[Code ISIN]],'Sheet1 - Table (1)'!$A$10:$AF$110017,MATCH("Funds Liquidity",'Sheet1 - Table (1)'!$10:$10,0),FALSE)</f>
        <v>Jour</v>
      </c>
      <c r="CM985" s="246" t="s">
        <v>140</v>
      </c>
      <c r="CO985" s="246" t="s">
        <v>5380</v>
      </c>
    </row>
    <row r="986" spans="1:93">
      <c r="A986" s="158" t="s">
        <v>4412</v>
      </c>
      <c r="B986" s="305">
        <f>IF(ISERROR(VALUE(VLOOKUP($A986,'Sheet1 - Table (1)'!$A$8:$AG$1186,COLUMN(B$7),FALSE))),VLOOKUP(A986,TK_MANQUANTS,2,FALSE),IF(VALUE(VLOOKUP($A986,'Sheet1 - Table (1)'!$A$8:$AG$1186,COLUMN(B$7),FALSE))=0,VLOOKUP(A986,TK_MANQUANTS,2,FALSE),VALUE(VLOOKUP($A986,'Sheet1 - Table (1)'!$A$8:$AG$1186,COLUMN(B$7),FALSE))))</f>
        <v>18163043</v>
      </c>
      <c r="C986" s="80" t="str">
        <f>VLOOKUP($A986,'Sheet1 - Table (1)'!$A$8:$AG$1186,COLUMN(C$7),FALSE)</f>
        <v>UBS (Irl) ETF plc-MSCI USA Value UCITS ETF (USD)Ad</v>
      </c>
      <c r="D986" s="82">
        <f>VLOOKUP($A986,'Sheet1 - Table (1)'!$A$8:$AG$1186,COLUMN(D$7),FALSE)</f>
        <v>43878</v>
      </c>
      <c r="E986" s="124">
        <f>VLOOKUP($A986,'Sheet1 - Table (1)'!$A$8:$AG$1186,COLUMN(E$7),FALSE)</f>
        <v>0.2</v>
      </c>
      <c r="F986" s="80" t="b">
        <f>VLOOKUP($A986,'Sheet1 - Table (1)'!$A$8:$AG$1186,COLUMN(F$7),FALSE)</f>
        <v>1</v>
      </c>
      <c r="G986" s="80" t="str">
        <f>VLOOKUP($A986,'Sheet1 - Table (1)'!$A$8:$AG$1186,COLUMN(G$7),FALSE)</f>
        <v>Ireland</v>
      </c>
      <c r="H986" s="80" t="str">
        <f>VLOOKUP($A986,'Sheet1 - Table (1)'!$A$8:$AG$1186,COLUMN(H$7),FALSE)</f>
        <v>USD</v>
      </c>
      <c r="I986" s="80" t="str">
        <f>VLOOKUP($A986,'Sheet1 - Table (1)'!$A$8:$AG$1186,COLUMN(I$7),FALSE)</f>
        <v>Exchange Traded Funds</v>
      </c>
      <c r="J986" s="80" t="str">
        <f>VLOOKUP($A986,'Sheet1 - Table (1)'!$A$8:$AG$1186,COLUMN(J$7),FALSE)</f>
        <v>Actions</v>
      </c>
      <c r="K986" s="82">
        <f>VLOOKUP($A986,'Sheet1 - Table (1)'!$A$8:$AG$1186,COLUMN(K$7),FALSE)</f>
        <v>44255</v>
      </c>
      <c r="L986" s="80">
        <f>VLOOKUP($A986,'Sheet1 - Table (1)'!$A$8:$AG$1186,COLUMN(L$7),FALSE)</f>
        <v>840.57082419999995</v>
      </c>
      <c r="M986" s="80" t="str">
        <f>VLOOKUP($A986,'Sheet1 - Table (1)'!$A$8:$AG$1186,COLUMN(M$7),FALSE)</f>
        <v>Paid</v>
      </c>
      <c r="N986" s="80">
        <f>VLOOKUP($A986,'Sheet1 - Table (1)'!$A$8:$AG$1186,COLUMN(N$7),FALSE)</f>
        <v>0</v>
      </c>
      <c r="O986" s="80" t="b">
        <f>VLOOKUP($A986,'Sheet1 - Table (1)'!$A$8:$AG$1186,COLUMN(O$7),FALSE)</f>
        <v>1</v>
      </c>
      <c r="P986" s="80" t="b">
        <f>VLOOKUP($A986,'Sheet1 - Table (1)'!$A$8:$AG$1186,COLUMN(P$7),FALSE)</f>
        <v>1</v>
      </c>
      <c r="Q986" s="80" t="b">
        <f>VLOOKUP($A986,'Sheet1 - Table (1)'!$A$8:$AG$1186,COLUMN(Q$7),FALSE)</f>
        <v>1</v>
      </c>
      <c r="R986" s="80" t="b">
        <f>VLOOKUP($A986,'Sheet1 - Table (1)'!$A$8:$AG$1186,COLUMN(R$7),FALSE)</f>
        <v>1</v>
      </c>
      <c r="S986" s="80" t="b">
        <f>VLOOKUP($A986,'Sheet1 - Table (1)'!$A$8:$AG$1186,COLUMN(S$7),FALSE)</f>
        <v>1</v>
      </c>
      <c r="T986" s="80" t="b">
        <f>VLOOKUP($A986,'Sheet1 - Table (1)'!$A$8:$AG$1186,COLUMN(T$7),FALSE)</f>
        <v>1</v>
      </c>
      <c r="U986" s="80" t="str">
        <f t="shared" si="193"/>
        <v>FR-IT-NE-SP-GE-UK</v>
      </c>
      <c r="V986" s="80" t="str">
        <f>VLOOKUP($A986,'Sheet1 - Table (1)'!$A$8:$AG$1186,COLUMN(V$7)+3,FALSE)</f>
        <v>OEIC</v>
      </c>
      <c r="W986" s="80" t="str">
        <f>VLOOKUP(A986,'Sheet1 - Table (1)'!$A$8:$AF$10075,MATCH($W$8,'Sheet1 - Table (1)'!$10:$10,0),FALSE)</f>
        <v>Détermination des Prix Quotidien</v>
      </c>
      <c r="X986" s="80" t="str">
        <f>VLOOKUP(A986,'Sheet1 - Table (1)'!$A$8:$AAB$10075,MATCH($X$8,'Sheet1 - Table (1)'!$10:$10,0),FALSE)</f>
        <v>Full</v>
      </c>
      <c r="Y986" s="96" t="str">
        <f t="shared" si="194"/>
        <v>ETF</v>
      </c>
      <c r="AA986" s="96" t="s">
        <v>1823</v>
      </c>
      <c r="AB986" s="96" t="s">
        <v>2858</v>
      </c>
      <c r="AC986" s="214" t="s">
        <v>155</v>
      </c>
      <c r="AD986" s="214" t="s">
        <v>2858</v>
      </c>
      <c r="AE986" s="96" t="s">
        <v>2858</v>
      </c>
      <c r="AF986" s="246" t="s">
        <v>5393</v>
      </c>
      <c r="AG986" s="96" t="s">
        <v>2864</v>
      </c>
      <c r="AI986" s="96" t="s">
        <v>155</v>
      </c>
      <c r="AJ986" s="96" t="s">
        <v>155</v>
      </c>
      <c r="AK986" s="96" t="s">
        <v>155</v>
      </c>
      <c r="AL986" s="96" t="s">
        <v>2858</v>
      </c>
      <c r="AM986" s="96" t="str">
        <f t="shared" si="198"/>
        <v>Actions étrangères</v>
      </c>
      <c r="AO986" s="96" t="s">
        <v>2858</v>
      </c>
      <c r="AP986" s="96" t="s">
        <v>544</v>
      </c>
      <c r="AS986" s="101" t="str">
        <f t="shared" si="197"/>
        <v/>
      </c>
      <c r="BB986" s="101">
        <v>1</v>
      </c>
      <c r="BN986" s="101">
        <v>1</v>
      </c>
      <c r="BT986" s="101"/>
      <c r="BU986" s="101"/>
      <c r="BY986" s="101" t="s">
        <v>4415</v>
      </c>
      <c r="BZ986" s="101" t="str">
        <f t="shared" si="196"/>
        <v/>
      </c>
      <c r="CA986" s="101" t="s">
        <v>4050</v>
      </c>
      <c r="CB986" s="122" t="s">
        <v>4416</v>
      </c>
      <c r="CC986" s="101" t="s">
        <v>4417</v>
      </c>
      <c r="CD986" s="42" t="s">
        <v>4374</v>
      </c>
      <c r="CE986" s="42" t="s">
        <v>4374</v>
      </c>
      <c r="CF986" s="42" t="str">
        <f>IFERROR(VLOOKUP(Funds[[#This Row],[Code ISIN]],[1]GLOBAL!$C$1:$L$27,10,FALSE)," ")</f>
        <v xml:space="preserve"> </v>
      </c>
      <c r="CG986" s="42" t="s">
        <v>4374</v>
      </c>
      <c r="CH986" s="42" t="s">
        <v>4374</v>
      </c>
      <c r="CI986" s="42" t="s">
        <v>4374</v>
      </c>
      <c r="CJ986" s="123"/>
      <c r="CK986" s="96" t="s">
        <v>4374</v>
      </c>
      <c r="CL986" s="246" t="str">
        <f>VLOOKUP(Funds[[#This Row],[Code ISIN]],'Sheet1 - Table (1)'!$A$10:$AF$110017,MATCH("Funds Liquidity",'Sheet1 - Table (1)'!$10:$10,0),FALSE)</f>
        <v>Jour</v>
      </c>
      <c r="CM986" s="246" t="s">
        <v>155</v>
      </c>
      <c r="CN986" s="246" t="s">
        <v>155</v>
      </c>
    </row>
    <row r="987" spans="1:93">
      <c r="A987" s="221" t="s">
        <v>4423</v>
      </c>
      <c r="B987" s="305">
        <f>IF(ISERROR(VALUE(VLOOKUP($A987,'Sheet1 - Table (1)'!$A$8:$AG$1186,COLUMN(B$7),FALSE))),VLOOKUP(A987,TK_MANQUANTS,2,FALSE),IF(VALUE(VLOOKUP($A987,'Sheet1 - Table (1)'!$A$8:$AG$1186,COLUMN(B$7),FALSE))=0,VLOOKUP(A987,TK_MANQUANTS,2,FALSE),VALUE(VLOOKUP($A987,'Sheet1 - Table (1)'!$A$8:$AG$1186,COLUMN(B$7),FALSE))))</f>
        <v>39897027</v>
      </c>
      <c r="C987" s="80" t="str">
        <f>VLOOKUP($A987,'Sheet1 - Table (1)'!$A$8:$AG$1186,COLUMN(C$7),FALSE)</f>
        <v>Swisscanto (CH) IBF EmMa Hard Currency NTH CHF</v>
      </c>
      <c r="D987" s="82">
        <f>VLOOKUP($A987,'Sheet1 - Table (1)'!$A$8:$AG$1186,COLUMN(D$7),FALSE)</f>
        <v>44196</v>
      </c>
      <c r="E987" s="124">
        <f>VLOOKUP($A987,'Sheet1 - Table (1)'!$A$8:$AG$1186,COLUMN(E$7),FALSE)</f>
        <v>0</v>
      </c>
      <c r="F987" s="80">
        <f>VLOOKUP($A987,'Sheet1 - Table (1)'!$A$8:$AG$1186,COLUMN(F$7),FALSE)</f>
        <v>0</v>
      </c>
      <c r="G987" s="80" t="str">
        <f>VLOOKUP($A987,'Sheet1 - Table (1)'!$A$8:$AG$1186,COLUMN(G$7),FALSE)</f>
        <v>Switzerland</v>
      </c>
      <c r="H987" s="80" t="str">
        <f>VLOOKUP($A987,'Sheet1 - Table (1)'!$A$8:$AG$1186,COLUMN(H$7),FALSE)</f>
        <v>CHF</v>
      </c>
      <c r="I987" s="80" t="str">
        <f>VLOOKUP($A987,'Sheet1 - Table (1)'!$A$8:$AG$1186,COLUMN(I$7),FALSE)</f>
        <v>Fonds de placement</v>
      </c>
      <c r="J987" s="80" t="str">
        <f>VLOOKUP($A987,'Sheet1 - Table (1)'!$A$8:$AG$1186,COLUMN(J$7),FALSE)</f>
        <v>Obligation</v>
      </c>
      <c r="K987" s="82">
        <f>VLOOKUP($A987,'Sheet1 - Table (1)'!$A$8:$AG$1186,COLUMN(K$7),FALSE)</f>
        <v>44255</v>
      </c>
      <c r="L987" s="80">
        <f>VLOOKUP($A987,'Sheet1 - Table (1)'!$A$8:$AG$1186,COLUMN(L$7),FALSE)</f>
        <v>285.17795799999999</v>
      </c>
      <c r="M987" s="80" t="str">
        <f>VLOOKUP($A987,'Sheet1 - Table (1)'!$A$8:$AG$1186,COLUMN(M$7),FALSE)</f>
        <v>Retained</v>
      </c>
      <c r="N987" s="80">
        <f>VLOOKUP($A987,'Sheet1 - Table (1)'!$A$8:$AG$1186,COLUMN(N$7),FALSE)</f>
        <v>0</v>
      </c>
      <c r="O987" s="80">
        <f>VLOOKUP($A987,'Sheet1 - Table (1)'!$A$8:$AG$1186,COLUMN(O$7),FALSE)</f>
        <v>0</v>
      </c>
      <c r="P987" s="80">
        <f>VLOOKUP($A987,'Sheet1 - Table (1)'!$A$8:$AG$1186,COLUMN(P$7),FALSE)</f>
        <v>0</v>
      </c>
      <c r="Q987" s="80">
        <f>VLOOKUP($A987,'Sheet1 - Table (1)'!$A$8:$AG$1186,COLUMN(Q$7),FALSE)</f>
        <v>0</v>
      </c>
      <c r="R987" s="80">
        <f>VLOOKUP($A987,'Sheet1 - Table (1)'!$A$8:$AG$1186,COLUMN(R$7),FALSE)</f>
        <v>0</v>
      </c>
      <c r="S987" s="80" t="b">
        <f>VLOOKUP($A987,'Sheet1 - Table (1)'!$A$8:$AG$1186,COLUMN(S$7),FALSE)</f>
        <v>1</v>
      </c>
      <c r="T987" s="80">
        <f>VLOOKUP($A987,'Sheet1 - Table (1)'!$A$8:$AG$1186,COLUMN(T$7),FALSE)</f>
        <v>0</v>
      </c>
      <c r="U987" s="80" t="str">
        <f t="shared" si="193"/>
        <v>GE</v>
      </c>
      <c r="V987" s="80" t="str">
        <f>VLOOKUP($A987,'Sheet1 - Table (1)'!$A$8:$AG$1186,COLUMN(V$7)+3,FALSE)</f>
        <v>CH - Uebrige Fds tradit. Anl.</v>
      </c>
      <c r="W987" s="80" t="str">
        <f>VLOOKUP(A987,'Sheet1 - Table (1)'!$A$8:$AF$10075,MATCH($W$8,'Sheet1 - Table (1)'!$10:$10,0),FALSE)</f>
        <v>Détermination des Prix Quotidien</v>
      </c>
      <c r="X987" s="80" t="str">
        <f>VLOOKUP(A987,'Sheet1 - Table (1)'!$A$8:$AAB$10075,MATCH($X$8,'Sheet1 - Table (1)'!$10:$10,0),FALSE)</f>
        <v>Optimized</v>
      </c>
      <c r="Y987" s="96" t="str">
        <f t="shared" si="194"/>
        <v>Fonds de placement</v>
      </c>
      <c r="AA987" s="96" t="s">
        <v>1823</v>
      </c>
      <c r="AB987" s="96" t="s">
        <v>2749</v>
      </c>
      <c r="AC987" s="214" t="s">
        <v>140</v>
      </c>
      <c r="AD987" s="214" t="s">
        <v>5105</v>
      </c>
      <c r="AE987" s="96" t="s">
        <v>5105</v>
      </c>
      <c r="AF987" s="246" t="s">
        <v>5105</v>
      </c>
      <c r="AG987" s="96" t="s">
        <v>2855</v>
      </c>
      <c r="AI987" s="96" t="s">
        <v>785</v>
      </c>
      <c r="AJ987" s="96" t="s">
        <v>140</v>
      </c>
      <c r="AK987" s="96" t="s">
        <v>140</v>
      </c>
      <c r="AL987" s="96" t="s">
        <v>2481</v>
      </c>
      <c r="AM987" s="96" t="str">
        <f t="shared" si="198"/>
        <v>Obligations étrangères hedged</v>
      </c>
      <c r="AO987" s="96" t="s">
        <v>2749</v>
      </c>
      <c r="AP987" s="96" t="s">
        <v>983</v>
      </c>
      <c r="AQ987" s="219">
        <f>VLOOKUP("JPGCHFCP Index",indice!$A$1:$AV$3072,MATCH(AQ$8,indice!$A$1:$AV$1,0),FALSE)</f>
        <v>7.72</v>
      </c>
      <c r="AR987" s="220">
        <f>VLOOKUP("JPGCHFCP Index",indice!$A$1:$AV$3072,MATCH(AR$8,indice!$A$1:$AV$1,0),FALSE)</f>
        <v>4.4200000000000003E-2</v>
      </c>
      <c r="AS987" s="101">
        <f>IF(AR987="","",AR987-E987%)</f>
        <v>4.4200000000000003E-2</v>
      </c>
      <c r="AT987" s="220">
        <f>VLOOKUP("JPGCHFCP Index",indice!$A$1:$AV$3072,MATCH(AT$8,indice!$A$1:$AV$1,0),FALSE)</f>
        <v>6.1899999999999997E-2</v>
      </c>
      <c r="AU987" s="220">
        <f>VLOOKUP("JPGCHFCP Index",indice!$A$1:$AV$3072,MATCH(AU$8,indice!$A$1:$AV$1,0),FALSE)</f>
        <v>0.14940000000000001</v>
      </c>
      <c r="AV987" s="220">
        <f>VLOOKUP("JPGCHFCP Index",indice!$A$1:$AV$3072,MATCH(AV$8,indice!$A$1:$AV$1,0),FALSE)</f>
        <v>0.30509999999999998</v>
      </c>
      <c r="AW987" s="220">
        <f>VLOOKUP("JPGCHFCP Index",indice!$A$1:$AV$3072,MATCH(AW$8,indice!$A$1:$AV$1,0),FALSE)</f>
        <v>0.48359999999999997</v>
      </c>
      <c r="AX987" s="220">
        <f>VLOOKUP("JPGCHFCP Index",indice!$A$1:$AV$3072,MATCH(AX$8,indice!$A$1:$AV$1,0),FALSE)</f>
        <v>1</v>
      </c>
      <c r="BR987" s="220">
        <f>VLOOKUP("JPGCHFCP Index",indice!$A$1:$AV$3072,MATCH(BR$8,indice!$A$1:$AV$1,0),FALSE)</f>
        <v>1</v>
      </c>
      <c r="BT987" s="101">
        <v>5.4999999999999997E-3</v>
      </c>
      <c r="BU987" s="101">
        <v>1E-3</v>
      </c>
      <c r="BV987" s="220">
        <f>VLOOKUP("JPGCHFCP Index",indice!$A$1:$AV$3072,MATCH(BV$8,indice!$A$1:$AV$1,0),FALSE)</f>
        <v>0.5</v>
      </c>
      <c r="BW987" s="220">
        <f>VLOOKUP("JPGCHFCP Index",indice!$A$1:$AV$3072,MATCH(BW$8,indice!$A$1:$AV$1,0),FALSE)</f>
        <v>0.5</v>
      </c>
      <c r="BY987" s="101" t="s">
        <v>1484</v>
      </c>
      <c r="BZ987" s="101" t="str">
        <f t="shared" si="196"/>
        <v>Courbe EM HC Gouvernements MID</v>
      </c>
      <c r="CA987" s="101" t="s">
        <v>4050</v>
      </c>
      <c r="CB987" s="122" t="s">
        <v>4426</v>
      </c>
      <c r="CC987" s="137" t="s">
        <v>4299</v>
      </c>
      <c r="CD987" s="42" t="s">
        <v>4374</v>
      </c>
      <c r="CE987" s="42" t="s">
        <v>4374</v>
      </c>
      <c r="CF987" s="42" t="str">
        <f>IFERROR(VLOOKUP(Funds[[#This Row],[Code ISIN]],[1]GLOBAL!$C$1:$L$27,10,FALSE)," ")</f>
        <v xml:space="preserve"> </v>
      </c>
      <c r="CG987" s="42" t="s">
        <v>4374</v>
      </c>
      <c r="CH987" s="42" t="s">
        <v>1633</v>
      </c>
      <c r="CI987" s="42" t="s">
        <v>4374</v>
      </c>
      <c r="CJ987" s="141" t="s">
        <v>5131</v>
      </c>
      <c r="CK987" s="96" t="s">
        <v>4374</v>
      </c>
      <c r="CL987" s="246" t="str">
        <f>VLOOKUP(Funds[[#This Row],[Code ISIN]],'Sheet1 - Table (1)'!$A$10:$AF$110017,MATCH("Funds Liquidity",'Sheet1 - Table (1)'!$10:$10,0),FALSE)</f>
        <v>Jour</v>
      </c>
      <c r="CO987" s="246" t="s">
        <v>5379</v>
      </c>
    </row>
    <row r="988" spans="1:93">
      <c r="A988" s="248" t="s">
        <v>4955</v>
      </c>
      <c r="B988" s="305">
        <f>IF(ISERROR(VALUE(VLOOKUP($A988,'Sheet1 - Table (1)'!$A$8:$AG$1186,COLUMN(B$7),FALSE))),VLOOKUP(A988,TK_MANQUANTS,2,FALSE),IF(VALUE(VLOOKUP($A988,'Sheet1 - Table (1)'!$A$8:$AG$1186,COLUMN(B$7),FALSE))=0,VLOOKUP(A988,TK_MANQUANTS,2,FALSE),VALUE(VLOOKUP($A988,'Sheet1 - Table (1)'!$A$8:$AG$1186,COLUMN(B$7),FALSE))))</f>
        <v>19204552</v>
      </c>
      <c r="C988" s="80" t="str">
        <f>VLOOKUP($A988,'Sheet1 - Table (1)'!$A$8:$AG$1186,COLUMN(C$7),FALSE)</f>
        <v>Xtrackers II Glbal Infl-Lnkd Bnd UCITS ETF 4D HCHF</v>
      </c>
      <c r="D988" s="82">
        <f>VLOOKUP($A988,'Sheet1 - Table (1)'!$A$8:$AG$1186,COLUMN(D$7),FALSE)</f>
        <v>43830</v>
      </c>
      <c r="E988" s="124">
        <f>VLOOKUP($A988,'Sheet1 - Table (1)'!$A$8:$AG$1186,COLUMN(E$7),FALSE)</f>
        <v>0.25</v>
      </c>
      <c r="F988" s="80" t="b">
        <f>VLOOKUP($A988,'Sheet1 - Table (1)'!$A$8:$AG$1186,COLUMN(F$7),FALSE)</f>
        <v>1</v>
      </c>
      <c r="G988" s="80" t="str">
        <f>VLOOKUP($A988,'Sheet1 - Table (1)'!$A$8:$AG$1186,COLUMN(G$7),FALSE)</f>
        <v>Luxembourg</v>
      </c>
      <c r="H988" s="80" t="str">
        <f>VLOOKUP($A988,'Sheet1 - Table (1)'!$A$8:$AG$1186,COLUMN(H$7),FALSE)</f>
        <v>CHF</v>
      </c>
      <c r="I988" s="80" t="str">
        <f>VLOOKUP($A988,'Sheet1 - Table (1)'!$A$8:$AG$1186,COLUMN(I$7),FALSE)</f>
        <v>Exchange Traded Funds</v>
      </c>
      <c r="J988" s="80" t="str">
        <f>VLOOKUP($A988,'Sheet1 - Table (1)'!$A$8:$AG$1186,COLUMN(J$7),FALSE)</f>
        <v>Obligation</v>
      </c>
      <c r="K988" s="82">
        <f>VLOOKUP($A988,'Sheet1 - Table (1)'!$A$8:$AG$1186,COLUMN(K$7),FALSE)</f>
        <v>44255</v>
      </c>
      <c r="L988" s="80">
        <f>VLOOKUP($A988,'Sheet1 - Table (1)'!$A$8:$AG$1186,COLUMN(L$7),FALSE)</f>
        <v>2112.6842609</v>
      </c>
      <c r="M988" s="80" t="str">
        <f>VLOOKUP($A988,'Sheet1 - Table (1)'!$A$8:$AG$1186,COLUMN(M$7),FALSE)</f>
        <v>Paid</v>
      </c>
      <c r="N988" s="80">
        <f>VLOOKUP($A988,'Sheet1 - Table (1)'!$A$8:$AG$1186,COLUMN(N$7),FALSE)</f>
        <v>0</v>
      </c>
      <c r="O988" s="80" t="b">
        <f>VLOOKUP($A988,'Sheet1 - Table (1)'!$A$8:$AG$1186,COLUMN(O$7),FALSE)</f>
        <v>1</v>
      </c>
      <c r="P988" s="80">
        <f>VLOOKUP($A988,'Sheet1 - Table (1)'!$A$8:$AG$1186,COLUMN(P$7),FALSE)</f>
        <v>0</v>
      </c>
      <c r="Q988" s="80" t="b">
        <f>VLOOKUP($A988,'Sheet1 - Table (1)'!$A$8:$AG$1186,COLUMN(Q$7),FALSE)</f>
        <v>1</v>
      </c>
      <c r="R988" s="80">
        <f>VLOOKUP($A988,'Sheet1 - Table (1)'!$A$8:$AG$1186,COLUMN(R$7),FALSE)</f>
        <v>0</v>
      </c>
      <c r="S988" s="80" t="b">
        <f>VLOOKUP($A988,'Sheet1 - Table (1)'!$A$8:$AG$1186,COLUMN(S$7),FALSE)</f>
        <v>1</v>
      </c>
      <c r="T988" s="80" t="b">
        <f>VLOOKUP($A988,'Sheet1 - Table (1)'!$A$8:$AG$1186,COLUMN(T$7),FALSE)</f>
        <v>1</v>
      </c>
      <c r="U988" s="80" t="str">
        <f t="shared" si="193"/>
        <v>FR-NE-GE-UK</v>
      </c>
      <c r="V988" s="80" t="str">
        <f>VLOOKUP($A988,'Sheet1 - Table (1)'!$A$8:$AG$1186,COLUMN(V$7)+3,FALSE)</f>
        <v>LU - SICAV - Parte 1</v>
      </c>
      <c r="W988" s="80" t="str">
        <f>VLOOKUP(A988,'Sheet1 - Table (1)'!$A$8:$AF$10075,MATCH($W$8,'Sheet1 - Table (1)'!$10:$10,0),FALSE)</f>
        <v>Détermination des Prix Quotidien</v>
      </c>
      <c r="X988" s="80" t="str">
        <f>VLOOKUP(A988,'Sheet1 - Table (1)'!$A$8:$AAB$10075,MATCH($X$8,'Sheet1 - Table (1)'!$10:$10,0),FALSE)</f>
        <v>Optimized</v>
      </c>
      <c r="Y988" s="96" t="str">
        <f t="shared" si="194"/>
        <v>ETF</v>
      </c>
      <c r="AA988" s="96" t="s">
        <v>1823</v>
      </c>
      <c r="AB988" s="96" t="s">
        <v>2481</v>
      </c>
      <c r="AC988" s="214" t="s">
        <v>140</v>
      </c>
      <c r="AD988" s="214" t="s">
        <v>2481</v>
      </c>
      <c r="AE988" s="96" t="s">
        <v>2481</v>
      </c>
      <c r="AF988" s="96" t="s">
        <v>2481</v>
      </c>
      <c r="AG988" s="96" t="s">
        <v>2869</v>
      </c>
      <c r="AI988" s="96" t="s">
        <v>785</v>
      </c>
      <c r="AJ988" s="96" t="s">
        <v>140</v>
      </c>
      <c r="AK988" s="96" t="s">
        <v>140</v>
      </c>
      <c r="AL988" s="96" t="s">
        <v>2481</v>
      </c>
      <c r="AM988" s="96" t="str">
        <f t="shared" si="198"/>
        <v>Obligations étrangères hedged</v>
      </c>
      <c r="AO988" s="96" t="s">
        <v>2481</v>
      </c>
      <c r="AP988" s="96" t="s">
        <v>74</v>
      </c>
      <c r="AQ988" s="96">
        <v>11.93</v>
      </c>
      <c r="AR988" s="101">
        <v>-1.47E-2</v>
      </c>
      <c r="AS988" s="101">
        <f t="shared" si="197"/>
        <v>-1.72E-2</v>
      </c>
      <c r="AT988" s="101">
        <v>0.87070000000000003</v>
      </c>
      <c r="AU988" s="101">
        <v>2.5999999999999999E-2</v>
      </c>
      <c r="AV988" s="101">
        <v>9.5100000000000004E-2</v>
      </c>
      <c r="AW988" s="101">
        <v>8.2000000000000007E-3</v>
      </c>
      <c r="AX988" s="101">
        <v>1</v>
      </c>
      <c r="BK988" s="101">
        <v>0.19800000000000001</v>
      </c>
      <c r="BL988" s="101">
        <v>0.26740000000000003</v>
      </c>
      <c r="BM988" s="101">
        <v>1.04E-2</v>
      </c>
      <c r="BN988" s="101">
        <v>0.4602</v>
      </c>
      <c r="BO988" s="101">
        <v>1.54E-2</v>
      </c>
      <c r="BP988" s="101">
        <v>3.27E-2</v>
      </c>
      <c r="BQ988" s="101">
        <v>1.5900000000000001E-2</v>
      </c>
      <c r="BV988" s="101">
        <v>1</v>
      </c>
      <c r="BW988" s="101">
        <v>0</v>
      </c>
      <c r="BY988" s="101" t="s">
        <v>5168</v>
      </c>
      <c r="BZ988" s="101" t="str">
        <f>IF(AJ988="Obligations",AP988&amp;" "&amp;AI988&amp;" "&amp;IF(AI988="High Yield",IF(AQ988&lt;2.5,"SHORT",IF(AQ988&gt;4,"LONG","MID")),IF(AQ988&lt;3.5,"SHORT",IF(AQ988&gt;8,"LONG","MID"))),"")</f>
        <v>Courbe Monde Gouvernements LONG</v>
      </c>
      <c r="CA988" s="101" t="s">
        <v>4050</v>
      </c>
      <c r="CB988" s="96" t="s">
        <v>4997</v>
      </c>
      <c r="CC988" s="101" t="s">
        <v>4995</v>
      </c>
      <c r="CD988" s="42" t="s">
        <v>4374</v>
      </c>
      <c r="CE988" s="42" t="s">
        <v>4374</v>
      </c>
      <c r="CF988" s="42" t="str">
        <f>IFERROR(VLOOKUP(Funds[[#This Row],[Code ISIN]],[1]GLOBAL!$C$1:$L$27,10,FALSE)," ")</f>
        <v xml:space="preserve"> </v>
      </c>
      <c r="CG988" s="42" t="s">
        <v>4374</v>
      </c>
      <c r="CH988" s="42" t="s">
        <v>1633</v>
      </c>
      <c r="CI988" s="42" t="s">
        <v>4374</v>
      </c>
      <c r="CJ988" s="123">
        <v>44316</v>
      </c>
      <c r="CK988" s="96" t="s">
        <v>4374</v>
      </c>
      <c r="CL988" s="246" t="str">
        <f>VLOOKUP(Funds[[#This Row],[Code ISIN]],'Sheet1 - Table (1)'!$A$10:$AF$110017,MATCH("Funds Liquidity",'Sheet1 - Table (1)'!$10:$10,0),FALSE)</f>
        <v>Jour</v>
      </c>
      <c r="CO988" s="246" t="s">
        <v>5378</v>
      </c>
    </row>
    <row r="989" spans="1:93">
      <c r="A989" s="221" t="s">
        <v>4952</v>
      </c>
      <c r="B989" s="305">
        <f>IF(ISERROR(VALUE(VLOOKUP($A989,'Sheet1 - Table (1)'!$A$8:$AG$1186,COLUMN(B$7),FALSE))),VLOOKUP(A989,TK_MANQUANTS,2,FALSE),IF(VALUE(VLOOKUP($A989,'Sheet1 - Table (1)'!$A$8:$AG$1186,COLUMN(B$7),FALSE))=0,VLOOKUP(A989,TK_MANQUANTS,2,FALSE),VALUE(VLOOKUP($A989,'Sheet1 - Table (1)'!$A$8:$AG$1186,COLUMN(B$7),FALSE))))</f>
        <v>3220303</v>
      </c>
      <c r="C989" s="80" t="str">
        <f>VLOOKUP($A989,'Sheet1 - Table (1)'!$A$8:$AG$1186,COLUMN(C$7),FALSE)</f>
        <v>Xtrackers II Glbal Infl-Lnkd Bnd UCITS ETF 1C HEUR</v>
      </c>
      <c r="D989" s="82">
        <f>VLOOKUP($A989,'Sheet1 - Table (1)'!$A$8:$AG$1186,COLUMN(D$7),FALSE)</f>
        <v>43830</v>
      </c>
      <c r="E989" s="124">
        <f>VLOOKUP($A989,'Sheet1 - Table (1)'!$A$8:$AG$1186,COLUMN(E$7),FALSE)</f>
        <v>0.25</v>
      </c>
      <c r="F989" s="80" t="b">
        <f>VLOOKUP($A989,'Sheet1 - Table (1)'!$A$8:$AG$1186,COLUMN(F$7),FALSE)</f>
        <v>1</v>
      </c>
      <c r="G989" s="80" t="str">
        <f>VLOOKUP($A989,'Sheet1 - Table (1)'!$A$8:$AG$1186,COLUMN(G$7),FALSE)</f>
        <v>Luxembourg</v>
      </c>
      <c r="H989" s="80" t="str">
        <f>VLOOKUP($A989,'Sheet1 - Table (1)'!$A$8:$AG$1186,COLUMN(H$7),FALSE)</f>
        <v>EUR</v>
      </c>
      <c r="I989" s="80" t="str">
        <f>VLOOKUP($A989,'Sheet1 - Table (1)'!$A$8:$AG$1186,COLUMN(I$7),FALSE)</f>
        <v>Exchange Traded Funds</v>
      </c>
      <c r="J989" s="80" t="str">
        <f>VLOOKUP($A989,'Sheet1 - Table (1)'!$A$8:$AG$1186,COLUMN(J$7),FALSE)</f>
        <v>Obligation</v>
      </c>
      <c r="K989" s="82">
        <f>VLOOKUP($A989,'Sheet1 - Table (1)'!$A$8:$AG$1186,COLUMN(K$7),FALSE)</f>
        <v>44255</v>
      </c>
      <c r="L989" s="80">
        <f>VLOOKUP($A989,'Sheet1 - Table (1)'!$A$8:$AG$1186,COLUMN(L$7),FALSE)</f>
        <v>2112.6842609</v>
      </c>
      <c r="M989" s="80" t="str">
        <f>VLOOKUP($A989,'Sheet1 - Table (1)'!$A$8:$AG$1186,COLUMN(M$7),FALSE)</f>
        <v>Retained</v>
      </c>
      <c r="N989" s="80">
        <f>VLOOKUP($A989,'Sheet1 - Table (1)'!$A$8:$AG$1186,COLUMN(N$7),FALSE)</f>
        <v>0</v>
      </c>
      <c r="O989" s="80" t="b">
        <f>VLOOKUP($A989,'Sheet1 - Table (1)'!$A$8:$AG$1186,COLUMN(O$7),FALSE)</f>
        <v>1</v>
      </c>
      <c r="P989" s="80" t="b">
        <f>VLOOKUP($A989,'Sheet1 - Table (1)'!$A$8:$AG$1186,COLUMN(P$7),FALSE)</f>
        <v>1</v>
      </c>
      <c r="Q989" s="80" t="b">
        <f>VLOOKUP($A989,'Sheet1 - Table (1)'!$A$8:$AG$1186,COLUMN(Q$7),FALSE)</f>
        <v>1</v>
      </c>
      <c r="R989" s="80" t="b">
        <f>VLOOKUP($A989,'Sheet1 - Table (1)'!$A$8:$AG$1186,COLUMN(R$7),FALSE)</f>
        <v>1</v>
      </c>
      <c r="S989" s="80" t="b">
        <f>VLOOKUP($A989,'Sheet1 - Table (1)'!$A$8:$AG$1186,COLUMN(S$7),FALSE)</f>
        <v>1</v>
      </c>
      <c r="T989" s="80" t="b">
        <f>VLOOKUP($A989,'Sheet1 - Table (1)'!$A$8:$AG$1186,COLUMN(T$7),FALSE)</f>
        <v>1</v>
      </c>
      <c r="U989" s="80" t="str">
        <f t="shared" si="193"/>
        <v>FR-IT-NE-SP-GE-UK</v>
      </c>
      <c r="V989" s="80" t="str">
        <f>VLOOKUP($A989,'Sheet1 - Table (1)'!$A$8:$AG$1186,COLUMN(V$7)+3,FALSE)</f>
        <v>LU - SICAV - Parte 1</v>
      </c>
      <c r="W989" s="80" t="str">
        <f>VLOOKUP(A989,'Sheet1 - Table (1)'!$A$8:$AF$10075,MATCH($W$8,'Sheet1 - Table (1)'!$10:$10,0),FALSE)</f>
        <v>Détermination des Prix Quotidien</v>
      </c>
      <c r="X989" s="80" t="str">
        <f>VLOOKUP(A989,'Sheet1 - Table (1)'!$A$8:$AAB$10075,MATCH($X$8,'Sheet1 - Table (1)'!$10:$10,0),FALSE)</f>
        <v>Optimized</v>
      </c>
      <c r="Y989" s="96" t="str">
        <f t="shared" si="194"/>
        <v>ETF</v>
      </c>
      <c r="AA989" s="96" t="s">
        <v>1823</v>
      </c>
      <c r="AB989" s="96" t="s">
        <v>2481</v>
      </c>
      <c r="AC989" s="214" t="s">
        <v>140</v>
      </c>
      <c r="AD989" s="214" t="s">
        <v>2481</v>
      </c>
      <c r="AE989" s="96" t="s">
        <v>2481</v>
      </c>
      <c r="AF989" s="96" t="s">
        <v>2481</v>
      </c>
      <c r="AG989" s="96" t="s">
        <v>2869</v>
      </c>
      <c r="AI989" s="96" t="s">
        <v>785</v>
      </c>
      <c r="AJ989" s="96" t="s">
        <v>140</v>
      </c>
      <c r="AK989" s="96" t="s">
        <v>140</v>
      </c>
      <c r="AL989" s="96" t="s">
        <v>2481</v>
      </c>
      <c r="AM989" s="96" t="str">
        <f t="shared" si="198"/>
        <v>Obligations étrangères</v>
      </c>
      <c r="AO989" s="96" t="s">
        <v>2481</v>
      </c>
      <c r="AP989" s="96" t="s">
        <v>74</v>
      </c>
      <c r="AQ989" s="96">
        <v>11.93</v>
      </c>
      <c r="AR989" s="101">
        <v>-1.47E-2</v>
      </c>
      <c r="AS989" s="101">
        <f>IF(AR989="","",AR989-E989%)</f>
        <v>-1.72E-2</v>
      </c>
      <c r="AT989" s="101">
        <v>0.87070000000000003</v>
      </c>
      <c r="AU989" s="101">
        <v>2.5999999999999999E-2</v>
      </c>
      <c r="AV989" s="101">
        <v>9.5100000000000004E-2</v>
      </c>
      <c r="AW989" s="101">
        <v>8.2000000000000007E-3</v>
      </c>
      <c r="AY989" s="101">
        <v>1</v>
      </c>
      <c r="BK989" s="101">
        <v>0.19800000000000001</v>
      </c>
      <c r="BL989" s="101">
        <v>0.26740000000000003</v>
      </c>
      <c r="BM989" s="101">
        <v>1.04E-2</v>
      </c>
      <c r="BN989" s="101">
        <v>0.4602</v>
      </c>
      <c r="BO989" s="101">
        <v>1.54E-2</v>
      </c>
      <c r="BP989" s="101">
        <v>3.27E-2</v>
      </c>
      <c r="BQ989" s="101">
        <v>1.5900000000000001E-2</v>
      </c>
      <c r="BT989" s="101"/>
      <c r="BU989" s="101"/>
      <c r="BV989" s="101">
        <v>1</v>
      </c>
      <c r="BW989" s="101">
        <v>0</v>
      </c>
      <c r="BX989" s="101">
        <v>0</v>
      </c>
      <c r="BY989" s="101" t="s">
        <v>5169</v>
      </c>
      <c r="BZ989" s="101" t="str">
        <f>IF(AJ989="Obligations",AP989&amp;" "&amp;AI989&amp;" "&amp;IF(AQ989&lt;3.5,"SHORT",IF(AQ989&gt;8,"LONG","MID")),"")</f>
        <v>Courbe Monde Gouvernements LONG</v>
      </c>
      <c r="CA989" s="101" t="s">
        <v>4050</v>
      </c>
      <c r="CB989" s="96" t="s">
        <v>4996</v>
      </c>
      <c r="CC989" s="101" t="s">
        <v>4995</v>
      </c>
      <c r="CD989" s="42" t="s">
        <v>4374</v>
      </c>
      <c r="CE989" s="42" t="s">
        <v>4374</v>
      </c>
      <c r="CF989" s="42" t="str">
        <f>IFERROR(VLOOKUP(Funds[[#This Row],[Code ISIN]],[1]GLOBAL!$C$1:$L$27,10,FALSE)," ")</f>
        <v xml:space="preserve"> </v>
      </c>
      <c r="CG989" s="42" t="s">
        <v>4374</v>
      </c>
      <c r="CH989" s="42" t="s">
        <v>1633</v>
      </c>
      <c r="CI989" s="42" t="s">
        <v>4374</v>
      </c>
      <c r="CJ989" s="123">
        <v>44286</v>
      </c>
      <c r="CK989" s="96" t="s">
        <v>4374</v>
      </c>
      <c r="CL989" s="246" t="str">
        <f>VLOOKUP(Funds[[#This Row],[Code ISIN]],'Sheet1 - Table (1)'!$A$10:$AF$110017,MATCH("Funds Liquidity",'Sheet1 - Table (1)'!$10:$10,0),FALSE)</f>
        <v>Jour</v>
      </c>
      <c r="CO989" s="246" t="s">
        <v>5378</v>
      </c>
    </row>
    <row r="990" spans="1:93">
      <c r="A990" s="221" t="s">
        <v>4589</v>
      </c>
      <c r="B990" s="305">
        <f>IF(ISERROR(VALUE(VLOOKUP($A990,'Sheet1 - Table (1)'!$A$8:$AG$1186,COLUMN(B$7),FALSE))),VLOOKUP(A990,TK_MANQUANTS,2,FALSE),IF(VALUE(VLOOKUP($A990,'Sheet1 - Table (1)'!$A$8:$AG$1186,COLUMN(B$7),FALSE))=0,VLOOKUP(A990,TK_MANQUANTS,2,FALSE),VALUE(VLOOKUP($A990,'Sheet1 - Table (1)'!$A$8:$AG$1186,COLUMN(B$7),FALSE))))</f>
        <v>25913219</v>
      </c>
      <c r="C990" s="80" t="str">
        <f>VLOOKUP($A990,'Sheet1 - Table (1)'!$A$8:$AG$1186,COLUMN(C$7),FALSE)</f>
        <v>CSIF (CH) Bond Government EM USD Blue QB</v>
      </c>
      <c r="D990" s="82">
        <f>VLOOKUP($A990,'Sheet1 - Table (1)'!$A$8:$AG$1186,COLUMN(D$7),FALSE)</f>
        <v>43890</v>
      </c>
      <c r="E990" s="124">
        <f>VLOOKUP($A990,'Sheet1 - Table (1)'!$A$8:$AG$1186,COLUMN(E$7),FALSE)</f>
        <v>0.25030000000000002</v>
      </c>
      <c r="F990" s="80">
        <f>VLOOKUP($A990,'Sheet1 - Table (1)'!$A$8:$AG$1186,COLUMN(F$7),FALSE)</f>
        <v>0</v>
      </c>
      <c r="G990" s="80" t="str">
        <f>VLOOKUP($A990,'Sheet1 - Table (1)'!$A$8:$AG$1186,COLUMN(G$7),FALSE)</f>
        <v>Switzerland</v>
      </c>
      <c r="H990" s="80" t="str">
        <f>VLOOKUP($A990,'Sheet1 - Table (1)'!$A$8:$AG$1186,COLUMN(H$7),FALSE)</f>
        <v>USD</v>
      </c>
      <c r="I990" s="80" t="str">
        <f>VLOOKUP($A990,'Sheet1 - Table (1)'!$A$8:$AG$1186,COLUMN(I$7),FALSE)</f>
        <v>Fonds de placement</v>
      </c>
      <c r="J990" s="80" t="str">
        <f>VLOOKUP($A990,'Sheet1 - Table (1)'!$A$8:$AG$1186,COLUMN(J$7),FALSE)</f>
        <v>Obligation</v>
      </c>
      <c r="K990" s="82">
        <f>VLOOKUP($A990,'Sheet1 - Table (1)'!$A$8:$AG$1186,COLUMN(K$7),FALSE)</f>
        <v>44255</v>
      </c>
      <c r="L990" s="80">
        <f>VLOOKUP($A990,'Sheet1 - Table (1)'!$A$8:$AG$1186,COLUMN(L$7),FALSE)</f>
        <v>2348.0069659999999</v>
      </c>
      <c r="M990" s="80" t="str">
        <f>VLOOKUP($A990,'Sheet1 - Table (1)'!$A$8:$AG$1186,COLUMN(M$7),FALSE)</f>
        <v>Retained</v>
      </c>
      <c r="N990" s="80">
        <f>VLOOKUP($A990,'Sheet1 - Table (1)'!$A$8:$AG$1186,COLUMN(N$7),FALSE)</f>
        <v>0</v>
      </c>
      <c r="O990" s="80">
        <f>VLOOKUP($A990,'Sheet1 - Table (1)'!$A$8:$AG$1186,COLUMN(O$7),FALSE)</f>
        <v>0</v>
      </c>
      <c r="P990" s="80">
        <f>VLOOKUP($A990,'Sheet1 - Table (1)'!$A$8:$AG$1186,COLUMN(P$7),FALSE)</f>
        <v>0</v>
      </c>
      <c r="Q990" s="80">
        <f>VLOOKUP($A990,'Sheet1 - Table (1)'!$A$8:$AG$1186,COLUMN(Q$7),FALSE)</f>
        <v>0</v>
      </c>
      <c r="R990" s="80">
        <f>VLOOKUP($A990,'Sheet1 - Table (1)'!$A$8:$AG$1186,COLUMN(R$7),FALSE)</f>
        <v>0</v>
      </c>
      <c r="S990" s="80">
        <f>VLOOKUP($A990,'Sheet1 - Table (1)'!$A$8:$AG$1186,COLUMN(S$7),FALSE)</f>
        <v>0</v>
      </c>
      <c r="T990" s="80">
        <f>VLOOKUP($A990,'Sheet1 - Table (1)'!$A$8:$AG$1186,COLUMN(T$7),FALSE)</f>
        <v>0</v>
      </c>
      <c r="U990" s="80" t="str">
        <f t="shared" si="193"/>
        <v/>
      </c>
      <c r="V990" s="80" t="str">
        <f>VLOOKUP($A990,'Sheet1 - Table (1)'!$A$8:$AG$1186,COLUMN(V$7)+3,FALSE)</f>
        <v>CH - Uebrige Fds tradit. Anl.</v>
      </c>
      <c r="W990" s="80" t="str">
        <f>VLOOKUP(A990,'Sheet1 - Table (1)'!$A$8:$AF$10075,MATCH($W$8,'Sheet1 - Table (1)'!$10:$10,0),FALSE)</f>
        <v>Détermination des Prix Quotidien</v>
      </c>
      <c r="X990" s="80" t="str">
        <f>VLOOKUP(A990,'Sheet1 - Table (1)'!$A$8:$AAB$10075,MATCH($X$8,'Sheet1 - Table (1)'!$10:$10,0),FALSE)</f>
        <v>Optimized</v>
      </c>
      <c r="Y990" s="96" t="str">
        <f t="shared" si="194"/>
        <v>Fonds de placement</v>
      </c>
      <c r="AA990" s="96" t="s">
        <v>1823</v>
      </c>
      <c r="AB990" s="96" t="s">
        <v>2749</v>
      </c>
      <c r="AC990" s="214" t="s">
        <v>140</v>
      </c>
      <c r="AD990" s="214" t="s">
        <v>5105</v>
      </c>
      <c r="AE990" s="96" t="s">
        <v>5105</v>
      </c>
      <c r="AF990" s="246" t="s">
        <v>5105</v>
      </c>
      <c r="AG990" s="96" t="s">
        <v>2855</v>
      </c>
      <c r="AI990" s="96" t="s">
        <v>785</v>
      </c>
      <c r="AJ990" s="96" t="s">
        <v>140</v>
      </c>
      <c r="AK990" s="96" t="s">
        <v>140</v>
      </c>
      <c r="AL990" s="96" t="s">
        <v>2481</v>
      </c>
      <c r="AM990" s="96" t="str">
        <f t="shared" si="198"/>
        <v>Obligations étrangères</v>
      </c>
      <c r="AO990" s="96" t="s">
        <v>2749</v>
      </c>
      <c r="AP990" s="96" t="s">
        <v>983</v>
      </c>
      <c r="AQ990" s="219">
        <f>VLOOKUP("JPEIDIVR INDEX",indice!$A$1:$AV$3072,MATCH(AQ$8,indice!$A$1:$AV$1,0),FALSE)</f>
        <v>7.72</v>
      </c>
      <c r="AR990" s="220">
        <f>VLOOKUP("JPEIDIVR INDEX",indice!$A$1:$AV$3072,MATCH(AR$8,indice!$A$1:$AV$1,0),FALSE)</f>
        <v>4.4200000000000003E-2</v>
      </c>
      <c r="AS990" s="101">
        <f>IF(AR990="","",AR990-E990%)</f>
        <v>4.1697000000000005E-2</v>
      </c>
      <c r="AT990" s="220">
        <f>VLOOKUP("JPEIDIVR INDEX",indice!$A$1:$AV$3072,MATCH(AT$8,indice!$A$1:$AV$1,0),FALSE)</f>
        <v>6.1899999999999997E-2</v>
      </c>
      <c r="AU990" s="220">
        <f>VLOOKUP("JPEIDIVR INDEX",indice!$A$1:$AV$3072,MATCH(AU$8,indice!$A$1:$AV$1,0),FALSE)</f>
        <v>0.14940000000000001</v>
      </c>
      <c r="AV990" s="220">
        <f>VLOOKUP("JPEIDIVR INDEX",indice!$A$1:$AV$3072,MATCH(AV$8,indice!$A$1:$AV$1,0),FALSE)</f>
        <v>0.30509999999999998</v>
      </c>
      <c r="AW990" s="220">
        <f>VLOOKUP("JPEIDIVR INDEX",indice!$A$1:$AV$3072,MATCH(AW$8,indice!$A$1:$AV$1,0),FALSE)</f>
        <v>0.48359999999999997</v>
      </c>
      <c r="BB990" s="220">
        <f>VLOOKUP("JPEIDIVR INDEX",indice!$A$1:$AV$3072,MATCH(BB$8,indice!$A$1:$AV$1,0),FALSE)</f>
        <v>1</v>
      </c>
      <c r="BR990" s="220">
        <f>VLOOKUP("JPEIDIVR INDEX",indice!$A$1:$AV$3072,MATCH(BR$8,indice!$A$1:$AV$1,0),FALSE)</f>
        <v>1</v>
      </c>
      <c r="BT990" s="101">
        <v>5.0000000000000001E-3</v>
      </c>
      <c r="BU990" s="139">
        <v>0</v>
      </c>
      <c r="BV990" s="220">
        <f>VLOOKUP("JPEIDIVR INDEX",indice!$A$1:$AV$3072,MATCH(BV$8,indice!$A$1:$AV$1,0),FALSE)</f>
        <v>0.5</v>
      </c>
      <c r="BW990" s="220">
        <f>VLOOKUP("JPEIDIVR INDEX",indice!$A$1:$AV$3072,MATCH(BW$8,indice!$A$1:$AV$1,0),FALSE)</f>
        <v>0.5</v>
      </c>
      <c r="BY990" s="101" t="s">
        <v>4593</v>
      </c>
      <c r="BZ990" s="101" t="str">
        <f>IF(AJ990="Obligations",AP990&amp;" "&amp;AI990&amp;" "&amp;IF(AQ990&lt;3.5,"SHORT",IF(AQ990&gt;8,"LONG","MID")),"")</f>
        <v>Courbe EM HC Gouvernements MID</v>
      </c>
      <c r="CA990" s="101" t="s">
        <v>4050</v>
      </c>
      <c r="CB990" s="122" t="s">
        <v>4592</v>
      </c>
      <c r="CC990" s="137" t="s">
        <v>4220</v>
      </c>
      <c r="CD990" s="42" t="s">
        <v>4374</v>
      </c>
      <c r="CE990" s="42" t="s">
        <v>4374</v>
      </c>
      <c r="CF990" s="42" t="str">
        <f>IFERROR(VLOOKUP(Funds[[#This Row],[Code ISIN]],[1]GLOBAL!$C$1:$L$27,10,FALSE)," ")</f>
        <v xml:space="preserve"> </v>
      </c>
      <c r="CG990" s="42" t="s">
        <v>4374</v>
      </c>
      <c r="CH990" s="42" t="s">
        <v>1633</v>
      </c>
      <c r="CI990" s="42" t="s">
        <v>4374</v>
      </c>
      <c r="CJ990" s="141"/>
      <c r="CK990" s="96" t="s">
        <v>4374</v>
      </c>
      <c r="CL990" s="246" t="str">
        <f>VLOOKUP(Funds[[#This Row],[Code ISIN]],'Sheet1 - Table (1)'!$A$10:$AF$110017,MATCH("Funds Liquidity",'Sheet1 - Table (1)'!$10:$10,0),FALSE)</f>
        <v>Jour</v>
      </c>
      <c r="CO990" s="246" t="s">
        <v>5379</v>
      </c>
    </row>
    <row r="991" spans="1:93">
      <c r="A991" s="221" t="s">
        <v>4642</v>
      </c>
      <c r="B991" s="305">
        <f>IF(ISERROR(VALUE(VLOOKUP($A991,'Sheet1 - Table (1)'!$A$8:$AG$1186,COLUMN(B$7),FALSE))),VLOOKUP(A991,TK_MANQUANTS,2,FALSE),IF(VALUE(VLOOKUP($A991,'Sheet1 - Table (1)'!$A$8:$AG$1186,COLUMN(B$7),FALSE))=0,VLOOKUP(A991,TK_MANQUANTS,2,FALSE),VALUE(VLOOKUP($A991,'Sheet1 - Table (1)'!$A$8:$AG$1186,COLUMN(B$7),FALSE))))</f>
        <v>13506702</v>
      </c>
      <c r="C991" s="80" t="str">
        <f>VLOOKUP($A991,'Sheet1 - Table (1)'!$A$8:$AG$1186,COLUMN(C$7),FALSE)</f>
        <v>CS (Lux) Emerging Market Corporate Bond Fund IBH CHF</v>
      </c>
      <c r="D991" s="82">
        <f>VLOOKUP($A991,'Sheet1 - Table (1)'!$A$8:$AG$1186,COLUMN(D$7),FALSE)</f>
        <v>43738</v>
      </c>
      <c r="E991" s="124">
        <f>VLOOKUP($A991,'Sheet1 - Table (1)'!$A$8:$AG$1186,COLUMN(E$7),FALSE)</f>
        <v>0.84</v>
      </c>
      <c r="F991" s="80" t="b">
        <f>VLOOKUP($A991,'Sheet1 - Table (1)'!$A$8:$AG$1186,COLUMN(F$7),FALSE)</f>
        <v>1</v>
      </c>
      <c r="G991" s="80" t="str">
        <f>VLOOKUP($A991,'Sheet1 - Table (1)'!$A$8:$AG$1186,COLUMN(G$7),FALSE)</f>
        <v>Luxembourg</v>
      </c>
      <c r="H991" s="80" t="str">
        <f>VLOOKUP($A991,'Sheet1 - Table (1)'!$A$8:$AG$1186,COLUMN(H$7),FALSE)</f>
        <v>CHF</v>
      </c>
      <c r="I991" s="80" t="str">
        <f>VLOOKUP($A991,'Sheet1 - Table (1)'!$A$8:$AG$1186,COLUMN(I$7),FALSE)</f>
        <v>Fonds de placement</v>
      </c>
      <c r="J991" s="80" t="str">
        <f>VLOOKUP($A991,'Sheet1 - Table (1)'!$A$8:$AG$1186,COLUMN(J$7),FALSE)</f>
        <v>Obligation</v>
      </c>
      <c r="K991" s="82">
        <f>VLOOKUP($A991,'Sheet1 - Table (1)'!$A$8:$AG$1186,COLUMN(K$7),FALSE)</f>
        <v>44255</v>
      </c>
      <c r="L991" s="80">
        <f>VLOOKUP($A991,'Sheet1 - Table (1)'!$A$8:$AG$1186,COLUMN(L$7),FALSE)</f>
        <v>2051.6944315999999</v>
      </c>
      <c r="M991" s="80" t="str">
        <f>VLOOKUP($A991,'Sheet1 - Table (1)'!$A$8:$AG$1186,COLUMN(M$7),FALSE)</f>
        <v>Retained</v>
      </c>
      <c r="N991" s="80">
        <f>VLOOKUP($A991,'Sheet1 - Table (1)'!$A$8:$AG$1186,COLUMN(N$7),FALSE)</f>
        <v>0</v>
      </c>
      <c r="O991" s="80" t="b">
        <f>VLOOKUP($A991,'Sheet1 - Table (1)'!$A$8:$AG$1186,COLUMN(O$7),FALSE)</f>
        <v>1</v>
      </c>
      <c r="P991" s="80" t="b">
        <f>VLOOKUP($A991,'Sheet1 - Table (1)'!$A$8:$AG$1186,COLUMN(P$7),FALSE)</f>
        <v>1</v>
      </c>
      <c r="Q991" s="80">
        <f>VLOOKUP($A991,'Sheet1 - Table (1)'!$A$8:$AG$1186,COLUMN(Q$7),FALSE)</f>
        <v>0</v>
      </c>
      <c r="R991" s="80" t="b">
        <f>VLOOKUP($A991,'Sheet1 - Table (1)'!$A$8:$AG$1186,COLUMN(R$7),FALSE)</f>
        <v>1</v>
      </c>
      <c r="S991" s="80" t="b">
        <f>VLOOKUP($A991,'Sheet1 - Table (1)'!$A$8:$AG$1186,COLUMN(S$7),FALSE)</f>
        <v>1</v>
      </c>
      <c r="T991" s="80">
        <f>VLOOKUP($A991,'Sheet1 - Table (1)'!$A$8:$AG$1186,COLUMN(T$7),FALSE)</f>
        <v>0</v>
      </c>
      <c r="U991" s="80" t="str">
        <f t="shared" si="193"/>
        <v>FR-IT-SP-GE</v>
      </c>
      <c r="V991" s="80" t="str">
        <f>VLOOKUP($A991,'Sheet1 - Table (1)'!$A$8:$AG$1186,COLUMN(V$7)+3,FALSE)</f>
        <v>LU - SICAV - Parte 1</v>
      </c>
      <c r="W991" s="80" t="str">
        <f>VLOOKUP(A991,'Sheet1 - Table (1)'!$A$8:$AF$10075,MATCH($W$8,'Sheet1 - Table (1)'!$10:$10,0),FALSE)</f>
        <v>Détermination des Prix Quotidien</v>
      </c>
      <c r="X991" s="80">
        <f>VLOOKUP(A991,'Sheet1 - Table (1)'!$A$8:$AAB$10075,MATCH($X$8,'Sheet1 - Table (1)'!$10:$10,0),FALSE)</f>
        <v>0</v>
      </c>
      <c r="Y991" s="96" t="str">
        <f t="shared" si="194"/>
        <v>Fonds de placement</v>
      </c>
      <c r="AA991" s="96" t="s">
        <v>1823</v>
      </c>
      <c r="AB991" s="96" t="s">
        <v>2749</v>
      </c>
      <c r="AC991" s="214" t="s">
        <v>140</v>
      </c>
      <c r="AD991" s="214" t="s">
        <v>5105</v>
      </c>
      <c r="AE991" s="96" t="s">
        <v>5105</v>
      </c>
      <c r="AF991" s="246" t="s">
        <v>5105</v>
      </c>
      <c r="AG991" s="96" t="s">
        <v>2855</v>
      </c>
      <c r="AI991" s="96" t="s">
        <v>380</v>
      </c>
      <c r="AJ991" s="96" t="s">
        <v>140</v>
      </c>
      <c r="AK991" s="96" t="s">
        <v>140</v>
      </c>
      <c r="AL991" s="96" t="s">
        <v>2481</v>
      </c>
      <c r="AM991" s="96" t="str">
        <f t="shared" si="198"/>
        <v>Obligations étrangères hedged</v>
      </c>
      <c r="AO991" s="96" t="s">
        <v>2749</v>
      </c>
      <c r="AP991" s="96" t="s">
        <v>983</v>
      </c>
      <c r="AQ991" s="96">
        <v>5.56</v>
      </c>
      <c r="AR991" s="101">
        <v>2.6700000000000002E-2</v>
      </c>
      <c r="AS991" s="101">
        <f t="shared" si="197"/>
        <v>1.8300000000000004E-2</v>
      </c>
      <c r="AT991" s="101">
        <v>7.2999999999999995E-2</v>
      </c>
      <c r="AU991" s="101">
        <v>0.14699999999999999</v>
      </c>
      <c r="AV991" s="101">
        <v>0.26600000000000001</v>
      </c>
      <c r="AW991" s="101">
        <v>0.51400000000000001</v>
      </c>
      <c r="AX991" s="101">
        <v>1</v>
      </c>
      <c r="BR991" s="101">
        <v>1</v>
      </c>
      <c r="BV991" s="101">
        <v>0</v>
      </c>
      <c r="BW991" s="101">
        <v>1</v>
      </c>
      <c r="BY991" s="101"/>
      <c r="BZ991" s="101" t="str">
        <f>IF(AJ991="Obligations",AP991&amp;" "&amp;AI991&amp;" "&amp;IF(AQ991&lt;3.5,"SHORT",IF(AQ991&gt;8,"LONG","MID")),"")</f>
        <v>Courbe EM HC Corporate MID</v>
      </c>
      <c r="CD991" s="42" t="s">
        <v>4374</v>
      </c>
      <c r="CE991" s="42" t="s">
        <v>4374</v>
      </c>
      <c r="CF991" s="42" t="str">
        <f>IFERROR(VLOOKUP(Funds[[#This Row],[Code ISIN]],[1]GLOBAL!$C$1:$L$27,10,FALSE)," ")</f>
        <v xml:space="preserve"> </v>
      </c>
      <c r="CG991" s="42" t="s">
        <v>4374</v>
      </c>
      <c r="CH991" s="42" t="s">
        <v>4374</v>
      </c>
      <c r="CI991" s="42" t="s">
        <v>4374</v>
      </c>
      <c r="CK991" s="96" t="s">
        <v>4374</v>
      </c>
      <c r="CL991" s="246" t="str">
        <f>VLOOKUP(Funds[[#This Row],[Code ISIN]],'Sheet1 - Table (1)'!$A$10:$AF$110017,MATCH("Funds Liquidity",'Sheet1 - Table (1)'!$10:$10,0),FALSE)</f>
        <v>Jour</v>
      </c>
      <c r="CM991" s="246" t="s">
        <v>140</v>
      </c>
      <c r="CN991" s="246" t="s">
        <v>140</v>
      </c>
      <c r="CO991" s="246" t="s">
        <v>5379</v>
      </c>
    </row>
    <row r="992" spans="1:93">
      <c r="A992" s="158" t="s">
        <v>2141</v>
      </c>
      <c r="B992" s="305">
        <f>IF(ISERROR(VALUE(VLOOKUP($A992,'Sheet1 - Table (1)'!$A$8:$AG$1186,COLUMN(B$7),FALSE))),VLOOKUP(A992,TK_MANQUANTS,2,FALSE),IF(VALUE(VLOOKUP($A992,'Sheet1 - Table (1)'!$A$8:$AG$1186,COLUMN(B$7),FALSE))=0,VLOOKUP(A992,TK_MANQUANTS,2,FALSE),VALUE(VLOOKUP($A992,'Sheet1 - Table (1)'!$A$8:$AG$1186,COLUMN(B$7),FALSE))))</f>
        <v>35240215</v>
      </c>
      <c r="C992" s="80" t="str">
        <f>VLOOKUP($A992,'Sheet1 - Table (1)'!$A$8:$AG$1186,COLUMN(C$7),FALSE)</f>
        <v>DWS Floating Rate Notes FC</v>
      </c>
      <c r="D992" s="82">
        <f>VLOOKUP($A992,'Sheet1 - Table (1)'!$A$8:$AG$1186,COLUMN(D$7),FALSE)</f>
        <v>44041</v>
      </c>
      <c r="E992" s="124">
        <f>VLOOKUP($A992,'Sheet1 - Table (1)'!$A$8:$AG$1186,COLUMN(E$7),FALSE)</f>
        <v>0.16</v>
      </c>
      <c r="F992" s="80" t="b">
        <f>VLOOKUP($A992,'Sheet1 - Table (1)'!$A$8:$AG$1186,COLUMN(F$7),FALSE)</f>
        <v>1</v>
      </c>
      <c r="G992" s="80" t="str">
        <f>VLOOKUP($A992,'Sheet1 - Table (1)'!$A$8:$AG$1186,COLUMN(G$7),FALSE)</f>
        <v>Luxembourg</v>
      </c>
      <c r="H992" s="80" t="str">
        <f>VLOOKUP($A992,'Sheet1 - Table (1)'!$A$8:$AG$1186,COLUMN(H$7),FALSE)</f>
        <v>EUR</v>
      </c>
      <c r="I992" s="80" t="str">
        <f>VLOOKUP($A992,'Sheet1 - Table (1)'!$A$8:$AG$1186,COLUMN(I$7),FALSE)</f>
        <v>Fonds de placement</v>
      </c>
      <c r="J992" s="80" t="str">
        <f>VLOOKUP($A992,'Sheet1 - Table (1)'!$A$8:$AG$1186,COLUMN(J$7),FALSE)</f>
        <v>Obligation</v>
      </c>
      <c r="K992" s="82">
        <f>VLOOKUP($A992,'Sheet1 - Table (1)'!$A$8:$AG$1186,COLUMN(K$7),FALSE)</f>
        <v>44255</v>
      </c>
      <c r="L992" s="80">
        <f>VLOOKUP($A992,'Sheet1 - Table (1)'!$A$8:$AG$1186,COLUMN(L$7),FALSE)</f>
        <v>5127.0670579999996</v>
      </c>
      <c r="M992" s="80" t="str">
        <f>VLOOKUP($A992,'Sheet1 - Table (1)'!$A$8:$AG$1186,COLUMN(M$7),FALSE)</f>
        <v>Retained</v>
      </c>
      <c r="N992" s="80">
        <f>VLOOKUP($A992,'Sheet1 - Table (1)'!$A$8:$AG$1186,COLUMN(N$7),FALSE)</f>
        <v>0</v>
      </c>
      <c r="O992" s="80" t="b">
        <f>VLOOKUP($A992,'Sheet1 - Table (1)'!$A$8:$AG$1186,COLUMN(O$7),FALSE)</f>
        <v>1</v>
      </c>
      <c r="P992" s="80" t="b">
        <f>VLOOKUP($A992,'Sheet1 - Table (1)'!$A$8:$AG$1186,COLUMN(P$7),FALSE)</f>
        <v>1</v>
      </c>
      <c r="Q992" s="80" t="b">
        <f>VLOOKUP($A992,'Sheet1 - Table (1)'!$A$8:$AG$1186,COLUMN(Q$7),FALSE)</f>
        <v>1</v>
      </c>
      <c r="R992" s="80" t="b">
        <f>VLOOKUP($A992,'Sheet1 - Table (1)'!$A$8:$AG$1186,COLUMN(R$7),FALSE)</f>
        <v>1</v>
      </c>
      <c r="S992" s="80" t="b">
        <f>VLOOKUP($A992,'Sheet1 - Table (1)'!$A$8:$AG$1186,COLUMN(S$7),FALSE)</f>
        <v>1</v>
      </c>
      <c r="T992" s="80">
        <f>VLOOKUP($A992,'Sheet1 - Table (1)'!$A$8:$AG$1186,COLUMN(T$7),FALSE)</f>
        <v>0</v>
      </c>
      <c r="U992" s="80" t="str">
        <f t="shared" si="193"/>
        <v>FR-IT-NE-SP-GE</v>
      </c>
      <c r="V992" s="80" t="str">
        <f>VLOOKUP($A992,'Sheet1 - Table (1)'!$A$8:$AG$1186,COLUMN(V$7)+3,FALSE)</f>
        <v>LU - FCP - Parte 1</v>
      </c>
      <c r="W992" s="80" t="str">
        <f>VLOOKUP(A992,'Sheet1 - Table (1)'!$A$8:$AF$10075,MATCH($W$8,'Sheet1 - Table (1)'!$10:$10,0),FALSE)</f>
        <v>Détermination des Prix Quotidien</v>
      </c>
      <c r="X992" s="80">
        <f>VLOOKUP(A992,'Sheet1 - Table (1)'!$A$8:$AAB$10075,MATCH($X$8,'Sheet1 - Table (1)'!$10:$10,0),FALSE)</f>
        <v>0</v>
      </c>
      <c r="Y992" s="96" t="str">
        <f t="shared" si="194"/>
        <v>Fonds de placement</v>
      </c>
      <c r="AA992" s="96" t="s">
        <v>1823</v>
      </c>
      <c r="AB992" s="96" t="s">
        <v>2481</v>
      </c>
      <c r="AC992" s="214" t="s">
        <v>140</v>
      </c>
      <c r="AD992" s="214" t="s">
        <v>2481</v>
      </c>
      <c r="AE992" s="96" t="s">
        <v>2542</v>
      </c>
      <c r="AF992" s="246" t="s">
        <v>2481</v>
      </c>
      <c r="AG992" s="96" t="s">
        <v>2857</v>
      </c>
      <c r="AI992" s="96" t="s">
        <v>381</v>
      </c>
      <c r="AJ992" s="96" t="s">
        <v>140</v>
      </c>
      <c r="AK992" s="96" t="s">
        <v>140</v>
      </c>
      <c r="AL992" s="96" t="s">
        <v>2481</v>
      </c>
      <c r="AM992" s="96" t="str">
        <f t="shared" si="198"/>
        <v>Obligations étrangères</v>
      </c>
      <c r="AO992" s="96" t="s">
        <v>2481</v>
      </c>
      <c r="AP992" s="96" t="s">
        <v>75</v>
      </c>
      <c r="AQ992" s="96">
        <v>0.2</v>
      </c>
      <c r="AR992" s="101">
        <v>2E-3</v>
      </c>
      <c r="AS992" s="101">
        <f t="shared" si="197"/>
        <v>3.9999999999999996E-4</v>
      </c>
      <c r="AT992" s="101">
        <v>0.19800000000000001</v>
      </c>
      <c r="AU992" s="101">
        <v>0.40899999999999997</v>
      </c>
      <c r="AV992" s="101">
        <v>0.35299999999999998</v>
      </c>
      <c r="AW992" s="101">
        <v>0.04</v>
      </c>
      <c r="AY992" s="101">
        <v>1</v>
      </c>
      <c r="BK992" s="101">
        <v>1</v>
      </c>
      <c r="BT992" s="101"/>
      <c r="BU992" s="101"/>
      <c r="BV992" s="101">
        <v>0</v>
      </c>
      <c r="BW992" s="101">
        <v>1</v>
      </c>
      <c r="BX992" s="121"/>
      <c r="BY992" s="101"/>
      <c r="BZ992" s="101" t="str">
        <f>IF(AJ992="Obligations",AP992&amp;" "&amp;AI992&amp;" "&amp;IF(AQ992&lt;3.5,"SHORT",IF(AQ992&gt;8,"LONG","MID")),"")</f>
        <v>Courbe EUR Aggregate SHORT</v>
      </c>
      <c r="CA992" s="101" t="s">
        <v>4051</v>
      </c>
      <c r="CB992" s="122" t="s">
        <v>3692</v>
      </c>
      <c r="CC992" s="137" t="s">
        <v>4222</v>
      </c>
      <c r="CD992" s="42" t="s">
        <v>4374</v>
      </c>
      <c r="CE992" s="42" t="s">
        <v>4374</v>
      </c>
      <c r="CF992" s="42" t="str">
        <f>IFERROR(VLOOKUP(Funds[[#This Row],[Code ISIN]],[1]GLOBAL!$C$1:$L$27,10,FALSE)," ")</f>
        <v xml:space="preserve"> </v>
      </c>
      <c r="CG992" s="42" t="s">
        <v>4374</v>
      </c>
      <c r="CH992" s="42" t="s">
        <v>4374</v>
      </c>
      <c r="CI992" s="42" t="s">
        <v>4374</v>
      </c>
      <c r="CJ992" s="123">
        <v>43008</v>
      </c>
      <c r="CK992" s="96" t="s">
        <v>4374</v>
      </c>
      <c r="CL992" s="246" t="str">
        <f>VLOOKUP(Funds[[#This Row],[Code ISIN]],'Sheet1 - Table (1)'!$A$10:$AF$110017,MATCH("Funds Liquidity",'Sheet1 - Table (1)'!$10:$10,0),FALSE)</f>
        <v>Jour</v>
      </c>
      <c r="CN992" s="246" t="s">
        <v>140</v>
      </c>
    </row>
    <row r="993" spans="1:94">
      <c r="A993" s="221" t="s">
        <v>4649</v>
      </c>
      <c r="B993" s="305">
        <f>IF(ISERROR(VALUE(VLOOKUP($A993,'Sheet1 - Table (1)'!$A$8:$AG$1186,COLUMN(B$7),FALSE))),VLOOKUP(A993,TK_MANQUANTS,2,FALSE),IF(VALUE(VLOOKUP($A993,'Sheet1 - Table (1)'!$A$8:$AG$1186,COLUMN(B$7),FALSE))=0,VLOOKUP(A993,TK_MANQUANTS,2,FALSE),VALUE(VLOOKUP($A993,'Sheet1 - Table (1)'!$A$8:$AG$1186,COLUMN(B$7),FALSE))))</f>
        <v>50874722</v>
      </c>
      <c r="C993" s="80" t="str">
        <f>VLOOKUP($A993,'Sheet1 - Table (1)'!$A$8:$AG$1186,COLUMN(C$7),FALSE)</f>
        <v>CSIF (Lux) Bond Government EM USD QBXH CHF</v>
      </c>
      <c r="D993" s="82">
        <f>VLOOKUP($A993,'Sheet1 - Table (1)'!$A$8:$AG$1186,COLUMN(D$7),FALSE)</f>
        <v>43788</v>
      </c>
      <c r="E993" s="124">
        <f>VLOOKUP($A993,'Sheet1 - Table (1)'!$A$8:$AG$1186,COLUMN(E$7),FALSE)</f>
        <v>0.18</v>
      </c>
      <c r="F993" s="80" t="b">
        <f>VLOOKUP($A993,'Sheet1 - Table (1)'!$A$8:$AG$1186,COLUMN(F$7),FALSE)</f>
        <v>1</v>
      </c>
      <c r="G993" s="80" t="str">
        <f>VLOOKUP($A993,'Sheet1 - Table (1)'!$A$8:$AG$1186,COLUMN(G$7),FALSE)</f>
        <v>Luxembourg</v>
      </c>
      <c r="H993" s="80" t="str">
        <f>VLOOKUP($A993,'Sheet1 - Table (1)'!$A$8:$AG$1186,COLUMN(H$7),FALSE)</f>
        <v>CHF</v>
      </c>
      <c r="I993" s="80" t="str">
        <f>VLOOKUP($A993,'Sheet1 - Table (1)'!$A$8:$AG$1186,COLUMN(I$7),FALSE)</f>
        <v>Fonds de placement</v>
      </c>
      <c r="J993" s="80" t="str">
        <f>VLOOKUP($A993,'Sheet1 - Table (1)'!$A$8:$AG$1186,COLUMN(J$7),FALSE)</f>
        <v>Obligation</v>
      </c>
      <c r="K993" s="82">
        <f>VLOOKUP($A993,'Sheet1 - Table (1)'!$A$8:$AG$1186,COLUMN(K$7),FALSE)</f>
        <v>44255</v>
      </c>
      <c r="L993" s="80">
        <f>VLOOKUP($A993,'Sheet1 - Table (1)'!$A$8:$AG$1186,COLUMN(L$7),FALSE)</f>
        <v>939.43875230000003</v>
      </c>
      <c r="M993" s="80" t="str">
        <f>VLOOKUP($A993,'Sheet1 - Table (1)'!$A$8:$AG$1186,COLUMN(M$7),FALSE)</f>
        <v>Retained</v>
      </c>
      <c r="N993" s="230"/>
      <c r="O993" s="230"/>
      <c r="P993" s="230"/>
      <c r="Q993" s="230"/>
      <c r="R993" s="230"/>
      <c r="S993" s="230"/>
      <c r="T993" s="230"/>
      <c r="U993" s="230"/>
      <c r="V993" s="80" t="str">
        <f>VLOOKUP($A993,'Sheet1 - Table (1)'!$A$8:$AG$1186,COLUMN(V$7)+3,FALSE)</f>
        <v>LU - SICAV - Parte 1</v>
      </c>
      <c r="W993" s="80" t="str">
        <f>VLOOKUP(A993,'Sheet1 - Table (1)'!$A$8:$AF$10075,MATCH($W$8,'Sheet1 - Table (1)'!$10:$10,0),FALSE)</f>
        <v>Détermination des Prix Quotidien</v>
      </c>
      <c r="X993" s="80" t="str">
        <f>VLOOKUP(A993,'Sheet1 - Table (1)'!$A$8:$AAB$10075,MATCH($X$8,'Sheet1 - Table (1)'!$10:$10,0),FALSE)</f>
        <v>Optimized</v>
      </c>
      <c r="Y993" s="96" t="str">
        <f t="shared" si="194"/>
        <v>Fonds de placement</v>
      </c>
      <c r="AA993" s="96" t="s">
        <v>1823</v>
      </c>
      <c r="AB993" s="96" t="s">
        <v>2749</v>
      </c>
      <c r="AC993" s="214" t="s">
        <v>140</v>
      </c>
      <c r="AD993" s="214" t="s">
        <v>5105</v>
      </c>
      <c r="AE993" s="96" t="s">
        <v>5105</v>
      </c>
      <c r="AF993" s="246" t="s">
        <v>5105</v>
      </c>
      <c r="AG993" s="96" t="s">
        <v>2855</v>
      </c>
      <c r="AI993" s="96" t="s">
        <v>785</v>
      </c>
      <c r="AJ993" s="96" t="s">
        <v>140</v>
      </c>
      <c r="AK993" s="96" t="s">
        <v>140</v>
      </c>
      <c r="AL993" s="96" t="s">
        <v>2481</v>
      </c>
      <c r="AM993" s="96" t="str">
        <f t="shared" si="198"/>
        <v>Obligations étrangères hedged</v>
      </c>
      <c r="AO993" s="96" t="s">
        <v>2749</v>
      </c>
      <c r="AP993" s="96" t="s">
        <v>983</v>
      </c>
      <c r="AQ993" s="96">
        <v>7.57</v>
      </c>
      <c r="AR993" s="101">
        <v>2.1000000000000001E-2</v>
      </c>
      <c r="AS993" s="101">
        <f t="shared" si="197"/>
        <v>1.9200000000000002E-2</v>
      </c>
      <c r="AT993" s="101">
        <v>6.3600000000000004E-2</v>
      </c>
      <c r="AU993" s="101">
        <v>0.13120000000000001</v>
      </c>
      <c r="AV993" s="101">
        <v>0.34699999999999998</v>
      </c>
      <c r="AW993" s="101">
        <v>0.4582</v>
      </c>
      <c r="AX993" s="101">
        <v>1</v>
      </c>
      <c r="BR993" s="101">
        <v>1</v>
      </c>
      <c r="BV993" s="101">
        <v>1</v>
      </c>
      <c r="BW993" s="101">
        <v>0</v>
      </c>
      <c r="BY993" s="101" t="s">
        <v>1484</v>
      </c>
      <c r="CA993" s="101" t="s">
        <v>4050</v>
      </c>
      <c r="CD993" s="42" t="s">
        <v>4374</v>
      </c>
      <c r="CE993" s="42" t="s">
        <v>4374</v>
      </c>
      <c r="CF993" s="42" t="str">
        <f>IFERROR(VLOOKUP(Funds[[#This Row],[Code ISIN]],[1]GLOBAL!$C$1:$L$27,10,FALSE)," ")</f>
        <v xml:space="preserve"> </v>
      </c>
      <c r="CG993" s="42" t="s">
        <v>4374</v>
      </c>
      <c r="CH993" s="42" t="s">
        <v>4374</v>
      </c>
      <c r="CI993" s="42" t="s">
        <v>4374</v>
      </c>
      <c r="CK993" s="96" t="s">
        <v>4374</v>
      </c>
      <c r="CL993" s="246" t="str">
        <f>VLOOKUP(Funds[[#This Row],[Code ISIN]],'Sheet1 - Table (1)'!$A$10:$AF$110017,MATCH("Funds Liquidity",'Sheet1 - Table (1)'!$10:$10,0),FALSE)</f>
        <v>Jour</v>
      </c>
      <c r="CM993" s="246" t="s">
        <v>140</v>
      </c>
      <c r="CN993" s="246" t="s">
        <v>140</v>
      </c>
      <c r="CO993" s="246" t="s">
        <v>5379</v>
      </c>
    </row>
    <row r="994" spans="1:94">
      <c r="A994" s="248" t="s">
        <v>4650</v>
      </c>
      <c r="B994" s="305">
        <f>IF(ISERROR(VALUE(VLOOKUP($A994,'Sheet1 - Table (1)'!$A$8:$AG$1186,COLUMN(B$7),FALSE))),VLOOKUP(A994,TK_MANQUANTS,2,FALSE),IF(VALUE(VLOOKUP($A994,'Sheet1 - Table (1)'!$A$8:$AG$1186,COLUMN(B$7),FALSE))=0,VLOOKUP(A994,TK_MANQUANTS,2,FALSE),VALUE(VLOOKUP($A994,'Sheet1 - Table (1)'!$A$8:$AG$1186,COLUMN(B$7),FALSE))))</f>
        <v>50874584</v>
      </c>
      <c r="C994" s="80" t="str">
        <f>VLOOKUP($A994,'Sheet1 - Table (1)'!$A$8:$AG$1186,COLUMN(C$7),FALSE)</f>
        <v>CSIF (Lux) Bond Government EM USD QBXH EUR</v>
      </c>
      <c r="D994" s="82">
        <f>VLOOKUP($A994,'Sheet1 - Table (1)'!$A$8:$AG$1186,COLUMN(D$7),FALSE)</f>
        <v>43788</v>
      </c>
      <c r="E994" s="124">
        <f>VLOOKUP($A994,'Sheet1 - Table (1)'!$A$8:$AG$1186,COLUMN(E$7),FALSE)</f>
        <v>0.18</v>
      </c>
      <c r="F994" s="80" t="b">
        <f>VLOOKUP($A994,'Sheet1 - Table (1)'!$A$8:$AG$1186,COLUMN(F$7),FALSE)</f>
        <v>1</v>
      </c>
      <c r="G994" s="80" t="str">
        <f>VLOOKUP($A994,'Sheet1 - Table (1)'!$A$8:$AG$1186,COLUMN(G$7),FALSE)</f>
        <v>Luxembourg</v>
      </c>
      <c r="H994" s="80" t="str">
        <f>VLOOKUP($A994,'Sheet1 - Table (1)'!$A$8:$AG$1186,COLUMN(H$7),FALSE)</f>
        <v>EUR</v>
      </c>
      <c r="I994" s="80" t="str">
        <f>VLOOKUP($A994,'Sheet1 - Table (1)'!$A$8:$AG$1186,COLUMN(I$7),FALSE)</f>
        <v>Fonds de placement</v>
      </c>
      <c r="J994" s="80" t="str">
        <f>VLOOKUP($A994,'Sheet1 - Table (1)'!$A$8:$AG$1186,COLUMN(J$7),FALSE)</f>
        <v>Obligation</v>
      </c>
      <c r="K994" s="82">
        <f>VLOOKUP($A994,'Sheet1 - Table (1)'!$A$8:$AG$1186,COLUMN(K$7),FALSE)</f>
        <v>44255</v>
      </c>
      <c r="L994" s="80">
        <f>VLOOKUP($A994,'Sheet1 - Table (1)'!$A$8:$AG$1186,COLUMN(L$7),FALSE)</f>
        <v>939.43875230000003</v>
      </c>
      <c r="M994" s="80" t="str">
        <f>VLOOKUP($A994,'Sheet1 - Table (1)'!$A$8:$AG$1186,COLUMN(M$7),FALSE)</f>
        <v>Retained</v>
      </c>
      <c r="N994" s="230"/>
      <c r="O994" s="230"/>
      <c r="P994" s="230"/>
      <c r="Q994" s="230"/>
      <c r="R994" s="230"/>
      <c r="S994" s="230"/>
      <c r="T994" s="230"/>
      <c r="U994" s="230"/>
      <c r="V994" s="80" t="str">
        <f>VLOOKUP($A994,'Sheet1 - Table (1)'!$A$8:$AG$1186,COLUMN(V$7)+3,FALSE)</f>
        <v>LU - SICAV - Parte 1</v>
      </c>
      <c r="W994" s="80" t="str">
        <f>VLOOKUP(A994,'Sheet1 - Table (1)'!$A$8:$AF$10075,MATCH($W$8,'Sheet1 - Table (1)'!$10:$10,0),FALSE)</f>
        <v>Détermination des Prix Quotidien</v>
      </c>
      <c r="X994" s="80" t="str">
        <f>VLOOKUP(A994,'Sheet1 - Table (1)'!$A$8:$AAB$10075,MATCH($X$8,'Sheet1 - Table (1)'!$10:$10,0),FALSE)</f>
        <v>Optimized</v>
      </c>
      <c r="Y994" s="96" t="str">
        <f t="shared" si="194"/>
        <v>Fonds de placement</v>
      </c>
      <c r="AB994" s="96" t="s">
        <v>2749</v>
      </c>
      <c r="AC994" s="214" t="s">
        <v>140</v>
      </c>
      <c r="AD994" s="214" t="s">
        <v>5105</v>
      </c>
      <c r="AE994" s="96" t="s">
        <v>5105</v>
      </c>
      <c r="AF994" s="246" t="s">
        <v>5105</v>
      </c>
      <c r="AG994" s="96" t="s">
        <v>2855</v>
      </c>
      <c r="AI994" s="96" t="s">
        <v>785</v>
      </c>
      <c r="AJ994" s="96" t="s">
        <v>140</v>
      </c>
      <c r="AK994" s="96" t="s">
        <v>140</v>
      </c>
      <c r="AL994" s="96" t="s">
        <v>2481</v>
      </c>
      <c r="AM994" s="96" t="str">
        <f t="shared" si="198"/>
        <v>Obligations étrangères</v>
      </c>
      <c r="AO994" s="96" t="s">
        <v>2749</v>
      </c>
      <c r="AP994" s="96" t="s">
        <v>983</v>
      </c>
      <c r="AQ994" s="96">
        <v>7.57</v>
      </c>
      <c r="AR994" s="101">
        <v>2.4E-2</v>
      </c>
      <c r="AS994" s="101">
        <f t="shared" si="197"/>
        <v>2.2200000000000001E-2</v>
      </c>
      <c r="AT994" s="101">
        <v>6.3600000000000004E-2</v>
      </c>
      <c r="AU994" s="101">
        <v>0.13120000000000001</v>
      </c>
      <c r="AV994" s="101">
        <v>0.34699999999999998</v>
      </c>
      <c r="AW994" s="101">
        <v>0.4582</v>
      </c>
      <c r="AY994" s="101">
        <v>1</v>
      </c>
      <c r="BR994" s="101">
        <v>1</v>
      </c>
      <c r="BY994" s="101" t="s">
        <v>4651</v>
      </c>
      <c r="CA994" s="101" t="s">
        <v>4050</v>
      </c>
      <c r="CD994" s="42" t="s">
        <v>4374</v>
      </c>
      <c r="CE994" s="42" t="s">
        <v>4374</v>
      </c>
      <c r="CF994" s="42" t="str">
        <f>IFERROR(VLOOKUP(Funds[[#This Row],[Code ISIN]],[1]GLOBAL!$C$1:$L$27,10,FALSE)," ")</f>
        <v xml:space="preserve"> </v>
      </c>
      <c r="CG994" s="42" t="s">
        <v>4374</v>
      </c>
      <c r="CH994" s="42" t="s">
        <v>4374</v>
      </c>
      <c r="CI994" s="42" t="s">
        <v>4374</v>
      </c>
      <c r="CK994" s="96" t="s">
        <v>4374</v>
      </c>
      <c r="CL994" s="246" t="str">
        <f>VLOOKUP(Funds[[#This Row],[Code ISIN]],'Sheet1 - Table (1)'!$A$10:$AF$110017,MATCH("Funds Liquidity",'Sheet1 - Table (1)'!$10:$10,0),FALSE)</f>
        <v>Jour</v>
      </c>
      <c r="CM994" s="246" t="s">
        <v>140</v>
      </c>
      <c r="CN994" s="246" t="s">
        <v>140</v>
      </c>
      <c r="CO994" s="246" t="s">
        <v>5379</v>
      </c>
    </row>
    <row r="995" spans="1:94">
      <c r="A995" s="248" t="s">
        <v>4656</v>
      </c>
      <c r="B995" s="305">
        <f>IF(ISERROR(VALUE(VLOOKUP($A995,'Sheet1 - Table (1)'!$A$8:$AG$1186,COLUMN(B$7),FALSE))),VLOOKUP(A995,TK_MANQUANTS,2,FALSE),IF(VALUE(VLOOKUP($A995,'Sheet1 - Table (1)'!$A$8:$AG$1186,COLUMN(B$7),FALSE))=0,VLOOKUP(A995,TK_MANQUANTS,2,FALSE),VALUE(VLOOKUP($A995,'Sheet1 - Table (1)'!$A$8:$AG$1186,COLUMN(B$7),FALSE))))</f>
        <v>52352395</v>
      </c>
      <c r="C995" s="230" t="str">
        <f>VLOOKUP($A995,'Sheet1 - Table (1)'!$A$8:$AG$1186,COLUMN(C$7),FALSE)</f>
        <v>Goldman Sachs Em Mkts Corp Bond Pf I Acc CHF-H</v>
      </c>
      <c r="D995" s="231"/>
      <c r="E995" s="232">
        <f>VLOOKUP($A995,'Sheet1 - Table (1)'!$A$8:$AG$1186,COLUMN(E$7),FALSE)</f>
        <v>0</v>
      </c>
      <c r="F995" s="230" t="b">
        <f>VLOOKUP($A995,'Sheet1 - Table (1)'!$A$8:$AG$1186,COLUMN(F$7),FALSE)</f>
        <v>1</v>
      </c>
      <c r="G995" s="230" t="str">
        <f>VLOOKUP($A995,'Sheet1 - Table (1)'!$A$8:$AG$1186,COLUMN(G$7),FALSE)</f>
        <v>Luxembourg</v>
      </c>
      <c r="H995" s="230" t="str">
        <f>VLOOKUP($A995,'Sheet1 - Table (1)'!$A$8:$AG$1186,COLUMN(H$7),FALSE)</f>
        <v>CHF</v>
      </c>
      <c r="I995" s="230" t="str">
        <f>VLOOKUP($A995,'Sheet1 - Table (1)'!$A$8:$AG$1186,COLUMN(I$7),FALSE)</f>
        <v>Fonds de placement</v>
      </c>
      <c r="J995" s="230" t="str">
        <f>VLOOKUP($A995,'Sheet1 - Table (1)'!$A$8:$AG$1186,COLUMN(J$7),FALSE)</f>
        <v>Obligation</v>
      </c>
      <c r="K995" s="82">
        <f>VLOOKUP($A995,'Sheet1 - Table (1)'!$A$8:$AG$1186,COLUMN(K$7),FALSE)</f>
        <v>44255</v>
      </c>
      <c r="L995" s="230">
        <f>VLOOKUP($A995,'Sheet1 - Table (1)'!$A$8:$AG$1186,COLUMN(L$7),FALSE)</f>
        <v>3561.9897999</v>
      </c>
      <c r="M995" s="230" t="str">
        <f>VLOOKUP($A995,'Sheet1 - Table (1)'!$A$8:$AG$1186,COLUMN(M$7),FALSE)</f>
        <v>Retained</v>
      </c>
      <c r="N995" s="230" t="b">
        <f>VLOOKUP($A995,'Sheet1 - Table (1)'!$A$8:$AG$1186,COLUMN(N$7),FALSE)</f>
        <v>1</v>
      </c>
      <c r="O995" s="230" t="b">
        <f>VLOOKUP($A995,'Sheet1 - Table (1)'!$A$8:$AG$1186,COLUMN(O$7),FALSE)</f>
        <v>1</v>
      </c>
      <c r="P995" s="230" t="b">
        <f>VLOOKUP($A995,'Sheet1 - Table (1)'!$A$8:$AG$1186,COLUMN(P$7),FALSE)</f>
        <v>1</v>
      </c>
      <c r="Q995" s="230" t="b">
        <f>VLOOKUP($A995,'Sheet1 - Table (1)'!$A$8:$AG$1186,COLUMN(Q$7),FALSE)</f>
        <v>1</v>
      </c>
      <c r="R995" s="230" t="b">
        <f>VLOOKUP($A995,'Sheet1 - Table (1)'!$A$8:$AG$1186,COLUMN(R$7),FALSE)</f>
        <v>1</v>
      </c>
      <c r="S995" s="230">
        <f>VLOOKUP($A995,'Sheet1 - Table (1)'!$A$8:$AG$1186,COLUMN(S$7),FALSE)</f>
        <v>0</v>
      </c>
      <c r="T995" s="230">
        <f>VLOOKUP($A995,'Sheet1 - Table (1)'!$A$8:$AG$1186,COLUMN(T$7),FALSE)</f>
        <v>0</v>
      </c>
      <c r="U995" s="230" t="str">
        <f t="shared" ref="U995:U1009" si="199">IF(N995=TRUE,UPPER(LEFT($N$8,2)),"")&amp;IF(O995=TRUE,IF(N995=TRUE,"-","")&amp;UPPER(LEFT($O$8,2)),"")&amp;IF(P995=TRUE,IF(OR(N995=TRUE,O995=TRUE),"-","")&amp;UPPER(LEFT($P$8,2)),"")&amp;IF(Q995=TRUE,IF(OR(N995=TRUE,O995=TRUE,P995=TRUE),"-","")&amp;UPPER(LEFT($Q$8,2)),"")&amp;IF(R995=TRUE,IF(OR(N995=TRUE,O995=TRUE,P995=TRUE,Q995=TRUE),"-","")&amp;UPPER(LEFT($R$8,2)),"")&amp;IF(S995=TRUE,IF(OR(N995=TRUE,O995=TRUE,P995=TRUE,Q995=TRUE,R995=TRUE),"-","")&amp;UPPER(LEFT($S$8,2)),"")&amp;IF(T995=TRUE,IF(OR(N995=TRUE,O995=TRUE,P995=TRUE,Q995=TRUE,R995=TRUE,S995=TRUE),"-","")&amp;UPPER(LEFT($T$8,2)),"")</f>
        <v>BE-FR-IT-NE-SP</v>
      </c>
      <c r="V995" s="230" t="str">
        <f>VLOOKUP($A995,'Sheet1 - Table (1)'!$A$8:$AG$1186,COLUMN(V$7)+3,FALSE)</f>
        <v>LU - SICAV - Parte 1</v>
      </c>
      <c r="W995" s="230" t="str">
        <f>VLOOKUP(A995,'Sheet1 - Table (1)'!$A$8:$AF$10075,MATCH($W$8,'Sheet1 - Table (1)'!$10:$10,0),FALSE)</f>
        <v>Détermination des Prix Quotidien</v>
      </c>
      <c r="X995" s="230">
        <f>VLOOKUP(A995,'Sheet1 - Table (1)'!$A$8:$AAB$10075,MATCH($X$8,'Sheet1 - Table (1)'!$10:$10,0),FALSE)</f>
        <v>0</v>
      </c>
      <c r="Y995" s="96" t="str">
        <f t="shared" si="194"/>
        <v>Fonds de placement</v>
      </c>
      <c r="AB995" s="96" t="s">
        <v>2749</v>
      </c>
      <c r="AC995" s="214" t="s">
        <v>140</v>
      </c>
      <c r="AD995" s="214" t="s">
        <v>5105</v>
      </c>
      <c r="AE995" s="96" t="s">
        <v>5105</v>
      </c>
      <c r="AF995" s="246" t="s">
        <v>5105</v>
      </c>
      <c r="AG995" s="96" t="s">
        <v>2855</v>
      </c>
      <c r="AI995" s="96" t="s">
        <v>380</v>
      </c>
      <c r="AJ995" s="96" t="s">
        <v>140</v>
      </c>
      <c r="AK995" s="96" t="s">
        <v>140</v>
      </c>
      <c r="AL995" s="96" t="s">
        <v>2481</v>
      </c>
      <c r="AM995" s="96" t="str">
        <f t="shared" si="198"/>
        <v>Obligations étrangères hedged</v>
      </c>
      <c r="AO995" s="96" t="s">
        <v>2749</v>
      </c>
      <c r="AP995" s="96" t="s">
        <v>983</v>
      </c>
      <c r="AQ995" s="96">
        <v>4.53</v>
      </c>
      <c r="AR995" s="101">
        <v>4.7600000000000003E-2</v>
      </c>
      <c r="AS995" s="101">
        <f t="shared" si="197"/>
        <v>4.7600000000000003E-2</v>
      </c>
      <c r="AT995" s="101">
        <v>7.0000000000000001E-3</v>
      </c>
      <c r="AU995" s="101">
        <v>7.9000000000000001E-2</v>
      </c>
      <c r="AV995" s="101">
        <v>0.40300000000000002</v>
      </c>
      <c r="AW995" s="101">
        <v>0.51100000000000001</v>
      </c>
      <c r="AX995" s="101">
        <v>1</v>
      </c>
      <c r="BR995" s="101">
        <v>1</v>
      </c>
      <c r="BV995" s="101">
        <v>0</v>
      </c>
      <c r="BW995" s="101">
        <v>1</v>
      </c>
      <c r="BY995" s="101"/>
      <c r="CD995" s="42" t="s">
        <v>4374</v>
      </c>
      <c r="CE995" s="42" t="s">
        <v>4374</v>
      </c>
      <c r="CF995" s="42" t="str">
        <f>IFERROR(VLOOKUP(Funds[[#This Row],[Code ISIN]],[1]GLOBAL!$C$1:$L$27,10,FALSE)," ")</f>
        <v xml:space="preserve"> </v>
      </c>
      <c r="CG995" s="42" t="s">
        <v>4374</v>
      </c>
      <c r="CH995" s="42" t="s">
        <v>4374</v>
      </c>
      <c r="CI995" s="42" t="s">
        <v>4374</v>
      </c>
      <c r="CK995" s="96" t="s">
        <v>4374</v>
      </c>
      <c r="CL995" s="246" t="str">
        <f>VLOOKUP(Funds[[#This Row],[Code ISIN]],'Sheet1 - Table (1)'!$A$10:$AF$110017,MATCH("Funds Liquidity",'Sheet1 - Table (1)'!$10:$10,0),FALSE)</f>
        <v>Jour</v>
      </c>
      <c r="CM995" s="246" t="s">
        <v>140</v>
      </c>
      <c r="CN995" s="246" t="s">
        <v>140</v>
      </c>
      <c r="CO995" s="246" t="s">
        <v>5379</v>
      </c>
    </row>
    <row r="996" spans="1:94">
      <c r="A996" s="221" t="s">
        <v>355</v>
      </c>
      <c r="B996" s="305">
        <f>IF(ISERROR(VALUE(VLOOKUP($A996,'Sheet1 - Table (1)'!$A$8:$AG$1186,COLUMN(B$7),FALSE))),VLOOKUP(A996,TK_MANQUANTS,2,FALSE),IF(VALUE(VLOOKUP($A996,'Sheet1 - Table (1)'!$A$8:$AG$1186,COLUMN(B$7),FALSE))=0,VLOOKUP(A996,TK_MANQUANTS,2,FALSE),VALUE(VLOOKUP($A996,'Sheet1 - Table (1)'!$A$8:$AG$1186,COLUMN(B$7),FALSE))))</f>
        <v>1266236</v>
      </c>
      <c r="C996" s="80" t="str">
        <f>VLOOKUP($A996,'Sheet1 - Table (1)'!$A$8:$AG$1186,COLUMN(C$7),FALSE)</f>
        <v>UBAM Dynamic US Dollar Bond IC USD</v>
      </c>
      <c r="D996" s="82">
        <f>VLOOKUP($A996,'Sheet1 - Table (1)'!$A$8:$AG$1186,COLUMN(D$7),FALSE)</f>
        <v>44008</v>
      </c>
      <c r="E996" s="124">
        <f>VLOOKUP($A996,'Sheet1 - Table (1)'!$A$8:$AG$1186,COLUMN(E$7),FALSE)</f>
        <v>0.38</v>
      </c>
      <c r="F996" s="80" t="b">
        <f>VLOOKUP($A996,'Sheet1 - Table (1)'!$A$8:$AG$1186,COLUMN(F$7),FALSE)</f>
        <v>1</v>
      </c>
      <c r="G996" s="80" t="str">
        <f>VLOOKUP($A996,'Sheet1 - Table (1)'!$A$8:$AG$1186,COLUMN(G$7),FALSE)</f>
        <v>Luxembourg</v>
      </c>
      <c r="H996" s="80" t="str">
        <f>VLOOKUP($A996,'Sheet1 - Table (1)'!$A$8:$AG$1186,COLUMN(H$7),FALSE)</f>
        <v>USD</v>
      </c>
      <c r="I996" s="80" t="str">
        <f>VLOOKUP($A996,'Sheet1 - Table (1)'!$A$8:$AG$1186,COLUMN(I$7),FALSE)</f>
        <v>Fonds de placement</v>
      </c>
      <c r="J996" s="80" t="str">
        <f>VLOOKUP($A996,'Sheet1 - Table (1)'!$A$8:$AG$1186,COLUMN(J$7),FALSE)</f>
        <v>Obligation</v>
      </c>
      <c r="K996" s="82">
        <f>VLOOKUP($A996,'Sheet1 - Table (1)'!$A$8:$AG$1186,COLUMN(K$7),FALSE)</f>
        <v>44255</v>
      </c>
      <c r="L996" s="80">
        <f>VLOOKUP($A996,'Sheet1 - Table (1)'!$A$8:$AG$1186,COLUMN(L$7),FALSE)</f>
        <v>1255.1724177000001</v>
      </c>
      <c r="M996" s="80" t="str">
        <f>VLOOKUP($A996,'Sheet1 - Table (1)'!$A$8:$AG$1186,COLUMN(M$7),FALSE)</f>
        <v>Retained</v>
      </c>
      <c r="N996" s="80">
        <f>VLOOKUP($A996,'Sheet1 - Table (1)'!$A$8:$AG$1186,COLUMN(N$7),FALSE)</f>
        <v>0</v>
      </c>
      <c r="O996" s="80" t="b">
        <f>VLOOKUP($A996,'Sheet1 - Table (1)'!$A$8:$AG$1186,COLUMN(O$7),FALSE)</f>
        <v>1</v>
      </c>
      <c r="P996" s="80" t="b">
        <f>VLOOKUP($A996,'Sheet1 - Table (1)'!$A$8:$AG$1186,COLUMN(P$7),FALSE)</f>
        <v>1</v>
      </c>
      <c r="Q996" s="80" t="b">
        <f>VLOOKUP($A996,'Sheet1 - Table (1)'!$A$8:$AG$1186,COLUMN(Q$7),FALSE)</f>
        <v>1</v>
      </c>
      <c r="R996" s="80" t="b">
        <f>VLOOKUP($A996,'Sheet1 - Table (1)'!$A$8:$AG$1186,COLUMN(R$7),FALSE)</f>
        <v>1</v>
      </c>
      <c r="S996" s="80" t="b">
        <f>VLOOKUP($A996,'Sheet1 - Table (1)'!$A$8:$AG$1186,COLUMN(S$7),FALSE)</f>
        <v>1</v>
      </c>
      <c r="T996" s="80" t="b">
        <f>VLOOKUP($A996,'Sheet1 - Table (1)'!$A$8:$AG$1186,COLUMN(T$7),FALSE)</f>
        <v>1</v>
      </c>
      <c r="U996" s="80" t="str">
        <f t="shared" si="199"/>
        <v>FR-IT-NE-SP-GE-UK</v>
      </c>
      <c r="V996" s="80" t="str">
        <f>VLOOKUP($A996,'Sheet1 - Table (1)'!$A$8:$AG$1186,COLUMN(V$7)+3,FALSE)</f>
        <v>LU - SICAV - Parte 1</v>
      </c>
      <c r="W996" s="80" t="str">
        <f>VLOOKUP(A996,'Sheet1 - Table (1)'!$A$8:$AF$10075,MATCH($W$8,'Sheet1 - Table (1)'!$10:$10,0),FALSE)</f>
        <v>Détermination des Prix Quotidien</v>
      </c>
      <c r="X996" s="80">
        <f>VLOOKUP(A996,'Sheet1 - Table (1)'!$A$8:$AAB$10075,MATCH($X$8,'Sheet1 - Table (1)'!$10:$10,0),FALSE)</f>
        <v>0</v>
      </c>
      <c r="Y996" s="96" t="str">
        <f t="shared" si="194"/>
        <v>Fonds de placement</v>
      </c>
      <c r="AA996" s="96" t="s">
        <v>1823</v>
      </c>
      <c r="AB996" s="96" t="s">
        <v>2481</v>
      </c>
      <c r="AC996" s="214" t="s">
        <v>140</v>
      </c>
      <c r="AD996" s="214" t="s">
        <v>2481</v>
      </c>
      <c r="AE996" s="96" t="s">
        <v>2481</v>
      </c>
      <c r="AF996" s="246" t="s">
        <v>2546</v>
      </c>
      <c r="AG996" s="96" t="s">
        <v>2857</v>
      </c>
      <c r="AI996" s="96" t="s">
        <v>380</v>
      </c>
      <c r="AJ996" s="96" t="s">
        <v>140</v>
      </c>
      <c r="AK996" s="96" t="s">
        <v>140</v>
      </c>
      <c r="AL996" s="96" t="s">
        <v>2481</v>
      </c>
      <c r="AM996" s="96" t="str">
        <f t="shared" si="198"/>
        <v>Obligations étrangères</v>
      </c>
      <c r="AO996" s="96" t="s">
        <v>2481</v>
      </c>
      <c r="AP996" s="96" t="s">
        <v>86</v>
      </c>
      <c r="AQ996" s="96">
        <v>0.11</v>
      </c>
      <c r="AR996" s="101">
        <v>1.9E-2</v>
      </c>
      <c r="AS996" s="101">
        <f t="shared" si="197"/>
        <v>1.52E-2</v>
      </c>
      <c r="AT996" s="101">
        <v>0.152</v>
      </c>
      <c r="AU996" s="101">
        <v>0.40500000000000003</v>
      </c>
      <c r="AV996" s="101">
        <v>0.41299999999999998</v>
      </c>
      <c r="AW996" s="101">
        <v>0.03</v>
      </c>
      <c r="BB996" s="101">
        <v>1</v>
      </c>
      <c r="BN996" s="101">
        <v>1</v>
      </c>
      <c r="BT996" s="101" t="s">
        <v>1505</v>
      </c>
      <c r="BV996" s="101">
        <v>3.73E-2</v>
      </c>
      <c r="BW996" s="101">
        <v>0.9627</v>
      </c>
      <c r="BY996" s="101" t="s">
        <v>76</v>
      </c>
      <c r="BZ996" s="101" t="str">
        <f>IF(AJ996="Obligations",AP996&amp;" "&amp;AI996&amp;" "&amp;IF(AQ996&lt;3.5,"SHORT",IF(AQ996&gt;8,"LONG","MID")),"")</f>
        <v>Courbe USD Corporate SHORT</v>
      </c>
      <c r="CA996" s="101" t="s">
        <v>4051</v>
      </c>
      <c r="CB996" s="122" t="s">
        <v>3869</v>
      </c>
      <c r="CC996" s="101" t="s">
        <v>4234</v>
      </c>
      <c r="CD996" s="42" t="s">
        <v>4374</v>
      </c>
      <c r="CE996" s="42" t="s">
        <v>4374</v>
      </c>
      <c r="CF996" s="42" t="str">
        <f>IFERROR(VLOOKUP(Funds[[#This Row],[Code ISIN]],[1]GLOBAL!$C$1:$L$27,10,FALSE)," ")</f>
        <v xml:space="preserve"> </v>
      </c>
      <c r="CG996" s="42" t="s">
        <v>4374</v>
      </c>
      <c r="CH996" s="42" t="s">
        <v>4374</v>
      </c>
      <c r="CI996" s="42" t="s">
        <v>4374</v>
      </c>
      <c r="CJ996" s="123">
        <v>43039</v>
      </c>
      <c r="CK996" s="96" t="s">
        <v>4374</v>
      </c>
      <c r="CL996" s="246" t="str">
        <f>VLOOKUP(Funds[[#This Row],[Code ISIN]],'Sheet1 - Table (1)'!$A$10:$AF$110017,MATCH("Funds Liquidity",'Sheet1 - Table (1)'!$10:$10,0),FALSE)</f>
        <v>Jour</v>
      </c>
    </row>
    <row r="997" spans="1:94">
      <c r="A997" s="221" t="s">
        <v>1727</v>
      </c>
      <c r="B997" s="305">
        <f>IF(ISERROR(VALUE(VLOOKUP($A997,'Sheet1 - Table (1)'!$A$8:$AG$1186,COLUMN(B$7),FALSE))),VLOOKUP(A997,TK_MANQUANTS,2,FALSE),IF(VALUE(VLOOKUP($A997,'Sheet1 - Table (1)'!$A$8:$AG$1186,COLUMN(B$7),FALSE))=0,VLOOKUP(A997,TK_MANQUANTS,2,FALSE),VALUE(VLOOKUP($A997,'Sheet1 - Table (1)'!$A$8:$AG$1186,COLUMN(B$7),FALSE))))</f>
        <v>1851391</v>
      </c>
      <c r="C997" s="80" t="str">
        <f>VLOOKUP($A997,'Sheet1 - Table (1)'!$A$8:$AG$1186,COLUMN(C$7),FALSE)</f>
        <v>UBAM Dynamic US Dollar Bond IHC EUR</v>
      </c>
      <c r="D997" s="82">
        <f>VLOOKUP($A997,'Sheet1 - Table (1)'!$A$8:$AG$1186,COLUMN(D$7),FALSE)</f>
        <v>43880</v>
      </c>
      <c r="E997" s="124">
        <f>VLOOKUP($A997,'Sheet1 - Table (1)'!$A$8:$AG$1186,COLUMN(E$7),FALSE)</f>
        <v>0.38</v>
      </c>
      <c r="F997" s="80" t="b">
        <f>VLOOKUP($A997,'Sheet1 - Table (1)'!$A$8:$AG$1186,COLUMN(F$7),FALSE)</f>
        <v>1</v>
      </c>
      <c r="G997" s="80" t="str">
        <f>VLOOKUP($A997,'Sheet1 - Table (1)'!$A$8:$AG$1186,COLUMN(G$7),FALSE)</f>
        <v>Luxembourg</v>
      </c>
      <c r="H997" s="80" t="str">
        <f>VLOOKUP($A997,'Sheet1 - Table (1)'!$A$8:$AG$1186,COLUMN(H$7),FALSE)</f>
        <v>EUR</v>
      </c>
      <c r="I997" s="80" t="str">
        <f>VLOOKUP($A997,'Sheet1 - Table (1)'!$A$8:$AG$1186,COLUMN(I$7),FALSE)</f>
        <v>Fonds de placement</v>
      </c>
      <c r="J997" s="80" t="str">
        <f>VLOOKUP($A997,'Sheet1 - Table (1)'!$A$8:$AG$1186,COLUMN(J$7),FALSE)</f>
        <v>Obligation</v>
      </c>
      <c r="K997" s="82">
        <f>VLOOKUP($A997,'Sheet1 - Table (1)'!$A$8:$AG$1186,COLUMN(K$7),FALSE)</f>
        <v>44255</v>
      </c>
      <c r="L997" s="80">
        <f>VLOOKUP($A997,'Sheet1 - Table (1)'!$A$8:$AG$1186,COLUMN(L$7),FALSE)</f>
        <v>1255.1724177000001</v>
      </c>
      <c r="M997" s="80" t="str">
        <f>VLOOKUP($A997,'Sheet1 - Table (1)'!$A$8:$AG$1186,COLUMN(M$7),FALSE)</f>
        <v>Retained</v>
      </c>
      <c r="N997" s="80">
        <f>VLOOKUP($A997,'Sheet1 - Table (1)'!$A$8:$AG$1186,COLUMN(N$7),FALSE)</f>
        <v>0</v>
      </c>
      <c r="O997" s="80" t="b">
        <f>VLOOKUP($A997,'Sheet1 - Table (1)'!$A$8:$AG$1186,COLUMN(O$7),FALSE)</f>
        <v>1</v>
      </c>
      <c r="P997" s="80" t="b">
        <f>VLOOKUP($A997,'Sheet1 - Table (1)'!$A$8:$AG$1186,COLUMN(P$7),FALSE)</f>
        <v>1</v>
      </c>
      <c r="Q997" s="80" t="b">
        <f>VLOOKUP($A997,'Sheet1 - Table (1)'!$A$8:$AG$1186,COLUMN(Q$7),FALSE)</f>
        <v>1</v>
      </c>
      <c r="R997" s="80" t="b">
        <f>VLOOKUP($A997,'Sheet1 - Table (1)'!$A$8:$AG$1186,COLUMN(R$7),FALSE)</f>
        <v>1</v>
      </c>
      <c r="S997" s="80" t="b">
        <f>VLOOKUP($A997,'Sheet1 - Table (1)'!$A$8:$AG$1186,COLUMN(S$7),FALSE)</f>
        <v>1</v>
      </c>
      <c r="T997" s="80">
        <f>VLOOKUP($A997,'Sheet1 - Table (1)'!$A$8:$AG$1186,COLUMN(T$7),FALSE)</f>
        <v>0</v>
      </c>
      <c r="U997" s="80" t="str">
        <f t="shared" si="199"/>
        <v>FR-IT-NE-SP-GE</v>
      </c>
      <c r="V997" s="80" t="str">
        <f>VLOOKUP($A997,'Sheet1 - Table (1)'!$A$8:$AG$1186,COLUMN(V$7)+3,FALSE)</f>
        <v>LU - SICAV - Parte 1</v>
      </c>
      <c r="W997" s="80" t="str">
        <f>VLOOKUP(A997,'Sheet1 - Table (1)'!$A$8:$AF$10075,MATCH($W$8,'Sheet1 - Table (1)'!$10:$10,0),FALSE)</f>
        <v>Détermination des Prix Quotidien</v>
      </c>
      <c r="X997" s="80">
        <f>VLOOKUP(A997,'Sheet1 - Table (1)'!$A$8:$AAB$10075,MATCH($X$8,'Sheet1 - Table (1)'!$10:$10,0),FALSE)</f>
        <v>0</v>
      </c>
      <c r="Y997" s="96" t="str">
        <f t="shared" si="194"/>
        <v>Fonds de placement</v>
      </c>
      <c r="AA997" s="96" t="s">
        <v>1823</v>
      </c>
      <c r="AB997" s="96" t="s">
        <v>2481</v>
      </c>
      <c r="AC997" s="214" t="s">
        <v>140</v>
      </c>
      <c r="AD997" s="214" t="s">
        <v>2481</v>
      </c>
      <c r="AE997" s="96" t="s">
        <v>2481</v>
      </c>
      <c r="AF997" s="246" t="s">
        <v>2546</v>
      </c>
      <c r="AG997" s="96" t="s">
        <v>2857</v>
      </c>
      <c r="AI997" s="96" t="s">
        <v>380</v>
      </c>
      <c r="AJ997" s="96" t="s">
        <v>140</v>
      </c>
      <c r="AK997" s="96" t="s">
        <v>140</v>
      </c>
      <c r="AL997" s="96" t="s">
        <v>2481</v>
      </c>
      <c r="AM997" s="96" t="str">
        <f t="shared" si="198"/>
        <v>Obligations étrangères</v>
      </c>
      <c r="AO997" s="96" t="s">
        <v>2481</v>
      </c>
      <c r="AP997" s="96" t="s">
        <v>86</v>
      </c>
      <c r="AQ997" s="130">
        <f t="shared" ref="AQ997:AW997" si="200">AQ996</f>
        <v>0.11</v>
      </c>
      <c r="AR997" s="138">
        <f t="shared" si="200"/>
        <v>1.9E-2</v>
      </c>
      <c r="AS997" s="138">
        <f t="shared" si="200"/>
        <v>1.52E-2</v>
      </c>
      <c r="AT997" s="138">
        <f t="shared" si="200"/>
        <v>0.152</v>
      </c>
      <c r="AU997" s="138">
        <f t="shared" si="200"/>
        <v>0.40500000000000003</v>
      </c>
      <c r="AV997" s="138">
        <f t="shared" si="200"/>
        <v>0.41299999999999998</v>
      </c>
      <c r="AW997" s="138">
        <f t="shared" si="200"/>
        <v>0.03</v>
      </c>
      <c r="AY997" s="101">
        <v>1</v>
      </c>
      <c r="BN997" s="101">
        <v>1</v>
      </c>
      <c r="BV997" s="138">
        <f>BV996</f>
        <v>3.73E-2</v>
      </c>
      <c r="BW997" s="138">
        <f>BW996</f>
        <v>0.9627</v>
      </c>
      <c r="BY997" s="101" t="s">
        <v>978</v>
      </c>
      <c r="BZ997" s="101" t="str">
        <f>IF(AJ997="Obligations",AP997&amp;" "&amp;AI997&amp;" "&amp;IF(AQ997&lt;3.5,"SHORT",IF(AQ997&gt;8,"LONG","MID")),"")</f>
        <v>Courbe USD Corporate SHORT</v>
      </c>
      <c r="CA997" s="101" t="s">
        <v>70</v>
      </c>
      <c r="CB997" s="101"/>
      <c r="CC997" s="101" t="s">
        <v>70</v>
      </c>
      <c r="CD997" s="42" t="s">
        <v>4374</v>
      </c>
      <c r="CE997" s="42" t="s">
        <v>4374</v>
      </c>
      <c r="CF997" s="42" t="str">
        <f>IFERROR(VLOOKUP(Funds[[#This Row],[Code ISIN]],[1]GLOBAL!$C$1:$L$27,10,FALSE)," ")</f>
        <v xml:space="preserve"> </v>
      </c>
      <c r="CG997" s="42" t="s">
        <v>4374</v>
      </c>
      <c r="CH997" s="42" t="s">
        <v>4374</v>
      </c>
      <c r="CI997" s="42" t="s">
        <v>4374</v>
      </c>
      <c r="CJ997" s="136">
        <f>CJ996</f>
        <v>43039</v>
      </c>
      <c r="CK997" s="96" t="s">
        <v>4374</v>
      </c>
      <c r="CL997" s="246" t="str">
        <f>VLOOKUP(Funds[[#This Row],[Code ISIN]],'Sheet1 - Table (1)'!$A$10:$AF$110017,MATCH("Funds Liquidity",'Sheet1 - Table (1)'!$10:$10,0),FALSE)</f>
        <v>Jour</v>
      </c>
    </row>
    <row r="998" spans="1:94">
      <c r="A998" s="221" t="s">
        <v>890</v>
      </c>
      <c r="B998" s="305">
        <f>IF(ISERROR(VALUE(VLOOKUP($A998,'Sheet1 - Table (1)'!$A$8:$AG$1186,COLUMN(B$7),FALSE))),VLOOKUP(A998,TK_MANQUANTS,2,FALSE),IF(VALUE(VLOOKUP($A998,'Sheet1 - Table (1)'!$A$8:$AG$1186,COLUMN(B$7),FALSE))=0,VLOOKUP(A998,TK_MANQUANTS,2,FALSE),VALUE(VLOOKUP($A998,'Sheet1 - Table (1)'!$A$8:$AG$1186,COLUMN(B$7),FALSE))))</f>
        <v>10479001</v>
      </c>
      <c r="C998" s="80" t="str">
        <f>VLOOKUP($A998,'Sheet1 - Table (1)'!$A$8:$AG$1186,COLUMN(C$7),FALSE)</f>
        <v>UBAM Dynamic US Dollar Bond IHC CHF</v>
      </c>
      <c r="D998" s="82">
        <f>VLOOKUP($A998,'Sheet1 - Table (1)'!$A$8:$AG$1186,COLUMN(D$7),FALSE)</f>
        <v>43922</v>
      </c>
      <c r="E998" s="124">
        <f>VLOOKUP($A998,'Sheet1 - Table (1)'!$A$8:$AG$1186,COLUMN(E$7),FALSE)</f>
        <v>0.39</v>
      </c>
      <c r="F998" s="80" t="b">
        <f>VLOOKUP($A998,'Sheet1 - Table (1)'!$A$8:$AG$1186,COLUMN(F$7),FALSE)</f>
        <v>1</v>
      </c>
      <c r="G998" s="80" t="str">
        <f>VLOOKUP($A998,'Sheet1 - Table (1)'!$A$8:$AG$1186,COLUMN(G$7),FALSE)</f>
        <v>Luxembourg</v>
      </c>
      <c r="H998" s="80" t="str">
        <f>VLOOKUP($A998,'Sheet1 - Table (1)'!$A$8:$AG$1186,COLUMN(H$7),FALSE)</f>
        <v>CHF</v>
      </c>
      <c r="I998" s="80" t="str">
        <f>VLOOKUP($A998,'Sheet1 - Table (1)'!$A$8:$AG$1186,COLUMN(I$7),FALSE)</f>
        <v>Fonds de placement</v>
      </c>
      <c r="J998" s="80" t="str">
        <f>VLOOKUP($A998,'Sheet1 - Table (1)'!$A$8:$AG$1186,COLUMN(J$7),FALSE)</f>
        <v>Obligation</v>
      </c>
      <c r="K998" s="82">
        <f>VLOOKUP($A998,'Sheet1 - Table (1)'!$A$8:$AG$1186,COLUMN(K$7),FALSE)</f>
        <v>44255</v>
      </c>
      <c r="L998" s="80">
        <f>VLOOKUP($A998,'Sheet1 - Table (1)'!$A$8:$AG$1186,COLUMN(L$7),FALSE)</f>
        <v>1255.1724177000001</v>
      </c>
      <c r="M998" s="80" t="str">
        <f>VLOOKUP($A998,'Sheet1 - Table (1)'!$A$8:$AG$1186,COLUMN(M$7),FALSE)</f>
        <v>Retained</v>
      </c>
      <c r="N998" s="80">
        <f>VLOOKUP($A998,'Sheet1 - Table (1)'!$A$8:$AG$1186,COLUMN(N$7),FALSE)</f>
        <v>0</v>
      </c>
      <c r="O998" s="80">
        <f>VLOOKUP($A998,'Sheet1 - Table (1)'!$A$8:$AG$1186,COLUMN(O$7),FALSE)</f>
        <v>0</v>
      </c>
      <c r="P998" s="80">
        <f>VLOOKUP($A998,'Sheet1 - Table (1)'!$A$8:$AG$1186,COLUMN(P$7),FALSE)</f>
        <v>0</v>
      </c>
      <c r="Q998" s="80">
        <f>VLOOKUP($A998,'Sheet1 - Table (1)'!$A$8:$AG$1186,COLUMN(Q$7),FALSE)</f>
        <v>0</v>
      </c>
      <c r="R998" s="80">
        <f>VLOOKUP($A998,'Sheet1 - Table (1)'!$A$8:$AG$1186,COLUMN(R$7),FALSE)</f>
        <v>0</v>
      </c>
      <c r="S998" s="80">
        <f>VLOOKUP($A998,'Sheet1 - Table (1)'!$A$8:$AG$1186,COLUMN(S$7),FALSE)</f>
        <v>0</v>
      </c>
      <c r="T998" s="80">
        <f>VLOOKUP($A998,'Sheet1 - Table (1)'!$A$8:$AG$1186,COLUMN(T$7),FALSE)</f>
        <v>0</v>
      </c>
      <c r="U998" s="80" t="str">
        <f t="shared" si="199"/>
        <v/>
      </c>
      <c r="V998" s="80" t="str">
        <f>VLOOKUP($A998,'Sheet1 - Table (1)'!$A$8:$AG$1186,COLUMN(V$7)+3,FALSE)</f>
        <v>LU - SICAV - Parte 1</v>
      </c>
      <c r="W998" s="80" t="str">
        <f>VLOOKUP(A998,'Sheet1 - Table (1)'!$A$8:$AF$10075,MATCH($W$8,'Sheet1 - Table (1)'!$10:$10,0),FALSE)</f>
        <v>Détermination des Prix Quotidien</v>
      </c>
      <c r="X998" s="80">
        <f>VLOOKUP(A998,'Sheet1 - Table (1)'!$A$8:$AAB$10075,MATCH($X$8,'Sheet1 - Table (1)'!$10:$10,0),FALSE)</f>
        <v>0</v>
      </c>
      <c r="Y998" s="96" t="str">
        <f t="shared" si="194"/>
        <v>Fonds de placement</v>
      </c>
      <c r="AA998" s="96" t="s">
        <v>1823</v>
      </c>
      <c r="AB998" s="96" t="s">
        <v>2481</v>
      </c>
      <c r="AC998" s="214" t="s">
        <v>140</v>
      </c>
      <c r="AD998" s="214" t="s">
        <v>2481</v>
      </c>
      <c r="AE998" s="96" t="s">
        <v>2481</v>
      </c>
      <c r="AF998" s="246" t="s">
        <v>2546</v>
      </c>
      <c r="AG998" s="96" t="s">
        <v>2857</v>
      </c>
      <c r="AI998" s="96" t="s">
        <v>380</v>
      </c>
      <c r="AJ998" s="96" t="s">
        <v>140</v>
      </c>
      <c r="AK998" s="96" t="s">
        <v>140</v>
      </c>
      <c r="AL998" s="96" t="s">
        <v>2481</v>
      </c>
      <c r="AM998" s="96" t="str">
        <f t="shared" si="198"/>
        <v>Obligations étrangères hedged</v>
      </c>
      <c r="AO998" s="96" t="s">
        <v>2481</v>
      </c>
      <c r="AP998" s="96" t="s">
        <v>86</v>
      </c>
      <c r="AQ998" s="130">
        <f t="shared" ref="AQ998:AW998" si="201">AQ996</f>
        <v>0.11</v>
      </c>
      <c r="AR998" s="138">
        <f t="shared" si="201"/>
        <v>1.9E-2</v>
      </c>
      <c r="AS998" s="138">
        <f t="shared" si="201"/>
        <v>1.52E-2</v>
      </c>
      <c r="AT998" s="138">
        <f t="shared" si="201"/>
        <v>0.152</v>
      </c>
      <c r="AU998" s="138">
        <f t="shared" si="201"/>
        <v>0.40500000000000003</v>
      </c>
      <c r="AV998" s="138">
        <f t="shared" si="201"/>
        <v>0.41299999999999998</v>
      </c>
      <c r="AW998" s="138">
        <f t="shared" si="201"/>
        <v>0.03</v>
      </c>
      <c r="AX998" s="101">
        <v>1</v>
      </c>
      <c r="BN998" s="101">
        <v>1</v>
      </c>
      <c r="BV998" s="138">
        <f>BV997</f>
        <v>3.73E-2</v>
      </c>
      <c r="BW998" s="138">
        <f>BW997</f>
        <v>0.9627</v>
      </c>
      <c r="BY998" s="101" t="s">
        <v>978</v>
      </c>
      <c r="BZ998" s="101" t="str">
        <f>IF(AJ998="Obligations",AP998&amp;" "&amp;AI998&amp;" "&amp;IF(AQ998&lt;3.5,"SHORT",IF(AQ998&gt;8,"LONG","MID")),"")</f>
        <v>Courbe USD Corporate SHORT</v>
      </c>
      <c r="CA998" s="101" t="s">
        <v>4051</v>
      </c>
      <c r="CB998" s="122" t="s">
        <v>4232</v>
      </c>
      <c r="CC998" s="137" t="s">
        <v>4233</v>
      </c>
      <c r="CD998" s="42" t="s">
        <v>4374</v>
      </c>
      <c r="CE998" s="42" t="s">
        <v>4374</v>
      </c>
      <c r="CF998" s="42" t="str">
        <f>IFERROR(VLOOKUP(Funds[[#This Row],[Code ISIN]],[1]GLOBAL!$C$1:$L$27,10,FALSE)," ")</f>
        <v xml:space="preserve"> </v>
      </c>
      <c r="CG998" s="42" t="s">
        <v>4374</v>
      </c>
      <c r="CH998" s="42" t="s">
        <v>4374</v>
      </c>
      <c r="CI998" s="42" t="s">
        <v>4374</v>
      </c>
      <c r="CJ998" s="136">
        <f>CJ996</f>
        <v>43039</v>
      </c>
      <c r="CK998" s="96" t="s">
        <v>4374</v>
      </c>
      <c r="CL998" s="246" t="str">
        <f>VLOOKUP(Funds[[#This Row],[Code ISIN]],'Sheet1 - Table (1)'!$A$10:$AF$110017,MATCH("Funds Liquidity",'Sheet1 - Table (1)'!$10:$10,0),FALSE)</f>
        <v>Jour</v>
      </c>
    </row>
    <row r="999" spans="1:94">
      <c r="A999" s="248" t="s">
        <v>1192</v>
      </c>
      <c r="B999" s="305">
        <f>IF(ISERROR(VALUE(VLOOKUP($A999,'Sheet1 - Table (1)'!$A$8:$AG$1186,COLUMN(B$7),FALSE))),VLOOKUP(A999,TK_MANQUANTS,2,FALSE),IF(VALUE(VLOOKUP($A999,'Sheet1 - Table (1)'!$A$8:$AG$1186,COLUMN(B$7),FALSE))=0,VLOOKUP(A999,TK_MANQUANTS,2,FALSE),VALUE(VLOOKUP($A999,'Sheet1 - Table (1)'!$A$8:$AG$1186,COLUMN(B$7),FALSE))))</f>
        <v>10764634</v>
      </c>
      <c r="C999" s="80" t="str">
        <f>VLOOKUP($A999,'Sheet1 - Table (1)'!$A$8:$AG$1186,COLUMN(C$7),FALSE)</f>
        <v>Vanguard Short-Term Treasury Index Fund;ETF</v>
      </c>
      <c r="D999" s="82">
        <f>VLOOKUP($A999,'Sheet1 - Table (1)'!$A$8:$AG$1186,COLUMN(D$7),FALSE)</f>
        <v>44074</v>
      </c>
      <c r="E999" s="124">
        <f>VLOOKUP($A999,'Sheet1 - Table (1)'!$A$8:$AG$1186,COLUMN(E$7),FALSE)</f>
        <v>0.05</v>
      </c>
      <c r="F999" s="80">
        <f>VLOOKUP($A999,'Sheet1 - Table (1)'!$A$8:$AG$1186,COLUMN(F$7),FALSE)</f>
        <v>0</v>
      </c>
      <c r="G999" s="80" t="str">
        <f>VLOOKUP($A999,'Sheet1 - Table (1)'!$A$8:$AG$1186,COLUMN(G$7),FALSE)</f>
        <v>USA</v>
      </c>
      <c r="H999" s="80" t="str">
        <f>VLOOKUP($A999,'Sheet1 - Table (1)'!$A$8:$AG$1186,COLUMN(H$7),FALSE)</f>
        <v>USD</v>
      </c>
      <c r="I999" s="80" t="str">
        <f>VLOOKUP($A999,'Sheet1 - Table (1)'!$A$8:$AG$1186,COLUMN(I$7),FALSE)</f>
        <v>Exchange Traded Funds</v>
      </c>
      <c r="J999" s="80" t="str">
        <f>VLOOKUP($A999,'Sheet1 - Table (1)'!$A$8:$AG$1186,COLUMN(J$7),FALSE)</f>
        <v>Obligation</v>
      </c>
      <c r="K999" s="82">
        <f>VLOOKUP($A999,'Sheet1 - Table (1)'!$A$8:$AG$1186,COLUMN(K$7),FALSE)</f>
        <v>0</v>
      </c>
      <c r="L999" s="80">
        <f>VLOOKUP($A999,'Sheet1 - Table (1)'!$A$8:$AG$1186,COLUMN(L$7),FALSE)</f>
        <v>0</v>
      </c>
      <c r="M999" s="80" t="str">
        <f>VLOOKUP($A999,'Sheet1 - Table (1)'!$A$8:$AG$1186,COLUMN(M$7),FALSE)</f>
        <v>Paid</v>
      </c>
      <c r="N999" s="80">
        <f>VLOOKUP($A999,'Sheet1 - Table (1)'!$A$8:$AG$1186,COLUMN(N$7),FALSE)</f>
        <v>0</v>
      </c>
      <c r="O999" s="80">
        <f>VLOOKUP($A999,'Sheet1 - Table (1)'!$A$8:$AG$1186,COLUMN(O$7),FALSE)</f>
        <v>0</v>
      </c>
      <c r="P999" s="80">
        <f>VLOOKUP($A999,'Sheet1 - Table (1)'!$A$8:$AG$1186,COLUMN(P$7),FALSE)</f>
        <v>0</v>
      </c>
      <c r="Q999" s="80">
        <f>VLOOKUP($A999,'Sheet1 - Table (1)'!$A$8:$AG$1186,COLUMN(Q$7),FALSE)</f>
        <v>0</v>
      </c>
      <c r="R999" s="80">
        <f>VLOOKUP($A999,'Sheet1 - Table (1)'!$A$8:$AG$1186,COLUMN(R$7),FALSE)</f>
        <v>0</v>
      </c>
      <c r="S999" s="80">
        <f>VLOOKUP($A999,'Sheet1 - Table (1)'!$A$8:$AG$1186,COLUMN(S$7),FALSE)</f>
        <v>0</v>
      </c>
      <c r="T999" s="80" t="b">
        <f>VLOOKUP($A999,'Sheet1 - Table (1)'!$A$8:$AG$1186,COLUMN(T$7),FALSE)</f>
        <v>1</v>
      </c>
      <c r="U999" s="80" t="str">
        <f t="shared" si="199"/>
        <v>UK</v>
      </c>
      <c r="V999" s="80" t="str">
        <f>VLOOKUP($A999,'Sheet1 - Table (1)'!$A$8:$AG$1186,COLUMN(V$7)+3,FALSE)</f>
        <v>US - Open-end Management Investment Company</v>
      </c>
      <c r="W999" s="80" t="str">
        <f>VLOOKUP(A999,'Sheet1 - Table (1)'!$A$8:$AF$10075,MATCH($W$8,'Sheet1 - Table (1)'!$10:$10,0),FALSE)</f>
        <v>Détermination des Prix Quotidien</v>
      </c>
      <c r="X999" s="80" t="str">
        <f>VLOOKUP(A999,'Sheet1 - Table (1)'!$A$8:$AAB$10075,MATCH($X$8,'Sheet1 - Table (1)'!$10:$10,0),FALSE)</f>
        <v>Optimized</v>
      </c>
      <c r="Y999" s="96" t="str">
        <f t="shared" si="194"/>
        <v>ETF</v>
      </c>
      <c r="AA999" s="96" t="s">
        <v>1823</v>
      </c>
      <c r="AB999" s="96" t="s">
        <v>2481</v>
      </c>
      <c r="AC999" s="214" t="s">
        <v>140</v>
      </c>
      <c r="AD999" s="214" t="s">
        <v>2481</v>
      </c>
      <c r="AE999" s="96" t="s">
        <v>2481</v>
      </c>
      <c r="AF999" s="246" t="s">
        <v>2546</v>
      </c>
      <c r="AI999" s="96" t="s">
        <v>785</v>
      </c>
      <c r="AJ999" s="96" t="s">
        <v>140</v>
      </c>
      <c r="AK999" s="96" t="s">
        <v>140</v>
      </c>
      <c r="AL999" s="96" t="s">
        <v>2481</v>
      </c>
      <c r="AM999" s="96" t="str">
        <f t="shared" si="198"/>
        <v>Obligations étrangères</v>
      </c>
      <c r="AO999" s="96" t="s">
        <v>2481</v>
      </c>
      <c r="AP999" s="96" t="s">
        <v>86</v>
      </c>
      <c r="AS999" s="101" t="str">
        <f t="shared" ref="AS999:AS1007" si="202">IF(AR999="","",AR999-E999%)</f>
        <v/>
      </c>
      <c r="BB999" s="101">
        <v>1</v>
      </c>
      <c r="BN999" s="101">
        <v>1</v>
      </c>
      <c r="BV999" s="101">
        <v>1</v>
      </c>
      <c r="BY999" s="101"/>
      <c r="BZ999" s="101" t="str">
        <f>IF(AJ999="Obligations",AP999&amp;" "&amp;AI999&amp;" "&amp;IF(AQ999&lt;3.5,"SHORT",IF(AQ999&gt;8,"LONG","MID")),"")</f>
        <v>Courbe USD Gouvernements SHORT</v>
      </c>
      <c r="CA999" s="101" t="s">
        <v>70</v>
      </c>
      <c r="CB999" s="101"/>
      <c r="CC999" s="101" t="s">
        <v>70</v>
      </c>
      <c r="CD999" s="42" t="s">
        <v>4374</v>
      </c>
      <c r="CE999" s="42" t="s">
        <v>4374</v>
      </c>
      <c r="CF999" s="42" t="str">
        <f>IFERROR(VLOOKUP(Funds[[#This Row],[Code ISIN]],[1]GLOBAL!$C$1:$L$27,10,FALSE)," ")</f>
        <v xml:space="preserve"> </v>
      </c>
      <c r="CG999" s="42" t="s">
        <v>4374</v>
      </c>
      <c r="CH999" s="42" t="s">
        <v>4374</v>
      </c>
      <c r="CI999" s="42" t="s">
        <v>4374</v>
      </c>
      <c r="CK999" s="96" t="s">
        <v>4374</v>
      </c>
      <c r="CL999" s="246" t="str">
        <f>VLOOKUP(Funds[[#This Row],[Code ISIN]],'Sheet1 - Table (1)'!$A$10:$AF$110017,MATCH("Funds Liquidity",'Sheet1 - Table (1)'!$10:$10,0),FALSE)</f>
        <v>Jour</v>
      </c>
    </row>
    <row r="1000" spans="1:94">
      <c r="A1000" s="158" t="s">
        <v>4742</v>
      </c>
      <c r="B1000" s="305">
        <f>IF(ISERROR(VALUE(VLOOKUP($A1000,'Sheet1 - Table (1)'!$A$8:$AG$1186,COLUMN(B$7),FALSE))),VLOOKUP(A1000,TK_MANQUANTS,2,FALSE),IF(VALUE(VLOOKUP($A1000,'Sheet1 - Table (1)'!$A$8:$AG$1186,COLUMN(B$7),FALSE))=0,VLOOKUP(A1000,TK_MANQUANTS,2,FALSE),VALUE(VLOOKUP($A1000,'Sheet1 - Table (1)'!$A$8:$AG$1186,COLUMN(B$7),FALSE))))</f>
        <v>25237312</v>
      </c>
      <c r="C1000" s="80" t="str">
        <f>VLOOKUP($A1000,'Sheet1 - Table (1)'!$A$8:$AG$1186,COLUMN(C$7),FALSE)</f>
        <v>MFM Funds Global Convertible Opportunities I CHF</v>
      </c>
      <c r="D1000" s="82">
        <f>VLOOKUP($A1000,'Sheet1 - Table (1)'!$A$8:$AG$1186,COLUMN(D$7),FALSE)</f>
        <v>43830</v>
      </c>
      <c r="E1000" s="124">
        <f>VLOOKUP($A1000,'Sheet1 - Table (1)'!$A$8:$AG$1186,COLUMN(E$7),FALSE)</f>
        <v>1.0900000000000001</v>
      </c>
      <c r="F1000" s="80" t="b">
        <f>VLOOKUP($A1000,'Sheet1 - Table (1)'!$A$8:$AG$1186,COLUMN(F$7),FALSE)</f>
        <v>1</v>
      </c>
      <c r="G1000" s="80" t="str">
        <f>VLOOKUP($A1000,'Sheet1 - Table (1)'!$A$8:$AG$1186,COLUMN(G$7),FALSE)</f>
        <v>Luxembourg</v>
      </c>
      <c r="H1000" s="80" t="str">
        <f>VLOOKUP($A1000,'Sheet1 - Table (1)'!$A$8:$AG$1186,COLUMN(H$7),FALSE)</f>
        <v>CHF</v>
      </c>
      <c r="I1000" s="80" t="str">
        <f>VLOOKUP($A1000,'Sheet1 - Table (1)'!$A$8:$AG$1186,COLUMN(I$7),FALSE)</f>
        <v>Fonds de placement</v>
      </c>
      <c r="J1000" s="80" t="str">
        <f>VLOOKUP($A1000,'Sheet1 - Table (1)'!$A$8:$AG$1186,COLUMN(J$7),FALSE)</f>
        <v>Obligation</v>
      </c>
      <c r="K1000" s="82">
        <f>VLOOKUP($A1000,'Sheet1 - Table (1)'!$A$8:$AG$1186,COLUMN(K$7),FALSE)</f>
        <v>44255</v>
      </c>
      <c r="L1000" s="80">
        <f>VLOOKUP($A1000,'Sheet1 - Table (1)'!$A$8:$AG$1186,COLUMN(L$7),FALSE)</f>
        <v>163.46357839999999</v>
      </c>
      <c r="M1000" s="80" t="str">
        <f>VLOOKUP($A1000,'Sheet1 - Table (1)'!$A$8:$AG$1186,COLUMN(M$7),FALSE)</f>
        <v>Paid</v>
      </c>
      <c r="N1000" s="80">
        <f>VLOOKUP($A1000,'Sheet1 - Table (1)'!$A$8:$AG$1186,COLUMN(N$7),FALSE)</f>
        <v>0</v>
      </c>
      <c r="O1000" s="80" t="b">
        <f>VLOOKUP($A1000,'Sheet1 - Table (1)'!$A$8:$AG$1186,COLUMN(O$7),FALSE)</f>
        <v>1</v>
      </c>
      <c r="P1000" s="80">
        <f>VLOOKUP($A1000,'Sheet1 - Table (1)'!$A$8:$AG$1186,COLUMN(P$7),FALSE)</f>
        <v>0</v>
      </c>
      <c r="Q1000" s="80">
        <f>VLOOKUP($A1000,'Sheet1 - Table (1)'!$A$8:$AG$1186,COLUMN(Q$7),FALSE)</f>
        <v>0</v>
      </c>
      <c r="R1000" s="80">
        <f>VLOOKUP($A1000,'Sheet1 - Table (1)'!$A$8:$AG$1186,COLUMN(R$7),FALSE)</f>
        <v>0</v>
      </c>
      <c r="S1000" s="80">
        <f>VLOOKUP($A1000,'Sheet1 - Table (1)'!$A$8:$AG$1186,COLUMN(S$7),FALSE)</f>
        <v>0</v>
      </c>
      <c r="T1000" s="80">
        <f>VLOOKUP($A1000,'Sheet1 - Table (1)'!$A$8:$AG$1186,COLUMN(T$7),FALSE)</f>
        <v>0</v>
      </c>
      <c r="U1000" s="80" t="str">
        <f t="shared" si="199"/>
        <v>FR</v>
      </c>
      <c r="V1000" s="80" t="str">
        <f>VLOOKUP($A1000,'Sheet1 - Table (1)'!$A$8:$AG$1186,COLUMN(V$7)+3,FALSE)</f>
        <v>LU - SICAV - Parte 1</v>
      </c>
      <c r="W1000" s="80" t="str">
        <f>VLOOKUP(A1000,'Sheet1 - Table (1)'!$A$8:$AF$10075,MATCH($W$8,'Sheet1 - Table (1)'!$10:$10,0),FALSE)</f>
        <v>Détermination des Prix Quotidien</v>
      </c>
      <c r="X1000" s="80">
        <f>VLOOKUP(A1000,'Sheet1 - Table (1)'!$A$8:$AAB$10075,MATCH($X$8,'Sheet1 - Table (1)'!$10:$10,0),FALSE)</f>
        <v>0</v>
      </c>
      <c r="Y1000" s="96" t="str">
        <f t="shared" si="194"/>
        <v>Fonds de placement</v>
      </c>
      <c r="AA1000" s="96" t="s">
        <v>1823</v>
      </c>
      <c r="AB1000" s="96" t="s">
        <v>2064</v>
      </c>
      <c r="AC1000" s="214" t="s">
        <v>140</v>
      </c>
      <c r="AD1000" s="214" t="s">
        <v>4950</v>
      </c>
      <c r="AE1000" s="96" t="s">
        <v>4950</v>
      </c>
      <c r="AF1000" s="246" t="s">
        <v>4950</v>
      </c>
      <c r="AG1000" s="96" t="s">
        <v>989</v>
      </c>
      <c r="AI1000" s="96" t="s">
        <v>989</v>
      </c>
      <c r="AJ1000" s="96" t="s">
        <v>140</v>
      </c>
      <c r="AK1000" s="96" t="s">
        <v>140</v>
      </c>
      <c r="AL1000" s="96" t="s">
        <v>2481</v>
      </c>
      <c r="AM1000" s="96" t="s">
        <v>2003</v>
      </c>
      <c r="AO1000" s="96" t="s">
        <v>2064</v>
      </c>
      <c r="AP1000" s="96" t="s">
        <v>74</v>
      </c>
      <c r="AQ1000" s="96">
        <v>2</v>
      </c>
      <c r="AR1000" s="101">
        <v>-1.9599999999999999E-2</v>
      </c>
      <c r="AS1000" s="101">
        <f t="shared" si="202"/>
        <v>-3.0499999999999999E-2</v>
      </c>
      <c r="AT1000" s="101">
        <v>0.01</v>
      </c>
      <c r="AU1000" s="101">
        <v>0.13</v>
      </c>
      <c r="AV1000" s="101">
        <v>0.33</v>
      </c>
      <c r="AW1000" s="101">
        <v>0.53</v>
      </c>
      <c r="AX1000" s="101">
        <v>1</v>
      </c>
      <c r="BJ1000" s="101">
        <v>2.7E-2</v>
      </c>
      <c r="BK1000" s="101">
        <v>0.1234</v>
      </c>
      <c r="BL1000" s="101">
        <v>1.2E-2</v>
      </c>
      <c r="BN1000" s="101">
        <v>0.754</v>
      </c>
      <c r="BP1000" s="101">
        <v>0.05</v>
      </c>
      <c r="BQ1000" s="101">
        <v>3.3599999999999998E-2</v>
      </c>
      <c r="BW1000" s="101">
        <v>1</v>
      </c>
      <c r="BY1000" s="101"/>
      <c r="CA1000" s="101" t="s">
        <v>4051</v>
      </c>
      <c r="CB1000" s="96" t="s">
        <v>4859</v>
      </c>
      <c r="CC1000" s="96" t="s">
        <v>4764</v>
      </c>
      <c r="CD1000" s="42" t="s">
        <v>4374</v>
      </c>
      <c r="CE1000" s="42" t="s">
        <v>4374</v>
      </c>
      <c r="CF1000" s="42" t="str">
        <f>IFERROR(VLOOKUP(Funds[[#This Row],[Code ISIN]],[1]GLOBAL!$C$1:$L$27,10,FALSE)," ")</f>
        <v xml:space="preserve"> </v>
      </c>
      <c r="CG1000" s="42" t="s">
        <v>4374</v>
      </c>
      <c r="CH1000" s="42" t="s">
        <v>4374</v>
      </c>
      <c r="CI1000" s="42" t="s">
        <v>4374</v>
      </c>
      <c r="CJ1000" s="123">
        <v>44286</v>
      </c>
      <c r="CK1000" s="96" t="s">
        <v>4374</v>
      </c>
      <c r="CL1000" s="246" t="str">
        <f>VLOOKUP(Funds[[#This Row],[Code ISIN]],'Sheet1 - Table (1)'!$A$10:$AF$110017,MATCH("Funds Liquidity",'Sheet1 - Table (1)'!$10:$10,0),FALSE)</f>
        <v>Jour</v>
      </c>
      <c r="CM1000" s="246" t="s">
        <v>140</v>
      </c>
      <c r="CN1000" s="246" t="s">
        <v>140</v>
      </c>
      <c r="CO1000" s="246" t="s">
        <v>989</v>
      </c>
    </row>
    <row r="1001" spans="1:94">
      <c r="A1001" s="158" t="s">
        <v>4746</v>
      </c>
      <c r="B1001" s="305">
        <f>IF(ISERROR(VALUE(VLOOKUP($A1001,'Sheet1 - Table (1)'!$A$8:$AG$1186,COLUMN(B$7),FALSE))),VLOOKUP(A1001,TK_MANQUANTS,2,FALSE),IF(VALUE(VLOOKUP($A1001,'Sheet1 - Table (1)'!$A$8:$AG$1186,COLUMN(B$7),FALSE))=0,VLOOKUP(A1001,TK_MANQUANTS,2,FALSE),VALUE(VLOOKUP($A1001,'Sheet1 - Table (1)'!$A$8:$AG$1186,COLUMN(B$7),FALSE))))</f>
        <v>25237314</v>
      </c>
      <c r="C1001" s="80" t="str">
        <f>VLOOKUP($A1001,'Sheet1 - Table (1)'!$A$8:$AG$1186,COLUMN(C$7),FALSE)</f>
        <v>MFM Funds Global Convertible Opportunities I EUR</v>
      </c>
      <c r="D1001" s="82">
        <f>VLOOKUP($A1001,'Sheet1 - Table (1)'!$A$8:$AG$1186,COLUMN(D$7),FALSE)</f>
        <v>43830</v>
      </c>
      <c r="E1001" s="124">
        <f>VLOOKUP($A1001,'Sheet1 - Table (1)'!$A$8:$AG$1186,COLUMN(E$7),FALSE)</f>
        <v>1.1000000000000001</v>
      </c>
      <c r="F1001" s="80" t="b">
        <f>VLOOKUP($A1001,'Sheet1 - Table (1)'!$A$8:$AG$1186,COLUMN(F$7),FALSE)</f>
        <v>1</v>
      </c>
      <c r="G1001" s="80" t="str">
        <f>VLOOKUP($A1001,'Sheet1 - Table (1)'!$A$8:$AG$1186,COLUMN(G$7),FALSE)</f>
        <v>Luxembourg</v>
      </c>
      <c r="H1001" s="80" t="str">
        <f>VLOOKUP($A1001,'Sheet1 - Table (1)'!$A$8:$AG$1186,COLUMN(H$7),FALSE)</f>
        <v>EUR</v>
      </c>
      <c r="I1001" s="80" t="str">
        <f>VLOOKUP($A1001,'Sheet1 - Table (1)'!$A$8:$AG$1186,COLUMN(I$7),FALSE)</f>
        <v>Fonds de placement</v>
      </c>
      <c r="J1001" s="80" t="str">
        <f>VLOOKUP($A1001,'Sheet1 - Table (1)'!$A$8:$AG$1186,COLUMN(J$7),FALSE)</f>
        <v>Obligation</v>
      </c>
      <c r="K1001" s="82">
        <f>VLOOKUP($A1001,'Sheet1 - Table (1)'!$A$8:$AG$1186,COLUMN(K$7),FALSE)</f>
        <v>44255</v>
      </c>
      <c r="L1001" s="80">
        <f>VLOOKUP($A1001,'Sheet1 - Table (1)'!$A$8:$AG$1186,COLUMN(L$7),FALSE)</f>
        <v>163.46357839999999</v>
      </c>
      <c r="M1001" s="80" t="str">
        <f>VLOOKUP($A1001,'Sheet1 - Table (1)'!$A$8:$AG$1186,COLUMN(M$7),FALSE)</f>
        <v>Paid</v>
      </c>
      <c r="N1001" s="80">
        <f>VLOOKUP($A1001,'Sheet1 - Table (1)'!$A$8:$AG$1186,COLUMN(N$7),FALSE)</f>
        <v>0</v>
      </c>
      <c r="O1001" s="80" t="b">
        <f>VLOOKUP($A1001,'Sheet1 - Table (1)'!$A$8:$AG$1186,COLUMN(O$7),FALSE)</f>
        <v>1</v>
      </c>
      <c r="P1001" s="80" t="b">
        <f>VLOOKUP($A1001,'Sheet1 - Table (1)'!$A$8:$AG$1186,COLUMN(P$7),FALSE)</f>
        <v>1</v>
      </c>
      <c r="Q1001" s="80">
        <f>VLOOKUP($A1001,'Sheet1 - Table (1)'!$A$8:$AG$1186,COLUMN(Q$7),FALSE)</f>
        <v>0</v>
      </c>
      <c r="R1001" s="80">
        <f>VLOOKUP($A1001,'Sheet1 - Table (1)'!$A$8:$AG$1186,COLUMN(R$7),FALSE)</f>
        <v>0</v>
      </c>
      <c r="S1001" s="80">
        <f>VLOOKUP($A1001,'Sheet1 - Table (1)'!$A$8:$AG$1186,COLUMN(S$7),FALSE)</f>
        <v>0</v>
      </c>
      <c r="T1001" s="80">
        <f>VLOOKUP($A1001,'Sheet1 - Table (1)'!$A$8:$AG$1186,COLUMN(T$7),FALSE)</f>
        <v>0</v>
      </c>
      <c r="U1001" s="80" t="str">
        <f t="shared" si="199"/>
        <v>FR-IT</v>
      </c>
      <c r="V1001" s="80" t="str">
        <f>VLOOKUP($A1001,'Sheet1 - Table (1)'!$A$8:$AG$1186,COLUMN(V$7)+3,FALSE)</f>
        <v>LU - SICAV - Parte 1</v>
      </c>
      <c r="W1001" s="80" t="str">
        <f>VLOOKUP(A1001,'Sheet1 - Table (1)'!$A$8:$AF$10075,MATCH($W$8,'Sheet1 - Table (1)'!$10:$10,0),FALSE)</f>
        <v>Détermination des Prix Quotidien</v>
      </c>
      <c r="X1001" s="80">
        <f>VLOOKUP(A1001,'Sheet1 - Table (1)'!$A$8:$AAB$10075,MATCH($X$8,'Sheet1 - Table (1)'!$10:$10,0),FALSE)</f>
        <v>0</v>
      </c>
      <c r="Y1001" s="96" t="str">
        <f t="shared" si="194"/>
        <v>Fonds de placement</v>
      </c>
      <c r="AA1001" s="96" t="s">
        <v>1823</v>
      </c>
      <c r="AB1001" s="96" t="s">
        <v>2481</v>
      </c>
      <c r="AC1001" s="214" t="s">
        <v>140</v>
      </c>
      <c r="AD1001" s="214" t="s">
        <v>4950</v>
      </c>
      <c r="AE1001" s="96" t="s">
        <v>4950</v>
      </c>
      <c r="AF1001" s="246" t="s">
        <v>4950</v>
      </c>
      <c r="AG1001" s="96" t="s">
        <v>989</v>
      </c>
      <c r="AI1001" s="96" t="s">
        <v>989</v>
      </c>
      <c r="AJ1001" s="96" t="s">
        <v>140</v>
      </c>
      <c r="AK1001" s="96" t="s">
        <v>140</v>
      </c>
      <c r="AL1001" s="96" t="s">
        <v>2481</v>
      </c>
      <c r="AM1001" s="96" t="s">
        <v>2003</v>
      </c>
      <c r="AO1001" s="96" t="s">
        <v>2481</v>
      </c>
      <c r="AP1001" s="96" t="s">
        <v>74</v>
      </c>
      <c r="AQ1001" s="96">
        <v>2</v>
      </c>
      <c r="AR1001" s="101">
        <v>-1.9599999999999999E-2</v>
      </c>
      <c r="AS1001" s="101">
        <f t="shared" si="202"/>
        <v>-3.0600000000000002E-2</v>
      </c>
      <c r="AT1001" s="101">
        <v>0.01</v>
      </c>
      <c r="AU1001" s="101">
        <v>0.13</v>
      </c>
      <c r="AV1001" s="101">
        <v>0.33</v>
      </c>
      <c r="AW1001" s="101">
        <v>0.53</v>
      </c>
      <c r="AY1001" s="101">
        <v>1</v>
      </c>
      <c r="BJ1001" s="101">
        <v>2.7E-2</v>
      </c>
      <c r="BK1001" s="101">
        <v>0.1234</v>
      </c>
      <c r="BL1001" s="101">
        <v>1.2E-2</v>
      </c>
      <c r="BN1001" s="101">
        <v>0.754</v>
      </c>
      <c r="BP1001" s="101">
        <v>0.05</v>
      </c>
      <c r="BQ1001" s="101">
        <v>3.3599999999999998E-2</v>
      </c>
      <c r="BW1001" s="101">
        <v>1</v>
      </c>
      <c r="BY1001" s="101"/>
      <c r="CA1001" s="96" t="s">
        <v>4051</v>
      </c>
      <c r="CB1001" s="96" t="s">
        <v>5282</v>
      </c>
      <c r="CC1001" s="96" t="s">
        <v>4763</v>
      </c>
      <c r="CD1001" s="42" t="s">
        <v>4374</v>
      </c>
      <c r="CE1001" s="42" t="s">
        <v>4374</v>
      </c>
      <c r="CF1001" s="42" t="str">
        <f>IFERROR(VLOOKUP(Funds[[#This Row],[Code ISIN]],[1]GLOBAL!$C$1:$L$27,10,FALSE)," ")</f>
        <v xml:space="preserve"> </v>
      </c>
      <c r="CG1001" s="42" t="s">
        <v>4374</v>
      </c>
      <c r="CH1001" s="42" t="s">
        <v>4374</v>
      </c>
      <c r="CI1001" s="42" t="s">
        <v>4374</v>
      </c>
      <c r="CJ1001" s="123">
        <v>44286</v>
      </c>
      <c r="CK1001" s="96" t="s">
        <v>4374</v>
      </c>
      <c r="CL1001" s="246" t="str">
        <f>VLOOKUP(Funds[[#This Row],[Code ISIN]],'Sheet1 - Table (1)'!$A$10:$AF$110017,MATCH("Funds Liquidity",'Sheet1 - Table (1)'!$10:$10,0),FALSE)</f>
        <v>Jour</v>
      </c>
      <c r="CM1001" s="246" t="s">
        <v>140</v>
      </c>
      <c r="CN1001" s="246" t="s">
        <v>140</v>
      </c>
      <c r="CO1001" s="246" t="s">
        <v>989</v>
      </c>
    </row>
    <row r="1002" spans="1:94">
      <c r="A1002" s="158" t="s">
        <v>4753</v>
      </c>
      <c r="B1002" s="305">
        <f>IF(ISERROR(VALUE(VLOOKUP($A1002,'Sheet1 - Table (1)'!$A$8:$AG$1186,COLUMN(B$7),FALSE))),VLOOKUP(A1002,TK_MANQUANTS,2,FALSE),IF(VALUE(VLOOKUP($A1002,'Sheet1 - Table (1)'!$A$8:$AG$1186,COLUMN(B$7),FALSE))=0,VLOOKUP(A1002,TK_MANQUANTS,2,FALSE),VALUE(VLOOKUP($A1002,'Sheet1 - Table (1)'!$A$8:$AG$1186,COLUMN(B$7),FALSE))))</f>
        <v>20855103</v>
      </c>
      <c r="C1002" s="80" t="str">
        <f>VLOOKUP($A1002,'Sheet1 - Table (1)'!$A$8:$AG$1186,COLUMN(C$7),FALSE)</f>
        <v>Swisscanto (LU) BF Resp Glbl Conv GT</v>
      </c>
      <c r="D1002" s="82">
        <f>VLOOKUP($A1002,'Sheet1 - Table (1)'!$A$8:$AG$1186,COLUMN(D$7),FALSE)</f>
        <v>44196</v>
      </c>
      <c r="E1002" s="124">
        <f>VLOOKUP($A1002,'Sheet1 - Table (1)'!$A$8:$AG$1186,COLUMN(E$7),FALSE)</f>
        <v>0.56999999999999995</v>
      </c>
      <c r="F1002" s="80" t="b">
        <f>VLOOKUP($A1002,'Sheet1 - Table (1)'!$A$8:$AG$1186,COLUMN(F$7),FALSE)</f>
        <v>1</v>
      </c>
      <c r="G1002" s="80" t="str">
        <f>VLOOKUP($A1002,'Sheet1 - Table (1)'!$A$8:$AG$1186,COLUMN(G$7),FALSE)</f>
        <v>Luxembourg</v>
      </c>
      <c r="H1002" s="80" t="str">
        <f>VLOOKUP($A1002,'Sheet1 - Table (1)'!$A$8:$AG$1186,COLUMN(H$7),FALSE)</f>
        <v>USD</v>
      </c>
      <c r="I1002" s="80" t="str">
        <f>VLOOKUP($A1002,'Sheet1 - Table (1)'!$A$8:$AG$1186,COLUMN(I$7),FALSE)</f>
        <v>Fonds de placement</v>
      </c>
      <c r="J1002" s="80" t="str">
        <f>VLOOKUP($A1002,'Sheet1 - Table (1)'!$A$8:$AG$1186,COLUMN(J$7),FALSE)</f>
        <v>Obligation</v>
      </c>
      <c r="K1002" s="82">
        <f>VLOOKUP($A1002,'Sheet1 - Table (1)'!$A$8:$AG$1186,COLUMN(K$7),FALSE)</f>
        <v>44255</v>
      </c>
      <c r="L1002" s="80">
        <f>VLOOKUP($A1002,'Sheet1 - Table (1)'!$A$8:$AG$1186,COLUMN(L$7),FALSE)</f>
        <v>251.60464150000001</v>
      </c>
      <c r="M1002" s="80" t="str">
        <f>VLOOKUP($A1002,'Sheet1 - Table (1)'!$A$8:$AG$1186,COLUMN(M$7),FALSE)</f>
        <v>Retained</v>
      </c>
      <c r="N1002" s="80">
        <f>VLOOKUP($A1002,'Sheet1 - Table (1)'!$A$8:$AG$1186,COLUMN(N$7),FALSE)</f>
        <v>0</v>
      </c>
      <c r="O1002" s="80" t="b">
        <f>VLOOKUP($A1002,'Sheet1 - Table (1)'!$A$8:$AG$1186,COLUMN(O$7),FALSE)</f>
        <v>1</v>
      </c>
      <c r="P1002" s="80" t="b">
        <f>VLOOKUP($A1002,'Sheet1 - Table (1)'!$A$8:$AG$1186,COLUMN(P$7),FALSE)</f>
        <v>1</v>
      </c>
      <c r="Q1002" s="80" t="b">
        <f>VLOOKUP($A1002,'Sheet1 - Table (1)'!$A$8:$AG$1186,COLUMN(Q$7),FALSE)</f>
        <v>1</v>
      </c>
      <c r="R1002" s="80" t="b">
        <f>VLOOKUP($A1002,'Sheet1 - Table (1)'!$A$8:$AG$1186,COLUMN(R$7),FALSE)</f>
        <v>1</v>
      </c>
      <c r="S1002" s="80" t="b">
        <f>VLOOKUP($A1002,'Sheet1 - Table (1)'!$A$8:$AG$1186,COLUMN(S$7),FALSE)</f>
        <v>1</v>
      </c>
      <c r="T1002" s="80" t="b">
        <f>VLOOKUP($A1002,'Sheet1 - Table (1)'!$A$8:$AG$1186,COLUMN(T$7),FALSE)</f>
        <v>1</v>
      </c>
      <c r="U1002" s="80" t="str">
        <f t="shared" si="199"/>
        <v>FR-IT-NE-SP-GE-UK</v>
      </c>
      <c r="V1002" s="80" t="str">
        <f>VLOOKUP($A1002,'Sheet1 - Table (1)'!$A$8:$AG$1186,COLUMN(V$7)+3,FALSE)</f>
        <v>LU - FCP - Parte 1</v>
      </c>
      <c r="W1002" s="80" t="str">
        <f>VLOOKUP(A1002,'Sheet1 - Table (1)'!$A$8:$AF$10075,MATCH($W$8,'Sheet1 - Table (1)'!$10:$10,0),FALSE)</f>
        <v>Détermination des Prix Quotidien</v>
      </c>
      <c r="X1002" s="80">
        <f>VLOOKUP(A1002,'Sheet1 - Table (1)'!$A$8:$AAB$10075,MATCH($X$8,'Sheet1 - Table (1)'!$10:$10,0),FALSE)</f>
        <v>0</v>
      </c>
      <c r="Y1002" s="96" t="str">
        <f t="shared" si="194"/>
        <v>Fonds de placement</v>
      </c>
      <c r="AA1002" s="96" t="s">
        <v>1823</v>
      </c>
      <c r="AB1002" s="96" t="s">
        <v>2481</v>
      </c>
      <c r="AC1002" s="214" t="s">
        <v>140</v>
      </c>
      <c r="AD1002" s="214" t="s">
        <v>4950</v>
      </c>
      <c r="AE1002" s="96" t="s">
        <v>4950</v>
      </c>
      <c r="AF1002" s="246" t="s">
        <v>4950</v>
      </c>
      <c r="AG1002" s="96" t="s">
        <v>989</v>
      </c>
      <c r="AI1002" s="96" t="s">
        <v>989</v>
      </c>
      <c r="AJ1002" s="96" t="s">
        <v>140</v>
      </c>
      <c r="AK1002" s="96" t="s">
        <v>140</v>
      </c>
      <c r="AL1002" s="96" t="s">
        <v>2481</v>
      </c>
      <c r="AM1002" s="96" t="s">
        <v>2003</v>
      </c>
      <c r="AO1002" s="96" t="s">
        <v>2481</v>
      </c>
      <c r="AP1002" s="96" t="s">
        <v>74</v>
      </c>
      <c r="AQ1002" s="96">
        <v>1.44</v>
      </c>
      <c r="AR1002" s="101">
        <v>9.9000000000000008E-3</v>
      </c>
      <c r="AS1002" s="101">
        <f t="shared" si="202"/>
        <v>4.2000000000000015E-3</v>
      </c>
      <c r="AU1002" s="101">
        <v>5.5500000000000001E-2</v>
      </c>
      <c r="AV1002" s="101">
        <v>9.1999999999999998E-2</v>
      </c>
      <c r="AW1002" s="101">
        <v>0.85250000000000004</v>
      </c>
      <c r="BB1002" s="101">
        <v>1</v>
      </c>
      <c r="BJ1002" s="25">
        <v>2.8E-3</v>
      </c>
      <c r="BK1002" s="25">
        <v>0.27279999999999999</v>
      </c>
      <c r="BL1002" s="25">
        <v>1.17E-2</v>
      </c>
      <c r="BM1002" s="25"/>
      <c r="BN1002" s="25">
        <v>0.61199999999999999</v>
      </c>
      <c r="BO1002" s="25">
        <v>1.8E-3</v>
      </c>
      <c r="BP1002" s="25">
        <v>5.5E-2</v>
      </c>
      <c r="BQ1002" s="25">
        <v>3.7199999999999997E-2</v>
      </c>
      <c r="BR1002" s="25">
        <v>6.7000000000000002E-3</v>
      </c>
      <c r="BW1002" s="101">
        <v>1</v>
      </c>
      <c r="BY1002" s="101" t="s">
        <v>22059</v>
      </c>
      <c r="CA1002" s="96" t="s">
        <v>4051</v>
      </c>
      <c r="CB1002" s="96" t="s">
        <v>4768</v>
      </c>
      <c r="CC1002" s="96" t="s">
        <v>4766</v>
      </c>
      <c r="CD1002" s="42" t="s">
        <v>4374</v>
      </c>
      <c r="CE1002" s="42" t="s">
        <v>1633</v>
      </c>
      <c r="CF1002" s="42" t="str">
        <f>IFERROR(VLOOKUP(Funds[[#This Row],[Code ISIN]],[1]GLOBAL!$C$1:$L$27,10,FALSE)," ")</f>
        <v xml:space="preserve"> </v>
      </c>
      <c r="CG1002" s="42" t="s">
        <v>4374</v>
      </c>
      <c r="CH1002" s="42" t="s">
        <v>4374</v>
      </c>
      <c r="CI1002" s="42" t="s">
        <v>4374</v>
      </c>
      <c r="CJ1002" s="123">
        <v>44286</v>
      </c>
      <c r="CK1002" s="96" t="s">
        <v>4374</v>
      </c>
      <c r="CL1002" s="246" t="str">
        <f>VLOOKUP(Funds[[#This Row],[Code ISIN]],'Sheet1 - Table (1)'!$A$10:$AF$110017,MATCH("Funds Liquidity",'Sheet1 - Table (1)'!$10:$10,0),FALSE)</f>
        <v>Jour</v>
      </c>
      <c r="CM1002" s="246" t="s">
        <v>140</v>
      </c>
      <c r="CN1002" s="246" t="s">
        <v>140</v>
      </c>
      <c r="CO1002" s="246" t="s">
        <v>989</v>
      </c>
    </row>
    <row r="1003" spans="1:94">
      <c r="A1003" s="158" t="s">
        <v>3279</v>
      </c>
      <c r="B1003" s="305">
        <f>IF(ISERROR(VALUE(VLOOKUP($A1003,'Sheet1 - Table (1)'!$A$8:$AG$1186,COLUMN(B$7),FALSE))),VLOOKUP(A1003,TK_MANQUANTS,2,FALSE),IF(VALUE(VLOOKUP($A1003,'Sheet1 - Table (1)'!$A$8:$AG$1186,COLUMN(B$7),FALSE))=0,VLOOKUP(A1003,TK_MANQUANTS,2,FALSE),VALUE(VLOOKUP($A1003,'Sheet1 - Table (1)'!$A$8:$AG$1186,COLUMN(B$7),FALSE))))</f>
        <v>39730089</v>
      </c>
      <c r="C1003" s="80" t="str">
        <f>VLOOKUP($A1003,'Sheet1 - Table (1)'!$A$8:$AG$1186,COLUMN(C$7),FALSE)</f>
        <v>DWS Floating Rate Notes TFC</v>
      </c>
      <c r="D1003" s="82">
        <f>VLOOKUP($A1003,'Sheet1 - Table (1)'!$A$8:$AG$1186,COLUMN(D$7),FALSE)</f>
        <v>44041</v>
      </c>
      <c r="E1003" s="124">
        <f>VLOOKUP($A1003,'Sheet1 - Table (1)'!$A$8:$AG$1186,COLUMN(E$7),FALSE)</f>
        <v>0.17</v>
      </c>
      <c r="F1003" s="80" t="b">
        <f>VLOOKUP($A1003,'Sheet1 - Table (1)'!$A$8:$AG$1186,COLUMN(F$7),FALSE)</f>
        <v>1</v>
      </c>
      <c r="G1003" s="80" t="str">
        <f>VLOOKUP($A1003,'Sheet1 - Table (1)'!$A$8:$AG$1186,COLUMN(G$7),FALSE)</f>
        <v>Luxembourg</v>
      </c>
      <c r="H1003" s="80" t="str">
        <f>VLOOKUP($A1003,'Sheet1 - Table (1)'!$A$8:$AG$1186,COLUMN(H$7),FALSE)</f>
        <v>EUR</v>
      </c>
      <c r="I1003" s="80" t="str">
        <f>VLOOKUP($A1003,'Sheet1 - Table (1)'!$A$8:$AG$1186,COLUMN(I$7),FALSE)</f>
        <v>Fonds de placement</v>
      </c>
      <c r="J1003" s="80" t="str">
        <f>VLOOKUP($A1003,'Sheet1 - Table (1)'!$A$8:$AG$1186,COLUMN(J$7),FALSE)</f>
        <v>Obligation</v>
      </c>
      <c r="K1003" s="82">
        <f>VLOOKUP($A1003,'Sheet1 - Table (1)'!$A$8:$AG$1186,COLUMN(K$7),FALSE)</f>
        <v>44255</v>
      </c>
      <c r="L1003" s="80">
        <f>VLOOKUP($A1003,'Sheet1 - Table (1)'!$A$8:$AG$1186,COLUMN(L$7),FALSE)</f>
        <v>5127.0670579999996</v>
      </c>
      <c r="M1003" s="80" t="str">
        <f>VLOOKUP($A1003,'Sheet1 - Table (1)'!$A$8:$AG$1186,COLUMN(M$7),FALSE)</f>
        <v>Retained</v>
      </c>
      <c r="N1003" s="80">
        <f>VLOOKUP($A1003,'Sheet1 - Table (1)'!$A$8:$AG$1186,COLUMN(N$7),FALSE)</f>
        <v>0</v>
      </c>
      <c r="O1003" s="80" t="b">
        <f>VLOOKUP($A1003,'Sheet1 - Table (1)'!$A$8:$AG$1186,COLUMN(O$7),FALSE)</f>
        <v>1</v>
      </c>
      <c r="P1003" s="80">
        <f>VLOOKUP($A1003,'Sheet1 - Table (1)'!$A$8:$AG$1186,COLUMN(P$7),FALSE)</f>
        <v>0</v>
      </c>
      <c r="Q1003" s="80">
        <f>VLOOKUP($A1003,'Sheet1 - Table (1)'!$A$8:$AG$1186,COLUMN(Q$7),FALSE)</f>
        <v>0</v>
      </c>
      <c r="R1003" s="80" t="b">
        <f>VLOOKUP($A1003,'Sheet1 - Table (1)'!$A$8:$AG$1186,COLUMN(R$7),FALSE)</f>
        <v>1</v>
      </c>
      <c r="S1003" s="80">
        <f>VLOOKUP($A1003,'Sheet1 - Table (1)'!$A$8:$AG$1186,COLUMN(S$7),FALSE)</f>
        <v>0</v>
      </c>
      <c r="T1003" s="80">
        <f>VLOOKUP($A1003,'Sheet1 - Table (1)'!$A$8:$AG$1186,COLUMN(T$7),FALSE)</f>
        <v>0</v>
      </c>
      <c r="U1003" s="80" t="str">
        <f t="shared" si="199"/>
        <v>FR-SP</v>
      </c>
      <c r="V1003" s="80" t="str">
        <f>VLOOKUP($A1003,'Sheet1 - Table (1)'!$A$8:$AG$1186,COLUMN(V$7)+3,FALSE)</f>
        <v>LU - FCP - Parte 1</v>
      </c>
      <c r="W1003" s="80" t="str">
        <f>VLOOKUP(A1003,'Sheet1 - Table (1)'!$A$8:$AF$10075,MATCH($W$8,'Sheet1 - Table (1)'!$10:$10,0),FALSE)</f>
        <v>Détermination des Prix Quotidien</v>
      </c>
      <c r="X1003" s="80">
        <f>VLOOKUP(A1003,'Sheet1 - Table (1)'!$A$8:$AAB$10075,MATCH($X$8,'Sheet1 - Table (1)'!$10:$10,0),FALSE)</f>
        <v>0</v>
      </c>
      <c r="Y1003" s="96" t="str">
        <f t="shared" si="194"/>
        <v>Fonds de placement</v>
      </c>
      <c r="AA1003" s="96" t="s">
        <v>1823</v>
      </c>
      <c r="AB1003" s="96" t="s">
        <v>2481</v>
      </c>
      <c r="AC1003" s="214" t="s">
        <v>140</v>
      </c>
      <c r="AD1003" s="214" t="s">
        <v>2481</v>
      </c>
      <c r="AE1003" s="96" t="s">
        <v>2542</v>
      </c>
      <c r="AF1003" s="246" t="s">
        <v>2481</v>
      </c>
      <c r="AG1003" s="96" t="s">
        <v>2857</v>
      </c>
      <c r="AI1003" s="96" t="s">
        <v>381</v>
      </c>
      <c r="AJ1003" s="96" t="s">
        <v>140</v>
      </c>
      <c r="AK1003" s="96" t="s">
        <v>140</v>
      </c>
      <c r="AL1003" s="96" t="s">
        <v>2481</v>
      </c>
      <c r="AM1003" s="96" t="str">
        <f t="shared" ref="AM1003:AM1009" si="203">IF(AND(AK1003="Obligations",AP1003="Courbe CHF"),"Obligations CHF",IF(AND(AX1003=100%,BJ1003=100%),AK1003&amp;" CHF",IF(OR(AK1003="Obligations",AK1003="Actions",AK1003="Liquidités"),AK1003&amp;" étrangères" &amp; IF(AX1003=100%," hedged",""),AK1003&amp;" étrangers" &amp; IF(AX1003=100%," hedged",""))))</f>
        <v>Obligations étrangères</v>
      </c>
      <c r="AO1003" s="96" t="s">
        <v>2481</v>
      </c>
      <c r="AP1003" s="96" t="s">
        <v>75</v>
      </c>
      <c r="AQ1003" s="96">
        <v>0.2</v>
      </c>
      <c r="AR1003" s="101">
        <v>2E-3</v>
      </c>
      <c r="AS1003" s="101">
        <f t="shared" si="202"/>
        <v>2.9999999999999992E-4</v>
      </c>
      <c r="AT1003" s="101">
        <v>0.19800000000000001</v>
      </c>
      <c r="AU1003" s="101">
        <v>0.40899999999999997</v>
      </c>
      <c r="AV1003" s="101">
        <v>0.35299999999999998</v>
      </c>
      <c r="AW1003" s="101">
        <v>0.04</v>
      </c>
      <c r="AY1003" s="101">
        <v>1</v>
      </c>
      <c r="BK1003" s="101">
        <v>1</v>
      </c>
      <c r="BT1003" s="101"/>
      <c r="BU1003" s="101"/>
      <c r="BV1003" s="101">
        <v>0</v>
      </c>
      <c r="BW1003" s="101">
        <v>1</v>
      </c>
      <c r="BX1003" s="121"/>
      <c r="BY1003" s="101"/>
      <c r="BZ1003" s="101" t="str">
        <f>IF(AJ1003="Obligations",AP1003&amp;" "&amp;AI1003&amp;" "&amp;IF(AQ1003&lt;3.5,"SHORT",IF(AQ1003&gt;8,"LONG","MID")),"")</f>
        <v>Courbe EUR Aggregate SHORT</v>
      </c>
      <c r="CA1003" s="101" t="s">
        <v>4051</v>
      </c>
      <c r="CB1003" s="122" t="s">
        <v>3693</v>
      </c>
      <c r="CC1003" s="137" t="s">
        <v>4222</v>
      </c>
      <c r="CD1003" s="42" t="s">
        <v>4374</v>
      </c>
      <c r="CE1003" s="42" t="s">
        <v>4374</v>
      </c>
      <c r="CF1003" s="42" t="str">
        <f>IFERROR(VLOOKUP(Funds[[#This Row],[Code ISIN]],[1]GLOBAL!$C$1:$L$27,10,FALSE)," ")</f>
        <v xml:space="preserve"> </v>
      </c>
      <c r="CG1003" s="42" t="s">
        <v>4374</v>
      </c>
      <c r="CH1003" s="42" t="s">
        <v>4374</v>
      </c>
      <c r="CI1003" s="42" t="s">
        <v>4374</v>
      </c>
      <c r="CJ1003" s="123">
        <v>43008</v>
      </c>
      <c r="CK1003" s="96" t="s">
        <v>4374</v>
      </c>
      <c r="CL1003" s="246" t="str">
        <f>VLOOKUP(Funds[[#This Row],[Code ISIN]],'Sheet1 - Table (1)'!$A$10:$AF$110017,MATCH("Funds Liquidity",'Sheet1 - Table (1)'!$10:$10,0),FALSE)</f>
        <v>Jour</v>
      </c>
      <c r="CN1003" s="246" t="s">
        <v>140</v>
      </c>
    </row>
    <row r="1004" spans="1:94">
      <c r="A1004" s="158" t="s">
        <v>4869</v>
      </c>
      <c r="B1004" s="305">
        <v>48370001</v>
      </c>
      <c r="C1004" s="80" t="str">
        <f>VLOOKUP($A1004,'Sheet1 - Table (1)'!$A$8:$AG$1186,COLUMN(C$7),FALSE)</f>
        <v>iShares $ Treasury Bd 7-10y UCITS ETF CHF Hgd Acc</v>
      </c>
      <c r="D1004" s="82">
        <f>VLOOKUP($A1004,'Sheet1 - Table (1)'!$A$8:$AG$1186,COLUMN(D$7),FALSE)</f>
        <v>44106</v>
      </c>
      <c r="E1004" s="124">
        <f>VLOOKUP($A1004,'Sheet1 - Table (1)'!$A$8:$AG$1186,COLUMN(E$7),FALSE)</f>
        <v>0.1</v>
      </c>
      <c r="F1004" s="80" t="b">
        <f>VLOOKUP($A1004,'Sheet1 - Table (1)'!$A$8:$AG$1186,COLUMN(F$7),FALSE)</f>
        <v>1</v>
      </c>
      <c r="G1004" s="80" t="str">
        <f>VLOOKUP($A1004,'Sheet1 - Table (1)'!$A$8:$AG$1186,COLUMN(G$7),FALSE)</f>
        <v>Ireland</v>
      </c>
      <c r="H1004" s="80" t="str">
        <f>VLOOKUP($A1004,'Sheet1 - Table (1)'!$A$8:$AG$1186,COLUMN(H$7),FALSE)</f>
        <v>CHF</v>
      </c>
      <c r="I1004" s="80" t="str">
        <f>VLOOKUP($A1004,'Sheet1 - Table (1)'!$A$8:$AG$1186,COLUMN(I$7),FALSE)</f>
        <v>Exchange Traded Funds</v>
      </c>
      <c r="J1004" s="80" t="str">
        <f>VLOOKUP($A1004,'Sheet1 - Table (1)'!$A$8:$AG$1186,COLUMN(J$7),FALSE)</f>
        <v>Obligation</v>
      </c>
      <c r="K1004" s="82">
        <f>VLOOKUP($A1004,'Sheet1 - Table (1)'!$A$8:$AG$1186,COLUMN(K$7),FALSE)</f>
        <v>44255</v>
      </c>
      <c r="L1004" s="80">
        <f>VLOOKUP($A1004,'Sheet1 - Table (1)'!$A$8:$AG$1186,COLUMN(L$7),FALSE)</f>
        <v>4199.9551300000003</v>
      </c>
      <c r="M1004" s="80" t="str">
        <f>VLOOKUP($A1004,'Sheet1 - Table (1)'!$A$8:$AG$1186,COLUMN(M$7),FALSE)</f>
        <v>Retained</v>
      </c>
      <c r="N1004" s="80">
        <f>VLOOKUP($A1004,'Sheet1 - Table (1)'!$A$8:$AG$1186,COLUMN(N$7),FALSE)</f>
        <v>0</v>
      </c>
      <c r="O1004" s="80">
        <f>VLOOKUP($A1004,'Sheet1 - Table (1)'!$A$8:$AG$1186,COLUMN(O$7),FALSE)</f>
        <v>0</v>
      </c>
      <c r="P1004" s="80">
        <f>VLOOKUP($A1004,'Sheet1 - Table (1)'!$A$8:$AG$1186,COLUMN(P$7),FALSE)</f>
        <v>0</v>
      </c>
      <c r="Q1004" s="80">
        <f>VLOOKUP($A1004,'Sheet1 - Table (1)'!$A$8:$AG$1186,COLUMN(Q$7),FALSE)</f>
        <v>0</v>
      </c>
      <c r="R1004" s="80">
        <f>VLOOKUP($A1004,'Sheet1 - Table (1)'!$A$8:$AG$1186,COLUMN(R$7),FALSE)</f>
        <v>0</v>
      </c>
      <c r="S1004" s="80">
        <f>VLOOKUP($A1004,'Sheet1 - Table (1)'!$A$8:$AG$1186,COLUMN(S$7),FALSE)</f>
        <v>0</v>
      </c>
      <c r="T1004" s="80" t="b">
        <f>VLOOKUP($A1004,'Sheet1 - Table (1)'!$A$8:$AG$1186,COLUMN(T$7),FALSE)</f>
        <v>1</v>
      </c>
      <c r="U1004" s="80" t="str">
        <f t="shared" si="199"/>
        <v>UK</v>
      </c>
      <c r="V1004" s="80" t="str">
        <f>VLOOKUP($A1004,'Sheet1 - Table (1)'!$A$8:$AG$1186,COLUMN(V$7)+3,FALSE)</f>
        <v>ICVC</v>
      </c>
      <c r="W1004" s="80" t="str">
        <f>VLOOKUP(A1004,'Sheet1 - Table (1)'!$A$8:$AF$10075,MATCH($W$8,'Sheet1 - Table (1)'!$10:$10,0),FALSE)</f>
        <v>Détermination des Prix Quotidien</v>
      </c>
      <c r="X1004" s="80" t="str">
        <f>VLOOKUP(A1004,'Sheet1 - Table (1)'!$A$8:$AAB$10075,MATCH($X$8,'Sheet1 - Table (1)'!$10:$10,0),FALSE)</f>
        <v>Optimized</v>
      </c>
      <c r="Y1004" s="96" t="str">
        <f t="shared" si="194"/>
        <v>ETF</v>
      </c>
      <c r="AA1004" s="96" t="s">
        <v>1823</v>
      </c>
      <c r="AB1004" s="96" t="s">
        <v>2481</v>
      </c>
      <c r="AC1004" s="214" t="s">
        <v>140</v>
      </c>
      <c r="AD1004" s="214" t="s">
        <v>2481</v>
      </c>
      <c r="AE1004" s="96" t="s">
        <v>2481</v>
      </c>
      <c r="AF1004" s="246" t="s">
        <v>2546</v>
      </c>
      <c r="AG1004" s="96" t="s">
        <v>2857</v>
      </c>
      <c r="AI1004" s="96" t="s">
        <v>785</v>
      </c>
      <c r="AJ1004" s="96" t="s">
        <v>140</v>
      </c>
      <c r="AK1004" s="96" t="s">
        <v>140</v>
      </c>
      <c r="AL1004" s="96" t="s">
        <v>2481</v>
      </c>
      <c r="AM1004" s="96" t="str">
        <f t="shared" si="203"/>
        <v>Obligations étrangères hedged</v>
      </c>
      <c r="AO1004" s="96" t="s">
        <v>2481</v>
      </c>
      <c r="AP1004" s="96" t="s">
        <v>86</v>
      </c>
      <c r="AQ1004" s="96">
        <v>7.71</v>
      </c>
      <c r="AR1004" s="101">
        <v>5.5999999999999999E-3</v>
      </c>
      <c r="AS1004" s="101">
        <f t="shared" si="202"/>
        <v>4.5999999999999999E-3</v>
      </c>
      <c r="AT1004" s="101">
        <v>1</v>
      </c>
      <c r="AX1004" s="101">
        <v>1</v>
      </c>
      <c r="BN1004" s="101">
        <v>1</v>
      </c>
      <c r="BV1004" s="101">
        <v>1</v>
      </c>
      <c r="BY1004" s="101" t="s">
        <v>4873</v>
      </c>
      <c r="CA1004" s="96" t="s">
        <v>4050</v>
      </c>
      <c r="CB1004" s="96" t="s">
        <v>4870</v>
      </c>
      <c r="CC1004" s="96" t="s">
        <v>5283</v>
      </c>
      <c r="CD1004" s="42" t="s">
        <v>4374</v>
      </c>
      <c r="CE1004" s="42" t="s">
        <v>4374</v>
      </c>
      <c r="CF1004" s="42" t="str">
        <f>IFERROR(VLOOKUP(Funds[[#This Row],[Code ISIN]],[1]GLOBAL!$C$1:$L$27,10,FALSE)," ")</f>
        <v xml:space="preserve"> </v>
      </c>
      <c r="CG1004" s="42" t="s">
        <v>4374</v>
      </c>
      <c r="CH1004" s="42" t="s">
        <v>4374</v>
      </c>
      <c r="CI1004" s="42" t="s">
        <v>4374</v>
      </c>
      <c r="CK1004" s="96" t="s">
        <v>4374</v>
      </c>
      <c r="CL1004" s="246" t="str">
        <f>VLOOKUP(Funds[[#This Row],[Code ISIN]],'Sheet1 - Table (1)'!$A$10:$AF$110017,MATCH("Funds Liquidity",'Sheet1 - Table (1)'!$10:$10,0),FALSE)</f>
        <v>Jour</v>
      </c>
      <c r="CM1004" s="246" t="s">
        <v>140</v>
      </c>
      <c r="CN1004" s="246" t="s">
        <v>140</v>
      </c>
    </row>
    <row r="1005" spans="1:94">
      <c r="A1005" s="158" t="s">
        <v>1365</v>
      </c>
      <c r="B1005" s="305">
        <f>IF(ISERROR(VALUE(VLOOKUP($A1005,'Sheet1 - Table (1)'!$A$8:$AG$1186,COLUMN(B$7),FALSE))),VLOOKUP(A1005,TK_MANQUANTS,2,FALSE),IF(VALUE(VLOOKUP($A1005,'Sheet1 - Table (1)'!$A$8:$AG$1186,COLUMN(B$7),FALSE))=0,VLOOKUP(A1005,TK_MANQUANTS,2,FALSE),VALUE(VLOOKUP($A1005,'Sheet1 - Table (1)'!$A$8:$AG$1186,COLUMN(B$7),FALSE))))</f>
        <v>26707734</v>
      </c>
      <c r="C1005" s="80" t="str">
        <f>VLOOKUP($A1005,'Sheet1 - Table (1)'!$A$8:$AG$1186,COLUMN(C$7),FALSE)</f>
        <v>iShares $ Treasury Bd 20+yr UCITS ETF USD Dist</v>
      </c>
      <c r="D1005" s="82">
        <f>VLOOKUP($A1005,'Sheet1 - Table (1)'!$A$8:$AG$1186,COLUMN(D$7),FALSE)</f>
        <v>44099</v>
      </c>
      <c r="E1005" s="124">
        <f>VLOOKUP($A1005,'Sheet1 - Table (1)'!$A$8:$AG$1186,COLUMN(E$7),FALSE)</f>
        <v>7.0000000000000007E-2</v>
      </c>
      <c r="F1005" s="80" t="b">
        <f>VLOOKUP($A1005,'Sheet1 - Table (1)'!$A$8:$AG$1186,COLUMN(F$7),FALSE)</f>
        <v>1</v>
      </c>
      <c r="G1005" s="80" t="str">
        <f>VLOOKUP($A1005,'Sheet1 - Table (1)'!$A$8:$AG$1186,COLUMN(G$7),FALSE)</f>
        <v>Ireland</v>
      </c>
      <c r="H1005" s="80" t="str">
        <f>VLOOKUP($A1005,'Sheet1 - Table (1)'!$A$8:$AG$1186,COLUMN(H$7),FALSE)</f>
        <v>USD</v>
      </c>
      <c r="I1005" s="80" t="str">
        <f>VLOOKUP($A1005,'Sheet1 - Table (1)'!$A$8:$AG$1186,COLUMN(I$7),FALSE)</f>
        <v>Exchange Traded Funds</v>
      </c>
      <c r="J1005" s="80" t="str">
        <f>VLOOKUP($A1005,'Sheet1 - Table (1)'!$A$8:$AG$1186,COLUMN(J$7),FALSE)</f>
        <v>Obligation</v>
      </c>
      <c r="K1005" s="82">
        <f>VLOOKUP($A1005,'Sheet1 - Table (1)'!$A$8:$AG$1186,COLUMN(K$7),FALSE)</f>
        <v>44255</v>
      </c>
      <c r="L1005" s="80">
        <f>VLOOKUP($A1005,'Sheet1 - Table (1)'!$A$8:$AG$1186,COLUMN(L$7),FALSE)</f>
        <v>2107.6930437999999</v>
      </c>
      <c r="M1005" s="80" t="str">
        <f>VLOOKUP($A1005,'Sheet1 - Table (1)'!$A$8:$AG$1186,COLUMN(M$7),FALSE)</f>
        <v>Paid</v>
      </c>
      <c r="N1005" s="80">
        <f>VLOOKUP($A1005,'Sheet1 - Table (1)'!$A$8:$AG$1186,COLUMN(N$7),FALSE)</f>
        <v>0</v>
      </c>
      <c r="O1005" s="80" t="b">
        <f>VLOOKUP($A1005,'Sheet1 - Table (1)'!$A$8:$AG$1186,COLUMN(O$7),FALSE)</f>
        <v>1</v>
      </c>
      <c r="P1005" s="80" t="b">
        <f>VLOOKUP($A1005,'Sheet1 - Table (1)'!$A$8:$AG$1186,COLUMN(P$7),FALSE)</f>
        <v>1</v>
      </c>
      <c r="Q1005" s="80" t="b">
        <f>VLOOKUP($A1005,'Sheet1 - Table (1)'!$A$8:$AG$1186,COLUMN(Q$7),FALSE)</f>
        <v>1</v>
      </c>
      <c r="R1005" s="80" t="b">
        <f>VLOOKUP($A1005,'Sheet1 - Table (1)'!$A$8:$AG$1186,COLUMN(R$7),FALSE)</f>
        <v>1</v>
      </c>
      <c r="S1005" s="80" t="b">
        <f>VLOOKUP($A1005,'Sheet1 - Table (1)'!$A$8:$AG$1186,COLUMN(S$7),FALSE)</f>
        <v>1</v>
      </c>
      <c r="T1005" s="80" t="b">
        <f>VLOOKUP($A1005,'Sheet1 - Table (1)'!$A$8:$AG$1186,COLUMN(T$7),FALSE)</f>
        <v>1</v>
      </c>
      <c r="U1005" s="80" t="str">
        <f t="shared" si="199"/>
        <v>FR-IT-NE-SP-GE-UK</v>
      </c>
      <c r="V1005" s="80" t="str">
        <f>VLOOKUP($A1005,'Sheet1 - Table (1)'!$A$8:$AG$1186,COLUMN(V$7)+3,FALSE)</f>
        <v>ICVC</v>
      </c>
      <c r="W1005" s="80" t="str">
        <f>VLOOKUP(A1005,'Sheet1 - Table (1)'!$A$8:$AF$10075,MATCH($W$8,'Sheet1 - Table (1)'!$10:$10,0),FALSE)</f>
        <v>Détermination des Prix Quotidien</v>
      </c>
      <c r="X1005" s="80" t="str">
        <f>VLOOKUP(A1005,'Sheet1 - Table (1)'!$A$8:$AAB$10075,MATCH($X$8,'Sheet1 - Table (1)'!$10:$10,0),FALSE)</f>
        <v>Optimized</v>
      </c>
      <c r="Y1005" s="96" t="str">
        <f t="shared" si="194"/>
        <v>ETF</v>
      </c>
      <c r="AA1005" s="96" t="s">
        <v>1823</v>
      </c>
      <c r="AB1005" s="96" t="s">
        <v>2481</v>
      </c>
      <c r="AC1005" s="214" t="s">
        <v>140</v>
      </c>
      <c r="AD1005" s="214" t="s">
        <v>2481</v>
      </c>
      <c r="AE1005" s="96" t="s">
        <v>2481</v>
      </c>
      <c r="AF1005" s="246" t="s">
        <v>2546</v>
      </c>
      <c r="AG1005" s="96" t="s">
        <v>2857</v>
      </c>
      <c r="AI1005" s="96" t="s">
        <v>785</v>
      </c>
      <c r="AJ1005" s="96" t="s">
        <v>140</v>
      </c>
      <c r="AK1005" s="96" t="s">
        <v>140</v>
      </c>
      <c r="AL1005" s="96" t="s">
        <v>2481</v>
      </c>
      <c r="AM1005" s="96" t="str">
        <f t="shared" si="203"/>
        <v>Obligations étrangères</v>
      </c>
      <c r="AO1005" s="96" t="s">
        <v>2481</v>
      </c>
      <c r="AP1005" s="96" t="s">
        <v>86</v>
      </c>
      <c r="AQ1005" s="96">
        <v>18.62</v>
      </c>
      <c r="AR1005" s="101">
        <v>2.2700000000000001E-2</v>
      </c>
      <c r="AS1005" s="101">
        <f t="shared" si="202"/>
        <v>2.2000000000000002E-2</v>
      </c>
      <c r="AT1005" s="101">
        <v>1</v>
      </c>
      <c r="BB1005" s="101">
        <v>1</v>
      </c>
      <c r="BN1005" s="101">
        <v>1</v>
      </c>
      <c r="BV1005" s="101">
        <v>1</v>
      </c>
      <c r="BW1005" s="101">
        <v>0</v>
      </c>
      <c r="BY1005" s="101" t="s">
        <v>4871</v>
      </c>
      <c r="BZ1005" s="101" t="str">
        <f>IF(AJ1005="Obligations",AP1005&amp;" "&amp;AI1005&amp;" "&amp;IF(AQ1005&lt;3.5,"SHORT",IF(AQ1005&gt;8,"LONG","MID")),"")</f>
        <v>Courbe USD Gouvernements LONG</v>
      </c>
      <c r="CA1005" s="96" t="s">
        <v>4050</v>
      </c>
      <c r="CB1005" s="96" t="s">
        <v>4872</v>
      </c>
      <c r="CC1005" s="96" t="s">
        <v>4874</v>
      </c>
      <c r="CD1005" s="42" t="s">
        <v>4374</v>
      </c>
      <c r="CE1005" s="42" t="s">
        <v>1633</v>
      </c>
      <c r="CF1005" s="42" t="str">
        <f>IFERROR(VLOOKUP(Funds[[#This Row],[Code ISIN]],[1]GLOBAL!$C$1:$L$27,10,FALSE)," ")</f>
        <v xml:space="preserve"> </v>
      </c>
      <c r="CG1005" s="42" t="s">
        <v>4374</v>
      </c>
      <c r="CH1005" s="42" t="s">
        <v>4374</v>
      </c>
      <c r="CI1005" s="42" t="s">
        <v>1633</v>
      </c>
      <c r="CJ1005" s="123">
        <v>44316</v>
      </c>
      <c r="CK1005" s="96" t="s">
        <v>4374</v>
      </c>
      <c r="CL1005" s="246" t="str">
        <f>VLOOKUP(Funds[[#This Row],[Code ISIN]],'Sheet1 - Table (1)'!$A$10:$AF$110017,MATCH("Funds Liquidity",'Sheet1 - Table (1)'!$10:$10,0),FALSE)</f>
        <v>Jour</v>
      </c>
      <c r="CM1005" s="246" t="s">
        <v>140</v>
      </c>
      <c r="CN1005" s="246" t="s">
        <v>140</v>
      </c>
    </row>
    <row r="1006" spans="1:94">
      <c r="A1006" s="221" t="s">
        <v>4896</v>
      </c>
      <c r="B1006" s="305">
        <v>52661508</v>
      </c>
      <c r="C1006" s="80" t="str">
        <f>VLOOKUP($A1006,'Sheet1 - Table (1)'!$A$8:$AG$1186,COLUMN(C$7),FALSE)</f>
        <v>iShares JP Morgan $ EM Corp Bd UCITS ETF EUR H Acc</v>
      </c>
      <c r="D1006" s="82">
        <f>VLOOKUP($A1006,'Sheet1 - Table (1)'!$A$8:$AG$1186,COLUMN(D$7),FALSE)</f>
        <v>43899</v>
      </c>
      <c r="E1006" s="124">
        <f>VLOOKUP($A1006,'Sheet1 - Table (1)'!$A$8:$AG$1186,COLUMN(E$7),FALSE)</f>
        <v>0.53</v>
      </c>
      <c r="F1006" s="80" t="b">
        <f>VLOOKUP($A1006,'Sheet1 - Table (1)'!$A$8:$AG$1186,COLUMN(F$7),FALSE)</f>
        <v>1</v>
      </c>
      <c r="G1006" s="80" t="str">
        <f>VLOOKUP($A1006,'Sheet1 - Table (1)'!$A$8:$AG$1186,COLUMN(G$7),FALSE)</f>
        <v>Ireland</v>
      </c>
      <c r="H1006" s="80" t="str">
        <f>VLOOKUP($A1006,'Sheet1 - Table (1)'!$A$8:$AG$1186,COLUMN(H$7),FALSE)</f>
        <v>EUR</v>
      </c>
      <c r="I1006" s="80" t="str">
        <f>VLOOKUP($A1006,'Sheet1 - Table (1)'!$A$8:$AG$1186,COLUMN(I$7),FALSE)</f>
        <v>Exchange Traded Funds</v>
      </c>
      <c r="J1006" s="80" t="str">
        <f>VLOOKUP($A1006,'Sheet1 - Table (1)'!$A$8:$AG$1186,COLUMN(J$7),FALSE)</f>
        <v>Obligation</v>
      </c>
      <c r="K1006" s="82">
        <f>VLOOKUP($A1006,'Sheet1 - Table (1)'!$A$8:$AG$1186,COLUMN(K$7),FALSE)</f>
        <v>44255</v>
      </c>
      <c r="L1006" s="80">
        <f>VLOOKUP($A1006,'Sheet1 - Table (1)'!$A$8:$AG$1186,COLUMN(L$7),FALSE)</f>
        <v>1622.3218543</v>
      </c>
      <c r="M1006" s="80" t="str">
        <f>VLOOKUP($A1006,'Sheet1 - Table (1)'!$A$8:$AG$1186,COLUMN(M$7),FALSE)</f>
        <v>Retained</v>
      </c>
      <c r="N1006" s="80">
        <f>VLOOKUP($A1006,'Sheet1 - Table (1)'!$A$8:$AG$1186,COLUMN(N$7),FALSE)</f>
        <v>0</v>
      </c>
      <c r="O1006" s="80" t="b">
        <f>VLOOKUP($A1006,'Sheet1 - Table (1)'!$A$8:$AG$1186,COLUMN(O$7),FALSE)</f>
        <v>1</v>
      </c>
      <c r="P1006" s="80" t="b">
        <f>VLOOKUP($A1006,'Sheet1 - Table (1)'!$A$8:$AG$1186,COLUMN(P$7),FALSE)</f>
        <v>1</v>
      </c>
      <c r="Q1006" s="80" t="b">
        <f>VLOOKUP($A1006,'Sheet1 - Table (1)'!$A$8:$AG$1186,COLUMN(Q$7),FALSE)</f>
        <v>1</v>
      </c>
      <c r="R1006" s="80" t="b">
        <f>VLOOKUP($A1006,'Sheet1 - Table (1)'!$A$8:$AG$1186,COLUMN(R$7),FALSE)</f>
        <v>1</v>
      </c>
      <c r="S1006" s="80">
        <f>VLOOKUP($A1006,'Sheet1 - Table (1)'!$A$8:$AG$1186,COLUMN(S$7),FALSE)</f>
        <v>0</v>
      </c>
      <c r="T1006" s="80">
        <f>VLOOKUP($A1006,'Sheet1 - Table (1)'!$A$8:$AG$1186,COLUMN(T$7),FALSE)</f>
        <v>0</v>
      </c>
      <c r="U1006" s="80" t="str">
        <f t="shared" si="199"/>
        <v>FR-IT-NE-SP</v>
      </c>
      <c r="V1006" s="80" t="str">
        <f>VLOOKUP($A1006,'Sheet1 - Table (1)'!$A$8:$AG$1186,COLUMN(V$7)+3,FALSE)</f>
        <v>ICVC</v>
      </c>
      <c r="W1006" s="80" t="str">
        <f>VLOOKUP(A1006,'Sheet1 - Table (1)'!$A$8:$AF$10075,MATCH($W$8,'Sheet1 - Table (1)'!$10:$10,0),FALSE)</f>
        <v>Détermination des Prix Quotidien</v>
      </c>
      <c r="X1006" s="80" t="str">
        <f>VLOOKUP(A1006,'Sheet1 - Table (1)'!$A$8:$AAB$10075,MATCH($X$8,'Sheet1 - Table (1)'!$10:$10,0),FALSE)</f>
        <v>Optimized</v>
      </c>
      <c r="Y1006" s="96" t="str">
        <f t="shared" si="194"/>
        <v>ETF</v>
      </c>
      <c r="AA1006" s="96" t="s">
        <v>1823</v>
      </c>
      <c r="AB1006" s="96" t="s">
        <v>2749</v>
      </c>
      <c r="AC1006" s="214" t="s">
        <v>140</v>
      </c>
      <c r="AD1006" s="214" t="s">
        <v>5105</v>
      </c>
      <c r="AE1006" s="96" t="s">
        <v>5105</v>
      </c>
      <c r="AF1006" s="246" t="s">
        <v>5105</v>
      </c>
      <c r="AG1006" s="96" t="s">
        <v>2855</v>
      </c>
      <c r="AI1006" s="96" t="s">
        <v>785</v>
      </c>
      <c r="AJ1006" s="96" t="s">
        <v>140</v>
      </c>
      <c r="AK1006" s="96" t="s">
        <v>140</v>
      </c>
      <c r="AL1006" s="96" t="s">
        <v>2481</v>
      </c>
      <c r="AM1006" s="96" t="str">
        <f t="shared" si="203"/>
        <v>Obligations étrangères</v>
      </c>
      <c r="AO1006" s="96" t="s">
        <v>2749</v>
      </c>
      <c r="AP1006" s="96" t="s">
        <v>983</v>
      </c>
      <c r="AQ1006" s="96">
        <v>5.14</v>
      </c>
      <c r="AR1006" s="101">
        <v>4.0500000000000001E-2</v>
      </c>
      <c r="AS1006" s="101">
        <f t="shared" si="202"/>
        <v>3.5200000000000002E-2</v>
      </c>
      <c r="AT1006" s="101">
        <v>7.0000000000000001E-3</v>
      </c>
      <c r="AU1006" s="101">
        <v>7.9000000000000001E-2</v>
      </c>
      <c r="AV1006" s="101">
        <v>0.40300000000000002</v>
      </c>
      <c r="AW1006" s="101">
        <v>0.51100000000000001</v>
      </c>
      <c r="AY1006" s="101">
        <v>1</v>
      </c>
      <c r="BR1006" s="101">
        <v>1</v>
      </c>
      <c r="BV1006" s="101">
        <v>0</v>
      </c>
      <c r="BW1006" s="101">
        <v>1</v>
      </c>
      <c r="BY1006" s="101" t="s">
        <v>1481</v>
      </c>
      <c r="BZ1006" s="101" t="str">
        <f>IF(AJ1006="Obligations",AP1006&amp;" "&amp;AI1006&amp;" "&amp;IF(AQ1006&lt;3.5,"SHORT",IF(AQ1006&gt;8,"LONG","MID")),"")</f>
        <v>Courbe EM HC Gouvernements MID</v>
      </c>
      <c r="CA1006" s="101" t="s">
        <v>4050</v>
      </c>
      <c r="CB1006" s="96" t="s">
        <v>4951</v>
      </c>
      <c r="CC1006" s="96" t="s">
        <v>5284</v>
      </c>
      <c r="CD1006" s="42" t="s">
        <v>4374</v>
      </c>
      <c r="CE1006" s="42" t="s">
        <v>4374</v>
      </c>
      <c r="CF1006" s="42" t="str">
        <f>IFERROR(VLOOKUP(Funds[[#This Row],[Code ISIN]],[1]GLOBAL!$C$1:$L$27,10,FALSE)," ")</f>
        <v xml:space="preserve"> </v>
      </c>
      <c r="CG1006" s="42" t="s">
        <v>4374</v>
      </c>
      <c r="CH1006" s="42" t="s">
        <v>4374</v>
      </c>
      <c r="CI1006" s="42" t="s">
        <v>4374</v>
      </c>
      <c r="CJ1006" s="141"/>
      <c r="CK1006" s="96" t="s">
        <v>5285</v>
      </c>
      <c r="CL1006" s="246" t="str">
        <f>VLOOKUP(Funds[[#This Row],[Code ISIN]],'Sheet1 - Table (1)'!$A$10:$AF$110017,MATCH("Funds Liquidity",'Sheet1 - Table (1)'!$10:$10,0),FALSE)</f>
        <v>Jour</v>
      </c>
      <c r="CO1006" s="246" t="s">
        <v>5379</v>
      </c>
    </row>
    <row r="1007" spans="1:94">
      <c r="A1007" s="221" t="s">
        <v>5142</v>
      </c>
      <c r="B1007" s="305">
        <f>IF(ISERROR(VALUE(VLOOKUP($A1007,'Sheet1 - Table (1)'!$A$8:$AG$1186,COLUMN(B$7),FALSE))),VLOOKUP(A1007,TK_MANQUANTS,2,FALSE),IF(VALUE(VLOOKUP($A1007,'Sheet1 - Table (1)'!$A$8:$AG$1186,COLUMN(B$7),FALSE))=0,VLOOKUP(A1007,TK_MANQUANTS,2,FALSE),VALUE(VLOOKUP($A1007,'Sheet1 - Table (1)'!$A$8:$AG$1186,COLUMN(B$7),FALSE))))</f>
        <v>57110804</v>
      </c>
      <c r="C1007" s="80" t="str">
        <f>VLOOKUP($A1007,'Sheet1 - Table (1)'!$A$8:$AG$1186,COLUMN(C$7),FALSE)</f>
        <v>H2O Adagio SP EUR 4D</v>
      </c>
      <c r="D1007" s="82">
        <f>VLOOKUP($A1007,'Sheet1 - Table (1)'!$A$8:$AG$1186,COLUMN(D$7),FALSE)</f>
        <v>42004</v>
      </c>
      <c r="E1007" s="124">
        <v>0</v>
      </c>
      <c r="F1007" s="80" t="b">
        <f>VLOOKUP($A1007,'Sheet1 - Table (1)'!$A$8:$AG$1186,COLUMN(F$7),FALSE)</f>
        <v>1</v>
      </c>
      <c r="G1007" s="80" t="str">
        <f>VLOOKUP($A1007,'Sheet1 - Table (1)'!$A$8:$AG$1186,COLUMN(G$7),FALSE)</f>
        <v>France</v>
      </c>
      <c r="H1007" s="80" t="str">
        <f>VLOOKUP($A1007,'Sheet1 - Table (1)'!$A$8:$AG$1186,COLUMN(H$7),FALSE)</f>
        <v>EUR</v>
      </c>
      <c r="I1007" s="80" t="str">
        <f>VLOOKUP($A1007,'Sheet1 - Table (1)'!$A$8:$AG$1186,COLUMN(I$7),FALSE)</f>
        <v>Fonds de placement</v>
      </c>
      <c r="J1007" s="80" t="str">
        <f>VLOOKUP($A1007,'Sheet1 - Table (1)'!$A$8:$AG$1186,COLUMN(J$7),FALSE)</f>
        <v>Obligations</v>
      </c>
      <c r="K1007" s="82">
        <f>VLOOKUP($A1007,'Sheet1 - Table (1)'!$A$8:$AG$1186,COLUMN(K$7),FALSE)</f>
        <v>42004</v>
      </c>
      <c r="L1007" s="80">
        <f>VLOOKUP($A1007,'Sheet1 - Table (1)'!$A$8:$AG$1186,COLUMN(L$7),FALSE)</f>
        <v>200</v>
      </c>
      <c r="M1007" s="80" t="str">
        <f>VLOOKUP($A1007,'Sheet1 - Table (1)'!$A$8:$AG$1186,COLUMN(M$7),FALSE)</f>
        <v>Retained</v>
      </c>
      <c r="N1007" s="80">
        <f>VLOOKUP($A1007,'Sheet1 - Table (1)'!$A$8:$AG$1186,COLUMN(N$7),FALSE)</f>
        <v>0</v>
      </c>
      <c r="O1007" s="80">
        <f>VLOOKUP($A1007,'Sheet1 - Table (1)'!$A$8:$AG$1186,COLUMN(O$7),FALSE)</f>
        <v>0</v>
      </c>
      <c r="P1007" s="80">
        <f>VLOOKUP($A1007,'Sheet1 - Table (1)'!$A$8:$AG$1186,COLUMN(P$7),FALSE)</f>
        <v>0</v>
      </c>
      <c r="Q1007" s="80">
        <f>VLOOKUP($A1007,'Sheet1 - Table (1)'!$A$8:$AG$1186,COLUMN(Q$7),FALSE)</f>
        <v>0</v>
      </c>
      <c r="R1007" s="80">
        <f>VLOOKUP($A1007,'Sheet1 - Table (1)'!$A$8:$AG$1186,COLUMN(R$7),FALSE)</f>
        <v>0</v>
      </c>
      <c r="S1007" s="80">
        <f>VLOOKUP($A1007,'Sheet1 - Table (1)'!$A$8:$AG$1186,COLUMN(S$7),FALSE)</f>
        <v>0</v>
      </c>
      <c r="T1007" s="80">
        <f>VLOOKUP($A1007,'Sheet1 - Table (1)'!$A$8:$AG$1186,COLUMN(T$7),FALSE)</f>
        <v>0</v>
      </c>
      <c r="U1007" s="80" t="str">
        <f t="shared" si="199"/>
        <v/>
      </c>
      <c r="V1007" s="80" t="str">
        <f>VLOOKUP($A1007,'Sheet1 - Table (1)'!$A$8:$AG$1186,COLUMN(V$7)+3,FALSE)</f>
        <v>FR - SICAV</v>
      </c>
      <c r="W1007" s="80" t="str">
        <f>VLOOKUP(A1007,'Sheet1 - Table (1)'!$A$8:$AF$10075,MATCH($W$8,'Sheet1 - Table (1)'!$10:$10,0),FALSE)</f>
        <v>Détermination des Prix Quotidien</v>
      </c>
      <c r="X1007" s="80">
        <f>VLOOKUP(A1007,'Sheet1 - Table (1)'!$A$8:$AAB$10075,MATCH($X$8,'Sheet1 - Table (1)'!$10:$10,0),FALSE)</f>
        <v>0</v>
      </c>
      <c r="Y1007" s="96" t="str">
        <f t="shared" si="194"/>
        <v>Fonds de placement</v>
      </c>
      <c r="AA1007" s="96" t="s">
        <v>1823</v>
      </c>
      <c r="AB1007" s="96" t="s">
        <v>2481</v>
      </c>
      <c r="AC1007" s="214" t="s">
        <v>140</v>
      </c>
      <c r="AD1007" s="214" t="s">
        <v>2064</v>
      </c>
      <c r="AE1007" s="96" t="s">
        <v>2542</v>
      </c>
      <c r="AF1007" s="246" t="s">
        <v>2546</v>
      </c>
      <c r="AG1007" s="96" t="s">
        <v>2687</v>
      </c>
      <c r="AI1007" s="96" t="s">
        <v>2683</v>
      </c>
      <c r="AJ1007" s="96" t="s">
        <v>793</v>
      </c>
      <c r="AK1007" s="96" t="s">
        <v>140</v>
      </c>
      <c r="AL1007" s="96" t="s">
        <v>2481</v>
      </c>
      <c r="AM1007" s="96" t="str">
        <f t="shared" si="203"/>
        <v>Obligations étrangères</v>
      </c>
      <c r="AO1007" s="96" t="s">
        <v>2481</v>
      </c>
      <c r="AP1007" s="96" t="s">
        <v>74</v>
      </c>
      <c r="AQ1007" s="96">
        <v>1.5</v>
      </c>
      <c r="AS1007" s="101" t="str">
        <f t="shared" si="202"/>
        <v/>
      </c>
      <c r="AV1007" s="101">
        <v>1</v>
      </c>
      <c r="AY1007" s="101">
        <v>1</v>
      </c>
      <c r="BV1007" s="101">
        <v>0.5</v>
      </c>
      <c r="BW1007" s="101">
        <v>0.5</v>
      </c>
      <c r="BY1007" s="101"/>
      <c r="BZ1007" s="101"/>
      <c r="CA1007" s="101" t="s">
        <v>4051</v>
      </c>
      <c r="CB1007" s="96" t="s">
        <v>3899</v>
      </c>
      <c r="CC1007" s="96" t="s">
        <v>3988</v>
      </c>
      <c r="CD1007" s="42" t="s">
        <v>1633</v>
      </c>
      <c r="CE1007" s="42" t="s">
        <v>4374</v>
      </c>
      <c r="CF1007" s="42" t="str">
        <f>IFERROR(VLOOKUP(Funds[[#This Row],[Code ISIN]],[1]GLOBAL!$C$1:$L$27,10,FALSE)," ")</f>
        <v xml:space="preserve"> </v>
      </c>
      <c r="CG1007" s="42" t="s">
        <v>4374</v>
      </c>
      <c r="CH1007" s="42" t="s">
        <v>4374</v>
      </c>
      <c r="CI1007" s="42" t="s">
        <v>4374</v>
      </c>
      <c r="CJ1007" s="141">
        <v>43099</v>
      </c>
      <c r="CK1007" s="96" t="s">
        <v>4374</v>
      </c>
      <c r="CL1007" s="246" t="str">
        <f>VLOOKUP(Funds[[#This Row],[Code ISIN]],'Sheet1 - Table (1)'!$A$10:$AF$110017,MATCH("Funds Liquidity",'Sheet1 - Table (1)'!$10:$10,0),FALSE)</f>
        <v>Jour</v>
      </c>
      <c r="CN1007" s="246" t="s">
        <v>140</v>
      </c>
      <c r="CP1007" s="246" t="s">
        <v>2687</v>
      </c>
    </row>
    <row r="1008" spans="1:94">
      <c r="A1008" s="221" t="s">
        <v>21929</v>
      </c>
      <c r="B1008" s="305">
        <f>IF(ISERROR(VALUE(VLOOKUP($A1008,'Sheet1 - Table (1)'!$A$8:$AG$1186,COLUMN(B$7),FALSE))),VLOOKUP(A1008,TK_MANQUANTS,2,FALSE),IF(VALUE(VLOOKUP($A1008,'Sheet1 - Table (1)'!$A$8:$AG$1186,COLUMN(B$7),FALSE))=0,VLOOKUP(A1008,TK_MANQUANTS,2,FALSE),VALUE(VLOOKUP($A1008,'Sheet1 - Table (1)'!$A$8:$AG$1186,COLUMN(B$7),FALSE))))</f>
        <v>27552807</v>
      </c>
      <c r="C1008" s="80" t="str">
        <f>VLOOKUP($A1008,'Sheet1 - Table (1)'!$A$8:$AG$1186,COLUMN(C$7),FALSE)</f>
        <v>Xtrackers MSCI EMU UCITS ETF 1C HUSD</v>
      </c>
      <c r="D1008" s="82">
        <f>VLOOKUP($A1008,'Sheet1 - Table (1)'!$A$8:$AG$1186,COLUMN(D$7),FALSE)</f>
        <v>43830</v>
      </c>
      <c r="E1008" s="124">
        <f>VLOOKUP($A1008,'Sheet1 - Table (1)'!$A$8:$AG$1186,COLUMN(E$7),FALSE)</f>
        <v>0.17</v>
      </c>
      <c r="F1008" s="80" t="b">
        <f>VLOOKUP($A1008,'Sheet1 - Table (1)'!$A$8:$AG$1186,COLUMN(F$7),FALSE)</f>
        <v>1</v>
      </c>
      <c r="G1008" s="80" t="str">
        <f>VLOOKUP($A1008,'Sheet1 - Table (1)'!$A$8:$AG$1186,COLUMN(G$7),FALSE)</f>
        <v>Luxembourg</v>
      </c>
      <c r="H1008" s="80" t="str">
        <f>VLOOKUP($A1008,'Sheet1 - Table (1)'!$A$8:$AG$1186,COLUMN(H$7),FALSE)</f>
        <v>USD</v>
      </c>
      <c r="I1008" s="80" t="str">
        <f>VLOOKUP($A1008,'Sheet1 - Table (1)'!$A$8:$AG$1186,COLUMN(I$7),FALSE)</f>
        <v>Exchange Traded Funds</v>
      </c>
      <c r="J1008" s="80" t="str">
        <f>VLOOKUP($A1008,'Sheet1 - Table (1)'!$A$8:$AG$1186,COLUMN(J$7),FALSE)</f>
        <v>Actions</v>
      </c>
      <c r="K1008" s="82">
        <f>VLOOKUP($A1008,'Sheet1 - Table (1)'!$A$8:$AG$1186,COLUMN(K$7),FALSE)</f>
        <v>44255</v>
      </c>
      <c r="L1008" s="80">
        <f>VLOOKUP($A1008,'Sheet1 - Table (1)'!$A$8:$AG$1186,COLUMN(L$7),FALSE)</f>
        <v>2178.6359366000002</v>
      </c>
      <c r="M1008" s="80" t="str">
        <f>VLOOKUP($A1008,'Sheet1 - Table (1)'!$A$8:$AG$1186,COLUMN(M$7),FALSE)</f>
        <v>Retained</v>
      </c>
      <c r="N1008" s="80">
        <f>VLOOKUP($A1008,'Sheet1 - Table (1)'!$A$8:$AG$1186,COLUMN(N$7),FALSE)</f>
        <v>0</v>
      </c>
      <c r="O1008" s="80" t="b">
        <f>VLOOKUP($A1008,'Sheet1 - Table (1)'!$A$8:$AG$1186,COLUMN(O$7),FALSE)</f>
        <v>1</v>
      </c>
      <c r="P1008" s="80" t="b">
        <f>VLOOKUP($A1008,'Sheet1 - Table (1)'!$A$8:$AG$1186,COLUMN(P$7),FALSE)</f>
        <v>1</v>
      </c>
      <c r="Q1008" s="80" t="b">
        <f>VLOOKUP($A1008,'Sheet1 - Table (1)'!$A$8:$AG$1186,COLUMN(Q$7),FALSE)</f>
        <v>1</v>
      </c>
      <c r="R1008" s="80" t="b">
        <f>VLOOKUP($A1008,'Sheet1 - Table (1)'!$A$8:$AG$1186,COLUMN(R$7),FALSE)</f>
        <v>1</v>
      </c>
      <c r="S1008" s="80" t="b">
        <f>VLOOKUP($A1008,'Sheet1 - Table (1)'!$A$8:$AG$1186,COLUMN(S$7),FALSE)</f>
        <v>1</v>
      </c>
      <c r="T1008" s="80" t="b">
        <f>VLOOKUP($A1008,'Sheet1 - Table (1)'!$A$8:$AG$1186,COLUMN(T$7),FALSE)</f>
        <v>1</v>
      </c>
      <c r="U1008" s="80" t="str">
        <f t="shared" si="199"/>
        <v>FR-IT-NE-SP-GE-UK</v>
      </c>
      <c r="V1008" s="80" t="str">
        <f>VLOOKUP($A1008,'Sheet1 - Table (1)'!$A$8:$AG$1186,COLUMN(V$7)+3,FALSE)</f>
        <v>LU - SICAV - Parte 1</v>
      </c>
      <c r="W1008" s="80" t="str">
        <f>VLOOKUP(A1008,'Sheet1 - Table (1)'!$A$8:$AF$10075,MATCH($W$8,'Sheet1 - Table (1)'!$10:$10,0),FALSE)</f>
        <v>Détermination des Prix Quotidien</v>
      </c>
      <c r="X1008" s="80" t="str">
        <f>VLOOKUP(A1008,'Sheet1 - Table (1)'!$A$8:$AAB$10075,MATCH($X$8,'Sheet1 - Table (1)'!$10:$10,0),FALSE)</f>
        <v>Full</v>
      </c>
      <c r="Y1008" s="96" t="str">
        <f t="shared" si="194"/>
        <v>ETF</v>
      </c>
      <c r="AA1008" s="96" t="s">
        <v>1823</v>
      </c>
      <c r="AB1008" s="96" t="s">
        <v>2858</v>
      </c>
      <c r="AC1008" s="214" t="s">
        <v>155</v>
      </c>
      <c r="AD1008" s="214" t="s">
        <v>2858</v>
      </c>
      <c r="AE1008" s="96" t="s">
        <v>2553</v>
      </c>
      <c r="AF1008" s="246" t="s">
        <v>2858</v>
      </c>
      <c r="AG1008" s="96" t="s">
        <v>2864</v>
      </c>
      <c r="AI1008" s="96" t="s">
        <v>155</v>
      </c>
      <c r="AJ1008" s="96" t="s">
        <v>155</v>
      </c>
      <c r="AK1008" s="96" t="s">
        <v>155</v>
      </c>
      <c r="AL1008" s="96" t="s">
        <v>2858</v>
      </c>
      <c r="AM1008" s="96" t="str">
        <f t="shared" si="203"/>
        <v>Actions étrangères</v>
      </c>
      <c r="AO1008" s="96" t="s">
        <v>2858</v>
      </c>
      <c r="AP1008" s="96" t="s">
        <v>834</v>
      </c>
      <c r="BB1008" s="101">
        <v>1</v>
      </c>
      <c r="BK1008" s="101">
        <v>1</v>
      </c>
      <c r="BY1008" s="101" t="s">
        <v>4638</v>
      </c>
      <c r="BZ1008" s="101"/>
      <c r="CA1008" s="101" t="s">
        <v>4050</v>
      </c>
      <c r="CB1008" s="96" t="s">
        <v>21932</v>
      </c>
      <c r="CC1008" s="96" t="s">
        <v>3450</v>
      </c>
      <c r="CD1008" s="42" t="s">
        <v>4374</v>
      </c>
      <c r="CE1008" s="42" t="s">
        <v>4374</v>
      </c>
      <c r="CF1008" s="42" t="str">
        <f>IFERROR(VLOOKUP(Funds[[#This Row],[Code ISIN]],[1]GLOBAL!$C$1:$L$27,10,FALSE)," ")</f>
        <v xml:space="preserve"> </v>
      </c>
      <c r="CG1008" s="42" t="s">
        <v>4374</v>
      </c>
      <c r="CH1008" s="42" t="s">
        <v>1633</v>
      </c>
      <c r="CI1008" s="42" t="s">
        <v>4374</v>
      </c>
      <c r="CJ1008" s="141"/>
      <c r="CK1008" s="96" t="s">
        <v>4374</v>
      </c>
      <c r="CL1008" s="246" t="str">
        <f>VLOOKUP(Funds[[#This Row],[Code ISIN]],'Sheet1 - Table (1)'!$A$10:$AF$110017,MATCH("Funds Liquidity",'Sheet1 - Table (1)'!$10:$10,0),FALSE)</f>
        <v>Jour</v>
      </c>
    </row>
    <row r="1009" spans="1:93">
      <c r="A1009" s="221" t="s">
        <v>5358</v>
      </c>
      <c r="B1009" s="305">
        <f>IF(ISERROR(VALUE(VLOOKUP($A1009,'Sheet1 - Table (1)'!$A$8:$AG$1186,COLUMN(B$7),FALSE))),VLOOKUP(A1009,TK_MANQUANTS,2,FALSE),IF(VALUE(VLOOKUP($A1009,'Sheet1 - Table (1)'!$A$8:$AG$1186,COLUMN(B$7),FALSE))=0,VLOOKUP(A1009,TK_MANQUANTS,2,FALSE),VALUE(VLOOKUP($A1009,'Sheet1 - Table (1)'!$A$8:$AG$1186,COLUMN(B$7),FALSE))))</f>
        <v>12876052</v>
      </c>
      <c r="C1009" s="80" t="str">
        <f>VLOOKUP($A1009,'Sheet1 - Table (1)'!$A$8:$AG$1186,COLUMN(C$7),FALSE)</f>
        <v>UBS (Lux) Real Estate Fds Sel - Glob (CHFh) I-102a</v>
      </c>
      <c r="D1009" s="82">
        <f>VLOOKUP($A1009,'Sheet1 - Table (1)'!$A$8:$AG$1186,COLUMN(D$7),FALSE)</f>
        <v>43555</v>
      </c>
      <c r="E1009" s="124">
        <f>VLOOKUP($A1009,'Sheet1 - Table (1)'!$A$8:$AG$1186,COLUMN(E$7),FALSE)</f>
        <v>1.96</v>
      </c>
      <c r="F1009" s="80">
        <f>VLOOKUP($A1009,'Sheet1 - Table (1)'!$A$8:$AG$1186,COLUMN(F$7),FALSE)</f>
        <v>0</v>
      </c>
      <c r="G1009" s="80" t="str">
        <f>VLOOKUP($A1009,'Sheet1 - Table (1)'!$A$8:$AG$1186,COLUMN(G$7),FALSE)</f>
        <v>Luxembourg</v>
      </c>
      <c r="H1009" s="80" t="str">
        <f>VLOOKUP($A1009,'Sheet1 - Table (1)'!$A$8:$AG$1186,COLUMN(H$7),FALSE)</f>
        <v>CHF</v>
      </c>
      <c r="I1009" s="80" t="str">
        <f>VLOOKUP($A1009,'Sheet1 - Table (1)'!$A$8:$AG$1186,COLUMN(I$7),FALSE)</f>
        <v>Fonds de placement</v>
      </c>
      <c r="J1009" s="80" t="str">
        <f>VLOOKUP($A1009,'Sheet1 - Table (1)'!$A$8:$AG$1186,COLUMN(J$7),FALSE)</f>
        <v>Fonds Immobiliers</v>
      </c>
      <c r="K1009" s="82">
        <f>VLOOKUP($A1009,'Sheet1 - Table (1)'!$A$8:$AG$1186,COLUMN(K$7),FALSE)</f>
        <v>0</v>
      </c>
      <c r="L1009" s="80">
        <f>VLOOKUP($A1009,'Sheet1 - Table (1)'!$A$8:$AG$1186,COLUMN(L$7),FALSE)</f>
        <v>0</v>
      </c>
      <c r="M1009" s="80" t="str">
        <f>VLOOKUP($A1009,'Sheet1 - Table (1)'!$A$8:$AG$1186,COLUMN(M$7),FALSE)</f>
        <v>Retained</v>
      </c>
      <c r="N1009" s="80" t="b">
        <f>VLOOKUP($A1009,'Sheet1 - Table (1)'!$A$8:$AG$1186,COLUMN(N$7),FALSE)</f>
        <v>1</v>
      </c>
      <c r="O1009" s="80" t="b">
        <f>VLOOKUP($A1009,'Sheet1 - Table (1)'!$A$8:$AG$1186,COLUMN(O$7),FALSE)</f>
        <v>1</v>
      </c>
      <c r="P1009" s="80" t="b">
        <f>VLOOKUP($A1009,'Sheet1 - Table (1)'!$A$8:$AG$1186,COLUMN(P$7),FALSE)</f>
        <v>1</v>
      </c>
      <c r="Q1009" s="80" t="b">
        <f>VLOOKUP($A1009,'Sheet1 - Table (1)'!$A$8:$AG$1186,COLUMN(Q$7),FALSE)</f>
        <v>1</v>
      </c>
      <c r="R1009" s="80" t="b">
        <f>VLOOKUP($A1009,'Sheet1 - Table (1)'!$A$8:$AG$1186,COLUMN(R$7),FALSE)</f>
        <v>1</v>
      </c>
      <c r="S1009" s="80">
        <f>VLOOKUP($A1009,'Sheet1 - Table (1)'!$A$8:$AG$1186,COLUMN(S$7),FALSE)</f>
        <v>0</v>
      </c>
      <c r="T1009" s="80">
        <f>VLOOKUP($A1009,'Sheet1 - Table (1)'!$A$8:$AG$1186,COLUMN(T$7),FALSE)</f>
        <v>0</v>
      </c>
      <c r="U1009" s="80" t="str">
        <f t="shared" si="199"/>
        <v>BE-FR-IT-NE-SP</v>
      </c>
      <c r="V1009" s="80" t="str">
        <f>VLOOKUP($A1009,'Sheet1 - Table (1)'!$A$8:$AG$1186,COLUMN(V$7)+3,FALSE)</f>
        <v>LU - SICAV - Parte 2</v>
      </c>
      <c r="W1009" s="80" t="str">
        <f>VLOOKUP(A1009,'Sheet1 - Table (1)'!$A$8:$AF$10075,MATCH($W$8,'Sheet1 - Table (1)'!$10:$10,0),FALSE)</f>
        <v>Détermination Mensuelle, 1 fois à la fin</v>
      </c>
      <c r="X1009" s="80">
        <f>VLOOKUP(A1009,'Sheet1 - Table (1)'!$A$8:$AAB$10075,MATCH($X$8,'Sheet1 - Table (1)'!$10:$10,0),FALSE)</f>
        <v>0</v>
      </c>
      <c r="Y1009" s="96" t="str">
        <f t="shared" si="194"/>
        <v>Fonds de placement</v>
      </c>
      <c r="AA1009" s="96" t="s">
        <v>1823</v>
      </c>
      <c r="AB1009" s="96" t="s">
        <v>2874</v>
      </c>
      <c r="AC1009" s="214" t="s">
        <v>2874</v>
      </c>
      <c r="AG1009" s="96" t="s">
        <v>476</v>
      </c>
      <c r="AI1009" s="96" t="s">
        <v>476</v>
      </c>
      <c r="AJ1009" s="96" t="s">
        <v>476</v>
      </c>
      <c r="AK1009" s="96" t="s">
        <v>476</v>
      </c>
      <c r="AL1009" s="96" t="s">
        <v>5090</v>
      </c>
      <c r="AM1009" s="96" t="str">
        <f t="shared" si="203"/>
        <v>Immobilier étrangers hedged</v>
      </c>
      <c r="AO1009" s="96" t="s">
        <v>2874</v>
      </c>
      <c r="AP1009" s="96" t="s">
        <v>1804</v>
      </c>
      <c r="AS1009" s="101" t="str">
        <f>IF(AR1009="","",AR1009-E1009%)</f>
        <v/>
      </c>
      <c r="AX1009" s="101">
        <v>1</v>
      </c>
      <c r="BY1009" s="101"/>
      <c r="BZ1009" s="101"/>
      <c r="CA1009" s="101" t="s">
        <v>4051</v>
      </c>
      <c r="CB1009" s="96" t="s">
        <v>5367</v>
      </c>
      <c r="CC1009" s="96" t="s">
        <v>4022</v>
      </c>
      <c r="CD1009" s="42" t="s">
        <v>4374</v>
      </c>
      <c r="CE1009" s="42" t="s">
        <v>4374</v>
      </c>
      <c r="CF1009" s="42" t="str">
        <f>IFERROR(VLOOKUP(Funds[[#This Row],[Code ISIN]],[1]GLOBAL!$C$1:$L$27,10,FALSE)," ")</f>
        <v xml:space="preserve"> </v>
      </c>
      <c r="CG1009" s="42" t="s">
        <v>4374</v>
      </c>
      <c r="CH1009" s="42" t="s">
        <v>1633</v>
      </c>
      <c r="CI1009" s="42" t="s">
        <v>4374</v>
      </c>
      <c r="CJ1009" s="141"/>
      <c r="CK1009" s="96" t="s">
        <v>4374</v>
      </c>
      <c r="CL1009" s="246" t="str">
        <f>VLOOKUP(Funds[[#This Row],[Code ISIN]],'Sheet1 - Table (1)'!$A$10:$AF$110017,MATCH("Funds Liquidity",'Sheet1 - Table (1)'!$10:$10,0),FALSE)</f>
        <v>&gt;=Mois</v>
      </c>
    </row>
    <row r="1010" spans="1:93">
      <c r="A1010" s="221" t="s">
        <v>5321</v>
      </c>
      <c r="B1010" s="305">
        <v>288956</v>
      </c>
      <c r="C1010" s="80" t="s">
        <v>5322</v>
      </c>
      <c r="D1010" s="82">
        <v>43830</v>
      </c>
      <c r="E1010" s="124">
        <v>1.1200000000000001</v>
      </c>
      <c r="F1010" s="80">
        <v>0</v>
      </c>
      <c r="G1010" s="80" t="s">
        <v>138</v>
      </c>
      <c r="H1010" s="80" t="s">
        <v>62</v>
      </c>
      <c r="I1010" s="80" t="s">
        <v>141</v>
      </c>
      <c r="J1010" s="80" t="s">
        <v>221</v>
      </c>
      <c r="K1010" s="82">
        <v>44104</v>
      </c>
      <c r="L1010" s="80">
        <v>3293.23</v>
      </c>
      <c r="M1010" s="80" t="s">
        <v>176</v>
      </c>
      <c r="N1010" s="80">
        <v>0</v>
      </c>
      <c r="O1010" s="80">
        <v>0</v>
      </c>
      <c r="P1010" s="80">
        <v>0</v>
      </c>
      <c r="Q1010" s="80">
        <v>0</v>
      </c>
      <c r="R1010" s="80">
        <v>0</v>
      </c>
      <c r="S1010" s="80">
        <v>0</v>
      </c>
      <c r="T1010" s="80">
        <v>0</v>
      </c>
      <c r="U1010" s="80" t="s">
        <v>70</v>
      </c>
      <c r="V1010" s="80" t="s">
        <v>2014</v>
      </c>
      <c r="W1010" s="80" t="s">
        <v>3305</v>
      </c>
      <c r="X1010" s="80">
        <v>0</v>
      </c>
      <c r="Y1010" s="96" t="s">
        <v>141</v>
      </c>
      <c r="AA1010" s="96" t="s">
        <v>1823</v>
      </c>
      <c r="AB1010" s="96" t="s">
        <v>2874</v>
      </c>
      <c r="AC1010" s="214" t="s">
        <v>2874</v>
      </c>
      <c r="AG1010" s="96" t="s">
        <v>476</v>
      </c>
      <c r="AI1010" s="96" t="s">
        <v>476</v>
      </c>
      <c r="AJ1010" s="96" t="s">
        <v>476</v>
      </c>
      <c r="AK1010" s="96" t="s">
        <v>476</v>
      </c>
      <c r="AL1010" s="96" t="s">
        <v>5090</v>
      </c>
      <c r="AM1010" s="96" t="s">
        <v>5323</v>
      </c>
      <c r="AO1010" s="96" t="s">
        <v>2874</v>
      </c>
      <c r="AP1010" s="96" t="s">
        <v>1804</v>
      </c>
      <c r="AS1010" s="101" t="s">
        <v>70</v>
      </c>
      <c r="AX1010" s="101">
        <v>1</v>
      </c>
      <c r="BY1010" s="101"/>
      <c r="BZ1010" s="101"/>
      <c r="CA1010" s="101" t="s">
        <v>4051</v>
      </c>
      <c r="CC1010" s="96" t="s">
        <v>4022</v>
      </c>
      <c r="CD1010" s="42" t="s">
        <v>4374</v>
      </c>
      <c r="CE1010" s="42" t="s">
        <v>4374</v>
      </c>
      <c r="CF1010" s="42" t="str">
        <f>IFERROR(VLOOKUP(Funds[[#This Row],[Code ISIN]],[1]GLOBAL!$C$1:$L$27,10,FALSE)," ")</f>
        <v xml:space="preserve"> </v>
      </c>
      <c r="CG1010" s="42" t="s">
        <v>4374</v>
      </c>
      <c r="CH1010" s="42" t="s">
        <v>1633</v>
      </c>
      <c r="CI1010" s="42" t="s">
        <v>4374</v>
      </c>
      <c r="CJ1010" s="141"/>
      <c r="CK1010" s="96" t="s">
        <v>4374</v>
      </c>
      <c r="CL1010" s="246" t="e">
        <f>VLOOKUP(Funds[[#This Row],[Code ISIN]],'Sheet1 - Table (1)'!$A$10:$AF$110017,MATCH("Funds Liquidity",'Sheet1 - Table (1)'!$10:$10,0),FALSE)</f>
        <v>#N/A</v>
      </c>
    </row>
    <row r="1011" spans="1:93">
      <c r="A1011" s="221" t="s">
        <v>21926</v>
      </c>
      <c r="B1011" s="305">
        <f>IF(ISERROR(VALUE(VLOOKUP($A1011,'Sheet1 - Table (1)'!$A$8:$AG$1186,COLUMN(B$7),FALSE))),VLOOKUP(A1011,TK_MANQUANTS,2,FALSE),IF(VALUE(VLOOKUP($A1011,'Sheet1 - Table (1)'!$A$8:$AG$1186,COLUMN(B$7),FALSE))=0,VLOOKUP(A1011,TK_MANQUANTS,2,FALSE),VALUE(VLOOKUP($A1011,'Sheet1 - Table (1)'!$A$8:$AG$1186,COLUMN(B$7),FALSE))))</f>
        <v>40918132</v>
      </c>
      <c r="C1011" s="80" t="str">
        <f>VLOOKUP($A1011,'Sheet1 - Table (1)'!$A$8:$AG$1186,COLUMN(C$7),FALSE)</f>
        <v>SPDR Refinitiv Global Convertible UCITS (EURh)</v>
      </c>
      <c r="D1011" s="82">
        <f>VLOOKUP($A1011,'Sheet1 - Table (1)'!$A$8:$AG$1186,COLUMN(D$7),FALSE)</f>
        <v>44196</v>
      </c>
      <c r="E1011" s="124">
        <f>VLOOKUP($A1011,'Sheet1 - Table (1)'!$A$8:$AG$1186,COLUMN(E$7),FALSE)</f>
        <v>0.55000000000000004</v>
      </c>
      <c r="F1011" s="80" t="b">
        <f>VLOOKUP($A1011,'Sheet1 - Table (1)'!$A$8:$AG$1186,COLUMN(F$7),FALSE)</f>
        <v>1</v>
      </c>
      <c r="G1011" s="80" t="str">
        <f>VLOOKUP($A1011,'Sheet1 - Table (1)'!$A$8:$AG$1186,COLUMN(G$7),FALSE)</f>
        <v>Luxembourg</v>
      </c>
      <c r="H1011" s="80" t="str">
        <f>VLOOKUP($A1011,'Sheet1 - Table (1)'!$A$8:$AG$1186,COLUMN(H$7),FALSE)</f>
        <v>EUR</v>
      </c>
      <c r="I1011" s="80" t="str">
        <f>VLOOKUP($A1011,'Sheet1 - Table (1)'!$A$8:$AG$1186,COLUMN(I$7),FALSE)</f>
        <v>Exchange Traded Funds</v>
      </c>
      <c r="J1011" s="80" t="str">
        <f>VLOOKUP($A1011,'Sheet1 - Table (1)'!$A$8:$AG$1186,COLUMN(J$7),FALSE)</f>
        <v>Obligation</v>
      </c>
      <c r="K1011" s="82">
        <f>VLOOKUP($A1011,'Sheet1 - Table (1)'!$A$8:$AG$1186,COLUMN(K$7),FALSE)</f>
        <v>44196</v>
      </c>
      <c r="L1011" s="80">
        <f>VLOOKUP($A1011,'Sheet1 - Table (1)'!$A$8:$AG$1186,COLUMN(L$7),FALSE)</f>
        <v>0</v>
      </c>
      <c r="M1011" s="80" t="str">
        <f>VLOOKUP($A1011,'Sheet1 - Table (1)'!$A$8:$AG$1186,COLUMN(M$7),FALSE)</f>
        <v>Retained</v>
      </c>
      <c r="N1011" s="80">
        <f>VLOOKUP($A1011,'Sheet1 - Table (1)'!$A$8:$AG$1186,COLUMN(N$7),FALSE)</f>
        <v>0</v>
      </c>
      <c r="O1011" s="80">
        <f>VLOOKUP($A1011,'Sheet1 - Table (1)'!$A$8:$AG$1186,COLUMN(O$7),FALSE)</f>
        <v>0</v>
      </c>
      <c r="P1011" s="80">
        <f>VLOOKUP($A1011,'Sheet1 - Table (1)'!$A$8:$AG$1186,COLUMN(P$7),FALSE)</f>
        <v>0</v>
      </c>
      <c r="Q1011" s="80">
        <f>VLOOKUP($A1011,'Sheet1 - Table (1)'!$A$8:$AG$1186,COLUMN(Q$7),FALSE)</f>
        <v>0</v>
      </c>
      <c r="R1011" s="80">
        <f>VLOOKUP($A1011,'Sheet1 - Table (1)'!$A$8:$AG$1186,COLUMN(R$7),FALSE)</f>
        <v>0</v>
      </c>
      <c r="S1011" s="80">
        <f>VLOOKUP($A1011,'Sheet1 - Table (1)'!$A$8:$AG$1186,COLUMN(S$7),FALSE)</f>
        <v>0</v>
      </c>
      <c r="T1011" s="80">
        <f>VLOOKUP($A1011,'Sheet1 - Table (1)'!$A$8:$AG$1186,COLUMN(T$7),FALSE)</f>
        <v>0</v>
      </c>
      <c r="U1011" s="80" t="str">
        <f>IF(N1011=TRUE,UPPER(LEFT($N$8,2)),"")&amp;IF(O1011=TRUE,IF(N1011=TRUE,"-","")&amp;UPPER(LEFT($O$8,2)),"")&amp;IF(P1011=TRUE,IF(OR(N1011=TRUE,O1011=TRUE),"-","")&amp;UPPER(LEFT($P$8,2)),"")&amp;IF(Q1011=TRUE,IF(OR(N1011=TRUE,O1011=TRUE,P1011=TRUE),"-","")&amp;UPPER(LEFT($Q$8,2)),"")&amp;IF(R1011=TRUE,IF(OR(N1011=TRUE,O1011=TRUE,P1011=TRUE,Q1011=TRUE),"-","")&amp;UPPER(LEFT($R$8,2)),"")&amp;IF(S1011=TRUE,IF(OR(N1011=TRUE,O1011=TRUE,P1011=TRUE,Q1011=TRUE,R1011=TRUE),"-","")&amp;UPPER(LEFT($S$8,2)),"")&amp;IF(T1011=TRUE,IF(OR(N1011=TRUE,O1011=TRUE,P1011=TRUE,Q1011=TRUE,R1011=TRUE,S1011=TRUE),"-","")&amp;UPPER(LEFT($T$8,2)),"")</f>
        <v/>
      </c>
      <c r="V1011" s="80" t="str">
        <f>VLOOKUP($A1011,'Sheet1 - Table (1)'!$A$8:$AG$1186,COLUMN(V$7)+3,FALSE)</f>
        <v>LU - SICAV - Parte 1</v>
      </c>
      <c r="W1011" s="80" t="str">
        <f>VLOOKUP(A1011,'Sheet1 - Table (1)'!$A$8:$AF$10075,MATCH($W$8,'Sheet1 - Table (1)'!$10:$10,0),FALSE)</f>
        <v>Détermination des Prix Quotidien</v>
      </c>
      <c r="X1011" s="80">
        <f>VLOOKUP(A1011,'Sheet1 - Table (1)'!$A$8:$AAB$10075,MATCH($X$8,'Sheet1 - Table (1)'!$10:$10,0),FALSE)</f>
        <v>0</v>
      </c>
      <c r="Y1011" s="96" t="str">
        <f>IF(OR(I1011="Actions",I1011="Exchange Traded Funds"),"ETF","Fonds de placement")</f>
        <v>ETF</v>
      </c>
      <c r="AA1011" s="96" t="s">
        <v>1823</v>
      </c>
      <c r="AB1011" s="96" t="s">
        <v>2481</v>
      </c>
      <c r="AC1011" s="214" t="s">
        <v>140</v>
      </c>
      <c r="AD1011" s="214" t="s">
        <v>4950</v>
      </c>
      <c r="AE1011" s="96" t="s">
        <v>4950</v>
      </c>
      <c r="AF1011" s="246" t="s">
        <v>4950</v>
      </c>
      <c r="AG1011" s="96" t="s">
        <v>989</v>
      </c>
      <c r="AI1011" s="96" t="s">
        <v>989</v>
      </c>
      <c r="AJ1011" s="96" t="s">
        <v>140</v>
      </c>
      <c r="AK1011" s="96" t="s">
        <v>140</v>
      </c>
      <c r="AL1011" s="96" t="s">
        <v>2481</v>
      </c>
      <c r="AM1011" s="96" t="s">
        <v>2003</v>
      </c>
      <c r="AO1011" s="96" t="s">
        <v>4950</v>
      </c>
      <c r="AP1011" s="96" t="s">
        <v>1804</v>
      </c>
      <c r="AQ1011" s="96">
        <v>3.87</v>
      </c>
      <c r="AR1011" s="101">
        <v>6.3E-3</v>
      </c>
      <c r="AS1011" s="101">
        <f>IF(AR1011="","",AR1011-E1011%)</f>
        <v>7.999999999999995E-4</v>
      </c>
      <c r="AT1011" s="101">
        <v>2.1999999999999999E-2</v>
      </c>
      <c r="AU1011" s="101">
        <v>0.19650000000000001</v>
      </c>
      <c r="AV1011" s="101">
        <v>0.31090000000000001</v>
      </c>
      <c r="AW1011" s="101">
        <v>0.47060000000000002</v>
      </c>
      <c r="AY1011" s="101">
        <v>1</v>
      </c>
      <c r="BJ1011" s="101">
        <v>1.03E-2</v>
      </c>
      <c r="BK1011" s="101">
        <v>0.2487</v>
      </c>
      <c r="BL1011" s="101">
        <v>1.3599999999999999E-2</v>
      </c>
      <c r="BN1011" s="101">
        <v>0.64070000000000005</v>
      </c>
      <c r="BP1011" s="101">
        <v>5.04E-2</v>
      </c>
      <c r="BQ1011" s="101">
        <v>3.1699999999999999E-2</v>
      </c>
      <c r="BR1011" s="101">
        <v>4.5999999999999999E-3</v>
      </c>
      <c r="BW1011" s="101">
        <v>1</v>
      </c>
      <c r="BY1011" s="101" t="s">
        <v>22021</v>
      </c>
      <c r="BZ1011" s="101"/>
      <c r="CA1011" s="101" t="s">
        <v>4050</v>
      </c>
      <c r="CB1011" s="96" t="s">
        <v>22103</v>
      </c>
      <c r="CC1011" s="96" t="s">
        <v>22104</v>
      </c>
      <c r="CD1011" s="42" t="s">
        <v>4374</v>
      </c>
      <c r="CE1011" s="42" t="s">
        <v>4374</v>
      </c>
      <c r="CF1011" s="42" t="str">
        <f>IFERROR(VLOOKUP(Funds[[#This Row],[Code ISIN]],[1]GLOBAL!$C$1:$L$27,10,FALSE)," ")</f>
        <v>X</v>
      </c>
      <c r="CG1011" s="42" t="s">
        <v>4374</v>
      </c>
      <c r="CH1011" s="42" t="s">
        <v>4374</v>
      </c>
      <c r="CI1011" s="42" t="s">
        <v>4374</v>
      </c>
      <c r="CJ1011" s="141"/>
      <c r="CK1011" s="96" t="s">
        <v>4374</v>
      </c>
      <c r="CL1011" s="246" t="str">
        <f>VLOOKUP(Funds[[#This Row],[Code ISIN]],'Sheet1 - Table (1)'!$A$10:$AF$110017,MATCH("Funds Liquidity",'Sheet1 - Table (1)'!$10:$10,0),FALSE)</f>
        <v>Jour</v>
      </c>
      <c r="CN1011" s="246" t="e">
        <f>VLOOKUP(A1011,'FLEX LUX ELIGIBLES'!$A$2:$E$106,5,FALSE)</f>
        <v>#N/A</v>
      </c>
    </row>
    <row r="1012" spans="1:93">
      <c r="A1012" s="248" t="s">
        <v>21969</v>
      </c>
      <c r="B1012" s="305">
        <f>IF(ISERROR(VALUE(VLOOKUP($A1012,'Sheet1 - Table (1)'!$A$8:$AG$1186,COLUMN(B$7),FALSE))),VLOOKUP(A1012,TK_MANQUANTS,2,FALSE),IF(VALUE(VLOOKUP($A1012,'Sheet1 - Table (1)'!$A$8:$AG$1186,COLUMN(B$7),FALSE))=0,VLOOKUP(A1012,TK_MANQUANTS,2,FALSE),VALUE(VLOOKUP($A1012,'Sheet1 - Table (1)'!$A$8:$AG$1186,COLUMN(B$7),FALSE))))</f>
        <v>29348787</v>
      </c>
      <c r="C1012" s="80" t="str">
        <f>VLOOKUP($A1012,'Sheet1 - Table (1)'!$A$8:$AG$1186,COLUMN(C$7),FALSE)</f>
        <v>UBS ETF-MSCI USA Socially Responsible U (htoEUR)Ad</v>
      </c>
      <c r="D1012" s="82">
        <f>VLOOKUP($A1012,'Sheet1 - Table (1)'!$A$8:$AG$1186,COLUMN(D$7),FALSE)</f>
        <v>43861</v>
      </c>
      <c r="E1012" s="124">
        <f>VLOOKUP($A1012,'Sheet1 - Table (1)'!$A$8:$AG$1186,COLUMN(E$7),FALSE)</f>
        <v>0.43</v>
      </c>
      <c r="F1012" s="80" t="b">
        <f>VLOOKUP($A1012,'Sheet1 - Table (1)'!$A$8:$AG$1186,COLUMN(F$7),FALSE)</f>
        <v>1</v>
      </c>
      <c r="G1012" s="80" t="str">
        <f>VLOOKUP($A1012,'Sheet1 - Table (1)'!$A$8:$AG$1186,COLUMN(G$7),FALSE)</f>
        <v>Luxembourg</v>
      </c>
      <c r="H1012" s="80" t="str">
        <f>VLOOKUP($A1012,'Sheet1 - Table (1)'!$A$8:$AG$1186,COLUMN(H$7),FALSE)</f>
        <v>EUR</v>
      </c>
      <c r="I1012" s="80" t="str">
        <f>VLOOKUP($A1012,'Sheet1 - Table (1)'!$A$8:$AG$1186,COLUMN(I$7),FALSE)</f>
        <v>Exchange Traded Funds</v>
      </c>
      <c r="J1012" s="80" t="str">
        <f>VLOOKUP($A1012,'Sheet1 - Table (1)'!$A$8:$AG$1186,COLUMN(J$7),FALSE)</f>
        <v>Actions</v>
      </c>
      <c r="K1012" s="82">
        <f>VLOOKUP($A1012,'Sheet1 - Table (1)'!$A$8:$AG$1186,COLUMN(K$7),FALSE)</f>
        <v>44255</v>
      </c>
      <c r="L1012" s="80">
        <f>VLOOKUP($A1012,'Sheet1 - Table (1)'!$A$8:$AG$1186,COLUMN(L$7),FALSE)</f>
        <v>1691.7275625</v>
      </c>
      <c r="M1012" s="80" t="str">
        <f>VLOOKUP($A1012,'Sheet1 - Table (1)'!$A$8:$AG$1186,COLUMN(M$7),FALSE)</f>
        <v>Paid</v>
      </c>
      <c r="N1012" s="80" t="b">
        <f>VLOOKUP($A1012,'Sheet1 - Table (1)'!$A$8:$AG$1186,COLUMN(N$7),FALSE)</f>
        <v>1</v>
      </c>
      <c r="O1012" s="80" t="b">
        <f>VLOOKUP($A1012,'Sheet1 - Table (1)'!$A$8:$AG$1186,COLUMN(O$7),FALSE)</f>
        <v>1</v>
      </c>
      <c r="P1012" s="80" t="b">
        <f>VLOOKUP($A1012,'Sheet1 - Table (1)'!$A$8:$AG$1186,COLUMN(P$7),FALSE)</f>
        <v>1</v>
      </c>
      <c r="Q1012" s="80" t="b">
        <f>VLOOKUP($A1012,'Sheet1 - Table (1)'!$A$8:$AG$1186,COLUMN(Q$7),FALSE)</f>
        <v>1</v>
      </c>
      <c r="R1012" s="80" t="b">
        <f>VLOOKUP($A1012,'Sheet1 - Table (1)'!$A$8:$AG$1186,COLUMN(R$7),FALSE)</f>
        <v>1</v>
      </c>
      <c r="S1012" s="80" t="b">
        <f>VLOOKUP($A1012,'Sheet1 - Table (1)'!$A$8:$AG$1186,COLUMN(S$7),FALSE)</f>
        <v>1</v>
      </c>
      <c r="T1012" s="80" t="b">
        <f>VLOOKUP($A1012,'Sheet1 - Table (1)'!$A$8:$AG$1186,COLUMN(T$7),FALSE)</f>
        <v>1</v>
      </c>
      <c r="U1012" s="80" t="str">
        <f>IF(N1012=TRUE,UPPER(LEFT($N$8,2)),"")&amp;IF(O1012=TRUE,IF(N1012=TRUE,"-","")&amp;UPPER(LEFT($O$8,2)),"")&amp;IF(P1012=TRUE,IF(OR(N1012=TRUE,O1012=TRUE),"-","")&amp;UPPER(LEFT($P$8,2)),"")&amp;IF(Q1012=TRUE,IF(OR(N1012=TRUE,O1012=TRUE,P1012=TRUE),"-","")&amp;UPPER(LEFT($Q$8,2)),"")&amp;IF(R1012=TRUE,IF(OR(N1012=TRUE,O1012=TRUE,P1012=TRUE,Q1012=TRUE),"-","")&amp;UPPER(LEFT($R$8,2)),"")&amp;IF(S1012=TRUE,IF(OR(N1012=TRUE,O1012=TRUE,P1012=TRUE,Q1012=TRUE,R1012=TRUE),"-","")&amp;UPPER(LEFT($S$8,2)),"")&amp;IF(T1012=TRUE,IF(OR(N1012=TRUE,O1012=TRUE,P1012=TRUE,Q1012=TRUE,R1012=TRUE,S1012=TRUE),"-","")&amp;UPPER(LEFT($T$8,2)),"")</f>
        <v>BE-FR-IT-NE-SP-GE-UK</v>
      </c>
      <c r="V1012" s="80" t="str">
        <f>VLOOKUP($A1012,'Sheet1 - Table (1)'!$A$8:$AG$1186,COLUMN(V$7)+3,FALSE)</f>
        <v>LU - SICAV - Parte 1</v>
      </c>
      <c r="W1012" s="80" t="str">
        <f>VLOOKUP(A1012,'Sheet1 - Table (1)'!$A$8:$AF$10075,MATCH($W$8,'Sheet1 - Table (1)'!$10:$10,0),FALSE)</f>
        <v>Détermination des Prix Quotidien</v>
      </c>
      <c r="X1012" s="80" t="str">
        <f>VLOOKUP(A1012,'Sheet1 - Table (1)'!$A$8:$AAB$10075,MATCH($X$8,'Sheet1 - Table (1)'!$10:$10,0),FALSE)</f>
        <v>Full</v>
      </c>
      <c r="Y1012" s="96" t="str">
        <f>IF(OR(I1012="Actions",I1012="Exchange Traded Funds"),"ETF","Fonds de placement")</f>
        <v>ETF</v>
      </c>
      <c r="AA1012" s="96" t="s">
        <v>1823</v>
      </c>
      <c r="AB1012" s="96" t="s">
        <v>2858</v>
      </c>
      <c r="AC1012" s="214" t="s">
        <v>155</v>
      </c>
      <c r="AD1012" s="214" t="s">
        <v>2858</v>
      </c>
      <c r="AE1012" s="96" t="s">
        <v>2858</v>
      </c>
      <c r="AF1012" s="246" t="s">
        <v>5393</v>
      </c>
      <c r="AG1012" s="96" t="s">
        <v>2864</v>
      </c>
      <c r="AI1012" s="96" t="s">
        <v>155</v>
      </c>
      <c r="AJ1012" s="96" t="s">
        <v>155</v>
      </c>
      <c r="AK1012" s="96" t="s">
        <v>155</v>
      </c>
      <c r="AL1012" s="96" t="s">
        <v>2858</v>
      </c>
      <c r="AM1012" s="96" t="str">
        <f>IF(AND(AK1012="Obligations",AP1012="Courbe CHF"),"Obligations CHF",IF(AND(AX1012=100%,BJ1012=100%),AK1012&amp;" CHF",IF(OR(AK1012="Obligations",AK1012="Actions",AK1012="Liquidités"),AK1012&amp;" étrangères" &amp; IF(AX1012=100%," hedged",""),AK1012&amp;" étrangers" &amp; IF(AX1012=100%," hedged",""))))</f>
        <v>Actions étrangères</v>
      </c>
      <c r="AO1012" s="96" t="s">
        <v>2858</v>
      </c>
      <c r="AP1012" s="96" t="s">
        <v>544</v>
      </c>
      <c r="AY1012" s="101">
        <v>1</v>
      </c>
      <c r="BN1012" s="101">
        <v>1</v>
      </c>
      <c r="BT1012" s="101"/>
      <c r="BU1012" s="101"/>
      <c r="BX1012" s="121"/>
      <c r="BY1012" s="101" t="s">
        <v>21981</v>
      </c>
      <c r="BZ1012" s="126" t="str">
        <f>IF(AJ1012="Obligations",AP1012&amp;" "&amp;AI1012&amp;" "&amp;IF(AQ1012&lt;3.5,"SHORT",IF(AQ1012&gt;8,"LONG","MID")),"")</f>
        <v/>
      </c>
      <c r="CA1012" s="101" t="s">
        <v>4050</v>
      </c>
      <c r="CB1012" s="126" t="s">
        <v>21982</v>
      </c>
      <c r="CC1012" s="101" t="s">
        <v>21983</v>
      </c>
      <c r="CD1012" s="42" t="s">
        <v>4374</v>
      </c>
      <c r="CE1012" s="42" t="s">
        <v>4374</v>
      </c>
      <c r="CF1012" s="42" t="str">
        <f>IFERROR(VLOOKUP(Funds[[#This Row],[Code ISIN]],[1]GLOBAL!$C$1:$L$27,10,FALSE)," ")</f>
        <v xml:space="preserve"> </v>
      </c>
      <c r="CG1012" s="42" t="s">
        <v>4374</v>
      </c>
      <c r="CH1012" s="42" t="s">
        <v>1633</v>
      </c>
      <c r="CI1012" s="42" t="s">
        <v>4374</v>
      </c>
      <c r="CJ1012" s="123"/>
      <c r="CK1012" s="96" t="s">
        <v>4374</v>
      </c>
      <c r="CL1012" s="246" t="str">
        <f>VLOOKUP(Funds[[#This Row],[Code ISIN]],'Sheet1 - Table (1)'!$A$10:$AF$110017,MATCH("Funds Liquidity",'Sheet1 - Table (1)'!$10:$10,0),FALSE)</f>
        <v>Jour</v>
      </c>
    </row>
    <row r="1013" spans="1:93">
      <c r="A1013" s="80" t="s">
        <v>21963</v>
      </c>
      <c r="B1013" s="305">
        <f>IF(ISERROR(VALUE(VLOOKUP($A1013,'Sheet1 - Table (1)'!$A$8:$AG$1186,COLUMN(B$7),FALSE))),VLOOKUP(A1013,TK_MANQUANTS,2,FALSE),IF(VALUE(VLOOKUP($A1013,'Sheet1 - Table (1)'!$A$8:$AG$1186,COLUMN(B$7),FALSE))=0,VLOOKUP(A1013,TK_MANQUANTS,2,FALSE),VALUE(VLOOKUP($A1013,'Sheet1 - Table (1)'!$A$8:$AG$1186,COLUMN(B$7),FALSE))))</f>
        <v>54799353</v>
      </c>
      <c r="C1013" s="80" t="str">
        <f>VLOOKUP($A1013,'Sheet1 - Table (1)'!$A$8:$AG$1186,COLUMN(C$7),FALSE)</f>
        <v>CSIF (IE) MSCI USA SmCp ESG Lds BlueUCITSETF B USD</v>
      </c>
      <c r="D1013" s="82">
        <f>VLOOKUP($A1013,'Sheet1 - Table (1)'!$A$8:$AG$1186,COLUMN(D$7),FALSE)</f>
        <v>43985</v>
      </c>
      <c r="E1013" s="124">
        <f>VLOOKUP($A1013,'Sheet1 - Table (1)'!$A$8:$AG$1186,COLUMN(E$7),FALSE)</f>
        <v>0.2</v>
      </c>
      <c r="F1013" s="80" t="b">
        <f>VLOOKUP($A1013,'Sheet1 - Table (1)'!$A$8:$AG$1186,COLUMN(F$7),FALSE)</f>
        <v>1</v>
      </c>
      <c r="G1013" s="80" t="str">
        <f>VLOOKUP($A1013,'Sheet1 - Table (1)'!$A$8:$AG$1186,COLUMN(G$7),FALSE)</f>
        <v>Ireland</v>
      </c>
      <c r="H1013" s="80" t="str">
        <f>VLOOKUP($A1013,'Sheet1 - Table (1)'!$A$8:$AG$1186,COLUMN(H$7),FALSE)</f>
        <v>USD</v>
      </c>
      <c r="I1013" s="80" t="str">
        <f>VLOOKUP($A1013,'Sheet1 - Table (1)'!$A$8:$AG$1186,COLUMN(I$7),FALSE)</f>
        <v>Exchange Traded Funds</v>
      </c>
      <c r="J1013" s="80" t="str">
        <f>VLOOKUP($A1013,'Sheet1 - Table (1)'!$A$8:$AG$1186,COLUMN(J$7),FALSE)</f>
        <v>Actions</v>
      </c>
      <c r="K1013" s="82">
        <f>VLOOKUP($A1013,'Sheet1 - Table (1)'!$A$8:$AG$1186,COLUMN(K$7),FALSE)</f>
        <v>44255</v>
      </c>
      <c r="L1013" s="80">
        <f>VLOOKUP($A1013,'Sheet1 - Table (1)'!$A$8:$AG$1186,COLUMN(L$7),FALSE)</f>
        <v>231.02067009999999</v>
      </c>
      <c r="M1013" s="80" t="str">
        <f>VLOOKUP($A1013,'Sheet1 - Table (1)'!$A$8:$AG$1186,COLUMN(M$7),FALSE)</f>
        <v>Retained</v>
      </c>
      <c r="N1013" s="80">
        <f>VLOOKUP($A1013,'Sheet1 - Table (1)'!$A$8:$AG$1186,COLUMN(N$7),FALSE)</f>
        <v>0</v>
      </c>
      <c r="O1013" s="80" t="b">
        <f>VLOOKUP($A1013,'Sheet1 - Table (1)'!$A$8:$AG$1186,COLUMN(O$7),FALSE)</f>
        <v>1</v>
      </c>
      <c r="P1013" s="80" t="b">
        <f>VLOOKUP($A1013,'Sheet1 - Table (1)'!$A$8:$AG$1186,COLUMN(P$7),FALSE)</f>
        <v>1</v>
      </c>
      <c r="Q1013" s="80" t="b">
        <f>VLOOKUP($A1013,'Sheet1 - Table (1)'!$A$8:$AG$1186,COLUMN(Q$7),FALSE)</f>
        <v>1</v>
      </c>
      <c r="R1013" s="80" t="b">
        <f>VLOOKUP($A1013,'Sheet1 - Table (1)'!$A$8:$AG$1186,COLUMN(R$7),FALSE)</f>
        <v>1</v>
      </c>
      <c r="S1013" s="80">
        <f>VLOOKUP($A1013,'Sheet1 - Table (1)'!$A$8:$AG$1186,COLUMN(S$7),FALSE)</f>
        <v>0</v>
      </c>
      <c r="T1013" s="80">
        <f>VLOOKUP($A1013,'Sheet1 - Table (1)'!$A$8:$AG$1186,COLUMN(T$7),FALSE)</f>
        <v>0</v>
      </c>
      <c r="U1013" s="80" t="str">
        <f>IF(N1013=TRUE,UPPER(LEFT($N$8,2)),"")&amp;IF(O1013=TRUE,IF(N1013=TRUE,"-","")&amp;UPPER(LEFT($O$8,2)),"")&amp;IF(P1013=TRUE,IF(OR(N1013=TRUE,O1013=TRUE),"-","")&amp;UPPER(LEFT($P$8,2)),"")&amp;IF(Q1013=TRUE,IF(OR(N1013=TRUE,O1013=TRUE,P1013=TRUE),"-","")&amp;UPPER(LEFT($Q$8,2)),"")&amp;IF(R1013=TRUE,IF(OR(N1013=TRUE,O1013=TRUE,P1013=TRUE,Q1013=TRUE),"-","")&amp;UPPER(LEFT($R$8,2)),"")&amp;IF(S1013=TRUE,IF(OR(N1013=TRUE,O1013=TRUE,P1013=TRUE,Q1013=TRUE,R1013=TRUE),"-","")&amp;UPPER(LEFT($S$8,2)),"")&amp;IF(T1013=TRUE,IF(OR(N1013=TRUE,O1013=TRUE,P1013=TRUE,Q1013=TRUE,R1013=TRUE,S1013=TRUE),"-","")&amp;UPPER(LEFT($T$8,2)),"")</f>
        <v>FR-IT-NE-SP</v>
      </c>
      <c r="V1013" s="80" t="str">
        <f>VLOOKUP($A1013,'Sheet1 - Table (1)'!$A$8:$AG$1186,COLUMN(V$7)+3,FALSE)</f>
        <v>ICVC</v>
      </c>
      <c r="W1013" s="80" t="str">
        <f>VLOOKUP(A1013,'Sheet1 - Table (1)'!$A$8:$AF$10075,MATCH($W$8,'Sheet1 - Table (1)'!$10:$10,0),FALSE)</f>
        <v>Détermination des Prix Quotidien</v>
      </c>
      <c r="X1013" s="80" t="str">
        <f>VLOOKUP(A1013,'Sheet1 - Table (1)'!$A$8:$AAB$10075,MATCH($X$8,'Sheet1 - Table (1)'!$10:$10,0),FALSE)</f>
        <v>Full</v>
      </c>
      <c r="Y1013" s="96" t="str">
        <f>IF(OR(I1013="Actions",I1013="Exchange Traded Funds"),"ETF","Fonds de placement")</f>
        <v>ETF</v>
      </c>
      <c r="AA1013" s="96" t="s">
        <v>1823</v>
      </c>
      <c r="AB1013" s="96" t="s">
        <v>2858</v>
      </c>
      <c r="AC1013" s="214" t="s">
        <v>155</v>
      </c>
      <c r="AD1013" s="214" t="s">
        <v>2858</v>
      </c>
      <c r="AE1013" s="96" t="s">
        <v>2858</v>
      </c>
      <c r="AF1013" s="246" t="s">
        <v>5393</v>
      </c>
      <c r="AG1013" s="96" t="s">
        <v>3043</v>
      </c>
      <c r="AI1013" s="96" t="s">
        <v>155</v>
      </c>
      <c r="AJ1013" s="96" t="s">
        <v>155</v>
      </c>
      <c r="AK1013" s="96" t="s">
        <v>155</v>
      </c>
      <c r="AL1013" s="96" t="s">
        <v>2858</v>
      </c>
      <c r="AM1013" s="96" t="str">
        <f>IF(AND(AK1013="Obligations",AP1013="Courbe CHF"),"Obligations CHF",IF(AND(AX1013=100%,BJ1013=100%),AK1013&amp;" CHF",IF(OR(AK1013="Obligations",AK1013="Actions",AK1013="Liquidités"),AK1013&amp;" étrangères" &amp; IF(AX1013=100%," hedged",""),AK1013&amp;" étrangers" &amp; IF(AX1013=100%," hedged",""))))</f>
        <v>Actions étrangères</v>
      </c>
      <c r="AO1013" s="96" t="s">
        <v>2858</v>
      </c>
      <c r="AP1013" s="96" t="s">
        <v>544</v>
      </c>
      <c r="BB1013" s="101">
        <v>1</v>
      </c>
      <c r="BN1013" s="101">
        <v>1</v>
      </c>
      <c r="BX1013" s="134"/>
      <c r="BY1013" s="101" t="s">
        <v>22027</v>
      </c>
      <c r="CA1013" s="101" t="s">
        <v>4050</v>
      </c>
      <c r="CB1013" s="101" t="s">
        <v>21984</v>
      </c>
      <c r="CC1013" s="101" t="s">
        <v>22113</v>
      </c>
      <c r="CD1013" s="42" t="s">
        <v>4374</v>
      </c>
      <c r="CE1013" s="42" t="s">
        <v>4374</v>
      </c>
      <c r="CF1013" s="42" t="str">
        <f>IFERROR(VLOOKUP(Funds[[#This Row],[Code ISIN]],[1]GLOBAL!$C$1:$L$27,10,FALSE)," ")</f>
        <v xml:space="preserve"> </v>
      </c>
      <c r="CG1013" s="42" t="s">
        <v>4374</v>
      </c>
      <c r="CH1013" s="42" t="s">
        <v>1633</v>
      </c>
      <c r="CI1013" s="42" t="s">
        <v>4374</v>
      </c>
      <c r="CJ1013" s="123"/>
      <c r="CK1013" s="96" t="s">
        <v>4374</v>
      </c>
      <c r="CL1013" s="246" t="str">
        <f>VLOOKUP(Funds[[#This Row],[Code ISIN]],'Sheet1 - Table (1)'!$A$10:$AF$110017,MATCH("Funds Liquidity",'Sheet1 - Table (1)'!$10:$10,0),FALSE)</f>
        <v>Jour</v>
      </c>
      <c r="CM1013" s="246" t="s">
        <v>155</v>
      </c>
      <c r="CN1013" s="246" t="s">
        <v>155</v>
      </c>
      <c r="CO1013" s="246" t="s">
        <v>3043</v>
      </c>
    </row>
    <row r="1014" spans="1:93">
      <c r="A1014" s="248" t="s">
        <v>21986</v>
      </c>
      <c r="B1014" s="305">
        <f>IF(ISERROR(VALUE(VLOOKUP($A1014,'Sheet1 - Table (1)'!$A$8:$AG$1186,COLUMN(B$7),FALSE))),VLOOKUP(A1014,TK_MANQUANTS,2,FALSE),IF(VALUE(VLOOKUP($A1014,'Sheet1 - Table (1)'!$A$8:$AG$1186,COLUMN(B$7),FALSE))=0,VLOOKUP(A1014,TK_MANQUANTS,2,FALSE),VALUE(VLOOKUP($A1014,'Sheet1 - Table (1)'!$A$8:$AG$1186,COLUMN(B$7),FALSE))))</f>
        <v>26749941</v>
      </c>
      <c r="C1014" s="80" t="str">
        <f>VLOOKUP($A1014,'Sheet1 - Table (1)'!$A$8:$AG$1186,COLUMN(C$7),FALSE)</f>
        <v>UBS ETF- MSCI United Kingdom UCITS ETF hEUR A-acc</v>
      </c>
      <c r="D1014" s="82">
        <f>VLOOKUP($A1014,'Sheet1 - Table (1)'!$A$8:$AG$1186,COLUMN(D$7),FALSE)</f>
        <v>43993</v>
      </c>
      <c r="E1014" s="124">
        <f>VLOOKUP($A1014,'Sheet1 - Table (1)'!$A$8:$AG$1186,COLUMN(E$7),FALSE)</f>
        <v>0.3</v>
      </c>
      <c r="F1014" s="80" t="b">
        <f>VLOOKUP($A1014,'Sheet1 - Table (1)'!$A$8:$AG$1186,COLUMN(F$7),FALSE)</f>
        <v>1</v>
      </c>
      <c r="G1014" s="80" t="str">
        <f>VLOOKUP($A1014,'Sheet1 - Table (1)'!$A$8:$AG$1186,COLUMN(G$7),FALSE)</f>
        <v>Luxembourg</v>
      </c>
      <c r="H1014" s="80" t="str">
        <f>VLOOKUP($A1014,'Sheet1 - Table (1)'!$A$8:$AG$1186,COLUMN(H$7),FALSE)</f>
        <v>EUR</v>
      </c>
      <c r="I1014" s="80" t="str">
        <f>VLOOKUP($A1014,'Sheet1 - Table (1)'!$A$8:$AG$1186,COLUMN(I$7),FALSE)</f>
        <v>Exchange Traded Funds</v>
      </c>
      <c r="J1014" s="80" t="str">
        <f>VLOOKUP($A1014,'Sheet1 - Table (1)'!$A$8:$AG$1186,COLUMN(J$7),FALSE)</f>
        <v>Actions</v>
      </c>
      <c r="K1014" s="82">
        <f>VLOOKUP($A1014,'Sheet1 - Table (1)'!$A$8:$AG$1186,COLUMN(K$7),FALSE)</f>
        <v>44255</v>
      </c>
      <c r="L1014" s="80">
        <f>VLOOKUP($A1014,'Sheet1 - Table (1)'!$A$8:$AG$1186,COLUMN(L$7),FALSE)</f>
        <v>1600.7903366</v>
      </c>
      <c r="M1014" s="80" t="str">
        <f>VLOOKUP($A1014,'Sheet1 - Table (1)'!$A$8:$AG$1186,COLUMN(M$7),FALSE)</f>
        <v>Retained</v>
      </c>
      <c r="N1014" s="80">
        <f>VLOOKUP($A1014,'Sheet1 - Table (1)'!$A$8:$AG$1186,COLUMN(N$7),FALSE)</f>
        <v>0</v>
      </c>
      <c r="O1014" s="80">
        <f>VLOOKUP($A1014,'Sheet1 - Table (1)'!$A$8:$AG$1186,COLUMN(O$7),FALSE)</f>
        <v>0</v>
      </c>
      <c r="P1014" s="80">
        <f>VLOOKUP($A1014,'Sheet1 - Table (1)'!$A$8:$AG$1186,COLUMN(P$7),FALSE)</f>
        <v>0</v>
      </c>
      <c r="Q1014" s="80">
        <f>VLOOKUP($A1014,'Sheet1 - Table (1)'!$A$8:$AG$1186,COLUMN(Q$7),FALSE)</f>
        <v>0</v>
      </c>
      <c r="R1014" s="80">
        <f>VLOOKUP($A1014,'Sheet1 - Table (1)'!$A$8:$AG$1186,COLUMN(R$7),FALSE)</f>
        <v>0</v>
      </c>
      <c r="S1014" s="80">
        <f>VLOOKUP($A1014,'Sheet1 - Table (1)'!$A$8:$AG$1186,COLUMN(S$7),FALSE)</f>
        <v>0</v>
      </c>
      <c r="T1014" s="80">
        <f>VLOOKUP($A1014,'Sheet1 - Table (1)'!$A$8:$AG$1186,COLUMN(T$7),FALSE)</f>
        <v>0</v>
      </c>
      <c r="U1014" s="80" t="str">
        <f t="shared" ref="U1014" si="204">IF(N1014=TRUE,UPPER(LEFT($N$8,2)),"")&amp;IF(O1014=TRUE,IF(N1014=TRUE,"-","")&amp;UPPER(LEFT($O$8,2)),"")&amp;IF(P1014=TRUE,IF(OR(N1014=TRUE,O1014=TRUE),"-","")&amp;UPPER(LEFT($P$8,2)),"")&amp;IF(Q1014=TRUE,IF(OR(N1014=TRUE,O1014=TRUE,P1014=TRUE),"-","")&amp;UPPER(LEFT($Q$8,2)),"")&amp;IF(R1014=TRUE,IF(OR(N1014=TRUE,O1014=TRUE,P1014=TRUE,Q1014=TRUE),"-","")&amp;UPPER(LEFT($R$8,2)),"")&amp;IF(S1014=TRUE,IF(OR(N1014=TRUE,O1014=TRUE,P1014=TRUE,Q1014=TRUE,R1014=TRUE),"-","")&amp;UPPER(LEFT($S$8,2)),"")&amp;IF(T1014=TRUE,IF(OR(N1014=TRUE,O1014=TRUE,P1014=TRUE,Q1014=TRUE,R1014=TRUE,S1014=TRUE),"-","")&amp;UPPER(LEFT($T$8,2)),"")</f>
        <v/>
      </c>
      <c r="V1014" s="80" t="str">
        <f>VLOOKUP($A1014,'Sheet1 - Table (1)'!$A$8:$AG$1186,COLUMN(V$7)+3,FALSE)</f>
        <v>LU - SICAV - Parte 1</v>
      </c>
      <c r="W1014" s="80" t="str">
        <f>VLOOKUP(A1014,'Sheet1 - Table (1)'!$A$8:$AF$10075,MATCH($W$8,'Sheet1 - Table (1)'!$10:$10,0),FALSE)</f>
        <v>Détermination des Prix Quotidien</v>
      </c>
      <c r="X1014" s="80" t="str">
        <f>VLOOKUP(A1014,'Sheet1 - Table (1)'!$A$8:$AAB$10075,MATCH($X$8,'Sheet1 - Table (1)'!$10:$10,0),FALSE)</f>
        <v>Full</v>
      </c>
      <c r="Y1014" s="96" t="str">
        <f t="shared" ref="Y1014" si="205">IF(OR(I1014="Actions",I1014="Exchange Traded Funds"),"ETF","Fonds de placement")</f>
        <v>ETF</v>
      </c>
      <c r="AA1014" s="96" t="s">
        <v>1823</v>
      </c>
      <c r="AB1014" s="96" t="s">
        <v>2858</v>
      </c>
      <c r="AC1014" s="214" t="s">
        <v>155</v>
      </c>
      <c r="AD1014" s="214" t="s">
        <v>2858</v>
      </c>
      <c r="AE1014" s="96" t="s">
        <v>2858</v>
      </c>
      <c r="AF1014" s="246" t="s">
        <v>2858</v>
      </c>
      <c r="AG1014" s="96" t="s">
        <v>2864</v>
      </c>
      <c r="AI1014" s="96" t="s">
        <v>155</v>
      </c>
      <c r="AJ1014" s="96" t="s">
        <v>155</v>
      </c>
      <c r="AK1014" s="96" t="s">
        <v>155</v>
      </c>
      <c r="AL1014" s="96" t="s">
        <v>2858</v>
      </c>
      <c r="AM1014" s="96" t="str">
        <f t="shared" ref="AM1014" si="206">IF(AND(AK1014="Obligations",AP1014="Courbe CHF"),"Obligations CHF",IF(AND(AX1014=100%,BJ1014=100%),AK1014&amp;" CHF",IF(OR(AK1014="Obligations",AK1014="Actions",AK1014="Liquidités"),AK1014&amp;" étrangères" &amp; IF(AX1014=100%," hedged",""),AK1014&amp;" étrangers" &amp; IF(AX1014=100%," hedged",""))))</f>
        <v>Actions étrangères</v>
      </c>
      <c r="AO1014" s="96" t="s">
        <v>2858</v>
      </c>
      <c r="AP1014" s="96" t="s">
        <v>5156</v>
      </c>
      <c r="AS1014" s="101" t="str">
        <f t="shared" ref="AS1014:AS1015" si="207">IF(AR1014="","",AR1014-E1014%)</f>
        <v/>
      </c>
      <c r="AY1014" s="101">
        <v>1</v>
      </c>
      <c r="BL1014" s="101">
        <v>1</v>
      </c>
      <c r="BT1014" s="101"/>
      <c r="BU1014" s="101"/>
      <c r="BX1014" s="121"/>
      <c r="BY1014" s="101" t="s">
        <v>21991</v>
      </c>
      <c r="BZ1014" s="101" t="str">
        <f>IF(AJ1014="Obligations",AP1014&amp;" "&amp;AI1014&amp;" "&amp;IF(AQ1014&lt;3.5,"SHORT",IF(AQ1014&gt;8,"LONG","MID")),"")</f>
        <v/>
      </c>
      <c r="CA1014" s="101" t="s">
        <v>4050</v>
      </c>
      <c r="CB1014" s="122" t="s">
        <v>21989</v>
      </c>
      <c r="CC1014" s="101" t="s">
        <v>21988</v>
      </c>
      <c r="CD1014" s="42" t="s">
        <v>1633</v>
      </c>
      <c r="CE1014" s="42" t="s">
        <v>1633</v>
      </c>
      <c r="CF1014" s="42" t="str">
        <f>IFERROR(VLOOKUP(Funds[[#This Row],[Code ISIN]],[1]GLOBAL!$C$1:$L$27,10,FALSE)," ")</f>
        <v xml:space="preserve"> </v>
      </c>
      <c r="CG1014" s="42" t="s">
        <v>1633</v>
      </c>
      <c r="CH1014" s="42" t="s">
        <v>4374</v>
      </c>
      <c r="CI1014" s="42" t="s">
        <v>4374</v>
      </c>
      <c r="CJ1014" s="123"/>
      <c r="CK1014" s="96" t="s">
        <v>4374</v>
      </c>
      <c r="CL1014" s="246" t="str">
        <f>VLOOKUP(Funds[[#This Row],[Code ISIN]],'Sheet1 - Table (1)'!$A$10:$AF$110017,MATCH("Funds Liquidity",'Sheet1 - Table (1)'!$10:$10,0),FALSE)</f>
        <v>Jour</v>
      </c>
      <c r="CN1014" s="246" t="e">
        <f>VLOOKUP(A1014,'FLEX LUX ELIGIBLES'!$A$2:$E$106,5,FALSE)</f>
        <v>#N/A</v>
      </c>
    </row>
    <row r="1015" spans="1:93">
      <c r="A1015" s="248" t="s">
        <v>21990</v>
      </c>
      <c r="B1015" s="305">
        <f>IF(ISERROR(VALUE(VLOOKUP($A1015,'Sheet1 - Table (1)'!$A$8:$AG$1186,COLUMN(B$7),FALSE))),VLOOKUP(A1015,TK_MANQUANTS,2,FALSE),IF(VALUE(VLOOKUP($A1015,'Sheet1 - Table (1)'!$A$8:$AG$1186,COLUMN(B$7),FALSE))=0,VLOOKUP(A1015,TK_MANQUANTS,2,FALSE),VALUE(VLOOKUP($A1015,'Sheet1 - Table (1)'!$A$8:$AG$1186,COLUMN(B$7),FALSE))))</f>
        <v>26750016</v>
      </c>
      <c r="C1015" s="80" t="str">
        <f>VLOOKUP($A1015,'Sheet1 - Table (1)'!$A$8:$AG$1186,COLUMN(C$7),FALSE)</f>
        <v>UBS ETF- MSCI United Kingdom UCITS ETF hUSD A-acc</v>
      </c>
      <c r="D1015" s="82">
        <f>VLOOKUP($A1015,'Sheet1 - Table (1)'!$A$8:$AG$1186,COLUMN(D$7),FALSE)</f>
        <v>43993</v>
      </c>
      <c r="E1015" s="124">
        <f>VLOOKUP($A1015,'Sheet1 - Table (1)'!$A$8:$AG$1186,COLUMN(E$7),FALSE)</f>
        <v>0.3</v>
      </c>
      <c r="F1015" s="80" t="b">
        <f>VLOOKUP($A1015,'Sheet1 - Table (1)'!$A$8:$AG$1186,COLUMN(F$7),FALSE)</f>
        <v>1</v>
      </c>
      <c r="G1015" s="80" t="str">
        <f>VLOOKUP($A1015,'Sheet1 - Table (1)'!$A$8:$AG$1186,COLUMN(G$7),FALSE)</f>
        <v>Luxembourg</v>
      </c>
      <c r="H1015" s="80" t="str">
        <f>VLOOKUP($A1015,'Sheet1 - Table (1)'!$A$8:$AG$1186,COLUMN(H$7),FALSE)</f>
        <v>USD</v>
      </c>
      <c r="I1015" s="80" t="str">
        <f>VLOOKUP($A1015,'Sheet1 - Table (1)'!$A$8:$AG$1186,COLUMN(I$7),FALSE)</f>
        <v>Exchange Traded Funds</v>
      </c>
      <c r="J1015" s="80" t="str">
        <f>VLOOKUP($A1015,'Sheet1 - Table (1)'!$A$8:$AG$1186,COLUMN(J$7),FALSE)</f>
        <v>Actions</v>
      </c>
      <c r="K1015" s="82">
        <f>VLOOKUP($A1015,'Sheet1 - Table (1)'!$A$8:$AG$1186,COLUMN(K$7),FALSE)</f>
        <v>44255</v>
      </c>
      <c r="L1015" s="80">
        <f>VLOOKUP($A1015,'Sheet1 - Table (1)'!$A$8:$AG$1186,COLUMN(L$7),FALSE)</f>
        <v>1600.7903366</v>
      </c>
      <c r="M1015" s="80" t="str">
        <f>VLOOKUP($A1015,'Sheet1 - Table (1)'!$A$8:$AG$1186,COLUMN(M$7),FALSE)</f>
        <v>Retained</v>
      </c>
      <c r="N1015" s="80">
        <f>VLOOKUP($A1015,'Sheet1 - Table (1)'!$A$8:$AG$1186,COLUMN(N$7),FALSE)</f>
        <v>0</v>
      </c>
      <c r="O1015" s="80">
        <f>VLOOKUP($A1015,'Sheet1 - Table (1)'!$A$8:$AG$1186,COLUMN(O$7),FALSE)</f>
        <v>0</v>
      </c>
      <c r="P1015" s="80">
        <f>VLOOKUP($A1015,'Sheet1 - Table (1)'!$A$8:$AG$1186,COLUMN(P$7),FALSE)</f>
        <v>0</v>
      </c>
      <c r="Q1015" s="80">
        <f>VLOOKUP($A1015,'Sheet1 - Table (1)'!$A$8:$AG$1186,COLUMN(Q$7),FALSE)</f>
        <v>0</v>
      </c>
      <c r="R1015" s="80">
        <f>VLOOKUP($A1015,'Sheet1 - Table (1)'!$A$8:$AG$1186,COLUMN(R$7),FALSE)</f>
        <v>0</v>
      </c>
      <c r="S1015" s="80">
        <f>VLOOKUP($A1015,'Sheet1 - Table (1)'!$A$8:$AG$1186,COLUMN(S$7),FALSE)</f>
        <v>0</v>
      </c>
      <c r="T1015" s="80">
        <f>VLOOKUP($A1015,'Sheet1 - Table (1)'!$A$8:$AG$1186,COLUMN(T$7),FALSE)</f>
        <v>0</v>
      </c>
      <c r="U1015" s="80" t="str">
        <f t="shared" ref="U1015" si="208">IF(N1015=TRUE,UPPER(LEFT($N$8,2)),"")&amp;IF(O1015=TRUE,IF(N1015=TRUE,"-","")&amp;UPPER(LEFT($O$8,2)),"")&amp;IF(P1015=TRUE,IF(OR(N1015=TRUE,O1015=TRUE),"-","")&amp;UPPER(LEFT($P$8,2)),"")&amp;IF(Q1015=TRUE,IF(OR(N1015=TRUE,O1015=TRUE,P1015=TRUE),"-","")&amp;UPPER(LEFT($Q$8,2)),"")&amp;IF(R1015=TRUE,IF(OR(N1015=TRUE,O1015=TRUE,P1015=TRUE,Q1015=TRUE),"-","")&amp;UPPER(LEFT($R$8,2)),"")&amp;IF(S1015=TRUE,IF(OR(N1015=TRUE,O1015=TRUE,P1015=TRUE,Q1015=TRUE,R1015=TRUE),"-","")&amp;UPPER(LEFT($S$8,2)),"")&amp;IF(T1015=TRUE,IF(OR(N1015=TRUE,O1015=TRUE,P1015=TRUE,Q1015=TRUE,R1015=TRUE,S1015=TRUE),"-","")&amp;UPPER(LEFT($T$8,2)),"")</f>
        <v/>
      </c>
      <c r="V1015" s="80" t="str">
        <f>VLOOKUP($A1015,'Sheet1 - Table (1)'!$A$8:$AG$1186,COLUMN(V$7)+3,FALSE)</f>
        <v>LU - SICAV - Parte 1</v>
      </c>
      <c r="W1015" s="80" t="str">
        <f>VLOOKUP(A1015,'Sheet1 - Table (1)'!$A$8:$AF$10075,MATCH($W$8,'Sheet1 - Table (1)'!$10:$10,0),FALSE)</f>
        <v>Détermination des Prix Quotidien</v>
      </c>
      <c r="X1015" s="80" t="str">
        <f>VLOOKUP(A1015,'Sheet1 - Table (1)'!$A$8:$AAB$10075,MATCH($X$8,'Sheet1 - Table (1)'!$10:$10,0),FALSE)</f>
        <v>Full</v>
      </c>
      <c r="Y1015" s="96" t="str">
        <f t="shared" ref="Y1015" si="209">IF(OR(I1015="Actions",I1015="Exchange Traded Funds"),"ETF","Fonds de placement")</f>
        <v>ETF</v>
      </c>
      <c r="AA1015" s="96" t="s">
        <v>1823</v>
      </c>
      <c r="AB1015" s="96" t="s">
        <v>2858</v>
      </c>
      <c r="AC1015" s="214" t="s">
        <v>155</v>
      </c>
      <c r="AD1015" s="214" t="s">
        <v>2858</v>
      </c>
      <c r="AE1015" s="96" t="s">
        <v>2858</v>
      </c>
      <c r="AF1015" s="246" t="s">
        <v>2858</v>
      </c>
      <c r="AI1015" s="96" t="s">
        <v>155</v>
      </c>
      <c r="AJ1015" s="96" t="s">
        <v>155</v>
      </c>
      <c r="AK1015" s="96" t="s">
        <v>155</v>
      </c>
      <c r="AL1015" s="96" t="s">
        <v>2858</v>
      </c>
      <c r="AM1015" s="96" t="str">
        <f t="shared" ref="AM1015" si="210">IF(AND(AK1015="Obligations",AP1015="Courbe CHF"),"Obligations CHF",IF(AND(AX1015=100%,BJ1015=100%),AK1015&amp;" CHF",IF(OR(AK1015="Obligations",AK1015="Actions",AK1015="Liquidités"),AK1015&amp;" étrangères" &amp; IF(AX1015=100%," hedged",""),AK1015&amp;" étrangers" &amp; IF(AX1015=100%," hedged",""))))</f>
        <v>Actions étrangères</v>
      </c>
      <c r="AO1015" s="96" t="s">
        <v>2858</v>
      </c>
      <c r="AP1015" s="96" t="s">
        <v>5156</v>
      </c>
      <c r="AS1015" s="101" t="str">
        <f t="shared" si="207"/>
        <v/>
      </c>
      <c r="BB1015" s="101">
        <v>1</v>
      </c>
      <c r="BL1015" s="101">
        <v>1</v>
      </c>
      <c r="BT1015" s="101"/>
      <c r="BU1015" s="101"/>
      <c r="BX1015" s="121"/>
      <c r="BY1015" s="101" t="s">
        <v>21992</v>
      </c>
      <c r="BZ1015" s="101" t="str">
        <f>IF(AJ1015="Obligations",AP1015&amp;" "&amp;AI1015&amp;" "&amp;IF(AQ1015&lt;3.5,"SHORT",IF(AQ1015&gt;8,"LONG","MID")),"")</f>
        <v/>
      </c>
      <c r="CA1015" s="101" t="s">
        <v>4050</v>
      </c>
      <c r="CB1015" s="122" t="s">
        <v>21993</v>
      </c>
      <c r="CC1015" s="101" t="s">
        <v>21996</v>
      </c>
      <c r="CD1015" s="42" t="s">
        <v>4374</v>
      </c>
      <c r="CE1015" s="42" t="s">
        <v>1633</v>
      </c>
      <c r="CF1015" s="42" t="str">
        <f>IFERROR(VLOOKUP(Funds[[#This Row],[Code ISIN]],[1]GLOBAL!$C$1:$L$27,10,FALSE)," ")</f>
        <v xml:space="preserve"> </v>
      </c>
      <c r="CG1015" s="42" t="s">
        <v>4374</v>
      </c>
      <c r="CH1015" s="42" t="s">
        <v>1633</v>
      </c>
      <c r="CI1015" s="42" t="s">
        <v>4374</v>
      </c>
      <c r="CJ1015" s="123"/>
      <c r="CK1015" s="96" t="s">
        <v>4374</v>
      </c>
      <c r="CL1015" s="246" t="str">
        <f>VLOOKUP(Funds[[#This Row],[Code ISIN]],'Sheet1 - Table (1)'!$A$10:$AF$110017,MATCH("Funds Liquidity",'Sheet1 - Table (1)'!$10:$10,0),FALSE)</f>
        <v>Jour</v>
      </c>
      <c r="CN1015" s="246" t="e">
        <f>VLOOKUP(A1015,'FLEX LUX ELIGIBLES'!$A$2:$E$106,5,FALSE)</f>
        <v>#N/A</v>
      </c>
    </row>
  </sheetData>
  <dataValidations disablePrompts="1" count="1">
    <dataValidation type="list" allowBlank="1" showInputMessage="1" showErrorMessage="1" sqref="CP9" xr:uid="{00000000-0002-0000-0100-000000000000}">
      <formula1>"Passive,Active,Semi-active,Absolute Return,Total Return"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6"/>
  <dimension ref="A1:CH37"/>
  <sheetViews>
    <sheetView workbookViewId="0">
      <selection activeCell="S1" sqref="S1"/>
    </sheetView>
  </sheetViews>
  <sheetFormatPr baseColWidth="10" defaultColWidth="11.5" defaultRowHeight="14"/>
  <cols>
    <col min="1" max="1" width="13.5" style="26" bestFit="1" customWidth="1"/>
    <col min="2" max="2" width="11.5" style="26"/>
    <col min="3" max="3" width="41.33203125" style="26" customWidth="1"/>
    <col min="4" max="8" width="11.5" style="26"/>
    <col min="9" max="9" width="15.5" style="26" customWidth="1"/>
    <col min="10" max="10" width="13.6640625" style="26" customWidth="1"/>
    <col min="11" max="16" width="11.5" style="26"/>
    <col min="17" max="17" width="13.83203125" style="26" customWidth="1"/>
    <col min="18" max="18" width="11.5" style="26"/>
    <col min="19" max="19" width="26" style="26" customWidth="1"/>
    <col min="20" max="20" width="19.83203125" style="26" customWidth="1"/>
    <col min="21" max="21" width="21.1640625" style="26" customWidth="1"/>
    <col min="22" max="22" width="20.5" style="26" customWidth="1"/>
    <col min="23" max="24" width="14" style="26" customWidth="1"/>
    <col min="25" max="25" width="16" style="26" customWidth="1"/>
    <col min="26" max="26" width="14.1640625" style="26" customWidth="1"/>
    <col min="27" max="27" width="16.83203125" style="272" customWidth="1"/>
    <col min="28" max="28" width="16.83203125" style="78" customWidth="1"/>
    <col min="29" max="31" width="16.83203125" style="26" customWidth="1"/>
    <col min="32" max="32" width="20.6640625" style="26" customWidth="1"/>
    <col min="33" max="33" width="15.5" style="26" customWidth="1"/>
    <col min="34" max="34" width="11.5" style="26"/>
    <col min="35" max="35" width="14.5" style="26" customWidth="1"/>
    <col min="36" max="36" width="18.83203125" style="26" bestFit="1" customWidth="1"/>
    <col min="37" max="37" width="16.33203125" style="26" bestFit="1" customWidth="1"/>
    <col min="38" max="38" width="12.1640625" style="26" customWidth="1"/>
    <col min="39" max="39" width="22.1640625" style="26" customWidth="1"/>
    <col min="40" max="40" width="14.6640625" style="26" customWidth="1"/>
    <col min="41" max="43" width="11.5" style="26"/>
    <col min="44" max="44" width="16" style="26" customWidth="1"/>
    <col min="45" max="45" width="11.5" style="26"/>
    <col min="46" max="46" width="12.5" style="26" customWidth="1"/>
    <col min="47" max="61" width="11.5" style="26"/>
    <col min="62" max="62" width="18.5" style="26" customWidth="1"/>
    <col min="63" max="63" width="14.1640625" style="26" customWidth="1"/>
    <col min="64" max="67" width="11.5" style="26"/>
    <col min="68" max="68" width="12.5" style="26" customWidth="1"/>
    <col min="69" max="69" width="13.83203125" style="26" customWidth="1"/>
    <col min="70" max="71" width="11.5" style="26"/>
    <col min="72" max="72" width="19.83203125" style="26" customWidth="1"/>
    <col min="73" max="73" width="12.83203125" style="26" customWidth="1"/>
    <col min="74" max="74" width="19.6640625" style="26" customWidth="1"/>
    <col min="75" max="75" width="17" style="26" customWidth="1"/>
    <col min="76" max="76" width="23.83203125" style="26" customWidth="1"/>
    <col min="77" max="77" width="11.5" style="26"/>
    <col min="78" max="78" width="19.1640625" style="26" customWidth="1"/>
    <col min="79" max="83" width="37.1640625" style="26" customWidth="1"/>
    <col min="84" max="16384" width="11.5" style="26"/>
  </cols>
  <sheetData>
    <row r="1" spans="1:86">
      <c r="A1" s="24" t="s">
        <v>163</v>
      </c>
      <c r="B1" s="24" t="s">
        <v>796</v>
      </c>
      <c r="C1" s="24" t="s">
        <v>907</v>
      </c>
      <c r="D1" s="24" t="s">
        <v>133</v>
      </c>
      <c r="E1" s="24" t="s">
        <v>797</v>
      </c>
      <c r="F1" s="24" t="s">
        <v>158</v>
      </c>
      <c r="G1" s="24" t="s">
        <v>139</v>
      </c>
      <c r="H1" s="24" t="s">
        <v>61</v>
      </c>
      <c r="I1" s="24" t="s">
        <v>908</v>
      </c>
      <c r="J1" s="24" t="s">
        <v>909</v>
      </c>
      <c r="K1" s="24" t="s">
        <v>4998</v>
      </c>
      <c r="L1" s="24" t="s">
        <v>798</v>
      </c>
      <c r="M1" s="24" t="s">
        <v>800</v>
      </c>
      <c r="N1" s="24" t="s">
        <v>911</v>
      </c>
      <c r="O1" s="24" t="s">
        <v>369</v>
      </c>
      <c r="P1" s="24" t="s">
        <v>912</v>
      </c>
      <c r="Q1" s="24" t="s">
        <v>913</v>
      </c>
      <c r="R1" s="24" t="s">
        <v>1258</v>
      </c>
      <c r="S1" s="24" t="s">
        <v>1198</v>
      </c>
      <c r="T1" s="24" t="s">
        <v>1199</v>
      </c>
      <c r="U1" s="24" t="s">
        <v>918</v>
      </c>
      <c r="V1" s="24" t="s">
        <v>2022</v>
      </c>
      <c r="W1" s="32" t="s">
        <v>371</v>
      </c>
      <c r="X1" s="32" t="s">
        <v>5341</v>
      </c>
      <c r="Y1" s="32" t="s">
        <v>1889</v>
      </c>
      <c r="Z1" s="46" t="s">
        <v>1825</v>
      </c>
      <c r="AA1" s="271" t="s">
        <v>2806</v>
      </c>
      <c r="AB1" s="209" t="s">
        <v>5122</v>
      </c>
      <c r="AC1" s="32" t="s">
        <v>5102</v>
      </c>
      <c r="AD1" s="32" t="s">
        <v>5157</v>
      </c>
      <c r="AE1" s="32" t="s">
        <v>5392</v>
      </c>
      <c r="AF1" s="32" t="s">
        <v>2854</v>
      </c>
      <c r="AG1" s="67" t="s">
        <v>2802</v>
      </c>
      <c r="AH1" s="67" t="s">
        <v>373</v>
      </c>
      <c r="AI1" s="67" t="s">
        <v>372</v>
      </c>
      <c r="AJ1" s="208" t="s">
        <v>1802</v>
      </c>
      <c r="AK1" s="208" t="s">
        <v>5087</v>
      </c>
      <c r="AL1" s="208" t="s">
        <v>1883</v>
      </c>
      <c r="AM1" s="208" t="s">
        <v>1935</v>
      </c>
      <c r="AN1" s="32" t="s">
        <v>374</v>
      </c>
      <c r="AO1" s="32" t="s">
        <v>799</v>
      </c>
      <c r="AP1" s="32" t="s">
        <v>375</v>
      </c>
      <c r="AQ1" s="32" t="s">
        <v>794</v>
      </c>
      <c r="AR1" s="32" t="s">
        <v>376</v>
      </c>
      <c r="AS1" s="32" t="s">
        <v>377</v>
      </c>
      <c r="AT1" s="32" t="s">
        <v>378</v>
      </c>
      <c r="AU1" s="32" t="s">
        <v>379</v>
      </c>
      <c r="AV1" s="32" t="s">
        <v>62</v>
      </c>
      <c r="AW1" s="32" t="s">
        <v>64</v>
      </c>
      <c r="AX1" s="32" t="s">
        <v>66</v>
      </c>
      <c r="AY1" s="32" t="s">
        <v>823</v>
      </c>
      <c r="AZ1" s="32" t="s">
        <v>68</v>
      </c>
      <c r="BA1" s="32" t="s">
        <v>67</v>
      </c>
      <c r="BB1" s="32" t="s">
        <v>63</v>
      </c>
      <c r="BC1" s="32" t="s">
        <v>301</v>
      </c>
      <c r="BD1" s="117" t="s">
        <v>2293</v>
      </c>
      <c r="BE1" s="117" t="s">
        <v>2328</v>
      </c>
      <c r="BF1" s="117" t="s">
        <v>2345</v>
      </c>
      <c r="BG1" s="32" t="s">
        <v>824</v>
      </c>
      <c r="BH1" s="32" t="s">
        <v>855</v>
      </c>
      <c r="BI1" s="32" t="s">
        <v>834</v>
      </c>
      <c r="BJ1" s="32" t="s">
        <v>862</v>
      </c>
      <c r="BK1" s="32" t="s">
        <v>860</v>
      </c>
      <c r="BL1" s="32" t="s">
        <v>544</v>
      </c>
      <c r="BM1" s="32" t="s">
        <v>856</v>
      </c>
      <c r="BN1" s="32" t="s">
        <v>858</v>
      </c>
      <c r="BO1" s="117" t="s">
        <v>2691</v>
      </c>
      <c r="BP1" s="32" t="s">
        <v>859</v>
      </c>
      <c r="BQ1" s="32" t="s">
        <v>852</v>
      </c>
      <c r="BR1" s="32" t="s">
        <v>1501</v>
      </c>
      <c r="BS1" s="32" t="s">
        <v>1502</v>
      </c>
      <c r="BT1" s="32" t="s">
        <v>1800</v>
      </c>
      <c r="BU1" s="32" t="s">
        <v>1801</v>
      </c>
      <c r="BV1" s="32" t="s">
        <v>1826</v>
      </c>
      <c r="BW1" s="32" t="s">
        <v>975</v>
      </c>
      <c r="BX1" s="32" t="s">
        <v>1369</v>
      </c>
      <c r="BY1" s="77" t="s">
        <v>4049</v>
      </c>
      <c r="BZ1" s="77" t="s">
        <v>3938</v>
      </c>
      <c r="CA1" s="77" t="s">
        <v>3939</v>
      </c>
      <c r="CB1" s="77" t="s">
        <v>5337</v>
      </c>
      <c r="CC1" s="251" t="s">
        <v>5373</v>
      </c>
      <c r="CD1" s="252" t="s">
        <v>5375</v>
      </c>
      <c r="CE1" s="254" t="s">
        <v>5377</v>
      </c>
      <c r="CF1" s="79"/>
      <c r="CG1" s="79"/>
      <c r="CH1" s="79"/>
    </row>
    <row r="2" spans="1:86">
      <c r="A2" s="26" t="s">
        <v>147</v>
      </c>
      <c r="B2" s="26">
        <v>20755006</v>
      </c>
      <c r="C2" s="26" t="s">
        <v>1043</v>
      </c>
      <c r="D2" s="29">
        <f t="shared" ref="D2:D8" ca="1" si="0">TODAY()</f>
        <v>44427</v>
      </c>
      <c r="H2" s="26" t="s">
        <v>62</v>
      </c>
      <c r="W2" s="26" t="s">
        <v>821</v>
      </c>
      <c r="X2" s="26" t="s">
        <v>5342</v>
      </c>
      <c r="AA2" s="272" t="s">
        <v>2064</v>
      </c>
      <c r="AB2" s="78" t="s">
        <v>140</v>
      </c>
      <c r="AC2" s="26" t="s">
        <v>2064</v>
      </c>
      <c r="AD2" s="26" t="s">
        <v>2542</v>
      </c>
      <c r="AE2" s="26" t="s">
        <v>2546</v>
      </c>
      <c r="AF2" s="26" t="s">
        <v>2870</v>
      </c>
      <c r="AH2" s="26" t="s">
        <v>137</v>
      </c>
      <c r="AI2" s="26" t="s">
        <v>793</v>
      </c>
      <c r="AJ2" s="26" t="s">
        <v>140</v>
      </c>
      <c r="AK2" s="26" t="s">
        <v>2481</v>
      </c>
      <c r="AL2" s="26" t="str">
        <f>IF(AND(AJ2="Obligations",AN2="Courbe CHF"),"Obligations CHF",IF(AND(AV2=100%,BH2=100%),AJ2&amp;" CHF",IF(OR(AJ2="Obligations",AJ2="Actions",AJ2="Liquidités"),AJ2&amp;" étrangères",AJ2&amp;" étrangers")))</f>
        <v>Obligations étrangères</v>
      </c>
      <c r="AN2" s="26" t="s">
        <v>74</v>
      </c>
      <c r="AO2" s="26">
        <v>2.1</v>
      </c>
      <c r="AP2" s="25">
        <v>1.2999999999999999E-2</v>
      </c>
      <c r="AQ2" s="25"/>
      <c r="AR2" s="35"/>
      <c r="AS2" s="25"/>
      <c r="AT2" s="25">
        <v>1</v>
      </c>
      <c r="AU2" s="25"/>
      <c r="AV2" s="25">
        <v>1</v>
      </c>
      <c r="BI2" s="35">
        <v>1</v>
      </c>
      <c r="BT2" s="48">
        <v>0.1</v>
      </c>
      <c r="BU2" s="48">
        <v>0.9</v>
      </c>
      <c r="BX2" s="25" t="str">
        <f>IF(AI2="Obligations",AN2&amp;" "&amp;AH2&amp;" "&amp;IF(AO2&lt;3.5,"SHORT",IF(AO2&gt;8,"LONG","MID")),"")</f>
        <v/>
      </c>
      <c r="BY2" s="25"/>
      <c r="BZ2" s="25"/>
      <c r="CA2" s="25"/>
      <c r="CB2" s="25" t="s">
        <v>5338</v>
      </c>
      <c r="CC2" s="25"/>
      <c r="CD2" s="25"/>
      <c r="CE2" s="25"/>
    </row>
    <row r="3" spans="1:86">
      <c r="A3" s="26" t="s">
        <v>3560</v>
      </c>
      <c r="B3" s="26">
        <v>48927108</v>
      </c>
      <c r="C3" s="26" t="s">
        <v>2951</v>
      </c>
      <c r="D3" s="29">
        <v>43343</v>
      </c>
      <c r="H3" s="26" t="s">
        <v>62</v>
      </c>
      <c r="W3" s="26" t="s">
        <v>821</v>
      </c>
      <c r="X3" s="26" t="s">
        <v>5342</v>
      </c>
      <c r="AA3" s="272" t="s">
        <v>854</v>
      </c>
      <c r="AB3" s="78" t="s">
        <v>472</v>
      </c>
      <c r="AD3" s="26" t="s">
        <v>2538</v>
      </c>
      <c r="AE3" s="26" t="s">
        <v>5088</v>
      </c>
      <c r="AF3" s="26" t="s">
        <v>5394</v>
      </c>
      <c r="AH3" s="26" t="s">
        <v>472</v>
      </c>
      <c r="AI3" s="26" t="s">
        <v>472</v>
      </c>
      <c r="AJ3" s="26" t="s">
        <v>1803</v>
      </c>
      <c r="AK3" s="26" t="s">
        <v>5094</v>
      </c>
      <c r="AL3" s="26" t="str">
        <f>IF(AND(AJ3="Obligations",AN3="Courbe CHF"),"Obligations CHF",IF(AND(AV3=100%,BH3=100%),AJ3&amp;" CHF",IF(OR(AJ3="Obligations",AJ3="Actions",AJ3="Liquidités"),AJ3&amp;" étrangères",AJ3&amp;" étrangers")))</f>
        <v>Placements alternatifs étrangers</v>
      </c>
      <c r="AP3" s="25"/>
      <c r="AQ3" s="25"/>
      <c r="AR3" s="35"/>
      <c r="AS3" s="25"/>
      <c r="AT3" s="25"/>
      <c r="AU3" s="25"/>
      <c r="AV3" s="25">
        <v>1</v>
      </c>
      <c r="BI3" s="35">
        <v>1</v>
      </c>
      <c r="BX3" s="25"/>
      <c r="BY3" s="25"/>
      <c r="BZ3" s="25"/>
      <c r="CA3" s="25"/>
      <c r="CB3" s="25" t="s">
        <v>5338</v>
      </c>
      <c r="CC3" s="25"/>
      <c r="CD3" s="25"/>
      <c r="CE3" s="25"/>
    </row>
    <row r="4" spans="1:86">
      <c r="A4" s="26" t="s">
        <v>2058</v>
      </c>
      <c r="B4" s="26">
        <v>36743400</v>
      </c>
      <c r="C4" s="26" t="s">
        <v>1489</v>
      </c>
      <c r="D4" s="29">
        <f t="shared" ca="1" si="0"/>
        <v>44427</v>
      </c>
      <c r="H4" s="26" t="s">
        <v>62</v>
      </c>
      <c r="W4" s="26" t="s">
        <v>821</v>
      </c>
      <c r="X4" s="26" t="s">
        <v>5342</v>
      </c>
      <c r="AA4" s="272" t="s">
        <v>854</v>
      </c>
      <c r="AB4" s="78" t="s">
        <v>472</v>
      </c>
      <c r="AD4" s="26" t="s">
        <v>2538</v>
      </c>
      <c r="AE4" s="26" t="s">
        <v>5088</v>
      </c>
      <c r="AF4" s="26" t="s">
        <v>5394</v>
      </c>
      <c r="AH4" s="26" t="s">
        <v>472</v>
      </c>
      <c r="AI4" s="26" t="s">
        <v>472</v>
      </c>
      <c r="AJ4" s="26" t="s">
        <v>1803</v>
      </c>
      <c r="AK4" s="26" t="s">
        <v>5094</v>
      </c>
      <c r="AL4" s="26" t="str">
        <f>IF(AND(AJ4="Obligations",AN4="Courbe CHF"),"Obligations CHF",IF(AND(AV4=100%,BH4=100%),AJ4&amp;" CHF",IF(OR(AJ4="Obligations",AJ4="Actions",AJ4="Liquidités"),AJ4&amp;" étrangères",AJ4&amp;" étrangers")))</f>
        <v>Placements alternatifs étrangers</v>
      </c>
      <c r="AP4" s="25"/>
      <c r="AQ4" s="25"/>
      <c r="AR4" s="35"/>
      <c r="AS4" s="25"/>
      <c r="AT4" s="25"/>
      <c r="AU4" s="25"/>
      <c r="AV4" s="25">
        <v>1</v>
      </c>
      <c r="BI4" s="35">
        <v>1</v>
      </c>
      <c r="BX4" s="25"/>
      <c r="BY4" s="25"/>
      <c r="BZ4" s="25"/>
      <c r="CA4" s="25"/>
      <c r="CB4" s="25" t="s">
        <v>5338</v>
      </c>
      <c r="CC4" s="25"/>
      <c r="CD4" s="25"/>
      <c r="CE4" s="25"/>
    </row>
    <row r="5" spans="1:86">
      <c r="A5" s="26" t="s">
        <v>2719</v>
      </c>
      <c r="B5" s="26">
        <v>40101976</v>
      </c>
      <c r="C5" s="26" t="s">
        <v>1489</v>
      </c>
      <c r="D5" s="29">
        <f t="shared" ca="1" si="0"/>
        <v>44427</v>
      </c>
      <c r="H5" s="26" t="s">
        <v>62</v>
      </c>
      <c r="W5" s="26" t="s">
        <v>821</v>
      </c>
      <c r="X5" s="26" t="s">
        <v>5342</v>
      </c>
      <c r="AA5" s="272" t="s">
        <v>854</v>
      </c>
      <c r="AB5" s="78" t="s">
        <v>472</v>
      </c>
      <c r="AD5" s="26" t="s">
        <v>2538</v>
      </c>
      <c r="AE5" s="26" t="s">
        <v>5088</v>
      </c>
      <c r="AF5" s="26" t="s">
        <v>5394</v>
      </c>
      <c r="AH5" s="26" t="s">
        <v>472</v>
      </c>
      <c r="AI5" s="26" t="s">
        <v>472</v>
      </c>
      <c r="AJ5" s="26" t="s">
        <v>1803</v>
      </c>
      <c r="AK5" s="26" t="s">
        <v>5094</v>
      </c>
      <c r="AL5" s="26" t="str">
        <f>IF(AND(AJ5="Obligations",AN5="Courbe CHF"),"Obligations CHF",IF(AND(AV5=100%,BH5=100%),AJ5&amp;" CHF",IF(OR(AJ5="Obligations",AJ5="Actions",AJ5="Liquidités"),AJ5&amp;" étrangères",AJ5&amp;" étrangers")))</f>
        <v>Placements alternatifs étrangers</v>
      </c>
      <c r="AP5" s="25"/>
      <c r="AQ5" s="25"/>
      <c r="AR5" s="35"/>
      <c r="AS5" s="25"/>
      <c r="AT5" s="25"/>
      <c r="AU5" s="25"/>
      <c r="AV5" s="25">
        <v>1</v>
      </c>
      <c r="BI5" s="35">
        <v>1</v>
      </c>
      <c r="BX5" s="25"/>
      <c r="BY5" s="25"/>
      <c r="BZ5" s="25"/>
      <c r="CA5" s="25"/>
      <c r="CB5" s="25" t="s">
        <v>5338</v>
      </c>
      <c r="CC5" s="25"/>
      <c r="CD5" s="25"/>
      <c r="CE5" s="25"/>
    </row>
    <row r="6" spans="1:86">
      <c r="A6" s="26" t="s">
        <v>1938</v>
      </c>
      <c r="B6" s="26">
        <v>35484325</v>
      </c>
      <c r="C6" s="26" t="s">
        <v>3522</v>
      </c>
      <c r="D6" s="29">
        <f t="shared" ca="1" si="0"/>
        <v>44427</v>
      </c>
      <c r="H6" s="26" t="s">
        <v>301</v>
      </c>
      <c r="W6" s="26" t="s">
        <v>821</v>
      </c>
      <c r="X6" s="26" t="s">
        <v>5342</v>
      </c>
      <c r="AA6" s="272" t="s">
        <v>854</v>
      </c>
      <c r="AB6" s="78" t="s">
        <v>472</v>
      </c>
      <c r="AD6" s="26" t="s">
        <v>5088</v>
      </c>
      <c r="AE6" s="26" t="s">
        <v>5088</v>
      </c>
      <c r="AF6" s="26" t="s">
        <v>5394</v>
      </c>
      <c r="AH6" s="26" t="s">
        <v>472</v>
      </c>
      <c r="AI6" s="26" t="s">
        <v>472</v>
      </c>
      <c r="AJ6" s="26" t="s">
        <v>1803</v>
      </c>
      <c r="AK6" s="26" t="s">
        <v>5094</v>
      </c>
      <c r="AL6" s="26" t="str">
        <f t="shared" ref="AL6:AL19" si="1">IF(AND(AJ6="Obligations",AN6="Courbe CHF"),"Obligations CHF",IF(AND(AV6=100%,BH6=100%),AJ6&amp;" CHF",IF(OR(AJ6="Obligations",AJ6="Actions",AJ6="Liquidités"),AJ6&amp;" étrangères",AJ6&amp;" étrangers")))</f>
        <v>Placements alternatifs étrangers</v>
      </c>
      <c r="AP6" s="25"/>
      <c r="AQ6" s="25"/>
      <c r="AR6" s="35"/>
      <c r="AS6" s="25"/>
      <c r="AT6" s="25"/>
      <c r="AU6" s="25"/>
      <c r="AV6" s="25"/>
      <c r="AW6" s="35"/>
      <c r="BC6" s="35">
        <v>1</v>
      </c>
      <c r="BD6" s="35"/>
      <c r="BE6" s="35"/>
      <c r="BF6" s="35"/>
      <c r="BN6" s="26">
        <v>100</v>
      </c>
      <c r="BO6" s="35"/>
      <c r="BX6" s="25"/>
      <c r="BY6" s="25"/>
      <c r="BZ6" s="25"/>
      <c r="CA6" s="25"/>
      <c r="CB6" s="25" t="s">
        <v>5338</v>
      </c>
      <c r="CC6" s="25"/>
      <c r="CD6" s="25"/>
      <c r="CE6" s="25"/>
    </row>
    <row r="7" spans="1:86">
      <c r="A7" s="26" t="s">
        <v>820</v>
      </c>
      <c r="B7" s="26">
        <v>22965725</v>
      </c>
      <c r="C7" s="26" t="s">
        <v>1046</v>
      </c>
      <c r="D7" s="29">
        <f t="shared" ca="1" si="0"/>
        <v>44427</v>
      </c>
      <c r="H7" s="26" t="s">
        <v>62</v>
      </c>
      <c r="W7" s="26" t="s">
        <v>821</v>
      </c>
      <c r="X7" s="26" t="s">
        <v>5342</v>
      </c>
      <c r="AA7" s="272" t="s">
        <v>2481</v>
      </c>
      <c r="AB7" s="78" t="s">
        <v>140</v>
      </c>
      <c r="AC7" s="26" t="s">
        <v>5104</v>
      </c>
      <c r="AD7" s="26" t="s">
        <v>5104</v>
      </c>
      <c r="AE7" s="26" t="s">
        <v>5104</v>
      </c>
      <c r="AH7" s="26" t="s">
        <v>79</v>
      </c>
      <c r="AI7" s="26" t="s">
        <v>140</v>
      </c>
      <c r="AJ7" s="26" t="s">
        <v>140</v>
      </c>
      <c r="AK7" s="26" t="s">
        <v>2481</v>
      </c>
      <c r="AL7" s="26" t="str">
        <f t="shared" si="1"/>
        <v>Obligations étrangères</v>
      </c>
      <c r="AN7" s="26" t="s">
        <v>74</v>
      </c>
      <c r="AO7" s="26">
        <v>3</v>
      </c>
      <c r="AP7" s="25">
        <v>3.3000000000000002E-2</v>
      </c>
      <c r="AQ7" s="25"/>
      <c r="AU7" s="35">
        <v>1</v>
      </c>
      <c r="AV7" s="35">
        <v>1</v>
      </c>
      <c r="BI7" s="35"/>
      <c r="BT7" s="48">
        <v>0</v>
      </c>
      <c r="BU7" s="48">
        <v>1</v>
      </c>
      <c r="BX7" s="25" t="str">
        <f t="shared" ref="BX7:BX19" si="2">IF(AI7="Obligations",AN7&amp;" "&amp;AH7&amp;" "&amp;IF(AO7&lt;3.5,"SHORT",IF(AO7&gt;8,"LONG","MID")),"")</f>
        <v>Courbe Monde High Yield SHORT</v>
      </c>
      <c r="BY7" s="25"/>
      <c r="BZ7" s="25"/>
      <c r="CA7" s="25"/>
      <c r="CB7" s="25" t="s">
        <v>5339</v>
      </c>
      <c r="CC7" s="25"/>
      <c r="CD7" s="25"/>
      <c r="CE7" s="25"/>
    </row>
    <row r="8" spans="1:86">
      <c r="A8" s="26" t="s">
        <v>833</v>
      </c>
      <c r="B8" s="26">
        <v>28318078</v>
      </c>
      <c r="C8" s="26" t="s">
        <v>1047</v>
      </c>
      <c r="D8" s="29">
        <f t="shared" ca="1" si="0"/>
        <v>44427</v>
      </c>
      <c r="H8" s="26" t="s">
        <v>64</v>
      </c>
      <c r="W8" s="26" t="s">
        <v>821</v>
      </c>
      <c r="X8" s="26" t="s">
        <v>5342</v>
      </c>
      <c r="AA8" s="272" t="s">
        <v>155</v>
      </c>
      <c r="AB8" s="78" t="s">
        <v>155</v>
      </c>
      <c r="AC8" s="57" t="s">
        <v>2858</v>
      </c>
      <c r="AD8" s="57" t="s">
        <v>2553</v>
      </c>
      <c r="AE8" s="57" t="s">
        <v>2858</v>
      </c>
      <c r="AF8" s="26" t="s">
        <v>2864</v>
      </c>
      <c r="AH8" s="26" t="s">
        <v>155</v>
      </c>
      <c r="AI8" s="26" t="s">
        <v>155</v>
      </c>
      <c r="AJ8" s="26" t="s">
        <v>155</v>
      </c>
      <c r="AK8" s="26" t="s">
        <v>2858</v>
      </c>
      <c r="AL8" s="26" t="str">
        <f t="shared" si="1"/>
        <v>Actions étrangères</v>
      </c>
      <c r="AN8" s="26" t="str">
        <f>IF(MAX(BH8:BP8)&lt;0.3,"",IFERROR(INDEX($BH$1:$BP$1,1,MATCH(MAX(BH8:BP8),BH8:BP8,0)),""))</f>
        <v>EMU</v>
      </c>
      <c r="AW8" s="35">
        <v>1</v>
      </c>
      <c r="BI8" s="35">
        <v>1</v>
      </c>
      <c r="BX8" s="25" t="str">
        <f t="shared" si="2"/>
        <v/>
      </c>
      <c r="BY8" s="25"/>
      <c r="BZ8" s="25"/>
      <c r="CA8" s="25"/>
      <c r="CB8" s="25" t="s">
        <v>5339</v>
      </c>
      <c r="CC8" s="25"/>
      <c r="CD8" s="25"/>
      <c r="CE8" s="25"/>
    </row>
    <row r="9" spans="1:86">
      <c r="A9" s="26" t="s">
        <v>4809</v>
      </c>
      <c r="B9" s="161">
        <v>50658957</v>
      </c>
      <c r="C9" s="26" t="s">
        <v>4802</v>
      </c>
      <c r="D9" s="29">
        <f t="shared" ref="D9:D16" ca="1" si="3">TODAY()</f>
        <v>44427</v>
      </c>
      <c r="H9" s="26" t="s">
        <v>62</v>
      </c>
      <c r="W9" s="26" t="s">
        <v>821</v>
      </c>
      <c r="X9" s="26" t="s">
        <v>5343</v>
      </c>
      <c r="Z9" s="26" t="s">
        <v>1823</v>
      </c>
      <c r="AA9" s="272" t="s">
        <v>1960</v>
      </c>
      <c r="AB9" s="78" t="s">
        <v>155</v>
      </c>
      <c r="AC9" s="57" t="s">
        <v>1960</v>
      </c>
      <c r="AD9" s="57" t="s">
        <v>2858</v>
      </c>
      <c r="AE9" s="57" t="s">
        <v>2858</v>
      </c>
      <c r="AF9" s="26" t="s">
        <v>2871</v>
      </c>
      <c r="AH9" s="26" t="s">
        <v>155</v>
      </c>
      <c r="AI9" s="26" t="s">
        <v>155</v>
      </c>
      <c r="AJ9" s="26" t="s">
        <v>155</v>
      </c>
      <c r="AK9" s="26" t="s">
        <v>1960</v>
      </c>
      <c r="AL9" s="26" t="s">
        <v>1960</v>
      </c>
      <c r="AN9" s="26" t="s">
        <v>2485</v>
      </c>
      <c r="AV9" s="35">
        <v>1</v>
      </c>
      <c r="BH9" s="35">
        <v>1</v>
      </c>
      <c r="BV9" s="244" t="s">
        <v>1851</v>
      </c>
      <c r="BX9" s="25" t="str">
        <f t="shared" ref="BX9" si="4">IF(AI9="Obligations",AN9&amp;" "&amp;AH9&amp;" "&amp;IF(AO9&lt;3.5,"SHORT",IF(AO9&gt;8,"LONG","MID")),"")</f>
        <v/>
      </c>
      <c r="BY9" s="25" t="s">
        <v>4051</v>
      </c>
      <c r="BZ9" s="25" t="s">
        <v>4802</v>
      </c>
      <c r="CA9" s="25" t="s">
        <v>4796</v>
      </c>
      <c r="CB9" s="25" t="s">
        <v>5339</v>
      </c>
      <c r="CC9" s="25" t="s">
        <v>155</v>
      </c>
      <c r="CD9" s="25"/>
      <c r="CE9" s="246" t="s">
        <v>3043</v>
      </c>
    </row>
    <row r="10" spans="1:86">
      <c r="A10" s="26" t="s">
        <v>970</v>
      </c>
      <c r="B10" s="161">
        <v>22684291</v>
      </c>
      <c r="C10" s="26" t="s">
        <v>1041</v>
      </c>
      <c r="D10" s="29">
        <f t="shared" ca="1" si="3"/>
        <v>44427</v>
      </c>
      <c r="H10" s="26" t="s">
        <v>62</v>
      </c>
      <c r="W10" s="26" t="s">
        <v>821</v>
      </c>
      <c r="X10" s="26" t="s">
        <v>5343</v>
      </c>
      <c r="AA10" s="272" t="s">
        <v>155</v>
      </c>
      <c r="AB10" s="78" t="s">
        <v>155</v>
      </c>
      <c r="AC10" s="57" t="s">
        <v>1960</v>
      </c>
      <c r="AD10" s="57" t="s">
        <v>2858</v>
      </c>
      <c r="AE10" s="57" t="s">
        <v>2858</v>
      </c>
      <c r="AF10" s="26" t="s">
        <v>2864</v>
      </c>
      <c r="AH10" s="26" t="s">
        <v>155</v>
      </c>
      <c r="AI10" s="26" t="s">
        <v>155</v>
      </c>
      <c r="AJ10" s="26" t="s">
        <v>155</v>
      </c>
      <c r="AK10" s="26" t="s">
        <v>1960</v>
      </c>
      <c r="AL10" s="26" t="s">
        <v>1960</v>
      </c>
      <c r="AN10" s="26" t="s">
        <v>2485</v>
      </c>
      <c r="AV10" s="35">
        <v>1</v>
      </c>
      <c r="BH10" s="35">
        <v>1</v>
      </c>
      <c r="BX10" s="25" t="str">
        <f t="shared" si="2"/>
        <v/>
      </c>
      <c r="BY10" s="25" t="s">
        <v>4051</v>
      </c>
      <c r="BZ10" s="25" t="s">
        <v>4238</v>
      </c>
      <c r="CA10" s="25" t="s">
        <v>3944</v>
      </c>
      <c r="CB10" s="25" t="s">
        <v>5339</v>
      </c>
      <c r="CC10" s="25"/>
      <c r="CD10" s="25"/>
      <c r="CE10" s="25"/>
    </row>
    <row r="11" spans="1:86">
      <c r="A11" s="26" t="s">
        <v>971</v>
      </c>
      <c r="B11" s="161">
        <v>22684446</v>
      </c>
      <c r="C11" s="26" t="s">
        <v>1042</v>
      </c>
      <c r="D11" s="29">
        <f t="shared" ca="1" si="3"/>
        <v>44427</v>
      </c>
      <c r="H11" s="26" t="s">
        <v>64</v>
      </c>
      <c r="W11" s="26" t="s">
        <v>821</v>
      </c>
      <c r="X11" s="26" t="s">
        <v>5343</v>
      </c>
      <c r="AA11" s="272" t="s">
        <v>155</v>
      </c>
      <c r="AB11" s="78" t="s">
        <v>155</v>
      </c>
      <c r="AC11" s="57" t="s">
        <v>2858</v>
      </c>
      <c r="AD11" s="57" t="s">
        <v>2553</v>
      </c>
      <c r="AE11" s="57" t="s">
        <v>2858</v>
      </c>
      <c r="AF11" s="26" t="s">
        <v>2864</v>
      </c>
      <c r="AH11" s="26" t="s">
        <v>155</v>
      </c>
      <c r="AI11" s="26" t="s">
        <v>155</v>
      </c>
      <c r="AJ11" s="26" t="s">
        <v>155</v>
      </c>
      <c r="AK11" s="26" t="s">
        <v>2858</v>
      </c>
      <c r="AL11" s="26" t="str">
        <f t="shared" si="1"/>
        <v>Actions étrangères</v>
      </c>
      <c r="AN11" s="26" t="str">
        <f>IF(MAX(BH11:BP11)&lt;0.3,"",IFERROR(INDEX($BH$1:$BP$1,1,MATCH(MAX(BH11:BP11),BH11:BP11,0)),""))</f>
        <v>EMU</v>
      </c>
      <c r="AW11" s="35">
        <v>1</v>
      </c>
      <c r="BI11" s="35">
        <v>1</v>
      </c>
      <c r="BX11" s="25" t="str">
        <f t="shared" si="2"/>
        <v/>
      </c>
      <c r="BY11" s="25" t="s">
        <v>4051</v>
      </c>
      <c r="BZ11" s="25" t="s">
        <v>4306</v>
      </c>
      <c r="CA11" s="25" t="s">
        <v>3964</v>
      </c>
      <c r="CB11" s="25" t="s">
        <v>5339</v>
      </c>
      <c r="CC11" s="25"/>
      <c r="CD11" s="25"/>
      <c r="CE11" s="25"/>
    </row>
    <row r="12" spans="1:86">
      <c r="A12" s="26" t="s">
        <v>972</v>
      </c>
      <c r="B12" s="161">
        <v>20755379</v>
      </c>
      <c r="C12" s="26" t="s">
        <v>1044</v>
      </c>
      <c r="D12" s="29">
        <f t="shared" ca="1" si="3"/>
        <v>44427</v>
      </c>
      <c r="H12" s="26" t="s">
        <v>64</v>
      </c>
      <c r="W12" s="26" t="s">
        <v>821</v>
      </c>
      <c r="X12" s="26" t="s">
        <v>5342</v>
      </c>
      <c r="AA12" s="272" t="s">
        <v>2481</v>
      </c>
      <c r="AB12" s="78" t="s">
        <v>140</v>
      </c>
      <c r="AC12" s="57" t="s">
        <v>2064</v>
      </c>
      <c r="AD12" s="57" t="s">
        <v>2542</v>
      </c>
      <c r="AE12" s="57" t="s">
        <v>2546</v>
      </c>
      <c r="AF12" s="26" t="s">
        <v>2870</v>
      </c>
      <c r="AH12" s="26" t="s">
        <v>137</v>
      </c>
      <c r="AI12" s="26" t="s">
        <v>793</v>
      </c>
      <c r="AJ12" s="26" t="s">
        <v>140</v>
      </c>
      <c r="AK12" s="26" t="s">
        <v>2481</v>
      </c>
      <c r="AL12" s="26" t="str">
        <f t="shared" si="1"/>
        <v>Obligations étrangères</v>
      </c>
      <c r="AN12" s="26" t="s">
        <v>74</v>
      </c>
      <c r="AO12" s="26">
        <v>2.1</v>
      </c>
      <c r="AP12" s="25">
        <v>1.2999999999999999E-2</v>
      </c>
      <c r="AR12" s="25"/>
      <c r="AS12" s="25"/>
      <c r="AT12" s="25">
        <v>1</v>
      </c>
      <c r="AU12" s="25"/>
      <c r="AW12" s="35">
        <v>1</v>
      </c>
      <c r="BI12" s="35">
        <v>1</v>
      </c>
      <c r="BT12" s="35">
        <v>0.1</v>
      </c>
      <c r="BU12" s="35">
        <v>0.9</v>
      </c>
      <c r="BX12" s="25" t="str">
        <f t="shared" si="2"/>
        <v/>
      </c>
      <c r="BY12" s="25"/>
      <c r="BZ12" s="25"/>
      <c r="CA12" s="25"/>
      <c r="CB12" s="25" t="s">
        <v>5339</v>
      </c>
      <c r="CC12" s="25"/>
      <c r="CD12" s="25"/>
      <c r="CE12" s="25"/>
    </row>
    <row r="13" spans="1:86">
      <c r="A13" s="26" t="s">
        <v>973</v>
      </c>
      <c r="B13" s="161">
        <v>20755381</v>
      </c>
      <c r="C13" s="26" t="s">
        <v>1045</v>
      </c>
      <c r="D13" s="29">
        <f t="shared" ca="1" si="3"/>
        <v>44427</v>
      </c>
      <c r="H13" s="26" t="s">
        <v>68</v>
      </c>
      <c r="W13" s="26" t="s">
        <v>821</v>
      </c>
      <c r="X13" s="26" t="s">
        <v>5342</v>
      </c>
      <c r="AA13" s="272" t="s">
        <v>2481</v>
      </c>
      <c r="AB13" s="78" t="s">
        <v>140</v>
      </c>
      <c r="AC13" s="57" t="s">
        <v>2064</v>
      </c>
      <c r="AD13" s="57" t="s">
        <v>2542</v>
      </c>
      <c r="AE13" s="57" t="s">
        <v>2546</v>
      </c>
      <c r="AF13" s="26" t="s">
        <v>2870</v>
      </c>
      <c r="AH13" s="26" t="s">
        <v>137</v>
      </c>
      <c r="AI13" s="26" t="s">
        <v>793</v>
      </c>
      <c r="AJ13" s="26" t="s">
        <v>140</v>
      </c>
      <c r="AK13" s="26" t="s">
        <v>2481</v>
      </c>
      <c r="AL13" s="26" t="str">
        <f t="shared" si="1"/>
        <v>Obligations étrangères</v>
      </c>
      <c r="AN13" s="26" t="s">
        <v>74</v>
      </c>
      <c r="AO13" s="26">
        <v>2.1</v>
      </c>
      <c r="AP13" s="25">
        <v>1.2999999999999999E-2</v>
      </c>
      <c r="AR13" s="25"/>
      <c r="AS13" s="25"/>
      <c r="AT13" s="25">
        <v>1</v>
      </c>
      <c r="AU13" s="25"/>
      <c r="AW13" s="35"/>
      <c r="AZ13" s="26">
        <v>1</v>
      </c>
      <c r="BI13" s="35"/>
      <c r="BL13" s="26">
        <v>1</v>
      </c>
      <c r="BT13" s="35">
        <v>0.1</v>
      </c>
      <c r="BU13" s="35">
        <v>0.9</v>
      </c>
      <c r="BX13" s="25" t="str">
        <f t="shared" si="2"/>
        <v/>
      </c>
      <c r="BY13" s="25"/>
      <c r="BZ13" s="25"/>
      <c r="CA13" s="25"/>
      <c r="CB13" s="25" t="s">
        <v>5339</v>
      </c>
      <c r="CC13" s="25"/>
      <c r="CD13" s="25"/>
      <c r="CE13" s="25"/>
    </row>
    <row r="14" spans="1:86">
      <c r="A14" s="26" t="s">
        <v>2744</v>
      </c>
      <c r="B14" s="161">
        <v>22965729</v>
      </c>
      <c r="C14" s="26" t="s">
        <v>2745</v>
      </c>
      <c r="D14" s="29">
        <f t="shared" ca="1" si="3"/>
        <v>44427</v>
      </c>
      <c r="H14" s="26" t="s">
        <v>68</v>
      </c>
      <c r="W14" s="26" t="s">
        <v>821</v>
      </c>
      <c r="X14" s="26" t="s">
        <v>5342</v>
      </c>
      <c r="AA14" s="272" t="s">
        <v>2481</v>
      </c>
      <c r="AB14" s="78" t="s">
        <v>140</v>
      </c>
      <c r="AC14" s="26" t="s">
        <v>5104</v>
      </c>
      <c r="AD14" s="26" t="s">
        <v>5104</v>
      </c>
      <c r="AE14" s="26" t="s">
        <v>5104</v>
      </c>
      <c r="AH14" s="26" t="s">
        <v>79</v>
      </c>
      <c r="AI14" s="26" t="s">
        <v>140</v>
      </c>
      <c r="AJ14" s="26" t="s">
        <v>140</v>
      </c>
      <c r="AK14" s="26" t="s">
        <v>2481</v>
      </c>
      <c r="AL14" s="26" t="str">
        <f>IF(AND(AJ14="Obligations",AN14="Courbe CHF"),"Obligations CHF",IF(AND(AV14=100%,BH14=100%),AJ14&amp;" CHF",IF(OR(AJ14="Obligations",AJ14="Actions",AJ14="Liquidités"),AJ14&amp;" étrangères",AJ14&amp;" étrangers")))</f>
        <v>Obligations étrangères</v>
      </c>
      <c r="AN14" s="26" t="s">
        <v>74</v>
      </c>
      <c r="AO14" s="26">
        <v>3</v>
      </c>
      <c r="AP14" s="25">
        <v>3.3000000000000002E-2</v>
      </c>
      <c r="AR14" s="25"/>
      <c r="AS14" s="25"/>
      <c r="AT14" s="25"/>
      <c r="AU14" s="25">
        <v>1</v>
      </c>
      <c r="AW14" s="35"/>
      <c r="AZ14" s="35">
        <v>1</v>
      </c>
      <c r="BI14" s="35"/>
      <c r="BU14" s="35">
        <v>1</v>
      </c>
      <c r="BX14" s="25" t="str">
        <f t="shared" si="2"/>
        <v>Courbe Monde High Yield SHORT</v>
      </c>
      <c r="BY14" s="25"/>
      <c r="BZ14" s="25"/>
      <c r="CA14" s="25"/>
      <c r="CB14" s="25" t="s">
        <v>5339</v>
      </c>
      <c r="CC14" s="25"/>
      <c r="CD14" s="25"/>
      <c r="CE14" s="25"/>
    </row>
    <row r="15" spans="1:86">
      <c r="A15" s="26" t="s">
        <v>974</v>
      </c>
      <c r="B15" s="161">
        <v>22965727</v>
      </c>
      <c r="C15" s="26" t="s">
        <v>1075</v>
      </c>
      <c r="D15" s="29">
        <f t="shared" ca="1" si="3"/>
        <v>44427</v>
      </c>
      <c r="H15" s="26" t="s">
        <v>64</v>
      </c>
      <c r="W15" s="26" t="s">
        <v>821</v>
      </c>
      <c r="X15" s="26" t="s">
        <v>5342</v>
      </c>
      <c r="AA15" s="272" t="s">
        <v>2481</v>
      </c>
      <c r="AB15" s="78" t="s">
        <v>140</v>
      </c>
      <c r="AC15" s="26" t="s">
        <v>5104</v>
      </c>
      <c r="AD15" s="26" t="s">
        <v>5104</v>
      </c>
      <c r="AE15" s="26" t="s">
        <v>5104</v>
      </c>
      <c r="AH15" s="26" t="s">
        <v>79</v>
      </c>
      <c r="AI15" s="26" t="s">
        <v>140</v>
      </c>
      <c r="AJ15" s="26" t="s">
        <v>140</v>
      </c>
      <c r="AK15" s="26" t="s">
        <v>2481</v>
      </c>
      <c r="AL15" s="26" t="str">
        <f t="shared" si="1"/>
        <v>Obligations étrangères</v>
      </c>
      <c r="AN15" s="26" t="s">
        <v>74</v>
      </c>
      <c r="AO15" s="26">
        <v>3</v>
      </c>
      <c r="AP15" s="25">
        <v>3.3000000000000002E-2</v>
      </c>
      <c r="AR15" s="25"/>
      <c r="AS15" s="25"/>
      <c r="AT15" s="25"/>
      <c r="AU15" s="25">
        <v>1</v>
      </c>
      <c r="AW15" s="35">
        <v>1</v>
      </c>
      <c r="BI15" s="35">
        <v>1</v>
      </c>
      <c r="BU15" s="35">
        <v>1</v>
      </c>
      <c r="BX15" s="25" t="str">
        <f t="shared" si="2"/>
        <v>Courbe Monde High Yield SHORT</v>
      </c>
      <c r="BY15" s="25"/>
      <c r="BZ15" s="25"/>
      <c r="CA15" s="25"/>
      <c r="CB15" s="25" t="s">
        <v>5339</v>
      </c>
      <c r="CC15" s="25"/>
      <c r="CD15" s="25"/>
      <c r="CE15" s="25"/>
    </row>
    <row r="16" spans="1:86">
      <c r="A16" s="26" t="s">
        <v>1457</v>
      </c>
      <c r="B16" s="161">
        <v>32891300</v>
      </c>
      <c r="C16" s="26" t="s">
        <v>1453</v>
      </c>
      <c r="D16" s="29">
        <f t="shared" ca="1" si="3"/>
        <v>44427</v>
      </c>
      <c r="H16" s="26" t="s">
        <v>62</v>
      </c>
      <c r="W16" s="26" t="s">
        <v>821</v>
      </c>
      <c r="X16" s="26" t="s">
        <v>5342</v>
      </c>
      <c r="AA16" s="272" t="s">
        <v>2874</v>
      </c>
      <c r="AB16" s="78" t="s">
        <v>2874</v>
      </c>
      <c r="AF16" s="26" t="s">
        <v>2678</v>
      </c>
      <c r="AH16" s="26" t="s">
        <v>382</v>
      </c>
      <c r="AI16" s="26" t="s">
        <v>382</v>
      </c>
      <c r="AJ16" s="26" t="s">
        <v>1803</v>
      </c>
      <c r="AK16" s="26" t="s">
        <v>5095</v>
      </c>
      <c r="AL16" s="26" t="s">
        <v>1937</v>
      </c>
      <c r="AM16" s="35">
        <v>1</v>
      </c>
      <c r="AN16" s="26" t="s">
        <v>74</v>
      </c>
      <c r="AP16" s="25"/>
      <c r="AR16" s="25"/>
      <c r="AS16" s="25"/>
      <c r="AT16" s="25"/>
      <c r="AU16" s="25"/>
      <c r="AV16" s="35">
        <v>1</v>
      </c>
      <c r="AW16" s="35"/>
      <c r="BH16" s="26">
        <v>1</v>
      </c>
      <c r="BI16" s="35"/>
      <c r="BX16" s="25" t="str">
        <f>IF(AI16="Obligations",AN16&amp;" "&amp;AH16&amp;" "&amp;IF(AO16&lt;3.5,"SHORT",IF(AO16&gt;8,"LONG","MID")),"")</f>
        <v/>
      </c>
      <c r="BY16" s="25"/>
      <c r="BZ16" s="25"/>
      <c r="CA16" s="25"/>
      <c r="CB16" s="25" t="s">
        <v>5339</v>
      </c>
      <c r="CC16" s="25"/>
      <c r="CD16" s="25"/>
      <c r="CE16" s="25"/>
    </row>
    <row r="17" spans="1:83">
      <c r="A17" s="26" t="s">
        <v>1713</v>
      </c>
      <c r="B17" s="161">
        <v>32771516</v>
      </c>
      <c r="C17" s="26" t="s">
        <v>1714</v>
      </c>
      <c r="D17" s="29">
        <v>42655</v>
      </c>
      <c r="H17" s="26" t="s">
        <v>62</v>
      </c>
      <c r="W17" s="26" t="s">
        <v>821</v>
      </c>
      <c r="X17" s="26" t="s">
        <v>5343</v>
      </c>
      <c r="AA17" s="272" t="s">
        <v>2874</v>
      </c>
      <c r="AB17" s="78" t="s">
        <v>2874</v>
      </c>
      <c r="AF17" s="26" t="s">
        <v>2678</v>
      </c>
      <c r="AH17" s="26" t="s">
        <v>382</v>
      </c>
      <c r="AI17" s="26" t="s">
        <v>382</v>
      </c>
      <c r="AJ17" s="26" t="s">
        <v>1803</v>
      </c>
      <c r="AK17" s="26" t="s">
        <v>5095</v>
      </c>
      <c r="AL17" s="26" t="s">
        <v>1937</v>
      </c>
      <c r="AM17" s="35">
        <v>1</v>
      </c>
      <c r="AN17" s="26" t="s">
        <v>74</v>
      </c>
      <c r="AP17" s="25"/>
      <c r="AR17" s="25"/>
      <c r="AS17" s="25"/>
      <c r="AT17" s="25"/>
      <c r="AU17" s="25"/>
      <c r="AV17" s="35">
        <v>1</v>
      </c>
      <c r="AW17" s="35"/>
      <c r="BH17" s="35">
        <v>1</v>
      </c>
      <c r="BI17" s="35"/>
      <c r="BX17" s="25" t="str">
        <f t="shared" si="2"/>
        <v/>
      </c>
      <c r="BY17" s="25"/>
      <c r="BZ17" s="25"/>
      <c r="CA17" s="25"/>
      <c r="CB17" s="25" t="s">
        <v>5338</v>
      </c>
      <c r="CC17" s="25"/>
      <c r="CD17" s="25"/>
      <c r="CE17" s="25"/>
    </row>
    <row r="18" spans="1:83">
      <c r="A18" s="26" t="s">
        <v>1730</v>
      </c>
      <c r="B18" s="161">
        <v>32771901</v>
      </c>
      <c r="C18" s="26" t="s">
        <v>1728</v>
      </c>
      <c r="D18" s="29">
        <v>42667</v>
      </c>
      <c r="H18" s="26" t="s">
        <v>64</v>
      </c>
      <c r="W18" s="26" t="s">
        <v>821</v>
      </c>
      <c r="X18" s="26" t="s">
        <v>5343</v>
      </c>
      <c r="AA18" s="272" t="s">
        <v>2874</v>
      </c>
      <c r="AB18" s="78" t="s">
        <v>2874</v>
      </c>
      <c r="AF18" s="26" t="s">
        <v>2678</v>
      </c>
      <c r="AH18" s="26" t="s">
        <v>382</v>
      </c>
      <c r="AI18" s="26" t="s">
        <v>382</v>
      </c>
      <c r="AJ18" s="26" t="s">
        <v>1803</v>
      </c>
      <c r="AK18" s="26" t="s">
        <v>5095</v>
      </c>
      <c r="AL18" s="26" t="s">
        <v>1937</v>
      </c>
      <c r="AM18" s="35">
        <v>1</v>
      </c>
      <c r="AN18" s="26" t="s">
        <v>74</v>
      </c>
      <c r="AP18" s="25"/>
      <c r="AR18" s="25"/>
      <c r="AS18" s="25"/>
      <c r="AT18" s="25"/>
      <c r="AU18" s="25"/>
      <c r="AV18" s="35"/>
      <c r="AW18" s="35">
        <v>1</v>
      </c>
      <c r="BH18" s="35">
        <v>1</v>
      </c>
      <c r="BI18" s="35"/>
      <c r="BX18" s="25" t="str">
        <f t="shared" si="2"/>
        <v/>
      </c>
      <c r="BY18" s="25"/>
      <c r="BZ18" s="25"/>
      <c r="CA18" s="25"/>
      <c r="CB18" s="25" t="s">
        <v>5338</v>
      </c>
      <c r="CC18" s="25"/>
      <c r="CD18" s="25"/>
      <c r="CE18" s="25"/>
    </row>
    <row r="19" spans="1:83">
      <c r="A19" s="26" t="s">
        <v>1286</v>
      </c>
      <c r="B19" s="161">
        <v>30405681</v>
      </c>
      <c r="C19" s="26" t="s">
        <v>1287</v>
      </c>
      <c r="D19" s="29">
        <v>42325</v>
      </c>
      <c r="H19" s="26" t="s">
        <v>68</v>
      </c>
      <c r="O19" s="26" t="b">
        <v>1</v>
      </c>
      <c r="P19" s="26" t="b">
        <v>1</v>
      </c>
      <c r="R19" s="26" t="b">
        <v>1</v>
      </c>
      <c r="T19" s="26" t="b">
        <v>1</v>
      </c>
      <c r="W19" s="26" t="s">
        <v>821</v>
      </c>
      <c r="X19" s="26" t="s">
        <v>5342</v>
      </c>
      <c r="AA19" s="272" t="s">
        <v>155</v>
      </c>
      <c r="AB19" s="78" t="s">
        <v>155</v>
      </c>
      <c r="AC19" s="26" t="s">
        <v>2858</v>
      </c>
      <c r="AD19" s="26" t="s">
        <v>2858</v>
      </c>
      <c r="AE19" s="26" t="s">
        <v>5393</v>
      </c>
      <c r="AH19" s="26" t="s">
        <v>155</v>
      </c>
      <c r="AI19" s="26" t="s">
        <v>155</v>
      </c>
      <c r="AJ19" s="26" t="s">
        <v>155</v>
      </c>
      <c r="AK19" s="26" t="s">
        <v>2858</v>
      </c>
      <c r="AL19" s="26" t="str">
        <f t="shared" si="1"/>
        <v>Actions étrangères</v>
      </c>
      <c r="AN19" s="26" t="str">
        <f>IF(MAX(BH19:BP19)&lt;0.3,"",IFERROR(INDEX($BH$1:$BP$1,1,MATCH(MAX(BH19:BP19),BH19:BP19,0)),""))</f>
        <v>USA</v>
      </c>
      <c r="AP19" s="25"/>
      <c r="AR19" s="25"/>
      <c r="AS19" s="25"/>
      <c r="AT19" s="25"/>
      <c r="AU19" s="25"/>
      <c r="AW19" s="35"/>
      <c r="AZ19" s="26">
        <v>1</v>
      </c>
      <c r="BI19" s="35"/>
      <c r="BL19" s="26">
        <v>1</v>
      </c>
      <c r="BX19" s="25" t="str">
        <f t="shared" si="2"/>
        <v/>
      </c>
      <c r="BY19" s="25"/>
      <c r="BZ19" s="25"/>
      <c r="CA19" s="25"/>
      <c r="CB19" s="25" t="s">
        <v>5339</v>
      </c>
      <c r="CC19" s="25"/>
      <c r="CD19" s="25"/>
      <c r="CE19" s="25"/>
    </row>
    <row r="20" spans="1:83">
      <c r="A20" s="26" t="s">
        <v>22091</v>
      </c>
      <c r="B20" s="161">
        <v>84106978</v>
      </c>
      <c r="C20" s="37" t="s">
        <v>22089</v>
      </c>
      <c r="D20" s="241">
        <v>43455</v>
      </c>
      <c r="G20" s="37"/>
      <c r="H20" s="37" t="s">
        <v>62</v>
      </c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 t="s">
        <v>2801</v>
      </c>
      <c r="X20" s="37" t="s">
        <v>5345</v>
      </c>
      <c r="Y20" s="37"/>
      <c r="Z20" s="37"/>
      <c r="AA20" s="273" t="s">
        <v>155</v>
      </c>
      <c r="AB20" s="255" t="s">
        <v>155</v>
      </c>
      <c r="AC20" s="37" t="s">
        <v>1960</v>
      </c>
      <c r="AD20" s="37" t="s">
        <v>2858</v>
      </c>
      <c r="AE20" s="37" t="s">
        <v>2858</v>
      </c>
      <c r="AF20" s="37"/>
      <c r="AG20" s="37"/>
      <c r="AH20" s="37" t="s">
        <v>155</v>
      </c>
      <c r="AI20" s="37" t="s">
        <v>155</v>
      </c>
      <c r="AJ20" s="37" t="s">
        <v>155</v>
      </c>
      <c r="AK20" s="37" t="s">
        <v>1960</v>
      </c>
      <c r="AL20" s="37" t="s">
        <v>1960</v>
      </c>
      <c r="AM20" s="37"/>
      <c r="AN20" s="37" t="s">
        <v>855</v>
      </c>
      <c r="AO20" s="44"/>
      <c r="AP20" s="37"/>
      <c r="AQ20" s="44"/>
      <c r="AR20" s="44"/>
      <c r="AS20" s="44"/>
      <c r="AT20" s="44"/>
      <c r="AU20" s="37"/>
      <c r="AV20" s="256">
        <v>1</v>
      </c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256">
        <v>1</v>
      </c>
      <c r="BI20" s="37"/>
      <c r="BJ20" s="37"/>
      <c r="BK20" s="37"/>
      <c r="BL20" s="37"/>
      <c r="BM20" s="37"/>
      <c r="BN20" s="37"/>
      <c r="BO20" s="37"/>
      <c r="BP20" s="37"/>
      <c r="BQ20" s="37"/>
      <c r="BR20" s="44"/>
      <c r="BS20" s="241"/>
      <c r="BT20" s="37"/>
      <c r="BU20" s="37"/>
      <c r="BV20" s="37"/>
      <c r="BW20" s="37"/>
      <c r="BX20" s="37"/>
      <c r="BY20" s="37"/>
      <c r="BZ20" s="37"/>
      <c r="CA20" s="37"/>
      <c r="CB20" s="37" t="s">
        <v>5338</v>
      </c>
      <c r="CC20" s="37"/>
      <c r="CD20" s="37"/>
      <c r="CE20" s="37"/>
    </row>
    <row r="21" spans="1:83">
      <c r="A21" s="26" t="s">
        <v>22092</v>
      </c>
      <c r="B21" s="161">
        <v>84106979</v>
      </c>
      <c r="C21" s="37" t="s">
        <v>22090</v>
      </c>
      <c r="D21" s="241">
        <v>43455</v>
      </c>
      <c r="G21" s="37"/>
      <c r="H21" s="37" t="s">
        <v>62</v>
      </c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 t="s">
        <v>2801</v>
      </c>
      <c r="X21" s="37" t="s">
        <v>5345</v>
      </c>
      <c r="Y21" s="37"/>
      <c r="Z21" s="37"/>
      <c r="AA21" s="273" t="s">
        <v>155</v>
      </c>
      <c r="AB21" s="255" t="s">
        <v>155</v>
      </c>
      <c r="AC21" s="37" t="s">
        <v>1960</v>
      </c>
      <c r="AD21" s="37" t="s">
        <v>2858</v>
      </c>
      <c r="AE21" s="37" t="s">
        <v>2858</v>
      </c>
      <c r="AF21" s="37"/>
      <c r="AG21" s="37"/>
      <c r="AH21" s="37" t="s">
        <v>155</v>
      </c>
      <c r="AI21" s="37" t="s">
        <v>155</v>
      </c>
      <c r="AJ21" s="37" t="s">
        <v>155</v>
      </c>
      <c r="AK21" s="37" t="s">
        <v>1960</v>
      </c>
      <c r="AL21" s="37" t="s">
        <v>1960</v>
      </c>
      <c r="AM21" s="37"/>
      <c r="AN21" s="37" t="s">
        <v>855</v>
      </c>
      <c r="AO21" s="44"/>
      <c r="AP21" s="37"/>
      <c r="AQ21" s="44"/>
      <c r="AR21" s="44"/>
      <c r="AS21" s="44"/>
      <c r="AT21" s="44"/>
      <c r="AU21" s="37"/>
      <c r="AV21" s="256">
        <v>1</v>
      </c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256">
        <v>1</v>
      </c>
      <c r="BI21" s="37"/>
      <c r="BJ21" s="37"/>
      <c r="BK21" s="37"/>
      <c r="BL21" s="37"/>
      <c r="BM21" s="37"/>
      <c r="BN21" s="37"/>
      <c r="BO21" s="37"/>
      <c r="BP21" s="37"/>
      <c r="BQ21" s="37"/>
      <c r="BR21" s="44"/>
      <c r="BS21" s="241"/>
      <c r="BT21" s="37"/>
      <c r="BU21" s="37"/>
      <c r="BV21" s="37"/>
      <c r="BW21" s="37"/>
      <c r="BX21" s="37"/>
      <c r="BY21" s="37"/>
      <c r="BZ21" s="37"/>
      <c r="CA21" s="37"/>
      <c r="CB21" s="37" t="s">
        <v>5338</v>
      </c>
      <c r="CC21" s="37"/>
      <c r="CD21" s="37"/>
      <c r="CE21" s="37"/>
    </row>
    <row r="22" spans="1:83">
      <c r="A22" s="26" t="s">
        <v>2690</v>
      </c>
      <c r="B22" s="161">
        <v>39688611</v>
      </c>
      <c r="C22" s="26" t="s">
        <v>2686</v>
      </c>
      <c r="D22" s="29">
        <f ca="1">TODAY()</f>
        <v>44427</v>
      </c>
      <c r="H22" s="26" t="s">
        <v>64</v>
      </c>
      <c r="W22" s="26" t="s">
        <v>821</v>
      </c>
      <c r="X22" s="26" t="s">
        <v>5342</v>
      </c>
      <c r="AA22" s="272" t="s">
        <v>2481</v>
      </c>
      <c r="AB22" s="78" t="s">
        <v>140</v>
      </c>
      <c r="AC22" s="37" t="s">
        <v>2064</v>
      </c>
      <c r="AD22" s="37" t="s">
        <v>2542</v>
      </c>
      <c r="AE22" s="37" t="s">
        <v>2546</v>
      </c>
      <c r="AF22" s="26" t="s">
        <v>2687</v>
      </c>
      <c r="AH22" s="26" t="s">
        <v>2687</v>
      </c>
      <c r="AI22" s="26" t="s">
        <v>793</v>
      </c>
      <c r="AJ22" s="26" t="s">
        <v>140</v>
      </c>
      <c r="AK22" s="26" t="s">
        <v>2481</v>
      </c>
      <c r="AL22" s="26" t="str">
        <f>IF(AND(AJ22="Obligations",AN22="Courbe CHF"),"Obligations CHF",IF(AND(AV22=100%,BH22=100%),AJ22&amp;" CHF",IF(OR(AJ22="Obligations",AJ22="Actions",AJ22="Liquidités"),AJ22&amp;" étrangères",AJ22&amp;" étrangers")))</f>
        <v>Obligations étrangères</v>
      </c>
      <c r="AN22" s="26" t="s">
        <v>74</v>
      </c>
      <c r="AO22" s="26">
        <v>1.5</v>
      </c>
      <c r="AP22" s="25"/>
      <c r="AQ22" s="25"/>
      <c r="AT22" s="35">
        <v>0.9</v>
      </c>
      <c r="AU22" s="35">
        <v>0.1</v>
      </c>
      <c r="AV22" s="35"/>
      <c r="AW22" s="35">
        <v>1</v>
      </c>
      <c r="BI22" s="35"/>
      <c r="BT22" s="48">
        <v>0</v>
      </c>
      <c r="BU22" s="48">
        <v>1</v>
      </c>
      <c r="BX22" s="25" t="str">
        <f>IF(AI22="Obligations",AN22&amp;" "&amp;AH22&amp;" "&amp;IF(AO22&lt;3.5,"SHORT",IF(AO22&gt;8,"LONG","MID")),"")</f>
        <v/>
      </c>
      <c r="BY22" s="25"/>
      <c r="BZ22" s="25"/>
      <c r="CA22" s="25"/>
      <c r="CB22" s="25" t="s">
        <v>5339</v>
      </c>
      <c r="CC22" s="25"/>
      <c r="CD22" s="25"/>
      <c r="CE22" s="25"/>
    </row>
    <row r="23" spans="1:83">
      <c r="A23" s="26" t="s">
        <v>2688</v>
      </c>
      <c r="B23" s="161">
        <v>39688610</v>
      </c>
      <c r="C23" s="26" t="s">
        <v>2689</v>
      </c>
      <c r="D23" s="29">
        <f ca="1">TODAY()</f>
        <v>44427</v>
      </c>
      <c r="H23" s="26" t="s">
        <v>62</v>
      </c>
      <c r="W23" s="26" t="s">
        <v>821</v>
      </c>
      <c r="X23" s="26" t="s">
        <v>5342</v>
      </c>
      <c r="AA23" s="272" t="s">
        <v>2064</v>
      </c>
      <c r="AB23" s="78" t="s">
        <v>140</v>
      </c>
      <c r="AC23" s="37" t="s">
        <v>2064</v>
      </c>
      <c r="AD23" s="37" t="s">
        <v>2542</v>
      </c>
      <c r="AE23" s="37" t="s">
        <v>2546</v>
      </c>
      <c r="AF23" s="26" t="s">
        <v>2687</v>
      </c>
      <c r="AH23" s="26" t="s">
        <v>2687</v>
      </c>
      <c r="AI23" s="26" t="s">
        <v>793</v>
      </c>
      <c r="AJ23" s="26" t="s">
        <v>140</v>
      </c>
      <c r="AK23" s="26" t="s">
        <v>2481</v>
      </c>
      <c r="AL23" s="26" t="str">
        <f>IF(AND(AJ23="Obligations",AN23="Courbe CHF"),"Obligations CHF",IF(AND(AV23=100%,BH23=100%),AJ23&amp;" CHF",IF(OR(AJ23="Obligations",AJ23="Actions",AJ23="Liquidités"),AJ23&amp;" étrangères",AJ23&amp;" étrangers")))</f>
        <v>Obligations étrangères</v>
      </c>
      <c r="AN23" s="26" t="s">
        <v>74</v>
      </c>
      <c r="AO23" s="26">
        <v>1.5</v>
      </c>
      <c r="AP23" s="25"/>
      <c r="AQ23" s="25"/>
      <c r="AT23" s="35">
        <v>0.9</v>
      </c>
      <c r="AU23" s="35">
        <v>0.1</v>
      </c>
      <c r="AV23" s="35">
        <v>1</v>
      </c>
      <c r="AW23" s="35"/>
      <c r="BI23" s="35"/>
      <c r="BT23" s="48">
        <v>0</v>
      </c>
      <c r="BU23" s="48">
        <v>1</v>
      </c>
      <c r="BX23" s="25" t="str">
        <f>IF(AI23="Obligations",AN23&amp;" "&amp;AH23&amp;" "&amp;IF(AO23&lt;3.5,"SHORT",IF(AO23&gt;8,"LONG","MID")),"")</f>
        <v/>
      </c>
      <c r="BY23" s="25"/>
      <c r="BZ23" s="25"/>
      <c r="CA23" s="25"/>
      <c r="CB23" s="25" t="s">
        <v>5339</v>
      </c>
      <c r="CC23" s="25"/>
      <c r="CD23" s="25"/>
      <c r="CE23" s="25"/>
    </row>
    <row r="24" spans="1:83" ht="15">
      <c r="A24" s="162" t="s">
        <v>2701</v>
      </c>
      <c r="B24" s="26">
        <v>39688612</v>
      </c>
      <c r="C24" s="26" t="s">
        <v>2700</v>
      </c>
      <c r="D24" s="29">
        <f ca="1">TODAY()</f>
        <v>44427</v>
      </c>
      <c r="H24" s="26" t="s">
        <v>68</v>
      </c>
      <c r="W24" s="26" t="s">
        <v>821</v>
      </c>
      <c r="X24" s="26" t="s">
        <v>5342</v>
      </c>
      <c r="AA24" s="272" t="s">
        <v>2481</v>
      </c>
      <c r="AB24" s="78" t="s">
        <v>140</v>
      </c>
      <c r="AC24" s="37" t="s">
        <v>2064</v>
      </c>
      <c r="AD24" s="37" t="s">
        <v>2542</v>
      </c>
      <c r="AE24" s="37" t="s">
        <v>2546</v>
      </c>
      <c r="AF24" s="26" t="s">
        <v>2687</v>
      </c>
      <c r="AH24" s="26" t="s">
        <v>2687</v>
      </c>
      <c r="AI24" s="26" t="s">
        <v>793</v>
      </c>
      <c r="AJ24" s="26" t="s">
        <v>140</v>
      </c>
      <c r="AK24" s="26" t="s">
        <v>2481</v>
      </c>
      <c r="AL24" s="26" t="str">
        <f>IF(AND(AJ24="Obligations",AN24="Courbe CHF"),"Obligations CHF",IF(AND(AV24=100%,BH24=100%),AJ24&amp;" CHF",IF(OR(AJ24="Obligations",AJ24="Actions",AJ24="Liquidités"),AJ24&amp;" étrangères",AJ24&amp;" étrangers")))</f>
        <v>Obligations étrangères</v>
      </c>
      <c r="AN24" s="26" t="s">
        <v>74</v>
      </c>
      <c r="AO24" s="26">
        <v>1.5</v>
      </c>
      <c r="AP24" s="25"/>
      <c r="AQ24" s="25"/>
      <c r="AT24" s="35">
        <v>0.9</v>
      </c>
      <c r="AU24" s="35">
        <v>0.1</v>
      </c>
      <c r="AV24" s="35"/>
      <c r="AW24" s="35"/>
      <c r="AZ24" s="35">
        <v>1</v>
      </c>
      <c r="BI24" s="35"/>
      <c r="BT24" s="48">
        <v>0</v>
      </c>
      <c r="BU24" s="48">
        <v>1</v>
      </c>
      <c r="BX24" s="25" t="str">
        <f>IF(AI24="Obligations",AN24&amp;" "&amp;AH24&amp;" "&amp;IF(AO24&lt;3.5,"SHORT",IF(AO24&gt;8,"LONG","MID")),"")</f>
        <v/>
      </c>
      <c r="BY24" s="25"/>
      <c r="BZ24" s="25"/>
      <c r="CA24" s="25"/>
      <c r="CB24" s="25" t="s">
        <v>5339</v>
      </c>
      <c r="CC24" s="25"/>
      <c r="CD24" s="25"/>
      <c r="CE24" s="25"/>
    </row>
    <row r="25" spans="1:83" ht="15">
      <c r="A25" s="162" t="s">
        <v>3203</v>
      </c>
      <c r="B25" s="161">
        <v>45019456</v>
      </c>
      <c r="C25" s="26" t="s">
        <v>2951</v>
      </c>
      <c r="D25" s="29"/>
      <c r="W25" s="26" t="s">
        <v>821</v>
      </c>
      <c r="X25" s="26" t="s">
        <v>5342</v>
      </c>
      <c r="AA25" s="272" t="s">
        <v>854</v>
      </c>
      <c r="AB25" s="78" t="s">
        <v>2874</v>
      </c>
      <c r="AC25" s="37"/>
      <c r="AD25" s="37"/>
      <c r="AE25" s="37"/>
      <c r="AF25" s="26" t="s">
        <v>5394</v>
      </c>
      <c r="AH25" s="26" t="s">
        <v>472</v>
      </c>
      <c r="AI25" s="26" t="s">
        <v>472</v>
      </c>
      <c r="AJ25" s="26" t="s">
        <v>1803</v>
      </c>
      <c r="AK25" s="26" t="s">
        <v>5094</v>
      </c>
      <c r="AL25" s="26" t="s">
        <v>2720</v>
      </c>
      <c r="AO25" s="25"/>
      <c r="AQ25" s="25"/>
      <c r="AR25" s="25"/>
      <c r="AS25" s="25"/>
      <c r="AT25" s="25"/>
      <c r="AV25" s="35">
        <v>1</v>
      </c>
      <c r="BH25" s="35"/>
      <c r="BI25" s="35">
        <v>1</v>
      </c>
      <c r="BR25" s="25"/>
      <c r="BS25" s="29"/>
      <c r="CB25" s="26" t="s">
        <v>5338</v>
      </c>
    </row>
    <row r="26" spans="1:83" ht="15">
      <c r="A26" s="162" t="s">
        <v>2741</v>
      </c>
      <c r="B26" s="161">
        <v>21164049</v>
      </c>
      <c r="C26" s="26" t="s">
        <v>2740</v>
      </c>
      <c r="D26" s="29"/>
      <c r="H26" s="26" t="s">
        <v>64</v>
      </c>
      <c r="W26" s="26" t="s">
        <v>821</v>
      </c>
      <c r="X26" s="26" t="s">
        <v>5342</v>
      </c>
      <c r="AA26" s="272" t="s">
        <v>2481</v>
      </c>
      <c r="AB26" s="78" t="s">
        <v>140</v>
      </c>
      <c r="AC26" s="37" t="s">
        <v>2481</v>
      </c>
      <c r="AD26" s="37" t="s">
        <v>2542</v>
      </c>
      <c r="AE26" s="37" t="s">
        <v>2481</v>
      </c>
      <c r="AF26" s="26" t="s">
        <v>2687</v>
      </c>
      <c r="AH26" s="26" t="s">
        <v>381</v>
      </c>
      <c r="AI26" s="26" t="s">
        <v>140</v>
      </c>
      <c r="AJ26" s="26" t="s">
        <v>140</v>
      </c>
      <c r="AK26" s="26" t="s">
        <v>2481</v>
      </c>
      <c r="AN26" s="26" t="s">
        <v>75</v>
      </c>
      <c r="AO26" s="163">
        <v>3</v>
      </c>
      <c r="AP26" s="25">
        <v>8.9999999999999993E-3</v>
      </c>
      <c r="AQ26" s="25"/>
      <c r="AR26" s="25"/>
      <c r="AS26" s="25">
        <v>0.85599999999999998</v>
      </c>
      <c r="AT26" s="25"/>
      <c r="AU26" s="25">
        <v>0.14399999999999999</v>
      </c>
      <c r="AV26" s="35"/>
      <c r="AW26" s="35">
        <v>1</v>
      </c>
      <c r="BH26" s="35"/>
      <c r="BI26" s="35">
        <v>1</v>
      </c>
      <c r="BR26" s="25"/>
      <c r="BS26" s="29"/>
      <c r="BT26" s="25">
        <v>0.85599999999999998</v>
      </c>
      <c r="BU26" s="25">
        <v>0.14399999999999999</v>
      </c>
      <c r="CB26" s="25" t="s">
        <v>5339</v>
      </c>
      <c r="CC26" s="25"/>
      <c r="CD26" s="25"/>
      <c r="CE26" s="25"/>
    </row>
    <row r="27" spans="1:83" ht="15">
      <c r="A27" s="162" t="s">
        <v>4755</v>
      </c>
      <c r="B27" s="161">
        <v>10326235</v>
      </c>
      <c r="C27" s="26" t="s">
        <v>4756</v>
      </c>
      <c r="D27" s="29">
        <f ca="1">TODAY()</f>
        <v>44427</v>
      </c>
      <c r="E27" s="26">
        <v>1.9E-3</v>
      </c>
      <c r="F27" s="26" t="b">
        <v>0</v>
      </c>
      <c r="H27" s="26" t="s">
        <v>68</v>
      </c>
      <c r="W27" s="26" t="s">
        <v>821</v>
      </c>
      <c r="X27" s="26" t="s">
        <v>5344</v>
      </c>
      <c r="AA27" s="272" t="s">
        <v>2874</v>
      </c>
      <c r="AB27" s="78" t="s">
        <v>2874</v>
      </c>
      <c r="AC27" s="37"/>
      <c r="AD27" s="37"/>
      <c r="AE27" s="37"/>
      <c r="AF27" s="26" t="s">
        <v>4269</v>
      </c>
      <c r="AH27" s="26" t="s">
        <v>475</v>
      </c>
      <c r="AI27" s="26" t="s">
        <v>475</v>
      </c>
      <c r="AJ27" s="26" t="s">
        <v>1803</v>
      </c>
      <c r="AK27" s="26" t="s">
        <v>4269</v>
      </c>
      <c r="AL27" s="26" t="s">
        <v>2720</v>
      </c>
      <c r="AO27" s="25"/>
      <c r="AQ27" s="25"/>
      <c r="AR27" s="25"/>
      <c r="AS27" s="25"/>
      <c r="AT27" s="25"/>
      <c r="AV27" s="35"/>
      <c r="AZ27" s="35">
        <v>1</v>
      </c>
      <c r="BH27" s="35"/>
      <c r="BR27" s="25"/>
      <c r="BS27" s="29"/>
      <c r="BY27" s="26" t="s">
        <v>4050</v>
      </c>
      <c r="CB27" s="26" t="s">
        <v>5338</v>
      </c>
    </row>
    <row r="28" spans="1:83">
      <c r="D28" s="29"/>
      <c r="AO28" s="25"/>
      <c r="AQ28" s="25"/>
      <c r="AR28" s="25"/>
      <c r="AS28" s="25"/>
      <c r="AT28" s="25"/>
      <c r="AV28" s="35"/>
      <c r="BH28" s="35"/>
      <c r="BR28" s="25"/>
      <c r="BS28" s="29"/>
    </row>
    <row r="29" spans="1:83">
      <c r="D29" s="29"/>
      <c r="AO29" s="25"/>
      <c r="AQ29" s="25"/>
      <c r="AR29" s="25"/>
      <c r="AS29" s="25"/>
      <c r="AT29" s="25"/>
      <c r="AV29" s="35"/>
      <c r="BH29" s="35"/>
      <c r="BR29" s="25"/>
      <c r="BS29" s="29"/>
    </row>
    <row r="30" spans="1:83">
      <c r="D30" s="29"/>
      <c r="AO30" s="25"/>
      <c r="AQ30" s="25"/>
      <c r="AR30" s="25"/>
      <c r="AS30" s="25"/>
      <c r="AT30" s="25"/>
      <c r="AV30" s="35"/>
      <c r="BH30" s="35"/>
      <c r="BR30" s="25"/>
      <c r="BS30" s="29"/>
    </row>
    <row r="31" spans="1:83">
      <c r="D31" s="29"/>
      <c r="AO31" s="25"/>
      <c r="AQ31" s="25"/>
      <c r="AR31" s="25"/>
      <c r="AS31" s="25"/>
      <c r="AT31" s="25"/>
      <c r="AV31" s="35"/>
      <c r="BH31" s="35"/>
      <c r="BR31" s="25"/>
      <c r="BS31" s="29"/>
    </row>
    <row r="32" spans="1:83">
      <c r="D32" s="29"/>
      <c r="AO32" s="25"/>
      <c r="AQ32" s="25"/>
      <c r="AR32" s="25"/>
      <c r="AS32" s="25"/>
      <c r="AT32" s="25"/>
      <c r="AV32" s="35"/>
      <c r="BH32" s="35"/>
      <c r="BR32" s="25"/>
      <c r="BS32" s="29"/>
    </row>
    <row r="33" spans="4:71">
      <c r="D33" s="29"/>
      <c r="AO33" s="25"/>
      <c r="AQ33" s="25"/>
      <c r="AR33" s="25"/>
      <c r="AS33" s="25"/>
      <c r="AT33" s="25"/>
      <c r="AV33" s="35"/>
      <c r="BH33" s="35"/>
      <c r="BR33" s="25"/>
      <c r="BS33" s="29"/>
    </row>
    <row r="34" spans="4:71">
      <c r="D34" s="29"/>
      <c r="AO34" s="25"/>
      <c r="AQ34" s="25"/>
      <c r="AR34" s="25"/>
      <c r="AS34" s="25"/>
      <c r="AT34" s="25"/>
      <c r="AV34" s="35"/>
      <c r="BH34" s="35"/>
      <c r="BR34" s="25"/>
      <c r="BS34" s="29"/>
    </row>
    <row r="35" spans="4:71">
      <c r="D35" s="29"/>
      <c r="AO35" s="25"/>
      <c r="AQ35" s="25"/>
      <c r="AR35" s="25"/>
      <c r="AS35" s="25"/>
      <c r="AT35" s="25"/>
      <c r="AV35" s="35"/>
      <c r="BH35" s="35"/>
      <c r="BR35" s="25"/>
      <c r="BS35" s="29"/>
    </row>
    <row r="36" spans="4:71">
      <c r="D36" s="29"/>
      <c r="AO36" s="25"/>
      <c r="AQ36" s="25"/>
      <c r="AR36" s="25"/>
      <c r="AS36" s="25"/>
      <c r="AT36" s="25"/>
      <c r="AV36" s="35"/>
      <c r="BH36" s="35"/>
      <c r="BR36" s="25"/>
      <c r="BS36" s="29"/>
    </row>
    <row r="37" spans="4:71">
      <c r="D37" s="29"/>
      <c r="AO37" s="25"/>
      <c r="AQ37" s="25"/>
      <c r="AR37" s="25"/>
      <c r="AS37" s="25"/>
      <c r="AT37" s="25"/>
      <c r="AV37" s="35"/>
      <c r="BH37" s="35"/>
      <c r="BR37" s="25"/>
      <c r="BS37" s="2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/>
  <dimension ref="A1:CE27"/>
  <sheetViews>
    <sheetView workbookViewId="0">
      <selection activeCell="C27" sqref="C27:C28"/>
    </sheetView>
  </sheetViews>
  <sheetFormatPr baseColWidth="10" defaultColWidth="11.5" defaultRowHeight="15"/>
  <cols>
    <col min="1" max="1" width="13.5" style="75" bestFit="1" customWidth="1"/>
    <col min="2" max="2" width="11.5" style="75"/>
    <col min="3" max="3" width="41.33203125" style="75" customWidth="1"/>
    <col min="4" max="8" width="11.5" style="75"/>
    <col min="9" max="9" width="15.5" style="75" customWidth="1"/>
    <col min="10" max="10" width="13.6640625" style="75" customWidth="1"/>
    <col min="11" max="16" width="11.5" style="75"/>
    <col min="17" max="17" width="13.83203125" style="75" customWidth="1"/>
    <col min="18" max="18" width="11.5" style="75"/>
    <col min="19" max="19" width="26" style="75" customWidth="1"/>
    <col min="20" max="20" width="19.83203125" style="75" customWidth="1"/>
    <col min="21" max="21" width="21.1640625" style="75" customWidth="1"/>
    <col min="22" max="22" width="20.5" style="75" customWidth="1"/>
    <col min="23" max="23" width="14" style="75" customWidth="1"/>
    <col min="24" max="24" width="16" style="75" customWidth="1"/>
    <col min="25" max="25" width="14.1640625" style="75" customWidth="1"/>
    <col min="26" max="26" width="16.83203125" style="75" customWidth="1"/>
    <col min="27" max="29" width="16.83203125" style="210" customWidth="1"/>
    <col min="30" max="30" width="20.6640625" style="75" customWidth="1"/>
    <col min="31" max="31" width="15.5" style="75" customWidth="1"/>
    <col min="32" max="32" width="11.5" style="75"/>
    <col min="33" max="33" width="14.5" style="75" customWidth="1"/>
    <col min="34" max="34" width="11.5" style="75"/>
    <col min="35" max="35" width="18" style="75" bestFit="1" customWidth="1"/>
    <col min="36" max="36" width="12.1640625" style="75" customWidth="1"/>
    <col min="37" max="37" width="22.1640625" style="75" customWidth="1"/>
    <col min="38" max="38" width="14.6640625" style="75" customWidth="1"/>
    <col min="39" max="41" width="11.5" style="75"/>
    <col min="42" max="42" width="16" style="75" customWidth="1"/>
    <col min="43" max="43" width="11.5" style="75"/>
    <col min="44" max="44" width="12.5" style="75" customWidth="1"/>
    <col min="45" max="56" width="11.5" style="75"/>
    <col min="57" max="57" width="18.5" style="75" customWidth="1"/>
    <col min="58" max="58" width="14.1640625" style="75" customWidth="1"/>
    <col min="59" max="63" width="11.5" style="75"/>
    <col min="64" max="64" width="12.5" style="75" customWidth="1"/>
    <col min="65" max="65" width="13.83203125" style="75" customWidth="1"/>
    <col min="66" max="67" width="11.5" style="75"/>
    <col min="68" max="68" width="19.83203125" style="75" customWidth="1"/>
    <col min="69" max="69" width="12.83203125" style="75" customWidth="1"/>
    <col min="70" max="70" width="19.6640625" style="75" customWidth="1"/>
    <col min="71" max="71" width="13.1640625" style="75" customWidth="1"/>
    <col min="72" max="73" width="11.5" style="75"/>
    <col min="74" max="74" width="19.1640625" style="75" customWidth="1"/>
    <col min="75" max="79" width="37.1640625" style="75" customWidth="1"/>
    <col min="80" max="16384" width="11.5" style="75"/>
  </cols>
  <sheetData>
    <row r="1" spans="1:83">
      <c r="A1" s="24" t="s">
        <v>163</v>
      </c>
      <c r="B1" s="24" t="s">
        <v>796</v>
      </c>
      <c r="C1" s="24" t="s">
        <v>907</v>
      </c>
      <c r="D1" s="24" t="s">
        <v>133</v>
      </c>
      <c r="E1" s="24" t="s">
        <v>797</v>
      </c>
      <c r="F1" s="24" t="s">
        <v>158</v>
      </c>
      <c r="G1" s="24" t="s">
        <v>139</v>
      </c>
      <c r="H1" s="24" t="s">
        <v>61</v>
      </c>
      <c r="I1" s="24" t="s">
        <v>908</v>
      </c>
      <c r="J1" s="24" t="s">
        <v>909</v>
      </c>
      <c r="K1" s="24" t="s">
        <v>4998</v>
      </c>
      <c r="L1" s="24" t="s">
        <v>798</v>
      </c>
      <c r="M1" s="24" t="s">
        <v>800</v>
      </c>
      <c r="N1" s="49" t="s">
        <v>911</v>
      </c>
      <c r="O1" s="49" t="s">
        <v>369</v>
      </c>
      <c r="P1" s="49" t="s">
        <v>912</v>
      </c>
      <c r="Q1" s="49" t="s">
        <v>913</v>
      </c>
      <c r="R1" s="49" t="s">
        <v>1258</v>
      </c>
      <c r="S1" s="49" t="s">
        <v>1198</v>
      </c>
      <c r="T1" s="49" t="s">
        <v>1199</v>
      </c>
      <c r="U1" s="49" t="s">
        <v>918</v>
      </c>
      <c r="V1" s="49" t="s">
        <v>2022</v>
      </c>
      <c r="W1" s="32" t="s">
        <v>371</v>
      </c>
      <c r="X1" s="32" t="s">
        <v>1889</v>
      </c>
      <c r="Y1" s="46" t="s">
        <v>1825</v>
      </c>
      <c r="Z1" s="32" t="s">
        <v>2806</v>
      </c>
      <c r="AA1" s="209" t="s">
        <v>5122</v>
      </c>
      <c r="AB1" s="209" t="s">
        <v>5102</v>
      </c>
      <c r="AC1" s="209" t="s">
        <v>5157</v>
      </c>
      <c r="AD1" s="32" t="s">
        <v>2854</v>
      </c>
      <c r="AE1" s="67" t="s">
        <v>2802</v>
      </c>
      <c r="AF1" s="67" t="s">
        <v>373</v>
      </c>
      <c r="AG1" s="67" t="s">
        <v>372</v>
      </c>
      <c r="AH1" s="208" t="s">
        <v>1802</v>
      </c>
      <c r="AI1" s="208" t="s">
        <v>5087</v>
      </c>
      <c r="AJ1" s="208" t="s">
        <v>1883</v>
      </c>
      <c r="AK1" s="208" t="s">
        <v>1935</v>
      </c>
      <c r="AL1" s="32" t="s">
        <v>374</v>
      </c>
      <c r="AM1" s="115" t="s">
        <v>799</v>
      </c>
      <c r="AN1" s="32" t="s">
        <v>375</v>
      </c>
      <c r="AO1" s="32" t="s">
        <v>794</v>
      </c>
      <c r="AP1" s="32" t="s">
        <v>376</v>
      </c>
      <c r="AQ1" s="32" t="s">
        <v>377</v>
      </c>
      <c r="AR1" s="32" t="s">
        <v>378</v>
      </c>
      <c r="AS1" s="32" t="s">
        <v>379</v>
      </c>
      <c r="AT1" s="32" t="s">
        <v>62</v>
      </c>
      <c r="AU1" s="32" t="s">
        <v>64</v>
      </c>
      <c r="AV1" s="32" t="s">
        <v>66</v>
      </c>
      <c r="AW1" s="32" t="s">
        <v>823</v>
      </c>
      <c r="AX1" s="32" t="s">
        <v>68</v>
      </c>
      <c r="AY1" s="32" t="s">
        <v>67</v>
      </c>
      <c r="AZ1" s="32" t="s">
        <v>63</v>
      </c>
      <c r="BA1" s="32" t="s">
        <v>301</v>
      </c>
      <c r="BB1" s="32" t="s">
        <v>824</v>
      </c>
      <c r="BC1" s="32" t="s">
        <v>855</v>
      </c>
      <c r="BD1" s="32" t="s">
        <v>834</v>
      </c>
      <c r="BE1" s="32" t="s">
        <v>862</v>
      </c>
      <c r="BF1" s="32" t="s">
        <v>860</v>
      </c>
      <c r="BG1" s="32" t="s">
        <v>544</v>
      </c>
      <c r="BH1" s="32" t="s">
        <v>856</v>
      </c>
      <c r="BI1" s="32" t="s">
        <v>857</v>
      </c>
      <c r="BJ1" s="32" t="s">
        <v>858</v>
      </c>
      <c r="BK1" s="32" t="s">
        <v>861</v>
      </c>
      <c r="BL1" s="32" t="s">
        <v>859</v>
      </c>
      <c r="BM1" s="32" t="s">
        <v>852</v>
      </c>
      <c r="BN1" s="32" t="s">
        <v>1501</v>
      </c>
      <c r="BO1" s="32" t="s">
        <v>1502</v>
      </c>
      <c r="BP1" s="32" t="s">
        <v>1800</v>
      </c>
      <c r="BQ1" s="32" t="s">
        <v>1801</v>
      </c>
      <c r="BR1" s="32" t="s">
        <v>1826</v>
      </c>
      <c r="BS1" s="32" t="s">
        <v>975</v>
      </c>
      <c r="BT1" s="32" t="s">
        <v>1369</v>
      </c>
      <c r="BU1" s="77" t="s">
        <v>4049</v>
      </c>
      <c r="BV1" s="77" t="s">
        <v>3938</v>
      </c>
      <c r="BW1" s="77" t="s">
        <v>3939</v>
      </c>
      <c r="BX1" s="251" t="s">
        <v>5373</v>
      </c>
      <c r="BY1" s="252" t="s">
        <v>5375</v>
      </c>
      <c r="BZ1" s="254" t="s">
        <v>5377</v>
      </c>
      <c r="CA1" s="253" t="s">
        <v>5376</v>
      </c>
      <c r="CB1" s="32" t="s">
        <v>836</v>
      </c>
      <c r="CC1" s="79"/>
      <c r="CD1" s="79"/>
      <c r="CE1" s="79"/>
    </row>
    <row r="2" spans="1:83" ht="16">
      <c r="A2" s="65" t="s">
        <v>5035</v>
      </c>
      <c r="B2" s="34">
        <v>14370887</v>
      </c>
      <c r="C2" s="75" t="s">
        <v>5061</v>
      </c>
      <c r="D2" s="20"/>
      <c r="E2" s="160">
        <v>0</v>
      </c>
      <c r="F2" s="33"/>
      <c r="H2" s="75" t="s">
        <v>62</v>
      </c>
      <c r="W2" s="75" t="s">
        <v>140</v>
      </c>
      <c r="Z2" s="57" t="s">
        <v>2064</v>
      </c>
      <c r="AA2" s="78" t="s">
        <v>140</v>
      </c>
      <c r="AB2" s="78" t="s">
        <v>2064</v>
      </c>
      <c r="AC2" s="78" t="s">
        <v>2481</v>
      </c>
      <c r="AD2" s="75" t="s">
        <v>2857</v>
      </c>
      <c r="AG2" s="75" t="s">
        <v>140</v>
      </c>
      <c r="AH2" s="75" t="s">
        <v>140</v>
      </c>
      <c r="AI2" s="75" t="s">
        <v>2064</v>
      </c>
      <c r="AJ2" s="75" t="s">
        <v>2064</v>
      </c>
      <c r="AL2" s="75" t="s">
        <v>786</v>
      </c>
      <c r="AM2" s="217">
        <v>1.1684974699999999</v>
      </c>
      <c r="AN2" s="19">
        <v>3.1625849999999997E-2</v>
      </c>
      <c r="AO2" s="19">
        <v>3.1625849999999997E-2</v>
      </c>
      <c r="AP2" s="19"/>
      <c r="AQ2" s="19">
        <v>1</v>
      </c>
      <c r="AR2" s="19"/>
      <c r="AT2" s="30">
        <v>1</v>
      </c>
      <c r="AU2" s="30"/>
      <c r="BC2" s="30">
        <v>1</v>
      </c>
      <c r="BD2" s="30"/>
      <c r="BN2" s="25"/>
      <c r="BO2" s="20"/>
      <c r="BP2" s="19"/>
      <c r="BQ2" s="19">
        <v>1</v>
      </c>
      <c r="CB2" s="20"/>
    </row>
    <row r="3" spans="1:83" ht="16">
      <c r="A3" s="65" t="s">
        <v>5036</v>
      </c>
      <c r="B3" s="34">
        <v>18418332</v>
      </c>
      <c r="C3" s="75" t="s">
        <v>5062</v>
      </c>
      <c r="D3" s="20"/>
      <c r="E3" s="160">
        <v>0</v>
      </c>
      <c r="F3" s="33"/>
      <c r="H3" s="75" t="s">
        <v>62</v>
      </c>
      <c r="W3" s="75" t="s">
        <v>140</v>
      </c>
      <c r="Z3" s="57" t="s">
        <v>2064</v>
      </c>
      <c r="AA3" s="78" t="s">
        <v>140</v>
      </c>
      <c r="AB3" s="78" t="s">
        <v>2064</v>
      </c>
      <c r="AC3" s="78" t="s">
        <v>2481</v>
      </c>
      <c r="AD3" s="75" t="s">
        <v>2857</v>
      </c>
      <c r="AG3" s="75" t="s">
        <v>140</v>
      </c>
      <c r="AH3" s="75" t="s">
        <v>140</v>
      </c>
      <c r="AI3" s="75" t="s">
        <v>2064</v>
      </c>
      <c r="AJ3" s="75" t="s">
        <v>2064</v>
      </c>
      <c r="AL3" s="75" t="s">
        <v>786</v>
      </c>
      <c r="AM3" s="217">
        <v>1.5798534799999999</v>
      </c>
      <c r="AN3" s="19">
        <v>6.4725399999999997E-3</v>
      </c>
      <c r="AO3" s="19">
        <v>6.4725399999999997E-3</v>
      </c>
      <c r="AP3" s="19"/>
      <c r="AQ3" s="19"/>
      <c r="AR3" s="19">
        <v>1</v>
      </c>
      <c r="AT3" s="30">
        <v>1</v>
      </c>
      <c r="AU3" s="30"/>
      <c r="BC3" s="30">
        <v>1</v>
      </c>
      <c r="BD3" s="30"/>
      <c r="BN3" s="25"/>
      <c r="BO3" s="20"/>
      <c r="BP3" s="19"/>
      <c r="BQ3" s="19">
        <v>1</v>
      </c>
      <c r="CB3" s="20"/>
    </row>
    <row r="4" spans="1:83" ht="16">
      <c r="A4" s="65" t="s">
        <v>5037</v>
      </c>
      <c r="B4" s="34">
        <v>30034374</v>
      </c>
      <c r="C4" s="75" t="s">
        <v>5063</v>
      </c>
      <c r="D4" s="20"/>
      <c r="E4" s="160">
        <v>0</v>
      </c>
      <c r="F4" s="33"/>
      <c r="H4" s="75" t="s">
        <v>62</v>
      </c>
      <c r="W4" s="75" t="s">
        <v>140</v>
      </c>
      <c r="Z4" s="57" t="s">
        <v>2064</v>
      </c>
      <c r="AA4" s="78" t="s">
        <v>140</v>
      </c>
      <c r="AB4" s="78" t="s">
        <v>2064</v>
      </c>
      <c r="AC4" s="78" t="s">
        <v>2481</v>
      </c>
      <c r="AD4" s="75" t="s">
        <v>2857</v>
      </c>
      <c r="AG4" s="75" t="s">
        <v>140</v>
      </c>
      <c r="AH4" s="75" t="s">
        <v>140</v>
      </c>
      <c r="AI4" s="75" t="s">
        <v>2064</v>
      </c>
      <c r="AJ4" s="75" t="s">
        <v>2064</v>
      </c>
      <c r="AL4" s="75" t="s">
        <v>786</v>
      </c>
      <c r="AM4" s="217">
        <v>0</v>
      </c>
      <c r="AN4" s="19">
        <v>0</v>
      </c>
      <c r="AO4" s="19">
        <v>0</v>
      </c>
      <c r="AP4" s="19"/>
      <c r="AQ4" s="19"/>
      <c r="AR4" s="19">
        <v>1</v>
      </c>
      <c r="AT4" s="30">
        <v>1</v>
      </c>
      <c r="AU4" s="30"/>
      <c r="BC4" s="30">
        <v>1</v>
      </c>
      <c r="BD4" s="30"/>
      <c r="BN4" s="25"/>
      <c r="BO4" s="20"/>
      <c r="BP4" s="19"/>
      <c r="BQ4" s="19">
        <v>1</v>
      </c>
      <c r="CB4" s="20"/>
    </row>
    <row r="5" spans="1:83" ht="16">
      <c r="A5" s="65" t="s">
        <v>5038</v>
      </c>
      <c r="B5" s="34">
        <v>11545767</v>
      </c>
      <c r="C5" s="75" t="s">
        <v>5064</v>
      </c>
      <c r="D5" s="20"/>
      <c r="E5" s="160">
        <v>0</v>
      </c>
      <c r="F5" s="33"/>
      <c r="H5" s="75" t="s">
        <v>62</v>
      </c>
      <c r="W5" s="75" t="s">
        <v>140</v>
      </c>
      <c r="Z5" s="57" t="s">
        <v>2064</v>
      </c>
      <c r="AA5" s="78" t="s">
        <v>140</v>
      </c>
      <c r="AB5" s="78" t="s">
        <v>2064</v>
      </c>
      <c r="AC5" s="78" t="s">
        <v>2481</v>
      </c>
      <c r="AD5" s="75" t="s">
        <v>2857</v>
      </c>
      <c r="AG5" s="75" t="s">
        <v>140</v>
      </c>
      <c r="AH5" s="75" t="s">
        <v>140</v>
      </c>
      <c r="AI5" s="75" t="s">
        <v>2064</v>
      </c>
      <c r="AJ5" s="75" t="s">
        <v>2064</v>
      </c>
      <c r="AL5" s="75" t="s">
        <v>786</v>
      </c>
      <c r="AM5" s="217">
        <v>0.94166667000000004</v>
      </c>
      <c r="AN5" s="19">
        <v>-6.0730000000000003E-3</v>
      </c>
      <c r="AO5" s="19">
        <v>-6.0730000000000003E-3</v>
      </c>
      <c r="AP5" s="19">
        <v>1</v>
      </c>
      <c r="AQ5" s="19"/>
      <c r="AR5" s="19"/>
      <c r="AT5" s="30">
        <v>1</v>
      </c>
      <c r="AU5" s="30"/>
      <c r="BC5" s="30">
        <v>1</v>
      </c>
      <c r="BD5" s="30"/>
      <c r="BN5" s="25"/>
      <c r="BO5" s="20"/>
      <c r="BP5" s="19"/>
      <c r="BQ5" s="19">
        <v>1</v>
      </c>
      <c r="CB5" s="20"/>
    </row>
    <row r="6" spans="1:83" ht="16">
      <c r="A6" s="65" t="s">
        <v>5039</v>
      </c>
      <c r="B6" s="34">
        <v>12295537</v>
      </c>
      <c r="C6" s="75" t="s">
        <v>5065</v>
      </c>
      <c r="D6" s="20"/>
      <c r="E6" s="160">
        <v>0</v>
      </c>
      <c r="F6" s="33"/>
      <c r="H6" s="75" t="s">
        <v>62</v>
      </c>
      <c r="W6" s="75" t="s">
        <v>140</v>
      </c>
      <c r="Z6" s="57" t="s">
        <v>2064</v>
      </c>
      <c r="AA6" s="78" t="s">
        <v>140</v>
      </c>
      <c r="AB6" s="78" t="s">
        <v>2064</v>
      </c>
      <c r="AC6" s="78" t="s">
        <v>2481</v>
      </c>
      <c r="AD6" s="75" t="s">
        <v>2857</v>
      </c>
      <c r="AG6" s="75" t="s">
        <v>140</v>
      </c>
      <c r="AH6" s="75" t="s">
        <v>140</v>
      </c>
      <c r="AI6" s="75" t="s">
        <v>2064</v>
      </c>
      <c r="AJ6" s="75" t="s">
        <v>2064</v>
      </c>
      <c r="AL6" s="75" t="s">
        <v>786</v>
      </c>
      <c r="AM6" s="217">
        <v>0.3</v>
      </c>
      <c r="AN6" s="19">
        <v>-9.5892900000000003E-3</v>
      </c>
      <c r="AO6" s="19">
        <v>-9.5892900000000003E-3</v>
      </c>
      <c r="AP6" s="19">
        <v>1</v>
      </c>
      <c r="AQ6" s="19"/>
      <c r="AR6" s="19"/>
      <c r="AT6" s="30">
        <v>1</v>
      </c>
      <c r="AU6" s="30"/>
      <c r="BC6" s="30">
        <v>1</v>
      </c>
      <c r="BD6" s="30"/>
      <c r="BN6" s="25"/>
      <c r="BO6" s="20"/>
      <c r="BP6" s="19"/>
      <c r="BQ6" s="19">
        <v>1</v>
      </c>
      <c r="CB6" s="20"/>
    </row>
    <row r="7" spans="1:83" ht="16">
      <c r="A7" s="65" t="s">
        <v>5040</v>
      </c>
      <c r="B7" s="34">
        <v>12473990</v>
      </c>
      <c r="C7" s="75" t="s">
        <v>5066</v>
      </c>
      <c r="D7" s="20"/>
      <c r="E7" s="160">
        <v>0</v>
      </c>
      <c r="F7" s="33"/>
      <c r="H7" s="75" t="s">
        <v>62</v>
      </c>
      <c r="W7" s="75" t="s">
        <v>140</v>
      </c>
      <c r="Z7" s="57" t="s">
        <v>2064</v>
      </c>
      <c r="AA7" s="78" t="s">
        <v>140</v>
      </c>
      <c r="AB7" s="78" t="s">
        <v>2064</v>
      </c>
      <c r="AC7" s="78" t="s">
        <v>2481</v>
      </c>
      <c r="AD7" s="75" t="s">
        <v>2857</v>
      </c>
      <c r="AG7" s="75" t="s">
        <v>140</v>
      </c>
      <c r="AH7" s="75" t="s">
        <v>140</v>
      </c>
      <c r="AI7" s="75" t="s">
        <v>2064</v>
      </c>
      <c r="AJ7" s="75" t="s">
        <v>2064</v>
      </c>
      <c r="AL7" s="75" t="s">
        <v>786</v>
      </c>
      <c r="AM7" s="217">
        <v>4.8504008599999997</v>
      </c>
      <c r="AN7" s="19">
        <v>-3.9350100000000001E-3</v>
      </c>
      <c r="AO7" s="19">
        <v>-3.9350100000000001E-3</v>
      </c>
      <c r="AP7" s="19">
        <v>1</v>
      </c>
      <c r="AQ7" s="19"/>
      <c r="AR7" s="19"/>
      <c r="AT7" s="30">
        <v>1</v>
      </c>
      <c r="AU7" s="30"/>
      <c r="BC7" s="30">
        <v>1</v>
      </c>
      <c r="BD7" s="30"/>
      <c r="BN7" s="25"/>
      <c r="BO7" s="20"/>
      <c r="BP7" s="19">
        <v>1</v>
      </c>
      <c r="BQ7" s="19"/>
      <c r="CB7" s="20"/>
    </row>
    <row r="8" spans="1:83" ht="16">
      <c r="A8" s="65" t="s">
        <v>5041</v>
      </c>
      <c r="B8" s="34">
        <v>13659438</v>
      </c>
      <c r="C8" s="75" t="s">
        <v>5067</v>
      </c>
      <c r="D8" s="20"/>
      <c r="E8" s="160">
        <v>0</v>
      </c>
      <c r="F8" s="33"/>
      <c r="H8" s="75" t="s">
        <v>62</v>
      </c>
      <c r="W8" s="75" t="s">
        <v>140</v>
      </c>
      <c r="Z8" s="57" t="s">
        <v>2064</v>
      </c>
      <c r="AA8" s="78" t="s">
        <v>140</v>
      </c>
      <c r="AB8" s="78" t="s">
        <v>2064</v>
      </c>
      <c r="AC8" s="78" t="s">
        <v>2481</v>
      </c>
      <c r="AD8" s="75" t="s">
        <v>2857</v>
      </c>
      <c r="AG8" s="75" t="s">
        <v>140</v>
      </c>
      <c r="AH8" s="75" t="s">
        <v>140</v>
      </c>
      <c r="AI8" s="75" t="s">
        <v>2064</v>
      </c>
      <c r="AJ8" s="75" t="s">
        <v>2064</v>
      </c>
      <c r="AL8" s="75" t="s">
        <v>786</v>
      </c>
      <c r="AM8" s="217">
        <v>1.1447216200000001</v>
      </c>
      <c r="AN8" s="19">
        <v>-3.3664699999999999E-3</v>
      </c>
      <c r="AO8" s="19">
        <v>-3.3664699999999999E-3</v>
      </c>
      <c r="AP8" s="19"/>
      <c r="AQ8" s="19">
        <v>1</v>
      </c>
      <c r="AR8" s="19"/>
      <c r="AT8" s="30">
        <v>1</v>
      </c>
      <c r="AU8" s="30"/>
      <c r="BC8" s="30">
        <v>1</v>
      </c>
      <c r="BD8" s="30"/>
      <c r="BN8" s="25"/>
      <c r="BO8" s="20"/>
      <c r="BP8" s="19"/>
      <c r="BQ8" s="19">
        <v>1</v>
      </c>
      <c r="CB8" s="20"/>
    </row>
    <row r="9" spans="1:83" ht="16">
      <c r="A9" s="65" t="s">
        <v>5042</v>
      </c>
      <c r="B9" s="34">
        <v>23263586</v>
      </c>
      <c r="C9" s="75" t="s">
        <v>5068</v>
      </c>
      <c r="D9" s="20"/>
      <c r="E9" s="160">
        <v>0</v>
      </c>
      <c r="F9" s="33"/>
      <c r="H9" s="75" t="s">
        <v>62</v>
      </c>
      <c r="W9" s="75" t="s">
        <v>140</v>
      </c>
      <c r="Z9" s="57" t="s">
        <v>2064</v>
      </c>
      <c r="AA9" s="78" t="s">
        <v>140</v>
      </c>
      <c r="AB9" s="78" t="s">
        <v>2064</v>
      </c>
      <c r="AC9" s="78" t="s">
        <v>2481</v>
      </c>
      <c r="AD9" s="75" t="s">
        <v>2857</v>
      </c>
      <c r="AG9" s="75" t="s">
        <v>140</v>
      </c>
      <c r="AH9" s="75" t="s">
        <v>140</v>
      </c>
      <c r="AI9" s="75" t="s">
        <v>2064</v>
      </c>
      <c r="AJ9" s="75" t="s">
        <v>2064</v>
      </c>
      <c r="AL9" s="75" t="s">
        <v>786</v>
      </c>
      <c r="AM9" s="217">
        <v>0.32222222</v>
      </c>
      <c r="AN9" s="19">
        <v>-9.0639699999999993E-3</v>
      </c>
      <c r="AO9" s="19">
        <v>-9.0639699999999993E-3</v>
      </c>
      <c r="AP9" s="19"/>
      <c r="AQ9" s="19">
        <v>1</v>
      </c>
      <c r="AR9" s="19"/>
      <c r="AT9" s="30">
        <v>1</v>
      </c>
      <c r="AU9" s="30"/>
      <c r="BC9" s="30">
        <v>1</v>
      </c>
      <c r="BD9" s="30"/>
      <c r="BN9" s="25"/>
      <c r="BO9" s="20"/>
      <c r="BP9" s="19"/>
      <c r="BQ9" s="19">
        <v>1</v>
      </c>
      <c r="CB9" s="20"/>
    </row>
    <row r="10" spans="1:83" ht="16">
      <c r="A10" s="65" t="s">
        <v>5043</v>
      </c>
      <c r="B10" s="34">
        <v>23932249</v>
      </c>
      <c r="C10" s="75" t="s">
        <v>5069</v>
      </c>
      <c r="D10" s="20"/>
      <c r="E10" s="160">
        <v>0</v>
      </c>
      <c r="F10" s="33"/>
      <c r="H10" s="75" t="s">
        <v>62</v>
      </c>
      <c r="W10" s="75" t="s">
        <v>140</v>
      </c>
      <c r="Z10" s="57" t="s">
        <v>2064</v>
      </c>
      <c r="AA10" s="78" t="s">
        <v>140</v>
      </c>
      <c r="AB10" s="78" t="s">
        <v>2064</v>
      </c>
      <c r="AC10" s="78" t="s">
        <v>2481</v>
      </c>
      <c r="AD10" s="75" t="s">
        <v>2857</v>
      </c>
      <c r="AG10" s="75" t="s">
        <v>140</v>
      </c>
      <c r="AH10" s="75" t="s">
        <v>140</v>
      </c>
      <c r="AI10" s="75" t="s">
        <v>2064</v>
      </c>
      <c r="AJ10" s="75" t="s">
        <v>2064</v>
      </c>
      <c r="AL10" s="75" t="s">
        <v>786</v>
      </c>
      <c r="AM10" s="217">
        <v>0.50277777999999995</v>
      </c>
      <c r="AN10" s="19">
        <v>-7.7265299999999997E-3</v>
      </c>
      <c r="AO10" s="19">
        <v>-7.7265299999999997E-3</v>
      </c>
      <c r="AP10" s="19">
        <v>1</v>
      </c>
      <c r="AQ10" s="19"/>
      <c r="AR10" s="19"/>
      <c r="AT10" s="30">
        <v>1</v>
      </c>
      <c r="AU10" s="30"/>
      <c r="BC10" s="30">
        <v>1</v>
      </c>
      <c r="BD10" s="30"/>
      <c r="BN10" s="25"/>
      <c r="BO10" s="20"/>
      <c r="BP10" s="19"/>
      <c r="BQ10" s="19">
        <v>1</v>
      </c>
      <c r="CB10" s="20"/>
    </row>
    <row r="11" spans="1:83" ht="16">
      <c r="A11" s="65" t="s">
        <v>5044</v>
      </c>
      <c r="B11" s="34">
        <v>24306936</v>
      </c>
      <c r="C11" s="75" t="s">
        <v>5070</v>
      </c>
      <c r="D11" s="20"/>
      <c r="E11" s="160">
        <v>0</v>
      </c>
      <c r="F11" s="33"/>
      <c r="H11" s="75" t="s">
        <v>62</v>
      </c>
      <c r="W11" s="75" t="s">
        <v>140</v>
      </c>
      <c r="Z11" s="57" t="s">
        <v>2064</v>
      </c>
      <c r="AA11" s="78" t="s">
        <v>140</v>
      </c>
      <c r="AB11" s="78" t="s">
        <v>2064</v>
      </c>
      <c r="AC11" s="78" t="s">
        <v>2481</v>
      </c>
      <c r="AD11" s="75" t="s">
        <v>2857</v>
      </c>
      <c r="AG11" s="75" t="s">
        <v>140</v>
      </c>
      <c r="AH11" s="75" t="s">
        <v>140</v>
      </c>
      <c r="AI11" s="75" t="s">
        <v>2064</v>
      </c>
      <c r="AJ11" s="75" t="s">
        <v>2064</v>
      </c>
      <c r="AL11" s="75" t="s">
        <v>786</v>
      </c>
      <c r="AM11" s="217">
        <v>3.5162519699999999</v>
      </c>
      <c r="AN11" s="19">
        <v>2.58786E-3</v>
      </c>
      <c r="AO11" s="19">
        <v>2.58786E-3</v>
      </c>
      <c r="AP11" s="19"/>
      <c r="AQ11" s="19">
        <v>1</v>
      </c>
      <c r="AR11" s="19"/>
      <c r="AT11" s="30">
        <v>1</v>
      </c>
      <c r="AU11" s="30"/>
      <c r="BC11" s="30">
        <v>1</v>
      </c>
      <c r="BD11" s="30"/>
      <c r="BN11" s="25"/>
      <c r="BO11" s="20"/>
      <c r="BP11" s="19"/>
      <c r="BQ11" s="19">
        <v>1</v>
      </c>
      <c r="CB11" s="20"/>
    </row>
    <row r="12" spans="1:83" ht="16">
      <c r="A12" s="65" t="s">
        <v>5045</v>
      </c>
      <c r="B12" s="34">
        <v>25351475</v>
      </c>
      <c r="C12" s="75" t="s">
        <v>5071</v>
      </c>
      <c r="D12" s="20"/>
      <c r="E12" s="160">
        <v>0</v>
      </c>
      <c r="F12" s="33"/>
      <c r="H12" s="75" t="s">
        <v>62</v>
      </c>
      <c r="W12" s="75" t="s">
        <v>140</v>
      </c>
      <c r="Z12" s="57" t="s">
        <v>2064</v>
      </c>
      <c r="AA12" s="78" t="s">
        <v>140</v>
      </c>
      <c r="AB12" s="78" t="s">
        <v>2064</v>
      </c>
      <c r="AC12" s="78" t="s">
        <v>2481</v>
      </c>
      <c r="AD12" s="75" t="s">
        <v>2857</v>
      </c>
      <c r="AG12" s="75" t="s">
        <v>140</v>
      </c>
      <c r="AH12" s="75" t="s">
        <v>140</v>
      </c>
      <c r="AI12" s="75" t="s">
        <v>2064</v>
      </c>
      <c r="AJ12" s="75" t="s">
        <v>2064</v>
      </c>
      <c r="AL12" s="75" t="s">
        <v>786</v>
      </c>
      <c r="AM12" s="217">
        <v>0.91944444000000003</v>
      </c>
      <c r="AN12" s="19">
        <v>6.9925E-4</v>
      </c>
      <c r="AO12" s="19">
        <v>6.9925E-4</v>
      </c>
      <c r="AP12" s="19"/>
      <c r="AQ12" s="19"/>
      <c r="AR12" s="19">
        <v>1</v>
      </c>
      <c r="AT12" s="30">
        <v>1</v>
      </c>
      <c r="AU12" s="30"/>
      <c r="BC12" s="30">
        <v>1</v>
      </c>
      <c r="BD12" s="30"/>
      <c r="BN12" s="25"/>
      <c r="BO12" s="20"/>
      <c r="BP12" s="19"/>
      <c r="BQ12" s="19">
        <v>1</v>
      </c>
      <c r="CB12" s="20"/>
    </row>
    <row r="13" spans="1:83" ht="16">
      <c r="A13" s="65" t="s">
        <v>5046</v>
      </c>
      <c r="B13" s="34">
        <v>27038209</v>
      </c>
      <c r="C13" s="75" t="s">
        <v>5072</v>
      </c>
      <c r="D13" s="20"/>
      <c r="E13" s="160">
        <v>0</v>
      </c>
      <c r="F13" s="33"/>
      <c r="H13" s="75" t="s">
        <v>62</v>
      </c>
      <c r="W13" s="75" t="s">
        <v>140</v>
      </c>
      <c r="Z13" s="57" t="s">
        <v>2064</v>
      </c>
      <c r="AA13" s="78" t="s">
        <v>140</v>
      </c>
      <c r="AB13" s="78" t="s">
        <v>2064</v>
      </c>
      <c r="AC13" s="78" t="s">
        <v>2481</v>
      </c>
      <c r="AD13" s="75" t="s">
        <v>2857</v>
      </c>
      <c r="AG13" s="75" t="s">
        <v>140</v>
      </c>
      <c r="AH13" s="75" t="s">
        <v>140</v>
      </c>
      <c r="AI13" s="75" t="s">
        <v>2064</v>
      </c>
      <c r="AJ13" s="75" t="s">
        <v>2064</v>
      </c>
      <c r="AL13" s="75" t="s">
        <v>786</v>
      </c>
      <c r="AM13" s="217">
        <v>5.3115994200000003</v>
      </c>
      <c r="AN13" s="19">
        <v>6.4204300000000004E-3</v>
      </c>
      <c r="AO13" s="19">
        <v>6.4204300000000004E-3</v>
      </c>
      <c r="AP13" s="19"/>
      <c r="AQ13" s="19">
        <v>1</v>
      </c>
      <c r="AR13" s="19"/>
      <c r="AT13" s="30">
        <v>1</v>
      </c>
      <c r="AU13" s="30"/>
      <c r="BC13" s="30">
        <v>1</v>
      </c>
      <c r="BD13" s="30"/>
      <c r="BN13" s="25"/>
      <c r="BO13" s="20"/>
      <c r="BP13" s="19">
        <v>1</v>
      </c>
      <c r="BQ13" s="19"/>
      <c r="CB13" s="20"/>
    </row>
    <row r="14" spans="1:83" ht="16">
      <c r="A14" s="65" t="s">
        <v>5047</v>
      </c>
      <c r="B14" s="34">
        <v>27658111</v>
      </c>
      <c r="C14" s="75" t="s">
        <v>5073</v>
      </c>
      <c r="D14" s="20"/>
      <c r="E14" s="160">
        <v>0</v>
      </c>
      <c r="F14" s="33"/>
      <c r="H14" s="75" t="s">
        <v>62</v>
      </c>
      <c r="W14" s="75" t="s">
        <v>140</v>
      </c>
      <c r="Z14" s="57" t="s">
        <v>2064</v>
      </c>
      <c r="AA14" s="78" t="s">
        <v>140</v>
      </c>
      <c r="AB14" s="78" t="s">
        <v>2064</v>
      </c>
      <c r="AC14" s="78" t="s">
        <v>2481</v>
      </c>
      <c r="AD14" s="75" t="s">
        <v>2857</v>
      </c>
      <c r="AG14" s="75" t="s">
        <v>140</v>
      </c>
      <c r="AH14" s="75" t="s">
        <v>140</v>
      </c>
      <c r="AI14" s="75" t="s">
        <v>2064</v>
      </c>
      <c r="AJ14" s="75" t="s">
        <v>2064</v>
      </c>
      <c r="AL14" s="75" t="s">
        <v>786</v>
      </c>
      <c r="AM14" s="217">
        <v>1.1147390399999999</v>
      </c>
      <c r="AN14" s="19">
        <v>-2.52542E-3</v>
      </c>
      <c r="AO14" s="19">
        <v>-2.52542E-3</v>
      </c>
      <c r="AP14" s="19">
        <v>1</v>
      </c>
      <c r="AQ14" s="19"/>
      <c r="AR14" s="19"/>
      <c r="AT14" s="30">
        <v>1</v>
      </c>
      <c r="AU14" s="30"/>
      <c r="BC14" s="30">
        <v>1</v>
      </c>
      <c r="BD14" s="30"/>
      <c r="BN14" s="25"/>
      <c r="BO14" s="20"/>
      <c r="BP14" s="19">
        <v>1</v>
      </c>
      <c r="BQ14" s="19"/>
      <c r="CB14" s="20"/>
    </row>
    <row r="15" spans="1:83" ht="16">
      <c r="A15" s="65" t="s">
        <v>5048</v>
      </c>
      <c r="B15" s="34">
        <v>27887594</v>
      </c>
      <c r="C15" s="75" t="s">
        <v>5074</v>
      </c>
      <c r="D15" s="20"/>
      <c r="E15" s="160">
        <v>0</v>
      </c>
      <c r="F15" s="33"/>
      <c r="H15" s="75" t="s">
        <v>62</v>
      </c>
      <c r="W15" s="75" t="s">
        <v>140</v>
      </c>
      <c r="Z15" s="57" t="s">
        <v>2064</v>
      </c>
      <c r="AA15" s="78" t="s">
        <v>140</v>
      </c>
      <c r="AB15" s="78" t="s">
        <v>2064</v>
      </c>
      <c r="AC15" s="78" t="s">
        <v>2481</v>
      </c>
      <c r="AD15" s="75" t="s">
        <v>2857</v>
      </c>
      <c r="AG15" s="75" t="s">
        <v>140</v>
      </c>
      <c r="AH15" s="75" t="s">
        <v>140</v>
      </c>
      <c r="AI15" s="75" t="s">
        <v>2064</v>
      </c>
      <c r="AJ15" s="75" t="s">
        <v>2064</v>
      </c>
      <c r="AL15" s="75" t="s">
        <v>786</v>
      </c>
      <c r="AM15" s="217">
        <v>1.63270771</v>
      </c>
      <c r="AN15" s="19">
        <v>1.35929E-3</v>
      </c>
      <c r="AO15" s="19">
        <v>1.35929E-3</v>
      </c>
      <c r="AP15" s="19">
        <v>1</v>
      </c>
      <c r="AQ15" s="19"/>
      <c r="AR15" s="19"/>
      <c r="AT15" s="30">
        <v>1</v>
      </c>
      <c r="AU15" s="30"/>
      <c r="BC15" s="30">
        <v>1</v>
      </c>
      <c r="BD15" s="30"/>
      <c r="BN15" s="25"/>
      <c r="BO15" s="20"/>
      <c r="BP15" s="19"/>
      <c r="BQ15" s="19">
        <v>1</v>
      </c>
      <c r="CB15" s="20"/>
    </row>
    <row r="16" spans="1:83" ht="16">
      <c r="A16" s="65" t="s">
        <v>5049</v>
      </c>
      <c r="B16" s="34">
        <v>28201899</v>
      </c>
      <c r="C16" s="75" t="s">
        <v>5075</v>
      </c>
      <c r="D16" s="20"/>
      <c r="E16" s="160">
        <v>0</v>
      </c>
      <c r="F16" s="33"/>
      <c r="H16" s="75" t="s">
        <v>62</v>
      </c>
      <c r="W16" s="75" t="s">
        <v>140</v>
      </c>
      <c r="Z16" s="57" t="s">
        <v>2064</v>
      </c>
      <c r="AA16" s="78" t="s">
        <v>140</v>
      </c>
      <c r="AB16" s="78" t="s">
        <v>2064</v>
      </c>
      <c r="AC16" s="78" t="s">
        <v>2481</v>
      </c>
      <c r="AD16" s="75" t="s">
        <v>2857</v>
      </c>
      <c r="AG16" s="75" t="s">
        <v>140</v>
      </c>
      <c r="AH16" s="75" t="s">
        <v>140</v>
      </c>
      <c r="AI16" s="75" t="s">
        <v>2064</v>
      </c>
      <c r="AJ16" s="75" t="s">
        <v>2064</v>
      </c>
      <c r="AL16" s="75" t="s">
        <v>786</v>
      </c>
      <c r="AM16" s="217">
        <v>1.71140954</v>
      </c>
      <c r="AN16" s="19">
        <v>-3.3080100000000001E-3</v>
      </c>
      <c r="AO16" s="19">
        <v>-3.3080100000000001E-3</v>
      </c>
      <c r="AP16" s="19"/>
      <c r="AQ16" s="19">
        <v>1</v>
      </c>
      <c r="AR16" s="19"/>
      <c r="AT16" s="30">
        <v>1</v>
      </c>
      <c r="AU16" s="30"/>
      <c r="BC16" s="30">
        <v>1</v>
      </c>
      <c r="BD16" s="30"/>
      <c r="BN16" s="25"/>
      <c r="BO16" s="20"/>
      <c r="BP16" s="19"/>
      <c r="BQ16" s="19">
        <v>1</v>
      </c>
      <c r="CB16" s="20"/>
    </row>
    <row r="17" spans="1:80" ht="16">
      <c r="A17" s="65" t="s">
        <v>5050</v>
      </c>
      <c r="B17" s="34">
        <v>28372608</v>
      </c>
      <c r="C17" s="75" t="s">
        <v>5076</v>
      </c>
      <c r="D17" s="20"/>
      <c r="E17" s="160">
        <v>0</v>
      </c>
      <c r="F17" s="33"/>
      <c r="H17" s="75" t="s">
        <v>62</v>
      </c>
      <c r="W17" s="75" t="s">
        <v>140</v>
      </c>
      <c r="Z17" s="57" t="s">
        <v>2064</v>
      </c>
      <c r="AA17" s="78" t="s">
        <v>140</v>
      </c>
      <c r="AB17" s="78" t="s">
        <v>2064</v>
      </c>
      <c r="AC17" s="78" t="s">
        <v>2481</v>
      </c>
      <c r="AD17" s="75" t="s">
        <v>2857</v>
      </c>
      <c r="AG17" s="75" t="s">
        <v>140</v>
      </c>
      <c r="AH17" s="75" t="s">
        <v>140</v>
      </c>
      <c r="AI17" s="75" t="s">
        <v>2064</v>
      </c>
      <c r="AJ17" s="75" t="s">
        <v>2064</v>
      </c>
      <c r="AL17" s="75" t="s">
        <v>786</v>
      </c>
      <c r="AM17" s="217">
        <v>1.6887273300000001</v>
      </c>
      <c r="AN17" s="19">
        <v>5.7479200000000001E-3</v>
      </c>
      <c r="AO17" s="19">
        <v>5.7479200000000001E-3</v>
      </c>
      <c r="AP17" s="19"/>
      <c r="AQ17" s="19">
        <v>1</v>
      </c>
      <c r="AR17" s="19"/>
      <c r="AT17" s="30">
        <v>1</v>
      </c>
      <c r="AU17" s="30"/>
      <c r="BC17" s="30">
        <v>1</v>
      </c>
      <c r="BD17" s="30"/>
      <c r="BN17" s="25"/>
      <c r="BO17" s="20"/>
      <c r="BP17" s="19"/>
      <c r="BQ17" s="19">
        <v>1</v>
      </c>
      <c r="CB17" s="20"/>
    </row>
    <row r="18" spans="1:80" ht="16">
      <c r="A18" s="65" t="s">
        <v>5051</v>
      </c>
      <c r="B18" s="34">
        <v>28559737</v>
      </c>
      <c r="C18" s="75" t="s">
        <v>5077</v>
      </c>
      <c r="D18" s="20"/>
      <c r="E18" s="160">
        <v>0</v>
      </c>
      <c r="F18" s="33"/>
      <c r="H18" s="75" t="s">
        <v>62</v>
      </c>
      <c r="W18" s="75" t="s">
        <v>140</v>
      </c>
      <c r="Z18" s="57" t="s">
        <v>2064</v>
      </c>
      <c r="AA18" s="78" t="s">
        <v>140</v>
      </c>
      <c r="AB18" s="78" t="s">
        <v>2064</v>
      </c>
      <c r="AC18" s="78" t="s">
        <v>2481</v>
      </c>
      <c r="AD18" s="75" t="s">
        <v>2857</v>
      </c>
      <c r="AG18" s="75" t="s">
        <v>140</v>
      </c>
      <c r="AH18" s="75" t="s">
        <v>140</v>
      </c>
      <c r="AI18" s="75" t="s">
        <v>2064</v>
      </c>
      <c r="AJ18" s="75" t="s">
        <v>2064</v>
      </c>
      <c r="AL18" s="75" t="s">
        <v>786</v>
      </c>
      <c r="AM18" s="217">
        <v>6.6318472799999997</v>
      </c>
      <c r="AN18" s="19">
        <v>-3.8831600000000001E-3</v>
      </c>
      <c r="AO18" s="19">
        <v>-3.8831600000000001E-3</v>
      </c>
      <c r="AP18" s="19">
        <v>1</v>
      </c>
      <c r="AQ18" s="19"/>
      <c r="AR18" s="19"/>
      <c r="AT18" s="30">
        <v>1</v>
      </c>
      <c r="AU18" s="30"/>
      <c r="BC18" s="30">
        <v>1</v>
      </c>
      <c r="BD18" s="30"/>
      <c r="BN18" s="25"/>
      <c r="BO18" s="20"/>
      <c r="BP18" s="19">
        <v>1</v>
      </c>
      <c r="BQ18" s="19"/>
      <c r="CB18" s="20"/>
    </row>
    <row r="19" spans="1:80" ht="16">
      <c r="A19" s="65" t="s">
        <v>5052</v>
      </c>
      <c r="B19" s="34">
        <v>29947735</v>
      </c>
      <c r="C19" s="75" t="s">
        <v>5078</v>
      </c>
      <c r="D19" s="20"/>
      <c r="E19" s="160">
        <v>0</v>
      </c>
      <c r="F19" s="33"/>
      <c r="H19" s="75" t="s">
        <v>62</v>
      </c>
      <c r="W19" s="75" t="s">
        <v>140</v>
      </c>
      <c r="Z19" s="57" t="s">
        <v>2064</v>
      </c>
      <c r="AA19" s="78" t="s">
        <v>140</v>
      </c>
      <c r="AB19" s="78" t="s">
        <v>2064</v>
      </c>
      <c r="AC19" s="78" t="s">
        <v>2481</v>
      </c>
      <c r="AD19" s="75" t="s">
        <v>2857</v>
      </c>
      <c r="AG19" s="75" t="s">
        <v>140</v>
      </c>
      <c r="AH19" s="75" t="s">
        <v>140</v>
      </c>
      <c r="AI19" s="75" t="s">
        <v>2064</v>
      </c>
      <c r="AJ19" s="75" t="s">
        <v>2064</v>
      </c>
      <c r="AL19" s="75" t="s">
        <v>786</v>
      </c>
      <c r="AM19" s="217">
        <v>3.03995931</v>
      </c>
      <c r="AN19" s="19">
        <v>1.08183E-3</v>
      </c>
      <c r="AO19" s="19">
        <v>1.08183E-3</v>
      </c>
      <c r="AP19" s="19"/>
      <c r="AQ19" s="19">
        <v>1</v>
      </c>
      <c r="AR19" s="19"/>
      <c r="AT19" s="30">
        <v>1</v>
      </c>
      <c r="AU19" s="30"/>
      <c r="BC19" s="30">
        <v>1</v>
      </c>
      <c r="BD19" s="30"/>
      <c r="BN19" s="25"/>
      <c r="BO19" s="20"/>
      <c r="BP19" s="19"/>
      <c r="BQ19" s="19">
        <v>1</v>
      </c>
      <c r="CB19" s="20"/>
    </row>
    <row r="20" spans="1:80" ht="16">
      <c r="A20" s="65" t="s">
        <v>5053</v>
      </c>
      <c r="B20" s="34">
        <v>34067777</v>
      </c>
      <c r="C20" s="75" t="s">
        <v>5079</v>
      </c>
      <c r="D20" s="20"/>
      <c r="E20" s="160">
        <v>0</v>
      </c>
      <c r="F20" s="33"/>
      <c r="H20" s="75" t="s">
        <v>62</v>
      </c>
      <c r="W20" s="75" t="s">
        <v>140</v>
      </c>
      <c r="Z20" s="57" t="s">
        <v>2064</v>
      </c>
      <c r="AA20" s="78" t="s">
        <v>140</v>
      </c>
      <c r="AB20" s="78" t="s">
        <v>2064</v>
      </c>
      <c r="AC20" s="78" t="s">
        <v>2481</v>
      </c>
      <c r="AD20" s="75" t="s">
        <v>2857</v>
      </c>
      <c r="AG20" s="75" t="s">
        <v>140</v>
      </c>
      <c r="AH20" s="75" t="s">
        <v>140</v>
      </c>
      <c r="AI20" s="75" t="s">
        <v>2064</v>
      </c>
      <c r="AJ20" s="75" t="s">
        <v>2064</v>
      </c>
      <c r="AL20" s="75" t="s">
        <v>786</v>
      </c>
      <c r="AM20" s="217">
        <v>3.02032773</v>
      </c>
      <c r="AN20" s="19">
        <v>-7.2873999999999997E-4</v>
      </c>
      <c r="AO20" s="19">
        <v>-7.2873999999999997E-4</v>
      </c>
      <c r="AP20" s="19"/>
      <c r="AQ20" s="19">
        <v>1</v>
      </c>
      <c r="AR20" s="19"/>
      <c r="AT20" s="30">
        <v>1</v>
      </c>
      <c r="AU20" s="30"/>
      <c r="BC20" s="30">
        <v>1</v>
      </c>
      <c r="BD20" s="30"/>
      <c r="BN20" s="25"/>
      <c r="BO20" s="20"/>
      <c r="BP20" s="19"/>
      <c r="BQ20" s="19">
        <v>1</v>
      </c>
      <c r="CB20" s="20"/>
    </row>
    <row r="21" spans="1:80" ht="16">
      <c r="A21" s="65" t="s">
        <v>5054</v>
      </c>
      <c r="B21" s="34">
        <v>35752043</v>
      </c>
      <c r="C21" s="75" t="s">
        <v>5080</v>
      </c>
      <c r="D21" s="20"/>
      <c r="E21" s="160">
        <v>0</v>
      </c>
      <c r="F21" s="33"/>
      <c r="H21" s="75" t="s">
        <v>62</v>
      </c>
      <c r="W21" s="75" t="s">
        <v>140</v>
      </c>
      <c r="Z21" s="57" t="s">
        <v>2064</v>
      </c>
      <c r="AA21" s="78" t="s">
        <v>140</v>
      </c>
      <c r="AB21" s="78" t="s">
        <v>2064</v>
      </c>
      <c r="AC21" s="78" t="s">
        <v>2481</v>
      </c>
      <c r="AD21" s="75" t="s">
        <v>2857</v>
      </c>
      <c r="AG21" s="75" t="s">
        <v>140</v>
      </c>
      <c r="AH21" s="75" t="s">
        <v>140</v>
      </c>
      <c r="AI21" s="75" t="s">
        <v>2064</v>
      </c>
      <c r="AJ21" s="75" t="s">
        <v>2064</v>
      </c>
      <c r="AL21" s="75" t="s">
        <v>786</v>
      </c>
      <c r="AM21" s="217">
        <v>4.9336948200000004</v>
      </c>
      <c r="AN21" s="19">
        <v>-7.1997000000000001E-4</v>
      </c>
      <c r="AO21" s="19">
        <v>-7.1997000000000001E-4</v>
      </c>
      <c r="AP21" s="19"/>
      <c r="AQ21" s="19">
        <v>1</v>
      </c>
      <c r="AR21" s="19"/>
      <c r="AT21" s="30">
        <v>1</v>
      </c>
      <c r="AU21" s="30"/>
      <c r="BC21" s="30">
        <v>1</v>
      </c>
      <c r="BD21" s="30"/>
      <c r="BN21" s="25"/>
      <c r="BO21" s="20"/>
      <c r="BP21" s="19"/>
      <c r="BQ21" s="19">
        <v>1</v>
      </c>
      <c r="CB21" s="20"/>
    </row>
    <row r="22" spans="1:80" ht="16">
      <c r="A22" s="65" t="s">
        <v>5055</v>
      </c>
      <c r="B22" s="34">
        <v>36067728</v>
      </c>
      <c r="C22" s="75" t="s">
        <v>5081</v>
      </c>
      <c r="D22" s="20"/>
      <c r="E22" s="160">
        <v>0</v>
      </c>
      <c r="F22" s="33"/>
      <c r="H22" s="75" t="s">
        <v>62</v>
      </c>
      <c r="W22" s="75" t="s">
        <v>140</v>
      </c>
      <c r="Z22" s="57" t="s">
        <v>2064</v>
      </c>
      <c r="AA22" s="78" t="s">
        <v>140</v>
      </c>
      <c r="AB22" s="78" t="s">
        <v>2064</v>
      </c>
      <c r="AC22" s="78" t="s">
        <v>2481</v>
      </c>
      <c r="AD22" s="75" t="s">
        <v>2857</v>
      </c>
      <c r="AG22" s="75" t="s">
        <v>140</v>
      </c>
      <c r="AH22" s="75" t="s">
        <v>140</v>
      </c>
      <c r="AI22" s="75" t="s">
        <v>2064</v>
      </c>
      <c r="AJ22" s="75" t="s">
        <v>2064</v>
      </c>
      <c r="AL22" s="75" t="s">
        <v>786</v>
      </c>
      <c r="AM22" s="217">
        <v>6.4960601100000002</v>
      </c>
      <c r="AN22" s="19">
        <v>-6.6969999999999996E-4</v>
      </c>
      <c r="AO22" s="19">
        <v>-6.6969999999999996E-4</v>
      </c>
      <c r="AP22" s="19"/>
      <c r="AQ22" s="19">
        <v>1</v>
      </c>
      <c r="AR22" s="19"/>
      <c r="AT22" s="30">
        <v>1</v>
      </c>
      <c r="AU22" s="30"/>
      <c r="BC22" s="30">
        <v>1</v>
      </c>
      <c r="BD22" s="30"/>
      <c r="BN22" s="25"/>
      <c r="BO22" s="20"/>
      <c r="BP22" s="19"/>
      <c r="BQ22" s="19">
        <v>1</v>
      </c>
      <c r="CB22" s="20"/>
    </row>
    <row r="23" spans="1:80" ht="16">
      <c r="A23" s="65" t="s">
        <v>5056</v>
      </c>
      <c r="B23" s="34">
        <v>36701397</v>
      </c>
      <c r="C23" s="75" t="s">
        <v>5082</v>
      </c>
      <c r="D23" s="20"/>
      <c r="E23" s="160">
        <v>0</v>
      </c>
      <c r="F23" s="33"/>
      <c r="H23" s="75" t="s">
        <v>62</v>
      </c>
      <c r="W23" s="75" t="s">
        <v>140</v>
      </c>
      <c r="Z23" s="57" t="s">
        <v>2064</v>
      </c>
      <c r="AA23" s="78" t="s">
        <v>140</v>
      </c>
      <c r="AB23" s="78" t="s">
        <v>2064</v>
      </c>
      <c r="AC23" s="78" t="s">
        <v>2481</v>
      </c>
      <c r="AD23" s="75" t="s">
        <v>2857</v>
      </c>
      <c r="AG23" s="75" t="s">
        <v>140</v>
      </c>
      <c r="AH23" s="75" t="s">
        <v>140</v>
      </c>
      <c r="AI23" s="75" t="s">
        <v>2064</v>
      </c>
      <c r="AJ23" s="75" t="s">
        <v>2064</v>
      </c>
      <c r="AL23" s="75" t="s">
        <v>786</v>
      </c>
      <c r="AM23" s="217">
        <v>0.2295082</v>
      </c>
      <c r="AN23" s="19">
        <v>-3.9119899999999997E-3</v>
      </c>
      <c r="AO23" s="19">
        <v>-3.9119899999999997E-3</v>
      </c>
      <c r="AP23" s="19"/>
      <c r="AQ23" s="19">
        <v>1</v>
      </c>
      <c r="AR23" s="19"/>
      <c r="AT23" s="30">
        <v>1</v>
      </c>
      <c r="AU23" s="30"/>
      <c r="BC23" s="30">
        <v>1</v>
      </c>
      <c r="BD23" s="30"/>
      <c r="BN23" s="25"/>
      <c r="BO23" s="20"/>
      <c r="BP23" s="19"/>
      <c r="BQ23" s="19">
        <v>1</v>
      </c>
      <c r="CB23" s="20"/>
    </row>
    <row r="24" spans="1:80" ht="16">
      <c r="A24" s="65" t="s">
        <v>5057</v>
      </c>
      <c r="B24" s="34">
        <v>36720668</v>
      </c>
      <c r="C24" s="75" t="s">
        <v>5083</v>
      </c>
      <c r="D24" s="20"/>
      <c r="E24" s="160">
        <v>0</v>
      </c>
      <c r="F24" s="33"/>
      <c r="H24" s="75" t="s">
        <v>62</v>
      </c>
      <c r="W24" s="75" t="s">
        <v>140</v>
      </c>
      <c r="Z24" s="57" t="s">
        <v>2064</v>
      </c>
      <c r="AA24" s="78" t="s">
        <v>140</v>
      </c>
      <c r="AB24" s="78" t="s">
        <v>2064</v>
      </c>
      <c r="AC24" s="78" t="s">
        <v>2481</v>
      </c>
      <c r="AD24" s="75" t="s">
        <v>2857</v>
      </c>
      <c r="AG24" s="75" t="s">
        <v>140</v>
      </c>
      <c r="AH24" s="75" t="s">
        <v>140</v>
      </c>
      <c r="AI24" s="75" t="s">
        <v>2064</v>
      </c>
      <c r="AJ24" s="75" t="s">
        <v>2064</v>
      </c>
      <c r="AL24" s="75" t="s">
        <v>786</v>
      </c>
      <c r="AM24" s="217">
        <v>2.6584218000000002</v>
      </c>
      <c r="AN24" s="19">
        <v>3.5561500000000001E-3</v>
      </c>
      <c r="AO24" s="19">
        <v>3.5561500000000001E-3</v>
      </c>
      <c r="AP24" s="19"/>
      <c r="AQ24" s="19">
        <v>1</v>
      </c>
      <c r="AR24" s="19"/>
      <c r="AT24" s="30">
        <v>1</v>
      </c>
      <c r="AU24" s="30"/>
      <c r="BC24" s="30">
        <v>1</v>
      </c>
      <c r="BD24" s="30"/>
      <c r="BN24" s="25"/>
      <c r="BO24" s="20"/>
      <c r="BP24" s="19"/>
      <c r="BQ24" s="19">
        <v>1</v>
      </c>
      <c r="CB24" s="20"/>
    </row>
    <row r="25" spans="1:80" ht="16">
      <c r="A25" s="65" t="s">
        <v>5058</v>
      </c>
      <c r="B25" s="34">
        <v>36882547</v>
      </c>
      <c r="C25" s="75" t="s">
        <v>5084</v>
      </c>
      <c r="D25" s="20"/>
      <c r="E25" s="160">
        <v>0</v>
      </c>
      <c r="F25" s="33"/>
      <c r="H25" s="75" t="s">
        <v>62</v>
      </c>
      <c r="W25" s="75" t="s">
        <v>140</v>
      </c>
      <c r="Z25" s="57" t="s">
        <v>2064</v>
      </c>
      <c r="AA25" s="78" t="s">
        <v>140</v>
      </c>
      <c r="AB25" s="78" t="s">
        <v>2064</v>
      </c>
      <c r="AC25" s="78" t="s">
        <v>2481</v>
      </c>
      <c r="AD25" s="75" t="s">
        <v>2857</v>
      </c>
      <c r="AG25" s="75" t="s">
        <v>140</v>
      </c>
      <c r="AH25" s="75" t="s">
        <v>140</v>
      </c>
      <c r="AI25" s="75" t="s">
        <v>2064</v>
      </c>
      <c r="AJ25" s="75" t="s">
        <v>2064</v>
      </c>
      <c r="AL25" s="75" t="s">
        <v>786</v>
      </c>
      <c r="AM25" s="217">
        <v>5.1414543899999998</v>
      </c>
      <c r="AN25" s="19">
        <v>-2.2777E-4</v>
      </c>
      <c r="AO25" s="19">
        <v>-2.2777E-4</v>
      </c>
      <c r="AP25" s="19"/>
      <c r="AQ25" s="19">
        <v>1</v>
      </c>
      <c r="AR25" s="19"/>
      <c r="AT25" s="30">
        <v>1</v>
      </c>
      <c r="AU25" s="30"/>
      <c r="BC25" s="30">
        <v>1</v>
      </c>
      <c r="BD25" s="30"/>
      <c r="BN25" s="25"/>
      <c r="BO25" s="20"/>
      <c r="BP25" s="19"/>
      <c r="BQ25" s="19">
        <v>1</v>
      </c>
      <c r="CB25" s="20"/>
    </row>
    <row r="26" spans="1:80" ht="16">
      <c r="A26" s="65" t="s">
        <v>5059</v>
      </c>
      <c r="B26" s="34">
        <v>37926876</v>
      </c>
      <c r="C26" s="75" t="s">
        <v>5085</v>
      </c>
      <c r="D26" s="20"/>
      <c r="E26" s="160">
        <v>0</v>
      </c>
      <c r="F26" s="33"/>
      <c r="H26" s="75" t="s">
        <v>62</v>
      </c>
      <c r="W26" s="75" t="s">
        <v>140</v>
      </c>
      <c r="Z26" s="57" t="s">
        <v>2064</v>
      </c>
      <c r="AA26" s="78" t="s">
        <v>140</v>
      </c>
      <c r="AB26" s="78" t="s">
        <v>2064</v>
      </c>
      <c r="AC26" s="78" t="s">
        <v>2481</v>
      </c>
      <c r="AD26" s="75" t="s">
        <v>2857</v>
      </c>
      <c r="AG26" s="75" t="s">
        <v>140</v>
      </c>
      <c r="AH26" s="75" t="s">
        <v>140</v>
      </c>
      <c r="AI26" s="75" t="s">
        <v>2064</v>
      </c>
      <c r="AJ26" s="75" t="s">
        <v>2064</v>
      </c>
      <c r="AL26" s="75" t="s">
        <v>786</v>
      </c>
      <c r="AM26" s="217">
        <v>3.5128198799999999</v>
      </c>
      <c r="AN26" s="19">
        <v>-1.2366E-3</v>
      </c>
      <c r="AO26" s="19">
        <v>-1.2366E-3</v>
      </c>
      <c r="AP26" s="19"/>
      <c r="AQ26" s="19">
        <v>1</v>
      </c>
      <c r="AR26" s="19"/>
      <c r="AT26" s="30">
        <v>1</v>
      </c>
      <c r="AU26" s="30"/>
      <c r="BC26" s="30">
        <v>1</v>
      </c>
      <c r="BD26" s="30"/>
      <c r="BN26" s="25"/>
      <c r="BO26" s="20"/>
      <c r="BP26" s="19"/>
      <c r="BQ26" s="19">
        <v>1</v>
      </c>
      <c r="CB26" s="20"/>
    </row>
    <row r="27" spans="1:80" ht="16">
      <c r="A27" s="65" t="s">
        <v>5060</v>
      </c>
      <c r="B27" s="34">
        <v>30595120</v>
      </c>
      <c r="C27" s="75" t="s">
        <v>5086</v>
      </c>
      <c r="D27" s="20"/>
      <c r="E27" s="160">
        <v>0</v>
      </c>
      <c r="F27" s="33"/>
      <c r="H27" s="75" t="s">
        <v>62</v>
      </c>
      <c r="W27" s="75" t="s">
        <v>155</v>
      </c>
      <c r="Z27" s="57" t="s">
        <v>1960</v>
      </c>
      <c r="AA27" s="78" t="s">
        <v>155</v>
      </c>
      <c r="AB27" s="78" t="s">
        <v>1960</v>
      </c>
      <c r="AC27" s="78" t="s">
        <v>2858</v>
      </c>
      <c r="AD27" s="75" t="s">
        <v>2872</v>
      </c>
      <c r="AF27" s="75" t="s">
        <v>155</v>
      </c>
      <c r="AG27" s="75" t="s">
        <v>155</v>
      </c>
      <c r="AH27" s="75" t="s">
        <v>155</v>
      </c>
      <c r="AI27" s="26" t="s">
        <v>1960</v>
      </c>
      <c r="AJ27" s="75" t="s">
        <v>1960</v>
      </c>
      <c r="AL27" s="75" t="s">
        <v>855</v>
      </c>
      <c r="AM27" s="19"/>
      <c r="AN27" s="19"/>
      <c r="AO27" s="19"/>
      <c r="AP27" s="19"/>
      <c r="AQ27" s="19"/>
      <c r="AR27" s="19"/>
      <c r="AT27" s="30">
        <v>1</v>
      </c>
      <c r="AU27" s="30"/>
      <c r="BC27" s="30">
        <v>1</v>
      </c>
      <c r="BD27" s="30"/>
      <c r="BN27" s="25"/>
      <c r="BO27" s="20"/>
      <c r="BQ27" s="19"/>
      <c r="CB27" s="20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7"/>
  <dimension ref="A1:BV448"/>
  <sheetViews>
    <sheetView topLeftCell="A49" zoomScale="115" zoomScaleNormal="115" workbookViewId="0">
      <selection activeCell="A69" sqref="A69"/>
    </sheetView>
  </sheetViews>
  <sheetFormatPr baseColWidth="10" defaultColWidth="11.5" defaultRowHeight="14"/>
  <cols>
    <col min="1" max="1" width="19.1640625" style="26" bestFit="1" customWidth="1"/>
    <col min="2" max="2" width="18.5" style="26" bestFit="1" customWidth="1"/>
    <col min="3" max="3" width="61.5" style="26" customWidth="1"/>
    <col min="4" max="4" width="11.5" style="26" customWidth="1"/>
    <col min="5" max="10" width="21.5" style="26" customWidth="1"/>
    <col min="11" max="11" width="15.33203125" style="26" customWidth="1"/>
    <col min="12" max="12" width="14.6640625" style="26" customWidth="1"/>
    <col min="13" max="13" width="18.83203125" style="26" bestFit="1" customWidth="1"/>
    <col min="14" max="14" width="16.33203125" style="26" customWidth="1"/>
    <col min="15" max="15" width="28.6640625" style="26" customWidth="1"/>
    <col min="16" max="16" width="21.5" style="26" customWidth="1"/>
    <col min="17" max="17" width="14.83203125" style="26" customWidth="1"/>
    <col min="18" max="19" width="11.5" style="26" customWidth="1"/>
    <col min="20" max="20" width="15.5" style="25" customWidth="1"/>
    <col min="21" max="21" width="11.5" style="25"/>
    <col min="22" max="22" width="12" style="25" customWidth="1"/>
    <col min="23" max="23" width="11.5" style="25"/>
    <col min="24" max="24" width="16.1640625" style="25" bestFit="1" customWidth="1"/>
    <col min="25" max="27" width="11.5" style="25"/>
    <col min="28" max="28" width="20.5" style="25" bestFit="1" customWidth="1"/>
    <col min="29" max="29" width="11.5" style="25"/>
    <col min="30" max="30" width="19.5" style="25" bestFit="1" customWidth="1"/>
    <col min="31" max="36" width="11.5" style="25"/>
    <col min="37" max="37" width="7.6640625" style="25" bestFit="1" customWidth="1"/>
    <col min="38" max="38" width="18.6640625" style="25" bestFit="1" customWidth="1"/>
    <col min="39" max="39" width="14.33203125" style="25" bestFit="1" customWidth="1"/>
    <col min="40" max="40" width="20.5" style="25" bestFit="1" customWidth="1"/>
    <col min="41" max="41" width="10.1640625" style="25" bestFit="1" customWidth="1"/>
    <col min="42" max="42" width="20.5" style="25" bestFit="1" customWidth="1"/>
    <col min="43" max="43" width="15.33203125" style="25" customWidth="1"/>
    <col min="44" max="44" width="12.5" style="25" bestFit="1" customWidth="1"/>
    <col min="45" max="45" width="19.5" style="25" customWidth="1"/>
    <col min="46" max="46" width="12.1640625" style="25" customWidth="1"/>
    <col min="47" max="48" width="22" style="26" customWidth="1"/>
    <col min="49" max="16384" width="11.5" style="26"/>
  </cols>
  <sheetData>
    <row r="1" spans="1:74">
      <c r="A1" s="24" t="s">
        <v>796</v>
      </c>
      <c r="B1" s="24" t="s">
        <v>163</v>
      </c>
      <c r="C1" s="24" t="s">
        <v>907</v>
      </c>
      <c r="D1" s="32" t="s">
        <v>61</v>
      </c>
      <c r="E1" s="32" t="s">
        <v>2806</v>
      </c>
      <c r="F1" s="32" t="s">
        <v>5122</v>
      </c>
      <c r="G1" s="32" t="s">
        <v>5102</v>
      </c>
      <c r="H1" s="32" t="s">
        <v>5157</v>
      </c>
      <c r="I1" s="32" t="s">
        <v>5392</v>
      </c>
      <c r="J1" s="32" t="s">
        <v>2854</v>
      </c>
      <c r="K1" s="32" t="s">
        <v>373</v>
      </c>
      <c r="L1" s="67" t="s">
        <v>372</v>
      </c>
      <c r="M1" s="67" t="s">
        <v>1802</v>
      </c>
      <c r="N1" s="67" t="s">
        <v>5087</v>
      </c>
      <c r="O1" s="67" t="s">
        <v>1883</v>
      </c>
      <c r="P1" s="32" t="s">
        <v>1935</v>
      </c>
      <c r="Q1" s="32" t="s">
        <v>374</v>
      </c>
      <c r="R1" s="32" t="s">
        <v>799</v>
      </c>
      <c r="S1" s="32" t="s">
        <v>375</v>
      </c>
      <c r="T1" s="164" t="s">
        <v>376</v>
      </c>
      <c r="U1" s="164" t="s">
        <v>377</v>
      </c>
      <c r="V1" s="164" t="s">
        <v>378</v>
      </c>
      <c r="W1" s="164" t="s">
        <v>379</v>
      </c>
      <c r="X1" s="164" t="s">
        <v>62</v>
      </c>
      <c r="Y1" s="164" t="s">
        <v>64</v>
      </c>
      <c r="Z1" s="164" t="s">
        <v>66</v>
      </c>
      <c r="AA1" s="164" t="s">
        <v>823</v>
      </c>
      <c r="AB1" s="164" t="s">
        <v>68</v>
      </c>
      <c r="AC1" s="164" t="s">
        <v>67</v>
      </c>
      <c r="AD1" s="164" t="s">
        <v>63</v>
      </c>
      <c r="AE1" s="165" t="s">
        <v>301</v>
      </c>
      <c r="AF1" s="165" t="s">
        <v>2293</v>
      </c>
      <c r="AG1" s="165" t="s">
        <v>2328</v>
      </c>
      <c r="AH1" s="165" t="s">
        <v>2345</v>
      </c>
      <c r="AI1" s="164" t="s">
        <v>824</v>
      </c>
      <c r="AJ1" s="164" t="s">
        <v>855</v>
      </c>
      <c r="AK1" s="164" t="s">
        <v>834</v>
      </c>
      <c r="AL1" s="164" t="s">
        <v>862</v>
      </c>
      <c r="AM1" s="164" t="s">
        <v>860</v>
      </c>
      <c r="AN1" s="164" t="s">
        <v>544</v>
      </c>
      <c r="AO1" s="164" t="s">
        <v>856</v>
      </c>
      <c r="AP1" s="164" t="s">
        <v>858</v>
      </c>
      <c r="AQ1" s="164" t="s">
        <v>2691</v>
      </c>
      <c r="AR1" s="164" t="s">
        <v>859</v>
      </c>
      <c r="AS1" s="164" t="s">
        <v>1800</v>
      </c>
      <c r="AT1" s="164" t="s">
        <v>1801</v>
      </c>
      <c r="AU1" s="32" t="s">
        <v>2597</v>
      </c>
      <c r="AV1" s="32" t="s">
        <v>5377</v>
      </c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</row>
    <row r="2" spans="1:74">
      <c r="A2" s="26" t="s">
        <v>4796</v>
      </c>
      <c r="B2" s="57"/>
      <c r="C2" s="26" t="s">
        <v>4797</v>
      </c>
      <c r="D2" s="26" t="s">
        <v>62</v>
      </c>
      <c r="E2" s="26" t="s">
        <v>1960</v>
      </c>
      <c r="F2" s="26" t="s">
        <v>155</v>
      </c>
      <c r="G2" s="26" t="s">
        <v>1960</v>
      </c>
      <c r="H2" s="26" t="s">
        <v>2858</v>
      </c>
      <c r="I2" s="26" t="s">
        <v>2858</v>
      </c>
      <c r="J2" s="26" t="s">
        <v>2871</v>
      </c>
      <c r="K2" s="26" t="s">
        <v>155</v>
      </c>
      <c r="L2" s="26" t="s">
        <v>155</v>
      </c>
      <c r="M2" s="26" t="s">
        <v>155</v>
      </c>
      <c r="N2" s="26" t="s">
        <v>1960</v>
      </c>
      <c r="O2" s="26" t="s">
        <v>1960</v>
      </c>
      <c r="Q2" s="26" t="s">
        <v>2485</v>
      </c>
      <c r="X2" s="25">
        <v>1</v>
      </c>
      <c r="AJ2" s="25">
        <v>1</v>
      </c>
      <c r="AU2" s="25">
        <v>0.06</v>
      </c>
      <c r="AV2" s="246" t="s">
        <v>3043</v>
      </c>
      <c r="AW2" s="198"/>
      <c r="AX2" s="198"/>
      <c r="AY2" s="198"/>
      <c r="AZ2" s="198"/>
      <c r="BA2" s="198"/>
      <c r="BB2" s="198"/>
      <c r="BC2" s="198"/>
      <c r="BD2" s="198"/>
      <c r="BE2" s="198"/>
      <c r="BF2" s="25"/>
      <c r="BG2" s="44"/>
      <c r="BH2" s="25"/>
      <c r="BI2" s="25"/>
      <c r="BJ2" s="25"/>
      <c r="BK2" s="25"/>
      <c r="BL2" s="25"/>
      <c r="BM2" s="25"/>
      <c r="BN2" s="25"/>
      <c r="BR2" s="25"/>
      <c r="BS2" s="25"/>
      <c r="BV2" s="25"/>
    </row>
    <row r="3" spans="1:74">
      <c r="A3" s="26" t="s">
        <v>2520</v>
      </c>
      <c r="B3" s="57"/>
      <c r="C3" s="26" t="s">
        <v>2520</v>
      </c>
      <c r="D3" s="26" t="s">
        <v>62</v>
      </c>
      <c r="E3" s="26" t="s">
        <v>1960</v>
      </c>
      <c r="F3" s="26" t="s">
        <v>155</v>
      </c>
      <c r="G3" s="26" t="s">
        <v>1960</v>
      </c>
      <c r="H3" s="26" t="s">
        <v>2858</v>
      </c>
      <c r="I3" s="26" t="s">
        <v>2858</v>
      </c>
      <c r="J3" s="26" t="s">
        <v>2864</v>
      </c>
      <c r="K3" s="26" t="s">
        <v>155</v>
      </c>
      <c r="L3" s="26" t="s">
        <v>155</v>
      </c>
      <c r="M3" s="26" t="s">
        <v>155</v>
      </c>
      <c r="N3" s="26" t="s">
        <v>1960</v>
      </c>
      <c r="O3" s="26" t="s">
        <v>1960</v>
      </c>
      <c r="Q3" s="26" t="s">
        <v>2485</v>
      </c>
      <c r="X3" s="25">
        <v>1</v>
      </c>
      <c r="AJ3" s="25">
        <v>1</v>
      </c>
      <c r="AU3" s="25">
        <v>0.06</v>
      </c>
      <c r="AV3" s="25"/>
      <c r="AW3" s="198"/>
      <c r="AX3" s="198"/>
      <c r="AY3" s="198"/>
      <c r="AZ3" s="198"/>
      <c r="BA3" s="198"/>
      <c r="BB3" s="198"/>
      <c r="BC3" s="198"/>
      <c r="BD3" s="198"/>
      <c r="BE3" s="198"/>
      <c r="BF3" s="25"/>
      <c r="BG3" s="44"/>
      <c r="BH3" s="25"/>
      <c r="BI3" s="25"/>
      <c r="BJ3" s="25"/>
      <c r="BK3" s="25"/>
      <c r="BL3" s="25"/>
      <c r="BM3" s="25"/>
      <c r="BN3" s="25"/>
      <c r="BR3" s="25"/>
      <c r="BS3" s="25"/>
      <c r="BV3" s="25"/>
    </row>
    <row r="4" spans="1:74">
      <c r="A4" s="181" t="s">
        <v>3416</v>
      </c>
      <c r="B4" s="182"/>
      <c r="C4" s="181" t="s">
        <v>3417</v>
      </c>
      <c r="D4" s="181" t="s">
        <v>64</v>
      </c>
      <c r="E4" s="181" t="s">
        <v>2858</v>
      </c>
      <c r="F4" s="181" t="s">
        <v>155</v>
      </c>
      <c r="G4" s="181" t="s">
        <v>2858</v>
      </c>
      <c r="H4" s="181" t="s">
        <v>2858</v>
      </c>
      <c r="I4" s="181" t="s">
        <v>2858</v>
      </c>
      <c r="J4" s="181" t="s">
        <v>2864</v>
      </c>
      <c r="K4" s="181" t="s">
        <v>155</v>
      </c>
      <c r="L4" s="181" t="s">
        <v>155</v>
      </c>
      <c r="M4" s="181" t="s">
        <v>155</v>
      </c>
      <c r="N4" s="181" t="s">
        <v>2858</v>
      </c>
      <c r="O4" s="181" t="s">
        <v>2553</v>
      </c>
      <c r="P4" s="181"/>
      <c r="Q4" s="181" t="s">
        <v>2486</v>
      </c>
      <c r="R4" s="181"/>
      <c r="S4" s="181"/>
      <c r="T4" s="183"/>
      <c r="U4" s="183"/>
      <c r="V4" s="183"/>
      <c r="W4" s="183"/>
      <c r="X4" s="194">
        <f ca="1">VLOOKUP($A4,IDXMàJ[#All],MATCH(indice!X$1,'MAJ IDX'!$1:$1,0),FALSE)</f>
        <v>0</v>
      </c>
      <c r="Y4" s="194">
        <f ca="1">VLOOKUP($A4,IDXMàJ[#All],MATCH(indice!Y$1,'MAJ IDX'!$1:$1,0),FALSE)</f>
        <v>0.60501667758907929</v>
      </c>
      <c r="Z4" s="194">
        <f ca="1">VLOOKUP($A4,IDXMàJ[#All],MATCH(indice!Z$1,'MAJ IDX'!$1:$1,0),FALSE)</f>
        <v>0.26352508259465129</v>
      </c>
      <c r="AA4" s="194">
        <f ca="1">VLOOKUP($A4,IDXMàJ[#All],MATCH(indice!AA$1,'MAJ IDX'!$1:$1,0),FALSE)</f>
        <v>0.13145823981626947</v>
      </c>
      <c r="AB4" s="194">
        <f ca="1">VLOOKUP($A4,IDXMàJ[#All],MATCH(indice!AB$1,'MAJ IDX'!$1:$1,0),FALSE)</f>
        <v>0</v>
      </c>
      <c r="AC4" s="194">
        <f ca="1">VLOOKUP($A4,IDXMàJ[#All],MATCH(indice!AC$1,'MAJ IDX'!$1:$1,0),FALSE)</f>
        <v>0</v>
      </c>
      <c r="AD4" s="194">
        <f ca="1">VLOOKUP($A4,IDXMàJ[#All],MATCH(indice!AD$1,'MAJ IDX'!$1:$1,0),FALSE)</f>
        <v>0</v>
      </c>
      <c r="AE4" s="194">
        <f ca="1">VLOOKUP($A4,IDXMàJ[#All],MATCH(indice!AE$1,'MAJ IDX'!$1:$1,0),FALSE)</f>
        <v>0</v>
      </c>
      <c r="AF4" s="194">
        <f ca="1">VLOOKUP($A4,IDXMàJ[#All],MATCH(indice!AF$1,'MAJ IDX'!$1:$1,0),FALSE)</f>
        <v>0</v>
      </c>
      <c r="AG4" s="194">
        <f ca="1">VLOOKUP($A4,IDXMàJ[#All],MATCH(indice!AG$1,'MAJ IDX'!$1:$1,0),FALSE)</f>
        <v>0</v>
      </c>
      <c r="AH4" s="194">
        <f ca="1">VLOOKUP($A4,IDXMàJ[#All],MATCH(indice!AH$1,'MAJ IDX'!$1:$1,0),FALSE)</f>
        <v>0</v>
      </c>
      <c r="AI4" s="194">
        <f ca="1">VLOOKUP($A4,IDXMàJ[#All],MATCH(indice!AI$1,'MAJ IDX'!$1:$1,0),FALSE)</f>
        <v>0</v>
      </c>
      <c r="AJ4" s="194">
        <f ca="1">VLOOKUP($A4,IDXMàJ[#All],MATCH(indice!AJ$1,'MAJ IDX'!$1:$1,0),FALSE)</f>
        <v>0</v>
      </c>
      <c r="AK4" s="195">
        <f ca="1">VLOOKUP($A4,IDXMàJ[#All],MATCH(indice!AK$1,'MAJ IDX'!$1:$1,0),FALSE)</f>
        <v>0.60501667758907929</v>
      </c>
      <c r="AL4" s="195">
        <f ca="1">VLOOKUP($A4,IDXMàJ[#All],MATCH(indice!AL$1,'MAJ IDX'!$1:$1,0),FALSE)</f>
        <v>0.26352508259465129</v>
      </c>
      <c r="AM4" s="195">
        <f ca="1">VLOOKUP($A4,IDXMàJ[#All],MATCH(indice!AM$1,'MAJ IDX'!$1:$1,0),FALSE)</f>
        <v>0.13145823981626947</v>
      </c>
      <c r="AN4" s="194">
        <f ca="1">VLOOKUP($A4,IDXMàJ[#All],MATCH(indice!AN$1,'MAJ IDX'!$1:$1,0),FALSE)</f>
        <v>0</v>
      </c>
      <c r="AO4" s="194">
        <f ca="1">VLOOKUP($A4,IDXMàJ[#All],MATCH(indice!AO$1,'MAJ IDX'!$1:$1,0),FALSE)</f>
        <v>0</v>
      </c>
      <c r="AP4" s="194">
        <f ca="1">VLOOKUP($A4,IDXMàJ[#All],MATCH(indice!AP$1,'MAJ IDX'!$1:$1,0),FALSE)</f>
        <v>0</v>
      </c>
      <c r="AQ4" s="194">
        <f ca="1">VLOOKUP($A4,IDXMàJ[#All],MATCH(indice!AQ$1,'MAJ IDX'!$1:$1,0),FALSE)</f>
        <v>0</v>
      </c>
      <c r="AR4" s="194">
        <f ca="1">VLOOKUP($A4,IDXMàJ[#All],MATCH(indice!AR$1,'MAJ IDX'!$1:$1,0),FALSE)</f>
        <v>0</v>
      </c>
      <c r="AS4" s="194">
        <f>VLOOKUP($A4,IDXMàJ[#All],MATCH(indice!AS$1,'MAJ IDX'!$1:$1,0),FALSE)</f>
        <v>0</v>
      </c>
      <c r="AT4" s="194">
        <f>VLOOKUP($A4,IDXMàJ[#All],MATCH(indice!AT$1,'MAJ IDX'!$1:$1,0),FALSE)</f>
        <v>0</v>
      </c>
      <c r="AU4" s="194">
        <v>7.0000000000000007E-2</v>
      </c>
      <c r="AV4" s="194"/>
      <c r="AW4" s="198"/>
      <c r="AX4" s="198"/>
      <c r="AY4" s="198"/>
      <c r="AZ4" s="198"/>
      <c r="BA4" s="198"/>
      <c r="BB4" s="198"/>
      <c r="BC4" s="198"/>
      <c r="BD4" s="198"/>
      <c r="BE4" s="198"/>
      <c r="BF4" s="25"/>
      <c r="BG4" s="44"/>
      <c r="BH4" s="25"/>
      <c r="BI4" s="25"/>
      <c r="BJ4" s="25"/>
      <c r="BK4" s="25"/>
      <c r="BL4" s="25"/>
      <c r="BM4" s="25"/>
      <c r="BN4" s="25"/>
      <c r="BR4" s="25"/>
      <c r="BS4" s="25"/>
      <c r="BV4" s="25"/>
    </row>
    <row r="5" spans="1:74">
      <c r="A5" s="181" t="s">
        <v>3415</v>
      </c>
      <c r="B5" s="182"/>
      <c r="C5" s="181" t="s">
        <v>3413</v>
      </c>
      <c r="D5" s="181" t="s">
        <v>68</v>
      </c>
      <c r="E5" s="181" t="s">
        <v>2858</v>
      </c>
      <c r="F5" s="181" t="s">
        <v>155</v>
      </c>
      <c r="G5" s="181" t="s">
        <v>2858</v>
      </c>
      <c r="H5" s="181" t="s">
        <v>2858</v>
      </c>
      <c r="I5" s="181" t="s">
        <v>5393</v>
      </c>
      <c r="J5" s="181" t="s">
        <v>2864</v>
      </c>
      <c r="K5" s="181" t="s">
        <v>155</v>
      </c>
      <c r="L5" s="181" t="s">
        <v>155</v>
      </c>
      <c r="M5" s="181" t="s">
        <v>155</v>
      </c>
      <c r="N5" s="181" t="s">
        <v>2858</v>
      </c>
      <c r="O5" s="181" t="s">
        <v>2553</v>
      </c>
      <c r="P5" s="181"/>
      <c r="Q5" s="181" t="s">
        <v>544</v>
      </c>
      <c r="R5" s="181"/>
      <c r="S5" s="181"/>
      <c r="T5" s="183"/>
      <c r="U5" s="183"/>
      <c r="V5" s="183"/>
      <c r="W5" s="183"/>
      <c r="X5" s="194">
        <f>VLOOKUP($A5,IDXMàJ[#All],MATCH(indice!X$1,'MAJ IDX'!$1:$1,0),FALSE)</f>
        <v>0</v>
      </c>
      <c r="Y5" s="194">
        <f>VLOOKUP($A5,IDXMàJ[#All],MATCH(indice!Y$1,'MAJ IDX'!$1:$1,0),FALSE)</f>
        <v>0</v>
      </c>
      <c r="Z5" s="194">
        <f>VLOOKUP($A5,IDXMàJ[#All],MATCH(indice!Z$1,'MAJ IDX'!$1:$1,0),FALSE)</f>
        <v>0</v>
      </c>
      <c r="AA5" s="194">
        <f>VLOOKUP($A5,IDXMàJ[#All],MATCH(indice!AA$1,'MAJ IDX'!$1:$1,0),FALSE)</f>
        <v>0</v>
      </c>
      <c r="AB5" s="194">
        <f ca="1">VLOOKUP($A5,IDXMàJ[#All],MATCH(indice!AB$1,'MAJ IDX'!$1:$1,0),FALSE)</f>
        <v>0.95323483001004161</v>
      </c>
      <c r="AC5" s="194">
        <f ca="1">VLOOKUP($A5,IDXMàJ[#All],MATCH(indice!AC$1,'MAJ IDX'!$1:$1,0),FALSE)</f>
        <v>4.6765169989958395E-2</v>
      </c>
      <c r="AD5" s="194">
        <f>VLOOKUP($A5,IDXMàJ[#All],MATCH(indice!AD$1,'MAJ IDX'!$1:$1,0),FALSE)</f>
        <v>0</v>
      </c>
      <c r="AE5" s="194">
        <f>VLOOKUP($A5,IDXMàJ[#All],MATCH(indice!AE$1,'MAJ IDX'!$1:$1,0),FALSE)</f>
        <v>0</v>
      </c>
      <c r="AF5" s="194">
        <f>VLOOKUP($A5,IDXMàJ[#All],MATCH(indice!AF$1,'MAJ IDX'!$1:$1,0),FALSE)</f>
        <v>0</v>
      </c>
      <c r="AG5" s="194">
        <f>VLOOKUP($A5,IDXMàJ[#All],MATCH(indice!AG$1,'MAJ IDX'!$1:$1,0),FALSE)</f>
        <v>0</v>
      </c>
      <c r="AH5" s="194">
        <f>VLOOKUP($A5,IDXMàJ[#All],MATCH(indice!AH$1,'MAJ IDX'!$1:$1,0),FALSE)</f>
        <v>0</v>
      </c>
      <c r="AI5" s="194">
        <f>VLOOKUP($A5,IDXMàJ[#All],MATCH(indice!AI$1,'MAJ IDX'!$1:$1,0),FALSE)</f>
        <v>0</v>
      </c>
      <c r="AJ5" s="194">
        <f>VLOOKUP($A5,IDXMàJ[#All],MATCH(indice!AJ$1,'MAJ IDX'!$1:$1,0),FALSE)</f>
        <v>0</v>
      </c>
      <c r="AK5" s="194">
        <f>VLOOKUP($A5,IDXMàJ[#All],MATCH(indice!AK$1,'MAJ IDX'!$1:$1,0),FALSE)</f>
        <v>0</v>
      </c>
      <c r="AL5" s="194">
        <f>VLOOKUP($A5,IDXMàJ[#All],MATCH(indice!AL$1,'MAJ IDX'!$1:$1,0),FALSE)</f>
        <v>0</v>
      </c>
      <c r="AM5" s="194">
        <f>VLOOKUP($A5,IDXMàJ[#All],MATCH(indice!AM$1,'MAJ IDX'!$1:$1,0),FALSE)</f>
        <v>0</v>
      </c>
      <c r="AN5" s="194">
        <f ca="1">VLOOKUP($A5,IDXMàJ[#All],MATCH(indice!AN$1,'MAJ IDX'!$1:$1,0),FALSE)</f>
        <v>0.95323483001004161</v>
      </c>
      <c r="AO5" s="194">
        <f ca="1">VLOOKUP($A5,IDXMàJ[#All],MATCH(indice!AO$1,'MAJ IDX'!$1:$1,0),FALSE)</f>
        <v>4.6765169989958395E-2</v>
      </c>
      <c r="AP5" s="194">
        <f>VLOOKUP($A5,IDXMàJ[#All],MATCH(indice!AP$1,'MAJ IDX'!$1:$1,0),FALSE)</f>
        <v>0</v>
      </c>
      <c r="AQ5" s="194">
        <f>VLOOKUP($A5,IDXMàJ[#All],MATCH(indice!AQ$1,'MAJ IDX'!$1:$1,0),FALSE)</f>
        <v>0</v>
      </c>
      <c r="AR5" s="194">
        <f>VLOOKUP($A5,IDXMàJ[#All],MATCH(indice!AR$1,'MAJ IDX'!$1:$1,0),FALSE)</f>
        <v>0</v>
      </c>
      <c r="AS5" s="194">
        <f>VLOOKUP($A5,IDXMàJ[#All],MATCH(indice!AS$1,'MAJ IDX'!$1:$1,0),FALSE)</f>
        <v>0</v>
      </c>
      <c r="AT5" s="194">
        <f>VLOOKUP($A5,IDXMàJ[#All],MATCH(indice!AT$1,'MAJ IDX'!$1:$1,0),FALSE)</f>
        <v>0</v>
      </c>
      <c r="AU5" s="194">
        <v>7.0000000000000007E-2</v>
      </c>
      <c r="AV5" s="194"/>
      <c r="BD5" s="35"/>
      <c r="BP5" s="48"/>
      <c r="BQ5" s="48"/>
      <c r="BT5" s="25"/>
      <c r="BU5" s="29"/>
    </row>
    <row r="6" spans="1:74">
      <c r="A6" s="181" t="s">
        <v>3418</v>
      </c>
      <c r="B6" s="182"/>
      <c r="C6" s="181" t="s">
        <v>3414</v>
      </c>
      <c r="D6" s="181" t="s">
        <v>68</v>
      </c>
      <c r="E6" s="181" t="s">
        <v>2858</v>
      </c>
      <c r="F6" s="181" t="s">
        <v>155</v>
      </c>
      <c r="G6" s="181" t="s">
        <v>2858</v>
      </c>
      <c r="H6" s="181" t="s">
        <v>2858</v>
      </c>
      <c r="I6" s="181" t="s">
        <v>2858</v>
      </c>
      <c r="J6" s="181" t="s">
        <v>2864</v>
      </c>
      <c r="K6" s="181" t="s">
        <v>155</v>
      </c>
      <c r="L6" s="181" t="s">
        <v>155</v>
      </c>
      <c r="M6" s="181" t="s">
        <v>155</v>
      </c>
      <c r="N6" s="181" t="s">
        <v>2858</v>
      </c>
      <c r="O6" s="181" t="s">
        <v>2859</v>
      </c>
      <c r="P6" s="181"/>
      <c r="Q6" s="181" t="s">
        <v>5154</v>
      </c>
      <c r="R6" s="181"/>
      <c r="S6" s="181"/>
      <c r="T6" s="183"/>
      <c r="U6" s="183"/>
      <c r="V6" s="183"/>
      <c r="W6" s="183"/>
      <c r="X6" s="194">
        <f>VLOOKUP($A6,IDXMàJ[#All],MATCH(indice!X$1,'MAJ IDX'!$1:$1,0),FALSE)</f>
        <v>0</v>
      </c>
      <c r="Y6" s="194">
        <f>VLOOKUP($A6,IDXMàJ[#All],MATCH(indice!Y$1,'MAJ IDX'!$1:$1,0),FALSE)</f>
        <v>0</v>
      </c>
      <c r="Z6" s="194">
        <f>VLOOKUP($A6,IDXMàJ[#All],MATCH(indice!Z$1,'MAJ IDX'!$1:$1,0),FALSE)</f>
        <v>0</v>
      </c>
      <c r="AA6" s="194">
        <f>VLOOKUP($A6,IDXMàJ[#All],MATCH(indice!AA$1,'MAJ IDX'!$1:$1,0),FALSE)</f>
        <v>0</v>
      </c>
      <c r="AB6" s="194">
        <f>VLOOKUP($A6,IDXMàJ[#All],MATCH(indice!AB$1,'MAJ IDX'!$1:$1,0),FALSE)</f>
        <v>0</v>
      </c>
      <c r="AC6" s="194">
        <f>VLOOKUP($A6,IDXMàJ[#All],MATCH(indice!AC$1,'MAJ IDX'!$1:$1,0),FALSE)</f>
        <v>0</v>
      </c>
      <c r="AD6" s="194">
        <f ca="1">VLOOKUP($A6,IDXMàJ[#All],MATCH(indice!AD$1,'MAJ IDX'!$1:$1,0),FALSE)</f>
        <v>0.19226773362894237</v>
      </c>
      <c r="AE6" s="194">
        <f ca="1">VLOOKUP($A6,IDXMàJ[#All],MATCH(indice!AE$1,'MAJ IDX'!$1:$1,0),FALSE)</f>
        <v>0.67815401219367366</v>
      </c>
      <c r="AF6" s="194">
        <f ca="1">VLOOKUP($A6,IDXMàJ[#All],MATCH(indice!AF$1,'MAJ IDX'!$1:$1,0),FALSE)</f>
        <v>3.0294915907212446E-2</v>
      </c>
      <c r="AG6" s="194">
        <f ca="1">VLOOKUP($A6,IDXMàJ[#All],MATCH(indice!AG$1,'MAJ IDX'!$1:$1,0),FALSE)</f>
        <v>7.0988086779276696E-3</v>
      </c>
      <c r="AH6" s="194">
        <f ca="1">VLOOKUP($A6,IDXMàJ[#All],MATCH(indice!AH$1,'MAJ IDX'!$1:$1,0),FALSE)</f>
        <v>9.2184529592243825E-2</v>
      </c>
      <c r="AI6" s="194">
        <f>VLOOKUP($A6,IDXMàJ[#All],MATCH(indice!AI$1,'MAJ IDX'!$1:$1,0),FALSE)</f>
        <v>0</v>
      </c>
      <c r="AJ6" s="194">
        <f>VLOOKUP($A6,IDXMàJ[#All],MATCH(indice!AJ$1,'MAJ IDX'!$1:$1,0),FALSE)</f>
        <v>0</v>
      </c>
      <c r="AK6" s="194">
        <f>VLOOKUP($A6,IDXMàJ[#All],MATCH(indice!AK$1,'MAJ IDX'!$1:$1,0),FALSE)</f>
        <v>0</v>
      </c>
      <c r="AL6" s="194">
        <f>VLOOKUP($A6,IDXMàJ[#All],MATCH(indice!AL$1,'MAJ IDX'!$1:$1,0),FALSE)</f>
        <v>0</v>
      </c>
      <c r="AM6" s="194">
        <f>VLOOKUP($A6,IDXMàJ[#All],MATCH(indice!AM$1,'MAJ IDX'!$1:$1,0),FALSE)</f>
        <v>0</v>
      </c>
      <c r="AN6" s="194">
        <f>VLOOKUP($A6,IDXMàJ[#All],MATCH(indice!AN$1,'MAJ IDX'!$1:$1,0),FALSE)</f>
        <v>0</v>
      </c>
      <c r="AO6" s="194">
        <f>VLOOKUP($A6,IDXMàJ[#All],MATCH(indice!AO$1,'MAJ IDX'!$1:$1,0),FALSE)</f>
        <v>0</v>
      </c>
      <c r="AP6" s="194">
        <f ca="1">VLOOKUP($A6,IDXMàJ[#All],MATCH(indice!AP$1,'MAJ IDX'!$1:$1,0),FALSE)</f>
        <v>0.67815401219367366</v>
      </c>
      <c r="AQ6" s="194">
        <f ca="1">VLOOKUP($A6,IDXMàJ[#All],MATCH(indice!AQ$1,'MAJ IDX'!$1:$1,0),FALSE)</f>
        <v>0.32184598780632628</v>
      </c>
      <c r="AR6" s="194">
        <f>VLOOKUP($A6,IDXMàJ[#All],MATCH(indice!AR$1,'MAJ IDX'!$1:$1,0),FALSE)</f>
        <v>0</v>
      </c>
      <c r="AS6" s="194">
        <f>VLOOKUP($A6,IDXMàJ[#All],MATCH(indice!AS$1,'MAJ IDX'!$1:$1,0),FALSE)</f>
        <v>0</v>
      </c>
      <c r="AT6" s="194">
        <f>VLOOKUP($A6,IDXMàJ[#All],MATCH(indice!AT$1,'MAJ IDX'!$1:$1,0),FALSE)</f>
        <v>0</v>
      </c>
      <c r="AU6" s="194">
        <v>7.0000000000000007E-2</v>
      </c>
      <c r="AV6" s="194"/>
      <c r="BD6" s="35"/>
      <c r="BP6" s="48"/>
      <c r="BQ6" s="48"/>
      <c r="BT6" s="25"/>
      <c r="BU6" s="29"/>
    </row>
    <row r="7" spans="1:74">
      <c r="A7" s="26" t="s">
        <v>3562</v>
      </c>
      <c r="B7" s="57"/>
      <c r="C7" s="26" t="s">
        <v>3561</v>
      </c>
      <c r="D7" s="26" t="s">
        <v>68</v>
      </c>
      <c r="E7" s="26" t="s">
        <v>2858</v>
      </c>
      <c r="F7" s="26" t="s">
        <v>155</v>
      </c>
      <c r="G7" s="26" t="s">
        <v>2858</v>
      </c>
      <c r="H7" s="26" t="s">
        <v>2858</v>
      </c>
      <c r="I7" s="26" t="s">
        <v>2858</v>
      </c>
      <c r="J7" s="26" t="s">
        <v>2864</v>
      </c>
      <c r="K7" s="26" t="s">
        <v>155</v>
      </c>
      <c r="L7" s="26" t="s">
        <v>155</v>
      </c>
      <c r="M7" s="26" t="s">
        <v>155</v>
      </c>
      <c r="N7" s="26" t="s">
        <v>2858</v>
      </c>
      <c r="O7" s="26" t="s">
        <v>2553</v>
      </c>
      <c r="Q7" s="26" t="s">
        <v>5154</v>
      </c>
      <c r="X7" s="183">
        <f>VLOOKUP($A7,IDXMàJ[#All],MATCH(indice!X$1,'MAJ IDX'!$1:$1,0),FALSE)</f>
        <v>0</v>
      </c>
      <c r="Y7" s="183">
        <f>VLOOKUP($A7,IDXMàJ[#All],MATCH(indice!Y$1,'MAJ IDX'!$1:$1,0),FALSE)</f>
        <v>0</v>
      </c>
      <c r="Z7" s="183">
        <f>VLOOKUP($A7,IDXMàJ[#All],MATCH(indice!Z$1,'MAJ IDX'!$1:$1,0),FALSE)</f>
        <v>0</v>
      </c>
      <c r="AA7" s="183">
        <f>VLOOKUP($A7,IDXMàJ[#All],MATCH(indice!AA$1,'MAJ IDX'!$1:$1,0),FALSE)</f>
        <v>0</v>
      </c>
      <c r="AB7" s="183">
        <f>VLOOKUP($A7,IDXMàJ[#All],MATCH(indice!AB$1,'MAJ IDX'!$1:$1,0),FALSE)</f>
        <v>0</v>
      </c>
      <c r="AC7" s="183">
        <f>VLOOKUP($A7,IDXMàJ[#All],MATCH(indice!AC$1,'MAJ IDX'!$1:$1,0),FALSE)</f>
        <v>0</v>
      </c>
      <c r="AD7" s="183">
        <f ca="1">VLOOKUP($A7,IDXMàJ[#All],MATCH(indice!AD$1,'MAJ IDX'!$1:$1,0),FALSE)</f>
        <v>0.59739049394221799</v>
      </c>
      <c r="AE7" s="183">
        <f>VLOOKUP($A7,IDXMàJ[#All],MATCH(indice!AE$1,'MAJ IDX'!$1:$1,0),FALSE)</f>
        <v>0</v>
      </c>
      <c r="AF7" s="183">
        <f ca="1">VLOOKUP($A7,IDXMàJ[#All],MATCH(indice!AF$1,'MAJ IDX'!$1:$1,0),FALSE)</f>
        <v>9.4128611369990664E-2</v>
      </c>
      <c r="AG7" s="183">
        <f ca="1">VLOOKUP($A7,IDXMàJ[#All],MATCH(indice!AG$1,'MAJ IDX'!$1:$1,0),FALSE)</f>
        <v>2.2056539297918606E-2</v>
      </c>
      <c r="AH7" s="183">
        <f ca="1">VLOOKUP($A7,IDXMàJ[#All],MATCH(indice!AH$1,'MAJ IDX'!$1:$1,0),FALSE)</f>
        <v>0.2864243553898726</v>
      </c>
      <c r="AI7" s="183">
        <f>VLOOKUP($A7,IDXMàJ[#All],MATCH(indice!AI$1,'MAJ IDX'!$1:$1,0),FALSE)</f>
        <v>0</v>
      </c>
      <c r="AJ7" s="183">
        <f>VLOOKUP($A7,IDXMàJ[#All],MATCH(indice!AJ$1,'MAJ IDX'!$1:$1,0),FALSE)</f>
        <v>0</v>
      </c>
      <c r="AK7" s="183">
        <f>VLOOKUP($A7,IDXMàJ[#All],MATCH(indice!AK$1,'MAJ IDX'!$1:$1,0),FALSE)</f>
        <v>0</v>
      </c>
      <c r="AL7" s="183">
        <f>VLOOKUP($A7,IDXMàJ[#All],MATCH(indice!AL$1,'MAJ IDX'!$1:$1,0),FALSE)</f>
        <v>0</v>
      </c>
      <c r="AM7" s="183">
        <f>VLOOKUP($A7,IDXMàJ[#All],MATCH(indice!AM$1,'MAJ IDX'!$1:$1,0),FALSE)</f>
        <v>0</v>
      </c>
      <c r="AN7" s="183">
        <f>VLOOKUP($A7,IDXMàJ[#All],MATCH(indice!AN$1,'MAJ IDX'!$1:$1,0),FALSE)</f>
        <v>0</v>
      </c>
      <c r="AO7" s="183">
        <f>VLOOKUP($A7,IDXMàJ[#All],MATCH(indice!AO$1,'MAJ IDX'!$1:$1,0),FALSE)</f>
        <v>0</v>
      </c>
      <c r="AP7" s="183">
        <f>VLOOKUP($A7,IDXMàJ[#All],MATCH(indice!AP$1,'MAJ IDX'!$1:$1,0),FALSE)</f>
        <v>0</v>
      </c>
      <c r="AQ7" s="183">
        <f>VLOOKUP($A7,IDXMàJ[#All],MATCH(indice!AQ$1,'MAJ IDX'!$1:$1,0),FALSE)</f>
        <v>1</v>
      </c>
      <c r="AR7" s="183">
        <f>VLOOKUP($A7,IDXMàJ[#All],MATCH(indice!AR$1,'MAJ IDX'!$1:$1,0),FALSE)</f>
        <v>0</v>
      </c>
      <c r="AS7" s="183">
        <f>VLOOKUP($A7,IDXMàJ[#All],MATCH(indice!AS$1,'MAJ IDX'!$1:$1,0),FALSE)</f>
        <v>0</v>
      </c>
      <c r="AT7" s="183">
        <f>VLOOKUP($A7,IDXMàJ[#All],MATCH(indice!AT$1,'MAJ IDX'!$1:$1,0),FALSE)</f>
        <v>0</v>
      </c>
      <c r="AU7" s="183">
        <v>7.0000000000000007E-2</v>
      </c>
      <c r="AV7" s="183"/>
      <c r="BD7" s="35"/>
      <c r="BP7" s="48"/>
      <c r="BQ7" s="48"/>
      <c r="BT7" s="25"/>
      <c r="BU7" s="29"/>
    </row>
    <row r="8" spans="1:74">
      <c r="A8" s="26" t="s">
        <v>2300</v>
      </c>
      <c r="B8" s="57" t="s">
        <v>2299</v>
      </c>
      <c r="C8" s="26" t="s">
        <v>2301</v>
      </c>
      <c r="D8" s="26" t="s">
        <v>62</v>
      </c>
      <c r="E8" s="26" t="s">
        <v>1960</v>
      </c>
      <c r="F8" s="26" t="s">
        <v>155</v>
      </c>
      <c r="G8" s="26" t="s">
        <v>1960</v>
      </c>
      <c r="H8" s="26" t="s">
        <v>2858</v>
      </c>
      <c r="I8" s="26" t="s">
        <v>2858</v>
      </c>
      <c r="J8" s="26" t="s">
        <v>2864</v>
      </c>
      <c r="K8" s="26" t="s">
        <v>155</v>
      </c>
      <c r="L8" s="26" t="s">
        <v>155</v>
      </c>
      <c r="M8" s="26" t="s">
        <v>155</v>
      </c>
      <c r="N8" s="26" t="s">
        <v>1960</v>
      </c>
      <c r="O8" s="26" t="s">
        <v>1960</v>
      </c>
      <c r="Q8" s="26" t="s">
        <v>2485</v>
      </c>
      <c r="X8" s="25">
        <v>1</v>
      </c>
      <c r="AJ8" s="25">
        <v>1</v>
      </c>
      <c r="AU8" s="25">
        <v>0.06</v>
      </c>
      <c r="AV8" s="25"/>
      <c r="BD8" s="35"/>
      <c r="BP8" s="48"/>
      <c r="BQ8" s="48"/>
      <c r="BT8" s="25"/>
      <c r="BU8" s="29"/>
    </row>
    <row r="9" spans="1:74">
      <c r="A9" s="26" t="s">
        <v>22004</v>
      </c>
      <c r="B9" s="57"/>
      <c r="C9" s="26" t="s">
        <v>3449</v>
      </c>
      <c r="D9" s="26" t="s">
        <v>68</v>
      </c>
      <c r="E9" s="26" t="s">
        <v>2858</v>
      </c>
      <c r="F9" s="26" t="s">
        <v>155</v>
      </c>
      <c r="G9" s="26" t="s">
        <v>2858</v>
      </c>
      <c r="H9" s="26" t="s">
        <v>5158</v>
      </c>
      <c r="I9" s="26" t="s">
        <v>2858</v>
      </c>
      <c r="J9" s="26" t="s">
        <v>2864</v>
      </c>
      <c r="K9" s="26" t="s">
        <v>155</v>
      </c>
      <c r="L9" s="26" t="s">
        <v>155</v>
      </c>
      <c r="M9" s="26" t="s">
        <v>155</v>
      </c>
      <c r="N9" s="26" t="s">
        <v>2858</v>
      </c>
      <c r="O9" s="26" t="s">
        <v>2553</v>
      </c>
      <c r="Q9" s="26" t="s">
        <v>834</v>
      </c>
      <c r="AB9" s="25">
        <v>1</v>
      </c>
      <c r="AK9" s="25">
        <v>1</v>
      </c>
      <c r="AU9" s="25">
        <v>7.0000000000000007E-2</v>
      </c>
      <c r="AV9" s="25"/>
      <c r="BD9" s="35"/>
      <c r="BP9" s="48"/>
      <c r="BQ9" s="48"/>
      <c r="BT9" s="25"/>
      <c r="BU9" s="29"/>
    </row>
    <row r="10" spans="1:74">
      <c r="A10" s="26" t="s">
        <v>22003</v>
      </c>
      <c r="B10" s="57"/>
      <c r="C10" s="26" t="s">
        <v>22002</v>
      </c>
      <c r="D10" s="26" t="s">
        <v>62</v>
      </c>
      <c r="E10" s="26" t="s">
        <v>2858</v>
      </c>
      <c r="F10" s="26" t="s">
        <v>155</v>
      </c>
      <c r="G10" s="26" t="s">
        <v>2858</v>
      </c>
      <c r="H10" s="26" t="s">
        <v>5158</v>
      </c>
      <c r="I10" s="26" t="s">
        <v>2858</v>
      </c>
      <c r="J10" s="26" t="s">
        <v>2864</v>
      </c>
      <c r="K10" s="26" t="s">
        <v>155</v>
      </c>
      <c r="L10" s="26" t="s">
        <v>155</v>
      </c>
      <c r="M10" s="26" t="s">
        <v>155</v>
      </c>
      <c r="N10" s="26" t="s">
        <v>2858</v>
      </c>
      <c r="O10" s="26" t="s">
        <v>2553</v>
      </c>
      <c r="Q10" s="26" t="s">
        <v>834</v>
      </c>
      <c r="X10" s="25">
        <v>1</v>
      </c>
      <c r="AK10" s="25">
        <v>1</v>
      </c>
      <c r="AU10" s="25">
        <v>7.0000000000000007E-2</v>
      </c>
      <c r="AV10" s="25"/>
      <c r="BD10" s="35"/>
      <c r="BP10" s="48"/>
      <c r="BQ10" s="48"/>
      <c r="BT10" s="25"/>
      <c r="BU10" s="29"/>
    </row>
    <row r="11" spans="1:74">
      <c r="A11" s="26" t="s">
        <v>4786</v>
      </c>
      <c r="B11" s="57"/>
      <c r="C11" s="26" t="s">
        <v>4798</v>
      </c>
      <c r="D11" s="26" t="s">
        <v>64</v>
      </c>
      <c r="E11" s="26" t="s">
        <v>2858</v>
      </c>
      <c r="F11" s="26" t="s">
        <v>155</v>
      </c>
      <c r="G11" s="26" t="s">
        <v>2858</v>
      </c>
      <c r="H11" s="26" t="s">
        <v>5158</v>
      </c>
      <c r="I11" s="26" t="s">
        <v>2858</v>
      </c>
      <c r="J11" s="26" t="s">
        <v>2871</v>
      </c>
      <c r="K11" s="26" t="s">
        <v>155</v>
      </c>
      <c r="L11" s="26" t="s">
        <v>155</v>
      </c>
      <c r="M11" s="26" t="s">
        <v>155</v>
      </c>
      <c r="N11" s="26" t="s">
        <v>2858</v>
      </c>
      <c r="O11" s="26" t="s">
        <v>2553</v>
      </c>
      <c r="Q11" s="26" t="s">
        <v>834</v>
      </c>
      <c r="Y11" s="25">
        <v>1</v>
      </c>
      <c r="AK11" s="25">
        <v>1</v>
      </c>
      <c r="AU11" s="25">
        <v>7.0000000000000007E-2</v>
      </c>
      <c r="AV11" s="246" t="s">
        <v>3043</v>
      </c>
      <c r="BD11" s="35"/>
      <c r="BP11" s="48"/>
      <c r="BQ11" s="48"/>
      <c r="BT11" s="25"/>
      <c r="BU11" s="29"/>
    </row>
    <row r="12" spans="1:74">
      <c r="A12" s="26" t="s">
        <v>4790</v>
      </c>
      <c r="B12" s="57"/>
      <c r="C12" s="26" t="s">
        <v>4787</v>
      </c>
      <c r="D12" s="26" t="s">
        <v>64</v>
      </c>
      <c r="E12" s="26" t="s">
        <v>2858</v>
      </c>
      <c r="F12" s="26" t="s">
        <v>155</v>
      </c>
      <c r="G12" s="26" t="s">
        <v>2858</v>
      </c>
      <c r="H12" s="26" t="s">
        <v>5158</v>
      </c>
      <c r="I12" s="26" t="s">
        <v>2858</v>
      </c>
      <c r="J12" s="26" t="s">
        <v>2864</v>
      </c>
      <c r="K12" s="26" t="s">
        <v>155</v>
      </c>
      <c r="L12" s="26" t="s">
        <v>155</v>
      </c>
      <c r="M12" s="26" t="s">
        <v>155</v>
      </c>
      <c r="N12" s="26" t="s">
        <v>2858</v>
      </c>
      <c r="O12" s="26" t="s">
        <v>2553</v>
      </c>
      <c r="Q12" s="26" t="s">
        <v>834</v>
      </c>
      <c r="Y12" s="25">
        <v>1</v>
      </c>
      <c r="AK12" s="25">
        <v>1</v>
      </c>
      <c r="AU12" s="25">
        <v>7.0000000000000007E-2</v>
      </c>
      <c r="AV12" s="25"/>
      <c r="BD12" s="35"/>
      <c r="BP12" s="48"/>
      <c r="BQ12" s="48"/>
      <c r="BT12" s="25"/>
      <c r="BU12" s="29"/>
    </row>
    <row r="13" spans="1:74">
      <c r="A13" s="26" t="s">
        <v>3597</v>
      </c>
      <c r="B13" s="57"/>
      <c r="C13" s="26" t="s">
        <v>2761</v>
      </c>
      <c r="D13" s="26" t="s">
        <v>64</v>
      </c>
      <c r="E13" s="26" t="s">
        <v>2858</v>
      </c>
      <c r="F13" s="26" t="s">
        <v>155</v>
      </c>
      <c r="G13" s="26" t="s">
        <v>2858</v>
      </c>
      <c r="H13" s="26" t="s">
        <v>5158</v>
      </c>
      <c r="I13" s="26" t="s">
        <v>2858</v>
      </c>
      <c r="J13" s="26" t="s">
        <v>2864</v>
      </c>
      <c r="K13" s="26" t="s">
        <v>155</v>
      </c>
      <c r="L13" s="26" t="s">
        <v>155</v>
      </c>
      <c r="M13" s="26" t="s">
        <v>155</v>
      </c>
      <c r="N13" s="26" t="s">
        <v>2858</v>
      </c>
      <c r="O13" s="26" t="s">
        <v>2553</v>
      </c>
      <c r="Q13" s="26" t="s">
        <v>834</v>
      </c>
      <c r="Y13" s="25">
        <v>1</v>
      </c>
      <c r="AK13" s="25">
        <v>1</v>
      </c>
      <c r="AU13" s="25">
        <v>7.0000000000000007E-2</v>
      </c>
      <c r="AV13" s="25"/>
      <c r="BD13" s="35"/>
      <c r="BP13" s="48"/>
      <c r="BQ13" s="48"/>
      <c r="BT13" s="25"/>
      <c r="BU13" s="29"/>
    </row>
    <row r="14" spans="1:74">
      <c r="A14" s="26" t="s">
        <v>4799</v>
      </c>
      <c r="B14" s="57"/>
      <c r="C14" s="26" t="s">
        <v>4800</v>
      </c>
      <c r="D14" s="26" t="s">
        <v>68</v>
      </c>
      <c r="E14" s="26" t="s">
        <v>2858</v>
      </c>
      <c r="F14" s="26" t="s">
        <v>155</v>
      </c>
      <c r="G14" s="26" t="s">
        <v>2858</v>
      </c>
      <c r="H14" s="26" t="s">
        <v>2858</v>
      </c>
      <c r="I14" s="26" t="s">
        <v>5393</v>
      </c>
      <c r="J14" s="26" t="s">
        <v>2871</v>
      </c>
      <c r="K14" s="26" t="s">
        <v>155</v>
      </c>
      <c r="L14" s="26" t="s">
        <v>155</v>
      </c>
      <c r="M14" s="26" t="s">
        <v>155</v>
      </c>
      <c r="N14" s="26" t="s">
        <v>2858</v>
      </c>
      <c r="O14" s="26" t="s">
        <v>2558</v>
      </c>
      <c r="Q14" s="26" t="s">
        <v>544</v>
      </c>
      <c r="AB14" s="25">
        <v>1</v>
      </c>
      <c r="AN14" s="25">
        <v>1</v>
      </c>
      <c r="AU14" s="25">
        <v>7.0000000000000007E-2</v>
      </c>
      <c r="AV14" s="246" t="s">
        <v>3043</v>
      </c>
      <c r="BD14" s="35"/>
      <c r="BP14" s="48"/>
      <c r="BQ14" s="48"/>
      <c r="BT14" s="25"/>
      <c r="BU14" s="29"/>
    </row>
    <row r="15" spans="1:74">
      <c r="A15" s="26" t="s">
        <v>4795</v>
      </c>
      <c r="B15" s="57"/>
      <c r="C15" s="26" t="s">
        <v>4801</v>
      </c>
      <c r="D15" s="26" t="s">
        <v>68</v>
      </c>
      <c r="E15" s="26" t="s">
        <v>2858</v>
      </c>
      <c r="F15" s="26" t="s">
        <v>155</v>
      </c>
      <c r="G15" s="26" t="s">
        <v>2858</v>
      </c>
      <c r="H15" s="26" t="s">
        <v>2858</v>
      </c>
      <c r="I15" s="26" t="s">
        <v>5393</v>
      </c>
      <c r="J15" s="26" t="s">
        <v>2864</v>
      </c>
      <c r="K15" s="26" t="s">
        <v>155</v>
      </c>
      <c r="L15" s="26" t="s">
        <v>155</v>
      </c>
      <c r="M15" s="26" t="s">
        <v>155</v>
      </c>
      <c r="N15" s="26" t="s">
        <v>2858</v>
      </c>
      <c r="O15" s="26" t="s">
        <v>2558</v>
      </c>
      <c r="Q15" s="26" t="s">
        <v>544</v>
      </c>
      <c r="AB15" s="25">
        <v>1</v>
      </c>
      <c r="AN15" s="25">
        <v>1</v>
      </c>
      <c r="AU15" s="25">
        <v>7.0000000000000007E-2</v>
      </c>
      <c r="AV15" s="25"/>
      <c r="BD15" s="35"/>
      <c r="BP15" s="48"/>
      <c r="BQ15" s="48"/>
      <c r="BT15" s="25"/>
      <c r="BU15" s="29"/>
    </row>
    <row r="16" spans="1:74">
      <c r="A16" s="26" t="s">
        <v>2762</v>
      </c>
      <c r="B16" s="57"/>
      <c r="C16" s="26" t="s">
        <v>2763</v>
      </c>
      <c r="D16" s="26" t="s">
        <v>68</v>
      </c>
      <c r="E16" s="26" t="s">
        <v>2858</v>
      </c>
      <c r="F16" s="26" t="s">
        <v>155</v>
      </c>
      <c r="G16" s="26" t="s">
        <v>2858</v>
      </c>
      <c r="H16" s="26" t="s">
        <v>2858</v>
      </c>
      <c r="I16" s="26" t="s">
        <v>5393</v>
      </c>
      <c r="J16" s="26" t="s">
        <v>2864</v>
      </c>
      <c r="K16" s="26" t="s">
        <v>155</v>
      </c>
      <c r="L16" s="26" t="s">
        <v>155</v>
      </c>
      <c r="M16" s="26" t="s">
        <v>155</v>
      </c>
      <c r="N16" s="26" t="s">
        <v>2858</v>
      </c>
      <c r="O16" s="26" t="s">
        <v>2558</v>
      </c>
      <c r="Q16" s="26" t="s">
        <v>544</v>
      </c>
      <c r="AB16" s="25">
        <v>1</v>
      </c>
      <c r="AN16" s="25">
        <v>1</v>
      </c>
      <c r="AU16" s="25">
        <v>7.0000000000000007E-2</v>
      </c>
      <c r="AV16" s="25"/>
      <c r="BD16" s="35"/>
      <c r="BT16" s="25"/>
      <c r="BU16" s="29"/>
    </row>
    <row r="17" spans="1:73">
      <c r="A17" s="26" t="s">
        <v>2764</v>
      </c>
      <c r="B17" s="57"/>
      <c r="C17" s="26" t="s">
        <v>2765</v>
      </c>
      <c r="D17" s="26" t="s">
        <v>66</v>
      </c>
      <c r="E17" s="26" t="s">
        <v>2858</v>
      </c>
      <c r="F17" s="26" t="s">
        <v>155</v>
      </c>
      <c r="G17" s="26" t="s">
        <v>2858</v>
      </c>
      <c r="H17" s="26" t="s">
        <v>2858</v>
      </c>
      <c r="I17" s="26" t="s">
        <v>2858</v>
      </c>
      <c r="J17" s="26" t="s">
        <v>2864</v>
      </c>
      <c r="K17" s="26" t="s">
        <v>155</v>
      </c>
      <c r="L17" s="26" t="s">
        <v>155</v>
      </c>
      <c r="M17" s="26" t="s">
        <v>155</v>
      </c>
      <c r="N17" s="26" t="s">
        <v>2858</v>
      </c>
      <c r="O17" s="26" t="s">
        <v>2554</v>
      </c>
      <c r="Q17" s="26" t="s">
        <v>5156</v>
      </c>
      <c r="Z17" s="25">
        <v>1</v>
      </c>
      <c r="AL17" s="25">
        <v>1</v>
      </c>
      <c r="AU17" s="25">
        <v>7.0000000000000007E-2</v>
      </c>
      <c r="AV17" s="25"/>
      <c r="BD17" s="35"/>
      <c r="BT17" s="25"/>
      <c r="BU17" s="29"/>
    </row>
    <row r="18" spans="1:73">
      <c r="A18" s="26" t="s">
        <v>2766</v>
      </c>
      <c r="B18" s="57"/>
      <c r="C18" s="26" t="s">
        <v>2767</v>
      </c>
      <c r="D18" s="26" t="s">
        <v>67</v>
      </c>
      <c r="E18" s="26" t="s">
        <v>2858</v>
      </c>
      <c r="F18" s="26" t="s">
        <v>155</v>
      </c>
      <c r="G18" s="26" t="s">
        <v>2858</v>
      </c>
      <c r="H18" s="26" t="s">
        <v>2858</v>
      </c>
      <c r="I18" s="26" t="s">
        <v>2858</v>
      </c>
      <c r="J18" s="26" t="s">
        <v>2864</v>
      </c>
      <c r="K18" s="26" t="s">
        <v>155</v>
      </c>
      <c r="L18" s="26" t="s">
        <v>155</v>
      </c>
      <c r="M18" s="26" t="s">
        <v>155</v>
      </c>
      <c r="N18" s="26" t="s">
        <v>2858</v>
      </c>
      <c r="O18" s="26" t="s">
        <v>2559</v>
      </c>
      <c r="Q18" s="26" t="s">
        <v>2490</v>
      </c>
      <c r="AC18" s="25">
        <v>1</v>
      </c>
      <c r="AO18" s="25">
        <v>1</v>
      </c>
      <c r="AU18" s="25">
        <v>7.0000000000000007E-2</v>
      </c>
      <c r="AV18" s="25"/>
      <c r="BJ18" s="35"/>
      <c r="BT18" s="25"/>
      <c r="BU18" s="29"/>
    </row>
    <row r="19" spans="1:73">
      <c r="A19" s="26" t="s">
        <v>2768</v>
      </c>
      <c r="B19" s="57"/>
      <c r="C19" s="26" t="s">
        <v>2769</v>
      </c>
      <c r="D19" s="26" t="s">
        <v>301</v>
      </c>
      <c r="E19" s="26" t="s">
        <v>2858</v>
      </c>
      <c r="F19" s="26" t="s">
        <v>155</v>
      </c>
      <c r="G19" s="26" t="s">
        <v>2858</v>
      </c>
      <c r="H19" s="26" t="s">
        <v>2858</v>
      </c>
      <c r="I19" s="26" t="s">
        <v>2858</v>
      </c>
      <c r="J19" s="26" t="s">
        <v>2864</v>
      </c>
      <c r="K19" s="26" t="s">
        <v>155</v>
      </c>
      <c r="L19" s="26" t="s">
        <v>155</v>
      </c>
      <c r="M19" s="26" t="s">
        <v>155</v>
      </c>
      <c r="N19" s="26" t="s">
        <v>2858</v>
      </c>
      <c r="O19" s="26" t="s">
        <v>2564</v>
      </c>
      <c r="Q19" s="26" t="s">
        <v>2110</v>
      </c>
      <c r="AE19" s="25">
        <v>1</v>
      </c>
      <c r="AP19" s="25">
        <v>1</v>
      </c>
      <c r="AU19" s="25">
        <v>7.0000000000000007E-2</v>
      </c>
      <c r="AV19" s="25"/>
      <c r="BD19" s="35"/>
      <c r="BT19" s="25"/>
      <c r="BU19" s="29"/>
    </row>
    <row r="20" spans="1:73">
      <c r="A20" s="26" t="s">
        <v>2770</v>
      </c>
      <c r="B20" s="57"/>
      <c r="C20" s="26" t="s">
        <v>2771</v>
      </c>
      <c r="D20" s="26" t="s">
        <v>63</v>
      </c>
      <c r="E20" s="26" t="s">
        <v>2858</v>
      </c>
      <c r="F20" s="26" t="s">
        <v>155</v>
      </c>
      <c r="G20" s="26" t="s">
        <v>2858</v>
      </c>
      <c r="H20" s="26" t="s">
        <v>2858</v>
      </c>
      <c r="I20" s="26" t="s">
        <v>2858</v>
      </c>
      <c r="J20" s="26" t="s">
        <v>2864</v>
      </c>
      <c r="K20" s="26" t="s">
        <v>155</v>
      </c>
      <c r="L20" s="26" t="s">
        <v>155</v>
      </c>
      <c r="M20" s="26" t="s">
        <v>155</v>
      </c>
      <c r="N20" s="26" t="s">
        <v>2858</v>
      </c>
      <c r="O20" s="26" t="s">
        <v>2560</v>
      </c>
      <c r="Q20" s="26" t="s">
        <v>2491</v>
      </c>
      <c r="AD20" s="25">
        <v>1</v>
      </c>
      <c r="AQ20" s="25">
        <v>1</v>
      </c>
      <c r="AU20" s="25">
        <v>7.0000000000000007E-2</v>
      </c>
      <c r="AV20" s="25"/>
      <c r="BD20" s="35"/>
      <c r="BT20" s="25"/>
      <c r="BU20" s="29"/>
    </row>
    <row r="21" spans="1:73">
      <c r="A21" s="181" t="s">
        <v>3474</v>
      </c>
      <c r="B21" s="182"/>
      <c r="C21" s="181" t="s">
        <v>3605</v>
      </c>
      <c r="D21" s="181" t="s">
        <v>62</v>
      </c>
      <c r="E21" s="181" t="s">
        <v>2858</v>
      </c>
      <c r="F21" s="181" t="s">
        <v>155</v>
      </c>
      <c r="G21" s="181" t="s">
        <v>2858</v>
      </c>
      <c r="H21" s="181" t="s">
        <v>2858</v>
      </c>
      <c r="I21" s="181" t="s">
        <v>2858</v>
      </c>
      <c r="J21" s="181" t="s">
        <v>2864</v>
      </c>
      <c r="K21" s="181" t="s">
        <v>155</v>
      </c>
      <c r="L21" s="181" t="s">
        <v>155</v>
      </c>
      <c r="M21" s="181" t="s">
        <v>155</v>
      </c>
      <c r="N21" s="181" t="s">
        <v>2858</v>
      </c>
      <c r="O21" s="181" t="s">
        <v>2553</v>
      </c>
      <c r="P21" s="181"/>
      <c r="Q21" s="181" t="s">
        <v>2486</v>
      </c>
      <c r="R21" s="181"/>
      <c r="S21" s="181"/>
      <c r="T21" s="183"/>
      <c r="U21" s="183"/>
      <c r="V21" s="183"/>
      <c r="W21" s="183"/>
      <c r="X21" s="194">
        <f ca="1">VLOOKUP($A21,IDXMàJ[#All],MATCH(indice!X$1,'MAJ IDX'!$1:$1,0),FALSE)</f>
        <v>0.14426276742601721</v>
      </c>
      <c r="Y21" s="194">
        <f ca="1">VLOOKUP($A21,IDXMàJ[#All],MATCH(indice!Y$1,'MAJ IDX'!$1:$1,0),FALSE)</f>
        <v>0.51773529734118429</v>
      </c>
      <c r="Z21" s="194">
        <f ca="1">VLOOKUP($A21,IDXMàJ[#All],MATCH(indice!Z$1,'MAJ IDX'!$1:$1,0),FALSE)</f>
        <v>0.2255082248933771</v>
      </c>
      <c r="AA21" s="194">
        <f ca="1">VLOOKUP($A21,IDXMàJ[#All],MATCH(indice!AA$1,'MAJ IDX'!$1:$1,0),FALSE)</f>
        <v>0.11249371033942138</v>
      </c>
      <c r="AB21" s="194">
        <f>VLOOKUP($A21,IDXMàJ[#All],MATCH(indice!AB$1,'MAJ IDX'!$1:$1,0),FALSE)</f>
        <v>0</v>
      </c>
      <c r="AC21" s="194">
        <f>VLOOKUP($A21,IDXMàJ[#All],MATCH(indice!AC$1,'MAJ IDX'!$1:$1,0),FALSE)</f>
        <v>0</v>
      </c>
      <c r="AD21" s="194">
        <f>VLOOKUP($A21,IDXMàJ[#All],MATCH(indice!AD$1,'MAJ IDX'!$1:$1,0),FALSE)</f>
        <v>0</v>
      </c>
      <c r="AE21" s="194">
        <f>VLOOKUP($A21,IDXMàJ[#All],MATCH(indice!AE$1,'MAJ IDX'!$1:$1,0),FALSE)</f>
        <v>0</v>
      </c>
      <c r="AF21" s="194">
        <f>VLOOKUP($A21,IDXMàJ[#All],MATCH(indice!AF$1,'MAJ IDX'!$1:$1,0),FALSE)</f>
        <v>0</v>
      </c>
      <c r="AG21" s="194">
        <f>VLOOKUP($A21,IDXMàJ[#All],MATCH(indice!AG$1,'MAJ IDX'!$1:$1,0),FALSE)</f>
        <v>0</v>
      </c>
      <c r="AH21" s="194">
        <f>VLOOKUP($A21,IDXMàJ[#All],MATCH(indice!AH$1,'MAJ IDX'!$1:$1,0),FALSE)</f>
        <v>0</v>
      </c>
      <c r="AI21" s="194">
        <f>VLOOKUP($A21,IDXMàJ[#All],MATCH(indice!AI$1,'MAJ IDX'!$1:$1,0),FALSE)</f>
        <v>0</v>
      </c>
      <c r="AJ21" s="194">
        <f ca="1">VLOOKUP($A21,IDXMàJ[#All],MATCH(indice!AJ$1,'MAJ IDX'!$1:$1,0),FALSE)</f>
        <v>0.14426276742601721</v>
      </c>
      <c r="AK21" s="194">
        <f ca="1">VLOOKUP($A21,IDXMàJ[#All],MATCH(indice!AK$1,'MAJ IDX'!$1:$1,0),FALSE)</f>
        <v>0.51773529734118429</v>
      </c>
      <c r="AL21" s="194">
        <f ca="1">VLOOKUP($A21,IDXMàJ[#All],MATCH(indice!AL$1,'MAJ IDX'!$1:$1,0),FALSE)</f>
        <v>0.2255082248933771</v>
      </c>
      <c r="AM21" s="194">
        <f ca="1">VLOOKUP($A21,IDXMàJ[#All],MATCH(indice!AM$1,'MAJ IDX'!$1:$1,0),FALSE)</f>
        <v>0.11249371033942138</v>
      </c>
      <c r="AN21" s="194">
        <f>VLOOKUP($A21,IDXMàJ[#All],MATCH(indice!AN$1,'MAJ IDX'!$1:$1,0),FALSE)</f>
        <v>0</v>
      </c>
      <c r="AO21" s="194">
        <f>VLOOKUP($A21,IDXMàJ[#All],MATCH(indice!AO$1,'MAJ IDX'!$1:$1,0),FALSE)</f>
        <v>0</v>
      </c>
      <c r="AP21" s="194">
        <f>VLOOKUP($A21,IDXMàJ[#All],MATCH(indice!AP$1,'MAJ IDX'!$1:$1,0),FALSE)</f>
        <v>0</v>
      </c>
      <c r="AQ21" s="194">
        <f>VLOOKUP($A21,IDXMàJ[#All],MATCH(indice!AQ$1,'MAJ IDX'!$1:$1,0),FALSE)</f>
        <v>0</v>
      </c>
      <c r="AR21" s="194">
        <f>VLOOKUP($A21,IDXMàJ[#All],MATCH(indice!AR$1,'MAJ IDX'!$1:$1,0),FALSE)</f>
        <v>0</v>
      </c>
      <c r="AS21" s="194">
        <f>VLOOKUP($A21,IDXMàJ[#All],MATCH(indice!AS$1,'MAJ IDX'!$1:$1,0),FALSE)</f>
        <v>0</v>
      </c>
      <c r="AT21" s="194">
        <f>VLOOKUP($A21,IDXMàJ[#All],MATCH(indice!AT$1,'MAJ IDX'!$1:$1,0),FALSE)</f>
        <v>0</v>
      </c>
      <c r="AU21" s="194">
        <v>6.6000000000000003E-2</v>
      </c>
      <c r="AV21" s="194"/>
      <c r="BD21" s="35"/>
      <c r="BP21" s="35"/>
      <c r="BQ21" s="35"/>
      <c r="BT21" s="25"/>
      <c r="BU21" s="29"/>
    </row>
    <row r="22" spans="1:73">
      <c r="A22" s="181" t="s">
        <v>2527</v>
      </c>
      <c r="B22" s="182"/>
      <c r="C22" s="181" t="s">
        <v>3606</v>
      </c>
      <c r="D22" s="181" t="s">
        <v>62</v>
      </c>
      <c r="E22" s="181" t="s">
        <v>2858</v>
      </c>
      <c r="F22" s="181" t="s">
        <v>155</v>
      </c>
      <c r="G22" s="181" t="s">
        <v>2858</v>
      </c>
      <c r="H22" s="181" t="s">
        <v>2858</v>
      </c>
      <c r="I22" s="181" t="s">
        <v>2858</v>
      </c>
      <c r="J22" s="181" t="s">
        <v>2864</v>
      </c>
      <c r="K22" s="181" t="s">
        <v>155</v>
      </c>
      <c r="L22" s="181" t="s">
        <v>155</v>
      </c>
      <c r="M22" s="181" t="s">
        <v>155</v>
      </c>
      <c r="N22" s="181" t="s">
        <v>2858</v>
      </c>
      <c r="O22" s="181" t="s">
        <v>2553</v>
      </c>
      <c r="P22" s="181"/>
      <c r="Q22" s="181" t="s">
        <v>2486</v>
      </c>
      <c r="R22" s="181"/>
      <c r="S22" s="181"/>
      <c r="T22" s="183"/>
      <c r="U22" s="183"/>
      <c r="V22" s="183"/>
      <c r="W22" s="183"/>
      <c r="X22" s="194">
        <f>VLOOKUP($A22,IDXMàJ[#All],MATCH(indice!X$1,'MAJ IDX'!$1:$1,0),FALSE)</f>
        <v>1</v>
      </c>
      <c r="Y22" s="194">
        <f>VLOOKUP($A22,IDXMàJ[#All],MATCH(indice!Y$1,'MAJ IDX'!$1:$1,0),FALSE)</f>
        <v>0</v>
      </c>
      <c r="Z22" s="194">
        <f>VLOOKUP($A22,IDXMàJ[#All],MATCH(indice!Z$1,'MAJ IDX'!$1:$1,0),FALSE)</f>
        <v>0</v>
      </c>
      <c r="AA22" s="194">
        <f>VLOOKUP($A22,IDXMàJ[#All],MATCH(indice!AA$1,'MAJ IDX'!$1:$1,0),FALSE)</f>
        <v>0</v>
      </c>
      <c r="AB22" s="194">
        <f>VLOOKUP($A22,IDXMàJ[#All],MATCH(indice!AB$1,'MAJ IDX'!$1:$1,0),FALSE)</f>
        <v>0</v>
      </c>
      <c r="AC22" s="194">
        <f>VLOOKUP($A22,IDXMàJ[#All],MATCH(indice!AC$1,'MAJ IDX'!$1:$1,0),FALSE)</f>
        <v>0</v>
      </c>
      <c r="AD22" s="194">
        <f>VLOOKUP($A22,IDXMàJ[#All],MATCH(indice!AD$1,'MAJ IDX'!$1:$1,0),FALSE)</f>
        <v>0</v>
      </c>
      <c r="AE22" s="194">
        <f>VLOOKUP($A22,IDXMàJ[#All],MATCH(indice!AE$1,'MAJ IDX'!$1:$1,0),FALSE)</f>
        <v>0</v>
      </c>
      <c r="AF22" s="194">
        <f>VLOOKUP($A22,IDXMàJ[#All],MATCH(indice!AF$1,'MAJ IDX'!$1:$1,0),FALSE)</f>
        <v>0</v>
      </c>
      <c r="AG22" s="194">
        <f>VLOOKUP($A22,IDXMàJ[#All],MATCH(indice!AG$1,'MAJ IDX'!$1:$1,0),FALSE)</f>
        <v>0</v>
      </c>
      <c r="AH22" s="194">
        <f>VLOOKUP($A22,IDXMàJ[#All],MATCH(indice!AH$1,'MAJ IDX'!$1:$1,0),FALSE)</f>
        <v>0</v>
      </c>
      <c r="AI22" s="194">
        <f>VLOOKUP($A22,IDXMàJ[#All],MATCH(indice!AI$1,'MAJ IDX'!$1:$1,0),FALSE)</f>
        <v>0</v>
      </c>
      <c r="AJ22" s="194">
        <f ca="1">VLOOKUP($A22,IDXMàJ[#All],MATCH(indice!AJ$1,'MAJ IDX'!$1:$1,0),FALSE)</f>
        <v>0</v>
      </c>
      <c r="AK22" s="194">
        <f ca="1">VLOOKUP($A22,IDXMàJ[#All],MATCH(indice!AK$1,'MAJ IDX'!$1:$1,0),FALSE)</f>
        <v>0.60501667758907929</v>
      </c>
      <c r="AL22" s="194">
        <f ca="1">VLOOKUP($A22,IDXMàJ[#All],MATCH(indice!AL$1,'MAJ IDX'!$1:$1,0),FALSE)</f>
        <v>0.26352508259465129</v>
      </c>
      <c r="AM22" s="194">
        <f ca="1">VLOOKUP($A22,IDXMàJ[#All],MATCH(indice!AM$1,'MAJ IDX'!$1:$1,0),FALSE)</f>
        <v>0.13145823981626947</v>
      </c>
      <c r="AN22" s="194">
        <f ca="1">VLOOKUP($A22,IDXMàJ[#All],MATCH(indice!AN$1,'MAJ IDX'!$1:$1,0),FALSE)</f>
        <v>0</v>
      </c>
      <c r="AO22" s="194">
        <f ca="1">VLOOKUP($A22,IDXMàJ[#All],MATCH(indice!AO$1,'MAJ IDX'!$1:$1,0),FALSE)</f>
        <v>0</v>
      </c>
      <c r="AP22" s="194">
        <f ca="1">VLOOKUP($A22,IDXMàJ[#All],MATCH(indice!AP$1,'MAJ IDX'!$1:$1,0),FALSE)</f>
        <v>0</v>
      </c>
      <c r="AQ22" s="194">
        <f ca="1">VLOOKUP($A22,IDXMàJ[#All],MATCH(indice!AQ$1,'MAJ IDX'!$1:$1,0),FALSE)</f>
        <v>0</v>
      </c>
      <c r="AR22" s="194">
        <f ca="1">VLOOKUP($A22,IDXMàJ[#All],MATCH(indice!AR$1,'MAJ IDX'!$1:$1,0),FALSE)</f>
        <v>0</v>
      </c>
      <c r="AS22" s="194">
        <f>VLOOKUP($A22,IDXMàJ[#All],MATCH(indice!AS$1,'MAJ IDX'!$1:$1,0),FALSE)</f>
        <v>0</v>
      </c>
      <c r="AT22" s="194">
        <f>VLOOKUP($A22,IDXMàJ[#All],MATCH(indice!AT$1,'MAJ IDX'!$1:$1,0),FALSE)</f>
        <v>0</v>
      </c>
      <c r="AU22" s="194">
        <v>6.6000000000000003E-2</v>
      </c>
      <c r="AV22" s="194"/>
      <c r="BD22" s="35"/>
      <c r="BP22" s="35"/>
      <c r="BQ22" s="35"/>
      <c r="BT22" s="25"/>
      <c r="BU22" s="29"/>
    </row>
    <row r="23" spans="1:73">
      <c r="A23" s="181" t="s">
        <v>4652</v>
      </c>
      <c r="B23" s="182"/>
      <c r="C23" s="181" t="s">
        <v>4653</v>
      </c>
      <c r="D23" s="181" t="s">
        <v>64</v>
      </c>
      <c r="E23" s="181" t="s">
        <v>2858</v>
      </c>
      <c r="F23" s="181" t="s">
        <v>155</v>
      </c>
      <c r="G23" s="181" t="s">
        <v>2858</v>
      </c>
      <c r="H23" s="181" t="s">
        <v>2858</v>
      </c>
      <c r="I23" s="181" t="s">
        <v>2858</v>
      </c>
      <c r="J23" s="181" t="s">
        <v>2864</v>
      </c>
      <c r="K23" s="181" t="s">
        <v>155</v>
      </c>
      <c r="L23" s="181" t="s">
        <v>155</v>
      </c>
      <c r="M23" s="181" t="s">
        <v>155</v>
      </c>
      <c r="N23" s="181" t="s">
        <v>2858</v>
      </c>
      <c r="O23" s="181" t="s">
        <v>2553</v>
      </c>
      <c r="P23" s="181"/>
      <c r="Q23" s="181" t="s">
        <v>2486</v>
      </c>
      <c r="R23" s="181"/>
      <c r="S23" s="181"/>
      <c r="T23" s="183"/>
      <c r="U23" s="183"/>
      <c r="V23" s="183"/>
      <c r="W23" s="183"/>
      <c r="X23" s="194">
        <f>VLOOKUP($A23,IDXMàJ[#All],MATCH(indice!X$1,'MAJ IDX'!$1:$1,0),FALSE)</f>
        <v>0</v>
      </c>
      <c r="Y23" s="194">
        <f>VLOOKUP($A23,IDXMàJ[#All],MATCH(indice!Y$1,'MAJ IDX'!$1:$1,0),FALSE)</f>
        <v>0.83310400000000007</v>
      </c>
      <c r="Z23" s="194">
        <f>VLOOKUP($A23,IDXMàJ[#All],MATCH(indice!Z$1,'MAJ IDX'!$1:$1,0),FALSE)</f>
        <v>0</v>
      </c>
      <c r="AA23" s="194">
        <f>VLOOKUP($A23,IDXMàJ[#All],MATCH(indice!AA$1,'MAJ IDX'!$1:$1,0),FALSE)</f>
        <v>0.16689599999999999</v>
      </c>
      <c r="AB23" s="194">
        <f>VLOOKUP($A23,IDXMàJ[#All],MATCH(indice!AB$1,'MAJ IDX'!$1:$1,0),FALSE)</f>
        <v>0</v>
      </c>
      <c r="AC23" s="194">
        <f>VLOOKUP($A23,IDXMàJ[#All],MATCH(indice!AC$1,'MAJ IDX'!$1:$1,0),FALSE)</f>
        <v>0</v>
      </c>
      <c r="AD23" s="194">
        <f>VLOOKUP($A23,IDXMàJ[#All],MATCH(indice!AD$1,'MAJ IDX'!$1:$1,0),FALSE)</f>
        <v>0</v>
      </c>
      <c r="AE23" s="194">
        <f>VLOOKUP($A23,IDXMàJ[#All],MATCH(indice!AE$1,'MAJ IDX'!$1:$1,0),FALSE)</f>
        <v>0</v>
      </c>
      <c r="AF23" s="194">
        <f>VLOOKUP($A23,IDXMàJ[#All],MATCH(indice!AF$1,'MAJ IDX'!$1:$1,0),FALSE)</f>
        <v>0</v>
      </c>
      <c r="AG23" s="194">
        <f>VLOOKUP($A23,IDXMàJ[#All],MATCH(indice!AG$1,'MAJ IDX'!$1:$1,0),FALSE)</f>
        <v>0</v>
      </c>
      <c r="AH23" s="194">
        <f>VLOOKUP($A23,IDXMàJ[#All],MATCH(indice!AH$1,'MAJ IDX'!$1:$1,0),FALSE)</f>
        <v>0</v>
      </c>
      <c r="AI23" s="194">
        <f>VLOOKUP($A23,IDXMàJ[#All],MATCH(indice!AI$1,'MAJ IDX'!$1:$1,0),FALSE)</f>
        <v>0</v>
      </c>
      <c r="AJ23" s="194">
        <f ca="1">VLOOKUP($A23,IDXMàJ[#All],MATCH(indice!AJ$1,'MAJ IDX'!$1:$1,0),FALSE)</f>
        <v>0</v>
      </c>
      <c r="AK23" s="194">
        <f ca="1">VLOOKUP($A23,IDXMàJ[#All],MATCH(indice!AK$1,'MAJ IDX'!$1:$1,0),FALSE)</f>
        <v>0.82150343927610492</v>
      </c>
      <c r="AL23" s="194">
        <f ca="1">VLOOKUP($A23,IDXMàJ[#All],MATCH(indice!AL$1,'MAJ IDX'!$1:$1,0),FALSE)</f>
        <v>0</v>
      </c>
      <c r="AM23" s="194">
        <f ca="1">VLOOKUP($A23,IDXMàJ[#All],MATCH(indice!AM$1,'MAJ IDX'!$1:$1,0),FALSE)</f>
        <v>0.17849656072389511</v>
      </c>
      <c r="AN23" s="194">
        <f ca="1">VLOOKUP($A23,IDXMàJ[#All],MATCH(indice!AN$1,'MAJ IDX'!$1:$1,0),FALSE)</f>
        <v>0</v>
      </c>
      <c r="AO23" s="194">
        <f ca="1">VLOOKUP($A23,IDXMàJ[#All],MATCH(indice!AO$1,'MAJ IDX'!$1:$1,0),FALSE)</f>
        <v>0</v>
      </c>
      <c r="AP23" s="194">
        <f ca="1">VLOOKUP($A23,IDXMàJ[#All],MATCH(indice!AP$1,'MAJ IDX'!$1:$1,0),FALSE)</f>
        <v>0</v>
      </c>
      <c r="AQ23" s="194">
        <f ca="1">VLOOKUP($A23,IDXMàJ[#All],MATCH(indice!AQ$1,'MAJ IDX'!$1:$1,0),FALSE)</f>
        <v>0</v>
      </c>
      <c r="AR23" s="194">
        <f ca="1">VLOOKUP($A23,IDXMàJ[#All],MATCH(indice!AR$1,'MAJ IDX'!$1:$1,0),FALSE)</f>
        <v>0</v>
      </c>
      <c r="AS23" s="194">
        <f>VLOOKUP($A23,IDXMàJ[#All],MATCH(indice!AS$1,'MAJ IDX'!$1:$1,0),FALSE)</f>
        <v>0</v>
      </c>
      <c r="AT23" s="194">
        <f>VLOOKUP($A23,IDXMàJ[#All],MATCH(indice!AT$1,'MAJ IDX'!$1:$1,0),FALSE)</f>
        <v>0</v>
      </c>
      <c r="AU23" s="194">
        <v>6.6000000000000003E-2</v>
      </c>
      <c r="AV23" s="194"/>
      <c r="BD23" s="35"/>
      <c r="BT23" s="25"/>
      <c r="BU23" s="29"/>
    </row>
    <row r="24" spans="1:73">
      <c r="A24" s="26" t="s">
        <v>2303</v>
      </c>
      <c r="B24" s="57" t="s">
        <v>2302</v>
      </c>
      <c r="C24" s="26" t="s">
        <v>2304</v>
      </c>
      <c r="D24" s="26" t="s">
        <v>66</v>
      </c>
      <c r="E24" s="26" t="s">
        <v>2858</v>
      </c>
      <c r="F24" s="26" t="s">
        <v>155</v>
      </c>
      <c r="G24" s="26" t="s">
        <v>2858</v>
      </c>
      <c r="H24" s="26" t="s">
        <v>2858</v>
      </c>
      <c r="I24" s="26" t="s">
        <v>2858</v>
      </c>
      <c r="J24" s="26" t="s">
        <v>2864</v>
      </c>
      <c r="K24" s="26" t="s">
        <v>155</v>
      </c>
      <c r="L24" s="26" t="s">
        <v>155</v>
      </c>
      <c r="M24" s="26" t="s">
        <v>155</v>
      </c>
      <c r="N24" s="26" t="s">
        <v>2858</v>
      </c>
      <c r="O24" s="26" t="s">
        <v>2554</v>
      </c>
      <c r="Q24" s="26" t="s">
        <v>5156</v>
      </c>
      <c r="Z24" s="25">
        <v>1</v>
      </c>
      <c r="AL24" s="25">
        <v>1</v>
      </c>
      <c r="AU24" s="25">
        <v>7.0000000000000007E-2</v>
      </c>
      <c r="AV24" s="25"/>
      <c r="BC24" s="35"/>
      <c r="BD24" s="35"/>
      <c r="BT24" s="25"/>
      <c r="BU24" s="29"/>
    </row>
    <row r="25" spans="1:73">
      <c r="A25" s="26" t="s">
        <v>21996</v>
      </c>
      <c r="B25" s="57"/>
      <c r="C25" s="26" t="s">
        <v>3438</v>
      </c>
      <c r="D25" s="26" t="s">
        <v>68</v>
      </c>
      <c r="E25" s="26" t="s">
        <v>2858</v>
      </c>
      <c r="F25" s="26" t="s">
        <v>155</v>
      </c>
      <c r="G25" s="26" t="s">
        <v>2858</v>
      </c>
      <c r="H25" s="26" t="s">
        <v>2858</v>
      </c>
      <c r="I25" s="26" t="s">
        <v>2858</v>
      </c>
      <c r="J25" s="26" t="s">
        <v>2864</v>
      </c>
      <c r="K25" s="26" t="s">
        <v>155</v>
      </c>
      <c r="L25" s="26" t="s">
        <v>155</v>
      </c>
      <c r="M25" s="26" t="s">
        <v>155</v>
      </c>
      <c r="N25" s="26" t="s">
        <v>2858</v>
      </c>
      <c r="O25" s="26" t="s">
        <v>2554</v>
      </c>
      <c r="Q25" s="26" t="s">
        <v>5156</v>
      </c>
      <c r="AB25" s="25">
        <v>1</v>
      </c>
      <c r="AL25" s="25">
        <v>1</v>
      </c>
      <c r="AU25" s="25">
        <v>6.2E-2</v>
      </c>
      <c r="AV25" s="25"/>
      <c r="BC25" s="35"/>
      <c r="BD25" s="35"/>
      <c r="BT25" s="25"/>
      <c r="BU25" s="29"/>
    </row>
    <row r="26" spans="1:73">
      <c r="A26" s="26" t="s">
        <v>21995</v>
      </c>
      <c r="B26" s="57"/>
      <c r="C26" s="26" t="s">
        <v>3436</v>
      </c>
      <c r="D26" s="26" t="s">
        <v>64</v>
      </c>
      <c r="E26" s="26" t="s">
        <v>2858</v>
      </c>
      <c r="F26" s="26" t="s">
        <v>155</v>
      </c>
      <c r="G26" s="26" t="s">
        <v>2858</v>
      </c>
      <c r="H26" s="26" t="s">
        <v>2858</v>
      </c>
      <c r="I26" s="26" t="s">
        <v>2858</v>
      </c>
      <c r="J26" s="26" t="s">
        <v>2864</v>
      </c>
      <c r="K26" s="26" t="s">
        <v>155</v>
      </c>
      <c r="L26" s="26" t="s">
        <v>155</v>
      </c>
      <c r="M26" s="26" t="s">
        <v>155</v>
      </c>
      <c r="N26" s="26" t="s">
        <v>2858</v>
      </c>
      <c r="O26" s="26" t="s">
        <v>2554</v>
      </c>
      <c r="Q26" s="26" t="s">
        <v>5156</v>
      </c>
      <c r="Y26" s="25">
        <v>1</v>
      </c>
      <c r="AL26" s="25">
        <v>1</v>
      </c>
      <c r="AU26" s="25">
        <v>6.2E-2</v>
      </c>
      <c r="AV26" s="25"/>
      <c r="BD26" s="35"/>
      <c r="BT26" s="25"/>
      <c r="BU26" s="29"/>
    </row>
    <row r="27" spans="1:73">
      <c r="A27" s="26" t="s">
        <v>21997</v>
      </c>
      <c r="B27" s="57"/>
      <c r="C27" s="26" t="s">
        <v>2528</v>
      </c>
      <c r="D27" s="26" t="s">
        <v>62</v>
      </c>
      <c r="E27" s="26" t="s">
        <v>2858</v>
      </c>
      <c r="F27" s="26" t="s">
        <v>155</v>
      </c>
      <c r="G27" s="26" t="s">
        <v>2858</v>
      </c>
      <c r="H27" s="26" t="s">
        <v>2858</v>
      </c>
      <c r="I27" s="26" t="s">
        <v>2858</v>
      </c>
      <c r="J27" s="26" t="s">
        <v>2864</v>
      </c>
      <c r="K27" s="26" t="s">
        <v>155</v>
      </c>
      <c r="L27" s="26" t="s">
        <v>155</v>
      </c>
      <c r="M27" s="26" t="s">
        <v>155</v>
      </c>
      <c r="N27" s="26" t="s">
        <v>2858</v>
      </c>
      <c r="O27" s="26" t="s">
        <v>2554</v>
      </c>
      <c r="Q27" s="26" t="s">
        <v>5156</v>
      </c>
      <c r="X27" s="25">
        <v>1</v>
      </c>
      <c r="AL27" s="25">
        <v>1</v>
      </c>
      <c r="AU27" s="25">
        <v>6.2E-2</v>
      </c>
      <c r="AV27" s="25"/>
      <c r="BC27" s="35"/>
      <c r="BN27" s="25"/>
      <c r="BO27" s="29"/>
    </row>
    <row r="28" spans="1:73">
      <c r="A28" s="26" t="s">
        <v>4654</v>
      </c>
      <c r="B28" s="57"/>
      <c r="C28" s="26" t="s">
        <v>4655</v>
      </c>
      <c r="D28" s="26" t="s">
        <v>64</v>
      </c>
      <c r="E28" s="26" t="s">
        <v>2858</v>
      </c>
      <c r="F28" s="26" t="s">
        <v>155</v>
      </c>
      <c r="G28" s="26" t="s">
        <v>2858</v>
      </c>
      <c r="H28" s="26" t="s">
        <v>2858</v>
      </c>
      <c r="I28" s="26" t="s">
        <v>2858</v>
      </c>
      <c r="J28" s="26" t="s">
        <v>2864</v>
      </c>
      <c r="K28" s="26" t="s">
        <v>155</v>
      </c>
      <c r="L28" s="26" t="s">
        <v>155</v>
      </c>
      <c r="M28" s="26" t="s">
        <v>155</v>
      </c>
      <c r="N28" s="26" t="s">
        <v>2858</v>
      </c>
      <c r="O28" s="26" t="s">
        <v>2553</v>
      </c>
      <c r="Q28" s="26" t="s">
        <v>2486</v>
      </c>
      <c r="AA28" s="25">
        <v>1</v>
      </c>
      <c r="AM28" s="25">
        <v>1</v>
      </c>
      <c r="AU28" s="25">
        <v>6.2E-2</v>
      </c>
      <c r="AV28" s="25"/>
      <c r="BC28" s="35"/>
      <c r="BN28" s="25"/>
      <c r="BO28" s="29"/>
    </row>
    <row r="29" spans="1:73">
      <c r="A29" s="26" t="s">
        <v>2306</v>
      </c>
      <c r="B29" s="57" t="s">
        <v>2305</v>
      </c>
      <c r="C29" s="26" t="s">
        <v>2307</v>
      </c>
      <c r="D29" s="26" t="s">
        <v>2217</v>
      </c>
      <c r="E29" s="26" t="s">
        <v>2858</v>
      </c>
      <c r="F29" s="26" t="s">
        <v>155</v>
      </c>
      <c r="G29" s="26" t="s">
        <v>2858</v>
      </c>
      <c r="H29" s="26" t="s">
        <v>2858</v>
      </c>
      <c r="I29" s="26" t="s">
        <v>2858</v>
      </c>
      <c r="J29" s="26" t="s">
        <v>2864</v>
      </c>
      <c r="K29" s="26" t="s">
        <v>155</v>
      </c>
      <c r="L29" s="26" t="s">
        <v>155</v>
      </c>
      <c r="M29" s="26" t="s">
        <v>155</v>
      </c>
      <c r="N29" s="26" t="s">
        <v>2858</v>
      </c>
      <c r="O29" s="26" t="s">
        <v>2555</v>
      </c>
      <c r="Q29" s="26" t="s">
        <v>2487</v>
      </c>
      <c r="AA29" s="25">
        <v>1</v>
      </c>
      <c r="AM29" s="25">
        <v>1</v>
      </c>
      <c r="AU29" s="25">
        <v>7.0000000000000007E-2</v>
      </c>
      <c r="AV29" s="25"/>
      <c r="BC29" s="35"/>
      <c r="BN29" s="25"/>
      <c r="BO29" s="29"/>
    </row>
    <row r="30" spans="1:73">
      <c r="A30" s="26" t="s">
        <v>2309</v>
      </c>
      <c r="B30" s="57" t="s">
        <v>2308</v>
      </c>
      <c r="C30" s="26" t="s">
        <v>2310</v>
      </c>
      <c r="D30" s="26" t="s">
        <v>69</v>
      </c>
      <c r="E30" s="26" t="s">
        <v>2858</v>
      </c>
      <c r="F30" s="26" t="s">
        <v>155</v>
      </c>
      <c r="G30" s="26" t="s">
        <v>2858</v>
      </c>
      <c r="H30" s="26" t="s">
        <v>2858</v>
      </c>
      <c r="I30" s="26" t="s">
        <v>2858</v>
      </c>
      <c r="J30" s="26" t="s">
        <v>2864</v>
      </c>
      <c r="K30" s="26" t="s">
        <v>155</v>
      </c>
      <c r="L30" s="26" t="s">
        <v>155</v>
      </c>
      <c r="M30" s="26" t="s">
        <v>155</v>
      </c>
      <c r="N30" s="26" t="s">
        <v>2858</v>
      </c>
      <c r="O30" s="26" t="s">
        <v>2556</v>
      </c>
      <c r="Q30" s="26" t="s">
        <v>2488</v>
      </c>
      <c r="AA30" s="25">
        <v>1</v>
      </c>
      <c r="AM30" s="25">
        <v>1</v>
      </c>
      <c r="AU30" s="25">
        <v>7.0000000000000007E-2</v>
      </c>
      <c r="AV30" s="25"/>
      <c r="BC30" s="35"/>
      <c r="BN30" s="25"/>
      <c r="BO30" s="29"/>
    </row>
    <row r="31" spans="1:73">
      <c r="A31" s="26" t="s">
        <v>2312</v>
      </c>
      <c r="B31" s="57" t="s">
        <v>2311</v>
      </c>
      <c r="C31" s="26" t="s">
        <v>2313</v>
      </c>
      <c r="D31" s="26" t="s">
        <v>65</v>
      </c>
      <c r="E31" s="26" t="s">
        <v>2858</v>
      </c>
      <c r="F31" s="26" t="s">
        <v>155</v>
      </c>
      <c r="G31" s="26" t="s">
        <v>2858</v>
      </c>
      <c r="H31" s="26" t="s">
        <v>2858</v>
      </c>
      <c r="I31" s="26" t="s">
        <v>2858</v>
      </c>
      <c r="J31" s="26" t="s">
        <v>2864</v>
      </c>
      <c r="K31" s="26" t="s">
        <v>155</v>
      </c>
      <c r="L31" s="26" t="s">
        <v>155</v>
      </c>
      <c r="M31" s="26" t="s">
        <v>155</v>
      </c>
      <c r="N31" s="26" t="s">
        <v>2858</v>
      </c>
      <c r="O31" s="26" t="s">
        <v>2557</v>
      </c>
      <c r="Q31" s="26" t="s">
        <v>2489</v>
      </c>
      <c r="AA31" s="25">
        <v>1</v>
      </c>
      <c r="AM31" s="25">
        <v>1</v>
      </c>
      <c r="AU31" s="25">
        <v>7.0000000000000007E-2</v>
      </c>
      <c r="AV31" s="25"/>
      <c r="BC31" s="35"/>
      <c r="BN31" s="25"/>
      <c r="BO31" s="29"/>
    </row>
    <row r="32" spans="1:73">
      <c r="A32" s="26" t="s">
        <v>2315</v>
      </c>
      <c r="B32" s="57" t="s">
        <v>2314</v>
      </c>
      <c r="C32" s="26" t="s">
        <v>2860</v>
      </c>
      <c r="D32" s="26" t="s">
        <v>68</v>
      </c>
      <c r="E32" s="26" t="s">
        <v>2859</v>
      </c>
      <c r="F32" s="26" t="s">
        <v>155</v>
      </c>
      <c r="G32" s="26" t="s">
        <v>2858</v>
      </c>
      <c r="H32" s="26" t="s">
        <v>2858</v>
      </c>
      <c r="I32" s="26" t="s">
        <v>2858</v>
      </c>
      <c r="J32" s="26" t="s">
        <v>2864</v>
      </c>
      <c r="K32" s="26" t="s">
        <v>155</v>
      </c>
      <c r="L32" s="26" t="s">
        <v>155</v>
      </c>
      <c r="M32" s="26" t="s">
        <v>155</v>
      </c>
      <c r="N32" s="26" t="s">
        <v>2858</v>
      </c>
      <c r="O32" s="26" t="s">
        <v>2558</v>
      </c>
      <c r="Q32" s="26" t="s">
        <v>5155</v>
      </c>
      <c r="AA32" s="25">
        <v>1</v>
      </c>
      <c r="AM32" s="25">
        <v>1</v>
      </c>
      <c r="AU32" s="25">
        <v>7.4999999999999997E-2</v>
      </c>
      <c r="AV32" s="25"/>
      <c r="BC32" s="35"/>
      <c r="BN32" s="25"/>
      <c r="BO32" s="29"/>
    </row>
    <row r="33" spans="1:67">
      <c r="A33" s="26" t="s">
        <v>2317</v>
      </c>
      <c r="B33" s="57" t="s">
        <v>2316</v>
      </c>
      <c r="C33" s="26" t="s">
        <v>2318</v>
      </c>
      <c r="D33" s="26" t="s">
        <v>68</v>
      </c>
      <c r="E33" s="26" t="s">
        <v>2858</v>
      </c>
      <c r="F33" s="26" t="s">
        <v>155</v>
      </c>
      <c r="G33" s="26" t="s">
        <v>2858</v>
      </c>
      <c r="H33" s="26" t="s">
        <v>2858</v>
      </c>
      <c r="I33" s="26" t="s">
        <v>5393</v>
      </c>
      <c r="J33" s="26" t="s">
        <v>2864</v>
      </c>
      <c r="K33" s="26" t="s">
        <v>155</v>
      </c>
      <c r="L33" s="26" t="s">
        <v>155</v>
      </c>
      <c r="M33" s="26" t="s">
        <v>155</v>
      </c>
      <c r="N33" s="26" t="s">
        <v>2858</v>
      </c>
      <c r="O33" s="26" t="s">
        <v>2558</v>
      </c>
      <c r="Q33" s="26" t="s">
        <v>544</v>
      </c>
      <c r="AB33" s="25">
        <v>1</v>
      </c>
      <c r="AN33" s="25">
        <v>1</v>
      </c>
      <c r="AU33" s="25">
        <v>7.0000000000000007E-2</v>
      </c>
      <c r="AV33" s="25"/>
      <c r="BC33" s="35"/>
      <c r="BN33" s="25"/>
      <c r="BO33" s="29"/>
    </row>
    <row r="34" spans="1:67">
      <c r="A34" s="26" t="s">
        <v>5107</v>
      </c>
      <c r="B34" s="57"/>
      <c r="C34" s="26" t="s">
        <v>3437</v>
      </c>
      <c r="D34" s="26" t="s">
        <v>64</v>
      </c>
      <c r="E34" s="26" t="s">
        <v>2858</v>
      </c>
      <c r="F34" s="26" t="s">
        <v>155</v>
      </c>
      <c r="G34" s="26" t="s">
        <v>2858</v>
      </c>
      <c r="H34" s="26" t="s">
        <v>2858</v>
      </c>
      <c r="I34" s="26" t="s">
        <v>5393</v>
      </c>
      <c r="J34" s="26" t="s">
        <v>2864</v>
      </c>
      <c r="K34" s="26" t="s">
        <v>155</v>
      </c>
      <c r="L34" s="26" t="s">
        <v>155</v>
      </c>
      <c r="M34" s="26" t="s">
        <v>155</v>
      </c>
      <c r="N34" s="26" t="s">
        <v>2858</v>
      </c>
      <c r="O34" s="26" t="s">
        <v>2558</v>
      </c>
      <c r="Q34" s="26" t="s">
        <v>544</v>
      </c>
      <c r="Y34" s="25">
        <v>1</v>
      </c>
      <c r="AN34" s="25">
        <v>1</v>
      </c>
      <c r="AU34" s="25">
        <v>4.8000000000000001E-2</v>
      </c>
      <c r="AV34" s="25"/>
      <c r="BC34" s="35"/>
      <c r="BN34" s="25"/>
      <c r="BO34" s="29"/>
    </row>
    <row r="35" spans="1:67">
      <c r="A35" s="26" t="s">
        <v>5108</v>
      </c>
      <c r="B35" s="57"/>
      <c r="C35" s="26" t="s">
        <v>2526</v>
      </c>
      <c r="D35" s="26" t="s">
        <v>62</v>
      </c>
      <c r="E35" s="26" t="s">
        <v>2858</v>
      </c>
      <c r="F35" s="26" t="s">
        <v>155</v>
      </c>
      <c r="G35" s="26" t="s">
        <v>2858</v>
      </c>
      <c r="H35" s="26" t="s">
        <v>2858</v>
      </c>
      <c r="I35" s="26" t="s">
        <v>5393</v>
      </c>
      <c r="J35" s="26" t="s">
        <v>2864</v>
      </c>
      <c r="K35" s="26" t="s">
        <v>155</v>
      </c>
      <c r="L35" s="26" t="s">
        <v>155</v>
      </c>
      <c r="M35" s="26" t="s">
        <v>155</v>
      </c>
      <c r="N35" s="26" t="s">
        <v>2858</v>
      </c>
      <c r="O35" s="26" t="s">
        <v>2558</v>
      </c>
      <c r="Q35" s="26" t="s">
        <v>544</v>
      </c>
      <c r="X35" s="25">
        <v>1</v>
      </c>
      <c r="AN35" s="25">
        <v>1</v>
      </c>
      <c r="AU35" s="25">
        <v>4.8000000000000001E-2</v>
      </c>
      <c r="AV35" s="25"/>
      <c r="BC35" s="35"/>
      <c r="BN35" s="25"/>
      <c r="BO35" s="29"/>
    </row>
    <row r="36" spans="1:67">
      <c r="A36" s="26" t="s">
        <v>4146</v>
      </c>
      <c r="B36" s="57"/>
      <c r="C36" s="26" t="s">
        <v>4147</v>
      </c>
      <c r="D36" s="26" t="s">
        <v>301</v>
      </c>
      <c r="E36" s="26" t="s">
        <v>2858</v>
      </c>
      <c r="F36" s="26" t="s">
        <v>155</v>
      </c>
      <c r="G36" s="26" t="s">
        <v>2858</v>
      </c>
      <c r="H36" s="26" t="s">
        <v>2858</v>
      </c>
      <c r="I36" s="26" t="s">
        <v>5393</v>
      </c>
      <c r="J36" s="26" t="s">
        <v>2864</v>
      </c>
      <c r="K36" s="26" t="s">
        <v>155</v>
      </c>
      <c r="L36" s="26" t="s">
        <v>155</v>
      </c>
      <c r="M36" s="26" t="s">
        <v>155</v>
      </c>
      <c r="N36" s="26" t="s">
        <v>2858</v>
      </c>
      <c r="O36" s="26" t="s">
        <v>2558</v>
      </c>
      <c r="Q36" s="26" t="s">
        <v>544</v>
      </c>
      <c r="AE36" s="25">
        <v>1</v>
      </c>
      <c r="AN36" s="25">
        <v>1</v>
      </c>
      <c r="AU36" s="25">
        <v>4.8000000000000001E-2</v>
      </c>
      <c r="AV36" s="25"/>
      <c r="BC36" s="35"/>
      <c r="BN36" s="25"/>
      <c r="BO36" s="29"/>
    </row>
    <row r="37" spans="1:67">
      <c r="A37" s="26" t="s">
        <v>4418</v>
      </c>
      <c r="B37" s="57"/>
      <c r="C37" s="26" t="s">
        <v>4419</v>
      </c>
      <c r="D37" s="26" t="s">
        <v>68</v>
      </c>
      <c r="E37" s="26" t="s">
        <v>2858</v>
      </c>
      <c r="F37" s="26" t="s">
        <v>155</v>
      </c>
      <c r="G37" s="26" t="s">
        <v>2858</v>
      </c>
      <c r="H37" s="26" t="s">
        <v>2858</v>
      </c>
      <c r="I37" s="26" t="s">
        <v>5393</v>
      </c>
      <c r="J37" s="26" t="s">
        <v>2864</v>
      </c>
      <c r="K37" s="26" t="s">
        <v>155</v>
      </c>
      <c r="L37" s="26" t="s">
        <v>155</v>
      </c>
      <c r="M37" s="26" t="s">
        <v>155</v>
      </c>
      <c r="N37" s="26" t="s">
        <v>2858</v>
      </c>
      <c r="O37" s="26" t="s">
        <v>2558</v>
      </c>
      <c r="Q37" s="26" t="s">
        <v>544</v>
      </c>
      <c r="AB37" s="25">
        <v>1</v>
      </c>
      <c r="AN37" s="25">
        <v>1</v>
      </c>
      <c r="AU37" s="25">
        <v>4.8000000000000001E-2</v>
      </c>
      <c r="AV37" s="25"/>
      <c r="BC37" s="35"/>
      <c r="BN37" s="25"/>
      <c r="BO37" s="29"/>
    </row>
    <row r="38" spans="1:67">
      <c r="A38" s="26" t="s">
        <v>2320</v>
      </c>
      <c r="B38" s="57" t="s">
        <v>2319</v>
      </c>
      <c r="C38" s="26" t="s">
        <v>2321</v>
      </c>
      <c r="D38" s="26" t="s">
        <v>67</v>
      </c>
      <c r="E38" s="26" t="s">
        <v>2858</v>
      </c>
      <c r="F38" s="26" t="s">
        <v>155</v>
      </c>
      <c r="G38" s="26" t="s">
        <v>2858</v>
      </c>
      <c r="H38" s="26" t="s">
        <v>2858</v>
      </c>
      <c r="I38" s="26" t="s">
        <v>2858</v>
      </c>
      <c r="J38" s="26" t="s">
        <v>2864</v>
      </c>
      <c r="K38" s="26" t="s">
        <v>155</v>
      </c>
      <c r="L38" s="26" t="s">
        <v>155</v>
      </c>
      <c r="M38" s="26" t="s">
        <v>155</v>
      </c>
      <c r="N38" s="26" t="s">
        <v>2858</v>
      </c>
      <c r="O38" s="26" t="s">
        <v>2559</v>
      </c>
      <c r="Q38" s="26" t="s">
        <v>2490</v>
      </c>
      <c r="AC38" s="25">
        <v>1</v>
      </c>
      <c r="AO38" s="25">
        <v>1</v>
      </c>
      <c r="AU38" s="25">
        <v>7.0000000000000007E-2</v>
      </c>
      <c r="AV38" s="25"/>
      <c r="BC38" s="35"/>
      <c r="BN38" s="25"/>
      <c r="BO38" s="29"/>
    </row>
    <row r="39" spans="1:67">
      <c r="A39" s="26" t="s">
        <v>4152</v>
      </c>
      <c r="B39" s="57"/>
      <c r="C39" s="26" t="s">
        <v>3439</v>
      </c>
      <c r="D39" s="26" t="s">
        <v>68</v>
      </c>
      <c r="E39" s="26" t="s">
        <v>2858</v>
      </c>
      <c r="F39" s="26" t="s">
        <v>155</v>
      </c>
      <c r="G39" s="26" t="s">
        <v>2858</v>
      </c>
      <c r="H39" s="26" t="s">
        <v>2858</v>
      </c>
      <c r="I39" s="26" t="s">
        <v>2858</v>
      </c>
      <c r="J39" s="26" t="s">
        <v>2864</v>
      </c>
      <c r="K39" s="26" t="s">
        <v>155</v>
      </c>
      <c r="L39" s="26" t="s">
        <v>155</v>
      </c>
      <c r="M39" s="26" t="s">
        <v>155</v>
      </c>
      <c r="N39" s="26" t="s">
        <v>2858</v>
      </c>
      <c r="O39" s="26" t="s">
        <v>2559</v>
      </c>
      <c r="Q39" s="26" t="s">
        <v>2490</v>
      </c>
      <c r="AB39" s="25">
        <v>1</v>
      </c>
      <c r="AO39" s="25">
        <v>1</v>
      </c>
      <c r="AU39" s="25">
        <v>4.8000000000000001E-2</v>
      </c>
      <c r="AV39" s="25"/>
      <c r="BC39" s="35"/>
      <c r="BN39" s="25"/>
      <c r="BO39" s="29"/>
    </row>
    <row r="40" spans="1:67">
      <c r="A40" s="26" t="s">
        <v>3441</v>
      </c>
      <c r="B40" s="57"/>
      <c r="C40" s="26" t="s">
        <v>3440</v>
      </c>
      <c r="D40" s="26" t="s">
        <v>64</v>
      </c>
      <c r="E40" s="26" t="s">
        <v>2858</v>
      </c>
      <c r="F40" s="26" t="s">
        <v>155</v>
      </c>
      <c r="G40" s="26" t="s">
        <v>2858</v>
      </c>
      <c r="H40" s="26" t="s">
        <v>2858</v>
      </c>
      <c r="I40" s="26" t="s">
        <v>2858</v>
      </c>
      <c r="J40" s="26" t="s">
        <v>2864</v>
      </c>
      <c r="K40" s="26" t="s">
        <v>155</v>
      </c>
      <c r="L40" s="26" t="s">
        <v>155</v>
      </c>
      <c r="M40" s="26" t="s">
        <v>155</v>
      </c>
      <c r="N40" s="26" t="s">
        <v>2858</v>
      </c>
      <c r="O40" s="26" t="s">
        <v>2559</v>
      </c>
      <c r="Q40" s="26" t="s">
        <v>2490</v>
      </c>
      <c r="Y40" s="25">
        <v>1</v>
      </c>
      <c r="AO40" s="25">
        <v>1</v>
      </c>
      <c r="AU40" s="25">
        <v>4.8000000000000001E-2</v>
      </c>
      <c r="AV40" s="25"/>
      <c r="BC40" s="35"/>
      <c r="BN40" s="25"/>
      <c r="BO40" s="29"/>
    </row>
    <row r="41" spans="1:67">
      <c r="A41" s="26" t="s">
        <v>2531</v>
      </c>
      <c r="B41" s="57"/>
      <c r="C41" s="26" t="s">
        <v>2532</v>
      </c>
      <c r="D41" s="26" t="s">
        <v>62</v>
      </c>
      <c r="E41" s="26" t="s">
        <v>2858</v>
      </c>
      <c r="F41" s="26" t="s">
        <v>155</v>
      </c>
      <c r="G41" s="26" t="s">
        <v>2858</v>
      </c>
      <c r="H41" s="26" t="s">
        <v>2858</v>
      </c>
      <c r="I41" s="26" t="s">
        <v>2858</v>
      </c>
      <c r="J41" s="26" t="s">
        <v>2864</v>
      </c>
      <c r="K41" s="26" t="s">
        <v>155</v>
      </c>
      <c r="L41" s="26" t="s">
        <v>155</v>
      </c>
      <c r="M41" s="26" t="s">
        <v>155</v>
      </c>
      <c r="N41" s="26" t="s">
        <v>2858</v>
      </c>
      <c r="O41" s="26" t="s">
        <v>2559</v>
      </c>
      <c r="Q41" s="26" t="s">
        <v>2490</v>
      </c>
      <c r="X41" s="25">
        <v>1</v>
      </c>
      <c r="AO41" s="25">
        <v>1</v>
      </c>
      <c r="AU41" s="25">
        <v>4.8000000000000001E-2</v>
      </c>
      <c r="AV41" s="25"/>
      <c r="BC41" s="35"/>
      <c r="BN41" s="25"/>
      <c r="BO41" s="29"/>
    </row>
    <row r="42" spans="1:67">
      <c r="A42" s="26" t="s">
        <v>2323</v>
      </c>
      <c r="B42" s="57" t="s">
        <v>2322</v>
      </c>
      <c r="C42" s="26" t="s">
        <v>2324</v>
      </c>
      <c r="D42" s="26" t="s">
        <v>63</v>
      </c>
      <c r="E42" s="26" t="s">
        <v>2858</v>
      </c>
      <c r="F42" s="26" t="s">
        <v>155</v>
      </c>
      <c r="G42" s="26" t="s">
        <v>2858</v>
      </c>
      <c r="H42" s="26" t="s">
        <v>2858</v>
      </c>
      <c r="I42" s="26" t="s">
        <v>2858</v>
      </c>
      <c r="J42" s="26" t="s">
        <v>2864</v>
      </c>
      <c r="K42" s="26" t="s">
        <v>155</v>
      </c>
      <c r="L42" s="26" t="s">
        <v>155</v>
      </c>
      <c r="M42" s="26" t="s">
        <v>155</v>
      </c>
      <c r="N42" s="26" t="s">
        <v>2858</v>
      </c>
      <c r="O42" s="26" t="s">
        <v>2560</v>
      </c>
      <c r="Q42" s="26" t="s">
        <v>2491</v>
      </c>
      <c r="AD42" s="25">
        <v>1</v>
      </c>
      <c r="AQ42" s="25">
        <v>1</v>
      </c>
      <c r="AU42" s="25">
        <v>7.0000000000000007E-2</v>
      </c>
      <c r="AV42" s="25"/>
      <c r="BC42" s="35"/>
      <c r="BN42" s="25"/>
      <c r="BO42" s="29"/>
    </row>
    <row r="43" spans="1:67">
      <c r="A43" s="26" t="s">
        <v>3444</v>
      </c>
      <c r="B43" s="57"/>
      <c r="C43" s="26" t="s">
        <v>3442</v>
      </c>
      <c r="D43" s="26" t="s">
        <v>68</v>
      </c>
      <c r="E43" s="26" t="s">
        <v>2858</v>
      </c>
      <c r="F43" s="26" t="s">
        <v>155</v>
      </c>
      <c r="G43" s="26" t="s">
        <v>2858</v>
      </c>
      <c r="H43" s="26" t="s">
        <v>2858</v>
      </c>
      <c r="I43" s="26" t="s">
        <v>2858</v>
      </c>
      <c r="J43" s="26" t="s">
        <v>2864</v>
      </c>
      <c r="K43" s="26" t="s">
        <v>155</v>
      </c>
      <c r="L43" s="26" t="s">
        <v>155</v>
      </c>
      <c r="M43" s="26" t="s">
        <v>155</v>
      </c>
      <c r="N43" s="26" t="s">
        <v>2858</v>
      </c>
      <c r="O43" s="26" t="s">
        <v>2560</v>
      </c>
      <c r="Q43" s="26" t="s">
        <v>2491</v>
      </c>
      <c r="AB43" s="25">
        <v>1</v>
      </c>
      <c r="AQ43" s="25">
        <v>1</v>
      </c>
      <c r="AU43" s="25">
        <v>4.8000000000000001E-2</v>
      </c>
      <c r="AV43" s="25"/>
    </row>
    <row r="44" spans="1:67">
      <c r="A44" s="26" t="s">
        <v>3445</v>
      </c>
      <c r="B44" s="57"/>
      <c r="C44" s="26" t="s">
        <v>3443</v>
      </c>
      <c r="D44" s="26" t="s">
        <v>64</v>
      </c>
      <c r="E44" s="26" t="s">
        <v>2858</v>
      </c>
      <c r="F44" s="26" t="s">
        <v>155</v>
      </c>
      <c r="G44" s="26" t="s">
        <v>2858</v>
      </c>
      <c r="H44" s="26" t="s">
        <v>2858</v>
      </c>
      <c r="I44" s="26" t="s">
        <v>2858</v>
      </c>
      <c r="J44" s="26" t="s">
        <v>2864</v>
      </c>
      <c r="K44" s="26" t="s">
        <v>155</v>
      </c>
      <c r="L44" s="26" t="s">
        <v>155</v>
      </c>
      <c r="M44" s="26" t="s">
        <v>155</v>
      </c>
      <c r="N44" s="26" t="s">
        <v>2858</v>
      </c>
      <c r="O44" s="26" t="s">
        <v>2560</v>
      </c>
      <c r="Q44" s="26" t="s">
        <v>2491</v>
      </c>
      <c r="Y44" s="25">
        <v>1</v>
      </c>
      <c r="AQ44" s="25">
        <v>1</v>
      </c>
      <c r="AU44" s="25">
        <v>4.8000000000000001E-2</v>
      </c>
      <c r="AV44" s="25"/>
    </row>
    <row r="45" spans="1:67">
      <c r="A45" s="26" t="s">
        <v>2533</v>
      </c>
      <c r="B45" s="57"/>
      <c r="C45" s="26" t="s">
        <v>2534</v>
      </c>
      <c r="D45" s="26" t="s">
        <v>62</v>
      </c>
      <c r="E45" s="26" t="s">
        <v>2858</v>
      </c>
      <c r="F45" s="26" t="s">
        <v>155</v>
      </c>
      <c r="G45" s="26" t="s">
        <v>2858</v>
      </c>
      <c r="H45" s="26" t="s">
        <v>2858</v>
      </c>
      <c r="I45" s="26" t="s">
        <v>2858</v>
      </c>
      <c r="J45" s="26" t="s">
        <v>2864</v>
      </c>
      <c r="K45" s="26" t="s">
        <v>155</v>
      </c>
      <c r="L45" s="26" t="s">
        <v>155</v>
      </c>
      <c r="M45" s="26" t="s">
        <v>155</v>
      </c>
      <c r="N45" s="26" t="s">
        <v>2858</v>
      </c>
      <c r="O45" s="26" t="s">
        <v>2560</v>
      </c>
      <c r="Q45" s="26" t="s">
        <v>2491</v>
      </c>
      <c r="X45" s="25">
        <v>1</v>
      </c>
      <c r="AQ45" s="25">
        <v>1</v>
      </c>
      <c r="AU45" s="25">
        <v>4.8000000000000001E-2</v>
      </c>
      <c r="AV45" s="25"/>
    </row>
    <row r="46" spans="1:67">
      <c r="A46" s="26" t="s">
        <v>2326</v>
      </c>
      <c r="B46" s="57" t="s">
        <v>2325</v>
      </c>
      <c r="C46" s="26" t="s">
        <v>2327</v>
      </c>
      <c r="D46" s="26" t="s">
        <v>2328</v>
      </c>
      <c r="E46" s="26" t="s">
        <v>2858</v>
      </c>
      <c r="F46" s="26" t="s">
        <v>155</v>
      </c>
      <c r="G46" s="26" t="s">
        <v>2858</v>
      </c>
      <c r="H46" s="26" t="s">
        <v>2858</v>
      </c>
      <c r="I46" s="26" t="s">
        <v>2858</v>
      </c>
      <c r="J46" s="26" t="s">
        <v>2864</v>
      </c>
      <c r="K46" s="26" t="s">
        <v>155</v>
      </c>
      <c r="L46" s="26" t="s">
        <v>155</v>
      </c>
      <c r="M46" s="26" t="s">
        <v>155</v>
      </c>
      <c r="N46" s="26" t="s">
        <v>2858</v>
      </c>
      <c r="O46" s="26" t="s">
        <v>2561</v>
      </c>
      <c r="Q46" s="26" t="s">
        <v>2492</v>
      </c>
      <c r="AI46" s="25">
        <v>1</v>
      </c>
      <c r="AQ46" s="25">
        <v>1</v>
      </c>
      <c r="AU46" s="25">
        <v>7.0000000000000007E-2</v>
      </c>
      <c r="AV46" s="25"/>
    </row>
    <row r="47" spans="1:67">
      <c r="A47" s="26" t="s">
        <v>2330</v>
      </c>
      <c r="B47" s="57" t="s">
        <v>2329</v>
      </c>
      <c r="C47" s="26" t="s">
        <v>2331</v>
      </c>
      <c r="D47" s="26" t="s">
        <v>2332</v>
      </c>
      <c r="E47" s="26" t="s">
        <v>2858</v>
      </c>
      <c r="F47" s="26" t="s">
        <v>155</v>
      </c>
      <c r="G47" s="26" t="s">
        <v>2858</v>
      </c>
      <c r="H47" s="26" t="s">
        <v>2858</v>
      </c>
      <c r="I47" s="26" t="s">
        <v>2858</v>
      </c>
      <c r="J47" s="26" t="s">
        <v>2864</v>
      </c>
      <c r="K47" s="26" t="s">
        <v>155</v>
      </c>
      <c r="L47" s="26" t="s">
        <v>155</v>
      </c>
      <c r="M47" s="26" t="s">
        <v>155</v>
      </c>
      <c r="N47" s="26" t="s">
        <v>2858</v>
      </c>
      <c r="O47" s="26" t="s">
        <v>2562</v>
      </c>
      <c r="Q47" s="26" t="s">
        <v>2493</v>
      </c>
      <c r="AI47" s="25">
        <v>1</v>
      </c>
      <c r="AR47" s="25">
        <v>1</v>
      </c>
      <c r="AU47" s="25">
        <v>7.0000000000000007E-2</v>
      </c>
      <c r="AV47" s="25"/>
    </row>
    <row r="48" spans="1:67">
      <c r="A48" s="26" t="s">
        <v>2334</v>
      </c>
      <c r="B48" s="57" t="s">
        <v>2333</v>
      </c>
      <c r="C48" s="26" t="s">
        <v>2335</v>
      </c>
      <c r="D48" s="26" t="s">
        <v>2336</v>
      </c>
      <c r="E48" s="26" t="s">
        <v>2858</v>
      </c>
      <c r="F48" s="26" t="s">
        <v>155</v>
      </c>
      <c r="G48" s="26" t="s">
        <v>2858</v>
      </c>
      <c r="H48" s="26" t="s">
        <v>2858</v>
      </c>
      <c r="I48" s="26" t="s">
        <v>2858</v>
      </c>
      <c r="J48" s="26" t="s">
        <v>2864</v>
      </c>
      <c r="K48" s="26" t="s">
        <v>155</v>
      </c>
      <c r="L48" s="26" t="s">
        <v>155</v>
      </c>
      <c r="M48" s="26" t="s">
        <v>155</v>
      </c>
      <c r="N48" s="26" t="s">
        <v>2858</v>
      </c>
      <c r="O48" s="26" t="s">
        <v>2563</v>
      </c>
      <c r="Q48" s="26" t="s">
        <v>2494</v>
      </c>
      <c r="AI48" s="25">
        <v>1</v>
      </c>
      <c r="AR48" s="25">
        <v>1</v>
      </c>
      <c r="AU48" s="25">
        <v>7.0000000000000007E-2</v>
      </c>
      <c r="AV48" s="25"/>
    </row>
    <row r="49" spans="1:48">
      <c r="A49" s="26" t="s">
        <v>2338</v>
      </c>
      <c r="B49" s="57" t="s">
        <v>2337</v>
      </c>
      <c r="C49" s="26" t="s">
        <v>2861</v>
      </c>
      <c r="D49" s="26" t="s">
        <v>68</v>
      </c>
      <c r="E49" s="26" t="s">
        <v>2859</v>
      </c>
      <c r="F49" s="26" t="s">
        <v>155</v>
      </c>
      <c r="G49" s="26" t="s">
        <v>2858</v>
      </c>
      <c r="H49" s="26" t="s">
        <v>2858</v>
      </c>
      <c r="I49" s="26" t="s">
        <v>2858</v>
      </c>
      <c r="J49" s="26" t="s">
        <v>2864</v>
      </c>
      <c r="K49" s="26" t="s">
        <v>155</v>
      </c>
      <c r="L49" s="26" t="s">
        <v>155</v>
      </c>
      <c r="M49" s="26" t="s">
        <v>155</v>
      </c>
      <c r="N49" s="26" t="s">
        <v>2858</v>
      </c>
      <c r="O49" s="26" t="s">
        <v>2558</v>
      </c>
      <c r="Q49" s="26" t="s">
        <v>5155</v>
      </c>
      <c r="AI49" s="25">
        <v>1</v>
      </c>
      <c r="AR49" s="25">
        <v>1</v>
      </c>
      <c r="AU49" s="25">
        <v>7.4999999999999997E-2</v>
      </c>
      <c r="AV49" s="25"/>
    </row>
    <row r="50" spans="1:48">
      <c r="A50" s="26" t="s">
        <v>2340</v>
      </c>
      <c r="B50" s="57" t="s">
        <v>2339</v>
      </c>
      <c r="C50" s="26" t="s">
        <v>2341</v>
      </c>
      <c r="D50" s="26" t="s">
        <v>301</v>
      </c>
      <c r="E50" s="26" t="s">
        <v>2858</v>
      </c>
      <c r="F50" s="26" t="s">
        <v>155</v>
      </c>
      <c r="G50" s="26" t="s">
        <v>2858</v>
      </c>
      <c r="H50" s="26" t="s">
        <v>2858</v>
      </c>
      <c r="I50" s="26" t="s">
        <v>2858</v>
      </c>
      <c r="J50" s="26" t="s">
        <v>2864</v>
      </c>
      <c r="K50" s="26" t="s">
        <v>155</v>
      </c>
      <c r="L50" s="26" t="s">
        <v>155</v>
      </c>
      <c r="M50" s="26" t="s">
        <v>155</v>
      </c>
      <c r="N50" s="26" t="s">
        <v>2858</v>
      </c>
      <c r="O50" s="26" t="s">
        <v>2564</v>
      </c>
      <c r="Q50" s="26" t="s">
        <v>2110</v>
      </c>
      <c r="AE50" s="25">
        <v>1</v>
      </c>
      <c r="AP50" s="25">
        <v>1</v>
      </c>
      <c r="AU50" s="25">
        <v>7.0000000000000007E-2</v>
      </c>
      <c r="AV50" s="25"/>
    </row>
    <row r="51" spans="1:48">
      <c r="A51" s="26" t="s">
        <v>4153</v>
      </c>
      <c r="B51" s="57"/>
      <c r="C51" s="26" t="s">
        <v>3446</v>
      </c>
      <c r="D51" s="26" t="s">
        <v>64</v>
      </c>
      <c r="E51" s="26" t="s">
        <v>2858</v>
      </c>
      <c r="F51" s="26" t="s">
        <v>155</v>
      </c>
      <c r="G51" s="26" t="s">
        <v>2858</v>
      </c>
      <c r="H51" s="26" t="s">
        <v>2858</v>
      </c>
      <c r="I51" s="26" t="s">
        <v>2858</v>
      </c>
      <c r="J51" s="26" t="s">
        <v>2864</v>
      </c>
      <c r="K51" s="26" t="s">
        <v>155</v>
      </c>
      <c r="L51" s="26" t="s">
        <v>155</v>
      </c>
      <c r="M51" s="26" t="s">
        <v>155</v>
      </c>
      <c r="N51" s="26" t="s">
        <v>2858</v>
      </c>
      <c r="O51" s="26" t="s">
        <v>2564</v>
      </c>
      <c r="Q51" s="26" t="s">
        <v>2110</v>
      </c>
      <c r="Y51" s="25">
        <v>1</v>
      </c>
      <c r="AP51" s="25">
        <v>1</v>
      </c>
      <c r="AU51" s="25">
        <v>6.6000000000000003E-2</v>
      </c>
      <c r="AV51" s="25"/>
    </row>
    <row r="52" spans="1:48">
      <c r="A52" s="26" t="s">
        <v>4154</v>
      </c>
      <c r="B52" s="57"/>
      <c r="C52" s="26" t="s">
        <v>3447</v>
      </c>
      <c r="D52" s="26" t="s">
        <v>68</v>
      </c>
      <c r="E52" s="26" t="s">
        <v>2858</v>
      </c>
      <c r="F52" s="26" t="s">
        <v>155</v>
      </c>
      <c r="G52" s="26" t="s">
        <v>2858</v>
      </c>
      <c r="H52" s="26" t="s">
        <v>2858</v>
      </c>
      <c r="I52" s="26" t="s">
        <v>2858</v>
      </c>
      <c r="J52" s="26" t="s">
        <v>2864</v>
      </c>
      <c r="K52" s="26" t="s">
        <v>155</v>
      </c>
      <c r="L52" s="26" t="s">
        <v>155</v>
      </c>
      <c r="M52" s="26" t="s">
        <v>155</v>
      </c>
      <c r="N52" s="26" t="s">
        <v>2858</v>
      </c>
      <c r="O52" s="26" t="s">
        <v>2564</v>
      </c>
      <c r="Q52" s="26" t="s">
        <v>2110</v>
      </c>
      <c r="AB52" s="25">
        <v>1</v>
      </c>
      <c r="AP52" s="25">
        <v>1</v>
      </c>
      <c r="AU52" s="25">
        <v>6.6000000000000003E-2</v>
      </c>
      <c r="AV52" s="25"/>
    </row>
    <row r="53" spans="1:48">
      <c r="A53" s="26" t="s">
        <v>2529</v>
      </c>
      <c r="B53" s="57"/>
      <c r="C53" s="26" t="s">
        <v>2530</v>
      </c>
      <c r="D53" s="26" t="s">
        <v>62</v>
      </c>
      <c r="E53" s="26" t="s">
        <v>2858</v>
      </c>
      <c r="F53" s="26" t="s">
        <v>155</v>
      </c>
      <c r="G53" s="26" t="s">
        <v>2858</v>
      </c>
      <c r="H53" s="26" t="s">
        <v>2858</v>
      </c>
      <c r="I53" s="26" t="s">
        <v>2858</v>
      </c>
      <c r="J53" s="26" t="s">
        <v>2864</v>
      </c>
      <c r="K53" s="26" t="s">
        <v>155</v>
      </c>
      <c r="L53" s="26" t="s">
        <v>155</v>
      </c>
      <c r="M53" s="26" t="s">
        <v>155</v>
      </c>
      <c r="N53" s="26" t="s">
        <v>2858</v>
      </c>
      <c r="O53" s="26" t="s">
        <v>2564</v>
      </c>
      <c r="Q53" s="26" t="s">
        <v>2110</v>
      </c>
      <c r="X53" s="25">
        <v>1</v>
      </c>
      <c r="AP53" s="25">
        <v>1</v>
      </c>
      <c r="AU53" s="25">
        <v>6.6000000000000003E-2</v>
      </c>
      <c r="AV53" s="25"/>
    </row>
    <row r="54" spans="1:48">
      <c r="A54" s="26" t="s">
        <v>2343</v>
      </c>
      <c r="B54" s="57" t="s">
        <v>2342</v>
      </c>
      <c r="C54" s="26" t="s">
        <v>2344</v>
      </c>
      <c r="D54" s="26" t="s">
        <v>2345</v>
      </c>
      <c r="E54" s="26" t="s">
        <v>2858</v>
      </c>
      <c r="F54" s="26" t="s">
        <v>155</v>
      </c>
      <c r="G54" s="26" t="s">
        <v>2858</v>
      </c>
      <c r="H54" s="26" t="s">
        <v>2858</v>
      </c>
      <c r="I54" s="26" t="s">
        <v>2858</v>
      </c>
      <c r="J54" s="26" t="s">
        <v>2864</v>
      </c>
      <c r="K54" s="26" t="s">
        <v>155</v>
      </c>
      <c r="L54" s="26" t="s">
        <v>155</v>
      </c>
      <c r="M54" s="26" t="s">
        <v>155</v>
      </c>
      <c r="N54" s="26" t="s">
        <v>2858</v>
      </c>
      <c r="O54" s="26" t="s">
        <v>2565</v>
      </c>
      <c r="Q54" s="26" t="s">
        <v>2495</v>
      </c>
      <c r="AI54" s="25">
        <v>1</v>
      </c>
      <c r="AQ54" s="25">
        <v>1</v>
      </c>
      <c r="AU54" s="25">
        <v>7.0000000000000007E-2</v>
      </c>
      <c r="AV54" s="25"/>
    </row>
    <row r="55" spans="1:48">
      <c r="A55" s="26" t="s">
        <v>2347</v>
      </c>
      <c r="B55" s="57" t="s">
        <v>2346</v>
      </c>
      <c r="C55" s="26" t="s">
        <v>2348</v>
      </c>
      <c r="D55" s="26" t="s">
        <v>2349</v>
      </c>
      <c r="E55" s="26" t="s">
        <v>2858</v>
      </c>
      <c r="F55" s="26" t="s">
        <v>155</v>
      </c>
      <c r="G55" s="26" t="s">
        <v>2858</v>
      </c>
      <c r="H55" s="26" t="s">
        <v>2858</v>
      </c>
      <c r="I55" s="26" t="s">
        <v>2858</v>
      </c>
      <c r="J55" s="26" t="s">
        <v>2864</v>
      </c>
      <c r="K55" s="26" t="s">
        <v>155</v>
      </c>
      <c r="L55" s="26" t="s">
        <v>155</v>
      </c>
      <c r="M55" s="26" t="s">
        <v>155</v>
      </c>
      <c r="N55" s="26" t="s">
        <v>2858</v>
      </c>
      <c r="O55" s="26" t="s">
        <v>2566</v>
      </c>
      <c r="Q55" s="26" t="s">
        <v>2496</v>
      </c>
      <c r="AI55" s="25">
        <v>1</v>
      </c>
      <c r="AQ55" s="25">
        <v>1</v>
      </c>
      <c r="AU55" s="25">
        <v>7.0000000000000007E-2</v>
      </c>
      <c r="AV55" s="25"/>
    </row>
    <row r="56" spans="1:48">
      <c r="A56" s="26" t="s">
        <v>2351</v>
      </c>
      <c r="B56" s="57" t="s">
        <v>2350</v>
      </c>
      <c r="C56" s="26" t="s">
        <v>2352</v>
      </c>
      <c r="D56" s="26" t="s">
        <v>2353</v>
      </c>
      <c r="E56" s="26" t="s">
        <v>2858</v>
      </c>
      <c r="F56" s="26" t="s">
        <v>155</v>
      </c>
      <c r="G56" s="26" t="s">
        <v>2858</v>
      </c>
      <c r="H56" s="26" t="s">
        <v>2858</v>
      </c>
      <c r="I56" s="26" t="s">
        <v>2858</v>
      </c>
      <c r="J56" s="26" t="s">
        <v>2864</v>
      </c>
      <c r="K56" s="26" t="s">
        <v>155</v>
      </c>
      <c r="L56" s="26" t="s">
        <v>155</v>
      </c>
      <c r="M56" s="26" t="s">
        <v>155</v>
      </c>
      <c r="N56" s="26" t="s">
        <v>2858</v>
      </c>
      <c r="O56" s="26" t="s">
        <v>2567</v>
      </c>
      <c r="Q56" s="26" t="s">
        <v>2497</v>
      </c>
      <c r="AI56" s="25">
        <v>1</v>
      </c>
      <c r="AQ56" s="25">
        <v>1</v>
      </c>
      <c r="AU56" s="25">
        <v>7.0000000000000007E-2</v>
      </c>
      <c r="AV56" s="25"/>
    </row>
    <row r="57" spans="1:48">
      <c r="A57" s="26" t="s">
        <v>2355</v>
      </c>
      <c r="B57" s="57" t="s">
        <v>2354</v>
      </c>
      <c r="C57" s="26" t="s">
        <v>2356</v>
      </c>
      <c r="D57" s="26" t="s">
        <v>2293</v>
      </c>
      <c r="E57" s="26" t="s">
        <v>2858</v>
      </c>
      <c r="F57" s="26" t="s">
        <v>155</v>
      </c>
      <c r="G57" s="26" t="s">
        <v>2858</v>
      </c>
      <c r="H57" s="26" t="s">
        <v>2858</v>
      </c>
      <c r="I57" s="26" t="s">
        <v>2858</v>
      </c>
      <c r="J57" s="26" t="s">
        <v>2864</v>
      </c>
      <c r="K57" s="26" t="s">
        <v>155</v>
      </c>
      <c r="L57" s="26" t="s">
        <v>155</v>
      </c>
      <c r="M57" s="26" t="s">
        <v>155</v>
      </c>
      <c r="N57" s="26" t="s">
        <v>2858</v>
      </c>
      <c r="O57" s="26" t="s">
        <v>2568</v>
      </c>
      <c r="Q57" s="26" t="s">
        <v>2498</v>
      </c>
      <c r="AI57" s="25">
        <v>1</v>
      </c>
      <c r="AQ57" s="25">
        <v>1</v>
      </c>
      <c r="AU57" s="25">
        <v>7.0000000000000007E-2</v>
      </c>
      <c r="AV57" s="25"/>
    </row>
    <row r="58" spans="1:48">
      <c r="A58" s="26" t="s">
        <v>2358</v>
      </c>
      <c r="B58" s="57" t="s">
        <v>2357</v>
      </c>
      <c r="C58" s="26" t="s">
        <v>2359</v>
      </c>
      <c r="D58" s="26" t="s">
        <v>2360</v>
      </c>
      <c r="E58" s="26" t="s">
        <v>2858</v>
      </c>
      <c r="F58" s="26" t="s">
        <v>155</v>
      </c>
      <c r="G58" s="26" t="s">
        <v>2858</v>
      </c>
      <c r="H58" s="26" t="s">
        <v>2858</v>
      </c>
      <c r="I58" s="26" t="s">
        <v>2858</v>
      </c>
      <c r="J58" s="26" t="s">
        <v>2864</v>
      </c>
      <c r="K58" s="26" t="s">
        <v>155</v>
      </c>
      <c r="L58" s="26" t="s">
        <v>155</v>
      </c>
      <c r="M58" s="26" t="s">
        <v>155</v>
      </c>
      <c r="N58" s="26" t="s">
        <v>2858</v>
      </c>
      <c r="O58" s="26" t="s">
        <v>2569</v>
      </c>
      <c r="Q58" s="26" t="s">
        <v>2499</v>
      </c>
      <c r="AI58" s="25">
        <v>1</v>
      </c>
      <c r="AQ58" s="25">
        <v>1</v>
      </c>
      <c r="AU58" s="25">
        <v>7.0000000000000007E-2</v>
      </c>
      <c r="AV58" s="25"/>
    </row>
    <row r="59" spans="1:48">
      <c r="A59" s="26" t="s">
        <v>2362</v>
      </c>
      <c r="B59" s="57" t="s">
        <v>2361</v>
      </c>
      <c r="C59" s="26" t="s">
        <v>2363</v>
      </c>
      <c r="D59" s="26" t="s">
        <v>2364</v>
      </c>
      <c r="E59" s="26" t="s">
        <v>2858</v>
      </c>
      <c r="F59" s="26" t="s">
        <v>155</v>
      </c>
      <c r="G59" s="26" t="s">
        <v>2858</v>
      </c>
      <c r="H59" s="26" t="s">
        <v>2858</v>
      </c>
      <c r="I59" s="26" t="s">
        <v>2858</v>
      </c>
      <c r="J59" s="26" t="s">
        <v>2864</v>
      </c>
      <c r="K59" s="26" t="s">
        <v>155</v>
      </c>
      <c r="L59" s="26" t="s">
        <v>155</v>
      </c>
      <c r="M59" s="26" t="s">
        <v>155</v>
      </c>
      <c r="N59" s="26" t="s">
        <v>2858</v>
      </c>
      <c r="O59" s="26" t="s">
        <v>2570</v>
      </c>
      <c r="Q59" s="26" t="s">
        <v>2500</v>
      </c>
      <c r="AI59" s="25">
        <v>1</v>
      </c>
      <c r="AQ59" s="25">
        <v>1</v>
      </c>
      <c r="AU59" s="25">
        <v>7.0000000000000007E-2</v>
      </c>
      <c r="AV59" s="25"/>
    </row>
    <row r="60" spans="1:48">
      <c r="A60" s="26" t="s">
        <v>2366</v>
      </c>
      <c r="B60" s="57" t="s">
        <v>2365</v>
      </c>
      <c r="C60" s="26" t="s">
        <v>2367</v>
      </c>
      <c r="D60" s="26" t="s">
        <v>2368</v>
      </c>
      <c r="E60" s="26" t="s">
        <v>2858</v>
      </c>
      <c r="F60" s="26" t="s">
        <v>155</v>
      </c>
      <c r="G60" s="26" t="s">
        <v>2858</v>
      </c>
      <c r="H60" s="26" t="s">
        <v>2858</v>
      </c>
      <c r="I60" s="26" t="s">
        <v>2858</v>
      </c>
      <c r="J60" s="26" t="s">
        <v>2864</v>
      </c>
      <c r="K60" s="26" t="s">
        <v>155</v>
      </c>
      <c r="L60" s="26" t="s">
        <v>155</v>
      </c>
      <c r="M60" s="26" t="s">
        <v>155</v>
      </c>
      <c r="N60" s="26" t="s">
        <v>2858</v>
      </c>
      <c r="O60" s="26" t="s">
        <v>2571</v>
      </c>
      <c r="Q60" s="26" t="s">
        <v>2501</v>
      </c>
      <c r="AI60" s="25">
        <v>1</v>
      </c>
      <c r="AQ60" s="25">
        <v>1</v>
      </c>
      <c r="AU60" s="25">
        <v>7.0000000000000007E-2</v>
      </c>
      <c r="AV60" s="25"/>
    </row>
    <row r="61" spans="1:48">
      <c r="A61" s="26" t="s">
        <v>2370</v>
      </c>
      <c r="B61" s="57" t="s">
        <v>2369</v>
      </c>
      <c r="C61" s="26" t="s">
        <v>2371</v>
      </c>
      <c r="D61" s="26" t="s">
        <v>2372</v>
      </c>
      <c r="E61" s="26" t="s">
        <v>2858</v>
      </c>
      <c r="F61" s="26" t="s">
        <v>155</v>
      </c>
      <c r="G61" s="26" t="s">
        <v>2858</v>
      </c>
      <c r="H61" s="26" t="s">
        <v>2858</v>
      </c>
      <c r="I61" s="26" t="s">
        <v>2858</v>
      </c>
      <c r="J61" s="26" t="s">
        <v>2864</v>
      </c>
      <c r="K61" s="26" t="s">
        <v>155</v>
      </c>
      <c r="L61" s="26" t="s">
        <v>155</v>
      </c>
      <c r="M61" s="26" t="s">
        <v>155</v>
      </c>
      <c r="N61" s="26" t="s">
        <v>2858</v>
      </c>
      <c r="O61" s="26" t="s">
        <v>2572</v>
      </c>
      <c r="Q61" s="26" t="s">
        <v>2502</v>
      </c>
      <c r="AI61" s="25">
        <v>1</v>
      </c>
      <c r="AQ61" s="25">
        <v>1</v>
      </c>
      <c r="AU61" s="25">
        <v>7.0000000000000007E-2</v>
      </c>
      <c r="AV61" s="25"/>
    </row>
    <row r="62" spans="1:48">
      <c r="A62" s="26" t="s">
        <v>2374</v>
      </c>
      <c r="B62" s="57" t="s">
        <v>2373</v>
      </c>
      <c r="C62" s="26" t="s">
        <v>2375</v>
      </c>
      <c r="D62" s="26" t="s">
        <v>68</v>
      </c>
      <c r="E62" s="26" t="s">
        <v>2858</v>
      </c>
      <c r="F62" s="26" t="s">
        <v>155</v>
      </c>
      <c r="G62" s="26" t="s">
        <v>2858</v>
      </c>
      <c r="H62" s="26" t="s">
        <v>2858</v>
      </c>
      <c r="I62" s="26" t="s">
        <v>2858</v>
      </c>
      <c r="J62" s="26" t="s">
        <v>2864</v>
      </c>
      <c r="K62" s="26" t="s">
        <v>155</v>
      </c>
      <c r="L62" s="26" t="s">
        <v>155</v>
      </c>
      <c r="M62" s="26" t="s">
        <v>155</v>
      </c>
      <c r="N62" s="26" t="s">
        <v>2858</v>
      </c>
      <c r="O62" s="26" t="s">
        <v>2558</v>
      </c>
      <c r="Q62" s="26" t="s">
        <v>2503</v>
      </c>
      <c r="AF62" s="25">
        <v>2.8299999999999999E-2</v>
      </c>
      <c r="AH62" s="25">
        <v>8.6099999999999996E-2</v>
      </c>
      <c r="AI62" s="25">
        <v>0.88560000000000005</v>
      </c>
      <c r="AQ62" s="25">
        <v>0.1144</v>
      </c>
      <c r="AR62" s="25">
        <v>0.88560000000000005</v>
      </c>
      <c r="AU62" s="25">
        <v>7.0000000000000007E-2</v>
      </c>
      <c r="AV62" s="25"/>
    </row>
    <row r="63" spans="1:48">
      <c r="A63" s="26" t="s">
        <v>2377</v>
      </c>
      <c r="B63" s="57" t="s">
        <v>2376</v>
      </c>
      <c r="C63" s="26" t="s">
        <v>2378</v>
      </c>
      <c r="D63" s="26" t="s">
        <v>68</v>
      </c>
      <c r="E63" s="26" t="s">
        <v>2858</v>
      </c>
      <c r="F63" s="26" t="s">
        <v>155</v>
      </c>
      <c r="G63" s="26" t="s">
        <v>2858</v>
      </c>
      <c r="H63" s="26" t="s">
        <v>2858</v>
      </c>
      <c r="I63" s="26" t="s">
        <v>2858</v>
      </c>
      <c r="J63" s="26" t="s">
        <v>2864</v>
      </c>
      <c r="K63" s="26" t="s">
        <v>155</v>
      </c>
      <c r="L63" s="26" t="s">
        <v>155</v>
      </c>
      <c r="M63" s="26" t="s">
        <v>155</v>
      </c>
      <c r="N63" s="26" t="s">
        <v>2858</v>
      </c>
      <c r="O63" s="26" t="s">
        <v>2558</v>
      </c>
      <c r="Q63" s="26" t="s">
        <v>2504</v>
      </c>
      <c r="AI63" s="25">
        <v>1</v>
      </c>
      <c r="AR63" s="25">
        <v>1</v>
      </c>
      <c r="AU63" s="25">
        <v>7.4999999999999997E-2</v>
      </c>
      <c r="AV63" s="25"/>
    </row>
    <row r="64" spans="1:48">
      <c r="A64" s="26" t="s">
        <v>2380</v>
      </c>
      <c r="B64" s="57" t="s">
        <v>2379</v>
      </c>
      <c r="C64" s="26" t="s">
        <v>2381</v>
      </c>
      <c r="D64" s="26" t="s">
        <v>2382</v>
      </c>
      <c r="E64" s="26" t="s">
        <v>2858</v>
      </c>
      <c r="F64" s="26" t="s">
        <v>155</v>
      </c>
      <c r="G64" s="26" t="s">
        <v>2858</v>
      </c>
      <c r="H64" s="26" t="s">
        <v>2858</v>
      </c>
      <c r="I64" s="26" t="s">
        <v>2858</v>
      </c>
      <c r="J64" s="26" t="s">
        <v>2864</v>
      </c>
      <c r="K64" s="26" t="s">
        <v>155</v>
      </c>
      <c r="L64" s="26" t="s">
        <v>155</v>
      </c>
      <c r="M64" s="26" t="s">
        <v>155</v>
      </c>
      <c r="N64" s="26" t="s">
        <v>2858</v>
      </c>
      <c r="O64" s="26" t="s">
        <v>2573</v>
      </c>
      <c r="Q64" s="26" t="s">
        <v>2505</v>
      </c>
      <c r="AI64" s="25">
        <v>1</v>
      </c>
      <c r="AR64" s="25">
        <v>1</v>
      </c>
      <c r="AU64" s="25">
        <v>7.0000000000000007E-2</v>
      </c>
      <c r="AV64" s="25"/>
    </row>
    <row r="65" spans="1:48">
      <c r="A65" s="26" t="s">
        <v>2384</v>
      </c>
      <c r="B65" s="57" t="s">
        <v>2383</v>
      </c>
      <c r="C65" s="26" t="s">
        <v>2385</v>
      </c>
      <c r="D65" s="26" t="s">
        <v>68</v>
      </c>
      <c r="E65" s="26" t="s">
        <v>2858</v>
      </c>
      <c r="F65" s="26" t="s">
        <v>155</v>
      </c>
      <c r="G65" s="26" t="s">
        <v>2858</v>
      </c>
      <c r="H65" s="26" t="s">
        <v>2858</v>
      </c>
      <c r="I65" s="26" t="s">
        <v>2858</v>
      </c>
      <c r="J65" s="26" t="s">
        <v>2864</v>
      </c>
      <c r="K65" s="26" t="s">
        <v>155</v>
      </c>
      <c r="L65" s="26" t="s">
        <v>155</v>
      </c>
      <c r="M65" s="26" t="s">
        <v>155</v>
      </c>
      <c r="N65" s="26" t="s">
        <v>2858</v>
      </c>
      <c r="O65" s="26" t="s">
        <v>2558</v>
      </c>
      <c r="Q65" s="26" t="s">
        <v>2506</v>
      </c>
      <c r="AI65" s="25">
        <v>1</v>
      </c>
      <c r="AR65" s="25">
        <v>1</v>
      </c>
      <c r="AU65" s="25">
        <v>7.4999999999999997E-2</v>
      </c>
      <c r="AV65" s="25"/>
    </row>
    <row r="66" spans="1:48">
      <c r="A66" s="26" t="s">
        <v>2387</v>
      </c>
      <c r="B66" s="57" t="s">
        <v>2386</v>
      </c>
      <c r="C66" s="26" t="s">
        <v>2862</v>
      </c>
      <c r="D66" s="26" t="s">
        <v>68</v>
      </c>
      <c r="E66" s="26" t="s">
        <v>2859</v>
      </c>
      <c r="F66" s="26" t="s">
        <v>155</v>
      </c>
      <c r="G66" s="26" t="s">
        <v>2858</v>
      </c>
      <c r="H66" s="26" t="s">
        <v>2858</v>
      </c>
      <c r="I66" s="26" t="s">
        <v>2858</v>
      </c>
      <c r="J66" s="26" t="s">
        <v>2864</v>
      </c>
      <c r="K66" s="26" t="s">
        <v>155</v>
      </c>
      <c r="L66" s="26" t="s">
        <v>155</v>
      </c>
      <c r="M66" s="26" t="s">
        <v>155</v>
      </c>
      <c r="N66" s="26" t="s">
        <v>2858</v>
      </c>
      <c r="O66" s="26" t="s">
        <v>2558</v>
      </c>
      <c r="Q66" s="26" t="s">
        <v>5155</v>
      </c>
      <c r="AI66" s="25">
        <v>1</v>
      </c>
      <c r="AR66" s="25">
        <v>1</v>
      </c>
      <c r="AU66" s="25">
        <v>7.4999999999999997E-2</v>
      </c>
      <c r="AV66" s="25"/>
    </row>
    <row r="67" spans="1:48">
      <c r="A67" s="181" t="s">
        <v>4187</v>
      </c>
      <c r="B67" s="182"/>
      <c r="C67" s="184" t="s">
        <v>4188</v>
      </c>
      <c r="D67" s="181" t="s">
        <v>68</v>
      </c>
      <c r="E67" s="181" t="s">
        <v>2858</v>
      </c>
      <c r="F67" s="181" t="s">
        <v>155</v>
      </c>
      <c r="G67" s="181" t="s">
        <v>2858</v>
      </c>
      <c r="H67" s="181" t="s">
        <v>2858</v>
      </c>
      <c r="I67" s="181" t="s">
        <v>2858</v>
      </c>
      <c r="J67" s="181" t="s">
        <v>2864</v>
      </c>
      <c r="K67" s="181" t="s">
        <v>155</v>
      </c>
      <c r="L67" s="181" t="s">
        <v>155</v>
      </c>
      <c r="M67" s="181" t="s">
        <v>155</v>
      </c>
      <c r="N67" s="181" t="s">
        <v>2858</v>
      </c>
      <c r="O67" s="181" t="s">
        <v>155</v>
      </c>
      <c r="P67" s="181"/>
      <c r="Q67" s="181" t="s">
        <v>5106</v>
      </c>
      <c r="R67" s="181"/>
      <c r="S67" s="181"/>
      <c r="T67" s="183"/>
      <c r="U67" s="183"/>
      <c r="V67" s="183"/>
      <c r="W67" s="183"/>
      <c r="X67" s="194">
        <f>VLOOKUP($A67,IDXMàJ[#All],MATCH(indice!X$1,'MAJ IDX'!$1:$1,0),FALSE)</f>
        <v>8.6999999999999994E-2</v>
      </c>
      <c r="Y67" s="194">
        <f>VLOOKUP($A67,IDXMàJ[#All],MATCH(indice!Y$1,'MAJ IDX'!$1:$1,0),FALSE)</f>
        <v>6.6400000000000001E-2</v>
      </c>
      <c r="Z67" s="194">
        <f>VLOOKUP($A67,IDXMàJ[#All],MATCH(indice!Z$1,'MAJ IDX'!$1:$1,0),FALSE)</f>
        <v>4.2000000000000003E-2</v>
      </c>
      <c r="AA67" s="194">
        <f>VLOOKUP($A67,IDXMàJ[#All],MATCH(indice!AA$1,'MAJ IDX'!$1:$1,0),FALSE)</f>
        <v>3.2300000000000002E-2</v>
      </c>
      <c r="AB67" s="194">
        <f>VLOOKUP($A67,IDXMàJ[#All],MATCH(indice!AB$1,'MAJ IDX'!$1:$1,0),FALSE)</f>
        <v>0.67979999999999996</v>
      </c>
      <c r="AC67" s="194">
        <f>VLOOKUP($A67,IDXMàJ[#All],MATCH(indice!AC$1,'MAJ IDX'!$1:$1,0),FALSE)</f>
        <v>1.4E-3</v>
      </c>
      <c r="AD67" s="194">
        <f>VLOOKUP($A67,IDXMàJ[#All],MATCH(indice!AD$1,'MAJ IDX'!$1:$1,0),FALSE)</f>
        <v>1.9699999999999999E-2</v>
      </c>
      <c r="AE67" s="194">
        <f>VLOOKUP($A67,IDXMàJ[#All],MATCH(indice!AE$1,'MAJ IDX'!$1:$1,0),FALSE)</f>
        <v>6.6900000000000001E-2</v>
      </c>
      <c r="AF67" s="194">
        <f>VLOOKUP($A67,IDXMàJ[#All],MATCH(indice!AF$1,'MAJ IDX'!$1:$1,0),FALSE)</f>
        <v>0</v>
      </c>
      <c r="AG67" s="194">
        <f>VLOOKUP($A67,IDXMàJ[#All],MATCH(indice!AG$1,'MAJ IDX'!$1:$1,0),FALSE)</f>
        <v>2.5999999999999999E-3</v>
      </c>
      <c r="AH67" s="194">
        <f>VLOOKUP($A67,IDXMàJ[#All],MATCH(indice!AH$1,'MAJ IDX'!$1:$1,0),FALSE)</f>
        <v>1.9E-3</v>
      </c>
      <c r="AI67" s="194">
        <f>VLOOKUP($A67,IDXMàJ[#All],MATCH(indice!AI$1,'MAJ IDX'!$1:$1,0),FALSE)</f>
        <v>0</v>
      </c>
      <c r="AJ67" s="194">
        <f>VLOOKUP($A67,IDXMàJ[#All],MATCH(indice!AJ$1,'MAJ IDX'!$1:$1,0),FALSE)</f>
        <v>8.6999999999999994E-2</v>
      </c>
      <c r="AK67" s="194">
        <f>VLOOKUP($A67,IDXMàJ[#All],MATCH(indice!AK$1,'MAJ IDX'!$1:$1,0),FALSE)</f>
        <v>6.6400000000000001E-2</v>
      </c>
      <c r="AL67" s="194">
        <f>VLOOKUP($A67,IDXMàJ[#All],MATCH(indice!AL$1,'MAJ IDX'!$1:$1,0),FALSE)</f>
        <v>4.2000000000000003E-2</v>
      </c>
      <c r="AM67" s="194">
        <f>VLOOKUP($A67,IDXMàJ[#All],MATCH(indice!AM$1,'MAJ IDX'!$1:$1,0),FALSE)</f>
        <v>3.2300000000000002E-2</v>
      </c>
      <c r="AN67" s="194">
        <f>VLOOKUP($A67,IDXMàJ[#All],MATCH(indice!AN$1,'MAJ IDX'!$1:$1,0),FALSE)</f>
        <v>0.67979999999999996</v>
      </c>
      <c r="AO67" s="194">
        <f>VLOOKUP($A67,IDXMàJ[#All],MATCH(indice!AO$1,'MAJ IDX'!$1:$1,0),FALSE)</f>
        <v>1.4E-3</v>
      </c>
      <c r="AP67" s="194">
        <f>VLOOKUP($A67,IDXMàJ[#All],MATCH(indice!AP$1,'MAJ IDX'!$1:$1,0),FALSE)</f>
        <v>6.6900000000000001E-2</v>
      </c>
      <c r="AQ67" s="194">
        <f>VLOOKUP($A67,IDXMàJ[#All],MATCH(indice!AQ$1,'MAJ IDX'!$1:$1,0),FALSE)</f>
        <v>2.4199999999999999E-2</v>
      </c>
      <c r="AR67" s="194">
        <f>VLOOKUP($A67,IDXMàJ[#All],MATCH(indice!AR$1,'MAJ IDX'!$1:$1,0),FALSE)</f>
        <v>0</v>
      </c>
      <c r="AS67" s="194">
        <f>VLOOKUP($A67,IDXMàJ[#All],MATCH(indice!AS$1,'MAJ IDX'!$1:$1,0),FALSE)</f>
        <v>0</v>
      </c>
      <c r="AT67" s="194">
        <f>VLOOKUP($A67,IDXMàJ[#All],MATCH(indice!AT$1,'MAJ IDX'!$1:$1,0),FALSE)</f>
        <v>0</v>
      </c>
      <c r="AU67" s="194"/>
      <c r="AV67" s="194"/>
    </row>
    <row r="68" spans="1:48">
      <c r="A68" s="181" t="s">
        <v>2876</v>
      </c>
      <c r="B68" s="182"/>
      <c r="C68" s="184" t="s">
        <v>2877</v>
      </c>
      <c r="D68" s="181" t="s">
        <v>68</v>
      </c>
      <c r="E68" s="181" t="s">
        <v>2858</v>
      </c>
      <c r="F68" s="181" t="s">
        <v>155</v>
      </c>
      <c r="G68" s="181" t="s">
        <v>2858</v>
      </c>
      <c r="H68" s="181" t="s">
        <v>2858</v>
      </c>
      <c r="I68" s="181" t="s">
        <v>2858</v>
      </c>
      <c r="J68" s="181" t="s">
        <v>2864</v>
      </c>
      <c r="K68" s="181" t="s">
        <v>155</v>
      </c>
      <c r="L68" s="181" t="s">
        <v>155</v>
      </c>
      <c r="M68" s="181" t="s">
        <v>155</v>
      </c>
      <c r="N68" s="181" t="s">
        <v>2858</v>
      </c>
      <c r="O68" s="181" t="s">
        <v>155</v>
      </c>
      <c r="P68" s="181"/>
      <c r="Q68" s="181" t="s">
        <v>2507</v>
      </c>
      <c r="R68" s="181"/>
      <c r="S68" s="181"/>
      <c r="T68" s="183"/>
      <c r="U68" s="183"/>
      <c r="V68" s="183"/>
      <c r="W68" s="183"/>
      <c r="X68" s="194">
        <f ca="1">VLOOKUP($A68,IDXMàJ[#All],MATCH(indice!X$1,'MAJ IDX'!$1:$1,0),FALSE)</f>
        <v>0</v>
      </c>
      <c r="Y68" s="194">
        <f ca="1">VLOOKUP($A68,IDXMàJ[#All],MATCH(indice!Y$1,'MAJ IDX'!$1:$1,0),FALSE)</f>
        <v>8.8605002338576461E-2</v>
      </c>
      <c r="Z68" s="194">
        <f ca="1">VLOOKUP($A68,IDXMàJ[#All],MATCH(indice!Z$1,'MAJ IDX'!$1:$1,0),FALSE)</f>
        <v>3.8593383330552504E-2</v>
      </c>
      <c r="AA68" s="194">
        <f ca="1">VLOOKUP($A68,IDXMàJ[#All],MATCH(indice!AA$1,'MAJ IDX'!$1:$1,0),FALSE)</f>
        <v>1.9252126557504252E-2</v>
      </c>
      <c r="AB68" s="194">
        <f ca="1">VLOOKUP($A68,IDXMàJ[#All],MATCH(indice!AB$1,'MAJ IDX'!$1:$1,0),FALSE)</f>
        <v>0.59227028228988776</v>
      </c>
      <c r="AC68" s="194">
        <f ca="1">VLOOKUP($A68,IDXMàJ[#All],MATCH(indice!AC$1,'MAJ IDX'!$1:$1,0),FALSE)</f>
        <v>2.905645026734438E-2</v>
      </c>
      <c r="AD68" s="194">
        <f ca="1">VLOOKUP($A68,IDXMàJ[#All],MATCH(indice!AD$1,'MAJ IDX'!$1:$1,0),FALSE)</f>
        <v>1.9002943140855173E-2</v>
      </c>
      <c r="AE68" s="194">
        <f ca="1">VLOOKUP($A68,IDXMàJ[#All],MATCH(indice!AE$1,'MAJ IDX'!$1:$1,0),FALSE)</f>
        <v>6.7025922089088891E-2</v>
      </c>
      <c r="AF68" s="194">
        <f ca="1">VLOOKUP($A68,IDXMàJ[#All],MATCH(indice!AF$1,'MAJ IDX'!$1:$1,0),FALSE)</f>
        <v>2.9942234902127491E-3</v>
      </c>
      <c r="AG68" s="194">
        <f ca="1">VLOOKUP($A68,IDXMàJ[#All],MATCH(indice!AG$1,'MAJ IDX'!$1:$1,0),FALSE)</f>
        <v>7.0161672542939013E-4</v>
      </c>
      <c r="AH68" s="194">
        <f ca="1">VLOOKUP($A68,IDXMàJ[#All],MATCH(indice!AH$1,'MAJ IDX'!$1:$1,0),FALSE)</f>
        <v>9.1111355048717983E-3</v>
      </c>
      <c r="AI68" s="194">
        <f ca="1">VLOOKUP($A68,IDXMàJ[#All],MATCH(indice!AI$1,'MAJ IDX'!$1:$1,0),FALSE)</f>
        <v>0.13338691426567653</v>
      </c>
      <c r="AJ68" s="194">
        <f ca="1">VLOOKUP($A68,IDXMàJ[#All],MATCH(indice!AJ$1,'MAJ IDX'!$1:$1,0),FALSE)</f>
        <v>0</v>
      </c>
      <c r="AK68" s="194">
        <f ca="1">VLOOKUP($A68,IDXMàJ[#All],MATCH(indice!AK$1,'MAJ IDX'!$1:$1,0),FALSE)</f>
        <v>8.8605002338576461E-2</v>
      </c>
      <c r="AL68" s="194">
        <f ca="1">VLOOKUP($A68,IDXMàJ[#All],MATCH(indice!AL$1,'MAJ IDX'!$1:$1,0),FALSE)</f>
        <v>3.8593383330552504E-2</v>
      </c>
      <c r="AM68" s="194">
        <f ca="1">VLOOKUP($A68,IDXMàJ[#All],MATCH(indice!AM$1,'MAJ IDX'!$1:$1,0),FALSE)</f>
        <v>1.9252126557504252E-2</v>
      </c>
      <c r="AN68" s="194">
        <f ca="1">VLOOKUP($A68,IDXMàJ[#All],MATCH(indice!AN$1,'MAJ IDX'!$1:$1,0),FALSE)</f>
        <v>0.59227028228988776</v>
      </c>
      <c r="AO68" s="194">
        <f ca="1">VLOOKUP($A68,IDXMàJ[#All],MATCH(indice!AO$1,'MAJ IDX'!$1:$1,0),FALSE)</f>
        <v>2.905645026734438E-2</v>
      </c>
      <c r="AP68" s="194">
        <f ca="1">VLOOKUP($A68,IDXMàJ[#All],MATCH(indice!AP$1,'MAJ IDX'!$1:$1,0),FALSE)</f>
        <v>6.7025922089088891E-2</v>
      </c>
      <c r="AQ68" s="194">
        <f ca="1">VLOOKUP($A68,IDXMàJ[#All],MATCH(indice!AQ$1,'MAJ IDX'!$1:$1,0),FALSE)</f>
        <v>3.1809918861369108E-2</v>
      </c>
      <c r="AR68" s="194">
        <f ca="1">VLOOKUP($A68,IDXMàJ[#All],MATCH(indice!AR$1,'MAJ IDX'!$1:$1,0),FALSE)</f>
        <v>0.13338691426567653</v>
      </c>
      <c r="AS68" s="194">
        <f>VLOOKUP($A68,IDXMàJ[#All],MATCH(indice!AS$1,'MAJ IDX'!$1:$1,0),FALSE)</f>
        <v>0</v>
      </c>
      <c r="AT68" s="194">
        <f>VLOOKUP($A68,IDXMàJ[#All],MATCH(indice!AT$1,'MAJ IDX'!$1:$1,0),FALSE)</f>
        <v>0</v>
      </c>
      <c r="AU68" s="194">
        <v>7.0000000000000007E-2</v>
      </c>
      <c r="AV68" s="194"/>
    </row>
    <row r="69" spans="1:48">
      <c r="A69" s="181" t="s">
        <v>3471</v>
      </c>
      <c r="B69" s="182"/>
      <c r="C69" s="184" t="s">
        <v>3472</v>
      </c>
      <c r="D69" s="181" t="s">
        <v>68</v>
      </c>
      <c r="E69" s="181" t="s">
        <v>2858</v>
      </c>
      <c r="F69" s="181" t="s">
        <v>155</v>
      </c>
      <c r="G69" s="181" t="s">
        <v>2858</v>
      </c>
      <c r="H69" s="181" t="s">
        <v>2858</v>
      </c>
      <c r="I69" s="181" t="s">
        <v>2858</v>
      </c>
      <c r="J69" s="181" t="s">
        <v>2864</v>
      </c>
      <c r="K69" s="181" t="s">
        <v>155</v>
      </c>
      <c r="L69" s="181" t="s">
        <v>155</v>
      </c>
      <c r="M69" s="181" t="s">
        <v>155</v>
      </c>
      <c r="N69" s="181" t="s">
        <v>2858</v>
      </c>
      <c r="O69" s="181" t="s">
        <v>155</v>
      </c>
      <c r="P69" s="181"/>
      <c r="Q69" s="181" t="s">
        <v>2507</v>
      </c>
      <c r="R69" s="181"/>
      <c r="S69" s="181"/>
      <c r="T69" s="183"/>
      <c r="U69" s="183"/>
      <c r="V69" s="183"/>
      <c r="W69" s="183"/>
      <c r="X69" s="194">
        <f ca="1">VLOOKUP($A69,IDXMàJ[#All],MATCH(indice!X$1,'MAJ IDX'!$1:$1,0),FALSE)</f>
        <v>0</v>
      </c>
      <c r="Y69" s="194">
        <f ca="1">VLOOKUP($A69,IDXMàJ[#All],MATCH(indice!Y$1,'MAJ IDX'!$1:$1,0),FALSE)</f>
        <v>0.10224286223822382</v>
      </c>
      <c r="Z69" s="194">
        <f ca="1">VLOOKUP($A69,IDXMàJ[#All],MATCH(indice!Z$1,'MAJ IDX'!$1:$1,0),FALSE)</f>
        <v>4.4533580170729198E-2</v>
      </c>
      <c r="AA69" s="194">
        <f ca="1">VLOOKUP($A69,IDXMàJ[#All],MATCH(indice!AA$1,'MAJ IDX'!$1:$1,0),FALSE)</f>
        <v>2.2215365627892624E-2</v>
      </c>
      <c r="AB69" s="194">
        <f ca="1">VLOOKUP($A69,IDXMàJ[#All],MATCH(indice!AB$1,'MAJ IDX'!$1:$1,0),FALSE)</f>
        <v>0.68343103980253006</v>
      </c>
      <c r="AC69" s="194">
        <f ca="1">VLOOKUP($A69,IDXMàJ[#All],MATCH(indice!AC$1,'MAJ IDX'!$1:$1,0),FALSE)</f>
        <v>3.3528746271726827E-2</v>
      </c>
      <c r="AD69" s="194">
        <f ca="1">VLOOKUP($A69,IDXMàJ[#All],MATCH(indice!AD$1,'MAJ IDX'!$1:$1,0),FALSE)</f>
        <v>2.1927828524252034E-2</v>
      </c>
      <c r="AE69" s="194">
        <f ca="1">VLOOKUP($A69,IDXMàJ[#All],MATCH(indice!AE$1,'MAJ IDX'!$1:$1,0),FALSE)</f>
        <v>7.7342384037848405E-2</v>
      </c>
      <c r="AF69" s="194">
        <f ca="1">VLOOKUP($A69,IDXMàJ[#All],MATCH(indice!AF$1,'MAJ IDX'!$1:$1,0),FALSE)</f>
        <v>3.4550868657557804E-3</v>
      </c>
      <c r="AG69" s="194">
        <f ca="1">VLOOKUP($A69,IDXMàJ[#All],MATCH(indice!AG$1,'MAJ IDX'!$1:$1,0),FALSE)</f>
        <v>8.0960781342792219E-4</v>
      </c>
      <c r="AH69" s="194">
        <f ca="1">VLOOKUP($A69,IDXMàJ[#All],MATCH(indice!AH$1,'MAJ IDX'!$1:$1,0),FALSE)</f>
        <v>1.0513498647613301E-2</v>
      </c>
      <c r="AI69" s="194">
        <f ca="1">VLOOKUP($A69,IDXMàJ[#All],MATCH(indice!AI$1,'MAJ IDX'!$1:$1,0),FALSE)</f>
        <v>0</v>
      </c>
      <c r="AJ69" s="194">
        <f ca="1">VLOOKUP($A69,IDXMàJ[#All],MATCH(indice!AJ$1,'MAJ IDX'!$1:$1,0),FALSE)</f>
        <v>0</v>
      </c>
      <c r="AK69" s="194">
        <f ca="1">VLOOKUP($A69,IDXMàJ[#All],MATCH(indice!AK$1,'MAJ IDX'!$1:$1,0),FALSE)</f>
        <v>0.10224286223822382</v>
      </c>
      <c r="AL69" s="194">
        <f ca="1">VLOOKUP($A69,IDXMàJ[#All],MATCH(indice!AL$1,'MAJ IDX'!$1:$1,0),FALSE)</f>
        <v>4.4533580170729198E-2</v>
      </c>
      <c r="AM69" s="194">
        <f ca="1">VLOOKUP($A69,IDXMàJ[#All],MATCH(indice!AM$1,'MAJ IDX'!$1:$1,0),FALSE)</f>
        <v>2.2215365627892624E-2</v>
      </c>
      <c r="AN69" s="194">
        <f ca="1">VLOOKUP($A69,IDXMàJ[#All],MATCH(indice!AN$1,'MAJ IDX'!$1:$1,0),FALSE)</f>
        <v>0.68343103980253006</v>
      </c>
      <c r="AO69" s="194">
        <f ca="1">VLOOKUP($A69,IDXMàJ[#All],MATCH(indice!AO$1,'MAJ IDX'!$1:$1,0),FALSE)</f>
        <v>3.3528746271726827E-2</v>
      </c>
      <c r="AP69" s="194">
        <f ca="1">VLOOKUP($A69,IDXMàJ[#All],MATCH(indice!AP$1,'MAJ IDX'!$1:$1,0),FALSE)</f>
        <v>7.7342384037848405E-2</v>
      </c>
      <c r="AQ69" s="194">
        <f ca="1">VLOOKUP($A69,IDXMàJ[#All],MATCH(indice!AQ$1,'MAJ IDX'!$1:$1,0),FALSE)</f>
        <v>3.6706021851049035E-2</v>
      </c>
      <c r="AR69" s="194">
        <f ca="1">VLOOKUP($A69,IDXMàJ[#All],MATCH(indice!AR$1,'MAJ IDX'!$1:$1,0),FALSE)</f>
        <v>0</v>
      </c>
      <c r="AS69" s="194">
        <f>VLOOKUP($A69,IDXMàJ[#All],MATCH(indice!AS$1,'MAJ IDX'!$1:$1,0),FALSE)</f>
        <v>0</v>
      </c>
      <c r="AT69" s="194">
        <f>VLOOKUP($A69,IDXMàJ[#All],MATCH(indice!AT$1,'MAJ IDX'!$1:$1,0),FALSE)</f>
        <v>0</v>
      </c>
      <c r="AU69" s="194">
        <v>7.0000000000000007E-2</v>
      </c>
      <c r="AV69" s="194"/>
    </row>
    <row r="70" spans="1:48">
      <c r="A70" s="181" t="s">
        <v>3470</v>
      </c>
      <c r="B70" s="182"/>
      <c r="C70" s="184" t="s">
        <v>3469</v>
      </c>
      <c r="D70" s="181" t="s">
        <v>68</v>
      </c>
      <c r="E70" s="181" t="s">
        <v>2858</v>
      </c>
      <c r="F70" s="181" t="s">
        <v>155</v>
      </c>
      <c r="G70" s="181" t="s">
        <v>2858</v>
      </c>
      <c r="H70" s="181" t="s">
        <v>2858</v>
      </c>
      <c r="I70" s="181" t="s">
        <v>2858</v>
      </c>
      <c r="J70" s="181" t="s">
        <v>2864</v>
      </c>
      <c r="K70" s="181" t="s">
        <v>155</v>
      </c>
      <c r="L70" s="181" t="s">
        <v>155</v>
      </c>
      <c r="M70" s="181" t="s">
        <v>155</v>
      </c>
      <c r="N70" s="181" t="s">
        <v>2858</v>
      </c>
      <c r="O70" s="181" t="s">
        <v>155</v>
      </c>
      <c r="P70" s="181"/>
      <c r="Q70" s="181" t="s">
        <v>2507</v>
      </c>
      <c r="R70" s="181"/>
      <c r="S70" s="181"/>
      <c r="T70" s="183"/>
      <c r="U70" s="183"/>
      <c r="V70" s="183"/>
      <c r="W70" s="183"/>
      <c r="X70" s="194">
        <f ca="1">VLOOKUP($A70,IDXMàJ[#All],MATCH(indice!X$1,'MAJ IDX'!$1:$1,0),FALSE)</f>
        <v>2.7699999999999999E-2</v>
      </c>
      <c r="Y70" s="194">
        <f ca="1">VLOOKUP($A70,IDXMàJ[#All],MATCH(indice!Y$1,'MAJ IDX'!$1:$1,0),FALSE)</f>
        <v>9.9410734954225019E-2</v>
      </c>
      <c r="Z70" s="194">
        <f ca="1">VLOOKUP($A70,IDXMàJ[#All],MATCH(indice!Z$1,'MAJ IDX'!$1:$1,0),FALSE)</f>
        <v>4.3299999999999998E-2</v>
      </c>
      <c r="AA70" s="194">
        <f ca="1">VLOOKUP($A70,IDXMàJ[#All],MATCH(indice!AA$1,'MAJ IDX'!$1:$1,0),FALSE)</f>
        <v>2.1600000000000001E-2</v>
      </c>
      <c r="AB70" s="194">
        <f ca="1">VLOOKUP($A70,IDXMàJ[#All],MATCH(indice!AB$1,'MAJ IDX'!$1:$1,0),FALSE)</f>
        <v>0.66449999999999998</v>
      </c>
      <c r="AC70" s="194">
        <f ca="1">VLOOKUP($A70,IDXMàJ[#All],MATCH(indice!AC$1,'MAJ IDX'!$1:$1,0),FALSE)</f>
        <v>3.2599999999999997E-2</v>
      </c>
      <c r="AD70" s="194">
        <f ca="1">VLOOKUP($A70,IDXMàJ[#All],MATCH(indice!AD$1,'MAJ IDX'!$1:$1,0),FALSE)</f>
        <v>2.1320427674130255E-2</v>
      </c>
      <c r="AE70" s="194">
        <f ca="1">VLOOKUP($A70,IDXMàJ[#All],MATCH(indice!AE$1,'MAJ IDX'!$1:$1,0),FALSE)</f>
        <v>7.5200000000000003E-2</v>
      </c>
      <c r="AF70" s="194">
        <f ca="1">VLOOKUP($A70,IDXMàJ[#All],MATCH(indice!AF$1,'MAJ IDX'!$1:$1,0),FALSE)</f>
        <v>3.3593809595743457E-3</v>
      </c>
      <c r="AG70" s="194">
        <f ca="1">VLOOKUP($A70,IDXMàJ[#All],MATCH(indice!AG$1,'MAJ IDX'!$1:$1,0),FALSE)</f>
        <v>7.871816769959688E-4</v>
      </c>
      <c r="AH70" s="194">
        <f ca="1">VLOOKUP($A70,IDXMàJ[#All],MATCH(indice!AH$1,'MAJ IDX'!$1:$1,0),FALSE)</f>
        <v>1.0222274735074413E-2</v>
      </c>
      <c r="AI70" s="194">
        <f ca="1">VLOOKUP($A70,IDXMàJ[#All],MATCH(indice!AI$1,'MAJ IDX'!$1:$1,0),FALSE)</f>
        <v>0</v>
      </c>
      <c r="AJ70" s="194">
        <f ca="1">VLOOKUP($A70,IDXMàJ[#All],MATCH(indice!AJ$1,'MAJ IDX'!$1:$1,0),FALSE)</f>
        <v>2.7699999999999999E-2</v>
      </c>
      <c r="AK70" s="194">
        <f ca="1">VLOOKUP($A70,IDXMàJ[#All],MATCH(indice!AK$1,'MAJ IDX'!$1:$1,0),FALSE)</f>
        <v>9.9410734954225019E-2</v>
      </c>
      <c r="AL70" s="194">
        <f ca="1">VLOOKUP($A70,IDXMàJ[#All],MATCH(indice!AL$1,'MAJ IDX'!$1:$1,0),FALSE)</f>
        <v>4.3299999999999998E-2</v>
      </c>
      <c r="AM70" s="194">
        <f ca="1">VLOOKUP($A70,IDXMàJ[#All],MATCH(indice!AM$1,'MAJ IDX'!$1:$1,0),FALSE)</f>
        <v>2.1600000000000001E-2</v>
      </c>
      <c r="AN70" s="194">
        <f ca="1">VLOOKUP($A70,IDXMàJ[#All],MATCH(indice!AN$1,'MAJ IDX'!$1:$1,0),FALSE)</f>
        <v>0.66449999999999998</v>
      </c>
      <c r="AO70" s="194">
        <f ca="1">VLOOKUP($A70,IDXMàJ[#All],MATCH(indice!AO$1,'MAJ IDX'!$1:$1,0),FALSE)</f>
        <v>3.2599999999999997E-2</v>
      </c>
      <c r="AP70" s="194">
        <f ca="1">VLOOKUP($A70,IDXMàJ[#All],MATCH(indice!AP$1,'MAJ IDX'!$1:$1,0),FALSE)</f>
        <v>7.5200000000000003E-2</v>
      </c>
      <c r="AQ70" s="194">
        <f ca="1">VLOOKUP($A70,IDXMàJ[#All],MATCH(indice!AQ$1,'MAJ IDX'!$1:$1,0),FALSE)</f>
        <v>3.5689265045774979E-2</v>
      </c>
      <c r="AR70" s="194">
        <f ca="1">VLOOKUP($A70,IDXMàJ[#All],MATCH(indice!AR$1,'MAJ IDX'!$1:$1,0),FALSE)</f>
        <v>0</v>
      </c>
      <c r="AS70" s="194">
        <f>VLOOKUP($A70,IDXMàJ[#All],MATCH(indice!AS$1,'MAJ IDX'!$1:$1,0),FALSE)</f>
        <v>0</v>
      </c>
      <c r="AT70" s="194">
        <f>VLOOKUP($A70,IDXMàJ[#All],MATCH(indice!AT$1,'MAJ IDX'!$1:$1,0),FALSE)</f>
        <v>0</v>
      </c>
      <c r="AU70" s="194">
        <v>7.0000000000000007E-2</v>
      </c>
      <c r="AV70" s="194"/>
    </row>
    <row r="71" spans="1:48">
      <c r="A71" s="181" t="s">
        <v>2513</v>
      </c>
      <c r="B71" s="182"/>
      <c r="C71" s="184" t="s">
        <v>3611</v>
      </c>
      <c r="D71" s="181" t="s">
        <v>68</v>
      </c>
      <c r="E71" s="181" t="s">
        <v>2858</v>
      </c>
      <c r="F71" s="181" t="s">
        <v>155</v>
      </c>
      <c r="G71" s="181" t="s">
        <v>2858</v>
      </c>
      <c r="H71" s="181" t="s">
        <v>2858</v>
      </c>
      <c r="I71" s="181" t="s">
        <v>2858</v>
      </c>
      <c r="J71" s="181" t="s">
        <v>2864</v>
      </c>
      <c r="K71" s="181" t="s">
        <v>155</v>
      </c>
      <c r="L71" s="181" t="s">
        <v>155</v>
      </c>
      <c r="M71" s="181" t="s">
        <v>155</v>
      </c>
      <c r="N71" s="181" t="s">
        <v>2858</v>
      </c>
      <c r="O71" s="181" t="s">
        <v>155</v>
      </c>
      <c r="P71" s="181"/>
      <c r="Q71" s="181" t="s">
        <v>2507</v>
      </c>
      <c r="R71" s="181"/>
      <c r="S71" s="181"/>
      <c r="T71" s="183"/>
      <c r="U71" s="183"/>
      <c r="V71" s="183"/>
      <c r="W71" s="183"/>
      <c r="X71" s="194">
        <f>VLOOKUP($A71,IDXMàJ[#All],MATCH(indice!X$1,'MAJ IDX'!$1:$1,0),FALSE)</f>
        <v>2.409420617005267E-2</v>
      </c>
      <c r="Y71" s="194">
        <f>VLOOKUP($A71,IDXMàJ[#All],MATCH(indice!Y$1,'MAJ IDX'!$1:$1,0),FALSE)</f>
        <v>8.6470135144532806E-2</v>
      </c>
      <c r="Z71" s="194">
        <f>VLOOKUP($A71,IDXMàJ[#All],MATCH(indice!Z$1,'MAJ IDX'!$1:$1,0),FALSE)</f>
        <v>3.7663506395786299E-2</v>
      </c>
      <c r="AA71" s="194">
        <f>VLOOKUP($A71,IDXMàJ[#All],MATCH(indice!AA$1,'MAJ IDX'!$1:$1,0),FALSE)</f>
        <v>1.87882618510158E-2</v>
      </c>
      <c r="AB71" s="194">
        <f>VLOOKUP($A71,IDXMàJ[#All],MATCH(indice!AB$1,'MAJ IDX'!$1:$1,0),FALSE)</f>
        <v>0.57799999999999996</v>
      </c>
      <c r="AC71" s="194">
        <f>VLOOKUP($A71,IDXMàJ[#All],MATCH(indice!AC$1,'MAJ IDX'!$1:$1,0),FALSE)</f>
        <v>2.8356358164033105E-2</v>
      </c>
      <c r="AD71" s="194">
        <f>VLOOKUP($A71,IDXMàJ[#All],MATCH(indice!AD$1,'MAJ IDX'!$1:$1,0),FALSE)</f>
        <v>1.854508231098162E-2</v>
      </c>
      <c r="AE71" s="194">
        <f>VLOOKUP($A71,IDXMàJ[#All],MATCH(indice!AE$1,'MAJ IDX'!$1:$1,0),FALSE)</f>
        <v>6.5410985703536498E-2</v>
      </c>
      <c r="AF71" s="194">
        <f>VLOOKUP($A71,IDXMàJ[#All],MATCH(indice!AF$1,'MAJ IDX'!$1:$1,0),FALSE)</f>
        <v>2.9220800521203485E-3</v>
      </c>
      <c r="AG71" s="194">
        <f>VLOOKUP($A71,IDXMàJ[#All],MATCH(indice!AG$1,'MAJ IDX'!$1:$1,0),FALSE)</f>
        <v>6.8471182739453717E-4</v>
      </c>
      <c r="AH71" s="194">
        <f>VLOOKUP($A71,IDXMàJ[#All],MATCH(indice!AH$1,'MAJ IDX'!$1:$1,0),FALSE)</f>
        <v>8.8916099275741303E-3</v>
      </c>
      <c r="AI71" s="194">
        <f>VLOOKUP($A71,IDXMàJ[#All],MATCH(indice!AI$1,'MAJ IDX'!$1:$1,0),FALSE)</f>
        <v>0.13017306245297219</v>
      </c>
      <c r="AJ71" s="194">
        <f>VLOOKUP($A71,IDXMàJ[#All],MATCH(indice!AJ$1,'MAJ IDX'!$1:$1,0),FALSE)</f>
        <v>2.409420617005267E-2</v>
      </c>
      <c r="AK71" s="194">
        <f>VLOOKUP($A71,IDXMàJ[#All],MATCH(indice!AK$1,'MAJ IDX'!$1:$1,0),FALSE)</f>
        <v>8.6470135144532806E-2</v>
      </c>
      <c r="AL71" s="194">
        <f>VLOOKUP($A71,IDXMàJ[#All],MATCH(indice!AL$1,'MAJ IDX'!$1:$1,0),FALSE)</f>
        <v>3.7663506395786299E-2</v>
      </c>
      <c r="AM71" s="194">
        <f>VLOOKUP($A71,IDXMàJ[#All],MATCH(indice!AM$1,'MAJ IDX'!$1:$1,0),FALSE)</f>
        <v>1.87882618510158E-2</v>
      </c>
      <c r="AN71" s="194">
        <f>VLOOKUP($A71,IDXMàJ[#All],MATCH(indice!AN$1,'MAJ IDX'!$1:$1,0),FALSE)</f>
        <v>0.57799999999999996</v>
      </c>
      <c r="AO71" s="194">
        <f>VLOOKUP($A71,IDXMàJ[#All],MATCH(indice!AO$1,'MAJ IDX'!$1:$1,0),FALSE)</f>
        <v>2.8356358164033105E-2</v>
      </c>
      <c r="AP71" s="194">
        <f>VLOOKUP($A71,IDXMàJ[#All],MATCH(indice!AP$1,'MAJ IDX'!$1:$1,0),FALSE)</f>
        <v>6.5410985703536498E-2</v>
      </c>
      <c r="AQ71" s="194">
        <f>VLOOKUP($A71,IDXMàJ[#All],MATCH(indice!AQ$1,'MAJ IDX'!$1:$1,0),FALSE)</f>
        <v>3.1043484118070636E-2</v>
      </c>
      <c r="AR71" s="194">
        <f>VLOOKUP($A71,IDXMàJ[#All],MATCH(indice!AR$1,'MAJ IDX'!$1:$1,0),FALSE)</f>
        <v>0.13017306245297219</v>
      </c>
      <c r="AS71" s="194">
        <f>VLOOKUP($A71,IDXMàJ[#All],MATCH(indice!AS$1,'MAJ IDX'!$1:$1,0),FALSE)</f>
        <v>0</v>
      </c>
      <c r="AT71" s="194">
        <f>VLOOKUP($A71,IDXMàJ[#All],MATCH(indice!AT$1,'MAJ IDX'!$1:$1,0),FALSE)</f>
        <v>0</v>
      </c>
      <c r="AU71" s="194">
        <v>7.0000000000000007E-2</v>
      </c>
      <c r="AV71" s="194"/>
    </row>
    <row r="72" spans="1:48">
      <c r="A72" s="181" t="s">
        <v>3641</v>
      </c>
      <c r="B72" s="182"/>
      <c r="C72" s="184" t="s">
        <v>3637</v>
      </c>
      <c r="D72" s="181" t="s">
        <v>68</v>
      </c>
      <c r="E72" s="181" t="s">
        <v>2858</v>
      </c>
      <c r="F72" s="181" t="s">
        <v>155</v>
      </c>
      <c r="G72" s="181" t="s">
        <v>2858</v>
      </c>
      <c r="H72" s="181" t="s">
        <v>2858</v>
      </c>
      <c r="I72" s="181" t="s">
        <v>2858</v>
      </c>
      <c r="J72" s="181" t="s">
        <v>2864</v>
      </c>
      <c r="K72" s="181" t="s">
        <v>155</v>
      </c>
      <c r="L72" s="181" t="s">
        <v>155</v>
      </c>
      <c r="M72" s="181" t="s">
        <v>155</v>
      </c>
      <c r="N72" s="181" t="s">
        <v>2858</v>
      </c>
      <c r="O72" s="181" t="s">
        <v>155</v>
      </c>
      <c r="P72" s="181"/>
      <c r="Q72" s="181" t="s">
        <v>2507</v>
      </c>
      <c r="R72" s="181"/>
      <c r="S72" s="181"/>
      <c r="T72" s="183"/>
      <c r="U72" s="183"/>
      <c r="V72" s="183"/>
      <c r="W72" s="183"/>
      <c r="X72" s="194">
        <f>VLOOKUP($A72,IDXMàJ[#All],MATCH(indice!X$1,'MAJ IDX'!$1:$1,0),FALSE)</f>
        <v>0</v>
      </c>
      <c r="Y72" s="194">
        <f>VLOOKUP($A72,IDXMàJ[#All],MATCH(indice!Y$1,'MAJ IDX'!$1:$1,0),FALSE)</f>
        <v>0</v>
      </c>
      <c r="Z72" s="194">
        <f>VLOOKUP($A72,IDXMàJ[#All],MATCH(indice!Z$1,'MAJ IDX'!$1:$1,0),FALSE)</f>
        <v>0</v>
      </c>
      <c r="AA72" s="194">
        <f>VLOOKUP($A72,IDXMàJ[#All],MATCH(indice!AA$1,'MAJ IDX'!$1:$1,0),FALSE)</f>
        <v>0</v>
      </c>
      <c r="AB72" s="194">
        <f>VLOOKUP($A72,IDXMàJ[#All],MATCH(indice!AB$1,'MAJ IDX'!$1:$1,0),FALSE)</f>
        <v>1</v>
      </c>
      <c r="AC72" s="194">
        <f>VLOOKUP($A72,IDXMàJ[#All],MATCH(indice!AC$1,'MAJ IDX'!$1:$1,0),FALSE)</f>
        <v>0</v>
      </c>
      <c r="AD72" s="194">
        <f>VLOOKUP($A72,IDXMàJ[#All],MATCH(indice!AD$1,'MAJ IDX'!$1:$1,0),FALSE)</f>
        <v>0</v>
      </c>
      <c r="AE72" s="194">
        <f>VLOOKUP($A72,IDXMàJ[#All],MATCH(indice!AE$1,'MAJ IDX'!$1:$1,0),FALSE)</f>
        <v>0</v>
      </c>
      <c r="AF72" s="194">
        <f>VLOOKUP($A72,IDXMàJ[#All],MATCH(indice!AF$1,'MAJ IDX'!$1:$1,0),FALSE)</f>
        <v>0</v>
      </c>
      <c r="AG72" s="194">
        <f>VLOOKUP($A72,IDXMàJ[#All],MATCH(indice!AG$1,'MAJ IDX'!$1:$1,0),FALSE)</f>
        <v>0</v>
      </c>
      <c r="AH72" s="194">
        <f>VLOOKUP($A72,IDXMàJ[#All],MATCH(indice!AH$1,'MAJ IDX'!$1:$1,0),FALSE)</f>
        <v>0</v>
      </c>
      <c r="AI72" s="194">
        <f>VLOOKUP($A72,IDXMàJ[#All],MATCH(indice!AI$1,'MAJ IDX'!$1:$1,0),FALSE)</f>
        <v>0</v>
      </c>
      <c r="AJ72" s="194">
        <f ca="1">VLOOKUP($A72,IDXMàJ[#All],MATCH(indice!AJ$1,'MAJ IDX'!$1:$1,0),FALSE)</f>
        <v>2.409420617005267E-2</v>
      </c>
      <c r="AK72" s="194">
        <f ca="1">VLOOKUP($A72,IDXMàJ[#All],MATCH(indice!AK$1,'MAJ IDX'!$1:$1,0),FALSE)</f>
        <v>8.6470135144532806E-2</v>
      </c>
      <c r="AL72" s="194">
        <f ca="1">VLOOKUP($A72,IDXMàJ[#All],MATCH(indice!AL$1,'MAJ IDX'!$1:$1,0),FALSE)</f>
        <v>3.7663506395786299E-2</v>
      </c>
      <c r="AM72" s="194">
        <f ca="1">VLOOKUP($A72,IDXMàJ[#All],MATCH(indice!AM$1,'MAJ IDX'!$1:$1,0),FALSE)</f>
        <v>1.87882618510158E-2</v>
      </c>
      <c r="AN72" s="194">
        <f ca="1">VLOOKUP($A72,IDXMàJ[#All],MATCH(indice!AN$1,'MAJ IDX'!$1:$1,0),FALSE)</f>
        <v>0.57799999999999996</v>
      </c>
      <c r="AO72" s="194">
        <f ca="1">VLOOKUP($A72,IDXMàJ[#All],MATCH(indice!AO$1,'MAJ IDX'!$1:$1,0),FALSE)</f>
        <v>2.8356358164033105E-2</v>
      </c>
      <c r="AP72" s="194">
        <f ca="1">VLOOKUP($A72,IDXMàJ[#All],MATCH(indice!AP$1,'MAJ IDX'!$1:$1,0),FALSE)</f>
        <v>6.5410985703536498E-2</v>
      </c>
      <c r="AQ72" s="194">
        <f ca="1">VLOOKUP($A72,IDXMàJ[#All],MATCH(indice!AQ$1,'MAJ IDX'!$1:$1,0),FALSE)</f>
        <v>3.1043484118070636E-2</v>
      </c>
      <c r="AR72" s="194">
        <f ca="1">VLOOKUP($A72,IDXMàJ[#All],MATCH(indice!AR$1,'MAJ IDX'!$1:$1,0),FALSE)</f>
        <v>0.13017306245297219</v>
      </c>
      <c r="AS72" s="194">
        <f>VLOOKUP($A72,IDXMàJ[#All],MATCH(indice!AS$1,'MAJ IDX'!$1:$1,0),FALSE)</f>
        <v>0</v>
      </c>
      <c r="AT72" s="194">
        <f>VLOOKUP($A72,IDXMàJ[#All],MATCH(indice!AT$1,'MAJ IDX'!$1:$1,0),FALSE)</f>
        <v>0</v>
      </c>
      <c r="AU72" s="194"/>
      <c r="AV72" s="194"/>
    </row>
    <row r="73" spans="1:48">
      <c r="A73" s="181" t="s">
        <v>3468</v>
      </c>
      <c r="B73" s="182"/>
      <c r="C73" s="184" t="s">
        <v>3640</v>
      </c>
      <c r="D73" s="181" t="s">
        <v>62</v>
      </c>
      <c r="E73" s="181" t="s">
        <v>2858</v>
      </c>
      <c r="F73" s="181" t="s">
        <v>155</v>
      </c>
      <c r="G73" s="181" t="s">
        <v>2858</v>
      </c>
      <c r="H73" s="181" t="s">
        <v>2858</v>
      </c>
      <c r="I73" s="181" t="s">
        <v>2858</v>
      </c>
      <c r="J73" s="181" t="s">
        <v>2864</v>
      </c>
      <c r="K73" s="181" t="s">
        <v>155</v>
      </c>
      <c r="L73" s="181" t="s">
        <v>155</v>
      </c>
      <c r="M73" s="181" t="s">
        <v>155</v>
      </c>
      <c r="N73" s="181" t="s">
        <v>2858</v>
      </c>
      <c r="O73" s="181" t="s">
        <v>155</v>
      </c>
      <c r="P73" s="181"/>
      <c r="Q73" s="181" t="s">
        <v>2507</v>
      </c>
      <c r="R73" s="181"/>
      <c r="S73" s="181"/>
      <c r="T73" s="183"/>
      <c r="U73" s="183"/>
      <c r="V73" s="183"/>
      <c r="W73" s="183"/>
      <c r="X73" s="194">
        <f>VLOOKUP($A73,IDXMàJ[#All],MATCH(indice!X$1,'MAJ IDX'!$1:$1,0),FALSE)</f>
        <v>1</v>
      </c>
      <c r="Y73" s="194">
        <f>VLOOKUP($A73,IDXMàJ[#All],MATCH(indice!Y$1,'MAJ IDX'!$1:$1,0),FALSE)</f>
        <v>0</v>
      </c>
      <c r="Z73" s="194">
        <f>VLOOKUP($A73,IDXMàJ[#All],MATCH(indice!Z$1,'MAJ IDX'!$1:$1,0),FALSE)</f>
        <v>0</v>
      </c>
      <c r="AA73" s="194">
        <f>VLOOKUP($A73,IDXMàJ[#All],MATCH(indice!AA$1,'MAJ IDX'!$1:$1,0),FALSE)</f>
        <v>0</v>
      </c>
      <c r="AB73" s="194">
        <f>VLOOKUP($A73,IDXMàJ[#All],MATCH(indice!AB$1,'MAJ IDX'!$1:$1,0),FALSE)</f>
        <v>0</v>
      </c>
      <c r="AC73" s="194">
        <f>VLOOKUP($A73,IDXMàJ[#All],MATCH(indice!AC$1,'MAJ IDX'!$1:$1,0),FALSE)</f>
        <v>0</v>
      </c>
      <c r="AD73" s="194">
        <f>VLOOKUP($A73,IDXMàJ[#All],MATCH(indice!AD$1,'MAJ IDX'!$1:$1,0),FALSE)</f>
        <v>0</v>
      </c>
      <c r="AE73" s="194">
        <f>VLOOKUP($A73,IDXMàJ[#All],MATCH(indice!AE$1,'MAJ IDX'!$1:$1,0),FALSE)</f>
        <v>0</v>
      </c>
      <c r="AF73" s="194">
        <f>VLOOKUP($A73,IDXMàJ[#All],MATCH(indice!AF$1,'MAJ IDX'!$1:$1,0),FALSE)</f>
        <v>0</v>
      </c>
      <c r="AG73" s="194">
        <f>VLOOKUP($A73,IDXMàJ[#All],MATCH(indice!AG$1,'MAJ IDX'!$1:$1,0),FALSE)</f>
        <v>0</v>
      </c>
      <c r="AH73" s="194">
        <f>VLOOKUP($A73,IDXMàJ[#All],MATCH(indice!AH$1,'MAJ IDX'!$1:$1,0),FALSE)</f>
        <v>0</v>
      </c>
      <c r="AI73" s="194">
        <f>VLOOKUP($A73,IDXMàJ[#All],MATCH(indice!AI$1,'MAJ IDX'!$1:$1,0),FALSE)</f>
        <v>0</v>
      </c>
      <c r="AJ73" s="194">
        <f ca="1">VLOOKUP($A73,IDXMàJ[#All],MATCH(indice!AJ$1,'MAJ IDX'!$1:$1,0),FALSE)</f>
        <v>2.409420617005267E-2</v>
      </c>
      <c r="AK73" s="194">
        <f ca="1">VLOOKUP($A73,IDXMàJ[#All],MATCH(indice!AK$1,'MAJ IDX'!$1:$1,0),FALSE)</f>
        <v>8.6470135144532806E-2</v>
      </c>
      <c r="AL73" s="194">
        <f ca="1">VLOOKUP($A73,IDXMàJ[#All],MATCH(indice!AL$1,'MAJ IDX'!$1:$1,0),FALSE)</f>
        <v>3.7663506395786299E-2</v>
      </c>
      <c r="AM73" s="194">
        <f ca="1">VLOOKUP($A73,IDXMàJ[#All],MATCH(indice!AM$1,'MAJ IDX'!$1:$1,0),FALSE)</f>
        <v>1.87882618510158E-2</v>
      </c>
      <c r="AN73" s="194">
        <f ca="1">VLOOKUP($A73,IDXMàJ[#All],MATCH(indice!AN$1,'MAJ IDX'!$1:$1,0),FALSE)</f>
        <v>0.57799999999999996</v>
      </c>
      <c r="AO73" s="194">
        <f ca="1">VLOOKUP($A73,IDXMàJ[#All],MATCH(indice!AO$1,'MAJ IDX'!$1:$1,0),FALSE)</f>
        <v>2.8356358164033105E-2</v>
      </c>
      <c r="AP73" s="194">
        <f ca="1">VLOOKUP($A73,IDXMàJ[#All],MATCH(indice!AP$1,'MAJ IDX'!$1:$1,0),FALSE)</f>
        <v>6.5410985703536498E-2</v>
      </c>
      <c r="AQ73" s="194">
        <f ca="1">VLOOKUP($A73,IDXMàJ[#All],MATCH(indice!AQ$1,'MAJ IDX'!$1:$1,0),FALSE)</f>
        <v>3.1043484118070636E-2</v>
      </c>
      <c r="AR73" s="194">
        <f ca="1">VLOOKUP($A73,IDXMàJ[#All],MATCH(indice!AR$1,'MAJ IDX'!$1:$1,0),FALSE)</f>
        <v>0.13017306245297219</v>
      </c>
      <c r="AS73" s="194">
        <f>VLOOKUP($A73,IDXMàJ[#All],MATCH(indice!AS$1,'MAJ IDX'!$1:$1,0),FALSE)</f>
        <v>0</v>
      </c>
      <c r="AT73" s="194">
        <f>VLOOKUP($A73,IDXMàJ[#All],MATCH(indice!AT$1,'MAJ IDX'!$1:$1,0),FALSE)</f>
        <v>0</v>
      </c>
      <c r="AU73" s="194">
        <v>7.0000000000000007E-2</v>
      </c>
      <c r="AV73" s="194"/>
    </row>
    <row r="74" spans="1:48">
      <c r="A74" s="181" t="s">
        <v>3639</v>
      </c>
      <c r="B74" s="182"/>
      <c r="C74" s="184" t="s">
        <v>3638</v>
      </c>
      <c r="D74" s="181" t="s">
        <v>64</v>
      </c>
      <c r="E74" s="181" t="s">
        <v>2858</v>
      </c>
      <c r="F74" s="181" t="s">
        <v>155</v>
      </c>
      <c r="G74" s="181" t="s">
        <v>2858</v>
      </c>
      <c r="H74" s="181" t="s">
        <v>2858</v>
      </c>
      <c r="I74" s="181" t="s">
        <v>2858</v>
      </c>
      <c r="J74" s="181" t="s">
        <v>2864</v>
      </c>
      <c r="K74" s="181" t="s">
        <v>155</v>
      </c>
      <c r="L74" s="181" t="s">
        <v>155</v>
      </c>
      <c r="M74" s="181" t="s">
        <v>155</v>
      </c>
      <c r="N74" s="181" t="s">
        <v>2858</v>
      </c>
      <c r="O74" s="181" t="s">
        <v>155</v>
      </c>
      <c r="P74" s="181"/>
      <c r="Q74" s="181" t="s">
        <v>2507</v>
      </c>
      <c r="R74" s="181"/>
      <c r="S74" s="181"/>
      <c r="T74" s="183"/>
      <c r="U74" s="183"/>
      <c r="V74" s="183"/>
      <c r="W74" s="183"/>
      <c r="X74" s="194">
        <f>VLOOKUP($A74,IDXMàJ[#All],MATCH(indice!X$1,'MAJ IDX'!$1:$1,0),FALSE)</f>
        <v>0</v>
      </c>
      <c r="Y74" s="194">
        <f>VLOOKUP($A74,IDXMàJ[#All],MATCH(indice!Y$1,'MAJ IDX'!$1:$1,0),FALSE)</f>
        <v>1</v>
      </c>
      <c r="Z74" s="194">
        <f>VLOOKUP($A74,IDXMàJ[#All],MATCH(indice!Z$1,'MAJ IDX'!$1:$1,0),FALSE)</f>
        <v>0</v>
      </c>
      <c r="AA74" s="194">
        <f>VLOOKUP($A74,IDXMàJ[#All],MATCH(indice!AA$1,'MAJ IDX'!$1:$1,0),FALSE)</f>
        <v>0</v>
      </c>
      <c r="AB74" s="194">
        <f>VLOOKUP($A74,IDXMàJ[#All],MATCH(indice!AB$1,'MAJ IDX'!$1:$1,0),FALSE)</f>
        <v>0</v>
      </c>
      <c r="AC74" s="194">
        <f>VLOOKUP($A74,IDXMàJ[#All],MATCH(indice!AC$1,'MAJ IDX'!$1:$1,0),FALSE)</f>
        <v>0</v>
      </c>
      <c r="AD74" s="194">
        <f>VLOOKUP($A74,IDXMàJ[#All],MATCH(indice!AD$1,'MAJ IDX'!$1:$1,0),FALSE)</f>
        <v>0</v>
      </c>
      <c r="AE74" s="194">
        <f>VLOOKUP($A74,IDXMàJ[#All],MATCH(indice!AE$1,'MAJ IDX'!$1:$1,0),FALSE)</f>
        <v>0</v>
      </c>
      <c r="AF74" s="194">
        <f>VLOOKUP($A74,IDXMàJ[#All],MATCH(indice!AF$1,'MAJ IDX'!$1:$1,0),FALSE)</f>
        <v>0</v>
      </c>
      <c r="AG74" s="194">
        <f>VLOOKUP($A74,IDXMàJ[#All],MATCH(indice!AG$1,'MAJ IDX'!$1:$1,0),FALSE)</f>
        <v>0</v>
      </c>
      <c r="AH74" s="194">
        <f>VLOOKUP($A74,IDXMàJ[#All],MATCH(indice!AH$1,'MAJ IDX'!$1:$1,0),FALSE)</f>
        <v>0</v>
      </c>
      <c r="AI74" s="194">
        <f>VLOOKUP($A74,IDXMàJ[#All],MATCH(indice!AI$1,'MAJ IDX'!$1:$1,0),FALSE)</f>
        <v>0</v>
      </c>
      <c r="AJ74" s="194">
        <f ca="1">VLOOKUP($A74,IDXMàJ[#All],MATCH(indice!AJ$1,'MAJ IDX'!$1:$1,0),FALSE)</f>
        <v>2.409420617005267E-2</v>
      </c>
      <c r="AK74" s="194">
        <f ca="1">VLOOKUP($A74,IDXMàJ[#All],MATCH(indice!AK$1,'MAJ IDX'!$1:$1,0),FALSE)</f>
        <v>8.6470135144532806E-2</v>
      </c>
      <c r="AL74" s="194">
        <f ca="1">VLOOKUP($A74,IDXMàJ[#All],MATCH(indice!AL$1,'MAJ IDX'!$1:$1,0),FALSE)</f>
        <v>3.7663506395786299E-2</v>
      </c>
      <c r="AM74" s="194">
        <f ca="1">VLOOKUP($A74,IDXMàJ[#All],MATCH(indice!AM$1,'MAJ IDX'!$1:$1,0),FALSE)</f>
        <v>1.87882618510158E-2</v>
      </c>
      <c r="AN74" s="194">
        <f ca="1">VLOOKUP($A74,IDXMàJ[#All],MATCH(indice!AN$1,'MAJ IDX'!$1:$1,0),FALSE)</f>
        <v>0.57799999999999996</v>
      </c>
      <c r="AO74" s="194">
        <f ca="1">VLOOKUP($A74,IDXMàJ[#All],MATCH(indice!AO$1,'MAJ IDX'!$1:$1,0),FALSE)</f>
        <v>2.8356358164033105E-2</v>
      </c>
      <c r="AP74" s="194">
        <f ca="1">VLOOKUP($A74,IDXMàJ[#All],MATCH(indice!AP$1,'MAJ IDX'!$1:$1,0),FALSE)</f>
        <v>6.5410985703536498E-2</v>
      </c>
      <c r="AQ74" s="194">
        <f ca="1">VLOOKUP($A74,IDXMàJ[#All],MATCH(indice!AQ$1,'MAJ IDX'!$1:$1,0),FALSE)</f>
        <v>3.1043484118070636E-2</v>
      </c>
      <c r="AR74" s="194">
        <f ca="1">VLOOKUP($A74,IDXMàJ[#All],MATCH(indice!AR$1,'MAJ IDX'!$1:$1,0),FALSE)</f>
        <v>0.13017306245297219</v>
      </c>
      <c r="AS74" s="194">
        <f>VLOOKUP($A74,IDXMàJ[#All],MATCH(indice!AS$1,'MAJ IDX'!$1:$1,0),FALSE)</f>
        <v>0</v>
      </c>
      <c r="AT74" s="194">
        <f>VLOOKUP($A74,IDXMàJ[#All],MATCH(indice!AT$1,'MAJ IDX'!$1:$1,0),FALSE)</f>
        <v>0</v>
      </c>
      <c r="AU74" s="194"/>
      <c r="AV74" s="194"/>
    </row>
    <row r="75" spans="1:48">
      <c r="A75" s="181" t="s">
        <v>3422</v>
      </c>
      <c r="B75" s="182"/>
      <c r="C75" s="184" t="s">
        <v>3423</v>
      </c>
      <c r="D75" s="181" t="s">
        <v>68</v>
      </c>
      <c r="E75" s="181" t="s">
        <v>2858</v>
      </c>
      <c r="F75" s="181" t="s">
        <v>155</v>
      </c>
      <c r="G75" s="181" t="s">
        <v>2858</v>
      </c>
      <c r="H75" s="181" t="s">
        <v>2858</v>
      </c>
      <c r="I75" s="181" t="s">
        <v>2858</v>
      </c>
      <c r="J75" s="181" t="s">
        <v>2864</v>
      </c>
      <c r="K75" s="181" t="s">
        <v>155</v>
      </c>
      <c r="L75" s="181" t="s">
        <v>155</v>
      </c>
      <c r="M75" s="181" t="s">
        <v>155</v>
      </c>
      <c r="N75" s="181" t="s">
        <v>2858</v>
      </c>
      <c r="O75" s="181" t="s">
        <v>155</v>
      </c>
      <c r="P75" s="181"/>
      <c r="Q75" s="181" t="s">
        <v>2507</v>
      </c>
      <c r="R75" s="181"/>
      <c r="S75" s="181"/>
      <c r="T75" s="183"/>
      <c r="U75" s="183"/>
      <c r="V75" s="183"/>
      <c r="W75" s="183"/>
      <c r="X75" s="194">
        <f ca="1">VLOOKUP($A75,IDXMàJ[#All],MATCH(indice!X$1,'MAJ IDX'!$1:$1,0),FALSE)</f>
        <v>5.7095275284484992E-2</v>
      </c>
      <c r="Y75" s="194">
        <f ca="1">VLOOKUP($A75,IDXMàJ[#All],MATCH(indice!Y$1,'MAJ IDX'!$1:$1,0),FALSE)</f>
        <v>0.20490553351785024</v>
      </c>
      <c r="Z75" s="194">
        <f ca="1">VLOOKUP($A75,IDXMàJ[#All],MATCH(indice!Z$1,'MAJ IDX'!$1:$1,0),FALSE)</f>
        <v>8.925001515589169E-2</v>
      </c>
      <c r="AA75" s="194">
        <f ca="1">VLOOKUP($A75,IDXMàJ[#All],MATCH(indice!AA$1,'MAJ IDX'!$1:$1,0),FALSE)</f>
        <v>4.4521947514255443E-2</v>
      </c>
      <c r="AB75" s="194">
        <f ca="1">VLOOKUP($A75,IDXMàJ[#All],MATCH(indice!AB$1,'MAJ IDX'!$1:$1,0),FALSE)</f>
        <v>0</v>
      </c>
      <c r="AC75" s="194">
        <f ca="1">VLOOKUP($A75,IDXMàJ[#All],MATCH(indice!AC$1,'MAJ IDX'!$1:$1,0),FALSE)</f>
        <v>6.7195161526144798E-2</v>
      </c>
      <c r="AD75" s="194">
        <f ca="1">VLOOKUP($A75,IDXMàJ[#All],MATCH(indice!AD$1,'MAJ IDX'!$1:$1,0),FALSE)</f>
        <v>4.3945692680051225E-2</v>
      </c>
      <c r="AE75" s="194">
        <f ca="1">VLOOKUP($A75,IDXMàJ[#All],MATCH(indice!AE$1,'MAJ IDX'!$1:$1,0),FALSE)</f>
        <v>0.15500233579037084</v>
      </c>
      <c r="AF75" s="194">
        <f ca="1">VLOOKUP($A75,IDXMàJ[#All],MATCH(indice!AF$1,'MAJ IDX'!$1:$1,0),FALSE)</f>
        <v>6.9243603130813942E-3</v>
      </c>
      <c r="AG75" s="194">
        <f ca="1">VLOOKUP($A75,IDXMàJ[#All],MATCH(indice!AG$1,'MAJ IDX'!$1:$1,0),FALSE)</f>
        <v>1.622539875342505E-3</v>
      </c>
      <c r="AH75" s="194">
        <f ca="1">VLOOKUP($A75,IDXMàJ[#All],MATCH(indice!AH$1,'MAJ IDX'!$1:$1,0),FALSE)</f>
        <v>2.1070165705151966E-2</v>
      </c>
      <c r="AI75" s="194">
        <f ca="1">VLOOKUP($A75,IDXMàJ[#All],MATCH(indice!AI$1,'MAJ IDX'!$1:$1,0),FALSE)</f>
        <v>0.30846697263737483</v>
      </c>
      <c r="AJ75" s="194">
        <f ca="1">VLOOKUP($A75,IDXMàJ[#All],MATCH(indice!AJ$1,'MAJ IDX'!$1:$1,0),FALSE)</f>
        <v>5.7095275284484992E-2</v>
      </c>
      <c r="AK75" s="194">
        <f ca="1">VLOOKUP($A75,IDXMàJ[#All],MATCH(indice!AK$1,'MAJ IDX'!$1:$1,0),FALSE)</f>
        <v>0.20490553351785024</v>
      </c>
      <c r="AL75" s="194">
        <f ca="1">VLOOKUP($A75,IDXMàJ[#All],MATCH(indice!AL$1,'MAJ IDX'!$1:$1,0),FALSE)</f>
        <v>8.925001515589169E-2</v>
      </c>
      <c r="AM75" s="194">
        <f ca="1">VLOOKUP($A75,IDXMàJ[#All],MATCH(indice!AM$1,'MAJ IDX'!$1:$1,0),FALSE)</f>
        <v>4.4521947514255443E-2</v>
      </c>
      <c r="AN75" s="194">
        <f ca="1">VLOOKUP($A75,IDXMàJ[#All],MATCH(indice!AN$1,'MAJ IDX'!$1:$1,0),FALSE)</f>
        <v>0</v>
      </c>
      <c r="AO75" s="194">
        <f ca="1">VLOOKUP($A75,IDXMàJ[#All],MATCH(indice!AO$1,'MAJ IDX'!$1:$1,0),FALSE)</f>
        <v>6.7195161526144798E-2</v>
      </c>
      <c r="AP75" s="194">
        <f ca="1">VLOOKUP($A75,IDXMàJ[#All],MATCH(indice!AP$1,'MAJ IDX'!$1:$1,0),FALSE)</f>
        <v>0.15500233579037084</v>
      </c>
      <c r="AQ75" s="194">
        <f ca="1">VLOOKUP($A75,IDXMàJ[#All],MATCH(indice!AQ$1,'MAJ IDX'!$1:$1,0),FALSE)</f>
        <v>7.3562758573627096E-2</v>
      </c>
      <c r="AR75" s="194">
        <f ca="1">VLOOKUP($A75,IDXMàJ[#All],MATCH(indice!AR$1,'MAJ IDX'!$1:$1,0),FALSE)</f>
        <v>0.30846697263737483</v>
      </c>
      <c r="AS75" s="194">
        <f>VLOOKUP($A75,IDXMàJ[#All],MATCH(indice!AS$1,'MAJ IDX'!$1:$1,0),FALSE)</f>
        <v>0</v>
      </c>
      <c r="AT75" s="194">
        <f>VLOOKUP($A75,IDXMàJ[#All],MATCH(indice!AT$1,'MAJ IDX'!$1:$1,0),FALSE)</f>
        <v>0</v>
      </c>
      <c r="AU75" s="194">
        <v>7.0000000000000007E-2</v>
      </c>
      <c r="AV75" s="194"/>
    </row>
    <row r="76" spans="1:48">
      <c r="A76" s="181" t="s">
        <v>2793</v>
      </c>
      <c r="B76" s="182"/>
      <c r="C76" s="184" t="s">
        <v>2794</v>
      </c>
      <c r="D76" s="181" t="s">
        <v>68</v>
      </c>
      <c r="E76" s="181" t="s">
        <v>2858</v>
      </c>
      <c r="F76" s="181" t="s">
        <v>155</v>
      </c>
      <c r="G76" s="181" t="s">
        <v>2858</v>
      </c>
      <c r="H76" s="181" t="s">
        <v>2858</v>
      </c>
      <c r="I76" s="181" t="s">
        <v>2858</v>
      </c>
      <c r="J76" s="181" t="s">
        <v>2864</v>
      </c>
      <c r="K76" s="181" t="s">
        <v>155</v>
      </c>
      <c r="L76" s="181" t="s">
        <v>155</v>
      </c>
      <c r="M76" s="181" t="s">
        <v>155</v>
      </c>
      <c r="N76" s="181" t="s">
        <v>2858</v>
      </c>
      <c r="O76" s="181" t="s">
        <v>155</v>
      </c>
      <c r="P76" s="181"/>
      <c r="Q76" s="181" t="s">
        <v>2507</v>
      </c>
      <c r="R76" s="181"/>
      <c r="S76" s="181"/>
      <c r="T76" s="183"/>
      <c r="U76" s="183"/>
      <c r="V76" s="183"/>
      <c r="W76" s="183"/>
      <c r="X76" s="194">
        <f ca="1">VLOOKUP($A76,IDXMàJ[#All],MATCH(indice!X$1,'MAJ IDX'!$1:$1,0),FALSE)</f>
        <v>2.6374842352706991E-2</v>
      </c>
      <c r="Y76" s="194">
        <f ca="1">VLOOKUP($A76,IDXMàJ[#All],MATCH(indice!Y$1,'MAJ IDX'!$1:$1,0),FALSE)</f>
        <v>0</v>
      </c>
      <c r="Z76" s="194">
        <f ca="1">VLOOKUP($A76,IDXMàJ[#All],MATCH(indice!Z$1,'MAJ IDX'!$1:$1,0),FALSE)</f>
        <v>4.1228544183112371E-2</v>
      </c>
      <c r="AA76" s="194">
        <f ca="1">VLOOKUP($A76,IDXMàJ[#All],MATCH(indice!AA$1,'MAJ IDX'!$1:$1,0),FALSE)</f>
        <v>2.056666407286899E-2</v>
      </c>
      <c r="AB76" s="194">
        <f ca="1">VLOOKUP($A76,IDXMàJ[#All],MATCH(indice!AB$1,'MAJ IDX'!$1:$1,0),FALSE)</f>
        <v>0.63271056835284456</v>
      </c>
      <c r="AC76" s="194">
        <f ca="1">VLOOKUP($A76,IDXMàJ[#All],MATCH(indice!AC$1,'MAJ IDX'!$1:$1,0),FALSE)</f>
        <v>3.1040428184052272E-2</v>
      </c>
      <c r="AD76" s="194">
        <f ca="1">VLOOKUP($A76,IDXMàJ[#All],MATCH(indice!AD$1,'MAJ IDX'!$1:$1,0),FALSE)</f>
        <v>2.0300466382580391E-2</v>
      </c>
      <c r="AE76" s="194">
        <f ca="1">VLOOKUP($A76,IDXMàJ[#All],MATCH(indice!AE$1,'MAJ IDX'!$1:$1,0),FALSE)</f>
        <v>7.16024601055439E-2</v>
      </c>
      <c r="AF76" s="194">
        <f ca="1">VLOOKUP($A76,IDXMàJ[#All],MATCH(indice!AF$1,'MAJ IDX'!$1:$1,0),FALSE)</f>
        <v>3.198669430016567E-3</v>
      </c>
      <c r="AG76" s="194">
        <f ca="1">VLOOKUP($A76,IDXMàJ[#All],MATCH(indice!AG$1,'MAJ IDX'!$1:$1,0),FALSE)</f>
        <v>7.4952319977285894E-4</v>
      </c>
      <c r="AH76" s="194">
        <f ca="1">VLOOKUP($A76,IDXMàJ[#All],MATCH(indice!AH$1,'MAJ IDX'!$1:$1,0),FALSE)</f>
        <v>9.7332449322616327E-3</v>
      </c>
      <c r="AI76" s="194">
        <f ca="1">VLOOKUP($A76,IDXMàJ[#All],MATCH(indice!AI$1,'MAJ IDX'!$1:$1,0),FALSE)</f>
        <v>0.1424945888042394</v>
      </c>
      <c r="AJ76" s="194">
        <f ca="1">VLOOKUP($A76,IDXMàJ[#All],MATCH(indice!AJ$1,'MAJ IDX'!$1:$1,0),FALSE)</f>
        <v>2.6374842352706991E-2</v>
      </c>
      <c r="AK76" s="194">
        <f ca="1">VLOOKUP($A76,IDXMàJ[#All],MATCH(indice!AK$1,'MAJ IDX'!$1:$1,0),FALSE)</f>
        <v>0</v>
      </c>
      <c r="AL76" s="194">
        <f ca="1">VLOOKUP($A76,IDXMàJ[#All],MATCH(indice!AL$1,'MAJ IDX'!$1:$1,0),FALSE)</f>
        <v>4.1228544183112371E-2</v>
      </c>
      <c r="AM76" s="194">
        <f ca="1">VLOOKUP($A76,IDXMàJ[#All],MATCH(indice!AM$1,'MAJ IDX'!$1:$1,0),FALSE)</f>
        <v>2.056666407286899E-2</v>
      </c>
      <c r="AN76" s="194">
        <f ca="1">VLOOKUP($A76,IDXMàJ[#All],MATCH(indice!AN$1,'MAJ IDX'!$1:$1,0),FALSE)</f>
        <v>0.63271056835284456</v>
      </c>
      <c r="AO76" s="194">
        <f ca="1">VLOOKUP($A76,IDXMàJ[#All],MATCH(indice!AO$1,'MAJ IDX'!$1:$1,0),FALSE)</f>
        <v>3.1040428184052272E-2</v>
      </c>
      <c r="AP76" s="194">
        <f ca="1">VLOOKUP($A76,IDXMàJ[#All],MATCH(indice!AP$1,'MAJ IDX'!$1:$1,0),FALSE)</f>
        <v>7.16024601055439E-2</v>
      </c>
      <c r="AQ76" s="194">
        <f ca="1">VLOOKUP($A76,IDXMàJ[#All],MATCH(indice!AQ$1,'MAJ IDX'!$1:$1,0),FALSE)</f>
        <v>3.398190394463145E-2</v>
      </c>
      <c r="AR76" s="194">
        <f ca="1">VLOOKUP($A76,IDXMàJ[#All],MATCH(indice!AR$1,'MAJ IDX'!$1:$1,0),FALSE)</f>
        <v>0.1424945888042394</v>
      </c>
      <c r="AS76" s="194">
        <f>VLOOKUP($A76,IDXMàJ[#All],MATCH(indice!AS$1,'MAJ IDX'!$1:$1,0),FALSE)</f>
        <v>0</v>
      </c>
      <c r="AT76" s="194">
        <f>VLOOKUP($A76,IDXMàJ[#All],MATCH(indice!AT$1,'MAJ IDX'!$1:$1,0),FALSE)</f>
        <v>0</v>
      </c>
      <c r="AU76" s="194">
        <v>7.0000000000000007E-2</v>
      </c>
      <c r="AV76" s="194"/>
    </row>
    <row r="77" spans="1:48">
      <c r="A77" s="181" t="s">
        <v>3607</v>
      </c>
      <c r="B77" s="182"/>
      <c r="C77" s="184" t="s">
        <v>3612</v>
      </c>
      <c r="D77" s="181" t="s">
        <v>68</v>
      </c>
      <c r="E77" s="181" t="s">
        <v>2858</v>
      </c>
      <c r="F77" s="181" t="s">
        <v>155</v>
      </c>
      <c r="G77" s="181" t="s">
        <v>2858</v>
      </c>
      <c r="H77" s="181" t="s">
        <v>2858</v>
      </c>
      <c r="I77" s="181" t="s">
        <v>2858</v>
      </c>
      <c r="J77" s="181" t="s">
        <v>2864</v>
      </c>
      <c r="K77" s="181" t="s">
        <v>155</v>
      </c>
      <c r="L77" s="181" t="s">
        <v>155</v>
      </c>
      <c r="M77" s="181" t="s">
        <v>155</v>
      </c>
      <c r="N77" s="181" t="s">
        <v>2858</v>
      </c>
      <c r="O77" s="181" t="s">
        <v>155</v>
      </c>
      <c r="P77" s="181"/>
      <c r="Q77" s="181" t="s">
        <v>2507</v>
      </c>
      <c r="R77" s="181"/>
      <c r="S77" s="181"/>
      <c r="T77" s="183"/>
      <c r="U77" s="183"/>
      <c r="V77" s="183"/>
      <c r="W77" s="183"/>
      <c r="X77" s="194">
        <f>VLOOKUP($A77,IDXMàJ[#All],MATCH(indice!X$1,'MAJ IDX'!$1:$1,0),FALSE)</f>
        <v>2.7699999999999999E-2</v>
      </c>
      <c r="Y77" s="194">
        <f>VLOOKUP($A77,IDXMàJ[#All],MATCH(indice!Y$1,'MAJ IDX'!$1:$1,0),FALSE)</f>
        <v>9.9410734954225019E-2</v>
      </c>
      <c r="Z77" s="194">
        <f>VLOOKUP($A77,IDXMàJ[#All],MATCH(indice!Z$1,'MAJ IDX'!$1:$1,0),FALSE)</f>
        <v>4.3299999999999998E-2</v>
      </c>
      <c r="AA77" s="194">
        <f>VLOOKUP($A77,IDXMàJ[#All],MATCH(indice!AA$1,'MAJ IDX'!$1:$1,0),FALSE)</f>
        <v>2.1600000000000001E-2</v>
      </c>
      <c r="AB77" s="194">
        <f>VLOOKUP($A77,IDXMàJ[#All],MATCH(indice!AB$1,'MAJ IDX'!$1:$1,0),FALSE)</f>
        <v>0.66449999999999998</v>
      </c>
      <c r="AC77" s="194">
        <f>VLOOKUP($A77,IDXMàJ[#All],MATCH(indice!AC$1,'MAJ IDX'!$1:$1,0),FALSE)</f>
        <v>3.2599999999999997E-2</v>
      </c>
      <c r="AD77" s="194">
        <f>VLOOKUP($A77,IDXMàJ[#All],MATCH(indice!AD$1,'MAJ IDX'!$1:$1,0),FALSE)</f>
        <v>2.1320427674130255E-2</v>
      </c>
      <c r="AE77" s="194">
        <f>VLOOKUP($A77,IDXMàJ[#All],MATCH(indice!AE$1,'MAJ IDX'!$1:$1,0),FALSE)</f>
        <v>7.5200000000000003E-2</v>
      </c>
      <c r="AF77" s="194">
        <f>VLOOKUP($A77,IDXMàJ[#All],MATCH(indice!AF$1,'MAJ IDX'!$1:$1,0),FALSE)</f>
        <v>3.3593809595743457E-3</v>
      </c>
      <c r="AG77" s="194">
        <f>VLOOKUP($A77,IDXMàJ[#All],MATCH(indice!AG$1,'MAJ IDX'!$1:$1,0),FALSE)</f>
        <v>7.871816769959688E-4</v>
      </c>
      <c r="AH77" s="194">
        <f>VLOOKUP($A77,IDXMàJ[#All],MATCH(indice!AH$1,'MAJ IDX'!$1:$1,0),FALSE)</f>
        <v>1.0222274735074413E-2</v>
      </c>
      <c r="AI77" s="194">
        <f>VLOOKUP($A77,IDXMàJ[#All],MATCH(indice!AI$1,'MAJ IDX'!$1:$1,0),FALSE)</f>
        <v>0</v>
      </c>
      <c r="AJ77" s="194">
        <f>VLOOKUP($A77,IDXMàJ[#All],MATCH(indice!AJ$1,'MAJ IDX'!$1:$1,0),FALSE)</f>
        <v>2.7699999999999999E-2</v>
      </c>
      <c r="AK77" s="194">
        <f>VLOOKUP($A77,IDXMàJ[#All],MATCH(indice!AK$1,'MAJ IDX'!$1:$1,0),FALSE)</f>
        <v>9.9410734954225019E-2</v>
      </c>
      <c r="AL77" s="194">
        <f>VLOOKUP($A77,IDXMàJ[#All],MATCH(indice!AL$1,'MAJ IDX'!$1:$1,0),FALSE)</f>
        <v>4.3299999999999998E-2</v>
      </c>
      <c r="AM77" s="194">
        <f>VLOOKUP($A77,IDXMàJ[#All],MATCH(indice!AM$1,'MAJ IDX'!$1:$1,0),FALSE)</f>
        <v>2.1600000000000001E-2</v>
      </c>
      <c r="AN77" s="194">
        <f>VLOOKUP($A77,IDXMàJ[#All],MATCH(indice!AN$1,'MAJ IDX'!$1:$1,0),FALSE)</f>
        <v>0.66449999999999998</v>
      </c>
      <c r="AO77" s="194">
        <f>VLOOKUP($A77,IDXMàJ[#All],MATCH(indice!AO$1,'MAJ IDX'!$1:$1,0),FALSE)</f>
        <v>3.2599999999999997E-2</v>
      </c>
      <c r="AP77" s="194">
        <f>VLOOKUP($A77,IDXMàJ[#All],MATCH(indice!AP$1,'MAJ IDX'!$1:$1,0),FALSE)</f>
        <v>7.5200000000000003E-2</v>
      </c>
      <c r="AQ77" s="194">
        <f>VLOOKUP($A77,IDXMàJ[#All],MATCH(indice!AQ$1,'MAJ IDX'!$1:$1,0),FALSE)</f>
        <v>3.5689265045774979E-2</v>
      </c>
      <c r="AR77" s="194">
        <f>VLOOKUP($A77,IDXMàJ[#All],MATCH(indice!AR$1,'MAJ IDX'!$1:$1,0),FALSE)</f>
        <v>0</v>
      </c>
      <c r="AS77" s="194">
        <f>VLOOKUP($A77,IDXMàJ[#All],MATCH(indice!AS$1,'MAJ IDX'!$1:$1,0),FALSE)</f>
        <v>0</v>
      </c>
      <c r="AT77" s="194">
        <f>VLOOKUP($A77,IDXMàJ[#All],MATCH(indice!AT$1,'MAJ IDX'!$1:$1,0),FALSE)</f>
        <v>0</v>
      </c>
      <c r="AU77" s="194">
        <v>7.0000000000000007E-2</v>
      </c>
      <c r="AV77" s="194"/>
    </row>
    <row r="78" spans="1:48">
      <c r="A78" s="181" t="s">
        <v>3617</v>
      </c>
      <c r="B78" s="182"/>
      <c r="C78" s="184" t="s">
        <v>3613</v>
      </c>
      <c r="D78" s="181" t="s">
        <v>62</v>
      </c>
      <c r="E78" s="181" t="s">
        <v>2858</v>
      </c>
      <c r="F78" s="181" t="s">
        <v>155</v>
      </c>
      <c r="G78" s="181" t="s">
        <v>2858</v>
      </c>
      <c r="H78" s="181" t="s">
        <v>2858</v>
      </c>
      <c r="I78" s="181" t="s">
        <v>2858</v>
      </c>
      <c r="J78" s="181" t="s">
        <v>2864</v>
      </c>
      <c r="K78" s="181" t="s">
        <v>155</v>
      </c>
      <c r="L78" s="181" t="s">
        <v>155</v>
      </c>
      <c r="M78" s="181" t="s">
        <v>155</v>
      </c>
      <c r="N78" s="181" t="s">
        <v>2858</v>
      </c>
      <c r="O78" s="181" t="s">
        <v>155</v>
      </c>
      <c r="P78" s="181"/>
      <c r="Q78" s="181" t="s">
        <v>2507</v>
      </c>
      <c r="R78" s="181"/>
      <c r="S78" s="181"/>
      <c r="T78" s="183"/>
      <c r="U78" s="183"/>
      <c r="V78" s="183"/>
      <c r="W78" s="183"/>
      <c r="X78" s="194">
        <f>VLOOKUP($A78,IDXMàJ[#All],MATCH(indice!X$1,'MAJ IDX'!$1:$1,0),FALSE)</f>
        <v>1</v>
      </c>
      <c r="Y78" s="194">
        <f>VLOOKUP($A78,IDXMàJ[#All],MATCH(indice!Y$1,'MAJ IDX'!$1:$1,0),FALSE)</f>
        <v>0</v>
      </c>
      <c r="Z78" s="194">
        <f>VLOOKUP($A78,IDXMàJ[#All],MATCH(indice!Z$1,'MAJ IDX'!$1:$1,0),FALSE)</f>
        <v>0</v>
      </c>
      <c r="AA78" s="194">
        <f>VLOOKUP($A78,IDXMàJ[#All],MATCH(indice!AA$1,'MAJ IDX'!$1:$1,0),FALSE)</f>
        <v>0</v>
      </c>
      <c r="AB78" s="194">
        <f>VLOOKUP($A78,IDXMàJ[#All],MATCH(indice!AB$1,'MAJ IDX'!$1:$1,0),FALSE)</f>
        <v>0</v>
      </c>
      <c r="AC78" s="194">
        <f>VLOOKUP($A78,IDXMàJ[#All],MATCH(indice!AC$1,'MAJ IDX'!$1:$1,0),FALSE)</f>
        <v>0</v>
      </c>
      <c r="AD78" s="194">
        <f>VLOOKUP($A78,IDXMàJ[#All],MATCH(indice!AD$1,'MAJ IDX'!$1:$1,0),FALSE)</f>
        <v>0</v>
      </c>
      <c r="AE78" s="194">
        <f>VLOOKUP($A78,IDXMàJ[#All],MATCH(indice!AE$1,'MAJ IDX'!$1:$1,0),FALSE)</f>
        <v>0</v>
      </c>
      <c r="AF78" s="194">
        <f>VLOOKUP($A78,IDXMàJ[#All],MATCH(indice!AF$1,'MAJ IDX'!$1:$1,0),FALSE)</f>
        <v>0</v>
      </c>
      <c r="AG78" s="194">
        <f>VLOOKUP($A78,IDXMàJ[#All],MATCH(indice!AG$1,'MAJ IDX'!$1:$1,0),FALSE)</f>
        <v>0</v>
      </c>
      <c r="AH78" s="194">
        <f>VLOOKUP($A78,IDXMàJ[#All],MATCH(indice!AH$1,'MAJ IDX'!$1:$1,0),FALSE)</f>
        <v>0</v>
      </c>
      <c r="AI78" s="194">
        <f>VLOOKUP($A78,IDXMàJ[#All],MATCH(indice!AI$1,'MAJ IDX'!$1:$1,0),FALSE)</f>
        <v>0</v>
      </c>
      <c r="AJ78" s="194">
        <f ca="1">VLOOKUP($A78,IDXMàJ[#All],MATCH(indice!AJ$1,'MAJ IDX'!$1:$1,0),FALSE)</f>
        <v>2.7699999999999999E-2</v>
      </c>
      <c r="AK78" s="194">
        <f ca="1">VLOOKUP($A78,IDXMàJ[#All],MATCH(indice!AK$1,'MAJ IDX'!$1:$1,0),FALSE)</f>
        <v>9.9410734954225019E-2</v>
      </c>
      <c r="AL78" s="194">
        <f ca="1">VLOOKUP($A78,IDXMàJ[#All],MATCH(indice!AL$1,'MAJ IDX'!$1:$1,0),FALSE)</f>
        <v>4.3299999999999998E-2</v>
      </c>
      <c r="AM78" s="194">
        <f ca="1">VLOOKUP($A78,IDXMàJ[#All],MATCH(indice!AM$1,'MAJ IDX'!$1:$1,0),FALSE)</f>
        <v>2.1600000000000001E-2</v>
      </c>
      <c r="AN78" s="194">
        <f ca="1">VLOOKUP($A78,IDXMàJ[#All],MATCH(indice!AN$1,'MAJ IDX'!$1:$1,0),FALSE)</f>
        <v>0.66449999999999998</v>
      </c>
      <c r="AO78" s="194">
        <f ca="1">VLOOKUP($A78,IDXMàJ[#All],MATCH(indice!AO$1,'MAJ IDX'!$1:$1,0),FALSE)</f>
        <v>3.2599999999999997E-2</v>
      </c>
      <c r="AP78" s="194">
        <f ca="1">VLOOKUP($A78,IDXMàJ[#All],MATCH(indice!AP$1,'MAJ IDX'!$1:$1,0),FALSE)</f>
        <v>7.5200000000000003E-2</v>
      </c>
      <c r="AQ78" s="194">
        <f ca="1">VLOOKUP($A78,IDXMàJ[#All],MATCH(indice!AQ$1,'MAJ IDX'!$1:$1,0),FALSE)</f>
        <v>3.5689265045774979E-2</v>
      </c>
      <c r="AR78" s="194">
        <f ca="1">VLOOKUP($A78,IDXMàJ[#All],MATCH(indice!AR$1,'MAJ IDX'!$1:$1,0),FALSE)</f>
        <v>0</v>
      </c>
      <c r="AS78" s="194">
        <f>VLOOKUP($A78,IDXMàJ[#All],MATCH(indice!AS$1,'MAJ IDX'!$1:$1,0),FALSE)</f>
        <v>0</v>
      </c>
      <c r="AT78" s="194">
        <f>VLOOKUP($A78,IDXMàJ[#All],MATCH(indice!AT$1,'MAJ IDX'!$1:$1,0),FALSE)</f>
        <v>0</v>
      </c>
      <c r="AU78" s="194"/>
      <c r="AV78" s="194"/>
    </row>
    <row r="79" spans="1:48">
      <c r="A79" s="181" t="s">
        <v>3616</v>
      </c>
      <c r="B79" s="182"/>
      <c r="C79" s="184" t="s">
        <v>3614</v>
      </c>
      <c r="D79" s="181" t="s">
        <v>64</v>
      </c>
      <c r="E79" s="181" t="s">
        <v>2858</v>
      </c>
      <c r="F79" s="181" t="s">
        <v>155</v>
      </c>
      <c r="G79" s="181" t="s">
        <v>2858</v>
      </c>
      <c r="H79" s="181" t="s">
        <v>2858</v>
      </c>
      <c r="I79" s="181" t="s">
        <v>2858</v>
      </c>
      <c r="J79" s="181" t="s">
        <v>2864</v>
      </c>
      <c r="K79" s="181" t="s">
        <v>155</v>
      </c>
      <c r="L79" s="181" t="s">
        <v>155</v>
      </c>
      <c r="M79" s="181" t="s">
        <v>155</v>
      </c>
      <c r="N79" s="181" t="s">
        <v>2858</v>
      </c>
      <c r="O79" s="181" t="s">
        <v>155</v>
      </c>
      <c r="P79" s="181"/>
      <c r="Q79" s="181" t="s">
        <v>2507</v>
      </c>
      <c r="R79" s="181"/>
      <c r="S79" s="181"/>
      <c r="T79" s="183"/>
      <c r="U79" s="183"/>
      <c r="V79" s="183"/>
      <c r="W79" s="183"/>
      <c r="X79" s="194">
        <f>VLOOKUP($A79,IDXMàJ[#All],MATCH(indice!X$1,'MAJ IDX'!$1:$1,0),FALSE)</f>
        <v>0</v>
      </c>
      <c r="Y79" s="194">
        <f>VLOOKUP($A79,IDXMàJ[#All],MATCH(indice!Y$1,'MAJ IDX'!$1:$1,0),FALSE)</f>
        <v>1</v>
      </c>
      <c r="Z79" s="194">
        <f>VLOOKUP($A79,IDXMàJ[#All],MATCH(indice!Z$1,'MAJ IDX'!$1:$1,0),FALSE)</f>
        <v>0</v>
      </c>
      <c r="AA79" s="194">
        <f>VLOOKUP($A79,IDXMàJ[#All],MATCH(indice!AA$1,'MAJ IDX'!$1:$1,0),FALSE)</f>
        <v>0</v>
      </c>
      <c r="AB79" s="194">
        <f>VLOOKUP($A79,IDXMàJ[#All],MATCH(indice!AB$1,'MAJ IDX'!$1:$1,0),FALSE)</f>
        <v>0</v>
      </c>
      <c r="AC79" s="194">
        <f>VLOOKUP($A79,IDXMàJ[#All],MATCH(indice!AC$1,'MAJ IDX'!$1:$1,0),FALSE)</f>
        <v>0</v>
      </c>
      <c r="AD79" s="194">
        <f>VLOOKUP($A79,IDXMàJ[#All],MATCH(indice!AD$1,'MAJ IDX'!$1:$1,0),FALSE)</f>
        <v>0</v>
      </c>
      <c r="AE79" s="194">
        <f>VLOOKUP($A79,IDXMàJ[#All],MATCH(indice!AE$1,'MAJ IDX'!$1:$1,0),FALSE)</f>
        <v>0</v>
      </c>
      <c r="AF79" s="194">
        <f>VLOOKUP($A79,IDXMàJ[#All],MATCH(indice!AF$1,'MAJ IDX'!$1:$1,0),FALSE)</f>
        <v>0</v>
      </c>
      <c r="AG79" s="194">
        <f>VLOOKUP($A79,IDXMàJ[#All],MATCH(indice!AG$1,'MAJ IDX'!$1:$1,0),FALSE)</f>
        <v>0</v>
      </c>
      <c r="AH79" s="194">
        <f>VLOOKUP($A79,IDXMàJ[#All],MATCH(indice!AH$1,'MAJ IDX'!$1:$1,0),FALSE)</f>
        <v>0</v>
      </c>
      <c r="AI79" s="194">
        <f>VLOOKUP($A79,IDXMàJ[#All],MATCH(indice!AI$1,'MAJ IDX'!$1:$1,0),FALSE)</f>
        <v>0</v>
      </c>
      <c r="AJ79" s="194">
        <f ca="1">VLOOKUP($A79,IDXMàJ[#All],MATCH(indice!AJ$1,'MAJ IDX'!$1:$1,0),FALSE)</f>
        <v>2.7699999999999999E-2</v>
      </c>
      <c r="AK79" s="194">
        <f ca="1">VLOOKUP($A79,IDXMàJ[#All],MATCH(indice!AK$1,'MAJ IDX'!$1:$1,0),FALSE)</f>
        <v>9.9410734954225019E-2</v>
      </c>
      <c r="AL79" s="194">
        <f ca="1">VLOOKUP($A79,IDXMàJ[#All],MATCH(indice!AL$1,'MAJ IDX'!$1:$1,0),FALSE)</f>
        <v>4.3299999999999998E-2</v>
      </c>
      <c r="AM79" s="194">
        <f ca="1">VLOOKUP($A79,IDXMàJ[#All],MATCH(indice!AM$1,'MAJ IDX'!$1:$1,0),FALSE)</f>
        <v>2.1600000000000001E-2</v>
      </c>
      <c r="AN79" s="194">
        <f ca="1">VLOOKUP($A79,IDXMàJ[#All],MATCH(indice!AN$1,'MAJ IDX'!$1:$1,0),FALSE)</f>
        <v>0.66449999999999998</v>
      </c>
      <c r="AO79" s="194">
        <f ca="1">VLOOKUP($A79,IDXMàJ[#All],MATCH(indice!AO$1,'MAJ IDX'!$1:$1,0),FALSE)</f>
        <v>3.2599999999999997E-2</v>
      </c>
      <c r="AP79" s="194">
        <f ca="1">VLOOKUP($A79,IDXMàJ[#All],MATCH(indice!AP$1,'MAJ IDX'!$1:$1,0),FALSE)</f>
        <v>7.5200000000000003E-2</v>
      </c>
      <c r="AQ79" s="194">
        <f ca="1">VLOOKUP($A79,IDXMàJ[#All],MATCH(indice!AQ$1,'MAJ IDX'!$1:$1,0),FALSE)</f>
        <v>3.5689265045774979E-2</v>
      </c>
      <c r="AR79" s="194">
        <f ca="1">VLOOKUP($A79,IDXMàJ[#All],MATCH(indice!AR$1,'MAJ IDX'!$1:$1,0),FALSE)</f>
        <v>0</v>
      </c>
      <c r="AS79" s="194">
        <f>VLOOKUP($A79,IDXMàJ[#All],MATCH(indice!AS$1,'MAJ IDX'!$1:$1,0),FALSE)</f>
        <v>0</v>
      </c>
      <c r="AT79" s="194">
        <f>VLOOKUP($A79,IDXMàJ[#All],MATCH(indice!AT$1,'MAJ IDX'!$1:$1,0),FALSE)</f>
        <v>0</v>
      </c>
      <c r="AU79" s="194"/>
      <c r="AV79" s="194"/>
    </row>
    <row r="80" spans="1:48">
      <c r="A80" s="181" t="s">
        <v>22070</v>
      </c>
      <c r="B80" s="182"/>
      <c r="C80" s="184" t="s">
        <v>22069</v>
      </c>
      <c r="D80" s="181" t="s">
        <v>68</v>
      </c>
      <c r="E80" s="181" t="s">
        <v>2858</v>
      </c>
      <c r="F80" s="181" t="s">
        <v>155</v>
      </c>
      <c r="G80" s="181" t="s">
        <v>2858</v>
      </c>
      <c r="H80" s="181" t="s">
        <v>2858</v>
      </c>
      <c r="I80" s="181" t="s">
        <v>2858</v>
      </c>
      <c r="J80" s="181" t="s">
        <v>2864</v>
      </c>
      <c r="K80" s="181" t="s">
        <v>155</v>
      </c>
      <c r="L80" s="181" t="s">
        <v>155</v>
      </c>
      <c r="M80" s="181" t="s">
        <v>155</v>
      </c>
      <c r="N80" s="181" t="s">
        <v>2858</v>
      </c>
      <c r="O80" s="181" t="s">
        <v>155</v>
      </c>
      <c r="P80" s="181"/>
      <c r="Q80" s="181" t="s">
        <v>2507</v>
      </c>
      <c r="R80" s="181"/>
      <c r="S80" s="181"/>
      <c r="T80" s="183"/>
      <c r="U80" s="183"/>
      <c r="V80" s="183"/>
      <c r="W80" s="183"/>
      <c r="X80" s="194">
        <f ca="1">VLOOKUP($A80,IDXMàJ[#All],MATCH(indice!X$1,'MAJ IDX'!$1:$1,0),FALSE)</f>
        <v>3.0757639553467327E-2</v>
      </c>
      <c r="Y80" s="194">
        <f ca="1">VLOOKUP($A80,IDXMàJ[#All],MATCH(indice!Y$1,'MAJ IDX'!$1:$1,0),FALSE)</f>
        <v>0</v>
      </c>
      <c r="Z80" s="194">
        <f ca="1">VLOOKUP($A80,IDXMàJ[#All],MATCH(indice!Z$1,'MAJ IDX'!$1:$1,0),FALSE)</f>
        <v>4.8079631504156506E-2</v>
      </c>
      <c r="AA80" s="194">
        <f ca="1">VLOOKUP($A80,IDXMàJ[#All],MATCH(indice!AA$1,'MAJ IDX'!$1:$1,0),FALSE)</f>
        <v>2.3984296547108101E-2</v>
      </c>
      <c r="AB80" s="194">
        <f ca="1">VLOOKUP($A80,IDXMàJ[#All],MATCH(indice!AB$1,'MAJ IDX'!$1:$1,0),FALSE)</f>
        <v>0.73785023405339489</v>
      </c>
      <c r="AC80" s="194">
        <f ca="1">VLOOKUP($A80,IDXMàJ[#All],MATCH(indice!AC$1,'MAJ IDX'!$1:$1,0),FALSE)</f>
        <v>3.6198521640542776E-2</v>
      </c>
      <c r="AD80" s="194">
        <f ca="1">VLOOKUP($A80,IDXMàJ[#All],MATCH(indice!AD$1,'MAJ IDX'!$1:$1,0),FALSE)</f>
        <v>2.3673863881829176E-2</v>
      </c>
      <c r="AE80" s="194">
        <f ca="1">VLOOKUP($A80,IDXMàJ[#All],MATCH(indice!AE$1,'MAJ IDX'!$1:$1,0),FALSE)</f>
        <v>8.3500884275117079E-2</v>
      </c>
      <c r="AF80" s="194">
        <f ca="1">VLOOKUP($A80,IDXMàJ[#All],MATCH(indice!AF$1,'MAJ IDX'!$1:$1,0),FALSE)</f>
        <v>3.7302032013490586E-3</v>
      </c>
      <c r="AG80" s="194">
        <f ca="1">VLOOKUP($A80,IDXMàJ[#All],MATCH(indice!AG$1,'MAJ IDX'!$1:$1,0),FALSE)</f>
        <v>8.7407401747783219E-4</v>
      </c>
      <c r="AH80" s="194">
        <f ca="1">VLOOKUP($A80,IDXMàJ[#All],MATCH(indice!AH$1,'MAJ IDX'!$1:$1,0),FALSE)</f>
        <v>1.1350651325557203E-2</v>
      </c>
      <c r="AI80" s="194">
        <f ca="1">VLOOKUP($A80,IDXMàJ[#All],MATCH(indice!AI$1,'MAJ IDX'!$1:$1,0),FALSE)</f>
        <v>0</v>
      </c>
      <c r="AJ80" s="194">
        <f ca="1">VLOOKUP($A80,IDXMàJ[#All],MATCH(indice!AJ$1,'MAJ IDX'!$1:$1,0),FALSE)</f>
        <v>3.0757639553467327E-2</v>
      </c>
      <c r="AK80" s="194">
        <f ca="1">VLOOKUP($A80,IDXMàJ[#All],MATCH(indice!AK$1,'MAJ IDX'!$1:$1,0),FALSE)</f>
        <v>0</v>
      </c>
      <c r="AL80" s="194">
        <f ca="1">VLOOKUP($A80,IDXMàJ[#All],MATCH(indice!AL$1,'MAJ IDX'!$1:$1,0),FALSE)</f>
        <v>4.8079631504156506E-2</v>
      </c>
      <c r="AM80" s="194">
        <f ca="1">VLOOKUP($A80,IDXMàJ[#All],MATCH(indice!AM$1,'MAJ IDX'!$1:$1,0),FALSE)</f>
        <v>2.3984296547108101E-2</v>
      </c>
      <c r="AN80" s="194">
        <f ca="1">VLOOKUP($A80,IDXMàJ[#All],MATCH(indice!AN$1,'MAJ IDX'!$1:$1,0),FALSE)</f>
        <v>0.73785023405339489</v>
      </c>
      <c r="AO80" s="194">
        <f ca="1">VLOOKUP($A80,IDXMàJ[#All],MATCH(indice!AO$1,'MAJ IDX'!$1:$1,0),FALSE)</f>
        <v>3.6198521640542776E-2</v>
      </c>
      <c r="AP80" s="194">
        <f ca="1">VLOOKUP($A80,IDXMàJ[#All],MATCH(indice!AP$1,'MAJ IDX'!$1:$1,0),FALSE)</f>
        <v>8.3500884275117079E-2</v>
      </c>
      <c r="AQ80" s="194">
        <f ca="1">VLOOKUP($A80,IDXMàJ[#All],MATCH(indice!AQ$1,'MAJ IDX'!$1:$1,0),FALSE)</f>
        <v>3.9628792426213269E-2</v>
      </c>
      <c r="AR80" s="194">
        <f ca="1">VLOOKUP($A80,IDXMàJ[#All],MATCH(indice!AR$1,'MAJ IDX'!$1:$1,0),FALSE)</f>
        <v>0</v>
      </c>
      <c r="AS80" s="194">
        <f>VLOOKUP($A80,IDXMàJ[#All],MATCH(indice!AS$1,'MAJ IDX'!$1:$1,0),FALSE)</f>
        <v>0</v>
      </c>
      <c r="AT80" s="194">
        <f>VLOOKUP($A80,IDXMàJ[#All],MATCH(indice!AT$1,'MAJ IDX'!$1:$1,0),FALSE)</f>
        <v>0</v>
      </c>
      <c r="AU80" s="194"/>
      <c r="AV80" s="194"/>
    </row>
    <row r="81" spans="1:48">
      <c r="A81" s="181" t="s">
        <v>3620</v>
      </c>
      <c r="B81" s="182"/>
      <c r="C81" s="184" t="s">
        <v>3619</v>
      </c>
      <c r="D81" s="181" t="s">
        <v>64</v>
      </c>
      <c r="E81" s="181" t="s">
        <v>2858</v>
      </c>
      <c r="F81" s="181" t="s">
        <v>155</v>
      </c>
      <c r="G81" s="181" t="s">
        <v>2858</v>
      </c>
      <c r="H81" s="181" t="s">
        <v>2858</v>
      </c>
      <c r="I81" s="181" t="s">
        <v>2858</v>
      </c>
      <c r="J81" s="181" t="s">
        <v>2864</v>
      </c>
      <c r="K81" s="181" t="s">
        <v>155</v>
      </c>
      <c r="L81" s="181" t="s">
        <v>155</v>
      </c>
      <c r="M81" s="181" t="s">
        <v>155</v>
      </c>
      <c r="N81" s="181" t="s">
        <v>2858</v>
      </c>
      <c r="O81" s="181" t="s">
        <v>155</v>
      </c>
      <c r="P81" s="181"/>
      <c r="Q81" s="181" t="s">
        <v>2507</v>
      </c>
      <c r="R81" s="181"/>
      <c r="S81" s="181"/>
      <c r="T81" s="183"/>
      <c r="U81" s="183"/>
      <c r="V81" s="183"/>
      <c r="W81" s="183"/>
      <c r="X81" s="194">
        <f>VLOOKUP($A81,IDXMàJ[#All],MATCH(indice!X$1,'MAJ IDX'!$1:$1,0),FALSE)</f>
        <v>0</v>
      </c>
      <c r="Y81" s="194">
        <f>VLOOKUP($A81,IDXMàJ[#All],MATCH(indice!Y$1,'MAJ IDX'!$1:$1,0),FALSE)</f>
        <v>1</v>
      </c>
      <c r="Z81" s="194">
        <f>VLOOKUP($A81,IDXMàJ[#All],MATCH(indice!Z$1,'MAJ IDX'!$1:$1,0),FALSE)</f>
        <v>0</v>
      </c>
      <c r="AA81" s="194">
        <f>VLOOKUP($A81,IDXMàJ[#All],MATCH(indice!AA$1,'MAJ IDX'!$1:$1,0),FALSE)</f>
        <v>0</v>
      </c>
      <c r="AB81" s="194">
        <f>VLOOKUP($A81,IDXMàJ[#All],MATCH(indice!AB$1,'MAJ IDX'!$1:$1,0),FALSE)</f>
        <v>0</v>
      </c>
      <c r="AC81" s="194">
        <f>VLOOKUP($A81,IDXMàJ[#All],MATCH(indice!AC$1,'MAJ IDX'!$1:$1,0),FALSE)</f>
        <v>0</v>
      </c>
      <c r="AD81" s="194">
        <f>VLOOKUP($A81,IDXMàJ[#All],MATCH(indice!AD$1,'MAJ IDX'!$1:$1,0),FALSE)</f>
        <v>0</v>
      </c>
      <c r="AE81" s="194">
        <f>VLOOKUP($A81,IDXMàJ[#All],MATCH(indice!AE$1,'MAJ IDX'!$1:$1,0),FALSE)</f>
        <v>0</v>
      </c>
      <c r="AF81" s="194">
        <f>VLOOKUP($A81,IDXMàJ[#All],MATCH(indice!AF$1,'MAJ IDX'!$1:$1,0),FALSE)</f>
        <v>0</v>
      </c>
      <c r="AG81" s="194">
        <f>VLOOKUP($A81,IDXMàJ[#All],MATCH(indice!AG$1,'MAJ IDX'!$1:$1,0),FALSE)</f>
        <v>0</v>
      </c>
      <c r="AH81" s="194">
        <f>VLOOKUP($A81,IDXMàJ[#All],MATCH(indice!AH$1,'MAJ IDX'!$1:$1,0),FALSE)</f>
        <v>0</v>
      </c>
      <c r="AI81" s="194">
        <f>VLOOKUP($A81,IDXMàJ[#All],MATCH(indice!AI$1,'MAJ IDX'!$1:$1,0),FALSE)</f>
        <v>0</v>
      </c>
      <c r="AJ81" s="194">
        <f ca="1">VLOOKUP($A81,IDXMàJ[#All],MATCH(indice!AJ$1,'MAJ IDX'!$1:$1,0),FALSE)</f>
        <v>3.0757639553467327E-2</v>
      </c>
      <c r="AK81" s="194">
        <f ca="1">VLOOKUP($A81,IDXMàJ[#All],MATCH(indice!AK$1,'MAJ IDX'!$1:$1,0),FALSE)</f>
        <v>0</v>
      </c>
      <c r="AL81" s="194">
        <f ca="1">VLOOKUP($A81,IDXMàJ[#All],MATCH(indice!AL$1,'MAJ IDX'!$1:$1,0),FALSE)</f>
        <v>4.8079631504156506E-2</v>
      </c>
      <c r="AM81" s="194">
        <f ca="1">VLOOKUP($A81,IDXMàJ[#All],MATCH(indice!AM$1,'MAJ IDX'!$1:$1,0),FALSE)</f>
        <v>2.3984296547108101E-2</v>
      </c>
      <c r="AN81" s="194">
        <f ca="1">VLOOKUP($A81,IDXMàJ[#All],MATCH(indice!AN$1,'MAJ IDX'!$1:$1,0),FALSE)</f>
        <v>0.73785023405339489</v>
      </c>
      <c r="AO81" s="194">
        <f ca="1">VLOOKUP($A81,IDXMàJ[#All],MATCH(indice!AO$1,'MAJ IDX'!$1:$1,0),FALSE)</f>
        <v>3.6198521640542776E-2</v>
      </c>
      <c r="AP81" s="194">
        <f ca="1">VLOOKUP($A81,IDXMàJ[#All],MATCH(indice!AP$1,'MAJ IDX'!$1:$1,0),FALSE)</f>
        <v>8.3500884275117079E-2</v>
      </c>
      <c r="AQ81" s="194">
        <f ca="1">VLOOKUP($A81,IDXMàJ[#All],MATCH(indice!AQ$1,'MAJ IDX'!$1:$1,0),FALSE)</f>
        <v>3.9628792426213269E-2</v>
      </c>
      <c r="AR81" s="194">
        <f ca="1">VLOOKUP($A81,IDXMàJ[#All],MATCH(indice!AR$1,'MAJ IDX'!$1:$1,0),FALSE)</f>
        <v>0</v>
      </c>
      <c r="AS81" s="194">
        <f>VLOOKUP($A81,IDXMàJ[#All],MATCH(indice!AS$1,'MAJ IDX'!$1:$1,0),FALSE)</f>
        <v>0</v>
      </c>
      <c r="AT81" s="194">
        <f>VLOOKUP($A81,IDXMàJ[#All],MATCH(indice!AT$1,'MAJ IDX'!$1:$1,0),FALSE)</f>
        <v>0</v>
      </c>
      <c r="AU81" s="194"/>
      <c r="AV81" s="194"/>
    </row>
    <row r="82" spans="1:48">
      <c r="A82" s="181" t="s">
        <v>3618</v>
      </c>
      <c r="B82" s="182"/>
      <c r="C82" s="184" t="s">
        <v>3615</v>
      </c>
      <c r="D82" s="181" t="s">
        <v>68</v>
      </c>
      <c r="E82" s="181" t="s">
        <v>2858</v>
      </c>
      <c r="F82" s="181" t="s">
        <v>155</v>
      </c>
      <c r="G82" s="181" t="s">
        <v>2858</v>
      </c>
      <c r="H82" s="181" t="s">
        <v>2858</v>
      </c>
      <c r="I82" s="181" t="s">
        <v>2858</v>
      </c>
      <c r="J82" s="181" t="s">
        <v>2864</v>
      </c>
      <c r="K82" s="181" t="s">
        <v>155</v>
      </c>
      <c r="L82" s="181" t="s">
        <v>155</v>
      </c>
      <c r="M82" s="181" t="s">
        <v>155</v>
      </c>
      <c r="N82" s="181" t="s">
        <v>2858</v>
      </c>
      <c r="O82" s="181" t="s">
        <v>155</v>
      </c>
      <c r="P82" s="181"/>
      <c r="Q82" s="181" t="s">
        <v>2507</v>
      </c>
      <c r="R82" s="181"/>
      <c r="S82" s="181"/>
      <c r="T82" s="183"/>
      <c r="U82" s="183"/>
      <c r="V82" s="183"/>
      <c r="W82" s="183"/>
      <c r="X82" s="194">
        <f>VLOOKUP($A82,IDXMàJ[#All],MATCH(indice!X$1,'MAJ IDX'!$1:$1,0),FALSE)</f>
        <v>0</v>
      </c>
      <c r="Y82" s="194">
        <f>VLOOKUP($A82,IDXMàJ[#All],MATCH(indice!Y$1,'MAJ IDX'!$1:$1,0),FALSE)</f>
        <v>0</v>
      </c>
      <c r="Z82" s="194">
        <f>VLOOKUP($A82,IDXMàJ[#All],MATCH(indice!Z$1,'MAJ IDX'!$1:$1,0),FALSE)</f>
        <v>0</v>
      </c>
      <c r="AA82" s="194">
        <f>VLOOKUP($A82,IDXMàJ[#All],MATCH(indice!AA$1,'MAJ IDX'!$1:$1,0),FALSE)</f>
        <v>0</v>
      </c>
      <c r="AB82" s="194">
        <f>VLOOKUP($A82,IDXMàJ[#All],MATCH(indice!AB$1,'MAJ IDX'!$1:$1,0),FALSE)</f>
        <v>1</v>
      </c>
      <c r="AC82" s="194">
        <f>VLOOKUP($A82,IDXMàJ[#All],MATCH(indice!AC$1,'MAJ IDX'!$1:$1,0),FALSE)</f>
        <v>0</v>
      </c>
      <c r="AD82" s="194">
        <f>VLOOKUP($A82,IDXMàJ[#All],MATCH(indice!AD$1,'MAJ IDX'!$1:$1,0),FALSE)</f>
        <v>0</v>
      </c>
      <c r="AE82" s="194">
        <f>VLOOKUP($A82,IDXMàJ[#All],MATCH(indice!AE$1,'MAJ IDX'!$1:$1,0),FALSE)</f>
        <v>0</v>
      </c>
      <c r="AF82" s="194">
        <f>VLOOKUP($A82,IDXMàJ[#All],MATCH(indice!AF$1,'MAJ IDX'!$1:$1,0),FALSE)</f>
        <v>0</v>
      </c>
      <c r="AG82" s="194">
        <f>VLOOKUP($A82,IDXMàJ[#All],MATCH(indice!AG$1,'MAJ IDX'!$1:$1,0),FALSE)</f>
        <v>0</v>
      </c>
      <c r="AH82" s="194">
        <f>VLOOKUP($A82,IDXMàJ[#All],MATCH(indice!AH$1,'MAJ IDX'!$1:$1,0),FALSE)</f>
        <v>0</v>
      </c>
      <c r="AI82" s="194">
        <f>VLOOKUP($A82,IDXMàJ[#All],MATCH(indice!AI$1,'MAJ IDX'!$1:$1,0),FALSE)</f>
        <v>0</v>
      </c>
      <c r="AJ82" s="194">
        <f ca="1">VLOOKUP($A82,IDXMàJ[#All],MATCH(indice!AJ$1,'MAJ IDX'!$1:$1,0),FALSE)</f>
        <v>2.7699999999999999E-2</v>
      </c>
      <c r="AK82" s="194">
        <f ca="1">VLOOKUP($A82,IDXMàJ[#All],MATCH(indice!AK$1,'MAJ IDX'!$1:$1,0),FALSE)</f>
        <v>9.9410734954225019E-2</v>
      </c>
      <c r="AL82" s="194">
        <f ca="1">VLOOKUP($A82,IDXMàJ[#All],MATCH(indice!AL$1,'MAJ IDX'!$1:$1,0),FALSE)</f>
        <v>4.3299999999999998E-2</v>
      </c>
      <c r="AM82" s="194">
        <f ca="1">VLOOKUP($A82,IDXMàJ[#All],MATCH(indice!AM$1,'MAJ IDX'!$1:$1,0),FALSE)</f>
        <v>2.1600000000000001E-2</v>
      </c>
      <c r="AN82" s="194">
        <f ca="1">VLOOKUP($A82,IDXMàJ[#All],MATCH(indice!AN$1,'MAJ IDX'!$1:$1,0),FALSE)</f>
        <v>0.66449999999999998</v>
      </c>
      <c r="AO82" s="194">
        <f ca="1">VLOOKUP($A82,IDXMàJ[#All],MATCH(indice!AO$1,'MAJ IDX'!$1:$1,0),FALSE)</f>
        <v>3.2599999999999997E-2</v>
      </c>
      <c r="AP82" s="194">
        <f ca="1">VLOOKUP($A82,IDXMàJ[#All],MATCH(indice!AP$1,'MAJ IDX'!$1:$1,0),FALSE)</f>
        <v>7.5200000000000003E-2</v>
      </c>
      <c r="AQ82" s="194">
        <f ca="1">VLOOKUP($A82,IDXMàJ[#All],MATCH(indice!AQ$1,'MAJ IDX'!$1:$1,0),FALSE)</f>
        <v>3.5689265045774979E-2</v>
      </c>
      <c r="AR82" s="194">
        <f ca="1">VLOOKUP($A82,IDXMàJ[#All],MATCH(indice!AR$1,'MAJ IDX'!$1:$1,0),FALSE)</f>
        <v>0</v>
      </c>
      <c r="AS82" s="194">
        <f>VLOOKUP($A82,IDXMàJ[#All],MATCH(indice!AS$1,'MAJ IDX'!$1:$1,0),FALSE)</f>
        <v>0</v>
      </c>
      <c r="AT82" s="194">
        <f>VLOOKUP($A82,IDXMàJ[#All],MATCH(indice!AT$1,'MAJ IDX'!$1:$1,0),FALSE)</f>
        <v>0</v>
      </c>
      <c r="AU82" s="194"/>
      <c r="AV82" s="194"/>
    </row>
    <row r="83" spans="1:48">
      <c r="A83" s="181" t="s">
        <v>3622</v>
      </c>
      <c r="B83" s="182"/>
      <c r="C83" s="184" t="s">
        <v>3621</v>
      </c>
      <c r="D83" s="181" t="s">
        <v>68</v>
      </c>
      <c r="E83" s="181" t="s">
        <v>2858</v>
      </c>
      <c r="F83" s="181" t="s">
        <v>155</v>
      </c>
      <c r="G83" s="181" t="s">
        <v>2858</v>
      </c>
      <c r="H83" s="181" t="s">
        <v>2858</v>
      </c>
      <c r="I83" s="181" t="s">
        <v>2858</v>
      </c>
      <c r="J83" s="181" t="s">
        <v>2864</v>
      </c>
      <c r="K83" s="181" t="s">
        <v>155</v>
      </c>
      <c r="L83" s="181" t="s">
        <v>155</v>
      </c>
      <c r="M83" s="181" t="s">
        <v>155</v>
      </c>
      <c r="N83" s="181" t="s">
        <v>2858</v>
      </c>
      <c r="O83" s="181" t="s">
        <v>155</v>
      </c>
      <c r="P83" s="181"/>
      <c r="Q83" s="181" t="s">
        <v>2507</v>
      </c>
      <c r="R83" s="181"/>
      <c r="S83" s="181"/>
      <c r="T83" s="183"/>
      <c r="U83" s="183"/>
      <c r="V83" s="183"/>
      <c r="W83" s="183"/>
      <c r="X83" s="194">
        <f>VLOOKUP($A83,IDXMàJ[#All],MATCH(indice!X$1,'MAJ IDX'!$1:$1,0),FALSE)</f>
        <v>0</v>
      </c>
      <c r="Y83" s="194">
        <f>VLOOKUP($A83,IDXMàJ[#All],MATCH(indice!Y$1,'MAJ IDX'!$1:$1,0),FALSE)</f>
        <v>0</v>
      </c>
      <c r="Z83" s="194">
        <f>VLOOKUP($A83,IDXMàJ[#All],MATCH(indice!Z$1,'MAJ IDX'!$1:$1,0),FALSE)</f>
        <v>0</v>
      </c>
      <c r="AA83" s="194">
        <f>VLOOKUP($A83,IDXMàJ[#All],MATCH(indice!AA$1,'MAJ IDX'!$1:$1,0),FALSE)</f>
        <v>0</v>
      </c>
      <c r="AB83" s="194">
        <f>VLOOKUP($A83,IDXMàJ[#All],MATCH(indice!AB$1,'MAJ IDX'!$1:$1,0),FALSE)</f>
        <v>1</v>
      </c>
      <c r="AC83" s="194">
        <f>VLOOKUP($A83,IDXMàJ[#All],MATCH(indice!AC$1,'MAJ IDX'!$1:$1,0),FALSE)</f>
        <v>0</v>
      </c>
      <c r="AD83" s="194">
        <f>VLOOKUP($A83,IDXMàJ[#All],MATCH(indice!AD$1,'MAJ IDX'!$1:$1,0),FALSE)</f>
        <v>0</v>
      </c>
      <c r="AE83" s="194">
        <f>VLOOKUP($A83,IDXMàJ[#All],MATCH(indice!AE$1,'MAJ IDX'!$1:$1,0),FALSE)</f>
        <v>0</v>
      </c>
      <c r="AF83" s="194">
        <f>VLOOKUP($A83,IDXMàJ[#All],MATCH(indice!AF$1,'MAJ IDX'!$1:$1,0),FALSE)</f>
        <v>0</v>
      </c>
      <c r="AG83" s="194">
        <f>VLOOKUP($A83,IDXMàJ[#All],MATCH(indice!AG$1,'MAJ IDX'!$1:$1,0),FALSE)</f>
        <v>0</v>
      </c>
      <c r="AH83" s="194">
        <f>VLOOKUP($A83,IDXMàJ[#All],MATCH(indice!AH$1,'MAJ IDX'!$1:$1,0),FALSE)</f>
        <v>0</v>
      </c>
      <c r="AI83" s="194">
        <f>VLOOKUP($A83,IDXMàJ[#All],MATCH(indice!AI$1,'MAJ IDX'!$1:$1,0),FALSE)</f>
        <v>0</v>
      </c>
      <c r="AJ83" s="194">
        <f ca="1">VLOOKUP($A83,IDXMàJ[#All],MATCH(indice!AJ$1,'MAJ IDX'!$1:$1,0),FALSE)</f>
        <v>8.2563338301043204E-2</v>
      </c>
      <c r="AK83" s="194">
        <f ca="1">VLOOKUP($A83,IDXMàJ[#All],MATCH(indice!AK$1,'MAJ IDX'!$1:$1,0),FALSE)</f>
        <v>0.29630621446862893</v>
      </c>
      <c r="AL83" s="194">
        <f ca="1">VLOOKUP($A83,IDXMàJ[#All],MATCH(indice!AL$1,'MAJ IDX'!$1:$1,0),FALSE)</f>
        <v>0.12906110283159461</v>
      </c>
      <c r="AM83" s="194">
        <f ca="1">VLOOKUP($A83,IDXMàJ[#All],MATCH(indice!AM$1,'MAJ IDX'!$1:$1,0),FALSE)</f>
        <v>6.438152011922503E-2</v>
      </c>
      <c r="AN83" s="194">
        <f ca="1">VLOOKUP($A83,IDXMàJ[#All],MATCH(indice!AN$1,'MAJ IDX'!$1:$1,0),FALSE)</f>
        <v>0</v>
      </c>
      <c r="AO83" s="194">
        <f ca="1">VLOOKUP($A83,IDXMàJ[#All],MATCH(indice!AO$1,'MAJ IDX'!$1:$1,0),FALSE)</f>
        <v>9.7168405365126664E-2</v>
      </c>
      <c r="AP83" s="194">
        <f ca="1">VLOOKUP($A83,IDXMàJ[#All],MATCH(indice!AP$1,'MAJ IDX'!$1:$1,0),FALSE)</f>
        <v>0.22414307004470937</v>
      </c>
      <c r="AQ83" s="194">
        <f ca="1">VLOOKUP($A83,IDXMàJ[#All],MATCH(indice!AQ$1,'MAJ IDX'!$1:$1,0),FALSE)</f>
        <v>0.10637634886967207</v>
      </c>
      <c r="AR83" s="194">
        <f ca="1">VLOOKUP($A83,IDXMàJ[#All],MATCH(indice!AR$1,'MAJ IDX'!$1:$1,0),FALSE)</f>
        <v>0</v>
      </c>
      <c r="AS83" s="194">
        <f>VLOOKUP($A83,IDXMàJ[#All],MATCH(indice!AS$1,'MAJ IDX'!$1:$1,0),FALSE)</f>
        <v>0</v>
      </c>
      <c r="AT83" s="194">
        <f>VLOOKUP($A83,IDXMàJ[#All],MATCH(indice!AT$1,'MAJ IDX'!$1:$1,0),FALSE)</f>
        <v>0</v>
      </c>
      <c r="AU83" s="194"/>
      <c r="AV83" s="194"/>
    </row>
    <row r="84" spans="1:48">
      <c r="A84" s="26" t="s">
        <v>4151</v>
      </c>
      <c r="B84" s="57"/>
      <c r="C84" s="78" t="s">
        <v>3451</v>
      </c>
      <c r="D84" s="26" t="s">
        <v>68</v>
      </c>
      <c r="E84" s="26" t="s">
        <v>1960</v>
      </c>
      <c r="F84" s="26" t="s">
        <v>155</v>
      </c>
      <c r="G84" s="26" t="s">
        <v>1960</v>
      </c>
      <c r="H84" s="26" t="s">
        <v>2858</v>
      </c>
      <c r="I84" s="26" t="s">
        <v>2858</v>
      </c>
      <c r="J84" s="26" t="s">
        <v>2864</v>
      </c>
      <c r="K84" s="26" t="s">
        <v>155</v>
      </c>
      <c r="L84" s="26" t="s">
        <v>155</v>
      </c>
      <c r="M84" s="26" t="s">
        <v>155</v>
      </c>
      <c r="N84" s="26" t="s">
        <v>1960</v>
      </c>
      <c r="O84" s="26" t="s">
        <v>1960</v>
      </c>
      <c r="Q84" s="26" t="s">
        <v>2485</v>
      </c>
      <c r="AB84" s="25">
        <v>1</v>
      </c>
      <c r="AJ84" s="25">
        <v>1</v>
      </c>
      <c r="AU84" s="25">
        <v>0.06</v>
      </c>
      <c r="AV84" s="25"/>
    </row>
    <row r="85" spans="1:48">
      <c r="A85" s="26" t="s">
        <v>4148</v>
      </c>
      <c r="B85" s="57"/>
      <c r="C85" s="78" t="s">
        <v>3448</v>
      </c>
      <c r="D85" s="26" t="s">
        <v>64</v>
      </c>
      <c r="E85" s="26" t="s">
        <v>1960</v>
      </c>
      <c r="F85" s="26" t="s">
        <v>155</v>
      </c>
      <c r="G85" s="26" t="s">
        <v>1960</v>
      </c>
      <c r="H85" s="26" t="s">
        <v>2858</v>
      </c>
      <c r="I85" s="26" t="s">
        <v>2858</v>
      </c>
      <c r="J85" s="26" t="s">
        <v>2864</v>
      </c>
      <c r="K85" s="26" t="s">
        <v>155</v>
      </c>
      <c r="L85" s="26" t="s">
        <v>155</v>
      </c>
      <c r="M85" s="26" t="s">
        <v>155</v>
      </c>
      <c r="N85" s="26" t="s">
        <v>1960</v>
      </c>
      <c r="O85" s="26" t="s">
        <v>1960</v>
      </c>
      <c r="Q85" s="26" t="s">
        <v>2485</v>
      </c>
      <c r="Y85" s="25">
        <v>1</v>
      </c>
      <c r="AJ85" s="25">
        <v>1</v>
      </c>
      <c r="AU85" s="25">
        <v>0.06</v>
      </c>
      <c r="AV85" s="25"/>
    </row>
    <row r="86" spans="1:48">
      <c r="A86" s="26" t="s">
        <v>4149</v>
      </c>
      <c r="B86" s="57"/>
      <c r="C86" s="78" t="s">
        <v>2598</v>
      </c>
      <c r="D86" s="26" t="s">
        <v>62</v>
      </c>
      <c r="E86" s="26" t="s">
        <v>1960</v>
      </c>
      <c r="F86" s="26" t="s">
        <v>155</v>
      </c>
      <c r="G86" s="26" t="s">
        <v>1960</v>
      </c>
      <c r="H86" s="26" t="s">
        <v>2858</v>
      </c>
      <c r="I86" s="26" t="s">
        <v>2858</v>
      </c>
      <c r="J86" s="26" t="s">
        <v>2864</v>
      </c>
      <c r="K86" s="26" t="s">
        <v>155</v>
      </c>
      <c r="L86" s="26" t="s">
        <v>155</v>
      </c>
      <c r="M86" s="26" t="s">
        <v>155</v>
      </c>
      <c r="N86" s="26" t="s">
        <v>1960</v>
      </c>
      <c r="O86" s="26" t="s">
        <v>1960</v>
      </c>
      <c r="Q86" s="26" t="s">
        <v>2485</v>
      </c>
      <c r="X86" s="25">
        <v>1</v>
      </c>
      <c r="AJ86" s="25">
        <v>1</v>
      </c>
      <c r="AU86" s="25">
        <v>0.06</v>
      </c>
      <c r="AV86" s="25"/>
    </row>
    <row r="87" spans="1:48">
      <c r="A87" s="26" t="s">
        <v>4150</v>
      </c>
      <c r="B87" s="57"/>
      <c r="C87" s="78" t="s">
        <v>2535</v>
      </c>
      <c r="D87" s="26" t="s">
        <v>68</v>
      </c>
      <c r="E87" s="26" t="s">
        <v>2859</v>
      </c>
      <c r="F87" s="26" t="s">
        <v>155</v>
      </c>
      <c r="G87" s="26" t="s">
        <v>2858</v>
      </c>
      <c r="H87" s="26" t="s">
        <v>2858</v>
      </c>
      <c r="I87" s="26" t="s">
        <v>2858</v>
      </c>
      <c r="J87" s="26" t="s">
        <v>2864</v>
      </c>
      <c r="K87" s="26" t="s">
        <v>155</v>
      </c>
      <c r="L87" s="26" t="s">
        <v>155</v>
      </c>
      <c r="M87" s="26" t="s">
        <v>155</v>
      </c>
      <c r="N87" s="26" t="s">
        <v>2858</v>
      </c>
      <c r="O87" s="26" t="s">
        <v>155</v>
      </c>
      <c r="Q87" s="26" t="s">
        <v>5155</v>
      </c>
      <c r="AI87" s="25">
        <v>1</v>
      </c>
      <c r="AR87" s="25">
        <v>1</v>
      </c>
      <c r="AU87" s="25">
        <v>7.4999999999999997E-2</v>
      </c>
      <c r="AV87" s="25"/>
    </row>
    <row r="88" spans="1:48">
      <c r="A88" s="26" t="s">
        <v>4803</v>
      </c>
      <c r="B88" s="57"/>
      <c r="C88" s="26" t="s">
        <v>4804</v>
      </c>
      <c r="D88" s="26" t="s">
        <v>68</v>
      </c>
      <c r="E88" s="26" t="s">
        <v>2858</v>
      </c>
      <c r="F88" s="26" t="s">
        <v>155</v>
      </c>
      <c r="G88" s="26" t="s">
        <v>2858</v>
      </c>
      <c r="H88" s="26" t="s">
        <v>2858</v>
      </c>
      <c r="I88" s="26" t="s">
        <v>2858</v>
      </c>
      <c r="J88" s="26" t="s">
        <v>2864</v>
      </c>
      <c r="K88" s="26" t="s">
        <v>155</v>
      </c>
      <c r="L88" s="26" t="s">
        <v>155</v>
      </c>
      <c r="M88" s="26" t="s">
        <v>155</v>
      </c>
      <c r="N88" s="26" t="s">
        <v>2858</v>
      </c>
      <c r="O88" s="26" t="s">
        <v>155</v>
      </c>
      <c r="Q88" s="26" t="s">
        <v>5106</v>
      </c>
      <c r="AB88" s="25">
        <v>0.19500000000000001</v>
      </c>
      <c r="AC88" s="25">
        <v>0.54500000000000004</v>
      </c>
      <c r="AD88" s="25">
        <v>0.14899999999999999</v>
      </c>
      <c r="AI88" s="25">
        <f>1-SUM(AB88:AH88)</f>
        <v>0.11099999999999999</v>
      </c>
      <c r="AN88" s="25">
        <v>1</v>
      </c>
      <c r="AU88" s="25">
        <v>7.4999999999999997E-2</v>
      </c>
      <c r="AV88" s="25"/>
    </row>
    <row r="89" spans="1:48">
      <c r="A89" s="181" t="s">
        <v>4990</v>
      </c>
      <c r="B89" s="181" t="s">
        <v>4991</v>
      </c>
      <c r="C89" s="181" t="s">
        <v>4992</v>
      </c>
      <c r="D89" s="181" t="s">
        <v>68</v>
      </c>
      <c r="E89" s="181" t="s">
        <v>2858</v>
      </c>
      <c r="F89" s="181" t="s">
        <v>155</v>
      </c>
      <c r="G89" s="181" t="s">
        <v>2858</v>
      </c>
      <c r="H89" s="181" t="s">
        <v>2858</v>
      </c>
      <c r="I89" s="181" t="s">
        <v>2858</v>
      </c>
      <c r="J89" s="181" t="s">
        <v>2864</v>
      </c>
      <c r="K89" s="181" t="s">
        <v>155</v>
      </c>
      <c r="L89" s="181" t="s">
        <v>155</v>
      </c>
      <c r="M89" s="181" t="s">
        <v>155</v>
      </c>
      <c r="N89" s="181" t="s">
        <v>2858</v>
      </c>
      <c r="O89" s="181" t="s">
        <v>3195</v>
      </c>
      <c r="P89" s="181"/>
      <c r="Q89" s="181" t="s">
        <v>2507</v>
      </c>
      <c r="R89" s="181"/>
      <c r="S89" s="181"/>
      <c r="T89" s="183"/>
      <c r="U89" s="183"/>
      <c r="V89" s="183"/>
      <c r="W89" s="183"/>
      <c r="X89" s="194">
        <f>VLOOKUP($A89,IDXMàJ[#All],MATCH(indice!X$1,'MAJ IDX'!$1:$1,0),FALSE)</f>
        <v>3.4000000000000002E-2</v>
      </c>
      <c r="Y89" s="194">
        <f>VLOOKUP($A89,IDXMàJ[#All],MATCH(indice!Y$1,'MAJ IDX'!$1:$1,0),FALSE)</f>
        <v>0.1167</v>
      </c>
      <c r="Z89" s="194">
        <f>VLOOKUP($A89,IDXMàJ[#All],MATCH(indice!Z$1,'MAJ IDX'!$1:$1,0),FALSE)</f>
        <v>4.4200000000000003E-2</v>
      </c>
      <c r="AA89" s="194">
        <f>VLOOKUP($A89,IDXMàJ[#All],MATCH(indice!AA$1,'MAJ IDX'!$1:$1,0),FALSE)</f>
        <v>2.7699999999999999E-2</v>
      </c>
      <c r="AB89" s="194">
        <f>VLOOKUP($A89,IDXMàJ[#All],MATCH(indice!AB$1,'MAJ IDX'!$1:$1,0),FALSE)</f>
        <v>0.64480000000000004</v>
      </c>
      <c r="AC89" s="194">
        <f>VLOOKUP($A89,IDXMàJ[#All],MATCH(indice!AC$1,'MAJ IDX'!$1:$1,0),FALSE)</f>
        <v>2.9600000000000001E-2</v>
      </c>
      <c r="AD89" s="194">
        <f>VLOOKUP($A89,IDXMàJ[#All],MATCH(indice!AD$1,'MAJ IDX'!$1:$1,0),FALSE)</f>
        <v>1.8200000000000001E-2</v>
      </c>
      <c r="AE89" s="194">
        <f>VLOOKUP($A89,IDXMàJ[#All],MATCH(indice!AE$1,'MAJ IDX'!$1:$1,0),FALSE)</f>
        <v>6.9900000000000004E-2</v>
      </c>
      <c r="AF89" s="194">
        <f>VLOOKUP($A89,IDXMàJ[#All],MATCH(indice!AF$1,'MAJ IDX'!$1:$1,0),FALSE)</f>
        <v>4.1999999999999997E-3</v>
      </c>
      <c r="AG89" s="194">
        <f>VLOOKUP($A89,IDXMàJ[#All],MATCH(indice!AG$1,'MAJ IDX'!$1:$1,0),FALSE)</f>
        <v>1.1999999999999999E-3</v>
      </c>
      <c r="AH89" s="194">
        <f>VLOOKUP($A89,IDXMàJ[#All],MATCH(indice!AH$1,'MAJ IDX'!$1:$1,0),FALSE)</f>
        <v>9.4999999999999998E-3</v>
      </c>
      <c r="AI89" s="194">
        <f>VLOOKUP($A89,IDXMàJ[#All],MATCH(indice!AI$1,'MAJ IDX'!$1:$1,0),FALSE)</f>
        <v>0</v>
      </c>
      <c r="AJ89" s="194">
        <f>VLOOKUP($A89,IDXMàJ[#All],MATCH(indice!AJ$1,'MAJ IDX'!$1:$1,0),FALSE)</f>
        <v>3.4000000000000002E-2</v>
      </c>
      <c r="AK89" s="194">
        <f>VLOOKUP($A89,IDXMàJ[#All],MATCH(indice!AK$1,'MAJ IDX'!$1:$1,0),FALSE)</f>
        <v>0.1167</v>
      </c>
      <c r="AL89" s="194">
        <f>VLOOKUP($A89,IDXMàJ[#All],MATCH(indice!AL$1,'MAJ IDX'!$1:$1,0),FALSE)</f>
        <v>4.4200000000000003E-2</v>
      </c>
      <c r="AM89" s="194">
        <f>VLOOKUP($A89,IDXMàJ[#All],MATCH(indice!AM$1,'MAJ IDX'!$1:$1,0),FALSE)</f>
        <v>2.7699999999999999E-2</v>
      </c>
      <c r="AN89" s="194">
        <f>VLOOKUP($A89,IDXMàJ[#All],MATCH(indice!AN$1,'MAJ IDX'!$1:$1,0),FALSE)</f>
        <v>0.64480000000000004</v>
      </c>
      <c r="AO89" s="194">
        <f>VLOOKUP($A89,IDXMàJ[#All],MATCH(indice!AO$1,'MAJ IDX'!$1:$1,0),FALSE)</f>
        <v>2.9600000000000001E-2</v>
      </c>
      <c r="AP89" s="194">
        <f>VLOOKUP($A89,IDXMàJ[#All],MATCH(indice!AP$1,'MAJ IDX'!$1:$1,0),FALSE)</f>
        <v>6.9900000000000004E-2</v>
      </c>
      <c r="AQ89" s="194">
        <f>VLOOKUP($A89,IDXMàJ[#All],MATCH(indice!AQ$1,'MAJ IDX'!$1:$1,0),FALSE)</f>
        <v>3.3100000000000004E-2</v>
      </c>
      <c r="AR89" s="194">
        <f>VLOOKUP($A89,IDXMàJ[#All],MATCH(indice!AR$1,'MAJ IDX'!$1:$1,0),FALSE)</f>
        <v>0</v>
      </c>
      <c r="AS89" s="194">
        <f>VLOOKUP($A89,IDXMàJ[#All],MATCH(indice!AS$1,'MAJ IDX'!$1:$1,0),FALSE)</f>
        <v>0</v>
      </c>
      <c r="AT89" s="194">
        <f>VLOOKUP($A89,IDXMàJ[#All],MATCH(indice!AT$1,'MAJ IDX'!$1:$1,0),FALSE)</f>
        <v>0</v>
      </c>
      <c r="AU89" s="194"/>
      <c r="AV89" s="194"/>
    </row>
    <row r="90" spans="1:48">
      <c r="A90" s="181" t="s">
        <v>4993</v>
      </c>
      <c r="B90" s="181" t="s">
        <v>4993</v>
      </c>
      <c r="C90" s="181" t="s">
        <v>4994</v>
      </c>
      <c r="D90" s="181" t="s">
        <v>68</v>
      </c>
      <c r="E90" s="181" t="s">
        <v>2858</v>
      </c>
      <c r="F90" s="181" t="s">
        <v>155</v>
      </c>
      <c r="G90" s="181" t="s">
        <v>2858</v>
      </c>
      <c r="H90" s="181" t="s">
        <v>2858</v>
      </c>
      <c r="I90" s="181" t="s">
        <v>2858</v>
      </c>
      <c r="J90" s="181" t="s">
        <v>2864</v>
      </c>
      <c r="K90" s="181" t="s">
        <v>155</v>
      </c>
      <c r="L90" s="181" t="s">
        <v>155</v>
      </c>
      <c r="M90" s="181" t="s">
        <v>155</v>
      </c>
      <c r="N90" s="181" t="s">
        <v>2858</v>
      </c>
      <c r="O90" s="181" t="s">
        <v>3195</v>
      </c>
      <c r="P90" s="181"/>
      <c r="Q90" s="181" t="s">
        <v>2507</v>
      </c>
      <c r="R90" s="181"/>
      <c r="S90" s="181"/>
      <c r="T90" s="183"/>
      <c r="U90" s="183"/>
      <c r="V90" s="183"/>
      <c r="W90" s="183"/>
      <c r="X90" s="194">
        <f>VLOOKUP($A90,IDXMàJ[#All],MATCH(indice!X$1,'MAJ IDX'!$1:$1,0),FALSE)</f>
        <v>3.9197602029052349E-2</v>
      </c>
      <c r="Y90" s="194">
        <f>VLOOKUP($A90,IDXMàJ[#All],MATCH(indice!Y$1,'MAJ IDX'!$1:$1,0),FALSE)</f>
        <v>0.13454000461148261</v>
      </c>
      <c r="Z90" s="194">
        <f>VLOOKUP($A90,IDXMàJ[#All],MATCH(indice!Z$1,'MAJ IDX'!$1:$1,0),FALSE)</f>
        <v>5.0956882637768049E-2</v>
      </c>
      <c r="AA90" s="194">
        <f>VLOOKUP($A90,IDXMàJ[#All],MATCH(indice!AA$1,'MAJ IDX'!$1:$1,0),FALSE)</f>
        <v>3.1934516947198524E-2</v>
      </c>
      <c r="AB90" s="194">
        <f>VLOOKUP($A90,IDXMàJ[#All],MATCH(indice!AB$1,'MAJ IDX'!$1:$1,0),FALSE)</f>
        <v>0.74337099377449856</v>
      </c>
      <c r="AC90" s="194">
        <f>VLOOKUP($A90,IDXMàJ[#All],MATCH(indice!AC$1,'MAJ IDX'!$1:$1,0),FALSE)</f>
        <v>0</v>
      </c>
      <c r="AD90" s="194">
        <f>VLOOKUP($A90,IDXMàJ[#All],MATCH(indice!AD$1,'MAJ IDX'!$1:$1,0),FALSE)</f>
        <v>0</v>
      </c>
      <c r="AE90" s="194">
        <f>VLOOKUP($A90,IDXMàJ[#All],MATCH(indice!AE$1,'MAJ IDX'!$1:$1,0),FALSE)</f>
        <v>0</v>
      </c>
      <c r="AF90" s="194">
        <f>VLOOKUP($A90,IDXMàJ[#All],MATCH(indice!AF$1,'MAJ IDX'!$1:$1,0),FALSE)</f>
        <v>0</v>
      </c>
      <c r="AG90" s="194">
        <f>VLOOKUP($A90,IDXMàJ[#All],MATCH(indice!AG$1,'MAJ IDX'!$1:$1,0),FALSE)</f>
        <v>0</v>
      </c>
      <c r="AH90" s="194">
        <f>VLOOKUP($A90,IDXMàJ[#All],MATCH(indice!AH$1,'MAJ IDX'!$1:$1,0),FALSE)</f>
        <v>0</v>
      </c>
      <c r="AI90" s="194">
        <f>VLOOKUP($A90,IDXMàJ[#All],MATCH(indice!AI$1,'MAJ IDX'!$1:$1,0),FALSE)</f>
        <v>0</v>
      </c>
      <c r="AJ90" s="194">
        <f>VLOOKUP($A90,IDXMàJ[#All],MATCH(indice!AJ$1,'MAJ IDX'!$1:$1,0),FALSE)</f>
        <v>3.9197602029052349E-2</v>
      </c>
      <c r="AK90" s="194">
        <f>VLOOKUP($A90,IDXMàJ[#All],MATCH(indice!AK$1,'MAJ IDX'!$1:$1,0),FALSE)</f>
        <v>0.13454000461148261</v>
      </c>
      <c r="AL90" s="194">
        <f>VLOOKUP($A90,IDXMàJ[#All],MATCH(indice!AL$1,'MAJ IDX'!$1:$1,0),FALSE)</f>
        <v>5.0956882637768049E-2</v>
      </c>
      <c r="AM90" s="194">
        <f>VLOOKUP($A90,IDXMàJ[#All],MATCH(indice!AM$1,'MAJ IDX'!$1:$1,0),FALSE)</f>
        <v>3.1934516947198524E-2</v>
      </c>
      <c r="AN90" s="194">
        <f>VLOOKUP($A90,IDXMàJ[#All],MATCH(indice!AN$1,'MAJ IDX'!$1:$1,0),FALSE)</f>
        <v>0.74337099377449856</v>
      </c>
      <c r="AO90" s="194">
        <f>VLOOKUP($A90,IDXMàJ[#All],MATCH(indice!AO$1,'MAJ IDX'!$1:$1,0),FALSE)</f>
        <v>0</v>
      </c>
      <c r="AP90" s="194">
        <f>VLOOKUP($A90,IDXMàJ[#All],MATCH(indice!AP$1,'MAJ IDX'!$1:$1,0),FALSE)</f>
        <v>0</v>
      </c>
      <c r="AQ90" s="194">
        <f>VLOOKUP($A90,IDXMàJ[#All],MATCH(indice!AQ$1,'MAJ IDX'!$1:$1,0),FALSE)</f>
        <v>0</v>
      </c>
      <c r="AR90" s="194">
        <f>VLOOKUP($A90,IDXMàJ[#All],MATCH(indice!AR$1,'MAJ IDX'!$1:$1,0),FALSE)</f>
        <v>0</v>
      </c>
      <c r="AS90" s="194">
        <f>VLOOKUP($A90,IDXMàJ[#All],MATCH(indice!AS$1,'MAJ IDX'!$1:$1,0),FALSE)</f>
        <v>0</v>
      </c>
      <c r="AT90" s="194">
        <f>VLOOKUP($A90,IDXMàJ[#All],MATCH(indice!AT$1,'MAJ IDX'!$1:$1,0),FALSE)</f>
        <v>0</v>
      </c>
      <c r="AU90" s="194"/>
      <c r="AV90" s="194"/>
    </row>
    <row r="91" spans="1:48">
      <c r="A91" s="181" t="s">
        <v>4570</v>
      </c>
      <c r="B91" s="181" t="s">
        <v>4570</v>
      </c>
      <c r="C91" s="185" t="s">
        <v>4573</v>
      </c>
      <c r="D91" s="186" t="s">
        <v>62</v>
      </c>
      <c r="E91" s="187" t="s">
        <v>2481</v>
      </c>
      <c r="F91" s="187" t="s">
        <v>140</v>
      </c>
      <c r="G91" s="187" t="s">
        <v>5104</v>
      </c>
      <c r="H91" s="187" t="s">
        <v>5104</v>
      </c>
      <c r="I91" s="187" t="s">
        <v>5104</v>
      </c>
      <c r="J91" s="185" t="s">
        <v>4568</v>
      </c>
      <c r="K91" s="185" t="s">
        <v>4568</v>
      </c>
      <c r="L91" s="185" t="s">
        <v>3636</v>
      </c>
      <c r="M91" s="185" t="s">
        <v>2484</v>
      </c>
      <c r="N91" s="185" t="s">
        <v>4568</v>
      </c>
      <c r="O91" s="186" t="s">
        <v>4569</v>
      </c>
      <c r="P91" s="188">
        <v>1</v>
      </c>
      <c r="Q91" s="185" t="s">
        <v>74</v>
      </c>
      <c r="R91" s="185">
        <v>3.3</v>
      </c>
      <c r="S91" s="189">
        <v>2.1899999999999999E-2</v>
      </c>
      <c r="T91" s="189"/>
      <c r="U91" s="189">
        <v>4.7E-2</v>
      </c>
      <c r="V91" s="189">
        <v>0.84599999999999997</v>
      </c>
      <c r="W91" s="189">
        <v>0.107</v>
      </c>
      <c r="X91" s="189">
        <f>VLOOKUP($A91,IDXMàJ[#All],MATCH(indice!X$1,'MAJ IDX'!$1:$1,0),FALSE)</f>
        <v>1</v>
      </c>
      <c r="Y91" s="190">
        <f>VLOOKUP($A91,IDXMàJ[#All],MATCH(indice!Y$1,'MAJ IDX'!$1:$1,0),FALSE)</f>
        <v>0</v>
      </c>
      <c r="Z91" s="190">
        <f>VLOOKUP($A91,IDXMàJ[#All],MATCH(indice!Z$1,'MAJ IDX'!$1:$1,0),FALSE)</f>
        <v>0</v>
      </c>
      <c r="AA91" s="190">
        <f>VLOOKUP($A91,IDXMàJ[#All],MATCH(indice!AA$1,'MAJ IDX'!$1:$1,0),FALSE)</f>
        <v>0</v>
      </c>
      <c r="AB91" s="190">
        <f>VLOOKUP($A91,IDXMàJ[#All],MATCH(indice!AB$1,'MAJ IDX'!$1:$1,0),FALSE)</f>
        <v>0</v>
      </c>
      <c r="AC91" s="183">
        <f>VLOOKUP($A91,IDXMàJ[#All],MATCH(indice!AC$1,'MAJ IDX'!$1:$1,0),FALSE)</f>
        <v>0</v>
      </c>
      <c r="AD91" s="199">
        <f>VLOOKUP($A91,IDXMàJ[#All],MATCH(indice!AD$1,'MAJ IDX'!$1:$1,0),FALSE)</f>
        <v>0</v>
      </c>
      <c r="AE91" s="191">
        <f>VLOOKUP($A91,IDXMàJ[#All],MATCH(indice!AE$1,'MAJ IDX'!$1:$1,0),FALSE)</f>
        <v>0</v>
      </c>
      <c r="AF91" s="191">
        <f>VLOOKUP($A91,IDXMàJ[#All],MATCH(indice!AF$1,'MAJ IDX'!$1:$1,0),FALSE)</f>
        <v>0</v>
      </c>
      <c r="AG91" s="191">
        <f>VLOOKUP($A91,IDXMàJ[#All],MATCH(indice!AG$1,'MAJ IDX'!$1:$1,0),FALSE)</f>
        <v>0</v>
      </c>
      <c r="AH91" s="183">
        <f>VLOOKUP($A91,IDXMàJ[#All],MATCH(indice!AH$1,'MAJ IDX'!$1:$1,0),FALSE)</f>
        <v>0</v>
      </c>
      <c r="AI91" s="183">
        <f>VLOOKUP($A91,IDXMàJ[#All],MATCH(indice!AI$1,'MAJ IDX'!$1:$1,0),FALSE)</f>
        <v>0</v>
      </c>
      <c r="AJ91" s="183">
        <f ca="1">VLOOKUP($A91,IDXMàJ[#All],MATCH(indice!AJ$1,'MAJ IDX'!$1:$1,0),FALSE)</f>
        <v>0</v>
      </c>
      <c r="AK91" s="192">
        <f ca="1">VLOOKUP($A91,IDXMàJ[#All],MATCH(indice!AK$1,'MAJ IDX'!$1:$1,0),FALSE)</f>
        <v>0.57599999999999996</v>
      </c>
      <c r="AL91" s="200">
        <f ca="1">VLOOKUP($A91,IDXMàJ[#All],MATCH(indice!AL$1,'MAJ IDX'!$1:$1,0),FALSE)</f>
        <v>0.13900000000000001</v>
      </c>
      <c r="AM91" s="200">
        <f ca="1">VLOOKUP($A91,IDXMàJ[#All],MATCH(indice!AM$1,'MAJ IDX'!$1:$1,0),FALSE)</f>
        <v>0</v>
      </c>
      <c r="AN91" s="192">
        <f ca="1">VLOOKUP($A91,IDXMàJ[#All],MATCH(indice!AN$1,'MAJ IDX'!$1:$1,0),FALSE)</f>
        <v>0.28499999999999998</v>
      </c>
      <c r="AO91" s="183">
        <f ca="1">VLOOKUP($A91,IDXMàJ[#All],MATCH(indice!AO$1,'MAJ IDX'!$1:$1,0),FALSE)</f>
        <v>0</v>
      </c>
      <c r="AP91" s="183">
        <f ca="1">VLOOKUP($A91,IDXMàJ[#All],MATCH(indice!AP$1,'MAJ IDX'!$1:$1,0),FALSE)</f>
        <v>0</v>
      </c>
      <c r="AQ91" s="183">
        <f ca="1">VLOOKUP($A91,IDXMàJ[#All],MATCH(indice!AQ$1,'MAJ IDX'!$1:$1,0),FALSE)</f>
        <v>0</v>
      </c>
      <c r="AR91" s="199">
        <f ca="1">VLOOKUP($A91,IDXMàJ[#All],MATCH(indice!AR$1,'MAJ IDX'!$1:$1,0),FALSE)</f>
        <v>0</v>
      </c>
      <c r="AS91" s="183">
        <f ca="1">VLOOKUP($A91,IDXMàJ[#All],MATCH(indice!AS$1,'MAJ IDX'!$1:$1,0),FALSE)</f>
        <v>0</v>
      </c>
      <c r="AT91" s="183">
        <f ca="1">VLOOKUP($A91,IDXMàJ[#All],MATCH(indice!AT$1,'MAJ IDX'!$1:$1,0),FALSE)</f>
        <v>1</v>
      </c>
      <c r="AU91" s="183">
        <f>S91</f>
        <v>2.1899999999999999E-2</v>
      </c>
      <c r="AV91" s="183"/>
    </row>
    <row r="92" spans="1:48">
      <c r="A92" s="181" t="s">
        <v>4571</v>
      </c>
      <c r="B92" s="181" t="s">
        <v>4571</v>
      </c>
      <c r="C92" s="185" t="s">
        <v>4574</v>
      </c>
      <c r="D92" s="186" t="s">
        <v>64</v>
      </c>
      <c r="E92" s="187" t="s">
        <v>2481</v>
      </c>
      <c r="F92" s="187" t="s">
        <v>140</v>
      </c>
      <c r="G92" s="187" t="s">
        <v>5104</v>
      </c>
      <c r="H92" s="187" t="s">
        <v>5104</v>
      </c>
      <c r="I92" s="187" t="s">
        <v>5104</v>
      </c>
      <c r="J92" s="185" t="s">
        <v>4568</v>
      </c>
      <c r="K92" s="185" t="s">
        <v>4568</v>
      </c>
      <c r="L92" s="185" t="s">
        <v>3636</v>
      </c>
      <c r="M92" s="185" t="s">
        <v>2484</v>
      </c>
      <c r="N92" s="185" t="s">
        <v>4568</v>
      </c>
      <c r="O92" s="186" t="s">
        <v>4569</v>
      </c>
      <c r="P92" s="188">
        <v>1</v>
      </c>
      <c r="Q92" s="185" t="s">
        <v>74</v>
      </c>
      <c r="R92" s="185">
        <v>3.3</v>
      </c>
      <c r="S92" s="189">
        <v>2.1899999999999999E-2</v>
      </c>
      <c r="T92" s="189"/>
      <c r="U92" s="189">
        <v>4.7E-2</v>
      </c>
      <c r="V92" s="189">
        <v>0.84599999999999997</v>
      </c>
      <c r="W92" s="189">
        <v>0.107</v>
      </c>
      <c r="X92" s="189">
        <f>VLOOKUP($A92,IDXMàJ[#All],MATCH(indice!X$1,'MAJ IDX'!$1:$1,0),FALSE)</f>
        <v>0</v>
      </c>
      <c r="Y92" s="190">
        <f>VLOOKUP($A92,IDXMàJ[#All],MATCH(indice!Y$1,'MAJ IDX'!$1:$1,0),FALSE)</f>
        <v>1</v>
      </c>
      <c r="Z92" s="190">
        <f>VLOOKUP($A92,IDXMàJ[#All],MATCH(indice!Z$1,'MAJ IDX'!$1:$1,0),FALSE)</f>
        <v>0</v>
      </c>
      <c r="AA92" s="190">
        <f>VLOOKUP($A92,IDXMàJ[#All],MATCH(indice!AA$1,'MAJ IDX'!$1:$1,0),FALSE)</f>
        <v>0</v>
      </c>
      <c r="AB92" s="190">
        <f>VLOOKUP($A92,IDXMàJ[#All],MATCH(indice!AB$1,'MAJ IDX'!$1:$1,0),FALSE)</f>
        <v>0</v>
      </c>
      <c r="AC92" s="194">
        <f>VLOOKUP($A92,IDXMàJ[#All],MATCH(indice!AC$1,'MAJ IDX'!$1:$1,0),FALSE)</f>
        <v>0</v>
      </c>
      <c r="AD92" s="201">
        <f>VLOOKUP($A92,IDXMàJ[#All],MATCH(indice!AD$1,'MAJ IDX'!$1:$1,0),FALSE)</f>
        <v>0</v>
      </c>
      <c r="AE92" s="191">
        <f>VLOOKUP($A92,IDXMàJ[#All],MATCH(indice!AE$1,'MAJ IDX'!$1:$1,0),FALSE)</f>
        <v>0</v>
      </c>
      <c r="AF92" s="191">
        <f>VLOOKUP($A92,IDXMàJ[#All],MATCH(indice!AF$1,'MAJ IDX'!$1:$1,0),FALSE)</f>
        <v>0</v>
      </c>
      <c r="AG92" s="191">
        <f>VLOOKUP($A92,IDXMàJ[#All],MATCH(indice!AG$1,'MAJ IDX'!$1:$1,0),FALSE)</f>
        <v>0</v>
      </c>
      <c r="AH92" s="194">
        <f>VLOOKUP($A92,IDXMàJ[#All],MATCH(indice!AH$1,'MAJ IDX'!$1:$1,0),FALSE)</f>
        <v>0</v>
      </c>
      <c r="AI92" s="194">
        <f>VLOOKUP($A92,IDXMàJ[#All],MATCH(indice!AI$1,'MAJ IDX'!$1:$1,0),FALSE)</f>
        <v>0</v>
      </c>
      <c r="AJ92" s="194">
        <f ca="1">VLOOKUP($A92,IDXMàJ[#All],MATCH(indice!AJ$1,'MAJ IDX'!$1:$1,0),FALSE)</f>
        <v>0</v>
      </c>
      <c r="AK92" s="196">
        <f ca="1">VLOOKUP($A92,IDXMàJ[#All],MATCH(indice!AK$1,'MAJ IDX'!$1:$1,0),FALSE)</f>
        <v>0.57599999999999996</v>
      </c>
      <c r="AL92" s="202">
        <f ca="1">VLOOKUP($A92,IDXMàJ[#All],MATCH(indice!AL$1,'MAJ IDX'!$1:$1,0),FALSE)</f>
        <v>0.13900000000000001</v>
      </c>
      <c r="AM92" s="202">
        <f ca="1">VLOOKUP($A92,IDXMàJ[#All],MATCH(indice!AM$1,'MAJ IDX'!$1:$1,0),FALSE)</f>
        <v>0</v>
      </c>
      <c r="AN92" s="196">
        <f ca="1">VLOOKUP($A92,IDXMàJ[#All],MATCH(indice!AN$1,'MAJ IDX'!$1:$1,0),FALSE)</f>
        <v>0.28499999999999998</v>
      </c>
      <c r="AO92" s="194">
        <f ca="1">VLOOKUP($A92,IDXMàJ[#All],MATCH(indice!AO$1,'MAJ IDX'!$1:$1,0),FALSE)</f>
        <v>0</v>
      </c>
      <c r="AP92" s="194">
        <f ca="1">VLOOKUP($A92,IDXMàJ[#All],MATCH(indice!AP$1,'MAJ IDX'!$1:$1,0),FALSE)</f>
        <v>0</v>
      </c>
      <c r="AQ92" s="194">
        <f ca="1">VLOOKUP($A92,IDXMàJ[#All],MATCH(indice!AQ$1,'MAJ IDX'!$1:$1,0),FALSE)</f>
        <v>0</v>
      </c>
      <c r="AR92" s="201">
        <f ca="1">VLOOKUP($A92,IDXMàJ[#All],MATCH(indice!AR$1,'MAJ IDX'!$1:$1,0),FALSE)</f>
        <v>0</v>
      </c>
      <c r="AS92" s="194">
        <f ca="1">VLOOKUP($A92,IDXMàJ[#All],MATCH(indice!AS$1,'MAJ IDX'!$1:$1,0),FALSE)</f>
        <v>0</v>
      </c>
      <c r="AT92" s="194">
        <f ca="1">VLOOKUP($A92,IDXMàJ[#All],MATCH(indice!AT$1,'MAJ IDX'!$1:$1,0),FALSE)</f>
        <v>1</v>
      </c>
      <c r="AU92" s="194">
        <f>S92</f>
        <v>2.1899999999999999E-2</v>
      </c>
      <c r="AV92" s="194"/>
    </row>
    <row r="93" spans="1:48">
      <c r="A93" s="181" t="s">
        <v>4572</v>
      </c>
      <c r="B93" s="181" t="s">
        <v>4572</v>
      </c>
      <c r="C93" s="185" t="s">
        <v>4575</v>
      </c>
      <c r="D93" s="186" t="s">
        <v>68</v>
      </c>
      <c r="E93" s="187" t="s">
        <v>2481</v>
      </c>
      <c r="F93" s="187" t="s">
        <v>140</v>
      </c>
      <c r="G93" s="187" t="s">
        <v>5104</v>
      </c>
      <c r="H93" s="187" t="s">
        <v>5104</v>
      </c>
      <c r="I93" s="187" t="s">
        <v>5104</v>
      </c>
      <c r="J93" s="185" t="s">
        <v>4568</v>
      </c>
      <c r="K93" s="185" t="s">
        <v>4568</v>
      </c>
      <c r="L93" s="185" t="s">
        <v>3636</v>
      </c>
      <c r="M93" s="185" t="s">
        <v>2484</v>
      </c>
      <c r="N93" s="185" t="s">
        <v>4568</v>
      </c>
      <c r="O93" s="186" t="s">
        <v>4569</v>
      </c>
      <c r="P93" s="188">
        <v>1</v>
      </c>
      <c r="Q93" s="185" t="s">
        <v>74</v>
      </c>
      <c r="R93" s="185">
        <v>3.3</v>
      </c>
      <c r="S93" s="189">
        <v>2.1899999999999999E-2</v>
      </c>
      <c r="T93" s="189"/>
      <c r="U93" s="189">
        <v>4.7E-2</v>
      </c>
      <c r="V93" s="189">
        <v>0.84599999999999997</v>
      </c>
      <c r="W93" s="189">
        <v>0.107</v>
      </c>
      <c r="X93" s="189">
        <f>VLOOKUP($A93,IDXMàJ[#All],MATCH(indice!X$1,'MAJ IDX'!$1:$1,0),FALSE)</f>
        <v>0</v>
      </c>
      <c r="Y93" s="190">
        <f>VLOOKUP($A93,IDXMàJ[#All],MATCH(indice!Y$1,'MAJ IDX'!$1:$1,0),FALSE)</f>
        <v>0</v>
      </c>
      <c r="Z93" s="190">
        <f>VLOOKUP($A93,IDXMàJ[#All],MATCH(indice!Z$1,'MAJ IDX'!$1:$1,0),FALSE)</f>
        <v>0</v>
      </c>
      <c r="AA93" s="190">
        <f>VLOOKUP($A93,IDXMàJ[#All],MATCH(indice!AA$1,'MAJ IDX'!$1:$1,0),FALSE)</f>
        <v>0</v>
      </c>
      <c r="AB93" s="190">
        <f>VLOOKUP($A93,IDXMàJ[#All],MATCH(indice!AB$1,'MAJ IDX'!$1:$1,0),FALSE)</f>
        <v>1</v>
      </c>
      <c r="AC93" s="194">
        <f>VLOOKUP($A93,IDXMàJ[#All],MATCH(indice!AC$1,'MAJ IDX'!$1:$1,0),FALSE)</f>
        <v>0</v>
      </c>
      <c r="AD93" s="201">
        <f>VLOOKUP($A93,IDXMàJ[#All],MATCH(indice!AD$1,'MAJ IDX'!$1:$1,0),FALSE)</f>
        <v>0</v>
      </c>
      <c r="AE93" s="191">
        <f>VLOOKUP($A93,IDXMàJ[#All],MATCH(indice!AE$1,'MAJ IDX'!$1:$1,0),FALSE)</f>
        <v>0</v>
      </c>
      <c r="AF93" s="191">
        <f>VLOOKUP($A93,IDXMàJ[#All],MATCH(indice!AF$1,'MAJ IDX'!$1:$1,0),FALSE)</f>
        <v>0</v>
      </c>
      <c r="AG93" s="191">
        <f>VLOOKUP($A93,IDXMàJ[#All],MATCH(indice!AG$1,'MAJ IDX'!$1:$1,0),FALSE)</f>
        <v>0</v>
      </c>
      <c r="AH93" s="194">
        <f>VLOOKUP($A93,IDXMàJ[#All],MATCH(indice!AH$1,'MAJ IDX'!$1:$1,0),FALSE)</f>
        <v>0</v>
      </c>
      <c r="AI93" s="194">
        <f>VLOOKUP($A93,IDXMàJ[#All],MATCH(indice!AI$1,'MAJ IDX'!$1:$1,0),FALSE)</f>
        <v>0</v>
      </c>
      <c r="AJ93" s="194">
        <f>VLOOKUP($A93,IDXMàJ[#All],MATCH(indice!AJ$1,'MAJ IDX'!$1:$1,0),FALSE)</f>
        <v>0</v>
      </c>
      <c r="AK93" s="196">
        <f>VLOOKUP($A93,IDXMàJ[#All],MATCH(indice!AK$1,'MAJ IDX'!$1:$1,0),FALSE)</f>
        <v>0.57599999999999996</v>
      </c>
      <c r="AL93" s="202">
        <f>VLOOKUP($A93,IDXMàJ[#All],MATCH(indice!AL$1,'MAJ IDX'!$1:$1,0),FALSE)</f>
        <v>0.13900000000000001</v>
      </c>
      <c r="AM93" s="202">
        <f>VLOOKUP($A93,IDXMàJ[#All],MATCH(indice!AM$1,'MAJ IDX'!$1:$1,0),FALSE)</f>
        <v>0</v>
      </c>
      <c r="AN93" s="196">
        <f>VLOOKUP($A93,IDXMàJ[#All],MATCH(indice!AN$1,'MAJ IDX'!$1:$1,0),FALSE)</f>
        <v>0.28499999999999998</v>
      </c>
      <c r="AO93" s="194">
        <f>VLOOKUP($A93,IDXMàJ[#All],MATCH(indice!AO$1,'MAJ IDX'!$1:$1,0),FALSE)</f>
        <v>0</v>
      </c>
      <c r="AP93" s="194">
        <f>VLOOKUP($A93,IDXMàJ[#All],MATCH(indice!AP$1,'MAJ IDX'!$1:$1,0),FALSE)</f>
        <v>0</v>
      </c>
      <c r="AQ93" s="194">
        <f>VLOOKUP($A93,IDXMàJ[#All],MATCH(indice!AQ$1,'MAJ IDX'!$1:$1,0),FALSE)</f>
        <v>0</v>
      </c>
      <c r="AR93" s="201">
        <f>VLOOKUP($A93,IDXMàJ[#All],MATCH(indice!AR$1,'MAJ IDX'!$1:$1,0),FALSE)</f>
        <v>0</v>
      </c>
      <c r="AS93" s="194">
        <f>VLOOKUP($A93,IDXMàJ[#All],MATCH(indice!AS$1,'MAJ IDX'!$1:$1,0),FALSE)</f>
        <v>0</v>
      </c>
      <c r="AT93" s="194">
        <f>VLOOKUP($A93,IDXMàJ[#All],MATCH(indice!AT$1,'MAJ IDX'!$1:$1,0),FALSE)</f>
        <v>1</v>
      </c>
      <c r="AU93" s="194">
        <f>S93</f>
        <v>2.1899999999999999E-2</v>
      </c>
      <c r="AV93" s="194"/>
    </row>
    <row r="94" spans="1:48">
      <c r="A94" s="26" t="s">
        <v>5109</v>
      </c>
      <c r="B94" s="26" t="s">
        <v>5015</v>
      </c>
      <c r="C94" s="26" t="s">
        <v>5016</v>
      </c>
      <c r="D94" s="26" t="s">
        <v>62</v>
      </c>
      <c r="E94" s="26" t="s">
        <v>2874</v>
      </c>
      <c r="F94" s="26" t="s">
        <v>2874</v>
      </c>
      <c r="J94" s="26" t="s">
        <v>2803</v>
      </c>
      <c r="K94" s="26" t="s">
        <v>2803</v>
      </c>
      <c r="L94" s="26" t="s">
        <v>4248</v>
      </c>
      <c r="M94" s="26" t="s">
        <v>2484</v>
      </c>
      <c r="N94" s="26" t="s">
        <v>2803</v>
      </c>
      <c r="O94" s="26" t="s">
        <v>2803</v>
      </c>
      <c r="Q94" s="26" t="s">
        <v>2507</v>
      </c>
      <c r="X94" s="25">
        <v>1</v>
      </c>
      <c r="AU94" s="25"/>
      <c r="AV94" s="25"/>
    </row>
    <row r="95" spans="1:48">
      <c r="A95" s="26" t="s">
        <v>4639</v>
      </c>
      <c r="B95" s="57" t="s">
        <v>4598</v>
      </c>
      <c r="C95" s="26" t="s">
        <v>4601</v>
      </c>
      <c r="D95" s="26" t="s">
        <v>68</v>
      </c>
      <c r="E95" s="26" t="s">
        <v>2874</v>
      </c>
      <c r="F95" s="26" t="s">
        <v>2874</v>
      </c>
      <c r="J95" s="26" t="s">
        <v>4557</v>
      </c>
      <c r="K95" s="26" t="s">
        <v>4556</v>
      </c>
      <c r="L95" s="26" t="s">
        <v>4557</v>
      </c>
      <c r="M95" s="26" t="s">
        <v>2484</v>
      </c>
      <c r="N95" s="26" t="s">
        <v>4557</v>
      </c>
      <c r="O95" s="26" t="s">
        <v>4569</v>
      </c>
      <c r="P95" s="26">
        <v>1</v>
      </c>
      <c r="Q95" s="26" t="s">
        <v>74</v>
      </c>
      <c r="R95" s="26">
        <v>3.85</v>
      </c>
      <c r="S95" s="48">
        <v>3.6600000000000001E-2</v>
      </c>
      <c r="T95" s="48"/>
      <c r="U95" s="48">
        <v>0.105</v>
      </c>
      <c r="V95" s="48">
        <v>0.23899999999999999</v>
      </c>
      <c r="W95" s="48">
        <v>0.65600000000000003</v>
      </c>
      <c r="AB95" s="25">
        <v>1</v>
      </c>
      <c r="AK95" s="48">
        <v>0.4</v>
      </c>
      <c r="AL95" s="48">
        <v>0.17499999999999999</v>
      </c>
      <c r="AM95" s="48"/>
      <c r="AN95" s="48">
        <v>0.42499999999999999</v>
      </c>
      <c r="AO95" s="48"/>
      <c r="AP95" s="48"/>
      <c r="AQ95" s="48"/>
      <c r="AR95" s="48"/>
      <c r="AS95" s="48"/>
      <c r="AT95" s="48">
        <v>1</v>
      </c>
      <c r="AU95" s="25">
        <f>S95</f>
        <v>3.6600000000000001E-2</v>
      </c>
      <c r="AV95" s="25"/>
    </row>
    <row r="96" spans="1:48">
      <c r="A96" s="26" t="s">
        <v>4640</v>
      </c>
      <c r="B96" s="57" t="s">
        <v>4599</v>
      </c>
      <c r="C96" s="26" t="s">
        <v>4602</v>
      </c>
      <c r="D96" s="26" t="s">
        <v>64</v>
      </c>
      <c r="E96" s="26" t="s">
        <v>2874</v>
      </c>
      <c r="F96" s="26" t="s">
        <v>2874</v>
      </c>
      <c r="J96" s="26" t="s">
        <v>4557</v>
      </c>
      <c r="K96" s="26" t="s">
        <v>4556</v>
      </c>
      <c r="L96" s="26" t="s">
        <v>4557</v>
      </c>
      <c r="M96" s="26" t="s">
        <v>2484</v>
      </c>
      <c r="N96" s="26" t="s">
        <v>4557</v>
      </c>
      <c r="O96" s="26" t="s">
        <v>4569</v>
      </c>
      <c r="P96" s="26">
        <v>1</v>
      </c>
      <c r="Q96" s="26" t="s">
        <v>74</v>
      </c>
      <c r="R96" s="26">
        <v>3.85</v>
      </c>
      <c r="S96" s="48">
        <v>3.6600000000000001E-2</v>
      </c>
      <c r="T96" s="48"/>
      <c r="U96" s="48">
        <v>0.105</v>
      </c>
      <c r="V96" s="48">
        <v>0.23899999999999999</v>
      </c>
      <c r="W96" s="48">
        <v>0.65600000000000003</v>
      </c>
      <c r="Y96" s="25">
        <v>1</v>
      </c>
      <c r="AK96" s="48">
        <v>0.4</v>
      </c>
      <c r="AL96" s="48">
        <v>0.17499999999999999</v>
      </c>
      <c r="AM96" s="48"/>
      <c r="AN96" s="48">
        <v>0.42499999999999999</v>
      </c>
      <c r="AO96" s="48"/>
      <c r="AP96" s="48"/>
      <c r="AQ96" s="48"/>
      <c r="AR96" s="48"/>
      <c r="AS96" s="48"/>
      <c r="AT96" s="48">
        <v>1</v>
      </c>
      <c r="AU96" s="25">
        <f>S96</f>
        <v>3.6600000000000001E-2</v>
      </c>
      <c r="AV96" s="25"/>
    </row>
    <row r="97" spans="1:48">
      <c r="A97" s="26" t="s">
        <v>4641</v>
      </c>
      <c r="B97" s="57" t="s">
        <v>4600</v>
      </c>
      <c r="C97" s="26" t="s">
        <v>4603</v>
      </c>
      <c r="D97" s="26" t="s">
        <v>62</v>
      </c>
      <c r="E97" s="26" t="s">
        <v>2874</v>
      </c>
      <c r="F97" s="26" t="s">
        <v>2874</v>
      </c>
      <c r="J97" s="26" t="s">
        <v>4557</v>
      </c>
      <c r="K97" s="26" t="s">
        <v>4556</v>
      </c>
      <c r="L97" s="26" t="s">
        <v>4557</v>
      </c>
      <c r="M97" s="26" t="s">
        <v>2484</v>
      </c>
      <c r="N97" s="26" t="s">
        <v>4557</v>
      </c>
      <c r="O97" s="26" t="s">
        <v>4569</v>
      </c>
      <c r="P97" s="26">
        <v>1</v>
      </c>
      <c r="Q97" s="26" t="s">
        <v>74</v>
      </c>
      <c r="R97" s="26">
        <v>3.85</v>
      </c>
      <c r="S97" s="48">
        <v>3.6600000000000001E-2</v>
      </c>
      <c r="T97" s="48"/>
      <c r="U97" s="48">
        <v>0.105</v>
      </c>
      <c r="V97" s="48">
        <v>0.23899999999999999</v>
      </c>
      <c r="W97" s="48">
        <v>0.65600000000000003</v>
      </c>
      <c r="X97" s="25">
        <v>1</v>
      </c>
      <c r="AK97" s="48">
        <v>0.4</v>
      </c>
      <c r="AL97" s="48">
        <v>0.17499999999999999</v>
      </c>
      <c r="AM97" s="48"/>
      <c r="AN97" s="48">
        <v>0.42499999999999999</v>
      </c>
      <c r="AO97" s="48"/>
      <c r="AP97" s="48"/>
      <c r="AQ97" s="48"/>
      <c r="AR97" s="48"/>
      <c r="AS97" s="48"/>
      <c r="AT97" s="48">
        <v>1</v>
      </c>
      <c r="AU97" s="25">
        <f>S97</f>
        <v>3.6600000000000001E-2</v>
      </c>
      <c r="AV97" s="25"/>
    </row>
    <row r="98" spans="1:48">
      <c r="A98" s="26" t="s">
        <v>5028</v>
      </c>
      <c r="B98" s="26" t="s">
        <v>5028</v>
      </c>
      <c r="C98" s="26" t="s">
        <v>5029</v>
      </c>
      <c r="D98" s="26" t="s">
        <v>68</v>
      </c>
      <c r="E98" s="26" t="s">
        <v>2874</v>
      </c>
      <c r="F98" s="26" t="s">
        <v>2874</v>
      </c>
      <c r="J98" s="26" t="s">
        <v>4269</v>
      </c>
      <c r="L98" s="26" t="s">
        <v>475</v>
      </c>
      <c r="M98" s="26" t="s">
        <v>2484</v>
      </c>
      <c r="N98" s="26" t="s">
        <v>4269</v>
      </c>
      <c r="O98" s="26" t="s">
        <v>2484</v>
      </c>
      <c r="AB98" s="25">
        <v>1</v>
      </c>
    </row>
    <row r="99" spans="1:48">
      <c r="A99" s="26" t="s">
        <v>2512</v>
      </c>
      <c r="B99" s="57"/>
      <c r="C99" s="26" t="s">
        <v>2514</v>
      </c>
      <c r="D99" s="26" t="s">
        <v>62</v>
      </c>
      <c r="E99" s="26" t="s">
        <v>476</v>
      </c>
      <c r="F99" s="26" t="s">
        <v>2874</v>
      </c>
      <c r="G99" s="26" t="s">
        <v>476</v>
      </c>
      <c r="J99" s="26" t="s">
        <v>476</v>
      </c>
      <c r="K99" s="26" t="s">
        <v>476</v>
      </c>
      <c r="L99" s="26" t="s">
        <v>476</v>
      </c>
      <c r="M99" s="26" t="s">
        <v>476</v>
      </c>
      <c r="N99" s="26" t="s">
        <v>5089</v>
      </c>
      <c r="O99" s="26" t="s">
        <v>5089</v>
      </c>
      <c r="Q99" s="26" t="s">
        <v>2485</v>
      </c>
      <c r="X99" s="25">
        <v>1</v>
      </c>
      <c r="AU99" s="25">
        <v>0.02</v>
      </c>
      <c r="AV99" s="25"/>
    </row>
    <row r="100" spans="1:48">
      <c r="A100" s="26" t="s">
        <v>5110</v>
      </c>
      <c r="B100" s="57"/>
      <c r="C100" s="26" t="s">
        <v>1918</v>
      </c>
      <c r="D100" s="26" t="s">
        <v>62</v>
      </c>
      <c r="E100" s="26" t="s">
        <v>476</v>
      </c>
      <c r="F100" s="26" t="s">
        <v>2874</v>
      </c>
      <c r="G100" s="26" t="s">
        <v>476</v>
      </c>
      <c r="J100" s="26" t="s">
        <v>476</v>
      </c>
      <c r="K100" s="26" t="s">
        <v>476</v>
      </c>
      <c r="L100" s="26" t="s">
        <v>476</v>
      </c>
      <c r="M100" s="26" t="s">
        <v>476</v>
      </c>
      <c r="N100" s="26" t="s">
        <v>5089</v>
      </c>
      <c r="O100" s="26" t="s">
        <v>5089</v>
      </c>
      <c r="Q100" s="26" t="s">
        <v>2485</v>
      </c>
      <c r="X100" s="25">
        <v>1</v>
      </c>
      <c r="AU100" s="25">
        <v>0.02</v>
      </c>
      <c r="AV100" s="25"/>
    </row>
    <row r="101" spans="1:48">
      <c r="A101" s="26" t="s">
        <v>5111</v>
      </c>
      <c r="B101" s="57"/>
      <c r="C101" s="26" t="s">
        <v>1918</v>
      </c>
      <c r="D101" s="26" t="s">
        <v>62</v>
      </c>
      <c r="E101" s="26" t="s">
        <v>476</v>
      </c>
      <c r="F101" s="26" t="s">
        <v>2874</v>
      </c>
      <c r="G101" s="26" t="s">
        <v>476</v>
      </c>
      <c r="J101" s="26" t="s">
        <v>476</v>
      </c>
      <c r="K101" s="26" t="s">
        <v>476</v>
      </c>
      <c r="L101" s="26" t="s">
        <v>476</v>
      </c>
      <c r="M101" s="26" t="s">
        <v>476</v>
      </c>
      <c r="N101" s="26" t="s">
        <v>5089</v>
      </c>
      <c r="O101" s="26" t="s">
        <v>5089</v>
      </c>
      <c r="Q101" s="26" t="s">
        <v>2485</v>
      </c>
      <c r="X101" s="25">
        <v>1</v>
      </c>
      <c r="AU101" s="25">
        <v>0.02</v>
      </c>
      <c r="AV101" s="25"/>
    </row>
    <row r="102" spans="1:48">
      <c r="A102" s="26" t="s">
        <v>5136</v>
      </c>
      <c r="B102" s="57"/>
      <c r="C102" s="26" t="s">
        <v>5137</v>
      </c>
      <c r="D102" s="26" t="s">
        <v>62</v>
      </c>
      <c r="E102" s="26" t="s">
        <v>476</v>
      </c>
      <c r="F102" s="26" t="s">
        <v>2874</v>
      </c>
      <c r="G102" s="26" t="s">
        <v>476</v>
      </c>
      <c r="J102" s="26" t="s">
        <v>476</v>
      </c>
      <c r="K102" s="26" t="s">
        <v>476</v>
      </c>
      <c r="L102" s="26" t="s">
        <v>476</v>
      </c>
      <c r="M102" s="26" t="s">
        <v>476</v>
      </c>
      <c r="N102" s="26" t="s">
        <v>5090</v>
      </c>
      <c r="O102" s="26" t="s">
        <v>5090</v>
      </c>
      <c r="Q102" s="26" t="s">
        <v>2507</v>
      </c>
      <c r="X102" s="25">
        <v>1</v>
      </c>
      <c r="AU102" s="25">
        <v>0.02</v>
      </c>
      <c r="AV102" s="25"/>
    </row>
    <row r="103" spans="1:48">
      <c r="A103" s="26" t="s">
        <v>2804</v>
      </c>
      <c r="B103" s="26" t="s">
        <v>2804</v>
      </c>
      <c r="C103" s="26" t="s">
        <v>2805</v>
      </c>
      <c r="D103" s="29" t="s">
        <v>62</v>
      </c>
      <c r="E103" s="26" t="s">
        <v>472</v>
      </c>
      <c r="F103" s="26" t="s">
        <v>472</v>
      </c>
      <c r="G103" s="26" t="s">
        <v>2537</v>
      </c>
      <c r="H103" s="26" t="s">
        <v>5088</v>
      </c>
      <c r="I103" s="26" t="s">
        <v>5088</v>
      </c>
      <c r="J103" s="26" t="s">
        <v>472</v>
      </c>
      <c r="K103" s="26" t="s">
        <v>472</v>
      </c>
      <c r="L103" s="26" t="s">
        <v>472</v>
      </c>
      <c r="M103" s="26" t="s">
        <v>472</v>
      </c>
      <c r="N103" s="26" t="s">
        <v>2537</v>
      </c>
      <c r="O103" s="26" t="s">
        <v>2537</v>
      </c>
      <c r="Q103" s="26" t="s">
        <v>2485</v>
      </c>
      <c r="S103" s="25"/>
      <c r="X103" s="25">
        <v>1</v>
      </c>
      <c r="AJ103" s="25">
        <v>1</v>
      </c>
      <c r="AU103" s="59">
        <v>0</v>
      </c>
      <c r="AV103" s="59"/>
    </row>
    <row r="104" spans="1:48">
      <c r="A104" s="26" t="s">
        <v>2851</v>
      </c>
      <c r="C104" s="26" t="s">
        <v>2850</v>
      </c>
      <c r="D104" s="29" t="s">
        <v>64</v>
      </c>
      <c r="E104" s="26" t="s">
        <v>472</v>
      </c>
      <c r="F104" s="26" t="s">
        <v>472</v>
      </c>
      <c r="G104" s="26" t="s">
        <v>5088</v>
      </c>
      <c r="H104" s="26" t="s">
        <v>2538</v>
      </c>
      <c r="I104" s="26" t="s">
        <v>5088</v>
      </c>
      <c r="J104" s="26" t="s">
        <v>472</v>
      </c>
      <c r="K104" s="26" t="s">
        <v>472</v>
      </c>
      <c r="L104" s="26" t="s">
        <v>472</v>
      </c>
      <c r="M104" s="26" t="s">
        <v>472</v>
      </c>
      <c r="N104" s="26" t="s">
        <v>5088</v>
      </c>
      <c r="O104" s="26" t="s">
        <v>2538</v>
      </c>
      <c r="Q104" s="26" t="s">
        <v>834</v>
      </c>
      <c r="S104" s="25"/>
      <c r="Y104" s="25">
        <v>1</v>
      </c>
      <c r="AU104" s="59">
        <v>0</v>
      </c>
      <c r="AV104" s="59"/>
    </row>
    <row r="105" spans="1:48">
      <c r="A105" s="26" t="s">
        <v>3642</v>
      </c>
      <c r="C105" s="26" t="s">
        <v>3563</v>
      </c>
      <c r="D105" s="29" t="s">
        <v>68</v>
      </c>
      <c r="E105" s="26" t="s">
        <v>472</v>
      </c>
      <c r="F105" s="26" t="s">
        <v>472</v>
      </c>
      <c r="G105" s="26" t="s">
        <v>5088</v>
      </c>
      <c r="H105" s="26" t="s">
        <v>5088</v>
      </c>
      <c r="I105" s="26" t="s">
        <v>2539</v>
      </c>
      <c r="J105" s="26" t="s">
        <v>472</v>
      </c>
      <c r="K105" s="26" t="s">
        <v>472</v>
      </c>
      <c r="L105" s="26" t="s">
        <v>472</v>
      </c>
      <c r="M105" s="26" t="s">
        <v>472</v>
      </c>
      <c r="N105" s="26" t="s">
        <v>5088</v>
      </c>
      <c r="O105" s="26" t="s">
        <v>2539</v>
      </c>
      <c r="Q105" s="26" t="s">
        <v>544</v>
      </c>
      <c r="S105" s="25"/>
      <c r="AB105" s="25">
        <v>1</v>
      </c>
      <c r="AU105" s="59">
        <v>0.02</v>
      </c>
      <c r="AV105" s="59"/>
    </row>
    <row r="106" spans="1:48">
      <c r="A106" s="26" t="s">
        <v>3565</v>
      </c>
      <c r="C106" s="26" t="s">
        <v>3564</v>
      </c>
      <c r="D106" s="29" t="s">
        <v>301</v>
      </c>
      <c r="E106" s="26" t="s">
        <v>472</v>
      </c>
      <c r="F106" s="26" t="s">
        <v>472</v>
      </c>
      <c r="G106" s="26" t="s">
        <v>5088</v>
      </c>
      <c r="H106" s="26" t="s">
        <v>5088</v>
      </c>
      <c r="I106" s="26" t="s">
        <v>5088</v>
      </c>
      <c r="J106" s="26" t="s">
        <v>472</v>
      </c>
      <c r="K106" s="26" t="s">
        <v>472</v>
      </c>
      <c r="L106" s="26" t="s">
        <v>472</v>
      </c>
      <c r="M106" s="26" t="s">
        <v>472</v>
      </c>
      <c r="N106" s="26" t="s">
        <v>5088</v>
      </c>
      <c r="O106" s="26" t="s">
        <v>2541</v>
      </c>
      <c r="Q106" s="26" t="s">
        <v>2110</v>
      </c>
      <c r="S106" s="25"/>
      <c r="AE106" s="25">
        <v>1</v>
      </c>
      <c r="AU106" s="59">
        <v>0</v>
      </c>
      <c r="AV106" s="59"/>
    </row>
    <row r="107" spans="1:48">
      <c r="A107" s="26" t="s">
        <v>4732</v>
      </c>
      <c r="C107" s="26" t="s">
        <v>4733</v>
      </c>
      <c r="D107" s="29" t="s">
        <v>66</v>
      </c>
      <c r="E107" s="26" t="s">
        <v>472</v>
      </c>
      <c r="F107" s="26" t="s">
        <v>472</v>
      </c>
      <c r="G107" s="26" t="s">
        <v>5088</v>
      </c>
      <c r="H107" s="26" t="s">
        <v>5088</v>
      </c>
      <c r="I107" s="26" t="s">
        <v>5088</v>
      </c>
      <c r="J107" s="26" t="s">
        <v>472</v>
      </c>
      <c r="K107" s="26" t="s">
        <v>472</v>
      </c>
      <c r="L107" s="26" t="s">
        <v>472</v>
      </c>
      <c r="M107" s="26" t="s">
        <v>472</v>
      </c>
      <c r="N107" s="26" t="s">
        <v>5088</v>
      </c>
      <c r="O107" s="26" t="s">
        <v>2540</v>
      </c>
      <c r="Q107" s="26" t="s">
        <v>5156</v>
      </c>
      <c r="S107" s="25"/>
      <c r="Z107" s="25">
        <v>1</v>
      </c>
      <c r="AU107" s="59">
        <v>0</v>
      </c>
      <c r="AV107" s="59"/>
    </row>
    <row r="108" spans="1:48">
      <c r="A108" s="26" t="s">
        <v>4202</v>
      </c>
      <c r="C108" s="26" t="s">
        <v>4203</v>
      </c>
      <c r="D108" s="29" t="s">
        <v>62</v>
      </c>
      <c r="E108" s="26" t="s">
        <v>472</v>
      </c>
      <c r="F108" s="26" t="s">
        <v>472</v>
      </c>
      <c r="G108" s="26" t="s">
        <v>2537</v>
      </c>
      <c r="H108" s="26" t="s">
        <v>5088</v>
      </c>
      <c r="I108" s="26" t="s">
        <v>5088</v>
      </c>
      <c r="J108" s="26" t="s">
        <v>472</v>
      </c>
      <c r="K108" s="26" t="s">
        <v>472</v>
      </c>
      <c r="L108" s="26" t="s">
        <v>472</v>
      </c>
      <c r="M108" s="26" t="s">
        <v>472</v>
      </c>
      <c r="N108" s="26" t="s">
        <v>2537</v>
      </c>
      <c r="O108" s="26" t="s">
        <v>2537</v>
      </c>
      <c r="Q108" s="26" t="s">
        <v>2485</v>
      </c>
      <c r="S108" s="25"/>
      <c r="X108" s="25">
        <v>1</v>
      </c>
      <c r="AJ108" s="25">
        <v>1</v>
      </c>
      <c r="AU108" s="59">
        <v>0</v>
      </c>
      <c r="AV108" s="59"/>
    </row>
    <row r="109" spans="1:48">
      <c r="A109" s="26" t="s">
        <v>4204</v>
      </c>
      <c r="C109" s="26" t="s">
        <v>4206</v>
      </c>
      <c r="D109" s="29" t="s">
        <v>68</v>
      </c>
      <c r="E109" s="26" t="s">
        <v>472</v>
      </c>
      <c r="F109" s="26" t="s">
        <v>472</v>
      </c>
      <c r="G109" s="26" t="s">
        <v>5088</v>
      </c>
      <c r="H109" s="26" t="s">
        <v>5088</v>
      </c>
      <c r="I109" s="26" t="s">
        <v>2539</v>
      </c>
      <c r="J109" s="26" t="s">
        <v>472</v>
      </c>
      <c r="K109" s="26" t="s">
        <v>472</v>
      </c>
      <c r="L109" s="26" t="s">
        <v>472</v>
      </c>
      <c r="M109" s="26" t="s">
        <v>472</v>
      </c>
      <c r="N109" s="26" t="s">
        <v>5088</v>
      </c>
      <c r="O109" s="26" t="s">
        <v>2539</v>
      </c>
      <c r="Q109" s="26" t="s">
        <v>544</v>
      </c>
      <c r="S109" s="25"/>
      <c r="AB109" s="25">
        <v>1</v>
      </c>
      <c r="AN109" s="25">
        <v>1</v>
      </c>
      <c r="AU109" s="59">
        <v>0</v>
      </c>
      <c r="AV109" s="59"/>
    </row>
    <row r="110" spans="1:48">
      <c r="A110" s="26" t="s">
        <v>4205</v>
      </c>
      <c r="C110" s="26" t="s">
        <v>4207</v>
      </c>
      <c r="D110" s="29" t="s">
        <v>64</v>
      </c>
      <c r="E110" s="26" t="s">
        <v>472</v>
      </c>
      <c r="F110" s="26" t="s">
        <v>472</v>
      </c>
      <c r="G110" s="26" t="s">
        <v>5088</v>
      </c>
      <c r="H110" s="26" t="s">
        <v>2538</v>
      </c>
      <c r="I110" s="26" t="s">
        <v>5088</v>
      </c>
      <c r="J110" s="26" t="s">
        <v>472</v>
      </c>
      <c r="K110" s="26" t="s">
        <v>472</v>
      </c>
      <c r="L110" s="26" t="s">
        <v>472</v>
      </c>
      <c r="M110" s="26" t="s">
        <v>472</v>
      </c>
      <c r="N110" s="26" t="s">
        <v>5088</v>
      </c>
      <c r="O110" s="26" t="s">
        <v>2538</v>
      </c>
      <c r="Q110" s="26" t="s">
        <v>834</v>
      </c>
      <c r="S110" s="25"/>
      <c r="Y110" s="25">
        <v>1</v>
      </c>
      <c r="AK110" s="25">
        <v>1</v>
      </c>
      <c r="AU110" s="59">
        <v>0</v>
      </c>
      <c r="AV110" s="59"/>
    </row>
    <row r="111" spans="1:48">
      <c r="A111" s="26" t="s">
        <v>2156</v>
      </c>
      <c r="C111" s="26" t="s">
        <v>2157</v>
      </c>
      <c r="D111" s="29" t="s">
        <v>66</v>
      </c>
      <c r="E111" s="26" t="s">
        <v>472</v>
      </c>
      <c r="F111" s="26" t="s">
        <v>472</v>
      </c>
      <c r="G111" s="26" t="s">
        <v>5088</v>
      </c>
      <c r="H111" s="26" t="s">
        <v>5088</v>
      </c>
      <c r="I111" s="26" t="s">
        <v>5088</v>
      </c>
      <c r="J111" s="26" t="s">
        <v>472</v>
      </c>
      <c r="K111" s="26" t="s">
        <v>472</v>
      </c>
      <c r="L111" s="26" t="s">
        <v>472</v>
      </c>
      <c r="M111" s="26" t="s">
        <v>472</v>
      </c>
      <c r="N111" s="26" t="s">
        <v>5088</v>
      </c>
      <c r="O111" s="26" t="s">
        <v>2540</v>
      </c>
      <c r="Q111" s="26" t="s">
        <v>5156</v>
      </c>
      <c r="S111" s="25"/>
      <c r="Z111" s="25">
        <v>1</v>
      </c>
      <c r="AU111" s="59">
        <v>0</v>
      </c>
      <c r="AV111" s="59"/>
    </row>
    <row r="112" spans="1:48">
      <c r="A112" s="26" t="s">
        <v>2158</v>
      </c>
      <c r="C112" s="26" t="s">
        <v>2159</v>
      </c>
      <c r="D112" s="29" t="s">
        <v>301</v>
      </c>
      <c r="E112" s="26" t="s">
        <v>472</v>
      </c>
      <c r="F112" s="26" t="s">
        <v>472</v>
      </c>
      <c r="G112" s="26" t="s">
        <v>5088</v>
      </c>
      <c r="H112" s="26" t="s">
        <v>5088</v>
      </c>
      <c r="I112" s="26" t="s">
        <v>5088</v>
      </c>
      <c r="J112" s="26" t="s">
        <v>472</v>
      </c>
      <c r="K112" s="26" t="s">
        <v>472</v>
      </c>
      <c r="L112" s="26" t="s">
        <v>472</v>
      </c>
      <c r="M112" s="26" t="s">
        <v>472</v>
      </c>
      <c r="N112" s="26" t="s">
        <v>5088</v>
      </c>
      <c r="O112" s="26" t="s">
        <v>2541</v>
      </c>
      <c r="Q112" s="26" t="s">
        <v>2110</v>
      </c>
      <c r="S112" s="25"/>
      <c r="AE112" s="25">
        <v>1</v>
      </c>
      <c r="AU112" s="59">
        <v>0</v>
      </c>
      <c r="AV112" s="59"/>
    </row>
    <row r="113" spans="1:48">
      <c r="A113" s="26" t="s">
        <v>4163</v>
      </c>
      <c r="B113" s="26" t="s">
        <v>4163</v>
      </c>
      <c r="C113" s="26" t="s">
        <v>4124</v>
      </c>
      <c r="D113" s="26" t="s">
        <v>62</v>
      </c>
      <c r="E113" s="26" t="s">
        <v>472</v>
      </c>
      <c r="F113" s="26" t="s">
        <v>472</v>
      </c>
      <c r="G113" s="26" t="s">
        <v>2537</v>
      </c>
      <c r="H113" s="26" t="s">
        <v>5088</v>
      </c>
      <c r="I113" s="26" t="s">
        <v>5088</v>
      </c>
      <c r="J113" s="26" t="s">
        <v>472</v>
      </c>
      <c r="K113" s="26" t="s">
        <v>472</v>
      </c>
      <c r="L113" s="26" t="s">
        <v>472</v>
      </c>
      <c r="M113" s="26" t="s">
        <v>472</v>
      </c>
      <c r="N113" s="26" t="s">
        <v>2537</v>
      </c>
      <c r="O113" s="26" t="s">
        <v>2537</v>
      </c>
      <c r="Q113" s="26" t="s">
        <v>2485</v>
      </c>
      <c r="X113" s="25">
        <v>1</v>
      </c>
      <c r="AJ113" s="25">
        <v>1</v>
      </c>
      <c r="AU113" s="25"/>
      <c r="AV113" s="25"/>
    </row>
    <row r="114" spans="1:48">
      <c r="A114" s="26" t="s">
        <v>4164</v>
      </c>
      <c r="B114" s="26" t="s">
        <v>4164</v>
      </c>
      <c r="C114" s="26" t="s">
        <v>4125</v>
      </c>
      <c r="D114" s="26" t="s">
        <v>62</v>
      </c>
      <c r="E114" s="26" t="s">
        <v>472</v>
      </c>
      <c r="F114" s="26" t="s">
        <v>472</v>
      </c>
      <c r="G114" s="26" t="s">
        <v>2537</v>
      </c>
      <c r="H114" s="26" t="s">
        <v>5088</v>
      </c>
      <c r="I114" s="26" t="s">
        <v>5088</v>
      </c>
      <c r="J114" s="26" t="s">
        <v>472</v>
      </c>
      <c r="K114" s="26" t="s">
        <v>472</v>
      </c>
      <c r="L114" s="26" t="s">
        <v>472</v>
      </c>
      <c r="M114" s="26" t="s">
        <v>472</v>
      </c>
      <c r="N114" s="26" t="s">
        <v>2537</v>
      </c>
      <c r="O114" s="26" t="s">
        <v>2537</v>
      </c>
      <c r="Q114" s="26" t="s">
        <v>2485</v>
      </c>
      <c r="X114" s="25">
        <v>1</v>
      </c>
      <c r="AJ114" s="25">
        <v>1</v>
      </c>
    </row>
    <row r="115" spans="1:48">
      <c r="A115" s="26" t="s">
        <v>4165</v>
      </c>
      <c r="B115" s="26" t="s">
        <v>4165</v>
      </c>
      <c r="C115" s="26" t="s">
        <v>4126</v>
      </c>
      <c r="D115" s="26" t="s">
        <v>62</v>
      </c>
      <c r="E115" s="26" t="s">
        <v>472</v>
      </c>
      <c r="F115" s="26" t="s">
        <v>472</v>
      </c>
      <c r="G115" s="26" t="s">
        <v>2537</v>
      </c>
      <c r="H115" s="26" t="s">
        <v>5088</v>
      </c>
      <c r="I115" s="26" t="s">
        <v>5088</v>
      </c>
      <c r="J115" s="26" t="s">
        <v>472</v>
      </c>
      <c r="K115" s="26" t="s">
        <v>472</v>
      </c>
      <c r="L115" s="26" t="s">
        <v>472</v>
      </c>
      <c r="M115" s="26" t="s">
        <v>472</v>
      </c>
      <c r="N115" s="26" t="s">
        <v>2537</v>
      </c>
      <c r="O115" s="26" t="s">
        <v>2537</v>
      </c>
      <c r="Q115" s="26" t="s">
        <v>2485</v>
      </c>
      <c r="X115" s="25">
        <v>1</v>
      </c>
      <c r="AJ115" s="25">
        <v>1</v>
      </c>
    </row>
    <row r="116" spans="1:48">
      <c r="A116" s="26" t="s">
        <v>4166</v>
      </c>
      <c r="B116" s="26" t="s">
        <v>4166</v>
      </c>
      <c r="C116" s="26" t="s">
        <v>4127</v>
      </c>
      <c r="D116" s="26" t="s">
        <v>64</v>
      </c>
      <c r="E116" s="26" t="s">
        <v>472</v>
      </c>
      <c r="F116" s="26" t="s">
        <v>472</v>
      </c>
      <c r="G116" s="26" t="s">
        <v>5088</v>
      </c>
      <c r="H116" s="26" t="s">
        <v>2538</v>
      </c>
      <c r="I116" s="26" t="s">
        <v>5088</v>
      </c>
      <c r="J116" s="26" t="s">
        <v>472</v>
      </c>
      <c r="K116" s="26" t="s">
        <v>472</v>
      </c>
      <c r="L116" s="26" t="s">
        <v>472</v>
      </c>
      <c r="M116" s="26" t="s">
        <v>472</v>
      </c>
      <c r="N116" s="26" t="s">
        <v>5088</v>
      </c>
      <c r="O116" s="26" t="s">
        <v>2538</v>
      </c>
      <c r="Q116" s="26" t="s">
        <v>834</v>
      </c>
      <c r="Y116" s="25">
        <v>1</v>
      </c>
      <c r="AK116" s="25">
        <v>1</v>
      </c>
    </row>
    <row r="117" spans="1:48">
      <c r="A117" s="26" t="s">
        <v>4167</v>
      </c>
      <c r="B117" s="26" t="s">
        <v>4167</v>
      </c>
      <c r="C117" s="26" t="s">
        <v>4128</v>
      </c>
      <c r="D117" s="26" t="s">
        <v>64</v>
      </c>
      <c r="E117" s="26" t="s">
        <v>472</v>
      </c>
      <c r="F117" s="26" t="s">
        <v>472</v>
      </c>
      <c r="G117" s="26" t="s">
        <v>5088</v>
      </c>
      <c r="H117" s="26" t="s">
        <v>2538</v>
      </c>
      <c r="I117" s="26" t="s">
        <v>5088</v>
      </c>
      <c r="J117" s="26" t="s">
        <v>472</v>
      </c>
      <c r="K117" s="26" t="s">
        <v>472</v>
      </c>
      <c r="L117" s="26" t="s">
        <v>472</v>
      </c>
      <c r="M117" s="26" t="s">
        <v>472</v>
      </c>
      <c r="N117" s="26" t="s">
        <v>5088</v>
      </c>
      <c r="O117" s="26" t="s">
        <v>2538</v>
      </c>
      <c r="Q117" s="26" t="s">
        <v>834</v>
      </c>
      <c r="Y117" s="25">
        <v>1</v>
      </c>
      <c r="AK117" s="25">
        <v>1</v>
      </c>
    </row>
    <row r="118" spans="1:48">
      <c r="A118" s="26" t="s">
        <v>4168</v>
      </c>
      <c r="B118" s="26" t="s">
        <v>4168</v>
      </c>
      <c r="C118" s="26" t="s">
        <v>4129</v>
      </c>
      <c r="D118" s="26" t="s">
        <v>64</v>
      </c>
      <c r="E118" s="26" t="s">
        <v>472</v>
      </c>
      <c r="F118" s="26" t="s">
        <v>472</v>
      </c>
      <c r="G118" s="26" t="s">
        <v>5088</v>
      </c>
      <c r="H118" s="26" t="s">
        <v>2538</v>
      </c>
      <c r="I118" s="26" t="s">
        <v>5088</v>
      </c>
      <c r="J118" s="26" t="s">
        <v>472</v>
      </c>
      <c r="K118" s="26" t="s">
        <v>472</v>
      </c>
      <c r="L118" s="26" t="s">
        <v>472</v>
      </c>
      <c r="M118" s="26" t="s">
        <v>472</v>
      </c>
      <c r="N118" s="26" t="s">
        <v>5088</v>
      </c>
      <c r="O118" s="26" t="s">
        <v>2538</v>
      </c>
      <c r="Q118" s="26" t="s">
        <v>834</v>
      </c>
      <c r="Y118" s="25">
        <v>1</v>
      </c>
      <c r="AK118" s="25">
        <v>1</v>
      </c>
    </row>
    <row r="119" spans="1:48">
      <c r="A119" s="26" t="s">
        <v>4169</v>
      </c>
      <c r="B119" s="26" t="s">
        <v>4169</v>
      </c>
      <c r="C119" s="26" t="s">
        <v>4130</v>
      </c>
      <c r="D119" s="26" t="s">
        <v>68</v>
      </c>
      <c r="E119" s="26" t="s">
        <v>472</v>
      </c>
      <c r="F119" s="26" t="s">
        <v>472</v>
      </c>
      <c r="G119" s="26" t="s">
        <v>5088</v>
      </c>
      <c r="H119" s="26" t="s">
        <v>5088</v>
      </c>
      <c r="I119" s="26" t="s">
        <v>2539</v>
      </c>
      <c r="J119" s="26" t="s">
        <v>472</v>
      </c>
      <c r="K119" s="26" t="s">
        <v>472</v>
      </c>
      <c r="L119" s="26" t="s">
        <v>472</v>
      </c>
      <c r="M119" s="26" t="s">
        <v>472</v>
      </c>
      <c r="N119" s="26" t="s">
        <v>5088</v>
      </c>
      <c r="O119" s="26" t="s">
        <v>2539</v>
      </c>
      <c r="Q119" s="26" t="s">
        <v>544</v>
      </c>
      <c r="AB119" s="25">
        <v>1</v>
      </c>
      <c r="AM119" s="25">
        <v>1</v>
      </c>
    </row>
    <row r="120" spans="1:48">
      <c r="A120" s="26" t="s">
        <v>4170</v>
      </c>
      <c r="B120" s="26" t="s">
        <v>4170</v>
      </c>
      <c r="C120" s="26" t="s">
        <v>4131</v>
      </c>
      <c r="D120" s="26" t="s">
        <v>68</v>
      </c>
      <c r="E120" s="26" t="s">
        <v>472</v>
      </c>
      <c r="F120" s="26" t="s">
        <v>472</v>
      </c>
      <c r="G120" s="26" t="s">
        <v>5088</v>
      </c>
      <c r="H120" s="26" t="s">
        <v>5088</v>
      </c>
      <c r="I120" s="26" t="s">
        <v>2539</v>
      </c>
      <c r="J120" s="26" t="s">
        <v>472</v>
      </c>
      <c r="K120" s="26" t="s">
        <v>472</v>
      </c>
      <c r="L120" s="26" t="s">
        <v>472</v>
      </c>
      <c r="M120" s="26" t="s">
        <v>472</v>
      </c>
      <c r="N120" s="26" t="s">
        <v>5088</v>
      </c>
      <c r="O120" s="26" t="s">
        <v>2539</v>
      </c>
      <c r="Q120" s="26" t="s">
        <v>544</v>
      </c>
      <c r="AB120" s="25">
        <v>1</v>
      </c>
      <c r="AM120" s="25">
        <v>1</v>
      </c>
    </row>
    <row r="121" spans="1:48">
      <c r="A121" s="26" t="s">
        <v>4171</v>
      </c>
      <c r="B121" s="26" t="s">
        <v>4171</v>
      </c>
      <c r="C121" s="26" t="s">
        <v>4132</v>
      </c>
      <c r="D121" s="26" t="s">
        <v>68</v>
      </c>
      <c r="E121" s="26" t="s">
        <v>472</v>
      </c>
      <c r="F121" s="26" t="s">
        <v>472</v>
      </c>
      <c r="G121" s="26" t="s">
        <v>5088</v>
      </c>
      <c r="H121" s="26" t="s">
        <v>5088</v>
      </c>
      <c r="I121" s="26" t="s">
        <v>2539</v>
      </c>
      <c r="J121" s="26" t="s">
        <v>472</v>
      </c>
      <c r="K121" s="26" t="s">
        <v>472</v>
      </c>
      <c r="L121" s="26" t="s">
        <v>472</v>
      </c>
      <c r="M121" s="26" t="s">
        <v>472</v>
      </c>
      <c r="N121" s="26" t="s">
        <v>5088</v>
      </c>
      <c r="O121" s="26" t="s">
        <v>2539</v>
      </c>
      <c r="Q121" s="26" t="s">
        <v>544</v>
      </c>
      <c r="AB121" s="25">
        <v>1</v>
      </c>
      <c r="AM121" s="25">
        <v>1</v>
      </c>
    </row>
    <row r="122" spans="1:48">
      <c r="A122" s="26" t="s">
        <v>4172</v>
      </c>
      <c r="B122" s="26" t="s">
        <v>4172</v>
      </c>
      <c r="C122" s="26" t="s">
        <v>4143</v>
      </c>
      <c r="D122" s="26" t="s">
        <v>301</v>
      </c>
      <c r="E122" s="26" t="s">
        <v>472</v>
      </c>
      <c r="F122" s="26" t="s">
        <v>472</v>
      </c>
      <c r="G122" s="26" t="s">
        <v>5088</v>
      </c>
      <c r="H122" s="26" t="s">
        <v>5088</v>
      </c>
      <c r="I122" s="26" t="s">
        <v>5088</v>
      </c>
      <c r="J122" s="26" t="s">
        <v>472</v>
      </c>
      <c r="K122" s="26" t="s">
        <v>472</v>
      </c>
      <c r="L122" s="26" t="s">
        <v>472</v>
      </c>
      <c r="M122" s="26" t="s">
        <v>472</v>
      </c>
      <c r="N122" s="26" t="s">
        <v>5088</v>
      </c>
      <c r="O122" s="26" t="s">
        <v>2541</v>
      </c>
      <c r="Q122" s="26" t="s">
        <v>2110</v>
      </c>
      <c r="AE122" s="25">
        <v>1</v>
      </c>
      <c r="AP122" s="25">
        <v>1</v>
      </c>
    </row>
    <row r="123" spans="1:48">
      <c r="A123" s="26" t="s">
        <v>4173</v>
      </c>
      <c r="B123" s="26" t="s">
        <v>4173</v>
      </c>
      <c r="C123" s="26" t="s">
        <v>4144</v>
      </c>
      <c r="D123" s="26" t="s">
        <v>301</v>
      </c>
      <c r="E123" s="26" t="s">
        <v>472</v>
      </c>
      <c r="F123" s="26" t="s">
        <v>472</v>
      </c>
      <c r="G123" s="26" t="s">
        <v>5088</v>
      </c>
      <c r="H123" s="26" t="s">
        <v>5088</v>
      </c>
      <c r="I123" s="26" t="s">
        <v>5088</v>
      </c>
      <c r="J123" s="26" t="s">
        <v>472</v>
      </c>
      <c r="K123" s="26" t="s">
        <v>472</v>
      </c>
      <c r="L123" s="26" t="s">
        <v>472</v>
      </c>
      <c r="M123" s="26" t="s">
        <v>472</v>
      </c>
      <c r="N123" s="26" t="s">
        <v>5088</v>
      </c>
      <c r="O123" s="26" t="s">
        <v>2541</v>
      </c>
      <c r="Q123" s="26" t="s">
        <v>2110</v>
      </c>
      <c r="AE123" s="25">
        <v>1</v>
      </c>
      <c r="AP123" s="25">
        <v>1</v>
      </c>
    </row>
    <row r="124" spans="1:48">
      <c r="A124" s="26" t="s">
        <v>4174</v>
      </c>
      <c r="B124" s="26" t="s">
        <v>4174</v>
      </c>
      <c r="C124" s="26" t="s">
        <v>4145</v>
      </c>
      <c r="D124" s="26" t="s">
        <v>301</v>
      </c>
      <c r="E124" s="26" t="s">
        <v>472</v>
      </c>
      <c r="F124" s="26" t="s">
        <v>472</v>
      </c>
      <c r="G124" s="26" t="s">
        <v>5088</v>
      </c>
      <c r="H124" s="26" t="s">
        <v>5088</v>
      </c>
      <c r="I124" s="26" t="s">
        <v>5088</v>
      </c>
      <c r="J124" s="26" t="s">
        <v>472</v>
      </c>
      <c r="K124" s="26" t="s">
        <v>472</v>
      </c>
      <c r="L124" s="26" t="s">
        <v>472</v>
      </c>
      <c r="M124" s="26" t="s">
        <v>472</v>
      </c>
      <c r="N124" s="26" t="s">
        <v>5088</v>
      </c>
      <c r="O124" s="26" t="s">
        <v>2541</v>
      </c>
      <c r="Q124" s="26" t="s">
        <v>2110</v>
      </c>
      <c r="AE124" s="25">
        <v>1</v>
      </c>
      <c r="AP124" s="25">
        <v>1</v>
      </c>
    </row>
    <row r="125" spans="1:48">
      <c r="A125" s="26" t="s">
        <v>4115</v>
      </c>
      <c r="B125" s="26" t="s">
        <v>4115</v>
      </c>
      <c r="C125" s="26" t="s">
        <v>4175</v>
      </c>
      <c r="D125" s="26" t="s">
        <v>62</v>
      </c>
      <c r="E125" s="26" t="s">
        <v>472</v>
      </c>
      <c r="F125" s="26" t="s">
        <v>472</v>
      </c>
      <c r="G125" s="26" t="s">
        <v>2537</v>
      </c>
      <c r="H125" s="26" t="s">
        <v>5088</v>
      </c>
      <c r="I125" s="26" t="s">
        <v>5088</v>
      </c>
      <c r="J125" s="26" t="s">
        <v>472</v>
      </c>
      <c r="K125" s="26" t="s">
        <v>472</v>
      </c>
      <c r="L125" s="26" t="s">
        <v>472</v>
      </c>
      <c r="M125" s="26" t="s">
        <v>472</v>
      </c>
      <c r="N125" s="26" t="s">
        <v>2537</v>
      </c>
      <c r="O125" s="26" t="s">
        <v>2537</v>
      </c>
      <c r="Q125" s="26" t="s">
        <v>2485</v>
      </c>
      <c r="X125" s="25">
        <v>1</v>
      </c>
      <c r="AJ125" s="25">
        <v>1</v>
      </c>
      <c r="AU125" s="25"/>
      <c r="AV125" s="25"/>
    </row>
    <row r="126" spans="1:48">
      <c r="A126" s="26" t="s">
        <v>4116</v>
      </c>
      <c r="B126" s="26" t="s">
        <v>4116</v>
      </c>
      <c r="C126" s="26" t="s">
        <v>4176</v>
      </c>
      <c r="D126" s="26" t="s">
        <v>62</v>
      </c>
      <c r="E126" s="26" t="s">
        <v>472</v>
      </c>
      <c r="F126" s="26" t="s">
        <v>472</v>
      </c>
      <c r="G126" s="26" t="s">
        <v>2537</v>
      </c>
      <c r="H126" s="26" t="s">
        <v>5088</v>
      </c>
      <c r="I126" s="26" t="s">
        <v>5088</v>
      </c>
      <c r="J126" s="26" t="s">
        <v>472</v>
      </c>
      <c r="K126" s="26" t="s">
        <v>472</v>
      </c>
      <c r="L126" s="26" t="s">
        <v>472</v>
      </c>
      <c r="M126" s="26" t="s">
        <v>472</v>
      </c>
      <c r="N126" s="26" t="s">
        <v>2537</v>
      </c>
      <c r="O126" s="26" t="s">
        <v>2537</v>
      </c>
      <c r="Q126" s="26" t="s">
        <v>2485</v>
      </c>
      <c r="X126" s="25">
        <v>1</v>
      </c>
      <c r="AJ126" s="25">
        <v>1</v>
      </c>
    </row>
    <row r="127" spans="1:48">
      <c r="A127" s="26" t="s">
        <v>4117</v>
      </c>
      <c r="B127" s="26" t="s">
        <v>4117</v>
      </c>
      <c r="C127" s="26" t="s">
        <v>4177</v>
      </c>
      <c r="D127" s="26" t="s">
        <v>62</v>
      </c>
      <c r="E127" s="26" t="s">
        <v>472</v>
      </c>
      <c r="F127" s="26" t="s">
        <v>472</v>
      </c>
      <c r="G127" s="26" t="s">
        <v>2537</v>
      </c>
      <c r="H127" s="26" t="s">
        <v>5088</v>
      </c>
      <c r="I127" s="26" t="s">
        <v>5088</v>
      </c>
      <c r="J127" s="26" t="s">
        <v>472</v>
      </c>
      <c r="K127" s="26" t="s">
        <v>472</v>
      </c>
      <c r="L127" s="26" t="s">
        <v>472</v>
      </c>
      <c r="M127" s="26" t="s">
        <v>472</v>
      </c>
      <c r="N127" s="26" t="s">
        <v>2537</v>
      </c>
      <c r="O127" s="26" t="s">
        <v>2537</v>
      </c>
      <c r="Q127" s="26" t="s">
        <v>2485</v>
      </c>
      <c r="X127" s="25">
        <v>1</v>
      </c>
      <c r="AJ127" s="25">
        <v>1</v>
      </c>
    </row>
    <row r="128" spans="1:48">
      <c r="A128" s="26" t="s">
        <v>4118</v>
      </c>
      <c r="B128" s="26" t="s">
        <v>4118</v>
      </c>
      <c r="C128" s="26" t="s">
        <v>4178</v>
      </c>
      <c r="D128" s="26" t="s">
        <v>64</v>
      </c>
      <c r="E128" s="26" t="s">
        <v>472</v>
      </c>
      <c r="F128" s="26" t="s">
        <v>472</v>
      </c>
      <c r="G128" s="26" t="s">
        <v>5088</v>
      </c>
      <c r="H128" s="26" t="s">
        <v>2538</v>
      </c>
      <c r="I128" s="26" t="s">
        <v>5088</v>
      </c>
      <c r="J128" s="26" t="s">
        <v>472</v>
      </c>
      <c r="K128" s="26" t="s">
        <v>472</v>
      </c>
      <c r="L128" s="26" t="s">
        <v>472</v>
      </c>
      <c r="M128" s="26" t="s">
        <v>472</v>
      </c>
      <c r="N128" s="26" t="s">
        <v>5088</v>
      </c>
      <c r="O128" s="26" t="s">
        <v>2538</v>
      </c>
      <c r="Q128" s="26" t="s">
        <v>834</v>
      </c>
      <c r="Y128" s="25">
        <v>1</v>
      </c>
      <c r="AK128" s="25">
        <v>1</v>
      </c>
    </row>
    <row r="129" spans="1:48">
      <c r="A129" s="26" t="s">
        <v>4119</v>
      </c>
      <c r="B129" s="26" t="s">
        <v>4119</v>
      </c>
      <c r="C129" s="26" t="s">
        <v>4179</v>
      </c>
      <c r="D129" s="26" t="s">
        <v>64</v>
      </c>
      <c r="E129" s="26" t="s">
        <v>472</v>
      </c>
      <c r="F129" s="26" t="s">
        <v>472</v>
      </c>
      <c r="G129" s="26" t="s">
        <v>5088</v>
      </c>
      <c r="H129" s="26" t="s">
        <v>2538</v>
      </c>
      <c r="I129" s="26" t="s">
        <v>5088</v>
      </c>
      <c r="J129" s="26" t="s">
        <v>472</v>
      </c>
      <c r="K129" s="26" t="s">
        <v>472</v>
      </c>
      <c r="L129" s="26" t="s">
        <v>472</v>
      </c>
      <c r="M129" s="26" t="s">
        <v>472</v>
      </c>
      <c r="N129" s="26" t="s">
        <v>5088</v>
      </c>
      <c r="O129" s="26" t="s">
        <v>2538</v>
      </c>
      <c r="Q129" s="26" t="s">
        <v>834</v>
      </c>
      <c r="Y129" s="25">
        <v>1</v>
      </c>
      <c r="AK129" s="25">
        <v>1</v>
      </c>
    </row>
    <row r="130" spans="1:48">
      <c r="A130" s="26" t="s">
        <v>4120</v>
      </c>
      <c r="B130" s="26" t="s">
        <v>4120</v>
      </c>
      <c r="C130" s="26" t="s">
        <v>4180</v>
      </c>
      <c r="D130" s="26" t="s">
        <v>64</v>
      </c>
      <c r="E130" s="26" t="s">
        <v>472</v>
      </c>
      <c r="F130" s="26" t="s">
        <v>472</v>
      </c>
      <c r="G130" s="26" t="s">
        <v>5088</v>
      </c>
      <c r="H130" s="26" t="s">
        <v>2538</v>
      </c>
      <c r="I130" s="26" t="s">
        <v>5088</v>
      </c>
      <c r="J130" s="26" t="s">
        <v>472</v>
      </c>
      <c r="K130" s="26" t="s">
        <v>472</v>
      </c>
      <c r="L130" s="26" t="s">
        <v>472</v>
      </c>
      <c r="M130" s="26" t="s">
        <v>472</v>
      </c>
      <c r="N130" s="26" t="s">
        <v>5088</v>
      </c>
      <c r="O130" s="26" t="s">
        <v>2538</v>
      </c>
      <c r="Q130" s="26" t="s">
        <v>834</v>
      </c>
      <c r="Y130" s="25">
        <v>1</v>
      </c>
      <c r="AK130" s="25">
        <v>1</v>
      </c>
    </row>
    <row r="131" spans="1:48">
      <c r="A131" s="26" t="s">
        <v>4121</v>
      </c>
      <c r="B131" s="26" t="s">
        <v>4121</v>
      </c>
      <c r="C131" s="26" t="s">
        <v>4181</v>
      </c>
      <c r="D131" s="26" t="s">
        <v>68</v>
      </c>
      <c r="E131" s="26" t="s">
        <v>472</v>
      </c>
      <c r="F131" s="26" t="s">
        <v>472</v>
      </c>
      <c r="G131" s="26" t="s">
        <v>5088</v>
      </c>
      <c r="H131" s="26" t="s">
        <v>5088</v>
      </c>
      <c r="I131" s="26" t="s">
        <v>2539</v>
      </c>
      <c r="J131" s="26" t="s">
        <v>472</v>
      </c>
      <c r="K131" s="26" t="s">
        <v>472</v>
      </c>
      <c r="L131" s="26" t="s">
        <v>472</v>
      </c>
      <c r="M131" s="26" t="s">
        <v>472</v>
      </c>
      <c r="N131" s="26" t="s">
        <v>5088</v>
      </c>
      <c r="O131" s="26" t="s">
        <v>2539</v>
      </c>
      <c r="Q131" s="26" t="s">
        <v>544</v>
      </c>
      <c r="AB131" s="25">
        <v>1</v>
      </c>
      <c r="AM131" s="25">
        <v>1</v>
      </c>
    </row>
    <row r="132" spans="1:48">
      <c r="A132" s="26" t="s">
        <v>4122</v>
      </c>
      <c r="B132" s="26" t="s">
        <v>4122</v>
      </c>
      <c r="C132" s="26" t="s">
        <v>4182</v>
      </c>
      <c r="D132" s="26" t="s">
        <v>68</v>
      </c>
      <c r="E132" s="26" t="s">
        <v>472</v>
      </c>
      <c r="F132" s="26" t="s">
        <v>472</v>
      </c>
      <c r="G132" s="26" t="s">
        <v>5088</v>
      </c>
      <c r="H132" s="26" t="s">
        <v>5088</v>
      </c>
      <c r="I132" s="26" t="s">
        <v>2539</v>
      </c>
      <c r="J132" s="26" t="s">
        <v>472</v>
      </c>
      <c r="K132" s="26" t="s">
        <v>472</v>
      </c>
      <c r="L132" s="26" t="s">
        <v>472</v>
      </c>
      <c r="M132" s="26" t="s">
        <v>472</v>
      </c>
      <c r="N132" s="26" t="s">
        <v>5088</v>
      </c>
      <c r="O132" s="26" t="s">
        <v>2539</v>
      </c>
      <c r="Q132" s="26" t="s">
        <v>544</v>
      </c>
      <c r="AB132" s="25">
        <v>1</v>
      </c>
      <c r="AM132" s="25">
        <v>1</v>
      </c>
    </row>
    <row r="133" spans="1:48">
      <c r="A133" s="26" t="s">
        <v>4123</v>
      </c>
      <c r="B133" s="26" t="s">
        <v>4123</v>
      </c>
      <c r="C133" s="26" t="s">
        <v>4183</v>
      </c>
      <c r="D133" s="26" t="s">
        <v>68</v>
      </c>
      <c r="E133" s="26" t="s">
        <v>472</v>
      </c>
      <c r="F133" s="26" t="s">
        <v>472</v>
      </c>
      <c r="G133" s="26" t="s">
        <v>5088</v>
      </c>
      <c r="H133" s="26" t="s">
        <v>5088</v>
      </c>
      <c r="I133" s="26" t="s">
        <v>2539</v>
      </c>
      <c r="J133" s="26" t="s">
        <v>472</v>
      </c>
      <c r="K133" s="26" t="s">
        <v>472</v>
      </c>
      <c r="L133" s="26" t="s">
        <v>472</v>
      </c>
      <c r="M133" s="26" t="s">
        <v>472</v>
      </c>
      <c r="N133" s="26" t="s">
        <v>5088</v>
      </c>
      <c r="O133" s="26" t="s">
        <v>2539</v>
      </c>
      <c r="Q133" s="26" t="s">
        <v>544</v>
      </c>
      <c r="AB133" s="25">
        <v>1</v>
      </c>
      <c r="AM133" s="25">
        <v>1</v>
      </c>
    </row>
    <row r="134" spans="1:48">
      <c r="A134" s="26" t="s">
        <v>4140</v>
      </c>
      <c r="B134" s="26" t="s">
        <v>4140</v>
      </c>
      <c r="C134" s="26" t="s">
        <v>4184</v>
      </c>
      <c r="D134" s="26" t="s">
        <v>301</v>
      </c>
      <c r="E134" s="26" t="s">
        <v>472</v>
      </c>
      <c r="F134" s="26" t="s">
        <v>472</v>
      </c>
      <c r="G134" s="26" t="s">
        <v>5088</v>
      </c>
      <c r="H134" s="26" t="s">
        <v>5088</v>
      </c>
      <c r="I134" s="26" t="s">
        <v>5088</v>
      </c>
      <c r="J134" s="26" t="s">
        <v>472</v>
      </c>
      <c r="K134" s="26" t="s">
        <v>472</v>
      </c>
      <c r="L134" s="26" t="s">
        <v>472</v>
      </c>
      <c r="M134" s="26" t="s">
        <v>472</v>
      </c>
      <c r="N134" s="26" t="s">
        <v>5088</v>
      </c>
      <c r="O134" s="26" t="s">
        <v>2541</v>
      </c>
      <c r="Q134" s="26" t="s">
        <v>2110</v>
      </c>
      <c r="AE134" s="25">
        <v>1</v>
      </c>
      <c r="AP134" s="25">
        <v>1</v>
      </c>
    </row>
    <row r="135" spans="1:48">
      <c r="A135" s="26" t="s">
        <v>4141</v>
      </c>
      <c r="B135" s="26" t="s">
        <v>4141</v>
      </c>
      <c r="C135" s="26" t="s">
        <v>4185</v>
      </c>
      <c r="D135" s="26" t="s">
        <v>301</v>
      </c>
      <c r="E135" s="26" t="s">
        <v>472</v>
      </c>
      <c r="F135" s="26" t="s">
        <v>472</v>
      </c>
      <c r="G135" s="26" t="s">
        <v>5088</v>
      </c>
      <c r="H135" s="26" t="s">
        <v>5088</v>
      </c>
      <c r="I135" s="26" t="s">
        <v>5088</v>
      </c>
      <c r="J135" s="26" t="s">
        <v>472</v>
      </c>
      <c r="K135" s="26" t="s">
        <v>472</v>
      </c>
      <c r="L135" s="26" t="s">
        <v>472</v>
      </c>
      <c r="M135" s="26" t="s">
        <v>472</v>
      </c>
      <c r="N135" s="26" t="s">
        <v>5088</v>
      </c>
      <c r="O135" s="26" t="s">
        <v>2541</v>
      </c>
      <c r="Q135" s="26" t="s">
        <v>2110</v>
      </c>
      <c r="AE135" s="25">
        <v>1</v>
      </c>
      <c r="AP135" s="25">
        <v>1</v>
      </c>
    </row>
    <row r="136" spans="1:48">
      <c r="A136" s="26" t="s">
        <v>4142</v>
      </c>
      <c r="B136" s="26" t="s">
        <v>4142</v>
      </c>
      <c r="C136" s="26" t="s">
        <v>4186</v>
      </c>
      <c r="D136" s="26" t="s">
        <v>301</v>
      </c>
      <c r="E136" s="26" t="s">
        <v>472</v>
      </c>
      <c r="F136" s="26" t="s">
        <v>472</v>
      </c>
      <c r="G136" s="26" t="s">
        <v>5088</v>
      </c>
      <c r="H136" s="26" t="s">
        <v>5088</v>
      </c>
      <c r="I136" s="26" t="s">
        <v>5088</v>
      </c>
      <c r="J136" s="26" t="s">
        <v>472</v>
      </c>
      <c r="K136" s="26" t="s">
        <v>472</v>
      </c>
      <c r="L136" s="26" t="s">
        <v>472</v>
      </c>
      <c r="M136" s="26" t="s">
        <v>472</v>
      </c>
      <c r="N136" s="26" t="s">
        <v>5088</v>
      </c>
      <c r="O136" s="26" t="s">
        <v>2541</v>
      </c>
      <c r="Q136" s="26" t="s">
        <v>2110</v>
      </c>
      <c r="AE136" s="25">
        <v>1</v>
      </c>
      <c r="AP136" s="25">
        <v>1</v>
      </c>
    </row>
    <row r="137" spans="1:48">
      <c r="A137" s="26" t="s">
        <v>5395</v>
      </c>
      <c r="B137" s="26" t="s">
        <v>5395</v>
      </c>
      <c r="C137" s="37" t="s">
        <v>5396</v>
      </c>
      <c r="D137" s="29" t="s">
        <v>62</v>
      </c>
      <c r="E137" s="26" t="s">
        <v>472</v>
      </c>
      <c r="F137" s="26" t="s">
        <v>472</v>
      </c>
      <c r="G137" s="26" t="s">
        <v>2537</v>
      </c>
      <c r="H137" s="26" t="s">
        <v>5088</v>
      </c>
      <c r="I137" s="26" t="s">
        <v>5088</v>
      </c>
      <c r="J137" s="26" t="s">
        <v>472</v>
      </c>
      <c r="K137" s="26" t="s">
        <v>472</v>
      </c>
      <c r="L137" s="26" t="s">
        <v>472</v>
      </c>
      <c r="M137" s="26" t="s">
        <v>472</v>
      </c>
      <c r="N137" s="26" t="s">
        <v>2537</v>
      </c>
      <c r="O137" s="26" t="s">
        <v>2537</v>
      </c>
      <c r="Q137" s="26" t="s">
        <v>2485</v>
      </c>
      <c r="S137" s="25"/>
      <c r="X137" s="25">
        <v>1</v>
      </c>
      <c r="AJ137" s="25">
        <v>1</v>
      </c>
    </row>
    <row r="138" spans="1:48">
      <c r="A138" s="26" t="s">
        <v>5019</v>
      </c>
      <c r="B138" s="26" t="s">
        <v>5019</v>
      </c>
      <c r="C138" s="37" t="s">
        <v>5025</v>
      </c>
      <c r="D138" s="29" t="s">
        <v>62</v>
      </c>
      <c r="E138" s="26" t="s">
        <v>2874</v>
      </c>
      <c r="F138" s="26" t="s">
        <v>2874</v>
      </c>
      <c r="J138" s="26" t="s">
        <v>382</v>
      </c>
      <c r="K138" s="26" t="s">
        <v>382</v>
      </c>
      <c r="L138" s="26" t="s">
        <v>382</v>
      </c>
      <c r="M138" s="26" t="s">
        <v>2484</v>
      </c>
      <c r="N138" s="26" t="s">
        <v>382</v>
      </c>
      <c r="O138" s="26" t="s">
        <v>2484</v>
      </c>
      <c r="Q138" s="26" t="s">
        <v>2485</v>
      </c>
      <c r="S138" s="25"/>
      <c r="X138" s="25">
        <v>1</v>
      </c>
      <c r="AJ138" s="25">
        <v>1</v>
      </c>
    </row>
    <row r="139" spans="1:48">
      <c r="A139" s="26" t="s">
        <v>5020</v>
      </c>
      <c r="B139" s="26" t="s">
        <v>5020</v>
      </c>
      <c r="C139" s="37" t="s">
        <v>5026</v>
      </c>
      <c r="D139" s="29" t="s">
        <v>62</v>
      </c>
      <c r="E139" s="26" t="s">
        <v>2874</v>
      </c>
      <c r="F139" s="26" t="s">
        <v>2874</v>
      </c>
      <c r="J139" s="26" t="s">
        <v>382</v>
      </c>
      <c r="K139" s="26" t="s">
        <v>382</v>
      </c>
      <c r="L139" s="26" t="s">
        <v>382</v>
      </c>
      <c r="M139" s="26" t="s">
        <v>2484</v>
      </c>
      <c r="N139" s="26" t="s">
        <v>382</v>
      </c>
      <c r="O139" s="26" t="s">
        <v>2484</v>
      </c>
      <c r="Q139" s="26" t="s">
        <v>2485</v>
      </c>
      <c r="S139" s="25"/>
      <c r="X139" s="25">
        <v>1</v>
      </c>
      <c r="AJ139" s="25">
        <v>1</v>
      </c>
    </row>
    <row r="140" spans="1:48">
      <c r="A140" s="26" t="s">
        <v>5021</v>
      </c>
      <c r="B140" s="26" t="s">
        <v>5021</v>
      </c>
      <c r="C140" s="37" t="s">
        <v>5027</v>
      </c>
      <c r="D140" s="29" t="s">
        <v>62</v>
      </c>
      <c r="E140" s="26" t="s">
        <v>2874</v>
      </c>
      <c r="F140" s="26" t="s">
        <v>2874</v>
      </c>
      <c r="J140" s="26" t="s">
        <v>382</v>
      </c>
      <c r="K140" s="26" t="s">
        <v>382</v>
      </c>
      <c r="L140" s="26" t="s">
        <v>382</v>
      </c>
      <c r="M140" s="26" t="s">
        <v>2484</v>
      </c>
      <c r="N140" s="26" t="s">
        <v>382</v>
      </c>
      <c r="O140" s="26" t="s">
        <v>2484</v>
      </c>
      <c r="Q140" s="26" t="s">
        <v>2485</v>
      </c>
      <c r="S140" s="25"/>
      <c r="X140" s="25">
        <v>1</v>
      </c>
      <c r="AJ140" s="25">
        <v>1</v>
      </c>
    </row>
    <row r="141" spans="1:48">
      <c r="C141" s="26" t="s">
        <v>108</v>
      </c>
      <c r="D141" s="29" t="s">
        <v>68</v>
      </c>
      <c r="E141" s="26" t="s">
        <v>2481</v>
      </c>
      <c r="F141" s="26" t="s">
        <v>140</v>
      </c>
      <c r="G141" s="26" t="s">
        <v>2481</v>
      </c>
      <c r="H141" s="26" t="s">
        <v>2481</v>
      </c>
      <c r="I141" s="26" t="s">
        <v>2546</v>
      </c>
      <c r="J141" s="29" t="s">
        <v>2857</v>
      </c>
      <c r="K141" s="26" t="s">
        <v>380</v>
      </c>
      <c r="L141" s="26" t="s">
        <v>140</v>
      </c>
      <c r="M141" s="26" t="s">
        <v>140</v>
      </c>
      <c r="N141" s="26" t="s">
        <v>2481</v>
      </c>
      <c r="O141" s="26" t="s">
        <v>2160</v>
      </c>
      <c r="Q141" s="26" t="s">
        <v>86</v>
      </c>
      <c r="R141" s="26">
        <v>5.7</v>
      </c>
      <c r="S141" s="25">
        <v>3.7100000000000001E-2</v>
      </c>
      <c r="AB141" s="25">
        <v>1</v>
      </c>
      <c r="AT141" s="25">
        <v>1</v>
      </c>
      <c r="AU141" s="59"/>
      <c r="AV141" s="59"/>
    </row>
    <row r="142" spans="1:48">
      <c r="C142" s="26" t="s">
        <v>110</v>
      </c>
      <c r="D142" s="29" t="s">
        <v>68</v>
      </c>
      <c r="E142" s="26" t="s">
        <v>2481</v>
      </c>
      <c r="F142" s="26" t="s">
        <v>140</v>
      </c>
      <c r="G142" s="26" t="s">
        <v>2481</v>
      </c>
      <c r="H142" s="26" t="s">
        <v>2481</v>
      </c>
      <c r="I142" s="26" t="s">
        <v>2546</v>
      </c>
      <c r="J142" s="29" t="s">
        <v>2857</v>
      </c>
      <c r="K142" s="26" t="s">
        <v>380</v>
      </c>
      <c r="L142" s="26" t="s">
        <v>140</v>
      </c>
      <c r="M142" s="26" t="s">
        <v>140</v>
      </c>
      <c r="N142" s="26" t="s">
        <v>2481</v>
      </c>
      <c r="O142" s="26" t="s">
        <v>2160</v>
      </c>
      <c r="Q142" s="26" t="s">
        <v>86</v>
      </c>
      <c r="R142" s="26">
        <v>4.2699999999999996</v>
      </c>
      <c r="S142" s="25">
        <v>3.1199999999999999E-2</v>
      </c>
      <c r="T142" s="25">
        <v>4.1000000000000002E-2</v>
      </c>
      <c r="U142" s="25">
        <v>0.42699999999999999</v>
      </c>
      <c r="V142" s="25">
        <v>0.51700000000000002</v>
      </c>
      <c r="W142" s="25">
        <v>1.4999999999999999E-2</v>
      </c>
      <c r="AB142" s="25">
        <v>1</v>
      </c>
      <c r="AT142" s="25">
        <v>1</v>
      </c>
      <c r="AU142" s="59"/>
      <c r="AV142" s="59"/>
    </row>
    <row r="143" spans="1:48">
      <c r="C143" s="26" t="s">
        <v>93</v>
      </c>
      <c r="D143" s="29" t="s">
        <v>64</v>
      </c>
      <c r="E143" s="26" t="s">
        <v>2481</v>
      </c>
      <c r="F143" s="26" t="s">
        <v>140</v>
      </c>
      <c r="G143" s="26" t="s">
        <v>2481</v>
      </c>
      <c r="H143" s="26" t="s">
        <v>2542</v>
      </c>
      <c r="I143" s="26" t="s">
        <v>2481</v>
      </c>
      <c r="J143" s="29" t="s">
        <v>2857</v>
      </c>
      <c r="K143" s="26" t="s">
        <v>380</v>
      </c>
      <c r="L143" s="26" t="s">
        <v>140</v>
      </c>
      <c r="M143" s="26" t="s">
        <v>140</v>
      </c>
      <c r="N143" s="26" t="s">
        <v>2481</v>
      </c>
      <c r="O143" s="26" t="s">
        <v>2160</v>
      </c>
      <c r="Q143" s="26" t="s">
        <v>75</v>
      </c>
      <c r="R143" s="26">
        <v>4.8</v>
      </c>
      <c r="S143" s="25">
        <v>2.46E-2</v>
      </c>
      <c r="Y143" s="25">
        <v>1</v>
      </c>
      <c r="AT143" s="25">
        <v>1</v>
      </c>
      <c r="AU143" s="59"/>
      <c r="AV143" s="59"/>
    </row>
    <row r="144" spans="1:48">
      <c r="C144" s="26" t="s">
        <v>128</v>
      </c>
      <c r="D144" s="29" t="s">
        <v>68</v>
      </c>
      <c r="E144" s="26" t="s">
        <v>2481</v>
      </c>
      <c r="F144" s="26" t="s">
        <v>140</v>
      </c>
      <c r="G144" s="26" t="s">
        <v>2481</v>
      </c>
      <c r="H144" s="26" t="s">
        <v>2481</v>
      </c>
      <c r="I144" s="26" t="s">
        <v>2546</v>
      </c>
      <c r="J144" s="29" t="s">
        <v>2857</v>
      </c>
      <c r="K144" s="26" t="s">
        <v>380</v>
      </c>
      <c r="L144" s="26" t="s">
        <v>140</v>
      </c>
      <c r="M144" s="26" t="s">
        <v>140</v>
      </c>
      <c r="N144" s="26" t="s">
        <v>2481</v>
      </c>
      <c r="O144" s="26" t="s">
        <v>2160</v>
      </c>
      <c r="Q144" s="26" t="s">
        <v>86</v>
      </c>
      <c r="R144" s="60">
        <v>1.47</v>
      </c>
      <c r="S144" s="43">
        <v>2.0799999999999999E-2</v>
      </c>
      <c r="T144" s="25">
        <v>0.18179999999999999</v>
      </c>
      <c r="U144" s="25">
        <v>0.40100000000000002</v>
      </c>
      <c r="V144" s="25">
        <v>0.41510000000000002</v>
      </c>
      <c r="W144" s="25">
        <v>2.0999999999999999E-3</v>
      </c>
      <c r="AB144" s="25">
        <v>1</v>
      </c>
      <c r="AT144" s="25">
        <v>1</v>
      </c>
      <c r="AU144" s="59"/>
      <c r="AV144" s="59"/>
    </row>
    <row r="145" spans="1:48">
      <c r="C145" s="26" t="s">
        <v>1366</v>
      </c>
      <c r="D145" s="29" t="s">
        <v>68</v>
      </c>
      <c r="E145" s="26" t="s">
        <v>2481</v>
      </c>
      <c r="F145" s="26" t="s">
        <v>140</v>
      </c>
      <c r="G145" s="26" t="s">
        <v>2481</v>
      </c>
      <c r="H145" s="26" t="s">
        <v>2481</v>
      </c>
      <c r="I145" s="26" t="s">
        <v>2546</v>
      </c>
      <c r="J145" s="29" t="s">
        <v>2857</v>
      </c>
      <c r="K145" s="26" t="s">
        <v>785</v>
      </c>
      <c r="L145" s="26" t="s">
        <v>140</v>
      </c>
      <c r="M145" s="26" t="s">
        <v>140</v>
      </c>
      <c r="N145" s="26" t="s">
        <v>2481</v>
      </c>
      <c r="O145" s="26" t="s">
        <v>2160</v>
      </c>
      <c r="Q145" s="26" t="s">
        <v>86</v>
      </c>
      <c r="R145" s="60">
        <v>18.190000000000001</v>
      </c>
      <c r="S145" s="43">
        <v>2.8300000000000002E-2</v>
      </c>
      <c r="T145" s="25">
        <v>1</v>
      </c>
      <c r="AB145" s="25">
        <v>1</v>
      </c>
      <c r="AS145" s="25">
        <v>1</v>
      </c>
      <c r="AU145" s="59"/>
      <c r="AV145" s="59"/>
    </row>
    <row r="146" spans="1:48">
      <c r="C146" s="26" t="s">
        <v>1078</v>
      </c>
      <c r="D146" s="29" t="s">
        <v>68</v>
      </c>
      <c r="E146" s="26" t="s">
        <v>2481</v>
      </c>
      <c r="F146" s="26" t="s">
        <v>140</v>
      </c>
      <c r="G146" s="26" t="s">
        <v>2481</v>
      </c>
      <c r="H146" s="26" t="s">
        <v>2481</v>
      </c>
      <c r="I146" s="26" t="s">
        <v>2546</v>
      </c>
      <c r="J146" s="29" t="s">
        <v>2857</v>
      </c>
      <c r="K146" s="26" t="s">
        <v>785</v>
      </c>
      <c r="L146" s="26" t="s">
        <v>140</v>
      </c>
      <c r="M146" s="26" t="s">
        <v>140</v>
      </c>
      <c r="N146" s="26" t="s">
        <v>2481</v>
      </c>
      <c r="O146" s="26" t="s">
        <v>2160</v>
      </c>
      <c r="Q146" s="26" t="s">
        <v>86</v>
      </c>
      <c r="R146" s="60">
        <v>1.94</v>
      </c>
      <c r="S146" s="43">
        <v>1.6899999999999998E-2</v>
      </c>
      <c r="T146" s="25">
        <v>1</v>
      </c>
      <c r="AB146" s="25">
        <v>1</v>
      </c>
      <c r="AS146" s="25">
        <v>1</v>
      </c>
      <c r="AU146" s="59"/>
      <c r="AV146" s="59"/>
    </row>
    <row r="147" spans="1:48">
      <c r="A147" s="26" t="s">
        <v>2797</v>
      </c>
      <c r="C147" s="26" t="s">
        <v>87</v>
      </c>
      <c r="D147" s="29" t="s">
        <v>62</v>
      </c>
      <c r="E147" s="29" t="s">
        <v>2481</v>
      </c>
      <c r="F147" s="29" t="s">
        <v>140</v>
      </c>
      <c r="G147" s="29" t="s">
        <v>2481</v>
      </c>
      <c r="H147" s="29" t="s">
        <v>2542</v>
      </c>
      <c r="I147" s="29" t="s">
        <v>2481</v>
      </c>
      <c r="J147" s="29" t="s">
        <v>2857</v>
      </c>
      <c r="K147" s="26" t="s">
        <v>380</v>
      </c>
      <c r="L147" s="26" t="s">
        <v>140</v>
      </c>
      <c r="M147" s="26" t="s">
        <v>140</v>
      </c>
      <c r="N147" s="26" t="s">
        <v>2481</v>
      </c>
      <c r="O147" s="26" t="s">
        <v>2003</v>
      </c>
      <c r="Q147" s="26" t="s">
        <v>75</v>
      </c>
      <c r="R147" s="60">
        <v>5.3</v>
      </c>
      <c r="S147" s="43">
        <v>3.0660000000000006E-3</v>
      </c>
      <c r="T147" s="25">
        <v>3.2000000000000001E-2</v>
      </c>
      <c r="U147" s="25">
        <v>0.34200000000000003</v>
      </c>
      <c r="V147" s="25">
        <v>0.623</v>
      </c>
      <c r="W147" s="25">
        <v>3.0000000000000001E-3</v>
      </c>
      <c r="X147" s="25">
        <v>1</v>
      </c>
      <c r="AK147" s="25">
        <v>1</v>
      </c>
      <c r="AT147" s="25">
        <v>1</v>
      </c>
      <c r="AU147" s="59">
        <v>7.0000000000000001E-3</v>
      </c>
      <c r="AV147" s="59"/>
    </row>
    <row r="148" spans="1:48">
      <c r="C148" s="26" t="s">
        <v>81</v>
      </c>
      <c r="D148" s="29" t="s">
        <v>64</v>
      </c>
      <c r="E148" s="26" t="s">
        <v>2481</v>
      </c>
      <c r="F148" s="26" t="s">
        <v>140</v>
      </c>
      <c r="G148" s="26" t="s">
        <v>2481</v>
      </c>
      <c r="H148" s="26" t="s">
        <v>2542</v>
      </c>
      <c r="I148" s="26" t="s">
        <v>2481</v>
      </c>
      <c r="J148" s="29" t="s">
        <v>2857</v>
      </c>
      <c r="K148" s="26" t="s">
        <v>381</v>
      </c>
      <c r="L148" s="26" t="s">
        <v>140</v>
      </c>
      <c r="M148" s="26" t="s">
        <v>140</v>
      </c>
      <c r="N148" s="26" t="s">
        <v>2481</v>
      </c>
      <c r="O148" s="26" t="s">
        <v>2160</v>
      </c>
      <c r="Q148" s="26" t="s">
        <v>75</v>
      </c>
      <c r="R148" s="60">
        <v>1.9795</v>
      </c>
      <c r="S148" s="43">
        <v>-4.7840000000000001E-3</v>
      </c>
      <c r="Y148" s="25">
        <v>1</v>
      </c>
      <c r="AS148" s="25">
        <v>0.84199999999999997</v>
      </c>
      <c r="AT148" s="25">
        <v>0.158</v>
      </c>
      <c r="AU148" s="59"/>
      <c r="AV148" s="59"/>
    </row>
    <row r="149" spans="1:48">
      <c r="C149" s="26" t="s">
        <v>2088</v>
      </c>
      <c r="D149" s="29" t="s">
        <v>64</v>
      </c>
      <c r="E149" s="26" t="s">
        <v>2481</v>
      </c>
      <c r="F149" s="26" t="s">
        <v>140</v>
      </c>
      <c r="G149" s="26" t="s">
        <v>2481</v>
      </c>
      <c r="H149" s="26" t="s">
        <v>2542</v>
      </c>
      <c r="I149" s="26" t="s">
        <v>2481</v>
      </c>
      <c r="J149" s="29" t="s">
        <v>2857</v>
      </c>
      <c r="K149" s="26" t="s">
        <v>381</v>
      </c>
      <c r="L149" s="26" t="s">
        <v>140</v>
      </c>
      <c r="M149" s="26" t="s">
        <v>140</v>
      </c>
      <c r="N149" s="26" t="s">
        <v>2481</v>
      </c>
      <c r="O149" s="26" t="s">
        <v>2160</v>
      </c>
      <c r="Q149" s="26" t="s">
        <v>75</v>
      </c>
      <c r="R149" s="60">
        <v>2</v>
      </c>
      <c r="S149" s="43">
        <v>-3.7000000000000002E-3</v>
      </c>
      <c r="T149" s="25">
        <v>0.3427</v>
      </c>
      <c r="U149" s="25">
        <v>0.11600000000000001</v>
      </c>
      <c r="V149" s="25">
        <v>0.46060000000000001</v>
      </c>
      <c r="W149" s="25">
        <v>8.0699999999999994E-2</v>
      </c>
      <c r="Y149" s="25">
        <v>1</v>
      </c>
      <c r="AS149" s="25">
        <v>0.84199999999999997</v>
      </c>
      <c r="AT149" s="25">
        <v>0.158</v>
      </c>
      <c r="AU149" s="59"/>
      <c r="AV149" s="59"/>
    </row>
    <row r="150" spans="1:48">
      <c r="A150" s="38"/>
      <c r="C150" s="26" t="s">
        <v>97</v>
      </c>
      <c r="D150" s="29" t="s">
        <v>64</v>
      </c>
      <c r="E150" s="26" t="s">
        <v>2481</v>
      </c>
      <c r="F150" s="26" t="s">
        <v>140</v>
      </c>
      <c r="G150" s="26" t="s">
        <v>2481</v>
      </c>
      <c r="H150" s="26" t="s">
        <v>2542</v>
      </c>
      <c r="I150" s="26" t="s">
        <v>2481</v>
      </c>
      <c r="J150" s="29" t="s">
        <v>2857</v>
      </c>
      <c r="K150" s="26" t="s">
        <v>381</v>
      </c>
      <c r="L150" s="26" t="s">
        <v>140</v>
      </c>
      <c r="M150" s="26" t="s">
        <v>140</v>
      </c>
      <c r="N150" s="26" t="s">
        <v>2481</v>
      </c>
      <c r="O150" s="26" t="s">
        <v>2160</v>
      </c>
      <c r="Q150" s="26" t="s">
        <v>75</v>
      </c>
      <c r="R150" s="60">
        <v>6.66</v>
      </c>
      <c r="S150" s="43">
        <v>4.7999999999999996E-3</v>
      </c>
      <c r="T150" s="25">
        <v>0.54220000000000002</v>
      </c>
      <c r="U150" s="25">
        <v>0.11600000000000001</v>
      </c>
      <c r="V150" s="25">
        <v>0.3241</v>
      </c>
      <c r="W150" s="25">
        <v>1.77E-2</v>
      </c>
      <c r="Y150" s="25">
        <v>1</v>
      </c>
      <c r="AS150" s="25">
        <v>0.84199999999999997</v>
      </c>
      <c r="AT150" s="25">
        <v>0.158</v>
      </c>
      <c r="AU150" s="59"/>
      <c r="AV150" s="59"/>
    </row>
    <row r="151" spans="1:48">
      <c r="C151" s="26" t="s">
        <v>98</v>
      </c>
      <c r="D151" s="29" t="s">
        <v>64</v>
      </c>
      <c r="E151" s="26" t="s">
        <v>2481</v>
      </c>
      <c r="F151" s="26" t="s">
        <v>140</v>
      </c>
      <c r="G151" s="26" t="s">
        <v>2481</v>
      </c>
      <c r="H151" s="26" t="s">
        <v>2542</v>
      </c>
      <c r="I151" s="26" t="s">
        <v>2481</v>
      </c>
      <c r="J151" s="29" t="s">
        <v>2857</v>
      </c>
      <c r="K151" s="26" t="s">
        <v>380</v>
      </c>
      <c r="L151" s="26" t="s">
        <v>140</v>
      </c>
      <c r="M151" s="26" t="s">
        <v>140</v>
      </c>
      <c r="N151" s="26" t="s">
        <v>2481</v>
      </c>
      <c r="O151" s="26" t="s">
        <v>2160</v>
      </c>
      <c r="Q151" s="26" t="s">
        <v>75</v>
      </c>
      <c r="R151" s="60">
        <v>5.6741999999999999</v>
      </c>
      <c r="S151" s="43">
        <v>6.8379999999999995E-3</v>
      </c>
      <c r="T151" s="25">
        <v>3.2000000000000001E-2</v>
      </c>
      <c r="U151" s="25">
        <v>0.34200000000000003</v>
      </c>
      <c r="V151" s="25">
        <v>0.623</v>
      </c>
      <c r="W151" s="25">
        <v>3.0000000000000001E-3</v>
      </c>
      <c r="Y151" s="25">
        <v>1</v>
      </c>
      <c r="AT151" s="25">
        <v>1</v>
      </c>
      <c r="AU151" s="59"/>
      <c r="AV151" s="59"/>
    </row>
    <row r="152" spans="1:48">
      <c r="A152" s="38"/>
      <c r="C152" s="26" t="s">
        <v>94</v>
      </c>
      <c r="D152" s="29" t="s">
        <v>64</v>
      </c>
      <c r="E152" s="26" t="s">
        <v>2481</v>
      </c>
      <c r="F152" s="26" t="s">
        <v>140</v>
      </c>
      <c r="G152" s="26" t="s">
        <v>2481</v>
      </c>
      <c r="H152" s="26" t="s">
        <v>2542</v>
      </c>
      <c r="I152" s="26" t="s">
        <v>2481</v>
      </c>
      <c r="J152" s="29" t="s">
        <v>2857</v>
      </c>
      <c r="K152" s="26" t="s">
        <v>380</v>
      </c>
      <c r="L152" s="26" t="s">
        <v>140</v>
      </c>
      <c r="M152" s="26" t="s">
        <v>140</v>
      </c>
      <c r="N152" s="26" t="s">
        <v>2481</v>
      </c>
      <c r="O152" s="26" t="s">
        <v>2160</v>
      </c>
      <c r="Q152" s="26" t="s">
        <v>75</v>
      </c>
      <c r="R152" s="60">
        <v>5.3</v>
      </c>
      <c r="S152" s="43">
        <v>6.7000000000000002E-3</v>
      </c>
      <c r="U152" s="25">
        <v>0.114</v>
      </c>
      <c r="V152" s="25">
        <v>0.59399999999999997</v>
      </c>
      <c r="W152" s="25">
        <v>0.29199999999999998</v>
      </c>
      <c r="Y152" s="25">
        <v>1</v>
      </c>
      <c r="AT152" s="25">
        <v>1</v>
      </c>
      <c r="AU152" s="59"/>
      <c r="AV152" s="59"/>
    </row>
    <row r="153" spans="1:48">
      <c r="C153" s="26" t="s">
        <v>2161</v>
      </c>
      <c r="D153" s="29" t="s">
        <v>64</v>
      </c>
      <c r="E153" s="26" t="s">
        <v>2481</v>
      </c>
      <c r="F153" s="26" t="s">
        <v>140</v>
      </c>
      <c r="G153" s="26" t="s">
        <v>2481</v>
      </c>
      <c r="H153" s="26" t="s">
        <v>2542</v>
      </c>
      <c r="I153" s="26" t="s">
        <v>2481</v>
      </c>
      <c r="J153" s="29" t="s">
        <v>2857</v>
      </c>
      <c r="K153" s="26" t="s">
        <v>380</v>
      </c>
      <c r="L153" s="26" t="s">
        <v>140</v>
      </c>
      <c r="M153" s="26" t="s">
        <v>140</v>
      </c>
      <c r="N153" s="26" t="s">
        <v>2481</v>
      </c>
      <c r="O153" s="26" t="s">
        <v>2160</v>
      </c>
      <c r="Q153" s="26" t="s">
        <v>75</v>
      </c>
      <c r="R153" s="60">
        <v>3.04</v>
      </c>
      <c r="S153" s="43">
        <v>1.673E-3</v>
      </c>
      <c r="T153" s="25">
        <v>0.1172</v>
      </c>
      <c r="U153" s="25">
        <v>0.38600000000000001</v>
      </c>
      <c r="V153" s="25">
        <v>0.49680000000000002</v>
      </c>
      <c r="Y153" s="25">
        <v>1</v>
      </c>
      <c r="AT153" s="25">
        <v>1</v>
      </c>
      <c r="AU153" s="59"/>
      <c r="AV153" s="59"/>
    </row>
    <row r="154" spans="1:48">
      <c r="C154" s="26" t="s">
        <v>2162</v>
      </c>
      <c r="D154" s="29" t="s">
        <v>64</v>
      </c>
      <c r="E154" s="26" t="s">
        <v>2481</v>
      </c>
      <c r="F154" s="26" t="s">
        <v>140</v>
      </c>
      <c r="G154" s="26" t="s">
        <v>2481</v>
      </c>
      <c r="H154" s="26" t="s">
        <v>2542</v>
      </c>
      <c r="I154" s="26" t="s">
        <v>2481</v>
      </c>
      <c r="J154" s="29" t="s">
        <v>2857</v>
      </c>
      <c r="K154" s="26" t="s">
        <v>380</v>
      </c>
      <c r="L154" s="26" t="s">
        <v>140</v>
      </c>
      <c r="M154" s="26" t="s">
        <v>140</v>
      </c>
      <c r="N154" s="26" t="s">
        <v>2481</v>
      </c>
      <c r="O154" s="26" t="s">
        <v>2160</v>
      </c>
      <c r="Q154" s="26" t="s">
        <v>75</v>
      </c>
      <c r="R154" s="26">
        <v>5.3</v>
      </c>
      <c r="S154" s="25">
        <v>9.1000000000000004E-3</v>
      </c>
      <c r="T154" s="25">
        <v>9.6100000000000005E-2</v>
      </c>
      <c r="U154" s="25">
        <v>0.3921</v>
      </c>
      <c r="V154" s="25">
        <v>0.49099999999999999</v>
      </c>
      <c r="W154" s="25">
        <v>2.0799999999999999E-2</v>
      </c>
      <c r="Y154" s="25">
        <v>1</v>
      </c>
      <c r="AT154" s="25">
        <v>1</v>
      </c>
      <c r="AU154" s="59"/>
      <c r="AV154" s="59"/>
    </row>
    <row r="155" spans="1:48">
      <c r="C155" s="26" t="s">
        <v>2163</v>
      </c>
      <c r="D155" s="29" t="s">
        <v>64</v>
      </c>
      <c r="E155" s="26" t="s">
        <v>2481</v>
      </c>
      <c r="F155" s="26" t="s">
        <v>140</v>
      </c>
      <c r="G155" s="26" t="s">
        <v>2481</v>
      </c>
      <c r="H155" s="26" t="s">
        <v>2542</v>
      </c>
      <c r="I155" s="26" t="s">
        <v>2481</v>
      </c>
      <c r="J155" s="29" t="s">
        <v>2857</v>
      </c>
      <c r="K155" s="26" t="s">
        <v>785</v>
      </c>
      <c r="L155" s="26" t="s">
        <v>140</v>
      </c>
      <c r="M155" s="26" t="s">
        <v>140</v>
      </c>
      <c r="N155" s="26" t="s">
        <v>2481</v>
      </c>
      <c r="O155" s="26" t="s">
        <v>2160</v>
      </c>
      <c r="Q155" s="26" t="s">
        <v>75</v>
      </c>
      <c r="R155" s="60">
        <v>10.241199999999999</v>
      </c>
      <c r="S155" s="61">
        <v>0.42599999999999999</v>
      </c>
      <c r="T155" s="25">
        <v>0.60299999999999998</v>
      </c>
      <c r="U155" s="25">
        <v>2.0199999999999999E-2</v>
      </c>
      <c r="V155" s="25">
        <v>0.37680000000000002</v>
      </c>
      <c r="Y155" s="25">
        <v>1</v>
      </c>
      <c r="AS155" s="25">
        <v>1</v>
      </c>
      <c r="AU155" s="59"/>
      <c r="AV155" s="59"/>
    </row>
    <row r="156" spans="1:48">
      <c r="C156" s="26" t="s">
        <v>2164</v>
      </c>
      <c r="D156" s="29" t="s">
        <v>64</v>
      </c>
      <c r="E156" s="26" t="s">
        <v>2481</v>
      </c>
      <c r="F156" s="26" t="s">
        <v>140</v>
      </c>
      <c r="G156" s="26" t="s">
        <v>2481</v>
      </c>
      <c r="H156" s="26" t="s">
        <v>2542</v>
      </c>
      <c r="I156" s="26" t="s">
        <v>2481</v>
      </c>
      <c r="J156" s="29" t="s">
        <v>2857</v>
      </c>
      <c r="K156" s="26" t="s">
        <v>785</v>
      </c>
      <c r="L156" s="26" t="s">
        <v>140</v>
      </c>
      <c r="M156" s="26" t="s">
        <v>140</v>
      </c>
      <c r="N156" s="26" t="s">
        <v>2481</v>
      </c>
      <c r="O156" s="26" t="s">
        <v>2160</v>
      </c>
      <c r="Q156" s="26" t="s">
        <v>75</v>
      </c>
      <c r="R156" s="60">
        <v>7.8570000000000002</v>
      </c>
      <c r="S156" s="43">
        <v>1.1639999999999999E-2</v>
      </c>
      <c r="T156" s="25">
        <v>0.60299999999999998</v>
      </c>
      <c r="U156" s="25">
        <v>2.0199999999999999E-2</v>
      </c>
      <c r="V156" s="25">
        <v>0.37680000000000002</v>
      </c>
      <c r="Y156" s="25">
        <v>1</v>
      </c>
      <c r="AS156" s="25">
        <v>1</v>
      </c>
      <c r="AU156" s="59"/>
      <c r="AV156" s="59"/>
    </row>
    <row r="157" spans="1:48">
      <c r="C157" s="26" t="s">
        <v>2165</v>
      </c>
      <c r="D157" s="29" t="s">
        <v>64</v>
      </c>
      <c r="E157" s="26" t="s">
        <v>2481</v>
      </c>
      <c r="F157" s="26" t="s">
        <v>140</v>
      </c>
      <c r="G157" s="26" t="s">
        <v>2481</v>
      </c>
      <c r="H157" s="26" t="s">
        <v>2542</v>
      </c>
      <c r="I157" s="26" t="s">
        <v>2481</v>
      </c>
      <c r="J157" s="29" t="s">
        <v>2857</v>
      </c>
      <c r="K157" s="26" t="s">
        <v>785</v>
      </c>
      <c r="L157" s="26" t="s">
        <v>140</v>
      </c>
      <c r="M157" s="26" t="s">
        <v>140</v>
      </c>
      <c r="N157" s="26" t="s">
        <v>2481</v>
      </c>
      <c r="O157" s="26" t="s">
        <v>2160</v>
      </c>
      <c r="Q157" s="26" t="s">
        <v>75</v>
      </c>
      <c r="R157" s="60">
        <v>1.9715</v>
      </c>
      <c r="S157" s="61">
        <v>-0.73799999999999999</v>
      </c>
      <c r="T157" s="25">
        <v>0.60299999999999998</v>
      </c>
      <c r="U157" s="25">
        <v>2.0199999999999999E-2</v>
      </c>
      <c r="V157" s="25">
        <v>0.37680000000000002</v>
      </c>
      <c r="Y157" s="25">
        <v>1</v>
      </c>
      <c r="AS157" s="25">
        <v>1</v>
      </c>
      <c r="AU157" s="59"/>
      <c r="AV157" s="59"/>
    </row>
    <row r="158" spans="1:48">
      <c r="C158" s="26" t="s">
        <v>2166</v>
      </c>
      <c r="D158" s="29" t="s">
        <v>64</v>
      </c>
      <c r="E158" s="26" t="s">
        <v>2481</v>
      </c>
      <c r="F158" s="26" t="s">
        <v>140</v>
      </c>
      <c r="G158" s="26" t="s">
        <v>2481</v>
      </c>
      <c r="H158" s="26" t="s">
        <v>2542</v>
      </c>
      <c r="I158" s="26" t="s">
        <v>2481</v>
      </c>
      <c r="J158" s="29" t="s">
        <v>2857</v>
      </c>
      <c r="K158" s="26" t="s">
        <v>785</v>
      </c>
      <c r="L158" s="26" t="s">
        <v>140</v>
      </c>
      <c r="M158" s="26" t="s">
        <v>140</v>
      </c>
      <c r="N158" s="26" t="s">
        <v>2481</v>
      </c>
      <c r="O158" s="26" t="s">
        <v>2160</v>
      </c>
      <c r="Q158" s="26" t="s">
        <v>75</v>
      </c>
      <c r="R158" s="60">
        <v>15.816000000000001</v>
      </c>
      <c r="S158" s="43">
        <v>2.8399999999999998E-2</v>
      </c>
      <c r="T158" s="25">
        <v>0.60299999999999998</v>
      </c>
      <c r="U158" s="25">
        <v>2.0199999999999999E-2</v>
      </c>
      <c r="V158" s="25">
        <v>0.37680000000000002</v>
      </c>
      <c r="Y158" s="25">
        <v>1</v>
      </c>
      <c r="AS158" s="25">
        <v>1</v>
      </c>
      <c r="AU158" s="59"/>
      <c r="AV158" s="59"/>
    </row>
    <row r="159" spans="1:48">
      <c r="C159" s="26" t="s">
        <v>1089</v>
      </c>
      <c r="D159" s="29" t="s">
        <v>64</v>
      </c>
      <c r="E159" s="26" t="s">
        <v>2481</v>
      </c>
      <c r="F159" s="26" t="s">
        <v>140</v>
      </c>
      <c r="G159" s="26" t="s">
        <v>2481</v>
      </c>
      <c r="H159" s="26" t="s">
        <v>2542</v>
      </c>
      <c r="I159" s="26" t="s">
        <v>2481</v>
      </c>
      <c r="J159" s="29" t="s">
        <v>2857</v>
      </c>
      <c r="K159" s="26" t="s">
        <v>785</v>
      </c>
      <c r="L159" s="26" t="s">
        <v>140</v>
      </c>
      <c r="M159" s="26" t="s">
        <v>140</v>
      </c>
      <c r="N159" s="26" t="s">
        <v>2481</v>
      </c>
      <c r="O159" s="26" t="s">
        <v>2160</v>
      </c>
      <c r="Q159" s="26" t="s">
        <v>75</v>
      </c>
      <c r="R159" s="26">
        <v>0.45</v>
      </c>
      <c r="S159" s="25">
        <v>-3.8999999999999998E-3</v>
      </c>
      <c r="T159" s="25">
        <v>0.60299999999999998</v>
      </c>
      <c r="U159" s="25">
        <v>2.0199999999999999E-2</v>
      </c>
      <c r="V159" s="25">
        <v>0.37680000000000002</v>
      </c>
      <c r="Y159" s="25">
        <v>1</v>
      </c>
      <c r="AS159" s="25">
        <v>1</v>
      </c>
      <c r="AU159" s="59"/>
      <c r="AV159" s="59"/>
    </row>
    <row r="160" spans="1:48">
      <c r="C160" s="26" t="s">
        <v>1692</v>
      </c>
      <c r="D160" s="29" t="s">
        <v>64</v>
      </c>
      <c r="E160" s="26" t="s">
        <v>2481</v>
      </c>
      <c r="F160" s="26" t="s">
        <v>140</v>
      </c>
      <c r="G160" s="26" t="s">
        <v>2481</v>
      </c>
      <c r="H160" s="26" t="s">
        <v>2542</v>
      </c>
      <c r="I160" s="26" t="s">
        <v>2481</v>
      </c>
      <c r="J160" s="29" t="s">
        <v>2857</v>
      </c>
      <c r="K160" s="26" t="s">
        <v>785</v>
      </c>
      <c r="L160" s="26" t="s">
        <v>140</v>
      </c>
      <c r="M160" s="26" t="s">
        <v>140</v>
      </c>
      <c r="N160" s="26" t="s">
        <v>2481</v>
      </c>
      <c r="O160" s="26" t="s">
        <v>2160</v>
      </c>
      <c r="Q160" s="26" t="s">
        <v>75</v>
      </c>
      <c r="R160" s="60">
        <v>19.563600000000001</v>
      </c>
      <c r="S160" s="43">
        <v>1.4443999999999999E-2</v>
      </c>
      <c r="T160" s="25">
        <v>0.60299999999999998</v>
      </c>
      <c r="U160" s="25">
        <v>2.0199999999999999E-2</v>
      </c>
      <c r="V160" s="25">
        <v>0.37680000000000002</v>
      </c>
      <c r="Y160" s="25">
        <v>1</v>
      </c>
      <c r="AS160" s="25">
        <v>1</v>
      </c>
      <c r="AU160" s="59"/>
      <c r="AV160" s="59"/>
    </row>
    <row r="161" spans="1:48">
      <c r="C161" s="26" t="s">
        <v>1430</v>
      </c>
      <c r="D161" s="29" t="s">
        <v>64</v>
      </c>
      <c r="E161" s="26" t="s">
        <v>2481</v>
      </c>
      <c r="F161" s="26" t="s">
        <v>140</v>
      </c>
      <c r="G161" s="26" t="s">
        <v>2481</v>
      </c>
      <c r="H161" s="26" t="s">
        <v>2542</v>
      </c>
      <c r="I161" s="26" t="s">
        <v>2481</v>
      </c>
      <c r="J161" s="29" t="s">
        <v>2857</v>
      </c>
      <c r="K161" s="26" t="s">
        <v>381</v>
      </c>
      <c r="L161" s="26" t="s">
        <v>140</v>
      </c>
      <c r="M161" s="26" t="s">
        <v>140</v>
      </c>
      <c r="N161" s="26" t="s">
        <v>2481</v>
      </c>
      <c r="O161" s="26" t="s">
        <v>2160</v>
      </c>
      <c r="Q161" s="26" t="s">
        <v>75</v>
      </c>
      <c r="R161" s="60">
        <v>6.66</v>
      </c>
      <c r="S161" s="43">
        <v>4.7999999999999996E-3</v>
      </c>
      <c r="T161" s="25">
        <v>7.0199999999999999E-2</v>
      </c>
      <c r="U161" s="25">
        <v>0.27189999999999998</v>
      </c>
      <c r="V161" s="25">
        <v>0.56669999999999998</v>
      </c>
      <c r="W161" s="25">
        <v>9.1200000000000003E-2</v>
      </c>
      <c r="Y161" s="25">
        <v>1</v>
      </c>
      <c r="AS161" s="25">
        <v>0.61299999999999999</v>
      </c>
      <c r="AT161" s="25">
        <v>0.38700000000000001</v>
      </c>
      <c r="AU161" s="59"/>
      <c r="AV161" s="59"/>
    </row>
    <row r="162" spans="1:48">
      <c r="C162" s="26" t="s">
        <v>1837</v>
      </c>
      <c r="D162" s="29" t="s">
        <v>68</v>
      </c>
      <c r="E162" s="26" t="s">
        <v>2481</v>
      </c>
      <c r="F162" s="26" t="s">
        <v>140</v>
      </c>
      <c r="G162" s="26" t="s">
        <v>2481</v>
      </c>
      <c r="H162" s="26" t="s">
        <v>2481</v>
      </c>
      <c r="I162" s="26" t="s">
        <v>2546</v>
      </c>
      <c r="J162" s="29" t="s">
        <v>2857</v>
      </c>
      <c r="K162" s="26" t="s">
        <v>381</v>
      </c>
      <c r="L162" s="26" t="s">
        <v>140</v>
      </c>
      <c r="M162" s="26" t="s">
        <v>140</v>
      </c>
      <c r="N162" s="26" t="s">
        <v>2481</v>
      </c>
      <c r="O162" s="26" t="s">
        <v>2160</v>
      </c>
      <c r="Q162" s="26" t="s">
        <v>86</v>
      </c>
      <c r="R162" s="60">
        <v>5.95</v>
      </c>
      <c r="S162" s="43">
        <v>2.7199999999999998E-2</v>
      </c>
      <c r="T162" s="25">
        <v>0.58440000000000003</v>
      </c>
      <c r="U162" s="25">
        <v>0.26690000000000003</v>
      </c>
      <c r="V162" s="25">
        <v>0.1487</v>
      </c>
      <c r="AB162" s="25">
        <v>1</v>
      </c>
      <c r="AS162" s="25">
        <v>0.746</v>
      </c>
      <c r="AT162" s="25">
        <v>0.254</v>
      </c>
      <c r="AU162" s="59"/>
      <c r="AV162" s="59"/>
    </row>
    <row r="163" spans="1:48">
      <c r="C163" s="26" t="s">
        <v>1685</v>
      </c>
      <c r="D163" s="29" t="s">
        <v>68</v>
      </c>
      <c r="E163" s="26" t="s">
        <v>2481</v>
      </c>
      <c r="F163" s="26" t="s">
        <v>140</v>
      </c>
      <c r="G163" s="26" t="s">
        <v>2481</v>
      </c>
      <c r="H163" s="26" t="s">
        <v>2481</v>
      </c>
      <c r="I163" s="26" t="s">
        <v>2546</v>
      </c>
      <c r="J163" s="29" t="s">
        <v>2857</v>
      </c>
      <c r="K163" s="26" t="s">
        <v>785</v>
      </c>
      <c r="L163" s="26" t="s">
        <v>140</v>
      </c>
      <c r="M163" s="26" t="s">
        <v>140</v>
      </c>
      <c r="N163" s="26" t="s">
        <v>2481</v>
      </c>
      <c r="O163" s="26" t="s">
        <v>2160</v>
      </c>
      <c r="Q163" s="26" t="s">
        <v>86</v>
      </c>
      <c r="R163" s="60">
        <v>6.1317000000000004</v>
      </c>
      <c r="S163" s="43">
        <v>2.0937999999999998E-2</v>
      </c>
      <c r="T163" s="25">
        <v>1</v>
      </c>
      <c r="AB163" s="25">
        <v>1</v>
      </c>
      <c r="AS163" s="25">
        <v>1</v>
      </c>
      <c r="AU163" s="59"/>
      <c r="AV163" s="59"/>
    </row>
    <row r="164" spans="1:48">
      <c r="C164" s="26" t="s">
        <v>126</v>
      </c>
      <c r="D164" s="29" t="s">
        <v>68</v>
      </c>
      <c r="E164" s="26" t="s">
        <v>2481</v>
      </c>
      <c r="F164" s="26" t="s">
        <v>140</v>
      </c>
      <c r="G164" s="26" t="s">
        <v>2481</v>
      </c>
      <c r="H164" s="26" t="s">
        <v>2481</v>
      </c>
      <c r="I164" s="26" t="s">
        <v>2546</v>
      </c>
      <c r="J164" s="29" t="s">
        <v>2857</v>
      </c>
      <c r="K164" s="26" t="s">
        <v>381</v>
      </c>
      <c r="L164" s="26" t="s">
        <v>140</v>
      </c>
      <c r="M164" s="26" t="s">
        <v>140</v>
      </c>
      <c r="N164" s="26" t="s">
        <v>2481</v>
      </c>
      <c r="O164" s="26" t="s">
        <v>2160</v>
      </c>
      <c r="Q164" s="26" t="s">
        <v>86</v>
      </c>
      <c r="R164" s="60">
        <v>6.01</v>
      </c>
      <c r="S164" s="43">
        <v>2.6699999999999998E-2</v>
      </c>
      <c r="T164" s="25">
        <v>0.73440000000000005</v>
      </c>
      <c r="U164" s="25">
        <v>0.13020000000000001</v>
      </c>
      <c r="V164" s="25">
        <v>0.13539999999999999</v>
      </c>
      <c r="AB164" s="25">
        <v>1</v>
      </c>
      <c r="AS164" s="25">
        <v>0.73399999999999999</v>
      </c>
      <c r="AT164" s="25">
        <v>0.26600000000000001</v>
      </c>
      <c r="AU164" s="59"/>
      <c r="AV164" s="59"/>
    </row>
    <row r="165" spans="1:48">
      <c r="C165" s="26" t="s">
        <v>1385</v>
      </c>
      <c r="D165" s="29" t="s">
        <v>68</v>
      </c>
      <c r="E165" s="26" t="s">
        <v>2481</v>
      </c>
      <c r="F165" s="26" t="s">
        <v>140</v>
      </c>
      <c r="G165" s="26" t="s">
        <v>2481</v>
      </c>
      <c r="H165" s="26" t="s">
        <v>2481</v>
      </c>
      <c r="I165" s="26" t="s">
        <v>2546</v>
      </c>
      <c r="J165" s="29" t="s">
        <v>2857</v>
      </c>
      <c r="K165" s="26" t="s">
        <v>380</v>
      </c>
      <c r="L165" s="26" t="s">
        <v>140</v>
      </c>
      <c r="M165" s="26" t="s">
        <v>140</v>
      </c>
      <c r="N165" s="26" t="s">
        <v>2481</v>
      </c>
      <c r="O165" s="26" t="s">
        <v>2160</v>
      </c>
      <c r="Q165" s="26" t="s">
        <v>86</v>
      </c>
      <c r="R165" s="26">
        <v>7.37</v>
      </c>
      <c r="S165" s="25">
        <v>3.0599999999999999E-2</v>
      </c>
      <c r="T165" s="25">
        <v>6.2E-2</v>
      </c>
      <c r="U165" s="25">
        <v>0.29699999999999999</v>
      </c>
      <c r="V165" s="25">
        <v>0.59499999999999997</v>
      </c>
      <c r="W165" s="25">
        <v>4.5999999999999999E-2</v>
      </c>
      <c r="AB165" s="25">
        <v>1</v>
      </c>
      <c r="AT165" s="25">
        <v>1</v>
      </c>
      <c r="AU165" s="59"/>
      <c r="AV165" s="59"/>
    </row>
    <row r="166" spans="1:48">
      <c r="C166" s="26" t="s">
        <v>1253</v>
      </c>
      <c r="D166" s="29" t="s">
        <v>68</v>
      </c>
      <c r="E166" s="29" t="s">
        <v>2852</v>
      </c>
      <c r="F166" s="29" t="s">
        <v>140</v>
      </c>
      <c r="G166" s="26" t="s">
        <v>5104</v>
      </c>
      <c r="H166" s="26" t="s">
        <v>5104</v>
      </c>
      <c r="I166" s="29" t="s">
        <v>5104</v>
      </c>
      <c r="J166" s="29" t="s">
        <v>2857</v>
      </c>
      <c r="K166" s="26" t="s">
        <v>79</v>
      </c>
      <c r="L166" s="26" t="s">
        <v>140</v>
      </c>
      <c r="M166" s="26" t="s">
        <v>140</v>
      </c>
      <c r="N166" s="26" t="s">
        <v>2481</v>
      </c>
      <c r="O166" s="26" t="s">
        <v>2160</v>
      </c>
      <c r="Q166" s="26" t="s">
        <v>86</v>
      </c>
      <c r="R166" s="60">
        <v>4.04</v>
      </c>
      <c r="S166" s="43">
        <v>5.04E-2</v>
      </c>
      <c r="V166" s="25">
        <v>1.2E-2</v>
      </c>
      <c r="W166" s="25">
        <v>0.98799999999999999</v>
      </c>
      <c r="AB166" s="25">
        <v>1</v>
      </c>
      <c r="AT166" s="25">
        <v>1</v>
      </c>
      <c r="AU166" s="59"/>
      <c r="AV166" s="59"/>
    </row>
    <row r="167" spans="1:48">
      <c r="C167" s="26" t="s">
        <v>2167</v>
      </c>
      <c r="D167" s="29" t="s">
        <v>68</v>
      </c>
      <c r="E167" s="26" t="s">
        <v>2481</v>
      </c>
      <c r="F167" s="26" t="s">
        <v>140</v>
      </c>
      <c r="G167" s="26" t="s">
        <v>2481</v>
      </c>
      <c r="H167" s="26" t="s">
        <v>2481</v>
      </c>
      <c r="I167" s="26" t="s">
        <v>2546</v>
      </c>
      <c r="J167" s="29" t="s">
        <v>2857</v>
      </c>
      <c r="K167" s="26" t="s">
        <v>785</v>
      </c>
      <c r="L167" s="26" t="s">
        <v>140</v>
      </c>
      <c r="M167" s="26" t="s">
        <v>140</v>
      </c>
      <c r="N167" s="26" t="s">
        <v>2481</v>
      </c>
      <c r="O167" s="26" t="s">
        <v>2160</v>
      </c>
      <c r="Q167" s="26" t="s">
        <v>86</v>
      </c>
      <c r="R167" s="26">
        <v>7.6</v>
      </c>
      <c r="S167" s="25">
        <v>2.3300000000000001E-2</v>
      </c>
      <c r="T167" s="25">
        <v>1</v>
      </c>
      <c r="AB167" s="25">
        <v>1</v>
      </c>
      <c r="AS167" s="25">
        <v>1</v>
      </c>
      <c r="AU167" s="59"/>
      <c r="AV167" s="59"/>
    </row>
    <row r="168" spans="1:48">
      <c r="C168" s="26" t="s">
        <v>2168</v>
      </c>
      <c r="D168" s="29" t="s">
        <v>68</v>
      </c>
      <c r="E168" s="26" t="s">
        <v>2481</v>
      </c>
      <c r="F168" s="26" t="s">
        <v>140</v>
      </c>
      <c r="G168" s="26" t="s">
        <v>2481</v>
      </c>
      <c r="H168" s="26" t="s">
        <v>2481</v>
      </c>
      <c r="I168" s="26" t="s">
        <v>2546</v>
      </c>
      <c r="J168" s="29" t="s">
        <v>2857</v>
      </c>
      <c r="K168" s="26" t="s">
        <v>785</v>
      </c>
      <c r="L168" s="26" t="s">
        <v>140</v>
      </c>
      <c r="M168" s="26" t="s">
        <v>140</v>
      </c>
      <c r="N168" s="26" t="s">
        <v>2481</v>
      </c>
      <c r="O168" s="26" t="s">
        <v>2160</v>
      </c>
      <c r="Q168" s="26" t="s">
        <v>86</v>
      </c>
      <c r="R168" s="60">
        <v>2</v>
      </c>
      <c r="S168" s="43">
        <v>1.7000000000000001E-2</v>
      </c>
      <c r="T168" s="25">
        <v>1</v>
      </c>
      <c r="AB168" s="25">
        <v>1</v>
      </c>
      <c r="AS168" s="25">
        <v>1</v>
      </c>
      <c r="AU168" s="59"/>
      <c r="AV168" s="59"/>
    </row>
    <row r="169" spans="1:48">
      <c r="C169" s="26" t="s">
        <v>2169</v>
      </c>
      <c r="D169" s="29" t="s">
        <v>68</v>
      </c>
      <c r="E169" s="26" t="s">
        <v>2481</v>
      </c>
      <c r="F169" s="26" t="s">
        <v>140</v>
      </c>
      <c r="G169" s="26" t="s">
        <v>2481</v>
      </c>
      <c r="H169" s="26" t="s">
        <v>2481</v>
      </c>
      <c r="I169" s="26" t="s">
        <v>2546</v>
      </c>
      <c r="J169" s="29" t="s">
        <v>2857</v>
      </c>
      <c r="K169" s="26" t="s">
        <v>785</v>
      </c>
      <c r="L169" s="26" t="s">
        <v>140</v>
      </c>
      <c r="M169" s="26" t="s">
        <v>140</v>
      </c>
      <c r="N169" s="26" t="s">
        <v>2481</v>
      </c>
      <c r="O169" s="26" t="s">
        <v>2160</v>
      </c>
      <c r="Q169" s="26" t="s">
        <v>86</v>
      </c>
      <c r="R169" s="26">
        <v>4.51</v>
      </c>
      <c r="S169" s="25">
        <v>2.3300000000000001E-2</v>
      </c>
      <c r="T169" s="25">
        <v>1</v>
      </c>
      <c r="AB169" s="25">
        <v>1</v>
      </c>
      <c r="AS169" s="25">
        <v>1</v>
      </c>
      <c r="AU169" s="59"/>
      <c r="AV169" s="59"/>
    </row>
    <row r="170" spans="1:48">
      <c r="A170" s="26" t="s">
        <v>21902</v>
      </c>
      <c r="C170" s="26" t="s">
        <v>5501</v>
      </c>
      <c r="D170" s="29" t="s">
        <v>68</v>
      </c>
      <c r="E170" s="29" t="s">
        <v>2749</v>
      </c>
      <c r="F170" s="29" t="s">
        <v>140</v>
      </c>
      <c r="G170" s="29" t="s">
        <v>5105</v>
      </c>
      <c r="H170" s="29" t="s">
        <v>5105</v>
      </c>
      <c r="I170" s="29" t="s">
        <v>5105</v>
      </c>
      <c r="J170" s="29" t="s">
        <v>2855</v>
      </c>
      <c r="K170" s="26" t="s">
        <v>381</v>
      </c>
      <c r="L170" s="26" t="s">
        <v>140</v>
      </c>
      <c r="M170" s="26" t="s">
        <v>140</v>
      </c>
      <c r="N170" s="26" t="s">
        <v>2481</v>
      </c>
      <c r="O170" s="26" t="s">
        <v>2749</v>
      </c>
      <c r="Q170" s="26" t="s">
        <v>118</v>
      </c>
      <c r="R170" s="26">
        <v>6.68</v>
      </c>
      <c r="S170" s="25">
        <v>4.0099999999999997E-2</v>
      </c>
      <c r="V170" s="25">
        <v>1</v>
      </c>
      <c r="AB170" s="25">
        <v>1</v>
      </c>
      <c r="AR170" s="25">
        <v>1</v>
      </c>
      <c r="AS170" s="25">
        <v>0.5</v>
      </c>
      <c r="AT170" s="25">
        <v>0.5</v>
      </c>
      <c r="AU170" s="59">
        <v>2.3E-2</v>
      </c>
      <c r="AV170" s="59"/>
    </row>
    <row r="171" spans="1:48">
      <c r="A171" s="26" t="s">
        <v>21901</v>
      </c>
      <c r="C171" s="26" t="s">
        <v>3428</v>
      </c>
      <c r="D171" s="29" t="s">
        <v>64</v>
      </c>
      <c r="E171" s="29" t="s">
        <v>2749</v>
      </c>
      <c r="F171" s="29" t="s">
        <v>140</v>
      </c>
      <c r="G171" s="29" t="s">
        <v>5105</v>
      </c>
      <c r="H171" s="29" t="s">
        <v>5105</v>
      </c>
      <c r="I171" s="29" t="s">
        <v>5105</v>
      </c>
      <c r="J171" s="29" t="s">
        <v>2855</v>
      </c>
      <c r="K171" s="26" t="s">
        <v>381</v>
      </c>
      <c r="L171" s="26" t="s">
        <v>140</v>
      </c>
      <c r="M171" s="26" t="s">
        <v>140</v>
      </c>
      <c r="N171" s="26" t="s">
        <v>2481</v>
      </c>
      <c r="O171" s="26" t="s">
        <v>2749</v>
      </c>
      <c r="Q171" s="26" t="s">
        <v>118</v>
      </c>
      <c r="R171" s="26">
        <v>6.68</v>
      </c>
      <c r="S171" s="25">
        <v>4.0099999999999997E-2</v>
      </c>
      <c r="V171" s="25">
        <v>1</v>
      </c>
      <c r="Y171" s="25">
        <v>1</v>
      </c>
      <c r="AR171" s="25">
        <v>1</v>
      </c>
      <c r="AS171" s="25">
        <v>0.5</v>
      </c>
      <c r="AT171" s="25">
        <v>0.5</v>
      </c>
      <c r="AU171" s="59">
        <v>2.3E-2</v>
      </c>
      <c r="AV171" s="59"/>
    </row>
    <row r="172" spans="1:48">
      <c r="A172" s="26" t="s">
        <v>5112</v>
      </c>
      <c r="C172" s="26" t="s">
        <v>2525</v>
      </c>
      <c r="D172" s="29" t="s">
        <v>62</v>
      </c>
      <c r="E172" s="29" t="s">
        <v>2749</v>
      </c>
      <c r="F172" s="29" t="s">
        <v>140</v>
      </c>
      <c r="G172" s="29" t="s">
        <v>5105</v>
      </c>
      <c r="H172" s="29" t="s">
        <v>5105</v>
      </c>
      <c r="I172" s="29" t="s">
        <v>5105</v>
      </c>
      <c r="J172" s="29" t="s">
        <v>2855</v>
      </c>
      <c r="K172" s="26" t="s">
        <v>381</v>
      </c>
      <c r="L172" s="26" t="s">
        <v>140</v>
      </c>
      <c r="M172" s="26" t="s">
        <v>140</v>
      </c>
      <c r="N172" s="26" t="s">
        <v>2481</v>
      </c>
      <c r="O172" s="26" t="s">
        <v>2749</v>
      </c>
      <c r="Q172" s="26" t="s">
        <v>118</v>
      </c>
      <c r="R172" s="26">
        <v>6.68</v>
      </c>
      <c r="S172" s="25">
        <v>4.0099999999999997E-2</v>
      </c>
      <c r="V172" s="25">
        <v>1</v>
      </c>
      <c r="X172" s="25">
        <v>1</v>
      </c>
      <c r="AR172" s="25">
        <v>1</v>
      </c>
      <c r="AS172" s="25">
        <v>0.5</v>
      </c>
      <c r="AT172" s="25">
        <v>0.5</v>
      </c>
      <c r="AU172" s="59">
        <v>2.3E-2</v>
      </c>
      <c r="AV172" s="59"/>
    </row>
    <row r="173" spans="1:48">
      <c r="A173" s="26" t="s">
        <v>2703</v>
      </c>
      <c r="C173" s="26" t="s">
        <v>2702</v>
      </c>
      <c r="D173" s="29" t="s">
        <v>68</v>
      </c>
      <c r="E173" s="29" t="s">
        <v>2749</v>
      </c>
      <c r="F173" s="29" t="s">
        <v>140</v>
      </c>
      <c r="G173" s="29" t="s">
        <v>5105</v>
      </c>
      <c r="H173" s="29" t="s">
        <v>5105</v>
      </c>
      <c r="I173" s="29" t="s">
        <v>5105</v>
      </c>
      <c r="J173" s="29" t="s">
        <v>2856</v>
      </c>
      <c r="K173" s="26" t="s">
        <v>785</v>
      </c>
      <c r="L173" s="26" t="s">
        <v>140</v>
      </c>
      <c r="M173" s="26" t="s">
        <v>140</v>
      </c>
      <c r="N173" s="26" t="s">
        <v>2481</v>
      </c>
      <c r="O173" s="26" t="s">
        <v>2160</v>
      </c>
      <c r="Q173" s="26" t="s">
        <v>118</v>
      </c>
      <c r="R173" s="26">
        <v>5.38</v>
      </c>
      <c r="S173" s="25">
        <v>4.2599999999999999E-2</v>
      </c>
      <c r="T173" s="25">
        <v>4.3999999999999997E-2</v>
      </c>
      <c r="U173" s="25">
        <v>0.28260000000000002</v>
      </c>
      <c r="V173" s="25">
        <v>0.48220000000000002</v>
      </c>
      <c r="W173" s="25">
        <v>0.1212</v>
      </c>
      <c r="AI173" s="25">
        <v>1</v>
      </c>
      <c r="AR173" s="25">
        <v>1</v>
      </c>
      <c r="AS173" s="25">
        <v>0.5</v>
      </c>
      <c r="AT173" s="25">
        <v>0.5</v>
      </c>
      <c r="AU173" s="59"/>
      <c r="AV173" s="59"/>
    </row>
    <row r="174" spans="1:48">
      <c r="A174" s="26" t="s">
        <v>5114</v>
      </c>
      <c r="C174" s="26" t="s">
        <v>2524</v>
      </c>
      <c r="D174" s="29" t="s">
        <v>62</v>
      </c>
      <c r="E174" s="29" t="s">
        <v>2749</v>
      </c>
      <c r="F174" s="29" t="s">
        <v>140</v>
      </c>
      <c r="G174" s="29" t="s">
        <v>5105</v>
      </c>
      <c r="H174" s="29" t="s">
        <v>5105</v>
      </c>
      <c r="I174" s="29" t="s">
        <v>5105</v>
      </c>
      <c r="J174" s="29" t="s">
        <v>2857</v>
      </c>
      <c r="K174" s="26" t="s">
        <v>785</v>
      </c>
      <c r="L174" s="26" t="s">
        <v>140</v>
      </c>
      <c r="M174" s="26" t="s">
        <v>140</v>
      </c>
      <c r="N174" s="26" t="s">
        <v>2481</v>
      </c>
      <c r="O174" s="26" t="s">
        <v>2003</v>
      </c>
      <c r="Q174" s="26" t="s">
        <v>118</v>
      </c>
      <c r="R174" s="26">
        <v>6.26</v>
      </c>
      <c r="S174" s="25">
        <v>3.6400000000000002E-2</v>
      </c>
      <c r="U174" s="25">
        <v>1</v>
      </c>
      <c r="X174" s="25">
        <v>1</v>
      </c>
      <c r="AR174" s="25">
        <v>1</v>
      </c>
      <c r="AS174" s="25">
        <v>1</v>
      </c>
      <c r="AU174" s="59">
        <v>1.6E-2</v>
      </c>
      <c r="AV174" s="59"/>
    </row>
    <row r="175" spans="1:48">
      <c r="A175" s="26" t="s">
        <v>3432</v>
      </c>
      <c r="C175" s="26" t="s">
        <v>3431</v>
      </c>
      <c r="D175" s="29" t="s">
        <v>64</v>
      </c>
      <c r="E175" s="29" t="s">
        <v>2852</v>
      </c>
      <c r="F175" s="29" t="s">
        <v>140</v>
      </c>
      <c r="G175" s="29" t="s">
        <v>5104</v>
      </c>
      <c r="H175" s="29" t="s">
        <v>5104</v>
      </c>
      <c r="I175" s="29" t="s">
        <v>5104</v>
      </c>
      <c r="J175" s="29" t="s">
        <v>79</v>
      </c>
      <c r="K175" s="26" t="s">
        <v>79</v>
      </c>
      <c r="L175" s="26" t="s">
        <v>140</v>
      </c>
      <c r="M175" s="26" t="s">
        <v>140</v>
      </c>
      <c r="N175" s="26" t="s">
        <v>2481</v>
      </c>
      <c r="O175" s="26" t="s">
        <v>2003</v>
      </c>
      <c r="Q175" s="26" t="s">
        <v>86</v>
      </c>
      <c r="R175" s="26">
        <v>3.56</v>
      </c>
      <c r="S175" s="25">
        <v>4.2000000000000003E-2</v>
      </c>
      <c r="W175" s="25">
        <v>1</v>
      </c>
      <c r="Y175" s="25">
        <v>1</v>
      </c>
      <c r="AN175" s="25">
        <v>1</v>
      </c>
      <c r="AT175" s="25">
        <v>1</v>
      </c>
      <c r="AU175" s="59">
        <v>3.1E-2</v>
      </c>
      <c r="AV175" s="59"/>
    </row>
    <row r="176" spans="1:48">
      <c r="A176" s="26" t="s">
        <v>4754</v>
      </c>
      <c r="C176" s="26" t="s">
        <v>2523</v>
      </c>
      <c r="D176" s="29" t="s">
        <v>62</v>
      </c>
      <c r="E176" s="29" t="s">
        <v>2852</v>
      </c>
      <c r="F176" s="29" t="s">
        <v>140</v>
      </c>
      <c r="G176" s="29" t="s">
        <v>5104</v>
      </c>
      <c r="H176" s="29" t="s">
        <v>5104</v>
      </c>
      <c r="I176" s="29" t="s">
        <v>5104</v>
      </c>
      <c r="J176" s="29" t="s">
        <v>79</v>
      </c>
      <c r="K176" s="26" t="s">
        <v>79</v>
      </c>
      <c r="L176" s="26" t="s">
        <v>140</v>
      </c>
      <c r="M176" s="26" t="s">
        <v>140</v>
      </c>
      <c r="N176" s="26" t="s">
        <v>2481</v>
      </c>
      <c r="O176" s="26" t="s">
        <v>2003</v>
      </c>
      <c r="Q176" s="26" t="s">
        <v>86</v>
      </c>
      <c r="R176" s="26">
        <v>3.56</v>
      </c>
      <c r="S176" s="25">
        <v>4.2000000000000003E-2</v>
      </c>
      <c r="W176" s="25">
        <v>1</v>
      </c>
      <c r="X176" s="25">
        <v>1</v>
      </c>
      <c r="AN176" s="25">
        <v>1</v>
      </c>
      <c r="AT176" s="25">
        <v>1</v>
      </c>
      <c r="AU176" s="59">
        <v>3.1E-2</v>
      </c>
      <c r="AV176" s="59"/>
    </row>
    <row r="177" spans="1:48">
      <c r="A177" s="37" t="s">
        <v>3458</v>
      </c>
      <c r="C177" s="26" t="s">
        <v>3518</v>
      </c>
      <c r="D177" s="29" t="s">
        <v>68</v>
      </c>
      <c r="E177" s="29" t="s">
        <v>2852</v>
      </c>
      <c r="F177" s="29" t="s">
        <v>140</v>
      </c>
      <c r="G177" s="29" t="s">
        <v>5104</v>
      </c>
      <c r="H177" s="29" t="s">
        <v>5104</v>
      </c>
      <c r="I177" s="29" t="s">
        <v>5104</v>
      </c>
      <c r="J177" s="29" t="s">
        <v>79</v>
      </c>
      <c r="K177" s="26" t="s">
        <v>79</v>
      </c>
      <c r="L177" s="26" t="s">
        <v>140</v>
      </c>
      <c r="M177" s="26" t="s">
        <v>140</v>
      </c>
      <c r="N177" s="26" t="s">
        <v>2481</v>
      </c>
      <c r="O177" s="26" t="s">
        <v>2003</v>
      </c>
      <c r="Q177" s="26" t="s">
        <v>86</v>
      </c>
      <c r="R177" s="26">
        <v>3.58</v>
      </c>
      <c r="S177" s="25">
        <v>4.1799999999999997E-2</v>
      </c>
      <c r="W177" s="25">
        <v>1</v>
      </c>
      <c r="AB177" s="25">
        <v>1</v>
      </c>
      <c r="AN177" s="25">
        <v>1</v>
      </c>
      <c r="AT177" s="25">
        <v>1</v>
      </c>
      <c r="AU177" s="59">
        <v>6.1600000000000002E-2</v>
      </c>
      <c r="AV177" s="59"/>
    </row>
    <row r="178" spans="1:48">
      <c r="A178" s="37" t="s">
        <v>3517</v>
      </c>
      <c r="C178" s="26" t="s">
        <v>3519</v>
      </c>
      <c r="D178" s="29" t="s">
        <v>64</v>
      </c>
      <c r="E178" s="29" t="s">
        <v>2852</v>
      </c>
      <c r="F178" s="29" t="s">
        <v>140</v>
      </c>
      <c r="G178" s="29" t="s">
        <v>5104</v>
      </c>
      <c r="H178" s="29" t="s">
        <v>5104</v>
      </c>
      <c r="I178" s="29" t="s">
        <v>5104</v>
      </c>
      <c r="J178" s="29" t="s">
        <v>79</v>
      </c>
      <c r="K178" s="26" t="s">
        <v>79</v>
      </c>
      <c r="L178" s="26" t="s">
        <v>140</v>
      </c>
      <c r="M178" s="26" t="s">
        <v>140</v>
      </c>
      <c r="N178" s="26" t="s">
        <v>2481</v>
      </c>
      <c r="O178" s="26" t="s">
        <v>2003</v>
      </c>
      <c r="Q178" s="26" t="s">
        <v>75</v>
      </c>
      <c r="R178" s="26">
        <v>3.4</v>
      </c>
      <c r="S178" s="25">
        <v>2.9000000000000001E-2</v>
      </c>
      <c r="W178" s="25">
        <v>1</v>
      </c>
      <c r="Y178" s="25">
        <v>1</v>
      </c>
      <c r="AK178" s="25">
        <v>1</v>
      </c>
      <c r="AT178" s="25">
        <v>1</v>
      </c>
      <c r="AU178" s="59">
        <v>3.9600000000000003E-2</v>
      </c>
      <c r="AV178" s="59"/>
    </row>
    <row r="179" spans="1:48">
      <c r="A179" s="37" t="s">
        <v>2608</v>
      </c>
      <c r="C179" s="26" t="s">
        <v>2607</v>
      </c>
      <c r="D179" s="29" t="s">
        <v>62</v>
      </c>
      <c r="E179" s="29" t="s">
        <v>2852</v>
      </c>
      <c r="F179" s="29" t="s">
        <v>140</v>
      </c>
      <c r="G179" s="29" t="s">
        <v>5104</v>
      </c>
      <c r="H179" s="29" t="s">
        <v>5104</v>
      </c>
      <c r="I179" s="29" t="s">
        <v>5104</v>
      </c>
      <c r="J179" s="29" t="s">
        <v>79</v>
      </c>
      <c r="K179" s="26" t="s">
        <v>79</v>
      </c>
      <c r="L179" s="26" t="s">
        <v>140</v>
      </c>
      <c r="M179" s="26" t="s">
        <v>140</v>
      </c>
      <c r="N179" s="26" t="s">
        <v>2481</v>
      </c>
      <c r="O179" s="26" t="s">
        <v>2003</v>
      </c>
      <c r="Q179" s="26" t="s">
        <v>74</v>
      </c>
      <c r="R179" s="26">
        <v>4.28</v>
      </c>
      <c r="S179" s="25">
        <v>4.6399999999999997E-2</v>
      </c>
      <c r="W179" s="25">
        <v>1</v>
      </c>
      <c r="X179" s="25">
        <v>1</v>
      </c>
      <c r="AK179" s="25">
        <v>0.11</v>
      </c>
      <c r="AL179" s="25">
        <v>4.9000000000000002E-2</v>
      </c>
      <c r="AN179" s="25">
        <v>0.51</v>
      </c>
      <c r="AO179" s="25">
        <v>3.2000000000000001E-2</v>
      </c>
      <c r="AR179" s="25">
        <v>0.29899999999999999</v>
      </c>
      <c r="AT179" s="25">
        <v>1</v>
      </c>
      <c r="AU179" s="59">
        <v>0.03</v>
      </c>
      <c r="AV179" s="59"/>
    </row>
    <row r="180" spans="1:48">
      <c r="A180" s="37" t="s">
        <v>4093</v>
      </c>
      <c r="C180" s="26" t="s">
        <v>3643</v>
      </c>
      <c r="D180" s="29" t="s">
        <v>64</v>
      </c>
      <c r="E180" s="29" t="s">
        <v>2852</v>
      </c>
      <c r="F180" s="29" t="s">
        <v>140</v>
      </c>
      <c r="G180" s="29" t="s">
        <v>5104</v>
      </c>
      <c r="H180" s="29" t="s">
        <v>5104</v>
      </c>
      <c r="I180" s="29" t="s">
        <v>5104</v>
      </c>
      <c r="J180" s="29" t="s">
        <v>79</v>
      </c>
      <c r="K180" s="26" t="s">
        <v>79</v>
      </c>
      <c r="L180" s="26" t="s">
        <v>140</v>
      </c>
      <c r="M180" s="26" t="s">
        <v>140</v>
      </c>
      <c r="N180" s="26" t="s">
        <v>2481</v>
      </c>
      <c r="O180" s="26" t="s">
        <v>2003</v>
      </c>
      <c r="Q180" s="26" t="s">
        <v>74</v>
      </c>
      <c r="R180" s="26">
        <v>4.28</v>
      </c>
      <c r="S180" s="25">
        <v>4.6399999999999997E-2</v>
      </c>
      <c r="W180" s="25">
        <v>1</v>
      </c>
      <c r="Y180" s="25">
        <v>1</v>
      </c>
      <c r="AK180" s="25">
        <v>0.11</v>
      </c>
      <c r="AL180" s="25">
        <v>4.9000000000000002E-2</v>
      </c>
      <c r="AN180" s="25">
        <v>0.51</v>
      </c>
      <c r="AO180" s="25">
        <v>3.2000000000000001E-2</v>
      </c>
      <c r="AR180" s="25">
        <v>0.29899999999999999</v>
      </c>
      <c r="AT180" s="25">
        <v>1</v>
      </c>
      <c r="AU180" s="59">
        <v>3.5000000000000003E-2</v>
      </c>
      <c r="AV180" s="59"/>
    </row>
    <row r="181" spans="1:48">
      <c r="A181" s="37" t="s">
        <v>4094</v>
      </c>
      <c r="C181" s="26" t="s">
        <v>3644</v>
      </c>
      <c r="D181" s="29" t="s">
        <v>68</v>
      </c>
      <c r="E181" s="29" t="s">
        <v>2852</v>
      </c>
      <c r="F181" s="29" t="s">
        <v>140</v>
      </c>
      <c r="G181" s="29" t="s">
        <v>5104</v>
      </c>
      <c r="H181" s="29" t="s">
        <v>5104</v>
      </c>
      <c r="I181" s="29" t="s">
        <v>5104</v>
      </c>
      <c r="J181" s="29" t="s">
        <v>79</v>
      </c>
      <c r="K181" s="26" t="s">
        <v>79</v>
      </c>
      <c r="L181" s="26" t="s">
        <v>140</v>
      </c>
      <c r="M181" s="26" t="s">
        <v>140</v>
      </c>
      <c r="N181" s="26" t="s">
        <v>2481</v>
      </c>
      <c r="O181" s="26" t="s">
        <v>2003</v>
      </c>
      <c r="Q181" s="26" t="s">
        <v>74</v>
      </c>
      <c r="R181" s="26">
        <v>4.28</v>
      </c>
      <c r="S181" s="25">
        <v>4.6399999999999997E-2</v>
      </c>
      <c r="W181" s="25">
        <v>1</v>
      </c>
      <c r="AB181" s="25">
        <v>1</v>
      </c>
      <c r="AK181" s="25">
        <v>0.11</v>
      </c>
      <c r="AL181" s="25">
        <v>4.9000000000000002E-2</v>
      </c>
      <c r="AN181" s="25">
        <v>0.51</v>
      </c>
      <c r="AO181" s="25">
        <v>3.2000000000000001E-2</v>
      </c>
      <c r="AR181" s="25">
        <v>0.29899999999999999</v>
      </c>
      <c r="AT181" s="25">
        <v>1</v>
      </c>
      <c r="AU181" s="59">
        <v>0.06</v>
      </c>
      <c r="AV181" s="59"/>
    </row>
    <row r="182" spans="1:48">
      <c r="A182" s="26" t="s">
        <v>3435</v>
      </c>
      <c r="C182" s="26" t="s">
        <v>4095</v>
      </c>
      <c r="D182" s="29" t="s">
        <v>64</v>
      </c>
      <c r="E182" s="29" t="s">
        <v>2852</v>
      </c>
      <c r="F182" s="29" t="s">
        <v>140</v>
      </c>
      <c r="G182" s="29" t="s">
        <v>5104</v>
      </c>
      <c r="H182" s="29" t="s">
        <v>5104</v>
      </c>
      <c r="I182" s="29" t="s">
        <v>5104</v>
      </c>
      <c r="J182" s="29" t="s">
        <v>79</v>
      </c>
      <c r="K182" s="26" t="s">
        <v>79</v>
      </c>
      <c r="L182" s="26" t="s">
        <v>140</v>
      </c>
      <c r="M182" s="26" t="s">
        <v>140</v>
      </c>
      <c r="N182" s="26" t="s">
        <v>2481</v>
      </c>
      <c r="O182" s="26" t="s">
        <v>2003</v>
      </c>
      <c r="Q182" s="26" t="s">
        <v>75</v>
      </c>
      <c r="R182" s="26">
        <v>4.45</v>
      </c>
      <c r="S182" s="25">
        <v>3.04E-2</v>
      </c>
      <c r="W182" s="25">
        <v>1</v>
      </c>
      <c r="Y182" s="25">
        <v>1</v>
      </c>
      <c r="AK182" s="25">
        <v>1</v>
      </c>
      <c r="AT182" s="25">
        <v>1</v>
      </c>
      <c r="AU182" s="59">
        <v>3.5000000000000003E-2</v>
      </c>
      <c r="AV182" s="59"/>
    </row>
    <row r="183" spans="1:48">
      <c r="A183" s="26" t="s">
        <v>3459</v>
      </c>
      <c r="C183" s="26" t="s">
        <v>4096</v>
      </c>
      <c r="D183" s="29" t="s">
        <v>62</v>
      </c>
      <c r="E183" s="29" t="s">
        <v>2852</v>
      </c>
      <c r="F183" s="29" t="s">
        <v>140</v>
      </c>
      <c r="G183" s="29" t="s">
        <v>5104</v>
      </c>
      <c r="H183" s="29" t="s">
        <v>5104</v>
      </c>
      <c r="I183" s="29" t="s">
        <v>5104</v>
      </c>
      <c r="J183" s="29" t="s">
        <v>79</v>
      </c>
      <c r="K183" s="26" t="s">
        <v>79</v>
      </c>
      <c r="L183" s="26" t="s">
        <v>140</v>
      </c>
      <c r="M183" s="26" t="s">
        <v>140</v>
      </c>
      <c r="N183" s="26" t="s">
        <v>2481</v>
      </c>
      <c r="O183" s="26" t="s">
        <v>2003</v>
      </c>
      <c r="Q183" s="26" t="s">
        <v>75</v>
      </c>
      <c r="R183" s="26">
        <v>4.45</v>
      </c>
      <c r="S183" s="25">
        <v>3.04E-2</v>
      </c>
      <c r="W183" s="25">
        <v>1</v>
      </c>
      <c r="AB183" s="25">
        <v>1</v>
      </c>
      <c r="AK183" s="25">
        <v>1</v>
      </c>
      <c r="AT183" s="25">
        <v>1</v>
      </c>
      <c r="AU183" s="59">
        <v>3.5000000000000003E-2</v>
      </c>
      <c r="AV183" s="59"/>
    </row>
    <row r="184" spans="1:48">
      <c r="A184" s="26" t="s">
        <v>2798</v>
      </c>
      <c r="C184" s="26" t="s">
        <v>4097</v>
      </c>
      <c r="D184" s="29" t="s">
        <v>62</v>
      </c>
      <c r="E184" s="29" t="s">
        <v>2852</v>
      </c>
      <c r="F184" s="29" t="s">
        <v>140</v>
      </c>
      <c r="G184" s="29" t="s">
        <v>5104</v>
      </c>
      <c r="H184" s="29" t="s">
        <v>5104</v>
      </c>
      <c r="I184" s="29" t="s">
        <v>5104</v>
      </c>
      <c r="J184" s="29" t="s">
        <v>79</v>
      </c>
      <c r="K184" s="26" t="s">
        <v>79</v>
      </c>
      <c r="L184" s="26" t="s">
        <v>140</v>
      </c>
      <c r="M184" s="26" t="s">
        <v>140</v>
      </c>
      <c r="N184" s="26" t="s">
        <v>2481</v>
      </c>
      <c r="O184" s="26" t="s">
        <v>2003</v>
      </c>
      <c r="Q184" s="26" t="s">
        <v>75</v>
      </c>
      <c r="R184" s="26">
        <v>4.45</v>
      </c>
      <c r="S184" s="25">
        <v>3.04E-2</v>
      </c>
      <c r="W184" s="25">
        <v>1</v>
      </c>
      <c r="X184" s="25">
        <v>1</v>
      </c>
      <c r="AK184" s="25">
        <v>1</v>
      </c>
      <c r="AT184" s="25">
        <v>1</v>
      </c>
      <c r="AU184" s="59">
        <v>3.5000000000000003E-2</v>
      </c>
      <c r="AV184" s="59"/>
    </row>
    <row r="185" spans="1:48">
      <c r="A185" s="26" t="s">
        <v>3456</v>
      </c>
      <c r="C185" s="26" t="s">
        <v>3454</v>
      </c>
      <c r="D185" s="29" t="s">
        <v>64</v>
      </c>
      <c r="E185" s="29" t="s">
        <v>2481</v>
      </c>
      <c r="F185" s="29" t="s">
        <v>140</v>
      </c>
      <c r="G185" s="29" t="s">
        <v>2481</v>
      </c>
      <c r="H185" s="29" t="s">
        <v>2481</v>
      </c>
      <c r="I185" s="29" t="s">
        <v>2546</v>
      </c>
      <c r="J185" s="29" t="s">
        <v>2857</v>
      </c>
      <c r="K185" s="26" t="s">
        <v>380</v>
      </c>
      <c r="L185" s="26" t="s">
        <v>140</v>
      </c>
      <c r="M185" s="26" t="s">
        <v>140</v>
      </c>
      <c r="N185" s="26" t="s">
        <v>2481</v>
      </c>
      <c r="O185" s="26" t="s">
        <v>2160</v>
      </c>
      <c r="Q185" s="26" t="s">
        <v>86</v>
      </c>
      <c r="R185" s="60">
        <v>5.39</v>
      </c>
      <c r="S185" s="25">
        <v>3.0700000000000002E-2</v>
      </c>
      <c r="V185" s="25">
        <v>1</v>
      </c>
      <c r="AB185" s="25">
        <v>1</v>
      </c>
      <c r="AN185" s="25">
        <v>1</v>
      </c>
      <c r="AT185" s="25">
        <v>1</v>
      </c>
      <c r="AU185" s="59">
        <v>7.0000000000000001E-3</v>
      </c>
      <c r="AV185" s="59"/>
    </row>
    <row r="186" spans="1:48">
      <c r="A186" s="26" t="s">
        <v>3457</v>
      </c>
      <c r="C186" s="26" t="s">
        <v>3455</v>
      </c>
      <c r="D186" s="29" t="s">
        <v>64</v>
      </c>
      <c r="E186" s="29" t="s">
        <v>2481</v>
      </c>
      <c r="F186" s="29" t="s">
        <v>140</v>
      </c>
      <c r="G186" s="29" t="s">
        <v>2481</v>
      </c>
      <c r="H186" s="29" t="s">
        <v>2481</v>
      </c>
      <c r="I186" s="29" t="s">
        <v>2546</v>
      </c>
      <c r="J186" s="29" t="s">
        <v>2857</v>
      </c>
      <c r="K186" s="26" t="s">
        <v>380</v>
      </c>
      <c r="L186" s="26" t="s">
        <v>140</v>
      </c>
      <c r="M186" s="26" t="s">
        <v>140</v>
      </c>
      <c r="N186" s="26" t="s">
        <v>2481</v>
      </c>
      <c r="O186" s="26" t="s">
        <v>2160</v>
      </c>
      <c r="Q186" s="26" t="s">
        <v>86</v>
      </c>
      <c r="R186" s="60">
        <v>5.39</v>
      </c>
      <c r="S186" s="25">
        <v>3.0700000000000002E-2</v>
      </c>
      <c r="V186" s="25">
        <v>1</v>
      </c>
      <c r="AB186" s="25">
        <v>1</v>
      </c>
      <c r="AN186" s="25">
        <v>1</v>
      </c>
      <c r="AT186" s="25">
        <v>1</v>
      </c>
      <c r="AU186" s="59">
        <v>7.0000000000000001E-3</v>
      </c>
      <c r="AV186" s="59"/>
    </row>
    <row r="187" spans="1:48">
      <c r="A187" s="26" t="s">
        <v>3434</v>
      </c>
      <c r="C187" s="26" t="s">
        <v>3433</v>
      </c>
      <c r="D187" s="29" t="s">
        <v>64</v>
      </c>
      <c r="E187" s="29" t="s">
        <v>2481</v>
      </c>
      <c r="F187" s="29" t="s">
        <v>140</v>
      </c>
      <c r="G187" s="29" t="s">
        <v>2481</v>
      </c>
      <c r="H187" s="29" t="s">
        <v>2481</v>
      </c>
      <c r="I187" s="29" t="s">
        <v>2546</v>
      </c>
      <c r="J187" s="29" t="s">
        <v>2857</v>
      </c>
      <c r="K187" s="26" t="s">
        <v>380</v>
      </c>
      <c r="L187" s="26" t="s">
        <v>140</v>
      </c>
      <c r="M187" s="26" t="s">
        <v>140</v>
      </c>
      <c r="N187" s="26" t="s">
        <v>2481</v>
      </c>
      <c r="O187" s="26" t="s">
        <v>2160</v>
      </c>
      <c r="Q187" s="26" t="s">
        <v>86</v>
      </c>
      <c r="R187" s="60">
        <v>5.39</v>
      </c>
      <c r="S187" s="25">
        <v>3.0700000000000002E-2</v>
      </c>
      <c r="V187" s="25">
        <v>1</v>
      </c>
      <c r="Y187" s="25">
        <v>1</v>
      </c>
      <c r="AN187" s="25">
        <v>1</v>
      </c>
      <c r="AT187" s="25">
        <v>1</v>
      </c>
      <c r="AU187" s="59">
        <v>7.0000000000000001E-3</v>
      </c>
      <c r="AV187" s="59"/>
    </row>
    <row r="188" spans="1:48">
      <c r="A188" s="26" t="s">
        <v>2799</v>
      </c>
      <c r="C188" s="26" t="s">
        <v>2522</v>
      </c>
      <c r="D188" s="29" t="s">
        <v>62</v>
      </c>
      <c r="E188" s="29" t="s">
        <v>2481</v>
      </c>
      <c r="F188" s="29" t="s">
        <v>140</v>
      </c>
      <c r="G188" s="29" t="s">
        <v>2481</v>
      </c>
      <c r="H188" s="29" t="s">
        <v>2481</v>
      </c>
      <c r="I188" s="29" t="s">
        <v>2546</v>
      </c>
      <c r="J188" s="29" t="s">
        <v>2857</v>
      </c>
      <c r="K188" s="26" t="s">
        <v>380</v>
      </c>
      <c r="L188" s="26" t="s">
        <v>140</v>
      </c>
      <c r="M188" s="26" t="s">
        <v>140</v>
      </c>
      <c r="N188" s="26" t="s">
        <v>2481</v>
      </c>
      <c r="O188" s="26" t="s">
        <v>2160</v>
      </c>
      <c r="Q188" s="26" t="s">
        <v>86</v>
      </c>
      <c r="R188" s="60">
        <v>5.39</v>
      </c>
      <c r="S188" s="25">
        <v>3.0700000000000002E-2</v>
      </c>
      <c r="V188" s="25">
        <v>1</v>
      </c>
      <c r="X188" s="25">
        <v>1</v>
      </c>
      <c r="AN188" s="25">
        <v>1</v>
      </c>
      <c r="AT188" s="25">
        <v>1</v>
      </c>
      <c r="AU188" s="59">
        <v>7.0000000000000001E-3</v>
      </c>
      <c r="AV188" s="59"/>
    </row>
    <row r="189" spans="1:48">
      <c r="A189" s="26" t="s">
        <v>3453</v>
      </c>
      <c r="C189" s="26" t="s">
        <v>3452</v>
      </c>
      <c r="D189" s="29" t="s">
        <v>68</v>
      </c>
      <c r="E189" s="29" t="s">
        <v>2481</v>
      </c>
      <c r="F189" s="29" t="s">
        <v>140</v>
      </c>
      <c r="G189" s="29" t="s">
        <v>2481</v>
      </c>
      <c r="H189" s="29" t="s">
        <v>2481</v>
      </c>
      <c r="I189" s="29" t="s">
        <v>2546</v>
      </c>
      <c r="J189" s="29" t="s">
        <v>2857</v>
      </c>
      <c r="K189" s="26" t="s">
        <v>785</v>
      </c>
      <c r="L189" s="26" t="s">
        <v>140</v>
      </c>
      <c r="M189" s="26" t="s">
        <v>140</v>
      </c>
      <c r="N189" s="26" t="s">
        <v>2481</v>
      </c>
      <c r="O189" s="26" t="s">
        <v>2160</v>
      </c>
      <c r="Q189" s="26" t="s">
        <v>86</v>
      </c>
      <c r="S189" s="25"/>
      <c r="T189" s="25">
        <v>1</v>
      </c>
      <c r="AB189" s="25">
        <v>1</v>
      </c>
      <c r="AN189" s="25">
        <v>1</v>
      </c>
      <c r="AS189" s="25">
        <v>1</v>
      </c>
      <c r="AU189" s="59">
        <v>0</v>
      </c>
      <c r="AV189" s="59"/>
    </row>
    <row r="190" spans="1:48">
      <c r="A190" s="26" t="s">
        <v>3430</v>
      </c>
      <c r="C190" s="26" t="s">
        <v>3429</v>
      </c>
      <c r="D190" s="29" t="s">
        <v>64</v>
      </c>
      <c r="E190" s="29" t="s">
        <v>2481</v>
      </c>
      <c r="F190" s="29" t="s">
        <v>140</v>
      </c>
      <c r="G190" s="29" t="s">
        <v>2481</v>
      </c>
      <c r="H190" s="29" t="s">
        <v>2481</v>
      </c>
      <c r="I190" s="29" t="s">
        <v>2546</v>
      </c>
      <c r="J190" s="29" t="s">
        <v>2857</v>
      </c>
      <c r="K190" s="26" t="s">
        <v>785</v>
      </c>
      <c r="L190" s="26" t="s">
        <v>140</v>
      </c>
      <c r="M190" s="26" t="s">
        <v>140</v>
      </c>
      <c r="N190" s="26" t="s">
        <v>2481</v>
      </c>
      <c r="O190" s="26" t="s">
        <v>2160</v>
      </c>
      <c r="Q190" s="26" t="s">
        <v>86</v>
      </c>
      <c r="S190" s="25"/>
      <c r="T190" s="25">
        <v>1</v>
      </c>
      <c r="Y190" s="25">
        <v>1</v>
      </c>
      <c r="AN190" s="25">
        <v>1</v>
      </c>
      <c r="AS190" s="25">
        <v>1</v>
      </c>
      <c r="AU190" s="59">
        <v>0</v>
      </c>
      <c r="AV190" s="59"/>
    </row>
    <row r="191" spans="1:48">
      <c r="A191" s="26" t="s">
        <v>2800</v>
      </c>
      <c r="C191" s="26" t="s">
        <v>2536</v>
      </c>
      <c r="D191" s="29" t="s">
        <v>62</v>
      </c>
      <c r="E191" s="29" t="s">
        <v>2481</v>
      </c>
      <c r="F191" s="29" t="s">
        <v>140</v>
      </c>
      <c r="G191" s="29" t="s">
        <v>2481</v>
      </c>
      <c r="H191" s="29" t="s">
        <v>2481</v>
      </c>
      <c r="I191" s="29" t="s">
        <v>2546</v>
      </c>
      <c r="J191" s="29" t="s">
        <v>2857</v>
      </c>
      <c r="K191" s="26" t="s">
        <v>785</v>
      </c>
      <c r="L191" s="26" t="s">
        <v>140</v>
      </c>
      <c r="M191" s="26" t="s">
        <v>140</v>
      </c>
      <c r="N191" s="26" t="s">
        <v>2481</v>
      </c>
      <c r="O191" s="26" t="s">
        <v>2160</v>
      </c>
      <c r="Q191" s="26" t="s">
        <v>86</v>
      </c>
      <c r="S191" s="25"/>
      <c r="T191" s="25">
        <v>1</v>
      </c>
      <c r="X191" s="25">
        <v>1</v>
      </c>
      <c r="AN191" s="25">
        <v>1</v>
      </c>
      <c r="AS191" s="25">
        <v>1</v>
      </c>
      <c r="AU191" s="59">
        <v>0</v>
      </c>
      <c r="AV191" s="59"/>
    </row>
    <row r="192" spans="1:48">
      <c r="A192" s="26" t="s">
        <v>3427</v>
      </c>
      <c r="C192" s="26" t="s">
        <v>3426</v>
      </c>
      <c r="D192" s="29" t="s">
        <v>64</v>
      </c>
      <c r="E192" s="29" t="s">
        <v>2481</v>
      </c>
      <c r="F192" s="29" t="s">
        <v>140</v>
      </c>
      <c r="G192" s="29" t="s">
        <v>2481</v>
      </c>
      <c r="H192" s="29" t="s">
        <v>2481</v>
      </c>
      <c r="I192" s="29" t="s">
        <v>2546</v>
      </c>
      <c r="J192" s="29" t="s">
        <v>2857</v>
      </c>
      <c r="K192" s="26" t="s">
        <v>785</v>
      </c>
      <c r="L192" s="26" t="s">
        <v>140</v>
      </c>
      <c r="M192" s="26" t="s">
        <v>140</v>
      </c>
      <c r="N192" s="26" t="s">
        <v>2481</v>
      </c>
      <c r="O192" s="26" t="s">
        <v>2160</v>
      </c>
      <c r="Q192" s="26" t="s">
        <v>86</v>
      </c>
      <c r="R192" s="26">
        <v>5.64</v>
      </c>
      <c r="S192" s="25">
        <v>2.24E-2</v>
      </c>
      <c r="T192" s="25">
        <v>1</v>
      </c>
      <c r="Y192" s="25">
        <v>1</v>
      </c>
      <c r="AN192" s="25">
        <v>1</v>
      </c>
      <c r="AS192" s="25">
        <v>1</v>
      </c>
      <c r="AU192" s="59">
        <v>5.0000000000000001E-4</v>
      </c>
      <c r="AV192" s="59"/>
    </row>
    <row r="193" spans="1:48">
      <c r="A193" s="26" t="s">
        <v>3062</v>
      </c>
      <c r="C193" s="26" t="s">
        <v>2521</v>
      </c>
      <c r="D193" s="29" t="s">
        <v>62</v>
      </c>
      <c r="E193" s="29" t="s">
        <v>2481</v>
      </c>
      <c r="F193" s="29" t="s">
        <v>140</v>
      </c>
      <c r="G193" s="29" t="s">
        <v>2481</v>
      </c>
      <c r="H193" s="29" t="s">
        <v>2481</v>
      </c>
      <c r="I193" s="29" t="s">
        <v>2546</v>
      </c>
      <c r="J193" s="29" t="s">
        <v>2857</v>
      </c>
      <c r="K193" s="26" t="s">
        <v>785</v>
      </c>
      <c r="L193" s="26" t="s">
        <v>140</v>
      </c>
      <c r="M193" s="26" t="s">
        <v>140</v>
      </c>
      <c r="N193" s="26" t="s">
        <v>2481</v>
      </c>
      <c r="O193" s="26" t="s">
        <v>2160</v>
      </c>
      <c r="Q193" s="26" t="s">
        <v>86</v>
      </c>
      <c r="R193" s="26">
        <v>5.64</v>
      </c>
      <c r="S193" s="25">
        <v>2.24E-2</v>
      </c>
      <c r="T193" s="25">
        <v>1</v>
      </c>
      <c r="X193" s="25">
        <v>1</v>
      </c>
      <c r="AN193" s="25">
        <v>1</v>
      </c>
      <c r="AS193" s="25">
        <v>1</v>
      </c>
      <c r="AU193" s="59">
        <v>5.0000000000000001E-4</v>
      </c>
      <c r="AV193" s="59"/>
    </row>
    <row r="194" spans="1:48">
      <c r="A194" s="26" t="s">
        <v>2717</v>
      </c>
      <c r="B194" s="57"/>
      <c r="C194" s="26" t="s">
        <v>2718</v>
      </c>
      <c r="D194" s="26" t="s">
        <v>64</v>
      </c>
      <c r="E194" s="26" t="s">
        <v>2481</v>
      </c>
      <c r="F194" s="26" t="s">
        <v>140</v>
      </c>
      <c r="G194" s="26" t="s">
        <v>2481</v>
      </c>
      <c r="H194" s="26" t="s">
        <v>2542</v>
      </c>
      <c r="I194" s="26" t="s">
        <v>2481</v>
      </c>
      <c r="J194" s="29" t="s">
        <v>2857</v>
      </c>
      <c r="K194" s="26" t="s">
        <v>785</v>
      </c>
      <c r="L194" s="26" t="s">
        <v>140</v>
      </c>
      <c r="M194" s="26" t="s">
        <v>140</v>
      </c>
      <c r="N194" s="26" t="s">
        <v>2481</v>
      </c>
      <c r="O194" s="26" t="s">
        <v>2542</v>
      </c>
      <c r="Q194" s="26" t="s">
        <v>75</v>
      </c>
      <c r="R194" s="26">
        <v>7.45</v>
      </c>
      <c r="S194" s="25">
        <v>6.4999999999999997E-3</v>
      </c>
      <c r="T194" s="25">
        <v>0.79300000000000004</v>
      </c>
      <c r="U194" s="25">
        <v>0.107</v>
      </c>
      <c r="V194" s="25">
        <v>0.1</v>
      </c>
      <c r="Y194" s="25">
        <v>1</v>
      </c>
      <c r="AK194" s="25">
        <v>1</v>
      </c>
      <c r="AS194" s="25">
        <v>1</v>
      </c>
      <c r="AU194" s="25">
        <v>4.0000000000000001E-3</v>
      </c>
      <c r="AV194" s="25"/>
    </row>
    <row r="195" spans="1:48">
      <c r="A195" s="26" t="s">
        <v>3066</v>
      </c>
      <c r="B195" s="57"/>
      <c r="C195" s="26" t="s">
        <v>3067</v>
      </c>
      <c r="D195" s="26" t="s">
        <v>64</v>
      </c>
      <c r="E195" s="26" t="s">
        <v>2481</v>
      </c>
      <c r="F195" s="26" t="s">
        <v>140</v>
      </c>
      <c r="G195" s="26" t="s">
        <v>2481</v>
      </c>
      <c r="H195" s="26" t="s">
        <v>2542</v>
      </c>
      <c r="I195" s="26" t="s">
        <v>2481</v>
      </c>
      <c r="J195" s="29" t="s">
        <v>2857</v>
      </c>
      <c r="K195" s="26" t="s">
        <v>785</v>
      </c>
      <c r="L195" s="26" t="s">
        <v>140</v>
      </c>
      <c r="M195" s="26" t="s">
        <v>140</v>
      </c>
      <c r="N195" s="26" t="s">
        <v>2481</v>
      </c>
      <c r="O195" s="26" t="s">
        <v>2542</v>
      </c>
      <c r="Q195" s="26" t="s">
        <v>75</v>
      </c>
      <c r="R195" s="26">
        <v>7.68</v>
      </c>
      <c r="S195" s="25">
        <v>8.3000000000000001E-3</v>
      </c>
      <c r="T195" s="25">
        <v>0.79300000000000004</v>
      </c>
      <c r="U195" s="25">
        <v>0.107</v>
      </c>
      <c r="V195" s="25">
        <v>0.1</v>
      </c>
      <c r="Y195" s="25">
        <v>1</v>
      </c>
      <c r="AK195" s="25">
        <v>1</v>
      </c>
      <c r="AS195" s="25">
        <v>1</v>
      </c>
      <c r="AU195" s="25">
        <v>8.0000000000000002E-3</v>
      </c>
      <c r="AV195" s="25"/>
    </row>
    <row r="196" spans="1:48">
      <c r="A196" s="26" t="s">
        <v>3068</v>
      </c>
      <c r="B196" s="57"/>
      <c r="C196" s="26" t="s">
        <v>3530</v>
      </c>
      <c r="D196" s="26" t="s">
        <v>64</v>
      </c>
      <c r="E196" s="26" t="s">
        <v>2481</v>
      </c>
      <c r="F196" s="26" t="s">
        <v>140</v>
      </c>
      <c r="G196" s="26" t="s">
        <v>2481</v>
      </c>
      <c r="H196" s="26" t="s">
        <v>2542</v>
      </c>
      <c r="I196" s="26" t="s">
        <v>2481</v>
      </c>
      <c r="J196" s="29" t="s">
        <v>2857</v>
      </c>
      <c r="K196" s="26" t="s">
        <v>380</v>
      </c>
      <c r="L196" s="26" t="s">
        <v>140</v>
      </c>
      <c r="M196" s="26" t="s">
        <v>140</v>
      </c>
      <c r="N196" s="26" t="s">
        <v>2481</v>
      </c>
      <c r="O196" s="26" t="s">
        <v>2542</v>
      </c>
      <c r="Q196" s="26" t="s">
        <v>75</v>
      </c>
      <c r="R196" s="26">
        <v>5.33</v>
      </c>
      <c r="S196" s="25">
        <v>3.3E-3</v>
      </c>
      <c r="T196" s="25">
        <v>8.6499999999999994E-2</v>
      </c>
      <c r="U196" s="25">
        <v>0.35070000000000001</v>
      </c>
      <c r="V196" s="25">
        <v>0.56279999999999997</v>
      </c>
      <c r="Y196" s="25">
        <v>1</v>
      </c>
      <c r="AK196" s="25">
        <v>1</v>
      </c>
      <c r="AT196" s="25">
        <v>1</v>
      </c>
      <c r="AU196" s="25">
        <v>1.0999999999999999E-2</v>
      </c>
      <c r="AV196" s="25"/>
    </row>
    <row r="197" spans="1:48">
      <c r="C197" s="26" t="s">
        <v>2170</v>
      </c>
      <c r="D197" s="29" t="s">
        <v>68</v>
      </c>
      <c r="E197" s="26" t="s">
        <v>2481</v>
      </c>
      <c r="F197" s="26" t="s">
        <v>140</v>
      </c>
      <c r="G197" s="26" t="s">
        <v>2481</v>
      </c>
      <c r="H197" s="26" t="s">
        <v>2481</v>
      </c>
      <c r="I197" s="26" t="s">
        <v>2546</v>
      </c>
      <c r="J197" s="29" t="s">
        <v>2857</v>
      </c>
      <c r="K197" s="26" t="s">
        <v>785</v>
      </c>
      <c r="L197" s="26" t="s">
        <v>140</v>
      </c>
      <c r="M197" s="26" t="s">
        <v>140</v>
      </c>
      <c r="N197" s="26" t="s">
        <v>2481</v>
      </c>
      <c r="O197" s="26" t="s">
        <v>2160</v>
      </c>
      <c r="Q197" s="26" t="s">
        <v>86</v>
      </c>
      <c r="R197" s="60">
        <v>7.58</v>
      </c>
      <c r="S197" s="43">
        <v>2.35E-2</v>
      </c>
      <c r="T197" s="25">
        <v>1</v>
      </c>
      <c r="AB197" s="25">
        <v>1</v>
      </c>
      <c r="AS197" s="25">
        <v>1</v>
      </c>
      <c r="AU197" s="59"/>
      <c r="AV197" s="59"/>
    </row>
    <row r="198" spans="1:48">
      <c r="C198" s="26" t="s">
        <v>97</v>
      </c>
      <c r="D198" s="29" t="s">
        <v>64</v>
      </c>
      <c r="E198" s="26" t="s">
        <v>2481</v>
      </c>
      <c r="F198" s="26" t="s">
        <v>140</v>
      </c>
      <c r="G198" s="26" t="s">
        <v>2481</v>
      </c>
      <c r="H198" s="26" t="s">
        <v>2542</v>
      </c>
      <c r="I198" s="26" t="s">
        <v>2481</v>
      </c>
      <c r="J198" s="29" t="s">
        <v>2857</v>
      </c>
      <c r="K198" s="26" t="s">
        <v>381</v>
      </c>
      <c r="L198" s="26" t="s">
        <v>140</v>
      </c>
      <c r="M198" s="26" t="s">
        <v>140</v>
      </c>
      <c r="N198" s="26" t="s">
        <v>2481</v>
      </c>
      <c r="O198" s="26" t="s">
        <v>2160</v>
      </c>
      <c r="Q198" s="26" t="s">
        <v>75</v>
      </c>
      <c r="R198" s="60">
        <v>6.66</v>
      </c>
      <c r="S198" s="43">
        <v>4.7999999999999996E-3</v>
      </c>
      <c r="T198" s="25">
        <v>0.57599999999999996</v>
      </c>
      <c r="U198" s="25">
        <v>5.8999999999999997E-2</v>
      </c>
      <c r="V198" s="25">
        <v>0.33</v>
      </c>
      <c r="W198" s="25">
        <v>3.5000000000000003E-2</v>
      </c>
      <c r="Y198" s="25">
        <v>1</v>
      </c>
      <c r="AS198" s="25">
        <v>0.84199999999999997</v>
      </c>
      <c r="AT198" s="25">
        <v>0.158</v>
      </c>
      <c r="AU198" s="59"/>
      <c r="AV198" s="59"/>
    </row>
    <row r="199" spans="1:48">
      <c r="C199" s="26" t="s">
        <v>111</v>
      </c>
      <c r="D199" s="29" t="s">
        <v>68</v>
      </c>
      <c r="E199" s="29" t="s">
        <v>2852</v>
      </c>
      <c r="F199" s="29" t="s">
        <v>140</v>
      </c>
      <c r="G199" s="29" t="s">
        <v>5104</v>
      </c>
      <c r="H199" s="29" t="s">
        <v>5104</v>
      </c>
      <c r="I199" s="29" t="s">
        <v>5104</v>
      </c>
      <c r="J199" s="29" t="s">
        <v>79</v>
      </c>
      <c r="K199" s="26" t="s">
        <v>79</v>
      </c>
      <c r="L199" s="26" t="s">
        <v>140</v>
      </c>
      <c r="M199" s="26" t="s">
        <v>140</v>
      </c>
      <c r="N199" s="26" t="s">
        <v>2481</v>
      </c>
      <c r="O199" s="26" t="s">
        <v>2160</v>
      </c>
      <c r="Q199" s="26" t="s">
        <v>86</v>
      </c>
      <c r="R199" s="26">
        <v>3.1</v>
      </c>
      <c r="S199" s="25">
        <v>0.05</v>
      </c>
      <c r="U199" s="25">
        <v>5.9999999999999995E-4</v>
      </c>
      <c r="V199" s="25">
        <v>4.5999999999999999E-2</v>
      </c>
      <c r="W199" s="25">
        <v>0.95399999999999996</v>
      </c>
      <c r="AB199" s="25">
        <v>1</v>
      </c>
      <c r="AT199" s="25">
        <v>1</v>
      </c>
      <c r="AU199" s="59"/>
      <c r="AV199" s="59"/>
    </row>
    <row r="200" spans="1:48">
      <c r="C200" s="26" t="s">
        <v>129</v>
      </c>
      <c r="D200" s="29" t="s">
        <v>62</v>
      </c>
      <c r="E200" s="29" t="s">
        <v>2481</v>
      </c>
      <c r="F200" s="29" t="s">
        <v>140</v>
      </c>
      <c r="G200" s="29" t="s">
        <v>2481</v>
      </c>
      <c r="H200" s="29" t="s">
        <v>2542</v>
      </c>
      <c r="I200" s="29" t="s">
        <v>2481</v>
      </c>
      <c r="J200" s="29" t="s">
        <v>2857</v>
      </c>
      <c r="K200" s="26" t="s">
        <v>380</v>
      </c>
      <c r="L200" s="26" t="s">
        <v>140</v>
      </c>
      <c r="M200" s="26" t="s">
        <v>140</v>
      </c>
      <c r="N200" s="26" t="s">
        <v>2481</v>
      </c>
      <c r="O200" s="26" t="s">
        <v>2003</v>
      </c>
      <c r="Q200" s="26" t="s">
        <v>75</v>
      </c>
      <c r="R200" s="26">
        <v>5.2</v>
      </c>
      <c r="S200" s="25">
        <v>1.61E-2</v>
      </c>
      <c r="T200" s="25">
        <v>6.9000000000000006E-2</v>
      </c>
      <c r="U200" s="25">
        <v>0.217</v>
      </c>
      <c r="V200" s="25">
        <v>0.56000000000000005</v>
      </c>
      <c r="W200" s="25">
        <v>0.154</v>
      </c>
      <c r="X200" s="25">
        <v>1</v>
      </c>
      <c r="AT200" s="25">
        <v>1</v>
      </c>
      <c r="AU200" s="59"/>
      <c r="AV200" s="59"/>
    </row>
    <row r="201" spans="1:48">
      <c r="C201" s="26" t="s">
        <v>838</v>
      </c>
      <c r="D201" s="29" t="s">
        <v>64</v>
      </c>
      <c r="E201" s="26" t="s">
        <v>2481</v>
      </c>
      <c r="F201" s="26" t="s">
        <v>140</v>
      </c>
      <c r="G201" s="26" t="s">
        <v>2481</v>
      </c>
      <c r="H201" s="26" t="s">
        <v>2542</v>
      </c>
      <c r="I201" s="26" t="s">
        <v>2481</v>
      </c>
      <c r="J201" s="29" t="s">
        <v>2857</v>
      </c>
      <c r="K201" s="26" t="s">
        <v>381</v>
      </c>
      <c r="L201" s="26" t="s">
        <v>140</v>
      </c>
      <c r="M201" s="26" t="s">
        <v>140</v>
      </c>
      <c r="N201" s="26" t="s">
        <v>2481</v>
      </c>
      <c r="O201" s="26" t="s">
        <v>2160</v>
      </c>
      <c r="Q201" s="26" t="s">
        <v>75</v>
      </c>
      <c r="R201" s="26">
        <v>1.9</v>
      </c>
      <c r="S201" s="25">
        <v>2.1000000000000001E-2</v>
      </c>
      <c r="T201" s="25">
        <v>0.1086</v>
      </c>
      <c r="U201" s="25">
        <v>0.1004</v>
      </c>
      <c r="V201" s="25">
        <v>0.68869999999999998</v>
      </c>
      <c r="W201" s="25">
        <v>0.1023</v>
      </c>
      <c r="Y201" s="25">
        <v>0</v>
      </c>
      <c r="AS201" s="25">
        <v>0.84199999999999997</v>
      </c>
      <c r="AT201" s="25">
        <v>0.158</v>
      </c>
      <c r="AU201" s="59"/>
      <c r="AV201" s="59"/>
    </row>
    <row r="202" spans="1:48">
      <c r="C202" s="26" t="s">
        <v>1335</v>
      </c>
      <c r="D202" s="29" t="s">
        <v>64</v>
      </c>
      <c r="E202" s="26" t="s">
        <v>2481</v>
      </c>
      <c r="F202" s="26" t="s">
        <v>140</v>
      </c>
      <c r="G202" s="26" t="s">
        <v>2481</v>
      </c>
      <c r="H202" s="26" t="s">
        <v>2542</v>
      </c>
      <c r="I202" s="26" t="s">
        <v>2481</v>
      </c>
      <c r="J202" s="29" t="s">
        <v>2857</v>
      </c>
      <c r="K202" s="26" t="s">
        <v>785</v>
      </c>
      <c r="L202" s="26" t="s">
        <v>140</v>
      </c>
      <c r="M202" s="26" t="s">
        <v>140</v>
      </c>
      <c r="N202" s="26" t="s">
        <v>2481</v>
      </c>
      <c r="O202" s="26" t="s">
        <v>2160</v>
      </c>
      <c r="Q202" s="26" t="s">
        <v>75</v>
      </c>
      <c r="R202" s="26">
        <v>7.59</v>
      </c>
      <c r="S202" s="25">
        <v>4.1999999999999997E-3</v>
      </c>
      <c r="T202" s="25">
        <v>0.60680000000000001</v>
      </c>
      <c r="U202" s="25">
        <v>0.02</v>
      </c>
      <c r="V202" s="25">
        <v>0.37319999999999998</v>
      </c>
      <c r="Y202" s="25">
        <v>0</v>
      </c>
      <c r="AS202" s="25">
        <v>1</v>
      </c>
      <c r="AU202" s="59"/>
      <c r="AV202" s="59"/>
    </row>
    <row r="203" spans="1:48">
      <c r="C203" s="26" t="s">
        <v>99</v>
      </c>
      <c r="D203" s="29" t="s">
        <v>64</v>
      </c>
      <c r="E203" s="26" t="s">
        <v>2481</v>
      </c>
      <c r="F203" s="26" t="s">
        <v>140</v>
      </c>
      <c r="G203" s="26" t="s">
        <v>2481</v>
      </c>
      <c r="H203" s="26" t="s">
        <v>2542</v>
      </c>
      <c r="I203" s="26" t="s">
        <v>2481</v>
      </c>
      <c r="J203" s="29" t="s">
        <v>2857</v>
      </c>
      <c r="K203" s="26" t="s">
        <v>785</v>
      </c>
      <c r="L203" s="26" t="s">
        <v>140</v>
      </c>
      <c r="M203" s="26" t="s">
        <v>140</v>
      </c>
      <c r="N203" s="26" t="s">
        <v>2481</v>
      </c>
      <c r="O203" s="26" t="s">
        <v>2160</v>
      </c>
      <c r="Q203" s="26" t="s">
        <v>75</v>
      </c>
      <c r="R203" s="26">
        <v>7.33</v>
      </c>
      <c r="S203" s="25">
        <v>5.1999999999999998E-3</v>
      </c>
      <c r="T203" s="25">
        <v>0.60499999999999998</v>
      </c>
      <c r="U203" s="25">
        <v>1.9199999999999998E-2</v>
      </c>
      <c r="V203" s="25">
        <v>0.37580000000000002</v>
      </c>
      <c r="Y203" s="25">
        <v>0</v>
      </c>
      <c r="AS203" s="25">
        <v>1</v>
      </c>
      <c r="AU203" s="59"/>
      <c r="AV203" s="59"/>
    </row>
    <row r="204" spans="1:48">
      <c r="C204" s="26" t="s">
        <v>2171</v>
      </c>
      <c r="D204" s="29" t="s">
        <v>64</v>
      </c>
      <c r="E204" s="26" t="s">
        <v>2481</v>
      </c>
      <c r="F204" s="26" t="s">
        <v>140</v>
      </c>
      <c r="G204" s="26" t="s">
        <v>2481</v>
      </c>
      <c r="H204" s="26" t="s">
        <v>2542</v>
      </c>
      <c r="I204" s="26" t="s">
        <v>2481</v>
      </c>
      <c r="J204" s="29" t="s">
        <v>2857</v>
      </c>
      <c r="K204" s="26" t="s">
        <v>381</v>
      </c>
      <c r="L204" s="26" t="s">
        <v>140</v>
      </c>
      <c r="M204" s="26" t="s">
        <v>140</v>
      </c>
      <c r="N204" s="26" t="s">
        <v>2481</v>
      </c>
      <c r="O204" s="26" t="s">
        <v>2160</v>
      </c>
      <c r="Q204" s="26" t="s">
        <v>75</v>
      </c>
      <c r="R204" s="26">
        <v>7.2</v>
      </c>
      <c r="S204" s="25">
        <v>8.9999999999999993E-3</v>
      </c>
      <c r="T204" s="25">
        <v>0.247</v>
      </c>
      <c r="U204" s="25">
        <v>0.105</v>
      </c>
      <c r="V204" s="25">
        <v>0.61199999999999999</v>
      </c>
      <c r="W204" s="25">
        <v>3.5999999999999997E-2</v>
      </c>
      <c r="Y204" s="25">
        <v>0</v>
      </c>
      <c r="AS204" s="25">
        <v>0.68700000000000006</v>
      </c>
      <c r="AT204" s="25">
        <v>0.313</v>
      </c>
      <c r="AU204" s="59"/>
      <c r="AV204" s="59"/>
    </row>
    <row r="205" spans="1:48">
      <c r="C205" s="26" t="s">
        <v>130</v>
      </c>
      <c r="D205" s="29" t="s">
        <v>68</v>
      </c>
      <c r="E205" s="26" t="s">
        <v>2481</v>
      </c>
      <c r="F205" s="26" t="s">
        <v>140</v>
      </c>
      <c r="G205" s="26" t="s">
        <v>2481</v>
      </c>
      <c r="H205" s="26" t="s">
        <v>2481</v>
      </c>
      <c r="I205" s="26" t="s">
        <v>2546</v>
      </c>
      <c r="J205" s="29" t="s">
        <v>2857</v>
      </c>
      <c r="K205" s="26" t="s">
        <v>785</v>
      </c>
      <c r="L205" s="26" t="s">
        <v>140</v>
      </c>
      <c r="M205" s="26" t="s">
        <v>140</v>
      </c>
      <c r="N205" s="26" t="s">
        <v>2481</v>
      </c>
      <c r="O205" s="26" t="s">
        <v>2160</v>
      </c>
      <c r="Q205" s="26" t="s">
        <v>86</v>
      </c>
      <c r="R205" s="26">
        <v>5.81</v>
      </c>
      <c r="S205" s="25">
        <v>1.77E-2</v>
      </c>
      <c r="T205" s="25">
        <v>1</v>
      </c>
      <c r="AB205" s="25">
        <v>0</v>
      </c>
      <c r="AS205" s="25">
        <v>1</v>
      </c>
      <c r="AU205" s="59"/>
      <c r="AV205" s="59"/>
    </row>
    <row r="206" spans="1:48">
      <c r="C206" s="26" t="s">
        <v>76</v>
      </c>
      <c r="D206" s="29" t="s">
        <v>68</v>
      </c>
      <c r="E206" s="26" t="s">
        <v>2481</v>
      </c>
      <c r="F206" s="26" t="s">
        <v>140</v>
      </c>
      <c r="G206" s="26" t="s">
        <v>2481</v>
      </c>
      <c r="H206" s="26" t="s">
        <v>2481</v>
      </c>
      <c r="I206" s="26" t="s">
        <v>2546</v>
      </c>
      <c r="J206" s="29" t="s">
        <v>2857</v>
      </c>
      <c r="K206" s="26" t="s">
        <v>380</v>
      </c>
      <c r="L206" s="26" t="s">
        <v>140</v>
      </c>
      <c r="M206" s="26" t="s">
        <v>140</v>
      </c>
      <c r="N206" s="26" t="s">
        <v>2481</v>
      </c>
      <c r="O206" s="26" t="s">
        <v>2160</v>
      </c>
      <c r="Q206" s="26" t="s">
        <v>86</v>
      </c>
      <c r="R206" s="26">
        <v>0.18</v>
      </c>
      <c r="S206" s="25">
        <v>1.7999999999999999E-2</v>
      </c>
      <c r="T206" s="25">
        <v>0.24199999999999999</v>
      </c>
      <c r="U206" s="25">
        <v>0.39300000000000002</v>
      </c>
      <c r="V206" s="25">
        <v>0.35</v>
      </c>
      <c r="W206" s="25">
        <v>1.4999999999999999E-2</v>
      </c>
      <c r="AB206" s="25">
        <v>0</v>
      </c>
      <c r="AS206" s="25">
        <v>3.73E-2</v>
      </c>
      <c r="AT206" s="25">
        <v>0.9627</v>
      </c>
      <c r="AU206" s="59"/>
      <c r="AV206" s="59"/>
    </row>
    <row r="207" spans="1:48">
      <c r="C207" s="26" t="s">
        <v>1251</v>
      </c>
      <c r="D207" s="29" t="s">
        <v>68</v>
      </c>
      <c r="E207" s="26" t="s">
        <v>2481</v>
      </c>
      <c r="F207" s="26" t="s">
        <v>140</v>
      </c>
      <c r="G207" s="26" t="s">
        <v>2481</v>
      </c>
      <c r="H207" s="26" t="s">
        <v>2481</v>
      </c>
      <c r="I207" s="26" t="s">
        <v>2546</v>
      </c>
      <c r="J207" s="29" t="s">
        <v>2857</v>
      </c>
      <c r="K207" s="26" t="s">
        <v>380</v>
      </c>
      <c r="L207" s="26" t="s">
        <v>140</v>
      </c>
      <c r="M207" s="26" t="s">
        <v>140</v>
      </c>
      <c r="N207" s="26" t="s">
        <v>2481</v>
      </c>
      <c r="O207" s="26" t="s">
        <v>2160</v>
      </c>
      <c r="Q207" s="26" t="s">
        <v>86</v>
      </c>
      <c r="R207" s="26">
        <v>6.66</v>
      </c>
      <c r="S207" s="25">
        <v>3.1899999999999998E-2</v>
      </c>
      <c r="T207" s="25">
        <v>0.15359999999999999</v>
      </c>
      <c r="U207" s="25">
        <v>0.38569999999999999</v>
      </c>
      <c r="V207" s="25">
        <v>0.4607</v>
      </c>
      <c r="X207" s="25">
        <v>1.5E-3</v>
      </c>
      <c r="Y207" s="25">
        <v>0.33119999999999999</v>
      </c>
      <c r="Z207" s="25">
        <v>5.7700000000000001E-2</v>
      </c>
      <c r="AA207" s="25">
        <v>1.6299999999999999E-2</v>
      </c>
      <c r="AB207" s="25">
        <v>0.34420000000000001</v>
      </c>
      <c r="AC207" s="25">
        <v>1.7500000000000002E-2</v>
      </c>
      <c r="AD207" s="25">
        <v>1.77E-2</v>
      </c>
      <c r="AE207" s="25">
        <v>0.19639999999999999</v>
      </c>
      <c r="AF207" s="25">
        <v>3.0999999999999999E-3</v>
      </c>
      <c r="AI207" s="25">
        <v>1.44E-2</v>
      </c>
      <c r="AJ207" s="25">
        <v>1.5E-3</v>
      </c>
      <c r="AK207" s="25">
        <v>0.33119999999999999</v>
      </c>
      <c r="AL207" s="25">
        <v>5.7700000000000001E-2</v>
      </c>
      <c r="AM207" s="25">
        <v>1.6299999999999999E-2</v>
      </c>
      <c r="AN207" s="25">
        <v>0.34420000000000001</v>
      </c>
      <c r="AO207" s="25">
        <v>1.7500000000000002E-2</v>
      </c>
      <c r="AP207" s="25">
        <v>0.19639999999999999</v>
      </c>
      <c r="AQ207" s="25">
        <v>2.0799999999999999E-2</v>
      </c>
      <c r="AR207" s="25">
        <v>1.44E-2</v>
      </c>
      <c r="AT207" s="25">
        <v>1</v>
      </c>
      <c r="AU207" s="59"/>
      <c r="AV207" s="59"/>
    </row>
    <row r="208" spans="1:48">
      <c r="C208" s="26" t="s">
        <v>1031</v>
      </c>
      <c r="D208" s="29" t="s">
        <v>68</v>
      </c>
      <c r="E208" s="26" t="s">
        <v>2481</v>
      </c>
      <c r="F208" s="26" t="s">
        <v>140</v>
      </c>
      <c r="G208" s="26" t="s">
        <v>2481</v>
      </c>
      <c r="H208" s="26" t="s">
        <v>2481</v>
      </c>
      <c r="I208" s="26" t="s">
        <v>2546</v>
      </c>
      <c r="J208" s="29" t="s">
        <v>2857</v>
      </c>
      <c r="K208" s="26" t="s">
        <v>380</v>
      </c>
      <c r="L208" s="26" t="s">
        <v>140</v>
      </c>
      <c r="M208" s="26" t="s">
        <v>140</v>
      </c>
      <c r="N208" s="26" t="s">
        <v>2481</v>
      </c>
      <c r="O208" s="26" t="s">
        <v>2160</v>
      </c>
      <c r="Q208" s="26" t="s">
        <v>86</v>
      </c>
      <c r="R208" s="26">
        <v>6.66</v>
      </c>
      <c r="S208" s="25">
        <v>3.1899999999999998E-2</v>
      </c>
      <c r="T208" s="25">
        <v>0.15359999999999999</v>
      </c>
      <c r="U208" s="25">
        <v>0.38569999999999999</v>
      </c>
      <c r="V208" s="25">
        <v>0.4607</v>
      </c>
      <c r="X208" s="25">
        <v>1.5E-3</v>
      </c>
      <c r="Y208" s="25">
        <v>0.33119999999999999</v>
      </c>
      <c r="Z208" s="25">
        <v>5.7700000000000001E-2</v>
      </c>
      <c r="AA208" s="25">
        <v>1.6299999999999999E-2</v>
      </c>
      <c r="AB208" s="25">
        <v>0.34420000000000001</v>
      </c>
      <c r="AC208" s="25">
        <v>1.7500000000000002E-2</v>
      </c>
      <c r="AD208" s="25">
        <v>1.77E-2</v>
      </c>
      <c r="AE208" s="25">
        <v>0.19639999999999999</v>
      </c>
      <c r="AF208" s="25">
        <v>3.0999999999999999E-3</v>
      </c>
      <c r="AI208" s="25">
        <v>1.44E-2</v>
      </c>
      <c r="AJ208" s="25">
        <v>1.5E-3</v>
      </c>
      <c r="AK208" s="25">
        <v>0.33119999999999999</v>
      </c>
      <c r="AL208" s="25">
        <v>5.7700000000000001E-2</v>
      </c>
      <c r="AM208" s="25">
        <v>1.6299999999999999E-2</v>
      </c>
      <c r="AN208" s="25">
        <v>0.34420000000000001</v>
      </c>
      <c r="AO208" s="25">
        <v>1.7500000000000002E-2</v>
      </c>
      <c r="AP208" s="25">
        <v>0.19639999999999999</v>
      </c>
      <c r="AQ208" s="25">
        <v>2.0799999999999999E-2</v>
      </c>
      <c r="AR208" s="25">
        <v>1.44E-2</v>
      </c>
      <c r="AT208" s="25">
        <v>1</v>
      </c>
      <c r="AU208" s="59"/>
      <c r="AV208" s="59"/>
    </row>
    <row r="209" spans="3:48">
      <c r="C209" s="26" t="s">
        <v>2172</v>
      </c>
      <c r="D209" s="29" t="s">
        <v>64</v>
      </c>
      <c r="E209" s="26" t="s">
        <v>2481</v>
      </c>
      <c r="F209" s="26" t="s">
        <v>140</v>
      </c>
      <c r="G209" s="26" t="s">
        <v>2481</v>
      </c>
      <c r="H209" s="26" t="s">
        <v>2542</v>
      </c>
      <c r="I209" s="26" t="s">
        <v>2481</v>
      </c>
      <c r="J209" s="29" t="s">
        <v>2857</v>
      </c>
      <c r="K209" s="26" t="s">
        <v>785</v>
      </c>
      <c r="L209" s="26" t="s">
        <v>140</v>
      </c>
      <c r="M209" s="26" t="s">
        <v>140</v>
      </c>
      <c r="N209" s="26" t="s">
        <v>2481</v>
      </c>
      <c r="O209" s="26" t="s">
        <v>2160</v>
      </c>
      <c r="Q209" s="26" t="s">
        <v>75</v>
      </c>
      <c r="R209" s="26">
        <v>25.19</v>
      </c>
      <c r="S209" s="25">
        <v>1.9E-2</v>
      </c>
      <c r="T209" s="25">
        <v>0.60299999999999998</v>
      </c>
      <c r="U209" s="25">
        <v>2.0199999999999999E-2</v>
      </c>
      <c r="V209" s="25">
        <v>0.37680000000000002</v>
      </c>
      <c r="AS209" s="25">
        <v>1</v>
      </c>
      <c r="AU209" s="59"/>
      <c r="AV209" s="59"/>
    </row>
    <row r="210" spans="3:48">
      <c r="C210" s="26" t="s">
        <v>1442</v>
      </c>
      <c r="D210" s="29" t="s">
        <v>68</v>
      </c>
      <c r="E210" s="26" t="s">
        <v>2481</v>
      </c>
      <c r="F210" s="26" t="s">
        <v>140</v>
      </c>
      <c r="G210" s="26" t="s">
        <v>2481</v>
      </c>
      <c r="H210" s="26" t="s">
        <v>2481</v>
      </c>
      <c r="I210" s="26" t="s">
        <v>2546</v>
      </c>
      <c r="J210" s="29" t="s">
        <v>2857</v>
      </c>
      <c r="K210" s="26" t="s">
        <v>380</v>
      </c>
      <c r="L210" s="26" t="s">
        <v>140</v>
      </c>
      <c r="M210" s="26" t="s">
        <v>140</v>
      </c>
      <c r="N210" s="26" t="s">
        <v>2481</v>
      </c>
      <c r="O210" s="26" t="s">
        <v>2160</v>
      </c>
      <c r="Q210" s="26" t="s">
        <v>86</v>
      </c>
      <c r="R210" s="26">
        <v>8.26</v>
      </c>
      <c r="S210" s="25">
        <v>3.5700000000000003E-2</v>
      </c>
      <c r="T210" s="25">
        <v>0.12</v>
      </c>
      <c r="U210" s="25">
        <v>0.45</v>
      </c>
      <c r="V210" s="25">
        <v>0.43</v>
      </c>
      <c r="AB210" s="25">
        <v>1</v>
      </c>
      <c r="AT210" s="25">
        <v>1</v>
      </c>
      <c r="AU210" s="59"/>
      <c r="AV210" s="59"/>
    </row>
    <row r="211" spans="3:48">
      <c r="C211" s="26" t="s">
        <v>840</v>
      </c>
      <c r="D211" s="29" t="s">
        <v>64</v>
      </c>
      <c r="E211" s="26" t="s">
        <v>2481</v>
      </c>
      <c r="F211" s="26" t="s">
        <v>140</v>
      </c>
      <c r="G211" s="26" t="s">
        <v>2481</v>
      </c>
      <c r="H211" s="26" t="s">
        <v>2542</v>
      </c>
      <c r="I211" s="26" t="s">
        <v>2481</v>
      </c>
      <c r="J211" s="29" t="s">
        <v>2857</v>
      </c>
      <c r="K211" s="26" t="s">
        <v>381</v>
      </c>
      <c r="L211" s="26" t="s">
        <v>140</v>
      </c>
      <c r="M211" s="26" t="s">
        <v>140</v>
      </c>
      <c r="N211" s="26" t="s">
        <v>2481</v>
      </c>
      <c r="O211" s="26" t="s">
        <v>2160</v>
      </c>
      <c r="Q211" s="26" t="s">
        <v>75</v>
      </c>
      <c r="R211" s="26">
        <v>2</v>
      </c>
      <c r="S211" s="25">
        <v>4.0000000000000001E-3</v>
      </c>
      <c r="T211" s="25">
        <v>7.0000000000000007E-2</v>
      </c>
      <c r="U211" s="25">
        <v>0.253</v>
      </c>
      <c r="V211" s="25">
        <v>0.65800000000000003</v>
      </c>
      <c r="W211" s="25">
        <v>1.9E-2</v>
      </c>
      <c r="Y211" s="25">
        <v>1</v>
      </c>
      <c r="AS211" s="25">
        <v>0.53900000000000003</v>
      </c>
      <c r="AT211" s="25">
        <v>0.46100000000000002</v>
      </c>
      <c r="AU211" s="59"/>
      <c r="AV211" s="59"/>
    </row>
    <row r="212" spans="3:48">
      <c r="C212" s="26" t="s">
        <v>95</v>
      </c>
      <c r="D212" s="29" t="s">
        <v>64</v>
      </c>
      <c r="E212" s="26" t="s">
        <v>2481</v>
      </c>
      <c r="F212" s="26" t="s">
        <v>140</v>
      </c>
      <c r="G212" s="26" t="s">
        <v>2481</v>
      </c>
      <c r="H212" s="26" t="s">
        <v>2542</v>
      </c>
      <c r="I212" s="26" t="s">
        <v>2481</v>
      </c>
      <c r="J212" s="29" t="s">
        <v>2857</v>
      </c>
      <c r="K212" s="26" t="s">
        <v>380</v>
      </c>
      <c r="L212" s="26" t="s">
        <v>140</v>
      </c>
      <c r="M212" s="26" t="s">
        <v>140</v>
      </c>
      <c r="N212" s="26" t="s">
        <v>2481</v>
      </c>
      <c r="O212" s="26" t="s">
        <v>2160</v>
      </c>
      <c r="Q212" s="26" t="s">
        <v>75</v>
      </c>
      <c r="R212" s="26">
        <v>5.2</v>
      </c>
      <c r="S212" s="25">
        <v>1.7999999999999999E-2</v>
      </c>
      <c r="T212" s="25">
        <v>0.14499999999999999</v>
      </c>
      <c r="U212" s="25">
        <v>0.29299999999999998</v>
      </c>
      <c r="V212" s="25">
        <v>0.43</v>
      </c>
      <c r="W212" s="25">
        <v>0.13400000000000001</v>
      </c>
      <c r="Y212" s="25">
        <v>1</v>
      </c>
      <c r="AT212" s="25">
        <v>1</v>
      </c>
      <c r="AU212" s="59"/>
      <c r="AV212" s="59"/>
    </row>
    <row r="213" spans="3:48">
      <c r="C213" s="26" t="s">
        <v>979</v>
      </c>
      <c r="D213" s="29" t="s">
        <v>64</v>
      </c>
      <c r="E213" s="26" t="s">
        <v>2481</v>
      </c>
      <c r="F213" s="26" t="s">
        <v>140</v>
      </c>
      <c r="G213" s="26" t="s">
        <v>2481</v>
      </c>
      <c r="H213" s="26" t="s">
        <v>2542</v>
      </c>
      <c r="I213" s="26" t="s">
        <v>2481</v>
      </c>
      <c r="J213" s="29" t="s">
        <v>2857</v>
      </c>
      <c r="K213" s="26" t="s">
        <v>380</v>
      </c>
      <c r="L213" s="26" t="s">
        <v>140</v>
      </c>
      <c r="M213" s="26" t="s">
        <v>140</v>
      </c>
      <c r="N213" s="26" t="s">
        <v>2481</v>
      </c>
      <c r="O213" s="26" t="s">
        <v>2160</v>
      </c>
      <c r="Q213" s="26" t="s">
        <v>75</v>
      </c>
      <c r="R213" s="26">
        <v>5.2</v>
      </c>
      <c r="S213" s="25">
        <v>1.7999999999999999E-2</v>
      </c>
      <c r="T213" s="25">
        <v>0.14499999999999999</v>
      </c>
      <c r="U213" s="25">
        <v>0.29299999999999998</v>
      </c>
      <c r="V213" s="25">
        <v>0.43</v>
      </c>
      <c r="W213" s="25">
        <v>0.13400000000000001</v>
      </c>
      <c r="Y213" s="25">
        <v>1</v>
      </c>
      <c r="AT213" s="25">
        <v>1</v>
      </c>
      <c r="AU213" s="59"/>
      <c r="AV213" s="59"/>
    </row>
    <row r="214" spans="3:48">
      <c r="C214" s="26" t="s">
        <v>1221</v>
      </c>
      <c r="D214" s="29" t="s">
        <v>64</v>
      </c>
      <c r="E214" s="26" t="s">
        <v>2481</v>
      </c>
      <c r="F214" s="26" t="s">
        <v>140</v>
      </c>
      <c r="G214" s="26" t="s">
        <v>2481</v>
      </c>
      <c r="H214" s="26" t="s">
        <v>2542</v>
      </c>
      <c r="I214" s="26" t="s">
        <v>2481</v>
      </c>
      <c r="J214" s="29" t="s">
        <v>2857</v>
      </c>
      <c r="K214" s="26" t="s">
        <v>785</v>
      </c>
      <c r="L214" s="26" t="s">
        <v>140</v>
      </c>
      <c r="M214" s="26" t="s">
        <v>140</v>
      </c>
      <c r="N214" s="26" t="s">
        <v>2481</v>
      </c>
      <c r="O214" s="26" t="s">
        <v>2160</v>
      </c>
      <c r="Q214" s="26" t="s">
        <v>75</v>
      </c>
      <c r="R214" s="26">
        <v>10.07</v>
      </c>
      <c r="S214" s="25">
        <v>1.32E-2</v>
      </c>
      <c r="T214" s="25">
        <v>0.60299999999999998</v>
      </c>
      <c r="U214" s="25">
        <v>2.0199999999999999E-2</v>
      </c>
      <c r="V214" s="25">
        <v>0.37680000000000002</v>
      </c>
      <c r="Y214" s="25">
        <v>1</v>
      </c>
      <c r="AS214" s="25">
        <v>1</v>
      </c>
      <c r="AU214" s="59"/>
      <c r="AV214" s="59"/>
    </row>
    <row r="215" spans="3:48">
      <c r="C215" s="26" t="s">
        <v>1222</v>
      </c>
      <c r="D215" s="29" t="s">
        <v>64</v>
      </c>
      <c r="E215" s="26" t="s">
        <v>2481</v>
      </c>
      <c r="F215" s="26" t="s">
        <v>140</v>
      </c>
      <c r="G215" s="26" t="s">
        <v>2481</v>
      </c>
      <c r="H215" s="26" t="s">
        <v>2542</v>
      </c>
      <c r="I215" s="26" t="s">
        <v>2481</v>
      </c>
      <c r="J215" s="29" t="s">
        <v>2857</v>
      </c>
      <c r="K215" s="26" t="s">
        <v>785</v>
      </c>
      <c r="L215" s="26" t="s">
        <v>140</v>
      </c>
      <c r="M215" s="26" t="s">
        <v>140</v>
      </c>
      <c r="N215" s="26" t="s">
        <v>2481</v>
      </c>
      <c r="O215" s="26" t="s">
        <v>2160</v>
      </c>
      <c r="Q215" s="26" t="s">
        <v>75</v>
      </c>
      <c r="R215" s="26">
        <v>17</v>
      </c>
      <c r="S215" s="25">
        <v>1.9199999999999998E-2</v>
      </c>
      <c r="T215" s="25">
        <v>0.60299999999999998</v>
      </c>
      <c r="U215" s="25">
        <v>2.0199999999999999E-2</v>
      </c>
      <c r="V215" s="25">
        <v>0.37680000000000002</v>
      </c>
      <c r="Y215" s="25">
        <v>1</v>
      </c>
      <c r="AS215" s="25">
        <v>1</v>
      </c>
      <c r="AU215" s="59"/>
      <c r="AV215" s="59"/>
    </row>
    <row r="216" spans="3:48">
      <c r="C216" s="26" t="s">
        <v>1223</v>
      </c>
      <c r="D216" s="29" t="s">
        <v>64</v>
      </c>
      <c r="E216" s="26" t="s">
        <v>2481</v>
      </c>
      <c r="F216" s="26" t="s">
        <v>140</v>
      </c>
      <c r="G216" s="26" t="s">
        <v>2481</v>
      </c>
      <c r="H216" s="26" t="s">
        <v>2542</v>
      </c>
      <c r="I216" s="26" t="s">
        <v>2481</v>
      </c>
      <c r="J216" s="29" t="s">
        <v>2857</v>
      </c>
      <c r="K216" s="26" t="s">
        <v>785</v>
      </c>
      <c r="L216" s="26" t="s">
        <v>140</v>
      </c>
      <c r="M216" s="26" t="s">
        <v>140</v>
      </c>
      <c r="N216" s="26" t="s">
        <v>2481</v>
      </c>
      <c r="O216" s="26" t="s">
        <v>2160</v>
      </c>
      <c r="Q216" s="26" t="s">
        <v>75</v>
      </c>
      <c r="R216" s="26">
        <v>20.55</v>
      </c>
      <c r="S216" s="25">
        <v>2.0199999999999999E-2</v>
      </c>
      <c r="T216" s="25">
        <v>0.60299999999999998</v>
      </c>
      <c r="U216" s="25">
        <v>2.0199999999999999E-2</v>
      </c>
      <c r="V216" s="25">
        <v>0.37680000000000002</v>
      </c>
      <c r="Y216" s="25">
        <v>1</v>
      </c>
      <c r="AS216" s="25">
        <v>1</v>
      </c>
      <c r="AU216" s="59"/>
      <c r="AV216" s="59"/>
    </row>
    <row r="217" spans="3:48">
      <c r="C217" s="26" t="s">
        <v>1219</v>
      </c>
      <c r="D217" s="29" t="s">
        <v>64</v>
      </c>
      <c r="E217" s="26" t="s">
        <v>2481</v>
      </c>
      <c r="F217" s="26" t="s">
        <v>140</v>
      </c>
      <c r="G217" s="26" t="s">
        <v>2481</v>
      </c>
      <c r="H217" s="26" t="s">
        <v>2542</v>
      </c>
      <c r="I217" s="26" t="s">
        <v>2481</v>
      </c>
      <c r="J217" s="29" t="s">
        <v>2857</v>
      </c>
      <c r="K217" s="26" t="s">
        <v>785</v>
      </c>
      <c r="L217" s="26" t="s">
        <v>140</v>
      </c>
      <c r="M217" s="26" t="s">
        <v>140</v>
      </c>
      <c r="N217" s="26" t="s">
        <v>2481</v>
      </c>
      <c r="O217" s="26" t="s">
        <v>2160</v>
      </c>
      <c r="Q217" s="26" t="s">
        <v>75</v>
      </c>
      <c r="R217" s="26">
        <v>5.95</v>
      </c>
      <c r="S217" s="25">
        <v>4.0000000000000001E-3</v>
      </c>
      <c r="T217" s="25">
        <v>1</v>
      </c>
      <c r="Y217" s="25">
        <v>1</v>
      </c>
      <c r="AS217" s="25">
        <v>1</v>
      </c>
      <c r="AU217" s="59"/>
      <c r="AV217" s="59"/>
    </row>
    <row r="218" spans="3:48">
      <c r="C218" s="26" t="s">
        <v>1220</v>
      </c>
      <c r="D218" s="29" t="s">
        <v>64</v>
      </c>
      <c r="E218" s="26" t="s">
        <v>2481</v>
      </c>
      <c r="F218" s="26" t="s">
        <v>140</v>
      </c>
      <c r="G218" s="26" t="s">
        <v>2481</v>
      </c>
      <c r="H218" s="26" t="s">
        <v>2542</v>
      </c>
      <c r="I218" s="26" t="s">
        <v>2481</v>
      </c>
      <c r="J218" s="29" t="s">
        <v>2857</v>
      </c>
      <c r="K218" s="26" t="s">
        <v>785</v>
      </c>
      <c r="L218" s="26" t="s">
        <v>140</v>
      </c>
      <c r="M218" s="26" t="s">
        <v>140</v>
      </c>
      <c r="N218" s="26" t="s">
        <v>2481</v>
      </c>
      <c r="O218" s="26" t="s">
        <v>2160</v>
      </c>
      <c r="Q218" s="26" t="s">
        <v>75</v>
      </c>
      <c r="R218" s="26">
        <v>7.88</v>
      </c>
      <c r="S218" s="25">
        <v>7.4000000000000003E-3</v>
      </c>
      <c r="T218" s="25">
        <v>0.60299999999999998</v>
      </c>
      <c r="U218" s="25">
        <v>2.0199999999999999E-2</v>
      </c>
      <c r="V218" s="25">
        <v>0.37680000000000002</v>
      </c>
      <c r="Y218" s="25">
        <v>1</v>
      </c>
      <c r="AS218" s="25">
        <v>1</v>
      </c>
      <c r="AU218" s="59"/>
      <c r="AV218" s="59"/>
    </row>
    <row r="219" spans="3:48">
      <c r="C219" s="26" t="s">
        <v>107</v>
      </c>
      <c r="D219" s="29" t="s">
        <v>68</v>
      </c>
      <c r="E219" s="26" t="s">
        <v>2481</v>
      </c>
      <c r="F219" s="26" t="s">
        <v>140</v>
      </c>
      <c r="G219" s="26" t="s">
        <v>2481</v>
      </c>
      <c r="H219" s="26" t="s">
        <v>2481</v>
      </c>
      <c r="I219" s="26" t="s">
        <v>2546</v>
      </c>
      <c r="J219" s="29" t="s">
        <v>2857</v>
      </c>
      <c r="K219" s="26" t="s">
        <v>785</v>
      </c>
      <c r="L219" s="26" t="s">
        <v>140</v>
      </c>
      <c r="M219" s="26" t="s">
        <v>140</v>
      </c>
      <c r="N219" s="26" t="s">
        <v>2481</v>
      </c>
      <c r="O219" s="26" t="s">
        <v>2160</v>
      </c>
      <c r="Q219" s="26" t="s">
        <v>86</v>
      </c>
      <c r="R219" s="26">
        <v>6.29</v>
      </c>
      <c r="S219" s="25">
        <v>2.4400000000000002E-2</v>
      </c>
      <c r="T219" s="25">
        <v>0.99399999999999999</v>
      </c>
      <c r="U219" s="25">
        <v>6.0000000000000001E-3</v>
      </c>
      <c r="AB219" s="25">
        <v>1</v>
      </c>
      <c r="AS219" s="25">
        <v>1</v>
      </c>
      <c r="AU219" s="59"/>
      <c r="AV219" s="59"/>
    </row>
    <row r="220" spans="3:48">
      <c r="C220" s="26" t="s">
        <v>100</v>
      </c>
      <c r="D220" s="29" t="s">
        <v>64</v>
      </c>
      <c r="E220" s="29"/>
      <c r="F220" s="29" t="s">
        <v>140</v>
      </c>
      <c r="G220" s="29" t="s">
        <v>2481</v>
      </c>
      <c r="H220" s="29" t="s">
        <v>2542</v>
      </c>
      <c r="I220" s="29" t="s">
        <v>2481</v>
      </c>
      <c r="J220" s="29"/>
      <c r="K220" s="26" t="s">
        <v>785</v>
      </c>
      <c r="L220" s="26" t="s">
        <v>140</v>
      </c>
      <c r="M220" s="26" t="s">
        <v>140</v>
      </c>
      <c r="N220" s="26" t="s">
        <v>2481</v>
      </c>
      <c r="O220" s="26" t="s">
        <v>2160</v>
      </c>
      <c r="Q220" s="26" t="s">
        <v>75</v>
      </c>
      <c r="R220" s="26">
        <v>7.59</v>
      </c>
      <c r="S220" s="25">
        <v>4.4000000000000003E-3</v>
      </c>
      <c r="T220" s="25">
        <v>1</v>
      </c>
      <c r="Y220" s="25">
        <v>1</v>
      </c>
      <c r="AS220" s="25">
        <v>1</v>
      </c>
      <c r="AU220" s="59"/>
      <c r="AV220" s="59"/>
    </row>
    <row r="221" spans="3:48">
      <c r="C221" s="26" t="s">
        <v>80</v>
      </c>
      <c r="D221" s="29" t="s">
        <v>64</v>
      </c>
      <c r="E221" s="29"/>
      <c r="F221" s="29" t="s">
        <v>140</v>
      </c>
      <c r="G221" s="29" t="s">
        <v>2481</v>
      </c>
      <c r="H221" s="29" t="s">
        <v>2542</v>
      </c>
      <c r="I221" s="29" t="s">
        <v>2481</v>
      </c>
      <c r="J221" s="29"/>
      <c r="K221" s="26" t="s">
        <v>785</v>
      </c>
      <c r="L221" s="26" t="s">
        <v>140</v>
      </c>
      <c r="M221" s="26" t="s">
        <v>140</v>
      </c>
      <c r="N221" s="26" t="s">
        <v>2481</v>
      </c>
      <c r="O221" s="26" t="s">
        <v>2160</v>
      </c>
      <c r="Q221" s="26" t="s">
        <v>75</v>
      </c>
      <c r="R221" s="26">
        <v>2.5299999999999998</v>
      </c>
      <c r="S221" s="25">
        <v>-6.1000000000000004E-3</v>
      </c>
      <c r="T221" s="25">
        <v>1</v>
      </c>
      <c r="Y221" s="25">
        <v>1</v>
      </c>
      <c r="AS221" s="25">
        <v>1</v>
      </c>
      <c r="AU221" s="59"/>
      <c r="AV221" s="59"/>
    </row>
    <row r="222" spans="3:48">
      <c r="C222" s="26" t="s">
        <v>1216</v>
      </c>
      <c r="D222" s="29" t="s">
        <v>62</v>
      </c>
      <c r="E222" s="29"/>
      <c r="F222" s="29" t="s">
        <v>140</v>
      </c>
      <c r="G222" s="29" t="s">
        <v>2481</v>
      </c>
      <c r="H222" s="29" t="s">
        <v>2542</v>
      </c>
      <c r="I222" s="29" t="s">
        <v>2481</v>
      </c>
      <c r="J222" s="29"/>
      <c r="K222" s="26" t="s">
        <v>785</v>
      </c>
      <c r="L222" s="26" t="s">
        <v>140</v>
      </c>
      <c r="M222" s="26" t="s">
        <v>140</v>
      </c>
      <c r="N222" s="26" t="s">
        <v>2481</v>
      </c>
      <c r="O222" s="26" t="s">
        <v>2003</v>
      </c>
      <c r="Q222" s="26" t="s">
        <v>75</v>
      </c>
      <c r="R222" s="26">
        <v>7.38</v>
      </c>
      <c r="S222" s="25">
        <v>7.1000000000000004E-3</v>
      </c>
      <c r="T222" s="25">
        <v>0.60299999999999998</v>
      </c>
      <c r="U222" s="25">
        <v>2.0199999999999999E-2</v>
      </c>
      <c r="V222" s="25">
        <v>0.37680000000000002</v>
      </c>
      <c r="X222" s="25">
        <v>1</v>
      </c>
      <c r="AS222" s="25">
        <v>1</v>
      </c>
      <c r="AU222" s="59"/>
      <c r="AV222" s="59"/>
    </row>
    <row r="223" spans="3:48">
      <c r="C223" s="26" t="s">
        <v>101</v>
      </c>
      <c r="D223" s="29" t="s">
        <v>62</v>
      </c>
      <c r="E223" s="29"/>
      <c r="F223" s="29" t="s">
        <v>140</v>
      </c>
      <c r="G223" s="29" t="s">
        <v>2481</v>
      </c>
      <c r="H223" s="29" t="s">
        <v>2542</v>
      </c>
      <c r="I223" s="29" t="s">
        <v>2481</v>
      </c>
      <c r="J223" s="29"/>
      <c r="K223" s="26" t="s">
        <v>785</v>
      </c>
      <c r="L223" s="26" t="s">
        <v>140</v>
      </c>
      <c r="M223" s="26" t="s">
        <v>140</v>
      </c>
      <c r="N223" s="26" t="s">
        <v>2481</v>
      </c>
      <c r="O223" s="26" t="s">
        <v>2160</v>
      </c>
      <c r="Q223" s="26" t="s">
        <v>75</v>
      </c>
      <c r="R223" s="26">
        <v>7.3</v>
      </c>
      <c r="S223" s="25">
        <v>1.67E-2</v>
      </c>
      <c r="Y223" s="25">
        <v>1</v>
      </c>
      <c r="AS223" s="25">
        <v>1</v>
      </c>
      <c r="AU223" s="59"/>
      <c r="AV223" s="59"/>
    </row>
    <row r="224" spans="3:48">
      <c r="C224" s="26" t="s">
        <v>85</v>
      </c>
      <c r="D224" s="29" t="s">
        <v>68</v>
      </c>
      <c r="E224" s="26" t="s">
        <v>2481</v>
      </c>
      <c r="F224" s="29" t="s">
        <v>140</v>
      </c>
      <c r="G224" s="29" t="s">
        <v>2481</v>
      </c>
      <c r="H224" s="29" t="s">
        <v>2481</v>
      </c>
      <c r="I224" s="29" t="s">
        <v>2546</v>
      </c>
      <c r="J224" s="29"/>
      <c r="K224" s="26" t="s">
        <v>785</v>
      </c>
      <c r="L224" s="26" t="s">
        <v>140</v>
      </c>
      <c r="M224" s="26" t="s">
        <v>140</v>
      </c>
      <c r="N224" s="26" t="s">
        <v>2481</v>
      </c>
      <c r="O224" s="26" t="s">
        <v>2160</v>
      </c>
      <c r="Q224" s="26" t="s">
        <v>86</v>
      </c>
      <c r="R224" s="26">
        <v>2.61</v>
      </c>
      <c r="S224" s="25">
        <v>1.54E-2</v>
      </c>
      <c r="T224" s="25">
        <v>1</v>
      </c>
      <c r="AB224" s="25">
        <v>1</v>
      </c>
      <c r="AS224" s="25">
        <v>1</v>
      </c>
      <c r="AU224" s="59"/>
      <c r="AV224" s="59"/>
    </row>
    <row r="225" spans="3:48">
      <c r="C225" s="26" t="s">
        <v>1384</v>
      </c>
      <c r="D225" s="29" t="s">
        <v>64</v>
      </c>
      <c r="E225" s="29"/>
      <c r="F225" s="29" t="s">
        <v>140</v>
      </c>
      <c r="G225" s="29" t="s">
        <v>2481</v>
      </c>
      <c r="H225" s="29" t="s">
        <v>2542</v>
      </c>
      <c r="I225" s="29" t="s">
        <v>2481</v>
      </c>
      <c r="J225" s="29"/>
      <c r="K225" s="26" t="s">
        <v>380</v>
      </c>
      <c r="L225" s="26" t="s">
        <v>140</v>
      </c>
      <c r="M225" s="26" t="s">
        <v>140</v>
      </c>
      <c r="N225" s="26" t="s">
        <v>2481</v>
      </c>
      <c r="O225" s="26" t="s">
        <v>2160</v>
      </c>
      <c r="Q225" s="26" t="s">
        <v>75</v>
      </c>
      <c r="R225" s="26">
        <v>4.3099999999999996</v>
      </c>
      <c r="S225" s="25">
        <v>1.83E-2</v>
      </c>
      <c r="T225" s="25">
        <v>0.1171</v>
      </c>
      <c r="U225" s="25">
        <v>0.4078</v>
      </c>
      <c r="V225" s="25">
        <v>0.47289999999999999</v>
      </c>
      <c r="W225" s="25">
        <v>2.2000000000000001E-3</v>
      </c>
      <c r="Y225" s="25">
        <v>1</v>
      </c>
      <c r="AT225" s="25">
        <v>1</v>
      </c>
      <c r="AU225" s="59"/>
      <c r="AV225" s="59"/>
    </row>
    <row r="226" spans="3:48">
      <c r="C226" s="26" t="s">
        <v>1657</v>
      </c>
      <c r="D226" s="29" t="s">
        <v>64</v>
      </c>
      <c r="E226" s="29"/>
      <c r="F226" s="29" t="s">
        <v>140</v>
      </c>
      <c r="G226" s="29" t="s">
        <v>2481</v>
      </c>
      <c r="H226" s="29" t="s">
        <v>2542</v>
      </c>
      <c r="I226" s="29" t="s">
        <v>2481</v>
      </c>
      <c r="J226" s="29"/>
      <c r="K226" s="26" t="s">
        <v>785</v>
      </c>
      <c r="L226" s="26" t="s">
        <v>140</v>
      </c>
      <c r="M226" s="26" t="s">
        <v>140</v>
      </c>
      <c r="N226" s="26" t="s">
        <v>2481</v>
      </c>
      <c r="O226" s="26" t="s">
        <v>2160</v>
      </c>
      <c r="Q226" s="26" t="s">
        <v>75</v>
      </c>
      <c r="R226" s="26">
        <v>18.87</v>
      </c>
      <c r="S226" s="25">
        <v>1.1599999999999999E-2</v>
      </c>
      <c r="T226" s="25">
        <v>0.60299999999999998</v>
      </c>
      <c r="U226" s="25">
        <v>2.0199999999999999E-2</v>
      </c>
      <c r="V226" s="25">
        <v>0.37680000000000002</v>
      </c>
      <c r="Y226" s="25">
        <v>1</v>
      </c>
      <c r="AS226" s="25">
        <v>1</v>
      </c>
      <c r="AU226" s="59"/>
      <c r="AV226" s="59"/>
    </row>
    <row r="227" spans="3:48">
      <c r="C227" s="26" t="s">
        <v>96</v>
      </c>
      <c r="D227" s="29" t="s">
        <v>64</v>
      </c>
      <c r="E227" s="29"/>
      <c r="F227" s="29" t="s">
        <v>140</v>
      </c>
      <c r="G227" s="29" t="s">
        <v>2481</v>
      </c>
      <c r="H227" s="29" t="s">
        <v>2542</v>
      </c>
      <c r="I227" s="29" t="s">
        <v>2481</v>
      </c>
      <c r="J227" s="29"/>
      <c r="K227" s="26" t="s">
        <v>380</v>
      </c>
      <c r="L227" s="26" t="s">
        <v>140</v>
      </c>
      <c r="M227" s="26" t="s">
        <v>140</v>
      </c>
      <c r="N227" s="26" t="s">
        <v>2481</v>
      </c>
      <c r="O227" s="26" t="s">
        <v>2160</v>
      </c>
      <c r="Q227" s="26" t="s">
        <v>75</v>
      </c>
      <c r="R227" s="26">
        <v>5.45</v>
      </c>
      <c r="S227" s="25">
        <v>7.7000000000000002E-3</v>
      </c>
      <c r="T227" s="25">
        <v>0.1598</v>
      </c>
      <c r="U227" s="25">
        <v>0.43559999999999999</v>
      </c>
      <c r="V227" s="25">
        <v>0.36009999999999998</v>
      </c>
      <c r="W227" s="25">
        <v>4.4499999999999998E-2</v>
      </c>
      <c r="Y227" s="25">
        <v>1</v>
      </c>
      <c r="AT227" s="25">
        <v>1</v>
      </c>
      <c r="AU227" s="59"/>
      <c r="AV227" s="59"/>
    </row>
    <row r="228" spans="3:48">
      <c r="C228" s="26" t="s">
        <v>1215</v>
      </c>
      <c r="D228" s="29" t="s">
        <v>64</v>
      </c>
      <c r="E228" s="29"/>
      <c r="F228" s="29" t="s">
        <v>140</v>
      </c>
      <c r="G228" s="29" t="s">
        <v>2481</v>
      </c>
      <c r="H228" s="29" t="s">
        <v>2542</v>
      </c>
      <c r="I228" s="29" t="s">
        <v>2481</v>
      </c>
      <c r="J228" s="29"/>
      <c r="K228" s="26" t="s">
        <v>785</v>
      </c>
      <c r="L228" s="26" t="s">
        <v>140</v>
      </c>
      <c r="M228" s="26" t="s">
        <v>140</v>
      </c>
      <c r="N228" s="26" t="s">
        <v>2481</v>
      </c>
      <c r="O228" s="26" t="s">
        <v>2160</v>
      </c>
      <c r="Q228" s="26" t="s">
        <v>75</v>
      </c>
      <c r="R228" s="26">
        <v>3.89</v>
      </c>
      <c r="S228" s="25">
        <v>-5.5999999999999999E-3</v>
      </c>
      <c r="T228" s="25">
        <v>0.60299999999999998</v>
      </c>
      <c r="U228" s="25">
        <v>2.0199999999999999E-2</v>
      </c>
      <c r="V228" s="25">
        <v>0.37680000000000002</v>
      </c>
      <c r="Y228" s="25">
        <v>1</v>
      </c>
      <c r="AS228" s="25">
        <v>1</v>
      </c>
      <c r="AU228" s="59"/>
      <c r="AV228" s="59"/>
    </row>
    <row r="229" spans="3:48">
      <c r="C229" s="26" t="s">
        <v>1218</v>
      </c>
      <c r="D229" s="29" t="s">
        <v>64</v>
      </c>
      <c r="E229" s="29"/>
      <c r="F229" s="29" t="s">
        <v>140</v>
      </c>
      <c r="G229" s="29" t="s">
        <v>2481</v>
      </c>
      <c r="H229" s="29" t="s">
        <v>2542</v>
      </c>
      <c r="I229" s="29" t="s">
        <v>2481</v>
      </c>
      <c r="J229" s="29"/>
      <c r="K229" s="26" t="s">
        <v>785</v>
      </c>
      <c r="L229" s="26" t="s">
        <v>140</v>
      </c>
      <c r="M229" s="26" t="s">
        <v>140</v>
      </c>
      <c r="N229" s="26" t="s">
        <v>2481</v>
      </c>
      <c r="O229" s="26" t="s">
        <v>2160</v>
      </c>
      <c r="Q229" s="26" t="s">
        <v>75</v>
      </c>
      <c r="R229" s="26">
        <v>6.93</v>
      </c>
      <c r="S229" s="25">
        <v>-6.9999999999999999E-4</v>
      </c>
      <c r="T229" s="25">
        <v>0.60299999999999998</v>
      </c>
      <c r="U229" s="25">
        <v>2.0199999999999999E-2</v>
      </c>
      <c r="V229" s="25">
        <v>0.37680000000000002</v>
      </c>
      <c r="Y229" s="25">
        <v>1</v>
      </c>
      <c r="AS229" s="25">
        <v>1</v>
      </c>
      <c r="AU229" s="59"/>
      <c r="AV229" s="59"/>
    </row>
    <row r="230" spans="3:48">
      <c r="C230" s="26" t="s">
        <v>1252</v>
      </c>
      <c r="D230" s="29" t="s">
        <v>68</v>
      </c>
      <c r="E230" s="29" t="s">
        <v>2852</v>
      </c>
      <c r="F230" s="29" t="s">
        <v>140</v>
      </c>
      <c r="G230" s="29" t="s">
        <v>5104</v>
      </c>
      <c r="H230" s="29" t="s">
        <v>5104</v>
      </c>
      <c r="I230" s="29" t="s">
        <v>5104</v>
      </c>
      <c r="J230" s="29" t="s">
        <v>79</v>
      </c>
      <c r="K230" s="26" t="s">
        <v>79</v>
      </c>
      <c r="L230" s="26" t="s">
        <v>140</v>
      </c>
      <c r="M230" s="26" t="s">
        <v>140</v>
      </c>
      <c r="N230" s="26" t="s">
        <v>2481</v>
      </c>
      <c r="O230" s="26" t="s">
        <v>2160</v>
      </c>
      <c r="Q230" s="26" t="s">
        <v>86</v>
      </c>
      <c r="R230" s="26">
        <v>3.87</v>
      </c>
      <c r="S230" s="25">
        <v>5.7099999999999998E-2</v>
      </c>
      <c r="W230" s="25">
        <v>1</v>
      </c>
      <c r="AB230" s="25">
        <v>1</v>
      </c>
      <c r="AT230" s="25">
        <v>1</v>
      </c>
      <c r="AU230" s="59"/>
      <c r="AV230" s="59"/>
    </row>
    <row r="231" spans="3:48">
      <c r="C231" s="26" t="s">
        <v>1250</v>
      </c>
      <c r="D231" s="29" t="s">
        <v>68</v>
      </c>
      <c r="E231" s="26" t="s">
        <v>2481</v>
      </c>
      <c r="F231" s="29" t="s">
        <v>140</v>
      </c>
      <c r="G231" s="29" t="s">
        <v>2481</v>
      </c>
      <c r="H231" s="29" t="s">
        <v>2481</v>
      </c>
      <c r="I231" s="29" t="s">
        <v>2546</v>
      </c>
      <c r="J231" s="29"/>
      <c r="K231" s="26" t="s">
        <v>380</v>
      </c>
      <c r="L231" s="26" t="s">
        <v>140</v>
      </c>
      <c r="M231" s="26" t="s">
        <v>140</v>
      </c>
      <c r="N231" s="26" t="s">
        <v>2481</v>
      </c>
      <c r="O231" s="26" t="s">
        <v>2160</v>
      </c>
      <c r="Q231" s="26" t="s">
        <v>86</v>
      </c>
      <c r="R231" s="26">
        <v>2.38</v>
      </c>
      <c r="S231" s="25">
        <v>2.1499999999999998E-2</v>
      </c>
      <c r="T231" s="25">
        <v>0.18759999999999999</v>
      </c>
      <c r="U231" s="25">
        <v>0.40489999999999998</v>
      </c>
      <c r="V231" s="25">
        <v>0.40429999999999999</v>
      </c>
      <c r="W231" s="25">
        <v>3.2000000000000002E-3</v>
      </c>
      <c r="AB231" s="25">
        <v>1</v>
      </c>
      <c r="AT231" s="25">
        <v>1</v>
      </c>
      <c r="AU231" s="59"/>
      <c r="AV231" s="59"/>
    </row>
    <row r="232" spans="3:48">
      <c r="C232" s="26" t="s">
        <v>1684</v>
      </c>
      <c r="D232" s="29" t="s">
        <v>68</v>
      </c>
      <c r="E232" s="26" t="s">
        <v>2481</v>
      </c>
      <c r="F232" s="29" t="s">
        <v>140</v>
      </c>
      <c r="G232" s="29" t="s">
        <v>2481</v>
      </c>
      <c r="H232" s="29" t="s">
        <v>2481</v>
      </c>
      <c r="I232" s="29" t="s">
        <v>2546</v>
      </c>
      <c r="J232" s="29"/>
      <c r="K232" s="26" t="s">
        <v>785</v>
      </c>
      <c r="L232" s="26" t="s">
        <v>140</v>
      </c>
      <c r="M232" s="26" t="s">
        <v>140</v>
      </c>
      <c r="N232" s="26" t="s">
        <v>2481</v>
      </c>
      <c r="O232" s="26" t="s">
        <v>2160</v>
      </c>
      <c r="Q232" s="26" t="s">
        <v>86</v>
      </c>
      <c r="R232" s="26">
        <v>0.35</v>
      </c>
      <c r="S232" s="25">
        <v>1.41E-2</v>
      </c>
      <c r="T232" s="25">
        <v>0.2359</v>
      </c>
      <c r="U232" s="25">
        <v>0.47</v>
      </c>
      <c r="V232" s="25">
        <v>0.29409999999999997</v>
      </c>
      <c r="AB232" s="25">
        <v>1</v>
      </c>
      <c r="AS232" s="25">
        <v>1</v>
      </c>
      <c r="AU232" s="59"/>
      <c r="AV232" s="59"/>
    </row>
    <row r="233" spans="3:48">
      <c r="C233" s="26" t="s">
        <v>1032</v>
      </c>
      <c r="D233" s="29" t="s">
        <v>64</v>
      </c>
      <c r="E233" s="29"/>
      <c r="F233" s="29" t="s">
        <v>140</v>
      </c>
      <c r="G233" s="29" t="s">
        <v>2481</v>
      </c>
      <c r="H233" s="29" t="s">
        <v>2542</v>
      </c>
      <c r="I233" s="29" t="s">
        <v>2481</v>
      </c>
      <c r="J233" s="29"/>
      <c r="K233" s="26" t="s">
        <v>380</v>
      </c>
      <c r="L233" s="26" t="s">
        <v>140</v>
      </c>
      <c r="M233" s="26" t="s">
        <v>140</v>
      </c>
      <c r="N233" s="26" t="s">
        <v>2481</v>
      </c>
      <c r="O233" s="26" t="s">
        <v>2160</v>
      </c>
      <c r="Q233" s="26" t="s">
        <v>75</v>
      </c>
      <c r="R233" s="26">
        <v>7.3</v>
      </c>
      <c r="S233" s="25">
        <v>1.7899999999999999E-2</v>
      </c>
      <c r="T233" s="25">
        <v>6.4000000000000001E-2</v>
      </c>
      <c r="U233" s="25">
        <v>0.19</v>
      </c>
      <c r="V233" s="25">
        <v>0.67</v>
      </c>
      <c r="W233" s="25">
        <v>7.5999999999999998E-2</v>
      </c>
      <c r="Y233" s="25">
        <v>1</v>
      </c>
      <c r="AT233" s="25">
        <v>1</v>
      </c>
      <c r="AU233" s="59"/>
      <c r="AV233" s="59"/>
    </row>
    <row r="234" spans="3:48">
      <c r="C234" s="26" t="s">
        <v>1217</v>
      </c>
      <c r="D234" s="29" t="s">
        <v>64</v>
      </c>
      <c r="E234" s="29"/>
      <c r="F234" s="29" t="s">
        <v>140</v>
      </c>
      <c r="G234" s="29" t="s">
        <v>2481</v>
      </c>
      <c r="H234" s="29" t="s">
        <v>2542</v>
      </c>
      <c r="I234" s="29" t="s">
        <v>2481</v>
      </c>
      <c r="J234" s="29"/>
      <c r="K234" s="26" t="s">
        <v>785</v>
      </c>
      <c r="L234" s="26" t="s">
        <v>140</v>
      </c>
      <c r="M234" s="26" t="s">
        <v>140</v>
      </c>
      <c r="N234" s="26" t="s">
        <v>2481</v>
      </c>
      <c r="O234" s="26" t="s">
        <v>2160</v>
      </c>
      <c r="Q234" s="26" t="s">
        <v>75</v>
      </c>
      <c r="R234" s="26">
        <v>7.06</v>
      </c>
      <c r="S234" s="25">
        <v>0</v>
      </c>
      <c r="T234" s="25">
        <v>0.60299999999999998</v>
      </c>
      <c r="U234" s="25">
        <v>2.0199999999999999E-2</v>
      </c>
      <c r="V234" s="25">
        <v>0.37680000000000002</v>
      </c>
      <c r="Y234" s="25">
        <v>1</v>
      </c>
      <c r="AS234" s="25">
        <v>1</v>
      </c>
      <c r="AU234" s="59"/>
      <c r="AV234" s="59"/>
    </row>
    <row r="235" spans="3:48">
      <c r="C235" s="26" t="s">
        <v>1296</v>
      </c>
      <c r="D235" s="29" t="s">
        <v>64</v>
      </c>
      <c r="E235" s="29"/>
      <c r="F235" s="29" t="s">
        <v>140</v>
      </c>
      <c r="G235" s="29" t="s">
        <v>5104</v>
      </c>
      <c r="H235" s="29" t="s">
        <v>5104</v>
      </c>
      <c r="I235" s="29" t="s">
        <v>5104</v>
      </c>
      <c r="J235" s="29"/>
      <c r="K235" s="26" t="s">
        <v>79</v>
      </c>
      <c r="L235" s="26" t="s">
        <v>140</v>
      </c>
      <c r="M235" s="26" t="s">
        <v>140</v>
      </c>
      <c r="N235" s="26" t="s">
        <v>2481</v>
      </c>
      <c r="O235" s="26" t="s">
        <v>2160</v>
      </c>
      <c r="Q235" s="26" t="s">
        <v>75</v>
      </c>
      <c r="R235" s="26">
        <v>2.72</v>
      </c>
      <c r="S235" s="25">
        <v>3.4799999999999998E-2</v>
      </c>
      <c r="U235" s="25">
        <v>5.1999999999999998E-3</v>
      </c>
      <c r="V235" s="25">
        <v>6.9000000000000006E-2</v>
      </c>
      <c r="W235" s="25">
        <v>0.92579999999999996</v>
      </c>
      <c r="Y235" s="25">
        <v>1</v>
      </c>
      <c r="AT235" s="25">
        <v>1</v>
      </c>
      <c r="AU235" s="59"/>
      <c r="AV235" s="59"/>
    </row>
    <row r="236" spans="3:48">
      <c r="C236" s="26" t="s">
        <v>1029</v>
      </c>
      <c r="D236" s="29" t="s">
        <v>68</v>
      </c>
      <c r="E236" s="29"/>
      <c r="F236" s="29" t="s">
        <v>140</v>
      </c>
      <c r="G236" s="29" t="s">
        <v>2481</v>
      </c>
      <c r="H236" s="29" t="s">
        <v>2481</v>
      </c>
      <c r="I236" s="29" t="s">
        <v>2546</v>
      </c>
      <c r="J236" s="29"/>
      <c r="K236" s="26" t="s">
        <v>380</v>
      </c>
      <c r="L236" s="26" t="s">
        <v>140</v>
      </c>
      <c r="M236" s="26" t="s">
        <v>140</v>
      </c>
      <c r="N236" s="26" t="s">
        <v>2481</v>
      </c>
      <c r="O236" s="26" t="s">
        <v>2160</v>
      </c>
      <c r="Q236" s="26" t="s">
        <v>86</v>
      </c>
      <c r="R236" s="26">
        <v>4.21</v>
      </c>
      <c r="S236" s="25">
        <v>3.95E-2</v>
      </c>
      <c r="T236" s="25">
        <v>5.3999999999999999E-2</v>
      </c>
      <c r="U236" s="25">
        <v>0.34599999999999997</v>
      </c>
      <c r="V236" s="25">
        <v>0.52800000000000002</v>
      </c>
      <c r="W236" s="25">
        <v>7.1999999999999995E-2</v>
      </c>
      <c r="AB236" s="25">
        <v>1</v>
      </c>
      <c r="AT236" s="25">
        <v>1</v>
      </c>
      <c r="AU236" s="59"/>
      <c r="AV236" s="59"/>
    </row>
    <row r="237" spans="3:48">
      <c r="C237" s="26" t="s">
        <v>1317</v>
      </c>
      <c r="D237" s="29" t="s">
        <v>64</v>
      </c>
      <c r="E237" s="29"/>
      <c r="F237" s="29" t="s">
        <v>140</v>
      </c>
      <c r="G237" s="29" t="s">
        <v>2481</v>
      </c>
      <c r="H237" s="29" t="s">
        <v>2542</v>
      </c>
      <c r="I237" s="29" t="s">
        <v>2481</v>
      </c>
      <c r="J237" s="29"/>
      <c r="K237" s="26" t="s">
        <v>380</v>
      </c>
      <c r="L237" s="26" t="s">
        <v>140</v>
      </c>
      <c r="M237" s="26" t="s">
        <v>140</v>
      </c>
      <c r="N237" s="26" t="s">
        <v>2481</v>
      </c>
      <c r="O237" s="26" t="s">
        <v>2160</v>
      </c>
      <c r="Q237" s="26" t="s">
        <v>75</v>
      </c>
      <c r="R237" s="26">
        <v>6.53</v>
      </c>
      <c r="S237" s="25">
        <v>1.44E-2</v>
      </c>
      <c r="T237" s="25">
        <v>0.16250000000000001</v>
      </c>
      <c r="U237" s="25">
        <v>0.2661</v>
      </c>
      <c r="V237" s="25">
        <v>0.49880000000000002</v>
      </c>
      <c r="W237" s="25">
        <v>7.2599999999999998E-2</v>
      </c>
      <c r="Y237" s="25">
        <v>1</v>
      </c>
      <c r="AT237" s="25">
        <v>1</v>
      </c>
      <c r="AU237" s="59"/>
      <c r="AV237" s="59"/>
    </row>
    <row r="238" spans="3:48">
      <c r="C238" s="26" t="s">
        <v>1227</v>
      </c>
      <c r="D238" s="29" t="s">
        <v>62</v>
      </c>
      <c r="E238" s="29"/>
      <c r="F238" s="29" t="s">
        <v>140</v>
      </c>
      <c r="G238" s="29" t="s">
        <v>5104</v>
      </c>
      <c r="H238" s="29" t="s">
        <v>5104</v>
      </c>
      <c r="I238" s="29" t="s">
        <v>5104</v>
      </c>
      <c r="J238" s="29"/>
      <c r="K238" s="26" t="s">
        <v>79</v>
      </c>
      <c r="L238" s="26" t="s">
        <v>140</v>
      </c>
      <c r="M238" s="26" t="s">
        <v>140</v>
      </c>
      <c r="N238" s="26" t="s">
        <v>2481</v>
      </c>
      <c r="O238" s="26" t="s">
        <v>2003</v>
      </c>
      <c r="Q238" s="26" t="s">
        <v>75</v>
      </c>
      <c r="R238" s="26">
        <v>2.99</v>
      </c>
      <c r="S238" s="25">
        <v>3.7100000000000001E-2</v>
      </c>
      <c r="U238" s="25">
        <v>4.1000000000000002E-2</v>
      </c>
      <c r="V238" s="25">
        <v>3.2000000000000001E-2</v>
      </c>
      <c r="W238" s="25">
        <v>0.92700000000000005</v>
      </c>
      <c r="X238" s="25">
        <v>1</v>
      </c>
      <c r="AT238" s="25">
        <v>1</v>
      </c>
      <c r="AU238" s="59"/>
      <c r="AV238" s="59"/>
    </row>
    <row r="239" spans="3:48">
      <c r="C239" s="26" t="s">
        <v>1372</v>
      </c>
      <c r="D239" s="29" t="s">
        <v>64</v>
      </c>
      <c r="E239" s="29"/>
      <c r="F239" s="29" t="s">
        <v>140</v>
      </c>
      <c r="G239" s="29" t="s">
        <v>2481</v>
      </c>
      <c r="H239" s="29" t="s">
        <v>2481</v>
      </c>
      <c r="I239" s="29" t="s">
        <v>2546</v>
      </c>
      <c r="J239" s="29"/>
      <c r="K239" s="26" t="s">
        <v>380</v>
      </c>
      <c r="L239" s="26" t="s">
        <v>140</v>
      </c>
      <c r="M239" s="26" t="s">
        <v>140</v>
      </c>
      <c r="N239" s="26" t="s">
        <v>2481</v>
      </c>
      <c r="O239" s="26" t="s">
        <v>2160</v>
      </c>
      <c r="Q239" s="26" t="s">
        <v>86</v>
      </c>
      <c r="R239" s="26">
        <v>4.43</v>
      </c>
      <c r="S239" s="25">
        <v>2.9600000000000001E-2</v>
      </c>
      <c r="T239" s="25">
        <v>4.1000000000000002E-2</v>
      </c>
      <c r="U239" s="25">
        <v>0.42699999999999999</v>
      </c>
      <c r="V239" s="25">
        <v>0.51700000000000002</v>
      </c>
      <c r="W239" s="25">
        <v>1.4999999999999999E-2</v>
      </c>
      <c r="Y239" s="25">
        <v>1</v>
      </c>
      <c r="AT239" s="25">
        <v>1</v>
      </c>
      <c r="AU239" s="59"/>
      <c r="AV239" s="59"/>
    </row>
    <row r="240" spans="3:48">
      <c r="C240" s="26" t="s">
        <v>2089</v>
      </c>
      <c r="D240" s="29" t="s">
        <v>64</v>
      </c>
      <c r="E240" s="29"/>
      <c r="F240" s="29" t="s">
        <v>140</v>
      </c>
      <c r="G240" s="29" t="s">
        <v>2481</v>
      </c>
      <c r="H240" s="29" t="s">
        <v>2542</v>
      </c>
      <c r="I240" s="29" t="s">
        <v>2481</v>
      </c>
      <c r="J240" s="29"/>
      <c r="K240" s="26" t="s">
        <v>380</v>
      </c>
      <c r="L240" s="26" t="s">
        <v>140</v>
      </c>
      <c r="M240" s="26" t="s">
        <v>140</v>
      </c>
      <c r="N240" s="26" t="s">
        <v>2481</v>
      </c>
      <c r="O240" s="26" t="s">
        <v>2160</v>
      </c>
      <c r="Q240" s="26" t="s">
        <v>75</v>
      </c>
      <c r="R240" s="26">
        <v>5.8</v>
      </c>
      <c r="S240" s="25">
        <v>2.2700000000000001E-2</v>
      </c>
      <c r="T240" s="25">
        <v>0.193</v>
      </c>
      <c r="U240" s="25">
        <v>0.183</v>
      </c>
      <c r="V240" s="25">
        <v>0.39900000000000002</v>
      </c>
      <c r="W240" s="25">
        <v>0.22499999999999998</v>
      </c>
      <c r="Y240" s="25">
        <v>1</v>
      </c>
      <c r="AT240" s="25">
        <v>1</v>
      </c>
      <c r="AU240" s="59"/>
      <c r="AV240" s="59"/>
    </row>
    <row r="241" spans="1:48">
      <c r="C241" s="26" t="s">
        <v>2173</v>
      </c>
      <c r="D241" s="29" t="s">
        <v>62</v>
      </c>
      <c r="E241" s="29" t="s">
        <v>2064</v>
      </c>
      <c r="F241" s="29" t="s">
        <v>140</v>
      </c>
      <c r="G241" s="29" t="s">
        <v>2064</v>
      </c>
      <c r="H241" s="29" t="s">
        <v>2481</v>
      </c>
      <c r="I241" s="29" t="s">
        <v>2481</v>
      </c>
      <c r="J241" s="29" t="s">
        <v>2857</v>
      </c>
      <c r="K241" s="26" t="s">
        <v>785</v>
      </c>
      <c r="L241" s="26" t="s">
        <v>140</v>
      </c>
      <c r="M241" s="26" t="s">
        <v>140</v>
      </c>
      <c r="N241" s="26" t="s">
        <v>2064</v>
      </c>
      <c r="O241" s="26" t="s">
        <v>2064</v>
      </c>
      <c r="Q241" s="26" t="s">
        <v>786</v>
      </c>
      <c r="R241" s="60">
        <v>5.71</v>
      </c>
      <c r="S241" s="43">
        <v>-1E-3</v>
      </c>
      <c r="T241" s="25">
        <v>0.51200000000000001</v>
      </c>
      <c r="U241" s="25">
        <v>0.41599999999999998</v>
      </c>
      <c r="V241" s="25">
        <v>5.1999999999999998E-2</v>
      </c>
      <c r="W241" s="25">
        <v>0.02</v>
      </c>
      <c r="X241" s="25">
        <v>1</v>
      </c>
      <c r="AJ241" s="25">
        <v>1</v>
      </c>
      <c r="AS241" s="25">
        <v>1</v>
      </c>
      <c r="AU241" s="59"/>
      <c r="AV241" s="59"/>
    </row>
    <row r="242" spans="1:48">
      <c r="A242" s="26" t="s">
        <v>4877</v>
      </c>
      <c r="C242" s="26" t="s">
        <v>2174</v>
      </c>
      <c r="D242" s="29" t="s">
        <v>62</v>
      </c>
      <c r="E242" s="29" t="s">
        <v>2064</v>
      </c>
      <c r="F242" s="29" t="s">
        <v>140</v>
      </c>
      <c r="G242" s="29" t="s">
        <v>2064</v>
      </c>
      <c r="H242" s="29" t="s">
        <v>2481</v>
      </c>
      <c r="I242" s="29" t="s">
        <v>2481</v>
      </c>
      <c r="J242" s="29" t="s">
        <v>2857</v>
      </c>
      <c r="K242" s="26" t="s">
        <v>381</v>
      </c>
      <c r="L242" s="26" t="s">
        <v>140</v>
      </c>
      <c r="M242" s="26" t="s">
        <v>140</v>
      </c>
      <c r="N242" s="26" t="s">
        <v>2064</v>
      </c>
      <c r="O242" s="26" t="s">
        <v>2064</v>
      </c>
      <c r="Q242" s="26" t="s">
        <v>786</v>
      </c>
      <c r="R242" s="60">
        <v>8.5500000000000007</v>
      </c>
      <c r="S242" s="43">
        <v>-2.3999999999999998E-3</v>
      </c>
      <c r="T242" s="25">
        <v>1</v>
      </c>
      <c r="X242" s="25">
        <v>1</v>
      </c>
      <c r="AJ242" s="25">
        <v>1</v>
      </c>
      <c r="AS242" s="25">
        <v>1</v>
      </c>
      <c r="AU242" s="59"/>
      <c r="AV242" s="59"/>
    </row>
    <row r="243" spans="1:48">
      <c r="A243" s="26" t="s">
        <v>4878</v>
      </c>
      <c r="C243" s="26" t="s">
        <v>2175</v>
      </c>
      <c r="D243" s="29" t="s">
        <v>62</v>
      </c>
      <c r="E243" s="29" t="s">
        <v>2064</v>
      </c>
      <c r="F243" s="29" t="s">
        <v>140</v>
      </c>
      <c r="G243" s="29" t="s">
        <v>2064</v>
      </c>
      <c r="H243" s="29" t="s">
        <v>2481</v>
      </c>
      <c r="I243" s="29" t="s">
        <v>2481</v>
      </c>
      <c r="J243" s="29" t="s">
        <v>2857</v>
      </c>
      <c r="K243" s="26" t="s">
        <v>381</v>
      </c>
      <c r="L243" s="26" t="s">
        <v>140</v>
      </c>
      <c r="M243" s="26" t="s">
        <v>140</v>
      </c>
      <c r="N243" s="26" t="s">
        <v>2064</v>
      </c>
      <c r="O243" s="26" t="s">
        <v>2064</v>
      </c>
      <c r="Q243" s="26" t="s">
        <v>786</v>
      </c>
      <c r="R243" s="60">
        <v>20.440000000000001</v>
      </c>
      <c r="S243" s="43">
        <v>-1.8E-3</v>
      </c>
      <c r="T243" s="25">
        <v>0.97</v>
      </c>
      <c r="U243" s="25">
        <v>0.03</v>
      </c>
      <c r="X243" s="25">
        <v>1</v>
      </c>
      <c r="AJ243" s="25">
        <v>1</v>
      </c>
      <c r="AS243" s="25">
        <v>1</v>
      </c>
      <c r="AU243" s="59"/>
      <c r="AV243" s="59"/>
    </row>
    <row r="244" spans="1:48">
      <c r="A244" s="26" t="s">
        <v>5152</v>
      </c>
      <c r="C244" s="26" t="s">
        <v>5153</v>
      </c>
      <c r="D244" s="29" t="s">
        <v>62</v>
      </c>
      <c r="E244" s="29" t="s">
        <v>2064</v>
      </c>
      <c r="F244" s="29" t="s">
        <v>140</v>
      </c>
      <c r="G244" s="29" t="s">
        <v>2064</v>
      </c>
      <c r="H244" s="29" t="s">
        <v>2481</v>
      </c>
      <c r="I244" s="29" t="s">
        <v>2481</v>
      </c>
      <c r="J244" s="29" t="s">
        <v>2857</v>
      </c>
      <c r="K244" s="26" t="s">
        <v>381</v>
      </c>
      <c r="L244" s="26" t="s">
        <v>140</v>
      </c>
      <c r="M244" s="26" t="s">
        <v>140</v>
      </c>
      <c r="N244" s="26" t="s">
        <v>2064</v>
      </c>
      <c r="O244" s="26" t="s">
        <v>2064</v>
      </c>
      <c r="Q244" s="26" t="s">
        <v>786</v>
      </c>
      <c r="R244" s="281">
        <v>2.88</v>
      </c>
      <c r="S244" s="282">
        <v>-3.0999999999999999E-3</v>
      </c>
      <c r="T244" s="25">
        <v>0.62829999999999997</v>
      </c>
      <c r="U244" s="25">
        <v>0.18160000000000001</v>
      </c>
      <c r="V244" s="25">
        <v>0.19009999999999999</v>
      </c>
      <c r="X244" s="25">
        <v>1</v>
      </c>
      <c r="AJ244" s="25">
        <v>1</v>
      </c>
      <c r="AS244" s="25">
        <v>0.43780000000000002</v>
      </c>
      <c r="AT244" s="25">
        <v>0.56220000000000003</v>
      </c>
      <c r="AU244" s="59"/>
      <c r="AV244" s="59"/>
    </row>
    <row r="245" spans="1:48">
      <c r="A245" s="26" t="s">
        <v>2511</v>
      </c>
      <c r="C245" s="26" t="s">
        <v>1207</v>
      </c>
      <c r="D245" s="29" t="s">
        <v>62</v>
      </c>
      <c r="E245" s="29" t="s">
        <v>2064</v>
      </c>
      <c r="F245" s="29" t="s">
        <v>140</v>
      </c>
      <c r="G245" s="29" t="s">
        <v>2064</v>
      </c>
      <c r="H245" s="29" t="s">
        <v>2481</v>
      </c>
      <c r="I245" s="29" t="s">
        <v>2481</v>
      </c>
      <c r="J245" s="29" t="s">
        <v>2857</v>
      </c>
      <c r="K245" s="26" t="s">
        <v>381</v>
      </c>
      <c r="L245" s="26" t="s">
        <v>140</v>
      </c>
      <c r="M245" s="26" t="s">
        <v>140</v>
      </c>
      <c r="N245" s="26" t="s">
        <v>2064</v>
      </c>
      <c r="O245" s="26" t="s">
        <v>2064</v>
      </c>
      <c r="Q245" s="26" t="s">
        <v>786</v>
      </c>
      <c r="R245" s="281">
        <v>7.49</v>
      </c>
      <c r="S245" s="282">
        <v>-2.0000000000000001E-4</v>
      </c>
      <c r="T245" s="25">
        <v>0.76929999999999998</v>
      </c>
      <c r="U245" s="25">
        <v>0.1275</v>
      </c>
      <c r="V245" s="25">
        <v>0.1032</v>
      </c>
      <c r="X245" s="25">
        <v>1</v>
      </c>
      <c r="AJ245" s="25">
        <v>1</v>
      </c>
      <c r="AS245" s="25">
        <v>0.59660000000000002</v>
      </c>
      <c r="AT245" s="25">
        <v>0.40339999999999998</v>
      </c>
      <c r="AU245" s="59"/>
      <c r="AV245" s="59"/>
    </row>
    <row r="246" spans="1:48">
      <c r="A246" s="26" t="s">
        <v>5009</v>
      </c>
      <c r="C246" s="26" t="s">
        <v>5010</v>
      </c>
      <c r="D246" s="29" t="s">
        <v>62</v>
      </c>
      <c r="E246" s="29" t="s">
        <v>2064</v>
      </c>
      <c r="F246" s="29" t="s">
        <v>140</v>
      </c>
      <c r="G246" s="29" t="s">
        <v>2064</v>
      </c>
      <c r="H246" s="29" t="s">
        <v>2481</v>
      </c>
      <c r="I246" s="29" t="s">
        <v>2481</v>
      </c>
      <c r="J246" s="29" t="s">
        <v>2857</v>
      </c>
      <c r="K246" s="26" t="s">
        <v>381</v>
      </c>
      <c r="L246" s="26" t="s">
        <v>140</v>
      </c>
      <c r="M246" s="26" t="s">
        <v>140</v>
      </c>
      <c r="N246" s="26" t="s">
        <v>2064</v>
      </c>
      <c r="O246" s="26" t="s">
        <v>2064</v>
      </c>
      <c r="Q246" s="26" t="s">
        <v>786</v>
      </c>
      <c r="R246" s="281">
        <v>1.85</v>
      </c>
      <c r="S246" s="282">
        <v>-5.1000000000000004E-3</v>
      </c>
      <c r="T246" s="25">
        <v>0.62670000000000003</v>
      </c>
      <c r="U246" s="25">
        <v>0.37330000000000002</v>
      </c>
      <c r="X246" s="25">
        <v>1</v>
      </c>
      <c r="AJ246" s="25">
        <v>1</v>
      </c>
      <c r="AS246" s="25">
        <v>0.44969999999999999</v>
      </c>
      <c r="AT246" s="25">
        <v>0.55030000000000001</v>
      </c>
      <c r="AU246" s="59"/>
      <c r="AV246" s="59"/>
    </row>
    <row r="247" spans="1:48">
      <c r="A247" s="26" t="s">
        <v>5126</v>
      </c>
      <c r="C247" s="26" t="s">
        <v>5010</v>
      </c>
      <c r="D247" s="29" t="s">
        <v>62</v>
      </c>
      <c r="E247" s="132" t="s">
        <v>3390</v>
      </c>
      <c r="F247" s="132" t="s">
        <v>3390</v>
      </c>
      <c r="G247" s="132" t="s">
        <v>3390</v>
      </c>
      <c r="H247" s="132" t="s">
        <v>3390</v>
      </c>
      <c r="I247" s="132" t="s">
        <v>3390</v>
      </c>
      <c r="J247" s="29"/>
      <c r="L247" s="132" t="s">
        <v>3390</v>
      </c>
      <c r="M247" s="132" t="s">
        <v>3390</v>
      </c>
      <c r="O247" s="132" t="s">
        <v>3390</v>
      </c>
      <c r="Q247" s="26" t="s">
        <v>2485</v>
      </c>
      <c r="R247" s="281">
        <v>1.85</v>
      </c>
      <c r="S247" s="282">
        <v>-5.1000000000000004E-3</v>
      </c>
      <c r="T247" s="25">
        <v>0.62670000000000003</v>
      </c>
      <c r="U247" s="25">
        <v>0.37330000000000002</v>
      </c>
      <c r="X247" s="25">
        <v>1</v>
      </c>
      <c r="AJ247" s="25">
        <v>1</v>
      </c>
      <c r="AS247" s="25">
        <v>0.44969999999999999</v>
      </c>
      <c r="AT247" s="25">
        <v>0.55030000000000001</v>
      </c>
      <c r="AU247" s="59"/>
      <c r="AV247" s="59"/>
    </row>
    <row r="248" spans="1:48">
      <c r="A248" s="26" t="s">
        <v>4875</v>
      </c>
      <c r="C248" s="26" t="s">
        <v>2176</v>
      </c>
      <c r="D248" s="29" t="s">
        <v>62</v>
      </c>
      <c r="E248" s="29" t="s">
        <v>2064</v>
      </c>
      <c r="F248" s="29" t="s">
        <v>140</v>
      </c>
      <c r="G248" s="29" t="s">
        <v>2064</v>
      </c>
      <c r="H248" s="29" t="s">
        <v>2481</v>
      </c>
      <c r="I248" s="29" t="s">
        <v>2481</v>
      </c>
      <c r="J248" s="29" t="s">
        <v>2857</v>
      </c>
      <c r="K248" s="26" t="s">
        <v>381</v>
      </c>
      <c r="L248" s="26" t="s">
        <v>140</v>
      </c>
      <c r="M248" s="26" t="s">
        <v>140</v>
      </c>
      <c r="N248" s="26" t="s">
        <v>2064</v>
      </c>
      <c r="O248" s="26" t="s">
        <v>2064</v>
      </c>
      <c r="Q248" s="26" t="s">
        <v>786</v>
      </c>
      <c r="R248" s="281">
        <v>1.94</v>
      </c>
      <c r="S248" s="282">
        <v>-3.3999999999999998E-3</v>
      </c>
      <c r="T248" s="25">
        <v>0.62670000000000003</v>
      </c>
      <c r="U248" s="25">
        <v>0.16200000000000001</v>
      </c>
      <c r="V248" s="25">
        <v>0.21129999999999999</v>
      </c>
      <c r="X248" s="25">
        <v>1</v>
      </c>
      <c r="AJ248" s="25">
        <v>1</v>
      </c>
      <c r="AS248" s="25">
        <v>0.44969999999999999</v>
      </c>
      <c r="AT248" s="25">
        <v>0.55030000000000001</v>
      </c>
      <c r="AU248" s="59"/>
      <c r="AV248" s="59"/>
    </row>
    <row r="249" spans="1:48">
      <c r="A249" s="26" t="s">
        <v>3479</v>
      </c>
      <c r="C249" s="26" t="s">
        <v>2179</v>
      </c>
      <c r="D249" s="29" t="s">
        <v>62</v>
      </c>
      <c r="E249" s="29" t="s">
        <v>2064</v>
      </c>
      <c r="F249" s="29" t="s">
        <v>140</v>
      </c>
      <c r="G249" s="29" t="s">
        <v>2064</v>
      </c>
      <c r="H249" s="29" t="s">
        <v>2481</v>
      </c>
      <c r="I249" s="29" t="s">
        <v>2481</v>
      </c>
      <c r="J249" s="29" t="s">
        <v>2857</v>
      </c>
      <c r="K249" s="26" t="s">
        <v>381</v>
      </c>
      <c r="L249" s="26" t="s">
        <v>140</v>
      </c>
      <c r="M249" s="26" t="s">
        <v>140</v>
      </c>
      <c r="N249" s="26" t="s">
        <v>2064</v>
      </c>
      <c r="O249" s="26" t="s">
        <v>2064</v>
      </c>
      <c r="Q249" s="26" t="s">
        <v>786</v>
      </c>
      <c r="R249" s="281">
        <v>6.87</v>
      </c>
      <c r="S249" s="282">
        <v>2.0000000000000001E-4</v>
      </c>
      <c r="T249" s="25">
        <v>0.65139999999999998</v>
      </c>
      <c r="U249" s="25">
        <v>0.21590000000000001</v>
      </c>
      <c r="V249" s="25">
        <v>0.13270000000000001</v>
      </c>
      <c r="X249" s="25">
        <v>1</v>
      </c>
      <c r="AJ249" s="25">
        <v>1</v>
      </c>
      <c r="AS249" s="25">
        <v>0.31040000000000001</v>
      </c>
      <c r="AT249" s="25">
        <v>0.68959999999999999</v>
      </c>
      <c r="AU249" s="59">
        <v>1E-3</v>
      </c>
      <c r="AV249" s="59"/>
    </row>
    <row r="250" spans="1:48">
      <c r="A250" s="26" t="s">
        <v>3477</v>
      </c>
      <c r="C250" s="26" t="s">
        <v>3478</v>
      </c>
      <c r="D250" s="29" t="s">
        <v>62</v>
      </c>
      <c r="E250" s="29" t="s">
        <v>2064</v>
      </c>
      <c r="F250" s="29" t="s">
        <v>140</v>
      </c>
      <c r="G250" s="29" t="s">
        <v>2064</v>
      </c>
      <c r="H250" s="29" t="s">
        <v>2481</v>
      </c>
      <c r="I250" s="29" t="s">
        <v>2481</v>
      </c>
      <c r="J250" s="29" t="s">
        <v>2857</v>
      </c>
      <c r="K250" s="26" t="s">
        <v>381</v>
      </c>
      <c r="L250" s="26" t="s">
        <v>140</v>
      </c>
      <c r="M250" s="26" t="s">
        <v>140</v>
      </c>
      <c r="N250" s="26" t="s">
        <v>2064</v>
      </c>
      <c r="O250" s="26" t="s">
        <v>2064</v>
      </c>
      <c r="Q250" s="26" t="s">
        <v>786</v>
      </c>
      <c r="R250" s="281">
        <v>2.93</v>
      </c>
      <c r="S250" s="282">
        <v>-2E-3</v>
      </c>
      <c r="T250" s="25">
        <v>0.46500000000000002</v>
      </c>
      <c r="U250" s="25">
        <v>0.28000000000000003</v>
      </c>
      <c r="V250" s="25">
        <v>0.255</v>
      </c>
      <c r="X250" s="25">
        <v>1</v>
      </c>
      <c r="AJ250" s="25">
        <v>1</v>
      </c>
      <c r="AS250" s="25">
        <v>0.22339999999999999</v>
      </c>
      <c r="AT250" s="25">
        <v>0.77659999999999996</v>
      </c>
      <c r="AU250" s="59">
        <v>-1E-3</v>
      </c>
      <c r="AV250" s="59"/>
    </row>
    <row r="251" spans="1:48">
      <c r="A251" s="26" t="s">
        <v>2509</v>
      </c>
      <c r="C251" s="26" t="s">
        <v>2177</v>
      </c>
      <c r="D251" s="29" t="s">
        <v>62</v>
      </c>
      <c r="E251" s="29" t="s">
        <v>2064</v>
      </c>
      <c r="F251" s="29" t="s">
        <v>140</v>
      </c>
      <c r="G251" s="29" t="s">
        <v>2064</v>
      </c>
      <c r="H251" s="29" t="s">
        <v>2481</v>
      </c>
      <c r="I251" s="29" t="s">
        <v>2481</v>
      </c>
      <c r="J251" s="29" t="s">
        <v>2857</v>
      </c>
      <c r="K251" s="26" t="s">
        <v>381</v>
      </c>
      <c r="L251" s="26" t="s">
        <v>140</v>
      </c>
      <c r="M251" s="26" t="s">
        <v>140</v>
      </c>
      <c r="N251" s="26" t="s">
        <v>2064</v>
      </c>
      <c r="O251" s="26" t="s">
        <v>2064</v>
      </c>
      <c r="Q251" s="26" t="s">
        <v>786</v>
      </c>
      <c r="R251" s="281">
        <v>8.33</v>
      </c>
      <c r="S251" s="282">
        <v>-2.0000000000000001E-4</v>
      </c>
      <c r="T251" s="25">
        <v>0.83069999999999999</v>
      </c>
      <c r="U251" s="25">
        <v>9.3200000000000005E-2</v>
      </c>
      <c r="V251" s="25">
        <v>7.6100000000000001E-2</v>
      </c>
      <c r="X251" s="25">
        <v>1</v>
      </c>
      <c r="AJ251" s="25">
        <v>1</v>
      </c>
      <c r="AS251" s="25">
        <v>0.69940000000000002</v>
      </c>
      <c r="AT251" s="25">
        <v>0.30059999999999998</v>
      </c>
      <c r="AU251" s="25"/>
      <c r="AV251" s="25"/>
    </row>
    <row r="252" spans="1:48">
      <c r="A252" s="26" t="s">
        <v>4876</v>
      </c>
      <c r="C252" s="26" t="s">
        <v>2178</v>
      </c>
      <c r="D252" s="29" t="s">
        <v>62</v>
      </c>
      <c r="E252" s="29" t="s">
        <v>2064</v>
      </c>
      <c r="F252" s="29" t="s">
        <v>140</v>
      </c>
      <c r="G252" s="29" t="s">
        <v>2064</v>
      </c>
      <c r="H252" s="29" t="s">
        <v>2481</v>
      </c>
      <c r="I252" s="29" t="s">
        <v>2481</v>
      </c>
      <c r="J252" s="29" t="s">
        <v>2857</v>
      </c>
      <c r="K252" s="26" t="s">
        <v>381</v>
      </c>
      <c r="L252" s="26" t="s">
        <v>140</v>
      </c>
      <c r="M252" s="26" t="s">
        <v>140</v>
      </c>
      <c r="N252" s="26" t="s">
        <v>2064</v>
      </c>
      <c r="O252" s="26" t="s">
        <v>2064</v>
      </c>
      <c r="Q252" s="26" t="s">
        <v>786</v>
      </c>
      <c r="R252" s="281">
        <v>2.86</v>
      </c>
      <c r="S252" s="282">
        <v>-3.7000000000000002E-3</v>
      </c>
      <c r="T252" s="25">
        <v>0.71689999999999998</v>
      </c>
      <c r="U252" s="25">
        <v>0.12759999999999999</v>
      </c>
      <c r="V252" s="25">
        <v>0.1555</v>
      </c>
      <c r="X252" s="25">
        <v>1</v>
      </c>
      <c r="AJ252" s="25">
        <v>1</v>
      </c>
      <c r="AS252" s="25">
        <v>0.2621</v>
      </c>
      <c r="AT252" s="25">
        <v>0.7379</v>
      </c>
      <c r="AU252" s="25"/>
      <c r="AV252" s="25"/>
    </row>
    <row r="253" spans="1:48">
      <c r="A253" s="26" t="s">
        <v>2510</v>
      </c>
      <c r="C253" s="26" t="s">
        <v>1352</v>
      </c>
      <c r="D253" s="29" t="s">
        <v>62</v>
      </c>
      <c r="E253" s="29" t="s">
        <v>2064</v>
      </c>
      <c r="F253" s="29" t="s">
        <v>140</v>
      </c>
      <c r="G253" s="29" t="s">
        <v>2064</v>
      </c>
      <c r="H253" s="29" t="s">
        <v>2481</v>
      </c>
      <c r="I253" s="29" t="s">
        <v>2481</v>
      </c>
      <c r="J253" s="29" t="s">
        <v>2857</v>
      </c>
      <c r="K253" s="26" t="s">
        <v>381</v>
      </c>
      <c r="L253" s="26" t="s">
        <v>140</v>
      </c>
      <c r="M253" s="26" t="s">
        <v>140</v>
      </c>
      <c r="N253" s="26" t="s">
        <v>2064</v>
      </c>
      <c r="O253" s="26" t="s">
        <v>2064</v>
      </c>
      <c r="Q253" s="26" t="s">
        <v>786</v>
      </c>
      <c r="R253" s="281">
        <v>4.6900000000000004</v>
      </c>
      <c r="S253" s="282">
        <v>-5.9999999999999995E-4</v>
      </c>
      <c r="T253" s="25">
        <v>0.56459999999999999</v>
      </c>
      <c r="U253" s="25">
        <v>0.24179999999999999</v>
      </c>
      <c r="V253" s="25">
        <v>0.19359999999999999</v>
      </c>
      <c r="X253" s="25">
        <v>1</v>
      </c>
      <c r="AJ253" s="25">
        <v>1</v>
      </c>
      <c r="AS253" s="25">
        <v>0.2853</v>
      </c>
      <c r="AT253" s="25">
        <v>0.7147</v>
      </c>
      <c r="AU253" s="25"/>
      <c r="AV253" s="25"/>
    </row>
    <row r="254" spans="1:48">
      <c r="A254" s="37" t="s">
        <v>2606</v>
      </c>
      <c r="C254" s="26" t="s">
        <v>2601</v>
      </c>
      <c r="D254" s="29" t="s">
        <v>62</v>
      </c>
      <c r="E254" s="29" t="s">
        <v>2064</v>
      </c>
      <c r="F254" s="29" t="s">
        <v>140</v>
      </c>
      <c r="G254" s="29" t="s">
        <v>2064</v>
      </c>
      <c r="H254" s="29" t="s">
        <v>2481</v>
      </c>
      <c r="I254" s="29" t="s">
        <v>2481</v>
      </c>
      <c r="J254" s="29" t="s">
        <v>2857</v>
      </c>
      <c r="K254" s="26" t="s">
        <v>381</v>
      </c>
      <c r="L254" s="26" t="s">
        <v>140</v>
      </c>
      <c r="M254" s="26" t="s">
        <v>140</v>
      </c>
      <c r="N254" s="26" t="s">
        <v>2064</v>
      </c>
      <c r="O254" s="26" t="s">
        <v>2064</v>
      </c>
      <c r="Q254" s="26" t="s">
        <v>786</v>
      </c>
      <c r="R254" s="60">
        <v>4.2</v>
      </c>
      <c r="S254" s="43">
        <v>-1E-3</v>
      </c>
      <c r="T254" s="25">
        <v>0.53</v>
      </c>
      <c r="U254" s="25">
        <v>0.2601</v>
      </c>
      <c r="V254" s="25">
        <v>0.2099</v>
      </c>
      <c r="X254" s="25">
        <v>1</v>
      </c>
      <c r="AJ254" s="25">
        <v>1</v>
      </c>
      <c r="AS254" s="25">
        <v>0.25600000000000001</v>
      </c>
      <c r="AT254" s="25">
        <v>0.74399999999999999</v>
      </c>
      <c r="AU254" s="25">
        <v>0</v>
      </c>
      <c r="AV254" s="25"/>
    </row>
    <row r="255" spans="1:48">
      <c r="A255" s="37" t="s">
        <v>2693</v>
      </c>
      <c r="C255" s="26" t="s">
        <v>2692</v>
      </c>
      <c r="D255" s="29" t="s">
        <v>62</v>
      </c>
      <c r="E255" s="29" t="s">
        <v>2064</v>
      </c>
      <c r="F255" s="29" t="s">
        <v>140</v>
      </c>
      <c r="G255" s="29" t="s">
        <v>2064</v>
      </c>
      <c r="H255" s="29" t="s">
        <v>2481</v>
      </c>
      <c r="I255" s="29" t="s">
        <v>2481</v>
      </c>
      <c r="J255" s="29" t="s">
        <v>2857</v>
      </c>
      <c r="K255" s="26" t="s">
        <v>381</v>
      </c>
      <c r="L255" s="26" t="s">
        <v>140</v>
      </c>
      <c r="M255" s="26" t="s">
        <v>140</v>
      </c>
      <c r="N255" s="26" t="s">
        <v>2064</v>
      </c>
      <c r="O255" s="26" t="s">
        <v>2064</v>
      </c>
      <c r="Q255" s="26" t="s">
        <v>786</v>
      </c>
      <c r="R255" s="60">
        <v>5.6</v>
      </c>
      <c r="S255" s="43">
        <v>-2E-3</v>
      </c>
      <c r="T255" s="25">
        <v>0.56599999999999995</v>
      </c>
      <c r="U255" s="25">
        <v>0.22800000000000001</v>
      </c>
      <c r="V255" s="25">
        <v>0.20599999999999999</v>
      </c>
      <c r="X255" s="25">
        <v>1</v>
      </c>
      <c r="AJ255" s="25">
        <v>1</v>
      </c>
      <c r="AS255" s="25">
        <v>0.2621</v>
      </c>
      <c r="AT255" s="25">
        <v>0.7379</v>
      </c>
      <c r="AU255" s="25">
        <v>1E-3</v>
      </c>
      <c r="AV255" s="25"/>
    </row>
    <row r="256" spans="1:48">
      <c r="A256" s="26" t="s">
        <v>4879</v>
      </c>
      <c r="C256" s="26" t="s">
        <v>1208</v>
      </c>
      <c r="D256" s="29" t="s">
        <v>62</v>
      </c>
      <c r="E256" s="29" t="s">
        <v>2064</v>
      </c>
      <c r="F256" s="29" t="s">
        <v>140</v>
      </c>
      <c r="G256" s="29" t="s">
        <v>2064</v>
      </c>
      <c r="H256" s="29" t="s">
        <v>2481</v>
      </c>
      <c r="I256" s="29" t="s">
        <v>2481</v>
      </c>
      <c r="J256" s="29" t="s">
        <v>2857</v>
      </c>
      <c r="K256" s="26" t="s">
        <v>380</v>
      </c>
      <c r="L256" s="26" t="s">
        <v>140</v>
      </c>
      <c r="M256" s="26" t="s">
        <v>140</v>
      </c>
      <c r="N256" s="26" t="s">
        <v>2064</v>
      </c>
      <c r="O256" s="26" t="s">
        <v>2064</v>
      </c>
      <c r="Q256" s="26" t="s">
        <v>786</v>
      </c>
      <c r="R256" s="60">
        <v>4.72</v>
      </c>
      <c r="S256" s="43">
        <v>1.6999999999999999E-3</v>
      </c>
      <c r="T256" s="25">
        <v>4.0000000000000001E-3</v>
      </c>
      <c r="U256" s="25">
        <v>0.26900000000000002</v>
      </c>
      <c r="V256" s="25">
        <v>0.54900000000000004</v>
      </c>
      <c r="W256" s="25">
        <v>0.17799999999999999</v>
      </c>
      <c r="X256" s="25">
        <v>1</v>
      </c>
      <c r="AJ256" s="25">
        <v>1</v>
      </c>
      <c r="AT256" s="25">
        <v>1</v>
      </c>
      <c r="AU256" s="25"/>
      <c r="AV256" s="25"/>
    </row>
    <row r="257" spans="1:48">
      <c r="A257" s="26" t="s">
        <v>3540</v>
      </c>
      <c r="C257" s="26" t="s">
        <v>1209</v>
      </c>
      <c r="D257" s="29" t="s">
        <v>62</v>
      </c>
      <c r="E257" s="29" t="s">
        <v>2064</v>
      </c>
      <c r="F257" s="29" t="s">
        <v>140</v>
      </c>
      <c r="G257" s="29" t="s">
        <v>2064</v>
      </c>
      <c r="H257" s="29" t="s">
        <v>2481</v>
      </c>
      <c r="I257" s="29" t="s">
        <v>2481</v>
      </c>
      <c r="J257" s="29" t="s">
        <v>2857</v>
      </c>
      <c r="K257" s="26" t="s">
        <v>380</v>
      </c>
      <c r="L257" s="26" t="s">
        <v>140</v>
      </c>
      <c r="M257" s="26" t="s">
        <v>140</v>
      </c>
      <c r="N257" s="26" t="s">
        <v>2064</v>
      </c>
      <c r="O257" s="26" t="s">
        <v>2064</v>
      </c>
      <c r="Q257" s="26" t="s">
        <v>786</v>
      </c>
      <c r="R257" s="281">
        <v>3.8</v>
      </c>
      <c r="S257" s="282">
        <v>3.3999999999999998E-3</v>
      </c>
      <c r="T257" s="25">
        <v>0</v>
      </c>
      <c r="U257" s="25">
        <v>0</v>
      </c>
      <c r="V257" s="25">
        <v>1</v>
      </c>
      <c r="W257" s="25">
        <v>0</v>
      </c>
      <c r="X257" s="25">
        <v>1</v>
      </c>
      <c r="AJ257" s="25">
        <v>1</v>
      </c>
      <c r="AS257" s="25">
        <v>5.7000000000000002E-3</v>
      </c>
      <c r="AT257" s="25">
        <v>0.99429999999999996</v>
      </c>
      <c r="AU257" s="25"/>
      <c r="AV257" s="25"/>
    </row>
    <row r="258" spans="1:48">
      <c r="A258" s="26" t="s">
        <v>4880</v>
      </c>
      <c r="C258" s="26" t="s">
        <v>1206</v>
      </c>
      <c r="D258" s="29" t="s">
        <v>62</v>
      </c>
      <c r="E258" s="29" t="s">
        <v>2064</v>
      </c>
      <c r="F258" s="29" t="s">
        <v>140</v>
      </c>
      <c r="G258" s="29" t="s">
        <v>2064</v>
      </c>
      <c r="H258" s="29" t="s">
        <v>2481</v>
      </c>
      <c r="I258" s="29" t="s">
        <v>2481</v>
      </c>
      <c r="J258" s="29" t="s">
        <v>2857</v>
      </c>
      <c r="K258" s="26" t="s">
        <v>380</v>
      </c>
      <c r="L258" s="26" t="s">
        <v>140</v>
      </c>
      <c r="M258" s="26" t="s">
        <v>140</v>
      </c>
      <c r="N258" s="26" t="s">
        <v>2064</v>
      </c>
      <c r="O258" s="26" t="s">
        <v>2064</v>
      </c>
      <c r="Q258" s="26" t="s">
        <v>786</v>
      </c>
      <c r="R258" s="26">
        <v>4.5599999999999996</v>
      </c>
      <c r="S258" s="25">
        <v>8.9999999999999998E-4</v>
      </c>
      <c r="T258" s="25">
        <v>0.24010000000000001</v>
      </c>
      <c r="U258" s="25">
        <v>0.42259999999999998</v>
      </c>
      <c r="V258" s="25">
        <v>0.33729999999999999</v>
      </c>
      <c r="X258" s="25">
        <v>1</v>
      </c>
      <c r="AJ258" s="25">
        <v>1</v>
      </c>
      <c r="AT258" s="25">
        <v>1</v>
      </c>
      <c r="AU258" s="25"/>
      <c r="AV258" s="25"/>
    </row>
    <row r="259" spans="1:48">
      <c r="A259" s="26" t="s">
        <v>4881</v>
      </c>
      <c r="C259" s="26" t="s">
        <v>1205</v>
      </c>
      <c r="D259" s="29" t="s">
        <v>62</v>
      </c>
      <c r="E259" s="29" t="s">
        <v>2064</v>
      </c>
      <c r="F259" s="29" t="s">
        <v>140</v>
      </c>
      <c r="G259" s="29" t="s">
        <v>2064</v>
      </c>
      <c r="H259" s="29" t="s">
        <v>2481</v>
      </c>
      <c r="I259" s="29" t="s">
        <v>2481</v>
      </c>
      <c r="J259" s="29" t="s">
        <v>2857</v>
      </c>
      <c r="K259" s="26" t="s">
        <v>380</v>
      </c>
      <c r="L259" s="26" t="s">
        <v>140</v>
      </c>
      <c r="M259" s="26" t="s">
        <v>140</v>
      </c>
      <c r="N259" s="26" t="s">
        <v>2064</v>
      </c>
      <c r="O259" s="26" t="s">
        <v>2064</v>
      </c>
      <c r="Q259" s="26" t="s">
        <v>786</v>
      </c>
      <c r="R259" s="265">
        <v>5.51</v>
      </c>
      <c r="S259" s="266">
        <v>6.3E-3</v>
      </c>
      <c r="T259" s="25">
        <v>5.8999999999999997E-2</v>
      </c>
      <c r="U259" s="25">
        <v>0.53600000000000003</v>
      </c>
      <c r="V259" s="25">
        <v>0.40500000000000003</v>
      </c>
      <c r="X259" s="25">
        <v>1</v>
      </c>
      <c r="AJ259" s="25">
        <v>1</v>
      </c>
      <c r="AT259" s="25">
        <v>1</v>
      </c>
      <c r="AU259" s="25"/>
      <c r="AV259" s="25"/>
    </row>
    <row r="260" spans="1:48">
      <c r="A260" s="26" t="s">
        <v>5127</v>
      </c>
      <c r="C260" s="26" t="s">
        <v>5128</v>
      </c>
      <c r="D260" s="29" t="s">
        <v>62</v>
      </c>
      <c r="E260" s="29" t="s">
        <v>2064</v>
      </c>
      <c r="F260" s="29" t="s">
        <v>140</v>
      </c>
      <c r="G260" s="29" t="s">
        <v>2064</v>
      </c>
      <c r="H260" s="29" t="s">
        <v>2481</v>
      </c>
      <c r="I260" s="29" t="s">
        <v>2481</v>
      </c>
      <c r="J260" s="29" t="s">
        <v>2857</v>
      </c>
      <c r="K260" s="26" t="s">
        <v>785</v>
      </c>
      <c r="L260" s="26" t="s">
        <v>140</v>
      </c>
      <c r="M260" s="26" t="s">
        <v>140</v>
      </c>
      <c r="N260" s="26" t="s">
        <v>2064</v>
      </c>
      <c r="O260" s="26" t="s">
        <v>2064</v>
      </c>
      <c r="Q260" s="26" t="s">
        <v>786</v>
      </c>
      <c r="R260" s="287">
        <v>1.52</v>
      </c>
      <c r="S260" s="282">
        <v>-7.7999999999999996E-3</v>
      </c>
      <c r="T260" s="25">
        <v>1</v>
      </c>
      <c r="X260" s="25">
        <v>1</v>
      </c>
      <c r="AJ260" s="25">
        <v>1</v>
      </c>
      <c r="AS260" s="25">
        <v>1</v>
      </c>
      <c r="AU260" s="25"/>
      <c r="AV260" s="25"/>
    </row>
    <row r="261" spans="1:48">
      <c r="A261" s="26" t="s">
        <v>5145</v>
      </c>
      <c r="C261" s="26" t="s">
        <v>5146</v>
      </c>
      <c r="D261" s="29" t="s">
        <v>62</v>
      </c>
      <c r="E261" s="29" t="s">
        <v>2064</v>
      </c>
      <c r="F261" s="29" t="s">
        <v>140</v>
      </c>
      <c r="G261" s="29" t="s">
        <v>2064</v>
      </c>
      <c r="H261" s="29" t="s">
        <v>2481</v>
      </c>
      <c r="I261" s="29" t="s">
        <v>2481</v>
      </c>
      <c r="J261" s="29" t="s">
        <v>2857</v>
      </c>
      <c r="K261" s="26" t="s">
        <v>785</v>
      </c>
      <c r="L261" s="26" t="s">
        <v>140</v>
      </c>
      <c r="M261" s="26" t="s">
        <v>140</v>
      </c>
      <c r="N261" s="26" t="s">
        <v>2064</v>
      </c>
      <c r="O261" s="26" t="s">
        <v>2064</v>
      </c>
      <c r="Q261" s="26" t="s">
        <v>786</v>
      </c>
      <c r="R261" s="287">
        <v>4.47</v>
      </c>
      <c r="S261" s="282">
        <v>-6.1999999999999998E-3</v>
      </c>
      <c r="T261" s="25">
        <v>1</v>
      </c>
      <c r="X261" s="25">
        <v>1</v>
      </c>
      <c r="AJ261" s="25">
        <v>1</v>
      </c>
      <c r="AS261" s="25">
        <v>1</v>
      </c>
      <c r="AU261" s="25"/>
      <c r="AV261" s="25"/>
    </row>
    <row r="262" spans="1:48">
      <c r="A262" s="26" t="s">
        <v>5132</v>
      </c>
      <c r="C262" s="26" t="s">
        <v>5149</v>
      </c>
      <c r="D262" s="29" t="s">
        <v>62</v>
      </c>
      <c r="E262" s="29" t="s">
        <v>2064</v>
      </c>
      <c r="F262" s="29" t="s">
        <v>140</v>
      </c>
      <c r="G262" s="29" t="s">
        <v>2064</v>
      </c>
      <c r="H262" s="29" t="s">
        <v>2481</v>
      </c>
      <c r="I262" s="29" t="s">
        <v>2481</v>
      </c>
      <c r="J262" s="29" t="s">
        <v>2857</v>
      </c>
      <c r="K262" s="26" t="s">
        <v>785</v>
      </c>
      <c r="L262" s="26" t="s">
        <v>140</v>
      </c>
      <c r="M262" s="26" t="s">
        <v>140</v>
      </c>
      <c r="N262" s="26" t="s">
        <v>2064</v>
      </c>
      <c r="O262" s="26" t="s">
        <v>2064</v>
      </c>
      <c r="Q262" s="26" t="s">
        <v>786</v>
      </c>
      <c r="R262" s="26">
        <v>9.36</v>
      </c>
      <c r="S262" s="25">
        <v>-2.0999999999999999E-3</v>
      </c>
      <c r="T262" s="25">
        <v>1</v>
      </c>
      <c r="X262" s="25">
        <v>1</v>
      </c>
      <c r="AJ262" s="25">
        <v>1</v>
      </c>
      <c r="AS262" s="25">
        <v>1</v>
      </c>
      <c r="AU262" s="25"/>
      <c r="AV262" s="25"/>
    </row>
    <row r="263" spans="1:48">
      <c r="A263" s="26" t="s">
        <v>5133</v>
      </c>
      <c r="C263" s="26" t="s">
        <v>2180</v>
      </c>
      <c r="D263" s="29" t="s">
        <v>62</v>
      </c>
      <c r="E263" s="29" t="s">
        <v>2064</v>
      </c>
      <c r="F263" s="29" t="s">
        <v>140</v>
      </c>
      <c r="G263" s="29" t="s">
        <v>2064</v>
      </c>
      <c r="H263" s="29" t="s">
        <v>2481</v>
      </c>
      <c r="I263" s="29" t="s">
        <v>2481</v>
      </c>
      <c r="J263" s="29" t="s">
        <v>2857</v>
      </c>
      <c r="K263" s="26" t="s">
        <v>785</v>
      </c>
      <c r="L263" s="26" t="s">
        <v>140</v>
      </c>
      <c r="M263" s="26" t="s">
        <v>140</v>
      </c>
      <c r="N263" s="26" t="s">
        <v>2064</v>
      </c>
      <c r="O263" s="26" t="s">
        <v>2064</v>
      </c>
      <c r="Q263" s="26" t="s">
        <v>786</v>
      </c>
      <c r="R263" s="60">
        <v>12.84</v>
      </c>
      <c r="S263" s="43">
        <v>-4.3E-3</v>
      </c>
      <c r="T263" s="25">
        <v>1</v>
      </c>
      <c r="X263" s="25">
        <v>1</v>
      </c>
      <c r="AJ263" s="25">
        <v>1</v>
      </c>
      <c r="AS263" s="25">
        <v>1</v>
      </c>
      <c r="AU263" s="25"/>
      <c r="AV263" s="25"/>
    </row>
    <row r="264" spans="1:48">
      <c r="A264" s="26" t="s">
        <v>5134</v>
      </c>
      <c r="C264" s="26" t="s">
        <v>2181</v>
      </c>
      <c r="D264" s="29" t="s">
        <v>62</v>
      </c>
      <c r="E264" s="29" t="s">
        <v>2064</v>
      </c>
      <c r="F264" s="29" t="s">
        <v>140</v>
      </c>
      <c r="G264" s="29" t="s">
        <v>2064</v>
      </c>
      <c r="H264" s="29" t="s">
        <v>2481</v>
      </c>
      <c r="I264" s="29" t="s">
        <v>2481</v>
      </c>
      <c r="J264" s="29" t="s">
        <v>2857</v>
      </c>
      <c r="K264" s="26" t="s">
        <v>381</v>
      </c>
      <c r="L264" s="26" t="s">
        <v>140</v>
      </c>
      <c r="M264" s="26" t="s">
        <v>140</v>
      </c>
      <c r="N264" s="26" t="s">
        <v>2064</v>
      </c>
      <c r="O264" s="26" t="s">
        <v>2064</v>
      </c>
      <c r="Q264" s="26" t="s">
        <v>786</v>
      </c>
      <c r="R264" s="60">
        <v>2.0699999999999998</v>
      </c>
      <c r="S264" s="43">
        <v>-3.3E-3</v>
      </c>
      <c r="T264" s="25">
        <v>0.92300000000000004</v>
      </c>
      <c r="U264" s="25">
        <v>7.6999999999999999E-2</v>
      </c>
      <c r="X264" s="25">
        <v>1</v>
      </c>
      <c r="AJ264" s="25">
        <v>1</v>
      </c>
      <c r="AS264" s="25">
        <v>0.2621</v>
      </c>
      <c r="AT264" s="25">
        <v>0.7379</v>
      </c>
      <c r="AU264" s="25"/>
      <c r="AV264" s="25"/>
    </row>
    <row r="265" spans="1:48">
      <c r="A265" s="26" t="s">
        <v>5135</v>
      </c>
      <c r="C265" s="26" t="s">
        <v>1203</v>
      </c>
      <c r="D265" s="29" t="s">
        <v>62</v>
      </c>
      <c r="E265" s="29" t="s">
        <v>2064</v>
      </c>
      <c r="F265" s="29" t="s">
        <v>140</v>
      </c>
      <c r="G265" s="29" t="s">
        <v>2064</v>
      </c>
      <c r="H265" s="29" t="s">
        <v>2481</v>
      </c>
      <c r="I265" s="29" t="s">
        <v>2481</v>
      </c>
      <c r="J265" s="29" t="s">
        <v>2857</v>
      </c>
      <c r="K265" s="26" t="s">
        <v>380</v>
      </c>
      <c r="L265" s="26" t="s">
        <v>140</v>
      </c>
      <c r="M265" s="26" t="s">
        <v>140</v>
      </c>
      <c r="N265" s="26" t="s">
        <v>2064</v>
      </c>
      <c r="O265" s="26" t="s">
        <v>2064</v>
      </c>
      <c r="Q265" s="26" t="s">
        <v>786</v>
      </c>
      <c r="R265" s="60">
        <v>4.05</v>
      </c>
      <c r="S265" s="43">
        <v>1.5E-3</v>
      </c>
      <c r="T265" s="25">
        <v>3.0000000000000001E-3</v>
      </c>
      <c r="U265" s="25">
        <v>0.35599999999999998</v>
      </c>
      <c r="V265" s="25">
        <v>0.50900000000000001</v>
      </c>
      <c r="W265" s="25">
        <v>0.13200000000000001</v>
      </c>
      <c r="X265" s="25">
        <v>1</v>
      </c>
      <c r="AJ265" s="25">
        <v>1</v>
      </c>
      <c r="AT265" s="25">
        <v>1</v>
      </c>
      <c r="AU265" s="25"/>
      <c r="AV265" s="25"/>
    </row>
    <row r="266" spans="1:48">
      <c r="A266" s="26" t="s">
        <v>3626</v>
      </c>
      <c r="C266" s="26" t="s">
        <v>3626</v>
      </c>
      <c r="D266" s="29" t="s">
        <v>62</v>
      </c>
      <c r="E266" s="29" t="s">
        <v>2481</v>
      </c>
      <c r="F266" s="29" t="s">
        <v>140</v>
      </c>
      <c r="G266" s="29" t="s">
        <v>2481</v>
      </c>
      <c r="H266" s="29" t="s">
        <v>2481</v>
      </c>
      <c r="I266" s="29" t="s">
        <v>2481</v>
      </c>
      <c r="J266" s="57" t="s">
        <v>2869</v>
      </c>
      <c r="K266" s="57" t="s">
        <v>2869</v>
      </c>
      <c r="L266" s="26" t="s">
        <v>3636</v>
      </c>
      <c r="M266" s="26" t="s">
        <v>140</v>
      </c>
      <c r="N266" s="26" t="s">
        <v>2481</v>
      </c>
      <c r="O266" s="26" t="s">
        <v>2064</v>
      </c>
      <c r="Q266" s="26" t="s">
        <v>74</v>
      </c>
      <c r="R266" s="132">
        <v>1.67</v>
      </c>
      <c r="S266" s="126"/>
      <c r="T266" s="101">
        <v>0.86860000000000004</v>
      </c>
      <c r="U266" s="101"/>
      <c r="V266" s="101">
        <v>0.13139999999999999</v>
      </c>
      <c r="W266" s="25">
        <v>0</v>
      </c>
      <c r="X266" s="25">
        <v>1</v>
      </c>
      <c r="AK266" s="25">
        <v>0.3362</v>
      </c>
      <c r="AL266" s="25">
        <v>0.32619999999999999</v>
      </c>
      <c r="AN266" s="25">
        <v>0.33760000000000001</v>
      </c>
      <c r="AS266" s="25">
        <v>1</v>
      </c>
      <c r="AT266" s="25">
        <v>0</v>
      </c>
      <c r="AU266" s="59">
        <v>1E-3</v>
      </c>
      <c r="AV266" s="59"/>
    </row>
    <row r="267" spans="1:48">
      <c r="A267" s="26" t="s">
        <v>3627</v>
      </c>
      <c r="C267" s="26" t="s">
        <v>3627</v>
      </c>
      <c r="D267" s="29" t="s">
        <v>64</v>
      </c>
      <c r="E267" s="29" t="s">
        <v>2481</v>
      </c>
      <c r="F267" s="29" t="s">
        <v>140</v>
      </c>
      <c r="G267" s="29" t="s">
        <v>2481</v>
      </c>
      <c r="H267" s="29" t="s">
        <v>2481</v>
      </c>
      <c r="I267" s="29" t="s">
        <v>2481</v>
      </c>
      <c r="J267" s="57" t="s">
        <v>2869</v>
      </c>
      <c r="K267" s="57" t="s">
        <v>2869</v>
      </c>
      <c r="L267" s="26" t="s">
        <v>3636</v>
      </c>
      <c r="M267" s="26" t="s">
        <v>140</v>
      </c>
      <c r="N267" s="26" t="s">
        <v>2481</v>
      </c>
      <c r="O267" s="26" t="s">
        <v>2542</v>
      </c>
      <c r="Q267" s="26" t="s">
        <v>74</v>
      </c>
      <c r="R267" s="132">
        <v>1.67</v>
      </c>
      <c r="S267" s="126"/>
      <c r="T267" s="101">
        <v>0.86860000000000004</v>
      </c>
      <c r="U267" s="101"/>
      <c r="V267" s="101">
        <v>0.13139999999999999</v>
      </c>
      <c r="W267" s="25">
        <v>0</v>
      </c>
      <c r="Y267" s="25">
        <v>1</v>
      </c>
      <c r="AK267" s="25">
        <v>0.3362</v>
      </c>
      <c r="AL267" s="25">
        <v>0.32619999999999999</v>
      </c>
      <c r="AN267" s="25">
        <v>0.33760000000000001</v>
      </c>
      <c r="AS267" s="25">
        <v>1</v>
      </c>
      <c r="AT267" s="25">
        <v>0</v>
      </c>
      <c r="AU267" s="59">
        <v>1E-3</v>
      </c>
      <c r="AV267" s="59"/>
    </row>
    <row r="268" spans="1:48">
      <c r="A268" s="26" t="s">
        <v>3628</v>
      </c>
      <c r="C268" s="26" t="s">
        <v>3628</v>
      </c>
      <c r="D268" s="29" t="s">
        <v>68</v>
      </c>
      <c r="E268" s="29" t="s">
        <v>2481</v>
      </c>
      <c r="F268" s="29" t="s">
        <v>140</v>
      </c>
      <c r="G268" s="29" t="s">
        <v>2481</v>
      </c>
      <c r="H268" s="29" t="s">
        <v>2481</v>
      </c>
      <c r="I268" s="29" t="s">
        <v>2481</v>
      </c>
      <c r="J268" s="57" t="s">
        <v>2869</v>
      </c>
      <c r="K268" s="57" t="s">
        <v>2869</v>
      </c>
      <c r="L268" s="26" t="s">
        <v>3636</v>
      </c>
      <c r="M268" s="26" t="s">
        <v>140</v>
      </c>
      <c r="N268" s="26" t="s">
        <v>2481</v>
      </c>
      <c r="O268" s="26" t="s">
        <v>2546</v>
      </c>
      <c r="Q268" s="26" t="s">
        <v>74</v>
      </c>
      <c r="R268" s="132">
        <v>1.67</v>
      </c>
      <c r="S268" s="126"/>
      <c r="T268" s="101">
        <v>0.86860000000000004</v>
      </c>
      <c r="U268" s="101"/>
      <c r="V268" s="101">
        <v>0.13139999999999999</v>
      </c>
      <c r="W268" s="25">
        <v>0</v>
      </c>
      <c r="AB268" s="25">
        <v>1</v>
      </c>
      <c r="AK268" s="25">
        <v>0.3362</v>
      </c>
      <c r="AL268" s="25">
        <v>0.32619999999999999</v>
      </c>
      <c r="AN268" s="25">
        <v>0.33760000000000001</v>
      </c>
      <c r="AS268" s="25">
        <v>1</v>
      </c>
      <c r="AT268" s="25">
        <v>0</v>
      </c>
      <c r="AU268" s="59">
        <v>1E-3</v>
      </c>
      <c r="AV268" s="59"/>
    </row>
    <row r="269" spans="1:48">
      <c r="A269" s="26" t="s">
        <v>5123</v>
      </c>
      <c r="C269" s="26" t="s">
        <v>5123</v>
      </c>
      <c r="D269" s="29" t="s">
        <v>62</v>
      </c>
      <c r="E269" s="29" t="s">
        <v>2064</v>
      </c>
      <c r="F269" s="29" t="s">
        <v>140</v>
      </c>
      <c r="G269" s="29" t="s">
        <v>2064</v>
      </c>
      <c r="H269" s="29" t="s">
        <v>2542</v>
      </c>
      <c r="I269" s="29" t="s">
        <v>2546</v>
      </c>
      <c r="J269" s="29" t="s">
        <v>2687</v>
      </c>
      <c r="K269" s="29" t="s">
        <v>2687</v>
      </c>
      <c r="L269" s="26" t="s">
        <v>3636</v>
      </c>
      <c r="M269" s="26" t="s">
        <v>140</v>
      </c>
      <c r="N269" s="26" t="s">
        <v>2481</v>
      </c>
      <c r="O269" s="26" t="s">
        <v>2064</v>
      </c>
      <c r="Q269" s="26" t="s">
        <v>74</v>
      </c>
      <c r="R269" s="60">
        <v>2.5</v>
      </c>
      <c r="S269" s="43">
        <v>2.5000000000000001E-3</v>
      </c>
      <c r="V269" s="25">
        <v>0.8</v>
      </c>
      <c r="W269" s="25">
        <v>0.2</v>
      </c>
      <c r="X269" s="25">
        <v>1</v>
      </c>
      <c r="AK269" s="218">
        <v>0.25</v>
      </c>
      <c r="AL269" s="218"/>
      <c r="AM269" s="218"/>
      <c r="AN269" s="25">
        <v>0.6</v>
      </c>
      <c r="AR269" s="25">
        <v>0.15</v>
      </c>
      <c r="AT269" s="25">
        <v>1</v>
      </c>
      <c r="AU269" s="59">
        <v>1E-3</v>
      </c>
      <c r="AV269" s="59"/>
    </row>
    <row r="270" spans="1:48">
      <c r="A270" s="26" t="s">
        <v>5124</v>
      </c>
      <c r="C270" s="26" t="s">
        <v>3632</v>
      </c>
      <c r="D270" s="29" t="s">
        <v>64</v>
      </c>
      <c r="E270" s="29" t="s">
        <v>2542</v>
      </c>
      <c r="F270" s="29" t="s">
        <v>140</v>
      </c>
      <c r="G270" s="29" t="s">
        <v>2064</v>
      </c>
      <c r="H270" s="29" t="s">
        <v>2542</v>
      </c>
      <c r="I270" s="29" t="s">
        <v>2546</v>
      </c>
      <c r="J270" s="29" t="s">
        <v>2687</v>
      </c>
      <c r="K270" s="29" t="s">
        <v>2687</v>
      </c>
      <c r="L270" s="26" t="s">
        <v>3636</v>
      </c>
      <c r="M270" s="26" t="s">
        <v>140</v>
      </c>
      <c r="N270" s="26" t="s">
        <v>2481</v>
      </c>
      <c r="O270" s="26" t="s">
        <v>2542</v>
      </c>
      <c r="Q270" s="26" t="s">
        <v>74</v>
      </c>
      <c r="R270" s="60">
        <v>2.5</v>
      </c>
      <c r="S270" s="43">
        <v>5.0000000000000001E-3</v>
      </c>
      <c r="V270" s="25">
        <v>0.8</v>
      </c>
      <c r="W270" s="25">
        <v>0.2</v>
      </c>
      <c r="Y270" s="25">
        <v>1</v>
      </c>
      <c r="AK270" s="25">
        <v>0.25</v>
      </c>
      <c r="AN270" s="25">
        <v>0.6</v>
      </c>
      <c r="AR270" s="25">
        <v>0.15</v>
      </c>
      <c r="AT270" s="25">
        <v>1</v>
      </c>
      <c r="AU270" s="59">
        <v>1E-3</v>
      </c>
      <c r="AV270" s="59"/>
    </row>
    <row r="271" spans="1:48">
      <c r="A271" s="26" t="s">
        <v>5125</v>
      </c>
      <c r="C271" s="26" t="s">
        <v>3633</v>
      </c>
      <c r="D271" s="29" t="s">
        <v>68</v>
      </c>
      <c r="E271" s="29" t="s">
        <v>2546</v>
      </c>
      <c r="F271" s="29" t="s">
        <v>140</v>
      </c>
      <c r="G271" s="29" t="s">
        <v>2064</v>
      </c>
      <c r="H271" s="29" t="s">
        <v>2542</v>
      </c>
      <c r="I271" s="29" t="s">
        <v>2546</v>
      </c>
      <c r="J271" s="29" t="s">
        <v>2687</v>
      </c>
      <c r="K271" s="29" t="s">
        <v>2687</v>
      </c>
      <c r="L271" s="26" t="s">
        <v>3636</v>
      </c>
      <c r="M271" s="26" t="s">
        <v>140</v>
      </c>
      <c r="N271" s="26" t="s">
        <v>2481</v>
      </c>
      <c r="O271" s="26" t="s">
        <v>2546</v>
      </c>
      <c r="Q271" s="26" t="s">
        <v>74</v>
      </c>
      <c r="R271" s="60">
        <v>2.5</v>
      </c>
      <c r="S271" s="43">
        <v>3.2500000000000001E-2</v>
      </c>
      <c r="V271" s="25">
        <v>0.8</v>
      </c>
      <c r="W271" s="25">
        <v>0.2</v>
      </c>
      <c r="AB271" s="25">
        <v>1</v>
      </c>
      <c r="AK271" s="25">
        <v>0.25</v>
      </c>
      <c r="AN271" s="25">
        <v>0.6</v>
      </c>
      <c r="AR271" s="25">
        <v>0.15</v>
      </c>
      <c r="AT271" s="25">
        <v>1</v>
      </c>
      <c r="AU271" s="59">
        <v>1E-3</v>
      </c>
      <c r="AV271" s="59"/>
    </row>
    <row r="272" spans="1:48">
      <c r="C272" s="26" t="s">
        <v>997</v>
      </c>
      <c r="D272" s="29" t="s">
        <v>68</v>
      </c>
      <c r="E272" s="26" t="s">
        <v>2481</v>
      </c>
      <c r="F272" s="26" t="s">
        <v>140</v>
      </c>
      <c r="G272" s="26" t="s">
        <v>2481</v>
      </c>
      <c r="H272" s="26" t="s">
        <v>2542</v>
      </c>
      <c r="I272" s="26" t="s">
        <v>2481</v>
      </c>
      <c r="J272" s="29" t="s">
        <v>2857</v>
      </c>
      <c r="K272" s="26" t="s">
        <v>785</v>
      </c>
      <c r="L272" s="26" t="s">
        <v>140</v>
      </c>
      <c r="M272" s="26" t="s">
        <v>140</v>
      </c>
      <c r="N272" s="26" t="s">
        <v>2481</v>
      </c>
      <c r="O272" s="26" t="s">
        <v>2160</v>
      </c>
      <c r="Q272" s="26" t="s">
        <v>75</v>
      </c>
      <c r="R272" s="26">
        <v>7.36</v>
      </c>
      <c r="S272" s="25">
        <v>2.5999999999999999E-3</v>
      </c>
      <c r="T272" s="25">
        <v>0.60299999999999998</v>
      </c>
      <c r="U272" s="25">
        <v>2.0199999999999999E-2</v>
      </c>
      <c r="V272" s="25">
        <v>0.37680000000000002</v>
      </c>
      <c r="AS272" s="25">
        <v>1</v>
      </c>
      <c r="AU272" s="25"/>
      <c r="AV272" s="25"/>
    </row>
    <row r="273" spans="1:48">
      <c r="C273" s="26" t="s">
        <v>1066</v>
      </c>
      <c r="D273" s="29" t="s">
        <v>68</v>
      </c>
      <c r="E273" s="26" t="s">
        <v>2481</v>
      </c>
      <c r="F273" s="26" t="s">
        <v>140</v>
      </c>
      <c r="G273" s="26" t="s">
        <v>2481</v>
      </c>
      <c r="H273" s="26" t="s">
        <v>2481</v>
      </c>
      <c r="I273" s="26" t="s">
        <v>2546</v>
      </c>
      <c r="J273" s="29" t="s">
        <v>2857</v>
      </c>
      <c r="K273" s="26" t="s">
        <v>785</v>
      </c>
      <c r="L273" s="26" t="s">
        <v>140</v>
      </c>
      <c r="M273" s="26" t="s">
        <v>140</v>
      </c>
      <c r="N273" s="26" t="s">
        <v>2481</v>
      </c>
      <c r="O273" s="26" t="s">
        <v>2160</v>
      </c>
      <c r="Q273" s="26" t="s">
        <v>86</v>
      </c>
      <c r="R273" s="26">
        <v>6.03</v>
      </c>
      <c r="S273" s="25">
        <v>1.8599999999999998E-2</v>
      </c>
      <c r="T273" s="25">
        <v>1</v>
      </c>
      <c r="AB273" s="25">
        <v>1</v>
      </c>
      <c r="AS273" s="25">
        <v>1</v>
      </c>
      <c r="AU273" s="25"/>
      <c r="AV273" s="25"/>
    </row>
    <row r="274" spans="1:48">
      <c r="A274" s="26" t="s">
        <v>22067</v>
      </c>
      <c r="C274" s="26" t="s">
        <v>22068</v>
      </c>
      <c r="D274" s="26" t="s">
        <v>68</v>
      </c>
      <c r="E274" s="37" t="s">
        <v>2858</v>
      </c>
      <c r="F274" s="37" t="s">
        <v>155</v>
      </c>
      <c r="G274" s="37" t="s">
        <v>2858</v>
      </c>
      <c r="H274" s="37" t="s">
        <v>2858</v>
      </c>
      <c r="I274" s="37" t="s">
        <v>2858</v>
      </c>
      <c r="J274" s="37" t="s">
        <v>2864</v>
      </c>
      <c r="K274" s="37" t="s">
        <v>155</v>
      </c>
      <c r="L274" s="37" t="s">
        <v>155</v>
      </c>
      <c r="M274" s="37" t="s">
        <v>155</v>
      </c>
      <c r="N274" s="37" t="s">
        <v>2858</v>
      </c>
      <c r="O274" s="37" t="s">
        <v>155</v>
      </c>
      <c r="P274" s="37"/>
      <c r="Q274" s="37" t="s">
        <v>2507</v>
      </c>
      <c r="S274" s="25"/>
      <c r="X274" s="25">
        <v>4.2000000000000003E-2</v>
      </c>
      <c r="Y274" s="25">
        <v>1E-3</v>
      </c>
      <c r="Z274" s="25">
        <v>6.5000000000000002E-2</v>
      </c>
      <c r="AA274" s="25">
        <v>2.5000000000000001E-2</v>
      </c>
      <c r="AB274" s="25">
        <v>0.128</v>
      </c>
      <c r="AC274" s="25">
        <v>0.19500000000000001</v>
      </c>
      <c r="AD274" s="25">
        <v>0.215</v>
      </c>
      <c r="AE274" s="25">
        <v>1.0999999999999999E-2</v>
      </c>
      <c r="AH274" s="25">
        <v>1E-3</v>
      </c>
      <c r="AI274" s="25">
        <v>0.317</v>
      </c>
      <c r="AJ274" s="25">
        <v>4.2000000000000003E-2</v>
      </c>
      <c r="AK274" s="25">
        <v>1E-3</v>
      </c>
      <c r="AL274" s="25">
        <v>6.5000000000000002E-2</v>
      </c>
      <c r="AM274" s="25">
        <v>2.5000000000000001E-2</v>
      </c>
      <c r="AN274" s="25">
        <v>0.128</v>
      </c>
      <c r="AO274" s="25">
        <v>0.19500000000000001</v>
      </c>
      <c r="AP274" s="25">
        <v>1.0999999999999999E-2</v>
      </c>
      <c r="AQ274" s="25">
        <v>0.216</v>
      </c>
      <c r="AR274" s="25">
        <v>0.317</v>
      </c>
      <c r="AU274" s="25"/>
      <c r="AV274" s="44"/>
    </row>
    <row r="275" spans="1:48">
      <c r="A275" s="26" t="s">
        <v>2183</v>
      </c>
      <c r="B275" s="57" t="s">
        <v>2182</v>
      </c>
      <c r="C275" s="26" t="s">
        <v>2184</v>
      </c>
      <c r="D275" s="26" t="s">
        <v>62</v>
      </c>
      <c r="E275" s="29" t="s">
        <v>2064</v>
      </c>
      <c r="F275" s="29" t="s">
        <v>140</v>
      </c>
      <c r="G275" s="29" t="s">
        <v>2064</v>
      </c>
      <c r="H275" s="29" t="s">
        <v>2481</v>
      </c>
      <c r="I275" s="29" t="s">
        <v>2481</v>
      </c>
      <c r="J275" s="29" t="s">
        <v>2857</v>
      </c>
      <c r="K275" s="26" t="s">
        <v>785</v>
      </c>
      <c r="L275" s="26" t="s">
        <v>140</v>
      </c>
      <c r="M275" s="26" t="s">
        <v>140</v>
      </c>
      <c r="N275" s="26" t="s">
        <v>2064</v>
      </c>
      <c r="O275" s="26" t="s">
        <v>2064</v>
      </c>
      <c r="Q275" s="26" t="s">
        <v>786</v>
      </c>
      <c r="S275" s="25"/>
      <c r="T275" s="25">
        <v>1</v>
      </c>
      <c r="X275" s="25">
        <v>1</v>
      </c>
      <c r="AJ275" s="25">
        <v>1</v>
      </c>
      <c r="AS275" s="25">
        <v>1</v>
      </c>
      <c r="AU275" s="25">
        <v>-7.0000000000000001E-3</v>
      </c>
      <c r="AV275" s="25"/>
    </row>
    <row r="276" spans="1:48">
      <c r="A276" s="26" t="s">
        <v>2185</v>
      </c>
      <c r="C276" s="26" t="s">
        <v>2186</v>
      </c>
      <c r="D276" s="26" t="s">
        <v>62</v>
      </c>
      <c r="E276" s="29" t="s">
        <v>2064</v>
      </c>
      <c r="F276" s="29" t="s">
        <v>140</v>
      </c>
      <c r="G276" s="29" t="s">
        <v>2064</v>
      </c>
      <c r="H276" s="29" t="s">
        <v>2481</v>
      </c>
      <c r="I276" s="29" t="s">
        <v>2481</v>
      </c>
      <c r="J276" s="29" t="s">
        <v>2857</v>
      </c>
      <c r="K276" s="26" t="s">
        <v>785</v>
      </c>
      <c r="L276" s="26" t="s">
        <v>140</v>
      </c>
      <c r="M276" s="26" t="s">
        <v>140</v>
      </c>
      <c r="N276" s="26" t="s">
        <v>2064</v>
      </c>
      <c r="O276" s="26" t="s">
        <v>2064</v>
      </c>
      <c r="Q276" s="26" t="s">
        <v>786</v>
      </c>
      <c r="S276" s="25"/>
      <c r="T276" s="25">
        <v>1</v>
      </c>
      <c r="X276" s="25">
        <v>1</v>
      </c>
      <c r="AJ276" s="25">
        <v>1</v>
      </c>
      <c r="AS276" s="25">
        <v>1</v>
      </c>
      <c r="AU276" s="25">
        <v>-7.4999999999999997E-3</v>
      </c>
      <c r="AV276" s="25"/>
    </row>
    <row r="277" spans="1:48">
      <c r="A277" s="26" t="s">
        <v>2187</v>
      </c>
      <c r="C277" s="26" t="s">
        <v>2188</v>
      </c>
      <c r="D277" s="26" t="s">
        <v>62</v>
      </c>
      <c r="E277" s="29" t="s">
        <v>2064</v>
      </c>
      <c r="F277" s="29" t="s">
        <v>140</v>
      </c>
      <c r="G277" s="29" t="s">
        <v>2064</v>
      </c>
      <c r="H277" s="29" t="s">
        <v>2481</v>
      </c>
      <c r="I277" s="29" t="s">
        <v>2481</v>
      </c>
      <c r="J277" s="29" t="s">
        <v>2857</v>
      </c>
      <c r="K277" s="26" t="s">
        <v>785</v>
      </c>
      <c r="L277" s="26" t="s">
        <v>140</v>
      </c>
      <c r="M277" s="26" t="s">
        <v>140</v>
      </c>
      <c r="N277" s="26" t="s">
        <v>2064</v>
      </c>
      <c r="O277" s="26" t="s">
        <v>2064</v>
      </c>
      <c r="Q277" s="26" t="s">
        <v>786</v>
      </c>
      <c r="S277" s="25"/>
      <c r="T277" s="25">
        <v>1</v>
      </c>
      <c r="X277" s="25">
        <v>1</v>
      </c>
      <c r="AJ277" s="25">
        <v>1</v>
      </c>
      <c r="AS277" s="25">
        <v>1</v>
      </c>
      <c r="AU277" s="25">
        <v>-7.0000000000000001E-3</v>
      </c>
      <c r="AV277" s="25"/>
    </row>
    <row r="278" spans="1:48">
      <c r="A278" s="26" t="s">
        <v>2189</v>
      </c>
      <c r="C278" s="26" t="s">
        <v>2190</v>
      </c>
      <c r="D278" s="26" t="s">
        <v>62</v>
      </c>
      <c r="E278" s="29" t="s">
        <v>2064</v>
      </c>
      <c r="F278" s="29" t="s">
        <v>140</v>
      </c>
      <c r="G278" s="29" t="s">
        <v>2064</v>
      </c>
      <c r="H278" s="29" t="s">
        <v>2481</v>
      </c>
      <c r="I278" s="29" t="s">
        <v>2481</v>
      </c>
      <c r="J278" s="29" t="s">
        <v>2857</v>
      </c>
      <c r="K278" s="26" t="s">
        <v>785</v>
      </c>
      <c r="L278" s="26" t="s">
        <v>140</v>
      </c>
      <c r="M278" s="26" t="s">
        <v>140</v>
      </c>
      <c r="N278" s="26" t="s">
        <v>2064</v>
      </c>
      <c r="O278" s="26" t="s">
        <v>2064</v>
      </c>
      <c r="Q278" s="26" t="s">
        <v>786</v>
      </c>
      <c r="S278" s="25"/>
      <c r="T278" s="25">
        <v>1</v>
      </c>
      <c r="X278" s="25">
        <v>1</v>
      </c>
      <c r="AJ278" s="25">
        <v>1</v>
      </c>
      <c r="AS278" s="25">
        <v>1</v>
      </c>
      <c r="AU278" s="25">
        <v>-5.4999999999999997E-3</v>
      </c>
      <c r="AV278" s="25"/>
    </row>
    <row r="279" spans="1:48">
      <c r="A279" s="26" t="s">
        <v>2191</v>
      </c>
      <c r="C279" s="26" t="s">
        <v>2192</v>
      </c>
      <c r="D279" s="26" t="s">
        <v>62</v>
      </c>
      <c r="E279" s="29" t="s">
        <v>2064</v>
      </c>
      <c r="F279" s="29" t="s">
        <v>140</v>
      </c>
      <c r="G279" s="29" t="s">
        <v>2064</v>
      </c>
      <c r="H279" s="29" t="s">
        <v>2481</v>
      </c>
      <c r="I279" s="29" t="s">
        <v>2481</v>
      </c>
      <c r="J279" s="29" t="s">
        <v>2857</v>
      </c>
      <c r="K279" s="26" t="s">
        <v>785</v>
      </c>
      <c r="L279" s="26" t="s">
        <v>140</v>
      </c>
      <c r="M279" s="26" t="s">
        <v>140</v>
      </c>
      <c r="N279" s="26" t="s">
        <v>2064</v>
      </c>
      <c r="O279" s="26" t="s">
        <v>2064</v>
      </c>
      <c r="Q279" s="26" t="s">
        <v>786</v>
      </c>
      <c r="S279" s="25"/>
      <c r="T279" s="25">
        <v>1</v>
      </c>
      <c r="X279" s="25">
        <v>1</v>
      </c>
      <c r="AJ279" s="25">
        <v>1</v>
      </c>
      <c r="AS279" s="25">
        <v>1</v>
      </c>
      <c r="AU279" s="25">
        <v>-4.4999999999999997E-3</v>
      </c>
      <c r="AV279" s="25"/>
    </row>
    <row r="280" spans="1:48">
      <c r="A280" s="26" t="s">
        <v>2193</v>
      </c>
      <c r="C280" s="26" t="s">
        <v>2194</v>
      </c>
      <c r="D280" s="26" t="s">
        <v>62</v>
      </c>
      <c r="E280" s="29" t="s">
        <v>2064</v>
      </c>
      <c r="F280" s="29" t="s">
        <v>140</v>
      </c>
      <c r="G280" s="29" t="s">
        <v>2064</v>
      </c>
      <c r="H280" s="29" t="s">
        <v>2481</v>
      </c>
      <c r="I280" s="29" t="s">
        <v>2481</v>
      </c>
      <c r="J280" s="29" t="s">
        <v>2857</v>
      </c>
      <c r="K280" s="26" t="s">
        <v>785</v>
      </c>
      <c r="L280" s="26" t="s">
        <v>140</v>
      </c>
      <c r="M280" s="26" t="s">
        <v>140</v>
      </c>
      <c r="N280" s="26" t="s">
        <v>2064</v>
      </c>
      <c r="O280" s="26" t="s">
        <v>2064</v>
      </c>
      <c r="Q280" s="26" t="s">
        <v>786</v>
      </c>
      <c r="S280" s="25"/>
      <c r="T280" s="25">
        <v>1</v>
      </c>
      <c r="X280" s="25">
        <v>1</v>
      </c>
      <c r="AJ280" s="25">
        <v>1</v>
      </c>
      <c r="AS280" s="25">
        <v>1</v>
      </c>
      <c r="AU280" s="25">
        <v>-2E-3</v>
      </c>
      <c r="AV280" s="25"/>
    </row>
    <row r="281" spans="1:48">
      <c r="A281" s="26" t="s">
        <v>3525</v>
      </c>
      <c r="B281" s="57" t="s">
        <v>2182</v>
      </c>
      <c r="C281" s="26" t="s">
        <v>3527</v>
      </c>
      <c r="D281" s="26" t="s">
        <v>64</v>
      </c>
      <c r="E281" s="26" t="s">
        <v>2481</v>
      </c>
      <c r="F281" s="26" t="s">
        <v>140</v>
      </c>
      <c r="G281" s="26" t="s">
        <v>2481</v>
      </c>
      <c r="H281" s="26" t="s">
        <v>2542</v>
      </c>
      <c r="I281" s="26" t="s">
        <v>2481</v>
      </c>
      <c r="J281" s="29" t="s">
        <v>2857</v>
      </c>
      <c r="K281" s="26" t="s">
        <v>381</v>
      </c>
      <c r="L281" s="26" t="s">
        <v>140</v>
      </c>
      <c r="M281" s="26" t="s">
        <v>140</v>
      </c>
      <c r="N281" s="26" t="s">
        <v>2481</v>
      </c>
      <c r="O281" s="26" t="s">
        <v>2542</v>
      </c>
      <c r="Q281" s="26" t="s">
        <v>75</v>
      </c>
      <c r="R281" s="26">
        <v>1.97</v>
      </c>
      <c r="S281" s="25">
        <v>-4.3E-3</v>
      </c>
      <c r="T281" s="25">
        <v>0.54300000000000004</v>
      </c>
      <c r="U281" s="25">
        <v>0.18609999999999999</v>
      </c>
      <c r="V281" s="25">
        <v>0.27089999999999997</v>
      </c>
      <c r="Y281" s="25">
        <v>1</v>
      </c>
      <c r="AK281" s="25">
        <v>1</v>
      </c>
      <c r="AS281" s="25">
        <v>0.7621</v>
      </c>
      <c r="AT281" s="25">
        <v>0.2379</v>
      </c>
      <c r="AU281" s="25">
        <v>5.4000000000000003E-3</v>
      </c>
      <c r="AV281" s="25"/>
    </row>
    <row r="282" spans="1:48">
      <c r="A282" s="26" t="s">
        <v>3528</v>
      </c>
      <c r="B282" s="57" t="s">
        <v>2182</v>
      </c>
      <c r="C282" s="26" t="s">
        <v>3529</v>
      </c>
      <c r="D282" s="26" t="s">
        <v>64</v>
      </c>
      <c r="E282" s="26" t="s">
        <v>2481</v>
      </c>
      <c r="F282" s="26" t="s">
        <v>140</v>
      </c>
      <c r="G282" s="26" t="s">
        <v>2481</v>
      </c>
      <c r="H282" s="26" t="s">
        <v>2542</v>
      </c>
      <c r="I282" s="26" t="s">
        <v>2481</v>
      </c>
      <c r="J282" s="29" t="s">
        <v>2857</v>
      </c>
      <c r="K282" s="26" t="s">
        <v>381</v>
      </c>
      <c r="L282" s="26" t="s">
        <v>140</v>
      </c>
      <c r="M282" s="26" t="s">
        <v>140</v>
      </c>
      <c r="N282" s="26" t="s">
        <v>2481</v>
      </c>
      <c r="O282" s="26" t="s">
        <v>2542</v>
      </c>
      <c r="Q282" s="26" t="s">
        <v>75</v>
      </c>
      <c r="R282" s="26">
        <v>16.329999999999998</v>
      </c>
      <c r="S282" s="25">
        <v>6.1000000000000004E-3</v>
      </c>
      <c r="T282" s="25">
        <v>0.54300000000000004</v>
      </c>
      <c r="U282" s="25">
        <v>0.18609999999999999</v>
      </c>
      <c r="V282" s="25">
        <v>0.27089999999999997</v>
      </c>
      <c r="Y282" s="25">
        <v>1</v>
      </c>
      <c r="AK282" s="25">
        <v>1</v>
      </c>
      <c r="AS282" s="25">
        <v>0.7621</v>
      </c>
      <c r="AT282" s="25">
        <v>0.2379</v>
      </c>
      <c r="AU282" s="25">
        <v>5.4000000000000003E-3</v>
      </c>
      <c r="AV282" s="25"/>
    </row>
    <row r="283" spans="1:48">
      <c r="A283" s="26" t="s">
        <v>2694</v>
      </c>
      <c r="B283" s="57" t="s">
        <v>2182</v>
      </c>
      <c r="C283" s="26" t="s">
        <v>3526</v>
      </c>
      <c r="D283" s="26" t="s">
        <v>64</v>
      </c>
      <c r="E283" s="26" t="s">
        <v>2481</v>
      </c>
      <c r="F283" s="26" t="s">
        <v>140</v>
      </c>
      <c r="G283" s="26" t="s">
        <v>2481</v>
      </c>
      <c r="H283" s="26" t="s">
        <v>2542</v>
      </c>
      <c r="I283" s="26" t="s">
        <v>2481</v>
      </c>
      <c r="J283" s="29" t="s">
        <v>2857</v>
      </c>
      <c r="K283" s="26" t="s">
        <v>381</v>
      </c>
      <c r="L283" s="26" t="s">
        <v>140</v>
      </c>
      <c r="M283" s="26" t="s">
        <v>140</v>
      </c>
      <c r="N283" s="26" t="s">
        <v>2481</v>
      </c>
      <c r="O283" s="26" t="s">
        <v>2542</v>
      </c>
      <c r="Q283" s="26" t="s">
        <v>75</v>
      </c>
      <c r="R283" s="26">
        <v>7.69</v>
      </c>
      <c r="S283" s="25">
        <v>2.0000000000000001E-4</v>
      </c>
      <c r="T283" s="25">
        <v>0.54300000000000004</v>
      </c>
      <c r="U283" s="25">
        <v>0.18609999999999999</v>
      </c>
      <c r="V283" s="25">
        <v>0.27089999999999997</v>
      </c>
      <c r="Y283" s="25">
        <v>1</v>
      </c>
      <c r="AK283" s="25">
        <v>1</v>
      </c>
      <c r="AS283" s="25">
        <v>0.7621</v>
      </c>
      <c r="AT283" s="25">
        <v>0.2379</v>
      </c>
      <c r="AU283" s="25">
        <v>5.4000000000000003E-3</v>
      </c>
      <c r="AV283" s="25"/>
    </row>
    <row r="284" spans="1:48">
      <c r="A284" s="26" t="s">
        <v>2195</v>
      </c>
      <c r="B284" s="57"/>
      <c r="C284" s="26" t="s">
        <v>2196</v>
      </c>
      <c r="D284" s="26" t="s">
        <v>64</v>
      </c>
      <c r="E284" s="26" t="s">
        <v>2481</v>
      </c>
      <c r="F284" s="26" t="s">
        <v>140</v>
      </c>
      <c r="G284" s="26" t="s">
        <v>2481</v>
      </c>
      <c r="H284" s="26" t="s">
        <v>2542</v>
      </c>
      <c r="I284" s="26" t="s">
        <v>2481</v>
      </c>
      <c r="J284" s="29" t="s">
        <v>2857</v>
      </c>
      <c r="K284" s="26" t="s">
        <v>785</v>
      </c>
      <c r="L284" s="26" t="s">
        <v>140</v>
      </c>
      <c r="M284" s="26" t="s">
        <v>140</v>
      </c>
      <c r="N284" s="26" t="s">
        <v>2481</v>
      </c>
      <c r="O284" s="26" t="s">
        <v>2542</v>
      </c>
      <c r="Q284" s="26" t="s">
        <v>75</v>
      </c>
      <c r="S284" s="25"/>
      <c r="T284" s="25">
        <v>1</v>
      </c>
      <c r="Y284" s="25">
        <v>1</v>
      </c>
      <c r="AK284" s="25">
        <v>1</v>
      </c>
      <c r="AS284" s="25">
        <v>1</v>
      </c>
      <c r="AU284" s="25"/>
      <c r="AV284" s="25"/>
    </row>
    <row r="285" spans="1:48">
      <c r="A285" s="26" t="s">
        <v>2197</v>
      </c>
      <c r="B285" s="57"/>
      <c r="C285" s="26" t="s">
        <v>2198</v>
      </c>
      <c r="D285" s="26" t="s">
        <v>64</v>
      </c>
      <c r="E285" s="26" t="s">
        <v>2481</v>
      </c>
      <c r="F285" s="26" t="s">
        <v>140</v>
      </c>
      <c r="G285" s="26" t="s">
        <v>2481</v>
      </c>
      <c r="H285" s="26" t="s">
        <v>2542</v>
      </c>
      <c r="I285" s="26" t="s">
        <v>2481</v>
      </c>
      <c r="J285" s="29" t="s">
        <v>2857</v>
      </c>
      <c r="K285" s="26" t="s">
        <v>785</v>
      </c>
      <c r="L285" s="26" t="s">
        <v>140</v>
      </c>
      <c r="M285" s="26" t="s">
        <v>140</v>
      </c>
      <c r="N285" s="26" t="s">
        <v>2481</v>
      </c>
      <c r="O285" s="26" t="s">
        <v>2542</v>
      </c>
      <c r="Q285" s="26" t="s">
        <v>75</v>
      </c>
      <c r="S285" s="25"/>
      <c r="T285" s="25">
        <v>1</v>
      </c>
      <c r="Y285" s="25">
        <v>1</v>
      </c>
      <c r="AK285" s="25">
        <v>1</v>
      </c>
      <c r="AS285" s="25">
        <v>1</v>
      </c>
      <c r="AU285" s="25"/>
      <c r="AV285" s="25"/>
    </row>
    <row r="286" spans="1:48">
      <c r="A286" s="26" t="s">
        <v>2199</v>
      </c>
      <c r="B286" s="57"/>
      <c r="C286" s="26" t="s">
        <v>2200</v>
      </c>
      <c r="D286" s="26" t="s">
        <v>64</v>
      </c>
      <c r="E286" s="26" t="s">
        <v>2481</v>
      </c>
      <c r="F286" s="26" t="s">
        <v>140</v>
      </c>
      <c r="G286" s="26" t="s">
        <v>2481</v>
      </c>
      <c r="H286" s="26" t="s">
        <v>2542</v>
      </c>
      <c r="I286" s="26" t="s">
        <v>2481</v>
      </c>
      <c r="J286" s="29" t="s">
        <v>2857</v>
      </c>
      <c r="K286" s="26" t="s">
        <v>785</v>
      </c>
      <c r="L286" s="26" t="s">
        <v>140</v>
      </c>
      <c r="M286" s="26" t="s">
        <v>140</v>
      </c>
      <c r="N286" s="26" t="s">
        <v>2481</v>
      </c>
      <c r="O286" s="26" t="s">
        <v>2542</v>
      </c>
      <c r="Q286" s="26" t="s">
        <v>75</v>
      </c>
      <c r="S286" s="25"/>
      <c r="T286" s="25">
        <v>1</v>
      </c>
      <c r="Y286" s="25">
        <v>1</v>
      </c>
      <c r="AK286" s="25">
        <v>1</v>
      </c>
      <c r="AS286" s="25">
        <v>1</v>
      </c>
      <c r="AU286" s="25"/>
      <c r="AV286" s="25"/>
    </row>
    <row r="287" spans="1:48">
      <c r="A287" s="26" t="s">
        <v>2201</v>
      </c>
      <c r="B287" s="57"/>
      <c r="C287" s="26" t="s">
        <v>2202</v>
      </c>
      <c r="D287" s="26" t="s">
        <v>64</v>
      </c>
      <c r="E287" s="26" t="s">
        <v>2481</v>
      </c>
      <c r="F287" s="26" t="s">
        <v>140</v>
      </c>
      <c r="G287" s="26" t="s">
        <v>2481</v>
      </c>
      <c r="H287" s="26" t="s">
        <v>2542</v>
      </c>
      <c r="I287" s="26" t="s">
        <v>2481</v>
      </c>
      <c r="J287" s="29" t="s">
        <v>2857</v>
      </c>
      <c r="K287" s="26" t="s">
        <v>785</v>
      </c>
      <c r="L287" s="26" t="s">
        <v>140</v>
      </c>
      <c r="M287" s="26" t="s">
        <v>140</v>
      </c>
      <c r="N287" s="26" t="s">
        <v>2481</v>
      </c>
      <c r="O287" s="26" t="s">
        <v>2542</v>
      </c>
      <c r="Q287" s="26" t="s">
        <v>75</v>
      </c>
      <c r="S287" s="25"/>
      <c r="T287" s="25">
        <v>1</v>
      </c>
      <c r="Y287" s="25">
        <v>1</v>
      </c>
      <c r="AK287" s="25">
        <v>1</v>
      </c>
      <c r="AS287" s="25">
        <v>1</v>
      </c>
      <c r="AU287" s="25"/>
      <c r="AV287" s="25"/>
    </row>
    <row r="288" spans="1:48">
      <c r="A288" s="26" t="s">
        <v>2203</v>
      </c>
      <c r="B288" s="57"/>
      <c r="C288" s="26" t="s">
        <v>2204</v>
      </c>
      <c r="D288" s="26" t="s">
        <v>64</v>
      </c>
      <c r="E288" s="26" t="s">
        <v>2481</v>
      </c>
      <c r="F288" s="26" t="s">
        <v>140</v>
      </c>
      <c r="G288" s="26" t="s">
        <v>2481</v>
      </c>
      <c r="H288" s="26" t="s">
        <v>2542</v>
      </c>
      <c r="I288" s="26" t="s">
        <v>2481</v>
      </c>
      <c r="J288" s="29" t="s">
        <v>2857</v>
      </c>
      <c r="K288" s="26" t="s">
        <v>785</v>
      </c>
      <c r="L288" s="26" t="s">
        <v>140</v>
      </c>
      <c r="M288" s="26" t="s">
        <v>140</v>
      </c>
      <c r="N288" s="26" t="s">
        <v>2481</v>
      </c>
      <c r="O288" s="26" t="s">
        <v>2542</v>
      </c>
      <c r="Q288" s="26" t="s">
        <v>75</v>
      </c>
      <c r="S288" s="25"/>
      <c r="T288" s="25">
        <v>1</v>
      </c>
      <c r="Y288" s="25">
        <v>1</v>
      </c>
      <c r="AK288" s="25">
        <v>1</v>
      </c>
      <c r="AS288" s="25">
        <v>1</v>
      </c>
      <c r="AU288" s="25"/>
      <c r="AV288" s="25"/>
    </row>
    <row r="289" spans="1:48">
      <c r="A289" s="26" t="s">
        <v>2695</v>
      </c>
      <c r="B289" s="57" t="s">
        <v>2182</v>
      </c>
      <c r="C289" s="26" t="s">
        <v>2697</v>
      </c>
      <c r="D289" s="26" t="s">
        <v>66</v>
      </c>
      <c r="E289" s="26" t="s">
        <v>2481</v>
      </c>
      <c r="F289" s="26" t="s">
        <v>140</v>
      </c>
      <c r="G289" s="26" t="s">
        <v>2481</v>
      </c>
      <c r="H289" s="26" t="s">
        <v>2481</v>
      </c>
      <c r="I289" s="26" t="s">
        <v>2481</v>
      </c>
      <c r="J289" s="29" t="s">
        <v>2857</v>
      </c>
      <c r="K289" s="26" t="s">
        <v>381</v>
      </c>
      <c r="L289" s="26" t="s">
        <v>140</v>
      </c>
      <c r="M289" s="26" t="s">
        <v>140</v>
      </c>
      <c r="N289" s="26" t="s">
        <v>2481</v>
      </c>
      <c r="O289" s="26" t="s">
        <v>2543</v>
      </c>
      <c r="Q289" s="26" t="s">
        <v>83</v>
      </c>
      <c r="R289" s="26">
        <v>11.67</v>
      </c>
      <c r="S289" s="25">
        <v>1.15E-2</v>
      </c>
      <c r="T289" s="25">
        <v>0.45400000000000001</v>
      </c>
      <c r="U289" s="25">
        <v>0.107</v>
      </c>
      <c r="V289" s="25">
        <v>0.439</v>
      </c>
      <c r="Z289" s="25">
        <v>1</v>
      </c>
      <c r="AL289" s="25">
        <v>1</v>
      </c>
      <c r="AS289" s="25">
        <v>0.57999999999999996</v>
      </c>
      <c r="AT289" s="25">
        <v>0.42</v>
      </c>
      <c r="AU289" s="25">
        <v>1.7399999999999999E-2</v>
      </c>
      <c r="AV289" s="25"/>
    </row>
    <row r="290" spans="1:48">
      <c r="A290" s="26" t="s">
        <v>2205</v>
      </c>
      <c r="B290" s="57"/>
      <c r="C290" s="26" t="s">
        <v>2206</v>
      </c>
      <c r="D290" s="26" t="s">
        <v>66</v>
      </c>
      <c r="E290" s="26" t="s">
        <v>2481</v>
      </c>
      <c r="F290" s="26" t="s">
        <v>140</v>
      </c>
      <c r="G290" s="26" t="s">
        <v>2481</v>
      </c>
      <c r="H290" s="26" t="s">
        <v>2481</v>
      </c>
      <c r="I290" s="26" t="s">
        <v>2481</v>
      </c>
      <c r="J290" s="29" t="s">
        <v>2857</v>
      </c>
      <c r="K290" s="26" t="s">
        <v>785</v>
      </c>
      <c r="L290" s="26" t="s">
        <v>140</v>
      </c>
      <c r="M290" s="26" t="s">
        <v>140</v>
      </c>
      <c r="N290" s="26" t="s">
        <v>2481</v>
      </c>
      <c r="O290" s="26" t="s">
        <v>2543</v>
      </c>
      <c r="Q290" s="26" t="s">
        <v>83</v>
      </c>
      <c r="S290" s="25"/>
      <c r="T290" s="25">
        <v>1</v>
      </c>
      <c r="Z290" s="25">
        <v>1</v>
      </c>
      <c r="AL290" s="25">
        <v>1</v>
      </c>
      <c r="AS290" s="25">
        <v>1</v>
      </c>
      <c r="AU290" s="25"/>
      <c r="AV290" s="25"/>
    </row>
    <row r="291" spans="1:48">
      <c r="A291" s="26" t="s">
        <v>2207</v>
      </c>
      <c r="B291" s="57"/>
      <c r="C291" s="26" t="s">
        <v>2208</v>
      </c>
      <c r="D291" s="26" t="s">
        <v>66</v>
      </c>
      <c r="E291" s="26" t="s">
        <v>2481</v>
      </c>
      <c r="F291" s="26" t="s">
        <v>140</v>
      </c>
      <c r="G291" s="26" t="s">
        <v>2481</v>
      </c>
      <c r="H291" s="26" t="s">
        <v>2481</v>
      </c>
      <c r="I291" s="26" t="s">
        <v>2481</v>
      </c>
      <c r="J291" s="29" t="s">
        <v>2857</v>
      </c>
      <c r="K291" s="26" t="s">
        <v>785</v>
      </c>
      <c r="L291" s="26" t="s">
        <v>140</v>
      </c>
      <c r="M291" s="26" t="s">
        <v>140</v>
      </c>
      <c r="N291" s="26" t="s">
        <v>2481</v>
      </c>
      <c r="O291" s="26" t="s">
        <v>2543</v>
      </c>
      <c r="Q291" s="26" t="s">
        <v>83</v>
      </c>
      <c r="S291" s="25"/>
      <c r="T291" s="25">
        <v>1</v>
      </c>
      <c r="Z291" s="25">
        <v>1</v>
      </c>
      <c r="AL291" s="25">
        <v>1</v>
      </c>
      <c r="AS291" s="25">
        <v>1</v>
      </c>
      <c r="AU291" s="25"/>
      <c r="AV291" s="25"/>
    </row>
    <row r="292" spans="1:48">
      <c r="A292" s="26" t="s">
        <v>2209</v>
      </c>
      <c r="B292" s="57"/>
      <c r="C292" s="26" t="s">
        <v>2210</v>
      </c>
      <c r="D292" s="26" t="s">
        <v>66</v>
      </c>
      <c r="E292" s="26" t="s">
        <v>2481</v>
      </c>
      <c r="F292" s="26" t="s">
        <v>140</v>
      </c>
      <c r="G292" s="26" t="s">
        <v>2481</v>
      </c>
      <c r="H292" s="26" t="s">
        <v>2481</v>
      </c>
      <c r="I292" s="26" t="s">
        <v>2481</v>
      </c>
      <c r="J292" s="29" t="s">
        <v>2857</v>
      </c>
      <c r="K292" s="26" t="s">
        <v>785</v>
      </c>
      <c r="L292" s="26" t="s">
        <v>140</v>
      </c>
      <c r="M292" s="26" t="s">
        <v>140</v>
      </c>
      <c r="N292" s="26" t="s">
        <v>2481</v>
      </c>
      <c r="O292" s="26" t="s">
        <v>2543</v>
      </c>
      <c r="Q292" s="26" t="s">
        <v>83</v>
      </c>
      <c r="S292" s="25"/>
      <c r="T292" s="25">
        <v>1</v>
      </c>
      <c r="Z292" s="25">
        <v>1</v>
      </c>
      <c r="AL292" s="25">
        <v>1</v>
      </c>
      <c r="AS292" s="25">
        <v>1</v>
      </c>
      <c r="AU292" s="25"/>
      <c r="AV292" s="25"/>
    </row>
    <row r="293" spans="1:48">
      <c r="A293" s="26" t="s">
        <v>2211</v>
      </c>
      <c r="B293" s="57"/>
      <c r="C293" s="26" t="s">
        <v>2212</v>
      </c>
      <c r="D293" s="26" t="s">
        <v>66</v>
      </c>
      <c r="E293" s="26" t="s">
        <v>2481</v>
      </c>
      <c r="F293" s="26" t="s">
        <v>140</v>
      </c>
      <c r="G293" s="26" t="s">
        <v>2481</v>
      </c>
      <c r="H293" s="26" t="s">
        <v>2481</v>
      </c>
      <c r="I293" s="26" t="s">
        <v>2481</v>
      </c>
      <c r="J293" s="29" t="s">
        <v>2857</v>
      </c>
      <c r="K293" s="26" t="s">
        <v>785</v>
      </c>
      <c r="L293" s="26" t="s">
        <v>140</v>
      </c>
      <c r="M293" s="26" t="s">
        <v>140</v>
      </c>
      <c r="N293" s="26" t="s">
        <v>2481</v>
      </c>
      <c r="O293" s="26" t="s">
        <v>2543</v>
      </c>
      <c r="Q293" s="26" t="s">
        <v>83</v>
      </c>
      <c r="S293" s="25"/>
      <c r="T293" s="25">
        <v>1</v>
      </c>
      <c r="Z293" s="25">
        <v>1</v>
      </c>
      <c r="AL293" s="25">
        <v>1</v>
      </c>
      <c r="AS293" s="25">
        <v>1</v>
      </c>
      <c r="AU293" s="25"/>
      <c r="AV293" s="25"/>
    </row>
    <row r="294" spans="1:48">
      <c r="A294" s="26" t="s">
        <v>2213</v>
      </c>
      <c r="B294" s="57"/>
      <c r="C294" s="26" t="s">
        <v>2214</v>
      </c>
      <c r="D294" s="26" t="s">
        <v>66</v>
      </c>
      <c r="E294" s="26" t="s">
        <v>2481</v>
      </c>
      <c r="F294" s="26" t="s">
        <v>140</v>
      </c>
      <c r="G294" s="26" t="s">
        <v>2481</v>
      </c>
      <c r="H294" s="26" t="s">
        <v>2481</v>
      </c>
      <c r="I294" s="26" t="s">
        <v>2481</v>
      </c>
      <c r="J294" s="29" t="s">
        <v>2857</v>
      </c>
      <c r="K294" s="26" t="s">
        <v>785</v>
      </c>
      <c r="L294" s="26" t="s">
        <v>140</v>
      </c>
      <c r="M294" s="26" t="s">
        <v>140</v>
      </c>
      <c r="N294" s="26" t="s">
        <v>2481</v>
      </c>
      <c r="O294" s="26" t="s">
        <v>2543</v>
      </c>
      <c r="Q294" s="26" t="s">
        <v>83</v>
      </c>
      <c r="S294" s="25"/>
      <c r="T294" s="25">
        <v>1</v>
      </c>
      <c r="Z294" s="25">
        <v>1</v>
      </c>
      <c r="AL294" s="25">
        <v>1</v>
      </c>
      <c r="AS294" s="25">
        <v>1</v>
      </c>
      <c r="AU294" s="25"/>
      <c r="AV294" s="25"/>
    </row>
    <row r="295" spans="1:48">
      <c r="A295" s="26" t="s">
        <v>2215</v>
      </c>
      <c r="B295" s="57" t="s">
        <v>2182</v>
      </c>
      <c r="C295" s="26" t="s">
        <v>2216</v>
      </c>
      <c r="D295" s="26" t="s">
        <v>2217</v>
      </c>
      <c r="E295" s="26" t="s">
        <v>2481</v>
      </c>
      <c r="F295" s="26" t="s">
        <v>140</v>
      </c>
      <c r="G295" s="26" t="s">
        <v>2481</v>
      </c>
      <c r="H295" s="26" t="s">
        <v>2481</v>
      </c>
      <c r="I295" s="26" t="s">
        <v>2481</v>
      </c>
      <c r="J295" s="29" t="s">
        <v>2857</v>
      </c>
      <c r="K295" s="26" t="s">
        <v>785</v>
      </c>
      <c r="L295" s="26" t="s">
        <v>140</v>
      </c>
      <c r="M295" s="26" t="s">
        <v>140</v>
      </c>
      <c r="N295" s="26" t="s">
        <v>2481</v>
      </c>
      <c r="O295" s="26" t="s">
        <v>2544</v>
      </c>
      <c r="Q295" s="26" t="s">
        <v>2218</v>
      </c>
      <c r="S295" s="25"/>
      <c r="T295" s="25">
        <v>1</v>
      </c>
      <c r="AA295" s="25">
        <v>1</v>
      </c>
      <c r="AM295" s="25">
        <v>1</v>
      </c>
      <c r="AS295" s="25">
        <v>1</v>
      </c>
      <c r="AU295" s="25">
        <v>5.3E-3</v>
      </c>
      <c r="AV295" s="25"/>
    </row>
    <row r="296" spans="1:48">
      <c r="A296" s="26" t="s">
        <v>2219</v>
      </c>
      <c r="B296" s="57"/>
      <c r="C296" s="26" t="s">
        <v>2220</v>
      </c>
      <c r="D296" s="26" t="s">
        <v>2217</v>
      </c>
      <c r="E296" s="26" t="s">
        <v>2481</v>
      </c>
      <c r="F296" s="26" t="s">
        <v>140</v>
      </c>
      <c r="G296" s="26" t="s">
        <v>2481</v>
      </c>
      <c r="H296" s="26" t="s">
        <v>2481</v>
      </c>
      <c r="I296" s="26" t="s">
        <v>2481</v>
      </c>
      <c r="J296" s="29" t="s">
        <v>2857</v>
      </c>
      <c r="K296" s="26" t="s">
        <v>785</v>
      </c>
      <c r="L296" s="26" t="s">
        <v>140</v>
      </c>
      <c r="M296" s="26" t="s">
        <v>140</v>
      </c>
      <c r="N296" s="26" t="s">
        <v>2481</v>
      </c>
      <c r="O296" s="26" t="s">
        <v>2544</v>
      </c>
      <c r="Q296" s="26" t="s">
        <v>2218</v>
      </c>
      <c r="S296" s="25"/>
      <c r="T296" s="25">
        <v>1</v>
      </c>
      <c r="AA296" s="25">
        <v>1</v>
      </c>
      <c r="AM296" s="25">
        <v>1</v>
      </c>
      <c r="AS296" s="25">
        <v>1</v>
      </c>
      <c r="AU296" s="25"/>
      <c r="AV296" s="25"/>
    </row>
    <row r="297" spans="1:48">
      <c r="A297" s="26" t="s">
        <v>2221</v>
      </c>
      <c r="B297" s="57"/>
      <c r="C297" s="26" t="s">
        <v>2222</v>
      </c>
      <c r="D297" s="26" t="s">
        <v>2217</v>
      </c>
      <c r="E297" s="26" t="s">
        <v>2481</v>
      </c>
      <c r="F297" s="26" t="s">
        <v>140</v>
      </c>
      <c r="G297" s="26" t="s">
        <v>2481</v>
      </c>
      <c r="H297" s="26" t="s">
        <v>2481</v>
      </c>
      <c r="I297" s="26" t="s">
        <v>2481</v>
      </c>
      <c r="J297" s="29" t="s">
        <v>2857</v>
      </c>
      <c r="K297" s="26" t="s">
        <v>785</v>
      </c>
      <c r="L297" s="26" t="s">
        <v>140</v>
      </c>
      <c r="M297" s="26" t="s">
        <v>140</v>
      </c>
      <c r="N297" s="26" t="s">
        <v>2481</v>
      </c>
      <c r="O297" s="26" t="s">
        <v>2544</v>
      </c>
      <c r="Q297" s="26" t="s">
        <v>2218</v>
      </c>
      <c r="S297" s="25"/>
      <c r="T297" s="25">
        <v>1</v>
      </c>
      <c r="AA297" s="25">
        <v>1</v>
      </c>
      <c r="AM297" s="25">
        <v>1</v>
      </c>
      <c r="AS297" s="25">
        <v>1</v>
      </c>
      <c r="AU297" s="25"/>
      <c r="AV297" s="25"/>
    </row>
    <row r="298" spans="1:48">
      <c r="A298" s="26" t="s">
        <v>2223</v>
      </c>
      <c r="B298" s="57"/>
      <c r="C298" s="26" t="s">
        <v>2224</v>
      </c>
      <c r="D298" s="26" t="s">
        <v>2217</v>
      </c>
      <c r="E298" s="26" t="s">
        <v>2481</v>
      </c>
      <c r="F298" s="26" t="s">
        <v>140</v>
      </c>
      <c r="G298" s="26" t="s">
        <v>2481</v>
      </c>
      <c r="H298" s="26" t="s">
        <v>2481</v>
      </c>
      <c r="I298" s="26" t="s">
        <v>2481</v>
      </c>
      <c r="J298" s="29" t="s">
        <v>2857</v>
      </c>
      <c r="K298" s="26" t="s">
        <v>785</v>
      </c>
      <c r="L298" s="26" t="s">
        <v>140</v>
      </c>
      <c r="M298" s="26" t="s">
        <v>140</v>
      </c>
      <c r="N298" s="26" t="s">
        <v>2481</v>
      </c>
      <c r="O298" s="26" t="s">
        <v>2544</v>
      </c>
      <c r="Q298" s="26" t="s">
        <v>2218</v>
      </c>
      <c r="S298" s="25"/>
      <c r="T298" s="25">
        <v>1</v>
      </c>
      <c r="AA298" s="25">
        <v>1</v>
      </c>
      <c r="AM298" s="25">
        <v>1</v>
      </c>
      <c r="AS298" s="25">
        <v>1</v>
      </c>
      <c r="AU298" s="25"/>
      <c r="AV298" s="25"/>
    </row>
    <row r="299" spans="1:48">
      <c r="A299" s="26" t="s">
        <v>2225</v>
      </c>
      <c r="B299" s="57"/>
      <c r="C299" s="26" t="s">
        <v>2226</v>
      </c>
      <c r="D299" s="26" t="s">
        <v>2217</v>
      </c>
      <c r="E299" s="26" t="s">
        <v>2481</v>
      </c>
      <c r="F299" s="26" t="s">
        <v>140</v>
      </c>
      <c r="G299" s="26" t="s">
        <v>2481</v>
      </c>
      <c r="H299" s="26" t="s">
        <v>2481</v>
      </c>
      <c r="I299" s="26" t="s">
        <v>2481</v>
      </c>
      <c r="J299" s="29" t="s">
        <v>2857</v>
      </c>
      <c r="K299" s="26" t="s">
        <v>785</v>
      </c>
      <c r="L299" s="26" t="s">
        <v>140</v>
      </c>
      <c r="M299" s="26" t="s">
        <v>140</v>
      </c>
      <c r="N299" s="26" t="s">
        <v>2481</v>
      </c>
      <c r="O299" s="26" t="s">
        <v>2544</v>
      </c>
      <c r="Q299" s="26" t="s">
        <v>2218</v>
      </c>
      <c r="S299" s="25"/>
      <c r="T299" s="25">
        <v>1</v>
      </c>
      <c r="AA299" s="25">
        <v>1</v>
      </c>
      <c r="AM299" s="25">
        <v>1</v>
      </c>
      <c r="AS299" s="25">
        <v>1</v>
      </c>
      <c r="AU299" s="25"/>
      <c r="AV299" s="25"/>
    </row>
    <row r="300" spans="1:48">
      <c r="A300" s="26" t="s">
        <v>2227</v>
      </c>
      <c r="B300" s="57"/>
      <c r="C300" s="26" t="s">
        <v>2228</v>
      </c>
      <c r="D300" s="26" t="s">
        <v>2217</v>
      </c>
      <c r="E300" s="26" t="s">
        <v>2481</v>
      </c>
      <c r="F300" s="26" t="s">
        <v>140</v>
      </c>
      <c r="G300" s="26" t="s">
        <v>2481</v>
      </c>
      <c r="H300" s="26" t="s">
        <v>2481</v>
      </c>
      <c r="I300" s="26" t="s">
        <v>2481</v>
      </c>
      <c r="J300" s="29" t="s">
        <v>2857</v>
      </c>
      <c r="K300" s="26" t="s">
        <v>785</v>
      </c>
      <c r="L300" s="26" t="s">
        <v>140</v>
      </c>
      <c r="M300" s="26" t="s">
        <v>140</v>
      </c>
      <c r="N300" s="26" t="s">
        <v>2481</v>
      </c>
      <c r="O300" s="26" t="s">
        <v>2544</v>
      </c>
      <c r="Q300" s="26" t="s">
        <v>2218</v>
      </c>
      <c r="S300" s="25"/>
      <c r="T300" s="25">
        <v>1</v>
      </c>
      <c r="AA300" s="25">
        <v>1</v>
      </c>
      <c r="AM300" s="25">
        <v>1</v>
      </c>
      <c r="AS300" s="25">
        <v>1</v>
      </c>
      <c r="AU300" s="25"/>
      <c r="AV300" s="25"/>
    </row>
    <row r="301" spans="1:48">
      <c r="A301" s="26" t="s">
        <v>2229</v>
      </c>
      <c r="B301" s="57" t="s">
        <v>2182</v>
      </c>
      <c r="C301" s="26" t="s">
        <v>2230</v>
      </c>
      <c r="D301" s="26" t="s">
        <v>69</v>
      </c>
      <c r="E301" s="26" t="s">
        <v>2481</v>
      </c>
      <c r="F301" s="26" t="s">
        <v>140</v>
      </c>
      <c r="G301" s="26" t="s">
        <v>2481</v>
      </c>
      <c r="H301" s="26" t="s">
        <v>2481</v>
      </c>
      <c r="I301" s="26" t="s">
        <v>2481</v>
      </c>
      <c r="J301" s="29" t="s">
        <v>2857</v>
      </c>
      <c r="K301" s="26" t="s">
        <v>785</v>
      </c>
      <c r="L301" s="26" t="s">
        <v>140</v>
      </c>
      <c r="M301" s="26" t="s">
        <v>140</v>
      </c>
      <c r="N301" s="26" t="s">
        <v>2481</v>
      </c>
      <c r="O301" s="26" t="s">
        <v>2545</v>
      </c>
      <c r="Q301" s="26" t="s">
        <v>104</v>
      </c>
      <c r="S301" s="25"/>
      <c r="T301" s="25">
        <v>1</v>
      </c>
      <c r="AA301" s="25">
        <v>1</v>
      </c>
      <c r="AM301" s="25">
        <v>1</v>
      </c>
      <c r="AS301" s="25">
        <v>1</v>
      </c>
      <c r="AU301" s="25">
        <v>3.8999999999999998E-3</v>
      </c>
      <c r="AV301" s="25"/>
    </row>
    <row r="302" spans="1:48">
      <c r="A302" s="26" t="s">
        <v>2231</v>
      </c>
      <c r="B302" s="57"/>
      <c r="C302" s="26" t="s">
        <v>2232</v>
      </c>
      <c r="D302" s="26" t="s">
        <v>69</v>
      </c>
      <c r="E302" s="26" t="s">
        <v>2481</v>
      </c>
      <c r="F302" s="26" t="s">
        <v>140</v>
      </c>
      <c r="G302" s="26" t="s">
        <v>2481</v>
      </c>
      <c r="H302" s="26" t="s">
        <v>2481</v>
      </c>
      <c r="I302" s="26" t="s">
        <v>2481</v>
      </c>
      <c r="J302" s="29" t="s">
        <v>2857</v>
      </c>
      <c r="K302" s="26" t="s">
        <v>785</v>
      </c>
      <c r="L302" s="26" t="s">
        <v>140</v>
      </c>
      <c r="M302" s="26" t="s">
        <v>140</v>
      </c>
      <c r="N302" s="26" t="s">
        <v>2481</v>
      </c>
      <c r="O302" s="26" t="s">
        <v>2545</v>
      </c>
      <c r="Q302" s="26" t="s">
        <v>104</v>
      </c>
      <c r="S302" s="25"/>
      <c r="T302" s="25">
        <v>1</v>
      </c>
      <c r="AA302" s="25">
        <v>1</v>
      </c>
      <c r="AM302" s="25">
        <v>1</v>
      </c>
      <c r="AS302" s="25">
        <v>1</v>
      </c>
      <c r="AU302" s="25"/>
      <c r="AV302" s="25"/>
    </row>
    <row r="303" spans="1:48">
      <c r="A303" s="26" t="s">
        <v>2233</v>
      </c>
      <c r="B303" s="57"/>
      <c r="C303" s="26" t="s">
        <v>2234</v>
      </c>
      <c r="D303" s="26" t="s">
        <v>69</v>
      </c>
      <c r="E303" s="26" t="s">
        <v>2481</v>
      </c>
      <c r="F303" s="26" t="s">
        <v>140</v>
      </c>
      <c r="G303" s="26" t="s">
        <v>2481</v>
      </c>
      <c r="H303" s="26" t="s">
        <v>2481</v>
      </c>
      <c r="I303" s="26" t="s">
        <v>2481</v>
      </c>
      <c r="J303" s="29" t="s">
        <v>2857</v>
      </c>
      <c r="K303" s="26" t="s">
        <v>785</v>
      </c>
      <c r="L303" s="26" t="s">
        <v>140</v>
      </c>
      <c r="M303" s="26" t="s">
        <v>140</v>
      </c>
      <c r="N303" s="26" t="s">
        <v>2481</v>
      </c>
      <c r="O303" s="26" t="s">
        <v>2545</v>
      </c>
      <c r="Q303" s="26" t="s">
        <v>104</v>
      </c>
      <c r="S303" s="25"/>
      <c r="T303" s="25">
        <v>1</v>
      </c>
      <c r="AA303" s="25">
        <v>1</v>
      </c>
      <c r="AM303" s="25">
        <v>1</v>
      </c>
      <c r="AS303" s="25">
        <v>1</v>
      </c>
      <c r="AU303" s="25"/>
      <c r="AV303" s="25"/>
    </row>
    <row r="304" spans="1:48">
      <c r="A304" s="26" t="s">
        <v>2235</v>
      </c>
      <c r="B304" s="57"/>
      <c r="C304" s="26" t="s">
        <v>2236</v>
      </c>
      <c r="D304" s="26" t="s">
        <v>69</v>
      </c>
      <c r="E304" s="26" t="s">
        <v>2481</v>
      </c>
      <c r="F304" s="26" t="s">
        <v>140</v>
      </c>
      <c r="G304" s="26" t="s">
        <v>2481</v>
      </c>
      <c r="H304" s="26" t="s">
        <v>2481</v>
      </c>
      <c r="I304" s="26" t="s">
        <v>2481</v>
      </c>
      <c r="J304" s="29" t="s">
        <v>2857</v>
      </c>
      <c r="K304" s="26" t="s">
        <v>785</v>
      </c>
      <c r="L304" s="26" t="s">
        <v>140</v>
      </c>
      <c r="M304" s="26" t="s">
        <v>140</v>
      </c>
      <c r="N304" s="26" t="s">
        <v>2481</v>
      </c>
      <c r="O304" s="26" t="s">
        <v>2545</v>
      </c>
      <c r="Q304" s="26" t="s">
        <v>104</v>
      </c>
      <c r="S304" s="25"/>
      <c r="T304" s="25">
        <v>1</v>
      </c>
      <c r="AA304" s="25">
        <v>1</v>
      </c>
      <c r="AM304" s="25">
        <v>1</v>
      </c>
      <c r="AS304" s="25">
        <v>1</v>
      </c>
      <c r="AU304" s="25"/>
      <c r="AV304" s="25"/>
    </row>
    <row r="305" spans="1:48">
      <c r="A305" s="26" t="s">
        <v>2237</v>
      </c>
      <c r="B305" s="57"/>
      <c r="C305" s="26" t="s">
        <v>2238</v>
      </c>
      <c r="D305" s="26" t="s">
        <v>69</v>
      </c>
      <c r="E305" s="26" t="s">
        <v>2481</v>
      </c>
      <c r="F305" s="26" t="s">
        <v>140</v>
      </c>
      <c r="G305" s="26" t="s">
        <v>2481</v>
      </c>
      <c r="H305" s="26" t="s">
        <v>2481</v>
      </c>
      <c r="I305" s="26" t="s">
        <v>2481</v>
      </c>
      <c r="J305" s="29" t="s">
        <v>2857</v>
      </c>
      <c r="K305" s="26" t="s">
        <v>785</v>
      </c>
      <c r="L305" s="26" t="s">
        <v>140</v>
      </c>
      <c r="M305" s="26" t="s">
        <v>140</v>
      </c>
      <c r="N305" s="26" t="s">
        <v>2481</v>
      </c>
      <c r="O305" s="26" t="s">
        <v>2545</v>
      </c>
      <c r="Q305" s="26" t="s">
        <v>104</v>
      </c>
      <c r="S305" s="25"/>
      <c r="T305" s="25">
        <v>1</v>
      </c>
      <c r="AA305" s="25">
        <v>1</v>
      </c>
      <c r="AM305" s="25">
        <v>1</v>
      </c>
      <c r="AS305" s="25">
        <v>1</v>
      </c>
      <c r="AU305" s="25"/>
      <c r="AV305" s="25"/>
    </row>
    <row r="306" spans="1:48">
      <c r="A306" s="26" t="s">
        <v>2239</v>
      </c>
      <c r="B306" s="57"/>
      <c r="C306" s="26" t="s">
        <v>2240</v>
      </c>
      <c r="D306" s="26" t="s">
        <v>69</v>
      </c>
      <c r="E306" s="26" t="s">
        <v>2481</v>
      </c>
      <c r="F306" s="26" t="s">
        <v>140</v>
      </c>
      <c r="G306" s="26" t="s">
        <v>2481</v>
      </c>
      <c r="H306" s="26" t="s">
        <v>2481</v>
      </c>
      <c r="I306" s="26" t="s">
        <v>2481</v>
      </c>
      <c r="J306" s="29" t="s">
        <v>2857</v>
      </c>
      <c r="K306" s="26" t="s">
        <v>785</v>
      </c>
      <c r="L306" s="26" t="s">
        <v>140</v>
      </c>
      <c r="M306" s="26" t="s">
        <v>140</v>
      </c>
      <c r="N306" s="26" t="s">
        <v>2481</v>
      </c>
      <c r="O306" s="26" t="s">
        <v>2545</v>
      </c>
      <c r="Q306" s="26" t="s">
        <v>104</v>
      </c>
      <c r="S306" s="25"/>
      <c r="T306" s="25">
        <v>1</v>
      </c>
      <c r="AA306" s="25">
        <v>1</v>
      </c>
      <c r="AM306" s="25">
        <v>1</v>
      </c>
      <c r="AS306" s="25">
        <v>1</v>
      </c>
      <c r="AU306" s="25"/>
      <c r="AV306" s="25"/>
    </row>
    <row r="307" spans="1:48">
      <c r="A307" s="26" t="s">
        <v>3524</v>
      </c>
      <c r="B307" s="57"/>
      <c r="C307" s="26" t="s">
        <v>3533</v>
      </c>
      <c r="D307" s="26" t="s">
        <v>68</v>
      </c>
      <c r="E307" s="26" t="s">
        <v>2481</v>
      </c>
      <c r="F307" s="26" t="s">
        <v>140</v>
      </c>
      <c r="G307" s="26" t="s">
        <v>2481</v>
      </c>
      <c r="H307" s="26" t="s">
        <v>2481</v>
      </c>
      <c r="I307" s="26" t="s">
        <v>2546</v>
      </c>
      <c r="J307" s="29" t="s">
        <v>2857</v>
      </c>
      <c r="K307" s="26" t="s">
        <v>381</v>
      </c>
      <c r="L307" s="26" t="s">
        <v>140</v>
      </c>
      <c r="M307" s="26" t="s">
        <v>140</v>
      </c>
      <c r="N307" s="26" t="s">
        <v>2481</v>
      </c>
      <c r="O307" s="26" t="s">
        <v>2546</v>
      </c>
      <c r="Q307" s="26" t="s">
        <v>86</v>
      </c>
      <c r="R307" s="26">
        <v>16.309999999999999</v>
      </c>
      <c r="S307" s="25">
        <v>3.0099999999999998E-2</v>
      </c>
      <c r="T307" s="25">
        <v>0.74199999999999999</v>
      </c>
      <c r="U307" s="25">
        <v>0.1115</v>
      </c>
      <c r="V307" s="25">
        <v>0.14649999999999999</v>
      </c>
      <c r="AB307" s="25">
        <v>1</v>
      </c>
      <c r="AN307" s="25">
        <v>1</v>
      </c>
      <c r="AS307" s="25">
        <v>0.71360000000000001</v>
      </c>
      <c r="AT307" s="25">
        <v>0.28639999999999999</v>
      </c>
      <c r="AU307" s="25">
        <v>0.03</v>
      </c>
      <c r="AV307" s="25"/>
    </row>
    <row r="308" spans="1:48">
      <c r="A308" s="26" t="s">
        <v>3523</v>
      </c>
      <c r="B308" s="57"/>
      <c r="C308" s="26" t="s">
        <v>3534</v>
      </c>
      <c r="D308" s="26" t="s">
        <v>68</v>
      </c>
      <c r="E308" s="26" t="s">
        <v>2481</v>
      </c>
      <c r="F308" s="26" t="s">
        <v>140</v>
      </c>
      <c r="G308" s="26" t="s">
        <v>2481</v>
      </c>
      <c r="H308" s="26" t="s">
        <v>2481</v>
      </c>
      <c r="I308" s="26" t="s">
        <v>2546</v>
      </c>
      <c r="J308" s="29" t="s">
        <v>2857</v>
      </c>
      <c r="K308" s="26" t="s">
        <v>381</v>
      </c>
      <c r="L308" s="26" t="s">
        <v>140</v>
      </c>
      <c r="M308" s="26" t="s">
        <v>140</v>
      </c>
      <c r="N308" s="26" t="s">
        <v>2481</v>
      </c>
      <c r="O308" s="26" t="s">
        <v>2546</v>
      </c>
      <c r="Q308" s="26" t="s">
        <v>86</v>
      </c>
      <c r="R308" s="26">
        <v>1.94</v>
      </c>
      <c r="S308" s="25">
        <v>3.2000000000000002E-3</v>
      </c>
      <c r="T308" s="25">
        <v>0.74199999999999999</v>
      </c>
      <c r="U308" s="25">
        <v>0.1115</v>
      </c>
      <c r="V308" s="25">
        <v>0.14649999999999999</v>
      </c>
      <c r="AB308" s="25">
        <v>1</v>
      </c>
      <c r="AN308" s="25">
        <v>1</v>
      </c>
      <c r="AS308" s="25">
        <v>0.71360000000000001</v>
      </c>
      <c r="AT308" s="25">
        <v>0.28639999999999999</v>
      </c>
      <c r="AU308" s="25">
        <v>0.03</v>
      </c>
      <c r="AV308" s="25"/>
    </row>
    <row r="309" spans="1:48">
      <c r="A309" s="26" t="s">
        <v>2696</v>
      </c>
      <c r="B309" s="57"/>
      <c r="C309" s="26" t="s">
        <v>3535</v>
      </c>
      <c r="D309" s="26" t="s">
        <v>68</v>
      </c>
      <c r="E309" s="26" t="s">
        <v>2481</v>
      </c>
      <c r="F309" s="26" t="s">
        <v>140</v>
      </c>
      <c r="G309" s="26" t="s">
        <v>2481</v>
      </c>
      <c r="H309" s="26" t="s">
        <v>2481</v>
      </c>
      <c r="I309" s="26" t="s">
        <v>2546</v>
      </c>
      <c r="J309" s="29" t="s">
        <v>2857</v>
      </c>
      <c r="K309" s="26" t="s">
        <v>381</v>
      </c>
      <c r="L309" s="26" t="s">
        <v>140</v>
      </c>
      <c r="M309" s="26" t="s">
        <v>140</v>
      </c>
      <c r="N309" s="26" t="s">
        <v>2481</v>
      </c>
      <c r="O309" s="26" t="s">
        <v>2546</v>
      </c>
      <c r="Q309" s="26" t="s">
        <v>86</v>
      </c>
      <c r="R309" s="26">
        <v>6.4</v>
      </c>
      <c r="S309" s="25">
        <v>1.61E-2</v>
      </c>
      <c r="T309" s="25">
        <v>0.74199999999999999</v>
      </c>
      <c r="U309" s="25">
        <v>0.1115</v>
      </c>
      <c r="V309" s="25">
        <v>0.14649999999999999</v>
      </c>
      <c r="AB309" s="25">
        <v>1</v>
      </c>
      <c r="AN309" s="25">
        <v>1</v>
      </c>
      <c r="AS309" s="25">
        <v>0.71360000000000001</v>
      </c>
      <c r="AT309" s="25">
        <v>0.28639999999999999</v>
      </c>
      <c r="AU309" s="25">
        <v>0.03</v>
      </c>
      <c r="AV309" s="25"/>
    </row>
    <row r="310" spans="1:48">
      <c r="A310" s="26" t="s">
        <v>4270</v>
      </c>
      <c r="B310" s="57"/>
      <c r="C310" s="26" t="s">
        <v>4271</v>
      </c>
      <c r="D310" s="26" t="s">
        <v>64</v>
      </c>
      <c r="E310" s="26" t="s">
        <v>2481</v>
      </c>
      <c r="F310" s="26" t="s">
        <v>140</v>
      </c>
      <c r="G310" s="26" t="s">
        <v>2481</v>
      </c>
      <c r="H310" s="26" t="s">
        <v>2481</v>
      </c>
      <c r="I310" s="26" t="s">
        <v>2546</v>
      </c>
      <c r="J310" s="29" t="s">
        <v>2857</v>
      </c>
      <c r="K310" s="26" t="s">
        <v>381</v>
      </c>
      <c r="L310" s="26" t="s">
        <v>140</v>
      </c>
      <c r="M310" s="26" t="s">
        <v>140</v>
      </c>
      <c r="N310" s="26" t="s">
        <v>2481</v>
      </c>
      <c r="O310" s="26" t="s">
        <v>2546</v>
      </c>
      <c r="Q310" s="26" t="s">
        <v>86</v>
      </c>
      <c r="R310" s="26">
        <v>6.04</v>
      </c>
      <c r="S310" s="25">
        <v>2.6499999999999999E-2</v>
      </c>
      <c r="T310" s="25">
        <v>0.45400000000000001</v>
      </c>
      <c r="U310" s="25">
        <v>0.107</v>
      </c>
      <c r="V310" s="25">
        <v>0.439</v>
      </c>
      <c r="Y310" s="25">
        <v>1</v>
      </c>
      <c r="AN310" s="25">
        <v>1</v>
      </c>
      <c r="AS310" s="25">
        <v>0.57999999999999996</v>
      </c>
      <c r="AT310" s="25">
        <v>0.42</v>
      </c>
      <c r="AU310" s="25">
        <v>0.03</v>
      </c>
      <c r="AV310" s="25"/>
    </row>
    <row r="311" spans="1:48">
      <c r="A311" s="26" t="s">
        <v>3531</v>
      </c>
      <c r="B311" s="57"/>
      <c r="C311" s="26" t="s">
        <v>3532</v>
      </c>
      <c r="D311" s="26" t="s">
        <v>68</v>
      </c>
      <c r="E311" s="26" t="s">
        <v>2481</v>
      </c>
      <c r="F311" s="26" t="s">
        <v>140</v>
      </c>
      <c r="G311" s="26" t="s">
        <v>2481</v>
      </c>
      <c r="H311" s="26" t="s">
        <v>2481</v>
      </c>
      <c r="I311" s="26" t="s">
        <v>2546</v>
      </c>
      <c r="J311" s="29" t="s">
        <v>2857</v>
      </c>
      <c r="K311" s="26" t="s">
        <v>381</v>
      </c>
      <c r="L311" s="26" t="s">
        <v>140</v>
      </c>
      <c r="M311" s="26" t="s">
        <v>140</v>
      </c>
      <c r="N311" s="26" t="s">
        <v>2481</v>
      </c>
      <c r="O311" s="26" t="s">
        <v>2546</v>
      </c>
      <c r="Q311" s="26" t="s">
        <v>86</v>
      </c>
      <c r="R311" s="26">
        <v>8.48</v>
      </c>
      <c r="S311" s="25">
        <v>2.2800000000000001E-2</v>
      </c>
      <c r="T311" s="25">
        <v>8.4099999999999994E-2</v>
      </c>
      <c r="U311" s="25">
        <v>0.38890000000000002</v>
      </c>
      <c r="V311" s="25">
        <v>0.52639999999999998</v>
      </c>
      <c r="W311" s="25">
        <v>5.9999999999999995E-4</v>
      </c>
      <c r="AB311" s="25">
        <v>1</v>
      </c>
      <c r="AN311" s="25">
        <v>1</v>
      </c>
      <c r="AS311" s="25">
        <v>0</v>
      </c>
      <c r="AT311" s="25">
        <v>1</v>
      </c>
      <c r="AU311" s="25">
        <v>0.03</v>
      </c>
      <c r="AV311" s="25"/>
    </row>
    <row r="312" spans="1:48">
      <c r="A312" s="26" t="s">
        <v>2241</v>
      </c>
      <c r="B312" s="57"/>
      <c r="C312" s="26" t="s">
        <v>2242</v>
      </c>
      <c r="D312" s="26" t="s">
        <v>68</v>
      </c>
      <c r="E312" s="26" t="s">
        <v>2481</v>
      </c>
      <c r="F312" s="26" t="s">
        <v>140</v>
      </c>
      <c r="G312" s="26" t="s">
        <v>2481</v>
      </c>
      <c r="H312" s="26" t="s">
        <v>2481</v>
      </c>
      <c r="I312" s="26" t="s">
        <v>2546</v>
      </c>
      <c r="J312" s="29" t="s">
        <v>2857</v>
      </c>
      <c r="K312" s="26" t="s">
        <v>785</v>
      </c>
      <c r="L312" s="26" t="s">
        <v>140</v>
      </c>
      <c r="M312" s="26" t="s">
        <v>140</v>
      </c>
      <c r="N312" s="26" t="s">
        <v>2481</v>
      </c>
      <c r="O312" s="26" t="s">
        <v>2546</v>
      </c>
      <c r="Q312" s="26" t="s">
        <v>86</v>
      </c>
      <c r="S312" s="25"/>
      <c r="T312" s="25">
        <v>1</v>
      </c>
      <c r="AB312" s="25">
        <v>1</v>
      </c>
      <c r="AN312" s="25">
        <v>1</v>
      </c>
      <c r="AS312" s="25">
        <v>1</v>
      </c>
      <c r="AU312" s="25"/>
      <c r="AV312" s="25"/>
    </row>
    <row r="313" spans="1:48">
      <c r="A313" s="26" t="s">
        <v>2243</v>
      </c>
      <c r="B313" s="57"/>
      <c r="C313" s="26" t="s">
        <v>2244</v>
      </c>
      <c r="D313" s="26" t="s">
        <v>68</v>
      </c>
      <c r="E313" s="26" t="s">
        <v>2481</v>
      </c>
      <c r="F313" s="26" t="s">
        <v>140</v>
      </c>
      <c r="G313" s="26" t="s">
        <v>2481</v>
      </c>
      <c r="H313" s="26" t="s">
        <v>2481</v>
      </c>
      <c r="I313" s="26" t="s">
        <v>2546</v>
      </c>
      <c r="J313" s="29" t="s">
        <v>2857</v>
      </c>
      <c r="K313" s="26" t="s">
        <v>785</v>
      </c>
      <c r="L313" s="26" t="s">
        <v>140</v>
      </c>
      <c r="M313" s="26" t="s">
        <v>140</v>
      </c>
      <c r="N313" s="26" t="s">
        <v>2481</v>
      </c>
      <c r="O313" s="26" t="s">
        <v>2546</v>
      </c>
      <c r="Q313" s="26" t="s">
        <v>86</v>
      </c>
      <c r="S313" s="25"/>
      <c r="T313" s="25">
        <v>1</v>
      </c>
      <c r="AB313" s="25">
        <v>1</v>
      </c>
      <c r="AN313" s="25">
        <v>1</v>
      </c>
      <c r="AS313" s="25">
        <v>1</v>
      </c>
      <c r="AU313" s="25"/>
      <c r="AV313" s="25"/>
    </row>
    <row r="314" spans="1:48">
      <c r="A314" s="26" t="s">
        <v>2245</v>
      </c>
      <c r="B314" s="57"/>
      <c r="C314" s="26" t="s">
        <v>2246</v>
      </c>
      <c r="D314" s="26" t="s">
        <v>68</v>
      </c>
      <c r="E314" s="26" t="s">
        <v>2481</v>
      </c>
      <c r="F314" s="26" t="s">
        <v>140</v>
      </c>
      <c r="G314" s="26" t="s">
        <v>2481</v>
      </c>
      <c r="H314" s="26" t="s">
        <v>2481</v>
      </c>
      <c r="I314" s="26" t="s">
        <v>2546</v>
      </c>
      <c r="J314" s="29" t="s">
        <v>2857</v>
      </c>
      <c r="K314" s="26" t="s">
        <v>785</v>
      </c>
      <c r="L314" s="26" t="s">
        <v>140</v>
      </c>
      <c r="M314" s="26" t="s">
        <v>140</v>
      </c>
      <c r="N314" s="26" t="s">
        <v>2481</v>
      </c>
      <c r="O314" s="26" t="s">
        <v>2546</v>
      </c>
      <c r="Q314" s="26" t="s">
        <v>86</v>
      </c>
      <c r="S314" s="25"/>
      <c r="T314" s="25">
        <v>1</v>
      </c>
      <c r="AB314" s="25">
        <v>1</v>
      </c>
      <c r="AN314" s="25">
        <v>1</v>
      </c>
      <c r="AS314" s="25">
        <v>1</v>
      </c>
      <c r="AU314" s="25"/>
      <c r="AV314" s="25"/>
    </row>
    <row r="315" spans="1:48">
      <c r="A315" s="26" t="s">
        <v>2247</v>
      </c>
      <c r="B315" s="57"/>
      <c r="C315" s="26" t="s">
        <v>2248</v>
      </c>
      <c r="D315" s="26" t="s">
        <v>68</v>
      </c>
      <c r="E315" s="26" t="s">
        <v>2481</v>
      </c>
      <c r="F315" s="26" t="s">
        <v>140</v>
      </c>
      <c r="G315" s="26" t="s">
        <v>2481</v>
      </c>
      <c r="H315" s="26" t="s">
        <v>2481</v>
      </c>
      <c r="I315" s="26" t="s">
        <v>2546</v>
      </c>
      <c r="J315" s="29" t="s">
        <v>2857</v>
      </c>
      <c r="K315" s="26" t="s">
        <v>785</v>
      </c>
      <c r="L315" s="26" t="s">
        <v>140</v>
      </c>
      <c r="M315" s="26" t="s">
        <v>140</v>
      </c>
      <c r="N315" s="26" t="s">
        <v>2481</v>
      </c>
      <c r="O315" s="26" t="s">
        <v>2546</v>
      </c>
      <c r="Q315" s="26" t="s">
        <v>86</v>
      </c>
      <c r="S315" s="25"/>
      <c r="T315" s="25">
        <v>1</v>
      </c>
      <c r="AB315" s="25">
        <v>1</v>
      </c>
      <c r="AN315" s="25">
        <v>1</v>
      </c>
      <c r="AS315" s="25">
        <v>1</v>
      </c>
      <c r="AU315" s="25"/>
      <c r="AV315" s="25"/>
    </row>
    <row r="316" spans="1:48">
      <c r="A316" s="26" t="s">
        <v>5160</v>
      </c>
      <c r="B316" s="57"/>
      <c r="C316" s="26" t="s">
        <v>5161</v>
      </c>
      <c r="D316" s="26" t="s">
        <v>68</v>
      </c>
      <c r="E316" s="26" t="s">
        <v>2481</v>
      </c>
      <c r="F316" s="26" t="s">
        <v>140</v>
      </c>
      <c r="G316" s="26" t="s">
        <v>2481</v>
      </c>
      <c r="H316" s="26" t="s">
        <v>2481</v>
      </c>
      <c r="I316" s="26" t="s">
        <v>2546</v>
      </c>
      <c r="J316" s="29" t="s">
        <v>2857</v>
      </c>
      <c r="K316" s="26" t="s">
        <v>785</v>
      </c>
      <c r="L316" s="26" t="s">
        <v>140</v>
      </c>
      <c r="M316" s="26" t="s">
        <v>140</v>
      </c>
      <c r="N316" s="26" t="s">
        <v>2481</v>
      </c>
      <c r="O316" s="26" t="s">
        <v>2546</v>
      </c>
      <c r="Q316" s="26" t="s">
        <v>86</v>
      </c>
      <c r="R316" s="26">
        <v>7.06</v>
      </c>
      <c r="S316" s="25">
        <v>5.7999999999999996E-3</v>
      </c>
      <c r="T316" s="25">
        <v>1</v>
      </c>
      <c r="AB316" s="25">
        <v>1</v>
      </c>
      <c r="AN316" s="25">
        <v>1</v>
      </c>
      <c r="AS316" s="25">
        <v>1</v>
      </c>
      <c r="AU316" s="25"/>
      <c r="AV316" s="25"/>
    </row>
    <row r="317" spans="1:48">
      <c r="A317" s="26" t="s">
        <v>5162</v>
      </c>
      <c r="B317" s="57"/>
      <c r="C317" s="26" t="s">
        <v>5163</v>
      </c>
      <c r="D317" s="26" t="s">
        <v>68</v>
      </c>
      <c r="E317" s="26" t="s">
        <v>2481</v>
      </c>
      <c r="F317" s="26" t="s">
        <v>140</v>
      </c>
      <c r="G317" s="26" t="s">
        <v>2481</v>
      </c>
      <c r="H317" s="26" t="s">
        <v>2481</v>
      </c>
      <c r="I317" s="26" t="s">
        <v>2546</v>
      </c>
      <c r="J317" s="29" t="s">
        <v>2857</v>
      </c>
      <c r="K317" s="26" t="s">
        <v>785</v>
      </c>
      <c r="L317" s="26" t="s">
        <v>140</v>
      </c>
      <c r="M317" s="26" t="s">
        <v>140</v>
      </c>
      <c r="N317" s="26" t="s">
        <v>2481</v>
      </c>
      <c r="O317" s="26" t="s">
        <v>2546</v>
      </c>
      <c r="Q317" s="26" t="s">
        <v>86</v>
      </c>
      <c r="R317" s="26">
        <v>6.58</v>
      </c>
      <c r="S317" s="25">
        <v>0.01</v>
      </c>
      <c r="T317" s="25">
        <v>1</v>
      </c>
      <c r="X317" s="25">
        <v>1</v>
      </c>
      <c r="AN317" s="25">
        <v>1</v>
      </c>
      <c r="AS317" s="25">
        <v>1</v>
      </c>
      <c r="AU317" s="25"/>
      <c r="AV317" s="25"/>
    </row>
    <row r="318" spans="1:48">
      <c r="A318" s="26" t="s">
        <v>2249</v>
      </c>
      <c r="B318" s="57"/>
      <c r="C318" s="26" t="s">
        <v>2250</v>
      </c>
      <c r="D318" s="26" t="s">
        <v>68</v>
      </c>
      <c r="E318" s="26" t="s">
        <v>2481</v>
      </c>
      <c r="F318" s="26" t="s">
        <v>140</v>
      </c>
      <c r="G318" s="26" t="s">
        <v>2481</v>
      </c>
      <c r="H318" s="26" t="s">
        <v>2481</v>
      </c>
      <c r="I318" s="26" t="s">
        <v>2546</v>
      </c>
      <c r="J318" s="29" t="s">
        <v>2857</v>
      </c>
      <c r="K318" s="26" t="s">
        <v>785</v>
      </c>
      <c r="L318" s="26" t="s">
        <v>140</v>
      </c>
      <c r="M318" s="26" t="s">
        <v>140</v>
      </c>
      <c r="N318" s="26" t="s">
        <v>2481</v>
      </c>
      <c r="O318" s="26" t="s">
        <v>2546</v>
      </c>
      <c r="Q318" s="26" t="s">
        <v>86</v>
      </c>
      <c r="S318" s="25"/>
      <c r="T318" s="25">
        <v>1</v>
      </c>
      <c r="AB318" s="25">
        <v>1</v>
      </c>
      <c r="AN318" s="25">
        <v>1</v>
      </c>
      <c r="AS318" s="25">
        <v>1</v>
      </c>
      <c r="AU318" s="25"/>
      <c r="AV318" s="25"/>
    </row>
    <row r="319" spans="1:48">
      <c r="A319" s="26" t="s">
        <v>2251</v>
      </c>
      <c r="B319" s="57" t="s">
        <v>2182</v>
      </c>
      <c r="C319" s="26" t="s">
        <v>2252</v>
      </c>
      <c r="D319" s="26" t="s">
        <v>67</v>
      </c>
      <c r="E319" s="26" t="s">
        <v>2481</v>
      </c>
      <c r="F319" s="26" t="s">
        <v>140</v>
      </c>
      <c r="G319" s="26" t="s">
        <v>2481</v>
      </c>
      <c r="H319" s="26" t="s">
        <v>2481</v>
      </c>
      <c r="I319" s="26" t="s">
        <v>2481</v>
      </c>
      <c r="J319" s="29" t="s">
        <v>2857</v>
      </c>
      <c r="K319" s="26" t="s">
        <v>785</v>
      </c>
      <c r="L319" s="26" t="s">
        <v>140</v>
      </c>
      <c r="M319" s="26" t="s">
        <v>140</v>
      </c>
      <c r="N319" s="26" t="s">
        <v>2481</v>
      </c>
      <c r="O319" s="26" t="s">
        <v>2547</v>
      </c>
      <c r="Q319" s="26" t="s">
        <v>112</v>
      </c>
      <c r="S319" s="25"/>
      <c r="T319" s="25">
        <v>1</v>
      </c>
      <c r="AC319" s="25">
        <v>1</v>
      </c>
      <c r="AO319" s="25">
        <v>1</v>
      </c>
      <c r="AS319" s="25">
        <v>1</v>
      </c>
      <c r="AU319" s="25">
        <v>1.9300000000000001E-2</v>
      </c>
      <c r="AV319" s="25"/>
    </row>
    <row r="320" spans="1:48">
      <c r="A320" s="26" t="s">
        <v>2253</v>
      </c>
      <c r="B320" s="57"/>
      <c r="C320" s="26" t="s">
        <v>2254</v>
      </c>
      <c r="D320" s="26" t="s">
        <v>68</v>
      </c>
      <c r="E320" s="26" t="s">
        <v>2481</v>
      </c>
      <c r="F320" s="26" t="s">
        <v>140</v>
      </c>
      <c r="G320" s="26" t="s">
        <v>2481</v>
      </c>
      <c r="H320" s="26" t="s">
        <v>2481</v>
      </c>
      <c r="I320" s="26" t="s">
        <v>2546</v>
      </c>
      <c r="J320" s="29" t="s">
        <v>2857</v>
      </c>
      <c r="K320" s="26" t="s">
        <v>785</v>
      </c>
      <c r="L320" s="26" t="s">
        <v>140</v>
      </c>
      <c r="M320" s="26" t="s">
        <v>140</v>
      </c>
      <c r="N320" s="26" t="s">
        <v>2481</v>
      </c>
      <c r="O320" s="26" t="s">
        <v>2546</v>
      </c>
      <c r="Q320" s="26" t="s">
        <v>86</v>
      </c>
      <c r="S320" s="25"/>
      <c r="T320" s="25">
        <v>1</v>
      </c>
      <c r="AB320" s="25">
        <v>1</v>
      </c>
      <c r="AO320" s="25">
        <v>1</v>
      </c>
      <c r="AS320" s="25">
        <v>1</v>
      </c>
      <c r="AU320" s="25"/>
      <c r="AV320" s="25"/>
    </row>
    <row r="321" spans="1:49">
      <c r="A321" s="26" t="s">
        <v>2255</v>
      </c>
      <c r="B321" s="57"/>
      <c r="C321" s="26" t="s">
        <v>2256</v>
      </c>
      <c r="D321" s="26" t="s">
        <v>68</v>
      </c>
      <c r="E321" s="26" t="s">
        <v>2481</v>
      </c>
      <c r="F321" s="26" t="s">
        <v>140</v>
      </c>
      <c r="G321" s="26" t="s">
        <v>2481</v>
      </c>
      <c r="H321" s="26" t="s">
        <v>2481</v>
      </c>
      <c r="I321" s="26" t="s">
        <v>2546</v>
      </c>
      <c r="J321" s="29" t="s">
        <v>2857</v>
      </c>
      <c r="K321" s="26" t="s">
        <v>785</v>
      </c>
      <c r="L321" s="26" t="s">
        <v>140</v>
      </c>
      <c r="M321" s="26" t="s">
        <v>140</v>
      </c>
      <c r="N321" s="26" t="s">
        <v>2481</v>
      </c>
      <c r="O321" s="26" t="s">
        <v>2546</v>
      </c>
      <c r="Q321" s="26" t="s">
        <v>86</v>
      </c>
      <c r="S321" s="25"/>
      <c r="T321" s="25">
        <v>1</v>
      </c>
      <c r="AB321" s="25">
        <v>1</v>
      </c>
      <c r="AO321" s="25">
        <v>1</v>
      </c>
      <c r="AS321" s="25">
        <v>1</v>
      </c>
      <c r="AU321" s="25"/>
      <c r="AV321" s="25"/>
    </row>
    <row r="322" spans="1:49">
      <c r="A322" s="26" t="s">
        <v>2257</v>
      </c>
      <c r="B322" s="57"/>
      <c r="C322" s="26" t="s">
        <v>2258</v>
      </c>
      <c r="D322" s="26" t="s">
        <v>68</v>
      </c>
      <c r="E322" s="26" t="s">
        <v>2481</v>
      </c>
      <c r="F322" s="26" t="s">
        <v>140</v>
      </c>
      <c r="G322" s="26" t="s">
        <v>2481</v>
      </c>
      <c r="H322" s="26" t="s">
        <v>2481</v>
      </c>
      <c r="I322" s="26" t="s">
        <v>2546</v>
      </c>
      <c r="J322" s="29" t="s">
        <v>2857</v>
      </c>
      <c r="K322" s="26" t="s">
        <v>785</v>
      </c>
      <c r="L322" s="26" t="s">
        <v>140</v>
      </c>
      <c r="M322" s="26" t="s">
        <v>140</v>
      </c>
      <c r="N322" s="26" t="s">
        <v>2481</v>
      </c>
      <c r="O322" s="26" t="s">
        <v>2546</v>
      </c>
      <c r="Q322" s="26" t="s">
        <v>86</v>
      </c>
      <c r="S322" s="25"/>
      <c r="T322" s="25">
        <v>1</v>
      </c>
      <c r="AB322" s="25">
        <v>1</v>
      </c>
      <c r="AO322" s="25">
        <v>1</v>
      </c>
      <c r="AS322" s="25">
        <v>1</v>
      </c>
      <c r="AU322" s="25"/>
      <c r="AV322" s="25"/>
    </row>
    <row r="323" spans="1:49">
      <c r="A323" s="26" t="s">
        <v>2259</v>
      </c>
      <c r="B323" s="57"/>
      <c r="C323" s="26" t="s">
        <v>2260</v>
      </c>
      <c r="D323" s="26" t="s">
        <v>68</v>
      </c>
      <c r="E323" s="26" t="s">
        <v>2481</v>
      </c>
      <c r="F323" s="26" t="s">
        <v>140</v>
      </c>
      <c r="G323" s="26" t="s">
        <v>2481</v>
      </c>
      <c r="H323" s="26" t="s">
        <v>2481</v>
      </c>
      <c r="I323" s="26" t="s">
        <v>2546</v>
      </c>
      <c r="J323" s="29" t="s">
        <v>2857</v>
      </c>
      <c r="K323" s="26" t="s">
        <v>785</v>
      </c>
      <c r="L323" s="26" t="s">
        <v>140</v>
      </c>
      <c r="M323" s="26" t="s">
        <v>140</v>
      </c>
      <c r="N323" s="26" t="s">
        <v>2481</v>
      </c>
      <c r="O323" s="26" t="s">
        <v>2546</v>
      </c>
      <c r="Q323" s="26" t="s">
        <v>86</v>
      </c>
      <c r="S323" s="25"/>
      <c r="T323" s="25">
        <v>1</v>
      </c>
      <c r="AB323" s="25">
        <v>1</v>
      </c>
      <c r="AO323" s="25">
        <v>1</v>
      </c>
      <c r="AS323" s="25">
        <v>1</v>
      </c>
      <c r="AU323" s="25"/>
      <c r="AV323" s="25"/>
    </row>
    <row r="324" spans="1:49">
      <c r="A324" s="26" t="s">
        <v>2261</v>
      </c>
      <c r="B324" s="57"/>
      <c r="C324" s="26" t="s">
        <v>2262</v>
      </c>
      <c r="D324" s="26" t="s">
        <v>68</v>
      </c>
      <c r="E324" s="26" t="s">
        <v>2481</v>
      </c>
      <c r="F324" s="26" t="s">
        <v>140</v>
      </c>
      <c r="G324" s="26" t="s">
        <v>2481</v>
      </c>
      <c r="H324" s="26" t="s">
        <v>2481</v>
      </c>
      <c r="I324" s="26" t="s">
        <v>2546</v>
      </c>
      <c r="J324" s="29" t="s">
        <v>2857</v>
      </c>
      <c r="K324" s="26" t="s">
        <v>785</v>
      </c>
      <c r="L324" s="26" t="s">
        <v>140</v>
      </c>
      <c r="M324" s="26" t="s">
        <v>140</v>
      </c>
      <c r="N324" s="26" t="s">
        <v>2481</v>
      </c>
      <c r="O324" s="26" t="s">
        <v>2546</v>
      </c>
      <c r="Q324" s="26" t="s">
        <v>86</v>
      </c>
      <c r="S324" s="25"/>
      <c r="T324" s="25">
        <v>1</v>
      </c>
      <c r="AB324" s="25">
        <v>1</v>
      </c>
      <c r="AO324" s="25">
        <v>1</v>
      </c>
      <c r="AS324" s="25">
        <v>1</v>
      </c>
      <c r="AU324" s="25"/>
      <c r="AV324" s="25"/>
    </row>
    <row r="325" spans="1:49">
      <c r="A325" s="26" t="s">
        <v>2263</v>
      </c>
      <c r="B325" s="57" t="s">
        <v>2182</v>
      </c>
      <c r="C325" s="26" t="s">
        <v>2264</v>
      </c>
      <c r="D325" s="26" t="s">
        <v>63</v>
      </c>
      <c r="E325" s="26" t="s">
        <v>2481</v>
      </c>
      <c r="F325" s="26" t="s">
        <v>140</v>
      </c>
      <c r="G325" s="26" t="s">
        <v>2481</v>
      </c>
      <c r="H325" s="26" t="s">
        <v>2481</v>
      </c>
      <c r="I325" s="26" t="s">
        <v>2481</v>
      </c>
      <c r="J325" s="29" t="s">
        <v>2857</v>
      </c>
      <c r="K325" s="26" t="s">
        <v>785</v>
      </c>
      <c r="L325" s="26" t="s">
        <v>140</v>
      </c>
      <c r="M325" s="26" t="s">
        <v>140</v>
      </c>
      <c r="N325" s="26" t="s">
        <v>2481</v>
      </c>
      <c r="O325" s="26" t="s">
        <v>2548</v>
      </c>
      <c r="Q325" s="26" t="s">
        <v>115</v>
      </c>
      <c r="S325" s="25"/>
      <c r="T325" s="25">
        <v>1</v>
      </c>
      <c r="AD325" s="25">
        <v>1</v>
      </c>
      <c r="AS325" s="25">
        <v>1</v>
      </c>
      <c r="AU325" s="25">
        <v>2.5000000000000001E-2</v>
      </c>
      <c r="AV325" s="25"/>
    </row>
    <row r="326" spans="1:49" s="37" customFormat="1">
      <c r="A326" s="26" t="s">
        <v>2265</v>
      </c>
      <c r="B326" s="57"/>
      <c r="C326" s="26" t="s">
        <v>2266</v>
      </c>
      <c r="D326" s="26" t="s">
        <v>68</v>
      </c>
      <c r="E326" s="26" t="s">
        <v>2481</v>
      </c>
      <c r="F326" s="26" t="s">
        <v>140</v>
      </c>
      <c r="G326" s="26" t="s">
        <v>2481</v>
      </c>
      <c r="H326" s="26" t="s">
        <v>2481</v>
      </c>
      <c r="I326" s="26" t="s">
        <v>2546</v>
      </c>
      <c r="J326" s="29" t="s">
        <v>2857</v>
      </c>
      <c r="K326" s="26" t="s">
        <v>785</v>
      </c>
      <c r="L326" s="26" t="s">
        <v>140</v>
      </c>
      <c r="M326" s="26" t="s">
        <v>140</v>
      </c>
      <c r="N326" s="26" t="s">
        <v>2481</v>
      </c>
      <c r="O326" s="26" t="s">
        <v>2546</v>
      </c>
      <c r="P326" s="26"/>
      <c r="Q326" s="26" t="s">
        <v>86</v>
      </c>
      <c r="R326" s="26"/>
      <c r="S326" s="25"/>
      <c r="T326" s="25">
        <v>1</v>
      </c>
      <c r="U326" s="25"/>
      <c r="V326" s="25"/>
      <c r="W326" s="25"/>
      <c r="X326" s="25"/>
      <c r="Y326" s="25"/>
      <c r="Z326" s="25"/>
      <c r="AA326" s="25"/>
      <c r="AB326" s="25">
        <v>1</v>
      </c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>
        <v>1</v>
      </c>
      <c r="AT326" s="25"/>
      <c r="AU326" s="25"/>
      <c r="AV326" s="25"/>
    </row>
    <row r="327" spans="1:49">
      <c r="A327" s="26" t="s">
        <v>2267</v>
      </c>
      <c r="B327" s="57"/>
      <c r="C327" s="26" t="s">
        <v>2268</v>
      </c>
      <c r="D327" s="26" t="s">
        <v>68</v>
      </c>
      <c r="E327" s="26" t="s">
        <v>2481</v>
      </c>
      <c r="F327" s="26" t="s">
        <v>140</v>
      </c>
      <c r="G327" s="26" t="s">
        <v>2481</v>
      </c>
      <c r="H327" s="26" t="s">
        <v>2481</v>
      </c>
      <c r="I327" s="26" t="s">
        <v>2546</v>
      </c>
      <c r="J327" s="29" t="s">
        <v>2857</v>
      </c>
      <c r="K327" s="26" t="s">
        <v>785</v>
      </c>
      <c r="L327" s="26" t="s">
        <v>140</v>
      </c>
      <c r="M327" s="26" t="s">
        <v>140</v>
      </c>
      <c r="N327" s="26" t="s">
        <v>2481</v>
      </c>
      <c r="O327" s="26" t="s">
        <v>2546</v>
      </c>
      <c r="Q327" s="26" t="s">
        <v>86</v>
      </c>
      <c r="S327" s="25"/>
      <c r="T327" s="25">
        <v>1</v>
      </c>
      <c r="AB327" s="25">
        <v>1</v>
      </c>
      <c r="AS327" s="25">
        <v>1</v>
      </c>
      <c r="AU327" s="25"/>
      <c r="AV327" s="25"/>
    </row>
    <row r="328" spans="1:49" s="37" customFormat="1">
      <c r="A328" s="26" t="s">
        <v>2269</v>
      </c>
      <c r="B328" s="26"/>
      <c r="C328" s="26" t="s">
        <v>2270</v>
      </c>
      <c r="D328" s="26" t="s">
        <v>68</v>
      </c>
      <c r="E328" s="26" t="s">
        <v>2481</v>
      </c>
      <c r="F328" s="26" t="s">
        <v>140</v>
      </c>
      <c r="G328" s="26" t="s">
        <v>2481</v>
      </c>
      <c r="H328" s="26" t="s">
        <v>2481</v>
      </c>
      <c r="I328" s="26" t="s">
        <v>2546</v>
      </c>
      <c r="J328" s="29" t="s">
        <v>2857</v>
      </c>
      <c r="K328" s="26" t="s">
        <v>785</v>
      </c>
      <c r="L328" s="26" t="s">
        <v>140</v>
      </c>
      <c r="M328" s="26" t="s">
        <v>140</v>
      </c>
      <c r="N328" s="26" t="s">
        <v>2481</v>
      </c>
      <c r="O328" s="26" t="s">
        <v>2546</v>
      </c>
      <c r="P328" s="26"/>
      <c r="Q328" s="26" t="s">
        <v>86</v>
      </c>
      <c r="R328" s="26"/>
      <c r="S328" s="25"/>
      <c r="T328" s="25">
        <v>1</v>
      </c>
      <c r="U328" s="25"/>
      <c r="V328" s="25"/>
      <c r="W328" s="25"/>
      <c r="X328" s="25"/>
      <c r="Y328" s="25"/>
      <c r="Z328" s="25"/>
      <c r="AA328" s="25"/>
      <c r="AB328" s="25">
        <v>1</v>
      </c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>
        <v>1</v>
      </c>
      <c r="AT328" s="25"/>
      <c r="AU328" s="25"/>
      <c r="AV328" s="25"/>
      <c r="AW328" s="26"/>
    </row>
    <row r="329" spans="1:49" s="37" customFormat="1">
      <c r="A329" s="26" t="s">
        <v>2271</v>
      </c>
      <c r="B329" s="26"/>
      <c r="C329" s="26" t="s">
        <v>2272</v>
      </c>
      <c r="D329" s="26" t="s">
        <v>68</v>
      </c>
      <c r="E329" s="26" t="s">
        <v>2481</v>
      </c>
      <c r="F329" s="26" t="s">
        <v>140</v>
      </c>
      <c r="G329" s="26" t="s">
        <v>2481</v>
      </c>
      <c r="H329" s="26" t="s">
        <v>2481</v>
      </c>
      <c r="I329" s="26" t="s">
        <v>2546</v>
      </c>
      <c r="J329" s="29" t="s">
        <v>2857</v>
      </c>
      <c r="K329" s="26" t="s">
        <v>785</v>
      </c>
      <c r="L329" s="26" t="s">
        <v>140</v>
      </c>
      <c r="M329" s="26" t="s">
        <v>140</v>
      </c>
      <c r="N329" s="26" t="s">
        <v>2481</v>
      </c>
      <c r="O329" s="26" t="s">
        <v>2546</v>
      </c>
      <c r="P329" s="26"/>
      <c r="Q329" s="26" t="s">
        <v>86</v>
      </c>
      <c r="R329" s="26"/>
      <c r="S329" s="25"/>
      <c r="T329" s="25">
        <v>1</v>
      </c>
      <c r="U329" s="25"/>
      <c r="V329" s="25"/>
      <c r="W329" s="25"/>
      <c r="X329" s="25"/>
      <c r="Y329" s="25"/>
      <c r="Z329" s="25"/>
      <c r="AA329" s="25"/>
      <c r="AB329" s="25">
        <v>1</v>
      </c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>
        <v>1</v>
      </c>
      <c r="AT329" s="25"/>
      <c r="AU329" s="25"/>
      <c r="AV329" s="25"/>
      <c r="AW329" s="26"/>
    </row>
    <row r="330" spans="1:49" s="74" customFormat="1">
      <c r="A330" s="26" t="s">
        <v>2273</v>
      </c>
      <c r="B330" s="26"/>
      <c r="C330" s="26" t="s">
        <v>2274</v>
      </c>
      <c r="D330" s="26" t="s">
        <v>68</v>
      </c>
      <c r="E330" s="26" t="s">
        <v>2481</v>
      </c>
      <c r="F330" s="26" t="s">
        <v>140</v>
      </c>
      <c r="G330" s="26" t="s">
        <v>2481</v>
      </c>
      <c r="H330" s="26" t="s">
        <v>2481</v>
      </c>
      <c r="I330" s="26" t="s">
        <v>2546</v>
      </c>
      <c r="J330" s="29" t="s">
        <v>2857</v>
      </c>
      <c r="K330" s="26" t="s">
        <v>785</v>
      </c>
      <c r="L330" s="26" t="s">
        <v>140</v>
      </c>
      <c r="M330" s="26" t="s">
        <v>140</v>
      </c>
      <c r="N330" s="26" t="s">
        <v>2481</v>
      </c>
      <c r="O330" s="26" t="s">
        <v>2546</v>
      </c>
      <c r="P330" s="26"/>
      <c r="Q330" s="26" t="s">
        <v>86</v>
      </c>
      <c r="R330" s="26"/>
      <c r="S330" s="25"/>
      <c r="T330" s="25">
        <v>1</v>
      </c>
      <c r="U330" s="25"/>
      <c r="V330" s="25"/>
      <c r="W330" s="25"/>
      <c r="X330" s="25"/>
      <c r="Y330" s="25"/>
      <c r="Z330" s="25"/>
      <c r="AA330" s="25"/>
      <c r="AB330" s="25">
        <v>1</v>
      </c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>
        <v>1</v>
      </c>
      <c r="AT330" s="25"/>
      <c r="AU330" s="25"/>
      <c r="AV330" s="25"/>
      <c r="AW330" s="26"/>
    </row>
    <row r="331" spans="1:49">
      <c r="A331" s="26" t="s">
        <v>2699</v>
      </c>
      <c r="C331" s="26" t="s">
        <v>2698</v>
      </c>
      <c r="D331" s="26" t="s">
        <v>301</v>
      </c>
      <c r="E331" s="26" t="s">
        <v>2481</v>
      </c>
      <c r="F331" s="26" t="s">
        <v>140</v>
      </c>
      <c r="G331" s="26" t="s">
        <v>2481</v>
      </c>
      <c r="H331" s="26" t="s">
        <v>2481</v>
      </c>
      <c r="I331" s="26" t="s">
        <v>2481</v>
      </c>
      <c r="J331" s="29" t="s">
        <v>2857</v>
      </c>
      <c r="K331" s="26" t="s">
        <v>381</v>
      </c>
      <c r="L331" s="26" t="s">
        <v>140</v>
      </c>
      <c r="M331" s="26" t="s">
        <v>140</v>
      </c>
      <c r="N331" s="26" t="s">
        <v>2481</v>
      </c>
      <c r="O331" s="26" t="s">
        <v>2549</v>
      </c>
      <c r="Q331" s="26" t="s">
        <v>1214</v>
      </c>
      <c r="S331" s="25"/>
      <c r="T331" s="25">
        <v>0.45400000000000001</v>
      </c>
      <c r="U331" s="25">
        <v>0.107</v>
      </c>
      <c r="V331" s="25">
        <v>0.439</v>
      </c>
      <c r="AE331" s="25">
        <v>1</v>
      </c>
      <c r="AP331" s="25">
        <v>1</v>
      </c>
      <c r="AS331" s="25">
        <v>0.57999999999999996</v>
      </c>
      <c r="AT331" s="25">
        <v>0.42</v>
      </c>
      <c r="AU331" s="25">
        <v>4.3E-3</v>
      </c>
      <c r="AV331" s="25"/>
    </row>
    <row r="332" spans="1:49">
      <c r="A332" s="26" t="s">
        <v>2275</v>
      </c>
      <c r="C332" s="26" t="s">
        <v>2276</v>
      </c>
      <c r="D332" s="26" t="s">
        <v>301</v>
      </c>
      <c r="E332" s="26" t="s">
        <v>2481</v>
      </c>
      <c r="F332" s="26" t="s">
        <v>140</v>
      </c>
      <c r="G332" s="26" t="s">
        <v>2481</v>
      </c>
      <c r="H332" s="26" t="s">
        <v>2481</v>
      </c>
      <c r="I332" s="26" t="s">
        <v>2481</v>
      </c>
      <c r="J332" s="29" t="s">
        <v>2857</v>
      </c>
      <c r="K332" s="26" t="s">
        <v>785</v>
      </c>
      <c r="L332" s="26" t="s">
        <v>140</v>
      </c>
      <c r="M332" s="26" t="s">
        <v>140</v>
      </c>
      <c r="N332" s="26" t="s">
        <v>2481</v>
      </c>
      <c r="O332" s="26" t="s">
        <v>2549</v>
      </c>
      <c r="Q332" s="26" t="s">
        <v>1214</v>
      </c>
      <c r="S332" s="25"/>
      <c r="T332" s="25">
        <v>1</v>
      </c>
      <c r="AE332" s="25">
        <v>1</v>
      </c>
      <c r="AP332" s="25">
        <v>1</v>
      </c>
      <c r="AS332" s="25">
        <v>1</v>
      </c>
      <c r="AU332" s="25"/>
      <c r="AV332" s="25"/>
    </row>
    <row r="333" spans="1:49">
      <c r="A333" s="26" t="s">
        <v>2277</v>
      </c>
      <c r="C333" s="26" t="s">
        <v>2278</v>
      </c>
      <c r="D333" s="26" t="s">
        <v>301</v>
      </c>
      <c r="E333" s="26" t="s">
        <v>2481</v>
      </c>
      <c r="F333" s="26" t="s">
        <v>140</v>
      </c>
      <c r="G333" s="26" t="s">
        <v>2481</v>
      </c>
      <c r="H333" s="26" t="s">
        <v>2481</v>
      </c>
      <c r="I333" s="26" t="s">
        <v>2481</v>
      </c>
      <c r="J333" s="29" t="s">
        <v>2857</v>
      </c>
      <c r="K333" s="26" t="s">
        <v>785</v>
      </c>
      <c r="L333" s="26" t="s">
        <v>140</v>
      </c>
      <c r="M333" s="26" t="s">
        <v>140</v>
      </c>
      <c r="N333" s="26" t="s">
        <v>2481</v>
      </c>
      <c r="O333" s="26" t="s">
        <v>2549</v>
      </c>
      <c r="Q333" s="26" t="s">
        <v>1214</v>
      </c>
      <c r="S333" s="25"/>
      <c r="T333" s="25">
        <v>1</v>
      </c>
      <c r="AE333" s="25">
        <v>1</v>
      </c>
      <c r="AP333" s="25">
        <v>1</v>
      </c>
      <c r="AS333" s="25">
        <v>1</v>
      </c>
      <c r="AU333" s="25"/>
      <c r="AV333" s="25"/>
    </row>
    <row r="334" spans="1:49">
      <c r="A334" s="26" t="s">
        <v>2279</v>
      </c>
      <c r="C334" s="26" t="s">
        <v>2280</v>
      </c>
      <c r="D334" s="26" t="s">
        <v>301</v>
      </c>
      <c r="E334" s="26" t="s">
        <v>2481</v>
      </c>
      <c r="F334" s="26" t="s">
        <v>140</v>
      </c>
      <c r="G334" s="26" t="s">
        <v>2481</v>
      </c>
      <c r="H334" s="26" t="s">
        <v>2481</v>
      </c>
      <c r="I334" s="26" t="s">
        <v>2481</v>
      </c>
      <c r="J334" s="29" t="s">
        <v>2857</v>
      </c>
      <c r="K334" s="26" t="s">
        <v>785</v>
      </c>
      <c r="L334" s="26" t="s">
        <v>140</v>
      </c>
      <c r="M334" s="26" t="s">
        <v>140</v>
      </c>
      <c r="N334" s="26" t="s">
        <v>2481</v>
      </c>
      <c r="O334" s="26" t="s">
        <v>2549</v>
      </c>
      <c r="Q334" s="26" t="s">
        <v>1214</v>
      </c>
      <c r="S334" s="25"/>
      <c r="T334" s="25">
        <v>1</v>
      </c>
      <c r="AE334" s="25">
        <v>1</v>
      </c>
      <c r="AP334" s="25">
        <v>1</v>
      </c>
      <c r="AS334" s="25">
        <v>1</v>
      </c>
      <c r="AU334" s="25"/>
      <c r="AV334" s="25"/>
    </row>
    <row r="335" spans="1:49">
      <c r="A335" s="26" t="s">
        <v>2281</v>
      </c>
      <c r="C335" s="26" t="s">
        <v>2282</v>
      </c>
      <c r="D335" s="26" t="s">
        <v>301</v>
      </c>
      <c r="E335" s="26" t="s">
        <v>2481</v>
      </c>
      <c r="F335" s="26" t="s">
        <v>140</v>
      </c>
      <c r="G335" s="26" t="s">
        <v>2481</v>
      </c>
      <c r="H335" s="26" t="s">
        <v>2481</v>
      </c>
      <c r="I335" s="26" t="s">
        <v>2481</v>
      </c>
      <c r="J335" s="29" t="s">
        <v>2857</v>
      </c>
      <c r="K335" s="26" t="s">
        <v>785</v>
      </c>
      <c r="L335" s="26" t="s">
        <v>140</v>
      </c>
      <c r="M335" s="26" t="s">
        <v>140</v>
      </c>
      <c r="N335" s="26" t="s">
        <v>2481</v>
      </c>
      <c r="O335" s="26" t="s">
        <v>2549</v>
      </c>
      <c r="Q335" s="26" t="s">
        <v>1214</v>
      </c>
      <c r="S335" s="25"/>
      <c r="T335" s="25">
        <v>1</v>
      </c>
      <c r="AE335" s="25">
        <v>1</v>
      </c>
      <c r="AP335" s="25">
        <v>1</v>
      </c>
      <c r="AS335" s="25">
        <v>1</v>
      </c>
      <c r="AU335" s="25"/>
      <c r="AV335" s="25"/>
    </row>
    <row r="336" spans="1:49">
      <c r="A336" s="26" t="s">
        <v>2283</v>
      </c>
      <c r="C336" s="26" t="s">
        <v>2284</v>
      </c>
      <c r="D336" s="26" t="s">
        <v>301</v>
      </c>
      <c r="E336" s="26" t="s">
        <v>2481</v>
      </c>
      <c r="F336" s="26" t="s">
        <v>140</v>
      </c>
      <c r="G336" s="26" t="s">
        <v>2481</v>
      </c>
      <c r="H336" s="26" t="s">
        <v>2481</v>
      </c>
      <c r="I336" s="26" t="s">
        <v>2481</v>
      </c>
      <c r="J336" s="29" t="s">
        <v>2857</v>
      </c>
      <c r="K336" s="26" t="s">
        <v>785</v>
      </c>
      <c r="L336" s="26" t="s">
        <v>140</v>
      </c>
      <c r="M336" s="26" t="s">
        <v>140</v>
      </c>
      <c r="N336" s="26" t="s">
        <v>2481</v>
      </c>
      <c r="O336" s="26" t="s">
        <v>2549</v>
      </c>
      <c r="Q336" s="26" t="s">
        <v>1214</v>
      </c>
      <c r="S336" s="25"/>
      <c r="T336" s="25">
        <v>1</v>
      </c>
      <c r="AE336" s="25">
        <v>1</v>
      </c>
      <c r="AP336" s="25">
        <v>1</v>
      </c>
      <c r="AS336" s="25">
        <v>1</v>
      </c>
      <c r="AU336" s="25"/>
      <c r="AV336" s="25"/>
    </row>
    <row r="337" spans="1:48">
      <c r="A337" s="26" t="s">
        <v>3624</v>
      </c>
      <c r="B337" s="57" t="s">
        <v>3624</v>
      </c>
      <c r="C337" s="26" t="s">
        <v>3625</v>
      </c>
      <c r="D337" s="26" t="s">
        <v>301</v>
      </c>
      <c r="E337" s="26" t="s">
        <v>2481</v>
      </c>
      <c r="F337" s="26" t="s">
        <v>140</v>
      </c>
      <c r="G337" s="26" t="s">
        <v>2064</v>
      </c>
      <c r="H337" s="26" t="s">
        <v>2542</v>
      </c>
      <c r="I337" s="26" t="s">
        <v>2481</v>
      </c>
      <c r="J337" s="29" t="s">
        <v>2857</v>
      </c>
      <c r="K337" s="26" t="s">
        <v>381</v>
      </c>
      <c r="L337" s="26" t="s">
        <v>140</v>
      </c>
      <c r="M337" s="26" t="s">
        <v>140</v>
      </c>
      <c r="N337" s="26" t="s">
        <v>2481</v>
      </c>
      <c r="O337" s="26" t="s">
        <v>2549</v>
      </c>
      <c r="Q337" s="26" t="s">
        <v>1214</v>
      </c>
      <c r="R337" s="26">
        <v>9.6999999999999993</v>
      </c>
      <c r="S337" s="25">
        <v>-2E-3</v>
      </c>
      <c r="U337" s="25">
        <v>0.8</v>
      </c>
      <c r="V337" s="25">
        <v>0.2</v>
      </c>
      <c r="AE337" s="25">
        <v>1</v>
      </c>
      <c r="AP337" s="25">
        <v>1</v>
      </c>
      <c r="AS337" s="25">
        <v>0.94699999999999995</v>
      </c>
      <c r="AT337" s="25">
        <v>5.2999999999999999E-2</v>
      </c>
      <c r="AU337" s="25">
        <v>-2E-3</v>
      </c>
      <c r="AV337" s="25"/>
    </row>
    <row r="338" spans="1:48">
      <c r="A338" s="26" t="s">
        <v>4138</v>
      </c>
      <c r="B338" s="57" t="s">
        <v>4138</v>
      </c>
      <c r="C338" s="26" t="s">
        <v>4137</v>
      </c>
      <c r="D338" s="26" t="s">
        <v>62</v>
      </c>
      <c r="E338" s="26" t="s">
        <v>2481</v>
      </c>
      <c r="F338" s="26" t="s">
        <v>140</v>
      </c>
      <c r="G338" s="26" t="s">
        <v>2064</v>
      </c>
      <c r="H338" s="26" t="s">
        <v>2542</v>
      </c>
      <c r="I338" s="26" t="s">
        <v>2481</v>
      </c>
      <c r="J338" s="29" t="s">
        <v>2857</v>
      </c>
      <c r="K338" s="26" t="s">
        <v>381</v>
      </c>
      <c r="L338" s="26" t="s">
        <v>140</v>
      </c>
      <c r="M338" s="26" t="s">
        <v>140</v>
      </c>
      <c r="N338" s="26" t="s">
        <v>2481</v>
      </c>
      <c r="O338" s="26" t="s">
        <v>2549</v>
      </c>
      <c r="Q338" s="26" t="s">
        <v>1214</v>
      </c>
      <c r="R338" s="26">
        <v>9.6999999999999993</v>
      </c>
      <c r="S338" s="25">
        <v>-2E-3</v>
      </c>
      <c r="U338" s="25">
        <v>0.8</v>
      </c>
      <c r="V338" s="25">
        <v>0.2</v>
      </c>
      <c r="X338" s="25">
        <v>1</v>
      </c>
      <c r="AP338" s="25">
        <v>1</v>
      </c>
      <c r="AS338" s="25">
        <v>0.94699999999999995</v>
      </c>
      <c r="AT338" s="25">
        <v>5.2999999999999999E-2</v>
      </c>
      <c r="AU338" s="25">
        <v>-2E-3</v>
      </c>
      <c r="AV338" s="25"/>
    </row>
    <row r="339" spans="1:48">
      <c r="A339" s="26" t="s">
        <v>4133</v>
      </c>
      <c r="B339" s="57" t="s">
        <v>4133</v>
      </c>
      <c r="C339" s="26" t="s">
        <v>4136</v>
      </c>
      <c r="D339" s="26" t="s">
        <v>64</v>
      </c>
      <c r="E339" s="26" t="s">
        <v>2481</v>
      </c>
      <c r="F339" s="26" t="s">
        <v>140</v>
      </c>
      <c r="G339" s="26" t="s">
        <v>2481</v>
      </c>
      <c r="H339" s="26" t="s">
        <v>2481</v>
      </c>
      <c r="I339" s="26" t="s">
        <v>2481</v>
      </c>
      <c r="J339" s="29" t="s">
        <v>2857</v>
      </c>
      <c r="K339" s="26" t="s">
        <v>381</v>
      </c>
      <c r="L339" s="26" t="s">
        <v>140</v>
      </c>
      <c r="M339" s="26" t="s">
        <v>140</v>
      </c>
      <c r="N339" s="26" t="s">
        <v>2481</v>
      </c>
      <c r="O339" s="26" t="s">
        <v>2549</v>
      </c>
      <c r="Q339" s="26" t="s">
        <v>1214</v>
      </c>
      <c r="R339" s="26">
        <v>9.6999999999999993</v>
      </c>
      <c r="S339" s="25">
        <v>-2E-3</v>
      </c>
      <c r="U339" s="25">
        <v>0.8</v>
      </c>
      <c r="V339" s="25">
        <v>0.2</v>
      </c>
      <c r="Y339" s="25">
        <v>1</v>
      </c>
      <c r="AP339" s="25">
        <v>1</v>
      </c>
      <c r="AS339" s="25">
        <v>0.94699999999999995</v>
      </c>
      <c r="AT339" s="25">
        <v>5.2999999999999999E-2</v>
      </c>
      <c r="AU339" s="25">
        <v>-2E-3</v>
      </c>
      <c r="AV339" s="25"/>
    </row>
    <row r="340" spans="1:48">
      <c r="A340" s="26" t="s">
        <v>4134</v>
      </c>
      <c r="B340" s="57" t="s">
        <v>4134</v>
      </c>
      <c r="C340" s="26" t="s">
        <v>4135</v>
      </c>
      <c r="D340" s="26" t="s">
        <v>68</v>
      </c>
      <c r="E340" s="26" t="s">
        <v>2481</v>
      </c>
      <c r="F340" s="26" t="s">
        <v>140</v>
      </c>
      <c r="G340" s="26" t="s">
        <v>2481</v>
      </c>
      <c r="H340" s="26" t="s">
        <v>2481</v>
      </c>
      <c r="I340" s="26" t="s">
        <v>2481</v>
      </c>
      <c r="J340" s="29" t="s">
        <v>2857</v>
      </c>
      <c r="K340" s="26" t="s">
        <v>381</v>
      </c>
      <c r="L340" s="26" t="s">
        <v>140</v>
      </c>
      <c r="M340" s="26" t="s">
        <v>140</v>
      </c>
      <c r="N340" s="26" t="s">
        <v>2481</v>
      </c>
      <c r="O340" s="26" t="s">
        <v>2549</v>
      </c>
      <c r="Q340" s="26" t="s">
        <v>1214</v>
      </c>
      <c r="R340" s="26">
        <v>9.6999999999999993</v>
      </c>
      <c r="S340" s="25">
        <v>-2E-3</v>
      </c>
      <c r="U340" s="25">
        <v>0.8</v>
      </c>
      <c r="V340" s="25">
        <v>0.2</v>
      </c>
      <c r="AB340" s="25">
        <v>1</v>
      </c>
      <c r="AP340" s="25">
        <v>1</v>
      </c>
      <c r="AS340" s="25">
        <v>0.94699999999999995</v>
      </c>
      <c r="AT340" s="25">
        <v>5.2999999999999999E-2</v>
      </c>
      <c r="AU340" s="25">
        <v>-2E-3</v>
      </c>
      <c r="AV340" s="25"/>
    </row>
    <row r="341" spans="1:48">
      <c r="A341" s="26" t="s">
        <v>2285</v>
      </c>
      <c r="C341" s="26" t="s">
        <v>2286</v>
      </c>
      <c r="D341" s="26" t="s">
        <v>65</v>
      </c>
      <c r="E341" s="26" t="s">
        <v>2481</v>
      </c>
      <c r="F341" s="26" t="s">
        <v>140</v>
      </c>
      <c r="G341" s="26" t="s">
        <v>2481</v>
      </c>
      <c r="H341" s="26" t="s">
        <v>2481</v>
      </c>
      <c r="I341" s="26" t="s">
        <v>2481</v>
      </c>
      <c r="J341" s="29" t="s">
        <v>2857</v>
      </c>
      <c r="K341" s="26" t="s">
        <v>785</v>
      </c>
      <c r="L341" s="26" t="s">
        <v>140</v>
      </c>
      <c r="M341" s="26" t="s">
        <v>140</v>
      </c>
      <c r="N341" s="26" t="s">
        <v>2481</v>
      </c>
      <c r="O341" s="26" t="s">
        <v>2550</v>
      </c>
      <c r="Q341" s="26" t="s">
        <v>103</v>
      </c>
      <c r="S341" s="25"/>
      <c r="T341" s="25">
        <v>1</v>
      </c>
      <c r="AA341" s="25">
        <v>1</v>
      </c>
      <c r="AM341" s="25">
        <v>1</v>
      </c>
      <c r="AS341" s="25">
        <v>1</v>
      </c>
      <c r="AU341" s="25"/>
      <c r="AV341" s="25"/>
    </row>
    <row r="342" spans="1:48">
      <c r="A342" s="26" t="s">
        <v>2287</v>
      </c>
      <c r="C342" s="26" t="s">
        <v>2288</v>
      </c>
      <c r="D342" s="26" t="s">
        <v>2289</v>
      </c>
      <c r="E342" s="26" t="s">
        <v>2481</v>
      </c>
      <c r="F342" s="26" t="s">
        <v>140</v>
      </c>
      <c r="G342" s="26" t="s">
        <v>2481</v>
      </c>
      <c r="H342" s="26" t="s">
        <v>2481</v>
      </c>
      <c r="I342" s="26" t="s">
        <v>2481</v>
      </c>
      <c r="J342" s="29" t="s">
        <v>2857</v>
      </c>
      <c r="K342" s="26" t="s">
        <v>785</v>
      </c>
      <c r="L342" s="26" t="s">
        <v>140</v>
      </c>
      <c r="M342" s="26" t="s">
        <v>140</v>
      </c>
      <c r="N342" s="26" t="s">
        <v>2481</v>
      </c>
      <c r="O342" s="26" t="s">
        <v>2551</v>
      </c>
      <c r="Q342" s="26" t="s">
        <v>2290</v>
      </c>
      <c r="S342" s="25"/>
      <c r="T342" s="25">
        <v>1</v>
      </c>
      <c r="AI342" s="25">
        <v>1</v>
      </c>
      <c r="AM342" s="25">
        <v>1</v>
      </c>
      <c r="AS342" s="25">
        <v>1</v>
      </c>
      <c r="AU342" s="25"/>
      <c r="AV342" s="25"/>
    </row>
    <row r="343" spans="1:48">
      <c r="A343" s="26" t="s">
        <v>2291</v>
      </c>
      <c r="C343" s="26" t="s">
        <v>2292</v>
      </c>
      <c r="D343" s="26" t="s">
        <v>2293</v>
      </c>
      <c r="E343" s="26" t="s">
        <v>2481</v>
      </c>
      <c r="F343" s="26" t="s">
        <v>140</v>
      </c>
      <c r="G343" s="26" t="s">
        <v>2481</v>
      </c>
      <c r="H343" s="26" t="s">
        <v>2481</v>
      </c>
      <c r="I343" s="26" t="s">
        <v>2481</v>
      </c>
      <c r="J343" s="29" t="s">
        <v>2857</v>
      </c>
      <c r="K343" s="26" t="s">
        <v>785</v>
      </c>
      <c r="L343" s="26" t="s">
        <v>140</v>
      </c>
      <c r="M343" s="26" t="s">
        <v>140</v>
      </c>
      <c r="N343" s="26" t="s">
        <v>2481</v>
      </c>
      <c r="O343" s="26" t="s">
        <v>2552</v>
      </c>
      <c r="Q343" s="26" t="s">
        <v>2294</v>
      </c>
      <c r="S343" s="25"/>
      <c r="T343" s="25">
        <v>1</v>
      </c>
      <c r="AI343" s="25">
        <v>1</v>
      </c>
      <c r="AQ343" s="25">
        <v>1</v>
      </c>
      <c r="AS343" s="25">
        <v>1</v>
      </c>
      <c r="AU343" s="25"/>
      <c r="AV343" s="25"/>
    </row>
    <row r="344" spans="1:48">
      <c r="B344" s="57"/>
      <c r="C344" s="26" t="s">
        <v>2295</v>
      </c>
      <c r="D344" s="26" t="s">
        <v>68</v>
      </c>
      <c r="E344" s="26" t="s">
        <v>2852</v>
      </c>
      <c r="F344" s="26" t="s">
        <v>140</v>
      </c>
      <c r="G344" s="26" t="s">
        <v>5104</v>
      </c>
      <c r="H344" s="26" t="s">
        <v>5104</v>
      </c>
      <c r="I344" s="26" t="s">
        <v>5104</v>
      </c>
      <c r="J344" s="29" t="s">
        <v>79</v>
      </c>
      <c r="K344" s="26" t="s">
        <v>79</v>
      </c>
      <c r="L344" s="26" t="s">
        <v>140</v>
      </c>
      <c r="M344" s="26" t="s">
        <v>140</v>
      </c>
      <c r="N344" s="26" t="s">
        <v>2481</v>
      </c>
      <c r="O344" s="26" t="s">
        <v>2546</v>
      </c>
      <c r="Q344" s="26" t="s">
        <v>86</v>
      </c>
      <c r="S344" s="25"/>
      <c r="W344" s="25">
        <v>1</v>
      </c>
      <c r="AB344" s="25">
        <v>1</v>
      </c>
      <c r="AN344" s="25">
        <v>1</v>
      </c>
      <c r="AS344" s="25">
        <v>1</v>
      </c>
      <c r="AU344" s="25"/>
      <c r="AV344" s="25"/>
    </row>
    <row r="345" spans="1:48">
      <c r="A345" s="276" t="s">
        <v>22038</v>
      </c>
      <c r="B345" s="277"/>
      <c r="C345" s="276" t="s">
        <v>22039</v>
      </c>
      <c r="D345" s="276" t="s">
        <v>62</v>
      </c>
      <c r="E345" s="276" t="s">
        <v>2481</v>
      </c>
      <c r="F345" s="276" t="s">
        <v>140</v>
      </c>
      <c r="G345" s="276" t="s">
        <v>2481</v>
      </c>
      <c r="H345" s="276" t="s">
        <v>2481</v>
      </c>
      <c r="I345" s="276" t="s">
        <v>2481</v>
      </c>
      <c r="J345" s="278" t="s">
        <v>2857</v>
      </c>
      <c r="K345" s="276" t="s">
        <v>381</v>
      </c>
      <c r="L345" s="276" t="s">
        <v>140</v>
      </c>
      <c r="M345" s="276" t="s">
        <v>140</v>
      </c>
      <c r="N345" s="276" t="s">
        <v>2481</v>
      </c>
      <c r="O345" s="276" t="s">
        <v>2481</v>
      </c>
      <c r="P345" s="276"/>
      <c r="Q345" s="276" t="s">
        <v>74</v>
      </c>
      <c r="R345" s="276">
        <v>2.9</v>
      </c>
      <c r="S345" s="279">
        <v>6.7999999999999996E-3</v>
      </c>
      <c r="T345" s="279">
        <v>0.55610000000000004</v>
      </c>
      <c r="U345" s="279">
        <v>0.24479999999999999</v>
      </c>
      <c r="V345" s="279">
        <v>0.1419</v>
      </c>
      <c r="W345" s="279">
        <v>5.7200000000000001E-2</v>
      </c>
      <c r="X345" s="279">
        <v>1</v>
      </c>
      <c r="Y345" s="279"/>
      <c r="Z345" s="279"/>
      <c r="AA345" s="279"/>
      <c r="AB345" s="279"/>
      <c r="AC345" s="279"/>
      <c r="AD345" s="279"/>
      <c r="AE345" s="279"/>
      <c r="AF345" s="279"/>
      <c r="AG345" s="279"/>
      <c r="AH345" s="279"/>
      <c r="AI345" s="279"/>
      <c r="AJ345" s="279">
        <v>4.1999999999999997E-3</v>
      </c>
      <c r="AK345" s="279">
        <v>0.2215</v>
      </c>
      <c r="AL345" s="279">
        <v>3.1099999999999999E-2</v>
      </c>
      <c r="AM345" s="279">
        <v>1.72E-2</v>
      </c>
      <c r="AN345" s="279">
        <v>0.46150000000000002</v>
      </c>
      <c r="AO345" s="279">
        <v>2.8799999999999999E-2</v>
      </c>
      <c r="AP345" s="279">
        <v>0.1124</v>
      </c>
      <c r="AQ345" s="279">
        <v>1.6E-2</v>
      </c>
      <c r="AR345" s="279">
        <v>0.10730000000000001</v>
      </c>
      <c r="AS345" s="279">
        <v>0.64649999999999996</v>
      </c>
      <c r="AT345" s="279">
        <v>0.35349999999999998</v>
      </c>
      <c r="AU345" s="279"/>
      <c r="AV345" s="280"/>
    </row>
    <row r="346" spans="1:48">
      <c r="A346" s="181" t="s">
        <v>4972</v>
      </c>
      <c r="B346" s="182"/>
      <c r="C346" s="184" t="s">
        <v>4973</v>
      </c>
      <c r="D346" s="181" t="s">
        <v>68</v>
      </c>
      <c r="E346" s="193" t="s">
        <v>2481</v>
      </c>
      <c r="F346" s="193" t="s">
        <v>140</v>
      </c>
      <c r="G346" s="193" t="s">
        <v>2481</v>
      </c>
      <c r="H346" s="193" t="s">
        <v>2481</v>
      </c>
      <c r="I346" s="193" t="s">
        <v>2481</v>
      </c>
      <c r="J346" s="193" t="s">
        <v>2857</v>
      </c>
      <c r="K346" s="181" t="s">
        <v>381</v>
      </c>
      <c r="L346" s="181" t="s">
        <v>140</v>
      </c>
      <c r="M346" s="181" t="s">
        <v>140</v>
      </c>
      <c r="N346" s="181" t="s">
        <v>2481</v>
      </c>
      <c r="O346" s="181" t="s">
        <v>2481</v>
      </c>
      <c r="P346" s="181"/>
      <c r="Q346" s="181" t="s">
        <v>74</v>
      </c>
      <c r="R346" s="181">
        <f>VLOOKUP($A346,IDXMàJ[#All],MATCH(indice!R$1,'MAJ IDX'!$1:$1,0),FALSE)</f>
        <v>7.39</v>
      </c>
      <c r="S346" s="183">
        <f>VLOOKUP($A346,IDXMàJ[#All],MATCH(indice!S$1,'MAJ IDX'!$1:$1,0),FALSE)</f>
        <v>1.1578E-2</v>
      </c>
      <c r="T346" s="183">
        <f>VLOOKUP($A346,IDXMàJ[#All],MATCH(indice!T$1,'MAJ IDX'!$1:$1,0),FALSE)</f>
        <v>0.51970000000000005</v>
      </c>
      <c r="U346" s="183">
        <f>VLOOKUP($A346,IDXMàJ[#All],MATCH(indice!U$1,'MAJ IDX'!$1:$1,0),FALSE)</f>
        <v>0.31809999999999999</v>
      </c>
      <c r="V346" s="183">
        <f>VLOOKUP($A346,IDXMàJ[#All],MATCH(indice!V$1,'MAJ IDX'!$1:$1,0),FALSE)</f>
        <v>0.16220000000000001</v>
      </c>
      <c r="W346" s="183">
        <f>VLOOKUP($A346,IDXMàJ[#All],MATCH(indice!W$1,'MAJ IDX'!$1:$1,0),FALSE)</f>
        <v>0</v>
      </c>
      <c r="X346" s="194">
        <f>VLOOKUP($A346,IDXMàJ[#All],MATCH(indice!X$1,'MAJ IDX'!$1:$1,0),FALSE)</f>
        <v>5.0000000000000001E-3</v>
      </c>
      <c r="Y346" s="194">
        <f>VLOOKUP($A346,IDXMàJ[#All],MATCH(indice!Y$1,'MAJ IDX'!$1:$1,0),FALSE)</f>
        <v>0.23719999999999999</v>
      </c>
      <c r="Z346" s="194">
        <f>VLOOKUP($A346,IDXMàJ[#All],MATCH(indice!Z$1,'MAJ IDX'!$1:$1,0),FALSE)</f>
        <v>5.0299999999999997E-2</v>
      </c>
      <c r="AA346" s="194">
        <f>VLOOKUP($A346,IDXMàJ[#All],MATCH(indice!AA$1,'MAJ IDX'!$1:$1,0),FALSE)</f>
        <v>1.2800000000000001E-2</v>
      </c>
      <c r="AB346" s="194">
        <f>VLOOKUP($A346,IDXMàJ[#All],MATCH(indice!AB$1,'MAJ IDX'!$1:$1,0),FALSE)</f>
        <v>0.41720000000000002</v>
      </c>
      <c r="AC346" s="194">
        <f>VLOOKUP($A346,IDXMàJ[#All],MATCH(indice!AC$1,'MAJ IDX'!$1:$1,0),FALSE)</f>
        <v>2.8000000000000001E-2</v>
      </c>
      <c r="AD346" s="194">
        <f>VLOOKUP($A346,IDXMàJ[#All],MATCH(indice!AD$1,'MAJ IDX'!$1:$1,0),FALSE)</f>
        <v>1.47E-2</v>
      </c>
      <c r="AE346" s="194">
        <f>VLOOKUP($A346,IDXMàJ[#All],MATCH(indice!AE$1,'MAJ IDX'!$1:$1,0),FALSE)</f>
        <v>0.13539999999999999</v>
      </c>
      <c r="AF346" s="194">
        <f>VLOOKUP($A346,IDXMàJ[#All],MATCH(indice!AF$1,'MAJ IDX'!$1:$1,0),FALSE)</f>
        <v>1.9E-3</v>
      </c>
      <c r="AG346" s="194">
        <f>VLOOKUP($A346,IDXMàJ[#All],MATCH(indice!AG$1,'MAJ IDX'!$1:$1,0),FALSE)</f>
        <v>1.6000000000000001E-3</v>
      </c>
      <c r="AH346" s="194">
        <f>VLOOKUP($A346,IDXMàJ[#All],MATCH(indice!AH$1,'MAJ IDX'!$1:$1,0),FALSE)</f>
        <v>2.0000000000000001E-4</v>
      </c>
      <c r="AI346" s="194">
        <f>VLOOKUP($A346,IDXMàJ[#All],MATCH(indice!AI$1,'MAJ IDX'!$1:$1,0),FALSE)</f>
        <v>9.5699999999999993E-2</v>
      </c>
      <c r="AJ346" s="194">
        <f>VLOOKUP($A346,IDXMàJ[#All],MATCH(indice!AJ$1,'MAJ IDX'!$1:$1,0),FALSE)</f>
        <v>5.0000000000000001E-3</v>
      </c>
      <c r="AK346" s="194">
        <f>VLOOKUP($A346,IDXMàJ[#All],MATCH(indice!AK$1,'MAJ IDX'!$1:$1,0),FALSE)</f>
        <v>0.23719999999999999</v>
      </c>
      <c r="AL346" s="194">
        <f>VLOOKUP($A346,IDXMàJ[#All],MATCH(indice!AL$1,'MAJ IDX'!$1:$1,0),FALSE)</f>
        <v>5.0299999999999997E-2</v>
      </c>
      <c r="AM346" s="194">
        <f>VLOOKUP($A346,IDXMàJ[#All],MATCH(indice!AM$1,'MAJ IDX'!$1:$1,0),FALSE)</f>
        <v>1.2800000000000001E-2</v>
      </c>
      <c r="AN346" s="194">
        <f>VLOOKUP($A346,IDXMàJ[#All],MATCH(indice!AN$1,'MAJ IDX'!$1:$1,0),FALSE)</f>
        <v>0.41720000000000002</v>
      </c>
      <c r="AO346" s="194">
        <f>VLOOKUP($A346,IDXMàJ[#All],MATCH(indice!AO$1,'MAJ IDX'!$1:$1,0),FALSE)</f>
        <v>2.8000000000000001E-2</v>
      </c>
      <c r="AP346" s="194">
        <f>VLOOKUP($A346,IDXMàJ[#All],MATCH(indice!AP$1,'MAJ IDX'!$1:$1,0),FALSE)</f>
        <v>0.13539999999999999</v>
      </c>
      <c r="AQ346" s="194">
        <f>VLOOKUP($A346,IDXMàJ[#All],MATCH(indice!AQ$1,'MAJ IDX'!$1:$1,0),FALSE)</f>
        <v>1.84E-2</v>
      </c>
      <c r="AR346" s="194">
        <f>VLOOKUP($A346,IDXMàJ[#All],MATCH(indice!AR$1,'MAJ IDX'!$1:$1,0),FALSE)</f>
        <v>9.5699999999999993E-2</v>
      </c>
      <c r="AS346" s="194">
        <f>VLOOKUP($A346,IDXMàJ[#All],MATCH(indice!AS$1,'MAJ IDX'!$1:$1,0),FALSE)</f>
        <v>0.77729999999999999</v>
      </c>
      <c r="AT346" s="194">
        <f>VLOOKUP($A346,IDXMàJ[#All],MATCH(indice!AT$1,'MAJ IDX'!$1:$1,0),FALSE)</f>
        <v>0.22270000000000001</v>
      </c>
      <c r="AU346" s="194"/>
      <c r="AV346" s="194"/>
    </row>
    <row r="347" spans="1:48">
      <c r="A347" s="181" t="s">
        <v>5115</v>
      </c>
      <c r="B347" s="182"/>
      <c r="C347" s="184" t="s">
        <v>2747</v>
      </c>
      <c r="D347" s="181" t="s">
        <v>62</v>
      </c>
      <c r="E347" s="193" t="s">
        <v>2481</v>
      </c>
      <c r="F347" s="193" t="s">
        <v>140</v>
      </c>
      <c r="G347" s="193" t="s">
        <v>2481</v>
      </c>
      <c r="H347" s="193" t="s">
        <v>2481</v>
      </c>
      <c r="I347" s="193" t="s">
        <v>2481</v>
      </c>
      <c r="J347" s="193" t="s">
        <v>2857</v>
      </c>
      <c r="K347" s="181" t="s">
        <v>381</v>
      </c>
      <c r="L347" s="181" t="s">
        <v>140</v>
      </c>
      <c r="M347" s="181" t="s">
        <v>140</v>
      </c>
      <c r="N347" s="181" t="s">
        <v>2481</v>
      </c>
      <c r="O347" s="181" t="s">
        <v>2481</v>
      </c>
      <c r="P347" s="181"/>
      <c r="Q347" s="181" t="s">
        <v>74</v>
      </c>
      <c r="R347" s="181">
        <f ca="1">VLOOKUP($A347,IDXMàJ[#All],MATCH(indice!R$1,'MAJ IDX'!$1:$1,0),FALSE)</f>
        <v>7.39</v>
      </c>
      <c r="S347" s="183">
        <f ca="1">VLOOKUP($A347,IDXMàJ[#All],MATCH(indice!S$1,'MAJ IDX'!$1:$1,0),FALSE)</f>
        <v>1.1578E-2</v>
      </c>
      <c r="T347" s="183">
        <f ca="1">VLOOKUP($A347,IDXMàJ[#All],MATCH(indice!T$1,'MAJ IDX'!$1:$1,0),FALSE)</f>
        <v>0.51970000000000005</v>
      </c>
      <c r="U347" s="183">
        <f ca="1">VLOOKUP($A347,IDXMàJ[#All],MATCH(indice!U$1,'MAJ IDX'!$1:$1,0),FALSE)</f>
        <v>0.31809999999999999</v>
      </c>
      <c r="V347" s="183">
        <f ca="1">VLOOKUP($A347,IDXMàJ[#All],MATCH(indice!V$1,'MAJ IDX'!$1:$1,0),FALSE)</f>
        <v>0.16220000000000001</v>
      </c>
      <c r="W347" s="183">
        <f ca="1">VLOOKUP($A347,IDXMàJ[#All],MATCH(indice!W$1,'MAJ IDX'!$1:$1,0),FALSE)</f>
        <v>0</v>
      </c>
      <c r="X347" s="194">
        <f>VLOOKUP($A347,IDXMàJ[#All],MATCH(indice!X$1,'MAJ IDX'!$1:$1,0),FALSE)</f>
        <v>1</v>
      </c>
      <c r="Y347" s="194">
        <f>VLOOKUP($A347,IDXMàJ[#All],MATCH(indice!Y$1,'MAJ IDX'!$1:$1,0),FALSE)</f>
        <v>0</v>
      </c>
      <c r="Z347" s="194">
        <f>VLOOKUP($A347,IDXMàJ[#All],MATCH(indice!Z$1,'MAJ IDX'!$1:$1,0),FALSE)</f>
        <v>0</v>
      </c>
      <c r="AA347" s="194">
        <f>VLOOKUP($A347,IDXMàJ[#All],MATCH(indice!AA$1,'MAJ IDX'!$1:$1,0),FALSE)</f>
        <v>0</v>
      </c>
      <c r="AB347" s="194">
        <f>VLOOKUP($A347,IDXMàJ[#All],MATCH(indice!AB$1,'MAJ IDX'!$1:$1,0),FALSE)</f>
        <v>0</v>
      </c>
      <c r="AC347" s="194">
        <f>VLOOKUP($A347,IDXMàJ[#All],MATCH(indice!AC$1,'MAJ IDX'!$1:$1,0),FALSE)</f>
        <v>0</v>
      </c>
      <c r="AD347" s="194">
        <f>VLOOKUP($A347,IDXMàJ[#All],MATCH(indice!AD$1,'MAJ IDX'!$1:$1,0),FALSE)</f>
        <v>0</v>
      </c>
      <c r="AE347" s="194">
        <f>VLOOKUP($A347,IDXMàJ[#All],MATCH(indice!AE$1,'MAJ IDX'!$1:$1,0),FALSE)</f>
        <v>0</v>
      </c>
      <c r="AF347" s="194">
        <f>VLOOKUP($A347,IDXMàJ[#All],MATCH(indice!AF$1,'MAJ IDX'!$1:$1,0),FALSE)</f>
        <v>0</v>
      </c>
      <c r="AG347" s="194">
        <f>VLOOKUP($A347,IDXMàJ[#All],MATCH(indice!AG$1,'MAJ IDX'!$1:$1,0),FALSE)</f>
        <v>0</v>
      </c>
      <c r="AH347" s="194">
        <f>VLOOKUP($A347,IDXMàJ[#All],MATCH(indice!AH$1,'MAJ IDX'!$1:$1,0),FALSE)</f>
        <v>0</v>
      </c>
      <c r="AI347" s="194">
        <f>VLOOKUP($A347,IDXMàJ[#All],MATCH(indice!AI$1,'MAJ IDX'!$1:$1,0),FALSE)</f>
        <v>0</v>
      </c>
      <c r="AJ347" s="194">
        <f ca="1">VLOOKUP($A347,IDXMàJ[#All],MATCH(indice!AJ$1,'MAJ IDX'!$1:$1,0),FALSE)</f>
        <v>5.0000000000000001E-3</v>
      </c>
      <c r="AK347" s="194">
        <f ca="1">VLOOKUP($A347,IDXMàJ[#All],MATCH(indice!AK$1,'MAJ IDX'!$1:$1,0),FALSE)</f>
        <v>0.23719999999999999</v>
      </c>
      <c r="AL347" s="194">
        <f ca="1">VLOOKUP($A347,IDXMàJ[#All],MATCH(indice!AL$1,'MAJ IDX'!$1:$1,0),FALSE)</f>
        <v>5.0299999999999997E-2</v>
      </c>
      <c r="AM347" s="194">
        <f ca="1">VLOOKUP($A347,IDXMàJ[#All],MATCH(indice!AM$1,'MAJ IDX'!$1:$1,0),FALSE)</f>
        <v>1.2800000000000001E-2</v>
      </c>
      <c r="AN347" s="194">
        <f ca="1">VLOOKUP($A347,IDXMàJ[#All],MATCH(indice!AN$1,'MAJ IDX'!$1:$1,0),FALSE)</f>
        <v>0.41720000000000002</v>
      </c>
      <c r="AO347" s="194">
        <f ca="1">VLOOKUP($A347,IDXMàJ[#All],MATCH(indice!AO$1,'MAJ IDX'!$1:$1,0),FALSE)</f>
        <v>2.8000000000000001E-2</v>
      </c>
      <c r="AP347" s="194">
        <f ca="1">VLOOKUP($A347,IDXMàJ[#All],MATCH(indice!AP$1,'MAJ IDX'!$1:$1,0),FALSE)</f>
        <v>0.13539999999999999</v>
      </c>
      <c r="AQ347" s="194">
        <f ca="1">VLOOKUP($A347,IDXMàJ[#All],MATCH(indice!AQ$1,'MAJ IDX'!$1:$1,0),FALSE)</f>
        <v>1.84E-2</v>
      </c>
      <c r="AR347" s="194">
        <f ca="1">VLOOKUP($A347,IDXMàJ[#All],MATCH(indice!AR$1,'MAJ IDX'!$1:$1,0),FALSE)</f>
        <v>9.5699999999999993E-2</v>
      </c>
      <c r="AS347" s="194">
        <f ca="1">VLOOKUP($A347,IDXMàJ[#All],MATCH(indice!AS$1,'MAJ IDX'!$1:$1,0),FALSE)</f>
        <v>0.77729999999999999</v>
      </c>
      <c r="AT347" s="194">
        <f ca="1">VLOOKUP($A347,IDXMàJ[#All],MATCH(indice!AT$1,'MAJ IDX'!$1:$1,0),FALSE)</f>
        <v>0.22270000000000001</v>
      </c>
      <c r="AU347" s="194">
        <v>0</v>
      </c>
      <c r="AV347" s="194"/>
    </row>
    <row r="348" spans="1:48">
      <c r="A348" s="181" t="s">
        <v>3515</v>
      </c>
      <c r="B348" s="182"/>
      <c r="C348" s="184" t="s">
        <v>3516</v>
      </c>
      <c r="D348" s="181" t="s">
        <v>68</v>
      </c>
      <c r="E348" s="181" t="s">
        <v>2481</v>
      </c>
      <c r="F348" s="181" t="s">
        <v>140</v>
      </c>
      <c r="G348" s="181" t="s">
        <v>2481</v>
      </c>
      <c r="H348" s="181" t="s">
        <v>2481</v>
      </c>
      <c r="I348" s="181" t="s">
        <v>2481</v>
      </c>
      <c r="J348" s="193" t="s">
        <v>2857</v>
      </c>
      <c r="K348" s="181" t="s">
        <v>380</v>
      </c>
      <c r="L348" s="181" t="s">
        <v>140</v>
      </c>
      <c r="M348" s="181" t="s">
        <v>140</v>
      </c>
      <c r="N348" s="181" t="s">
        <v>2481</v>
      </c>
      <c r="O348" s="181" t="s">
        <v>2481</v>
      </c>
      <c r="P348" s="181"/>
      <c r="Q348" s="181" t="s">
        <v>74</v>
      </c>
      <c r="R348" s="181">
        <f>VLOOKUP($A348,IDXMàJ[#All],MATCH(indice!R$1,'MAJ IDX'!$1:$1,0),FALSE)</f>
        <v>2.5</v>
      </c>
      <c r="S348" s="183">
        <f>VLOOKUP($A348,IDXMàJ[#All],MATCH(indice!S$1,'MAJ IDX'!$1:$1,0),FALSE)</f>
        <v>2.06E-2</v>
      </c>
      <c r="T348" s="183">
        <f>VLOOKUP($A348,IDXMàJ[#All],MATCH(indice!T$1,'MAJ IDX'!$1:$1,0),FALSE)</f>
        <v>0</v>
      </c>
      <c r="U348" s="183">
        <f>VLOOKUP($A348,IDXMàJ[#All],MATCH(indice!U$1,'MAJ IDX'!$1:$1,0),FALSE)</f>
        <v>0</v>
      </c>
      <c r="V348" s="183">
        <f>VLOOKUP($A348,IDXMàJ[#All],MATCH(indice!V$1,'MAJ IDX'!$1:$1,0),FALSE)</f>
        <v>1</v>
      </c>
      <c r="W348" s="183">
        <f>VLOOKUP($A348,IDXMàJ[#All],MATCH(indice!W$1,'MAJ IDX'!$1:$1,0),FALSE)</f>
        <v>0</v>
      </c>
      <c r="X348" s="194">
        <f>VLOOKUP($A348,IDXMàJ[#All],MATCH(indice!X$1,'MAJ IDX'!$1:$1,0),FALSE)</f>
        <v>4.0000000000000001E-3</v>
      </c>
      <c r="Y348" s="194">
        <f>VLOOKUP($A348,IDXMàJ[#All],MATCH(indice!Y$1,'MAJ IDX'!$1:$1,0),FALSE)</f>
        <v>0.24217057057057056</v>
      </c>
      <c r="Z348" s="194">
        <f>VLOOKUP($A348,IDXMàJ[#All],MATCH(indice!Z$1,'MAJ IDX'!$1:$1,0),FALSE)</f>
        <v>4.8354354354354354E-2</v>
      </c>
      <c r="AA348" s="194">
        <f>VLOOKUP($A348,IDXMàJ[#All],MATCH(indice!AA$1,'MAJ IDX'!$1:$1,0),FALSE)</f>
        <v>0</v>
      </c>
      <c r="AB348" s="194">
        <f>VLOOKUP($A348,IDXMàJ[#All],MATCH(indice!AB$1,'MAJ IDX'!$1:$1,0),FALSE)</f>
        <v>0.6599123123123124</v>
      </c>
      <c r="AC348" s="194">
        <f>VLOOKUP($A348,IDXMàJ[#All],MATCH(indice!AC$1,'MAJ IDX'!$1:$1,0),FALSE)</f>
        <v>3.3200000000000007E-2</v>
      </c>
      <c r="AD348" s="194">
        <f>VLOOKUP($A348,IDXMàJ[#All],MATCH(indice!AD$1,'MAJ IDX'!$1:$1,0),FALSE)</f>
        <v>3.5891891891891891E-3</v>
      </c>
      <c r="AE348" s="194">
        <f>VLOOKUP($A348,IDXMàJ[#All],MATCH(indice!AE$1,'MAJ IDX'!$1:$1,0),FALSE)</f>
        <v>8.4744744744744745E-3</v>
      </c>
      <c r="AF348" s="194">
        <f>VLOOKUP($A348,IDXMàJ[#All],MATCH(indice!AF$1,'MAJ IDX'!$1:$1,0),FALSE)</f>
        <v>0</v>
      </c>
      <c r="AG348" s="194">
        <f>VLOOKUP($A348,IDXMàJ[#All],MATCH(indice!AG$1,'MAJ IDX'!$1:$1,0),FALSE)</f>
        <v>2.9909909909909909E-4</v>
      </c>
      <c r="AH348" s="194">
        <f>VLOOKUP($A348,IDXMàJ[#All],MATCH(indice!AH$1,'MAJ IDX'!$1:$1,0),FALSE)</f>
        <v>0</v>
      </c>
      <c r="AI348" s="194">
        <f>VLOOKUP($A348,IDXMàJ[#All],MATCH(indice!AI$1,'MAJ IDX'!$1:$1,0),FALSE)</f>
        <v>0</v>
      </c>
      <c r="AJ348" s="194">
        <f>VLOOKUP($A348,IDXMàJ[#All],MATCH(indice!AJ$1,'MAJ IDX'!$1:$1,0),FALSE)</f>
        <v>4.0000000000000001E-3</v>
      </c>
      <c r="AK348" s="194">
        <f>VLOOKUP($A348,IDXMàJ[#All],MATCH(indice!AK$1,'MAJ IDX'!$1:$1,0),FALSE)</f>
        <v>0.24217057057057056</v>
      </c>
      <c r="AL348" s="194">
        <f>VLOOKUP($A348,IDXMàJ[#All],MATCH(indice!AL$1,'MAJ IDX'!$1:$1,0),FALSE)</f>
        <v>4.8354354354354354E-2</v>
      </c>
      <c r="AM348" s="194">
        <f>VLOOKUP($A348,IDXMàJ[#All],MATCH(indice!AM$1,'MAJ IDX'!$1:$1,0),FALSE)</f>
        <v>0</v>
      </c>
      <c r="AN348" s="194">
        <f>VLOOKUP($A348,IDXMàJ[#All],MATCH(indice!AN$1,'MAJ IDX'!$1:$1,0),FALSE)</f>
        <v>0.6599123123123124</v>
      </c>
      <c r="AO348" s="194">
        <f>VLOOKUP($A348,IDXMàJ[#All],MATCH(indice!AO$1,'MAJ IDX'!$1:$1,0),FALSE)</f>
        <v>3.3200000000000007E-2</v>
      </c>
      <c r="AP348" s="194">
        <f>VLOOKUP($A348,IDXMàJ[#All],MATCH(indice!AP$1,'MAJ IDX'!$1:$1,0),FALSE)</f>
        <v>8.4744744744744745E-3</v>
      </c>
      <c r="AQ348" s="194">
        <f>VLOOKUP($A348,IDXMàJ[#All],MATCH(indice!AQ$1,'MAJ IDX'!$1:$1,0),FALSE)</f>
        <v>3.8882882882882884E-3</v>
      </c>
      <c r="AR348" s="194">
        <f>VLOOKUP($A348,IDXMàJ[#All],MATCH(indice!AR$1,'MAJ IDX'!$1:$1,0),FALSE)</f>
        <v>0</v>
      </c>
      <c r="AS348" s="194">
        <f>VLOOKUP($A348,IDXMàJ[#All],MATCH(indice!AS$1,'MAJ IDX'!$1:$1,0),FALSE)</f>
        <v>0</v>
      </c>
      <c r="AT348" s="194">
        <f>VLOOKUP($A348,IDXMàJ[#All],MATCH(indice!AT$1,'MAJ IDX'!$1:$1,0),FALSE)</f>
        <v>1</v>
      </c>
      <c r="AU348" s="194">
        <v>2.5999999999999999E-2</v>
      </c>
      <c r="AV348" s="194"/>
    </row>
    <row r="349" spans="1:48">
      <c r="A349" s="181" t="s">
        <v>3481</v>
      </c>
      <c r="B349" s="182"/>
      <c r="C349" s="184" t="s">
        <v>3480</v>
      </c>
      <c r="D349" s="181" t="s">
        <v>68</v>
      </c>
      <c r="E349" s="181" t="s">
        <v>2481</v>
      </c>
      <c r="F349" s="181" t="s">
        <v>140</v>
      </c>
      <c r="G349" s="181" t="s">
        <v>2481</v>
      </c>
      <c r="H349" s="181" t="s">
        <v>2481</v>
      </c>
      <c r="I349" s="181" t="s">
        <v>2481</v>
      </c>
      <c r="J349" s="193" t="s">
        <v>2857</v>
      </c>
      <c r="K349" s="181" t="s">
        <v>380</v>
      </c>
      <c r="L349" s="181" t="s">
        <v>140</v>
      </c>
      <c r="M349" s="181" t="s">
        <v>140</v>
      </c>
      <c r="N349" s="181" t="s">
        <v>2481</v>
      </c>
      <c r="O349" s="181" t="s">
        <v>2481</v>
      </c>
      <c r="P349" s="181"/>
      <c r="Q349" s="181" t="s">
        <v>74</v>
      </c>
      <c r="R349" s="181">
        <f>VLOOKUP($A349,IDXMàJ[#All],MATCH(indice!R$1,'MAJ IDX'!$1:$1,0),FALSE)</f>
        <v>7.25</v>
      </c>
      <c r="S349" s="183">
        <f>VLOOKUP($A349,IDXMàJ[#All],MATCH(indice!S$1,'MAJ IDX'!$1:$1,0),FALSE)</f>
        <v>1.7399999999999999E-2</v>
      </c>
      <c r="T349" s="183">
        <f>VLOOKUP($A349,IDXMàJ[#All],MATCH(indice!T$1,'MAJ IDX'!$1:$1,0),FALSE)</f>
        <v>8.48E-2</v>
      </c>
      <c r="U349" s="183">
        <f>VLOOKUP($A349,IDXMàJ[#All],MATCH(indice!U$1,'MAJ IDX'!$1:$1,0),FALSE)</f>
        <v>0.38240000000000002</v>
      </c>
      <c r="V349" s="183">
        <f>VLOOKUP($A349,IDXMàJ[#All],MATCH(indice!V$1,'MAJ IDX'!$1:$1,0),FALSE)</f>
        <v>0.52929999999999999</v>
      </c>
      <c r="W349" s="183">
        <f>VLOOKUP($A349,IDXMàJ[#All],MATCH(indice!W$1,'MAJ IDX'!$1:$1,0),FALSE)</f>
        <v>3.5000000000000001E-3</v>
      </c>
      <c r="X349" s="194">
        <f>VLOOKUP($A349,IDXMàJ[#All],MATCH(indice!X$1,'MAJ IDX'!$1:$1,0),FALSE)</f>
        <v>3.5999999999999999E-3</v>
      </c>
      <c r="Y349" s="194">
        <f>VLOOKUP($A349,IDXMàJ[#All],MATCH(indice!Y$1,'MAJ IDX'!$1:$1,0),FALSE)</f>
        <v>0.24479999999999999</v>
      </c>
      <c r="Z349" s="194">
        <f>VLOOKUP($A349,IDXMàJ[#All],MATCH(indice!Z$1,'MAJ IDX'!$1:$1,0),FALSE)</f>
        <v>4.99E-2</v>
      </c>
      <c r="AA349" s="194">
        <f>VLOOKUP($A349,IDXMàJ[#All],MATCH(indice!AA$1,'MAJ IDX'!$1:$1,0),FALSE)</f>
        <v>0</v>
      </c>
      <c r="AB349" s="194">
        <f>VLOOKUP($A349,IDXMàJ[#All],MATCH(indice!AB$1,'MAJ IDX'!$1:$1,0),FALSE)</f>
        <v>0.65610000000000002</v>
      </c>
      <c r="AC349" s="194">
        <f>VLOOKUP($A349,IDXMàJ[#All],MATCH(indice!AC$1,'MAJ IDX'!$1:$1,0),FALSE)</f>
        <v>3.2800000000000003E-2</v>
      </c>
      <c r="AD349" s="194">
        <f>VLOOKUP($A349,IDXMàJ[#All],MATCH(indice!AD$1,'MAJ IDX'!$1:$1,0),FALSE)</f>
        <v>3.5999999999999999E-3</v>
      </c>
      <c r="AE349" s="194">
        <f>VLOOKUP($A349,IDXMàJ[#All],MATCH(indice!AE$1,'MAJ IDX'!$1:$1,0),FALSE)</f>
        <v>9.1000000000000004E-3</v>
      </c>
      <c r="AF349" s="194">
        <f>VLOOKUP($A349,IDXMàJ[#All],MATCH(indice!AF$1,'MAJ IDX'!$1:$1,0),FALSE)</f>
        <v>1E-4</v>
      </c>
      <c r="AG349" s="194">
        <f>VLOOKUP($A349,IDXMàJ[#All],MATCH(indice!AG$1,'MAJ IDX'!$1:$1,0),FALSE)</f>
        <v>0</v>
      </c>
      <c r="AH349" s="194">
        <f>VLOOKUP($A349,IDXMàJ[#All],MATCH(indice!AH$1,'MAJ IDX'!$1:$1,0),FALSE)</f>
        <v>0</v>
      </c>
      <c r="AI349" s="194">
        <f>VLOOKUP($A349,IDXMàJ[#All],MATCH(indice!AI$1,'MAJ IDX'!$1:$1,0),FALSE)</f>
        <v>0</v>
      </c>
      <c r="AJ349" s="194">
        <f>VLOOKUP($A349,IDXMàJ[#All],MATCH(indice!AJ$1,'MAJ IDX'!$1:$1,0),FALSE)</f>
        <v>3.5999999999999999E-3</v>
      </c>
      <c r="AK349" s="194">
        <f>VLOOKUP($A349,IDXMàJ[#All],MATCH(indice!AK$1,'MAJ IDX'!$1:$1,0),FALSE)</f>
        <v>0.24479999999999999</v>
      </c>
      <c r="AL349" s="194">
        <f>VLOOKUP($A349,IDXMàJ[#All],MATCH(indice!AL$1,'MAJ IDX'!$1:$1,0),FALSE)</f>
        <v>4.99E-2</v>
      </c>
      <c r="AM349" s="194">
        <f>VLOOKUP($A349,IDXMàJ[#All],MATCH(indice!AM$1,'MAJ IDX'!$1:$1,0),FALSE)</f>
        <v>0</v>
      </c>
      <c r="AN349" s="194">
        <f>VLOOKUP($A349,IDXMàJ[#All],MATCH(indice!AN$1,'MAJ IDX'!$1:$1,0),FALSE)</f>
        <v>0.65610000000000002</v>
      </c>
      <c r="AO349" s="194">
        <f>VLOOKUP($A349,IDXMàJ[#All],MATCH(indice!AO$1,'MAJ IDX'!$1:$1,0),FALSE)</f>
        <v>3.2800000000000003E-2</v>
      </c>
      <c r="AP349" s="194">
        <f>VLOOKUP($A349,IDXMàJ[#All],MATCH(indice!AP$1,'MAJ IDX'!$1:$1,0),FALSE)</f>
        <v>9.1000000000000004E-3</v>
      </c>
      <c r="AQ349" s="194">
        <f>VLOOKUP($A349,IDXMàJ[#All],MATCH(indice!AQ$1,'MAJ IDX'!$1:$1,0),FALSE)</f>
        <v>3.7000000000000002E-3</v>
      </c>
      <c r="AR349" s="194">
        <f>VLOOKUP($A349,IDXMàJ[#All],MATCH(indice!AR$1,'MAJ IDX'!$1:$1,0),FALSE)</f>
        <v>0</v>
      </c>
      <c r="AS349" s="194">
        <f>VLOOKUP($A349,IDXMàJ[#All],MATCH(indice!AS$1,'MAJ IDX'!$1:$1,0),FALSE)</f>
        <v>0</v>
      </c>
      <c r="AT349" s="194">
        <f>VLOOKUP($A349,IDXMàJ[#All],MATCH(indice!AT$1,'MAJ IDX'!$1:$1,0),FALSE)</f>
        <v>1</v>
      </c>
      <c r="AU349" s="194">
        <v>2.5999999999999999E-2</v>
      </c>
      <c r="AV349" s="194"/>
    </row>
    <row r="350" spans="1:48">
      <c r="A350" s="181" t="s">
        <v>3604</v>
      </c>
      <c r="B350" s="182"/>
      <c r="C350" s="184" t="s">
        <v>3483</v>
      </c>
      <c r="D350" s="181" t="s">
        <v>68</v>
      </c>
      <c r="E350" s="181" t="s">
        <v>2481</v>
      </c>
      <c r="F350" s="181" t="s">
        <v>140</v>
      </c>
      <c r="G350" s="181" t="s">
        <v>2481</v>
      </c>
      <c r="H350" s="181" t="s">
        <v>2481</v>
      </c>
      <c r="I350" s="181" t="s">
        <v>2481</v>
      </c>
      <c r="J350" s="193" t="s">
        <v>2857</v>
      </c>
      <c r="K350" s="181" t="s">
        <v>380</v>
      </c>
      <c r="L350" s="181" t="s">
        <v>140</v>
      </c>
      <c r="M350" s="181" t="s">
        <v>140</v>
      </c>
      <c r="N350" s="181" t="s">
        <v>2481</v>
      </c>
      <c r="O350" s="181" t="s">
        <v>2481</v>
      </c>
      <c r="P350" s="181"/>
      <c r="Q350" s="181" t="s">
        <v>74</v>
      </c>
      <c r="R350" s="181">
        <f>VLOOKUP($A350,IDXMàJ[#All],MATCH(indice!R$1,'MAJ IDX'!$1:$1,0),FALSE)</f>
        <v>6.88</v>
      </c>
      <c r="S350" s="183">
        <f>VLOOKUP($A350,IDXMàJ[#All],MATCH(indice!S$1,'MAJ IDX'!$1:$1,0),FALSE)</f>
        <v>2.6599999999999999E-2</v>
      </c>
      <c r="T350" s="183">
        <f>VLOOKUP($A350,IDXMàJ[#All],MATCH(indice!T$1,'MAJ IDX'!$1:$1,0),FALSE)</f>
        <v>0</v>
      </c>
      <c r="U350" s="183">
        <f>VLOOKUP($A350,IDXMàJ[#All],MATCH(indice!U$1,'MAJ IDX'!$1:$1,0),FALSE)</f>
        <v>0</v>
      </c>
      <c r="V350" s="183">
        <f>VLOOKUP($A350,IDXMàJ[#All],MATCH(indice!V$1,'MAJ IDX'!$1:$1,0),FALSE)</f>
        <v>1</v>
      </c>
      <c r="W350" s="183">
        <f>VLOOKUP($A350,IDXMàJ[#All],MATCH(indice!W$1,'MAJ IDX'!$1:$1,0),FALSE)</f>
        <v>0</v>
      </c>
      <c r="X350" s="194">
        <f ca="1">VLOOKUP($A350,IDXMàJ[#All],MATCH(indice!X$1,'MAJ IDX'!$1:$1,0),FALSE)</f>
        <v>1.0468159348647857E-2</v>
      </c>
      <c r="Y350" s="194">
        <f ca="1">VLOOKUP($A350,IDXMàJ[#All],MATCH(indice!Y$1,'MAJ IDX'!$1:$1,0),FALSE)</f>
        <v>0.71183483570805417</v>
      </c>
      <c r="Z350" s="194">
        <f ca="1">VLOOKUP($A350,IDXMàJ[#All],MATCH(indice!Z$1,'MAJ IDX'!$1:$1,0),FALSE)</f>
        <v>0.14510031986042446</v>
      </c>
      <c r="AA350" s="194">
        <f ca="1">VLOOKUP($A350,IDXMàJ[#All],MATCH(indice!AA$1,'MAJ IDX'!$1:$1,0),FALSE)</f>
        <v>0</v>
      </c>
      <c r="AB350" s="194">
        <f ca="1">VLOOKUP($A350,IDXMàJ[#All],MATCH(indice!AB$1,'MAJ IDX'!$1:$1,0),FALSE)</f>
        <v>0</v>
      </c>
      <c r="AC350" s="194">
        <f ca="1">VLOOKUP($A350,IDXMàJ[#All],MATCH(indice!AC$1,'MAJ IDX'!$1:$1,0),FALSE)</f>
        <v>9.5376562954347141E-2</v>
      </c>
      <c r="AD350" s="194">
        <f ca="1">VLOOKUP($A350,IDXMàJ[#All],MATCH(indice!AD$1,'MAJ IDX'!$1:$1,0),FALSE)</f>
        <v>1.0468159348647857E-2</v>
      </c>
      <c r="AE350" s="194">
        <f ca="1">VLOOKUP($A350,IDXMàJ[#All],MATCH(indice!AE$1,'MAJ IDX'!$1:$1,0),FALSE)</f>
        <v>2.6461180575748748E-2</v>
      </c>
      <c r="AF350" s="194">
        <f ca="1">VLOOKUP($A350,IDXMàJ[#All],MATCH(indice!AF$1,'MAJ IDX'!$1:$1,0),FALSE)</f>
        <v>2.9078220412910713E-4</v>
      </c>
      <c r="AG350" s="194">
        <f ca="1">VLOOKUP($A350,IDXMàJ[#All],MATCH(indice!AG$1,'MAJ IDX'!$1:$1,0),FALSE)</f>
        <v>0</v>
      </c>
      <c r="AH350" s="194">
        <f ca="1">VLOOKUP($A350,IDXMàJ[#All],MATCH(indice!AH$1,'MAJ IDX'!$1:$1,0),FALSE)</f>
        <v>0</v>
      </c>
      <c r="AI350" s="194">
        <f ca="1">VLOOKUP($A350,IDXMàJ[#All],MATCH(indice!AI$1,'MAJ IDX'!$1:$1,0),FALSE)</f>
        <v>0</v>
      </c>
      <c r="AJ350" s="194">
        <f ca="1">VLOOKUP($A350,IDXMàJ[#All],MATCH(indice!AJ$1,'MAJ IDX'!$1:$1,0),FALSE)</f>
        <v>1.0468159348647864E-2</v>
      </c>
      <c r="AK350" s="194">
        <f ca="1">VLOOKUP($A350,IDXMàJ[#All],MATCH(indice!AK$1,'MAJ IDX'!$1:$1,0),FALSE)</f>
        <v>0.71183483570805473</v>
      </c>
      <c r="AL350" s="194">
        <f ca="1">VLOOKUP($A350,IDXMàJ[#All],MATCH(indice!AL$1,'MAJ IDX'!$1:$1,0),FALSE)</f>
        <v>0.14510031986042454</v>
      </c>
      <c r="AM350" s="194">
        <f ca="1">VLOOKUP($A350,IDXMàJ[#All],MATCH(indice!AM$1,'MAJ IDX'!$1:$1,0),FALSE)</f>
        <v>0</v>
      </c>
      <c r="AN350" s="194">
        <f ca="1">VLOOKUP($A350,IDXMàJ[#All],MATCH(indice!AN$1,'MAJ IDX'!$1:$1,0),FALSE)</f>
        <v>0</v>
      </c>
      <c r="AO350" s="194">
        <f ca="1">VLOOKUP($A350,IDXMàJ[#All],MATCH(indice!AO$1,'MAJ IDX'!$1:$1,0),FALSE)</f>
        <v>9.537656295434721E-2</v>
      </c>
      <c r="AP350" s="194">
        <f ca="1">VLOOKUP($A350,IDXMàJ[#All],MATCH(indice!AP$1,'MAJ IDX'!$1:$1,0),FALSE)</f>
        <v>2.6461180575748765E-2</v>
      </c>
      <c r="AQ350" s="194">
        <f ca="1">VLOOKUP($A350,IDXMàJ[#All],MATCH(indice!AQ$1,'MAJ IDX'!$1:$1,0),FALSE)</f>
        <v>1.0758941552776971E-2</v>
      </c>
      <c r="AR350" s="194">
        <f ca="1">VLOOKUP($A350,IDXMàJ[#All],MATCH(indice!AR$1,'MAJ IDX'!$1:$1,0),FALSE)</f>
        <v>0</v>
      </c>
      <c r="AS350" s="194">
        <f>VLOOKUP($A350,IDXMàJ[#All],MATCH(indice!AS$1,'MAJ IDX'!$1:$1,0),FALSE)</f>
        <v>0</v>
      </c>
      <c r="AT350" s="194">
        <f>VLOOKUP($A350,IDXMàJ[#All],MATCH(indice!AT$1,'MAJ IDX'!$1:$1,0),FALSE)</f>
        <v>1</v>
      </c>
      <c r="AU350" s="194">
        <v>2.5999999999999999E-2</v>
      </c>
      <c r="AV350" s="194"/>
    </row>
    <row r="351" spans="1:48">
      <c r="A351" s="181" t="s">
        <v>3566</v>
      </c>
      <c r="B351" s="182"/>
      <c r="C351" s="184" t="s">
        <v>3482</v>
      </c>
      <c r="D351" s="181" t="s">
        <v>68</v>
      </c>
      <c r="E351" s="181" t="s">
        <v>2481</v>
      </c>
      <c r="F351" s="181" t="s">
        <v>140</v>
      </c>
      <c r="G351" s="181" t="s">
        <v>2481</v>
      </c>
      <c r="H351" s="181" t="s">
        <v>2481</v>
      </c>
      <c r="I351" s="181" t="s">
        <v>2481</v>
      </c>
      <c r="J351" s="193" t="s">
        <v>2857</v>
      </c>
      <c r="K351" s="181" t="s">
        <v>380</v>
      </c>
      <c r="L351" s="181" t="s">
        <v>140</v>
      </c>
      <c r="M351" s="181" t="s">
        <v>140</v>
      </c>
      <c r="N351" s="181" t="s">
        <v>2481</v>
      </c>
      <c r="O351" s="181" t="s">
        <v>2481</v>
      </c>
      <c r="P351" s="181"/>
      <c r="Q351" s="181" t="s">
        <v>74</v>
      </c>
      <c r="R351" s="181">
        <f>VLOOKUP($A351,IDXMàJ[#All],MATCH(indice!R$1,'MAJ IDX'!$1:$1,0),FALSE)</f>
        <v>6.88</v>
      </c>
      <c r="S351" s="183">
        <f>VLOOKUP($A351,IDXMàJ[#All],MATCH(indice!S$1,'MAJ IDX'!$1:$1,0),FALSE)</f>
        <v>2.6599999999999999E-2</v>
      </c>
      <c r="T351" s="183">
        <f>VLOOKUP($A351,IDXMàJ[#All],MATCH(indice!T$1,'MAJ IDX'!$1:$1,0),FALSE)</f>
        <v>0</v>
      </c>
      <c r="U351" s="183">
        <f>VLOOKUP($A351,IDXMàJ[#All],MATCH(indice!U$1,'MAJ IDX'!$1:$1,0),FALSE)</f>
        <v>0</v>
      </c>
      <c r="V351" s="183">
        <f>VLOOKUP($A351,IDXMàJ[#All],MATCH(indice!V$1,'MAJ IDX'!$1:$1,0),FALSE)</f>
        <v>1</v>
      </c>
      <c r="W351" s="183">
        <f>VLOOKUP($A351,IDXMàJ[#All],MATCH(indice!W$1,'MAJ IDX'!$1:$1,0),FALSE)</f>
        <v>0</v>
      </c>
      <c r="X351" s="194">
        <f ca="1">VLOOKUP($A351,IDXMàJ[#All],MATCH(indice!X$1,'MAJ IDX'!$1:$1,0),FALSE)</f>
        <v>4.7669491525423715E-3</v>
      </c>
      <c r="Y351" s="194">
        <f ca="1">VLOOKUP($A351,IDXMàJ[#All],MATCH(indice!Y$1,'MAJ IDX'!$1:$1,0),FALSE)</f>
        <v>0</v>
      </c>
      <c r="Z351" s="194">
        <f ca="1">VLOOKUP($A351,IDXMàJ[#All],MATCH(indice!Z$1,'MAJ IDX'!$1:$1,0),FALSE)</f>
        <v>6.6075211864406763E-2</v>
      </c>
      <c r="AA351" s="194">
        <f ca="1">VLOOKUP($A351,IDXMàJ[#All],MATCH(indice!AA$1,'MAJ IDX'!$1:$1,0),FALSE)</f>
        <v>0</v>
      </c>
      <c r="AB351" s="194">
        <f ca="1">VLOOKUP($A351,IDXMàJ[#All],MATCH(indice!AB$1,'MAJ IDX'!$1:$1,0),FALSE)</f>
        <v>0.8687764830508472</v>
      </c>
      <c r="AC351" s="194">
        <f ca="1">VLOOKUP($A351,IDXMàJ[#All],MATCH(indice!AC$1,'MAJ IDX'!$1:$1,0),FALSE)</f>
        <v>4.3432203389830504E-2</v>
      </c>
      <c r="AD351" s="194">
        <f ca="1">VLOOKUP($A351,IDXMàJ[#All],MATCH(indice!AD$1,'MAJ IDX'!$1:$1,0),FALSE)</f>
        <v>4.7669491525423715E-3</v>
      </c>
      <c r="AE351" s="194">
        <f ca="1">VLOOKUP($A351,IDXMàJ[#All],MATCH(indice!AE$1,'MAJ IDX'!$1:$1,0),FALSE)</f>
        <v>1.2049788135593218E-2</v>
      </c>
      <c r="AF351" s="194">
        <f ca="1">VLOOKUP($A351,IDXMàJ[#All],MATCH(indice!AF$1,'MAJ IDX'!$1:$1,0),FALSE)</f>
        <v>1.3241525423728811E-4</v>
      </c>
      <c r="AG351" s="194">
        <f ca="1">VLOOKUP($A351,IDXMàJ[#All],MATCH(indice!AG$1,'MAJ IDX'!$1:$1,0),FALSE)</f>
        <v>0</v>
      </c>
      <c r="AH351" s="194">
        <f ca="1">VLOOKUP($A351,IDXMàJ[#All],MATCH(indice!AH$1,'MAJ IDX'!$1:$1,0),FALSE)</f>
        <v>0</v>
      </c>
      <c r="AI351" s="194">
        <f ca="1">VLOOKUP($A351,IDXMàJ[#All],MATCH(indice!AI$1,'MAJ IDX'!$1:$1,0),FALSE)</f>
        <v>0</v>
      </c>
      <c r="AJ351" s="194">
        <f ca="1">VLOOKUP($A351,IDXMàJ[#All],MATCH(indice!AJ$1,'MAJ IDX'!$1:$1,0),FALSE)</f>
        <v>4.7669491525423732E-3</v>
      </c>
      <c r="AK351" s="194">
        <f ca="1">VLOOKUP($A351,IDXMàJ[#All],MATCH(indice!AK$1,'MAJ IDX'!$1:$1,0),FALSE)</f>
        <v>0</v>
      </c>
      <c r="AL351" s="194">
        <f ca="1">VLOOKUP($A351,IDXMàJ[#All],MATCH(indice!AL$1,'MAJ IDX'!$1:$1,0),FALSE)</f>
        <v>6.6075211864406777E-2</v>
      </c>
      <c r="AM351" s="194">
        <f ca="1">VLOOKUP($A351,IDXMàJ[#All],MATCH(indice!AM$1,'MAJ IDX'!$1:$1,0),FALSE)</f>
        <v>0</v>
      </c>
      <c r="AN351" s="194">
        <f ca="1">VLOOKUP($A351,IDXMàJ[#All],MATCH(indice!AN$1,'MAJ IDX'!$1:$1,0),FALSE)</f>
        <v>0.86877648305084754</v>
      </c>
      <c r="AO351" s="194">
        <f ca="1">VLOOKUP($A351,IDXMàJ[#All],MATCH(indice!AO$1,'MAJ IDX'!$1:$1,0),FALSE)</f>
        <v>4.3432203389830511E-2</v>
      </c>
      <c r="AP351" s="194">
        <f ca="1">VLOOKUP($A351,IDXMàJ[#All],MATCH(indice!AP$1,'MAJ IDX'!$1:$1,0),FALSE)</f>
        <v>1.2049788135593221E-2</v>
      </c>
      <c r="AQ351" s="194">
        <f ca="1">VLOOKUP($A351,IDXMàJ[#All],MATCH(indice!AQ$1,'MAJ IDX'!$1:$1,0),FALSE)</f>
        <v>4.899364406779661E-3</v>
      </c>
      <c r="AR351" s="194">
        <f ca="1">VLOOKUP($A351,IDXMàJ[#All],MATCH(indice!AR$1,'MAJ IDX'!$1:$1,0),FALSE)</f>
        <v>0</v>
      </c>
      <c r="AS351" s="194">
        <f>VLOOKUP($A351,IDXMàJ[#All],MATCH(indice!AS$1,'MAJ IDX'!$1:$1,0),FALSE)</f>
        <v>0</v>
      </c>
      <c r="AT351" s="194">
        <f>VLOOKUP($A351,IDXMàJ[#All],MATCH(indice!AT$1,'MAJ IDX'!$1:$1,0),FALSE)</f>
        <v>1</v>
      </c>
      <c r="AU351" s="194">
        <v>2.5999999999999999E-2</v>
      </c>
      <c r="AV351" s="194"/>
    </row>
    <row r="352" spans="1:48">
      <c r="A352" s="181" t="s">
        <v>3421</v>
      </c>
      <c r="B352" s="182"/>
      <c r="C352" s="184" t="s">
        <v>3420</v>
      </c>
      <c r="D352" s="181" t="s">
        <v>68</v>
      </c>
      <c r="E352" s="181" t="s">
        <v>2481</v>
      </c>
      <c r="F352" s="181" t="s">
        <v>140</v>
      </c>
      <c r="G352" s="181" t="s">
        <v>2481</v>
      </c>
      <c r="H352" s="181" t="s">
        <v>2481</v>
      </c>
      <c r="I352" s="181" t="s">
        <v>2481</v>
      </c>
      <c r="J352" s="193" t="s">
        <v>2857</v>
      </c>
      <c r="K352" s="181" t="s">
        <v>381</v>
      </c>
      <c r="L352" s="181" t="s">
        <v>140</v>
      </c>
      <c r="M352" s="181" t="s">
        <v>140</v>
      </c>
      <c r="N352" s="181" t="s">
        <v>2481</v>
      </c>
      <c r="O352" s="181" t="s">
        <v>2481</v>
      </c>
      <c r="P352" s="181"/>
      <c r="Q352" s="181" t="s">
        <v>74</v>
      </c>
      <c r="R352" s="181">
        <f>VLOOKUP($A352,IDXMàJ[#All],MATCH(indice!R$1,'MAJ IDX'!$1:$1,0),FALSE)</f>
        <v>6.88</v>
      </c>
      <c r="S352" s="183">
        <f>VLOOKUP($A352,IDXMàJ[#All],MATCH(indice!S$1,'MAJ IDX'!$1:$1,0),FALSE)</f>
        <v>1.8599999999999998E-2</v>
      </c>
      <c r="T352" s="183">
        <f>VLOOKUP($A352,IDXMàJ[#All],MATCH(indice!T$1,'MAJ IDX'!$1:$1,0),FALSE)</f>
        <v>0</v>
      </c>
      <c r="U352" s="183">
        <f>VLOOKUP($A352,IDXMàJ[#All],MATCH(indice!U$1,'MAJ IDX'!$1:$1,0),FALSE)</f>
        <v>0.3</v>
      </c>
      <c r="V352" s="183">
        <f>VLOOKUP($A352,IDXMàJ[#All],MATCH(indice!V$1,'MAJ IDX'!$1:$1,0),FALSE)</f>
        <v>0.5</v>
      </c>
      <c r="W352" s="183">
        <f>VLOOKUP($A352,IDXMàJ[#All],MATCH(indice!W$1,'MAJ IDX'!$1:$1,0),FALSE)</f>
        <v>0.2</v>
      </c>
      <c r="X352" s="194">
        <f ca="1">VLOOKUP($A352,IDXMàJ[#All],MATCH(indice!X$1,'MAJ IDX'!$1:$1,0),FALSE)</f>
        <v>8.579272477693892E-3</v>
      </c>
      <c r="Y352" s="194">
        <f ca="1">VLOOKUP($A352,IDXMàJ[#All],MATCH(indice!Y$1,'MAJ IDX'!$1:$1,0),FALSE)</f>
        <v>0.4070006863417982</v>
      </c>
      <c r="Z352" s="194">
        <f ca="1">VLOOKUP($A352,IDXMàJ[#All],MATCH(indice!Z$1,'MAJ IDX'!$1:$1,0),FALSE)</f>
        <v>8.6307481125600549E-2</v>
      </c>
      <c r="AA352" s="194">
        <f ca="1">VLOOKUP($A352,IDXMàJ[#All],MATCH(indice!AA$1,'MAJ IDX'!$1:$1,0),FALSE)</f>
        <v>2.1962937542896365E-2</v>
      </c>
      <c r="AB352" s="194">
        <f ca="1">VLOOKUP($A352,IDXMàJ[#All],MATCH(indice!AB$1,'MAJ IDX'!$1:$1,0),FALSE)</f>
        <v>0</v>
      </c>
      <c r="AC352" s="194">
        <f ca="1">VLOOKUP($A352,IDXMàJ[#All],MATCH(indice!AC$1,'MAJ IDX'!$1:$1,0),FALSE)</f>
        <v>4.8043925875085797E-2</v>
      </c>
      <c r="AD352" s="194">
        <f ca="1">VLOOKUP($A352,IDXMàJ[#All],MATCH(indice!AD$1,'MAJ IDX'!$1:$1,0),FALSE)</f>
        <v>2.5223061084420042E-2</v>
      </c>
      <c r="AE352" s="194">
        <f ca="1">VLOOKUP($A352,IDXMàJ[#All],MATCH(indice!AE$1,'MAJ IDX'!$1:$1,0),FALSE)</f>
        <v>0.23232669869595057</v>
      </c>
      <c r="AF352" s="194">
        <f ca="1">VLOOKUP($A352,IDXMàJ[#All],MATCH(indice!AF$1,'MAJ IDX'!$1:$1,0),FALSE)</f>
        <v>3.260123541523679E-3</v>
      </c>
      <c r="AG352" s="194">
        <f ca="1">VLOOKUP($A352,IDXMàJ[#All],MATCH(indice!AG$1,'MAJ IDX'!$1:$1,0),FALSE)</f>
        <v>2.7453671928620456E-3</v>
      </c>
      <c r="AH352" s="194">
        <f ca="1">VLOOKUP($A352,IDXMàJ[#All],MATCH(indice!AH$1,'MAJ IDX'!$1:$1,0),FALSE)</f>
        <v>3.431708991077557E-4</v>
      </c>
      <c r="AI352" s="194">
        <f ca="1">VLOOKUP($A352,IDXMàJ[#All],MATCH(indice!AI$1,'MAJ IDX'!$1:$1,0),FALSE)</f>
        <v>0.16420727522306108</v>
      </c>
      <c r="AJ352" s="194">
        <f ca="1">VLOOKUP($A352,IDXMàJ[#All],MATCH(indice!AJ$1,'MAJ IDX'!$1:$1,0),FALSE)</f>
        <v>8.5792724776938938E-3</v>
      </c>
      <c r="AK352" s="194">
        <f ca="1">VLOOKUP($A352,IDXMàJ[#All],MATCH(indice!AK$1,'MAJ IDX'!$1:$1,0),FALSE)</f>
        <v>0.40700068634179831</v>
      </c>
      <c r="AL352" s="194">
        <f ca="1">VLOOKUP($A352,IDXMàJ[#All],MATCH(indice!AL$1,'MAJ IDX'!$1:$1,0),FALSE)</f>
        <v>8.6307481125600563E-2</v>
      </c>
      <c r="AM352" s="194">
        <f ca="1">VLOOKUP($A352,IDXMàJ[#All],MATCH(indice!AM$1,'MAJ IDX'!$1:$1,0),FALSE)</f>
        <v>2.1962937542896369E-2</v>
      </c>
      <c r="AN352" s="194">
        <f ca="1">VLOOKUP($A352,IDXMàJ[#All],MATCH(indice!AN$1,'MAJ IDX'!$1:$1,0),FALSE)</f>
        <v>0</v>
      </c>
      <c r="AO352" s="194">
        <f ca="1">VLOOKUP($A352,IDXMàJ[#All],MATCH(indice!AO$1,'MAJ IDX'!$1:$1,0),FALSE)</f>
        <v>4.8043925875085804E-2</v>
      </c>
      <c r="AP352" s="194">
        <f ca="1">VLOOKUP($A352,IDXMàJ[#All],MATCH(indice!AP$1,'MAJ IDX'!$1:$1,0),FALSE)</f>
        <v>0.23232669869595063</v>
      </c>
      <c r="AQ352" s="194">
        <f ca="1">VLOOKUP($A352,IDXMàJ[#All],MATCH(indice!AQ$1,'MAJ IDX'!$1:$1,0),FALSE)</f>
        <v>3.1571722717913531E-2</v>
      </c>
      <c r="AR352" s="194">
        <f ca="1">VLOOKUP($A352,IDXMàJ[#All],MATCH(indice!AR$1,'MAJ IDX'!$1:$1,0),FALSE)</f>
        <v>0.16420727522306111</v>
      </c>
      <c r="AS352" s="194">
        <f>VLOOKUP($A352,IDXMàJ[#All],MATCH(indice!AS$1,'MAJ IDX'!$1:$1,0),FALSE)</f>
        <v>0.8</v>
      </c>
      <c r="AT352" s="194">
        <f>VLOOKUP($A352,IDXMàJ[#All],MATCH(indice!AT$1,'MAJ IDX'!$1:$1,0),FALSE)</f>
        <v>0.2</v>
      </c>
      <c r="AU352" s="194">
        <v>1.8499999999999999E-2</v>
      </c>
      <c r="AV352" s="194"/>
    </row>
    <row r="353" spans="1:48">
      <c r="A353" s="181" t="s">
        <v>4882</v>
      </c>
      <c r="B353" s="182"/>
      <c r="C353" s="184" t="s">
        <v>4883</v>
      </c>
      <c r="D353" s="181" t="s">
        <v>68</v>
      </c>
      <c r="E353" s="181" t="s">
        <v>2481</v>
      </c>
      <c r="F353" s="181" t="s">
        <v>140</v>
      </c>
      <c r="G353" s="181" t="s">
        <v>2481</v>
      </c>
      <c r="H353" s="181" t="s">
        <v>2481</v>
      </c>
      <c r="I353" s="181" t="s">
        <v>2481</v>
      </c>
      <c r="J353" s="193" t="s">
        <v>2857</v>
      </c>
      <c r="K353" s="181" t="s">
        <v>381</v>
      </c>
      <c r="L353" s="181" t="s">
        <v>140</v>
      </c>
      <c r="M353" s="181" t="s">
        <v>140</v>
      </c>
      <c r="N353" s="181" t="s">
        <v>2481</v>
      </c>
      <c r="O353" s="181" t="s">
        <v>2481</v>
      </c>
      <c r="P353" s="181"/>
      <c r="Q353" s="181" t="s">
        <v>74</v>
      </c>
      <c r="R353" s="181">
        <f>VLOOKUP($A353,IDXMàJ[#All],MATCH(indice!R$1,'MAJ IDX'!$1:$1,0),FALSE)</f>
        <v>9.91</v>
      </c>
      <c r="S353" s="183">
        <f>VLOOKUP($A353,IDXMàJ[#All],MATCH(indice!S$1,'MAJ IDX'!$1:$1,0),FALSE)</f>
        <v>6.4999999999999997E-3</v>
      </c>
      <c r="T353" s="183">
        <f>VLOOKUP($A353,IDXMàJ[#All],MATCH(indice!T$1,'MAJ IDX'!$1:$1,0),FALSE)</f>
        <v>0.52034999999999998</v>
      </c>
      <c r="U353" s="183">
        <f>VLOOKUP($A353,IDXMàJ[#All],MATCH(indice!U$1,'MAJ IDX'!$1:$1,0),FALSE)</f>
        <v>0.25545000000000001</v>
      </c>
      <c r="V353" s="183">
        <f>VLOOKUP($A353,IDXMàJ[#All],MATCH(indice!V$1,'MAJ IDX'!$1:$1,0),FALSE)</f>
        <v>0.21199999999999999</v>
      </c>
      <c r="W353" s="183">
        <f>VLOOKUP($A353,IDXMàJ[#All],MATCH(indice!W$1,'MAJ IDX'!$1:$1,0),FALSE)</f>
        <v>1.2200000000000001E-2</v>
      </c>
      <c r="X353" s="194">
        <f>VLOOKUP($A353,IDXMàJ[#All],MATCH(indice!X$1,'MAJ IDX'!$1:$1,0),FALSE)</f>
        <v>2.5999999999999999E-3</v>
      </c>
      <c r="Y353" s="194">
        <f>VLOOKUP($A353,IDXMàJ[#All],MATCH(indice!Y$1,'MAJ IDX'!$1:$1,0),FALSE)</f>
        <v>0.65910000000000002</v>
      </c>
      <c r="Z353" s="194">
        <f>VLOOKUP($A353,IDXMàJ[#All],MATCH(indice!Z$1,'MAJ IDX'!$1:$1,0),FALSE)</f>
        <v>2.0799999999999999E-2</v>
      </c>
      <c r="AA353" s="194">
        <f>VLOOKUP($A353,IDXMàJ[#All],MATCH(indice!AA$1,'MAJ IDX'!$1:$1,0),FALSE)</f>
        <v>2.69E-2</v>
      </c>
      <c r="AB353" s="194">
        <f>VLOOKUP($A353,IDXMàJ[#All],MATCH(indice!AB$1,'MAJ IDX'!$1:$1,0),FALSE)</f>
        <v>0.2306</v>
      </c>
      <c r="AC353" s="194">
        <f>VLOOKUP($A353,IDXMàJ[#All],MATCH(indice!AC$1,'MAJ IDX'!$1:$1,0),FALSE)</f>
        <v>3.49E-2</v>
      </c>
      <c r="AD353" s="194">
        <f>VLOOKUP($A353,IDXMàJ[#All],MATCH(indice!AD$1,'MAJ IDX'!$1:$1,0),FALSE)</f>
        <v>2.1899999999999999E-2</v>
      </c>
      <c r="AE353" s="194">
        <f>VLOOKUP($A353,IDXMàJ[#All],MATCH(indice!AE$1,'MAJ IDX'!$1:$1,0),FALSE)</f>
        <v>0</v>
      </c>
      <c r="AF353" s="194">
        <f>VLOOKUP($A353,IDXMàJ[#All],MATCH(indice!AF$1,'MAJ IDX'!$1:$1,0),FALSE)</f>
        <v>0</v>
      </c>
      <c r="AG353" s="194">
        <f>VLOOKUP($A353,IDXMàJ[#All],MATCH(indice!AG$1,'MAJ IDX'!$1:$1,0),FALSE)</f>
        <v>0</v>
      </c>
      <c r="AH353" s="194">
        <f>VLOOKUP($A353,IDXMàJ[#All],MATCH(indice!AH$1,'MAJ IDX'!$1:$1,0),FALSE)</f>
        <v>0</v>
      </c>
      <c r="AI353" s="194">
        <f>VLOOKUP($A353,IDXMàJ[#All],MATCH(indice!AI$1,'MAJ IDX'!$1:$1,0),FALSE)</f>
        <v>3.2000000000000002E-3</v>
      </c>
      <c r="AJ353" s="194">
        <f>VLOOKUP($A353,IDXMàJ[#All],MATCH(indice!AJ$1,'MAJ IDX'!$1:$1,0),FALSE)</f>
        <v>2.5999999999999999E-3</v>
      </c>
      <c r="AK353" s="194">
        <f>VLOOKUP($A353,IDXMàJ[#All],MATCH(indice!AK$1,'MAJ IDX'!$1:$1,0),FALSE)</f>
        <v>0.65910000000000002</v>
      </c>
      <c r="AL353" s="194">
        <f>VLOOKUP($A353,IDXMàJ[#All],MATCH(indice!AL$1,'MAJ IDX'!$1:$1,0),FALSE)</f>
        <v>2.0799999999999999E-2</v>
      </c>
      <c r="AM353" s="194">
        <f>VLOOKUP($A353,IDXMàJ[#All],MATCH(indice!AM$1,'MAJ IDX'!$1:$1,0),FALSE)</f>
        <v>2.69E-2</v>
      </c>
      <c r="AN353" s="194">
        <f>VLOOKUP($A353,IDXMàJ[#All],MATCH(indice!AN$1,'MAJ IDX'!$1:$1,0),FALSE)</f>
        <v>0.2306</v>
      </c>
      <c r="AO353" s="194">
        <f>VLOOKUP($A353,IDXMàJ[#All],MATCH(indice!AO$1,'MAJ IDX'!$1:$1,0),FALSE)</f>
        <v>3.49E-2</v>
      </c>
      <c r="AP353" s="194">
        <f>VLOOKUP($A353,IDXMàJ[#All],MATCH(indice!AP$1,'MAJ IDX'!$1:$1,0),FALSE)</f>
        <v>0</v>
      </c>
      <c r="AQ353" s="194">
        <f>VLOOKUP($A353,IDXMàJ[#All],MATCH(indice!AQ$1,'MAJ IDX'!$1:$1,0),FALSE)</f>
        <v>2.1899999999999999E-2</v>
      </c>
      <c r="AR353" s="194">
        <f>VLOOKUP($A353,IDXMàJ[#All],MATCH(indice!AR$1,'MAJ IDX'!$1:$1,0),FALSE)</f>
        <v>3.2000000000000002E-3</v>
      </c>
      <c r="AS353" s="194">
        <f>VLOOKUP($A353,IDXMàJ[#All],MATCH(indice!AS$1,'MAJ IDX'!$1:$1,0),FALSE)</f>
        <v>0.3916</v>
      </c>
      <c r="AT353" s="194">
        <f>VLOOKUP($A353,IDXMàJ[#All],MATCH(indice!AT$1,'MAJ IDX'!$1:$1,0),FALSE)</f>
        <v>0.60840000000000005</v>
      </c>
      <c r="AU353" s="194">
        <v>5.0000000000000001E-3</v>
      </c>
      <c r="AV353" s="194"/>
    </row>
    <row r="354" spans="1:48">
      <c r="A354" s="181" t="s">
        <v>4886</v>
      </c>
      <c r="B354" s="182"/>
      <c r="C354" s="184" t="s">
        <v>4887</v>
      </c>
      <c r="D354" s="181" t="s">
        <v>68</v>
      </c>
      <c r="E354" s="181" t="s">
        <v>2481</v>
      </c>
      <c r="F354" s="181" t="s">
        <v>140</v>
      </c>
      <c r="G354" s="181" t="s">
        <v>2481</v>
      </c>
      <c r="H354" s="181" t="s">
        <v>2481</v>
      </c>
      <c r="I354" s="181" t="s">
        <v>2481</v>
      </c>
      <c r="J354" s="193" t="s">
        <v>2857</v>
      </c>
      <c r="K354" s="181" t="s">
        <v>381</v>
      </c>
      <c r="L354" s="181" t="s">
        <v>140</v>
      </c>
      <c r="M354" s="181" t="s">
        <v>140</v>
      </c>
      <c r="N354" s="181" t="s">
        <v>2481</v>
      </c>
      <c r="O354" s="181" t="s">
        <v>2481</v>
      </c>
      <c r="P354" s="181"/>
      <c r="Q354" s="181" t="s">
        <v>74</v>
      </c>
      <c r="R354" s="181">
        <f ca="1">VLOOKUP($A354,IDXMàJ[#All],MATCH(indice!R$1,'MAJ IDX'!$1:$1,0),FALSE)</f>
        <v>9.91</v>
      </c>
      <c r="S354" s="183">
        <f ca="1">VLOOKUP($A354,IDXMàJ[#All],MATCH(indice!S$1,'MAJ IDX'!$1:$1,0),FALSE)</f>
        <v>6.4999999999999997E-3</v>
      </c>
      <c r="T354" s="183">
        <f ca="1">VLOOKUP($A354,IDXMàJ[#All],MATCH(indice!T$1,'MAJ IDX'!$1:$1,0),FALSE)</f>
        <v>0.52034999999999998</v>
      </c>
      <c r="U354" s="183">
        <f ca="1">VLOOKUP($A354,IDXMàJ[#All],MATCH(indice!U$1,'MAJ IDX'!$1:$1,0),FALSE)</f>
        <v>0.25545000000000001</v>
      </c>
      <c r="V354" s="183">
        <f ca="1">VLOOKUP($A354,IDXMàJ[#All],MATCH(indice!V$1,'MAJ IDX'!$1:$1,0),FALSE)</f>
        <v>0.21199999999999999</v>
      </c>
      <c r="W354" s="183">
        <f ca="1">VLOOKUP($A354,IDXMàJ[#All],MATCH(indice!W$1,'MAJ IDX'!$1:$1,0),FALSE)</f>
        <v>1.2200000000000001E-2</v>
      </c>
      <c r="X354" s="194">
        <f>VLOOKUP($A354,IDXMàJ[#All],MATCH(indice!X$1,'MAJ IDX'!$1:$1,0),FALSE)</f>
        <v>0</v>
      </c>
      <c r="Y354" s="194">
        <f>VLOOKUP($A354,IDXMàJ[#All],MATCH(indice!Y$1,'MAJ IDX'!$1:$1,0),FALSE)</f>
        <v>0</v>
      </c>
      <c r="Z354" s="194">
        <f>VLOOKUP($A354,IDXMàJ[#All],MATCH(indice!Z$1,'MAJ IDX'!$1:$1,0),FALSE)</f>
        <v>0</v>
      </c>
      <c r="AA354" s="194">
        <f>VLOOKUP($A354,IDXMàJ[#All],MATCH(indice!AA$1,'MAJ IDX'!$1:$1,0),FALSE)</f>
        <v>0</v>
      </c>
      <c r="AB354" s="194">
        <f>VLOOKUP($A354,IDXMàJ[#All],MATCH(indice!AB$1,'MAJ IDX'!$1:$1,0),FALSE)</f>
        <v>1</v>
      </c>
      <c r="AC354" s="194">
        <f>VLOOKUP($A354,IDXMàJ[#All],MATCH(indice!AC$1,'MAJ IDX'!$1:$1,0),FALSE)</f>
        <v>0</v>
      </c>
      <c r="AD354" s="194">
        <f>VLOOKUP($A354,IDXMàJ[#All],MATCH(indice!AD$1,'MAJ IDX'!$1:$1,0),FALSE)</f>
        <v>0</v>
      </c>
      <c r="AE354" s="194">
        <f>VLOOKUP($A354,IDXMàJ[#All],MATCH(indice!AE$1,'MAJ IDX'!$1:$1,0),FALSE)</f>
        <v>0</v>
      </c>
      <c r="AF354" s="194">
        <f>VLOOKUP($A354,IDXMàJ[#All],MATCH(indice!AF$1,'MAJ IDX'!$1:$1,0),FALSE)</f>
        <v>0</v>
      </c>
      <c r="AG354" s="194">
        <f>VLOOKUP($A354,IDXMàJ[#All],MATCH(indice!AG$1,'MAJ IDX'!$1:$1,0),FALSE)</f>
        <v>0</v>
      </c>
      <c r="AH354" s="194">
        <f>VLOOKUP($A354,IDXMàJ[#All],MATCH(indice!AH$1,'MAJ IDX'!$1:$1,0),FALSE)</f>
        <v>0</v>
      </c>
      <c r="AI354" s="194">
        <f>VLOOKUP($A354,IDXMàJ[#All],MATCH(indice!AI$1,'MAJ IDX'!$1:$1,0),FALSE)</f>
        <v>0</v>
      </c>
      <c r="AJ354" s="194">
        <f ca="1">VLOOKUP($A354,IDXMàJ[#All],MATCH(indice!AJ$1,'MAJ IDX'!$1:$1,0),FALSE)</f>
        <v>2.5999999999999999E-3</v>
      </c>
      <c r="AK354" s="194">
        <f ca="1">VLOOKUP($A354,IDXMàJ[#All],MATCH(indice!AK$1,'MAJ IDX'!$1:$1,0),FALSE)</f>
        <v>0.65910000000000002</v>
      </c>
      <c r="AL354" s="194">
        <f ca="1">VLOOKUP($A354,IDXMàJ[#All],MATCH(indice!AL$1,'MAJ IDX'!$1:$1,0),FALSE)</f>
        <v>2.0799999999999999E-2</v>
      </c>
      <c r="AM354" s="194">
        <f ca="1">VLOOKUP($A354,IDXMàJ[#All],MATCH(indice!AM$1,'MAJ IDX'!$1:$1,0),FALSE)</f>
        <v>2.69E-2</v>
      </c>
      <c r="AN354" s="194">
        <f ca="1">VLOOKUP($A354,IDXMàJ[#All],MATCH(indice!AN$1,'MAJ IDX'!$1:$1,0),FALSE)</f>
        <v>0.2306</v>
      </c>
      <c r="AO354" s="194">
        <f ca="1">VLOOKUP($A354,IDXMàJ[#All],MATCH(indice!AO$1,'MAJ IDX'!$1:$1,0),FALSE)</f>
        <v>3.49E-2</v>
      </c>
      <c r="AP354" s="194">
        <f ca="1">VLOOKUP($A354,IDXMàJ[#All],MATCH(indice!AP$1,'MAJ IDX'!$1:$1,0),FALSE)</f>
        <v>0</v>
      </c>
      <c r="AQ354" s="194">
        <f ca="1">VLOOKUP($A354,IDXMàJ[#All],MATCH(indice!AQ$1,'MAJ IDX'!$1:$1,0),FALSE)</f>
        <v>2.1899999999999999E-2</v>
      </c>
      <c r="AR354" s="194">
        <f ca="1">VLOOKUP($A354,IDXMàJ[#All],MATCH(indice!AR$1,'MAJ IDX'!$1:$1,0),FALSE)</f>
        <v>3.2000000000000002E-3</v>
      </c>
      <c r="AS354" s="194">
        <f ca="1">VLOOKUP($A354,IDXMàJ[#All],MATCH(indice!AS$1,'MAJ IDX'!$1:$1,0),FALSE)</f>
        <v>0.3916</v>
      </c>
      <c r="AT354" s="194">
        <f ca="1">VLOOKUP($A354,IDXMàJ[#All],MATCH(indice!AT$1,'MAJ IDX'!$1:$1,0),FALSE)</f>
        <v>0.60840000000000005</v>
      </c>
      <c r="AU354" s="194">
        <v>5.0000000000000001E-3</v>
      </c>
      <c r="AV354" s="194"/>
    </row>
    <row r="355" spans="1:48">
      <c r="A355" s="181" t="s">
        <v>4884</v>
      </c>
      <c r="B355" s="182"/>
      <c r="C355" s="184" t="s">
        <v>4885</v>
      </c>
      <c r="D355" s="181" t="s">
        <v>64</v>
      </c>
      <c r="E355" s="181" t="s">
        <v>2481</v>
      </c>
      <c r="F355" s="181" t="s">
        <v>140</v>
      </c>
      <c r="G355" s="181" t="s">
        <v>2481</v>
      </c>
      <c r="H355" s="181" t="s">
        <v>2481</v>
      </c>
      <c r="I355" s="181" t="s">
        <v>2481</v>
      </c>
      <c r="J355" s="193" t="s">
        <v>2857</v>
      </c>
      <c r="K355" s="181" t="s">
        <v>381</v>
      </c>
      <c r="L355" s="181" t="s">
        <v>140</v>
      </c>
      <c r="M355" s="181" t="s">
        <v>140</v>
      </c>
      <c r="N355" s="181" t="s">
        <v>2481</v>
      </c>
      <c r="O355" s="181" t="s">
        <v>2481</v>
      </c>
      <c r="P355" s="181"/>
      <c r="Q355" s="181" t="s">
        <v>74</v>
      </c>
      <c r="R355" s="181">
        <f ca="1">VLOOKUP($A355,IDXMàJ[#All],MATCH(indice!R$1,'MAJ IDX'!$1:$1,0),FALSE)</f>
        <v>9.91</v>
      </c>
      <c r="S355" s="183">
        <f ca="1">VLOOKUP($A355,IDXMàJ[#All],MATCH(indice!S$1,'MAJ IDX'!$1:$1,0),FALSE)</f>
        <v>6.4999999999999997E-3</v>
      </c>
      <c r="T355" s="183">
        <f ca="1">VLOOKUP($A355,IDXMàJ[#All],MATCH(indice!T$1,'MAJ IDX'!$1:$1,0),FALSE)</f>
        <v>0.52034999999999998</v>
      </c>
      <c r="U355" s="183">
        <f ca="1">VLOOKUP($A355,IDXMàJ[#All],MATCH(indice!U$1,'MAJ IDX'!$1:$1,0),FALSE)</f>
        <v>0.25545000000000001</v>
      </c>
      <c r="V355" s="183">
        <f ca="1">VLOOKUP($A355,IDXMàJ[#All],MATCH(indice!V$1,'MAJ IDX'!$1:$1,0),FALSE)</f>
        <v>0.21199999999999999</v>
      </c>
      <c r="W355" s="183">
        <f ca="1">VLOOKUP($A355,IDXMàJ[#All],MATCH(indice!W$1,'MAJ IDX'!$1:$1,0),FALSE)</f>
        <v>1.2200000000000001E-2</v>
      </c>
      <c r="X355" s="194">
        <f>VLOOKUP($A355,IDXMàJ[#All],MATCH(indice!X$1,'MAJ IDX'!$1:$1,0),FALSE)</f>
        <v>0</v>
      </c>
      <c r="Y355" s="194">
        <f>VLOOKUP($A355,IDXMàJ[#All],MATCH(indice!Y$1,'MAJ IDX'!$1:$1,0),FALSE)</f>
        <v>1</v>
      </c>
      <c r="Z355" s="194">
        <f>VLOOKUP($A355,IDXMàJ[#All],MATCH(indice!Z$1,'MAJ IDX'!$1:$1,0),FALSE)</f>
        <v>0</v>
      </c>
      <c r="AA355" s="194">
        <f>VLOOKUP($A355,IDXMàJ[#All],MATCH(indice!AA$1,'MAJ IDX'!$1:$1,0),FALSE)</f>
        <v>0</v>
      </c>
      <c r="AB355" s="194">
        <f>VLOOKUP($A355,IDXMàJ[#All],MATCH(indice!AB$1,'MAJ IDX'!$1:$1,0),FALSE)</f>
        <v>0</v>
      </c>
      <c r="AC355" s="194">
        <f>VLOOKUP($A355,IDXMàJ[#All],MATCH(indice!AC$1,'MAJ IDX'!$1:$1,0),FALSE)</f>
        <v>0</v>
      </c>
      <c r="AD355" s="194">
        <f>VLOOKUP($A355,IDXMàJ[#All],MATCH(indice!AD$1,'MAJ IDX'!$1:$1,0),FALSE)</f>
        <v>0</v>
      </c>
      <c r="AE355" s="194">
        <f>VLOOKUP($A355,IDXMàJ[#All],MATCH(indice!AE$1,'MAJ IDX'!$1:$1,0),FALSE)</f>
        <v>0</v>
      </c>
      <c r="AF355" s="194">
        <f>VLOOKUP($A355,IDXMàJ[#All],MATCH(indice!AF$1,'MAJ IDX'!$1:$1,0),FALSE)</f>
        <v>0</v>
      </c>
      <c r="AG355" s="194">
        <f>VLOOKUP($A355,IDXMàJ[#All],MATCH(indice!AG$1,'MAJ IDX'!$1:$1,0),FALSE)</f>
        <v>0</v>
      </c>
      <c r="AH355" s="194">
        <f>VLOOKUP($A355,IDXMàJ[#All],MATCH(indice!AH$1,'MAJ IDX'!$1:$1,0),FALSE)</f>
        <v>0</v>
      </c>
      <c r="AI355" s="194">
        <f>VLOOKUP($A355,IDXMàJ[#All],MATCH(indice!AI$1,'MAJ IDX'!$1:$1,0),FALSE)</f>
        <v>0</v>
      </c>
      <c r="AJ355" s="194">
        <f ca="1">VLOOKUP($A355,IDXMàJ[#All],MATCH(indice!AJ$1,'MAJ IDX'!$1:$1,0),FALSE)</f>
        <v>2.5999999999999999E-3</v>
      </c>
      <c r="AK355" s="194">
        <f ca="1">VLOOKUP($A355,IDXMàJ[#All],MATCH(indice!AK$1,'MAJ IDX'!$1:$1,0),FALSE)</f>
        <v>0.65910000000000002</v>
      </c>
      <c r="AL355" s="194">
        <f ca="1">VLOOKUP($A355,IDXMàJ[#All],MATCH(indice!AL$1,'MAJ IDX'!$1:$1,0),FALSE)</f>
        <v>2.0799999999999999E-2</v>
      </c>
      <c r="AM355" s="194">
        <f ca="1">VLOOKUP($A355,IDXMàJ[#All],MATCH(indice!AM$1,'MAJ IDX'!$1:$1,0),FALSE)</f>
        <v>2.69E-2</v>
      </c>
      <c r="AN355" s="194">
        <f ca="1">VLOOKUP($A355,IDXMàJ[#All],MATCH(indice!AN$1,'MAJ IDX'!$1:$1,0),FALSE)</f>
        <v>0.2306</v>
      </c>
      <c r="AO355" s="194">
        <f ca="1">VLOOKUP($A355,IDXMàJ[#All],MATCH(indice!AO$1,'MAJ IDX'!$1:$1,0),FALSE)</f>
        <v>3.49E-2</v>
      </c>
      <c r="AP355" s="194">
        <f ca="1">VLOOKUP($A355,IDXMàJ[#All],MATCH(indice!AP$1,'MAJ IDX'!$1:$1,0),FALSE)</f>
        <v>0</v>
      </c>
      <c r="AQ355" s="194">
        <f ca="1">VLOOKUP($A355,IDXMàJ[#All],MATCH(indice!AQ$1,'MAJ IDX'!$1:$1,0),FALSE)</f>
        <v>2.1899999999999999E-2</v>
      </c>
      <c r="AR355" s="194">
        <f ca="1">VLOOKUP($A355,IDXMàJ[#All],MATCH(indice!AR$1,'MAJ IDX'!$1:$1,0),FALSE)</f>
        <v>3.2000000000000002E-3</v>
      </c>
      <c r="AS355" s="194">
        <f ca="1">VLOOKUP($A355,IDXMàJ[#All],MATCH(indice!AS$1,'MAJ IDX'!$1:$1,0),FALSE)</f>
        <v>0.3916</v>
      </c>
      <c r="AT355" s="194">
        <f ca="1">VLOOKUP($A355,IDXMàJ[#All],MATCH(indice!AT$1,'MAJ IDX'!$1:$1,0),FALSE)</f>
        <v>0.60840000000000005</v>
      </c>
      <c r="AU355" s="194">
        <v>5.0000000000000001E-3</v>
      </c>
      <c r="AV355" s="194"/>
    </row>
    <row r="356" spans="1:48">
      <c r="A356" s="181" t="s">
        <v>4888</v>
      </c>
      <c r="B356" s="182"/>
      <c r="C356" s="184" t="s">
        <v>4889</v>
      </c>
      <c r="D356" s="181" t="s">
        <v>62</v>
      </c>
      <c r="E356" s="181" t="s">
        <v>2481</v>
      </c>
      <c r="F356" s="181" t="s">
        <v>140</v>
      </c>
      <c r="G356" s="181" t="s">
        <v>2481</v>
      </c>
      <c r="H356" s="181" t="s">
        <v>2481</v>
      </c>
      <c r="I356" s="181" t="s">
        <v>2481</v>
      </c>
      <c r="J356" s="193" t="s">
        <v>2857</v>
      </c>
      <c r="K356" s="181" t="s">
        <v>381</v>
      </c>
      <c r="L356" s="181" t="s">
        <v>140</v>
      </c>
      <c r="M356" s="181" t="s">
        <v>140</v>
      </c>
      <c r="N356" s="181" t="s">
        <v>2481</v>
      </c>
      <c r="O356" s="181" t="s">
        <v>2481</v>
      </c>
      <c r="P356" s="181"/>
      <c r="Q356" s="181" t="s">
        <v>74</v>
      </c>
      <c r="R356" s="181">
        <f ca="1">VLOOKUP($A356,IDXMàJ[#All],MATCH(indice!R$1,'MAJ IDX'!$1:$1,0),FALSE)</f>
        <v>9.91</v>
      </c>
      <c r="S356" s="183">
        <f ca="1">VLOOKUP($A356,IDXMàJ[#All],MATCH(indice!S$1,'MAJ IDX'!$1:$1,0),FALSE)</f>
        <v>6.4999999999999997E-3</v>
      </c>
      <c r="T356" s="183">
        <f ca="1">VLOOKUP($A356,IDXMàJ[#All],MATCH(indice!T$1,'MAJ IDX'!$1:$1,0),FALSE)</f>
        <v>0.52034999999999998</v>
      </c>
      <c r="U356" s="183">
        <f ca="1">VLOOKUP($A356,IDXMàJ[#All],MATCH(indice!U$1,'MAJ IDX'!$1:$1,0),FALSE)</f>
        <v>0.25545000000000001</v>
      </c>
      <c r="V356" s="183">
        <f ca="1">VLOOKUP($A356,IDXMàJ[#All],MATCH(indice!V$1,'MAJ IDX'!$1:$1,0),FALSE)</f>
        <v>0.21199999999999999</v>
      </c>
      <c r="W356" s="183">
        <f ca="1">VLOOKUP($A356,IDXMàJ[#All],MATCH(indice!W$1,'MAJ IDX'!$1:$1,0),FALSE)</f>
        <v>1.2200000000000001E-2</v>
      </c>
      <c r="X356" s="194">
        <f>VLOOKUP($A356,IDXMàJ[#All],MATCH(indice!X$1,'MAJ IDX'!$1:$1,0),FALSE)</f>
        <v>1</v>
      </c>
      <c r="Y356" s="194">
        <f>VLOOKUP($A356,IDXMàJ[#All],MATCH(indice!Y$1,'MAJ IDX'!$1:$1,0),FALSE)</f>
        <v>0</v>
      </c>
      <c r="Z356" s="194">
        <f>VLOOKUP($A356,IDXMàJ[#All],MATCH(indice!Z$1,'MAJ IDX'!$1:$1,0),FALSE)</f>
        <v>0</v>
      </c>
      <c r="AA356" s="194">
        <f>VLOOKUP($A356,IDXMàJ[#All],MATCH(indice!AA$1,'MAJ IDX'!$1:$1,0),FALSE)</f>
        <v>0</v>
      </c>
      <c r="AB356" s="194">
        <f>VLOOKUP($A356,IDXMàJ[#All],MATCH(indice!AB$1,'MAJ IDX'!$1:$1,0),FALSE)</f>
        <v>0</v>
      </c>
      <c r="AC356" s="194">
        <f>VLOOKUP($A356,IDXMàJ[#All],MATCH(indice!AC$1,'MAJ IDX'!$1:$1,0),FALSE)</f>
        <v>0</v>
      </c>
      <c r="AD356" s="194">
        <f>VLOOKUP($A356,IDXMàJ[#All],MATCH(indice!AD$1,'MAJ IDX'!$1:$1,0),FALSE)</f>
        <v>0</v>
      </c>
      <c r="AE356" s="194">
        <f>VLOOKUP($A356,IDXMàJ[#All],MATCH(indice!AE$1,'MAJ IDX'!$1:$1,0),FALSE)</f>
        <v>0</v>
      </c>
      <c r="AF356" s="194">
        <f>VLOOKUP($A356,IDXMàJ[#All],MATCH(indice!AF$1,'MAJ IDX'!$1:$1,0),FALSE)</f>
        <v>0</v>
      </c>
      <c r="AG356" s="194">
        <f>VLOOKUP($A356,IDXMàJ[#All],MATCH(indice!AG$1,'MAJ IDX'!$1:$1,0),FALSE)</f>
        <v>0</v>
      </c>
      <c r="AH356" s="194">
        <f>VLOOKUP($A356,IDXMàJ[#All],MATCH(indice!AH$1,'MAJ IDX'!$1:$1,0),FALSE)</f>
        <v>0</v>
      </c>
      <c r="AI356" s="194">
        <f>VLOOKUP($A356,IDXMàJ[#All],MATCH(indice!AI$1,'MAJ IDX'!$1:$1,0),FALSE)</f>
        <v>0</v>
      </c>
      <c r="AJ356" s="194">
        <f ca="1">VLOOKUP($A356,IDXMàJ[#All],MATCH(indice!AJ$1,'MAJ IDX'!$1:$1,0),FALSE)</f>
        <v>2.5999999999999999E-3</v>
      </c>
      <c r="AK356" s="194">
        <f ca="1">VLOOKUP($A356,IDXMàJ[#All],MATCH(indice!AK$1,'MAJ IDX'!$1:$1,0),FALSE)</f>
        <v>0.65910000000000002</v>
      </c>
      <c r="AL356" s="194">
        <f ca="1">VLOOKUP($A356,IDXMàJ[#All],MATCH(indice!AL$1,'MAJ IDX'!$1:$1,0),FALSE)</f>
        <v>2.0799999999999999E-2</v>
      </c>
      <c r="AM356" s="194">
        <f ca="1">VLOOKUP($A356,IDXMàJ[#All],MATCH(indice!AM$1,'MAJ IDX'!$1:$1,0),FALSE)</f>
        <v>2.69E-2</v>
      </c>
      <c r="AN356" s="194">
        <f ca="1">VLOOKUP($A356,IDXMàJ[#All],MATCH(indice!AN$1,'MAJ IDX'!$1:$1,0),FALSE)</f>
        <v>0.2306</v>
      </c>
      <c r="AO356" s="194">
        <f ca="1">VLOOKUP($A356,IDXMàJ[#All],MATCH(indice!AO$1,'MAJ IDX'!$1:$1,0),FALSE)</f>
        <v>3.49E-2</v>
      </c>
      <c r="AP356" s="194">
        <f ca="1">VLOOKUP($A356,IDXMàJ[#All],MATCH(indice!AP$1,'MAJ IDX'!$1:$1,0),FALSE)</f>
        <v>0</v>
      </c>
      <c r="AQ356" s="194">
        <f ca="1">VLOOKUP($A356,IDXMàJ[#All],MATCH(indice!AQ$1,'MAJ IDX'!$1:$1,0),FALSE)</f>
        <v>2.1899999999999999E-2</v>
      </c>
      <c r="AR356" s="194">
        <f ca="1">VLOOKUP($A356,IDXMàJ[#All],MATCH(indice!AR$1,'MAJ IDX'!$1:$1,0),FALSE)</f>
        <v>3.2000000000000002E-3</v>
      </c>
      <c r="AS356" s="194">
        <f ca="1">VLOOKUP($A356,IDXMàJ[#All],MATCH(indice!AS$1,'MAJ IDX'!$1:$1,0),FALSE)</f>
        <v>0.3916</v>
      </c>
      <c r="AT356" s="194">
        <f ca="1">VLOOKUP($A356,IDXMàJ[#All],MATCH(indice!AT$1,'MAJ IDX'!$1:$1,0),FALSE)</f>
        <v>0.60840000000000005</v>
      </c>
      <c r="AU356" s="194">
        <v>5.0000000000000001E-3</v>
      </c>
      <c r="AV356" s="194"/>
    </row>
    <row r="357" spans="1:48">
      <c r="A357" s="26" t="s">
        <v>2751</v>
      </c>
      <c r="B357" s="57"/>
      <c r="C357" s="78" t="s">
        <v>2757</v>
      </c>
      <c r="D357" s="26" t="s">
        <v>64</v>
      </c>
      <c r="E357" s="26" t="s">
        <v>2481</v>
      </c>
      <c r="F357" s="26" t="s">
        <v>140</v>
      </c>
      <c r="G357" s="26" t="s">
        <v>2481</v>
      </c>
      <c r="H357" s="26" t="s">
        <v>2542</v>
      </c>
      <c r="I357" s="26" t="s">
        <v>2481</v>
      </c>
      <c r="J357" s="29" t="s">
        <v>2857</v>
      </c>
      <c r="K357" s="26" t="s">
        <v>785</v>
      </c>
      <c r="L357" s="26" t="s">
        <v>140</v>
      </c>
      <c r="M357" s="26" t="s">
        <v>140</v>
      </c>
      <c r="N357" s="26" t="s">
        <v>2481</v>
      </c>
      <c r="O357" s="26" t="s">
        <v>2542</v>
      </c>
      <c r="Q357" s="26" t="s">
        <v>75</v>
      </c>
      <c r="Y357" s="25">
        <v>1</v>
      </c>
      <c r="AK357" s="25">
        <v>1</v>
      </c>
      <c r="AS357" s="25">
        <v>1</v>
      </c>
      <c r="AU357" s="25">
        <v>5.0000000000000001E-3</v>
      </c>
      <c r="AV357" s="25"/>
    </row>
    <row r="358" spans="1:48">
      <c r="A358" s="26" t="s">
        <v>2752</v>
      </c>
      <c r="B358" s="57"/>
      <c r="C358" s="78" t="s">
        <v>2756</v>
      </c>
      <c r="D358" s="26" t="s">
        <v>66</v>
      </c>
      <c r="E358" s="26" t="s">
        <v>2481</v>
      </c>
      <c r="F358" s="26" t="s">
        <v>140</v>
      </c>
      <c r="G358" s="26" t="s">
        <v>2481</v>
      </c>
      <c r="H358" s="26" t="s">
        <v>2481</v>
      </c>
      <c r="I358" s="26" t="s">
        <v>2481</v>
      </c>
      <c r="J358" s="29" t="s">
        <v>2857</v>
      </c>
      <c r="K358" s="26" t="s">
        <v>785</v>
      </c>
      <c r="L358" s="26" t="s">
        <v>140</v>
      </c>
      <c r="M358" s="26" t="s">
        <v>140</v>
      </c>
      <c r="N358" s="26" t="s">
        <v>2481</v>
      </c>
      <c r="O358" s="26" t="s">
        <v>2543</v>
      </c>
      <c r="Q358" s="26" t="s">
        <v>83</v>
      </c>
      <c r="Z358" s="25">
        <v>1</v>
      </c>
      <c r="AL358" s="25">
        <v>1</v>
      </c>
      <c r="AS358" s="25">
        <v>1</v>
      </c>
      <c r="AU358" s="25">
        <v>1.7000000000000001E-2</v>
      </c>
      <c r="AV358" s="25"/>
    </row>
    <row r="359" spans="1:48">
      <c r="A359" s="26" t="s">
        <v>2753</v>
      </c>
      <c r="B359" s="57"/>
      <c r="C359" s="78" t="s">
        <v>2758</v>
      </c>
      <c r="D359" s="26" t="s">
        <v>68</v>
      </c>
      <c r="E359" s="26" t="s">
        <v>2481</v>
      </c>
      <c r="F359" s="26" t="s">
        <v>140</v>
      </c>
      <c r="G359" s="26" t="s">
        <v>2481</v>
      </c>
      <c r="H359" s="26" t="s">
        <v>2481</v>
      </c>
      <c r="I359" s="26" t="s">
        <v>2546</v>
      </c>
      <c r="J359" s="29" t="s">
        <v>2857</v>
      </c>
      <c r="K359" s="26" t="s">
        <v>785</v>
      </c>
      <c r="L359" s="26" t="s">
        <v>140</v>
      </c>
      <c r="M359" s="26" t="s">
        <v>140</v>
      </c>
      <c r="N359" s="26" t="s">
        <v>2481</v>
      </c>
      <c r="O359" s="26" t="s">
        <v>2546</v>
      </c>
      <c r="Q359" s="26" t="s">
        <v>86</v>
      </c>
      <c r="AB359" s="25">
        <v>1</v>
      </c>
      <c r="AN359" s="25">
        <v>1</v>
      </c>
      <c r="AS359" s="25">
        <v>1</v>
      </c>
      <c r="AU359" s="25">
        <v>2.5000000000000001E-2</v>
      </c>
      <c r="AV359" s="25"/>
    </row>
    <row r="360" spans="1:48">
      <c r="A360" s="26" t="s">
        <v>2754</v>
      </c>
      <c r="B360" s="57"/>
      <c r="C360" s="78" t="s">
        <v>2759</v>
      </c>
      <c r="D360" s="26" t="s">
        <v>67</v>
      </c>
      <c r="E360" s="26" t="s">
        <v>2481</v>
      </c>
      <c r="F360" s="26" t="s">
        <v>140</v>
      </c>
      <c r="G360" s="26" t="s">
        <v>2481</v>
      </c>
      <c r="H360" s="26" t="s">
        <v>2481</v>
      </c>
      <c r="I360" s="26" t="s">
        <v>2481</v>
      </c>
      <c r="J360" s="29" t="s">
        <v>2857</v>
      </c>
      <c r="K360" s="26" t="s">
        <v>785</v>
      </c>
      <c r="L360" s="26" t="s">
        <v>140</v>
      </c>
      <c r="M360" s="26" t="s">
        <v>140</v>
      </c>
      <c r="N360" s="26" t="s">
        <v>2481</v>
      </c>
      <c r="O360" s="26" t="s">
        <v>2547</v>
      </c>
      <c r="Q360" s="26" t="s">
        <v>112</v>
      </c>
      <c r="AC360" s="25">
        <v>1</v>
      </c>
      <c r="AO360" s="25">
        <v>1</v>
      </c>
      <c r="AS360" s="25">
        <v>1</v>
      </c>
      <c r="AU360" s="25">
        <v>2.35E-2</v>
      </c>
      <c r="AV360" s="25"/>
    </row>
    <row r="361" spans="1:48">
      <c r="A361" s="26" t="s">
        <v>2755</v>
      </c>
      <c r="B361" s="57"/>
      <c r="C361" s="78" t="s">
        <v>2760</v>
      </c>
      <c r="D361" s="26" t="s">
        <v>301</v>
      </c>
      <c r="E361" s="26" t="s">
        <v>2481</v>
      </c>
      <c r="F361" s="26" t="s">
        <v>140</v>
      </c>
      <c r="G361" s="26" t="s">
        <v>2064</v>
      </c>
      <c r="H361" s="26" t="s">
        <v>2542</v>
      </c>
      <c r="I361" s="26" t="s">
        <v>2481</v>
      </c>
      <c r="J361" s="29" t="s">
        <v>2857</v>
      </c>
      <c r="K361" s="26" t="s">
        <v>785</v>
      </c>
      <c r="L361" s="26" t="s">
        <v>140</v>
      </c>
      <c r="M361" s="26" t="s">
        <v>140</v>
      </c>
      <c r="N361" s="26" t="s">
        <v>2481</v>
      </c>
      <c r="O361" s="26" t="s">
        <v>2549</v>
      </c>
      <c r="Q361" s="26" t="s">
        <v>1214</v>
      </c>
      <c r="AE361" s="25">
        <v>1</v>
      </c>
      <c r="AP361" s="25">
        <v>1</v>
      </c>
      <c r="AS361" s="25">
        <v>1</v>
      </c>
      <c r="AU361" s="25">
        <v>1E-3</v>
      </c>
      <c r="AV361" s="25"/>
    </row>
    <row r="362" spans="1:48">
      <c r="A362" s="181" t="s">
        <v>2878</v>
      </c>
      <c r="B362" s="182"/>
      <c r="C362" s="184" t="s">
        <v>2879</v>
      </c>
      <c r="D362" s="181" t="s">
        <v>62</v>
      </c>
      <c r="E362" s="193" t="s">
        <v>2481</v>
      </c>
      <c r="F362" s="193" t="s">
        <v>140</v>
      </c>
      <c r="G362" s="193" t="s">
        <v>2481</v>
      </c>
      <c r="H362" s="193" t="s">
        <v>2481</v>
      </c>
      <c r="I362" s="193" t="s">
        <v>2481</v>
      </c>
      <c r="J362" s="193" t="s">
        <v>2857</v>
      </c>
      <c r="K362" s="181" t="s">
        <v>785</v>
      </c>
      <c r="L362" s="181" t="s">
        <v>140</v>
      </c>
      <c r="M362" s="181" t="s">
        <v>140</v>
      </c>
      <c r="N362" s="181" t="s">
        <v>2481</v>
      </c>
      <c r="O362" s="181" t="s">
        <v>2481</v>
      </c>
      <c r="P362" s="181"/>
      <c r="Q362" s="181" t="s">
        <v>74</v>
      </c>
      <c r="R362" s="181">
        <f ca="1">VLOOKUP($A362,IDXMàJ[#All],MATCH(indice!R$1,'MAJ IDX'!$1:$1,0),FALSE)</f>
        <v>8.5500000000000007</v>
      </c>
      <c r="S362" s="183">
        <f ca="1">VLOOKUP($A362,IDXMàJ[#All],MATCH(indice!S$1,'MAJ IDX'!$1:$1,0),FALSE)</f>
        <v>5.4999999999999997E-3</v>
      </c>
      <c r="T362" s="183">
        <f ca="1">VLOOKUP($A362,IDXMàJ[#All],MATCH(indice!T$1,'MAJ IDX'!$1:$1,0),FALSE)</f>
        <v>0.68579999999999997</v>
      </c>
      <c r="U362" s="183">
        <f ca="1">VLOOKUP($A362,IDXMàJ[#All],MATCH(indice!U$1,'MAJ IDX'!$1:$1,0),FALSE)</f>
        <v>0.22800000000000001</v>
      </c>
      <c r="V362" s="183">
        <f ca="1">VLOOKUP($A362,IDXMàJ[#All],MATCH(indice!V$1,'MAJ IDX'!$1:$1,0),FALSE)</f>
        <v>8.6199999999999999E-2</v>
      </c>
      <c r="W362" s="183">
        <f ca="1">VLOOKUP($A362,IDXMàJ[#All],MATCH(indice!W$1,'MAJ IDX'!$1:$1,0),FALSE)</f>
        <v>0</v>
      </c>
      <c r="X362" s="194">
        <f>VLOOKUP($A362,IDXMàJ[#All],MATCH(indice!X$1,'MAJ IDX'!$1:$1,0),FALSE)</f>
        <v>1</v>
      </c>
      <c r="Y362" s="194">
        <f>VLOOKUP($A362,IDXMàJ[#All],MATCH(indice!Y$1,'MAJ IDX'!$1:$1,0),FALSE)</f>
        <v>0</v>
      </c>
      <c r="Z362" s="194">
        <f>VLOOKUP($A362,IDXMàJ[#All],MATCH(indice!Z$1,'MAJ IDX'!$1:$1,0),FALSE)</f>
        <v>0</v>
      </c>
      <c r="AA362" s="194">
        <f>VLOOKUP($A362,IDXMàJ[#All],MATCH(indice!AA$1,'MAJ IDX'!$1:$1,0),FALSE)</f>
        <v>0</v>
      </c>
      <c r="AB362" s="194">
        <f>VLOOKUP($A362,IDXMàJ[#All],MATCH(indice!AB$1,'MAJ IDX'!$1:$1,0),FALSE)</f>
        <v>0</v>
      </c>
      <c r="AC362" s="194">
        <f>VLOOKUP($A362,IDXMàJ[#All],MATCH(indice!AC$1,'MAJ IDX'!$1:$1,0),FALSE)</f>
        <v>0</v>
      </c>
      <c r="AD362" s="194">
        <f>VLOOKUP($A362,IDXMàJ[#All],MATCH(indice!AD$1,'MAJ IDX'!$1:$1,0),FALSE)</f>
        <v>0</v>
      </c>
      <c r="AE362" s="194">
        <f>VLOOKUP($A362,IDXMàJ[#All],MATCH(indice!AE$1,'MAJ IDX'!$1:$1,0),FALSE)</f>
        <v>0</v>
      </c>
      <c r="AF362" s="194">
        <f>VLOOKUP($A362,IDXMàJ[#All],MATCH(indice!AF$1,'MAJ IDX'!$1:$1,0),FALSE)</f>
        <v>0</v>
      </c>
      <c r="AG362" s="194">
        <f>VLOOKUP($A362,IDXMàJ[#All],MATCH(indice!AG$1,'MAJ IDX'!$1:$1,0),FALSE)</f>
        <v>0</v>
      </c>
      <c r="AH362" s="194">
        <f>VLOOKUP($A362,IDXMàJ[#All],MATCH(indice!AH$1,'MAJ IDX'!$1:$1,0),FALSE)</f>
        <v>0</v>
      </c>
      <c r="AI362" s="194">
        <f>VLOOKUP($A362,IDXMàJ[#All],MATCH(indice!AI$1,'MAJ IDX'!$1:$1,0),FALSE)</f>
        <v>0</v>
      </c>
      <c r="AJ362" s="194">
        <f ca="1">VLOOKUP($A362,IDXMàJ[#All],MATCH(indice!AJ$1,'MAJ IDX'!$1:$1,0),FALSE)</f>
        <v>0</v>
      </c>
      <c r="AK362" s="194">
        <f ca="1">VLOOKUP($A362,IDXMàJ[#All],MATCH(indice!AK$1,'MAJ IDX'!$1:$1,0),FALSE)</f>
        <v>0.34064</v>
      </c>
      <c r="AL362" s="194">
        <f ca="1">VLOOKUP($A362,IDXMàJ[#All],MATCH(indice!AL$1,'MAJ IDX'!$1:$1,0),FALSE)</f>
        <v>5.390000000000001E-2</v>
      </c>
      <c r="AM362" s="194">
        <f ca="1">VLOOKUP($A362,IDXMàJ[#All],MATCH(indice!AM$1,'MAJ IDX'!$1:$1,0),FALSE)</f>
        <v>1.4755500000000003E-2</v>
      </c>
      <c r="AN362" s="194">
        <f ca="1">VLOOKUP($A362,IDXMàJ[#All],MATCH(indice!AN$1,'MAJ IDX'!$1:$1,0),FALSE)</f>
        <v>0.36944000000000005</v>
      </c>
      <c r="AO362" s="194">
        <f ca="1">VLOOKUP($A362,IDXMàJ[#All],MATCH(indice!AO$1,'MAJ IDX'!$1:$1,0),FALSE)</f>
        <v>1.6632000000000004E-2</v>
      </c>
      <c r="AP362" s="194">
        <f ca="1">VLOOKUP($A362,IDXMàJ[#All],MATCH(indice!AP$1,'MAJ IDX'!$1:$1,0),FALSE)</f>
        <v>0.16852000000000003</v>
      </c>
      <c r="AQ362" s="194">
        <f ca="1">VLOOKUP($A362,IDXMàJ[#All],MATCH(indice!AQ$1,'MAJ IDX'!$1:$1,0),FALSE)</f>
        <v>2.1782250000000006E-2</v>
      </c>
      <c r="AR362" s="194">
        <f ca="1">VLOOKUP($A362,IDXMàJ[#All],MATCH(indice!AR$1,'MAJ IDX'!$1:$1,0),FALSE)</f>
        <v>1.4330250000000004E-2</v>
      </c>
      <c r="AS362" s="194">
        <f ca="1">VLOOKUP($A362,IDXMàJ[#All],MATCH(indice!AS$1,'MAJ IDX'!$1:$1,0),FALSE)</f>
        <v>1</v>
      </c>
      <c r="AT362" s="194">
        <f ca="1">VLOOKUP($A362,IDXMàJ[#All],MATCH(indice!AT$1,'MAJ IDX'!$1:$1,0),FALSE)</f>
        <v>0</v>
      </c>
      <c r="AU362" s="194">
        <v>-5.0000000000000001E-3</v>
      </c>
      <c r="AV362" s="194"/>
    </row>
    <row r="363" spans="1:48">
      <c r="A363" s="181" t="s">
        <v>2517</v>
      </c>
      <c r="B363" s="182"/>
      <c r="C363" s="184" t="s">
        <v>2518</v>
      </c>
      <c r="D363" s="181" t="s">
        <v>62</v>
      </c>
      <c r="E363" s="193" t="s">
        <v>2481</v>
      </c>
      <c r="F363" s="193" t="s">
        <v>140</v>
      </c>
      <c r="G363" s="193" t="s">
        <v>2481</v>
      </c>
      <c r="H363" s="193" t="s">
        <v>2481</v>
      </c>
      <c r="I363" s="193" t="s">
        <v>2481</v>
      </c>
      <c r="J363" s="193" t="s">
        <v>2857</v>
      </c>
      <c r="K363" s="181" t="s">
        <v>785</v>
      </c>
      <c r="L363" s="181" t="s">
        <v>140</v>
      </c>
      <c r="M363" s="181" t="s">
        <v>140</v>
      </c>
      <c r="N363" s="181" t="s">
        <v>2481</v>
      </c>
      <c r="O363" s="181" t="s">
        <v>2481</v>
      </c>
      <c r="P363" s="181"/>
      <c r="Q363" s="181" t="s">
        <v>74</v>
      </c>
      <c r="R363" s="181">
        <f ca="1">VLOOKUP($A363,IDXMàJ[#All],MATCH(indice!R$1,'MAJ IDX'!$1:$1,0),FALSE)</f>
        <v>8.5500000000000007</v>
      </c>
      <c r="S363" s="183">
        <f ca="1">VLOOKUP($A363,IDXMàJ[#All],MATCH(indice!S$1,'MAJ IDX'!$1:$1,0),FALSE)</f>
        <v>5.4999999999999997E-3</v>
      </c>
      <c r="T363" s="183">
        <f ca="1">VLOOKUP($A363,IDXMàJ[#All],MATCH(indice!T$1,'MAJ IDX'!$1:$1,0),FALSE)</f>
        <v>0.68579999999999997</v>
      </c>
      <c r="U363" s="183">
        <f ca="1">VLOOKUP($A363,IDXMàJ[#All],MATCH(indice!U$1,'MAJ IDX'!$1:$1,0),FALSE)</f>
        <v>0.22800000000000001</v>
      </c>
      <c r="V363" s="183">
        <f ca="1">VLOOKUP($A363,IDXMàJ[#All],MATCH(indice!V$1,'MAJ IDX'!$1:$1,0),FALSE)</f>
        <v>8.6199999999999999E-2</v>
      </c>
      <c r="W363" s="183">
        <f ca="1">VLOOKUP($A363,IDXMàJ[#All],MATCH(indice!W$1,'MAJ IDX'!$1:$1,0),FALSE)</f>
        <v>0</v>
      </c>
      <c r="X363" s="194">
        <f>VLOOKUP($A363,IDXMàJ[#All],MATCH(indice!X$1,'MAJ IDX'!$1:$1,0),FALSE)</f>
        <v>1</v>
      </c>
      <c r="Y363" s="194">
        <f>VLOOKUP($A363,IDXMàJ[#All],MATCH(indice!Y$1,'MAJ IDX'!$1:$1,0),FALSE)</f>
        <v>0</v>
      </c>
      <c r="Z363" s="194">
        <f>VLOOKUP($A363,IDXMàJ[#All],MATCH(indice!Z$1,'MAJ IDX'!$1:$1,0),FALSE)</f>
        <v>0</v>
      </c>
      <c r="AA363" s="194">
        <f>VLOOKUP($A363,IDXMàJ[#All],MATCH(indice!AA$1,'MAJ IDX'!$1:$1,0),FALSE)</f>
        <v>0</v>
      </c>
      <c r="AB363" s="194">
        <f>VLOOKUP($A363,IDXMàJ[#All],MATCH(indice!AB$1,'MAJ IDX'!$1:$1,0),FALSE)</f>
        <v>0</v>
      </c>
      <c r="AC363" s="194">
        <f>VLOOKUP($A363,IDXMàJ[#All],MATCH(indice!AC$1,'MAJ IDX'!$1:$1,0),FALSE)</f>
        <v>0</v>
      </c>
      <c r="AD363" s="194">
        <f>VLOOKUP($A363,IDXMàJ[#All],MATCH(indice!AD$1,'MAJ IDX'!$1:$1,0),FALSE)</f>
        <v>0</v>
      </c>
      <c r="AE363" s="194">
        <f>VLOOKUP($A363,IDXMàJ[#All],MATCH(indice!AE$1,'MAJ IDX'!$1:$1,0),FALSE)</f>
        <v>0</v>
      </c>
      <c r="AF363" s="194">
        <f>VLOOKUP($A363,IDXMàJ[#All],MATCH(indice!AF$1,'MAJ IDX'!$1:$1,0),FALSE)</f>
        <v>0</v>
      </c>
      <c r="AG363" s="194">
        <f>VLOOKUP($A363,IDXMàJ[#All],MATCH(indice!AG$1,'MAJ IDX'!$1:$1,0),FALSE)</f>
        <v>0</v>
      </c>
      <c r="AH363" s="194">
        <f>VLOOKUP($A363,IDXMàJ[#All],MATCH(indice!AH$1,'MAJ IDX'!$1:$1,0),FALSE)</f>
        <v>0</v>
      </c>
      <c r="AI363" s="194">
        <f>VLOOKUP($A363,IDXMàJ[#All],MATCH(indice!AI$1,'MAJ IDX'!$1:$1,0),FALSE)</f>
        <v>0</v>
      </c>
      <c r="AJ363" s="194">
        <f ca="1">VLOOKUP($A363,IDXMàJ[#All],MATCH(indice!AJ$1,'MAJ IDX'!$1:$1,0),FALSE)</f>
        <v>0</v>
      </c>
      <c r="AK363" s="194">
        <f ca="1">VLOOKUP($A363,IDXMàJ[#All],MATCH(indice!AK$1,'MAJ IDX'!$1:$1,0),FALSE)</f>
        <v>0.34063999999999994</v>
      </c>
      <c r="AL363" s="194">
        <f ca="1">VLOOKUP($A363,IDXMàJ[#All],MATCH(indice!AL$1,'MAJ IDX'!$1:$1,0),FALSE)</f>
        <v>5.3900000000000003E-2</v>
      </c>
      <c r="AM363" s="194">
        <f ca="1">VLOOKUP($A363,IDXMàJ[#All],MATCH(indice!AM$1,'MAJ IDX'!$1:$1,0),FALSE)</f>
        <v>1.4755500000000001E-2</v>
      </c>
      <c r="AN363" s="194">
        <f ca="1">VLOOKUP($A363,IDXMàJ[#All],MATCH(indice!AN$1,'MAJ IDX'!$1:$1,0),FALSE)</f>
        <v>0.36943999999999999</v>
      </c>
      <c r="AO363" s="194">
        <f ca="1">VLOOKUP($A363,IDXMàJ[#All],MATCH(indice!AO$1,'MAJ IDX'!$1:$1,0),FALSE)</f>
        <v>1.6632000000000001E-2</v>
      </c>
      <c r="AP363" s="194">
        <f ca="1">VLOOKUP($A363,IDXMàJ[#All],MATCH(indice!AP$1,'MAJ IDX'!$1:$1,0),FALSE)</f>
        <v>0.16852</v>
      </c>
      <c r="AQ363" s="194">
        <f ca="1">VLOOKUP($A363,IDXMàJ[#All],MATCH(indice!AQ$1,'MAJ IDX'!$1:$1,0),FALSE)</f>
        <v>2.1782250000000003E-2</v>
      </c>
      <c r="AR363" s="194">
        <f ca="1">VLOOKUP($A363,IDXMàJ[#All],MATCH(indice!AR$1,'MAJ IDX'!$1:$1,0),FALSE)</f>
        <v>1.4330250000000003E-2</v>
      </c>
      <c r="AS363" s="194">
        <f ca="1">VLOOKUP($A363,IDXMàJ[#All],MATCH(indice!AS$1,'MAJ IDX'!$1:$1,0),FALSE)</f>
        <v>1</v>
      </c>
      <c r="AT363" s="194">
        <f ca="1">VLOOKUP($A363,IDXMàJ[#All],MATCH(indice!AT$1,'MAJ IDX'!$1:$1,0),FALSE)</f>
        <v>0</v>
      </c>
      <c r="AU363" s="194">
        <v>-5.0000000000000001E-3</v>
      </c>
      <c r="AV363" s="194"/>
    </row>
    <row r="364" spans="1:48">
      <c r="A364" s="181" t="s">
        <v>4988</v>
      </c>
      <c r="B364" s="182"/>
      <c r="C364" s="184" t="s">
        <v>4989</v>
      </c>
      <c r="D364" s="181" t="s">
        <v>62</v>
      </c>
      <c r="E364" s="193" t="s">
        <v>2481</v>
      </c>
      <c r="F364" s="193" t="s">
        <v>140</v>
      </c>
      <c r="G364" s="193" t="s">
        <v>2481</v>
      </c>
      <c r="H364" s="193" t="s">
        <v>2481</v>
      </c>
      <c r="I364" s="193" t="s">
        <v>2481</v>
      </c>
      <c r="J364" s="193" t="s">
        <v>2857</v>
      </c>
      <c r="K364" s="181" t="s">
        <v>380</v>
      </c>
      <c r="L364" s="181" t="s">
        <v>140</v>
      </c>
      <c r="M364" s="181" t="s">
        <v>140</v>
      </c>
      <c r="N364" s="181" t="s">
        <v>2481</v>
      </c>
      <c r="O364" s="181" t="s">
        <v>2481</v>
      </c>
      <c r="P364" s="181"/>
      <c r="Q364" s="181" t="s">
        <v>74</v>
      </c>
      <c r="R364" s="181">
        <f>VLOOKUP($A364,IDXMàJ[#All],MATCH(indice!R$1,'MAJ IDX'!$1:$1,0),FALSE)</f>
        <v>7.23</v>
      </c>
      <c r="S364" s="183">
        <f>VLOOKUP($A364,IDXMàJ[#All],MATCH(indice!S$1,'MAJ IDX'!$1:$1,0),FALSE)</f>
        <v>1.5800000000000002E-2</v>
      </c>
      <c r="T364" s="183">
        <f>VLOOKUP($A364,IDXMàJ[#All],MATCH(indice!T$1,'MAJ IDX'!$1:$1,0),FALSE)</f>
        <v>8.1199999999999994E-2</v>
      </c>
      <c r="U364" s="183">
        <f>VLOOKUP($A364,IDXMàJ[#All],MATCH(indice!U$1,'MAJ IDX'!$1:$1,0),FALSE)</f>
        <v>0.35630000000000001</v>
      </c>
      <c r="V364" s="183">
        <f>VLOOKUP($A364,IDXMàJ[#All],MATCH(indice!V$1,'MAJ IDX'!$1:$1,0),FALSE)</f>
        <v>0.5625</v>
      </c>
      <c r="W364" s="183">
        <f>VLOOKUP($A364,IDXMàJ[#All],MATCH(indice!W$1,'MAJ IDX'!$1:$1,0),FALSE)</f>
        <v>0</v>
      </c>
      <c r="X364" s="194">
        <f>VLOOKUP($A364,IDXMàJ[#All],MATCH(indice!X$1,'MAJ IDX'!$1:$1,0),FALSE)</f>
        <v>1</v>
      </c>
      <c r="Y364" s="194">
        <f>VLOOKUP($A364,IDXMàJ[#All],MATCH(indice!Y$1,'MAJ IDX'!$1:$1,0),FALSE)</f>
        <v>0</v>
      </c>
      <c r="Z364" s="194">
        <f>VLOOKUP($A364,IDXMàJ[#All],MATCH(indice!Z$1,'MAJ IDX'!$1:$1,0),FALSE)</f>
        <v>0</v>
      </c>
      <c r="AA364" s="194">
        <f>VLOOKUP($A364,IDXMàJ[#All],MATCH(indice!AA$1,'MAJ IDX'!$1:$1,0),FALSE)</f>
        <v>0</v>
      </c>
      <c r="AB364" s="194">
        <f>VLOOKUP($A364,IDXMàJ[#All],MATCH(indice!AB$1,'MAJ IDX'!$1:$1,0),FALSE)</f>
        <v>0</v>
      </c>
      <c r="AC364" s="194">
        <f>VLOOKUP($A364,IDXMàJ[#All],MATCH(indice!AC$1,'MAJ IDX'!$1:$1,0),FALSE)</f>
        <v>0</v>
      </c>
      <c r="AD364" s="194">
        <f>VLOOKUP($A364,IDXMàJ[#All],MATCH(indice!AD$1,'MAJ IDX'!$1:$1,0),FALSE)</f>
        <v>0</v>
      </c>
      <c r="AE364" s="194">
        <f>VLOOKUP($A364,IDXMàJ[#All],MATCH(indice!AE$1,'MAJ IDX'!$1:$1,0),FALSE)</f>
        <v>0</v>
      </c>
      <c r="AF364" s="194">
        <f>VLOOKUP($A364,IDXMàJ[#All],MATCH(indice!AF$1,'MAJ IDX'!$1:$1,0),FALSE)</f>
        <v>0</v>
      </c>
      <c r="AG364" s="194">
        <f>VLOOKUP($A364,IDXMàJ[#All],MATCH(indice!AG$1,'MAJ IDX'!$1:$1,0),FALSE)</f>
        <v>0</v>
      </c>
      <c r="AH364" s="194">
        <f>VLOOKUP($A364,IDXMàJ[#All],MATCH(indice!AH$1,'MAJ IDX'!$1:$1,0),FALSE)</f>
        <v>0</v>
      </c>
      <c r="AI364" s="194">
        <f>VLOOKUP($A364,IDXMàJ[#All],MATCH(indice!AI$1,'MAJ IDX'!$1:$1,0),FALSE)</f>
        <v>0</v>
      </c>
      <c r="AJ364" s="194">
        <f>VLOOKUP($A364,IDXMàJ[#All],MATCH(indice!AJ$1,'MAJ IDX'!$1:$1,0),FALSE)</f>
        <v>0</v>
      </c>
      <c r="AK364" s="194">
        <f>VLOOKUP($A364,IDXMàJ[#All],MATCH(indice!AK$1,'MAJ IDX'!$1:$1,0),FALSE)</f>
        <v>0.3221</v>
      </c>
      <c r="AL364" s="194">
        <f>VLOOKUP($A364,IDXMàJ[#All],MATCH(indice!AL$1,'MAJ IDX'!$1:$1,0),FALSE)</f>
        <v>4.6399999999999997E-2</v>
      </c>
      <c r="AM364" s="194">
        <f>VLOOKUP($A364,IDXMàJ[#All],MATCH(indice!AM$1,'MAJ IDX'!$1:$1,0),FALSE)</f>
        <v>0</v>
      </c>
      <c r="AN364" s="194">
        <f>VLOOKUP($A364,IDXMàJ[#All],MATCH(indice!AN$1,'MAJ IDX'!$1:$1,0),FALSE)</f>
        <v>0.63</v>
      </c>
      <c r="AO364" s="194">
        <f>VLOOKUP($A364,IDXMàJ[#All],MATCH(indice!AO$1,'MAJ IDX'!$1:$1,0),FALSE)</f>
        <v>0</v>
      </c>
      <c r="AP364" s="194">
        <f>VLOOKUP($A364,IDXMàJ[#All],MATCH(indice!AP$1,'MAJ IDX'!$1:$1,0),FALSE)</f>
        <v>1.5E-3</v>
      </c>
      <c r="AQ364" s="194">
        <f>VLOOKUP($A364,IDXMàJ[#All],MATCH(indice!AQ$1,'MAJ IDX'!$1:$1,0),FALSE)</f>
        <v>0</v>
      </c>
      <c r="AR364" s="194">
        <f>VLOOKUP($A364,IDXMàJ[#All],MATCH(indice!AR$1,'MAJ IDX'!$1:$1,0),FALSE)</f>
        <v>0</v>
      </c>
      <c r="AS364" s="194">
        <f>VLOOKUP($A364,IDXMàJ[#All],MATCH(indice!AS$1,'MAJ IDX'!$1:$1,0),FALSE)</f>
        <v>0</v>
      </c>
      <c r="AT364" s="194">
        <f>VLOOKUP($A364,IDXMàJ[#All],MATCH(indice!AT$1,'MAJ IDX'!$1:$1,0),FALSE)</f>
        <v>1</v>
      </c>
      <c r="AU364" s="194"/>
      <c r="AV364" s="194"/>
    </row>
    <row r="365" spans="1:48">
      <c r="A365" s="37" t="s">
        <v>5397</v>
      </c>
      <c r="B365" s="57"/>
      <c r="C365" s="78" t="s">
        <v>5398</v>
      </c>
      <c r="D365" s="26" t="s">
        <v>62</v>
      </c>
      <c r="E365" s="29" t="s">
        <v>2481</v>
      </c>
      <c r="F365" s="29" t="s">
        <v>140</v>
      </c>
      <c r="G365" s="29" t="s">
        <v>2481</v>
      </c>
      <c r="H365" s="29" t="s">
        <v>2481</v>
      </c>
      <c r="I365" s="29" t="s">
        <v>2481</v>
      </c>
      <c r="J365" s="29" t="s">
        <v>2857</v>
      </c>
      <c r="K365" s="26" t="s">
        <v>380</v>
      </c>
      <c r="L365" s="26" t="s">
        <v>140</v>
      </c>
      <c r="M365" s="26" t="s">
        <v>140</v>
      </c>
      <c r="N365" s="26" t="s">
        <v>2481</v>
      </c>
      <c r="O365" s="26" t="s">
        <v>2481</v>
      </c>
      <c r="Q365" s="26" t="s">
        <v>74</v>
      </c>
      <c r="R365" s="178">
        <v>7.25</v>
      </c>
      <c r="S365" s="179">
        <v>1.7399999999999999E-2</v>
      </c>
      <c r="T365" s="179">
        <v>8.48E-2</v>
      </c>
      <c r="U365" s="179">
        <v>0.38240000000000002</v>
      </c>
      <c r="V365" s="179">
        <v>0.52929999999999999</v>
      </c>
      <c r="W365" s="179">
        <v>3.5000000000000001E-3</v>
      </c>
      <c r="X365" s="25">
        <v>1</v>
      </c>
      <c r="Y365" s="25">
        <v>0</v>
      </c>
      <c r="Z365" s="25">
        <v>0</v>
      </c>
      <c r="AA365" s="25">
        <v>0</v>
      </c>
      <c r="AB365" s="25">
        <v>0</v>
      </c>
      <c r="AC365" s="25">
        <v>0</v>
      </c>
      <c r="AD365" s="25">
        <v>0</v>
      </c>
      <c r="AE365" s="25">
        <v>0</v>
      </c>
      <c r="AF365" s="25">
        <v>0</v>
      </c>
      <c r="AG365" s="25">
        <v>0</v>
      </c>
      <c r="AH365" s="25">
        <v>0</v>
      </c>
      <c r="AI365" s="25">
        <v>0</v>
      </c>
      <c r="AJ365" s="25">
        <v>3.5999999999999999E-3</v>
      </c>
      <c r="AK365" s="25">
        <v>0.24479999999999999</v>
      </c>
      <c r="AL365" s="25">
        <v>4.99E-2</v>
      </c>
      <c r="AM365" s="25">
        <v>0</v>
      </c>
      <c r="AN365" s="25">
        <v>0.65610000000000002</v>
      </c>
      <c r="AO365" s="25">
        <v>3.2800000000000003E-2</v>
      </c>
      <c r="AP365" s="25">
        <v>9.1000000000000004E-3</v>
      </c>
      <c r="AQ365" s="25">
        <v>3.7000000000000002E-3</v>
      </c>
      <c r="AR365" s="25">
        <v>0</v>
      </c>
      <c r="AS365" s="25">
        <v>0</v>
      </c>
      <c r="AT365" s="25">
        <v>1</v>
      </c>
      <c r="AU365" s="25"/>
      <c r="AV365" s="25"/>
    </row>
    <row r="366" spans="1:48">
      <c r="A366" s="37" t="s">
        <v>2604</v>
      </c>
      <c r="B366" s="57"/>
      <c r="C366" s="78" t="s">
        <v>2599</v>
      </c>
      <c r="D366" s="26" t="s">
        <v>62</v>
      </c>
      <c r="E366" s="29" t="s">
        <v>2481</v>
      </c>
      <c r="F366" s="29" t="s">
        <v>140</v>
      </c>
      <c r="G366" s="29" t="s">
        <v>2481</v>
      </c>
      <c r="H366" s="29" t="s">
        <v>2481</v>
      </c>
      <c r="I366" s="29" t="s">
        <v>2481</v>
      </c>
      <c r="J366" s="29" t="s">
        <v>2857</v>
      </c>
      <c r="K366" s="26" t="s">
        <v>785</v>
      </c>
      <c r="L366" s="26" t="s">
        <v>140</v>
      </c>
      <c r="M366" s="26" t="s">
        <v>140</v>
      </c>
      <c r="N366" s="26" t="s">
        <v>2481</v>
      </c>
      <c r="O366" s="26" t="s">
        <v>2064</v>
      </c>
      <c r="Q366" s="26" t="s">
        <v>74</v>
      </c>
      <c r="X366" s="25">
        <v>1</v>
      </c>
      <c r="AJ366" s="25">
        <v>1.5E-3</v>
      </c>
      <c r="AK366" s="25">
        <v>0.33119999999999999</v>
      </c>
      <c r="AL366" s="25">
        <v>5.7700000000000001E-2</v>
      </c>
      <c r="AM366" s="25">
        <v>1.6299999999999999E-2</v>
      </c>
      <c r="AN366" s="25">
        <v>0.34420000000000001</v>
      </c>
      <c r="AO366" s="25">
        <v>1.7500000000000002E-2</v>
      </c>
      <c r="AP366" s="25">
        <v>0.19639999999999999</v>
      </c>
      <c r="AQ366" s="25">
        <v>2.0799999999999999E-2</v>
      </c>
      <c r="AR366" s="25">
        <v>1.44E-2</v>
      </c>
      <c r="AS366" s="25">
        <v>1</v>
      </c>
      <c r="AU366" s="25">
        <v>-6.0000000000000001E-3</v>
      </c>
      <c r="AV366" s="25"/>
    </row>
    <row r="367" spans="1:48">
      <c r="A367" s="37" t="s">
        <v>4982</v>
      </c>
      <c r="B367" s="57"/>
      <c r="C367" s="78" t="s">
        <v>4983</v>
      </c>
      <c r="D367" s="26" t="s">
        <v>68</v>
      </c>
      <c r="E367" s="29" t="s">
        <v>2749</v>
      </c>
      <c r="F367" s="29" t="s">
        <v>140</v>
      </c>
      <c r="G367" s="29" t="s">
        <v>5105</v>
      </c>
      <c r="H367" s="29" t="s">
        <v>5105</v>
      </c>
      <c r="I367" s="29" t="s">
        <v>5105</v>
      </c>
      <c r="J367" s="29" t="s">
        <v>2856</v>
      </c>
      <c r="K367" s="26" t="s">
        <v>381</v>
      </c>
      <c r="L367" s="26" t="s">
        <v>140</v>
      </c>
      <c r="M367" s="26" t="s">
        <v>140</v>
      </c>
      <c r="N367" s="26" t="s">
        <v>2481</v>
      </c>
      <c r="O367" s="26" t="s">
        <v>2749</v>
      </c>
      <c r="Q367" s="26" t="s">
        <v>118</v>
      </c>
      <c r="R367" s="26">
        <v>5.27</v>
      </c>
      <c r="S367" s="25">
        <v>4.7500000000000001E-2</v>
      </c>
      <c r="T367" s="25">
        <v>4.1300000000000003E-2</v>
      </c>
      <c r="U367" s="25">
        <v>0.30359999999999998</v>
      </c>
      <c r="V367" s="25">
        <v>0.46689999999999998</v>
      </c>
      <c r="W367" s="25">
        <v>0.18820000000000001</v>
      </c>
      <c r="AI367" s="25">
        <v>1</v>
      </c>
      <c r="AR367" s="25">
        <v>1</v>
      </c>
      <c r="AS367" s="25">
        <v>0.5</v>
      </c>
      <c r="AT367" s="25">
        <v>0.5</v>
      </c>
      <c r="AU367" s="25"/>
      <c r="AV367" s="25"/>
    </row>
    <row r="368" spans="1:48">
      <c r="A368" s="37" t="s">
        <v>4210</v>
      </c>
      <c r="B368" s="57"/>
      <c r="C368" s="78" t="s">
        <v>4211</v>
      </c>
      <c r="D368" s="26" t="s">
        <v>68</v>
      </c>
      <c r="E368" s="26" t="s">
        <v>2749</v>
      </c>
      <c r="F368" s="26" t="s">
        <v>140</v>
      </c>
      <c r="G368" s="26" t="s">
        <v>5105</v>
      </c>
      <c r="H368" s="26" t="s">
        <v>5105</v>
      </c>
      <c r="I368" s="26" t="s">
        <v>5105</v>
      </c>
      <c r="J368" s="29" t="s">
        <v>2855</v>
      </c>
      <c r="K368" s="26" t="s">
        <v>381</v>
      </c>
      <c r="L368" s="26" t="s">
        <v>140</v>
      </c>
      <c r="M368" s="26" t="s">
        <v>140</v>
      </c>
      <c r="N368" s="26" t="s">
        <v>2481</v>
      </c>
      <c r="O368" s="26" t="s">
        <v>2749</v>
      </c>
      <c r="Q368" s="26" t="s">
        <v>118</v>
      </c>
      <c r="R368" s="96">
        <v>8.4700000000000006</v>
      </c>
      <c r="S368" s="101">
        <v>4.3299999999999998E-2</v>
      </c>
      <c r="T368" s="101">
        <v>7.6100000000000001E-2</v>
      </c>
      <c r="U368" s="101">
        <v>0.13389999999999999</v>
      </c>
      <c r="V368" s="101">
        <v>0.34250000000000003</v>
      </c>
      <c r="W368" s="101">
        <v>0.44750000000000001</v>
      </c>
      <c r="AB368" s="25">
        <v>1</v>
      </c>
      <c r="AR368" s="25">
        <v>1</v>
      </c>
      <c r="AS368" s="25">
        <v>0.5</v>
      </c>
      <c r="AT368" s="25">
        <v>0.5</v>
      </c>
      <c r="AU368" s="44">
        <v>5.2999999999999999E-2</v>
      </c>
      <c r="AV368" s="44"/>
    </row>
    <row r="369" spans="1:48">
      <c r="A369" s="37" t="s">
        <v>4208</v>
      </c>
      <c r="B369" s="57"/>
      <c r="C369" s="78" t="s">
        <v>4209</v>
      </c>
      <c r="D369" s="26" t="s">
        <v>64</v>
      </c>
      <c r="E369" s="26" t="s">
        <v>2749</v>
      </c>
      <c r="F369" s="26" t="s">
        <v>140</v>
      </c>
      <c r="G369" s="26" t="s">
        <v>5105</v>
      </c>
      <c r="H369" s="26" t="s">
        <v>5105</v>
      </c>
      <c r="I369" s="26" t="s">
        <v>5105</v>
      </c>
      <c r="J369" s="29" t="s">
        <v>2855</v>
      </c>
      <c r="K369" s="26" t="s">
        <v>381</v>
      </c>
      <c r="L369" s="26" t="s">
        <v>140</v>
      </c>
      <c r="M369" s="26" t="s">
        <v>140</v>
      </c>
      <c r="N369" s="26" t="s">
        <v>2481</v>
      </c>
      <c r="O369" s="26" t="s">
        <v>2749</v>
      </c>
      <c r="Q369" s="26" t="s">
        <v>118</v>
      </c>
      <c r="R369" s="96">
        <v>8.4700000000000006</v>
      </c>
      <c r="S369" s="101">
        <v>4.3299999999999998E-2</v>
      </c>
      <c r="T369" s="101">
        <v>7.6100000000000001E-2</v>
      </c>
      <c r="U369" s="101">
        <v>0.13389999999999999</v>
      </c>
      <c r="V369" s="101">
        <v>0.34250000000000003</v>
      </c>
      <c r="W369" s="101">
        <v>0.44750000000000001</v>
      </c>
      <c r="Y369" s="25">
        <v>1</v>
      </c>
      <c r="AR369" s="25">
        <v>1</v>
      </c>
      <c r="AS369" s="25">
        <v>0.5</v>
      </c>
      <c r="AT369" s="25">
        <v>0.5</v>
      </c>
      <c r="AU369" s="44">
        <v>5.2999999999999999E-2</v>
      </c>
      <c r="AV369" s="44"/>
    </row>
    <row r="370" spans="1:48">
      <c r="A370" s="37" t="s">
        <v>4980</v>
      </c>
      <c r="B370" s="57"/>
      <c r="C370" s="78" t="s">
        <v>4981</v>
      </c>
      <c r="D370" s="26" t="s">
        <v>62</v>
      </c>
      <c r="E370" s="26" t="s">
        <v>2749</v>
      </c>
      <c r="F370" s="26" t="s">
        <v>140</v>
      </c>
      <c r="G370" s="26" t="s">
        <v>5105</v>
      </c>
      <c r="H370" s="26" t="s">
        <v>5105</v>
      </c>
      <c r="I370" s="26" t="s">
        <v>5105</v>
      </c>
      <c r="J370" s="29" t="s">
        <v>2855</v>
      </c>
      <c r="K370" s="26" t="s">
        <v>381</v>
      </c>
      <c r="L370" s="26" t="s">
        <v>140</v>
      </c>
      <c r="M370" s="26" t="s">
        <v>140</v>
      </c>
      <c r="N370" s="26" t="s">
        <v>2481</v>
      </c>
      <c r="O370" s="26" t="s">
        <v>2749</v>
      </c>
      <c r="Q370" s="26" t="s">
        <v>118</v>
      </c>
      <c r="R370" s="96">
        <v>8.4700000000000006</v>
      </c>
      <c r="S370" s="101">
        <v>4.3299999999999998E-2</v>
      </c>
      <c r="T370" s="101">
        <v>7.6100000000000001E-2</v>
      </c>
      <c r="U370" s="101">
        <v>0.13389999999999999</v>
      </c>
      <c r="V370" s="101">
        <v>0.34250000000000003</v>
      </c>
      <c r="W370" s="101">
        <v>0.44750000000000001</v>
      </c>
      <c r="X370" s="25">
        <v>1</v>
      </c>
      <c r="AR370" s="25">
        <v>1</v>
      </c>
      <c r="AS370" s="25">
        <v>0.5</v>
      </c>
      <c r="AT370" s="25">
        <v>0.5</v>
      </c>
      <c r="AU370" s="44">
        <v>5.2999999999999999E-2</v>
      </c>
      <c r="AV370" s="44"/>
    </row>
    <row r="371" spans="1:48">
      <c r="A371" s="37" t="s">
        <v>2750</v>
      </c>
      <c r="B371" s="57"/>
      <c r="C371" s="78" t="s">
        <v>2748</v>
      </c>
      <c r="D371" s="26" t="s">
        <v>68</v>
      </c>
      <c r="E371" s="26" t="s">
        <v>2749</v>
      </c>
      <c r="F371" s="26" t="s">
        <v>140</v>
      </c>
      <c r="G371" s="26" t="s">
        <v>5105</v>
      </c>
      <c r="H371" s="26" t="s">
        <v>5105</v>
      </c>
      <c r="I371" s="26" t="s">
        <v>5105</v>
      </c>
      <c r="J371" s="29" t="s">
        <v>2855</v>
      </c>
      <c r="K371" s="26" t="s">
        <v>381</v>
      </c>
      <c r="L371" s="26" t="s">
        <v>140</v>
      </c>
      <c r="M371" s="26" t="s">
        <v>140</v>
      </c>
      <c r="N371" s="26" t="s">
        <v>2481</v>
      </c>
      <c r="O371" s="26" t="s">
        <v>2749</v>
      </c>
      <c r="Q371" s="26" t="s">
        <v>118</v>
      </c>
      <c r="R371" s="26">
        <v>7.72</v>
      </c>
      <c r="S371" s="25">
        <v>4.4200000000000003E-2</v>
      </c>
      <c r="T371" s="25">
        <v>6.1899999999999997E-2</v>
      </c>
      <c r="U371" s="25">
        <v>0.14940000000000001</v>
      </c>
      <c r="V371" s="25">
        <v>0.30509999999999998</v>
      </c>
      <c r="W371" s="25">
        <v>0.48359999999999997</v>
      </c>
      <c r="AB371" s="25">
        <v>1</v>
      </c>
      <c r="AR371" s="25">
        <v>1</v>
      </c>
      <c r="AS371" s="25">
        <v>0.5</v>
      </c>
      <c r="AT371" s="25">
        <v>0.5</v>
      </c>
      <c r="AU371" s="44">
        <v>5.2999999999999999E-2</v>
      </c>
      <c r="AV371" s="44"/>
    </row>
    <row r="372" spans="1:48">
      <c r="A372" s="37" t="s">
        <v>2605</v>
      </c>
      <c r="B372" s="57"/>
      <c r="C372" s="78" t="s">
        <v>2600</v>
      </c>
      <c r="D372" s="26" t="s">
        <v>62</v>
      </c>
      <c r="E372" s="29" t="s">
        <v>2749</v>
      </c>
      <c r="F372" s="29" t="s">
        <v>140</v>
      </c>
      <c r="G372" s="26" t="s">
        <v>5105</v>
      </c>
      <c r="H372" s="26" t="s">
        <v>5105</v>
      </c>
      <c r="I372" s="26" t="s">
        <v>5105</v>
      </c>
      <c r="J372" s="29" t="s">
        <v>2855</v>
      </c>
      <c r="K372" s="26" t="s">
        <v>381</v>
      </c>
      <c r="L372" s="26" t="s">
        <v>140</v>
      </c>
      <c r="M372" s="26" t="s">
        <v>140</v>
      </c>
      <c r="N372" s="26" t="s">
        <v>2481</v>
      </c>
      <c r="O372" s="26" t="s">
        <v>2749</v>
      </c>
      <c r="Q372" s="26" t="s">
        <v>118</v>
      </c>
      <c r="R372" s="26">
        <v>7.72</v>
      </c>
      <c r="S372" s="25">
        <v>4.4200000000000003E-2</v>
      </c>
      <c r="T372" s="25">
        <v>6.1899999999999997E-2</v>
      </c>
      <c r="U372" s="25">
        <v>0.14940000000000001</v>
      </c>
      <c r="V372" s="25">
        <v>0.30509999999999998</v>
      </c>
      <c r="W372" s="25">
        <v>0.48359999999999997</v>
      </c>
      <c r="X372" s="25">
        <v>1</v>
      </c>
      <c r="AR372" s="25">
        <v>1</v>
      </c>
      <c r="AS372" s="25">
        <v>0.5</v>
      </c>
      <c r="AT372" s="25">
        <v>0.5</v>
      </c>
      <c r="AU372" s="25">
        <v>2.3E-2</v>
      </c>
      <c r="AV372" s="25"/>
    </row>
    <row r="373" spans="1:48">
      <c r="A373" s="181" t="s">
        <v>5116</v>
      </c>
      <c r="B373" s="182"/>
      <c r="C373" s="184" t="s">
        <v>3512</v>
      </c>
      <c r="D373" s="181" t="s">
        <v>68</v>
      </c>
      <c r="E373" s="181" t="s">
        <v>2481</v>
      </c>
      <c r="F373" s="181" t="s">
        <v>140</v>
      </c>
      <c r="G373" s="181" t="s">
        <v>2481</v>
      </c>
      <c r="H373" s="181" t="s">
        <v>2481</v>
      </c>
      <c r="I373" s="181" t="s">
        <v>2481</v>
      </c>
      <c r="J373" s="193" t="s">
        <v>2857</v>
      </c>
      <c r="K373" s="181" t="s">
        <v>785</v>
      </c>
      <c r="L373" s="181" t="s">
        <v>140</v>
      </c>
      <c r="M373" s="181" t="s">
        <v>140</v>
      </c>
      <c r="N373" s="181" t="s">
        <v>2481</v>
      </c>
      <c r="O373" s="181" t="s">
        <v>2481</v>
      </c>
      <c r="P373" s="181"/>
      <c r="Q373" s="181" t="s">
        <v>74</v>
      </c>
      <c r="R373" s="181">
        <f>VLOOKUP($A373,IDXMàJ[#All],MATCH(indice!R$1,'MAJ IDX'!$1:$1,0),FALSE)</f>
        <v>1.92</v>
      </c>
      <c r="S373" s="183">
        <f>VLOOKUP($A373,IDXMàJ[#All],MATCH(indice!S$1,'MAJ IDX'!$1:$1,0),FALSE)</f>
        <v>0</v>
      </c>
      <c r="T373" s="183">
        <f>VLOOKUP($A373,IDXMàJ[#All],MATCH(indice!T$1,'MAJ IDX'!$1:$1,0),FALSE)</f>
        <v>0.68579999999999997</v>
      </c>
      <c r="U373" s="183">
        <f>VLOOKUP($A373,IDXMàJ[#All],MATCH(indice!U$1,'MAJ IDX'!$1:$1,0),FALSE)</f>
        <v>0.22800000000000001</v>
      </c>
      <c r="V373" s="183">
        <f>VLOOKUP($A373,IDXMàJ[#All],MATCH(indice!V$1,'MAJ IDX'!$1:$1,0),FALSE)</f>
        <v>8.6199999999999999E-2</v>
      </c>
      <c r="W373" s="183">
        <f>VLOOKUP($A373,IDXMàJ[#All],MATCH(indice!W$1,'MAJ IDX'!$1:$1,0),FALSE)</f>
        <v>0</v>
      </c>
      <c r="X373" s="194">
        <f>VLOOKUP($A373,IDXMàJ[#All],MATCH(indice!X$1,'MAJ IDX'!$1:$1,0),FALSE)</f>
        <v>0</v>
      </c>
      <c r="Y373" s="194">
        <f>VLOOKUP($A373,IDXMàJ[#All],MATCH(indice!Y$1,'MAJ IDX'!$1:$1,0),FALSE)</f>
        <v>0.34063999999999994</v>
      </c>
      <c r="Z373" s="194">
        <f>VLOOKUP($A373,IDXMàJ[#All],MATCH(indice!Z$1,'MAJ IDX'!$1:$1,0),FALSE)</f>
        <v>5.3900000000000003E-2</v>
      </c>
      <c r="AA373" s="194">
        <f>VLOOKUP($A373,IDXMàJ[#All],MATCH(indice!AA$1,'MAJ IDX'!$1:$1,0),FALSE)</f>
        <v>1.4755500000000001E-2</v>
      </c>
      <c r="AB373" s="194">
        <f>VLOOKUP($A373,IDXMàJ[#All],MATCH(indice!AB$1,'MAJ IDX'!$1:$1,0),FALSE)</f>
        <v>0.36943999999999999</v>
      </c>
      <c r="AC373" s="194">
        <f>VLOOKUP($A373,IDXMàJ[#All],MATCH(indice!AC$1,'MAJ IDX'!$1:$1,0),FALSE)</f>
        <v>1.6632000000000001E-2</v>
      </c>
      <c r="AD373" s="194">
        <f>VLOOKUP($A373,IDXMàJ[#All],MATCH(indice!AD$1,'MAJ IDX'!$1:$1,0),FALSE)</f>
        <v>1.8157500000000003E-2</v>
      </c>
      <c r="AE373" s="194">
        <f>VLOOKUP($A373,IDXMàJ[#All],MATCH(indice!AE$1,'MAJ IDX'!$1:$1,0),FALSE)</f>
        <v>0.16852</v>
      </c>
      <c r="AF373" s="194">
        <f>VLOOKUP($A373,IDXMàJ[#All],MATCH(indice!AF$1,'MAJ IDX'!$1:$1,0),FALSE)</f>
        <v>3.6247499999999999E-3</v>
      </c>
      <c r="AG373" s="194">
        <f>VLOOKUP($A373,IDXMàJ[#All],MATCH(indice!AG$1,'MAJ IDX'!$1:$1,0),FALSE)</f>
        <v>0</v>
      </c>
      <c r="AH373" s="194">
        <f>VLOOKUP($A373,IDXMàJ[#All],MATCH(indice!AH$1,'MAJ IDX'!$1:$1,0),FALSE)</f>
        <v>0</v>
      </c>
      <c r="AI373" s="194">
        <f>VLOOKUP($A373,IDXMàJ[#All],MATCH(indice!AI$1,'MAJ IDX'!$1:$1,0),FALSE)</f>
        <v>1.4330250000000003E-2</v>
      </c>
      <c r="AJ373" s="194">
        <f>VLOOKUP($A373,IDXMàJ[#All],MATCH(indice!AJ$1,'MAJ IDX'!$1:$1,0),FALSE)</f>
        <v>0</v>
      </c>
      <c r="AK373" s="194">
        <f>VLOOKUP($A373,IDXMàJ[#All],MATCH(indice!AK$1,'MAJ IDX'!$1:$1,0),FALSE)</f>
        <v>0.34063999999999994</v>
      </c>
      <c r="AL373" s="194">
        <f>VLOOKUP($A373,IDXMàJ[#All],MATCH(indice!AL$1,'MAJ IDX'!$1:$1,0),FALSE)</f>
        <v>5.3900000000000003E-2</v>
      </c>
      <c r="AM373" s="194">
        <f>VLOOKUP($A373,IDXMàJ[#All],MATCH(indice!AM$1,'MAJ IDX'!$1:$1,0),FALSE)</f>
        <v>1.4755500000000001E-2</v>
      </c>
      <c r="AN373" s="194">
        <f>VLOOKUP($A373,IDXMàJ[#All],MATCH(indice!AN$1,'MAJ IDX'!$1:$1,0),FALSE)</f>
        <v>0.36943999999999999</v>
      </c>
      <c r="AO373" s="194">
        <f>VLOOKUP($A373,IDXMàJ[#All],MATCH(indice!AO$1,'MAJ IDX'!$1:$1,0),FALSE)</f>
        <v>1.6632000000000001E-2</v>
      </c>
      <c r="AP373" s="194">
        <f>VLOOKUP($A373,IDXMàJ[#All],MATCH(indice!AP$1,'MAJ IDX'!$1:$1,0),FALSE)</f>
        <v>0.16852</v>
      </c>
      <c r="AQ373" s="194">
        <f>VLOOKUP($A373,IDXMàJ[#All],MATCH(indice!AQ$1,'MAJ IDX'!$1:$1,0),FALSE)</f>
        <v>2.1782250000000003E-2</v>
      </c>
      <c r="AR373" s="194">
        <f>VLOOKUP($A373,IDXMàJ[#All],MATCH(indice!AR$1,'MAJ IDX'!$1:$1,0),FALSE)</f>
        <v>1.4330250000000003E-2</v>
      </c>
      <c r="AS373" s="194">
        <f>VLOOKUP($A373,IDXMàJ[#All],MATCH(indice!AS$1,'MAJ IDX'!$1:$1,0),FALSE)</f>
        <v>1</v>
      </c>
      <c r="AT373" s="194">
        <f>VLOOKUP($A373,IDXMàJ[#All],MATCH(indice!AT$1,'MAJ IDX'!$1:$1,0),FALSE)</f>
        <v>0</v>
      </c>
      <c r="AU373" s="194"/>
      <c r="AV373" s="194"/>
    </row>
    <row r="374" spans="1:48">
      <c r="A374" s="177" t="s">
        <v>5512</v>
      </c>
      <c r="B374" s="182"/>
      <c r="C374" s="184" t="s">
        <v>5527</v>
      </c>
      <c r="D374" s="181" t="s">
        <v>68</v>
      </c>
      <c r="E374" s="181" t="s">
        <v>2481</v>
      </c>
      <c r="F374" s="181" t="s">
        <v>140</v>
      </c>
      <c r="G374" s="181" t="s">
        <v>2481</v>
      </c>
      <c r="H374" s="181" t="s">
        <v>2481</v>
      </c>
      <c r="I374" s="181" t="s">
        <v>2481</v>
      </c>
      <c r="J374" s="193" t="s">
        <v>2857</v>
      </c>
      <c r="K374" s="181" t="s">
        <v>785</v>
      </c>
      <c r="L374" s="181" t="s">
        <v>140</v>
      </c>
      <c r="M374" s="181" t="s">
        <v>140</v>
      </c>
      <c r="N374" s="181" t="s">
        <v>2481</v>
      </c>
      <c r="O374" s="181" t="s">
        <v>2481</v>
      </c>
      <c r="P374" s="181"/>
      <c r="Q374" s="181" t="s">
        <v>74</v>
      </c>
      <c r="R374" s="181">
        <f>VLOOKUP($A374,IDXMàJ[#All],MATCH(indice!R$1,'MAJ IDX'!$1:$1,0),FALSE)</f>
        <v>1.92</v>
      </c>
      <c r="S374" s="183">
        <f>VLOOKUP($A374,IDXMàJ[#All],MATCH(indice!S$1,'MAJ IDX'!$1:$1,0),FALSE)</f>
        <v>0</v>
      </c>
      <c r="T374" s="183">
        <f>VLOOKUP($A374,IDXMàJ[#All],MATCH(indice!T$1,'MAJ IDX'!$1:$1,0),FALSE)</f>
        <v>0.68579999999999997</v>
      </c>
      <c r="U374" s="183">
        <f>VLOOKUP($A374,IDXMàJ[#All],MATCH(indice!U$1,'MAJ IDX'!$1:$1,0),FALSE)</f>
        <v>0.22800000000000001</v>
      </c>
      <c r="V374" s="183">
        <f>VLOOKUP($A374,IDXMàJ[#All],MATCH(indice!V$1,'MAJ IDX'!$1:$1,0),FALSE)</f>
        <v>8.6199999999999999E-2</v>
      </c>
      <c r="W374" s="183">
        <f>VLOOKUP($A374,IDXMàJ[#All],MATCH(indice!W$1,'MAJ IDX'!$1:$1,0),FALSE)</f>
        <v>0</v>
      </c>
      <c r="X374" s="194">
        <f>VLOOKUP($A374,IDXMàJ[#All],MATCH(indice!X$1,'MAJ IDX'!$1:$1,0),FALSE)</f>
        <v>0</v>
      </c>
      <c r="Y374" s="194">
        <f>VLOOKUP($A374,IDXMàJ[#All],MATCH(indice!Y$1,'MAJ IDX'!$1:$1,0),FALSE)</f>
        <v>0</v>
      </c>
      <c r="Z374" s="194">
        <f>VLOOKUP($A374,IDXMàJ[#All],MATCH(indice!Z$1,'MAJ IDX'!$1:$1,0),FALSE)</f>
        <v>0</v>
      </c>
      <c r="AA374" s="194">
        <f>VLOOKUP($A374,IDXMàJ[#All],MATCH(indice!AA$1,'MAJ IDX'!$1:$1,0),FALSE)</f>
        <v>0</v>
      </c>
      <c r="AB374" s="194">
        <f>VLOOKUP($A374,IDXMàJ[#All],MATCH(indice!AB$1,'MAJ IDX'!$1:$1,0),FALSE)</f>
        <v>1</v>
      </c>
      <c r="AC374" s="194">
        <f>VLOOKUP($A374,IDXMàJ[#All],MATCH(indice!AC$1,'MAJ IDX'!$1:$1,0),FALSE)</f>
        <v>0</v>
      </c>
      <c r="AD374" s="194">
        <f>VLOOKUP($A374,IDXMàJ[#All],MATCH(indice!AD$1,'MAJ IDX'!$1:$1,0),FALSE)</f>
        <v>0</v>
      </c>
      <c r="AE374" s="194">
        <f>VLOOKUP($A374,IDXMàJ[#All],MATCH(indice!AE$1,'MAJ IDX'!$1:$1,0),FALSE)</f>
        <v>0</v>
      </c>
      <c r="AF374" s="194">
        <f>VLOOKUP($A374,IDXMàJ[#All],MATCH(indice!AF$1,'MAJ IDX'!$1:$1,0),FALSE)</f>
        <v>0</v>
      </c>
      <c r="AG374" s="194">
        <f>VLOOKUP($A374,IDXMàJ[#All],MATCH(indice!AG$1,'MAJ IDX'!$1:$1,0),FALSE)</f>
        <v>0</v>
      </c>
      <c r="AH374" s="194">
        <f>VLOOKUP($A374,IDXMàJ[#All],MATCH(indice!AH$1,'MAJ IDX'!$1:$1,0),FALSE)</f>
        <v>0</v>
      </c>
      <c r="AI374" s="194">
        <f>VLOOKUP($A374,IDXMàJ[#All],MATCH(indice!AI$1,'MAJ IDX'!$1:$1,0),FALSE)</f>
        <v>0</v>
      </c>
      <c r="AJ374" s="194">
        <f>VLOOKUP($A374,IDXMàJ[#All],MATCH(indice!AJ$1,'MAJ IDX'!$1:$1,0),FALSE)</f>
        <v>0</v>
      </c>
      <c r="AK374" s="194">
        <f>VLOOKUP($A374,IDXMàJ[#All],MATCH(indice!AK$1,'MAJ IDX'!$1:$1,0),FALSE)</f>
        <v>0.34063999999999994</v>
      </c>
      <c r="AL374" s="194">
        <f>VLOOKUP($A374,IDXMàJ[#All],MATCH(indice!AL$1,'MAJ IDX'!$1:$1,0),FALSE)</f>
        <v>5.3900000000000003E-2</v>
      </c>
      <c r="AM374" s="194">
        <f>VLOOKUP($A374,IDXMàJ[#All],MATCH(indice!AM$1,'MAJ IDX'!$1:$1,0),FALSE)</f>
        <v>1.4755500000000001E-2</v>
      </c>
      <c r="AN374" s="194">
        <f>VLOOKUP($A374,IDXMàJ[#All],MATCH(indice!AN$1,'MAJ IDX'!$1:$1,0),FALSE)</f>
        <v>0.36943999999999999</v>
      </c>
      <c r="AO374" s="194">
        <f>VLOOKUP($A374,IDXMàJ[#All],MATCH(indice!AO$1,'MAJ IDX'!$1:$1,0),FALSE)</f>
        <v>1.6632000000000001E-2</v>
      </c>
      <c r="AP374" s="194">
        <f>VLOOKUP($A374,IDXMàJ[#All],MATCH(indice!AP$1,'MAJ IDX'!$1:$1,0),FALSE)</f>
        <v>0.16852</v>
      </c>
      <c r="AQ374" s="194">
        <f>VLOOKUP($A374,IDXMàJ[#All],MATCH(indice!AQ$1,'MAJ IDX'!$1:$1,0),FALSE)</f>
        <v>2.1782250000000003E-2</v>
      </c>
      <c r="AR374" s="194">
        <f>VLOOKUP($A374,IDXMàJ[#All],MATCH(indice!AR$1,'MAJ IDX'!$1:$1,0),FALSE)</f>
        <v>1.4330250000000003E-2</v>
      </c>
      <c r="AS374" s="194">
        <f>VLOOKUP($A374,IDXMàJ[#All],MATCH(indice!AS$1,'MAJ IDX'!$1:$1,0),FALSE)</f>
        <v>1</v>
      </c>
      <c r="AT374" s="194">
        <f>VLOOKUP($A374,IDXMàJ[#All],MATCH(indice!AT$1,'MAJ IDX'!$1:$1,0),FALSE)</f>
        <v>0</v>
      </c>
      <c r="AU374" s="194"/>
      <c r="AV374" s="194"/>
    </row>
    <row r="375" spans="1:48">
      <c r="A375" s="177" t="s">
        <v>5513</v>
      </c>
      <c r="B375" s="182"/>
      <c r="C375" s="184" t="s">
        <v>5528</v>
      </c>
      <c r="D375" s="181" t="s">
        <v>64</v>
      </c>
      <c r="E375" s="181" t="s">
        <v>2481</v>
      </c>
      <c r="F375" s="181" t="s">
        <v>140</v>
      </c>
      <c r="G375" s="181" t="s">
        <v>2481</v>
      </c>
      <c r="H375" s="181" t="s">
        <v>2481</v>
      </c>
      <c r="I375" s="181" t="s">
        <v>2481</v>
      </c>
      <c r="J375" s="193" t="s">
        <v>2857</v>
      </c>
      <c r="K375" s="181" t="s">
        <v>785</v>
      </c>
      <c r="L375" s="181" t="s">
        <v>140</v>
      </c>
      <c r="M375" s="181" t="s">
        <v>140</v>
      </c>
      <c r="N375" s="181" t="s">
        <v>2481</v>
      </c>
      <c r="O375" s="181" t="s">
        <v>2481</v>
      </c>
      <c r="P375" s="181"/>
      <c r="Q375" s="181" t="s">
        <v>74</v>
      </c>
      <c r="R375" s="181">
        <f>VLOOKUP($A375,IDXMàJ[#All],MATCH(indice!R$1,'MAJ IDX'!$1:$1,0),FALSE)</f>
        <v>1.92</v>
      </c>
      <c r="S375" s="183">
        <f>VLOOKUP($A375,IDXMàJ[#All],MATCH(indice!S$1,'MAJ IDX'!$1:$1,0),FALSE)</f>
        <v>0</v>
      </c>
      <c r="T375" s="183">
        <f>VLOOKUP($A375,IDXMàJ[#All],MATCH(indice!T$1,'MAJ IDX'!$1:$1,0),FALSE)</f>
        <v>0.68579999999999997</v>
      </c>
      <c r="U375" s="183">
        <f>VLOOKUP($A375,IDXMàJ[#All],MATCH(indice!U$1,'MAJ IDX'!$1:$1,0),FALSE)</f>
        <v>0.22800000000000001</v>
      </c>
      <c r="V375" s="183">
        <f>VLOOKUP($A375,IDXMàJ[#All],MATCH(indice!V$1,'MAJ IDX'!$1:$1,0),FALSE)</f>
        <v>8.6199999999999999E-2</v>
      </c>
      <c r="W375" s="183">
        <f>VLOOKUP($A375,IDXMàJ[#All],MATCH(indice!W$1,'MAJ IDX'!$1:$1,0),FALSE)</f>
        <v>0</v>
      </c>
      <c r="X375" s="194">
        <f>VLOOKUP($A375,IDXMàJ[#All],MATCH(indice!X$1,'MAJ IDX'!$1:$1,0),FALSE)</f>
        <v>0</v>
      </c>
      <c r="Y375" s="194">
        <f>VLOOKUP($A375,IDXMàJ[#All],MATCH(indice!Y$1,'MAJ IDX'!$1:$1,0),FALSE)</f>
        <v>1</v>
      </c>
      <c r="Z375" s="194">
        <f>VLOOKUP($A375,IDXMàJ[#All],MATCH(indice!Z$1,'MAJ IDX'!$1:$1,0),FALSE)</f>
        <v>0</v>
      </c>
      <c r="AA375" s="194">
        <f>VLOOKUP($A375,IDXMàJ[#All],MATCH(indice!AA$1,'MAJ IDX'!$1:$1,0),FALSE)</f>
        <v>0</v>
      </c>
      <c r="AB375" s="194">
        <f>VLOOKUP($A375,IDXMàJ[#All],MATCH(indice!AB$1,'MAJ IDX'!$1:$1,0),FALSE)</f>
        <v>0</v>
      </c>
      <c r="AC375" s="194">
        <f>VLOOKUP($A375,IDXMàJ[#All],MATCH(indice!AC$1,'MAJ IDX'!$1:$1,0),FALSE)</f>
        <v>0</v>
      </c>
      <c r="AD375" s="194">
        <f>VLOOKUP($A375,IDXMàJ[#All],MATCH(indice!AD$1,'MAJ IDX'!$1:$1,0),FALSE)</f>
        <v>0</v>
      </c>
      <c r="AE375" s="194">
        <f>VLOOKUP($A375,IDXMàJ[#All],MATCH(indice!AE$1,'MAJ IDX'!$1:$1,0),FALSE)</f>
        <v>0</v>
      </c>
      <c r="AF375" s="194">
        <f>VLOOKUP($A375,IDXMàJ[#All],MATCH(indice!AF$1,'MAJ IDX'!$1:$1,0),FALSE)</f>
        <v>0</v>
      </c>
      <c r="AG375" s="194">
        <f>VLOOKUP($A375,IDXMàJ[#All],MATCH(indice!AG$1,'MAJ IDX'!$1:$1,0),FALSE)</f>
        <v>0</v>
      </c>
      <c r="AH375" s="194">
        <f>VLOOKUP($A375,IDXMàJ[#All],MATCH(indice!AH$1,'MAJ IDX'!$1:$1,0),FALSE)</f>
        <v>0</v>
      </c>
      <c r="AI375" s="194">
        <f>VLOOKUP($A375,IDXMàJ[#All],MATCH(indice!AI$1,'MAJ IDX'!$1:$1,0),FALSE)</f>
        <v>0</v>
      </c>
      <c r="AJ375" s="194">
        <f>VLOOKUP($A375,IDXMàJ[#All],MATCH(indice!AJ$1,'MAJ IDX'!$1:$1,0),FALSE)</f>
        <v>0</v>
      </c>
      <c r="AK375" s="194">
        <f>VLOOKUP($A375,IDXMàJ[#All],MATCH(indice!AK$1,'MAJ IDX'!$1:$1,0),FALSE)</f>
        <v>0.34063999999999994</v>
      </c>
      <c r="AL375" s="194">
        <f>VLOOKUP($A375,IDXMàJ[#All],MATCH(indice!AL$1,'MAJ IDX'!$1:$1,0),FALSE)</f>
        <v>5.3900000000000003E-2</v>
      </c>
      <c r="AM375" s="194">
        <f>VLOOKUP($A375,IDXMàJ[#All],MATCH(indice!AM$1,'MAJ IDX'!$1:$1,0),FALSE)</f>
        <v>1.4755500000000001E-2</v>
      </c>
      <c r="AN375" s="194">
        <f>VLOOKUP($A375,IDXMàJ[#All],MATCH(indice!AN$1,'MAJ IDX'!$1:$1,0),FALSE)</f>
        <v>0.36943999999999999</v>
      </c>
      <c r="AO375" s="194">
        <f>VLOOKUP($A375,IDXMàJ[#All],MATCH(indice!AO$1,'MAJ IDX'!$1:$1,0),FALSE)</f>
        <v>1.6632000000000001E-2</v>
      </c>
      <c r="AP375" s="194">
        <f>VLOOKUP($A375,IDXMàJ[#All],MATCH(indice!AP$1,'MAJ IDX'!$1:$1,0),FALSE)</f>
        <v>0.16852</v>
      </c>
      <c r="AQ375" s="194">
        <f>VLOOKUP($A375,IDXMàJ[#All],MATCH(indice!AQ$1,'MAJ IDX'!$1:$1,0),FALSE)</f>
        <v>2.1782250000000003E-2</v>
      </c>
      <c r="AR375" s="194">
        <f>VLOOKUP($A375,IDXMàJ[#All],MATCH(indice!AR$1,'MAJ IDX'!$1:$1,0),FALSE)</f>
        <v>1.4330250000000003E-2</v>
      </c>
      <c r="AS375" s="194">
        <f>VLOOKUP($A375,IDXMàJ[#All],MATCH(indice!AS$1,'MAJ IDX'!$1:$1,0),FALSE)</f>
        <v>1</v>
      </c>
      <c r="AT375" s="194">
        <f>VLOOKUP($A375,IDXMàJ[#All],MATCH(indice!AT$1,'MAJ IDX'!$1:$1,0),FALSE)</f>
        <v>0</v>
      </c>
      <c r="AU375" s="194"/>
      <c r="AV375" s="194"/>
    </row>
    <row r="376" spans="1:48">
      <c r="A376" s="177" t="s">
        <v>5514</v>
      </c>
      <c r="B376" s="182"/>
      <c r="C376" s="184" t="s">
        <v>5529</v>
      </c>
      <c r="D376" s="181" t="s">
        <v>62</v>
      </c>
      <c r="E376" s="181" t="s">
        <v>2481</v>
      </c>
      <c r="F376" s="181" t="s">
        <v>140</v>
      </c>
      <c r="G376" s="181" t="s">
        <v>2481</v>
      </c>
      <c r="H376" s="181" t="s">
        <v>2481</v>
      </c>
      <c r="I376" s="181" t="s">
        <v>2481</v>
      </c>
      <c r="J376" s="193" t="s">
        <v>2857</v>
      </c>
      <c r="K376" s="181" t="s">
        <v>785</v>
      </c>
      <c r="L376" s="181" t="s">
        <v>140</v>
      </c>
      <c r="M376" s="181" t="s">
        <v>140</v>
      </c>
      <c r="N376" s="181" t="s">
        <v>2481</v>
      </c>
      <c r="O376" s="181" t="s">
        <v>2481</v>
      </c>
      <c r="P376" s="181"/>
      <c r="Q376" s="181" t="s">
        <v>74</v>
      </c>
      <c r="R376" s="181">
        <f>VLOOKUP($A376,IDXMàJ[#All],MATCH(indice!R$1,'MAJ IDX'!$1:$1,0),FALSE)</f>
        <v>1.92</v>
      </c>
      <c r="S376" s="183">
        <f>VLOOKUP($A376,IDXMàJ[#All],MATCH(indice!S$1,'MAJ IDX'!$1:$1,0),FALSE)</f>
        <v>0</v>
      </c>
      <c r="T376" s="183">
        <f>VLOOKUP($A376,IDXMàJ[#All],MATCH(indice!T$1,'MAJ IDX'!$1:$1,0),FALSE)</f>
        <v>0.68579999999999997</v>
      </c>
      <c r="U376" s="183">
        <f>VLOOKUP($A376,IDXMàJ[#All],MATCH(indice!U$1,'MAJ IDX'!$1:$1,0),FALSE)</f>
        <v>0.22800000000000001</v>
      </c>
      <c r="V376" s="183">
        <f>VLOOKUP($A376,IDXMàJ[#All],MATCH(indice!V$1,'MAJ IDX'!$1:$1,0),FALSE)</f>
        <v>8.6199999999999999E-2</v>
      </c>
      <c r="W376" s="183">
        <f>VLOOKUP($A376,IDXMàJ[#All],MATCH(indice!W$1,'MAJ IDX'!$1:$1,0),FALSE)</f>
        <v>0</v>
      </c>
      <c r="X376" s="194">
        <f>VLOOKUP($A376,IDXMàJ[#All],MATCH(indice!X$1,'MAJ IDX'!$1:$1,0),FALSE)</f>
        <v>1</v>
      </c>
      <c r="Y376" s="194">
        <f>VLOOKUP($A376,IDXMàJ[#All],MATCH(indice!Y$1,'MAJ IDX'!$1:$1,0),FALSE)</f>
        <v>0</v>
      </c>
      <c r="Z376" s="194">
        <f>VLOOKUP($A376,IDXMàJ[#All],MATCH(indice!Z$1,'MAJ IDX'!$1:$1,0),FALSE)</f>
        <v>0</v>
      </c>
      <c r="AA376" s="194">
        <f>VLOOKUP($A376,IDXMàJ[#All],MATCH(indice!AA$1,'MAJ IDX'!$1:$1,0),FALSE)</f>
        <v>0</v>
      </c>
      <c r="AB376" s="194">
        <f>VLOOKUP($A376,IDXMàJ[#All],MATCH(indice!AB$1,'MAJ IDX'!$1:$1,0),FALSE)</f>
        <v>0</v>
      </c>
      <c r="AC376" s="194">
        <f>VLOOKUP($A376,IDXMàJ[#All],MATCH(indice!AC$1,'MAJ IDX'!$1:$1,0),FALSE)</f>
        <v>0</v>
      </c>
      <c r="AD376" s="194">
        <f>VLOOKUP($A376,IDXMàJ[#All],MATCH(indice!AD$1,'MAJ IDX'!$1:$1,0),FALSE)</f>
        <v>0</v>
      </c>
      <c r="AE376" s="194">
        <f>VLOOKUP($A376,IDXMàJ[#All],MATCH(indice!AE$1,'MAJ IDX'!$1:$1,0),FALSE)</f>
        <v>0</v>
      </c>
      <c r="AF376" s="194">
        <f>VLOOKUP($A376,IDXMàJ[#All],MATCH(indice!AF$1,'MAJ IDX'!$1:$1,0),FALSE)</f>
        <v>0</v>
      </c>
      <c r="AG376" s="194">
        <f>VLOOKUP($A376,IDXMàJ[#All],MATCH(indice!AG$1,'MAJ IDX'!$1:$1,0),FALSE)</f>
        <v>0</v>
      </c>
      <c r="AH376" s="194">
        <f>VLOOKUP($A376,IDXMàJ[#All],MATCH(indice!AH$1,'MAJ IDX'!$1:$1,0),FALSE)</f>
        <v>0</v>
      </c>
      <c r="AI376" s="194">
        <f>VLOOKUP($A376,IDXMàJ[#All],MATCH(indice!AI$1,'MAJ IDX'!$1:$1,0),FALSE)</f>
        <v>0</v>
      </c>
      <c r="AJ376" s="194">
        <f>VLOOKUP($A376,IDXMàJ[#All],MATCH(indice!AJ$1,'MAJ IDX'!$1:$1,0),FALSE)</f>
        <v>0</v>
      </c>
      <c r="AK376" s="194">
        <f>VLOOKUP($A376,IDXMàJ[#All],MATCH(indice!AK$1,'MAJ IDX'!$1:$1,0),FALSE)</f>
        <v>0.34063999999999994</v>
      </c>
      <c r="AL376" s="194">
        <f>VLOOKUP($A376,IDXMàJ[#All],MATCH(indice!AL$1,'MAJ IDX'!$1:$1,0),FALSE)</f>
        <v>5.3900000000000003E-2</v>
      </c>
      <c r="AM376" s="194">
        <f>VLOOKUP($A376,IDXMàJ[#All],MATCH(indice!AM$1,'MAJ IDX'!$1:$1,0),FALSE)</f>
        <v>1.4755500000000001E-2</v>
      </c>
      <c r="AN376" s="194">
        <f>VLOOKUP($A376,IDXMàJ[#All],MATCH(indice!AN$1,'MAJ IDX'!$1:$1,0),FALSE)</f>
        <v>0.36943999999999999</v>
      </c>
      <c r="AO376" s="194">
        <f>VLOOKUP($A376,IDXMàJ[#All],MATCH(indice!AO$1,'MAJ IDX'!$1:$1,0),FALSE)</f>
        <v>1.6632000000000001E-2</v>
      </c>
      <c r="AP376" s="194">
        <f>VLOOKUP($A376,IDXMàJ[#All],MATCH(indice!AP$1,'MAJ IDX'!$1:$1,0),FALSE)</f>
        <v>0.16852</v>
      </c>
      <c r="AQ376" s="194">
        <f>VLOOKUP($A376,IDXMàJ[#All],MATCH(indice!AQ$1,'MAJ IDX'!$1:$1,0),FALSE)</f>
        <v>2.1782250000000003E-2</v>
      </c>
      <c r="AR376" s="194">
        <f>VLOOKUP($A376,IDXMàJ[#All],MATCH(indice!AR$1,'MAJ IDX'!$1:$1,0),FALSE)</f>
        <v>1.4330250000000003E-2</v>
      </c>
      <c r="AS376" s="194">
        <f>VLOOKUP($A376,IDXMàJ[#All],MATCH(indice!AS$1,'MAJ IDX'!$1:$1,0),FALSE)</f>
        <v>1</v>
      </c>
      <c r="AT376" s="194">
        <f>VLOOKUP($A376,IDXMàJ[#All],MATCH(indice!AT$1,'MAJ IDX'!$1:$1,0),FALSE)</f>
        <v>0</v>
      </c>
      <c r="AU376" s="194"/>
      <c r="AV376" s="194"/>
    </row>
    <row r="377" spans="1:48">
      <c r="A377" s="181" t="s">
        <v>5117</v>
      </c>
      <c r="B377" s="182"/>
      <c r="C377" s="184" t="s">
        <v>3514</v>
      </c>
      <c r="D377" s="181" t="s">
        <v>68</v>
      </c>
      <c r="E377" s="181" t="s">
        <v>2481</v>
      </c>
      <c r="F377" s="181" t="s">
        <v>140</v>
      </c>
      <c r="G377" s="181" t="s">
        <v>2481</v>
      </c>
      <c r="H377" s="181" t="s">
        <v>2481</v>
      </c>
      <c r="I377" s="181" t="s">
        <v>2481</v>
      </c>
      <c r="J377" s="193" t="s">
        <v>2857</v>
      </c>
      <c r="K377" s="181" t="s">
        <v>785</v>
      </c>
      <c r="L377" s="181" t="s">
        <v>140</v>
      </c>
      <c r="M377" s="181" t="s">
        <v>140</v>
      </c>
      <c r="N377" s="181" t="s">
        <v>2481</v>
      </c>
      <c r="O377" s="181" t="s">
        <v>2481</v>
      </c>
      <c r="P377" s="181"/>
      <c r="Q377" s="181" t="s">
        <v>74</v>
      </c>
      <c r="R377" s="181">
        <f>VLOOKUP($A377,IDXMàJ[#All],MATCH(indice!R$1,'MAJ IDX'!$1:$1,0),FALSE)</f>
        <v>17.53</v>
      </c>
      <c r="S377" s="183">
        <f>VLOOKUP($A377,IDXMàJ[#All],MATCH(indice!S$1,'MAJ IDX'!$1:$1,0),FALSE)</f>
        <v>1.0999999999999999E-2</v>
      </c>
      <c r="T377" s="183">
        <f>VLOOKUP($A377,IDXMàJ[#All],MATCH(indice!T$1,'MAJ IDX'!$1:$1,0),FALSE)</f>
        <v>0.68579999999999997</v>
      </c>
      <c r="U377" s="183">
        <f>VLOOKUP($A377,IDXMàJ[#All],MATCH(indice!U$1,'MAJ IDX'!$1:$1,0),FALSE)</f>
        <v>0.22800000000000001</v>
      </c>
      <c r="V377" s="183">
        <f>VLOOKUP($A377,IDXMàJ[#All],MATCH(indice!V$1,'MAJ IDX'!$1:$1,0),FALSE)</f>
        <v>8.6199999999999999E-2</v>
      </c>
      <c r="W377" s="183">
        <f>VLOOKUP($A377,IDXMàJ[#All],MATCH(indice!W$1,'MAJ IDX'!$1:$1,0),FALSE)</f>
        <v>0</v>
      </c>
      <c r="X377" s="194">
        <f>VLOOKUP($A377,IDXMàJ[#All],MATCH(indice!X$1,'MAJ IDX'!$1:$1,0),FALSE)</f>
        <v>0</v>
      </c>
      <c r="Y377" s="194">
        <f>VLOOKUP($A377,IDXMàJ[#All],MATCH(indice!Y$1,'MAJ IDX'!$1:$1,0),FALSE)</f>
        <v>0.34063999999999994</v>
      </c>
      <c r="Z377" s="194">
        <f>VLOOKUP($A377,IDXMàJ[#All],MATCH(indice!Z$1,'MAJ IDX'!$1:$1,0),FALSE)</f>
        <v>5.3900000000000003E-2</v>
      </c>
      <c r="AA377" s="194">
        <f>VLOOKUP($A377,IDXMàJ[#All],MATCH(indice!AA$1,'MAJ IDX'!$1:$1,0),FALSE)</f>
        <v>1.4755500000000001E-2</v>
      </c>
      <c r="AB377" s="194">
        <f>VLOOKUP($A377,IDXMàJ[#All],MATCH(indice!AB$1,'MAJ IDX'!$1:$1,0),FALSE)</f>
        <v>0.36943999999999999</v>
      </c>
      <c r="AC377" s="194">
        <f>VLOOKUP($A377,IDXMàJ[#All],MATCH(indice!AC$1,'MAJ IDX'!$1:$1,0),FALSE)</f>
        <v>1.6632000000000001E-2</v>
      </c>
      <c r="AD377" s="194">
        <f>VLOOKUP($A377,IDXMàJ[#All],MATCH(indice!AD$1,'MAJ IDX'!$1:$1,0),FALSE)</f>
        <v>1.8157500000000003E-2</v>
      </c>
      <c r="AE377" s="194">
        <f>VLOOKUP($A377,IDXMàJ[#All],MATCH(indice!AE$1,'MAJ IDX'!$1:$1,0),FALSE)</f>
        <v>0.16852</v>
      </c>
      <c r="AF377" s="194">
        <f>VLOOKUP($A377,IDXMàJ[#All],MATCH(indice!AF$1,'MAJ IDX'!$1:$1,0),FALSE)</f>
        <v>3.6247499999999999E-3</v>
      </c>
      <c r="AG377" s="194">
        <f>VLOOKUP($A377,IDXMàJ[#All],MATCH(indice!AG$1,'MAJ IDX'!$1:$1,0),FALSE)</f>
        <v>0</v>
      </c>
      <c r="AH377" s="194">
        <f>VLOOKUP($A377,IDXMàJ[#All],MATCH(indice!AH$1,'MAJ IDX'!$1:$1,0),FALSE)</f>
        <v>0</v>
      </c>
      <c r="AI377" s="194">
        <f>VLOOKUP($A377,IDXMàJ[#All],MATCH(indice!AI$1,'MAJ IDX'!$1:$1,0),FALSE)</f>
        <v>1.4330250000000003E-2</v>
      </c>
      <c r="AJ377" s="194">
        <f>VLOOKUP($A377,IDXMàJ[#All],MATCH(indice!AJ$1,'MAJ IDX'!$1:$1,0),FALSE)</f>
        <v>0</v>
      </c>
      <c r="AK377" s="194">
        <f>VLOOKUP($A377,IDXMàJ[#All],MATCH(indice!AK$1,'MAJ IDX'!$1:$1,0),FALSE)</f>
        <v>0.34063999999999994</v>
      </c>
      <c r="AL377" s="194">
        <f>VLOOKUP($A377,IDXMàJ[#All],MATCH(indice!AL$1,'MAJ IDX'!$1:$1,0),FALSE)</f>
        <v>5.3900000000000003E-2</v>
      </c>
      <c r="AM377" s="194">
        <f>VLOOKUP($A377,IDXMàJ[#All],MATCH(indice!AM$1,'MAJ IDX'!$1:$1,0),FALSE)</f>
        <v>1.4755500000000001E-2</v>
      </c>
      <c r="AN377" s="194">
        <f>VLOOKUP($A377,IDXMàJ[#All],MATCH(indice!AN$1,'MAJ IDX'!$1:$1,0),FALSE)</f>
        <v>0.36943999999999999</v>
      </c>
      <c r="AO377" s="194">
        <f>VLOOKUP($A377,IDXMàJ[#All],MATCH(indice!AO$1,'MAJ IDX'!$1:$1,0),FALSE)</f>
        <v>1.6632000000000001E-2</v>
      </c>
      <c r="AP377" s="194">
        <f>VLOOKUP($A377,IDXMàJ[#All],MATCH(indice!AP$1,'MAJ IDX'!$1:$1,0),FALSE)</f>
        <v>0.16852</v>
      </c>
      <c r="AQ377" s="194">
        <f>VLOOKUP($A377,IDXMàJ[#All],MATCH(indice!AQ$1,'MAJ IDX'!$1:$1,0),FALSE)</f>
        <v>2.1782250000000003E-2</v>
      </c>
      <c r="AR377" s="194">
        <f>VLOOKUP($A377,IDXMàJ[#All],MATCH(indice!AR$1,'MAJ IDX'!$1:$1,0),FALSE)</f>
        <v>1.4330250000000003E-2</v>
      </c>
      <c r="AS377" s="194">
        <f>VLOOKUP($A377,IDXMàJ[#All],MATCH(indice!AS$1,'MAJ IDX'!$1:$1,0),FALSE)</f>
        <v>1</v>
      </c>
      <c r="AT377" s="194">
        <f>VLOOKUP($A377,IDXMàJ[#All],MATCH(indice!AT$1,'MAJ IDX'!$1:$1,0),FALSE)</f>
        <v>0</v>
      </c>
      <c r="AU377" s="194"/>
      <c r="AV377" s="194"/>
    </row>
    <row r="378" spans="1:48">
      <c r="A378" s="177" t="s">
        <v>5515</v>
      </c>
      <c r="B378" s="182"/>
      <c r="C378" s="184" t="s">
        <v>5530</v>
      </c>
      <c r="D378" s="181" t="s">
        <v>68</v>
      </c>
      <c r="E378" s="181" t="s">
        <v>2481</v>
      </c>
      <c r="F378" s="181" t="s">
        <v>140</v>
      </c>
      <c r="G378" s="181" t="s">
        <v>2481</v>
      </c>
      <c r="H378" s="181" t="s">
        <v>2481</v>
      </c>
      <c r="I378" s="181" t="s">
        <v>2481</v>
      </c>
      <c r="J378" s="193" t="s">
        <v>2857</v>
      </c>
      <c r="K378" s="181" t="s">
        <v>785</v>
      </c>
      <c r="L378" s="181" t="s">
        <v>140</v>
      </c>
      <c r="M378" s="181" t="s">
        <v>140</v>
      </c>
      <c r="N378" s="181" t="s">
        <v>2481</v>
      </c>
      <c r="O378" s="181" t="s">
        <v>2481</v>
      </c>
      <c r="P378" s="181"/>
      <c r="Q378" s="181" t="s">
        <v>74</v>
      </c>
      <c r="R378" s="181">
        <f>VLOOKUP($A378,IDXMàJ[#All],MATCH(indice!R$1,'MAJ IDX'!$1:$1,0),FALSE)</f>
        <v>17.53</v>
      </c>
      <c r="S378" s="183">
        <f>VLOOKUP($A378,IDXMàJ[#All],MATCH(indice!S$1,'MAJ IDX'!$1:$1,0),FALSE)</f>
        <v>1.0999999999999999E-2</v>
      </c>
      <c r="T378" s="183">
        <f>VLOOKUP($A378,IDXMàJ[#All],MATCH(indice!T$1,'MAJ IDX'!$1:$1,0),FALSE)</f>
        <v>0.68579999999999997</v>
      </c>
      <c r="U378" s="183">
        <f>VLOOKUP($A378,IDXMàJ[#All],MATCH(indice!U$1,'MAJ IDX'!$1:$1,0),FALSE)</f>
        <v>0.22800000000000001</v>
      </c>
      <c r="V378" s="183">
        <f>VLOOKUP($A378,IDXMàJ[#All],MATCH(indice!V$1,'MAJ IDX'!$1:$1,0),FALSE)</f>
        <v>8.6199999999999999E-2</v>
      </c>
      <c r="W378" s="183">
        <f>VLOOKUP($A378,IDXMàJ[#All],MATCH(indice!W$1,'MAJ IDX'!$1:$1,0),FALSE)</f>
        <v>0</v>
      </c>
      <c r="X378" s="194">
        <f>VLOOKUP($A378,IDXMàJ[#All],MATCH(indice!X$1,'MAJ IDX'!$1:$1,0),FALSE)</f>
        <v>0</v>
      </c>
      <c r="Y378" s="194">
        <f>VLOOKUP($A378,IDXMàJ[#All],MATCH(indice!Y$1,'MAJ IDX'!$1:$1,0),FALSE)</f>
        <v>0</v>
      </c>
      <c r="Z378" s="194">
        <f>VLOOKUP($A378,IDXMàJ[#All],MATCH(indice!Z$1,'MAJ IDX'!$1:$1,0),FALSE)</f>
        <v>0</v>
      </c>
      <c r="AA378" s="194">
        <f>VLOOKUP($A378,IDXMàJ[#All],MATCH(indice!AA$1,'MAJ IDX'!$1:$1,0),FALSE)</f>
        <v>0</v>
      </c>
      <c r="AB378" s="194">
        <f>VLOOKUP($A378,IDXMàJ[#All],MATCH(indice!AB$1,'MAJ IDX'!$1:$1,0),FALSE)</f>
        <v>1</v>
      </c>
      <c r="AC378" s="194">
        <f>VLOOKUP($A378,IDXMàJ[#All],MATCH(indice!AC$1,'MAJ IDX'!$1:$1,0),FALSE)</f>
        <v>0</v>
      </c>
      <c r="AD378" s="194">
        <f>VLOOKUP($A378,IDXMàJ[#All],MATCH(indice!AD$1,'MAJ IDX'!$1:$1,0),FALSE)</f>
        <v>0</v>
      </c>
      <c r="AE378" s="194">
        <f>VLOOKUP($A378,IDXMàJ[#All],MATCH(indice!AE$1,'MAJ IDX'!$1:$1,0),FALSE)</f>
        <v>0</v>
      </c>
      <c r="AF378" s="194">
        <f>VLOOKUP($A378,IDXMàJ[#All],MATCH(indice!AF$1,'MAJ IDX'!$1:$1,0),FALSE)</f>
        <v>0</v>
      </c>
      <c r="AG378" s="194">
        <f>VLOOKUP($A378,IDXMàJ[#All],MATCH(indice!AG$1,'MAJ IDX'!$1:$1,0),FALSE)</f>
        <v>0</v>
      </c>
      <c r="AH378" s="194">
        <f>VLOOKUP($A378,IDXMàJ[#All],MATCH(indice!AH$1,'MAJ IDX'!$1:$1,0),FALSE)</f>
        <v>0</v>
      </c>
      <c r="AI378" s="194">
        <f>VLOOKUP($A378,IDXMàJ[#All],MATCH(indice!AI$1,'MAJ IDX'!$1:$1,0),FALSE)</f>
        <v>0</v>
      </c>
      <c r="AJ378" s="194">
        <f>VLOOKUP($A378,IDXMàJ[#All],MATCH(indice!AJ$1,'MAJ IDX'!$1:$1,0),FALSE)</f>
        <v>0</v>
      </c>
      <c r="AK378" s="194">
        <f>VLOOKUP($A378,IDXMàJ[#All],MATCH(indice!AK$1,'MAJ IDX'!$1:$1,0),FALSE)</f>
        <v>0.34063999999999994</v>
      </c>
      <c r="AL378" s="194">
        <f>VLOOKUP($A378,IDXMàJ[#All],MATCH(indice!AL$1,'MAJ IDX'!$1:$1,0),FALSE)</f>
        <v>5.3900000000000003E-2</v>
      </c>
      <c r="AM378" s="194">
        <f>VLOOKUP($A378,IDXMàJ[#All],MATCH(indice!AM$1,'MAJ IDX'!$1:$1,0),FALSE)</f>
        <v>1.4755500000000001E-2</v>
      </c>
      <c r="AN378" s="194">
        <f>VLOOKUP($A378,IDXMàJ[#All],MATCH(indice!AN$1,'MAJ IDX'!$1:$1,0),FALSE)</f>
        <v>0.36943999999999999</v>
      </c>
      <c r="AO378" s="194">
        <f>VLOOKUP($A378,IDXMàJ[#All],MATCH(indice!AO$1,'MAJ IDX'!$1:$1,0),FALSE)</f>
        <v>1.6632000000000001E-2</v>
      </c>
      <c r="AP378" s="194">
        <f>VLOOKUP($A378,IDXMàJ[#All],MATCH(indice!AP$1,'MAJ IDX'!$1:$1,0),FALSE)</f>
        <v>0.16852</v>
      </c>
      <c r="AQ378" s="194">
        <f>VLOOKUP($A378,IDXMàJ[#All],MATCH(indice!AQ$1,'MAJ IDX'!$1:$1,0),FALSE)</f>
        <v>2.1782250000000003E-2</v>
      </c>
      <c r="AR378" s="194">
        <f>VLOOKUP($A378,IDXMàJ[#All],MATCH(indice!AR$1,'MAJ IDX'!$1:$1,0),FALSE)</f>
        <v>1.4330250000000003E-2</v>
      </c>
      <c r="AS378" s="194">
        <f>VLOOKUP($A378,IDXMàJ[#All],MATCH(indice!AS$1,'MAJ IDX'!$1:$1,0),FALSE)</f>
        <v>1</v>
      </c>
      <c r="AT378" s="194">
        <f>VLOOKUP($A378,IDXMàJ[#All],MATCH(indice!AT$1,'MAJ IDX'!$1:$1,0),FALSE)</f>
        <v>0</v>
      </c>
      <c r="AU378" s="194"/>
      <c r="AV378" s="194"/>
    </row>
    <row r="379" spans="1:48">
      <c r="A379" s="177" t="s">
        <v>5516</v>
      </c>
      <c r="B379" s="182"/>
      <c r="C379" s="184" t="s">
        <v>5531</v>
      </c>
      <c r="D379" s="181" t="s">
        <v>64</v>
      </c>
      <c r="E379" s="181" t="s">
        <v>2481</v>
      </c>
      <c r="F379" s="181" t="s">
        <v>140</v>
      </c>
      <c r="G379" s="181" t="s">
        <v>2481</v>
      </c>
      <c r="H379" s="181" t="s">
        <v>2481</v>
      </c>
      <c r="I379" s="181" t="s">
        <v>2481</v>
      </c>
      <c r="J379" s="193" t="s">
        <v>2857</v>
      </c>
      <c r="K379" s="181" t="s">
        <v>785</v>
      </c>
      <c r="L379" s="181" t="s">
        <v>140</v>
      </c>
      <c r="M379" s="181" t="s">
        <v>140</v>
      </c>
      <c r="N379" s="181" t="s">
        <v>2481</v>
      </c>
      <c r="O379" s="181" t="s">
        <v>2481</v>
      </c>
      <c r="P379" s="181"/>
      <c r="Q379" s="181" t="s">
        <v>74</v>
      </c>
      <c r="R379" s="181">
        <f>VLOOKUP($A379,IDXMàJ[#All],MATCH(indice!R$1,'MAJ IDX'!$1:$1,0),FALSE)</f>
        <v>17.53</v>
      </c>
      <c r="S379" s="183">
        <f>VLOOKUP($A379,IDXMàJ[#All],MATCH(indice!S$1,'MAJ IDX'!$1:$1,0),FALSE)</f>
        <v>1.0999999999999999E-2</v>
      </c>
      <c r="T379" s="183">
        <f>VLOOKUP($A379,IDXMàJ[#All],MATCH(indice!T$1,'MAJ IDX'!$1:$1,0),FALSE)</f>
        <v>0.68579999999999997</v>
      </c>
      <c r="U379" s="183">
        <f>VLOOKUP($A379,IDXMàJ[#All],MATCH(indice!U$1,'MAJ IDX'!$1:$1,0),FALSE)</f>
        <v>0.22800000000000001</v>
      </c>
      <c r="V379" s="183">
        <f>VLOOKUP($A379,IDXMàJ[#All],MATCH(indice!V$1,'MAJ IDX'!$1:$1,0),FALSE)</f>
        <v>8.6199999999999999E-2</v>
      </c>
      <c r="W379" s="183">
        <f>VLOOKUP($A379,IDXMàJ[#All],MATCH(indice!W$1,'MAJ IDX'!$1:$1,0),FALSE)</f>
        <v>0</v>
      </c>
      <c r="X379" s="194">
        <f>VLOOKUP($A379,IDXMàJ[#All],MATCH(indice!X$1,'MAJ IDX'!$1:$1,0),FALSE)</f>
        <v>0</v>
      </c>
      <c r="Y379" s="194">
        <f>VLOOKUP($A379,IDXMàJ[#All],MATCH(indice!Y$1,'MAJ IDX'!$1:$1,0),FALSE)</f>
        <v>1</v>
      </c>
      <c r="Z379" s="194">
        <f>VLOOKUP($A379,IDXMàJ[#All],MATCH(indice!Z$1,'MAJ IDX'!$1:$1,0),FALSE)</f>
        <v>0</v>
      </c>
      <c r="AA379" s="194">
        <f>VLOOKUP($A379,IDXMàJ[#All],MATCH(indice!AA$1,'MAJ IDX'!$1:$1,0),FALSE)</f>
        <v>0</v>
      </c>
      <c r="AB379" s="194">
        <f>VLOOKUP($A379,IDXMàJ[#All],MATCH(indice!AB$1,'MAJ IDX'!$1:$1,0),FALSE)</f>
        <v>0</v>
      </c>
      <c r="AC379" s="194">
        <f>VLOOKUP($A379,IDXMàJ[#All],MATCH(indice!AC$1,'MAJ IDX'!$1:$1,0),FALSE)</f>
        <v>0</v>
      </c>
      <c r="AD379" s="194">
        <f>VLOOKUP($A379,IDXMàJ[#All],MATCH(indice!AD$1,'MAJ IDX'!$1:$1,0),FALSE)</f>
        <v>0</v>
      </c>
      <c r="AE379" s="194">
        <f>VLOOKUP($A379,IDXMàJ[#All],MATCH(indice!AE$1,'MAJ IDX'!$1:$1,0),FALSE)</f>
        <v>0</v>
      </c>
      <c r="AF379" s="194">
        <f>VLOOKUP($A379,IDXMàJ[#All],MATCH(indice!AF$1,'MAJ IDX'!$1:$1,0),FALSE)</f>
        <v>0</v>
      </c>
      <c r="AG379" s="194">
        <f>VLOOKUP($A379,IDXMàJ[#All],MATCH(indice!AG$1,'MAJ IDX'!$1:$1,0),FALSE)</f>
        <v>0</v>
      </c>
      <c r="AH379" s="194">
        <f>VLOOKUP($A379,IDXMàJ[#All],MATCH(indice!AH$1,'MAJ IDX'!$1:$1,0),FALSE)</f>
        <v>0</v>
      </c>
      <c r="AI379" s="194">
        <f>VLOOKUP($A379,IDXMàJ[#All],MATCH(indice!AI$1,'MAJ IDX'!$1:$1,0),FALSE)</f>
        <v>0</v>
      </c>
      <c r="AJ379" s="194">
        <f>VLOOKUP($A379,IDXMàJ[#All],MATCH(indice!AJ$1,'MAJ IDX'!$1:$1,0),FALSE)</f>
        <v>0</v>
      </c>
      <c r="AK379" s="194">
        <f>VLOOKUP($A379,IDXMàJ[#All],MATCH(indice!AK$1,'MAJ IDX'!$1:$1,0),FALSE)</f>
        <v>0.34063999999999994</v>
      </c>
      <c r="AL379" s="194">
        <f>VLOOKUP($A379,IDXMàJ[#All],MATCH(indice!AL$1,'MAJ IDX'!$1:$1,0),FALSE)</f>
        <v>5.3900000000000003E-2</v>
      </c>
      <c r="AM379" s="194">
        <f>VLOOKUP($A379,IDXMàJ[#All],MATCH(indice!AM$1,'MAJ IDX'!$1:$1,0),FALSE)</f>
        <v>1.4755500000000001E-2</v>
      </c>
      <c r="AN379" s="194">
        <f>VLOOKUP($A379,IDXMàJ[#All],MATCH(indice!AN$1,'MAJ IDX'!$1:$1,0),FALSE)</f>
        <v>0.36943999999999999</v>
      </c>
      <c r="AO379" s="194">
        <f>VLOOKUP($A379,IDXMàJ[#All],MATCH(indice!AO$1,'MAJ IDX'!$1:$1,0),FALSE)</f>
        <v>1.6632000000000001E-2</v>
      </c>
      <c r="AP379" s="194">
        <f>VLOOKUP($A379,IDXMàJ[#All],MATCH(indice!AP$1,'MAJ IDX'!$1:$1,0),FALSE)</f>
        <v>0.16852</v>
      </c>
      <c r="AQ379" s="194">
        <f>VLOOKUP($A379,IDXMàJ[#All],MATCH(indice!AQ$1,'MAJ IDX'!$1:$1,0),FALSE)</f>
        <v>2.1782250000000003E-2</v>
      </c>
      <c r="AR379" s="194">
        <f>VLOOKUP($A379,IDXMàJ[#All],MATCH(indice!AR$1,'MAJ IDX'!$1:$1,0),FALSE)</f>
        <v>1.4330250000000003E-2</v>
      </c>
      <c r="AS379" s="194">
        <f>VLOOKUP($A379,IDXMàJ[#All],MATCH(indice!AS$1,'MAJ IDX'!$1:$1,0),FALSE)</f>
        <v>1</v>
      </c>
      <c r="AT379" s="194">
        <f>VLOOKUP($A379,IDXMàJ[#All],MATCH(indice!AT$1,'MAJ IDX'!$1:$1,0),FALSE)</f>
        <v>0</v>
      </c>
      <c r="AU379" s="194"/>
      <c r="AV379" s="194"/>
    </row>
    <row r="380" spans="1:48">
      <c r="A380" s="177" t="s">
        <v>21928</v>
      </c>
      <c r="B380" s="182"/>
      <c r="C380" s="184" t="s">
        <v>5532</v>
      </c>
      <c r="D380" s="181" t="s">
        <v>62</v>
      </c>
      <c r="E380" s="181" t="s">
        <v>2481</v>
      </c>
      <c r="F380" s="181" t="s">
        <v>140</v>
      </c>
      <c r="G380" s="181" t="s">
        <v>2481</v>
      </c>
      <c r="H380" s="181" t="s">
        <v>2481</v>
      </c>
      <c r="I380" s="181" t="s">
        <v>2481</v>
      </c>
      <c r="J380" s="193" t="s">
        <v>2857</v>
      </c>
      <c r="K380" s="181" t="s">
        <v>785</v>
      </c>
      <c r="L380" s="181" t="s">
        <v>140</v>
      </c>
      <c r="M380" s="181" t="s">
        <v>140</v>
      </c>
      <c r="N380" s="181" t="s">
        <v>2481</v>
      </c>
      <c r="O380" s="181" t="s">
        <v>2481</v>
      </c>
      <c r="P380" s="181"/>
      <c r="Q380" s="181" t="s">
        <v>74</v>
      </c>
      <c r="R380" s="181">
        <f>VLOOKUP($A380,IDXMàJ[#All],MATCH(indice!R$1,'MAJ IDX'!$1:$1,0),FALSE)</f>
        <v>17.53</v>
      </c>
      <c r="S380" s="183">
        <f>VLOOKUP($A380,IDXMàJ[#All],MATCH(indice!S$1,'MAJ IDX'!$1:$1,0),FALSE)</f>
        <v>1.0999999999999999E-2</v>
      </c>
      <c r="T380" s="183">
        <f>VLOOKUP($A380,IDXMàJ[#All],MATCH(indice!T$1,'MAJ IDX'!$1:$1,0),FALSE)</f>
        <v>0.68579999999999997</v>
      </c>
      <c r="U380" s="183">
        <f>VLOOKUP($A380,IDXMàJ[#All],MATCH(indice!U$1,'MAJ IDX'!$1:$1,0),FALSE)</f>
        <v>0.22800000000000001</v>
      </c>
      <c r="V380" s="183">
        <f>VLOOKUP($A380,IDXMàJ[#All],MATCH(indice!V$1,'MAJ IDX'!$1:$1,0),FALSE)</f>
        <v>8.6199999999999999E-2</v>
      </c>
      <c r="W380" s="183">
        <f>VLOOKUP($A380,IDXMàJ[#All],MATCH(indice!W$1,'MAJ IDX'!$1:$1,0),FALSE)</f>
        <v>0</v>
      </c>
      <c r="X380" s="194">
        <f>VLOOKUP($A380,IDXMàJ[#All],MATCH(indice!X$1,'MAJ IDX'!$1:$1,0),FALSE)</f>
        <v>1</v>
      </c>
      <c r="Y380" s="194">
        <f>VLOOKUP($A380,IDXMàJ[#All],MATCH(indice!Y$1,'MAJ IDX'!$1:$1,0),FALSE)</f>
        <v>0</v>
      </c>
      <c r="Z380" s="194">
        <f>VLOOKUP($A380,IDXMàJ[#All],MATCH(indice!Z$1,'MAJ IDX'!$1:$1,0),FALSE)</f>
        <v>0</v>
      </c>
      <c r="AA380" s="194">
        <f>VLOOKUP($A380,IDXMàJ[#All],MATCH(indice!AA$1,'MAJ IDX'!$1:$1,0),FALSE)</f>
        <v>0</v>
      </c>
      <c r="AB380" s="194">
        <f>VLOOKUP($A380,IDXMàJ[#All],MATCH(indice!AB$1,'MAJ IDX'!$1:$1,0),FALSE)</f>
        <v>0</v>
      </c>
      <c r="AC380" s="194">
        <f>VLOOKUP($A380,IDXMàJ[#All],MATCH(indice!AC$1,'MAJ IDX'!$1:$1,0),FALSE)</f>
        <v>0</v>
      </c>
      <c r="AD380" s="194">
        <f>VLOOKUP($A380,IDXMàJ[#All],MATCH(indice!AD$1,'MAJ IDX'!$1:$1,0),FALSE)</f>
        <v>0</v>
      </c>
      <c r="AE380" s="194">
        <f>VLOOKUP($A380,IDXMàJ[#All],MATCH(indice!AE$1,'MAJ IDX'!$1:$1,0),FALSE)</f>
        <v>0</v>
      </c>
      <c r="AF380" s="194">
        <f>VLOOKUP($A380,IDXMàJ[#All],MATCH(indice!AF$1,'MAJ IDX'!$1:$1,0),FALSE)</f>
        <v>0</v>
      </c>
      <c r="AG380" s="194">
        <f>VLOOKUP($A380,IDXMàJ[#All],MATCH(indice!AG$1,'MAJ IDX'!$1:$1,0),FALSE)</f>
        <v>0</v>
      </c>
      <c r="AH380" s="194">
        <f>VLOOKUP($A380,IDXMàJ[#All],MATCH(indice!AH$1,'MAJ IDX'!$1:$1,0),FALSE)</f>
        <v>0</v>
      </c>
      <c r="AI380" s="194">
        <f>VLOOKUP($A380,IDXMàJ[#All],MATCH(indice!AI$1,'MAJ IDX'!$1:$1,0),FALSE)</f>
        <v>0</v>
      </c>
      <c r="AJ380" s="194">
        <f>VLOOKUP($A380,IDXMàJ[#All],MATCH(indice!AJ$1,'MAJ IDX'!$1:$1,0),FALSE)</f>
        <v>0</v>
      </c>
      <c r="AK380" s="194">
        <f>VLOOKUP($A380,IDXMàJ[#All],MATCH(indice!AK$1,'MAJ IDX'!$1:$1,0),FALSE)</f>
        <v>0.34063999999999994</v>
      </c>
      <c r="AL380" s="194">
        <f>VLOOKUP($A380,IDXMàJ[#All],MATCH(indice!AL$1,'MAJ IDX'!$1:$1,0),FALSE)</f>
        <v>5.3900000000000003E-2</v>
      </c>
      <c r="AM380" s="194">
        <f>VLOOKUP($A380,IDXMàJ[#All],MATCH(indice!AM$1,'MAJ IDX'!$1:$1,0),FALSE)</f>
        <v>1.4755500000000001E-2</v>
      </c>
      <c r="AN380" s="194">
        <f>VLOOKUP($A380,IDXMàJ[#All],MATCH(indice!AN$1,'MAJ IDX'!$1:$1,0),FALSE)</f>
        <v>0.36943999999999999</v>
      </c>
      <c r="AO380" s="194">
        <f>VLOOKUP($A380,IDXMàJ[#All],MATCH(indice!AO$1,'MAJ IDX'!$1:$1,0),FALSE)</f>
        <v>1.6632000000000001E-2</v>
      </c>
      <c r="AP380" s="194">
        <f>VLOOKUP($A380,IDXMàJ[#All],MATCH(indice!AP$1,'MAJ IDX'!$1:$1,0),FALSE)</f>
        <v>0.16852</v>
      </c>
      <c r="AQ380" s="194">
        <f>VLOOKUP($A380,IDXMàJ[#All],MATCH(indice!AQ$1,'MAJ IDX'!$1:$1,0),FALSE)</f>
        <v>2.1782250000000003E-2</v>
      </c>
      <c r="AR380" s="194">
        <f>VLOOKUP($A380,IDXMàJ[#All],MATCH(indice!AR$1,'MAJ IDX'!$1:$1,0),FALSE)</f>
        <v>1.4330250000000003E-2</v>
      </c>
      <c r="AS380" s="194">
        <f>VLOOKUP($A380,IDXMàJ[#All],MATCH(indice!AS$1,'MAJ IDX'!$1:$1,0),FALSE)</f>
        <v>1</v>
      </c>
      <c r="AT380" s="194">
        <f>VLOOKUP($A380,IDXMàJ[#All],MATCH(indice!AT$1,'MAJ IDX'!$1:$1,0),FALSE)</f>
        <v>0</v>
      </c>
      <c r="AU380" s="194"/>
      <c r="AV380" s="194"/>
    </row>
    <row r="381" spans="1:48">
      <c r="A381" s="177" t="s">
        <v>5520</v>
      </c>
      <c r="B381" s="182"/>
      <c r="C381" s="184" t="s">
        <v>5533</v>
      </c>
      <c r="D381" s="181" t="s">
        <v>68</v>
      </c>
      <c r="E381" s="181" t="s">
        <v>2481</v>
      </c>
      <c r="F381" s="181" t="s">
        <v>140</v>
      </c>
      <c r="G381" s="181" t="s">
        <v>2481</v>
      </c>
      <c r="H381" s="181" t="s">
        <v>2481</v>
      </c>
      <c r="I381" s="181" t="s">
        <v>2481</v>
      </c>
      <c r="J381" s="193" t="s">
        <v>2857</v>
      </c>
      <c r="K381" s="181" t="s">
        <v>380</v>
      </c>
      <c r="L381" s="181" t="s">
        <v>140</v>
      </c>
      <c r="M381" s="181" t="s">
        <v>140</v>
      </c>
      <c r="N381" s="181" t="s">
        <v>2481</v>
      </c>
      <c r="O381" s="181" t="s">
        <v>2481</v>
      </c>
      <c r="P381" s="181"/>
      <c r="Q381" s="181" t="s">
        <v>74</v>
      </c>
      <c r="R381" s="181">
        <f>VLOOKUP($A381,IDXMàJ[#All],MATCH(indice!R$1,'MAJ IDX'!$1:$1,0),FALSE)</f>
        <v>7.25</v>
      </c>
      <c r="S381" s="183">
        <f>VLOOKUP($A381,IDXMàJ[#All],MATCH(indice!S$1,'MAJ IDX'!$1:$1,0),FALSE)</f>
        <v>1.7399999999999999E-2</v>
      </c>
      <c r="T381" s="183">
        <f>VLOOKUP($A381,IDXMàJ[#All],MATCH(indice!T$1,'MAJ IDX'!$1:$1,0),FALSE)</f>
        <v>8.48E-2</v>
      </c>
      <c r="U381" s="183">
        <f>VLOOKUP($A381,IDXMàJ[#All],MATCH(indice!U$1,'MAJ IDX'!$1:$1,0),FALSE)</f>
        <v>0.38240000000000002</v>
      </c>
      <c r="V381" s="183">
        <f>VLOOKUP($A381,IDXMàJ[#All],MATCH(indice!V$1,'MAJ IDX'!$1:$1,0),FALSE)</f>
        <v>0.52929999999999999</v>
      </c>
      <c r="W381" s="183">
        <f>VLOOKUP($A381,IDXMàJ[#All],MATCH(indice!W$1,'MAJ IDX'!$1:$1,0),FALSE)</f>
        <v>3.5000000000000001E-3</v>
      </c>
      <c r="X381" s="194">
        <f>VLOOKUP($A381,IDXMàJ[#All],MATCH(indice!X$1,'MAJ IDX'!$1:$1,0),FALSE)</f>
        <v>0</v>
      </c>
      <c r="Y381" s="194">
        <f>VLOOKUP($A381,IDXMàJ[#All],MATCH(indice!Y$1,'MAJ IDX'!$1:$1,0),FALSE)</f>
        <v>0</v>
      </c>
      <c r="Z381" s="194">
        <f>VLOOKUP($A381,IDXMàJ[#All],MATCH(indice!Z$1,'MAJ IDX'!$1:$1,0),FALSE)</f>
        <v>0</v>
      </c>
      <c r="AA381" s="194">
        <f>VLOOKUP($A381,IDXMàJ[#All],MATCH(indice!AA$1,'MAJ IDX'!$1:$1,0),FALSE)</f>
        <v>0</v>
      </c>
      <c r="AB381" s="194">
        <f>VLOOKUP($A381,IDXMàJ[#All],MATCH(indice!AB$1,'MAJ IDX'!$1:$1,0),FALSE)</f>
        <v>1</v>
      </c>
      <c r="AC381" s="194">
        <f>VLOOKUP($A381,IDXMàJ[#All],MATCH(indice!AC$1,'MAJ IDX'!$1:$1,0),FALSE)</f>
        <v>0</v>
      </c>
      <c r="AD381" s="194">
        <f>VLOOKUP($A381,IDXMàJ[#All],MATCH(indice!AD$1,'MAJ IDX'!$1:$1,0),FALSE)</f>
        <v>0</v>
      </c>
      <c r="AE381" s="194">
        <f>VLOOKUP($A381,IDXMàJ[#All],MATCH(indice!AE$1,'MAJ IDX'!$1:$1,0),FALSE)</f>
        <v>0</v>
      </c>
      <c r="AF381" s="194">
        <f>VLOOKUP($A381,IDXMàJ[#All],MATCH(indice!AF$1,'MAJ IDX'!$1:$1,0),FALSE)</f>
        <v>0</v>
      </c>
      <c r="AG381" s="194">
        <f>VLOOKUP($A381,IDXMàJ[#All],MATCH(indice!AG$1,'MAJ IDX'!$1:$1,0),FALSE)</f>
        <v>0</v>
      </c>
      <c r="AH381" s="194">
        <f>VLOOKUP($A381,IDXMàJ[#All],MATCH(indice!AH$1,'MAJ IDX'!$1:$1,0),FALSE)</f>
        <v>0</v>
      </c>
      <c r="AI381" s="194">
        <f>VLOOKUP($A381,IDXMàJ[#All],MATCH(indice!AI$1,'MAJ IDX'!$1:$1,0),FALSE)</f>
        <v>0</v>
      </c>
      <c r="AJ381" s="194">
        <f>VLOOKUP($A381,IDXMàJ[#All],MATCH(indice!AJ$1,'MAJ IDX'!$1:$1,0),FALSE)</f>
        <v>3.5999999999999999E-3</v>
      </c>
      <c r="AK381" s="194">
        <f>VLOOKUP($A381,IDXMàJ[#All],MATCH(indice!AK$1,'MAJ IDX'!$1:$1,0),FALSE)</f>
        <v>0.24479999999999999</v>
      </c>
      <c r="AL381" s="194">
        <f>VLOOKUP($A381,IDXMàJ[#All],MATCH(indice!AL$1,'MAJ IDX'!$1:$1,0),FALSE)</f>
        <v>4.99E-2</v>
      </c>
      <c r="AM381" s="194">
        <f>VLOOKUP($A381,IDXMàJ[#All],MATCH(indice!AM$1,'MAJ IDX'!$1:$1,0),FALSE)</f>
        <v>0</v>
      </c>
      <c r="AN381" s="194">
        <f>VLOOKUP($A381,IDXMàJ[#All],MATCH(indice!AN$1,'MAJ IDX'!$1:$1,0),FALSE)</f>
        <v>0.65610000000000002</v>
      </c>
      <c r="AO381" s="194">
        <f>VLOOKUP($A381,IDXMàJ[#All],MATCH(indice!AO$1,'MAJ IDX'!$1:$1,0),FALSE)</f>
        <v>3.2800000000000003E-2</v>
      </c>
      <c r="AP381" s="194">
        <f>VLOOKUP($A381,IDXMàJ[#All],MATCH(indice!AP$1,'MAJ IDX'!$1:$1,0),FALSE)</f>
        <v>9.1000000000000004E-3</v>
      </c>
      <c r="AQ381" s="194">
        <f>VLOOKUP($A381,IDXMàJ[#All],MATCH(indice!AQ$1,'MAJ IDX'!$1:$1,0),FALSE)</f>
        <v>3.7000000000000002E-3</v>
      </c>
      <c r="AR381" s="194">
        <f>VLOOKUP($A381,IDXMàJ[#All],MATCH(indice!AR$1,'MAJ IDX'!$1:$1,0),FALSE)</f>
        <v>0</v>
      </c>
      <c r="AS381" s="194">
        <f>VLOOKUP($A381,IDXMàJ[#All],MATCH(indice!AS$1,'MAJ IDX'!$1:$1,0),FALSE)</f>
        <v>0</v>
      </c>
      <c r="AT381" s="194">
        <f>VLOOKUP($A381,IDXMàJ[#All],MATCH(indice!AT$1,'MAJ IDX'!$1:$1,0),FALSE)</f>
        <v>1</v>
      </c>
      <c r="AU381" s="194"/>
      <c r="AV381" s="194"/>
    </row>
    <row r="382" spans="1:48">
      <c r="A382" s="177" t="s">
        <v>5521</v>
      </c>
      <c r="B382" s="182"/>
      <c r="C382" s="184" t="s">
        <v>5534</v>
      </c>
      <c r="D382" s="181" t="s">
        <v>64</v>
      </c>
      <c r="E382" s="181" t="s">
        <v>2481</v>
      </c>
      <c r="F382" s="181" t="s">
        <v>140</v>
      </c>
      <c r="G382" s="181" t="s">
        <v>2481</v>
      </c>
      <c r="H382" s="181" t="s">
        <v>2481</v>
      </c>
      <c r="I382" s="181" t="s">
        <v>2481</v>
      </c>
      <c r="J382" s="193" t="s">
        <v>2857</v>
      </c>
      <c r="K382" s="181" t="s">
        <v>380</v>
      </c>
      <c r="L382" s="181" t="s">
        <v>140</v>
      </c>
      <c r="M382" s="181" t="s">
        <v>140</v>
      </c>
      <c r="N382" s="181" t="s">
        <v>2481</v>
      </c>
      <c r="O382" s="181" t="s">
        <v>2481</v>
      </c>
      <c r="P382" s="181"/>
      <c r="Q382" s="181" t="s">
        <v>74</v>
      </c>
      <c r="R382" s="181">
        <f>VLOOKUP($A382,IDXMàJ[#All],MATCH(indice!R$1,'MAJ IDX'!$1:$1,0),FALSE)</f>
        <v>7.25</v>
      </c>
      <c r="S382" s="183">
        <f>VLOOKUP($A382,IDXMàJ[#All],MATCH(indice!S$1,'MAJ IDX'!$1:$1,0),FALSE)</f>
        <v>1.7399999999999999E-2</v>
      </c>
      <c r="T382" s="183">
        <f>VLOOKUP($A382,IDXMàJ[#All],MATCH(indice!T$1,'MAJ IDX'!$1:$1,0),FALSE)</f>
        <v>8.48E-2</v>
      </c>
      <c r="U382" s="183">
        <f>VLOOKUP($A382,IDXMàJ[#All],MATCH(indice!U$1,'MAJ IDX'!$1:$1,0),FALSE)</f>
        <v>0.38240000000000002</v>
      </c>
      <c r="V382" s="183">
        <f>VLOOKUP($A382,IDXMàJ[#All],MATCH(indice!V$1,'MAJ IDX'!$1:$1,0),FALSE)</f>
        <v>0.52929999999999999</v>
      </c>
      <c r="W382" s="183">
        <f>VLOOKUP($A382,IDXMàJ[#All],MATCH(indice!W$1,'MAJ IDX'!$1:$1,0),FALSE)</f>
        <v>3.5000000000000001E-3</v>
      </c>
      <c r="X382" s="194">
        <f>VLOOKUP($A382,IDXMàJ[#All],MATCH(indice!X$1,'MAJ IDX'!$1:$1,0),FALSE)</f>
        <v>0</v>
      </c>
      <c r="Y382" s="194">
        <f>VLOOKUP($A382,IDXMàJ[#All],MATCH(indice!Y$1,'MAJ IDX'!$1:$1,0),FALSE)</f>
        <v>1</v>
      </c>
      <c r="Z382" s="194">
        <f>VLOOKUP($A382,IDXMàJ[#All],MATCH(indice!Z$1,'MAJ IDX'!$1:$1,0),FALSE)</f>
        <v>0</v>
      </c>
      <c r="AA382" s="194">
        <f>VLOOKUP($A382,IDXMàJ[#All],MATCH(indice!AA$1,'MAJ IDX'!$1:$1,0),FALSE)</f>
        <v>0</v>
      </c>
      <c r="AB382" s="194">
        <f>VLOOKUP($A382,IDXMàJ[#All],MATCH(indice!AB$1,'MAJ IDX'!$1:$1,0),FALSE)</f>
        <v>0</v>
      </c>
      <c r="AC382" s="194">
        <f>VLOOKUP($A382,IDXMàJ[#All],MATCH(indice!AC$1,'MAJ IDX'!$1:$1,0),FALSE)</f>
        <v>0</v>
      </c>
      <c r="AD382" s="194">
        <f>VLOOKUP($A382,IDXMàJ[#All],MATCH(indice!AD$1,'MAJ IDX'!$1:$1,0),FALSE)</f>
        <v>0</v>
      </c>
      <c r="AE382" s="194">
        <f>VLOOKUP($A382,IDXMàJ[#All],MATCH(indice!AE$1,'MAJ IDX'!$1:$1,0),FALSE)</f>
        <v>0</v>
      </c>
      <c r="AF382" s="194">
        <f>VLOOKUP($A382,IDXMàJ[#All],MATCH(indice!AF$1,'MAJ IDX'!$1:$1,0),FALSE)</f>
        <v>0</v>
      </c>
      <c r="AG382" s="194">
        <f>VLOOKUP($A382,IDXMàJ[#All],MATCH(indice!AG$1,'MAJ IDX'!$1:$1,0),FALSE)</f>
        <v>0</v>
      </c>
      <c r="AH382" s="194">
        <f>VLOOKUP($A382,IDXMàJ[#All],MATCH(indice!AH$1,'MAJ IDX'!$1:$1,0),FALSE)</f>
        <v>0</v>
      </c>
      <c r="AI382" s="194">
        <f>VLOOKUP($A382,IDXMàJ[#All],MATCH(indice!AI$1,'MAJ IDX'!$1:$1,0),FALSE)</f>
        <v>0</v>
      </c>
      <c r="AJ382" s="194">
        <f>VLOOKUP($A382,IDXMàJ[#All],MATCH(indice!AJ$1,'MAJ IDX'!$1:$1,0),FALSE)</f>
        <v>3.5999999999999999E-3</v>
      </c>
      <c r="AK382" s="194">
        <f>VLOOKUP($A382,IDXMàJ[#All],MATCH(indice!AK$1,'MAJ IDX'!$1:$1,0),FALSE)</f>
        <v>0.24479999999999999</v>
      </c>
      <c r="AL382" s="194">
        <f>VLOOKUP($A382,IDXMàJ[#All],MATCH(indice!AL$1,'MAJ IDX'!$1:$1,0),FALSE)</f>
        <v>4.99E-2</v>
      </c>
      <c r="AM382" s="194">
        <f>VLOOKUP($A382,IDXMàJ[#All],MATCH(indice!AM$1,'MAJ IDX'!$1:$1,0),FALSE)</f>
        <v>0</v>
      </c>
      <c r="AN382" s="194">
        <f>VLOOKUP($A382,IDXMàJ[#All],MATCH(indice!AN$1,'MAJ IDX'!$1:$1,0),FALSE)</f>
        <v>0.65610000000000002</v>
      </c>
      <c r="AO382" s="194">
        <f>VLOOKUP($A382,IDXMàJ[#All],MATCH(indice!AO$1,'MAJ IDX'!$1:$1,0),FALSE)</f>
        <v>3.2800000000000003E-2</v>
      </c>
      <c r="AP382" s="194">
        <f>VLOOKUP($A382,IDXMàJ[#All],MATCH(indice!AP$1,'MAJ IDX'!$1:$1,0),FALSE)</f>
        <v>9.1000000000000004E-3</v>
      </c>
      <c r="AQ382" s="194">
        <f>VLOOKUP($A382,IDXMàJ[#All],MATCH(indice!AQ$1,'MAJ IDX'!$1:$1,0),FALSE)</f>
        <v>3.7000000000000002E-3</v>
      </c>
      <c r="AR382" s="194">
        <f>VLOOKUP($A382,IDXMàJ[#All],MATCH(indice!AR$1,'MAJ IDX'!$1:$1,0),FALSE)</f>
        <v>0</v>
      </c>
      <c r="AS382" s="194">
        <f>VLOOKUP($A382,IDXMàJ[#All],MATCH(indice!AS$1,'MAJ IDX'!$1:$1,0),FALSE)</f>
        <v>0</v>
      </c>
      <c r="AT382" s="194">
        <f>VLOOKUP($A382,IDXMàJ[#All],MATCH(indice!AT$1,'MAJ IDX'!$1:$1,0),FALSE)</f>
        <v>1</v>
      </c>
      <c r="AU382" s="194"/>
      <c r="AV382" s="194"/>
    </row>
    <row r="383" spans="1:48">
      <c r="A383" s="177" t="s">
        <v>4974</v>
      </c>
      <c r="B383" s="182"/>
      <c r="C383" s="184" t="s">
        <v>5535</v>
      </c>
      <c r="D383" s="181" t="s">
        <v>62</v>
      </c>
      <c r="E383" s="181" t="s">
        <v>2481</v>
      </c>
      <c r="F383" s="181" t="s">
        <v>140</v>
      </c>
      <c r="G383" s="181" t="s">
        <v>2481</v>
      </c>
      <c r="H383" s="181" t="s">
        <v>2481</v>
      </c>
      <c r="I383" s="181" t="s">
        <v>2481</v>
      </c>
      <c r="J383" s="193" t="s">
        <v>2857</v>
      </c>
      <c r="K383" s="181" t="s">
        <v>380</v>
      </c>
      <c r="L383" s="181" t="s">
        <v>140</v>
      </c>
      <c r="M383" s="181" t="s">
        <v>140</v>
      </c>
      <c r="N383" s="181" t="s">
        <v>2481</v>
      </c>
      <c r="O383" s="181" t="s">
        <v>2481</v>
      </c>
      <c r="P383" s="181"/>
      <c r="Q383" s="181" t="s">
        <v>74</v>
      </c>
      <c r="R383" s="181">
        <f>VLOOKUP($A383,IDXMàJ[#All],MATCH(indice!R$1,'MAJ IDX'!$1:$1,0),FALSE)</f>
        <v>7.25</v>
      </c>
      <c r="S383" s="183">
        <f>VLOOKUP($A383,IDXMàJ[#All],MATCH(indice!S$1,'MAJ IDX'!$1:$1,0),FALSE)</f>
        <v>1.7399999999999999E-2</v>
      </c>
      <c r="T383" s="183">
        <f>VLOOKUP($A383,IDXMàJ[#All],MATCH(indice!T$1,'MAJ IDX'!$1:$1,0),FALSE)</f>
        <v>8.48E-2</v>
      </c>
      <c r="U383" s="183">
        <f>VLOOKUP($A383,IDXMàJ[#All],MATCH(indice!U$1,'MAJ IDX'!$1:$1,0),FALSE)</f>
        <v>0.38240000000000002</v>
      </c>
      <c r="V383" s="183">
        <f>VLOOKUP($A383,IDXMàJ[#All],MATCH(indice!V$1,'MAJ IDX'!$1:$1,0),FALSE)</f>
        <v>0.52929999999999999</v>
      </c>
      <c r="W383" s="183">
        <f>VLOOKUP($A383,IDXMàJ[#All],MATCH(indice!W$1,'MAJ IDX'!$1:$1,0),FALSE)</f>
        <v>3.5000000000000001E-3</v>
      </c>
      <c r="X383" s="194">
        <f>VLOOKUP($A383,IDXMàJ[#All],MATCH(indice!X$1,'MAJ IDX'!$1:$1,0),FALSE)</f>
        <v>1</v>
      </c>
      <c r="Y383" s="194">
        <f>VLOOKUP($A383,IDXMàJ[#All],MATCH(indice!Y$1,'MAJ IDX'!$1:$1,0),FALSE)</f>
        <v>0</v>
      </c>
      <c r="Z383" s="194">
        <f>VLOOKUP($A383,IDXMàJ[#All],MATCH(indice!Z$1,'MAJ IDX'!$1:$1,0),FALSE)</f>
        <v>0</v>
      </c>
      <c r="AA383" s="194">
        <f>VLOOKUP($A383,IDXMàJ[#All],MATCH(indice!AA$1,'MAJ IDX'!$1:$1,0),FALSE)</f>
        <v>0</v>
      </c>
      <c r="AB383" s="194">
        <f>VLOOKUP($A383,IDXMàJ[#All],MATCH(indice!AB$1,'MAJ IDX'!$1:$1,0),FALSE)</f>
        <v>0</v>
      </c>
      <c r="AC383" s="194">
        <f>VLOOKUP($A383,IDXMàJ[#All],MATCH(indice!AC$1,'MAJ IDX'!$1:$1,0),FALSE)</f>
        <v>0</v>
      </c>
      <c r="AD383" s="194">
        <f>VLOOKUP($A383,IDXMàJ[#All],MATCH(indice!AD$1,'MAJ IDX'!$1:$1,0),FALSE)</f>
        <v>0</v>
      </c>
      <c r="AE383" s="194">
        <f>VLOOKUP($A383,IDXMàJ[#All],MATCH(indice!AE$1,'MAJ IDX'!$1:$1,0),FALSE)</f>
        <v>0</v>
      </c>
      <c r="AF383" s="194">
        <f>VLOOKUP($A383,IDXMàJ[#All],MATCH(indice!AF$1,'MAJ IDX'!$1:$1,0),FALSE)</f>
        <v>0</v>
      </c>
      <c r="AG383" s="194">
        <f>VLOOKUP($A383,IDXMàJ[#All],MATCH(indice!AG$1,'MAJ IDX'!$1:$1,0),FALSE)</f>
        <v>0</v>
      </c>
      <c r="AH383" s="194">
        <f>VLOOKUP($A383,IDXMàJ[#All],MATCH(indice!AH$1,'MAJ IDX'!$1:$1,0),FALSE)</f>
        <v>0</v>
      </c>
      <c r="AI383" s="194">
        <f>VLOOKUP($A383,IDXMàJ[#All],MATCH(indice!AI$1,'MAJ IDX'!$1:$1,0),FALSE)</f>
        <v>0</v>
      </c>
      <c r="AJ383" s="194">
        <f>VLOOKUP($A383,IDXMàJ[#All],MATCH(indice!AJ$1,'MAJ IDX'!$1:$1,0),FALSE)</f>
        <v>3.5999999999999999E-3</v>
      </c>
      <c r="AK383" s="194">
        <f>VLOOKUP($A383,IDXMàJ[#All],MATCH(indice!AK$1,'MAJ IDX'!$1:$1,0),FALSE)</f>
        <v>0.24479999999999999</v>
      </c>
      <c r="AL383" s="194">
        <f>VLOOKUP($A383,IDXMàJ[#All],MATCH(indice!AL$1,'MAJ IDX'!$1:$1,0),FALSE)</f>
        <v>4.99E-2</v>
      </c>
      <c r="AM383" s="194">
        <f>VLOOKUP($A383,IDXMàJ[#All],MATCH(indice!AM$1,'MAJ IDX'!$1:$1,0),FALSE)</f>
        <v>0</v>
      </c>
      <c r="AN383" s="194">
        <f>VLOOKUP($A383,IDXMàJ[#All],MATCH(indice!AN$1,'MAJ IDX'!$1:$1,0),FALSE)</f>
        <v>0.65610000000000002</v>
      </c>
      <c r="AO383" s="194">
        <f>VLOOKUP($A383,IDXMàJ[#All],MATCH(indice!AO$1,'MAJ IDX'!$1:$1,0),FALSE)</f>
        <v>3.2800000000000003E-2</v>
      </c>
      <c r="AP383" s="194">
        <f>VLOOKUP($A383,IDXMàJ[#All],MATCH(indice!AP$1,'MAJ IDX'!$1:$1,0),FALSE)</f>
        <v>9.1000000000000004E-3</v>
      </c>
      <c r="AQ383" s="194">
        <f>VLOOKUP($A383,IDXMàJ[#All],MATCH(indice!AQ$1,'MAJ IDX'!$1:$1,0),FALSE)</f>
        <v>3.7000000000000002E-3</v>
      </c>
      <c r="AR383" s="194">
        <f>VLOOKUP($A383,IDXMàJ[#All],MATCH(indice!AR$1,'MAJ IDX'!$1:$1,0),FALSE)</f>
        <v>0</v>
      </c>
      <c r="AS383" s="194">
        <f>VLOOKUP($A383,IDXMàJ[#All],MATCH(indice!AS$1,'MAJ IDX'!$1:$1,0),FALSE)</f>
        <v>0</v>
      </c>
      <c r="AT383" s="194">
        <f>VLOOKUP($A383,IDXMàJ[#All],MATCH(indice!AT$1,'MAJ IDX'!$1:$1,0),FALSE)</f>
        <v>1</v>
      </c>
      <c r="AU383" s="194"/>
      <c r="AV383" s="194"/>
    </row>
    <row r="384" spans="1:48">
      <c r="A384" s="181" t="s">
        <v>5118</v>
      </c>
      <c r="B384" s="182"/>
      <c r="C384" s="184" t="s">
        <v>2519</v>
      </c>
      <c r="D384" s="181" t="s">
        <v>68</v>
      </c>
      <c r="E384" s="181" t="s">
        <v>2481</v>
      </c>
      <c r="F384" s="181" t="s">
        <v>140</v>
      </c>
      <c r="G384" s="181" t="s">
        <v>2481</v>
      </c>
      <c r="H384" s="181" t="s">
        <v>2481</v>
      </c>
      <c r="I384" s="181" t="s">
        <v>2481</v>
      </c>
      <c r="J384" s="193" t="s">
        <v>2857</v>
      </c>
      <c r="K384" s="181" t="s">
        <v>785</v>
      </c>
      <c r="L384" s="181" t="s">
        <v>140</v>
      </c>
      <c r="M384" s="181" t="s">
        <v>140</v>
      </c>
      <c r="N384" s="181" t="s">
        <v>2481</v>
      </c>
      <c r="O384" s="181" t="s">
        <v>2481</v>
      </c>
      <c r="P384" s="181"/>
      <c r="Q384" s="181" t="s">
        <v>74</v>
      </c>
      <c r="R384" s="181">
        <f>VLOOKUP($A384,IDXMàJ[#All],MATCH(indice!R$1,'MAJ IDX'!$1:$1,0),FALSE)</f>
        <v>8.5500000000000007</v>
      </c>
      <c r="S384" s="183">
        <f>VLOOKUP($A384,IDXMàJ[#All],MATCH(indice!S$1,'MAJ IDX'!$1:$1,0),FALSE)</f>
        <v>5.4999999999999997E-3</v>
      </c>
      <c r="T384" s="183">
        <f>VLOOKUP($A384,IDXMàJ[#All],MATCH(indice!T$1,'MAJ IDX'!$1:$1,0),FALSE)</f>
        <v>0.68579999999999997</v>
      </c>
      <c r="U384" s="183">
        <f>VLOOKUP($A384,IDXMàJ[#All],MATCH(indice!U$1,'MAJ IDX'!$1:$1,0),FALSE)</f>
        <v>0.22800000000000001</v>
      </c>
      <c r="V384" s="183">
        <f>VLOOKUP($A384,IDXMàJ[#All],MATCH(indice!V$1,'MAJ IDX'!$1:$1,0),FALSE)</f>
        <v>8.6199999999999999E-2</v>
      </c>
      <c r="W384" s="183">
        <f>VLOOKUP($A384,IDXMàJ[#All],MATCH(indice!W$1,'MAJ IDX'!$1:$1,0),FALSE)</f>
        <v>0</v>
      </c>
      <c r="X384" s="194">
        <f>VLOOKUP($A384,IDXMàJ[#All],MATCH(indice!X$1,'MAJ IDX'!$1:$1,0),FALSE)</f>
        <v>0</v>
      </c>
      <c r="Y384" s="194">
        <f>VLOOKUP($A384,IDXMàJ[#All],MATCH(indice!Y$1,'MAJ IDX'!$1:$1,0),FALSE)</f>
        <v>0.34063999999999994</v>
      </c>
      <c r="Z384" s="194">
        <f>VLOOKUP($A384,IDXMàJ[#All],MATCH(indice!Z$1,'MAJ IDX'!$1:$1,0),FALSE)</f>
        <v>5.3900000000000003E-2</v>
      </c>
      <c r="AA384" s="194">
        <f>VLOOKUP($A384,IDXMàJ[#All],MATCH(indice!AA$1,'MAJ IDX'!$1:$1,0),FALSE)</f>
        <v>1.4755500000000001E-2</v>
      </c>
      <c r="AB384" s="194">
        <f>VLOOKUP($A384,IDXMàJ[#All],MATCH(indice!AB$1,'MAJ IDX'!$1:$1,0),FALSE)</f>
        <v>0.36943999999999999</v>
      </c>
      <c r="AC384" s="194">
        <f>VLOOKUP($A384,IDXMàJ[#All],MATCH(indice!AC$1,'MAJ IDX'!$1:$1,0),FALSE)</f>
        <v>1.6632000000000001E-2</v>
      </c>
      <c r="AD384" s="194">
        <f>VLOOKUP($A384,IDXMàJ[#All],MATCH(indice!AD$1,'MAJ IDX'!$1:$1,0),FALSE)</f>
        <v>1.8157500000000003E-2</v>
      </c>
      <c r="AE384" s="194">
        <f>VLOOKUP($A384,IDXMàJ[#All],MATCH(indice!AE$1,'MAJ IDX'!$1:$1,0),FALSE)</f>
        <v>0.16852</v>
      </c>
      <c r="AF384" s="194">
        <f>VLOOKUP($A384,IDXMàJ[#All],MATCH(indice!AF$1,'MAJ IDX'!$1:$1,0),FALSE)</f>
        <v>3.6247499999999999E-3</v>
      </c>
      <c r="AG384" s="194">
        <f>VLOOKUP($A384,IDXMàJ[#All],MATCH(indice!AG$1,'MAJ IDX'!$1:$1,0),FALSE)</f>
        <v>0</v>
      </c>
      <c r="AH384" s="194">
        <f>VLOOKUP($A384,IDXMàJ[#All],MATCH(indice!AH$1,'MAJ IDX'!$1:$1,0),FALSE)</f>
        <v>0</v>
      </c>
      <c r="AI384" s="194">
        <f>VLOOKUP($A384,IDXMàJ[#All],MATCH(indice!AI$1,'MAJ IDX'!$1:$1,0),FALSE)</f>
        <v>1.4330250000000003E-2</v>
      </c>
      <c r="AJ384" s="194">
        <f>VLOOKUP($A384,IDXMàJ[#All],MATCH(indice!AJ$1,'MAJ IDX'!$1:$1,0),FALSE)</f>
        <v>0</v>
      </c>
      <c r="AK384" s="194">
        <f>VLOOKUP($A384,IDXMàJ[#All],MATCH(indice!AK$1,'MAJ IDX'!$1:$1,0),FALSE)</f>
        <v>0.34063999999999994</v>
      </c>
      <c r="AL384" s="194">
        <f>VLOOKUP($A384,IDXMàJ[#All],MATCH(indice!AL$1,'MAJ IDX'!$1:$1,0),FALSE)</f>
        <v>5.3900000000000003E-2</v>
      </c>
      <c r="AM384" s="194">
        <f>VLOOKUP($A384,IDXMàJ[#All],MATCH(indice!AM$1,'MAJ IDX'!$1:$1,0),FALSE)</f>
        <v>1.4755500000000001E-2</v>
      </c>
      <c r="AN384" s="194">
        <f>VLOOKUP($A384,IDXMàJ[#All],MATCH(indice!AN$1,'MAJ IDX'!$1:$1,0),FALSE)</f>
        <v>0.36943999999999999</v>
      </c>
      <c r="AO384" s="194">
        <f>VLOOKUP($A384,IDXMàJ[#All],MATCH(indice!AO$1,'MAJ IDX'!$1:$1,0),FALSE)</f>
        <v>1.6632000000000001E-2</v>
      </c>
      <c r="AP384" s="194">
        <f>VLOOKUP($A384,IDXMàJ[#All],MATCH(indice!AP$1,'MAJ IDX'!$1:$1,0),FALSE)</f>
        <v>0.16852</v>
      </c>
      <c r="AQ384" s="194">
        <f>VLOOKUP($A384,IDXMàJ[#All],MATCH(indice!AQ$1,'MAJ IDX'!$1:$1,0),FALSE)</f>
        <v>2.1782250000000003E-2</v>
      </c>
      <c r="AR384" s="194">
        <f>VLOOKUP($A384,IDXMàJ[#All],MATCH(indice!AR$1,'MAJ IDX'!$1:$1,0),FALSE)</f>
        <v>1.4330250000000003E-2</v>
      </c>
      <c r="AS384" s="194">
        <f>VLOOKUP($A384,IDXMàJ[#All],MATCH(indice!AS$1,'MAJ IDX'!$1:$1,0),FALSE)</f>
        <v>1</v>
      </c>
      <c r="AT384" s="194">
        <f>VLOOKUP($A384,IDXMàJ[#All],MATCH(indice!AT$1,'MAJ IDX'!$1:$1,0),FALSE)</f>
        <v>0</v>
      </c>
      <c r="AU384" s="194"/>
      <c r="AV384" s="194"/>
    </row>
    <row r="385" spans="1:48">
      <c r="A385" s="181" t="s">
        <v>3567</v>
      </c>
      <c r="B385" s="182"/>
      <c r="C385" s="184" t="s">
        <v>3568</v>
      </c>
      <c r="D385" s="181" t="s">
        <v>68</v>
      </c>
      <c r="E385" s="181" t="s">
        <v>2481</v>
      </c>
      <c r="F385" s="181" t="s">
        <v>140</v>
      </c>
      <c r="G385" s="181" t="s">
        <v>2481</v>
      </c>
      <c r="H385" s="181" t="s">
        <v>2481</v>
      </c>
      <c r="I385" s="181" t="s">
        <v>2481</v>
      </c>
      <c r="J385" s="193" t="s">
        <v>2857</v>
      </c>
      <c r="K385" s="181" t="s">
        <v>785</v>
      </c>
      <c r="L385" s="181" t="s">
        <v>140</v>
      </c>
      <c r="M385" s="181" t="s">
        <v>140</v>
      </c>
      <c r="N385" s="181" t="s">
        <v>2481</v>
      </c>
      <c r="O385" s="181" t="s">
        <v>2481</v>
      </c>
      <c r="P385" s="181"/>
      <c r="Q385" s="181" t="s">
        <v>74</v>
      </c>
      <c r="R385" s="181">
        <f ca="1">VLOOKUP($A385,IDXMàJ[#All],MATCH(indice!R$1,'MAJ IDX'!$1:$1,0),FALSE)</f>
        <v>8.5500000000000007</v>
      </c>
      <c r="S385" s="183">
        <f ca="1">VLOOKUP($A385,IDXMàJ[#All],MATCH(indice!S$1,'MAJ IDX'!$1:$1,0),FALSE)</f>
        <v>5.4999999999999997E-3</v>
      </c>
      <c r="T385" s="183">
        <f ca="1">VLOOKUP($A385,IDXMàJ[#All],MATCH(indice!T$1,'MAJ IDX'!$1:$1,0),FALSE)</f>
        <v>0.68579999999999997</v>
      </c>
      <c r="U385" s="183">
        <f ca="1">VLOOKUP($A385,IDXMàJ[#All],MATCH(indice!U$1,'MAJ IDX'!$1:$1,0),FALSE)</f>
        <v>0.22800000000000001</v>
      </c>
      <c r="V385" s="183">
        <f ca="1">VLOOKUP($A385,IDXMàJ[#All],MATCH(indice!V$1,'MAJ IDX'!$1:$1,0),FALSE)</f>
        <v>8.6199999999999999E-2</v>
      </c>
      <c r="W385" s="183">
        <f ca="1">VLOOKUP($A385,IDXMàJ[#All],MATCH(indice!W$1,'MAJ IDX'!$1:$1,0),FALSE)</f>
        <v>0</v>
      </c>
      <c r="X385" s="194">
        <f ca="1">VLOOKUP($A385,IDXMàJ[#All],MATCH(indice!X$1,'MAJ IDX'!$1:$1,0),FALSE)</f>
        <v>0</v>
      </c>
      <c r="Y385" s="194">
        <f ca="1">VLOOKUP($A385,IDXMàJ[#All],MATCH(indice!Y$1,'MAJ IDX'!$1:$1,0),FALSE)</f>
        <v>0.34064</v>
      </c>
      <c r="Z385" s="194">
        <f ca="1">VLOOKUP($A385,IDXMàJ[#All],MATCH(indice!Z$1,'MAJ IDX'!$1:$1,0),FALSE)</f>
        <v>5.390000000000001E-2</v>
      </c>
      <c r="AA385" s="194">
        <f ca="1">VLOOKUP($A385,IDXMàJ[#All],MATCH(indice!AA$1,'MAJ IDX'!$1:$1,0),FALSE)</f>
        <v>1.4755500000000003E-2</v>
      </c>
      <c r="AB385" s="194">
        <f ca="1">VLOOKUP($A385,IDXMàJ[#All],MATCH(indice!AB$1,'MAJ IDX'!$1:$1,0),FALSE)</f>
        <v>0.36944000000000005</v>
      </c>
      <c r="AC385" s="194">
        <f ca="1">VLOOKUP($A385,IDXMàJ[#All],MATCH(indice!AC$1,'MAJ IDX'!$1:$1,0),FALSE)</f>
        <v>1.6632000000000004E-2</v>
      </c>
      <c r="AD385" s="194">
        <f ca="1">VLOOKUP($A385,IDXMàJ[#All],MATCH(indice!AD$1,'MAJ IDX'!$1:$1,0),FALSE)</f>
        <v>1.8157500000000007E-2</v>
      </c>
      <c r="AE385" s="194">
        <f ca="1">VLOOKUP($A385,IDXMàJ[#All],MATCH(indice!AE$1,'MAJ IDX'!$1:$1,0),FALSE)</f>
        <v>0.16852000000000003</v>
      </c>
      <c r="AF385" s="194">
        <f ca="1">VLOOKUP($A385,IDXMàJ[#All],MATCH(indice!AF$1,'MAJ IDX'!$1:$1,0),FALSE)</f>
        <v>3.6247500000000004E-3</v>
      </c>
      <c r="AG385" s="194">
        <f ca="1">VLOOKUP($A385,IDXMàJ[#All],MATCH(indice!AG$1,'MAJ IDX'!$1:$1,0),FALSE)</f>
        <v>0</v>
      </c>
      <c r="AH385" s="194">
        <f ca="1">VLOOKUP($A385,IDXMàJ[#All],MATCH(indice!AH$1,'MAJ IDX'!$1:$1,0),FALSE)</f>
        <v>0</v>
      </c>
      <c r="AI385" s="194">
        <f ca="1">VLOOKUP($A385,IDXMàJ[#All],MATCH(indice!AI$1,'MAJ IDX'!$1:$1,0),FALSE)</f>
        <v>1.4330250000000004E-2</v>
      </c>
      <c r="AJ385" s="194">
        <f ca="1">VLOOKUP($A385,IDXMàJ[#All],MATCH(indice!AJ$1,'MAJ IDX'!$1:$1,0),FALSE)</f>
        <v>0</v>
      </c>
      <c r="AK385" s="194">
        <f ca="1">VLOOKUP($A385,IDXMàJ[#All],MATCH(indice!AK$1,'MAJ IDX'!$1:$1,0),FALSE)</f>
        <v>0.34064</v>
      </c>
      <c r="AL385" s="194">
        <f ca="1">VLOOKUP($A385,IDXMàJ[#All],MATCH(indice!AL$1,'MAJ IDX'!$1:$1,0),FALSE)</f>
        <v>5.390000000000001E-2</v>
      </c>
      <c r="AM385" s="194">
        <f ca="1">VLOOKUP($A385,IDXMàJ[#All],MATCH(indice!AM$1,'MAJ IDX'!$1:$1,0),FALSE)</f>
        <v>1.4755500000000003E-2</v>
      </c>
      <c r="AN385" s="194">
        <f ca="1">VLOOKUP($A385,IDXMàJ[#All],MATCH(indice!AN$1,'MAJ IDX'!$1:$1,0),FALSE)</f>
        <v>0.36944000000000005</v>
      </c>
      <c r="AO385" s="194">
        <f ca="1">VLOOKUP($A385,IDXMàJ[#All],MATCH(indice!AO$1,'MAJ IDX'!$1:$1,0),FALSE)</f>
        <v>1.6632000000000004E-2</v>
      </c>
      <c r="AP385" s="194">
        <f ca="1">VLOOKUP($A385,IDXMàJ[#All],MATCH(indice!AP$1,'MAJ IDX'!$1:$1,0),FALSE)</f>
        <v>0.16852000000000003</v>
      </c>
      <c r="AQ385" s="194">
        <f ca="1">VLOOKUP($A385,IDXMàJ[#All],MATCH(indice!AQ$1,'MAJ IDX'!$1:$1,0),FALSE)</f>
        <v>2.1782250000000006E-2</v>
      </c>
      <c r="AR385" s="194">
        <f ca="1">VLOOKUP($A385,IDXMàJ[#All],MATCH(indice!AR$1,'MAJ IDX'!$1:$1,0),FALSE)</f>
        <v>1.4330250000000004E-2</v>
      </c>
      <c r="AS385" s="194">
        <f ca="1">VLOOKUP($A385,IDXMàJ[#All],MATCH(indice!AS$1,'MAJ IDX'!$1:$1,0),FALSE)</f>
        <v>1</v>
      </c>
      <c r="AT385" s="194">
        <f ca="1">VLOOKUP($A385,IDXMàJ[#All],MATCH(indice!AT$1,'MAJ IDX'!$1:$1,0),FALSE)</f>
        <v>0</v>
      </c>
      <c r="AU385" s="194"/>
      <c r="AV385" s="194"/>
    </row>
    <row r="386" spans="1:48">
      <c r="A386" s="181" t="s">
        <v>3598</v>
      </c>
      <c r="B386" s="182"/>
      <c r="C386" s="184" t="s">
        <v>3599</v>
      </c>
      <c r="D386" s="181" t="s">
        <v>64</v>
      </c>
      <c r="E386" s="181" t="s">
        <v>2481</v>
      </c>
      <c r="F386" s="181" t="s">
        <v>140</v>
      </c>
      <c r="G386" s="181" t="s">
        <v>2481</v>
      </c>
      <c r="H386" s="181" t="s">
        <v>2481</v>
      </c>
      <c r="I386" s="181" t="s">
        <v>2481</v>
      </c>
      <c r="J386" s="193" t="s">
        <v>2857</v>
      </c>
      <c r="K386" s="181" t="s">
        <v>785</v>
      </c>
      <c r="L386" s="181" t="s">
        <v>140</v>
      </c>
      <c r="M386" s="181" t="s">
        <v>140</v>
      </c>
      <c r="N386" s="181" t="s">
        <v>2481</v>
      </c>
      <c r="O386" s="181" t="s">
        <v>2481</v>
      </c>
      <c r="P386" s="181"/>
      <c r="Q386" s="181" t="s">
        <v>74</v>
      </c>
      <c r="R386" s="181">
        <f>VLOOKUP($A386,IDXMàJ[#All],MATCH(indice!R$1,'MAJ IDX'!$1:$1,0),FALSE)</f>
        <v>9.6999999999999993</v>
      </c>
      <c r="S386" s="183">
        <f>VLOOKUP($A386,IDXMàJ[#All],MATCH(indice!S$1,'MAJ IDX'!$1:$1,0),FALSE)</f>
        <v>2.8E-3</v>
      </c>
      <c r="T386" s="183">
        <f>VLOOKUP($A386,IDXMàJ[#All],MATCH(indice!T$1,'MAJ IDX'!$1:$1,0),FALSE)</f>
        <v>0.68579999999999997</v>
      </c>
      <c r="U386" s="183">
        <f>VLOOKUP($A386,IDXMàJ[#All],MATCH(indice!U$1,'MAJ IDX'!$1:$1,0),FALSE)</f>
        <v>0.22800000000000001</v>
      </c>
      <c r="V386" s="183">
        <f>VLOOKUP($A386,IDXMàJ[#All],MATCH(indice!V$1,'MAJ IDX'!$1:$1,0),FALSE)</f>
        <v>8.6199999999999999E-2</v>
      </c>
      <c r="W386" s="183">
        <f>VLOOKUP($A386,IDXMàJ[#All],MATCH(indice!W$1,'MAJ IDX'!$1:$1,0),FALSE)</f>
        <v>0</v>
      </c>
      <c r="X386" s="194">
        <f ca="1">VLOOKUP($A386,IDXMàJ[#All],MATCH(indice!X$1,'MAJ IDX'!$1:$1,0),FALSE)</f>
        <v>0</v>
      </c>
      <c r="Y386" s="194">
        <f ca="1">VLOOKUP($A386,IDXMàJ[#All],MATCH(indice!Y$1,'MAJ IDX'!$1:$1,0),FALSE)</f>
        <v>0.54021821872621156</v>
      </c>
      <c r="Z386" s="194">
        <f ca="1">VLOOKUP($A386,IDXMàJ[#All],MATCH(indice!Z$1,'MAJ IDX'!$1:$1,0),FALSE)</f>
        <v>8.5479573712255785E-2</v>
      </c>
      <c r="AA386" s="194">
        <f ca="1">VLOOKUP($A386,IDXMàJ[#All],MATCH(indice!AA$1,'MAJ IDX'!$1:$1,0),FALSE)</f>
        <v>2.3400628013194626E-2</v>
      </c>
      <c r="AB386" s="194">
        <f ca="1">VLOOKUP($A386,IDXMàJ[#All],MATCH(indice!AB$1,'MAJ IDX'!$1:$1,0),FALSE)</f>
        <v>0</v>
      </c>
      <c r="AC386" s="194">
        <f ca="1">VLOOKUP($A386,IDXMàJ[#All],MATCH(indice!AC$1,'MAJ IDX'!$1:$1,0),FALSE)</f>
        <v>2.63765541740675E-2</v>
      </c>
      <c r="AD386" s="194">
        <f ca="1">VLOOKUP($A386,IDXMàJ[#All],MATCH(indice!AD$1,'MAJ IDX'!$1:$1,0),FALSE)</f>
        <v>2.8795832276072072E-2</v>
      </c>
      <c r="AE386" s="194">
        <f ca="1">VLOOKUP($A386,IDXMàJ[#All],MATCH(indice!AE$1,'MAJ IDX'!$1:$1,0),FALSE)</f>
        <v>0.26725450393301198</v>
      </c>
      <c r="AF386" s="194">
        <f ca="1">VLOOKUP($A386,IDXMàJ[#All],MATCH(indice!AF$1,'MAJ IDX'!$1:$1,0),FALSE)</f>
        <v>5.7484616848515616E-3</v>
      </c>
      <c r="AG386" s="194">
        <f ca="1">VLOOKUP($A386,IDXMàJ[#All],MATCH(indice!AG$1,'MAJ IDX'!$1:$1,0),FALSE)</f>
        <v>0</v>
      </c>
      <c r="AH386" s="194">
        <f ca="1">VLOOKUP($A386,IDXMàJ[#All],MATCH(indice!AH$1,'MAJ IDX'!$1:$1,0),FALSE)</f>
        <v>0</v>
      </c>
      <c r="AI386" s="194">
        <f ca="1">VLOOKUP($A386,IDXMàJ[#All],MATCH(indice!AI$1,'MAJ IDX'!$1:$1,0),FALSE)</f>
        <v>2.2726227480334947E-2</v>
      </c>
      <c r="AJ386" s="194">
        <f ca="1">VLOOKUP($A386,IDXMàJ[#All],MATCH(indice!AJ$1,'MAJ IDX'!$1:$1,0),FALSE)</f>
        <v>0</v>
      </c>
      <c r="AK386" s="194">
        <f ca="1">VLOOKUP($A386,IDXMàJ[#All],MATCH(indice!AK$1,'MAJ IDX'!$1:$1,0),FALSE)</f>
        <v>0.54021821872621156</v>
      </c>
      <c r="AL386" s="194">
        <f ca="1">VLOOKUP($A386,IDXMàJ[#All],MATCH(indice!AL$1,'MAJ IDX'!$1:$1,0),FALSE)</f>
        <v>8.5479573712255785E-2</v>
      </c>
      <c r="AM386" s="194">
        <f ca="1">VLOOKUP($A386,IDXMàJ[#All],MATCH(indice!AM$1,'MAJ IDX'!$1:$1,0),FALSE)</f>
        <v>2.3400628013194626E-2</v>
      </c>
      <c r="AN386" s="194">
        <f ca="1">VLOOKUP($A386,IDXMàJ[#All],MATCH(indice!AN$1,'MAJ IDX'!$1:$1,0),FALSE)</f>
        <v>0</v>
      </c>
      <c r="AO386" s="194">
        <f ca="1">VLOOKUP($A386,IDXMàJ[#All],MATCH(indice!AO$1,'MAJ IDX'!$1:$1,0),FALSE)</f>
        <v>2.63765541740675E-2</v>
      </c>
      <c r="AP386" s="194">
        <f ca="1">VLOOKUP($A386,IDXMàJ[#All],MATCH(indice!AP$1,'MAJ IDX'!$1:$1,0),FALSE)</f>
        <v>0.26725450393301198</v>
      </c>
      <c r="AQ386" s="194">
        <f ca="1">VLOOKUP($A386,IDXMàJ[#All],MATCH(indice!AQ$1,'MAJ IDX'!$1:$1,0),FALSE)</f>
        <v>3.4544293960923636E-2</v>
      </c>
      <c r="AR386" s="194">
        <f ca="1">VLOOKUP($A386,IDXMàJ[#All],MATCH(indice!AR$1,'MAJ IDX'!$1:$1,0),FALSE)</f>
        <v>2.2726227480334947E-2</v>
      </c>
      <c r="AS386" s="194">
        <f>VLOOKUP($A386,IDXMàJ[#All],MATCH(indice!AS$1,'MAJ IDX'!$1:$1,0),FALSE)</f>
        <v>1</v>
      </c>
      <c r="AT386" s="194">
        <f>VLOOKUP($A386,IDXMàJ[#All],MATCH(indice!AT$1,'MAJ IDX'!$1:$1,0),FALSE)</f>
        <v>0</v>
      </c>
      <c r="AU386" s="194"/>
      <c r="AV386" s="194"/>
    </row>
    <row r="387" spans="1:48">
      <c r="A387" s="181" t="s">
        <v>3601</v>
      </c>
      <c r="B387" s="182"/>
      <c r="C387" s="184" t="s">
        <v>3600</v>
      </c>
      <c r="D387" s="181" t="s">
        <v>68</v>
      </c>
      <c r="E387" s="181" t="s">
        <v>2481</v>
      </c>
      <c r="F387" s="181" t="s">
        <v>140</v>
      </c>
      <c r="G387" s="181" t="s">
        <v>2481</v>
      </c>
      <c r="H387" s="181" t="s">
        <v>2481</v>
      </c>
      <c r="I387" s="181" t="s">
        <v>2481</v>
      </c>
      <c r="J387" s="193" t="s">
        <v>2857</v>
      </c>
      <c r="K387" s="181" t="s">
        <v>785</v>
      </c>
      <c r="L387" s="181" t="s">
        <v>140</v>
      </c>
      <c r="M387" s="181" t="s">
        <v>140</v>
      </c>
      <c r="N387" s="181" t="s">
        <v>2481</v>
      </c>
      <c r="O387" s="181" t="s">
        <v>2481</v>
      </c>
      <c r="P387" s="181"/>
      <c r="Q387" s="181" t="s">
        <v>74</v>
      </c>
      <c r="R387" s="181">
        <f>VLOOKUP($A387,IDXMàJ[#All],MATCH(indice!R$1,'MAJ IDX'!$1:$1,0),FALSE)</f>
        <v>1.92</v>
      </c>
      <c r="S387" s="183">
        <f>VLOOKUP($A387,IDXMàJ[#All],MATCH(indice!S$1,'MAJ IDX'!$1:$1,0),FALSE)</f>
        <v>0</v>
      </c>
      <c r="T387" s="183">
        <f>VLOOKUP($A387,IDXMàJ[#All],MATCH(indice!T$1,'MAJ IDX'!$1:$1,0),FALSE)</f>
        <v>0.68579999999999997</v>
      </c>
      <c r="U387" s="183">
        <f>VLOOKUP($A387,IDXMàJ[#All],MATCH(indice!U$1,'MAJ IDX'!$1:$1,0),FALSE)</f>
        <v>0.22800000000000001</v>
      </c>
      <c r="V387" s="183">
        <f>VLOOKUP($A387,IDXMàJ[#All],MATCH(indice!V$1,'MAJ IDX'!$1:$1,0),FALSE)</f>
        <v>8.6199999999999999E-2</v>
      </c>
      <c r="W387" s="183">
        <f>VLOOKUP($A387,IDXMàJ[#All],MATCH(indice!W$1,'MAJ IDX'!$1:$1,0),FALSE)</f>
        <v>0</v>
      </c>
      <c r="X387" s="194">
        <f ca="1">VLOOKUP($A387,IDXMàJ[#All],MATCH(indice!X$1,'MAJ IDX'!$1:$1,0),FALSE)</f>
        <v>0</v>
      </c>
      <c r="Y387" s="194">
        <f ca="1">VLOOKUP($A387,IDXMàJ[#All],MATCH(indice!Y$1,'MAJ IDX'!$1:$1,0),FALSE)</f>
        <v>0.54021821872621156</v>
      </c>
      <c r="Z387" s="194">
        <f ca="1">VLOOKUP($A387,IDXMàJ[#All],MATCH(indice!Z$1,'MAJ IDX'!$1:$1,0),FALSE)</f>
        <v>8.5479573712255785E-2</v>
      </c>
      <c r="AA387" s="194">
        <f ca="1">VLOOKUP($A387,IDXMàJ[#All],MATCH(indice!AA$1,'MAJ IDX'!$1:$1,0),FALSE)</f>
        <v>2.3400628013194626E-2</v>
      </c>
      <c r="AB387" s="194">
        <f ca="1">VLOOKUP($A387,IDXMàJ[#All],MATCH(indice!AB$1,'MAJ IDX'!$1:$1,0),FALSE)</f>
        <v>0</v>
      </c>
      <c r="AC387" s="194">
        <f ca="1">VLOOKUP($A387,IDXMàJ[#All],MATCH(indice!AC$1,'MAJ IDX'!$1:$1,0),FALSE)</f>
        <v>2.63765541740675E-2</v>
      </c>
      <c r="AD387" s="194">
        <f ca="1">VLOOKUP($A387,IDXMàJ[#All],MATCH(indice!AD$1,'MAJ IDX'!$1:$1,0),FALSE)</f>
        <v>2.8795832276072072E-2</v>
      </c>
      <c r="AE387" s="194">
        <f ca="1">VLOOKUP($A387,IDXMàJ[#All],MATCH(indice!AE$1,'MAJ IDX'!$1:$1,0),FALSE)</f>
        <v>0.26725450393301198</v>
      </c>
      <c r="AF387" s="194">
        <f ca="1">VLOOKUP($A387,IDXMàJ[#All],MATCH(indice!AF$1,'MAJ IDX'!$1:$1,0),FALSE)</f>
        <v>5.7484616848515616E-3</v>
      </c>
      <c r="AG387" s="194">
        <f ca="1">VLOOKUP($A387,IDXMàJ[#All],MATCH(indice!AG$1,'MAJ IDX'!$1:$1,0),FALSE)</f>
        <v>0</v>
      </c>
      <c r="AH387" s="194">
        <f ca="1">VLOOKUP($A387,IDXMàJ[#All],MATCH(indice!AH$1,'MAJ IDX'!$1:$1,0),FALSE)</f>
        <v>0</v>
      </c>
      <c r="AI387" s="194">
        <f ca="1">VLOOKUP($A387,IDXMàJ[#All],MATCH(indice!AI$1,'MAJ IDX'!$1:$1,0),FALSE)</f>
        <v>2.2726227480334947E-2</v>
      </c>
      <c r="AJ387" s="194">
        <f ca="1">VLOOKUP($A387,IDXMàJ[#All],MATCH(indice!AJ$1,'MAJ IDX'!$1:$1,0),FALSE)</f>
        <v>0</v>
      </c>
      <c r="AK387" s="194">
        <f ca="1">VLOOKUP($A387,IDXMàJ[#All],MATCH(indice!AK$1,'MAJ IDX'!$1:$1,0),FALSE)</f>
        <v>0.54021821872621156</v>
      </c>
      <c r="AL387" s="194">
        <f ca="1">VLOOKUP($A387,IDXMàJ[#All],MATCH(indice!AL$1,'MAJ IDX'!$1:$1,0),FALSE)</f>
        <v>8.5479573712255785E-2</v>
      </c>
      <c r="AM387" s="194">
        <f ca="1">VLOOKUP($A387,IDXMàJ[#All],MATCH(indice!AM$1,'MAJ IDX'!$1:$1,0),FALSE)</f>
        <v>2.3400628013194626E-2</v>
      </c>
      <c r="AN387" s="194">
        <f ca="1">VLOOKUP($A387,IDXMàJ[#All],MATCH(indice!AN$1,'MAJ IDX'!$1:$1,0),FALSE)</f>
        <v>0</v>
      </c>
      <c r="AO387" s="194">
        <f ca="1">VLOOKUP($A387,IDXMàJ[#All],MATCH(indice!AO$1,'MAJ IDX'!$1:$1,0),FALSE)</f>
        <v>2.63765541740675E-2</v>
      </c>
      <c r="AP387" s="194">
        <f ca="1">VLOOKUP($A387,IDXMàJ[#All],MATCH(indice!AP$1,'MAJ IDX'!$1:$1,0),FALSE)</f>
        <v>0.26725450393301198</v>
      </c>
      <c r="AQ387" s="194">
        <f ca="1">VLOOKUP($A387,IDXMàJ[#All],MATCH(indice!AQ$1,'MAJ IDX'!$1:$1,0),FALSE)</f>
        <v>3.4544293960923636E-2</v>
      </c>
      <c r="AR387" s="194">
        <f ca="1">VLOOKUP($A387,IDXMàJ[#All],MATCH(indice!AR$1,'MAJ IDX'!$1:$1,0),FALSE)</f>
        <v>2.2726227480334947E-2</v>
      </c>
      <c r="AS387" s="194">
        <f>VLOOKUP($A387,IDXMàJ[#All],MATCH(indice!AS$1,'MAJ IDX'!$1:$1,0),FALSE)</f>
        <v>1</v>
      </c>
      <c r="AT387" s="194">
        <f>VLOOKUP($A387,IDXMàJ[#All],MATCH(indice!AT$1,'MAJ IDX'!$1:$1,0),FALSE)</f>
        <v>0</v>
      </c>
      <c r="AU387" s="194"/>
      <c r="AV387" s="194"/>
    </row>
    <row r="388" spans="1:48">
      <c r="A388" s="181" t="s">
        <v>5541</v>
      </c>
      <c r="B388" s="182"/>
      <c r="C388" s="184" t="s">
        <v>5542</v>
      </c>
      <c r="D388" s="181" t="s">
        <v>68</v>
      </c>
      <c r="E388" s="181" t="s">
        <v>2481</v>
      </c>
      <c r="F388" s="181" t="s">
        <v>140</v>
      </c>
      <c r="G388" s="181" t="s">
        <v>2481</v>
      </c>
      <c r="H388" s="181" t="s">
        <v>2481</v>
      </c>
      <c r="I388" s="181" t="s">
        <v>2481</v>
      </c>
      <c r="J388" s="193" t="s">
        <v>2857</v>
      </c>
      <c r="K388" s="181" t="s">
        <v>785</v>
      </c>
      <c r="L388" s="181" t="s">
        <v>140</v>
      </c>
      <c r="M388" s="181" t="s">
        <v>140</v>
      </c>
      <c r="N388" s="181" t="s">
        <v>2481</v>
      </c>
      <c r="O388" s="181" t="s">
        <v>2481</v>
      </c>
      <c r="P388" s="181"/>
      <c r="Q388" s="181" t="s">
        <v>74</v>
      </c>
      <c r="R388" s="181">
        <f>VLOOKUP($A388,IDXMàJ[#All],MATCH(indice!R$1,'MAJ IDX'!$1:$1,0),FALSE)</f>
        <v>1.92</v>
      </c>
      <c r="S388" s="183">
        <f>VLOOKUP($A388,IDXMàJ[#All],MATCH(indice!S$1,'MAJ IDX'!$1:$1,0),FALSE)</f>
        <v>0</v>
      </c>
      <c r="T388" s="183">
        <f>VLOOKUP($A388,IDXMàJ[#All],MATCH(indice!T$1,'MAJ IDX'!$1:$1,0),FALSE)</f>
        <v>0.68579999999999997</v>
      </c>
      <c r="U388" s="183">
        <f>VLOOKUP($A388,IDXMàJ[#All],MATCH(indice!U$1,'MAJ IDX'!$1:$1,0),FALSE)</f>
        <v>0.22800000000000001</v>
      </c>
      <c r="V388" s="183">
        <f>VLOOKUP($A388,IDXMàJ[#All],MATCH(indice!V$1,'MAJ IDX'!$1:$1,0),FALSE)</f>
        <v>8.6199999999999999E-2</v>
      </c>
      <c r="W388" s="183">
        <f>VLOOKUP($A388,IDXMàJ[#All],MATCH(indice!W$1,'MAJ IDX'!$1:$1,0),FALSE)</f>
        <v>0</v>
      </c>
      <c r="X388" s="194">
        <f>VLOOKUP($A388,IDXMàJ[#All],MATCH(indice!X$1,'MAJ IDX'!$1:$1,0),FALSE)</f>
        <v>0</v>
      </c>
      <c r="Y388" s="194">
        <f>VLOOKUP($A388,IDXMàJ[#All],MATCH(indice!Y$1,'MAJ IDX'!$1:$1,0),FALSE)</f>
        <v>0</v>
      </c>
      <c r="Z388" s="194">
        <f>VLOOKUP($A388,IDXMàJ[#All],MATCH(indice!Z$1,'MAJ IDX'!$1:$1,0),FALSE)</f>
        <v>0</v>
      </c>
      <c r="AA388" s="194">
        <f>VLOOKUP($A388,IDXMàJ[#All],MATCH(indice!AA$1,'MAJ IDX'!$1:$1,0),FALSE)</f>
        <v>0</v>
      </c>
      <c r="AB388" s="194">
        <f>VLOOKUP($A388,IDXMàJ[#All],MATCH(indice!AB$1,'MAJ IDX'!$1:$1,0),FALSE)</f>
        <v>1</v>
      </c>
      <c r="AC388" s="194">
        <f>VLOOKUP($A388,IDXMàJ[#All],MATCH(indice!AC$1,'MAJ IDX'!$1:$1,0),FALSE)</f>
        <v>0</v>
      </c>
      <c r="AD388" s="194">
        <f>VLOOKUP($A388,IDXMàJ[#All],MATCH(indice!AD$1,'MAJ IDX'!$1:$1,0),FALSE)</f>
        <v>0</v>
      </c>
      <c r="AE388" s="194">
        <f>VLOOKUP($A388,IDXMàJ[#All],MATCH(indice!AE$1,'MAJ IDX'!$1:$1,0),FALSE)</f>
        <v>0</v>
      </c>
      <c r="AF388" s="194">
        <f>VLOOKUP($A388,IDXMàJ[#All],MATCH(indice!AF$1,'MAJ IDX'!$1:$1,0),FALSE)</f>
        <v>0</v>
      </c>
      <c r="AG388" s="194">
        <f>VLOOKUP($A388,IDXMàJ[#All],MATCH(indice!AG$1,'MAJ IDX'!$1:$1,0),FALSE)</f>
        <v>0</v>
      </c>
      <c r="AH388" s="194">
        <f>VLOOKUP($A388,IDXMàJ[#All],MATCH(indice!AH$1,'MAJ IDX'!$1:$1,0),FALSE)</f>
        <v>0</v>
      </c>
      <c r="AI388" s="194">
        <f>VLOOKUP($A388,IDXMàJ[#All],MATCH(indice!AI$1,'MAJ IDX'!$1:$1,0),FALSE)</f>
        <v>0</v>
      </c>
      <c r="AJ388" s="194">
        <f ca="1">VLOOKUP($A388,IDXMàJ[#All],MATCH(indice!AJ$1,'MAJ IDX'!$1:$1,0),FALSE)</f>
        <v>0</v>
      </c>
      <c r="AK388" s="194">
        <f ca="1">VLOOKUP($A388,IDXMàJ[#All],MATCH(indice!AK$1,'MAJ IDX'!$1:$1,0),FALSE)</f>
        <v>0.54021821872621156</v>
      </c>
      <c r="AL388" s="194">
        <f ca="1">VLOOKUP($A388,IDXMàJ[#All],MATCH(indice!AL$1,'MAJ IDX'!$1:$1,0),FALSE)</f>
        <v>8.5479573712255785E-2</v>
      </c>
      <c r="AM388" s="194">
        <f ca="1">VLOOKUP($A388,IDXMàJ[#All],MATCH(indice!AM$1,'MAJ IDX'!$1:$1,0),FALSE)</f>
        <v>2.3400628013194626E-2</v>
      </c>
      <c r="AN388" s="194">
        <f ca="1">VLOOKUP($A388,IDXMàJ[#All],MATCH(indice!AN$1,'MAJ IDX'!$1:$1,0),FALSE)</f>
        <v>0</v>
      </c>
      <c r="AO388" s="194">
        <f ca="1">VLOOKUP($A388,IDXMàJ[#All],MATCH(indice!AO$1,'MAJ IDX'!$1:$1,0),FALSE)</f>
        <v>2.63765541740675E-2</v>
      </c>
      <c r="AP388" s="194">
        <f ca="1">VLOOKUP($A388,IDXMàJ[#All],MATCH(indice!AP$1,'MAJ IDX'!$1:$1,0),FALSE)</f>
        <v>0.26725450393301198</v>
      </c>
      <c r="AQ388" s="194">
        <f ca="1">VLOOKUP($A388,IDXMàJ[#All],MATCH(indice!AQ$1,'MAJ IDX'!$1:$1,0),FALSE)</f>
        <v>3.4544293960923636E-2</v>
      </c>
      <c r="AR388" s="194">
        <f ca="1">VLOOKUP($A388,IDXMàJ[#All],MATCH(indice!AR$1,'MAJ IDX'!$1:$1,0),FALSE)</f>
        <v>2.2726227480334947E-2</v>
      </c>
      <c r="AS388" s="194">
        <f>VLOOKUP($A388,IDXMàJ[#All],MATCH(indice!AS$1,'MAJ IDX'!$1:$1,0),FALSE)</f>
        <v>1</v>
      </c>
      <c r="AT388" s="194">
        <f>VLOOKUP($A388,IDXMàJ[#All],MATCH(indice!AT$1,'MAJ IDX'!$1:$1,0),FALSE)</f>
        <v>0</v>
      </c>
      <c r="AU388" s="194"/>
      <c r="AV388" s="194"/>
    </row>
    <row r="389" spans="1:48">
      <c r="A389" s="181" t="s">
        <v>3603</v>
      </c>
      <c r="B389" s="182"/>
      <c r="C389" s="184" t="s">
        <v>3602</v>
      </c>
      <c r="D389" s="181" t="s">
        <v>68</v>
      </c>
      <c r="E389" s="181" t="s">
        <v>2481</v>
      </c>
      <c r="F389" s="181" t="s">
        <v>140</v>
      </c>
      <c r="G389" s="181" t="s">
        <v>2481</v>
      </c>
      <c r="H389" s="181" t="s">
        <v>2481</v>
      </c>
      <c r="I389" s="181" t="s">
        <v>2481</v>
      </c>
      <c r="J389" s="193" t="s">
        <v>2857</v>
      </c>
      <c r="K389" s="181" t="s">
        <v>785</v>
      </c>
      <c r="L389" s="181" t="s">
        <v>140</v>
      </c>
      <c r="M389" s="181" t="s">
        <v>140</v>
      </c>
      <c r="N389" s="181" t="s">
        <v>2481</v>
      </c>
      <c r="O389" s="181" t="s">
        <v>2481</v>
      </c>
      <c r="P389" s="181"/>
      <c r="Q389" s="181" t="s">
        <v>74</v>
      </c>
      <c r="R389" s="181">
        <f>VLOOKUP($A389,IDXMàJ[#All],MATCH(indice!R$1,'MAJ IDX'!$1:$1,0),FALSE)</f>
        <v>17.53</v>
      </c>
      <c r="S389" s="183">
        <f>VLOOKUP($A389,IDXMàJ[#All],MATCH(indice!S$1,'MAJ IDX'!$1:$1,0),FALSE)</f>
        <v>1.0999999999999999E-2</v>
      </c>
      <c r="T389" s="183">
        <f>VLOOKUP($A389,IDXMàJ[#All],MATCH(indice!T$1,'MAJ IDX'!$1:$1,0),FALSE)</f>
        <v>0.68049999999999999</v>
      </c>
      <c r="U389" s="183">
        <f>VLOOKUP($A389,IDXMàJ[#All],MATCH(indice!U$1,'MAJ IDX'!$1:$1,0),FALSE)</f>
        <v>0.312</v>
      </c>
      <c r="V389" s="183">
        <f>VLOOKUP($A389,IDXMàJ[#All],MATCH(indice!V$1,'MAJ IDX'!$1:$1,0),FALSE)</f>
        <v>0</v>
      </c>
      <c r="W389" s="183">
        <f>VLOOKUP($A389,IDXMàJ[#All],MATCH(indice!W$1,'MAJ IDX'!$1:$1,0),FALSE)</f>
        <v>7.4999999999999997E-3</v>
      </c>
      <c r="X389" s="194">
        <f ca="1">VLOOKUP($A389,IDXMàJ[#All],MATCH(indice!X$1,'MAJ IDX'!$1:$1,0),FALSE)</f>
        <v>0</v>
      </c>
      <c r="Y389" s="194">
        <f ca="1">VLOOKUP($A389,IDXMàJ[#All],MATCH(indice!Y$1,'MAJ IDX'!$1:$1,0),FALSE)</f>
        <v>0.54021821872621156</v>
      </c>
      <c r="Z389" s="194">
        <f ca="1">VLOOKUP($A389,IDXMàJ[#All],MATCH(indice!Z$1,'MAJ IDX'!$1:$1,0),FALSE)</f>
        <v>8.5479573712255785E-2</v>
      </c>
      <c r="AA389" s="194">
        <f ca="1">VLOOKUP($A389,IDXMàJ[#All],MATCH(indice!AA$1,'MAJ IDX'!$1:$1,0),FALSE)</f>
        <v>2.3400628013194626E-2</v>
      </c>
      <c r="AB389" s="194">
        <f ca="1">VLOOKUP($A389,IDXMàJ[#All],MATCH(indice!AB$1,'MAJ IDX'!$1:$1,0),FALSE)</f>
        <v>0</v>
      </c>
      <c r="AC389" s="194">
        <f ca="1">VLOOKUP($A389,IDXMàJ[#All],MATCH(indice!AC$1,'MAJ IDX'!$1:$1,0),FALSE)</f>
        <v>2.63765541740675E-2</v>
      </c>
      <c r="AD389" s="194">
        <f ca="1">VLOOKUP($A389,IDXMàJ[#All],MATCH(indice!AD$1,'MAJ IDX'!$1:$1,0),FALSE)</f>
        <v>2.8795832276072072E-2</v>
      </c>
      <c r="AE389" s="194">
        <f ca="1">VLOOKUP($A389,IDXMàJ[#All],MATCH(indice!AE$1,'MAJ IDX'!$1:$1,0),FALSE)</f>
        <v>0.26725450393301198</v>
      </c>
      <c r="AF389" s="194">
        <f ca="1">VLOOKUP($A389,IDXMàJ[#All],MATCH(indice!AF$1,'MAJ IDX'!$1:$1,0),FALSE)</f>
        <v>5.7484616848515616E-3</v>
      </c>
      <c r="AG389" s="194">
        <f ca="1">VLOOKUP($A389,IDXMàJ[#All],MATCH(indice!AG$1,'MAJ IDX'!$1:$1,0),FALSE)</f>
        <v>0</v>
      </c>
      <c r="AH389" s="194">
        <f ca="1">VLOOKUP($A389,IDXMàJ[#All],MATCH(indice!AH$1,'MAJ IDX'!$1:$1,0),FALSE)</f>
        <v>0</v>
      </c>
      <c r="AI389" s="194">
        <f ca="1">VLOOKUP($A389,IDXMàJ[#All],MATCH(indice!AI$1,'MAJ IDX'!$1:$1,0),FALSE)</f>
        <v>2.2726227480334947E-2</v>
      </c>
      <c r="AJ389" s="194">
        <f ca="1">VLOOKUP($A389,IDXMàJ[#All],MATCH(indice!AJ$1,'MAJ IDX'!$1:$1,0),FALSE)</f>
        <v>0</v>
      </c>
      <c r="AK389" s="194">
        <f ca="1">VLOOKUP($A389,IDXMàJ[#All],MATCH(indice!AK$1,'MAJ IDX'!$1:$1,0),FALSE)</f>
        <v>0.54021821872621156</v>
      </c>
      <c r="AL389" s="194">
        <f ca="1">VLOOKUP($A389,IDXMàJ[#All],MATCH(indice!AL$1,'MAJ IDX'!$1:$1,0),FALSE)</f>
        <v>8.5479573712255785E-2</v>
      </c>
      <c r="AM389" s="194">
        <f ca="1">VLOOKUP($A389,IDXMàJ[#All],MATCH(indice!AM$1,'MAJ IDX'!$1:$1,0),FALSE)</f>
        <v>2.3400628013194626E-2</v>
      </c>
      <c r="AN389" s="194">
        <f ca="1">VLOOKUP($A389,IDXMàJ[#All],MATCH(indice!AN$1,'MAJ IDX'!$1:$1,0),FALSE)</f>
        <v>0</v>
      </c>
      <c r="AO389" s="194">
        <f ca="1">VLOOKUP($A389,IDXMàJ[#All],MATCH(indice!AO$1,'MAJ IDX'!$1:$1,0),FALSE)</f>
        <v>2.63765541740675E-2</v>
      </c>
      <c r="AP389" s="194">
        <f ca="1">VLOOKUP($A389,IDXMàJ[#All],MATCH(indice!AP$1,'MAJ IDX'!$1:$1,0),FALSE)</f>
        <v>0.26725450393301198</v>
      </c>
      <c r="AQ389" s="194">
        <f ca="1">VLOOKUP($A389,IDXMàJ[#All],MATCH(indice!AQ$1,'MAJ IDX'!$1:$1,0),FALSE)</f>
        <v>3.4544293960923636E-2</v>
      </c>
      <c r="AR389" s="194">
        <f ca="1">VLOOKUP($A389,IDXMàJ[#All],MATCH(indice!AR$1,'MAJ IDX'!$1:$1,0),FALSE)</f>
        <v>2.2726227480334947E-2</v>
      </c>
      <c r="AS389" s="194">
        <f>VLOOKUP($A389,IDXMàJ[#All],MATCH(indice!AS$1,'MAJ IDX'!$1:$1,0),FALSE)</f>
        <v>1</v>
      </c>
      <c r="AT389" s="194">
        <f>VLOOKUP($A389,IDXMàJ[#All],MATCH(indice!AT$1,'MAJ IDX'!$1:$1,0),FALSE)</f>
        <v>0</v>
      </c>
      <c r="AU389" s="194"/>
      <c r="AV389" s="194"/>
    </row>
    <row r="390" spans="1:48">
      <c r="A390" s="181" t="s">
        <v>5539</v>
      </c>
      <c r="B390" s="182"/>
      <c r="C390" s="184" t="s">
        <v>5540</v>
      </c>
      <c r="D390" s="181" t="s">
        <v>68</v>
      </c>
      <c r="E390" s="181" t="s">
        <v>2481</v>
      </c>
      <c r="F390" s="181" t="s">
        <v>140</v>
      </c>
      <c r="G390" s="181" t="s">
        <v>2481</v>
      </c>
      <c r="H390" s="181" t="s">
        <v>2481</v>
      </c>
      <c r="I390" s="181" t="s">
        <v>2481</v>
      </c>
      <c r="J390" s="193" t="s">
        <v>2857</v>
      </c>
      <c r="K390" s="181" t="s">
        <v>785</v>
      </c>
      <c r="L390" s="181" t="s">
        <v>140</v>
      </c>
      <c r="M390" s="181" t="s">
        <v>140</v>
      </c>
      <c r="N390" s="181" t="s">
        <v>2481</v>
      </c>
      <c r="O390" s="181" t="s">
        <v>2481</v>
      </c>
      <c r="P390" s="181"/>
      <c r="Q390" s="181" t="s">
        <v>74</v>
      </c>
      <c r="R390" s="181">
        <f>VLOOKUP($A390,IDXMàJ[#All],MATCH(indice!R$1,'MAJ IDX'!$1:$1,0),FALSE)</f>
        <v>17.53</v>
      </c>
      <c r="S390" s="183">
        <f>VLOOKUP($A390,IDXMàJ[#All],MATCH(indice!S$1,'MAJ IDX'!$1:$1,0),FALSE)</f>
        <v>1.0999999999999999E-2</v>
      </c>
      <c r="T390" s="183">
        <f>VLOOKUP($A390,IDXMàJ[#All],MATCH(indice!T$1,'MAJ IDX'!$1:$1,0),FALSE)</f>
        <v>0.68049999999999999</v>
      </c>
      <c r="U390" s="183">
        <f>VLOOKUP($A390,IDXMàJ[#All],MATCH(indice!U$1,'MAJ IDX'!$1:$1,0),FALSE)</f>
        <v>0.312</v>
      </c>
      <c r="V390" s="183">
        <f>VLOOKUP($A390,IDXMàJ[#All],MATCH(indice!V$1,'MAJ IDX'!$1:$1,0),FALSE)</f>
        <v>0</v>
      </c>
      <c r="W390" s="183">
        <f>VLOOKUP($A390,IDXMàJ[#All],MATCH(indice!W$1,'MAJ IDX'!$1:$1,0),FALSE)</f>
        <v>7.4999999999999997E-3</v>
      </c>
      <c r="X390" s="194">
        <f>VLOOKUP($A390,IDXMàJ[#All],MATCH(indice!X$1,'MAJ IDX'!$1:$1,0),FALSE)</f>
        <v>0</v>
      </c>
      <c r="Y390" s="194">
        <f>VLOOKUP($A390,IDXMàJ[#All],MATCH(indice!Y$1,'MAJ IDX'!$1:$1,0),FALSE)</f>
        <v>0</v>
      </c>
      <c r="Z390" s="194">
        <f>VLOOKUP($A390,IDXMàJ[#All],MATCH(indice!Z$1,'MAJ IDX'!$1:$1,0),FALSE)</f>
        <v>0</v>
      </c>
      <c r="AA390" s="194">
        <f>VLOOKUP($A390,IDXMàJ[#All],MATCH(indice!AA$1,'MAJ IDX'!$1:$1,0),FALSE)</f>
        <v>0</v>
      </c>
      <c r="AB390" s="194">
        <f>VLOOKUP($A390,IDXMàJ[#All],MATCH(indice!AB$1,'MAJ IDX'!$1:$1,0),FALSE)</f>
        <v>1</v>
      </c>
      <c r="AC390" s="194">
        <f>VLOOKUP($A390,IDXMàJ[#All],MATCH(indice!AC$1,'MAJ IDX'!$1:$1,0),FALSE)</f>
        <v>0</v>
      </c>
      <c r="AD390" s="194">
        <f>VLOOKUP($A390,IDXMàJ[#All],MATCH(indice!AD$1,'MAJ IDX'!$1:$1,0),FALSE)</f>
        <v>0</v>
      </c>
      <c r="AE390" s="194">
        <f>VLOOKUP($A390,IDXMàJ[#All],MATCH(indice!AE$1,'MAJ IDX'!$1:$1,0),FALSE)</f>
        <v>0</v>
      </c>
      <c r="AF390" s="194">
        <f>VLOOKUP($A390,IDXMàJ[#All],MATCH(indice!AF$1,'MAJ IDX'!$1:$1,0),FALSE)</f>
        <v>0</v>
      </c>
      <c r="AG390" s="194">
        <f>VLOOKUP($A390,IDXMàJ[#All],MATCH(indice!AG$1,'MAJ IDX'!$1:$1,0),FALSE)</f>
        <v>0</v>
      </c>
      <c r="AH390" s="194">
        <f>VLOOKUP($A390,IDXMàJ[#All],MATCH(indice!AH$1,'MAJ IDX'!$1:$1,0),FALSE)</f>
        <v>0</v>
      </c>
      <c r="AI390" s="194">
        <f>VLOOKUP($A390,IDXMàJ[#All],MATCH(indice!AI$1,'MAJ IDX'!$1:$1,0),FALSE)</f>
        <v>0</v>
      </c>
      <c r="AJ390" s="194">
        <f ca="1">VLOOKUP($A390,IDXMàJ[#All],MATCH(indice!AJ$1,'MAJ IDX'!$1:$1,0),FALSE)</f>
        <v>0</v>
      </c>
      <c r="AK390" s="194">
        <f ca="1">VLOOKUP($A390,IDXMàJ[#All],MATCH(indice!AK$1,'MAJ IDX'!$1:$1,0),FALSE)</f>
        <v>0.54021821872621156</v>
      </c>
      <c r="AL390" s="194">
        <f ca="1">VLOOKUP($A390,IDXMàJ[#All],MATCH(indice!AL$1,'MAJ IDX'!$1:$1,0),FALSE)</f>
        <v>8.5479573712255785E-2</v>
      </c>
      <c r="AM390" s="194">
        <f ca="1">VLOOKUP($A390,IDXMàJ[#All],MATCH(indice!AM$1,'MAJ IDX'!$1:$1,0),FALSE)</f>
        <v>2.3400628013194626E-2</v>
      </c>
      <c r="AN390" s="194">
        <f ca="1">VLOOKUP($A390,IDXMàJ[#All],MATCH(indice!AN$1,'MAJ IDX'!$1:$1,0),FALSE)</f>
        <v>0</v>
      </c>
      <c r="AO390" s="194">
        <f ca="1">VLOOKUP($A390,IDXMàJ[#All],MATCH(indice!AO$1,'MAJ IDX'!$1:$1,0),FALSE)</f>
        <v>2.63765541740675E-2</v>
      </c>
      <c r="AP390" s="194">
        <f ca="1">VLOOKUP($A390,IDXMàJ[#All],MATCH(indice!AP$1,'MAJ IDX'!$1:$1,0),FALSE)</f>
        <v>0.26725450393301198</v>
      </c>
      <c r="AQ390" s="194">
        <f ca="1">VLOOKUP($A390,IDXMàJ[#All],MATCH(indice!AQ$1,'MAJ IDX'!$1:$1,0),FALSE)</f>
        <v>3.4544293960923636E-2</v>
      </c>
      <c r="AR390" s="194">
        <f ca="1">VLOOKUP($A390,IDXMàJ[#All],MATCH(indice!AR$1,'MAJ IDX'!$1:$1,0),FALSE)</f>
        <v>2.2726227480334947E-2</v>
      </c>
      <c r="AS390" s="194">
        <f>VLOOKUP($A390,IDXMàJ[#All],MATCH(indice!AS$1,'MAJ IDX'!$1:$1,0),FALSE)</f>
        <v>1</v>
      </c>
      <c r="AT390" s="194">
        <f>VLOOKUP($A390,IDXMàJ[#All],MATCH(indice!AT$1,'MAJ IDX'!$1:$1,0),FALSE)</f>
        <v>0</v>
      </c>
      <c r="AU390" s="194"/>
      <c r="AV390" s="194"/>
    </row>
    <row r="391" spans="1:48">
      <c r="A391" s="181" t="s">
        <v>3595</v>
      </c>
      <c r="B391" s="182"/>
      <c r="C391" s="184" t="s">
        <v>3596</v>
      </c>
      <c r="D391" s="181" t="s">
        <v>68</v>
      </c>
      <c r="E391" s="181" t="s">
        <v>2481</v>
      </c>
      <c r="F391" s="181" t="s">
        <v>140</v>
      </c>
      <c r="G391" s="181" t="s">
        <v>2481</v>
      </c>
      <c r="H391" s="181" t="s">
        <v>2481</v>
      </c>
      <c r="I391" s="181" t="s">
        <v>2481</v>
      </c>
      <c r="J391" s="193" t="s">
        <v>2857</v>
      </c>
      <c r="K391" s="181" t="s">
        <v>785</v>
      </c>
      <c r="L391" s="181" t="s">
        <v>140</v>
      </c>
      <c r="M391" s="181" t="s">
        <v>140</v>
      </c>
      <c r="N391" s="181" t="s">
        <v>2481</v>
      </c>
      <c r="O391" s="181" t="s">
        <v>2481</v>
      </c>
      <c r="P391" s="181"/>
      <c r="Q391" s="181" t="s">
        <v>74</v>
      </c>
      <c r="R391" s="181">
        <f>VLOOKUP($A391,IDXMàJ[#All],MATCH(indice!R$1,'MAJ IDX'!$1:$1,0),FALSE)</f>
        <v>17.53</v>
      </c>
      <c r="S391" s="183">
        <f>VLOOKUP($A391,IDXMàJ[#All],MATCH(indice!S$1,'MAJ IDX'!$1:$1,0),FALSE)</f>
        <v>1.0999999999999999E-2</v>
      </c>
      <c r="T391" s="183">
        <f>VLOOKUP($A391,IDXMàJ[#All],MATCH(indice!T$1,'MAJ IDX'!$1:$1,0),FALSE)</f>
        <v>0.71430000000000005</v>
      </c>
      <c r="U391" s="183">
        <f>VLOOKUP($A391,IDXMàJ[#All],MATCH(indice!U$1,'MAJ IDX'!$1:$1,0),FALSE)</f>
        <v>0.27560000000000001</v>
      </c>
      <c r="V391" s="183">
        <f>VLOOKUP($A391,IDXMàJ[#All],MATCH(indice!V$1,'MAJ IDX'!$1:$1,0),FALSE)</f>
        <v>1.01E-2</v>
      </c>
      <c r="W391" s="183">
        <f>VLOOKUP($A391,IDXMàJ[#All],MATCH(indice!W$1,'MAJ IDX'!$1:$1,0),FALSE)</f>
        <v>0</v>
      </c>
      <c r="X391" s="194">
        <f ca="1">VLOOKUP($A391,IDXMàJ[#All],MATCH(indice!X$1,'MAJ IDX'!$1:$1,0),FALSE)</f>
        <v>0</v>
      </c>
      <c r="Y391" s="194">
        <f ca="1">VLOOKUP($A391,IDXMàJ[#All],MATCH(indice!Y$1,'MAJ IDX'!$1:$1,0),FALSE)</f>
        <v>0</v>
      </c>
      <c r="Z391" s="194">
        <f ca="1">VLOOKUP($A391,IDXMàJ[#All],MATCH(indice!Z$1,'MAJ IDX'!$1:$1,0),FALSE)</f>
        <v>8.1745935452560065E-2</v>
      </c>
      <c r="AA391" s="194">
        <f ca="1">VLOOKUP($A391,IDXMàJ[#All],MATCH(indice!AA$1,'MAJ IDX'!$1:$1,0),FALSE)</f>
        <v>2.2378518563455477E-2</v>
      </c>
      <c r="AB391" s="194">
        <f ca="1">VLOOKUP($A391,IDXMàJ[#All],MATCH(indice!AB$1,'MAJ IDX'!$1:$1,0),FALSE)</f>
        <v>0.5603008978403301</v>
      </c>
      <c r="AC391" s="194">
        <f ca="1">VLOOKUP($A391,IDXMàJ[#All],MATCH(indice!AC$1,'MAJ IDX'!$1:$1,0),FALSE)</f>
        <v>2.5224460082504251E-2</v>
      </c>
      <c r="AD391" s="194">
        <f ca="1">VLOOKUP($A391,IDXMàJ[#All],MATCH(indice!AD$1,'MAJ IDX'!$1:$1,0),FALSE)</f>
        <v>2.7538067216694984E-2</v>
      </c>
      <c r="AE391" s="194">
        <f ca="1">VLOOKUP($A391,IDXMàJ[#All],MATCH(indice!AE$1,'MAJ IDX'!$1:$1,0),FALSE)</f>
        <v>0.25558116961902455</v>
      </c>
      <c r="AF391" s="194">
        <f ca="1">VLOOKUP($A391,IDXMàJ[#All],MATCH(indice!AF$1,'MAJ IDX'!$1:$1,0),FALSE)</f>
        <v>5.4973762436301872E-3</v>
      </c>
      <c r="AG391" s="194">
        <f ca="1">VLOOKUP($A391,IDXMàJ[#All],MATCH(indice!AG$1,'MAJ IDX'!$1:$1,0),FALSE)</f>
        <v>0</v>
      </c>
      <c r="AH391" s="194">
        <f ca="1">VLOOKUP($A391,IDXMàJ[#All],MATCH(indice!AH$1,'MAJ IDX'!$1:$1,0),FALSE)</f>
        <v>0</v>
      </c>
      <c r="AI391" s="194">
        <f ca="1">VLOOKUP($A391,IDXMàJ[#All],MATCH(indice!AI$1,'MAJ IDX'!$1:$1,0),FALSE)</f>
        <v>2.1733574981800539E-2</v>
      </c>
      <c r="AJ391" s="194">
        <f ca="1">VLOOKUP($A391,IDXMàJ[#All],MATCH(indice!AJ$1,'MAJ IDX'!$1:$1,0),FALSE)</f>
        <v>0</v>
      </c>
      <c r="AK391" s="194">
        <f ca="1">VLOOKUP($A391,IDXMàJ[#All],MATCH(indice!AK$1,'MAJ IDX'!$1:$1,0),FALSE)</f>
        <v>0</v>
      </c>
      <c r="AL391" s="194">
        <f ca="1">VLOOKUP($A391,IDXMàJ[#All],MATCH(indice!AL$1,'MAJ IDX'!$1:$1,0),FALSE)</f>
        <v>8.1745935452560065E-2</v>
      </c>
      <c r="AM391" s="194">
        <f ca="1">VLOOKUP($A391,IDXMàJ[#All],MATCH(indice!AM$1,'MAJ IDX'!$1:$1,0),FALSE)</f>
        <v>2.2378518563455477E-2</v>
      </c>
      <c r="AN391" s="194">
        <f ca="1">VLOOKUP($A391,IDXMàJ[#All],MATCH(indice!AN$1,'MAJ IDX'!$1:$1,0),FALSE)</f>
        <v>0.5603008978403301</v>
      </c>
      <c r="AO391" s="194">
        <f ca="1">VLOOKUP($A391,IDXMàJ[#All],MATCH(indice!AO$1,'MAJ IDX'!$1:$1,0),FALSE)</f>
        <v>2.5224460082504251E-2</v>
      </c>
      <c r="AP391" s="194">
        <f ca="1">VLOOKUP($A391,IDXMàJ[#All],MATCH(indice!AP$1,'MAJ IDX'!$1:$1,0),FALSE)</f>
        <v>0.25558116961902455</v>
      </c>
      <c r="AQ391" s="194">
        <f ca="1">VLOOKUP($A391,IDXMàJ[#All],MATCH(indice!AQ$1,'MAJ IDX'!$1:$1,0),FALSE)</f>
        <v>3.3035443460325171E-2</v>
      </c>
      <c r="AR391" s="194">
        <f ca="1">VLOOKUP($A391,IDXMàJ[#All],MATCH(indice!AR$1,'MAJ IDX'!$1:$1,0),FALSE)</f>
        <v>2.1733574981800539E-2</v>
      </c>
      <c r="AS391" s="194">
        <f>VLOOKUP($A391,IDXMàJ[#All],MATCH(indice!AS$1,'MAJ IDX'!$1:$1,0),FALSE)</f>
        <v>1</v>
      </c>
      <c r="AT391" s="194">
        <f>VLOOKUP($A391,IDXMàJ[#All],MATCH(indice!AT$1,'MAJ IDX'!$1:$1,0),FALSE)</f>
        <v>0</v>
      </c>
      <c r="AU391" s="194"/>
      <c r="AV391" s="194"/>
    </row>
    <row r="392" spans="1:48">
      <c r="A392" s="181" t="s">
        <v>5526</v>
      </c>
      <c r="B392" s="182"/>
      <c r="C392" s="184" t="s">
        <v>5536</v>
      </c>
      <c r="D392" s="181" t="s">
        <v>64</v>
      </c>
      <c r="E392" s="181" t="s">
        <v>2481</v>
      </c>
      <c r="F392" s="181" t="s">
        <v>140</v>
      </c>
      <c r="G392" s="181" t="s">
        <v>2481</v>
      </c>
      <c r="H392" s="181" t="s">
        <v>2481</v>
      </c>
      <c r="I392" s="181" t="s">
        <v>2481</v>
      </c>
      <c r="J392" s="193" t="s">
        <v>2857</v>
      </c>
      <c r="K392" s="181" t="s">
        <v>785</v>
      </c>
      <c r="L392" s="181" t="s">
        <v>140</v>
      </c>
      <c r="M392" s="181" t="s">
        <v>140</v>
      </c>
      <c r="N392" s="181" t="s">
        <v>2481</v>
      </c>
      <c r="O392" s="181" t="s">
        <v>2481</v>
      </c>
      <c r="P392" s="181"/>
      <c r="Q392" s="181" t="s">
        <v>74</v>
      </c>
      <c r="R392" s="181">
        <f>VLOOKUP($A392,IDXMàJ[#All],MATCH(indice!R$1,'MAJ IDX'!$1:$1,0),FALSE)</f>
        <v>17.53</v>
      </c>
      <c r="S392" s="183">
        <f>VLOOKUP($A392,IDXMàJ[#All],MATCH(indice!S$1,'MAJ IDX'!$1:$1,0),FALSE)</f>
        <v>1.0999999999999999E-2</v>
      </c>
      <c r="T392" s="183">
        <f>VLOOKUP($A392,IDXMàJ[#All],MATCH(indice!T$1,'MAJ IDX'!$1:$1,0),FALSE)</f>
        <v>0.71430000000000005</v>
      </c>
      <c r="U392" s="183">
        <f>VLOOKUP($A392,IDXMàJ[#All],MATCH(indice!U$1,'MAJ IDX'!$1:$1,0),FALSE)</f>
        <v>0.27560000000000001</v>
      </c>
      <c r="V392" s="183">
        <f>VLOOKUP($A392,IDXMàJ[#All],MATCH(indice!V$1,'MAJ IDX'!$1:$1,0),FALSE)</f>
        <v>1.01E-2</v>
      </c>
      <c r="W392" s="183">
        <f>VLOOKUP($A392,IDXMàJ[#All],MATCH(indice!W$1,'MAJ IDX'!$1:$1,0),FALSE)</f>
        <v>0</v>
      </c>
      <c r="X392" s="194">
        <f>VLOOKUP($A392,IDXMàJ[#All],MATCH(indice!X$1,'MAJ IDX'!$1:$1,0),FALSE)</f>
        <v>0</v>
      </c>
      <c r="Y392" s="194">
        <f>VLOOKUP($A392,IDXMàJ[#All],MATCH(indice!Y$1,'MAJ IDX'!$1:$1,0),FALSE)</f>
        <v>1</v>
      </c>
      <c r="Z392" s="194">
        <f>VLOOKUP($A392,IDXMàJ[#All],MATCH(indice!Z$1,'MAJ IDX'!$1:$1,0),FALSE)</f>
        <v>0</v>
      </c>
      <c r="AA392" s="194">
        <f>VLOOKUP($A392,IDXMàJ[#All],MATCH(indice!AA$1,'MAJ IDX'!$1:$1,0),FALSE)</f>
        <v>0</v>
      </c>
      <c r="AB392" s="194">
        <f>VLOOKUP($A392,IDXMàJ[#All],MATCH(indice!AB$1,'MAJ IDX'!$1:$1,0),FALSE)</f>
        <v>0</v>
      </c>
      <c r="AC392" s="194">
        <f>VLOOKUP($A392,IDXMàJ[#All],MATCH(indice!AC$1,'MAJ IDX'!$1:$1,0),FALSE)</f>
        <v>0</v>
      </c>
      <c r="AD392" s="194">
        <f>VLOOKUP($A392,IDXMàJ[#All],MATCH(indice!AD$1,'MAJ IDX'!$1:$1,0),FALSE)</f>
        <v>0</v>
      </c>
      <c r="AE392" s="194">
        <f>VLOOKUP($A392,IDXMàJ[#All],MATCH(indice!AE$1,'MAJ IDX'!$1:$1,0),FALSE)</f>
        <v>0</v>
      </c>
      <c r="AF392" s="194">
        <f>VLOOKUP($A392,IDXMàJ[#All],MATCH(indice!AF$1,'MAJ IDX'!$1:$1,0),FALSE)</f>
        <v>0</v>
      </c>
      <c r="AG392" s="194">
        <f>VLOOKUP($A392,IDXMàJ[#All],MATCH(indice!AG$1,'MAJ IDX'!$1:$1,0),FALSE)</f>
        <v>0</v>
      </c>
      <c r="AH392" s="194">
        <f>VLOOKUP($A392,IDXMàJ[#All],MATCH(indice!AH$1,'MAJ IDX'!$1:$1,0),FALSE)</f>
        <v>0</v>
      </c>
      <c r="AI392" s="194">
        <f>VLOOKUP($A392,IDXMàJ[#All],MATCH(indice!AI$1,'MAJ IDX'!$1:$1,0),FALSE)</f>
        <v>0</v>
      </c>
      <c r="AJ392" s="194">
        <f ca="1">VLOOKUP($A392,IDXMàJ[#All],MATCH(indice!AJ$1,'MAJ IDX'!$1:$1,0),FALSE)</f>
        <v>0</v>
      </c>
      <c r="AK392" s="194">
        <f ca="1">VLOOKUP($A392,IDXMàJ[#All],MATCH(indice!AK$1,'MAJ IDX'!$1:$1,0),FALSE)</f>
        <v>0</v>
      </c>
      <c r="AL392" s="194">
        <f ca="1">VLOOKUP($A392,IDXMàJ[#All],MATCH(indice!AL$1,'MAJ IDX'!$1:$1,0),FALSE)</f>
        <v>8.1745935452560065E-2</v>
      </c>
      <c r="AM392" s="194">
        <f ca="1">VLOOKUP($A392,IDXMàJ[#All],MATCH(indice!AM$1,'MAJ IDX'!$1:$1,0),FALSE)</f>
        <v>2.2378518563455477E-2</v>
      </c>
      <c r="AN392" s="194">
        <f ca="1">VLOOKUP($A392,IDXMàJ[#All],MATCH(indice!AN$1,'MAJ IDX'!$1:$1,0),FALSE)</f>
        <v>0.5603008978403301</v>
      </c>
      <c r="AO392" s="194">
        <f ca="1">VLOOKUP($A392,IDXMàJ[#All],MATCH(indice!AO$1,'MAJ IDX'!$1:$1,0),FALSE)</f>
        <v>2.5224460082504251E-2</v>
      </c>
      <c r="AP392" s="194">
        <f ca="1">VLOOKUP($A392,IDXMàJ[#All],MATCH(indice!AP$1,'MAJ IDX'!$1:$1,0),FALSE)</f>
        <v>0.25558116961902455</v>
      </c>
      <c r="AQ392" s="194">
        <f ca="1">VLOOKUP($A392,IDXMàJ[#All],MATCH(indice!AQ$1,'MAJ IDX'!$1:$1,0),FALSE)</f>
        <v>3.3035443460325171E-2</v>
      </c>
      <c r="AR392" s="194">
        <f ca="1">VLOOKUP($A392,IDXMàJ[#All],MATCH(indice!AR$1,'MAJ IDX'!$1:$1,0),FALSE)</f>
        <v>2.1733574981800539E-2</v>
      </c>
      <c r="AS392" s="194">
        <f>VLOOKUP($A392,IDXMàJ[#All],MATCH(indice!AS$1,'MAJ IDX'!$1:$1,0),FALSE)</f>
        <v>1</v>
      </c>
      <c r="AT392" s="194">
        <f>VLOOKUP($A392,IDXMàJ[#All],MATCH(indice!AT$1,'MAJ IDX'!$1:$1,0),FALSE)</f>
        <v>0</v>
      </c>
      <c r="AU392" s="194"/>
      <c r="AV392" s="194"/>
    </row>
    <row r="393" spans="1:48">
      <c r="A393" s="181" t="s">
        <v>3593</v>
      </c>
      <c r="B393" s="182"/>
      <c r="C393" s="184" t="s">
        <v>3594</v>
      </c>
      <c r="D393" s="181" t="s">
        <v>68</v>
      </c>
      <c r="E393" s="181" t="s">
        <v>2481</v>
      </c>
      <c r="F393" s="181" t="s">
        <v>140</v>
      </c>
      <c r="G393" s="181" t="s">
        <v>2481</v>
      </c>
      <c r="H393" s="181" t="s">
        <v>2481</v>
      </c>
      <c r="I393" s="181" t="s">
        <v>2481</v>
      </c>
      <c r="J393" s="193" t="s">
        <v>2857</v>
      </c>
      <c r="K393" s="181" t="s">
        <v>785</v>
      </c>
      <c r="L393" s="181" t="s">
        <v>140</v>
      </c>
      <c r="M393" s="181" t="s">
        <v>140</v>
      </c>
      <c r="N393" s="181" t="s">
        <v>2481</v>
      </c>
      <c r="O393" s="181" t="s">
        <v>2481</v>
      </c>
      <c r="P393" s="181"/>
      <c r="Q393" s="181" t="s">
        <v>74</v>
      </c>
      <c r="R393" s="181">
        <f>VLOOKUP($A393,IDXMàJ[#All],MATCH(indice!R$1,'MAJ IDX'!$1:$1,0),FALSE)</f>
        <v>1.92</v>
      </c>
      <c r="S393" s="183">
        <f>VLOOKUP($A393,IDXMàJ[#All],MATCH(indice!S$1,'MAJ IDX'!$1:$1,0),FALSE)</f>
        <v>0</v>
      </c>
      <c r="T393" s="183">
        <f>VLOOKUP($A393,IDXMàJ[#All],MATCH(indice!T$1,'MAJ IDX'!$1:$1,0),FALSE)</f>
        <v>0.68579999999999997</v>
      </c>
      <c r="U393" s="183">
        <f>VLOOKUP($A393,IDXMàJ[#All],MATCH(indice!U$1,'MAJ IDX'!$1:$1,0),FALSE)</f>
        <v>0.22800000000000001</v>
      </c>
      <c r="V393" s="183">
        <f>VLOOKUP($A393,IDXMàJ[#All],MATCH(indice!V$1,'MAJ IDX'!$1:$1,0),FALSE)</f>
        <v>8.6199999999999999E-2</v>
      </c>
      <c r="W393" s="183">
        <f>VLOOKUP($A393,IDXMàJ[#All],MATCH(indice!W$1,'MAJ IDX'!$1:$1,0),FALSE)</f>
        <v>0</v>
      </c>
      <c r="X393" s="194">
        <f ca="1">VLOOKUP($A393,IDXMàJ[#All],MATCH(indice!X$1,'MAJ IDX'!$1:$1,0),FALSE)</f>
        <v>0</v>
      </c>
      <c r="Y393" s="194">
        <f ca="1">VLOOKUP($A393,IDXMàJ[#All],MATCH(indice!Y$1,'MAJ IDX'!$1:$1,0),FALSE)</f>
        <v>0</v>
      </c>
      <c r="Z393" s="194">
        <f ca="1">VLOOKUP($A393,IDXMàJ[#All],MATCH(indice!Z$1,'MAJ IDX'!$1:$1,0),FALSE)</f>
        <v>8.1745935452560065E-2</v>
      </c>
      <c r="AA393" s="194">
        <f ca="1">VLOOKUP($A393,IDXMàJ[#All],MATCH(indice!AA$1,'MAJ IDX'!$1:$1,0),FALSE)</f>
        <v>2.2378518563455477E-2</v>
      </c>
      <c r="AB393" s="194">
        <f ca="1">VLOOKUP($A393,IDXMàJ[#All],MATCH(indice!AB$1,'MAJ IDX'!$1:$1,0),FALSE)</f>
        <v>0.5603008978403301</v>
      </c>
      <c r="AC393" s="194">
        <f ca="1">VLOOKUP($A393,IDXMàJ[#All],MATCH(indice!AC$1,'MAJ IDX'!$1:$1,0),FALSE)</f>
        <v>2.5224460082504251E-2</v>
      </c>
      <c r="AD393" s="194">
        <f ca="1">VLOOKUP($A393,IDXMàJ[#All],MATCH(indice!AD$1,'MAJ IDX'!$1:$1,0),FALSE)</f>
        <v>2.7538067216694984E-2</v>
      </c>
      <c r="AE393" s="194">
        <f ca="1">VLOOKUP($A393,IDXMàJ[#All],MATCH(indice!AE$1,'MAJ IDX'!$1:$1,0),FALSE)</f>
        <v>0.25558116961902455</v>
      </c>
      <c r="AF393" s="194">
        <f ca="1">VLOOKUP($A393,IDXMàJ[#All],MATCH(indice!AF$1,'MAJ IDX'!$1:$1,0),FALSE)</f>
        <v>5.4973762436301872E-3</v>
      </c>
      <c r="AG393" s="194">
        <f ca="1">VLOOKUP($A393,IDXMàJ[#All],MATCH(indice!AG$1,'MAJ IDX'!$1:$1,0),FALSE)</f>
        <v>0</v>
      </c>
      <c r="AH393" s="194">
        <f ca="1">VLOOKUP($A393,IDXMàJ[#All],MATCH(indice!AH$1,'MAJ IDX'!$1:$1,0),FALSE)</f>
        <v>0</v>
      </c>
      <c r="AI393" s="194">
        <f ca="1">VLOOKUP($A393,IDXMàJ[#All],MATCH(indice!AI$1,'MAJ IDX'!$1:$1,0),FALSE)</f>
        <v>2.1733574981800539E-2</v>
      </c>
      <c r="AJ393" s="194">
        <f ca="1">VLOOKUP($A393,IDXMàJ[#All],MATCH(indice!AJ$1,'MAJ IDX'!$1:$1,0),FALSE)</f>
        <v>0</v>
      </c>
      <c r="AK393" s="194">
        <f ca="1">VLOOKUP($A393,IDXMàJ[#All],MATCH(indice!AK$1,'MAJ IDX'!$1:$1,0),FALSE)</f>
        <v>0</v>
      </c>
      <c r="AL393" s="194">
        <f ca="1">VLOOKUP($A393,IDXMàJ[#All],MATCH(indice!AL$1,'MAJ IDX'!$1:$1,0),FALSE)</f>
        <v>8.1745935452560065E-2</v>
      </c>
      <c r="AM393" s="194">
        <f ca="1">VLOOKUP($A393,IDXMàJ[#All],MATCH(indice!AM$1,'MAJ IDX'!$1:$1,0),FALSE)</f>
        <v>2.2378518563455477E-2</v>
      </c>
      <c r="AN393" s="194">
        <f ca="1">VLOOKUP($A393,IDXMàJ[#All],MATCH(indice!AN$1,'MAJ IDX'!$1:$1,0),FALSE)</f>
        <v>0.5603008978403301</v>
      </c>
      <c r="AO393" s="194">
        <f ca="1">VLOOKUP($A393,IDXMàJ[#All],MATCH(indice!AO$1,'MAJ IDX'!$1:$1,0),FALSE)</f>
        <v>2.5224460082504251E-2</v>
      </c>
      <c r="AP393" s="194">
        <f ca="1">VLOOKUP($A393,IDXMàJ[#All],MATCH(indice!AP$1,'MAJ IDX'!$1:$1,0),FALSE)</f>
        <v>0.25558116961902455</v>
      </c>
      <c r="AQ393" s="194">
        <f ca="1">VLOOKUP($A393,IDXMàJ[#All],MATCH(indice!AQ$1,'MAJ IDX'!$1:$1,0),FALSE)</f>
        <v>3.3035443460325171E-2</v>
      </c>
      <c r="AR393" s="194">
        <f ca="1">VLOOKUP($A393,IDXMàJ[#All],MATCH(indice!AR$1,'MAJ IDX'!$1:$1,0),FALSE)</f>
        <v>2.1733574981800539E-2</v>
      </c>
      <c r="AS393" s="194">
        <f>VLOOKUP($A393,IDXMàJ[#All],MATCH(indice!AS$1,'MAJ IDX'!$1:$1,0),FALSE)</f>
        <v>1</v>
      </c>
      <c r="AT393" s="194">
        <f>VLOOKUP($A393,IDXMàJ[#All],MATCH(indice!AT$1,'MAJ IDX'!$1:$1,0),FALSE)</f>
        <v>0</v>
      </c>
      <c r="AU393" s="194"/>
      <c r="AV393" s="194"/>
    </row>
    <row r="394" spans="1:48">
      <c r="A394" s="181" t="s">
        <v>5525</v>
      </c>
      <c r="B394" s="182"/>
      <c r="C394" s="184" t="s">
        <v>5537</v>
      </c>
      <c r="D394" s="181" t="s">
        <v>64</v>
      </c>
      <c r="E394" s="181" t="s">
        <v>2481</v>
      </c>
      <c r="F394" s="181" t="s">
        <v>140</v>
      </c>
      <c r="G394" s="181" t="s">
        <v>2481</v>
      </c>
      <c r="H394" s="181" t="s">
        <v>2481</v>
      </c>
      <c r="I394" s="181" t="s">
        <v>2481</v>
      </c>
      <c r="J394" s="193" t="s">
        <v>2857</v>
      </c>
      <c r="K394" s="181" t="s">
        <v>785</v>
      </c>
      <c r="L394" s="181" t="s">
        <v>140</v>
      </c>
      <c r="M394" s="181" t="s">
        <v>140</v>
      </c>
      <c r="N394" s="181" t="s">
        <v>2481</v>
      </c>
      <c r="O394" s="181" t="s">
        <v>2481</v>
      </c>
      <c r="P394" s="181"/>
      <c r="Q394" s="181" t="s">
        <v>74</v>
      </c>
      <c r="R394" s="181">
        <f>VLOOKUP($A394,IDXMàJ[#All],MATCH(indice!R$1,'MAJ IDX'!$1:$1,0),FALSE)</f>
        <v>1.92</v>
      </c>
      <c r="S394" s="183">
        <f>VLOOKUP($A394,IDXMàJ[#All],MATCH(indice!S$1,'MAJ IDX'!$1:$1,0),FALSE)</f>
        <v>0</v>
      </c>
      <c r="T394" s="183">
        <f>VLOOKUP($A394,IDXMàJ[#All],MATCH(indice!T$1,'MAJ IDX'!$1:$1,0),FALSE)</f>
        <v>0.68579999999999997</v>
      </c>
      <c r="U394" s="183">
        <f>VLOOKUP($A394,IDXMàJ[#All],MATCH(indice!U$1,'MAJ IDX'!$1:$1,0),FALSE)</f>
        <v>0.22800000000000001</v>
      </c>
      <c r="V394" s="183">
        <f>VLOOKUP($A394,IDXMàJ[#All],MATCH(indice!V$1,'MAJ IDX'!$1:$1,0),FALSE)</f>
        <v>8.6199999999999999E-2</v>
      </c>
      <c r="W394" s="183">
        <f>VLOOKUP($A394,IDXMàJ[#All],MATCH(indice!W$1,'MAJ IDX'!$1:$1,0),FALSE)</f>
        <v>0</v>
      </c>
      <c r="X394" s="194">
        <f>VLOOKUP($A394,IDXMàJ[#All],MATCH(indice!X$1,'MAJ IDX'!$1:$1,0),FALSE)</f>
        <v>0</v>
      </c>
      <c r="Y394" s="194">
        <f>VLOOKUP($A394,IDXMàJ[#All],MATCH(indice!Y$1,'MAJ IDX'!$1:$1,0),FALSE)</f>
        <v>1</v>
      </c>
      <c r="Z394" s="194">
        <f>VLOOKUP($A394,IDXMàJ[#All],MATCH(indice!Z$1,'MAJ IDX'!$1:$1,0),FALSE)</f>
        <v>0</v>
      </c>
      <c r="AA394" s="194">
        <f>VLOOKUP($A394,IDXMàJ[#All],MATCH(indice!AA$1,'MAJ IDX'!$1:$1,0),FALSE)</f>
        <v>0</v>
      </c>
      <c r="AB394" s="194">
        <f>VLOOKUP($A394,IDXMàJ[#All],MATCH(indice!AB$1,'MAJ IDX'!$1:$1,0),FALSE)</f>
        <v>0</v>
      </c>
      <c r="AC394" s="194">
        <f>VLOOKUP($A394,IDXMàJ[#All],MATCH(indice!AC$1,'MAJ IDX'!$1:$1,0),FALSE)</f>
        <v>0</v>
      </c>
      <c r="AD394" s="194">
        <f>VLOOKUP($A394,IDXMàJ[#All],MATCH(indice!AD$1,'MAJ IDX'!$1:$1,0),FALSE)</f>
        <v>0</v>
      </c>
      <c r="AE394" s="194">
        <f>VLOOKUP($A394,IDXMàJ[#All],MATCH(indice!AE$1,'MAJ IDX'!$1:$1,0),FALSE)</f>
        <v>0</v>
      </c>
      <c r="AF394" s="194">
        <f>VLOOKUP($A394,IDXMàJ[#All],MATCH(indice!AF$1,'MAJ IDX'!$1:$1,0),FALSE)</f>
        <v>0</v>
      </c>
      <c r="AG394" s="194">
        <f>VLOOKUP($A394,IDXMàJ[#All],MATCH(indice!AG$1,'MAJ IDX'!$1:$1,0),FALSE)</f>
        <v>0</v>
      </c>
      <c r="AH394" s="194">
        <f>VLOOKUP($A394,IDXMàJ[#All],MATCH(indice!AH$1,'MAJ IDX'!$1:$1,0),FALSE)</f>
        <v>0</v>
      </c>
      <c r="AI394" s="194">
        <f>VLOOKUP($A394,IDXMàJ[#All],MATCH(indice!AI$1,'MAJ IDX'!$1:$1,0),FALSE)</f>
        <v>0</v>
      </c>
      <c r="AJ394" s="194">
        <f ca="1">VLOOKUP($A394,IDXMàJ[#All],MATCH(indice!AJ$1,'MAJ IDX'!$1:$1,0),FALSE)</f>
        <v>0</v>
      </c>
      <c r="AK394" s="194">
        <f ca="1">VLOOKUP($A394,IDXMàJ[#All],MATCH(indice!AK$1,'MAJ IDX'!$1:$1,0),FALSE)</f>
        <v>0</v>
      </c>
      <c r="AL394" s="194">
        <f ca="1">VLOOKUP($A394,IDXMàJ[#All],MATCH(indice!AL$1,'MAJ IDX'!$1:$1,0),FALSE)</f>
        <v>8.1745935452560065E-2</v>
      </c>
      <c r="AM394" s="194">
        <f ca="1">VLOOKUP($A394,IDXMàJ[#All],MATCH(indice!AM$1,'MAJ IDX'!$1:$1,0),FALSE)</f>
        <v>2.2378518563455477E-2</v>
      </c>
      <c r="AN394" s="194">
        <f ca="1">VLOOKUP($A394,IDXMàJ[#All],MATCH(indice!AN$1,'MAJ IDX'!$1:$1,0),FALSE)</f>
        <v>0.5603008978403301</v>
      </c>
      <c r="AO394" s="194">
        <f ca="1">VLOOKUP($A394,IDXMàJ[#All],MATCH(indice!AO$1,'MAJ IDX'!$1:$1,0),FALSE)</f>
        <v>2.5224460082504251E-2</v>
      </c>
      <c r="AP394" s="194">
        <f ca="1">VLOOKUP($A394,IDXMàJ[#All],MATCH(indice!AP$1,'MAJ IDX'!$1:$1,0),FALSE)</f>
        <v>0.25558116961902455</v>
      </c>
      <c r="AQ394" s="194">
        <f ca="1">VLOOKUP($A394,IDXMàJ[#All],MATCH(indice!AQ$1,'MAJ IDX'!$1:$1,0),FALSE)</f>
        <v>3.3035443460325171E-2</v>
      </c>
      <c r="AR394" s="194">
        <f ca="1">VLOOKUP($A394,IDXMàJ[#All],MATCH(indice!AR$1,'MAJ IDX'!$1:$1,0),FALSE)</f>
        <v>2.1733574981800539E-2</v>
      </c>
      <c r="AS394" s="194">
        <f>VLOOKUP($A394,IDXMàJ[#All],MATCH(indice!AS$1,'MAJ IDX'!$1:$1,0),FALSE)</f>
        <v>1</v>
      </c>
      <c r="AT394" s="194">
        <f>VLOOKUP($A394,IDXMàJ[#All],MATCH(indice!AT$1,'MAJ IDX'!$1:$1,0),FALSE)</f>
        <v>0</v>
      </c>
      <c r="AU394" s="194"/>
      <c r="AV394" s="194"/>
    </row>
    <row r="395" spans="1:48" s="37" customFormat="1">
      <c r="A395" s="181" t="s">
        <v>3592</v>
      </c>
      <c r="B395" s="182"/>
      <c r="C395" s="184" t="s">
        <v>3080</v>
      </c>
      <c r="D395" s="181" t="s">
        <v>68</v>
      </c>
      <c r="E395" s="181" t="s">
        <v>2481</v>
      </c>
      <c r="F395" s="181" t="s">
        <v>140</v>
      </c>
      <c r="G395" s="181" t="s">
        <v>2481</v>
      </c>
      <c r="H395" s="181" t="s">
        <v>2481</v>
      </c>
      <c r="I395" s="181" t="s">
        <v>2481</v>
      </c>
      <c r="J395" s="193" t="s">
        <v>2857</v>
      </c>
      <c r="K395" s="181" t="s">
        <v>785</v>
      </c>
      <c r="L395" s="181" t="s">
        <v>140</v>
      </c>
      <c r="M395" s="181" t="s">
        <v>140</v>
      </c>
      <c r="N395" s="181" t="s">
        <v>2481</v>
      </c>
      <c r="O395" s="181" t="s">
        <v>2481</v>
      </c>
      <c r="P395" s="181"/>
      <c r="Q395" s="181" t="s">
        <v>74</v>
      </c>
      <c r="R395" s="181">
        <f>VLOOKUP($A395,IDXMàJ[#All],MATCH(indice!R$1,'MAJ IDX'!$1:$1,0),FALSE)</f>
        <v>8.51</v>
      </c>
      <c r="S395" s="183">
        <f>VLOOKUP($A395,IDXMàJ[#All],MATCH(indice!S$1,'MAJ IDX'!$1:$1,0),FALSE)</f>
        <v>8.3999999999999995E-3</v>
      </c>
      <c r="T395" s="183">
        <f>VLOOKUP($A395,IDXMàJ[#All],MATCH(indice!T$1,'MAJ IDX'!$1:$1,0),FALSE)</f>
        <v>0.71430000000000005</v>
      </c>
      <c r="U395" s="183">
        <f>VLOOKUP($A395,IDXMàJ[#All],MATCH(indice!U$1,'MAJ IDX'!$1:$1,0),FALSE)</f>
        <v>0.27560000000000001</v>
      </c>
      <c r="V395" s="183">
        <f>VLOOKUP($A395,IDXMàJ[#All],MATCH(indice!V$1,'MAJ IDX'!$1:$1,0),FALSE)</f>
        <v>1.01E-2</v>
      </c>
      <c r="W395" s="183">
        <f>VLOOKUP($A395,IDXMàJ[#All],MATCH(indice!W$1,'MAJ IDX'!$1:$1,0),FALSE)</f>
        <v>0</v>
      </c>
      <c r="X395" s="194">
        <f ca="1">VLOOKUP($A395,IDXMàJ[#All],MATCH(indice!X$1,'MAJ IDX'!$1:$1,0),FALSE)</f>
        <v>0</v>
      </c>
      <c r="Y395" s="194">
        <f ca="1">VLOOKUP($A395,IDXMàJ[#All],MATCH(indice!Y$1,'MAJ IDX'!$1:$1,0),FALSE)</f>
        <v>0</v>
      </c>
      <c r="Z395" s="194">
        <f ca="1">VLOOKUP($A395,IDXMàJ[#All],MATCH(indice!Z$1,'MAJ IDX'!$1:$1,0),FALSE)</f>
        <v>8.1745935452560065E-2</v>
      </c>
      <c r="AA395" s="194">
        <f ca="1">VLOOKUP($A395,IDXMàJ[#All],MATCH(indice!AA$1,'MAJ IDX'!$1:$1,0),FALSE)</f>
        <v>2.2378518563455477E-2</v>
      </c>
      <c r="AB395" s="194">
        <f ca="1">VLOOKUP($A395,IDXMàJ[#All],MATCH(indice!AB$1,'MAJ IDX'!$1:$1,0),FALSE)</f>
        <v>0.5603008978403301</v>
      </c>
      <c r="AC395" s="194">
        <f ca="1">VLOOKUP($A395,IDXMàJ[#All],MATCH(indice!AC$1,'MAJ IDX'!$1:$1,0),FALSE)</f>
        <v>2.5224460082504251E-2</v>
      </c>
      <c r="AD395" s="194">
        <f ca="1">VLOOKUP($A395,IDXMàJ[#All],MATCH(indice!AD$1,'MAJ IDX'!$1:$1,0),FALSE)</f>
        <v>2.7538067216694984E-2</v>
      </c>
      <c r="AE395" s="194">
        <f ca="1">VLOOKUP($A395,IDXMàJ[#All],MATCH(indice!AE$1,'MAJ IDX'!$1:$1,0),FALSE)</f>
        <v>0.25558116961902455</v>
      </c>
      <c r="AF395" s="194">
        <f ca="1">VLOOKUP($A395,IDXMàJ[#All],MATCH(indice!AF$1,'MAJ IDX'!$1:$1,0),FALSE)</f>
        <v>5.4973762436301872E-3</v>
      </c>
      <c r="AG395" s="194">
        <f ca="1">VLOOKUP($A395,IDXMàJ[#All],MATCH(indice!AG$1,'MAJ IDX'!$1:$1,0),FALSE)</f>
        <v>0</v>
      </c>
      <c r="AH395" s="194">
        <f ca="1">VLOOKUP($A395,IDXMàJ[#All],MATCH(indice!AH$1,'MAJ IDX'!$1:$1,0),FALSE)</f>
        <v>0</v>
      </c>
      <c r="AI395" s="194">
        <f ca="1">VLOOKUP($A395,IDXMàJ[#All],MATCH(indice!AI$1,'MAJ IDX'!$1:$1,0),FALSE)</f>
        <v>2.1733574981800539E-2</v>
      </c>
      <c r="AJ395" s="194">
        <f ca="1">VLOOKUP($A395,IDXMàJ[#All],MATCH(indice!AJ$1,'MAJ IDX'!$1:$1,0),FALSE)</f>
        <v>0</v>
      </c>
      <c r="AK395" s="194">
        <f ca="1">VLOOKUP($A395,IDXMàJ[#All],MATCH(indice!AK$1,'MAJ IDX'!$1:$1,0),FALSE)</f>
        <v>0</v>
      </c>
      <c r="AL395" s="194">
        <f ca="1">VLOOKUP($A395,IDXMàJ[#All],MATCH(indice!AL$1,'MAJ IDX'!$1:$1,0),FALSE)</f>
        <v>8.1745935452560065E-2</v>
      </c>
      <c r="AM395" s="194">
        <f ca="1">VLOOKUP($A395,IDXMàJ[#All],MATCH(indice!AM$1,'MAJ IDX'!$1:$1,0),FALSE)</f>
        <v>2.2378518563455477E-2</v>
      </c>
      <c r="AN395" s="194">
        <f ca="1">VLOOKUP($A395,IDXMàJ[#All],MATCH(indice!AN$1,'MAJ IDX'!$1:$1,0),FALSE)</f>
        <v>0.5603008978403301</v>
      </c>
      <c r="AO395" s="194">
        <f ca="1">VLOOKUP($A395,IDXMàJ[#All],MATCH(indice!AO$1,'MAJ IDX'!$1:$1,0),FALSE)</f>
        <v>2.5224460082504251E-2</v>
      </c>
      <c r="AP395" s="194">
        <f ca="1">VLOOKUP($A395,IDXMàJ[#All],MATCH(indice!AP$1,'MAJ IDX'!$1:$1,0),FALSE)</f>
        <v>0.25558116961902455</v>
      </c>
      <c r="AQ395" s="194">
        <f ca="1">VLOOKUP($A395,IDXMàJ[#All],MATCH(indice!AQ$1,'MAJ IDX'!$1:$1,0),FALSE)</f>
        <v>3.3035443460325171E-2</v>
      </c>
      <c r="AR395" s="194">
        <f ca="1">VLOOKUP($A395,IDXMàJ[#All],MATCH(indice!AR$1,'MAJ IDX'!$1:$1,0),FALSE)</f>
        <v>2.1733574981800539E-2</v>
      </c>
      <c r="AS395" s="194">
        <f>VLOOKUP($A395,IDXMàJ[#All],MATCH(indice!AS$1,'MAJ IDX'!$1:$1,0),FALSE)</f>
        <v>1</v>
      </c>
      <c r="AT395" s="194">
        <f>VLOOKUP($A395,IDXMàJ[#All],MATCH(indice!AT$1,'MAJ IDX'!$1:$1,0),FALSE)</f>
        <v>0</v>
      </c>
      <c r="AU395" s="194"/>
      <c r="AV395" s="194"/>
    </row>
    <row r="396" spans="1:48">
      <c r="A396" s="181" t="s">
        <v>2796</v>
      </c>
      <c r="B396" s="182"/>
      <c r="C396" s="184" t="s">
        <v>5538</v>
      </c>
      <c r="D396" s="181" t="s">
        <v>64</v>
      </c>
      <c r="E396" s="181" t="s">
        <v>2542</v>
      </c>
      <c r="F396" s="181" t="s">
        <v>140</v>
      </c>
      <c r="G396" s="181" t="s">
        <v>2481</v>
      </c>
      <c r="H396" s="181" t="s">
        <v>2481</v>
      </c>
      <c r="I396" s="181" t="s">
        <v>2481</v>
      </c>
      <c r="J396" s="193" t="s">
        <v>2857</v>
      </c>
      <c r="K396" s="181" t="s">
        <v>785</v>
      </c>
      <c r="L396" s="181" t="s">
        <v>140</v>
      </c>
      <c r="M396" s="181" t="s">
        <v>140</v>
      </c>
      <c r="N396" s="181" t="s">
        <v>2481</v>
      </c>
      <c r="O396" s="181" t="s">
        <v>2542</v>
      </c>
      <c r="P396" s="181"/>
      <c r="Q396" s="181" t="s">
        <v>74</v>
      </c>
      <c r="R396" s="181">
        <f>VLOOKUP($A396,IDXMàJ[#All],MATCH(indice!R$1,'MAJ IDX'!$1:$1,0),FALSE)</f>
        <v>8.51</v>
      </c>
      <c r="S396" s="183">
        <f>VLOOKUP($A396,IDXMàJ[#All],MATCH(indice!S$1,'MAJ IDX'!$1:$1,0),FALSE)</f>
        <v>8.3999999999999995E-3</v>
      </c>
      <c r="T396" s="183">
        <f>VLOOKUP($A396,IDXMàJ[#All],MATCH(indice!T$1,'MAJ IDX'!$1:$1,0),FALSE)</f>
        <v>0.71430000000000005</v>
      </c>
      <c r="U396" s="183">
        <f>VLOOKUP($A396,IDXMàJ[#All],MATCH(indice!U$1,'MAJ IDX'!$1:$1,0),FALSE)</f>
        <v>0.27560000000000001</v>
      </c>
      <c r="V396" s="183">
        <f>VLOOKUP($A396,IDXMàJ[#All],MATCH(indice!V$1,'MAJ IDX'!$1:$1,0),FALSE)</f>
        <v>1.01E-2</v>
      </c>
      <c r="W396" s="183">
        <f>VLOOKUP($A396,IDXMàJ[#All],MATCH(indice!W$1,'MAJ IDX'!$1:$1,0),FALSE)</f>
        <v>0</v>
      </c>
      <c r="X396" s="183">
        <f>VLOOKUP($A396,IDXMàJ[#All],MATCH(indice!X$1,'MAJ IDX'!$1:$1,0),FALSE)</f>
        <v>0</v>
      </c>
      <c r="Y396" s="183">
        <f>VLOOKUP($A396,IDXMàJ[#All],MATCH(indice!Y$1,'MAJ IDX'!$1:$1,0),FALSE)</f>
        <v>1</v>
      </c>
      <c r="Z396" s="183">
        <f>VLOOKUP($A396,IDXMàJ[#All],MATCH(indice!Z$1,'MAJ IDX'!$1:$1,0),FALSE)</f>
        <v>0</v>
      </c>
      <c r="AA396" s="183">
        <f>VLOOKUP($A396,IDXMàJ[#All],MATCH(indice!AA$1,'MAJ IDX'!$1:$1,0),FALSE)</f>
        <v>0</v>
      </c>
      <c r="AB396" s="183">
        <f>VLOOKUP($A396,IDXMàJ[#All],MATCH(indice!AB$1,'MAJ IDX'!$1:$1,0),FALSE)</f>
        <v>0</v>
      </c>
      <c r="AC396" s="183">
        <f>VLOOKUP($A396,IDXMàJ[#All],MATCH(indice!AC$1,'MAJ IDX'!$1:$1,0),FALSE)</f>
        <v>0</v>
      </c>
      <c r="AD396" s="183">
        <f>VLOOKUP($A396,IDXMàJ[#All],MATCH(indice!AD$1,'MAJ IDX'!$1:$1,0),FALSE)</f>
        <v>0</v>
      </c>
      <c r="AE396" s="183">
        <f>VLOOKUP($A396,IDXMàJ[#All],MATCH(indice!AE$1,'MAJ IDX'!$1:$1,0),FALSE)</f>
        <v>0</v>
      </c>
      <c r="AF396" s="183">
        <f>VLOOKUP($A396,IDXMàJ[#All],MATCH(indice!AF$1,'MAJ IDX'!$1:$1,0),FALSE)</f>
        <v>0</v>
      </c>
      <c r="AG396" s="183">
        <f>VLOOKUP($A396,IDXMàJ[#All],MATCH(indice!AG$1,'MAJ IDX'!$1:$1,0),FALSE)</f>
        <v>0</v>
      </c>
      <c r="AH396" s="183">
        <f>VLOOKUP($A396,IDXMàJ[#All],MATCH(indice!AH$1,'MAJ IDX'!$1:$1,0),FALSE)</f>
        <v>0</v>
      </c>
      <c r="AI396" s="183">
        <f>VLOOKUP($A396,IDXMàJ[#All],MATCH(indice!AI$1,'MAJ IDX'!$1:$1,0),FALSE)</f>
        <v>0</v>
      </c>
      <c r="AJ396" s="183">
        <f ca="1">VLOOKUP($A396,IDXMàJ[#All],MATCH(indice!AJ$1,'MAJ IDX'!$1:$1,0),FALSE)</f>
        <v>0</v>
      </c>
      <c r="AK396" s="183">
        <f ca="1">VLOOKUP($A396,IDXMàJ[#All],MATCH(indice!AK$1,'MAJ IDX'!$1:$1,0),FALSE)</f>
        <v>0</v>
      </c>
      <c r="AL396" s="183">
        <f ca="1">VLOOKUP($A396,IDXMàJ[#All],MATCH(indice!AL$1,'MAJ IDX'!$1:$1,0),FALSE)</f>
        <v>8.1745935452560065E-2</v>
      </c>
      <c r="AM396" s="183">
        <f ca="1">VLOOKUP($A396,IDXMàJ[#All],MATCH(indice!AM$1,'MAJ IDX'!$1:$1,0),FALSE)</f>
        <v>2.2378518563455477E-2</v>
      </c>
      <c r="AN396" s="183">
        <f ca="1">VLOOKUP($A396,IDXMàJ[#All],MATCH(indice!AN$1,'MAJ IDX'!$1:$1,0),FALSE)</f>
        <v>0.5603008978403301</v>
      </c>
      <c r="AO396" s="183">
        <f ca="1">VLOOKUP($A396,IDXMàJ[#All],MATCH(indice!AO$1,'MAJ IDX'!$1:$1,0),FALSE)</f>
        <v>2.5224460082504251E-2</v>
      </c>
      <c r="AP396" s="183">
        <f ca="1">VLOOKUP($A396,IDXMàJ[#All],MATCH(indice!AP$1,'MAJ IDX'!$1:$1,0),FALSE)</f>
        <v>0.25558116961902455</v>
      </c>
      <c r="AQ396" s="183">
        <f ca="1">VLOOKUP($A396,IDXMàJ[#All],MATCH(indice!AQ$1,'MAJ IDX'!$1:$1,0),FALSE)</f>
        <v>3.3035443460325171E-2</v>
      </c>
      <c r="AR396" s="183">
        <f ca="1">VLOOKUP($A396,IDXMàJ[#All],MATCH(indice!AR$1,'MAJ IDX'!$1:$1,0),FALSE)</f>
        <v>2.1733574981800539E-2</v>
      </c>
      <c r="AS396" s="183">
        <f>VLOOKUP($A396,IDXMàJ[#All],MATCH(indice!AS$1,'MAJ IDX'!$1:$1,0),FALSE)</f>
        <v>1</v>
      </c>
      <c r="AT396" s="183">
        <f>VLOOKUP($A396,IDXMàJ[#All],MATCH(indice!AT$1,'MAJ IDX'!$1:$1,0),FALSE)</f>
        <v>0</v>
      </c>
      <c r="AU396" s="183"/>
      <c r="AV396" s="183"/>
    </row>
    <row r="397" spans="1:48">
      <c r="A397" s="181" t="s">
        <v>5164</v>
      </c>
      <c r="B397" s="182"/>
      <c r="C397" s="184" t="s">
        <v>5165</v>
      </c>
      <c r="D397" s="181" t="s">
        <v>62</v>
      </c>
      <c r="E397" s="181" t="s">
        <v>2481</v>
      </c>
      <c r="F397" s="181" t="s">
        <v>140</v>
      </c>
      <c r="G397" s="181" t="s">
        <v>2481</v>
      </c>
      <c r="H397" s="181" t="s">
        <v>2481</v>
      </c>
      <c r="I397" s="181" t="s">
        <v>2481</v>
      </c>
      <c r="J397" s="193" t="s">
        <v>2857</v>
      </c>
      <c r="K397" s="181" t="s">
        <v>785</v>
      </c>
      <c r="L397" s="181" t="s">
        <v>140</v>
      </c>
      <c r="M397" s="181" t="s">
        <v>140</v>
      </c>
      <c r="N397" s="181" t="s">
        <v>2481</v>
      </c>
      <c r="O397" s="181" t="s">
        <v>2481</v>
      </c>
      <c r="P397" s="181"/>
      <c r="Q397" s="181" t="s">
        <v>74</v>
      </c>
      <c r="R397" s="181">
        <f ca="1">VLOOKUP($A397,IDXMàJ[#All],MATCH(indice!R$1,'MAJ IDX'!$1:$1,0),FALSE)</f>
        <v>8.5500000000000007</v>
      </c>
      <c r="S397" s="183">
        <f ca="1">VLOOKUP($A397,IDXMàJ[#All],MATCH(indice!S$1,'MAJ IDX'!$1:$1,0),FALSE)</f>
        <v>5.4999999999999997E-3</v>
      </c>
      <c r="T397" s="183">
        <f ca="1">VLOOKUP($A397,IDXMàJ[#All],MATCH(indice!T$1,'MAJ IDX'!$1:$1,0),FALSE)</f>
        <v>0.68579999999999997</v>
      </c>
      <c r="U397" s="183">
        <f ca="1">VLOOKUP($A397,IDXMàJ[#All],MATCH(indice!U$1,'MAJ IDX'!$1:$1,0),FALSE)</f>
        <v>0.22800000000000001</v>
      </c>
      <c r="V397" s="183">
        <f ca="1">VLOOKUP($A397,IDXMàJ[#All],MATCH(indice!V$1,'MAJ IDX'!$1:$1,0),FALSE)</f>
        <v>8.6199999999999999E-2</v>
      </c>
      <c r="W397" s="183">
        <f ca="1">VLOOKUP($A397,IDXMàJ[#All],MATCH(indice!W$1,'MAJ IDX'!$1:$1,0),FALSE)</f>
        <v>0</v>
      </c>
      <c r="X397" s="194">
        <f ca="1">VLOOKUP($A397,IDXMàJ[#All],MATCH(indice!X$1,'MAJ IDX'!$1:$1,0),FALSE)</f>
        <v>0</v>
      </c>
      <c r="Y397" s="194">
        <f ca="1">VLOOKUP($A397,IDXMàJ[#All],MATCH(indice!Y$1,'MAJ IDX'!$1:$1,0),FALSE)</f>
        <v>0.34064</v>
      </c>
      <c r="Z397" s="194">
        <f ca="1">VLOOKUP($A397,IDXMàJ[#All],MATCH(indice!Z$1,'MAJ IDX'!$1:$1,0),FALSE)</f>
        <v>5.390000000000001E-2</v>
      </c>
      <c r="AA397" s="194">
        <f ca="1">VLOOKUP($A397,IDXMàJ[#All],MATCH(indice!AA$1,'MAJ IDX'!$1:$1,0),FALSE)</f>
        <v>1.4755500000000003E-2</v>
      </c>
      <c r="AB397" s="194">
        <f ca="1">VLOOKUP($A397,IDXMàJ[#All],MATCH(indice!AB$1,'MAJ IDX'!$1:$1,0),FALSE)</f>
        <v>0.36944000000000005</v>
      </c>
      <c r="AC397" s="194">
        <f ca="1">VLOOKUP($A397,IDXMàJ[#All],MATCH(indice!AC$1,'MAJ IDX'!$1:$1,0),FALSE)</f>
        <v>1.6632000000000004E-2</v>
      </c>
      <c r="AD397" s="194">
        <f ca="1">VLOOKUP($A397,IDXMàJ[#All],MATCH(indice!AD$1,'MAJ IDX'!$1:$1,0),FALSE)</f>
        <v>1.8157500000000007E-2</v>
      </c>
      <c r="AE397" s="194">
        <f ca="1">VLOOKUP($A397,IDXMàJ[#All],MATCH(indice!AE$1,'MAJ IDX'!$1:$1,0),FALSE)</f>
        <v>0.16852000000000003</v>
      </c>
      <c r="AF397" s="194">
        <f ca="1">VLOOKUP($A397,IDXMàJ[#All],MATCH(indice!AF$1,'MAJ IDX'!$1:$1,0),FALSE)</f>
        <v>3.6247500000000004E-3</v>
      </c>
      <c r="AG397" s="194">
        <f ca="1">VLOOKUP($A397,IDXMàJ[#All],MATCH(indice!AG$1,'MAJ IDX'!$1:$1,0),FALSE)</f>
        <v>0</v>
      </c>
      <c r="AH397" s="194">
        <f ca="1">VLOOKUP($A397,IDXMàJ[#All],MATCH(indice!AH$1,'MAJ IDX'!$1:$1,0),FALSE)</f>
        <v>0</v>
      </c>
      <c r="AI397" s="194">
        <f ca="1">VLOOKUP($A397,IDXMàJ[#All],MATCH(indice!AI$1,'MAJ IDX'!$1:$1,0),FALSE)</f>
        <v>1.4330250000000004E-2</v>
      </c>
      <c r="AJ397" s="194">
        <f ca="1">VLOOKUP($A397,IDXMàJ[#All],MATCH(indice!AJ$1,'MAJ IDX'!$1:$1,0),FALSE)</f>
        <v>0</v>
      </c>
      <c r="AK397" s="194">
        <f ca="1">VLOOKUP($A397,IDXMàJ[#All],MATCH(indice!AK$1,'MAJ IDX'!$1:$1,0),FALSE)</f>
        <v>0.34064</v>
      </c>
      <c r="AL397" s="194">
        <f ca="1">VLOOKUP($A397,IDXMàJ[#All],MATCH(indice!AL$1,'MAJ IDX'!$1:$1,0),FALSE)</f>
        <v>5.390000000000001E-2</v>
      </c>
      <c r="AM397" s="194">
        <f ca="1">VLOOKUP($A397,IDXMàJ[#All],MATCH(indice!AM$1,'MAJ IDX'!$1:$1,0),FALSE)</f>
        <v>1.4755500000000003E-2</v>
      </c>
      <c r="AN397" s="194">
        <f ca="1">VLOOKUP($A397,IDXMàJ[#All],MATCH(indice!AN$1,'MAJ IDX'!$1:$1,0),FALSE)</f>
        <v>0.36944000000000005</v>
      </c>
      <c r="AO397" s="194">
        <f ca="1">VLOOKUP($A397,IDXMàJ[#All],MATCH(indice!AO$1,'MAJ IDX'!$1:$1,0),FALSE)</f>
        <v>1.6632000000000004E-2</v>
      </c>
      <c r="AP397" s="194">
        <f ca="1">VLOOKUP($A397,IDXMàJ[#All],MATCH(indice!AP$1,'MAJ IDX'!$1:$1,0),FALSE)</f>
        <v>0.16852000000000003</v>
      </c>
      <c r="AQ397" s="194">
        <f ca="1">VLOOKUP($A397,IDXMàJ[#All],MATCH(indice!AQ$1,'MAJ IDX'!$1:$1,0),FALSE)</f>
        <v>2.1782250000000006E-2</v>
      </c>
      <c r="AR397" s="194">
        <f ca="1">VLOOKUP($A397,IDXMàJ[#All],MATCH(indice!AR$1,'MAJ IDX'!$1:$1,0),FALSE)</f>
        <v>1.4330250000000004E-2</v>
      </c>
      <c r="AS397" s="194">
        <f ca="1">VLOOKUP($A397,IDXMàJ[#All],MATCH(indice!AS$1,'MAJ IDX'!$1:$1,0),FALSE)</f>
        <v>1</v>
      </c>
      <c r="AT397" s="194">
        <f ca="1">VLOOKUP($A397,IDXMàJ[#All],MATCH(indice!AT$1,'MAJ IDX'!$1:$1,0),FALSE)</f>
        <v>0</v>
      </c>
      <c r="AU397" s="194"/>
      <c r="AV397" s="194"/>
    </row>
    <row r="398" spans="1:48">
      <c r="A398" s="37" t="s">
        <v>5511</v>
      </c>
      <c r="B398" s="258"/>
      <c r="C398" s="255" t="s">
        <v>5502</v>
      </c>
      <c r="D398" s="37" t="s">
        <v>68</v>
      </c>
      <c r="E398" s="37" t="s">
        <v>2481</v>
      </c>
      <c r="F398" s="37" t="s">
        <v>140</v>
      </c>
      <c r="G398" s="37" t="s">
        <v>2481</v>
      </c>
      <c r="H398" s="37" t="s">
        <v>2481</v>
      </c>
      <c r="I398" s="37" t="s">
        <v>2481</v>
      </c>
      <c r="J398" s="241" t="s">
        <v>2857</v>
      </c>
      <c r="K398" s="37" t="s">
        <v>785</v>
      </c>
      <c r="L398" s="37" t="s">
        <v>140</v>
      </c>
      <c r="M398" s="37" t="s">
        <v>140</v>
      </c>
      <c r="N398" s="37" t="s">
        <v>2481</v>
      </c>
      <c r="O398" s="37" t="s">
        <v>2481</v>
      </c>
      <c r="P398" s="37"/>
      <c r="Q398" s="37" t="s">
        <v>74</v>
      </c>
      <c r="R398" s="37">
        <v>9.6999999999999993</v>
      </c>
      <c r="S398" s="44">
        <v>2.8E-3</v>
      </c>
      <c r="T398" s="44">
        <f t="shared" ref="T398:AU398" si="0">T386</f>
        <v>0.68579999999999997</v>
      </c>
      <c r="U398" s="44">
        <f t="shared" si="0"/>
        <v>0.22800000000000001</v>
      </c>
      <c r="V398" s="44">
        <f t="shared" si="0"/>
        <v>8.6199999999999999E-2</v>
      </c>
      <c r="W398" s="44">
        <f t="shared" si="0"/>
        <v>0</v>
      </c>
      <c r="X398" s="240">
        <f t="shared" ca="1" si="0"/>
        <v>0</v>
      </c>
      <c r="Y398" s="240">
        <v>0</v>
      </c>
      <c r="Z398" s="240">
        <v>0</v>
      </c>
      <c r="AA398" s="240">
        <v>0</v>
      </c>
      <c r="AB398" s="240">
        <v>1</v>
      </c>
      <c r="AC398" s="240">
        <v>0</v>
      </c>
      <c r="AD398" s="240">
        <v>0</v>
      </c>
      <c r="AE398" s="240">
        <v>0</v>
      </c>
      <c r="AF398" s="240">
        <v>0</v>
      </c>
      <c r="AG398" s="240">
        <v>0</v>
      </c>
      <c r="AH398" s="240">
        <v>0</v>
      </c>
      <c r="AI398" s="240">
        <v>0</v>
      </c>
      <c r="AJ398" s="240">
        <f t="shared" ca="1" si="0"/>
        <v>0</v>
      </c>
      <c r="AK398" s="240">
        <f t="shared" ca="1" si="0"/>
        <v>0.54021821872621156</v>
      </c>
      <c r="AL398" s="240">
        <f t="shared" ca="1" si="0"/>
        <v>8.5479573712255785E-2</v>
      </c>
      <c r="AM398" s="240">
        <f t="shared" ca="1" si="0"/>
        <v>2.3400628013194626E-2</v>
      </c>
      <c r="AN398" s="240">
        <f t="shared" ca="1" si="0"/>
        <v>0</v>
      </c>
      <c r="AO398" s="240">
        <f t="shared" ca="1" si="0"/>
        <v>2.63765541740675E-2</v>
      </c>
      <c r="AP398" s="240">
        <f t="shared" ca="1" si="0"/>
        <v>0.26725450393301198</v>
      </c>
      <c r="AQ398" s="240">
        <f t="shared" ca="1" si="0"/>
        <v>3.4544293960923636E-2</v>
      </c>
      <c r="AR398" s="240">
        <f t="shared" ca="1" si="0"/>
        <v>2.2726227480334947E-2</v>
      </c>
      <c r="AS398" s="240">
        <f t="shared" si="0"/>
        <v>1</v>
      </c>
      <c r="AT398" s="240">
        <f t="shared" si="0"/>
        <v>0</v>
      </c>
      <c r="AU398" s="240">
        <f t="shared" si="0"/>
        <v>0</v>
      </c>
      <c r="AV398" s="240"/>
    </row>
    <row r="399" spans="1:48">
      <c r="A399" s="26" t="s">
        <v>2296</v>
      </c>
      <c r="B399" s="57"/>
      <c r="C399" s="26" t="s">
        <v>2297</v>
      </c>
      <c r="D399" s="26" t="s">
        <v>64</v>
      </c>
      <c r="F399" s="26" t="s">
        <v>140</v>
      </c>
      <c r="G399" s="26" t="s">
        <v>2481</v>
      </c>
      <c r="H399" s="26" t="s">
        <v>2481</v>
      </c>
      <c r="I399" s="26" t="s">
        <v>2481</v>
      </c>
      <c r="K399" s="26" t="s">
        <v>2482</v>
      </c>
      <c r="L399" s="26" t="s">
        <v>2482</v>
      </c>
      <c r="M399" s="26" t="s">
        <v>140</v>
      </c>
      <c r="N399" s="26" t="s">
        <v>2481</v>
      </c>
      <c r="O399" s="26" t="s">
        <v>2481</v>
      </c>
      <c r="Q399" s="26" t="s">
        <v>74</v>
      </c>
      <c r="S399" s="25"/>
      <c r="Y399" s="25">
        <v>1</v>
      </c>
      <c r="AT399" s="25">
        <v>1</v>
      </c>
      <c r="AU399" s="25">
        <v>4.0000000000000001E-3</v>
      </c>
      <c r="AV399" s="25"/>
    </row>
    <row r="400" spans="1:48">
      <c r="B400" s="57"/>
      <c r="C400" s="26" t="s">
        <v>2298</v>
      </c>
      <c r="D400" s="26" t="s">
        <v>62</v>
      </c>
      <c r="F400" s="26" t="s">
        <v>140</v>
      </c>
      <c r="G400" s="26" t="s">
        <v>2064</v>
      </c>
      <c r="H400" s="26" t="s">
        <v>2481</v>
      </c>
      <c r="I400" s="26" t="s">
        <v>2481</v>
      </c>
      <c r="K400" s="26" t="s">
        <v>2482</v>
      </c>
      <c r="L400" s="26" t="s">
        <v>2482</v>
      </c>
      <c r="M400" s="26" t="s">
        <v>140</v>
      </c>
      <c r="N400" s="26" t="s">
        <v>2481</v>
      </c>
      <c r="O400" s="26" t="s">
        <v>2481</v>
      </c>
      <c r="Q400" s="26" t="s">
        <v>74</v>
      </c>
      <c r="X400" s="25">
        <v>1</v>
      </c>
      <c r="AT400" s="25">
        <v>1</v>
      </c>
      <c r="AU400" s="25"/>
      <c r="AV400" s="25"/>
    </row>
    <row r="401" spans="1:48" s="37" customFormat="1">
      <c r="A401" s="26"/>
      <c r="B401" s="57"/>
      <c r="C401" s="26" t="s">
        <v>5006</v>
      </c>
      <c r="D401" s="26" t="s">
        <v>64</v>
      </c>
      <c r="E401" s="26"/>
      <c r="F401" s="26" t="s">
        <v>140</v>
      </c>
      <c r="G401" s="26" t="s">
        <v>2481</v>
      </c>
      <c r="H401" s="26" t="s">
        <v>2481</v>
      </c>
      <c r="I401" s="26" t="s">
        <v>2481</v>
      </c>
      <c r="J401" s="26"/>
      <c r="K401" s="26" t="s">
        <v>2482</v>
      </c>
      <c r="L401" s="26" t="s">
        <v>2482</v>
      </c>
      <c r="M401" s="26" t="s">
        <v>140</v>
      </c>
      <c r="N401" s="26" t="s">
        <v>2481</v>
      </c>
      <c r="O401" s="26" t="s">
        <v>2481</v>
      </c>
      <c r="P401" s="26"/>
      <c r="Q401" s="26" t="s">
        <v>74</v>
      </c>
      <c r="R401" s="26"/>
      <c r="S401" s="26"/>
      <c r="T401" s="25"/>
      <c r="U401" s="25"/>
      <c r="V401" s="25"/>
      <c r="W401" s="25"/>
      <c r="X401" s="25"/>
      <c r="Y401" s="25">
        <v>1</v>
      </c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>
        <v>1</v>
      </c>
      <c r="AU401" s="25"/>
      <c r="AV401" s="25"/>
    </row>
    <row r="402" spans="1:48">
      <c r="B402" s="57"/>
      <c r="C402" s="26" t="s">
        <v>5007</v>
      </c>
      <c r="D402" s="26" t="s">
        <v>68</v>
      </c>
      <c r="F402" s="26" t="s">
        <v>140</v>
      </c>
      <c r="G402" s="26" t="s">
        <v>2481</v>
      </c>
      <c r="H402" s="26" t="s">
        <v>2481</v>
      </c>
      <c r="I402" s="26" t="s">
        <v>2481</v>
      </c>
      <c r="K402" s="26" t="s">
        <v>2482</v>
      </c>
      <c r="L402" s="26" t="s">
        <v>2482</v>
      </c>
      <c r="M402" s="26" t="s">
        <v>140</v>
      </c>
      <c r="N402" s="26" t="s">
        <v>2481</v>
      </c>
      <c r="O402" s="26" t="s">
        <v>2481</v>
      </c>
      <c r="Q402" s="26" t="s">
        <v>74</v>
      </c>
      <c r="AB402" s="25">
        <v>1</v>
      </c>
      <c r="AT402" s="25">
        <v>1</v>
      </c>
      <c r="AU402" s="25"/>
      <c r="AV402" s="25"/>
    </row>
    <row r="403" spans="1:48">
      <c r="A403" s="26" t="s">
        <v>4747</v>
      </c>
      <c r="B403" s="26" t="s">
        <v>4748</v>
      </c>
      <c r="C403" s="26" t="s">
        <v>4748</v>
      </c>
      <c r="D403" s="26" t="s">
        <v>62</v>
      </c>
      <c r="E403" s="29" t="s">
        <v>2064</v>
      </c>
      <c r="F403" s="29" t="s">
        <v>140</v>
      </c>
      <c r="G403" s="29" t="s">
        <v>4950</v>
      </c>
      <c r="H403" s="29" t="s">
        <v>4950</v>
      </c>
      <c r="I403" s="29" t="s">
        <v>4950</v>
      </c>
      <c r="J403" s="29" t="s">
        <v>989</v>
      </c>
      <c r="K403" s="26" t="s">
        <v>989</v>
      </c>
      <c r="L403" s="26" t="s">
        <v>3636</v>
      </c>
      <c r="M403" s="26" t="s">
        <v>140</v>
      </c>
      <c r="N403" s="26" t="s">
        <v>2481</v>
      </c>
      <c r="O403" s="26" t="s">
        <v>2064</v>
      </c>
      <c r="Q403" s="26" t="s">
        <v>74</v>
      </c>
      <c r="R403" s="26">
        <v>1.93</v>
      </c>
      <c r="S403" s="25">
        <v>6.0000000000000001E-3</v>
      </c>
      <c r="T403" s="25">
        <v>0</v>
      </c>
      <c r="U403" s="25">
        <v>8.9499999999999996E-2</v>
      </c>
      <c r="V403" s="25">
        <v>0.14510000000000001</v>
      </c>
      <c r="W403" s="25">
        <v>0.76539999999999997</v>
      </c>
      <c r="X403" s="25">
        <v>1</v>
      </c>
      <c r="AJ403" s="25">
        <v>2.8E-3</v>
      </c>
      <c r="AK403" s="25">
        <v>0.27279999999999999</v>
      </c>
      <c r="AL403" s="25">
        <v>1.17E-2</v>
      </c>
      <c r="AN403" s="25">
        <v>0.61199999999999999</v>
      </c>
      <c r="AO403" s="25">
        <v>1.8E-3</v>
      </c>
      <c r="AP403" s="25">
        <v>5.5E-2</v>
      </c>
      <c r="AQ403" s="25">
        <v>3.7199999999999997E-2</v>
      </c>
      <c r="AR403" s="25">
        <v>6.7000000000000002E-3</v>
      </c>
      <c r="AT403" s="25">
        <v>1</v>
      </c>
    </row>
    <row r="404" spans="1:48">
      <c r="A404" s="26" t="s">
        <v>4749</v>
      </c>
      <c r="B404" s="26" t="s">
        <v>4750</v>
      </c>
      <c r="C404" s="26" t="s">
        <v>4750</v>
      </c>
      <c r="D404" s="26" t="s">
        <v>64</v>
      </c>
      <c r="E404" s="29" t="s">
        <v>2542</v>
      </c>
      <c r="F404" s="29" t="s">
        <v>140</v>
      </c>
      <c r="G404" s="29" t="s">
        <v>4950</v>
      </c>
      <c r="H404" s="29" t="s">
        <v>4950</v>
      </c>
      <c r="I404" s="29" t="s">
        <v>4950</v>
      </c>
      <c r="J404" s="29" t="s">
        <v>989</v>
      </c>
      <c r="K404" s="26" t="s">
        <v>989</v>
      </c>
      <c r="L404" s="26" t="s">
        <v>3636</v>
      </c>
      <c r="M404" s="26" t="s">
        <v>140</v>
      </c>
      <c r="N404" s="26" t="s">
        <v>2481</v>
      </c>
      <c r="O404" s="26" t="s">
        <v>2542</v>
      </c>
      <c r="Q404" s="26" t="s">
        <v>74</v>
      </c>
      <c r="R404" s="26">
        <v>1.93</v>
      </c>
      <c r="S404" s="25">
        <v>6.0000000000000001E-3</v>
      </c>
      <c r="T404" s="25">
        <v>0</v>
      </c>
      <c r="U404" s="25">
        <v>8.9499999999999996E-2</v>
      </c>
      <c r="V404" s="25">
        <v>0.14510000000000001</v>
      </c>
      <c r="W404" s="25">
        <v>0.76539999999999997</v>
      </c>
      <c r="Y404" s="25">
        <v>1</v>
      </c>
      <c r="AJ404" s="25">
        <v>2.8E-3</v>
      </c>
      <c r="AK404" s="25">
        <v>0.27279999999999999</v>
      </c>
      <c r="AL404" s="25">
        <v>1.17E-2</v>
      </c>
      <c r="AN404" s="25">
        <v>0.61199999999999999</v>
      </c>
      <c r="AO404" s="25">
        <v>1.8E-3</v>
      </c>
      <c r="AP404" s="25">
        <v>5.5E-2</v>
      </c>
      <c r="AQ404" s="25">
        <v>3.7199999999999997E-2</v>
      </c>
      <c r="AR404" s="25">
        <v>6.7000000000000002E-3</v>
      </c>
      <c r="AT404" s="25">
        <v>1</v>
      </c>
    </row>
    <row r="405" spans="1:48">
      <c r="A405" s="26" t="s">
        <v>4751</v>
      </c>
      <c r="B405" s="26" t="s">
        <v>4752</v>
      </c>
      <c r="C405" s="26" t="s">
        <v>4752</v>
      </c>
      <c r="D405" s="26" t="s">
        <v>68</v>
      </c>
      <c r="E405" s="29" t="s">
        <v>2546</v>
      </c>
      <c r="F405" s="29" t="s">
        <v>140</v>
      </c>
      <c r="G405" s="29" t="s">
        <v>4950</v>
      </c>
      <c r="H405" s="29" t="s">
        <v>4950</v>
      </c>
      <c r="I405" s="29" t="s">
        <v>4950</v>
      </c>
      <c r="J405" s="29" t="s">
        <v>989</v>
      </c>
      <c r="K405" s="26" t="s">
        <v>989</v>
      </c>
      <c r="L405" s="26" t="s">
        <v>3636</v>
      </c>
      <c r="M405" s="26" t="s">
        <v>140</v>
      </c>
      <c r="N405" s="26" t="s">
        <v>2481</v>
      </c>
      <c r="O405" s="26" t="s">
        <v>2546</v>
      </c>
      <c r="Q405" s="26" t="s">
        <v>74</v>
      </c>
      <c r="R405" s="26">
        <v>1.93</v>
      </c>
      <c r="S405" s="25">
        <v>6.0000000000000001E-3</v>
      </c>
      <c r="T405" s="25">
        <v>0</v>
      </c>
      <c r="U405" s="25">
        <v>8.9499999999999996E-2</v>
      </c>
      <c r="V405" s="25">
        <v>0.14510000000000001</v>
      </c>
      <c r="W405" s="25">
        <v>0.76539999999999997</v>
      </c>
      <c r="AB405" s="25">
        <v>1</v>
      </c>
      <c r="AJ405" s="25">
        <v>2.8E-3</v>
      </c>
      <c r="AK405" s="25">
        <v>0.27279999999999999</v>
      </c>
      <c r="AL405" s="25">
        <v>1.17E-2</v>
      </c>
      <c r="AN405" s="25">
        <v>0.61199999999999999</v>
      </c>
      <c r="AO405" s="25">
        <v>1.8E-3</v>
      </c>
      <c r="AP405" s="25">
        <v>5.5E-2</v>
      </c>
      <c r="AQ405" s="25">
        <v>3.7199999999999997E-2</v>
      </c>
      <c r="AR405" s="25">
        <v>6.7000000000000002E-3</v>
      </c>
      <c r="AT405" s="25">
        <v>1</v>
      </c>
    </row>
    <row r="406" spans="1:48">
      <c r="A406" s="181" t="s">
        <v>4986</v>
      </c>
      <c r="B406" s="181" t="s">
        <v>4986</v>
      </c>
      <c r="C406" s="181" t="s">
        <v>4987</v>
      </c>
      <c r="D406" s="181" t="s">
        <v>68</v>
      </c>
      <c r="E406" s="181" t="s">
        <v>2481</v>
      </c>
      <c r="F406" s="181" t="s">
        <v>140</v>
      </c>
      <c r="G406" s="181" t="s">
        <v>4950</v>
      </c>
      <c r="H406" s="181" t="s">
        <v>4950</v>
      </c>
      <c r="I406" s="181" t="s">
        <v>4950</v>
      </c>
      <c r="J406" s="181" t="s">
        <v>989</v>
      </c>
      <c r="K406" s="181" t="s">
        <v>989</v>
      </c>
      <c r="L406" s="181" t="s">
        <v>3636</v>
      </c>
      <c r="M406" s="181" t="s">
        <v>140</v>
      </c>
      <c r="N406" s="181" t="s">
        <v>2481</v>
      </c>
      <c r="O406" s="181" t="s">
        <v>2160</v>
      </c>
      <c r="P406" s="181"/>
      <c r="Q406" s="181" t="s">
        <v>74</v>
      </c>
      <c r="R406" s="181">
        <f>VLOOKUP($A406,IDXMàJ[#All],MATCH(indice!R$1,'MAJ IDX'!$1:$1,0),FALSE)</f>
        <v>1.93</v>
      </c>
      <c r="S406" s="183">
        <f>VLOOKUP($A406,IDXMàJ[#All],MATCH(indice!S$1,'MAJ IDX'!$1:$1,0),FALSE)</f>
        <v>6.0000000000000001E-3</v>
      </c>
      <c r="T406" s="183">
        <f>VLOOKUP($A406,IDXMàJ[#All],MATCH(indice!T$1,'MAJ IDX'!$1:$1,0),FALSE)</f>
        <v>0</v>
      </c>
      <c r="U406" s="183">
        <f>VLOOKUP($A406,IDXMàJ[#All],MATCH(indice!U$1,'MAJ IDX'!$1:$1,0),FALSE)</f>
        <v>8.9499999999999996E-2</v>
      </c>
      <c r="V406" s="183">
        <f>VLOOKUP($A406,IDXMàJ[#All],MATCH(indice!V$1,'MAJ IDX'!$1:$1,0),FALSE)</f>
        <v>0.14510000000000001</v>
      </c>
      <c r="W406" s="183">
        <f>VLOOKUP($A406,IDXMàJ[#All],MATCH(indice!W$1,'MAJ IDX'!$1:$1,0),FALSE)</f>
        <v>0.76539999999999997</v>
      </c>
      <c r="X406" s="194">
        <f>VLOOKUP($A406,IDXMàJ[#All],MATCH(indice!X$1,'MAJ IDX'!$1:$1,0),FALSE)</f>
        <v>2.8E-3</v>
      </c>
      <c r="Y406" s="194">
        <f>VLOOKUP($A406,IDXMàJ[#All],MATCH(indice!Y$1,'MAJ IDX'!$1:$1,0),FALSE)</f>
        <v>0.27279999999999999</v>
      </c>
      <c r="Z406" s="194">
        <f>VLOOKUP($A406,IDXMàJ[#All],MATCH(indice!Z$1,'MAJ IDX'!$1:$1,0),FALSE)</f>
        <v>1.17E-2</v>
      </c>
      <c r="AA406" s="194">
        <f>VLOOKUP($A406,IDXMàJ[#All],MATCH(indice!AA$1,'MAJ IDX'!$1:$1,0),FALSE)</f>
        <v>0</v>
      </c>
      <c r="AB406" s="194">
        <f>VLOOKUP($A406,IDXMàJ[#All],MATCH(indice!AB$1,'MAJ IDX'!$1:$1,0),FALSE)</f>
        <v>0.61199999999999999</v>
      </c>
      <c r="AC406" s="194">
        <f>VLOOKUP($A406,IDXMàJ[#All],MATCH(indice!AC$1,'MAJ IDX'!$1:$1,0),FALSE)</f>
        <v>1.8E-3</v>
      </c>
      <c r="AD406" s="194">
        <f>VLOOKUP($A406,IDXMàJ[#All],MATCH(indice!AD$1,'MAJ IDX'!$1:$1,0),FALSE)</f>
        <v>9.7999999999999997E-3</v>
      </c>
      <c r="AE406" s="194">
        <f>VLOOKUP($A406,IDXMàJ[#All],MATCH(indice!AE$1,'MAJ IDX'!$1:$1,0),FALSE)</f>
        <v>5.5E-2</v>
      </c>
      <c r="AF406" s="194">
        <f>VLOOKUP($A406,IDXMàJ[#All],MATCH(indice!AF$1,'MAJ IDX'!$1:$1,0),FALSE)</f>
        <v>3.5999999999999999E-3</v>
      </c>
      <c r="AG406" s="194">
        <f>VLOOKUP($A406,IDXMàJ[#All],MATCH(indice!AG$1,'MAJ IDX'!$1:$1,0),FALSE)</f>
        <v>0</v>
      </c>
      <c r="AH406" s="194">
        <f>VLOOKUP($A406,IDXMàJ[#All],MATCH(indice!AH$1,'MAJ IDX'!$1:$1,0),FALSE)</f>
        <v>2.3800000000000002E-2</v>
      </c>
      <c r="AI406" s="194">
        <f>VLOOKUP($A406,IDXMàJ[#All],MATCH(indice!AI$1,'MAJ IDX'!$1:$1,0),FALSE)</f>
        <v>6.7000000000000002E-3</v>
      </c>
      <c r="AJ406" s="194">
        <f>VLOOKUP($A406,IDXMàJ[#All],MATCH(indice!AJ$1,'MAJ IDX'!$1:$1,0),FALSE)</f>
        <v>2.8E-3</v>
      </c>
      <c r="AK406" s="194">
        <f>VLOOKUP($A406,IDXMàJ[#All],MATCH(indice!AK$1,'MAJ IDX'!$1:$1,0),FALSE)</f>
        <v>0.27279999999999999</v>
      </c>
      <c r="AL406" s="194">
        <f>VLOOKUP($A406,IDXMàJ[#All],MATCH(indice!AL$1,'MAJ IDX'!$1:$1,0),FALSE)</f>
        <v>1.17E-2</v>
      </c>
      <c r="AM406" s="194">
        <f>VLOOKUP($A406,IDXMàJ[#All],MATCH(indice!AM$1,'MAJ IDX'!$1:$1,0),FALSE)</f>
        <v>0</v>
      </c>
      <c r="AN406" s="194">
        <f>VLOOKUP($A406,IDXMàJ[#All],MATCH(indice!AN$1,'MAJ IDX'!$1:$1,0),FALSE)</f>
        <v>0.61199999999999999</v>
      </c>
      <c r="AO406" s="194">
        <f>VLOOKUP($A406,IDXMàJ[#All],MATCH(indice!AO$1,'MAJ IDX'!$1:$1,0),FALSE)</f>
        <v>1.8E-3</v>
      </c>
      <c r="AP406" s="194">
        <f>VLOOKUP($A406,IDXMàJ[#All],MATCH(indice!AP$1,'MAJ IDX'!$1:$1,0),FALSE)</f>
        <v>5.5E-2</v>
      </c>
      <c r="AQ406" s="194">
        <f>VLOOKUP($A406,IDXMàJ[#All],MATCH(indice!AQ$1,'MAJ IDX'!$1:$1,0),FALSE)</f>
        <v>3.7199999999999997E-2</v>
      </c>
      <c r="AR406" s="194">
        <f>VLOOKUP($A406,IDXMàJ[#All],MATCH(indice!AR$1,'MAJ IDX'!$1:$1,0),FALSE)</f>
        <v>6.7000000000000002E-3</v>
      </c>
      <c r="AS406" s="194">
        <f>VLOOKUP($A406,IDXMàJ[#All],MATCH(indice!AS$1,'MAJ IDX'!$1:$1,0),FALSE)</f>
        <v>0</v>
      </c>
      <c r="AT406" s="194">
        <f>VLOOKUP($A406,IDXMàJ[#All],MATCH(indice!AT$1,'MAJ IDX'!$1:$1,0),FALSE)</f>
        <v>1</v>
      </c>
      <c r="AU406" s="194"/>
      <c r="AV406" s="194"/>
    </row>
    <row r="407" spans="1:48">
      <c r="A407" s="181" t="s">
        <v>5119</v>
      </c>
      <c r="B407" s="181" t="s">
        <v>5017</v>
      </c>
      <c r="C407" s="181" t="s">
        <v>5018</v>
      </c>
      <c r="D407" s="181" t="s">
        <v>68</v>
      </c>
      <c r="E407" s="181" t="s">
        <v>2481</v>
      </c>
      <c r="F407" s="181" t="s">
        <v>140</v>
      </c>
      <c r="G407" s="181" t="s">
        <v>2481</v>
      </c>
      <c r="H407" s="181" t="s">
        <v>2481</v>
      </c>
      <c r="I407" s="181" t="s">
        <v>2481</v>
      </c>
      <c r="J407" s="181" t="s">
        <v>2857</v>
      </c>
      <c r="K407" s="181" t="s">
        <v>785</v>
      </c>
      <c r="L407" s="181" t="s">
        <v>140</v>
      </c>
      <c r="M407" s="181" t="s">
        <v>140</v>
      </c>
      <c r="N407" s="181" t="s">
        <v>2481</v>
      </c>
      <c r="O407" s="181" t="s">
        <v>2481</v>
      </c>
      <c r="P407" s="181"/>
      <c r="Q407" s="181" t="s">
        <v>74</v>
      </c>
      <c r="R407" s="181">
        <f>VLOOKUP($A407,IDXMàJ[#All],MATCH(indice!R$1,'MAJ IDX'!$1:$1,0),FALSE)</f>
        <v>7.83</v>
      </c>
      <c r="S407" s="183">
        <f>VLOOKUP($A407,IDXMàJ[#All],MATCH(indice!S$1,'MAJ IDX'!$1:$1,0),FALSE)</f>
        <v>6.1000000000000004E-3</v>
      </c>
      <c r="T407" s="183">
        <f>VLOOKUP($A407,IDXMàJ[#All],MATCH(indice!T$1,'MAJ IDX'!$1:$1,0),FALSE)</f>
        <v>0.82350000000000001</v>
      </c>
      <c r="U407" s="183">
        <f>VLOOKUP($A407,IDXMàJ[#All],MATCH(indice!U$1,'MAJ IDX'!$1:$1,0),FALSE)</f>
        <v>7.5399999999999995E-2</v>
      </c>
      <c r="V407" s="183">
        <f>VLOOKUP($A407,IDXMàJ[#All],MATCH(indice!V$1,'MAJ IDX'!$1:$1,0),FALSE)</f>
        <v>0.1011</v>
      </c>
      <c r="W407" s="183">
        <f>VLOOKUP($A407,IDXMàJ[#All],MATCH(indice!W$1,'MAJ IDX'!$1:$1,0),FALSE)</f>
        <v>0</v>
      </c>
      <c r="X407" s="194">
        <f>VLOOKUP($A407,IDXMàJ[#All],MATCH(indice!X$1,'MAJ IDX'!$1:$1,0),FALSE)</f>
        <v>0</v>
      </c>
      <c r="Y407" s="194">
        <f>VLOOKUP($A407,IDXMàJ[#All],MATCH(indice!Y$1,'MAJ IDX'!$1:$1,0),FALSE)</f>
        <v>0.41343819788328967</v>
      </c>
      <c r="Z407" s="194">
        <f>VLOOKUP($A407,IDXMàJ[#All],MATCH(indice!Z$1,'MAJ IDX'!$1:$1,0),FALSE)</f>
        <v>6.5418972715797663E-2</v>
      </c>
      <c r="AA407" s="194">
        <f>VLOOKUP($A407,IDXMàJ[#All],MATCH(indice!AA$1,'MAJ IDX'!$1:$1,0),FALSE)</f>
        <v>1.7908898922225462E-2</v>
      </c>
      <c r="AB407" s="194">
        <f>VLOOKUP($A407,IDXMàJ[#All],MATCH(indice!AB$1,'MAJ IDX'!$1:$1,0),FALSE)</f>
        <v>0.44839304786872519</v>
      </c>
      <c r="AC407" s="194">
        <f>VLOOKUP($A407,IDXMàJ[#All],MATCH(indice!AC$1,'MAJ IDX'!$1:$1,0),FALSE)</f>
        <v>2.0186425866588992E-2</v>
      </c>
      <c r="AD407" s="194">
        <f>VLOOKUP($A407,IDXMàJ[#All],MATCH(indice!AD$1,'MAJ IDX'!$1:$1,0),FALSE)</f>
        <v>2.2037940576755032E-2</v>
      </c>
      <c r="AE407" s="194">
        <f>VLOOKUP($A407,IDXMàJ[#All],MATCH(indice!AE$1,'MAJ IDX'!$1:$1,0),FALSE)</f>
        <v>0</v>
      </c>
      <c r="AF407" s="194">
        <f>VLOOKUP($A407,IDXMàJ[#All],MATCH(indice!AF$1,'MAJ IDX'!$1:$1,0),FALSE)</f>
        <v>0</v>
      </c>
      <c r="AG407" s="194">
        <f>VLOOKUP($A407,IDXMàJ[#All],MATCH(indice!AG$1,'MAJ IDX'!$1:$1,0),FALSE)</f>
        <v>0</v>
      </c>
      <c r="AH407" s="194">
        <f>VLOOKUP($A407,IDXMàJ[#All],MATCH(indice!AH$1,'MAJ IDX'!$1:$1,0),FALSE)</f>
        <v>0</v>
      </c>
      <c r="AI407" s="194">
        <f>VLOOKUP($A407,IDXMàJ[#All],MATCH(indice!AI$1,'MAJ IDX'!$1:$1,0),FALSE)</f>
        <v>1.2616516166618122E-2</v>
      </c>
      <c r="AJ407" s="194">
        <f>VLOOKUP($A407,IDXMàJ[#All],MATCH(indice!AJ$1,'MAJ IDX'!$1:$1,0),FALSE)</f>
        <v>0</v>
      </c>
      <c r="AK407" s="194">
        <f>VLOOKUP($A407,IDXMàJ[#All],MATCH(indice!AK$1,'MAJ IDX'!$1:$1,0),FALSE)</f>
        <v>0.41343819788328967</v>
      </c>
      <c r="AL407" s="194">
        <f>VLOOKUP($A407,IDXMàJ[#All],MATCH(indice!AL$1,'MAJ IDX'!$1:$1,0),FALSE)</f>
        <v>6.5418972715797663E-2</v>
      </c>
      <c r="AM407" s="194">
        <f>VLOOKUP($A407,IDXMàJ[#All],MATCH(indice!AM$1,'MAJ IDX'!$1:$1,0),FALSE)</f>
        <v>1.7908898922225462E-2</v>
      </c>
      <c r="AN407" s="194">
        <f>VLOOKUP($A407,IDXMàJ[#All],MATCH(indice!AN$1,'MAJ IDX'!$1:$1,0),FALSE)</f>
        <v>0.44839304786872519</v>
      </c>
      <c r="AO407" s="194">
        <f>VLOOKUP($A407,IDXMàJ[#All],MATCH(indice!AO$1,'MAJ IDX'!$1:$1,0),FALSE)</f>
        <v>2.0186425866588992E-2</v>
      </c>
      <c r="AP407" s="194">
        <f>VLOOKUP($A407,IDXMàJ[#All],MATCH(indice!AP$1,'MAJ IDX'!$1:$1,0),FALSE)</f>
        <v>0</v>
      </c>
      <c r="AQ407" s="194">
        <f>VLOOKUP($A407,IDXMàJ[#All],MATCH(indice!AQ$1,'MAJ IDX'!$1:$1,0),FALSE)</f>
        <v>2.2037940576755032E-2</v>
      </c>
      <c r="AR407" s="194">
        <f>VLOOKUP($A407,IDXMàJ[#All],MATCH(indice!AR$1,'MAJ IDX'!$1:$1,0),FALSE)</f>
        <v>1.2616516166618122E-2</v>
      </c>
      <c r="AS407" s="194">
        <f>VLOOKUP($A407,IDXMàJ[#All],MATCH(indice!AS$1,'MAJ IDX'!$1:$1,0),FALSE)</f>
        <v>1</v>
      </c>
      <c r="AT407" s="240">
        <f>VLOOKUP($A407,IDXMàJ[#All],MATCH(indice!AT$1,'MAJ IDX'!$1:$1,0),FALSE)</f>
        <v>0</v>
      </c>
      <c r="AU407" s="240"/>
      <c r="AV407" s="240"/>
    </row>
    <row r="408" spans="1:48">
      <c r="A408" s="26" t="s">
        <v>3629</v>
      </c>
      <c r="C408" s="26" t="s">
        <v>3629</v>
      </c>
      <c r="D408" s="29" t="s">
        <v>62</v>
      </c>
      <c r="E408" s="29" t="s">
        <v>2874</v>
      </c>
      <c r="F408" s="29" t="s">
        <v>2874</v>
      </c>
      <c r="G408" s="29"/>
      <c r="H408" s="29"/>
      <c r="I408" s="29"/>
      <c r="J408" s="26" t="s">
        <v>2803</v>
      </c>
      <c r="K408" s="26" t="s">
        <v>382</v>
      </c>
      <c r="L408" s="26" t="s">
        <v>4248</v>
      </c>
      <c r="M408" s="26" t="s">
        <v>2484</v>
      </c>
      <c r="N408" s="26" t="s">
        <v>2803</v>
      </c>
      <c r="O408" s="26" t="s">
        <v>2484</v>
      </c>
      <c r="Q408" s="26" t="s">
        <v>74</v>
      </c>
      <c r="R408" s="60">
        <v>0.25</v>
      </c>
      <c r="S408" s="43">
        <v>0.03</v>
      </c>
      <c r="V408" s="25">
        <v>0.4</v>
      </c>
      <c r="W408" s="25">
        <v>0.6</v>
      </c>
      <c r="X408" s="25">
        <v>1</v>
      </c>
      <c r="AN408" s="25">
        <v>0.6</v>
      </c>
      <c r="AP408" s="25">
        <v>0.4</v>
      </c>
      <c r="AT408" s="25">
        <v>1</v>
      </c>
      <c r="AU408" s="59">
        <v>1E-3</v>
      </c>
      <c r="AV408" s="59"/>
    </row>
    <row r="409" spans="1:48">
      <c r="A409" s="26" t="s">
        <v>3630</v>
      </c>
      <c r="C409" s="26" t="s">
        <v>3630</v>
      </c>
      <c r="D409" s="29" t="s">
        <v>64</v>
      </c>
      <c r="E409" s="29" t="s">
        <v>2874</v>
      </c>
      <c r="F409" s="29" t="s">
        <v>2874</v>
      </c>
      <c r="G409" s="29"/>
      <c r="H409" s="29"/>
      <c r="I409" s="29"/>
      <c r="J409" s="26" t="s">
        <v>2803</v>
      </c>
      <c r="K409" s="26" t="s">
        <v>382</v>
      </c>
      <c r="L409" s="26" t="s">
        <v>4248</v>
      </c>
      <c r="M409" s="26" t="s">
        <v>2484</v>
      </c>
      <c r="N409" s="26" t="s">
        <v>2803</v>
      </c>
      <c r="O409" s="26" t="s">
        <v>2484</v>
      </c>
      <c r="Q409" s="26" t="s">
        <v>74</v>
      </c>
      <c r="R409" s="60">
        <v>0.25</v>
      </c>
      <c r="S409" s="43">
        <v>3.5000000000000003E-2</v>
      </c>
      <c r="V409" s="25">
        <v>0.4</v>
      </c>
      <c r="W409" s="25">
        <v>0.6</v>
      </c>
      <c r="Y409" s="25">
        <v>1</v>
      </c>
      <c r="AN409" s="25">
        <v>0.6</v>
      </c>
      <c r="AP409" s="25">
        <v>0.4</v>
      </c>
      <c r="AT409" s="25">
        <v>1</v>
      </c>
      <c r="AU409" s="59">
        <v>1E-3</v>
      </c>
      <c r="AV409" s="59"/>
    </row>
    <row r="410" spans="1:48">
      <c r="A410" s="26" t="s">
        <v>3631</v>
      </c>
      <c r="C410" s="26" t="s">
        <v>3631</v>
      </c>
      <c r="D410" s="29" t="s">
        <v>68</v>
      </c>
      <c r="E410" s="29" t="s">
        <v>2874</v>
      </c>
      <c r="F410" s="29" t="s">
        <v>2874</v>
      </c>
      <c r="G410" s="29"/>
      <c r="H410" s="29"/>
      <c r="I410" s="29"/>
      <c r="J410" s="26" t="s">
        <v>2803</v>
      </c>
      <c r="K410" s="26" t="s">
        <v>382</v>
      </c>
      <c r="L410" s="26" t="s">
        <v>4248</v>
      </c>
      <c r="M410" s="26" t="s">
        <v>2484</v>
      </c>
      <c r="N410" s="26" t="s">
        <v>2803</v>
      </c>
      <c r="O410" s="26" t="s">
        <v>2484</v>
      </c>
      <c r="Q410" s="26" t="s">
        <v>74</v>
      </c>
      <c r="R410" s="60">
        <v>0.25</v>
      </c>
      <c r="S410" s="43">
        <v>0.06</v>
      </c>
      <c r="V410" s="25">
        <v>0.4</v>
      </c>
      <c r="W410" s="25">
        <v>0.6</v>
      </c>
      <c r="AB410" s="25">
        <v>1</v>
      </c>
      <c r="AN410" s="25">
        <v>0.6</v>
      </c>
      <c r="AP410" s="25">
        <v>0.4</v>
      </c>
      <c r="AT410" s="25">
        <v>1</v>
      </c>
      <c r="AU410" s="59">
        <v>1E-3</v>
      </c>
      <c r="AV410" s="59"/>
    </row>
    <row r="411" spans="1:48">
      <c r="A411" s="26" t="s">
        <v>3634</v>
      </c>
      <c r="C411" s="26" t="s">
        <v>3635</v>
      </c>
      <c r="D411" s="29" t="s">
        <v>68</v>
      </c>
      <c r="E411" s="26" t="s">
        <v>2874</v>
      </c>
      <c r="F411" s="26" t="s">
        <v>2874</v>
      </c>
      <c r="J411" s="26" t="s">
        <v>382</v>
      </c>
      <c r="K411" s="26" t="s">
        <v>382</v>
      </c>
      <c r="L411" s="26" t="s">
        <v>382</v>
      </c>
      <c r="M411" s="26" t="s">
        <v>2484</v>
      </c>
      <c r="N411" s="26" t="s">
        <v>382</v>
      </c>
      <c r="O411" s="26" t="s">
        <v>2484</v>
      </c>
      <c r="Q411" s="26" t="s">
        <v>2507</v>
      </c>
      <c r="R411" s="60">
        <v>0.25</v>
      </c>
      <c r="S411" s="43">
        <v>6.0999999999999999E-2</v>
      </c>
      <c r="W411" s="25">
        <v>1</v>
      </c>
      <c r="AB411" s="25">
        <v>1</v>
      </c>
      <c r="AT411" s="25">
        <v>1</v>
      </c>
      <c r="AU411" s="25">
        <v>0.06</v>
      </c>
      <c r="AV411" s="25"/>
    </row>
    <row r="412" spans="1:48">
      <c r="A412" s="26" t="s">
        <v>2389</v>
      </c>
      <c r="B412" s="57" t="s">
        <v>2388</v>
      </c>
      <c r="C412" s="26" t="s">
        <v>2390</v>
      </c>
      <c r="D412" s="26" t="s">
        <v>64</v>
      </c>
      <c r="F412" s="26" t="s">
        <v>2874</v>
      </c>
      <c r="K412" s="26" t="s">
        <v>2483</v>
      </c>
      <c r="L412" s="26" t="s">
        <v>2483</v>
      </c>
      <c r="M412" s="26" t="s">
        <v>2484</v>
      </c>
      <c r="O412" s="26" t="s">
        <v>2484</v>
      </c>
      <c r="Q412" s="26" t="s">
        <v>2507</v>
      </c>
      <c r="AU412" s="25">
        <v>0.05</v>
      </c>
      <c r="AV412" s="25"/>
    </row>
    <row r="413" spans="1:48">
      <c r="A413" s="26" t="s">
        <v>2392</v>
      </c>
      <c r="B413" s="57" t="s">
        <v>2391</v>
      </c>
      <c r="C413" s="26" t="s">
        <v>2393</v>
      </c>
      <c r="D413" s="26" t="s">
        <v>62</v>
      </c>
      <c r="F413" s="26" t="s">
        <v>2874</v>
      </c>
      <c r="K413" s="26" t="s">
        <v>2483</v>
      </c>
      <c r="L413" s="26" t="s">
        <v>2483</v>
      </c>
      <c r="M413" s="26" t="s">
        <v>2484</v>
      </c>
      <c r="O413" s="26" t="s">
        <v>2484</v>
      </c>
      <c r="Q413" s="26" t="s">
        <v>2507</v>
      </c>
      <c r="AU413" s="25">
        <v>0.05</v>
      </c>
      <c r="AV413" s="25"/>
    </row>
    <row r="414" spans="1:48">
      <c r="A414" s="26" t="s">
        <v>4292</v>
      </c>
      <c r="B414" s="57"/>
      <c r="C414" s="26" t="s">
        <v>3623</v>
      </c>
      <c r="D414" s="26" t="s">
        <v>68</v>
      </c>
      <c r="E414" s="26" t="s">
        <v>2874</v>
      </c>
      <c r="F414" s="26" t="s">
        <v>2874</v>
      </c>
      <c r="G414" s="26" t="s">
        <v>4269</v>
      </c>
      <c r="J414" s="26" t="s">
        <v>4269</v>
      </c>
      <c r="K414" s="26" t="s">
        <v>382</v>
      </c>
      <c r="L414" s="26" t="s">
        <v>4249</v>
      </c>
      <c r="M414" s="26" t="s">
        <v>2484</v>
      </c>
      <c r="N414" s="26" t="s">
        <v>4269</v>
      </c>
      <c r="O414" s="26" t="s">
        <v>2484</v>
      </c>
      <c r="Q414" s="26" t="s">
        <v>4269</v>
      </c>
      <c r="AB414" s="25">
        <v>1</v>
      </c>
      <c r="AU414" s="25">
        <v>0</v>
      </c>
      <c r="AV414" s="25"/>
    </row>
    <row r="415" spans="1:48">
      <c r="A415" s="26" t="s">
        <v>4291</v>
      </c>
      <c r="B415" s="57"/>
      <c r="C415" s="26" t="s">
        <v>4267</v>
      </c>
      <c r="D415" s="26" t="s">
        <v>64</v>
      </c>
      <c r="E415" s="26" t="s">
        <v>2874</v>
      </c>
      <c r="F415" s="26" t="s">
        <v>2874</v>
      </c>
      <c r="G415" s="26" t="s">
        <v>4269</v>
      </c>
      <c r="J415" s="26" t="s">
        <v>4269</v>
      </c>
      <c r="K415" s="26" t="s">
        <v>382</v>
      </c>
      <c r="L415" s="26" t="s">
        <v>4249</v>
      </c>
      <c r="M415" s="26" t="s">
        <v>2484</v>
      </c>
      <c r="N415" s="26" t="s">
        <v>4269</v>
      </c>
      <c r="O415" s="26" t="s">
        <v>2484</v>
      </c>
      <c r="Q415" s="26" t="s">
        <v>4269</v>
      </c>
      <c r="Y415" s="25">
        <v>1</v>
      </c>
      <c r="AU415" s="25">
        <v>0</v>
      </c>
      <c r="AV415" s="25"/>
    </row>
    <row r="416" spans="1:48">
      <c r="A416" s="26" t="s">
        <v>4293</v>
      </c>
      <c r="B416" s="57"/>
      <c r="C416" s="26" t="s">
        <v>4268</v>
      </c>
      <c r="D416" s="26" t="s">
        <v>62</v>
      </c>
      <c r="E416" s="26" t="s">
        <v>2874</v>
      </c>
      <c r="F416" s="26" t="s">
        <v>2874</v>
      </c>
      <c r="G416" s="26" t="s">
        <v>4269</v>
      </c>
      <c r="J416" s="26" t="s">
        <v>4269</v>
      </c>
      <c r="K416" s="26" t="s">
        <v>382</v>
      </c>
      <c r="L416" s="26" t="s">
        <v>4249</v>
      </c>
      <c r="M416" s="26" t="s">
        <v>2484</v>
      </c>
      <c r="N416" s="26" t="s">
        <v>4269</v>
      </c>
      <c r="O416" s="26" t="s">
        <v>2484</v>
      </c>
      <c r="Q416" s="26" t="s">
        <v>4269</v>
      </c>
      <c r="X416" s="25">
        <v>1</v>
      </c>
      <c r="AU416" s="25">
        <v>0</v>
      </c>
      <c r="AV416" s="25"/>
    </row>
    <row r="417" spans="1:48">
      <c r="A417" s="26" t="s">
        <v>2395</v>
      </c>
      <c r="B417" s="57" t="s">
        <v>2394</v>
      </c>
      <c r="C417" s="26" t="s">
        <v>2396</v>
      </c>
      <c r="D417" s="26" t="s">
        <v>68</v>
      </c>
      <c r="E417" s="26" t="s">
        <v>2874</v>
      </c>
      <c r="F417" s="26" t="s">
        <v>2874</v>
      </c>
      <c r="G417" s="26" t="s">
        <v>382</v>
      </c>
      <c r="J417" s="26" t="s">
        <v>2675</v>
      </c>
      <c r="K417" s="26" t="s">
        <v>382</v>
      </c>
      <c r="L417" s="26" t="s">
        <v>382</v>
      </c>
      <c r="M417" s="26" t="s">
        <v>2484</v>
      </c>
      <c r="N417" s="26" t="s">
        <v>382</v>
      </c>
      <c r="O417" s="26" t="s">
        <v>2484</v>
      </c>
      <c r="Q417" s="26" t="s">
        <v>2508</v>
      </c>
      <c r="AB417" s="25">
        <v>1</v>
      </c>
      <c r="AU417" s="25">
        <v>4.4999999999999998E-2</v>
      </c>
      <c r="AV417" s="25"/>
    </row>
    <row r="418" spans="1:48">
      <c r="A418" s="26" t="s">
        <v>2398</v>
      </c>
      <c r="B418" s="57" t="s">
        <v>2397</v>
      </c>
      <c r="C418" s="26" t="s">
        <v>2399</v>
      </c>
      <c r="D418" s="26" t="s">
        <v>68</v>
      </c>
      <c r="E418" s="26" t="s">
        <v>2874</v>
      </c>
      <c r="F418" s="26" t="s">
        <v>2874</v>
      </c>
      <c r="G418" s="26" t="s">
        <v>382</v>
      </c>
      <c r="J418" s="26" t="s">
        <v>2675</v>
      </c>
      <c r="K418" s="26" t="s">
        <v>382</v>
      </c>
      <c r="L418" s="26" t="s">
        <v>382</v>
      </c>
      <c r="M418" s="26" t="s">
        <v>2484</v>
      </c>
      <c r="N418" s="26" t="s">
        <v>382</v>
      </c>
      <c r="O418" s="26" t="s">
        <v>2484</v>
      </c>
      <c r="Q418" s="26" t="s">
        <v>2508</v>
      </c>
      <c r="AB418" s="25">
        <v>1</v>
      </c>
      <c r="AU418" s="25">
        <v>4.4999999999999998E-2</v>
      </c>
      <c r="AV418" s="25"/>
    </row>
    <row r="419" spans="1:48">
      <c r="A419" s="26" t="s">
        <v>2401</v>
      </c>
      <c r="B419" s="57" t="s">
        <v>2400</v>
      </c>
      <c r="C419" s="26" t="s">
        <v>2402</v>
      </c>
      <c r="D419" s="26" t="s">
        <v>68</v>
      </c>
      <c r="E419" s="26" t="s">
        <v>2874</v>
      </c>
      <c r="F419" s="26" t="s">
        <v>2874</v>
      </c>
      <c r="G419" s="26" t="s">
        <v>382</v>
      </c>
      <c r="J419" s="26" t="s">
        <v>2675</v>
      </c>
      <c r="K419" s="26" t="s">
        <v>382</v>
      </c>
      <c r="L419" s="26" t="s">
        <v>382</v>
      </c>
      <c r="M419" s="26" t="s">
        <v>2484</v>
      </c>
      <c r="N419" s="26" t="s">
        <v>382</v>
      </c>
      <c r="O419" s="26" t="s">
        <v>2484</v>
      </c>
      <c r="Q419" s="26" t="s">
        <v>2508</v>
      </c>
      <c r="AB419" s="25">
        <v>1</v>
      </c>
      <c r="AU419" s="25">
        <v>0.04</v>
      </c>
      <c r="AV419" s="25"/>
    </row>
    <row r="420" spans="1:48">
      <c r="A420" s="26" t="s">
        <v>3424</v>
      </c>
      <c r="B420" s="57"/>
      <c r="C420" s="78" t="s">
        <v>3425</v>
      </c>
      <c r="D420" s="26" t="s">
        <v>68</v>
      </c>
      <c r="E420" s="26" t="s">
        <v>2874</v>
      </c>
      <c r="F420" s="26" t="s">
        <v>2874</v>
      </c>
      <c r="G420" s="26" t="s">
        <v>382</v>
      </c>
      <c r="J420" s="26" t="s">
        <v>2675</v>
      </c>
      <c r="K420" s="26" t="s">
        <v>382</v>
      </c>
      <c r="L420" s="26" t="s">
        <v>382</v>
      </c>
      <c r="M420" s="26" t="s">
        <v>2484</v>
      </c>
      <c r="N420" s="26" t="s">
        <v>382</v>
      </c>
      <c r="O420" s="26" t="s">
        <v>2484</v>
      </c>
      <c r="Q420" s="26" t="s">
        <v>2508</v>
      </c>
      <c r="AB420" s="25">
        <v>1</v>
      </c>
      <c r="AU420" s="25">
        <v>0.04</v>
      </c>
      <c r="AV420" s="25"/>
    </row>
    <row r="421" spans="1:48">
      <c r="A421" s="26" t="s">
        <v>2787</v>
      </c>
      <c r="B421" s="57"/>
      <c r="C421" s="78" t="s">
        <v>2788</v>
      </c>
      <c r="D421" s="26" t="s">
        <v>64</v>
      </c>
      <c r="E421" s="26" t="s">
        <v>2874</v>
      </c>
      <c r="F421" s="26" t="s">
        <v>2874</v>
      </c>
      <c r="G421" s="26" t="s">
        <v>382</v>
      </c>
      <c r="J421" s="26" t="s">
        <v>2675</v>
      </c>
      <c r="K421" s="26" t="s">
        <v>382</v>
      </c>
      <c r="L421" s="26" t="s">
        <v>382</v>
      </c>
      <c r="M421" s="26" t="s">
        <v>2484</v>
      </c>
      <c r="N421" s="26" t="s">
        <v>382</v>
      </c>
      <c r="O421" s="26" t="s">
        <v>2484</v>
      </c>
      <c r="Q421" s="26" t="s">
        <v>2508</v>
      </c>
      <c r="Y421" s="25">
        <v>1</v>
      </c>
      <c r="AU421" s="25">
        <v>1.4E-2</v>
      </c>
      <c r="AV421" s="25"/>
    </row>
    <row r="422" spans="1:48">
      <c r="A422" s="26" t="s">
        <v>2515</v>
      </c>
      <c r="B422" s="57"/>
      <c r="C422" s="78" t="s">
        <v>2516</v>
      </c>
      <c r="D422" s="26" t="s">
        <v>62</v>
      </c>
      <c r="E422" s="26" t="s">
        <v>2874</v>
      </c>
      <c r="F422" s="26" t="s">
        <v>2874</v>
      </c>
      <c r="G422" s="26" t="s">
        <v>382</v>
      </c>
      <c r="J422" s="26" t="s">
        <v>2675</v>
      </c>
      <c r="K422" s="26" t="s">
        <v>382</v>
      </c>
      <c r="L422" s="26" t="s">
        <v>382</v>
      </c>
      <c r="M422" s="26" t="s">
        <v>2484</v>
      </c>
      <c r="N422" s="26" t="s">
        <v>382</v>
      </c>
      <c r="O422" s="26" t="s">
        <v>2484</v>
      </c>
      <c r="Q422" s="26" t="s">
        <v>2508</v>
      </c>
      <c r="X422" s="25">
        <v>1</v>
      </c>
      <c r="AU422" s="25">
        <v>0.01</v>
      </c>
      <c r="AV422" s="25"/>
    </row>
    <row r="423" spans="1:48">
      <c r="A423" s="26" t="s">
        <v>2404</v>
      </c>
      <c r="B423" s="57" t="s">
        <v>2403</v>
      </c>
      <c r="C423" s="26" t="s">
        <v>2405</v>
      </c>
      <c r="D423" s="26" t="s">
        <v>62</v>
      </c>
      <c r="F423" s="26" t="s">
        <v>2874</v>
      </c>
      <c r="K423" s="26" t="s">
        <v>382</v>
      </c>
      <c r="L423" s="26" t="s">
        <v>382</v>
      </c>
      <c r="M423" s="26" t="s">
        <v>2484</v>
      </c>
      <c r="O423" s="26" t="s">
        <v>2484</v>
      </c>
      <c r="Q423" s="26" t="s">
        <v>2508</v>
      </c>
      <c r="AU423" s="25"/>
      <c r="AV423" s="25"/>
    </row>
    <row r="424" spans="1:48">
      <c r="A424" s="26" t="s">
        <v>2407</v>
      </c>
      <c r="B424" s="57" t="s">
        <v>2406</v>
      </c>
      <c r="C424" s="26" t="s">
        <v>2408</v>
      </c>
      <c r="D424" s="26" t="s">
        <v>62</v>
      </c>
      <c r="F424" s="26" t="s">
        <v>2874</v>
      </c>
      <c r="K424" s="26" t="s">
        <v>382</v>
      </c>
      <c r="L424" s="26" t="s">
        <v>382</v>
      </c>
      <c r="M424" s="26" t="s">
        <v>2484</v>
      </c>
      <c r="O424" s="26" t="s">
        <v>2484</v>
      </c>
      <c r="Q424" s="26" t="s">
        <v>2508</v>
      </c>
      <c r="AU424" s="25"/>
      <c r="AV424" s="25"/>
    </row>
    <row r="425" spans="1:48">
      <c r="A425" s="26" t="s">
        <v>2410</v>
      </c>
      <c r="B425" s="57" t="s">
        <v>2409</v>
      </c>
      <c r="C425" s="26" t="s">
        <v>2411</v>
      </c>
      <c r="D425" s="26" t="s">
        <v>64</v>
      </c>
      <c r="F425" s="26" t="s">
        <v>2874</v>
      </c>
      <c r="K425" s="26" t="s">
        <v>382</v>
      </c>
      <c r="L425" s="26" t="s">
        <v>382</v>
      </c>
      <c r="M425" s="26" t="s">
        <v>2484</v>
      </c>
      <c r="O425" s="26" t="s">
        <v>2484</v>
      </c>
      <c r="Q425" s="26" t="s">
        <v>2508</v>
      </c>
      <c r="AU425" s="25"/>
      <c r="AV425" s="25"/>
    </row>
    <row r="426" spans="1:48">
      <c r="A426" s="26" t="s">
        <v>2413</v>
      </c>
      <c r="B426" s="57" t="s">
        <v>2412</v>
      </c>
      <c r="C426" s="26" t="s">
        <v>2414</v>
      </c>
      <c r="D426" s="26" t="s">
        <v>62</v>
      </c>
      <c r="E426" s="26" t="s">
        <v>2874</v>
      </c>
      <c r="F426" s="26" t="s">
        <v>2874</v>
      </c>
      <c r="J426" s="26" t="s">
        <v>475</v>
      </c>
      <c r="K426" s="26" t="s">
        <v>475</v>
      </c>
      <c r="L426" s="26" t="s">
        <v>475</v>
      </c>
      <c r="M426" s="26" t="s">
        <v>2484</v>
      </c>
      <c r="N426" s="26" t="s">
        <v>5091</v>
      </c>
      <c r="O426" s="26" t="s">
        <v>2484</v>
      </c>
      <c r="Q426" s="26" t="s">
        <v>475</v>
      </c>
      <c r="AU426" s="25"/>
      <c r="AV426" s="25"/>
    </row>
    <row r="427" spans="1:48">
      <c r="A427" s="26" t="s">
        <v>2416</v>
      </c>
      <c r="B427" s="57" t="s">
        <v>2415</v>
      </c>
      <c r="C427" s="26" t="s">
        <v>2414</v>
      </c>
      <c r="D427" s="26" t="s">
        <v>64</v>
      </c>
      <c r="E427" s="26" t="s">
        <v>2874</v>
      </c>
      <c r="F427" s="26" t="s">
        <v>2874</v>
      </c>
      <c r="J427" s="26" t="s">
        <v>475</v>
      </c>
      <c r="K427" s="26" t="s">
        <v>475</v>
      </c>
      <c r="L427" s="26" t="s">
        <v>475</v>
      </c>
      <c r="M427" s="26" t="s">
        <v>2484</v>
      </c>
      <c r="N427" s="26" t="s">
        <v>5091</v>
      </c>
      <c r="O427" s="26" t="s">
        <v>2484</v>
      </c>
      <c r="Q427" s="26" t="s">
        <v>475</v>
      </c>
      <c r="AU427" s="25"/>
      <c r="AV427" s="25"/>
    </row>
    <row r="428" spans="1:48">
      <c r="A428" s="26" t="s">
        <v>5013</v>
      </c>
      <c r="B428" s="57"/>
      <c r="C428" s="26" t="s">
        <v>2602</v>
      </c>
      <c r="D428" s="26" t="s">
        <v>68</v>
      </c>
      <c r="E428" s="26" t="s">
        <v>2874</v>
      </c>
      <c r="F428" s="26" t="s">
        <v>2874</v>
      </c>
      <c r="J428" s="26" t="s">
        <v>475</v>
      </c>
      <c r="K428" s="26" t="s">
        <v>475</v>
      </c>
      <c r="L428" s="26" t="s">
        <v>475</v>
      </c>
      <c r="M428" s="26" t="s">
        <v>2484</v>
      </c>
      <c r="N428" s="26" t="s">
        <v>5091</v>
      </c>
      <c r="O428" s="26" t="s">
        <v>2484</v>
      </c>
      <c r="Q428" s="26" t="s">
        <v>475</v>
      </c>
      <c r="AB428" s="25">
        <v>1</v>
      </c>
      <c r="AU428" s="25">
        <v>1E-3</v>
      </c>
      <c r="AV428" s="25"/>
    </row>
    <row r="429" spans="1:48">
      <c r="A429" s="26" t="s">
        <v>5014</v>
      </c>
      <c r="B429" s="57"/>
      <c r="C429" s="26" t="s">
        <v>21956</v>
      </c>
      <c r="D429" s="26" t="s">
        <v>62</v>
      </c>
      <c r="E429" s="26" t="s">
        <v>2874</v>
      </c>
      <c r="F429" s="26" t="s">
        <v>2874</v>
      </c>
      <c r="J429" s="26" t="s">
        <v>475</v>
      </c>
      <c r="K429" s="26" t="s">
        <v>475</v>
      </c>
      <c r="L429" s="26" t="s">
        <v>475</v>
      </c>
      <c r="M429" s="26" t="s">
        <v>2484</v>
      </c>
      <c r="N429" s="26" t="s">
        <v>5091</v>
      </c>
      <c r="O429" s="26" t="s">
        <v>2484</v>
      </c>
      <c r="Q429" s="26" t="s">
        <v>475</v>
      </c>
      <c r="X429" s="25">
        <v>1</v>
      </c>
      <c r="AU429" s="25">
        <v>1E-3</v>
      </c>
      <c r="AV429" s="25"/>
    </row>
    <row r="430" spans="1:48">
      <c r="A430" s="26" t="s">
        <v>2791</v>
      </c>
      <c r="B430" s="57"/>
      <c r="C430" s="26" t="s">
        <v>2792</v>
      </c>
      <c r="D430" s="26" t="s">
        <v>64</v>
      </c>
      <c r="E430" s="26" t="s">
        <v>2874</v>
      </c>
      <c r="F430" s="26" t="s">
        <v>2874</v>
      </c>
      <c r="J430" s="26" t="s">
        <v>475</v>
      </c>
      <c r="K430" s="26" t="s">
        <v>475</v>
      </c>
      <c r="L430" s="26" t="s">
        <v>475</v>
      </c>
      <c r="M430" s="26" t="s">
        <v>2484</v>
      </c>
      <c r="N430" s="26" t="s">
        <v>5091</v>
      </c>
      <c r="O430" s="26" t="s">
        <v>2484</v>
      </c>
      <c r="Q430" s="26" t="s">
        <v>475</v>
      </c>
      <c r="Y430" s="25">
        <v>1</v>
      </c>
      <c r="AU430" s="25">
        <v>1E-3</v>
      </c>
      <c r="AV430" s="25"/>
    </row>
    <row r="431" spans="1:48">
      <c r="A431" s="26" t="s">
        <v>2418</v>
      </c>
      <c r="B431" s="57" t="s">
        <v>2417</v>
      </c>
      <c r="C431" s="26" t="s">
        <v>2419</v>
      </c>
      <c r="D431" s="26" t="s">
        <v>68</v>
      </c>
      <c r="E431" s="26" t="s">
        <v>2874</v>
      </c>
      <c r="F431" s="26" t="s">
        <v>2874</v>
      </c>
      <c r="J431" s="26" t="s">
        <v>475</v>
      </c>
      <c r="K431" s="26" t="s">
        <v>475</v>
      </c>
      <c r="L431" s="26" t="s">
        <v>475</v>
      </c>
      <c r="M431" s="26" t="s">
        <v>2484</v>
      </c>
      <c r="N431" s="26" t="s">
        <v>5091</v>
      </c>
      <c r="O431" s="26" t="s">
        <v>2484</v>
      </c>
      <c r="Q431" s="26" t="s">
        <v>475</v>
      </c>
      <c r="AU431" s="25"/>
      <c r="AV431" s="25"/>
    </row>
    <row r="432" spans="1:48">
      <c r="A432" s="26" t="s">
        <v>2421</v>
      </c>
      <c r="B432" s="57" t="s">
        <v>2420</v>
      </c>
      <c r="C432" s="26" t="s">
        <v>2422</v>
      </c>
      <c r="D432" s="26" t="s">
        <v>62</v>
      </c>
      <c r="E432" s="26" t="s">
        <v>2874</v>
      </c>
      <c r="F432" s="26" t="s">
        <v>2874</v>
      </c>
      <c r="J432" s="26" t="s">
        <v>475</v>
      </c>
      <c r="K432" s="26" t="s">
        <v>475</v>
      </c>
      <c r="L432" s="26" t="s">
        <v>475</v>
      </c>
      <c r="M432" s="26" t="s">
        <v>2484</v>
      </c>
      <c r="N432" s="26" t="s">
        <v>5091</v>
      </c>
      <c r="O432" s="26" t="s">
        <v>2484</v>
      </c>
      <c r="Q432" s="26" t="s">
        <v>475</v>
      </c>
      <c r="AU432" s="25"/>
      <c r="AV432" s="25"/>
    </row>
    <row r="433" spans="1:48">
      <c r="A433" s="26" t="s">
        <v>2424</v>
      </c>
      <c r="B433" s="57" t="s">
        <v>2423</v>
      </c>
      <c r="C433" s="26" t="s">
        <v>2425</v>
      </c>
      <c r="D433" s="26" t="s">
        <v>68</v>
      </c>
      <c r="E433" s="26" t="s">
        <v>2874</v>
      </c>
      <c r="F433" s="26" t="s">
        <v>2874</v>
      </c>
      <c r="J433" s="26" t="s">
        <v>475</v>
      </c>
      <c r="K433" s="26" t="s">
        <v>475</v>
      </c>
      <c r="L433" s="26" t="s">
        <v>475</v>
      </c>
      <c r="M433" s="26" t="s">
        <v>2484</v>
      </c>
      <c r="N433" s="26" t="s">
        <v>5091</v>
      </c>
      <c r="O433" s="26" t="s">
        <v>2484</v>
      </c>
      <c r="Q433" s="26" t="s">
        <v>475</v>
      </c>
      <c r="AU433" s="25"/>
      <c r="AV433" s="25"/>
    </row>
    <row r="434" spans="1:48">
      <c r="A434" s="26" t="s">
        <v>2427</v>
      </c>
      <c r="B434" s="57" t="s">
        <v>2426</v>
      </c>
      <c r="C434" s="26" t="s">
        <v>2428</v>
      </c>
      <c r="D434" s="26" t="s">
        <v>64</v>
      </c>
      <c r="E434" s="26" t="s">
        <v>2874</v>
      </c>
      <c r="F434" s="26" t="s">
        <v>2874</v>
      </c>
      <c r="J434" s="26" t="s">
        <v>475</v>
      </c>
      <c r="K434" s="26" t="s">
        <v>475</v>
      </c>
      <c r="L434" s="26" t="s">
        <v>475</v>
      </c>
      <c r="M434" s="26" t="s">
        <v>2484</v>
      </c>
      <c r="N434" s="26" t="s">
        <v>5091</v>
      </c>
      <c r="O434" s="26" t="s">
        <v>2484</v>
      </c>
      <c r="Q434" s="26" t="s">
        <v>475</v>
      </c>
      <c r="AU434" s="25"/>
      <c r="AV434" s="25"/>
    </row>
    <row r="435" spans="1:48">
      <c r="A435" s="37" t="s">
        <v>5011</v>
      </c>
      <c r="B435" s="57"/>
      <c r="C435" s="26" t="s">
        <v>5012</v>
      </c>
      <c r="D435" s="26" t="s">
        <v>62</v>
      </c>
      <c r="E435" s="26" t="s">
        <v>476</v>
      </c>
      <c r="F435" s="26" t="s">
        <v>2874</v>
      </c>
      <c r="J435" s="26" t="s">
        <v>476</v>
      </c>
      <c r="K435" s="26" t="s">
        <v>476</v>
      </c>
      <c r="L435" s="26" t="s">
        <v>476</v>
      </c>
      <c r="M435" s="26" t="s">
        <v>476</v>
      </c>
      <c r="N435" s="26" t="s">
        <v>5090</v>
      </c>
      <c r="O435" s="26" t="s">
        <v>5090</v>
      </c>
      <c r="Q435" s="26" t="s">
        <v>2507</v>
      </c>
      <c r="X435" s="25">
        <v>1</v>
      </c>
      <c r="AU435" s="25">
        <v>2.5000000000000001E-2</v>
      </c>
      <c r="AV435" s="25"/>
    </row>
    <row r="436" spans="1:48">
      <c r="A436" s="37" t="s">
        <v>2789</v>
      </c>
      <c r="B436" s="57"/>
      <c r="C436" s="26" t="s">
        <v>2790</v>
      </c>
      <c r="D436" s="26" t="s">
        <v>64</v>
      </c>
      <c r="E436" s="26" t="s">
        <v>476</v>
      </c>
      <c r="F436" s="26" t="s">
        <v>2874</v>
      </c>
      <c r="J436" s="26" t="s">
        <v>476</v>
      </c>
      <c r="K436" s="26" t="s">
        <v>476</v>
      </c>
      <c r="L436" s="26" t="s">
        <v>476</v>
      </c>
      <c r="M436" s="26" t="s">
        <v>476</v>
      </c>
      <c r="N436" s="26" t="s">
        <v>5090</v>
      </c>
      <c r="O436" s="26" t="s">
        <v>5090</v>
      </c>
      <c r="Q436" s="26" t="s">
        <v>2507</v>
      </c>
      <c r="Y436" s="25">
        <v>1</v>
      </c>
      <c r="AU436" s="25">
        <v>2.5000000000000001E-2</v>
      </c>
      <c r="AV436" s="25"/>
    </row>
    <row r="437" spans="1:48">
      <c r="A437" s="37" t="s">
        <v>5159</v>
      </c>
      <c r="B437" s="57"/>
      <c r="C437" s="26" t="s">
        <v>2603</v>
      </c>
      <c r="D437" s="26" t="s">
        <v>68</v>
      </c>
      <c r="E437" s="26" t="s">
        <v>476</v>
      </c>
      <c r="F437" s="26" t="s">
        <v>2874</v>
      </c>
      <c r="J437" s="26" t="s">
        <v>476</v>
      </c>
      <c r="K437" s="26" t="s">
        <v>476</v>
      </c>
      <c r="L437" s="26" t="s">
        <v>476</v>
      </c>
      <c r="M437" s="26" t="s">
        <v>476</v>
      </c>
      <c r="N437" s="26" t="s">
        <v>5090</v>
      </c>
      <c r="O437" s="26" t="s">
        <v>5090</v>
      </c>
      <c r="Q437" s="26" t="s">
        <v>544</v>
      </c>
      <c r="AB437" s="25">
        <v>1</v>
      </c>
      <c r="AN437" s="25">
        <v>1</v>
      </c>
      <c r="AU437" s="25">
        <v>0.03</v>
      </c>
      <c r="AV437" s="25"/>
    </row>
    <row r="438" spans="1:48">
      <c r="A438" s="37" t="s">
        <v>5120</v>
      </c>
      <c r="B438" s="26" t="s">
        <v>5022</v>
      </c>
      <c r="C438" s="26" t="s">
        <v>5034</v>
      </c>
      <c r="D438" s="26" t="s">
        <v>62</v>
      </c>
      <c r="E438" s="26" t="s">
        <v>1928</v>
      </c>
      <c r="F438" s="26" t="s">
        <v>5103</v>
      </c>
      <c r="J438" s="26" t="s">
        <v>1928</v>
      </c>
      <c r="K438" s="26" t="s">
        <v>1928</v>
      </c>
      <c r="L438" s="26" t="s">
        <v>2087</v>
      </c>
      <c r="M438" s="26" t="s">
        <v>2087</v>
      </c>
      <c r="N438" s="26" t="s">
        <v>2087</v>
      </c>
      <c r="O438" s="26" t="s">
        <v>2087</v>
      </c>
      <c r="Q438" s="26" t="s">
        <v>2507</v>
      </c>
      <c r="X438" s="25">
        <v>0.83182257992092656</v>
      </c>
      <c r="Y438" s="25">
        <v>1.5338403211902116E-2</v>
      </c>
      <c r="Z438" s="25">
        <v>1.0307956553175027E-2</v>
      </c>
      <c r="AA438" s="25">
        <v>2.8435905408183007E-3</v>
      </c>
      <c r="AB438" s="25">
        <v>0.1011</v>
      </c>
      <c r="AC438" s="25">
        <v>4.6102323838080952E-3</v>
      </c>
      <c r="AD438" s="25">
        <v>3.5351574212893551E-3</v>
      </c>
      <c r="AE438" s="25">
        <v>1.1385569715142428E-2</v>
      </c>
      <c r="AF438" s="25">
        <v>1.3641428277796589E-3</v>
      </c>
      <c r="AG438" s="25">
        <v>1.1976622575808878E-4</v>
      </c>
      <c r="AH438" s="25">
        <v>2.0800974512743624E-3</v>
      </c>
      <c r="AI438" s="25">
        <v>1.5492503748125937E-2</v>
      </c>
      <c r="AJ438" s="25">
        <v>0.83182257992092656</v>
      </c>
      <c r="AK438" s="25">
        <v>1.5338403211902116E-2</v>
      </c>
      <c r="AL438" s="25">
        <v>1.0307956553175027E-2</v>
      </c>
      <c r="AM438" s="25">
        <v>2.8435905408183007E-3</v>
      </c>
      <c r="AN438" s="25">
        <v>0.1011</v>
      </c>
      <c r="AO438" s="25">
        <v>4.6102323838080952E-3</v>
      </c>
      <c r="AP438" s="25">
        <v>1.1385569715142428E-2</v>
      </c>
      <c r="AQ438" s="25">
        <v>7.099163926101465E-3</v>
      </c>
      <c r="AR438" s="25">
        <v>1.5492503748125937E-2</v>
      </c>
    </row>
    <row r="439" spans="1:48">
      <c r="A439" s="37" t="s">
        <v>5121</v>
      </c>
      <c r="B439" s="26" t="s">
        <v>5023</v>
      </c>
      <c r="C439" s="26" t="s">
        <v>5031</v>
      </c>
      <c r="D439" s="26" t="s">
        <v>62</v>
      </c>
      <c r="E439" s="26" t="s">
        <v>2874</v>
      </c>
      <c r="F439" s="26" t="s">
        <v>2874</v>
      </c>
      <c r="J439" s="26" t="s">
        <v>2803</v>
      </c>
      <c r="K439" s="26" t="s">
        <v>2803</v>
      </c>
      <c r="L439" s="26" t="s">
        <v>4248</v>
      </c>
      <c r="M439" s="26" t="s">
        <v>2484</v>
      </c>
      <c r="N439" s="26" t="s">
        <v>2803</v>
      </c>
      <c r="O439" s="26" t="s">
        <v>2484</v>
      </c>
      <c r="Q439" s="26" t="s">
        <v>2507</v>
      </c>
      <c r="X439" s="25">
        <v>1</v>
      </c>
    </row>
    <row r="440" spans="1:48">
      <c r="A440" s="37" t="s">
        <v>5024</v>
      </c>
      <c r="B440" s="26" t="s">
        <v>5024</v>
      </c>
      <c r="C440" s="26" t="s">
        <v>5032</v>
      </c>
      <c r="D440" s="26" t="s">
        <v>62</v>
      </c>
      <c r="E440" s="26" t="s">
        <v>2874</v>
      </c>
      <c r="F440" s="26" t="s">
        <v>2874</v>
      </c>
      <c r="J440" s="26" t="s">
        <v>5033</v>
      </c>
      <c r="K440" s="26" t="s">
        <v>5033</v>
      </c>
      <c r="L440" s="26" t="s">
        <v>5033</v>
      </c>
      <c r="M440" s="26" t="s">
        <v>2484</v>
      </c>
      <c r="N440" s="26" t="s">
        <v>5033</v>
      </c>
      <c r="O440" s="26" t="s">
        <v>5033</v>
      </c>
      <c r="Q440" s="26" t="s">
        <v>2507</v>
      </c>
      <c r="X440" s="25">
        <v>1</v>
      </c>
    </row>
    <row r="441" spans="1:48">
      <c r="A441" s="37" t="s">
        <v>5290</v>
      </c>
      <c r="B441" s="57"/>
      <c r="C441" s="78" t="s">
        <v>5291</v>
      </c>
      <c r="D441" s="26" t="s">
        <v>62</v>
      </c>
      <c r="E441" s="26" t="s">
        <v>2749</v>
      </c>
      <c r="F441" s="26" t="s">
        <v>140</v>
      </c>
      <c r="G441" s="26" t="s">
        <v>5105</v>
      </c>
      <c r="H441" s="26" t="s">
        <v>5105</v>
      </c>
      <c r="I441" s="26" t="s">
        <v>5105</v>
      </c>
      <c r="J441" s="29" t="s">
        <v>2856</v>
      </c>
      <c r="K441" s="26" t="s">
        <v>381</v>
      </c>
      <c r="L441" s="26" t="s">
        <v>140</v>
      </c>
      <c r="M441" s="26" t="s">
        <v>140</v>
      </c>
      <c r="N441" s="26" t="s">
        <v>2481</v>
      </c>
      <c r="O441" s="26" t="s">
        <v>2749</v>
      </c>
      <c r="Q441" s="26" t="s">
        <v>118</v>
      </c>
      <c r="R441" s="26">
        <v>5.7</v>
      </c>
      <c r="S441" s="44">
        <v>3.2899999999999999E-2</v>
      </c>
      <c r="U441" s="25">
        <v>1</v>
      </c>
      <c r="X441" s="25">
        <v>1</v>
      </c>
      <c r="AR441" s="25">
        <v>1</v>
      </c>
      <c r="AS441" s="25">
        <v>0.5</v>
      </c>
      <c r="AT441" s="25">
        <v>0.5</v>
      </c>
      <c r="AU441" s="44"/>
      <c r="AV441" s="44"/>
    </row>
    <row r="442" spans="1:48">
      <c r="A442" s="37" t="s">
        <v>5286</v>
      </c>
      <c r="B442" s="57"/>
      <c r="C442" s="78" t="s">
        <v>5287</v>
      </c>
      <c r="D442" s="26" t="s">
        <v>64</v>
      </c>
      <c r="E442" s="26" t="s">
        <v>2749</v>
      </c>
      <c r="F442" s="26" t="s">
        <v>140</v>
      </c>
      <c r="G442" s="26" t="s">
        <v>5105</v>
      </c>
      <c r="H442" s="26" t="s">
        <v>5105</v>
      </c>
      <c r="I442" s="26" t="s">
        <v>5105</v>
      </c>
      <c r="J442" s="29" t="s">
        <v>2856</v>
      </c>
      <c r="K442" s="26" t="s">
        <v>381</v>
      </c>
      <c r="L442" s="26" t="s">
        <v>140</v>
      </c>
      <c r="M442" s="26" t="s">
        <v>140</v>
      </c>
      <c r="N442" s="26" t="s">
        <v>2481</v>
      </c>
      <c r="O442" s="26" t="s">
        <v>2749</v>
      </c>
      <c r="Q442" s="26" t="s">
        <v>118</v>
      </c>
      <c r="R442" s="26">
        <v>5.35</v>
      </c>
      <c r="S442" s="44">
        <v>3.3799999999999997E-2</v>
      </c>
      <c r="U442" s="25">
        <v>1</v>
      </c>
      <c r="Y442" s="25">
        <v>1</v>
      </c>
      <c r="AR442" s="25">
        <v>1</v>
      </c>
      <c r="AS442" s="25">
        <v>0.5</v>
      </c>
      <c r="AT442" s="25">
        <v>0.5</v>
      </c>
      <c r="AU442" s="44"/>
      <c r="AV442" s="44"/>
    </row>
    <row r="443" spans="1:48">
      <c r="A443" s="37" t="s">
        <v>5288</v>
      </c>
      <c r="B443" s="57"/>
      <c r="C443" s="78" t="s">
        <v>5289</v>
      </c>
      <c r="D443" s="26" t="s">
        <v>68</v>
      </c>
      <c r="E443" s="26" t="s">
        <v>2749</v>
      </c>
      <c r="F443" s="26" t="s">
        <v>140</v>
      </c>
      <c r="G443" s="26" t="s">
        <v>5105</v>
      </c>
      <c r="H443" s="26" t="s">
        <v>5105</v>
      </c>
      <c r="I443" s="26" t="s">
        <v>5105</v>
      </c>
      <c r="J443" s="29" t="s">
        <v>2856</v>
      </c>
      <c r="K443" s="26" t="s">
        <v>381</v>
      </c>
      <c r="L443" s="26" t="s">
        <v>140</v>
      </c>
      <c r="M443" s="26" t="s">
        <v>140</v>
      </c>
      <c r="N443" s="26" t="s">
        <v>2481</v>
      </c>
      <c r="O443" s="26" t="s">
        <v>2749</v>
      </c>
      <c r="Q443" s="26" t="s">
        <v>118</v>
      </c>
      <c r="R443" s="26">
        <v>5.35</v>
      </c>
      <c r="S443" s="44">
        <v>3.3799999999999997E-2</v>
      </c>
      <c r="U443" s="25">
        <v>1</v>
      </c>
      <c r="AB443" s="25">
        <v>1</v>
      </c>
      <c r="AR443" s="25">
        <v>1</v>
      </c>
      <c r="AS443" s="25">
        <v>0.5</v>
      </c>
      <c r="AT443" s="25">
        <v>0.5</v>
      </c>
      <c r="AU443" s="44"/>
      <c r="AV443" s="44"/>
    </row>
    <row r="444" spans="1:48">
      <c r="A444" s="37" t="s">
        <v>5292</v>
      </c>
      <c r="B444" s="57"/>
      <c r="C444" s="78" t="s">
        <v>5294</v>
      </c>
      <c r="D444" s="26" t="s">
        <v>5293</v>
      </c>
      <c r="E444" s="26" t="s">
        <v>2749</v>
      </c>
      <c r="F444" s="26" t="s">
        <v>140</v>
      </c>
      <c r="G444" s="26" t="s">
        <v>5105</v>
      </c>
      <c r="H444" s="26" t="s">
        <v>5105</v>
      </c>
      <c r="I444" s="26" t="s">
        <v>5105</v>
      </c>
      <c r="J444" s="29" t="s">
        <v>2856</v>
      </c>
      <c r="K444" s="26" t="s">
        <v>381</v>
      </c>
      <c r="L444" s="26" t="s">
        <v>140</v>
      </c>
      <c r="M444" s="26" t="s">
        <v>140</v>
      </c>
      <c r="N444" s="26" t="s">
        <v>2481</v>
      </c>
      <c r="O444" s="26" t="s">
        <v>2749</v>
      </c>
      <c r="Q444" s="26" t="s">
        <v>118</v>
      </c>
      <c r="R444" s="26">
        <v>5.35</v>
      </c>
      <c r="S444" s="44">
        <v>3.3799999999999997E-2</v>
      </c>
      <c r="U444" s="25">
        <v>1</v>
      </c>
      <c r="AI444" s="25">
        <v>1</v>
      </c>
      <c r="AR444" s="25">
        <v>1</v>
      </c>
      <c r="AS444" s="25">
        <v>0.5</v>
      </c>
      <c r="AT444" s="25">
        <v>0.5</v>
      </c>
      <c r="AU444" s="44"/>
      <c r="AV444" s="44"/>
    </row>
    <row r="445" spans="1:48">
      <c r="A445" s="37" t="s">
        <v>5324</v>
      </c>
      <c r="B445" s="57"/>
      <c r="C445" s="78" t="s">
        <v>5327</v>
      </c>
      <c r="D445" s="26" t="s">
        <v>68</v>
      </c>
      <c r="E445" s="26" t="s">
        <v>2749</v>
      </c>
      <c r="F445" s="26" t="s">
        <v>140</v>
      </c>
      <c r="G445" s="26" t="s">
        <v>5105</v>
      </c>
      <c r="H445" s="26" t="s">
        <v>5105</v>
      </c>
      <c r="I445" s="26" t="s">
        <v>5105</v>
      </c>
      <c r="J445" s="29" t="s">
        <v>2856</v>
      </c>
      <c r="K445" s="26" t="s">
        <v>381</v>
      </c>
      <c r="L445" s="26" t="s">
        <v>140</v>
      </c>
      <c r="M445" s="26" t="s">
        <v>140</v>
      </c>
      <c r="N445" s="26" t="s">
        <v>2481</v>
      </c>
      <c r="O445" s="26" t="s">
        <v>2749</v>
      </c>
      <c r="Q445" s="26" t="s">
        <v>118</v>
      </c>
      <c r="R445" s="26">
        <v>7.11</v>
      </c>
      <c r="S445" s="44">
        <v>3.27E-2</v>
      </c>
      <c r="U445" s="25">
        <v>1</v>
      </c>
      <c r="AI445" s="25">
        <v>1</v>
      </c>
      <c r="AR445" s="25">
        <v>1</v>
      </c>
      <c r="AS445" s="25">
        <v>0.5</v>
      </c>
      <c r="AT445" s="25">
        <v>0.5</v>
      </c>
      <c r="AU445" s="44"/>
      <c r="AV445" s="44"/>
    </row>
    <row r="446" spans="1:48">
      <c r="A446" s="37" t="s">
        <v>5113</v>
      </c>
      <c r="B446" s="57"/>
      <c r="C446" s="78" t="s">
        <v>5328</v>
      </c>
      <c r="D446" s="26" t="s">
        <v>64</v>
      </c>
      <c r="E446" s="26" t="s">
        <v>2749</v>
      </c>
      <c r="F446" s="26" t="s">
        <v>140</v>
      </c>
      <c r="G446" s="26" t="s">
        <v>5105</v>
      </c>
      <c r="H446" s="26" t="s">
        <v>5105</v>
      </c>
      <c r="I446" s="26" t="s">
        <v>5105</v>
      </c>
      <c r="J446" s="29" t="s">
        <v>2856</v>
      </c>
      <c r="K446" s="26" t="s">
        <v>381</v>
      </c>
      <c r="L446" s="26" t="s">
        <v>140</v>
      </c>
      <c r="M446" s="26" t="s">
        <v>140</v>
      </c>
      <c r="N446" s="26" t="s">
        <v>2481</v>
      </c>
      <c r="O446" s="26" t="s">
        <v>2749</v>
      </c>
      <c r="Q446" s="26" t="s">
        <v>118</v>
      </c>
      <c r="R446" s="26">
        <v>6.96</v>
      </c>
      <c r="S446" s="44">
        <v>3.5799999999999998E-2</v>
      </c>
      <c r="U446" s="25">
        <v>1</v>
      </c>
      <c r="Y446" s="25">
        <v>1</v>
      </c>
      <c r="AR446" s="25">
        <v>1</v>
      </c>
      <c r="AS446" s="25">
        <v>0.5</v>
      </c>
      <c r="AT446" s="25">
        <v>0.5</v>
      </c>
      <c r="AU446" s="44"/>
      <c r="AV446" s="44"/>
    </row>
    <row r="447" spans="1:48">
      <c r="A447" s="37" t="s">
        <v>5325</v>
      </c>
      <c r="B447" s="57"/>
      <c r="C447" s="78" t="s">
        <v>5329</v>
      </c>
      <c r="D447" s="26" t="s">
        <v>68</v>
      </c>
      <c r="E447" s="26" t="s">
        <v>2749</v>
      </c>
      <c r="F447" s="26" t="s">
        <v>140</v>
      </c>
      <c r="G447" s="26" t="s">
        <v>5105</v>
      </c>
      <c r="H447" s="26" t="s">
        <v>5105</v>
      </c>
      <c r="I447" s="26" t="s">
        <v>5105</v>
      </c>
      <c r="J447" s="29" t="s">
        <v>2856</v>
      </c>
      <c r="K447" s="26" t="s">
        <v>381</v>
      </c>
      <c r="L447" s="26" t="s">
        <v>140</v>
      </c>
      <c r="M447" s="26" t="s">
        <v>140</v>
      </c>
      <c r="N447" s="26" t="s">
        <v>2481</v>
      </c>
      <c r="O447" s="26" t="s">
        <v>2749</v>
      </c>
      <c r="Q447" s="26" t="s">
        <v>118</v>
      </c>
      <c r="R447" s="26">
        <v>6.96</v>
      </c>
      <c r="S447" s="44">
        <v>3.5799999999999998E-2</v>
      </c>
      <c r="U447" s="25">
        <v>1</v>
      </c>
      <c r="AB447" s="25">
        <v>1</v>
      </c>
      <c r="AR447" s="25">
        <v>1</v>
      </c>
      <c r="AS447" s="25">
        <v>0.5</v>
      </c>
      <c r="AT447" s="25">
        <v>0.5</v>
      </c>
      <c r="AU447" s="44"/>
      <c r="AV447" s="44"/>
    </row>
    <row r="448" spans="1:48">
      <c r="A448" s="37" t="s">
        <v>5326</v>
      </c>
      <c r="B448" s="57"/>
      <c r="C448" s="78" t="s">
        <v>5330</v>
      </c>
      <c r="D448" s="26" t="s">
        <v>62</v>
      </c>
      <c r="E448" s="26" t="s">
        <v>2749</v>
      </c>
      <c r="F448" s="26" t="s">
        <v>140</v>
      </c>
      <c r="G448" s="26" t="s">
        <v>5105</v>
      </c>
      <c r="H448" s="26" t="s">
        <v>5105</v>
      </c>
      <c r="I448" s="26" t="s">
        <v>5105</v>
      </c>
      <c r="J448" s="29" t="s">
        <v>2856</v>
      </c>
      <c r="K448" s="26" t="s">
        <v>381</v>
      </c>
      <c r="L448" s="26" t="s">
        <v>140</v>
      </c>
      <c r="M448" s="26" t="s">
        <v>140</v>
      </c>
      <c r="N448" s="26" t="s">
        <v>2481</v>
      </c>
      <c r="O448" s="26" t="s">
        <v>2749</v>
      </c>
      <c r="Q448" s="26" t="s">
        <v>118</v>
      </c>
      <c r="R448" s="26">
        <v>6.96</v>
      </c>
      <c r="S448" s="44">
        <v>3.5799999999999998E-2</v>
      </c>
      <c r="U448" s="25">
        <v>1</v>
      </c>
      <c r="X448" s="25">
        <v>1</v>
      </c>
      <c r="AR448" s="25">
        <v>1</v>
      </c>
      <c r="AS448" s="25">
        <v>0.5</v>
      </c>
      <c r="AT448" s="25">
        <v>0.5</v>
      </c>
      <c r="AU448" s="44"/>
      <c r="AV448" s="44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8"/>
  <dimension ref="A1:XFD117"/>
  <sheetViews>
    <sheetView zoomScale="115" zoomScaleNormal="115" workbookViewId="0">
      <pane xSplit="2" ySplit="1" topLeftCell="C28" activePane="bottomRight" state="frozen"/>
      <selection pane="topRight" activeCell="C1" sqref="C1"/>
      <selection pane="bottomLeft" activeCell="A2" sqref="A2"/>
      <selection pane="bottomRight" activeCell="D56" sqref="D56"/>
    </sheetView>
  </sheetViews>
  <sheetFormatPr baseColWidth="10" defaultColWidth="11.5" defaultRowHeight="12"/>
  <cols>
    <col min="1" max="1" width="19.1640625" style="91" bestFit="1" customWidth="1"/>
    <col min="2" max="2" width="32.5" style="91" customWidth="1"/>
    <col min="3" max="3" width="18.83203125" style="91" bestFit="1" customWidth="1"/>
    <col min="4" max="4" width="11.5" style="174" customWidth="1"/>
    <col min="5" max="5" width="11.5" style="170" customWidth="1"/>
    <col min="6" max="6" width="15.5" style="170" customWidth="1"/>
    <col min="7" max="7" width="11.5" style="170"/>
    <col min="8" max="8" width="12" style="170" customWidth="1"/>
    <col min="9" max="9" width="11.5" style="170"/>
    <col min="10" max="10" width="16.1640625" style="170" bestFit="1" customWidth="1"/>
    <col min="11" max="13" width="11.5" style="170"/>
    <col min="14" max="14" width="20.5" style="170" bestFit="1" customWidth="1"/>
    <col min="15" max="15" width="11.5" style="170"/>
    <col min="16" max="16" width="19.5" style="170" bestFit="1" customWidth="1"/>
    <col min="17" max="22" width="11.5" style="170"/>
    <col min="23" max="23" width="7.6640625" style="170" bestFit="1" customWidth="1"/>
    <col min="24" max="24" width="18.6640625" style="170" bestFit="1" customWidth="1"/>
    <col min="25" max="25" width="14.33203125" style="170" bestFit="1" customWidth="1"/>
    <col min="26" max="26" width="20.5" style="170" bestFit="1" customWidth="1"/>
    <col min="27" max="27" width="10.1640625" style="170" bestFit="1" customWidth="1"/>
    <col min="28" max="28" width="20.5" style="170" bestFit="1" customWidth="1"/>
    <col min="29" max="29" width="15.33203125" style="170" customWidth="1"/>
    <col min="30" max="30" width="12.5" style="170" bestFit="1" customWidth="1"/>
    <col min="31" max="31" width="19.5" style="170" customWidth="1"/>
    <col min="32" max="32" width="12.1640625" style="170" customWidth="1"/>
    <col min="33" max="16384" width="11.5" style="91"/>
  </cols>
  <sheetData>
    <row r="1" spans="1:16384" s="263" customFormat="1">
      <c r="A1" s="166" t="s">
        <v>5096</v>
      </c>
      <c r="B1" s="166" t="s">
        <v>907</v>
      </c>
      <c r="C1" s="166" t="s">
        <v>1802</v>
      </c>
      <c r="D1" s="173" t="s">
        <v>799</v>
      </c>
      <c r="E1" s="168" t="s">
        <v>375</v>
      </c>
      <c r="F1" s="168" t="s">
        <v>376</v>
      </c>
      <c r="G1" s="168" t="s">
        <v>377</v>
      </c>
      <c r="H1" s="168" t="s">
        <v>378</v>
      </c>
      <c r="I1" s="168" t="s">
        <v>379</v>
      </c>
      <c r="J1" s="168" t="s">
        <v>62</v>
      </c>
      <c r="K1" s="168" t="s">
        <v>64</v>
      </c>
      <c r="L1" s="168" t="s">
        <v>66</v>
      </c>
      <c r="M1" s="168" t="s">
        <v>823</v>
      </c>
      <c r="N1" s="168" t="s">
        <v>68</v>
      </c>
      <c r="O1" s="168" t="s">
        <v>67</v>
      </c>
      <c r="P1" s="168" t="s">
        <v>63</v>
      </c>
      <c r="Q1" s="169" t="s">
        <v>301</v>
      </c>
      <c r="R1" s="169" t="s">
        <v>2293</v>
      </c>
      <c r="S1" s="169" t="s">
        <v>2328</v>
      </c>
      <c r="T1" s="169" t="s">
        <v>2345</v>
      </c>
      <c r="U1" s="168" t="s">
        <v>824</v>
      </c>
      <c r="V1" s="168" t="s">
        <v>855</v>
      </c>
      <c r="W1" s="168" t="s">
        <v>834</v>
      </c>
      <c r="X1" s="168" t="s">
        <v>862</v>
      </c>
      <c r="Y1" s="168" t="s">
        <v>860</v>
      </c>
      <c r="Z1" s="168" t="s">
        <v>544</v>
      </c>
      <c r="AA1" s="168" t="s">
        <v>856</v>
      </c>
      <c r="AB1" s="168" t="s">
        <v>858</v>
      </c>
      <c r="AC1" s="168" t="s">
        <v>2691</v>
      </c>
      <c r="AD1" s="168" t="s">
        <v>859</v>
      </c>
      <c r="AE1" s="168" t="s">
        <v>1800</v>
      </c>
      <c r="AF1" s="168" t="s">
        <v>1801</v>
      </c>
      <c r="AG1" s="167" t="s">
        <v>5391</v>
      </c>
      <c r="AH1" s="167" t="s">
        <v>5543</v>
      </c>
      <c r="AI1" s="167" t="s">
        <v>4999</v>
      </c>
      <c r="AJ1" s="167" t="s">
        <v>5544</v>
      </c>
      <c r="AK1" s="167" t="s">
        <v>5545</v>
      </c>
      <c r="AL1" s="167" t="s">
        <v>5546</v>
      </c>
      <c r="AM1" s="167" t="s">
        <v>5547</v>
      </c>
      <c r="AN1" s="167" t="s">
        <v>5548</v>
      </c>
      <c r="AO1" s="167" t="s">
        <v>5549</v>
      </c>
      <c r="AP1" s="167" t="s">
        <v>5550</v>
      </c>
      <c r="AQ1" s="167" t="s">
        <v>5551</v>
      </c>
      <c r="AR1" s="167" t="s">
        <v>5552</v>
      </c>
      <c r="AS1" s="167" t="s">
        <v>5553</v>
      </c>
      <c r="AT1" s="167" t="s">
        <v>5554</v>
      </c>
      <c r="AU1" s="167" t="s">
        <v>5555</v>
      </c>
      <c r="AV1" s="167" t="s">
        <v>5556</v>
      </c>
      <c r="AW1" s="167" t="s">
        <v>5557</v>
      </c>
      <c r="AX1" s="167" t="s">
        <v>5558</v>
      </c>
      <c r="AY1" s="167" t="s">
        <v>5559</v>
      </c>
      <c r="AZ1" s="167" t="s">
        <v>5560</v>
      </c>
      <c r="BA1" s="167" t="s">
        <v>5561</v>
      </c>
      <c r="BB1" s="167" t="s">
        <v>5562</v>
      </c>
      <c r="BC1" s="167" t="s">
        <v>5563</v>
      </c>
      <c r="BD1" s="263" t="s">
        <v>5564</v>
      </c>
      <c r="BE1" s="263" t="s">
        <v>5565</v>
      </c>
      <c r="BF1" s="263" t="s">
        <v>5566</v>
      </c>
      <c r="BG1" s="263" t="s">
        <v>5567</v>
      </c>
      <c r="BH1" s="263" t="s">
        <v>5568</v>
      </c>
      <c r="BI1" s="263" t="s">
        <v>5569</v>
      </c>
      <c r="BJ1" s="263" t="s">
        <v>5570</v>
      </c>
      <c r="BK1" s="263" t="s">
        <v>5571</v>
      </c>
      <c r="BL1" s="263" t="s">
        <v>5572</v>
      </c>
      <c r="BM1" s="263" t="s">
        <v>5573</v>
      </c>
      <c r="BN1" s="263" t="s">
        <v>5574</v>
      </c>
      <c r="BO1" s="263" t="s">
        <v>5575</v>
      </c>
      <c r="BP1" s="263" t="s">
        <v>5576</v>
      </c>
      <c r="BQ1" s="263" t="s">
        <v>5577</v>
      </c>
      <c r="BR1" s="263" t="s">
        <v>5578</v>
      </c>
      <c r="BS1" s="263" t="s">
        <v>5579</v>
      </c>
      <c r="BT1" s="263" t="s">
        <v>5580</v>
      </c>
      <c r="BU1" s="263" t="s">
        <v>5581</v>
      </c>
      <c r="BV1" s="263" t="s">
        <v>5582</v>
      </c>
      <c r="BW1" s="263" t="s">
        <v>5583</v>
      </c>
      <c r="BX1" s="263" t="s">
        <v>5584</v>
      </c>
      <c r="BY1" s="263" t="s">
        <v>5585</v>
      </c>
      <c r="BZ1" s="263" t="s">
        <v>5586</v>
      </c>
      <c r="CA1" s="263" t="s">
        <v>5587</v>
      </c>
      <c r="CB1" s="263" t="s">
        <v>5588</v>
      </c>
      <c r="CC1" s="263" t="s">
        <v>5589</v>
      </c>
      <c r="CD1" s="263" t="s">
        <v>5590</v>
      </c>
      <c r="CE1" s="263" t="s">
        <v>5591</v>
      </c>
      <c r="CF1" s="263" t="s">
        <v>5592</v>
      </c>
      <c r="CG1" s="263" t="s">
        <v>5593</v>
      </c>
      <c r="CH1" s="263" t="s">
        <v>5594</v>
      </c>
      <c r="CI1" s="263" t="s">
        <v>5595</v>
      </c>
      <c r="CJ1" s="263" t="s">
        <v>5596</v>
      </c>
      <c r="CK1" s="263" t="s">
        <v>5597</v>
      </c>
      <c r="CL1" s="263" t="s">
        <v>5598</v>
      </c>
      <c r="CM1" s="263" t="s">
        <v>5599</v>
      </c>
      <c r="CN1" s="263" t="s">
        <v>5600</v>
      </c>
      <c r="CO1" s="263" t="s">
        <v>5601</v>
      </c>
      <c r="CP1" s="263" t="s">
        <v>5602</v>
      </c>
      <c r="CQ1" s="263" t="s">
        <v>5603</v>
      </c>
      <c r="CR1" s="263" t="s">
        <v>5604</v>
      </c>
      <c r="CS1" s="263" t="s">
        <v>5605</v>
      </c>
      <c r="CT1" s="263" t="s">
        <v>5606</v>
      </c>
      <c r="CU1" s="263" t="s">
        <v>5607</v>
      </c>
      <c r="CV1" s="263" t="s">
        <v>5608</v>
      </c>
      <c r="CW1" s="263" t="s">
        <v>5609</v>
      </c>
      <c r="CX1" s="263" t="s">
        <v>5610</v>
      </c>
      <c r="CY1" s="263" t="s">
        <v>5611</v>
      </c>
      <c r="CZ1" s="263" t="s">
        <v>5612</v>
      </c>
      <c r="DA1" s="263" t="s">
        <v>5613</v>
      </c>
      <c r="DB1" s="263" t="s">
        <v>5614</v>
      </c>
      <c r="DC1" s="263" t="s">
        <v>5615</v>
      </c>
      <c r="DD1" s="263" t="s">
        <v>5616</v>
      </c>
      <c r="DE1" s="263" t="s">
        <v>5617</v>
      </c>
      <c r="DF1" s="263" t="s">
        <v>5618</v>
      </c>
      <c r="DG1" s="263" t="s">
        <v>5619</v>
      </c>
      <c r="DH1" s="263" t="s">
        <v>5620</v>
      </c>
      <c r="DI1" s="263" t="s">
        <v>5621</v>
      </c>
      <c r="DJ1" s="263" t="s">
        <v>5622</v>
      </c>
      <c r="DK1" s="263" t="s">
        <v>5623</v>
      </c>
      <c r="DL1" s="263" t="s">
        <v>5624</v>
      </c>
      <c r="DM1" s="263" t="s">
        <v>5625</v>
      </c>
      <c r="DN1" s="263" t="s">
        <v>5626</v>
      </c>
      <c r="DO1" s="263" t="s">
        <v>5627</v>
      </c>
      <c r="DP1" s="263" t="s">
        <v>5628</v>
      </c>
      <c r="DQ1" s="263" t="s">
        <v>5629</v>
      </c>
      <c r="DR1" s="263" t="s">
        <v>5630</v>
      </c>
      <c r="DS1" s="263" t="s">
        <v>5631</v>
      </c>
      <c r="DT1" s="263" t="s">
        <v>5632</v>
      </c>
      <c r="DU1" s="263" t="s">
        <v>5633</v>
      </c>
      <c r="DV1" s="263" t="s">
        <v>5634</v>
      </c>
      <c r="DW1" s="263" t="s">
        <v>5635</v>
      </c>
      <c r="DX1" s="263" t="s">
        <v>5636</v>
      </c>
      <c r="DY1" s="263" t="s">
        <v>5637</v>
      </c>
      <c r="DZ1" s="263" t="s">
        <v>5638</v>
      </c>
      <c r="EA1" s="263" t="s">
        <v>5639</v>
      </c>
      <c r="EB1" s="263" t="s">
        <v>5640</v>
      </c>
      <c r="EC1" s="263" t="s">
        <v>5641</v>
      </c>
      <c r="ED1" s="263" t="s">
        <v>5642</v>
      </c>
      <c r="EE1" s="263" t="s">
        <v>5643</v>
      </c>
      <c r="EF1" s="263" t="s">
        <v>5644</v>
      </c>
      <c r="EG1" s="263" t="s">
        <v>5645</v>
      </c>
      <c r="EH1" s="263" t="s">
        <v>5646</v>
      </c>
      <c r="EI1" s="263" t="s">
        <v>5647</v>
      </c>
      <c r="EJ1" s="263" t="s">
        <v>5648</v>
      </c>
      <c r="EK1" s="263" t="s">
        <v>5649</v>
      </c>
      <c r="EL1" s="263" t="s">
        <v>5650</v>
      </c>
      <c r="EM1" s="263" t="s">
        <v>5651</v>
      </c>
      <c r="EN1" s="263" t="s">
        <v>5652</v>
      </c>
      <c r="EO1" s="263" t="s">
        <v>5653</v>
      </c>
      <c r="EP1" s="263" t="s">
        <v>5654</v>
      </c>
      <c r="EQ1" s="263" t="s">
        <v>5655</v>
      </c>
      <c r="ER1" s="263" t="s">
        <v>5656</v>
      </c>
      <c r="ES1" s="263" t="s">
        <v>5657</v>
      </c>
      <c r="ET1" s="263" t="s">
        <v>5658</v>
      </c>
      <c r="EU1" s="263" t="s">
        <v>5659</v>
      </c>
      <c r="EV1" s="263" t="s">
        <v>5660</v>
      </c>
      <c r="EW1" s="263" t="s">
        <v>5661</v>
      </c>
      <c r="EX1" s="263" t="s">
        <v>5662</v>
      </c>
      <c r="EY1" s="263" t="s">
        <v>5663</v>
      </c>
      <c r="EZ1" s="263" t="s">
        <v>5664</v>
      </c>
      <c r="FA1" s="263" t="s">
        <v>5665</v>
      </c>
      <c r="FB1" s="263" t="s">
        <v>5666</v>
      </c>
      <c r="FC1" s="263" t="s">
        <v>5667</v>
      </c>
      <c r="FD1" s="263" t="s">
        <v>5668</v>
      </c>
      <c r="FE1" s="263" t="s">
        <v>5669</v>
      </c>
      <c r="FF1" s="263" t="s">
        <v>5670</v>
      </c>
      <c r="FG1" s="263" t="s">
        <v>5671</v>
      </c>
      <c r="FH1" s="263" t="s">
        <v>5672</v>
      </c>
      <c r="FI1" s="263" t="s">
        <v>5673</v>
      </c>
      <c r="FJ1" s="263" t="s">
        <v>5674</v>
      </c>
      <c r="FK1" s="263" t="s">
        <v>5675</v>
      </c>
      <c r="FL1" s="263" t="s">
        <v>5676</v>
      </c>
      <c r="FM1" s="263" t="s">
        <v>5677</v>
      </c>
      <c r="FN1" s="263" t="s">
        <v>5678</v>
      </c>
      <c r="FO1" s="263" t="s">
        <v>5679</v>
      </c>
      <c r="FP1" s="263" t="s">
        <v>5680</v>
      </c>
      <c r="FQ1" s="263" t="s">
        <v>5681</v>
      </c>
      <c r="FR1" s="263" t="s">
        <v>5682</v>
      </c>
      <c r="FS1" s="263" t="s">
        <v>5683</v>
      </c>
      <c r="FT1" s="263" t="s">
        <v>5684</v>
      </c>
      <c r="FU1" s="263" t="s">
        <v>5685</v>
      </c>
      <c r="FV1" s="263" t="s">
        <v>5686</v>
      </c>
      <c r="FW1" s="263" t="s">
        <v>5687</v>
      </c>
      <c r="FX1" s="263" t="s">
        <v>5688</v>
      </c>
      <c r="FY1" s="263" t="s">
        <v>5689</v>
      </c>
      <c r="FZ1" s="263" t="s">
        <v>5690</v>
      </c>
      <c r="GA1" s="263" t="s">
        <v>5691</v>
      </c>
      <c r="GB1" s="263" t="s">
        <v>5692</v>
      </c>
      <c r="GC1" s="263" t="s">
        <v>5693</v>
      </c>
      <c r="GD1" s="263" t="s">
        <v>5694</v>
      </c>
      <c r="GE1" s="263" t="s">
        <v>5695</v>
      </c>
      <c r="GF1" s="263" t="s">
        <v>5696</v>
      </c>
      <c r="GG1" s="263" t="s">
        <v>5697</v>
      </c>
      <c r="GH1" s="263" t="s">
        <v>5698</v>
      </c>
      <c r="GI1" s="263" t="s">
        <v>5699</v>
      </c>
      <c r="GJ1" s="263" t="s">
        <v>5700</v>
      </c>
      <c r="GK1" s="263" t="s">
        <v>5701</v>
      </c>
      <c r="GL1" s="263" t="s">
        <v>5702</v>
      </c>
      <c r="GM1" s="263" t="s">
        <v>5703</v>
      </c>
      <c r="GN1" s="263" t="s">
        <v>5704</v>
      </c>
      <c r="GO1" s="263" t="s">
        <v>5705</v>
      </c>
      <c r="GP1" s="263" t="s">
        <v>5706</v>
      </c>
      <c r="GQ1" s="263" t="s">
        <v>5707</v>
      </c>
      <c r="GR1" s="263" t="s">
        <v>5708</v>
      </c>
      <c r="GS1" s="263" t="s">
        <v>5709</v>
      </c>
      <c r="GT1" s="263" t="s">
        <v>5710</v>
      </c>
      <c r="GU1" s="263" t="s">
        <v>5711</v>
      </c>
      <c r="GV1" s="263" t="s">
        <v>5712</v>
      </c>
      <c r="GW1" s="263" t="s">
        <v>5713</v>
      </c>
      <c r="GX1" s="263" t="s">
        <v>5714</v>
      </c>
      <c r="GY1" s="263" t="s">
        <v>5715</v>
      </c>
      <c r="GZ1" s="263" t="s">
        <v>5716</v>
      </c>
      <c r="HA1" s="263" t="s">
        <v>5717</v>
      </c>
      <c r="HB1" s="263" t="s">
        <v>5718</v>
      </c>
      <c r="HC1" s="263" t="s">
        <v>5719</v>
      </c>
      <c r="HD1" s="263" t="s">
        <v>5720</v>
      </c>
      <c r="HE1" s="263" t="s">
        <v>5721</v>
      </c>
      <c r="HF1" s="263" t="s">
        <v>5722</v>
      </c>
      <c r="HG1" s="263" t="s">
        <v>5723</v>
      </c>
      <c r="HH1" s="263" t="s">
        <v>5724</v>
      </c>
      <c r="HI1" s="263" t="s">
        <v>5725</v>
      </c>
      <c r="HJ1" s="263" t="s">
        <v>5726</v>
      </c>
      <c r="HK1" s="263" t="s">
        <v>5727</v>
      </c>
      <c r="HL1" s="263" t="s">
        <v>5728</v>
      </c>
      <c r="HM1" s="263" t="s">
        <v>5729</v>
      </c>
      <c r="HN1" s="263" t="s">
        <v>5730</v>
      </c>
      <c r="HO1" s="263" t="s">
        <v>5731</v>
      </c>
      <c r="HP1" s="263" t="s">
        <v>5732</v>
      </c>
      <c r="HQ1" s="263" t="s">
        <v>5733</v>
      </c>
      <c r="HR1" s="263" t="s">
        <v>5734</v>
      </c>
      <c r="HS1" s="263" t="s">
        <v>5735</v>
      </c>
      <c r="HT1" s="263" t="s">
        <v>5736</v>
      </c>
      <c r="HU1" s="263" t="s">
        <v>5737</v>
      </c>
      <c r="HV1" s="263" t="s">
        <v>5738</v>
      </c>
      <c r="HW1" s="263" t="s">
        <v>5739</v>
      </c>
      <c r="HX1" s="263" t="s">
        <v>5740</v>
      </c>
      <c r="HY1" s="263" t="s">
        <v>5741</v>
      </c>
      <c r="HZ1" s="263" t="s">
        <v>5742</v>
      </c>
      <c r="IA1" s="263" t="s">
        <v>5743</v>
      </c>
      <c r="IB1" s="263" t="s">
        <v>5744</v>
      </c>
      <c r="IC1" s="263" t="s">
        <v>5745</v>
      </c>
      <c r="ID1" s="263" t="s">
        <v>5746</v>
      </c>
      <c r="IE1" s="263" t="s">
        <v>5747</v>
      </c>
      <c r="IF1" s="263" t="s">
        <v>5748</v>
      </c>
      <c r="IG1" s="263" t="s">
        <v>5749</v>
      </c>
      <c r="IH1" s="263" t="s">
        <v>5750</v>
      </c>
      <c r="II1" s="263" t="s">
        <v>5751</v>
      </c>
      <c r="IJ1" s="263" t="s">
        <v>5752</v>
      </c>
      <c r="IK1" s="263" t="s">
        <v>5753</v>
      </c>
      <c r="IL1" s="263" t="s">
        <v>5754</v>
      </c>
      <c r="IM1" s="263" t="s">
        <v>5755</v>
      </c>
      <c r="IN1" s="263" t="s">
        <v>5756</v>
      </c>
      <c r="IO1" s="263" t="s">
        <v>5757</v>
      </c>
      <c r="IP1" s="263" t="s">
        <v>5758</v>
      </c>
      <c r="IQ1" s="263" t="s">
        <v>5759</v>
      </c>
      <c r="IR1" s="263" t="s">
        <v>5760</v>
      </c>
      <c r="IS1" s="263" t="s">
        <v>5761</v>
      </c>
      <c r="IT1" s="263" t="s">
        <v>5762</v>
      </c>
      <c r="IU1" s="263" t="s">
        <v>5763</v>
      </c>
      <c r="IV1" s="263" t="s">
        <v>5764</v>
      </c>
      <c r="IW1" s="263" t="s">
        <v>5765</v>
      </c>
      <c r="IX1" s="263" t="s">
        <v>5766</v>
      </c>
      <c r="IY1" s="263" t="s">
        <v>5767</v>
      </c>
      <c r="IZ1" s="263" t="s">
        <v>5768</v>
      </c>
      <c r="JA1" s="263" t="s">
        <v>5769</v>
      </c>
      <c r="JB1" s="263" t="s">
        <v>5770</v>
      </c>
      <c r="JC1" s="263" t="s">
        <v>5771</v>
      </c>
      <c r="JD1" s="263" t="s">
        <v>5772</v>
      </c>
      <c r="JE1" s="263" t="s">
        <v>5773</v>
      </c>
      <c r="JF1" s="263" t="s">
        <v>5774</v>
      </c>
      <c r="JG1" s="263" t="s">
        <v>5775</v>
      </c>
      <c r="JH1" s="263" t="s">
        <v>5776</v>
      </c>
      <c r="JI1" s="263" t="s">
        <v>5777</v>
      </c>
      <c r="JJ1" s="263" t="s">
        <v>5778</v>
      </c>
      <c r="JK1" s="263" t="s">
        <v>5779</v>
      </c>
      <c r="JL1" s="263" t="s">
        <v>5780</v>
      </c>
      <c r="JM1" s="263" t="s">
        <v>5781</v>
      </c>
      <c r="JN1" s="263" t="s">
        <v>5782</v>
      </c>
      <c r="JO1" s="263" t="s">
        <v>5783</v>
      </c>
      <c r="JP1" s="263" t="s">
        <v>5784</v>
      </c>
      <c r="JQ1" s="263" t="s">
        <v>5785</v>
      </c>
      <c r="JR1" s="263" t="s">
        <v>5786</v>
      </c>
      <c r="JS1" s="263" t="s">
        <v>5787</v>
      </c>
      <c r="JT1" s="263" t="s">
        <v>5788</v>
      </c>
      <c r="JU1" s="263" t="s">
        <v>5789</v>
      </c>
      <c r="JV1" s="263" t="s">
        <v>5790</v>
      </c>
      <c r="JW1" s="263" t="s">
        <v>5791</v>
      </c>
      <c r="JX1" s="263" t="s">
        <v>5792</v>
      </c>
      <c r="JY1" s="263" t="s">
        <v>5793</v>
      </c>
      <c r="JZ1" s="263" t="s">
        <v>5794</v>
      </c>
      <c r="KA1" s="263" t="s">
        <v>5795</v>
      </c>
      <c r="KB1" s="263" t="s">
        <v>5796</v>
      </c>
      <c r="KC1" s="263" t="s">
        <v>5797</v>
      </c>
      <c r="KD1" s="263" t="s">
        <v>5798</v>
      </c>
      <c r="KE1" s="263" t="s">
        <v>5799</v>
      </c>
      <c r="KF1" s="263" t="s">
        <v>5800</v>
      </c>
      <c r="KG1" s="263" t="s">
        <v>5801</v>
      </c>
      <c r="KH1" s="263" t="s">
        <v>5802</v>
      </c>
      <c r="KI1" s="263" t="s">
        <v>5803</v>
      </c>
      <c r="KJ1" s="263" t="s">
        <v>5804</v>
      </c>
      <c r="KK1" s="263" t="s">
        <v>5805</v>
      </c>
      <c r="KL1" s="263" t="s">
        <v>5806</v>
      </c>
      <c r="KM1" s="263" t="s">
        <v>5807</v>
      </c>
      <c r="KN1" s="263" t="s">
        <v>5808</v>
      </c>
      <c r="KO1" s="263" t="s">
        <v>5809</v>
      </c>
      <c r="KP1" s="263" t="s">
        <v>5810</v>
      </c>
      <c r="KQ1" s="263" t="s">
        <v>5811</v>
      </c>
      <c r="KR1" s="263" t="s">
        <v>5812</v>
      </c>
      <c r="KS1" s="263" t="s">
        <v>5813</v>
      </c>
      <c r="KT1" s="263" t="s">
        <v>5814</v>
      </c>
      <c r="KU1" s="263" t="s">
        <v>5815</v>
      </c>
      <c r="KV1" s="263" t="s">
        <v>5816</v>
      </c>
      <c r="KW1" s="263" t="s">
        <v>5817</v>
      </c>
      <c r="KX1" s="263" t="s">
        <v>5818</v>
      </c>
      <c r="KY1" s="263" t="s">
        <v>5819</v>
      </c>
      <c r="KZ1" s="263" t="s">
        <v>5820</v>
      </c>
      <c r="LA1" s="263" t="s">
        <v>5821</v>
      </c>
      <c r="LB1" s="263" t="s">
        <v>5822</v>
      </c>
      <c r="LC1" s="263" t="s">
        <v>5823</v>
      </c>
      <c r="LD1" s="263" t="s">
        <v>5824</v>
      </c>
      <c r="LE1" s="263" t="s">
        <v>5825</v>
      </c>
      <c r="LF1" s="263" t="s">
        <v>5826</v>
      </c>
      <c r="LG1" s="263" t="s">
        <v>5827</v>
      </c>
      <c r="LH1" s="263" t="s">
        <v>5828</v>
      </c>
      <c r="LI1" s="263" t="s">
        <v>5829</v>
      </c>
      <c r="LJ1" s="263" t="s">
        <v>5830</v>
      </c>
      <c r="LK1" s="263" t="s">
        <v>5831</v>
      </c>
      <c r="LL1" s="263" t="s">
        <v>5832</v>
      </c>
      <c r="LM1" s="263" t="s">
        <v>5833</v>
      </c>
      <c r="LN1" s="263" t="s">
        <v>5834</v>
      </c>
      <c r="LO1" s="263" t="s">
        <v>5835</v>
      </c>
      <c r="LP1" s="263" t="s">
        <v>5836</v>
      </c>
      <c r="LQ1" s="263" t="s">
        <v>5837</v>
      </c>
      <c r="LR1" s="263" t="s">
        <v>5838</v>
      </c>
      <c r="LS1" s="263" t="s">
        <v>5839</v>
      </c>
      <c r="LT1" s="263" t="s">
        <v>5840</v>
      </c>
      <c r="LU1" s="263" t="s">
        <v>5841</v>
      </c>
      <c r="LV1" s="263" t="s">
        <v>5842</v>
      </c>
      <c r="LW1" s="263" t="s">
        <v>5843</v>
      </c>
      <c r="LX1" s="263" t="s">
        <v>5844</v>
      </c>
      <c r="LY1" s="263" t="s">
        <v>5845</v>
      </c>
      <c r="LZ1" s="263" t="s">
        <v>5846</v>
      </c>
      <c r="MA1" s="263" t="s">
        <v>5847</v>
      </c>
      <c r="MB1" s="263" t="s">
        <v>5848</v>
      </c>
      <c r="MC1" s="263" t="s">
        <v>5849</v>
      </c>
      <c r="MD1" s="263" t="s">
        <v>5850</v>
      </c>
      <c r="ME1" s="263" t="s">
        <v>5851</v>
      </c>
      <c r="MF1" s="263" t="s">
        <v>5852</v>
      </c>
      <c r="MG1" s="263" t="s">
        <v>5853</v>
      </c>
      <c r="MH1" s="263" t="s">
        <v>5854</v>
      </c>
      <c r="MI1" s="263" t="s">
        <v>5855</v>
      </c>
      <c r="MJ1" s="263" t="s">
        <v>5856</v>
      </c>
      <c r="MK1" s="263" t="s">
        <v>5857</v>
      </c>
      <c r="ML1" s="263" t="s">
        <v>5858</v>
      </c>
      <c r="MM1" s="263" t="s">
        <v>5859</v>
      </c>
      <c r="MN1" s="263" t="s">
        <v>5860</v>
      </c>
      <c r="MO1" s="263" t="s">
        <v>5861</v>
      </c>
      <c r="MP1" s="263" t="s">
        <v>5862</v>
      </c>
      <c r="MQ1" s="263" t="s">
        <v>5863</v>
      </c>
      <c r="MR1" s="263" t="s">
        <v>5864</v>
      </c>
      <c r="MS1" s="263" t="s">
        <v>5865</v>
      </c>
      <c r="MT1" s="263" t="s">
        <v>5866</v>
      </c>
      <c r="MU1" s="263" t="s">
        <v>5867</v>
      </c>
      <c r="MV1" s="263" t="s">
        <v>5868</v>
      </c>
      <c r="MW1" s="263" t="s">
        <v>5869</v>
      </c>
      <c r="MX1" s="263" t="s">
        <v>5870</v>
      </c>
      <c r="MY1" s="263" t="s">
        <v>5871</v>
      </c>
      <c r="MZ1" s="263" t="s">
        <v>5872</v>
      </c>
      <c r="NA1" s="263" t="s">
        <v>5873</v>
      </c>
      <c r="NB1" s="263" t="s">
        <v>5874</v>
      </c>
      <c r="NC1" s="263" t="s">
        <v>5875</v>
      </c>
      <c r="ND1" s="263" t="s">
        <v>5876</v>
      </c>
      <c r="NE1" s="263" t="s">
        <v>5877</v>
      </c>
      <c r="NF1" s="263" t="s">
        <v>5878</v>
      </c>
      <c r="NG1" s="263" t="s">
        <v>5879</v>
      </c>
      <c r="NH1" s="263" t="s">
        <v>5880</v>
      </c>
      <c r="NI1" s="263" t="s">
        <v>5881</v>
      </c>
      <c r="NJ1" s="263" t="s">
        <v>5882</v>
      </c>
      <c r="NK1" s="263" t="s">
        <v>5883</v>
      </c>
      <c r="NL1" s="263" t="s">
        <v>5884</v>
      </c>
      <c r="NM1" s="263" t="s">
        <v>5885</v>
      </c>
      <c r="NN1" s="263" t="s">
        <v>5886</v>
      </c>
      <c r="NO1" s="263" t="s">
        <v>5887</v>
      </c>
      <c r="NP1" s="263" t="s">
        <v>5888</v>
      </c>
      <c r="NQ1" s="263" t="s">
        <v>5889</v>
      </c>
      <c r="NR1" s="263" t="s">
        <v>5890</v>
      </c>
      <c r="NS1" s="263" t="s">
        <v>5891</v>
      </c>
      <c r="NT1" s="263" t="s">
        <v>5892</v>
      </c>
      <c r="NU1" s="263" t="s">
        <v>5893</v>
      </c>
      <c r="NV1" s="263" t="s">
        <v>5894</v>
      </c>
      <c r="NW1" s="263" t="s">
        <v>5895</v>
      </c>
      <c r="NX1" s="263" t="s">
        <v>5896</v>
      </c>
      <c r="NY1" s="263" t="s">
        <v>5897</v>
      </c>
      <c r="NZ1" s="263" t="s">
        <v>5898</v>
      </c>
      <c r="OA1" s="263" t="s">
        <v>5899</v>
      </c>
      <c r="OB1" s="263" t="s">
        <v>5900</v>
      </c>
      <c r="OC1" s="263" t="s">
        <v>5901</v>
      </c>
      <c r="OD1" s="263" t="s">
        <v>5902</v>
      </c>
      <c r="OE1" s="263" t="s">
        <v>5903</v>
      </c>
      <c r="OF1" s="263" t="s">
        <v>5904</v>
      </c>
      <c r="OG1" s="263" t="s">
        <v>5905</v>
      </c>
      <c r="OH1" s="263" t="s">
        <v>5906</v>
      </c>
      <c r="OI1" s="263" t="s">
        <v>5907</v>
      </c>
      <c r="OJ1" s="263" t="s">
        <v>5908</v>
      </c>
      <c r="OK1" s="263" t="s">
        <v>5909</v>
      </c>
      <c r="OL1" s="263" t="s">
        <v>5910</v>
      </c>
      <c r="OM1" s="263" t="s">
        <v>5911</v>
      </c>
      <c r="ON1" s="263" t="s">
        <v>5912</v>
      </c>
      <c r="OO1" s="263" t="s">
        <v>5913</v>
      </c>
      <c r="OP1" s="263" t="s">
        <v>5914</v>
      </c>
      <c r="OQ1" s="263" t="s">
        <v>5915</v>
      </c>
      <c r="OR1" s="263" t="s">
        <v>5916</v>
      </c>
      <c r="OS1" s="263" t="s">
        <v>5917</v>
      </c>
      <c r="OT1" s="263" t="s">
        <v>5918</v>
      </c>
      <c r="OU1" s="263" t="s">
        <v>5919</v>
      </c>
      <c r="OV1" s="263" t="s">
        <v>5920</v>
      </c>
      <c r="OW1" s="263" t="s">
        <v>5921</v>
      </c>
      <c r="OX1" s="263" t="s">
        <v>5922</v>
      </c>
      <c r="OY1" s="263" t="s">
        <v>5923</v>
      </c>
      <c r="OZ1" s="263" t="s">
        <v>5924</v>
      </c>
      <c r="PA1" s="263" t="s">
        <v>5925</v>
      </c>
      <c r="PB1" s="263" t="s">
        <v>5926</v>
      </c>
      <c r="PC1" s="263" t="s">
        <v>5927</v>
      </c>
      <c r="PD1" s="263" t="s">
        <v>5928</v>
      </c>
      <c r="PE1" s="263" t="s">
        <v>5929</v>
      </c>
      <c r="PF1" s="263" t="s">
        <v>5930</v>
      </c>
      <c r="PG1" s="263" t="s">
        <v>5931</v>
      </c>
      <c r="PH1" s="263" t="s">
        <v>5932</v>
      </c>
      <c r="PI1" s="263" t="s">
        <v>5933</v>
      </c>
      <c r="PJ1" s="263" t="s">
        <v>5934</v>
      </c>
      <c r="PK1" s="263" t="s">
        <v>5935</v>
      </c>
      <c r="PL1" s="263" t="s">
        <v>5936</v>
      </c>
      <c r="PM1" s="263" t="s">
        <v>5937</v>
      </c>
      <c r="PN1" s="263" t="s">
        <v>5938</v>
      </c>
      <c r="PO1" s="263" t="s">
        <v>5939</v>
      </c>
      <c r="PP1" s="263" t="s">
        <v>5940</v>
      </c>
      <c r="PQ1" s="263" t="s">
        <v>5941</v>
      </c>
      <c r="PR1" s="263" t="s">
        <v>5942</v>
      </c>
      <c r="PS1" s="263" t="s">
        <v>5943</v>
      </c>
      <c r="PT1" s="263" t="s">
        <v>5944</v>
      </c>
      <c r="PU1" s="263" t="s">
        <v>5945</v>
      </c>
      <c r="PV1" s="263" t="s">
        <v>5946</v>
      </c>
      <c r="PW1" s="263" t="s">
        <v>5947</v>
      </c>
      <c r="PX1" s="263" t="s">
        <v>5948</v>
      </c>
      <c r="PY1" s="263" t="s">
        <v>5949</v>
      </c>
      <c r="PZ1" s="263" t="s">
        <v>5950</v>
      </c>
      <c r="QA1" s="263" t="s">
        <v>5951</v>
      </c>
      <c r="QB1" s="263" t="s">
        <v>5952</v>
      </c>
      <c r="QC1" s="263" t="s">
        <v>5953</v>
      </c>
      <c r="QD1" s="263" t="s">
        <v>5954</v>
      </c>
      <c r="QE1" s="263" t="s">
        <v>5955</v>
      </c>
      <c r="QF1" s="263" t="s">
        <v>5956</v>
      </c>
      <c r="QG1" s="263" t="s">
        <v>5957</v>
      </c>
      <c r="QH1" s="263" t="s">
        <v>5958</v>
      </c>
      <c r="QI1" s="263" t="s">
        <v>5959</v>
      </c>
      <c r="QJ1" s="263" t="s">
        <v>5960</v>
      </c>
      <c r="QK1" s="263" t="s">
        <v>5961</v>
      </c>
      <c r="QL1" s="263" t="s">
        <v>5962</v>
      </c>
      <c r="QM1" s="263" t="s">
        <v>5963</v>
      </c>
      <c r="QN1" s="263" t="s">
        <v>5964</v>
      </c>
      <c r="QO1" s="263" t="s">
        <v>5965</v>
      </c>
      <c r="QP1" s="263" t="s">
        <v>5966</v>
      </c>
      <c r="QQ1" s="263" t="s">
        <v>5967</v>
      </c>
      <c r="QR1" s="263" t="s">
        <v>5968</v>
      </c>
      <c r="QS1" s="263" t="s">
        <v>5969</v>
      </c>
      <c r="QT1" s="263" t="s">
        <v>5970</v>
      </c>
      <c r="QU1" s="263" t="s">
        <v>5971</v>
      </c>
      <c r="QV1" s="263" t="s">
        <v>5972</v>
      </c>
      <c r="QW1" s="263" t="s">
        <v>5973</v>
      </c>
      <c r="QX1" s="263" t="s">
        <v>5974</v>
      </c>
      <c r="QY1" s="263" t="s">
        <v>5975</v>
      </c>
      <c r="QZ1" s="263" t="s">
        <v>5976</v>
      </c>
      <c r="RA1" s="263" t="s">
        <v>5977</v>
      </c>
      <c r="RB1" s="263" t="s">
        <v>5978</v>
      </c>
      <c r="RC1" s="263" t="s">
        <v>5979</v>
      </c>
      <c r="RD1" s="263" t="s">
        <v>5980</v>
      </c>
      <c r="RE1" s="263" t="s">
        <v>5981</v>
      </c>
      <c r="RF1" s="263" t="s">
        <v>5982</v>
      </c>
      <c r="RG1" s="263" t="s">
        <v>5983</v>
      </c>
      <c r="RH1" s="263" t="s">
        <v>5984</v>
      </c>
      <c r="RI1" s="263" t="s">
        <v>5985</v>
      </c>
      <c r="RJ1" s="263" t="s">
        <v>5986</v>
      </c>
      <c r="RK1" s="263" t="s">
        <v>5987</v>
      </c>
      <c r="RL1" s="263" t="s">
        <v>5988</v>
      </c>
      <c r="RM1" s="263" t="s">
        <v>5989</v>
      </c>
      <c r="RN1" s="263" t="s">
        <v>5990</v>
      </c>
      <c r="RO1" s="263" t="s">
        <v>5991</v>
      </c>
      <c r="RP1" s="263" t="s">
        <v>5992</v>
      </c>
      <c r="RQ1" s="263" t="s">
        <v>5993</v>
      </c>
      <c r="RR1" s="263" t="s">
        <v>5994</v>
      </c>
      <c r="RS1" s="263" t="s">
        <v>5995</v>
      </c>
      <c r="RT1" s="263" t="s">
        <v>5996</v>
      </c>
      <c r="RU1" s="263" t="s">
        <v>5997</v>
      </c>
      <c r="RV1" s="263" t="s">
        <v>5998</v>
      </c>
      <c r="RW1" s="263" t="s">
        <v>5999</v>
      </c>
      <c r="RX1" s="263" t="s">
        <v>6000</v>
      </c>
      <c r="RY1" s="263" t="s">
        <v>6001</v>
      </c>
      <c r="RZ1" s="263" t="s">
        <v>6002</v>
      </c>
      <c r="SA1" s="263" t="s">
        <v>6003</v>
      </c>
      <c r="SB1" s="263" t="s">
        <v>6004</v>
      </c>
      <c r="SC1" s="263" t="s">
        <v>6005</v>
      </c>
      <c r="SD1" s="263" t="s">
        <v>6006</v>
      </c>
      <c r="SE1" s="263" t="s">
        <v>6007</v>
      </c>
      <c r="SF1" s="263" t="s">
        <v>6008</v>
      </c>
      <c r="SG1" s="263" t="s">
        <v>6009</v>
      </c>
      <c r="SH1" s="263" t="s">
        <v>6010</v>
      </c>
      <c r="SI1" s="263" t="s">
        <v>6011</v>
      </c>
      <c r="SJ1" s="263" t="s">
        <v>6012</v>
      </c>
      <c r="SK1" s="263" t="s">
        <v>6013</v>
      </c>
      <c r="SL1" s="263" t="s">
        <v>6014</v>
      </c>
      <c r="SM1" s="263" t="s">
        <v>6015</v>
      </c>
      <c r="SN1" s="263" t="s">
        <v>6016</v>
      </c>
      <c r="SO1" s="263" t="s">
        <v>6017</v>
      </c>
      <c r="SP1" s="263" t="s">
        <v>6018</v>
      </c>
      <c r="SQ1" s="263" t="s">
        <v>6019</v>
      </c>
      <c r="SR1" s="263" t="s">
        <v>6020</v>
      </c>
      <c r="SS1" s="263" t="s">
        <v>6021</v>
      </c>
      <c r="ST1" s="263" t="s">
        <v>6022</v>
      </c>
      <c r="SU1" s="263" t="s">
        <v>6023</v>
      </c>
      <c r="SV1" s="263" t="s">
        <v>6024</v>
      </c>
      <c r="SW1" s="263" t="s">
        <v>6025</v>
      </c>
      <c r="SX1" s="263" t="s">
        <v>6026</v>
      </c>
      <c r="SY1" s="263" t="s">
        <v>6027</v>
      </c>
      <c r="SZ1" s="263" t="s">
        <v>6028</v>
      </c>
      <c r="TA1" s="263" t="s">
        <v>6029</v>
      </c>
      <c r="TB1" s="263" t="s">
        <v>6030</v>
      </c>
      <c r="TC1" s="263" t="s">
        <v>6031</v>
      </c>
      <c r="TD1" s="263" t="s">
        <v>6032</v>
      </c>
      <c r="TE1" s="263" t="s">
        <v>6033</v>
      </c>
      <c r="TF1" s="263" t="s">
        <v>6034</v>
      </c>
      <c r="TG1" s="263" t="s">
        <v>6035</v>
      </c>
      <c r="TH1" s="263" t="s">
        <v>6036</v>
      </c>
      <c r="TI1" s="263" t="s">
        <v>6037</v>
      </c>
      <c r="TJ1" s="263" t="s">
        <v>6038</v>
      </c>
      <c r="TK1" s="263" t="s">
        <v>6039</v>
      </c>
      <c r="TL1" s="263" t="s">
        <v>6040</v>
      </c>
      <c r="TM1" s="263" t="s">
        <v>6041</v>
      </c>
      <c r="TN1" s="263" t="s">
        <v>6042</v>
      </c>
      <c r="TO1" s="263" t="s">
        <v>6043</v>
      </c>
      <c r="TP1" s="263" t="s">
        <v>6044</v>
      </c>
      <c r="TQ1" s="263" t="s">
        <v>6045</v>
      </c>
      <c r="TR1" s="263" t="s">
        <v>6046</v>
      </c>
      <c r="TS1" s="263" t="s">
        <v>6047</v>
      </c>
      <c r="TT1" s="263" t="s">
        <v>6048</v>
      </c>
      <c r="TU1" s="263" t="s">
        <v>6049</v>
      </c>
      <c r="TV1" s="263" t="s">
        <v>6050</v>
      </c>
      <c r="TW1" s="263" t="s">
        <v>6051</v>
      </c>
      <c r="TX1" s="263" t="s">
        <v>6052</v>
      </c>
      <c r="TY1" s="263" t="s">
        <v>6053</v>
      </c>
      <c r="TZ1" s="263" t="s">
        <v>6054</v>
      </c>
      <c r="UA1" s="263" t="s">
        <v>6055</v>
      </c>
      <c r="UB1" s="263" t="s">
        <v>6056</v>
      </c>
      <c r="UC1" s="263" t="s">
        <v>6057</v>
      </c>
      <c r="UD1" s="263" t="s">
        <v>6058</v>
      </c>
      <c r="UE1" s="263" t="s">
        <v>6059</v>
      </c>
      <c r="UF1" s="263" t="s">
        <v>6060</v>
      </c>
      <c r="UG1" s="263" t="s">
        <v>6061</v>
      </c>
      <c r="UH1" s="263" t="s">
        <v>6062</v>
      </c>
      <c r="UI1" s="263" t="s">
        <v>6063</v>
      </c>
      <c r="UJ1" s="263" t="s">
        <v>6064</v>
      </c>
      <c r="UK1" s="263" t="s">
        <v>6065</v>
      </c>
      <c r="UL1" s="263" t="s">
        <v>6066</v>
      </c>
      <c r="UM1" s="263" t="s">
        <v>6067</v>
      </c>
      <c r="UN1" s="263" t="s">
        <v>6068</v>
      </c>
      <c r="UO1" s="263" t="s">
        <v>6069</v>
      </c>
      <c r="UP1" s="263" t="s">
        <v>6070</v>
      </c>
      <c r="UQ1" s="263" t="s">
        <v>6071</v>
      </c>
      <c r="UR1" s="263" t="s">
        <v>6072</v>
      </c>
      <c r="US1" s="263" t="s">
        <v>6073</v>
      </c>
      <c r="UT1" s="263" t="s">
        <v>6074</v>
      </c>
      <c r="UU1" s="263" t="s">
        <v>6075</v>
      </c>
      <c r="UV1" s="263" t="s">
        <v>6076</v>
      </c>
      <c r="UW1" s="263" t="s">
        <v>6077</v>
      </c>
      <c r="UX1" s="263" t="s">
        <v>6078</v>
      </c>
      <c r="UY1" s="263" t="s">
        <v>6079</v>
      </c>
      <c r="UZ1" s="263" t="s">
        <v>6080</v>
      </c>
      <c r="VA1" s="263" t="s">
        <v>6081</v>
      </c>
      <c r="VB1" s="263" t="s">
        <v>6082</v>
      </c>
      <c r="VC1" s="263" t="s">
        <v>6083</v>
      </c>
      <c r="VD1" s="263" t="s">
        <v>6084</v>
      </c>
      <c r="VE1" s="263" t="s">
        <v>6085</v>
      </c>
      <c r="VF1" s="263" t="s">
        <v>6086</v>
      </c>
      <c r="VG1" s="263" t="s">
        <v>6087</v>
      </c>
      <c r="VH1" s="263" t="s">
        <v>6088</v>
      </c>
      <c r="VI1" s="263" t="s">
        <v>6089</v>
      </c>
      <c r="VJ1" s="263" t="s">
        <v>6090</v>
      </c>
      <c r="VK1" s="263" t="s">
        <v>6091</v>
      </c>
      <c r="VL1" s="263" t="s">
        <v>6092</v>
      </c>
      <c r="VM1" s="263" t="s">
        <v>6093</v>
      </c>
      <c r="VN1" s="263" t="s">
        <v>6094</v>
      </c>
      <c r="VO1" s="263" t="s">
        <v>6095</v>
      </c>
      <c r="VP1" s="263" t="s">
        <v>6096</v>
      </c>
      <c r="VQ1" s="263" t="s">
        <v>6097</v>
      </c>
      <c r="VR1" s="263" t="s">
        <v>6098</v>
      </c>
      <c r="VS1" s="263" t="s">
        <v>6099</v>
      </c>
      <c r="VT1" s="263" t="s">
        <v>6100</v>
      </c>
      <c r="VU1" s="263" t="s">
        <v>6101</v>
      </c>
      <c r="VV1" s="263" t="s">
        <v>6102</v>
      </c>
      <c r="VW1" s="263" t="s">
        <v>6103</v>
      </c>
      <c r="VX1" s="263" t="s">
        <v>6104</v>
      </c>
      <c r="VY1" s="263" t="s">
        <v>6105</v>
      </c>
      <c r="VZ1" s="263" t="s">
        <v>6106</v>
      </c>
      <c r="WA1" s="263" t="s">
        <v>6107</v>
      </c>
      <c r="WB1" s="263" t="s">
        <v>6108</v>
      </c>
      <c r="WC1" s="263" t="s">
        <v>6109</v>
      </c>
      <c r="WD1" s="263" t="s">
        <v>6110</v>
      </c>
      <c r="WE1" s="263" t="s">
        <v>6111</v>
      </c>
      <c r="WF1" s="263" t="s">
        <v>6112</v>
      </c>
      <c r="WG1" s="263" t="s">
        <v>6113</v>
      </c>
      <c r="WH1" s="263" t="s">
        <v>6114</v>
      </c>
      <c r="WI1" s="263" t="s">
        <v>6115</v>
      </c>
      <c r="WJ1" s="263" t="s">
        <v>6116</v>
      </c>
      <c r="WK1" s="263" t="s">
        <v>6117</v>
      </c>
      <c r="WL1" s="263" t="s">
        <v>6118</v>
      </c>
      <c r="WM1" s="263" t="s">
        <v>6119</v>
      </c>
      <c r="WN1" s="263" t="s">
        <v>6120</v>
      </c>
      <c r="WO1" s="263" t="s">
        <v>6121</v>
      </c>
      <c r="WP1" s="263" t="s">
        <v>6122</v>
      </c>
      <c r="WQ1" s="263" t="s">
        <v>6123</v>
      </c>
      <c r="WR1" s="263" t="s">
        <v>6124</v>
      </c>
      <c r="WS1" s="263" t="s">
        <v>6125</v>
      </c>
      <c r="WT1" s="263" t="s">
        <v>6126</v>
      </c>
      <c r="WU1" s="263" t="s">
        <v>6127</v>
      </c>
      <c r="WV1" s="263" t="s">
        <v>6128</v>
      </c>
      <c r="WW1" s="263" t="s">
        <v>6129</v>
      </c>
      <c r="WX1" s="263" t="s">
        <v>6130</v>
      </c>
      <c r="WY1" s="263" t="s">
        <v>6131</v>
      </c>
      <c r="WZ1" s="263" t="s">
        <v>6132</v>
      </c>
      <c r="XA1" s="263" t="s">
        <v>6133</v>
      </c>
      <c r="XB1" s="263" t="s">
        <v>6134</v>
      </c>
      <c r="XC1" s="263" t="s">
        <v>6135</v>
      </c>
      <c r="XD1" s="263" t="s">
        <v>6136</v>
      </c>
      <c r="XE1" s="263" t="s">
        <v>6137</v>
      </c>
      <c r="XF1" s="263" t="s">
        <v>6138</v>
      </c>
      <c r="XG1" s="263" t="s">
        <v>6139</v>
      </c>
      <c r="XH1" s="263" t="s">
        <v>6140</v>
      </c>
      <c r="XI1" s="263" t="s">
        <v>6141</v>
      </c>
      <c r="XJ1" s="263" t="s">
        <v>6142</v>
      </c>
      <c r="XK1" s="263" t="s">
        <v>6143</v>
      </c>
      <c r="XL1" s="263" t="s">
        <v>6144</v>
      </c>
      <c r="XM1" s="263" t="s">
        <v>6145</v>
      </c>
      <c r="XN1" s="263" t="s">
        <v>6146</v>
      </c>
      <c r="XO1" s="263" t="s">
        <v>6147</v>
      </c>
      <c r="XP1" s="263" t="s">
        <v>6148</v>
      </c>
      <c r="XQ1" s="263" t="s">
        <v>6149</v>
      </c>
      <c r="XR1" s="263" t="s">
        <v>6150</v>
      </c>
      <c r="XS1" s="263" t="s">
        <v>6151</v>
      </c>
      <c r="XT1" s="263" t="s">
        <v>6152</v>
      </c>
      <c r="XU1" s="263" t="s">
        <v>6153</v>
      </c>
      <c r="XV1" s="263" t="s">
        <v>6154</v>
      </c>
      <c r="XW1" s="263" t="s">
        <v>6155</v>
      </c>
      <c r="XX1" s="263" t="s">
        <v>6156</v>
      </c>
      <c r="XY1" s="263" t="s">
        <v>6157</v>
      </c>
      <c r="XZ1" s="263" t="s">
        <v>6158</v>
      </c>
      <c r="YA1" s="263" t="s">
        <v>6159</v>
      </c>
      <c r="YB1" s="263" t="s">
        <v>6160</v>
      </c>
      <c r="YC1" s="263" t="s">
        <v>6161</v>
      </c>
      <c r="YD1" s="263" t="s">
        <v>6162</v>
      </c>
      <c r="YE1" s="263" t="s">
        <v>6163</v>
      </c>
      <c r="YF1" s="263" t="s">
        <v>6164</v>
      </c>
      <c r="YG1" s="263" t="s">
        <v>6165</v>
      </c>
      <c r="YH1" s="263" t="s">
        <v>6166</v>
      </c>
      <c r="YI1" s="263" t="s">
        <v>6167</v>
      </c>
      <c r="YJ1" s="263" t="s">
        <v>6168</v>
      </c>
      <c r="YK1" s="263" t="s">
        <v>6169</v>
      </c>
      <c r="YL1" s="263" t="s">
        <v>6170</v>
      </c>
      <c r="YM1" s="263" t="s">
        <v>6171</v>
      </c>
      <c r="YN1" s="263" t="s">
        <v>6172</v>
      </c>
      <c r="YO1" s="263" t="s">
        <v>6173</v>
      </c>
      <c r="YP1" s="263" t="s">
        <v>6174</v>
      </c>
      <c r="YQ1" s="263" t="s">
        <v>6175</v>
      </c>
      <c r="YR1" s="263" t="s">
        <v>6176</v>
      </c>
      <c r="YS1" s="263" t="s">
        <v>6177</v>
      </c>
      <c r="YT1" s="263" t="s">
        <v>6178</v>
      </c>
      <c r="YU1" s="263" t="s">
        <v>6179</v>
      </c>
      <c r="YV1" s="263" t="s">
        <v>6180</v>
      </c>
      <c r="YW1" s="263" t="s">
        <v>6181</v>
      </c>
      <c r="YX1" s="263" t="s">
        <v>6182</v>
      </c>
      <c r="YY1" s="263" t="s">
        <v>6183</v>
      </c>
      <c r="YZ1" s="263" t="s">
        <v>6184</v>
      </c>
      <c r="ZA1" s="263" t="s">
        <v>6185</v>
      </c>
      <c r="ZB1" s="263" t="s">
        <v>6186</v>
      </c>
      <c r="ZC1" s="263" t="s">
        <v>6187</v>
      </c>
      <c r="ZD1" s="263" t="s">
        <v>6188</v>
      </c>
      <c r="ZE1" s="263" t="s">
        <v>6189</v>
      </c>
      <c r="ZF1" s="263" t="s">
        <v>6190</v>
      </c>
      <c r="ZG1" s="263" t="s">
        <v>6191</v>
      </c>
      <c r="ZH1" s="263" t="s">
        <v>6192</v>
      </c>
      <c r="ZI1" s="263" t="s">
        <v>6193</v>
      </c>
      <c r="ZJ1" s="263" t="s">
        <v>6194</v>
      </c>
      <c r="ZK1" s="263" t="s">
        <v>6195</v>
      </c>
      <c r="ZL1" s="263" t="s">
        <v>6196</v>
      </c>
      <c r="ZM1" s="263" t="s">
        <v>6197</v>
      </c>
      <c r="ZN1" s="263" t="s">
        <v>6198</v>
      </c>
      <c r="ZO1" s="263" t="s">
        <v>6199</v>
      </c>
      <c r="ZP1" s="263" t="s">
        <v>6200</v>
      </c>
      <c r="ZQ1" s="263" t="s">
        <v>6201</v>
      </c>
      <c r="ZR1" s="263" t="s">
        <v>6202</v>
      </c>
      <c r="ZS1" s="263" t="s">
        <v>6203</v>
      </c>
      <c r="ZT1" s="263" t="s">
        <v>6204</v>
      </c>
      <c r="ZU1" s="263" t="s">
        <v>6205</v>
      </c>
      <c r="ZV1" s="263" t="s">
        <v>6206</v>
      </c>
      <c r="ZW1" s="263" t="s">
        <v>6207</v>
      </c>
      <c r="ZX1" s="263" t="s">
        <v>6208</v>
      </c>
      <c r="ZY1" s="263" t="s">
        <v>6209</v>
      </c>
      <c r="ZZ1" s="263" t="s">
        <v>6210</v>
      </c>
      <c r="AAA1" s="263" t="s">
        <v>6211</v>
      </c>
      <c r="AAB1" s="263" t="s">
        <v>6212</v>
      </c>
      <c r="AAC1" s="263" t="s">
        <v>6213</v>
      </c>
      <c r="AAD1" s="263" t="s">
        <v>6214</v>
      </c>
      <c r="AAE1" s="263" t="s">
        <v>6215</v>
      </c>
      <c r="AAF1" s="263" t="s">
        <v>6216</v>
      </c>
      <c r="AAG1" s="263" t="s">
        <v>6217</v>
      </c>
      <c r="AAH1" s="263" t="s">
        <v>6218</v>
      </c>
      <c r="AAI1" s="263" t="s">
        <v>6219</v>
      </c>
      <c r="AAJ1" s="263" t="s">
        <v>6220</v>
      </c>
      <c r="AAK1" s="263" t="s">
        <v>6221</v>
      </c>
      <c r="AAL1" s="263" t="s">
        <v>6222</v>
      </c>
      <c r="AAM1" s="263" t="s">
        <v>6223</v>
      </c>
      <c r="AAN1" s="263" t="s">
        <v>6224</v>
      </c>
      <c r="AAO1" s="263" t="s">
        <v>6225</v>
      </c>
      <c r="AAP1" s="263" t="s">
        <v>6226</v>
      </c>
      <c r="AAQ1" s="263" t="s">
        <v>6227</v>
      </c>
      <c r="AAR1" s="263" t="s">
        <v>6228</v>
      </c>
      <c r="AAS1" s="263" t="s">
        <v>6229</v>
      </c>
      <c r="AAT1" s="263" t="s">
        <v>6230</v>
      </c>
      <c r="AAU1" s="263" t="s">
        <v>6231</v>
      </c>
      <c r="AAV1" s="263" t="s">
        <v>6232</v>
      </c>
      <c r="AAW1" s="263" t="s">
        <v>6233</v>
      </c>
      <c r="AAX1" s="263" t="s">
        <v>6234</v>
      </c>
      <c r="AAY1" s="263" t="s">
        <v>6235</v>
      </c>
      <c r="AAZ1" s="263" t="s">
        <v>6236</v>
      </c>
      <c r="ABA1" s="263" t="s">
        <v>6237</v>
      </c>
      <c r="ABB1" s="263" t="s">
        <v>6238</v>
      </c>
      <c r="ABC1" s="263" t="s">
        <v>6239</v>
      </c>
      <c r="ABD1" s="263" t="s">
        <v>6240</v>
      </c>
      <c r="ABE1" s="263" t="s">
        <v>6241</v>
      </c>
      <c r="ABF1" s="263" t="s">
        <v>6242</v>
      </c>
      <c r="ABG1" s="263" t="s">
        <v>6243</v>
      </c>
      <c r="ABH1" s="263" t="s">
        <v>6244</v>
      </c>
      <c r="ABI1" s="263" t="s">
        <v>6245</v>
      </c>
      <c r="ABJ1" s="263" t="s">
        <v>6246</v>
      </c>
      <c r="ABK1" s="263" t="s">
        <v>6247</v>
      </c>
      <c r="ABL1" s="263" t="s">
        <v>6248</v>
      </c>
      <c r="ABM1" s="263" t="s">
        <v>6249</v>
      </c>
      <c r="ABN1" s="263" t="s">
        <v>6250</v>
      </c>
      <c r="ABO1" s="263" t="s">
        <v>6251</v>
      </c>
      <c r="ABP1" s="263" t="s">
        <v>6252</v>
      </c>
      <c r="ABQ1" s="263" t="s">
        <v>6253</v>
      </c>
      <c r="ABR1" s="263" t="s">
        <v>6254</v>
      </c>
      <c r="ABS1" s="263" t="s">
        <v>6255</v>
      </c>
      <c r="ABT1" s="263" t="s">
        <v>6256</v>
      </c>
      <c r="ABU1" s="263" t="s">
        <v>6257</v>
      </c>
      <c r="ABV1" s="263" t="s">
        <v>6258</v>
      </c>
      <c r="ABW1" s="263" t="s">
        <v>6259</v>
      </c>
      <c r="ABX1" s="263" t="s">
        <v>6260</v>
      </c>
      <c r="ABY1" s="263" t="s">
        <v>6261</v>
      </c>
      <c r="ABZ1" s="263" t="s">
        <v>6262</v>
      </c>
      <c r="ACA1" s="263" t="s">
        <v>6263</v>
      </c>
      <c r="ACB1" s="263" t="s">
        <v>6264</v>
      </c>
      <c r="ACC1" s="263" t="s">
        <v>6265</v>
      </c>
      <c r="ACD1" s="263" t="s">
        <v>6266</v>
      </c>
      <c r="ACE1" s="263" t="s">
        <v>6267</v>
      </c>
      <c r="ACF1" s="263" t="s">
        <v>6268</v>
      </c>
      <c r="ACG1" s="263" t="s">
        <v>6269</v>
      </c>
      <c r="ACH1" s="263" t="s">
        <v>6270</v>
      </c>
      <c r="ACI1" s="263" t="s">
        <v>6271</v>
      </c>
      <c r="ACJ1" s="263" t="s">
        <v>6272</v>
      </c>
      <c r="ACK1" s="263" t="s">
        <v>6273</v>
      </c>
      <c r="ACL1" s="263" t="s">
        <v>6274</v>
      </c>
      <c r="ACM1" s="263" t="s">
        <v>6275</v>
      </c>
      <c r="ACN1" s="263" t="s">
        <v>6276</v>
      </c>
      <c r="ACO1" s="263" t="s">
        <v>6277</v>
      </c>
      <c r="ACP1" s="263" t="s">
        <v>6278</v>
      </c>
      <c r="ACQ1" s="263" t="s">
        <v>6279</v>
      </c>
      <c r="ACR1" s="263" t="s">
        <v>6280</v>
      </c>
      <c r="ACS1" s="263" t="s">
        <v>6281</v>
      </c>
      <c r="ACT1" s="263" t="s">
        <v>6282</v>
      </c>
      <c r="ACU1" s="263" t="s">
        <v>6283</v>
      </c>
      <c r="ACV1" s="263" t="s">
        <v>6284</v>
      </c>
      <c r="ACW1" s="263" t="s">
        <v>6285</v>
      </c>
      <c r="ACX1" s="263" t="s">
        <v>6286</v>
      </c>
      <c r="ACY1" s="263" t="s">
        <v>6287</v>
      </c>
      <c r="ACZ1" s="263" t="s">
        <v>6288</v>
      </c>
      <c r="ADA1" s="263" t="s">
        <v>6289</v>
      </c>
      <c r="ADB1" s="263" t="s">
        <v>6290</v>
      </c>
      <c r="ADC1" s="263" t="s">
        <v>6291</v>
      </c>
      <c r="ADD1" s="263" t="s">
        <v>6292</v>
      </c>
      <c r="ADE1" s="263" t="s">
        <v>6293</v>
      </c>
      <c r="ADF1" s="263" t="s">
        <v>6294</v>
      </c>
      <c r="ADG1" s="263" t="s">
        <v>6295</v>
      </c>
      <c r="ADH1" s="263" t="s">
        <v>6296</v>
      </c>
      <c r="ADI1" s="263" t="s">
        <v>6297</v>
      </c>
      <c r="ADJ1" s="263" t="s">
        <v>6298</v>
      </c>
      <c r="ADK1" s="263" t="s">
        <v>6299</v>
      </c>
      <c r="ADL1" s="263" t="s">
        <v>6300</v>
      </c>
      <c r="ADM1" s="263" t="s">
        <v>6301</v>
      </c>
      <c r="ADN1" s="263" t="s">
        <v>6302</v>
      </c>
      <c r="ADO1" s="263" t="s">
        <v>6303</v>
      </c>
      <c r="ADP1" s="263" t="s">
        <v>6304</v>
      </c>
      <c r="ADQ1" s="263" t="s">
        <v>6305</v>
      </c>
      <c r="ADR1" s="263" t="s">
        <v>6306</v>
      </c>
      <c r="ADS1" s="263" t="s">
        <v>6307</v>
      </c>
      <c r="ADT1" s="263" t="s">
        <v>6308</v>
      </c>
      <c r="ADU1" s="263" t="s">
        <v>6309</v>
      </c>
      <c r="ADV1" s="263" t="s">
        <v>6310</v>
      </c>
      <c r="ADW1" s="263" t="s">
        <v>6311</v>
      </c>
      <c r="ADX1" s="263" t="s">
        <v>6312</v>
      </c>
      <c r="ADY1" s="263" t="s">
        <v>6313</v>
      </c>
      <c r="ADZ1" s="263" t="s">
        <v>6314</v>
      </c>
      <c r="AEA1" s="263" t="s">
        <v>6315</v>
      </c>
      <c r="AEB1" s="263" t="s">
        <v>6316</v>
      </c>
      <c r="AEC1" s="263" t="s">
        <v>6317</v>
      </c>
      <c r="AED1" s="263" t="s">
        <v>6318</v>
      </c>
      <c r="AEE1" s="263" t="s">
        <v>6319</v>
      </c>
      <c r="AEF1" s="263" t="s">
        <v>6320</v>
      </c>
      <c r="AEG1" s="263" t="s">
        <v>6321</v>
      </c>
      <c r="AEH1" s="263" t="s">
        <v>6322</v>
      </c>
      <c r="AEI1" s="263" t="s">
        <v>6323</v>
      </c>
      <c r="AEJ1" s="263" t="s">
        <v>6324</v>
      </c>
      <c r="AEK1" s="263" t="s">
        <v>6325</v>
      </c>
      <c r="AEL1" s="263" t="s">
        <v>6326</v>
      </c>
      <c r="AEM1" s="263" t="s">
        <v>6327</v>
      </c>
      <c r="AEN1" s="263" t="s">
        <v>6328</v>
      </c>
      <c r="AEO1" s="263" t="s">
        <v>6329</v>
      </c>
      <c r="AEP1" s="263" t="s">
        <v>6330</v>
      </c>
      <c r="AEQ1" s="263" t="s">
        <v>6331</v>
      </c>
      <c r="AER1" s="263" t="s">
        <v>6332</v>
      </c>
      <c r="AES1" s="263" t="s">
        <v>6333</v>
      </c>
      <c r="AET1" s="263" t="s">
        <v>6334</v>
      </c>
      <c r="AEU1" s="263" t="s">
        <v>6335</v>
      </c>
      <c r="AEV1" s="263" t="s">
        <v>6336</v>
      </c>
      <c r="AEW1" s="263" t="s">
        <v>6337</v>
      </c>
      <c r="AEX1" s="263" t="s">
        <v>6338</v>
      </c>
      <c r="AEY1" s="263" t="s">
        <v>6339</v>
      </c>
      <c r="AEZ1" s="263" t="s">
        <v>6340</v>
      </c>
      <c r="AFA1" s="263" t="s">
        <v>6341</v>
      </c>
      <c r="AFB1" s="263" t="s">
        <v>6342</v>
      </c>
      <c r="AFC1" s="263" t="s">
        <v>6343</v>
      </c>
      <c r="AFD1" s="263" t="s">
        <v>6344</v>
      </c>
      <c r="AFE1" s="263" t="s">
        <v>6345</v>
      </c>
      <c r="AFF1" s="263" t="s">
        <v>6346</v>
      </c>
      <c r="AFG1" s="263" t="s">
        <v>6347</v>
      </c>
      <c r="AFH1" s="263" t="s">
        <v>6348</v>
      </c>
      <c r="AFI1" s="263" t="s">
        <v>6349</v>
      </c>
      <c r="AFJ1" s="263" t="s">
        <v>6350</v>
      </c>
      <c r="AFK1" s="263" t="s">
        <v>6351</v>
      </c>
      <c r="AFL1" s="263" t="s">
        <v>6352</v>
      </c>
      <c r="AFM1" s="263" t="s">
        <v>6353</v>
      </c>
      <c r="AFN1" s="263" t="s">
        <v>6354</v>
      </c>
      <c r="AFO1" s="263" t="s">
        <v>6355</v>
      </c>
      <c r="AFP1" s="263" t="s">
        <v>6356</v>
      </c>
      <c r="AFQ1" s="263" t="s">
        <v>6357</v>
      </c>
      <c r="AFR1" s="263" t="s">
        <v>6358</v>
      </c>
      <c r="AFS1" s="263" t="s">
        <v>6359</v>
      </c>
      <c r="AFT1" s="263" t="s">
        <v>6360</v>
      </c>
      <c r="AFU1" s="263" t="s">
        <v>6361</v>
      </c>
      <c r="AFV1" s="263" t="s">
        <v>6362</v>
      </c>
      <c r="AFW1" s="263" t="s">
        <v>6363</v>
      </c>
      <c r="AFX1" s="263" t="s">
        <v>6364</v>
      </c>
      <c r="AFY1" s="263" t="s">
        <v>6365</v>
      </c>
      <c r="AFZ1" s="263" t="s">
        <v>6366</v>
      </c>
      <c r="AGA1" s="263" t="s">
        <v>6367</v>
      </c>
      <c r="AGB1" s="263" t="s">
        <v>6368</v>
      </c>
      <c r="AGC1" s="263" t="s">
        <v>6369</v>
      </c>
      <c r="AGD1" s="263" t="s">
        <v>6370</v>
      </c>
      <c r="AGE1" s="263" t="s">
        <v>6371</v>
      </c>
      <c r="AGF1" s="263" t="s">
        <v>6372</v>
      </c>
      <c r="AGG1" s="263" t="s">
        <v>6373</v>
      </c>
      <c r="AGH1" s="263" t="s">
        <v>6374</v>
      </c>
      <c r="AGI1" s="263" t="s">
        <v>6375</v>
      </c>
      <c r="AGJ1" s="263" t="s">
        <v>6376</v>
      </c>
      <c r="AGK1" s="263" t="s">
        <v>6377</v>
      </c>
      <c r="AGL1" s="263" t="s">
        <v>6378</v>
      </c>
      <c r="AGM1" s="263" t="s">
        <v>6379</v>
      </c>
      <c r="AGN1" s="263" t="s">
        <v>6380</v>
      </c>
      <c r="AGO1" s="263" t="s">
        <v>6381</v>
      </c>
      <c r="AGP1" s="263" t="s">
        <v>6382</v>
      </c>
      <c r="AGQ1" s="263" t="s">
        <v>6383</v>
      </c>
      <c r="AGR1" s="263" t="s">
        <v>6384</v>
      </c>
      <c r="AGS1" s="263" t="s">
        <v>6385</v>
      </c>
      <c r="AGT1" s="263" t="s">
        <v>6386</v>
      </c>
      <c r="AGU1" s="263" t="s">
        <v>6387</v>
      </c>
      <c r="AGV1" s="263" t="s">
        <v>6388</v>
      </c>
      <c r="AGW1" s="263" t="s">
        <v>6389</v>
      </c>
      <c r="AGX1" s="263" t="s">
        <v>6390</v>
      </c>
      <c r="AGY1" s="263" t="s">
        <v>6391</v>
      </c>
      <c r="AGZ1" s="263" t="s">
        <v>6392</v>
      </c>
      <c r="AHA1" s="263" t="s">
        <v>6393</v>
      </c>
      <c r="AHB1" s="263" t="s">
        <v>6394</v>
      </c>
      <c r="AHC1" s="263" t="s">
        <v>6395</v>
      </c>
      <c r="AHD1" s="263" t="s">
        <v>6396</v>
      </c>
      <c r="AHE1" s="263" t="s">
        <v>6397</v>
      </c>
      <c r="AHF1" s="263" t="s">
        <v>6398</v>
      </c>
      <c r="AHG1" s="263" t="s">
        <v>6399</v>
      </c>
      <c r="AHH1" s="263" t="s">
        <v>6400</v>
      </c>
      <c r="AHI1" s="263" t="s">
        <v>6401</v>
      </c>
      <c r="AHJ1" s="263" t="s">
        <v>6402</v>
      </c>
      <c r="AHK1" s="263" t="s">
        <v>6403</v>
      </c>
      <c r="AHL1" s="263" t="s">
        <v>6404</v>
      </c>
      <c r="AHM1" s="263" t="s">
        <v>6405</v>
      </c>
      <c r="AHN1" s="263" t="s">
        <v>6406</v>
      </c>
      <c r="AHO1" s="263" t="s">
        <v>6407</v>
      </c>
      <c r="AHP1" s="263" t="s">
        <v>6408</v>
      </c>
      <c r="AHQ1" s="263" t="s">
        <v>6409</v>
      </c>
      <c r="AHR1" s="263" t="s">
        <v>6410</v>
      </c>
      <c r="AHS1" s="263" t="s">
        <v>6411</v>
      </c>
      <c r="AHT1" s="263" t="s">
        <v>6412</v>
      </c>
      <c r="AHU1" s="263" t="s">
        <v>6413</v>
      </c>
      <c r="AHV1" s="263" t="s">
        <v>6414</v>
      </c>
      <c r="AHW1" s="263" t="s">
        <v>6415</v>
      </c>
      <c r="AHX1" s="263" t="s">
        <v>6416</v>
      </c>
      <c r="AHY1" s="263" t="s">
        <v>6417</v>
      </c>
      <c r="AHZ1" s="263" t="s">
        <v>6418</v>
      </c>
      <c r="AIA1" s="263" t="s">
        <v>6419</v>
      </c>
      <c r="AIB1" s="263" t="s">
        <v>6420</v>
      </c>
      <c r="AIC1" s="263" t="s">
        <v>6421</v>
      </c>
      <c r="AID1" s="263" t="s">
        <v>6422</v>
      </c>
      <c r="AIE1" s="263" t="s">
        <v>6423</v>
      </c>
      <c r="AIF1" s="263" t="s">
        <v>6424</v>
      </c>
      <c r="AIG1" s="263" t="s">
        <v>6425</v>
      </c>
      <c r="AIH1" s="263" t="s">
        <v>6426</v>
      </c>
      <c r="AII1" s="263" t="s">
        <v>6427</v>
      </c>
      <c r="AIJ1" s="263" t="s">
        <v>6428</v>
      </c>
      <c r="AIK1" s="263" t="s">
        <v>6429</v>
      </c>
      <c r="AIL1" s="263" t="s">
        <v>6430</v>
      </c>
      <c r="AIM1" s="263" t="s">
        <v>6431</v>
      </c>
      <c r="AIN1" s="263" t="s">
        <v>6432</v>
      </c>
      <c r="AIO1" s="263" t="s">
        <v>6433</v>
      </c>
      <c r="AIP1" s="263" t="s">
        <v>6434</v>
      </c>
      <c r="AIQ1" s="263" t="s">
        <v>6435</v>
      </c>
      <c r="AIR1" s="263" t="s">
        <v>6436</v>
      </c>
      <c r="AIS1" s="263" t="s">
        <v>6437</v>
      </c>
      <c r="AIT1" s="263" t="s">
        <v>6438</v>
      </c>
      <c r="AIU1" s="263" t="s">
        <v>6439</v>
      </c>
      <c r="AIV1" s="263" t="s">
        <v>6440</v>
      </c>
      <c r="AIW1" s="263" t="s">
        <v>6441</v>
      </c>
      <c r="AIX1" s="263" t="s">
        <v>6442</v>
      </c>
      <c r="AIY1" s="263" t="s">
        <v>6443</v>
      </c>
      <c r="AIZ1" s="263" t="s">
        <v>6444</v>
      </c>
      <c r="AJA1" s="263" t="s">
        <v>6445</v>
      </c>
      <c r="AJB1" s="263" t="s">
        <v>6446</v>
      </c>
      <c r="AJC1" s="263" t="s">
        <v>6447</v>
      </c>
      <c r="AJD1" s="263" t="s">
        <v>6448</v>
      </c>
      <c r="AJE1" s="263" t="s">
        <v>6449</v>
      </c>
      <c r="AJF1" s="263" t="s">
        <v>6450</v>
      </c>
      <c r="AJG1" s="263" t="s">
        <v>6451</v>
      </c>
      <c r="AJH1" s="263" t="s">
        <v>6452</v>
      </c>
      <c r="AJI1" s="263" t="s">
        <v>6453</v>
      </c>
      <c r="AJJ1" s="263" t="s">
        <v>6454</v>
      </c>
      <c r="AJK1" s="263" t="s">
        <v>6455</v>
      </c>
      <c r="AJL1" s="263" t="s">
        <v>6456</v>
      </c>
      <c r="AJM1" s="263" t="s">
        <v>6457</v>
      </c>
      <c r="AJN1" s="263" t="s">
        <v>6458</v>
      </c>
      <c r="AJO1" s="263" t="s">
        <v>6459</v>
      </c>
      <c r="AJP1" s="263" t="s">
        <v>6460</v>
      </c>
      <c r="AJQ1" s="263" t="s">
        <v>6461</v>
      </c>
      <c r="AJR1" s="263" t="s">
        <v>6462</v>
      </c>
      <c r="AJS1" s="263" t="s">
        <v>6463</v>
      </c>
      <c r="AJT1" s="263" t="s">
        <v>6464</v>
      </c>
      <c r="AJU1" s="263" t="s">
        <v>6465</v>
      </c>
      <c r="AJV1" s="263" t="s">
        <v>6466</v>
      </c>
      <c r="AJW1" s="263" t="s">
        <v>6467</v>
      </c>
      <c r="AJX1" s="263" t="s">
        <v>6468</v>
      </c>
      <c r="AJY1" s="263" t="s">
        <v>6469</v>
      </c>
      <c r="AJZ1" s="263" t="s">
        <v>6470</v>
      </c>
      <c r="AKA1" s="263" t="s">
        <v>6471</v>
      </c>
      <c r="AKB1" s="263" t="s">
        <v>6472</v>
      </c>
      <c r="AKC1" s="263" t="s">
        <v>6473</v>
      </c>
      <c r="AKD1" s="263" t="s">
        <v>6474</v>
      </c>
      <c r="AKE1" s="263" t="s">
        <v>6475</v>
      </c>
      <c r="AKF1" s="263" t="s">
        <v>6476</v>
      </c>
      <c r="AKG1" s="263" t="s">
        <v>6477</v>
      </c>
      <c r="AKH1" s="263" t="s">
        <v>6478</v>
      </c>
      <c r="AKI1" s="263" t="s">
        <v>6479</v>
      </c>
      <c r="AKJ1" s="263" t="s">
        <v>6480</v>
      </c>
      <c r="AKK1" s="263" t="s">
        <v>6481</v>
      </c>
      <c r="AKL1" s="263" t="s">
        <v>6482</v>
      </c>
      <c r="AKM1" s="263" t="s">
        <v>6483</v>
      </c>
      <c r="AKN1" s="263" t="s">
        <v>6484</v>
      </c>
      <c r="AKO1" s="263" t="s">
        <v>6485</v>
      </c>
      <c r="AKP1" s="263" t="s">
        <v>6486</v>
      </c>
      <c r="AKQ1" s="263" t="s">
        <v>6487</v>
      </c>
      <c r="AKR1" s="263" t="s">
        <v>6488</v>
      </c>
      <c r="AKS1" s="263" t="s">
        <v>6489</v>
      </c>
      <c r="AKT1" s="263" t="s">
        <v>6490</v>
      </c>
      <c r="AKU1" s="263" t="s">
        <v>6491</v>
      </c>
      <c r="AKV1" s="263" t="s">
        <v>6492</v>
      </c>
      <c r="AKW1" s="263" t="s">
        <v>6493</v>
      </c>
      <c r="AKX1" s="263" t="s">
        <v>6494</v>
      </c>
      <c r="AKY1" s="263" t="s">
        <v>6495</v>
      </c>
      <c r="AKZ1" s="263" t="s">
        <v>6496</v>
      </c>
      <c r="ALA1" s="263" t="s">
        <v>6497</v>
      </c>
      <c r="ALB1" s="263" t="s">
        <v>6498</v>
      </c>
      <c r="ALC1" s="263" t="s">
        <v>6499</v>
      </c>
      <c r="ALD1" s="263" t="s">
        <v>6500</v>
      </c>
      <c r="ALE1" s="263" t="s">
        <v>6501</v>
      </c>
      <c r="ALF1" s="263" t="s">
        <v>6502</v>
      </c>
      <c r="ALG1" s="263" t="s">
        <v>6503</v>
      </c>
      <c r="ALH1" s="263" t="s">
        <v>6504</v>
      </c>
      <c r="ALI1" s="263" t="s">
        <v>6505</v>
      </c>
      <c r="ALJ1" s="263" t="s">
        <v>6506</v>
      </c>
      <c r="ALK1" s="263" t="s">
        <v>6507</v>
      </c>
      <c r="ALL1" s="263" t="s">
        <v>6508</v>
      </c>
      <c r="ALM1" s="263" t="s">
        <v>6509</v>
      </c>
      <c r="ALN1" s="263" t="s">
        <v>6510</v>
      </c>
      <c r="ALO1" s="263" t="s">
        <v>6511</v>
      </c>
      <c r="ALP1" s="263" t="s">
        <v>6512</v>
      </c>
      <c r="ALQ1" s="263" t="s">
        <v>6513</v>
      </c>
      <c r="ALR1" s="263" t="s">
        <v>6514</v>
      </c>
      <c r="ALS1" s="263" t="s">
        <v>6515</v>
      </c>
      <c r="ALT1" s="263" t="s">
        <v>6516</v>
      </c>
      <c r="ALU1" s="263" t="s">
        <v>6517</v>
      </c>
      <c r="ALV1" s="263" t="s">
        <v>6518</v>
      </c>
      <c r="ALW1" s="263" t="s">
        <v>6519</v>
      </c>
      <c r="ALX1" s="263" t="s">
        <v>6520</v>
      </c>
      <c r="ALY1" s="263" t="s">
        <v>6521</v>
      </c>
      <c r="ALZ1" s="263" t="s">
        <v>6522</v>
      </c>
      <c r="AMA1" s="263" t="s">
        <v>6523</v>
      </c>
      <c r="AMB1" s="263" t="s">
        <v>6524</v>
      </c>
      <c r="AMC1" s="263" t="s">
        <v>6525</v>
      </c>
      <c r="AMD1" s="263" t="s">
        <v>6526</v>
      </c>
      <c r="AME1" s="263" t="s">
        <v>6527</v>
      </c>
      <c r="AMF1" s="263" t="s">
        <v>6528</v>
      </c>
      <c r="AMG1" s="263" t="s">
        <v>6529</v>
      </c>
      <c r="AMH1" s="263" t="s">
        <v>6530</v>
      </c>
      <c r="AMI1" s="263" t="s">
        <v>6531</v>
      </c>
      <c r="AMJ1" s="263" t="s">
        <v>6532</v>
      </c>
      <c r="AMK1" s="263" t="s">
        <v>6533</v>
      </c>
      <c r="AML1" s="263" t="s">
        <v>6534</v>
      </c>
      <c r="AMM1" s="263" t="s">
        <v>6535</v>
      </c>
      <c r="AMN1" s="263" t="s">
        <v>6536</v>
      </c>
      <c r="AMO1" s="263" t="s">
        <v>6537</v>
      </c>
      <c r="AMP1" s="263" t="s">
        <v>6538</v>
      </c>
      <c r="AMQ1" s="263" t="s">
        <v>6539</v>
      </c>
      <c r="AMR1" s="263" t="s">
        <v>6540</v>
      </c>
      <c r="AMS1" s="263" t="s">
        <v>6541</v>
      </c>
      <c r="AMT1" s="263" t="s">
        <v>6542</v>
      </c>
      <c r="AMU1" s="263" t="s">
        <v>6543</v>
      </c>
      <c r="AMV1" s="263" t="s">
        <v>6544</v>
      </c>
      <c r="AMW1" s="263" t="s">
        <v>6545</v>
      </c>
      <c r="AMX1" s="263" t="s">
        <v>6546</v>
      </c>
      <c r="AMY1" s="263" t="s">
        <v>6547</v>
      </c>
      <c r="AMZ1" s="263" t="s">
        <v>6548</v>
      </c>
      <c r="ANA1" s="263" t="s">
        <v>6549</v>
      </c>
      <c r="ANB1" s="263" t="s">
        <v>6550</v>
      </c>
      <c r="ANC1" s="263" t="s">
        <v>6551</v>
      </c>
      <c r="AND1" s="263" t="s">
        <v>6552</v>
      </c>
      <c r="ANE1" s="263" t="s">
        <v>6553</v>
      </c>
      <c r="ANF1" s="263" t="s">
        <v>6554</v>
      </c>
      <c r="ANG1" s="263" t="s">
        <v>6555</v>
      </c>
      <c r="ANH1" s="263" t="s">
        <v>6556</v>
      </c>
      <c r="ANI1" s="263" t="s">
        <v>6557</v>
      </c>
      <c r="ANJ1" s="263" t="s">
        <v>6558</v>
      </c>
      <c r="ANK1" s="263" t="s">
        <v>6559</v>
      </c>
      <c r="ANL1" s="263" t="s">
        <v>6560</v>
      </c>
      <c r="ANM1" s="263" t="s">
        <v>6561</v>
      </c>
      <c r="ANN1" s="263" t="s">
        <v>6562</v>
      </c>
      <c r="ANO1" s="263" t="s">
        <v>6563</v>
      </c>
      <c r="ANP1" s="263" t="s">
        <v>6564</v>
      </c>
      <c r="ANQ1" s="263" t="s">
        <v>6565</v>
      </c>
      <c r="ANR1" s="263" t="s">
        <v>6566</v>
      </c>
      <c r="ANS1" s="263" t="s">
        <v>6567</v>
      </c>
      <c r="ANT1" s="263" t="s">
        <v>6568</v>
      </c>
      <c r="ANU1" s="263" t="s">
        <v>6569</v>
      </c>
      <c r="ANV1" s="263" t="s">
        <v>6570</v>
      </c>
      <c r="ANW1" s="263" t="s">
        <v>6571</v>
      </c>
      <c r="ANX1" s="263" t="s">
        <v>6572</v>
      </c>
      <c r="ANY1" s="263" t="s">
        <v>6573</v>
      </c>
      <c r="ANZ1" s="263" t="s">
        <v>6574</v>
      </c>
      <c r="AOA1" s="263" t="s">
        <v>6575</v>
      </c>
      <c r="AOB1" s="263" t="s">
        <v>6576</v>
      </c>
      <c r="AOC1" s="263" t="s">
        <v>6577</v>
      </c>
      <c r="AOD1" s="263" t="s">
        <v>6578</v>
      </c>
      <c r="AOE1" s="263" t="s">
        <v>6579</v>
      </c>
      <c r="AOF1" s="263" t="s">
        <v>6580</v>
      </c>
      <c r="AOG1" s="263" t="s">
        <v>6581</v>
      </c>
      <c r="AOH1" s="263" t="s">
        <v>6582</v>
      </c>
      <c r="AOI1" s="263" t="s">
        <v>6583</v>
      </c>
      <c r="AOJ1" s="263" t="s">
        <v>6584</v>
      </c>
      <c r="AOK1" s="263" t="s">
        <v>6585</v>
      </c>
      <c r="AOL1" s="263" t="s">
        <v>6586</v>
      </c>
      <c r="AOM1" s="263" t="s">
        <v>6587</v>
      </c>
      <c r="AON1" s="263" t="s">
        <v>6588</v>
      </c>
      <c r="AOO1" s="263" t="s">
        <v>6589</v>
      </c>
      <c r="AOP1" s="263" t="s">
        <v>6590</v>
      </c>
      <c r="AOQ1" s="263" t="s">
        <v>6591</v>
      </c>
      <c r="AOR1" s="263" t="s">
        <v>6592</v>
      </c>
      <c r="AOS1" s="263" t="s">
        <v>6593</v>
      </c>
      <c r="AOT1" s="263" t="s">
        <v>6594</v>
      </c>
      <c r="AOU1" s="263" t="s">
        <v>6595</v>
      </c>
      <c r="AOV1" s="263" t="s">
        <v>6596</v>
      </c>
      <c r="AOW1" s="263" t="s">
        <v>6597</v>
      </c>
      <c r="AOX1" s="263" t="s">
        <v>6598</v>
      </c>
      <c r="AOY1" s="263" t="s">
        <v>6599</v>
      </c>
      <c r="AOZ1" s="263" t="s">
        <v>6600</v>
      </c>
      <c r="APA1" s="263" t="s">
        <v>6601</v>
      </c>
      <c r="APB1" s="263" t="s">
        <v>6602</v>
      </c>
      <c r="APC1" s="263" t="s">
        <v>6603</v>
      </c>
      <c r="APD1" s="263" t="s">
        <v>6604</v>
      </c>
      <c r="APE1" s="263" t="s">
        <v>6605</v>
      </c>
      <c r="APF1" s="263" t="s">
        <v>6606</v>
      </c>
      <c r="APG1" s="263" t="s">
        <v>6607</v>
      </c>
      <c r="APH1" s="263" t="s">
        <v>6608</v>
      </c>
      <c r="API1" s="263" t="s">
        <v>6609</v>
      </c>
      <c r="APJ1" s="263" t="s">
        <v>6610</v>
      </c>
      <c r="APK1" s="263" t="s">
        <v>6611</v>
      </c>
      <c r="APL1" s="263" t="s">
        <v>6612</v>
      </c>
      <c r="APM1" s="263" t="s">
        <v>6613</v>
      </c>
      <c r="APN1" s="263" t="s">
        <v>6614</v>
      </c>
      <c r="APO1" s="263" t="s">
        <v>6615</v>
      </c>
      <c r="APP1" s="263" t="s">
        <v>6616</v>
      </c>
      <c r="APQ1" s="263" t="s">
        <v>6617</v>
      </c>
      <c r="APR1" s="263" t="s">
        <v>6618</v>
      </c>
      <c r="APS1" s="263" t="s">
        <v>6619</v>
      </c>
      <c r="APT1" s="263" t="s">
        <v>6620</v>
      </c>
      <c r="APU1" s="263" t="s">
        <v>6621</v>
      </c>
      <c r="APV1" s="263" t="s">
        <v>6622</v>
      </c>
      <c r="APW1" s="263" t="s">
        <v>6623</v>
      </c>
      <c r="APX1" s="263" t="s">
        <v>6624</v>
      </c>
      <c r="APY1" s="263" t="s">
        <v>6625</v>
      </c>
      <c r="APZ1" s="263" t="s">
        <v>6626</v>
      </c>
      <c r="AQA1" s="263" t="s">
        <v>6627</v>
      </c>
      <c r="AQB1" s="263" t="s">
        <v>6628</v>
      </c>
      <c r="AQC1" s="263" t="s">
        <v>6629</v>
      </c>
      <c r="AQD1" s="263" t="s">
        <v>6630</v>
      </c>
      <c r="AQE1" s="263" t="s">
        <v>6631</v>
      </c>
      <c r="AQF1" s="263" t="s">
        <v>6632</v>
      </c>
      <c r="AQG1" s="263" t="s">
        <v>6633</v>
      </c>
      <c r="AQH1" s="263" t="s">
        <v>6634</v>
      </c>
      <c r="AQI1" s="263" t="s">
        <v>6635</v>
      </c>
      <c r="AQJ1" s="263" t="s">
        <v>6636</v>
      </c>
      <c r="AQK1" s="263" t="s">
        <v>6637</v>
      </c>
      <c r="AQL1" s="263" t="s">
        <v>6638</v>
      </c>
      <c r="AQM1" s="263" t="s">
        <v>6639</v>
      </c>
      <c r="AQN1" s="263" t="s">
        <v>6640</v>
      </c>
      <c r="AQO1" s="263" t="s">
        <v>6641</v>
      </c>
      <c r="AQP1" s="263" t="s">
        <v>6642</v>
      </c>
      <c r="AQQ1" s="263" t="s">
        <v>6643</v>
      </c>
      <c r="AQR1" s="263" t="s">
        <v>6644</v>
      </c>
      <c r="AQS1" s="263" t="s">
        <v>6645</v>
      </c>
      <c r="AQT1" s="263" t="s">
        <v>6646</v>
      </c>
      <c r="AQU1" s="263" t="s">
        <v>6647</v>
      </c>
      <c r="AQV1" s="263" t="s">
        <v>6648</v>
      </c>
      <c r="AQW1" s="263" t="s">
        <v>6649</v>
      </c>
      <c r="AQX1" s="263" t="s">
        <v>6650</v>
      </c>
      <c r="AQY1" s="263" t="s">
        <v>6651</v>
      </c>
      <c r="AQZ1" s="263" t="s">
        <v>6652</v>
      </c>
      <c r="ARA1" s="263" t="s">
        <v>6653</v>
      </c>
      <c r="ARB1" s="263" t="s">
        <v>6654</v>
      </c>
      <c r="ARC1" s="263" t="s">
        <v>6655</v>
      </c>
      <c r="ARD1" s="263" t="s">
        <v>6656</v>
      </c>
      <c r="ARE1" s="263" t="s">
        <v>6657</v>
      </c>
      <c r="ARF1" s="263" t="s">
        <v>6658</v>
      </c>
      <c r="ARG1" s="263" t="s">
        <v>6659</v>
      </c>
      <c r="ARH1" s="263" t="s">
        <v>6660</v>
      </c>
      <c r="ARI1" s="263" t="s">
        <v>6661</v>
      </c>
      <c r="ARJ1" s="263" t="s">
        <v>6662</v>
      </c>
      <c r="ARK1" s="263" t="s">
        <v>6663</v>
      </c>
      <c r="ARL1" s="263" t="s">
        <v>6664</v>
      </c>
      <c r="ARM1" s="263" t="s">
        <v>6665</v>
      </c>
      <c r="ARN1" s="263" t="s">
        <v>6666</v>
      </c>
      <c r="ARO1" s="263" t="s">
        <v>6667</v>
      </c>
      <c r="ARP1" s="263" t="s">
        <v>6668</v>
      </c>
      <c r="ARQ1" s="263" t="s">
        <v>6669</v>
      </c>
      <c r="ARR1" s="263" t="s">
        <v>6670</v>
      </c>
      <c r="ARS1" s="263" t="s">
        <v>6671</v>
      </c>
      <c r="ART1" s="263" t="s">
        <v>6672</v>
      </c>
      <c r="ARU1" s="263" t="s">
        <v>6673</v>
      </c>
      <c r="ARV1" s="263" t="s">
        <v>6674</v>
      </c>
      <c r="ARW1" s="263" t="s">
        <v>6675</v>
      </c>
      <c r="ARX1" s="263" t="s">
        <v>6676</v>
      </c>
      <c r="ARY1" s="263" t="s">
        <v>6677</v>
      </c>
      <c r="ARZ1" s="263" t="s">
        <v>6678</v>
      </c>
      <c r="ASA1" s="263" t="s">
        <v>6679</v>
      </c>
      <c r="ASB1" s="263" t="s">
        <v>6680</v>
      </c>
      <c r="ASC1" s="263" t="s">
        <v>6681</v>
      </c>
      <c r="ASD1" s="263" t="s">
        <v>6682</v>
      </c>
      <c r="ASE1" s="263" t="s">
        <v>6683</v>
      </c>
      <c r="ASF1" s="263" t="s">
        <v>6684</v>
      </c>
      <c r="ASG1" s="263" t="s">
        <v>6685</v>
      </c>
      <c r="ASH1" s="263" t="s">
        <v>6686</v>
      </c>
      <c r="ASI1" s="263" t="s">
        <v>6687</v>
      </c>
      <c r="ASJ1" s="263" t="s">
        <v>6688</v>
      </c>
      <c r="ASK1" s="263" t="s">
        <v>6689</v>
      </c>
      <c r="ASL1" s="263" t="s">
        <v>6690</v>
      </c>
      <c r="ASM1" s="263" t="s">
        <v>6691</v>
      </c>
      <c r="ASN1" s="263" t="s">
        <v>6692</v>
      </c>
      <c r="ASO1" s="263" t="s">
        <v>6693</v>
      </c>
      <c r="ASP1" s="263" t="s">
        <v>6694</v>
      </c>
      <c r="ASQ1" s="263" t="s">
        <v>6695</v>
      </c>
      <c r="ASR1" s="263" t="s">
        <v>6696</v>
      </c>
      <c r="ASS1" s="263" t="s">
        <v>6697</v>
      </c>
      <c r="AST1" s="263" t="s">
        <v>6698</v>
      </c>
      <c r="ASU1" s="263" t="s">
        <v>6699</v>
      </c>
      <c r="ASV1" s="263" t="s">
        <v>6700</v>
      </c>
      <c r="ASW1" s="263" t="s">
        <v>6701</v>
      </c>
      <c r="ASX1" s="263" t="s">
        <v>6702</v>
      </c>
      <c r="ASY1" s="263" t="s">
        <v>6703</v>
      </c>
      <c r="ASZ1" s="263" t="s">
        <v>6704</v>
      </c>
      <c r="ATA1" s="263" t="s">
        <v>6705</v>
      </c>
      <c r="ATB1" s="263" t="s">
        <v>6706</v>
      </c>
      <c r="ATC1" s="263" t="s">
        <v>6707</v>
      </c>
      <c r="ATD1" s="263" t="s">
        <v>6708</v>
      </c>
      <c r="ATE1" s="263" t="s">
        <v>6709</v>
      </c>
      <c r="ATF1" s="263" t="s">
        <v>6710</v>
      </c>
      <c r="ATG1" s="263" t="s">
        <v>6711</v>
      </c>
      <c r="ATH1" s="263" t="s">
        <v>6712</v>
      </c>
      <c r="ATI1" s="263" t="s">
        <v>6713</v>
      </c>
      <c r="ATJ1" s="263" t="s">
        <v>6714</v>
      </c>
      <c r="ATK1" s="263" t="s">
        <v>6715</v>
      </c>
      <c r="ATL1" s="263" t="s">
        <v>6716</v>
      </c>
      <c r="ATM1" s="263" t="s">
        <v>6717</v>
      </c>
      <c r="ATN1" s="263" t="s">
        <v>6718</v>
      </c>
      <c r="ATO1" s="263" t="s">
        <v>6719</v>
      </c>
      <c r="ATP1" s="263" t="s">
        <v>6720</v>
      </c>
      <c r="ATQ1" s="263" t="s">
        <v>6721</v>
      </c>
      <c r="ATR1" s="263" t="s">
        <v>6722</v>
      </c>
      <c r="ATS1" s="263" t="s">
        <v>6723</v>
      </c>
      <c r="ATT1" s="263" t="s">
        <v>6724</v>
      </c>
      <c r="ATU1" s="263" t="s">
        <v>6725</v>
      </c>
      <c r="ATV1" s="263" t="s">
        <v>6726</v>
      </c>
      <c r="ATW1" s="263" t="s">
        <v>6727</v>
      </c>
      <c r="ATX1" s="263" t="s">
        <v>6728</v>
      </c>
      <c r="ATY1" s="263" t="s">
        <v>6729</v>
      </c>
      <c r="ATZ1" s="263" t="s">
        <v>6730</v>
      </c>
      <c r="AUA1" s="263" t="s">
        <v>6731</v>
      </c>
      <c r="AUB1" s="263" t="s">
        <v>6732</v>
      </c>
      <c r="AUC1" s="263" t="s">
        <v>6733</v>
      </c>
      <c r="AUD1" s="263" t="s">
        <v>6734</v>
      </c>
      <c r="AUE1" s="263" t="s">
        <v>6735</v>
      </c>
      <c r="AUF1" s="263" t="s">
        <v>6736</v>
      </c>
      <c r="AUG1" s="263" t="s">
        <v>6737</v>
      </c>
      <c r="AUH1" s="263" t="s">
        <v>6738</v>
      </c>
      <c r="AUI1" s="263" t="s">
        <v>6739</v>
      </c>
      <c r="AUJ1" s="263" t="s">
        <v>6740</v>
      </c>
      <c r="AUK1" s="263" t="s">
        <v>6741</v>
      </c>
      <c r="AUL1" s="263" t="s">
        <v>6742</v>
      </c>
      <c r="AUM1" s="263" t="s">
        <v>6743</v>
      </c>
      <c r="AUN1" s="263" t="s">
        <v>6744</v>
      </c>
      <c r="AUO1" s="263" t="s">
        <v>6745</v>
      </c>
      <c r="AUP1" s="263" t="s">
        <v>6746</v>
      </c>
      <c r="AUQ1" s="263" t="s">
        <v>6747</v>
      </c>
      <c r="AUR1" s="263" t="s">
        <v>6748</v>
      </c>
      <c r="AUS1" s="263" t="s">
        <v>6749</v>
      </c>
      <c r="AUT1" s="263" t="s">
        <v>6750</v>
      </c>
      <c r="AUU1" s="263" t="s">
        <v>6751</v>
      </c>
      <c r="AUV1" s="263" t="s">
        <v>6752</v>
      </c>
      <c r="AUW1" s="263" t="s">
        <v>6753</v>
      </c>
      <c r="AUX1" s="263" t="s">
        <v>6754</v>
      </c>
      <c r="AUY1" s="263" t="s">
        <v>6755</v>
      </c>
      <c r="AUZ1" s="263" t="s">
        <v>6756</v>
      </c>
      <c r="AVA1" s="263" t="s">
        <v>6757</v>
      </c>
      <c r="AVB1" s="263" t="s">
        <v>6758</v>
      </c>
      <c r="AVC1" s="263" t="s">
        <v>6759</v>
      </c>
      <c r="AVD1" s="263" t="s">
        <v>6760</v>
      </c>
      <c r="AVE1" s="263" t="s">
        <v>6761</v>
      </c>
      <c r="AVF1" s="263" t="s">
        <v>6762</v>
      </c>
      <c r="AVG1" s="263" t="s">
        <v>6763</v>
      </c>
      <c r="AVH1" s="263" t="s">
        <v>6764</v>
      </c>
      <c r="AVI1" s="263" t="s">
        <v>6765</v>
      </c>
      <c r="AVJ1" s="263" t="s">
        <v>6766</v>
      </c>
      <c r="AVK1" s="263" t="s">
        <v>6767</v>
      </c>
      <c r="AVL1" s="263" t="s">
        <v>6768</v>
      </c>
      <c r="AVM1" s="263" t="s">
        <v>6769</v>
      </c>
      <c r="AVN1" s="263" t="s">
        <v>6770</v>
      </c>
      <c r="AVO1" s="263" t="s">
        <v>6771</v>
      </c>
      <c r="AVP1" s="263" t="s">
        <v>6772</v>
      </c>
      <c r="AVQ1" s="263" t="s">
        <v>6773</v>
      </c>
      <c r="AVR1" s="263" t="s">
        <v>6774</v>
      </c>
      <c r="AVS1" s="263" t="s">
        <v>6775</v>
      </c>
      <c r="AVT1" s="263" t="s">
        <v>6776</v>
      </c>
      <c r="AVU1" s="263" t="s">
        <v>6777</v>
      </c>
      <c r="AVV1" s="263" t="s">
        <v>6778</v>
      </c>
      <c r="AVW1" s="263" t="s">
        <v>6779</v>
      </c>
      <c r="AVX1" s="263" t="s">
        <v>6780</v>
      </c>
      <c r="AVY1" s="263" t="s">
        <v>6781</v>
      </c>
      <c r="AVZ1" s="263" t="s">
        <v>6782</v>
      </c>
      <c r="AWA1" s="263" t="s">
        <v>6783</v>
      </c>
      <c r="AWB1" s="263" t="s">
        <v>6784</v>
      </c>
      <c r="AWC1" s="263" t="s">
        <v>6785</v>
      </c>
      <c r="AWD1" s="263" t="s">
        <v>6786</v>
      </c>
      <c r="AWE1" s="263" t="s">
        <v>6787</v>
      </c>
      <c r="AWF1" s="263" t="s">
        <v>6788</v>
      </c>
      <c r="AWG1" s="263" t="s">
        <v>6789</v>
      </c>
      <c r="AWH1" s="263" t="s">
        <v>6790</v>
      </c>
      <c r="AWI1" s="263" t="s">
        <v>6791</v>
      </c>
      <c r="AWJ1" s="263" t="s">
        <v>6792</v>
      </c>
      <c r="AWK1" s="263" t="s">
        <v>6793</v>
      </c>
      <c r="AWL1" s="263" t="s">
        <v>6794</v>
      </c>
      <c r="AWM1" s="263" t="s">
        <v>6795</v>
      </c>
      <c r="AWN1" s="263" t="s">
        <v>6796</v>
      </c>
      <c r="AWO1" s="263" t="s">
        <v>6797</v>
      </c>
      <c r="AWP1" s="263" t="s">
        <v>6798</v>
      </c>
      <c r="AWQ1" s="263" t="s">
        <v>6799</v>
      </c>
      <c r="AWR1" s="263" t="s">
        <v>6800</v>
      </c>
      <c r="AWS1" s="263" t="s">
        <v>6801</v>
      </c>
      <c r="AWT1" s="263" t="s">
        <v>6802</v>
      </c>
      <c r="AWU1" s="263" t="s">
        <v>6803</v>
      </c>
      <c r="AWV1" s="263" t="s">
        <v>6804</v>
      </c>
      <c r="AWW1" s="263" t="s">
        <v>6805</v>
      </c>
      <c r="AWX1" s="263" t="s">
        <v>6806</v>
      </c>
      <c r="AWY1" s="263" t="s">
        <v>6807</v>
      </c>
      <c r="AWZ1" s="263" t="s">
        <v>6808</v>
      </c>
      <c r="AXA1" s="263" t="s">
        <v>6809</v>
      </c>
      <c r="AXB1" s="263" t="s">
        <v>6810</v>
      </c>
      <c r="AXC1" s="263" t="s">
        <v>6811</v>
      </c>
      <c r="AXD1" s="263" t="s">
        <v>6812</v>
      </c>
      <c r="AXE1" s="263" t="s">
        <v>6813</v>
      </c>
      <c r="AXF1" s="263" t="s">
        <v>6814</v>
      </c>
      <c r="AXG1" s="263" t="s">
        <v>6815</v>
      </c>
      <c r="AXH1" s="263" t="s">
        <v>6816</v>
      </c>
      <c r="AXI1" s="263" t="s">
        <v>6817</v>
      </c>
      <c r="AXJ1" s="263" t="s">
        <v>6818</v>
      </c>
      <c r="AXK1" s="263" t="s">
        <v>6819</v>
      </c>
      <c r="AXL1" s="263" t="s">
        <v>6820</v>
      </c>
      <c r="AXM1" s="263" t="s">
        <v>6821</v>
      </c>
      <c r="AXN1" s="263" t="s">
        <v>6822</v>
      </c>
      <c r="AXO1" s="263" t="s">
        <v>6823</v>
      </c>
      <c r="AXP1" s="263" t="s">
        <v>6824</v>
      </c>
      <c r="AXQ1" s="263" t="s">
        <v>6825</v>
      </c>
      <c r="AXR1" s="263" t="s">
        <v>6826</v>
      </c>
      <c r="AXS1" s="263" t="s">
        <v>6827</v>
      </c>
      <c r="AXT1" s="263" t="s">
        <v>6828</v>
      </c>
      <c r="AXU1" s="263" t="s">
        <v>6829</v>
      </c>
      <c r="AXV1" s="263" t="s">
        <v>6830</v>
      </c>
      <c r="AXW1" s="263" t="s">
        <v>6831</v>
      </c>
      <c r="AXX1" s="263" t="s">
        <v>6832</v>
      </c>
      <c r="AXY1" s="263" t="s">
        <v>6833</v>
      </c>
      <c r="AXZ1" s="263" t="s">
        <v>6834</v>
      </c>
      <c r="AYA1" s="263" t="s">
        <v>6835</v>
      </c>
      <c r="AYB1" s="263" t="s">
        <v>6836</v>
      </c>
      <c r="AYC1" s="263" t="s">
        <v>6837</v>
      </c>
      <c r="AYD1" s="263" t="s">
        <v>6838</v>
      </c>
      <c r="AYE1" s="263" t="s">
        <v>6839</v>
      </c>
      <c r="AYF1" s="263" t="s">
        <v>6840</v>
      </c>
      <c r="AYG1" s="263" t="s">
        <v>6841</v>
      </c>
      <c r="AYH1" s="263" t="s">
        <v>6842</v>
      </c>
      <c r="AYI1" s="263" t="s">
        <v>6843</v>
      </c>
      <c r="AYJ1" s="263" t="s">
        <v>6844</v>
      </c>
      <c r="AYK1" s="263" t="s">
        <v>6845</v>
      </c>
      <c r="AYL1" s="263" t="s">
        <v>6846</v>
      </c>
      <c r="AYM1" s="263" t="s">
        <v>6847</v>
      </c>
      <c r="AYN1" s="263" t="s">
        <v>6848</v>
      </c>
      <c r="AYO1" s="263" t="s">
        <v>6849</v>
      </c>
      <c r="AYP1" s="263" t="s">
        <v>6850</v>
      </c>
      <c r="AYQ1" s="263" t="s">
        <v>6851</v>
      </c>
      <c r="AYR1" s="263" t="s">
        <v>6852</v>
      </c>
      <c r="AYS1" s="263" t="s">
        <v>6853</v>
      </c>
      <c r="AYT1" s="263" t="s">
        <v>6854</v>
      </c>
      <c r="AYU1" s="263" t="s">
        <v>6855</v>
      </c>
      <c r="AYV1" s="263" t="s">
        <v>6856</v>
      </c>
      <c r="AYW1" s="263" t="s">
        <v>6857</v>
      </c>
      <c r="AYX1" s="263" t="s">
        <v>6858</v>
      </c>
      <c r="AYY1" s="263" t="s">
        <v>6859</v>
      </c>
      <c r="AYZ1" s="263" t="s">
        <v>6860</v>
      </c>
      <c r="AZA1" s="263" t="s">
        <v>6861</v>
      </c>
      <c r="AZB1" s="263" t="s">
        <v>6862</v>
      </c>
      <c r="AZC1" s="263" t="s">
        <v>6863</v>
      </c>
      <c r="AZD1" s="263" t="s">
        <v>6864</v>
      </c>
      <c r="AZE1" s="263" t="s">
        <v>6865</v>
      </c>
      <c r="AZF1" s="263" t="s">
        <v>6866</v>
      </c>
      <c r="AZG1" s="263" t="s">
        <v>6867</v>
      </c>
      <c r="AZH1" s="263" t="s">
        <v>6868</v>
      </c>
      <c r="AZI1" s="263" t="s">
        <v>6869</v>
      </c>
      <c r="AZJ1" s="263" t="s">
        <v>6870</v>
      </c>
      <c r="AZK1" s="263" t="s">
        <v>6871</v>
      </c>
      <c r="AZL1" s="263" t="s">
        <v>6872</v>
      </c>
      <c r="AZM1" s="263" t="s">
        <v>6873</v>
      </c>
      <c r="AZN1" s="263" t="s">
        <v>6874</v>
      </c>
      <c r="AZO1" s="263" t="s">
        <v>6875</v>
      </c>
      <c r="AZP1" s="263" t="s">
        <v>6876</v>
      </c>
      <c r="AZQ1" s="263" t="s">
        <v>6877</v>
      </c>
      <c r="AZR1" s="263" t="s">
        <v>6878</v>
      </c>
      <c r="AZS1" s="263" t="s">
        <v>6879</v>
      </c>
      <c r="AZT1" s="263" t="s">
        <v>6880</v>
      </c>
      <c r="AZU1" s="263" t="s">
        <v>6881</v>
      </c>
      <c r="AZV1" s="263" t="s">
        <v>6882</v>
      </c>
      <c r="AZW1" s="263" t="s">
        <v>6883</v>
      </c>
      <c r="AZX1" s="263" t="s">
        <v>6884</v>
      </c>
      <c r="AZY1" s="263" t="s">
        <v>6885</v>
      </c>
      <c r="AZZ1" s="263" t="s">
        <v>6886</v>
      </c>
      <c r="BAA1" s="263" t="s">
        <v>6887</v>
      </c>
      <c r="BAB1" s="263" t="s">
        <v>6888</v>
      </c>
      <c r="BAC1" s="263" t="s">
        <v>6889</v>
      </c>
      <c r="BAD1" s="263" t="s">
        <v>6890</v>
      </c>
      <c r="BAE1" s="263" t="s">
        <v>6891</v>
      </c>
      <c r="BAF1" s="263" t="s">
        <v>6892</v>
      </c>
      <c r="BAG1" s="263" t="s">
        <v>6893</v>
      </c>
      <c r="BAH1" s="263" t="s">
        <v>6894</v>
      </c>
      <c r="BAI1" s="263" t="s">
        <v>6895</v>
      </c>
      <c r="BAJ1" s="263" t="s">
        <v>6896</v>
      </c>
      <c r="BAK1" s="263" t="s">
        <v>6897</v>
      </c>
      <c r="BAL1" s="263" t="s">
        <v>6898</v>
      </c>
      <c r="BAM1" s="263" t="s">
        <v>6899</v>
      </c>
      <c r="BAN1" s="263" t="s">
        <v>6900</v>
      </c>
      <c r="BAO1" s="263" t="s">
        <v>6901</v>
      </c>
      <c r="BAP1" s="263" t="s">
        <v>6902</v>
      </c>
      <c r="BAQ1" s="263" t="s">
        <v>6903</v>
      </c>
      <c r="BAR1" s="263" t="s">
        <v>6904</v>
      </c>
      <c r="BAS1" s="263" t="s">
        <v>6905</v>
      </c>
      <c r="BAT1" s="263" t="s">
        <v>6906</v>
      </c>
      <c r="BAU1" s="263" t="s">
        <v>6907</v>
      </c>
      <c r="BAV1" s="263" t="s">
        <v>6908</v>
      </c>
      <c r="BAW1" s="263" t="s">
        <v>6909</v>
      </c>
      <c r="BAX1" s="263" t="s">
        <v>6910</v>
      </c>
      <c r="BAY1" s="263" t="s">
        <v>6911</v>
      </c>
      <c r="BAZ1" s="263" t="s">
        <v>6912</v>
      </c>
      <c r="BBA1" s="263" t="s">
        <v>6913</v>
      </c>
      <c r="BBB1" s="263" t="s">
        <v>6914</v>
      </c>
      <c r="BBC1" s="263" t="s">
        <v>6915</v>
      </c>
      <c r="BBD1" s="263" t="s">
        <v>6916</v>
      </c>
      <c r="BBE1" s="263" t="s">
        <v>6917</v>
      </c>
      <c r="BBF1" s="263" t="s">
        <v>6918</v>
      </c>
      <c r="BBG1" s="263" t="s">
        <v>6919</v>
      </c>
      <c r="BBH1" s="263" t="s">
        <v>6920</v>
      </c>
      <c r="BBI1" s="263" t="s">
        <v>6921</v>
      </c>
      <c r="BBJ1" s="263" t="s">
        <v>6922</v>
      </c>
      <c r="BBK1" s="263" t="s">
        <v>6923</v>
      </c>
      <c r="BBL1" s="263" t="s">
        <v>6924</v>
      </c>
      <c r="BBM1" s="263" t="s">
        <v>6925</v>
      </c>
      <c r="BBN1" s="263" t="s">
        <v>6926</v>
      </c>
      <c r="BBO1" s="263" t="s">
        <v>6927</v>
      </c>
      <c r="BBP1" s="263" t="s">
        <v>6928</v>
      </c>
      <c r="BBQ1" s="263" t="s">
        <v>6929</v>
      </c>
      <c r="BBR1" s="263" t="s">
        <v>6930</v>
      </c>
      <c r="BBS1" s="263" t="s">
        <v>6931</v>
      </c>
      <c r="BBT1" s="263" t="s">
        <v>6932</v>
      </c>
      <c r="BBU1" s="263" t="s">
        <v>6933</v>
      </c>
      <c r="BBV1" s="263" t="s">
        <v>6934</v>
      </c>
      <c r="BBW1" s="263" t="s">
        <v>6935</v>
      </c>
      <c r="BBX1" s="263" t="s">
        <v>6936</v>
      </c>
      <c r="BBY1" s="263" t="s">
        <v>6937</v>
      </c>
      <c r="BBZ1" s="263" t="s">
        <v>6938</v>
      </c>
      <c r="BCA1" s="263" t="s">
        <v>6939</v>
      </c>
      <c r="BCB1" s="263" t="s">
        <v>6940</v>
      </c>
      <c r="BCC1" s="263" t="s">
        <v>6941</v>
      </c>
      <c r="BCD1" s="263" t="s">
        <v>6942</v>
      </c>
      <c r="BCE1" s="263" t="s">
        <v>6943</v>
      </c>
      <c r="BCF1" s="263" t="s">
        <v>6944</v>
      </c>
      <c r="BCG1" s="263" t="s">
        <v>6945</v>
      </c>
      <c r="BCH1" s="263" t="s">
        <v>6946</v>
      </c>
      <c r="BCI1" s="263" t="s">
        <v>6947</v>
      </c>
      <c r="BCJ1" s="263" t="s">
        <v>6948</v>
      </c>
      <c r="BCK1" s="263" t="s">
        <v>6949</v>
      </c>
      <c r="BCL1" s="263" t="s">
        <v>6950</v>
      </c>
      <c r="BCM1" s="263" t="s">
        <v>6951</v>
      </c>
      <c r="BCN1" s="263" t="s">
        <v>6952</v>
      </c>
      <c r="BCO1" s="263" t="s">
        <v>6953</v>
      </c>
      <c r="BCP1" s="263" t="s">
        <v>6954</v>
      </c>
      <c r="BCQ1" s="263" t="s">
        <v>6955</v>
      </c>
      <c r="BCR1" s="263" t="s">
        <v>6956</v>
      </c>
      <c r="BCS1" s="263" t="s">
        <v>6957</v>
      </c>
      <c r="BCT1" s="263" t="s">
        <v>6958</v>
      </c>
      <c r="BCU1" s="263" t="s">
        <v>6959</v>
      </c>
      <c r="BCV1" s="263" t="s">
        <v>6960</v>
      </c>
      <c r="BCW1" s="263" t="s">
        <v>6961</v>
      </c>
      <c r="BCX1" s="263" t="s">
        <v>6962</v>
      </c>
      <c r="BCY1" s="263" t="s">
        <v>6963</v>
      </c>
      <c r="BCZ1" s="263" t="s">
        <v>6964</v>
      </c>
      <c r="BDA1" s="263" t="s">
        <v>6965</v>
      </c>
      <c r="BDB1" s="263" t="s">
        <v>6966</v>
      </c>
      <c r="BDC1" s="263" t="s">
        <v>6967</v>
      </c>
      <c r="BDD1" s="263" t="s">
        <v>6968</v>
      </c>
      <c r="BDE1" s="263" t="s">
        <v>6969</v>
      </c>
      <c r="BDF1" s="263" t="s">
        <v>6970</v>
      </c>
      <c r="BDG1" s="263" t="s">
        <v>6971</v>
      </c>
      <c r="BDH1" s="263" t="s">
        <v>6972</v>
      </c>
      <c r="BDI1" s="263" t="s">
        <v>6973</v>
      </c>
      <c r="BDJ1" s="263" t="s">
        <v>6974</v>
      </c>
      <c r="BDK1" s="263" t="s">
        <v>6975</v>
      </c>
      <c r="BDL1" s="263" t="s">
        <v>6976</v>
      </c>
      <c r="BDM1" s="263" t="s">
        <v>6977</v>
      </c>
      <c r="BDN1" s="263" t="s">
        <v>6978</v>
      </c>
      <c r="BDO1" s="263" t="s">
        <v>6979</v>
      </c>
      <c r="BDP1" s="263" t="s">
        <v>6980</v>
      </c>
      <c r="BDQ1" s="263" t="s">
        <v>6981</v>
      </c>
      <c r="BDR1" s="263" t="s">
        <v>6982</v>
      </c>
      <c r="BDS1" s="263" t="s">
        <v>6983</v>
      </c>
      <c r="BDT1" s="263" t="s">
        <v>6984</v>
      </c>
      <c r="BDU1" s="263" t="s">
        <v>6985</v>
      </c>
      <c r="BDV1" s="263" t="s">
        <v>6986</v>
      </c>
      <c r="BDW1" s="263" t="s">
        <v>6987</v>
      </c>
      <c r="BDX1" s="263" t="s">
        <v>6988</v>
      </c>
      <c r="BDY1" s="263" t="s">
        <v>6989</v>
      </c>
      <c r="BDZ1" s="263" t="s">
        <v>6990</v>
      </c>
      <c r="BEA1" s="263" t="s">
        <v>6991</v>
      </c>
      <c r="BEB1" s="263" t="s">
        <v>6992</v>
      </c>
      <c r="BEC1" s="263" t="s">
        <v>6993</v>
      </c>
      <c r="BED1" s="263" t="s">
        <v>6994</v>
      </c>
      <c r="BEE1" s="263" t="s">
        <v>6995</v>
      </c>
      <c r="BEF1" s="263" t="s">
        <v>6996</v>
      </c>
      <c r="BEG1" s="263" t="s">
        <v>6997</v>
      </c>
      <c r="BEH1" s="263" t="s">
        <v>6998</v>
      </c>
      <c r="BEI1" s="263" t="s">
        <v>6999</v>
      </c>
      <c r="BEJ1" s="263" t="s">
        <v>7000</v>
      </c>
      <c r="BEK1" s="263" t="s">
        <v>7001</v>
      </c>
      <c r="BEL1" s="263" t="s">
        <v>7002</v>
      </c>
      <c r="BEM1" s="263" t="s">
        <v>7003</v>
      </c>
      <c r="BEN1" s="263" t="s">
        <v>7004</v>
      </c>
      <c r="BEO1" s="263" t="s">
        <v>7005</v>
      </c>
      <c r="BEP1" s="263" t="s">
        <v>7006</v>
      </c>
      <c r="BEQ1" s="263" t="s">
        <v>7007</v>
      </c>
      <c r="BER1" s="263" t="s">
        <v>7008</v>
      </c>
      <c r="BES1" s="263" t="s">
        <v>7009</v>
      </c>
      <c r="BET1" s="263" t="s">
        <v>7010</v>
      </c>
      <c r="BEU1" s="263" t="s">
        <v>7011</v>
      </c>
      <c r="BEV1" s="263" t="s">
        <v>7012</v>
      </c>
      <c r="BEW1" s="263" t="s">
        <v>7013</v>
      </c>
      <c r="BEX1" s="263" t="s">
        <v>7014</v>
      </c>
      <c r="BEY1" s="263" t="s">
        <v>7015</v>
      </c>
      <c r="BEZ1" s="263" t="s">
        <v>7016</v>
      </c>
      <c r="BFA1" s="263" t="s">
        <v>7017</v>
      </c>
      <c r="BFB1" s="263" t="s">
        <v>7018</v>
      </c>
      <c r="BFC1" s="263" t="s">
        <v>7019</v>
      </c>
      <c r="BFD1" s="263" t="s">
        <v>7020</v>
      </c>
      <c r="BFE1" s="263" t="s">
        <v>7021</v>
      </c>
      <c r="BFF1" s="263" t="s">
        <v>7022</v>
      </c>
      <c r="BFG1" s="263" t="s">
        <v>7023</v>
      </c>
      <c r="BFH1" s="263" t="s">
        <v>7024</v>
      </c>
      <c r="BFI1" s="263" t="s">
        <v>7025</v>
      </c>
      <c r="BFJ1" s="263" t="s">
        <v>7026</v>
      </c>
      <c r="BFK1" s="263" t="s">
        <v>7027</v>
      </c>
      <c r="BFL1" s="263" t="s">
        <v>7028</v>
      </c>
      <c r="BFM1" s="263" t="s">
        <v>7029</v>
      </c>
      <c r="BFN1" s="263" t="s">
        <v>7030</v>
      </c>
      <c r="BFO1" s="263" t="s">
        <v>7031</v>
      </c>
      <c r="BFP1" s="263" t="s">
        <v>7032</v>
      </c>
      <c r="BFQ1" s="263" t="s">
        <v>7033</v>
      </c>
      <c r="BFR1" s="263" t="s">
        <v>7034</v>
      </c>
      <c r="BFS1" s="263" t="s">
        <v>7035</v>
      </c>
      <c r="BFT1" s="263" t="s">
        <v>7036</v>
      </c>
      <c r="BFU1" s="263" t="s">
        <v>7037</v>
      </c>
      <c r="BFV1" s="263" t="s">
        <v>7038</v>
      </c>
      <c r="BFW1" s="263" t="s">
        <v>7039</v>
      </c>
      <c r="BFX1" s="263" t="s">
        <v>7040</v>
      </c>
      <c r="BFY1" s="263" t="s">
        <v>7041</v>
      </c>
      <c r="BFZ1" s="263" t="s">
        <v>7042</v>
      </c>
      <c r="BGA1" s="263" t="s">
        <v>7043</v>
      </c>
      <c r="BGB1" s="263" t="s">
        <v>7044</v>
      </c>
      <c r="BGC1" s="263" t="s">
        <v>7045</v>
      </c>
      <c r="BGD1" s="263" t="s">
        <v>7046</v>
      </c>
      <c r="BGE1" s="263" t="s">
        <v>7047</v>
      </c>
      <c r="BGF1" s="263" t="s">
        <v>7048</v>
      </c>
      <c r="BGG1" s="263" t="s">
        <v>7049</v>
      </c>
      <c r="BGH1" s="263" t="s">
        <v>7050</v>
      </c>
      <c r="BGI1" s="263" t="s">
        <v>7051</v>
      </c>
      <c r="BGJ1" s="263" t="s">
        <v>7052</v>
      </c>
      <c r="BGK1" s="263" t="s">
        <v>7053</v>
      </c>
      <c r="BGL1" s="263" t="s">
        <v>7054</v>
      </c>
      <c r="BGM1" s="263" t="s">
        <v>7055</v>
      </c>
      <c r="BGN1" s="263" t="s">
        <v>7056</v>
      </c>
      <c r="BGO1" s="263" t="s">
        <v>7057</v>
      </c>
      <c r="BGP1" s="263" t="s">
        <v>7058</v>
      </c>
      <c r="BGQ1" s="263" t="s">
        <v>7059</v>
      </c>
      <c r="BGR1" s="263" t="s">
        <v>7060</v>
      </c>
      <c r="BGS1" s="263" t="s">
        <v>7061</v>
      </c>
      <c r="BGT1" s="263" t="s">
        <v>7062</v>
      </c>
      <c r="BGU1" s="263" t="s">
        <v>7063</v>
      </c>
      <c r="BGV1" s="263" t="s">
        <v>7064</v>
      </c>
      <c r="BGW1" s="263" t="s">
        <v>7065</v>
      </c>
      <c r="BGX1" s="263" t="s">
        <v>7066</v>
      </c>
      <c r="BGY1" s="263" t="s">
        <v>7067</v>
      </c>
      <c r="BGZ1" s="263" t="s">
        <v>7068</v>
      </c>
      <c r="BHA1" s="263" t="s">
        <v>7069</v>
      </c>
      <c r="BHB1" s="263" t="s">
        <v>7070</v>
      </c>
      <c r="BHC1" s="263" t="s">
        <v>7071</v>
      </c>
      <c r="BHD1" s="263" t="s">
        <v>7072</v>
      </c>
      <c r="BHE1" s="263" t="s">
        <v>7073</v>
      </c>
      <c r="BHF1" s="263" t="s">
        <v>7074</v>
      </c>
      <c r="BHG1" s="263" t="s">
        <v>7075</v>
      </c>
      <c r="BHH1" s="263" t="s">
        <v>7076</v>
      </c>
      <c r="BHI1" s="263" t="s">
        <v>7077</v>
      </c>
      <c r="BHJ1" s="263" t="s">
        <v>7078</v>
      </c>
      <c r="BHK1" s="263" t="s">
        <v>7079</v>
      </c>
      <c r="BHL1" s="263" t="s">
        <v>7080</v>
      </c>
      <c r="BHM1" s="263" t="s">
        <v>7081</v>
      </c>
      <c r="BHN1" s="263" t="s">
        <v>7082</v>
      </c>
      <c r="BHO1" s="263" t="s">
        <v>7083</v>
      </c>
      <c r="BHP1" s="263" t="s">
        <v>7084</v>
      </c>
      <c r="BHQ1" s="263" t="s">
        <v>7085</v>
      </c>
      <c r="BHR1" s="263" t="s">
        <v>7086</v>
      </c>
      <c r="BHS1" s="263" t="s">
        <v>7087</v>
      </c>
      <c r="BHT1" s="263" t="s">
        <v>7088</v>
      </c>
      <c r="BHU1" s="263" t="s">
        <v>7089</v>
      </c>
      <c r="BHV1" s="263" t="s">
        <v>7090</v>
      </c>
      <c r="BHW1" s="263" t="s">
        <v>7091</v>
      </c>
      <c r="BHX1" s="263" t="s">
        <v>7092</v>
      </c>
      <c r="BHY1" s="263" t="s">
        <v>7093</v>
      </c>
      <c r="BHZ1" s="263" t="s">
        <v>7094</v>
      </c>
      <c r="BIA1" s="263" t="s">
        <v>7095</v>
      </c>
      <c r="BIB1" s="263" t="s">
        <v>7096</v>
      </c>
      <c r="BIC1" s="263" t="s">
        <v>7097</v>
      </c>
      <c r="BID1" s="263" t="s">
        <v>7098</v>
      </c>
      <c r="BIE1" s="263" t="s">
        <v>7099</v>
      </c>
      <c r="BIF1" s="263" t="s">
        <v>7100</v>
      </c>
      <c r="BIG1" s="263" t="s">
        <v>7101</v>
      </c>
      <c r="BIH1" s="263" t="s">
        <v>7102</v>
      </c>
      <c r="BII1" s="263" t="s">
        <v>7103</v>
      </c>
      <c r="BIJ1" s="263" t="s">
        <v>7104</v>
      </c>
      <c r="BIK1" s="263" t="s">
        <v>7105</v>
      </c>
      <c r="BIL1" s="263" t="s">
        <v>7106</v>
      </c>
      <c r="BIM1" s="263" t="s">
        <v>7107</v>
      </c>
      <c r="BIN1" s="263" t="s">
        <v>7108</v>
      </c>
      <c r="BIO1" s="263" t="s">
        <v>7109</v>
      </c>
      <c r="BIP1" s="263" t="s">
        <v>7110</v>
      </c>
      <c r="BIQ1" s="263" t="s">
        <v>7111</v>
      </c>
      <c r="BIR1" s="263" t="s">
        <v>7112</v>
      </c>
      <c r="BIS1" s="263" t="s">
        <v>7113</v>
      </c>
      <c r="BIT1" s="263" t="s">
        <v>7114</v>
      </c>
      <c r="BIU1" s="263" t="s">
        <v>7115</v>
      </c>
      <c r="BIV1" s="263" t="s">
        <v>7116</v>
      </c>
      <c r="BIW1" s="263" t="s">
        <v>7117</v>
      </c>
      <c r="BIX1" s="263" t="s">
        <v>7118</v>
      </c>
      <c r="BIY1" s="263" t="s">
        <v>7119</v>
      </c>
      <c r="BIZ1" s="263" t="s">
        <v>7120</v>
      </c>
      <c r="BJA1" s="263" t="s">
        <v>7121</v>
      </c>
      <c r="BJB1" s="263" t="s">
        <v>7122</v>
      </c>
      <c r="BJC1" s="263" t="s">
        <v>7123</v>
      </c>
      <c r="BJD1" s="263" t="s">
        <v>7124</v>
      </c>
      <c r="BJE1" s="263" t="s">
        <v>7125</v>
      </c>
      <c r="BJF1" s="263" t="s">
        <v>7126</v>
      </c>
      <c r="BJG1" s="263" t="s">
        <v>7127</v>
      </c>
      <c r="BJH1" s="263" t="s">
        <v>7128</v>
      </c>
      <c r="BJI1" s="263" t="s">
        <v>7129</v>
      </c>
      <c r="BJJ1" s="263" t="s">
        <v>7130</v>
      </c>
      <c r="BJK1" s="263" t="s">
        <v>7131</v>
      </c>
      <c r="BJL1" s="263" t="s">
        <v>7132</v>
      </c>
      <c r="BJM1" s="263" t="s">
        <v>7133</v>
      </c>
      <c r="BJN1" s="263" t="s">
        <v>7134</v>
      </c>
      <c r="BJO1" s="263" t="s">
        <v>7135</v>
      </c>
      <c r="BJP1" s="263" t="s">
        <v>7136</v>
      </c>
      <c r="BJQ1" s="263" t="s">
        <v>7137</v>
      </c>
      <c r="BJR1" s="263" t="s">
        <v>7138</v>
      </c>
      <c r="BJS1" s="263" t="s">
        <v>7139</v>
      </c>
      <c r="BJT1" s="263" t="s">
        <v>7140</v>
      </c>
      <c r="BJU1" s="263" t="s">
        <v>7141</v>
      </c>
      <c r="BJV1" s="263" t="s">
        <v>7142</v>
      </c>
      <c r="BJW1" s="263" t="s">
        <v>7143</v>
      </c>
      <c r="BJX1" s="263" t="s">
        <v>7144</v>
      </c>
      <c r="BJY1" s="263" t="s">
        <v>7145</v>
      </c>
      <c r="BJZ1" s="263" t="s">
        <v>7146</v>
      </c>
      <c r="BKA1" s="263" t="s">
        <v>7147</v>
      </c>
      <c r="BKB1" s="263" t="s">
        <v>7148</v>
      </c>
      <c r="BKC1" s="263" t="s">
        <v>7149</v>
      </c>
      <c r="BKD1" s="263" t="s">
        <v>7150</v>
      </c>
      <c r="BKE1" s="263" t="s">
        <v>7151</v>
      </c>
      <c r="BKF1" s="263" t="s">
        <v>7152</v>
      </c>
      <c r="BKG1" s="263" t="s">
        <v>7153</v>
      </c>
      <c r="BKH1" s="263" t="s">
        <v>7154</v>
      </c>
      <c r="BKI1" s="263" t="s">
        <v>7155</v>
      </c>
      <c r="BKJ1" s="263" t="s">
        <v>7156</v>
      </c>
      <c r="BKK1" s="263" t="s">
        <v>7157</v>
      </c>
      <c r="BKL1" s="263" t="s">
        <v>7158</v>
      </c>
      <c r="BKM1" s="263" t="s">
        <v>7159</v>
      </c>
      <c r="BKN1" s="263" t="s">
        <v>7160</v>
      </c>
      <c r="BKO1" s="263" t="s">
        <v>7161</v>
      </c>
      <c r="BKP1" s="263" t="s">
        <v>7162</v>
      </c>
      <c r="BKQ1" s="263" t="s">
        <v>7163</v>
      </c>
      <c r="BKR1" s="263" t="s">
        <v>7164</v>
      </c>
      <c r="BKS1" s="263" t="s">
        <v>7165</v>
      </c>
      <c r="BKT1" s="263" t="s">
        <v>7166</v>
      </c>
      <c r="BKU1" s="263" t="s">
        <v>7167</v>
      </c>
      <c r="BKV1" s="263" t="s">
        <v>7168</v>
      </c>
      <c r="BKW1" s="263" t="s">
        <v>7169</v>
      </c>
      <c r="BKX1" s="263" t="s">
        <v>7170</v>
      </c>
      <c r="BKY1" s="263" t="s">
        <v>7171</v>
      </c>
      <c r="BKZ1" s="263" t="s">
        <v>7172</v>
      </c>
      <c r="BLA1" s="263" t="s">
        <v>7173</v>
      </c>
      <c r="BLB1" s="263" t="s">
        <v>7174</v>
      </c>
      <c r="BLC1" s="263" t="s">
        <v>7175</v>
      </c>
      <c r="BLD1" s="263" t="s">
        <v>7176</v>
      </c>
      <c r="BLE1" s="263" t="s">
        <v>7177</v>
      </c>
      <c r="BLF1" s="263" t="s">
        <v>7178</v>
      </c>
      <c r="BLG1" s="263" t="s">
        <v>7179</v>
      </c>
      <c r="BLH1" s="263" t="s">
        <v>7180</v>
      </c>
      <c r="BLI1" s="263" t="s">
        <v>7181</v>
      </c>
      <c r="BLJ1" s="263" t="s">
        <v>7182</v>
      </c>
      <c r="BLK1" s="263" t="s">
        <v>7183</v>
      </c>
      <c r="BLL1" s="263" t="s">
        <v>7184</v>
      </c>
      <c r="BLM1" s="263" t="s">
        <v>7185</v>
      </c>
      <c r="BLN1" s="263" t="s">
        <v>7186</v>
      </c>
      <c r="BLO1" s="263" t="s">
        <v>7187</v>
      </c>
      <c r="BLP1" s="263" t="s">
        <v>7188</v>
      </c>
      <c r="BLQ1" s="263" t="s">
        <v>7189</v>
      </c>
      <c r="BLR1" s="263" t="s">
        <v>7190</v>
      </c>
      <c r="BLS1" s="263" t="s">
        <v>7191</v>
      </c>
      <c r="BLT1" s="263" t="s">
        <v>7192</v>
      </c>
      <c r="BLU1" s="263" t="s">
        <v>7193</v>
      </c>
      <c r="BLV1" s="263" t="s">
        <v>7194</v>
      </c>
      <c r="BLW1" s="263" t="s">
        <v>7195</v>
      </c>
      <c r="BLX1" s="263" t="s">
        <v>7196</v>
      </c>
      <c r="BLY1" s="263" t="s">
        <v>7197</v>
      </c>
      <c r="BLZ1" s="263" t="s">
        <v>7198</v>
      </c>
      <c r="BMA1" s="263" t="s">
        <v>7199</v>
      </c>
      <c r="BMB1" s="263" t="s">
        <v>7200</v>
      </c>
      <c r="BMC1" s="263" t="s">
        <v>7201</v>
      </c>
      <c r="BMD1" s="263" t="s">
        <v>7202</v>
      </c>
      <c r="BME1" s="263" t="s">
        <v>7203</v>
      </c>
      <c r="BMF1" s="263" t="s">
        <v>7204</v>
      </c>
      <c r="BMG1" s="263" t="s">
        <v>7205</v>
      </c>
      <c r="BMH1" s="263" t="s">
        <v>7206</v>
      </c>
      <c r="BMI1" s="263" t="s">
        <v>7207</v>
      </c>
      <c r="BMJ1" s="263" t="s">
        <v>7208</v>
      </c>
      <c r="BMK1" s="263" t="s">
        <v>7209</v>
      </c>
      <c r="BML1" s="263" t="s">
        <v>7210</v>
      </c>
      <c r="BMM1" s="263" t="s">
        <v>7211</v>
      </c>
      <c r="BMN1" s="263" t="s">
        <v>7212</v>
      </c>
      <c r="BMO1" s="263" t="s">
        <v>7213</v>
      </c>
      <c r="BMP1" s="263" t="s">
        <v>7214</v>
      </c>
      <c r="BMQ1" s="263" t="s">
        <v>7215</v>
      </c>
      <c r="BMR1" s="263" t="s">
        <v>7216</v>
      </c>
      <c r="BMS1" s="263" t="s">
        <v>7217</v>
      </c>
      <c r="BMT1" s="263" t="s">
        <v>7218</v>
      </c>
      <c r="BMU1" s="263" t="s">
        <v>7219</v>
      </c>
      <c r="BMV1" s="263" t="s">
        <v>7220</v>
      </c>
      <c r="BMW1" s="263" t="s">
        <v>7221</v>
      </c>
      <c r="BMX1" s="263" t="s">
        <v>7222</v>
      </c>
      <c r="BMY1" s="263" t="s">
        <v>7223</v>
      </c>
      <c r="BMZ1" s="263" t="s">
        <v>7224</v>
      </c>
      <c r="BNA1" s="263" t="s">
        <v>7225</v>
      </c>
      <c r="BNB1" s="263" t="s">
        <v>7226</v>
      </c>
      <c r="BNC1" s="263" t="s">
        <v>7227</v>
      </c>
      <c r="BND1" s="263" t="s">
        <v>7228</v>
      </c>
      <c r="BNE1" s="263" t="s">
        <v>7229</v>
      </c>
      <c r="BNF1" s="263" t="s">
        <v>7230</v>
      </c>
      <c r="BNG1" s="263" t="s">
        <v>7231</v>
      </c>
      <c r="BNH1" s="263" t="s">
        <v>7232</v>
      </c>
      <c r="BNI1" s="263" t="s">
        <v>7233</v>
      </c>
      <c r="BNJ1" s="263" t="s">
        <v>7234</v>
      </c>
      <c r="BNK1" s="263" t="s">
        <v>7235</v>
      </c>
      <c r="BNL1" s="263" t="s">
        <v>7236</v>
      </c>
      <c r="BNM1" s="263" t="s">
        <v>7237</v>
      </c>
      <c r="BNN1" s="263" t="s">
        <v>7238</v>
      </c>
      <c r="BNO1" s="263" t="s">
        <v>7239</v>
      </c>
      <c r="BNP1" s="263" t="s">
        <v>7240</v>
      </c>
      <c r="BNQ1" s="263" t="s">
        <v>7241</v>
      </c>
      <c r="BNR1" s="263" t="s">
        <v>7242</v>
      </c>
      <c r="BNS1" s="263" t="s">
        <v>7243</v>
      </c>
      <c r="BNT1" s="263" t="s">
        <v>7244</v>
      </c>
      <c r="BNU1" s="263" t="s">
        <v>7245</v>
      </c>
      <c r="BNV1" s="263" t="s">
        <v>7246</v>
      </c>
      <c r="BNW1" s="263" t="s">
        <v>7247</v>
      </c>
      <c r="BNX1" s="263" t="s">
        <v>7248</v>
      </c>
      <c r="BNY1" s="263" t="s">
        <v>7249</v>
      </c>
      <c r="BNZ1" s="263" t="s">
        <v>7250</v>
      </c>
      <c r="BOA1" s="263" t="s">
        <v>7251</v>
      </c>
      <c r="BOB1" s="263" t="s">
        <v>7252</v>
      </c>
      <c r="BOC1" s="263" t="s">
        <v>7253</v>
      </c>
      <c r="BOD1" s="263" t="s">
        <v>7254</v>
      </c>
      <c r="BOE1" s="263" t="s">
        <v>7255</v>
      </c>
      <c r="BOF1" s="263" t="s">
        <v>7256</v>
      </c>
      <c r="BOG1" s="263" t="s">
        <v>7257</v>
      </c>
      <c r="BOH1" s="263" t="s">
        <v>7258</v>
      </c>
      <c r="BOI1" s="263" t="s">
        <v>7259</v>
      </c>
      <c r="BOJ1" s="263" t="s">
        <v>7260</v>
      </c>
      <c r="BOK1" s="263" t="s">
        <v>7261</v>
      </c>
      <c r="BOL1" s="263" t="s">
        <v>7262</v>
      </c>
      <c r="BOM1" s="263" t="s">
        <v>7263</v>
      </c>
      <c r="BON1" s="263" t="s">
        <v>7264</v>
      </c>
      <c r="BOO1" s="263" t="s">
        <v>7265</v>
      </c>
      <c r="BOP1" s="263" t="s">
        <v>7266</v>
      </c>
      <c r="BOQ1" s="263" t="s">
        <v>7267</v>
      </c>
      <c r="BOR1" s="263" t="s">
        <v>7268</v>
      </c>
      <c r="BOS1" s="263" t="s">
        <v>7269</v>
      </c>
      <c r="BOT1" s="263" t="s">
        <v>7270</v>
      </c>
      <c r="BOU1" s="263" t="s">
        <v>7271</v>
      </c>
      <c r="BOV1" s="263" t="s">
        <v>7272</v>
      </c>
      <c r="BOW1" s="263" t="s">
        <v>7273</v>
      </c>
      <c r="BOX1" s="263" t="s">
        <v>7274</v>
      </c>
      <c r="BOY1" s="263" t="s">
        <v>7275</v>
      </c>
      <c r="BOZ1" s="263" t="s">
        <v>7276</v>
      </c>
      <c r="BPA1" s="263" t="s">
        <v>7277</v>
      </c>
      <c r="BPB1" s="263" t="s">
        <v>7278</v>
      </c>
      <c r="BPC1" s="263" t="s">
        <v>7279</v>
      </c>
      <c r="BPD1" s="263" t="s">
        <v>7280</v>
      </c>
      <c r="BPE1" s="263" t="s">
        <v>7281</v>
      </c>
      <c r="BPF1" s="263" t="s">
        <v>7282</v>
      </c>
      <c r="BPG1" s="263" t="s">
        <v>7283</v>
      </c>
      <c r="BPH1" s="263" t="s">
        <v>7284</v>
      </c>
      <c r="BPI1" s="263" t="s">
        <v>7285</v>
      </c>
      <c r="BPJ1" s="263" t="s">
        <v>7286</v>
      </c>
      <c r="BPK1" s="263" t="s">
        <v>7287</v>
      </c>
      <c r="BPL1" s="263" t="s">
        <v>7288</v>
      </c>
      <c r="BPM1" s="263" t="s">
        <v>7289</v>
      </c>
      <c r="BPN1" s="263" t="s">
        <v>7290</v>
      </c>
      <c r="BPO1" s="263" t="s">
        <v>7291</v>
      </c>
      <c r="BPP1" s="263" t="s">
        <v>7292</v>
      </c>
      <c r="BPQ1" s="263" t="s">
        <v>7293</v>
      </c>
      <c r="BPR1" s="263" t="s">
        <v>7294</v>
      </c>
      <c r="BPS1" s="263" t="s">
        <v>7295</v>
      </c>
      <c r="BPT1" s="263" t="s">
        <v>7296</v>
      </c>
      <c r="BPU1" s="263" t="s">
        <v>7297</v>
      </c>
      <c r="BPV1" s="263" t="s">
        <v>7298</v>
      </c>
      <c r="BPW1" s="263" t="s">
        <v>7299</v>
      </c>
      <c r="BPX1" s="263" t="s">
        <v>7300</v>
      </c>
      <c r="BPY1" s="263" t="s">
        <v>7301</v>
      </c>
      <c r="BPZ1" s="263" t="s">
        <v>7302</v>
      </c>
      <c r="BQA1" s="263" t="s">
        <v>7303</v>
      </c>
      <c r="BQB1" s="263" t="s">
        <v>7304</v>
      </c>
      <c r="BQC1" s="263" t="s">
        <v>7305</v>
      </c>
      <c r="BQD1" s="263" t="s">
        <v>7306</v>
      </c>
      <c r="BQE1" s="263" t="s">
        <v>7307</v>
      </c>
      <c r="BQF1" s="263" t="s">
        <v>7308</v>
      </c>
      <c r="BQG1" s="263" t="s">
        <v>7309</v>
      </c>
      <c r="BQH1" s="263" t="s">
        <v>7310</v>
      </c>
      <c r="BQI1" s="263" t="s">
        <v>7311</v>
      </c>
      <c r="BQJ1" s="263" t="s">
        <v>7312</v>
      </c>
      <c r="BQK1" s="263" t="s">
        <v>7313</v>
      </c>
      <c r="BQL1" s="263" t="s">
        <v>7314</v>
      </c>
      <c r="BQM1" s="263" t="s">
        <v>7315</v>
      </c>
      <c r="BQN1" s="263" t="s">
        <v>7316</v>
      </c>
      <c r="BQO1" s="263" t="s">
        <v>7317</v>
      </c>
      <c r="BQP1" s="263" t="s">
        <v>7318</v>
      </c>
      <c r="BQQ1" s="263" t="s">
        <v>7319</v>
      </c>
      <c r="BQR1" s="263" t="s">
        <v>7320</v>
      </c>
      <c r="BQS1" s="263" t="s">
        <v>7321</v>
      </c>
      <c r="BQT1" s="263" t="s">
        <v>7322</v>
      </c>
      <c r="BQU1" s="263" t="s">
        <v>7323</v>
      </c>
      <c r="BQV1" s="263" t="s">
        <v>7324</v>
      </c>
      <c r="BQW1" s="263" t="s">
        <v>7325</v>
      </c>
      <c r="BQX1" s="263" t="s">
        <v>7326</v>
      </c>
      <c r="BQY1" s="263" t="s">
        <v>7327</v>
      </c>
      <c r="BQZ1" s="263" t="s">
        <v>7328</v>
      </c>
      <c r="BRA1" s="263" t="s">
        <v>7329</v>
      </c>
      <c r="BRB1" s="263" t="s">
        <v>7330</v>
      </c>
      <c r="BRC1" s="263" t="s">
        <v>7331</v>
      </c>
      <c r="BRD1" s="263" t="s">
        <v>7332</v>
      </c>
      <c r="BRE1" s="263" t="s">
        <v>7333</v>
      </c>
      <c r="BRF1" s="263" t="s">
        <v>7334</v>
      </c>
      <c r="BRG1" s="263" t="s">
        <v>7335</v>
      </c>
      <c r="BRH1" s="263" t="s">
        <v>7336</v>
      </c>
      <c r="BRI1" s="263" t="s">
        <v>7337</v>
      </c>
      <c r="BRJ1" s="263" t="s">
        <v>7338</v>
      </c>
      <c r="BRK1" s="263" t="s">
        <v>7339</v>
      </c>
      <c r="BRL1" s="263" t="s">
        <v>7340</v>
      </c>
      <c r="BRM1" s="263" t="s">
        <v>7341</v>
      </c>
      <c r="BRN1" s="263" t="s">
        <v>7342</v>
      </c>
      <c r="BRO1" s="263" t="s">
        <v>7343</v>
      </c>
      <c r="BRP1" s="263" t="s">
        <v>7344</v>
      </c>
      <c r="BRQ1" s="263" t="s">
        <v>7345</v>
      </c>
      <c r="BRR1" s="263" t="s">
        <v>7346</v>
      </c>
      <c r="BRS1" s="263" t="s">
        <v>7347</v>
      </c>
      <c r="BRT1" s="263" t="s">
        <v>7348</v>
      </c>
      <c r="BRU1" s="263" t="s">
        <v>7349</v>
      </c>
      <c r="BRV1" s="263" t="s">
        <v>7350</v>
      </c>
      <c r="BRW1" s="263" t="s">
        <v>7351</v>
      </c>
      <c r="BRX1" s="263" t="s">
        <v>7352</v>
      </c>
      <c r="BRY1" s="263" t="s">
        <v>7353</v>
      </c>
      <c r="BRZ1" s="263" t="s">
        <v>7354</v>
      </c>
      <c r="BSA1" s="263" t="s">
        <v>7355</v>
      </c>
      <c r="BSB1" s="263" t="s">
        <v>7356</v>
      </c>
      <c r="BSC1" s="263" t="s">
        <v>7357</v>
      </c>
      <c r="BSD1" s="263" t="s">
        <v>7358</v>
      </c>
      <c r="BSE1" s="263" t="s">
        <v>7359</v>
      </c>
      <c r="BSF1" s="263" t="s">
        <v>7360</v>
      </c>
      <c r="BSG1" s="263" t="s">
        <v>7361</v>
      </c>
      <c r="BSH1" s="263" t="s">
        <v>7362</v>
      </c>
      <c r="BSI1" s="263" t="s">
        <v>7363</v>
      </c>
      <c r="BSJ1" s="263" t="s">
        <v>7364</v>
      </c>
      <c r="BSK1" s="263" t="s">
        <v>7365</v>
      </c>
      <c r="BSL1" s="263" t="s">
        <v>7366</v>
      </c>
      <c r="BSM1" s="263" t="s">
        <v>7367</v>
      </c>
      <c r="BSN1" s="263" t="s">
        <v>7368</v>
      </c>
      <c r="BSO1" s="263" t="s">
        <v>7369</v>
      </c>
      <c r="BSP1" s="263" t="s">
        <v>7370</v>
      </c>
      <c r="BSQ1" s="263" t="s">
        <v>7371</v>
      </c>
      <c r="BSR1" s="263" t="s">
        <v>7372</v>
      </c>
      <c r="BSS1" s="263" t="s">
        <v>7373</v>
      </c>
      <c r="BST1" s="263" t="s">
        <v>7374</v>
      </c>
      <c r="BSU1" s="263" t="s">
        <v>7375</v>
      </c>
      <c r="BSV1" s="263" t="s">
        <v>7376</v>
      </c>
      <c r="BSW1" s="263" t="s">
        <v>7377</v>
      </c>
      <c r="BSX1" s="263" t="s">
        <v>7378</v>
      </c>
      <c r="BSY1" s="263" t="s">
        <v>7379</v>
      </c>
      <c r="BSZ1" s="263" t="s">
        <v>7380</v>
      </c>
      <c r="BTA1" s="263" t="s">
        <v>7381</v>
      </c>
      <c r="BTB1" s="263" t="s">
        <v>7382</v>
      </c>
      <c r="BTC1" s="263" t="s">
        <v>7383</v>
      </c>
      <c r="BTD1" s="263" t="s">
        <v>7384</v>
      </c>
      <c r="BTE1" s="263" t="s">
        <v>7385</v>
      </c>
      <c r="BTF1" s="263" t="s">
        <v>7386</v>
      </c>
      <c r="BTG1" s="263" t="s">
        <v>7387</v>
      </c>
      <c r="BTH1" s="263" t="s">
        <v>7388</v>
      </c>
      <c r="BTI1" s="263" t="s">
        <v>7389</v>
      </c>
      <c r="BTJ1" s="263" t="s">
        <v>7390</v>
      </c>
      <c r="BTK1" s="263" t="s">
        <v>7391</v>
      </c>
      <c r="BTL1" s="263" t="s">
        <v>7392</v>
      </c>
      <c r="BTM1" s="263" t="s">
        <v>7393</v>
      </c>
      <c r="BTN1" s="263" t="s">
        <v>7394</v>
      </c>
      <c r="BTO1" s="263" t="s">
        <v>7395</v>
      </c>
      <c r="BTP1" s="263" t="s">
        <v>7396</v>
      </c>
      <c r="BTQ1" s="263" t="s">
        <v>7397</v>
      </c>
      <c r="BTR1" s="263" t="s">
        <v>7398</v>
      </c>
      <c r="BTS1" s="263" t="s">
        <v>7399</v>
      </c>
      <c r="BTT1" s="263" t="s">
        <v>7400</v>
      </c>
      <c r="BTU1" s="263" t="s">
        <v>7401</v>
      </c>
      <c r="BTV1" s="263" t="s">
        <v>7402</v>
      </c>
      <c r="BTW1" s="263" t="s">
        <v>7403</v>
      </c>
      <c r="BTX1" s="263" t="s">
        <v>7404</v>
      </c>
      <c r="BTY1" s="263" t="s">
        <v>7405</v>
      </c>
      <c r="BTZ1" s="263" t="s">
        <v>7406</v>
      </c>
      <c r="BUA1" s="263" t="s">
        <v>7407</v>
      </c>
      <c r="BUB1" s="263" t="s">
        <v>7408</v>
      </c>
      <c r="BUC1" s="263" t="s">
        <v>7409</v>
      </c>
      <c r="BUD1" s="263" t="s">
        <v>7410</v>
      </c>
      <c r="BUE1" s="263" t="s">
        <v>7411</v>
      </c>
      <c r="BUF1" s="263" t="s">
        <v>7412</v>
      </c>
      <c r="BUG1" s="263" t="s">
        <v>7413</v>
      </c>
      <c r="BUH1" s="263" t="s">
        <v>7414</v>
      </c>
      <c r="BUI1" s="263" t="s">
        <v>7415</v>
      </c>
      <c r="BUJ1" s="263" t="s">
        <v>7416</v>
      </c>
      <c r="BUK1" s="263" t="s">
        <v>7417</v>
      </c>
      <c r="BUL1" s="263" t="s">
        <v>7418</v>
      </c>
      <c r="BUM1" s="263" t="s">
        <v>7419</v>
      </c>
      <c r="BUN1" s="263" t="s">
        <v>7420</v>
      </c>
      <c r="BUO1" s="263" t="s">
        <v>7421</v>
      </c>
      <c r="BUP1" s="263" t="s">
        <v>7422</v>
      </c>
      <c r="BUQ1" s="263" t="s">
        <v>7423</v>
      </c>
      <c r="BUR1" s="263" t="s">
        <v>7424</v>
      </c>
      <c r="BUS1" s="263" t="s">
        <v>7425</v>
      </c>
      <c r="BUT1" s="263" t="s">
        <v>7426</v>
      </c>
      <c r="BUU1" s="263" t="s">
        <v>7427</v>
      </c>
      <c r="BUV1" s="263" t="s">
        <v>7428</v>
      </c>
      <c r="BUW1" s="263" t="s">
        <v>7429</v>
      </c>
      <c r="BUX1" s="263" t="s">
        <v>7430</v>
      </c>
      <c r="BUY1" s="263" t="s">
        <v>7431</v>
      </c>
      <c r="BUZ1" s="263" t="s">
        <v>7432</v>
      </c>
      <c r="BVA1" s="263" t="s">
        <v>7433</v>
      </c>
      <c r="BVB1" s="263" t="s">
        <v>7434</v>
      </c>
      <c r="BVC1" s="263" t="s">
        <v>7435</v>
      </c>
      <c r="BVD1" s="263" t="s">
        <v>7436</v>
      </c>
      <c r="BVE1" s="263" t="s">
        <v>7437</v>
      </c>
      <c r="BVF1" s="263" t="s">
        <v>7438</v>
      </c>
      <c r="BVG1" s="263" t="s">
        <v>7439</v>
      </c>
      <c r="BVH1" s="263" t="s">
        <v>7440</v>
      </c>
      <c r="BVI1" s="263" t="s">
        <v>7441</v>
      </c>
      <c r="BVJ1" s="263" t="s">
        <v>7442</v>
      </c>
      <c r="BVK1" s="263" t="s">
        <v>7443</v>
      </c>
      <c r="BVL1" s="263" t="s">
        <v>7444</v>
      </c>
      <c r="BVM1" s="263" t="s">
        <v>7445</v>
      </c>
      <c r="BVN1" s="263" t="s">
        <v>7446</v>
      </c>
      <c r="BVO1" s="263" t="s">
        <v>7447</v>
      </c>
      <c r="BVP1" s="263" t="s">
        <v>7448</v>
      </c>
      <c r="BVQ1" s="263" t="s">
        <v>7449</v>
      </c>
      <c r="BVR1" s="263" t="s">
        <v>7450</v>
      </c>
      <c r="BVS1" s="263" t="s">
        <v>7451</v>
      </c>
      <c r="BVT1" s="263" t="s">
        <v>7452</v>
      </c>
      <c r="BVU1" s="263" t="s">
        <v>7453</v>
      </c>
      <c r="BVV1" s="263" t="s">
        <v>7454</v>
      </c>
      <c r="BVW1" s="263" t="s">
        <v>7455</v>
      </c>
      <c r="BVX1" s="263" t="s">
        <v>7456</v>
      </c>
      <c r="BVY1" s="263" t="s">
        <v>7457</v>
      </c>
      <c r="BVZ1" s="263" t="s">
        <v>7458</v>
      </c>
      <c r="BWA1" s="263" t="s">
        <v>7459</v>
      </c>
      <c r="BWB1" s="263" t="s">
        <v>7460</v>
      </c>
      <c r="BWC1" s="263" t="s">
        <v>7461</v>
      </c>
      <c r="BWD1" s="263" t="s">
        <v>7462</v>
      </c>
      <c r="BWE1" s="263" t="s">
        <v>7463</v>
      </c>
      <c r="BWF1" s="263" t="s">
        <v>7464</v>
      </c>
      <c r="BWG1" s="263" t="s">
        <v>7465</v>
      </c>
      <c r="BWH1" s="263" t="s">
        <v>7466</v>
      </c>
      <c r="BWI1" s="263" t="s">
        <v>7467</v>
      </c>
      <c r="BWJ1" s="263" t="s">
        <v>7468</v>
      </c>
      <c r="BWK1" s="263" t="s">
        <v>7469</v>
      </c>
      <c r="BWL1" s="263" t="s">
        <v>7470</v>
      </c>
      <c r="BWM1" s="263" t="s">
        <v>7471</v>
      </c>
      <c r="BWN1" s="263" t="s">
        <v>7472</v>
      </c>
      <c r="BWO1" s="263" t="s">
        <v>7473</v>
      </c>
      <c r="BWP1" s="263" t="s">
        <v>7474</v>
      </c>
      <c r="BWQ1" s="263" t="s">
        <v>7475</v>
      </c>
      <c r="BWR1" s="263" t="s">
        <v>7476</v>
      </c>
      <c r="BWS1" s="263" t="s">
        <v>7477</v>
      </c>
      <c r="BWT1" s="263" t="s">
        <v>7478</v>
      </c>
      <c r="BWU1" s="263" t="s">
        <v>7479</v>
      </c>
      <c r="BWV1" s="263" t="s">
        <v>7480</v>
      </c>
      <c r="BWW1" s="263" t="s">
        <v>7481</v>
      </c>
      <c r="BWX1" s="263" t="s">
        <v>7482</v>
      </c>
      <c r="BWY1" s="263" t="s">
        <v>7483</v>
      </c>
      <c r="BWZ1" s="263" t="s">
        <v>7484</v>
      </c>
      <c r="BXA1" s="263" t="s">
        <v>7485</v>
      </c>
      <c r="BXB1" s="263" t="s">
        <v>7486</v>
      </c>
      <c r="BXC1" s="263" t="s">
        <v>7487</v>
      </c>
      <c r="BXD1" s="263" t="s">
        <v>7488</v>
      </c>
      <c r="BXE1" s="263" t="s">
        <v>7489</v>
      </c>
      <c r="BXF1" s="263" t="s">
        <v>7490</v>
      </c>
      <c r="BXG1" s="263" t="s">
        <v>7491</v>
      </c>
      <c r="BXH1" s="263" t="s">
        <v>7492</v>
      </c>
      <c r="BXI1" s="263" t="s">
        <v>7493</v>
      </c>
      <c r="BXJ1" s="263" t="s">
        <v>7494</v>
      </c>
      <c r="BXK1" s="263" t="s">
        <v>7495</v>
      </c>
      <c r="BXL1" s="263" t="s">
        <v>7496</v>
      </c>
      <c r="BXM1" s="263" t="s">
        <v>7497</v>
      </c>
      <c r="BXN1" s="263" t="s">
        <v>7498</v>
      </c>
      <c r="BXO1" s="263" t="s">
        <v>7499</v>
      </c>
      <c r="BXP1" s="263" t="s">
        <v>7500</v>
      </c>
      <c r="BXQ1" s="263" t="s">
        <v>7501</v>
      </c>
      <c r="BXR1" s="263" t="s">
        <v>7502</v>
      </c>
      <c r="BXS1" s="263" t="s">
        <v>7503</v>
      </c>
      <c r="BXT1" s="263" t="s">
        <v>7504</v>
      </c>
      <c r="BXU1" s="263" t="s">
        <v>7505</v>
      </c>
      <c r="BXV1" s="263" t="s">
        <v>7506</v>
      </c>
      <c r="BXW1" s="263" t="s">
        <v>7507</v>
      </c>
      <c r="BXX1" s="263" t="s">
        <v>7508</v>
      </c>
      <c r="BXY1" s="263" t="s">
        <v>7509</v>
      </c>
      <c r="BXZ1" s="263" t="s">
        <v>7510</v>
      </c>
      <c r="BYA1" s="263" t="s">
        <v>7511</v>
      </c>
      <c r="BYB1" s="263" t="s">
        <v>7512</v>
      </c>
      <c r="BYC1" s="263" t="s">
        <v>7513</v>
      </c>
      <c r="BYD1" s="263" t="s">
        <v>7514</v>
      </c>
      <c r="BYE1" s="263" t="s">
        <v>7515</v>
      </c>
      <c r="BYF1" s="263" t="s">
        <v>7516</v>
      </c>
      <c r="BYG1" s="263" t="s">
        <v>7517</v>
      </c>
      <c r="BYH1" s="263" t="s">
        <v>7518</v>
      </c>
      <c r="BYI1" s="263" t="s">
        <v>7519</v>
      </c>
      <c r="BYJ1" s="263" t="s">
        <v>7520</v>
      </c>
      <c r="BYK1" s="263" t="s">
        <v>7521</v>
      </c>
      <c r="BYL1" s="263" t="s">
        <v>7522</v>
      </c>
      <c r="BYM1" s="263" t="s">
        <v>7523</v>
      </c>
      <c r="BYN1" s="263" t="s">
        <v>7524</v>
      </c>
      <c r="BYO1" s="263" t="s">
        <v>7525</v>
      </c>
      <c r="BYP1" s="263" t="s">
        <v>7526</v>
      </c>
      <c r="BYQ1" s="263" t="s">
        <v>7527</v>
      </c>
      <c r="BYR1" s="263" t="s">
        <v>7528</v>
      </c>
      <c r="BYS1" s="263" t="s">
        <v>7529</v>
      </c>
      <c r="BYT1" s="263" t="s">
        <v>7530</v>
      </c>
      <c r="BYU1" s="263" t="s">
        <v>7531</v>
      </c>
      <c r="BYV1" s="263" t="s">
        <v>7532</v>
      </c>
      <c r="BYW1" s="263" t="s">
        <v>7533</v>
      </c>
      <c r="BYX1" s="263" t="s">
        <v>7534</v>
      </c>
      <c r="BYY1" s="263" t="s">
        <v>7535</v>
      </c>
      <c r="BYZ1" s="263" t="s">
        <v>7536</v>
      </c>
      <c r="BZA1" s="263" t="s">
        <v>7537</v>
      </c>
      <c r="BZB1" s="263" t="s">
        <v>7538</v>
      </c>
      <c r="BZC1" s="263" t="s">
        <v>7539</v>
      </c>
      <c r="BZD1" s="263" t="s">
        <v>7540</v>
      </c>
      <c r="BZE1" s="263" t="s">
        <v>7541</v>
      </c>
      <c r="BZF1" s="263" t="s">
        <v>7542</v>
      </c>
      <c r="BZG1" s="263" t="s">
        <v>7543</v>
      </c>
      <c r="BZH1" s="263" t="s">
        <v>7544</v>
      </c>
      <c r="BZI1" s="263" t="s">
        <v>7545</v>
      </c>
      <c r="BZJ1" s="263" t="s">
        <v>7546</v>
      </c>
      <c r="BZK1" s="263" t="s">
        <v>7547</v>
      </c>
      <c r="BZL1" s="263" t="s">
        <v>7548</v>
      </c>
      <c r="BZM1" s="263" t="s">
        <v>7549</v>
      </c>
      <c r="BZN1" s="263" t="s">
        <v>7550</v>
      </c>
      <c r="BZO1" s="263" t="s">
        <v>7551</v>
      </c>
      <c r="BZP1" s="263" t="s">
        <v>7552</v>
      </c>
      <c r="BZQ1" s="263" t="s">
        <v>7553</v>
      </c>
      <c r="BZR1" s="263" t="s">
        <v>7554</v>
      </c>
      <c r="BZS1" s="263" t="s">
        <v>7555</v>
      </c>
      <c r="BZT1" s="263" t="s">
        <v>7556</v>
      </c>
      <c r="BZU1" s="263" t="s">
        <v>7557</v>
      </c>
      <c r="BZV1" s="263" t="s">
        <v>7558</v>
      </c>
      <c r="BZW1" s="263" t="s">
        <v>7559</v>
      </c>
      <c r="BZX1" s="263" t="s">
        <v>7560</v>
      </c>
      <c r="BZY1" s="263" t="s">
        <v>7561</v>
      </c>
      <c r="BZZ1" s="263" t="s">
        <v>7562</v>
      </c>
      <c r="CAA1" s="263" t="s">
        <v>7563</v>
      </c>
      <c r="CAB1" s="263" t="s">
        <v>7564</v>
      </c>
      <c r="CAC1" s="263" t="s">
        <v>7565</v>
      </c>
      <c r="CAD1" s="263" t="s">
        <v>7566</v>
      </c>
      <c r="CAE1" s="263" t="s">
        <v>7567</v>
      </c>
      <c r="CAF1" s="263" t="s">
        <v>7568</v>
      </c>
      <c r="CAG1" s="263" t="s">
        <v>7569</v>
      </c>
      <c r="CAH1" s="263" t="s">
        <v>7570</v>
      </c>
      <c r="CAI1" s="263" t="s">
        <v>7571</v>
      </c>
      <c r="CAJ1" s="263" t="s">
        <v>7572</v>
      </c>
      <c r="CAK1" s="263" t="s">
        <v>7573</v>
      </c>
      <c r="CAL1" s="263" t="s">
        <v>7574</v>
      </c>
      <c r="CAM1" s="263" t="s">
        <v>7575</v>
      </c>
      <c r="CAN1" s="263" t="s">
        <v>7576</v>
      </c>
      <c r="CAO1" s="263" t="s">
        <v>7577</v>
      </c>
      <c r="CAP1" s="263" t="s">
        <v>7578</v>
      </c>
      <c r="CAQ1" s="263" t="s">
        <v>7579</v>
      </c>
      <c r="CAR1" s="263" t="s">
        <v>7580</v>
      </c>
      <c r="CAS1" s="263" t="s">
        <v>7581</v>
      </c>
      <c r="CAT1" s="263" t="s">
        <v>7582</v>
      </c>
      <c r="CAU1" s="263" t="s">
        <v>7583</v>
      </c>
      <c r="CAV1" s="263" t="s">
        <v>7584</v>
      </c>
      <c r="CAW1" s="263" t="s">
        <v>7585</v>
      </c>
      <c r="CAX1" s="263" t="s">
        <v>7586</v>
      </c>
      <c r="CAY1" s="263" t="s">
        <v>7587</v>
      </c>
      <c r="CAZ1" s="263" t="s">
        <v>7588</v>
      </c>
      <c r="CBA1" s="263" t="s">
        <v>7589</v>
      </c>
      <c r="CBB1" s="263" t="s">
        <v>7590</v>
      </c>
      <c r="CBC1" s="263" t="s">
        <v>7591</v>
      </c>
      <c r="CBD1" s="263" t="s">
        <v>7592</v>
      </c>
      <c r="CBE1" s="263" t="s">
        <v>7593</v>
      </c>
      <c r="CBF1" s="263" t="s">
        <v>7594</v>
      </c>
      <c r="CBG1" s="263" t="s">
        <v>7595</v>
      </c>
      <c r="CBH1" s="263" t="s">
        <v>7596</v>
      </c>
      <c r="CBI1" s="263" t="s">
        <v>7597</v>
      </c>
      <c r="CBJ1" s="263" t="s">
        <v>7598</v>
      </c>
      <c r="CBK1" s="263" t="s">
        <v>7599</v>
      </c>
      <c r="CBL1" s="263" t="s">
        <v>7600</v>
      </c>
      <c r="CBM1" s="263" t="s">
        <v>7601</v>
      </c>
      <c r="CBN1" s="263" t="s">
        <v>7602</v>
      </c>
      <c r="CBO1" s="263" t="s">
        <v>7603</v>
      </c>
      <c r="CBP1" s="263" t="s">
        <v>7604</v>
      </c>
      <c r="CBQ1" s="263" t="s">
        <v>7605</v>
      </c>
      <c r="CBR1" s="263" t="s">
        <v>7606</v>
      </c>
      <c r="CBS1" s="263" t="s">
        <v>7607</v>
      </c>
      <c r="CBT1" s="263" t="s">
        <v>7608</v>
      </c>
      <c r="CBU1" s="263" t="s">
        <v>7609</v>
      </c>
      <c r="CBV1" s="263" t="s">
        <v>7610</v>
      </c>
      <c r="CBW1" s="263" t="s">
        <v>7611</v>
      </c>
      <c r="CBX1" s="263" t="s">
        <v>7612</v>
      </c>
      <c r="CBY1" s="263" t="s">
        <v>7613</v>
      </c>
      <c r="CBZ1" s="263" t="s">
        <v>7614</v>
      </c>
      <c r="CCA1" s="263" t="s">
        <v>7615</v>
      </c>
      <c r="CCB1" s="263" t="s">
        <v>7616</v>
      </c>
      <c r="CCC1" s="263" t="s">
        <v>7617</v>
      </c>
      <c r="CCD1" s="263" t="s">
        <v>7618</v>
      </c>
      <c r="CCE1" s="263" t="s">
        <v>7619</v>
      </c>
      <c r="CCF1" s="263" t="s">
        <v>7620</v>
      </c>
      <c r="CCG1" s="263" t="s">
        <v>7621</v>
      </c>
      <c r="CCH1" s="263" t="s">
        <v>7622</v>
      </c>
      <c r="CCI1" s="263" t="s">
        <v>7623</v>
      </c>
      <c r="CCJ1" s="263" t="s">
        <v>7624</v>
      </c>
      <c r="CCK1" s="263" t="s">
        <v>7625</v>
      </c>
      <c r="CCL1" s="263" t="s">
        <v>7626</v>
      </c>
      <c r="CCM1" s="263" t="s">
        <v>7627</v>
      </c>
      <c r="CCN1" s="263" t="s">
        <v>7628</v>
      </c>
      <c r="CCO1" s="263" t="s">
        <v>7629</v>
      </c>
      <c r="CCP1" s="263" t="s">
        <v>7630</v>
      </c>
      <c r="CCQ1" s="263" t="s">
        <v>7631</v>
      </c>
      <c r="CCR1" s="263" t="s">
        <v>7632</v>
      </c>
      <c r="CCS1" s="263" t="s">
        <v>7633</v>
      </c>
      <c r="CCT1" s="263" t="s">
        <v>7634</v>
      </c>
      <c r="CCU1" s="263" t="s">
        <v>7635</v>
      </c>
      <c r="CCV1" s="263" t="s">
        <v>7636</v>
      </c>
      <c r="CCW1" s="263" t="s">
        <v>7637</v>
      </c>
      <c r="CCX1" s="263" t="s">
        <v>7638</v>
      </c>
      <c r="CCY1" s="263" t="s">
        <v>7639</v>
      </c>
      <c r="CCZ1" s="263" t="s">
        <v>7640</v>
      </c>
      <c r="CDA1" s="263" t="s">
        <v>7641</v>
      </c>
      <c r="CDB1" s="263" t="s">
        <v>7642</v>
      </c>
      <c r="CDC1" s="263" t="s">
        <v>7643</v>
      </c>
      <c r="CDD1" s="263" t="s">
        <v>7644</v>
      </c>
      <c r="CDE1" s="263" t="s">
        <v>7645</v>
      </c>
      <c r="CDF1" s="263" t="s">
        <v>7646</v>
      </c>
      <c r="CDG1" s="263" t="s">
        <v>7647</v>
      </c>
      <c r="CDH1" s="263" t="s">
        <v>7648</v>
      </c>
      <c r="CDI1" s="263" t="s">
        <v>7649</v>
      </c>
      <c r="CDJ1" s="263" t="s">
        <v>7650</v>
      </c>
      <c r="CDK1" s="263" t="s">
        <v>7651</v>
      </c>
      <c r="CDL1" s="263" t="s">
        <v>7652</v>
      </c>
      <c r="CDM1" s="263" t="s">
        <v>7653</v>
      </c>
      <c r="CDN1" s="263" t="s">
        <v>7654</v>
      </c>
      <c r="CDO1" s="263" t="s">
        <v>7655</v>
      </c>
      <c r="CDP1" s="263" t="s">
        <v>7656</v>
      </c>
      <c r="CDQ1" s="263" t="s">
        <v>7657</v>
      </c>
      <c r="CDR1" s="263" t="s">
        <v>7658</v>
      </c>
      <c r="CDS1" s="263" t="s">
        <v>7659</v>
      </c>
      <c r="CDT1" s="263" t="s">
        <v>7660</v>
      </c>
      <c r="CDU1" s="263" t="s">
        <v>7661</v>
      </c>
      <c r="CDV1" s="263" t="s">
        <v>7662</v>
      </c>
      <c r="CDW1" s="263" t="s">
        <v>7663</v>
      </c>
      <c r="CDX1" s="263" t="s">
        <v>7664</v>
      </c>
      <c r="CDY1" s="263" t="s">
        <v>7665</v>
      </c>
      <c r="CDZ1" s="263" t="s">
        <v>7666</v>
      </c>
      <c r="CEA1" s="263" t="s">
        <v>7667</v>
      </c>
      <c r="CEB1" s="263" t="s">
        <v>7668</v>
      </c>
      <c r="CEC1" s="263" t="s">
        <v>7669</v>
      </c>
      <c r="CED1" s="263" t="s">
        <v>7670</v>
      </c>
      <c r="CEE1" s="263" t="s">
        <v>7671</v>
      </c>
      <c r="CEF1" s="263" t="s">
        <v>7672</v>
      </c>
      <c r="CEG1" s="263" t="s">
        <v>7673</v>
      </c>
      <c r="CEH1" s="263" t="s">
        <v>7674</v>
      </c>
      <c r="CEI1" s="263" t="s">
        <v>7675</v>
      </c>
      <c r="CEJ1" s="263" t="s">
        <v>7676</v>
      </c>
      <c r="CEK1" s="263" t="s">
        <v>7677</v>
      </c>
      <c r="CEL1" s="263" t="s">
        <v>7678</v>
      </c>
      <c r="CEM1" s="263" t="s">
        <v>7679</v>
      </c>
      <c r="CEN1" s="263" t="s">
        <v>7680</v>
      </c>
      <c r="CEO1" s="263" t="s">
        <v>7681</v>
      </c>
      <c r="CEP1" s="263" t="s">
        <v>7682</v>
      </c>
      <c r="CEQ1" s="263" t="s">
        <v>7683</v>
      </c>
      <c r="CER1" s="263" t="s">
        <v>7684</v>
      </c>
      <c r="CES1" s="263" t="s">
        <v>7685</v>
      </c>
      <c r="CET1" s="263" t="s">
        <v>7686</v>
      </c>
      <c r="CEU1" s="263" t="s">
        <v>7687</v>
      </c>
      <c r="CEV1" s="263" t="s">
        <v>7688</v>
      </c>
      <c r="CEW1" s="263" t="s">
        <v>7689</v>
      </c>
      <c r="CEX1" s="263" t="s">
        <v>7690</v>
      </c>
      <c r="CEY1" s="263" t="s">
        <v>7691</v>
      </c>
      <c r="CEZ1" s="263" t="s">
        <v>7692</v>
      </c>
      <c r="CFA1" s="263" t="s">
        <v>7693</v>
      </c>
      <c r="CFB1" s="263" t="s">
        <v>7694</v>
      </c>
      <c r="CFC1" s="263" t="s">
        <v>7695</v>
      </c>
      <c r="CFD1" s="263" t="s">
        <v>7696</v>
      </c>
      <c r="CFE1" s="263" t="s">
        <v>7697</v>
      </c>
      <c r="CFF1" s="263" t="s">
        <v>7698</v>
      </c>
      <c r="CFG1" s="263" t="s">
        <v>7699</v>
      </c>
      <c r="CFH1" s="263" t="s">
        <v>7700</v>
      </c>
      <c r="CFI1" s="263" t="s">
        <v>7701</v>
      </c>
      <c r="CFJ1" s="263" t="s">
        <v>7702</v>
      </c>
      <c r="CFK1" s="263" t="s">
        <v>7703</v>
      </c>
      <c r="CFL1" s="263" t="s">
        <v>7704</v>
      </c>
      <c r="CFM1" s="263" t="s">
        <v>7705</v>
      </c>
      <c r="CFN1" s="263" t="s">
        <v>7706</v>
      </c>
      <c r="CFO1" s="263" t="s">
        <v>7707</v>
      </c>
      <c r="CFP1" s="263" t="s">
        <v>7708</v>
      </c>
      <c r="CFQ1" s="263" t="s">
        <v>7709</v>
      </c>
      <c r="CFR1" s="263" t="s">
        <v>7710</v>
      </c>
      <c r="CFS1" s="263" t="s">
        <v>7711</v>
      </c>
      <c r="CFT1" s="263" t="s">
        <v>7712</v>
      </c>
      <c r="CFU1" s="263" t="s">
        <v>7713</v>
      </c>
      <c r="CFV1" s="263" t="s">
        <v>7714</v>
      </c>
      <c r="CFW1" s="263" t="s">
        <v>7715</v>
      </c>
      <c r="CFX1" s="263" t="s">
        <v>7716</v>
      </c>
      <c r="CFY1" s="263" t="s">
        <v>7717</v>
      </c>
      <c r="CFZ1" s="263" t="s">
        <v>7718</v>
      </c>
      <c r="CGA1" s="263" t="s">
        <v>7719</v>
      </c>
      <c r="CGB1" s="263" t="s">
        <v>7720</v>
      </c>
      <c r="CGC1" s="263" t="s">
        <v>7721</v>
      </c>
      <c r="CGD1" s="263" t="s">
        <v>7722</v>
      </c>
      <c r="CGE1" s="263" t="s">
        <v>7723</v>
      </c>
      <c r="CGF1" s="263" t="s">
        <v>7724</v>
      </c>
      <c r="CGG1" s="263" t="s">
        <v>7725</v>
      </c>
      <c r="CGH1" s="263" t="s">
        <v>7726</v>
      </c>
      <c r="CGI1" s="263" t="s">
        <v>7727</v>
      </c>
      <c r="CGJ1" s="263" t="s">
        <v>7728</v>
      </c>
      <c r="CGK1" s="263" t="s">
        <v>7729</v>
      </c>
      <c r="CGL1" s="263" t="s">
        <v>7730</v>
      </c>
      <c r="CGM1" s="263" t="s">
        <v>7731</v>
      </c>
      <c r="CGN1" s="263" t="s">
        <v>7732</v>
      </c>
      <c r="CGO1" s="263" t="s">
        <v>7733</v>
      </c>
      <c r="CGP1" s="263" t="s">
        <v>7734</v>
      </c>
      <c r="CGQ1" s="263" t="s">
        <v>7735</v>
      </c>
      <c r="CGR1" s="263" t="s">
        <v>7736</v>
      </c>
      <c r="CGS1" s="263" t="s">
        <v>7737</v>
      </c>
      <c r="CGT1" s="263" t="s">
        <v>7738</v>
      </c>
      <c r="CGU1" s="263" t="s">
        <v>7739</v>
      </c>
      <c r="CGV1" s="263" t="s">
        <v>7740</v>
      </c>
      <c r="CGW1" s="263" t="s">
        <v>7741</v>
      </c>
      <c r="CGX1" s="263" t="s">
        <v>7742</v>
      </c>
      <c r="CGY1" s="263" t="s">
        <v>7743</v>
      </c>
      <c r="CGZ1" s="263" t="s">
        <v>7744</v>
      </c>
      <c r="CHA1" s="263" t="s">
        <v>7745</v>
      </c>
      <c r="CHB1" s="263" t="s">
        <v>7746</v>
      </c>
      <c r="CHC1" s="263" t="s">
        <v>7747</v>
      </c>
      <c r="CHD1" s="263" t="s">
        <v>7748</v>
      </c>
      <c r="CHE1" s="263" t="s">
        <v>7749</v>
      </c>
      <c r="CHF1" s="263" t="s">
        <v>7750</v>
      </c>
      <c r="CHG1" s="263" t="s">
        <v>7751</v>
      </c>
      <c r="CHH1" s="263" t="s">
        <v>7752</v>
      </c>
      <c r="CHI1" s="263" t="s">
        <v>7753</v>
      </c>
      <c r="CHJ1" s="263" t="s">
        <v>7754</v>
      </c>
      <c r="CHK1" s="263" t="s">
        <v>7755</v>
      </c>
      <c r="CHL1" s="263" t="s">
        <v>7756</v>
      </c>
      <c r="CHM1" s="263" t="s">
        <v>7757</v>
      </c>
      <c r="CHN1" s="263" t="s">
        <v>7758</v>
      </c>
      <c r="CHO1" s="263" t="s">
        <v>7759</v>
      </c>
      <c r="CHP1" s="263" t="s">
        <v>7760</v>
      </c>
      <c r="CHQ1" s="263" t="s">
        <v>7761</v>
      </c>
      <c r="CHR1" s="263" t="s">
        <v>7762</v>
      </c>
      <c r="CHS1" s="263" t="s">
        <v>7763</v>
      </c>
      <c r="CHT1" s="263" t="s">
        <v>7764</v>
      </c>
      <c r="CHU1" s="263" t="s">
        <v>7765</v>
      </c>
      <c r="CHV1" s="263" t="s">
        <v>7766</v>
      </c>
      <c r="CHW1" s="263" t="s">
        <v>7767</v>
      </c>
      <c r="CHX1" s="263" t="s">
        <v>7768</v>
      </c>
      <c r="CHY1" s="263" t="s">
        <v>7769</v>
      </c>
      <c r="CHZ1" s="263" t="s">
        <v>7770</v>
      </c>
      <c r="CIA1" s="263" t="s">
        <v>7771</v>
      </c>
      <c r="CIB1" s="263" t="s">
        <v>7772</v>
      </c>
      <c r="CIC1" s="263" t="s">
        <v>7773</v>
      </c>
      <c r="CID1" s="263" t="s">
        <v>7774</v>
      </c>
      <c r="CIE1" s="263" t="s">
        <v>7775</v>
      </c>
      <c r="CIF1" s="263" t="s">
        <v>7776</v>
      </c>
      <c r="CIG1" s="263" t="s">
        <v>7777</v>
      </c>
      <c r="CIH1" s="263" t="s">
        <v>7778</v>
      </c>
      <c r="CII1" s="263" t="s">
        <v>7779</v>
      </c>
      <c r="CIJ1" s="263" t="s">
        <v>7780</v>
      </c>
      <c r="CIK1" s="263" t="s">
        <v>7781</v>
      </c>
      <c r="CIL1" s="263" t="s">
        <v>7782</v>
      </c>
      <c r="CIM1" s="263" t="s">
        <v>7783</v>
      </c>
      <c r="CIN1" s="263" t="s">
        <v>7784</v>
      </c>
      <c r="CIO1" s="263" t="s">
        <v>7785</v>
      </c>
      <c r="CIP1" s="263" t="s">
        <v>7786</v>
      </c>
      <c r="CIQ1" s="263" t="s">
        <v>7787</v>
      </c>
      <c r="CIR1" s="263" t="s">
        <v>7788</v>
      </c>
      <c r="CIS1" s="263" t="s">
        <v>7789</v>
      </c>
      <c r="CIT1" s="263" t="s">
        <v>7790</v>
      </c>
      <c r="CIU1" s="263" t="s">
        <v>7791</v>
      </c>
      <c r="CIV1" s="263" t="s">
        <v>7792</v>
      </c>
      <c r="CIW1" s="263" t="s">
        <v>7793</v>
      </c>
      <c r="CIX1" s="263" t="s">
        <v>7794</v>
      </c>
      <c r="CIY1" s="263" t="s">
        <v>7795</v>
      </c>
      <c r="CIZ1" s="263" t="s">
        <v>7796</v>
      </c>
      <c r="CJA1" s="263" t="s">
        <v>7797</v>
      </c>
      <c r="CJB1" s="263" t="s">
        <v>7798</v>
      </c>
      <c r="CJC1" s="263" t="s">
        <v>7799</v>
      </c>
      <c r="CJD1" s="263" t="s">
        <v>7800</v>
      </c>
      <c r="CJE1" s="263" t="s">
        <v>7801</v>
      </c>
      <c r="CJF1" s="263" t="s">
        <v>7802</v>
      </c>
      <c r="CJG1" s="263" t="s">
        <v>7803</v>
      </c>
      <c r="CJH1" s="263" t="s">
        <v>7804</v>
      </c>
      <c r="CJI1" s="263" t="s">
        <v>7805</v>
      </c>
      <c r="CJJ1" s="263" t="s">
        <v>7806</v>
      </c>
      <c r="CJK1" s="263" t="s">
        <v>7807</v>
      </c>
      <c r="CJL1" s="263" t="s">
        <v>7808</v>
      </c>
      <c r="CJM1" s="263" t="s">
        <v>7809</v>
      </c>
      <c r="CJN1" s="263" t="s">
        <v>7810</v>
      </c>
      <c r="CJO1" s="263" t="s">
        <v>7811</v>
      </c>
      <c r="CJP1" s="263" t="s">
        <v>7812</v>
      </c>
      <c r="CJQ1" s="263" t="s">
        <v>7813</v>
      </c>
      <c r="CJR1" s="263" t="s">
        <v>7814</v>
      </c>
      <c r="CJS1" s="263" t="s">
        <v>7815</v>
      </c>
      <c r="CJT1" s="263" t="s">
        <v>7816</v>
      </c>
      <c r="CJU1" s="263" t="s">
        <v>7817</v>
      </c>
      <c r="CJV1" s="263" t="s">
        <v>7818</v>
      </c>
      <c r="CJW1" s="263" t="s">
        <v>7819</v>
      </c>
      <c r="CJX1" s="263" t="s">
        <v>7820</v>
      </c>
      <c r="CJY1" s="263" t="s">
        <v>7821</v>
      </c>
      <c r="CJZ1" s="263" t="s">
        <v>7822</v>
      </c>
      <c r="CKA1" s="263" t="s">
        <v>7823</v>
      </c>
      <c r="CKB1" s="263" t="s">
        <v>7824</v>
      </c>
      <c r="CKC1" s="263" t="s">
        <v>7825</v>
      </c>
      <c r="CKD1" s="263" t="s">
        <v>7826</v>
      </c>
      <c r="CKE1" s="263" t="s">
        <v>7827</v>
      </c>
      <c r="CKF1" s="263" t="s">
        <v>7828</v>
      </c>
      <c r="CKG1" s="263" t="s">
        <v>7829</v>
      </c>
      <c r="CKH1" s="263" t="s">
        <v>7830</v>
      </c>
      <c r="CKI1" s="263" t="s">
        <v>7831</v>
      </c>
      <c r="CKJ1" s="263" t="s">
        <v>7832</v>
      </c>
      <c r="CKK1" s="263" t="s">
        <v>7833</v>
      </c>
      <c r="CKL1" s="263" t="s">
        <v>7834</v>
      </c>
      <c r="CKM1" s="263" t="s">
        <v>7835</v>
      </c>
      <c r="CKN1" s="263" t="s">
        <v>7836</v>
      </c>
      <c r="CKO1" s="263" t="s">
        <v>7837</v>
      </c>
      <c r="CKP1" s="263" t="s">
        <v>7838</v>
      </c>
      <c r="CKQ1" s="263" t="s">
        <v>7839</v>
      </c>
      <c r="CKR1" s="263" t="s">
        <v>7840</v>
      </c>
      <c r="CKS1" s="263" t="s">
        <v>7841</v>
      </c>
      <c r="CKT1" s="263" t="s">
        <v>7842</v>
      </c>
      <c r="CKU1" s="263" t="s">
        <v>7843</v>
      </c>
      <c r="CKV1" s="263" t="s">
        <v>7844</v>
      </c>
      <c r="CKW1" s="263" t="s">
        <v>7845</v>
      </c>
      <c r="CKX1" s="263" t="s">
        <v>7846</v>
      </c>
      <c r="CKY1" s="263" t="s">
        <v>7847</v>
      </c>
      <c r="CKZ1" s="263" t="s">
        <v>7848</v>
      </c>
      <c r="CLA1" s="263" t="s">
        <v>7849</v>
      </c>
      <c r="CLB1" s="263" t="s">
        <v>7850</v>
      </c>
      <c r="CLC1" s="263" t="s">
        <v>7851</v>
      </c>
      <c r="CLD1" s="263" t="s">
        <v>7852</v>
      </c>
      <c r="CLE1" s="263" t="s">
        <v>7853</v>
      </c>
      <c r="CLF1" s="263" t="s">
        <v>7854</v>
      </c>
      <c r="CLG1" s="263" t="s">
        <v>7855</v>
      </c>
      <c r="CLH1" s="263" t="s">
        <v>7856</v>
      </c>
      <c r="CLI1" s="263" t="s">
        <v>7857</v>
      </c>
      <c r="CLJ1" s="263" t="s">
        <v>7858</v>
      </c>
      <c r="CLK1" s="263" t="s">
        <v>7859</v>
      </c>
      <c r="CLL1" s="263" t="s">
        <v>7860</v>
      </c>
      <c r="CLM1" s="263" t="s">
        <v>7861</v>
      </c>
      <c r="CLN1" s="263" t="s">
        <v>7862</v>
      </c>
      <c r="CLO1" s="263" t="s">
        <v>7863</v>
      </c>
      <c r="CLP1" s="263" t="s">
        <v>7864</v>
      </c>
      <c r="CLQ1" s="263" t="s">
        <v>7865</v>
      </c>
      <c r="CLR1" s="263" t="s">
        <v>7866</v>
      </c>
      <c r="CLS1" s="263" t="s">
        <v>7867</v>
      </c>
      <c r="CLT1" s="263" t="s">
        <v>7868</v>
      </c>
      <c r="CLU1" s="263" t="s">
        <v>7869</v>
      </c>
      <c r="CLV1" s="263" t="s">
        <v>7870</v>
      </c>
      <c r="CLW1" s="263" t="s">
        <v>7871</v>
      </c>
      <c r="CLX1" s="263" t="s">
        <v>7872</v>
      </c>
      <c r="CLY1" s="263" t="s">
        <v>7873</v>
      </c>
      <c r="CLZ1" s="263" t="s">
        <v>7874</v>
      </c>
      <c r="CMA1" s="263" t="s">
        <v>7875</v>
      </c>
      <c r="CMB1" s="263" t="s">
        <v>7876</v>
      </c>
      <c r="CMC1" s="263" t="s">
        <v>7877</v>
      </c>
      <c r="CMD1" s="263" t="s">
        <v>7878</v>
      </c>
      <c r="CME1" s="263" t="s">
        <v>7879</v>
      </c>
      <c r="CMF1" s="263" t="s">
        <v>7880</v>
      </c>
      <c r="CMG1" s="263" t="s">
        <v>7881</v>
      </c>
      <c r="CMH1" s="263" t="s">
        <v>7882</v>
      </c>
      <c r="CMI1" s="263" t="s">
        <v>7883</v>
      </c>
      <c r="CMJ1" s="263" t="s">
        <v>7884</v>
      </c>
      <c r="CMK1" s="263" t="s">
        <v>7885</v>
      </c>
      <c r="CML1" s="263" t="s">
        <v>7886</v>
      </c>
      <c r="CMM1" s="263" t="s">
        <v>7887</v>
      </c>
      <c r="CMN1" s="263" t="s">
        <v>7888</v>
      </c>
      <c r="CMO1" s="263" t="s">
        <v>7889</v>
      </c>
      <c r="CMP1" s="263" t="s">
        <v>7890</v>
      </c>
      <c r="CMQ1" s="263" t="s">
        <v>7891</v>
      </c>
      <c r="CMR1" s="263" t="s">
        <v>7892</v>
      </c>
      <c r="CMS1" s="263" t="s">
        <v>7893</v>
      </c>
      <c r="CMT1" s="263" t="s">
        <v>7894</v>
      </c>
      <c r="CMU1" s="263" t="s">
        <v>7895</v>
      </c>
      <c r="CMV1" s="263" t="s">
        <v>7896</v>
      </c>
      <c r="CMW1" s="263" t="s">
        <v>7897</v>
      </c>
      <c r="CMX1" s="263" t="s">
        <v>7898</v>
      </c>
      <c r="CMY1" s="263" t="s">
        <v>7899</v>
      </c>
      <c r="CMZ1" s="263" t="s">
        <v>7900</v>
      </c>
      <c r="CNA1" s="263" t="s">
        <v>7901</v>
      </c>
      <c r="CNB1" s="263" t="s">
        <v>7902</v>
      </c>
      <c r="CNC1" s="263" t="s">
        <v>7903</v>
      </c>
      <c r="CND1" s="263" t="s">
        <v>7904</v>
      </c>
      <c r="CNE1" s="263" t="s">
        <v>7905</v>
      </c>
      <c r="CNF1" s="263" t="s">
        <v>7906</v>
      </c>
      <c r="CNG1" s="263" t="s">
        <v>7907</v>
      </c>
      <c r="CNH1" s="263" t="s">
        <v>7908</v>
      </c>
      <c r="CNI1" s="263" t="s">
        <v>7909</v>
      </c>
      <c r="CNJ1" s="263" t="s">
        <v>7910</v>
      </c>
      <c r="CNK1" s="263" t="s">
        <v>7911</v>
      </c>
      <c r="CNL1" s="263" t="s">
        <v>7912</v>
      </c>
      <c r="CNM1" s="263" t="s">
        <v>7913</v>
      </c>
      <c r="CNN1" s="263" t="s">
        <v>7914</v>
      </c>
      <c r="CNO1" s="263" t="s">
        <v>7915</v>
      </c>
      <c r="CNP1" s="263" t="s">
        <v>7916</v>
      </c>
      <c r="CNQ1" s="263" t="s">
        <v>7917</v>
      </c>
      <c r="CNR1" s="263" t="s">
        <v>7918</v>
      </c>
      <c r="CNS1" s="263" t="s">
        <v>7919</v>
      </c>
      <c r="CNT1" s="263" t="s">
        <v>7920</v>
      </c>
      <c r="CNU1" s="263" t="s">
        <v>7921</v>
      </c>
      <c r="CNV1" s="263" t="s">
        <v>7922</v>
      </c>
      <c r="CNW1" s="263" t="s">
        <v>7923</v>
      </c>
      <c r="CNX1" s="263" t="s">
        <v>7924</v>
      </c>
      <c r="CNY1" s="263" t="s">
        <v>7925</v>
      </c>
      <c r="CNZ1" s="263" t="s">
        <v>7926</v>
      </c>
      <c r="COA1" s="263" t="s">
        <v>7927</v>
      </c>
      <c r="COB1" s="263" t="s">
        <v>7928</v>
      </c>
      <c r="COC1" s="263" t="s">
        <v>7929</v>
      </c>
      <c r="COD1" s="263" t="s">
        <v>7930</v>
      </c>
      <c r="COE1" s="263" t="s">
        <v>7931</v>
      </c>
      <c r="COF1" s="263" t="s">
        <v>7932</v>
      </c>
      <c r="COG1" s="263" t="s">
        <v>7933</v>
      </c>
      <c r="COH1" s="263" t="s">
        <v>7934</v>
      </c>
      <c r="COI1" s="263" t="s">
        <v>7935</v>
      </c>
      <c r="COJ1" s="263" t="s">
        <v>7936</v>
      </c>
      <c r="COK1" s="263" t="s">
        <v>7937</v>
      </c>
      <c r="COL1" s="263" t="s">
        <v>7938</v>
      </c>
      <c r="COM1" s="263" t="s">
        <v>7939</v>
      </c>
      <c r="CON1" s="263" t="s">
        <v>7940</v>
      </c>
      <c r="COO1" s="263" t="s">
        <v>7941</v>
      </c>
      <c r="COP1" s="263" t="s">
        <v>7942</v>
      </c>
      <c r="COQ1" s="263" t="s">
        <v>7943</v>
      </c>
      <c r="COR1" s="263" t="s">
        <v>7944</v>
      </c>
      <c r="COS1" s="263" t="s">
        <v>7945</v>
      </c>
      <c r="COT1" s="263" t="s">
        <v>7946</v>
      </c>
      <c r="COU1" s="263" t="s">
        <v>7947</v>
      </c>
      <c r="COV1" s="263" t="s">
        <v>7948</v>
      </c>
      <c r="COW1" s="263" t="s">
        <v>7949</v>
      </c>
      <c r="COX1" s="263" t="s">
        <v>7950</v>
      </c>
      <c r="COY1" s="263" t="s">
        <v>7951</v>
      </c>
      <c r="COZ1" s="263" t="s">
        <v>7952</v>
      </c>
      <c r="CPA1" s="263" t="s">
        <v>7953</v>
      </c>
      <c r="CPB1" s="263" t="s">
        <v>7954</v>
      </c>
      <c r="CPC1" s="263" t="s">
        <v>7955</v>
      </c>
      <c r="CPD1" s="263" t="s">
        <v>7956</v>
      </c>
      <c r="CPE1" s="263" t="s">
        <v>7957</v>
      </c>
      <c r="CPF1" s="263" t="s">
        <v>7958</v>
      </c>
      <c r="CPG1" s="263" t="s">
        <v>7959</v>
      </c>
      <c r="CPH1" s="263" t="s">
        <v>7960</v>
      </c>
      <c r="CPI1" s="263" t="s">
        <v>7961</v>
      </c>
      <c r="CPJ1" s="263" t="s">
        <v>7962</v>
      </c>
      <c r="CPK1" s="263" t="s">
        <v>7963</v>
      </c>
      <c r="CPL1" s="263" t="s">
        <v>7964</v>
      </c>
      <c r="CPM1" s="263" t="s">
        <v>7965</v>
      </c>
      <c r="CPN1" s="263" t="s">
        <v>7966</v>
      </c>
      <c r="CPO1" s="263" t="s">
        <v>7967</v>
      </c>
      <c r="CPP1" s="263" t="s">
        <v>7968</v>
      </c>
      <c r="CPQ1" s="263" t="s">
        <v>7969</v>
      </c>
      <c r="CPR1" s="263" t="s">
        <v>7970</v>
      </c>
      <c r="CPS1" s="263" t="s">
        <v>7971</v>
      </c>
      <c r="CPT1" s="263" t="s">
        <v>7972</v>
      </c>
      <c r="CPU1" s="263" t="s">
        <v>7973</v>
      </c>
      <c r="CPV1" s="263" t="s">
        <v>7974</v>
      </c>
      <c r="CPW1" s="263" t="s">
        <v>7975</v>
      </c>
      <c r="CPX1" s="263" t="s">
        <v>7976</v>
      </c>
      <c r="CPY1" s="263" t="s">
        <v>7977</v>
      </c>
      <c r="CPZ1" s="263" t="s">
        <v>7978</v>
      </c>
      <c r="CQA1" s="263" t="s">
        <v>7979</v>
      </c>
      <c r="CQB1" s="263" t="s">
        <v>7980</v>
      </c>
      <c r="CQC1" s="263" t="s">
        <v>7981</v>
      </c>
      <c r="CQD1" s="263" t="s">
        <v>7982</v>
      </c>
      <c r="CQE1" s="263" t="s">
        <v>7983</v>
      </c>
      <c r="CQF1" s="263" t="s">
        <v>7984</v>
      </c>
      <c r="CQG1" s="263" t="s">
        <v>7985</v>
      </c>
      <c r="CQH1" s="263" t="s">
        <v>7986</v>
      </c>
      <c r="CQI1" s="263" t="s">
        <v>7987</v>
      </c>
      <c r="CQJ1" s="263" t="s">
        <v>7988</v>
      </c>
      <c r="CQK1" s="263" t="s">
        <v>7989</v>
      </c>
      <c r="CQL1" s="263" t="s">
        <v>7990</v>
      </c>
      <c r="CQM1" s="263" t="s">
        <v>7991</v>
      </c>
      <c r="CQN1" s="263" t="s">
        <v>7992</v>
      </c>
      <c r="CQO1" s="263" t="s">
        <v>7993</v>
      </c>
      <c r="CQP1" s="263" t="s">
        <v>7994</v>
      </c>
      <c r="CQQ1" s="263" t="s">
        <v>7995</v>
      </c>
      <c r="CQR1" s="263" t="s">
        <v>7996</v>
      </c>
      <c r="CQS1" s="263" t="s">
        <v>7997</v>
      </c>
      <c r="CQT1" s="263" t="s">
        <v>7998</v>
      </c>
      <c r="CQU1" s="263" t="s">
        <v>7999</v>
      </c>
      <c r="CQV1" s="263" t="s">
        <v>8000</v>
      </c>
      <c r="CQW1" s="263" t="s">
        <v>8001</v>
      </c>
      <c r="CQX1" s="263" t="s">
        <v>8002</v>
      </c>
      <c r="CQY1" s="263" t="s">
        <v>8003</v>
      </c>
      <c r="CQZ1" s="263" t="s">
        <v>8004</v>
      </c>
      <c r="CRA1" s="263" t="s">
        <v>8005</v>
      </c>
      <c r="CRB1" s="263" t="s">
        <v>8006</v>
      </c>
      <c r="CRC1" s="263" t="s">
        <v>8007</v>
      </c>
      <c r="CRD1" s="263" t="s">
        <v>8008</v>
      </c>
      <c r="CRE1" s="263" t="s">
        <v>8009</v>
      </c>
      <c r="CRF1" s="263" t="s">
        <v>8010</v>
      </c>
      <c r="CRG1" s="263" t="s">
        <v>8011</v>
      </c>
      <c r="CRH1" s="263" t="s">
        <v>8012</v>
      </c>
      <c r="CRI1" s="263" t="s">
        <v>8013</v>
      </c>
      <c r="CRJ1" s="263" t="s">
        <v>8014</v>
      </c>
      <c r="CRK1" s="263" t="s">
        <v>8015</v>
      </c>
      <c r="CRL1" s="263" t="s">
        <v>8016</v>
      </c>
      <c r="CRM1" s="263" t="s">
        <v>8017</v>
      </c>
      <c r="CRN1" s="263" t="s">
        <v>8018</v>
      </c>
      <c r="CRO1" s="263" t="s">
        <v>8019</v>
      </c>
      <c r="CRP1" s="263" t="s">
        <v>8020</v>
      </c>
      <c r="CRQ1" s="263" t="s">
        <v>8021</v>
      </c>
      <c r="CRR1" s="263" t="s">
        <v>8022</v>
      </c>
      <c r="CRS1" s="263" t="s">
        <v>8023</v>
      </c>
      <c r="CRT1" s="263" t="s">
        <v>8024</v>
      </c>
      <c r="CRU1" s="263" t="s">
        <v>8025</v>
      </c>
      <c r="CRV1" s="263" t="s">
        <v>8026</v>
      </c>
      <c r="CRW1" s="263" t="s">
        <v>8027</v>
      </c>
      <c r="CRX1" s="263" t="s">
        <v>8028</v>
      </c>
      <c r="CRY1" s="263" t="s">
        <v>8029</v>
      </c>
      <c r="CRZ1" s="263" t="s">
        <v>8030</v>
      </c>
      <c r="CSA1" s="263" t="s">
        <v>8031</v>
      </c>
      <c r="CSB1" s="263" t="s">
        <v>8032</v>
      </c>
      <c r="CSC1" s="263" t="s">
        <v>8033</v>
      </c>
      <c r="CSD1" s="263" t="s">
        <v>8034</v>
      </c>
      <c r="CSE1" s="263" t="s">
        <v>8035</v>
      </c>
      <c r="CSF1" s="263" t="s">
        <v>8036</v>
      </c>
      <c r="CSG1" s="263" t="s">
        <v>8037</v>
      </c>
      <c r="CSH1" s="263" t="s">
        <v>8038</v>
      </c>
      <c r="CSI1" s="263" t="s">
        <v>8039</v>
      </c>
      <c r="CSJ1" s="263" t="s">
        <v>8040</v>
      </c>
      <c r="CSK1" s="263" t="s">
        <v>8041</v>
      </c>
      <c r="CSL1" s="263" t="s">
        <v>8042</v>
      </c>
      <c r="CSM1" s="263" t="s">
        <v>8043</v>
      </c>
      <c r="CSN1" s="263" t="s">
        <v>8044</v>
      </c>
      <c r="CSO1" s="263" t="s">
        <v>8045</v>
      </c>
      <c r="CSP1" s="263" t="s">
        <v>8046</v>
      </c>
      <c r="CSQ1" s="263" t="s">
        <v>8047</v>
      </c>
      <c r="CSR1" s="263" t="s">
        <v>8048</v>
      </c>
      <c r="CSS1" s="263" t="s">
        <v>8049</v>
      </c>
      <c r="CST1" s="263" t="s">
        <v>8050</v>
      </c>
      <c r="CSU1" s="263" t="s">
        <v>8051</v>
      </c>
      <c r="CSV1" s="263" t="s">
        <v>8052</v>
      </c>
      <c r="CSW1" s="263" t="s">
        <v>8053</v>
      </c>
      <c r="CSX1" s="263" t="s">
        <v>8054</v>
      </c>
      <c r="CSY1" s="263" t="s">
        <v>8055</v>
      </c>
      <c r="CSZ1" s="263" t="s">
        <v>8056</v>
      </c>
      <c r="CTA1" s="263" t="s">
        <v>8057</v>
      </c>
      <c r="CTB1" s="263" t="s">
        <v>8058</v>
      </c>
      <c r="CTC1" s="263" t="s">
        <v>8059</v>
      </c>
      <c r="CTD1" s="263" t="s">
        <v>8060</v>
      </c>
      <c r="CTE1" s="263" t="s">
        <v>8061</v>
      </c>
      <c r="CTF1" s="263" t="s">
        <v>8062</v>
      </c>
      <c r="CTG1" s="263" t="s">
        <v>8063</v>
      </c>
      <c r="CTH1" s="263" t="s">
        <v>8064</v>
      </c>
      <c r="CTI1" s="263" t="s">
        <v>8065</v>
      </c>
      <c r="CTJ1" s="263" t="s">
        <v>8066</v>
      </c>
      <c r="CTK1" s="263" t="s">
        <v>8067</v>
      </c>
      <c r="CTL1" s="263" t="s">
        <v>8068</v>
      </c>
      <c r="CTM1" s="263" t="s">
        <v>8069</v>
      </c>
      <c r="CTN1" s="263" t="s">
        <v>8070</v>
      </c>
      <c r="CTO1" s="263" t="s">
        <v>8071</v>
      </c>
      <c r="CTP1" s="263" t="s">
        <v>8072</v>
      </c>
      <c r="CTQ1" s="263" t="s">
        <v>8073</v>
      </c>
      <c r="CTR1" s="263" t="s">
        <v>8074</v>
      </c>
      <c r="CTS1" s="263" t="s">
        <v>8075</v>
      </c>
      <c r="CTT1" s="263" t="s">
        <v>8076</v>
      </c>
      <c r="CTU1" s="263" t="s">
        <v>8077</v>
      </c>
      <c r="CTV1" s="263" t="s">
        <v>8078</v>
      </c>
      <c r="CTW1" s="263" t="s">
        <v>8079</v>
      </c>
      <c r="CTX1" s="263" t="s">
        <v>8080</v>
      </c>
      <c r="CTY1" s="263" t="s">
        <v>8081</v>
      </c>
      <c r="CTZ1" s="263" t="s">
        <v>8082</v>
      </c>
      <c r="CUA1" s="263" t="s">
        <v>8083</v>
      </c>
      <c r="CUB1" s="263" t="s">
        <v>8084</v>
      </c>
      <c r="CUC1" s="263" t="s">
        <v>8085</v>
      </c>
      <c r="CUD1" s="263" t="s">
        <v>8086</v>
      </c>
      <c r="CUE1" s="263" t="s">
        <v>8087</v>
      </c>
      <c r="CUF1" s="263" t="s">
        <v>8088</v>
      </c>
      <c r="CUG1" s="263" t="s">
        <v>8089</v>
      </c>
      <c r="CUH1" s="263" t="s">
        <v>8090</v>
      </c>
      <c r="CUI1" s="263" t="s">
        <v>8091</v>
      </c>
      <c r="CUJ1" s="263" t="s">
        <v>8092</v>
      </c>
      <c r="CUK1" s="263" t="s">
        <v>8093</v>
      </c>
      <c r="CUL1" s="263" t="s">
        <v>8094</v>
      </c>
      <c r="CUM1" s="263" t="s">
        <v>8095</v>
      </c>
      <c r="CUN1" s="263" t="s">
        <v>8096</v>
      </c>
      <c r="CUO1" s="263" t="s">
        <v>8097</v>
      </c>
      <c r="CUP1" s="263" t="s">
        <v>8098</v>
      </c>
      <c r="CUQ1" s="263" t="s">
        <v>8099</v>
      </c>
      <c r="CUR1" s="263" t="s">
        <v>8100</v>
      </c>
      <c r="CUS1" s="263" t="s">
        <v>8101</v>
      </c>
      <c r="CUT1" s="263" t="s">
        <v>8102</v>
      </c>
      <c r="CUU1" s="263" t="s">
        <v>8103</v>
      </c>
      <c r="CUV1" s="263" t="s">
        <v>8104</v>
      </c>
      <c r="CUW1" s="263" t="s">
        <v>8105</v>
      </c>
      <c r="CUX1" s="263" t="s">
        <v>8106</v>
      </c>
      <c r="CUY1" s="263" t="s">
        <v>8107</v>
      </c>
      <c r="CUZ1" s="263" t="s">
        <v>8108</v>
      </c>
      <c r="CVA1" s="263" t="s">
        <v>8109</v>
      </c>
      <c r="CVB1" s="263" t="s">
        <v>8110</v>
      </c>
      <c r="CVC1" s="263" t="s">
        <v>8111</v>
      </c>
      <c r="CVD1" s="263" t="s">
        <v>8112</v>
      </c>
      <c r="CVE1" s="263" t="s">
        <v>8113</v>
      </c>
      <c r="CVF1" s="263" t="s">
        <v>8114</v>
      </c>
      <c r="CVG1" s="263" t="s">
        <v>8115</v>
      </c>
      <c r="CVH1" s="263" t="s">
        <v>8116</v>
      </c>
      <c r="CVI1" s="263" t="s">
        <v>8117</v>
      </c>
      <c r="CVJ1" s="263" t="s">
        <v>8118</v>
      </c>
      <c r="CVK1" s="263" t="s">
        <v>8119</v>
      </c>
      <c r="CVL1" s="263" t="s">
        <v>8120</v>
      </c>
      <c r="CVM1" s="263" t="s">
        <v>8121</v>
      </c>
      <c r="CVN1" s="263" t="s">
        <v>8122</v>
      </c>
      <c r="CVO1" s="263" t="s">
        <v>8123</v>
      </c>
      <c r="CVP1" s="263" t="s">
        <v>8124</v>
      </c>
      <c r="CVQ1" s="263" t="s">
        <v>8125</v>
      </c>
      <c r="CVR1" s="263" t="s">
        <v>8126</v>
      </c>
      <c r="CVS1" s="263" t="s">
        <v>8127</v>
      </c>
      <c r="CVT1" s="263" t="s">
        <v>8128</v>
      </c>
      <c r="CVU1" s="263" t="s">
        <v>8129</v>
      </c>
      <c r="CVV1" s="263" t="s">
        <v>8130</v>
      </c>
      <c r="CVW1" s="263" t="s">
        <v>8131</v>
      </c>
      <c r="CVX1" s="263" t="s">
        <v>8132</v>
      </c>
      <c r="CVY1" s="263" t="s">
        <v>8133</v>
      </c>
      <c r="CVZ1" s="263" t="s">
        <v>8134</v>
      </c>
      <c r="CWA1" s="263" t="s">
        <v>8135</v>
      </c>
      <c r="CWB1" s="263" t="s">
        <v>8136</v>
      </c>
      <c r="CWC1" s="263" t="s">
        <v>8137</v>
      </c>
      <c r="CWD1" s="263" t="s">
        <v>8138</v>
      </c>
      <c r="CWE1" s="263" t="s">
        <v>8139</v>
      </c>
      <c r="CWF1" s="263" t="s">
        <v>8140</v>
      </c>
      <c r="CWG1" s="263" t="s">
        <v>8141</v>
      </c>
      <c r="CWH1" s="263" t="s">
        <v>8142</v>
      </c>
      <c r="CWI1" s="263" t="s">
        <v>8143</v>
      </c>
      <c r="CWJ1" s="263" t="s">
        <v>8144</v>
      </c>
      <c r="CWK1" s="263" t="s">
        <v>8145</v>
      </c>
      <c r="CWL1" s="263" t="s">
        <v>8146</v>
      </c>
      <c r="CWM1" s="263" t="s">
        <v>8147</v>
      </c>
      <c r="CWN1" s="263" t="s">
        <v>8148</v>
      </c>
      <c r="CWO1" s="263" t="s">
        <v>8149</v>
      </c>
      <c r="CWP1" s="263" t="s">
        <v>8150</v>
      </c>
      <c r="CWQ1" s="263" t="s">
        <v>8151</v>
      </c>
      <c r="CWR1" s="263" t="s">
        <v>8152</v>
      </c>
      <c r="CWS1" s="263" t="s">
        <v>8153</v>
      </c>
      <c r="CWT1" s="263" t="s">
        <v>8154</v>
      </c>
      <c r="CWU1" s="263" t="s">
        <v>8155</v>
      </c>
      <c r="CWV1" s="263" t="s">
        <v>8156</v>
      </c>
      <c r="CWW1" s="263" t="s">
        <v>8157</v>
      </c>
      <c r="CWX1" s="263" t="s">
        <v>8158</v>
      </c>
      <c r="CWY1" s="263" t="s">
        <v>8159</v>
      </c>
      <c r="CWZ1" s="263" t="s">
        <v>8160</v>
      </c>
      <c r="CXA1" s="263" t="s">
        <v>8161</v>
      </c>
      <c r="CXB1" s="263" t="s">
        <v>8162</v>
      </c>
      <c r="CXC1" s="263" t="s">
        <v>8163</v>
      </c>
      <c r="CXD1" s="263" t="s">
        <v>8164</v>
      </c>
      <c r="CXE1" s="263" t="s">
        <v>8165</v>
      </c>
      <c r="CXF1" s="263" t="s">
        <v>8166</v>
      </c>
      <c r="CXG1" s="263" t="s">
        <v>8167</v>
      </c>
      <c r="CXH1" s="263" t="s">
        <v>8168</v>
      </c>
      <c r="CXI1" s="263" t="s">
        <v>8169</v>
      </c>
      <c r="CXJ1" s="263" t="s">
        <v>8170</v>
      </c>
      <c r="CXK1" s="263" t="s">
        <v>8171</v>
      </c>
      <c r="CXL1" s="263" t="s">
        <v>8172</v>
      </c>
      <c r="CXM1" s="263" t="s">
        <v>8173</v>
      </c>
      <c r="CXN1" s="263" t="s">
        <v>8174</v>
      </c>
      <c r="CXO1" s="263" t="s">
        <v>8175</v>
      </c>
      <c r="CXP1" s="263" t="s">
        <v>8176</v>
      </c>
      <c r="CXQ1" s="263" t="s">
        <v>8177</v>
      </c>
      <c r="CXR1" s="263" t="s">
        <v>8178</v>
      </c>
      <c r="CXS1" s="263" t="s">
        <v>8179</v>
      </c>
      <c r="CXT1" s="263" t="s">
        <v>8180</v>
      </c>
      <c r="CXU1" s="263" t="s">
        <v>8181</v>
      </c>
      <c r="CXV1" s="263" t="s">
        <v>8182</v>
      </c>
      <c r="CXW1" s="263" t="s">
        <v>8183</v>
      </c>
      <c r="CXX1" s="263" t="s">
        <v>8184</v>
      </c>
      <c r="CXY1" s="263" t="s">
        <v>8185</v>
      </c>
      <c r="CXZ1" s="263" t="s">
        <v>8186</v>
      </c>
      <c r="CYA1" s="263" t="s">
        <v>8187</v>
      </c>
      <c r="CYB1" s="263" t="s">
        <v>8188</v>
      </c>
      <c r="CYC1" s="263" t="s">
        <v>8189</v>
      </c>
      <c r="CYD1" s="263" t="s">
        <v>8190</v>
      </c>
      <c r="CYE1" s="263" t="s">
        <v>8191</v>
      </c>
      <c r="CYF1" s="263" t="s">
        <v>8192</v>
      </c>
      <c r="CYG1" s="263" t="s">
        <v>8193</v>
      </c>
      <c r="CYH1" s="263" t="s">
        <v>8194</v>
      </c>
      <c r="CYI1" s="263" t="s">
        <v>8195</v>
      </c>
      <c r="CYJ1" s="263" t="s">
        <v>8196</v>
      </c>
      <c r="CYK1" s="263" t="s">
        <v>8197</v>
      </c>
      <c r="CYL1" s="263" t="s">
        <v>8198</v>
      </c>
      <c r="CYM1" s="263" t="s">
        <v>8199</v>
      </c>
      <c r="CYN1" s="263" t="s">
        <v>8200</v>
      </c>
      <c r="CYO1" s="263" t="s">
        <v>8201</v>
      </c>
      <c r="CYP1" s="263" t="s">
        <v>8202</v>
      </c>
      <c r="CYQ1" s="263" t="s">
        <v>8203</v>
      </c>
      <c r="CYR1" s="263" t="s">
        <v>8204</v>
      </c>
      <c r="CYS1" s="263" t="s">
        <v>8205</v>
      </c>
      <c r="CYT1" s="263" t="s">
        <v>8206</v>
      </c>
      <c r="CYU1" s="263" t="s">
        <v>8207</v>
      </c>
      <c r="CYV1" s="263" t="s">
        <v>8208</v>
      </c>
      <c r="CYW1" s="263" t="s">
        <v>8209</v>
      </c>
      <c r="CYX1" s="263" t="s">
        <v>8210</v>
      </c>
      <c r="CYY1" s="263" t="s">
        <v>8211</v>
      </c>
      <c r="CYZ1" s="263" t="s">
        <v>8212</v>
      </c>
      <c r="CZA1" s="263" t="s">
        <v>8213</v>
      </c>
      <c r="CZB1" s="263" t="s">
        <v>8214</v>
      </c>
      <c r="CZC1" s="263" t="s">
        <v>8215</v>
      </c>
      <c r="CZD1" s="263" t="s">
        <v>8216</v>
      </c>
      <c r="CZE1" s="263" t="s">
        <v>8217</v>
      </c>
      <c r="CZF1" s="263" t="s">
        <v>8218</v>
      </c>
      <c r="CZG1" s="263" t="s">
        <v>8219</v>
      </c>
      <c r="CZH1" s="263" t="s">
        <v>8220</v>
      </c>
      <c r="CZI1" s="263" t="s">
        <v>8221</v>
      </c>
      <c r="CZJ1" s="263" t="s">
        <v>8222</v>
      </c>
      <c r="CZK1" s="263" t="s">
        <v>8223</v>
      </c>
      <c r="CZL1" s="263" t="s">
        <v>8224</v>
      </c>
      <c r="CZM1" s="263" t="s">
        <v>8225</v>
      </c>
      <c r="CZN1" s="263" t="s">
        <v>8226</v>
      </c>
      <c r="CZO1" s="263" t="s">
        <v>8227</v>
      </c>
      <c r="CZP1" s="263" t="s">
        <v>8228</v>
      </c>
      <c r="CZQ1" s="263" t="s">
        <v>8229</v>
      </c>
      <c r="CZR1" s="263" t="s">
        <v>8230</v>
      </c>
      <c r="CZS1" s="263" t="s">
        <v>8231</v>
      </c>
      <c r="CZT1" s="263" t="s">
        <v>8232</v>
      </c>
      <c r="CZU1" s="263" t="s">
        <v>8233</v>
      </c>
      <c r="CZV1" s="263" t="s">
        <v>8234</v>
      </c>
      <c r="CZW1" s="263" t="s">
        <v>8235</v>
      </c>
      <c r="CZX1" s="263" t="s">
        <v>8236</v>
      </c>
      <c r="CZY1" s="263" t="s">
        <v>8237</v>
      </c>
      <c r="CZZ1" s="263" t="s">
        <v>8238</v>
      </c>
      <c r="DAA1" s="263" t="s">
        <v>8239</v>
      </c>
      <c r="DAB1" s="263" t="s">
        <v>8240</v>
      </c>
      <c r="DAC1" s="263" t="s">
        <v>8241</v>
      </c>
      <c r="DAD1" s="263" t="s">
        <v>8242</v>
      </c>
      <c r="DAE1" s="263" t="s">
        <v>8243</v>
      </c>
      <c r="DAF1" s="263" t="s">
        <v>8244</v>
      </c>
      <c r="DAG1" s="263" t="s">
        <v>8245</v>
      </c>
      <c r="DAH1" s="263" t="s">
        <v>8246</v>
      </c>
      <c r="DAI1" s="263" t="s">
        <v>8247</v>
      </c>
      <c r="DAJ1" s="263" t="s">
        <v>8248</v>
      </c>
      <c r="DAK1" s="263" t="s">
        <v>8249</v>
      </c>
      <c r="DAL1" s="263" t="s">
        <v>8250</v>
      </c>
      <c r="DAM1" s="263" t="s">
        <v>8251</v>
      </c>
      <c r="DAN1" s="263" t="s">
        <v>8252</v>
      </c>
      <c r="DAO1" s="263" t="s">
        <v>8253</v>
      </c>
      <c r="DAP1" s="263" t="s">
        <v>8254</v>
      </c>
      <c r="DAQ1" s="263" t="s">
        <v>8255</v>
      </c>
      <c r="DAR1" s="263" t="s">
        <v>8256</v>
      </c>
      <c r="DAS1" s="263" t="s">
        <v>8257</v>
      </c>
      <c r="DAT1" s="263" t="s">
        <v>8258</v>
      </c>
      <c r="DAU1" s="263" t="s">
        <v>8259</v>
      </c>
      <c r="DAV1" s="263" t="s">
        <v>8260</v>
      </c>
      <c r="DAW1" s="263" t="s">
        <v>8261</v>
      </c>
      <c r="DAX1" s="263" t="s">
        <v>8262</v>
      </c>
      <c r="DAY1" s="263" t="s">
        <v>8263</v>
      </c>
      <c r="DAZ1" s="263" t="s">
        <v>8264</v>
      </c>
      <c r="DBA1" s="263" t="s">
        <v>8265</v>
      </c>
      <c r="DBB1" s="263" t="s">
        <v>8266</v>
      </c>
      <c r="DBC1" s="263" t="s">
        <v>8267</v>
      </c>
      <c r="DBD1" s="263" t="s">
        <v>8268</v>
      </c>
      <c r="DBE1" s="263" t="s">
        <v>8269</v>
      </c>
      <c r="DBF1" s="263" t="s">
        <v>8270</v>
      </c>
      <c r="DBG1" s="263" t="s">
        <v>8271</v>
      </c>
      <c r="DBH1" s="263" t="s">
        <v>8272</v>
      </c>
      <c r="DBI1" s="263" t="s">
        <v>8273</v>
      </c>
      <c r="DBJ1" s="263" t="s">
        <v>8274</v>
      </c>
      <c r="DBK1" s="263" t="s">
        <v>8275</v>
      </c>
      <c r="DBL1" s="263" t="s">
        <v>8276</v>
      </c>
      <c r="DBM1" s="263" t="s">
        <v>8277</v>
      </c>
      <c r="DBN1" s="263" t="s">
        <v>8278</v>
      </c>
      <c r="DBO1" s="263" t="s">
        <v>8279</v>
      </c>
      <c r="DBP1" s="263" t="s">
        <v>8280</v>
      </c>
      <c r="DBQ1" s="263" t="s">
        <v>8281</v>
      </c>
      <c r="DBR1" s="263" t="s">
        <v>8282</v>
      </c>
      <c r="DBS1" s="263" t="s">
        <v>8283</v>
      </c>
      <c r="DBT1" s="263" t="s">
        <v>8284</v>
      </c>
      <c r="DBU1" s="263" t="s">
        <v>8285</v>
      </c>
      <c r="DBV1" s="263" t="s">
        <v>8286</v>
      </c>
      <c r="DBW1" s="263" t="s">
        <v>8287</v>
      </c>
      <c r="DBX1" s="263" t="s">
        <v>8288</v>
      </c>
      <c r="DBY1" s="263" t="s">
        <v>8289</v>
      </c>
      <c r="DBZ1" s="263" t="s">
        <v>8290</v>
      </c>
      <c r="DCA1" s="263" t="s">
        <v>8291</v>
      </c>
      <c r="DCB1" s="263" t="s">
        <v>8292</v>
      </c>
      <c r="DCC1" s="263" t="s">
        <v>8293</v>
      </c>
      <c r="DCD1" s="263" t="s">
        <v>8294</v>
      </c>
      <c r="DCE1" s="263" t="s">
        <v>8295</v>
      </c>
      <c r="DCF1" s="263" t="s">
        <v>8296</v>
      </c>
      <c r="DCG1" s="263" t="s">
        <v>8297</v>
      </c>
      <c r="DCH1" s="263" t="s">
        <v>8298</v>
      </c>
      <c r="DCI1" s="263" t="s">
        <v>8299</v>
      </c>
      <c r="DCJ1" s="263" t="s">
        <v>8300</v>
      </c>
      <c r="DCK1" s="263" t="s">
        <v>8301</v>
      </c>
      <c r="DCL1" s="263" t="s">
        <v>8302</v>
      </c>
      <c r="DCM1" s="263" t="s">
        <v>8303</v>
      </c>
      <c r="DCN1" s="263" t="s">
        <v>8304</v>
      </c>
      <c r="DCO1" s="263" t="s">
        <v>8305</v>
      </c>
      <c r="DCP1" s="263" t="s">
        <v>8306</v>
      </c>
      <c r="DCQ1" s="263" t="s">
        <v>8307</v>
      </c>
      <c r="DCR1" s="263" t="s">
        <v>8308</v>
      </c>
      <c r="DCS1" s="263" t="s">
        <v>8309</v>
      </c>
      <c r="DCT1" s="263" t="s">
        <v>8310</v>
      </c>
      <c r="DCU1" s="263" t="s">
        <v>8311</v>
      </c>
      <c r="DCV1" s="263" t="s">
        <v>8312</v>
      </c>
      <c r="DCW1" s="263" t="s">
        <v>8313</v>
      </c>
      <c r="DCX1" s="263" t="s">
        <v>8314</v>
      </c>
      <c r="DCY1" s="263" t="s">
        <v>8315</v>
      </c>
      <c r="DCZ1" s="263" t="s">
        <v>8316</v>
      </c>
      <c r="DDA1" s="263" t="s">
        <v>8317</v>
      </c>
      <c r="DDB1" s="263" t="s">
        <v>8318</v>
      </c>
      <c r="DDC1" s="263" t="s">
        <v>8319</v>
      </c>
      <c r="DDD1" s="263" t="s">
        <v>8320</v>
      </c>
      <c r="DDE1" s="263" t="s">
        <v>8321</v>
      </c>
      <c r="DDF1" s="263" t="s">
        <v>8322</v>
      </c>
      <c r="DDG1" s="263" t="s">
        <v>8323</v>
      </c>
      <c r="DDH1" s="263" t="s">
        <v>8324</v>
      </c>
      <c r="DDI1" s="263" t="s">
        <v>8325</v>
      </c>
      <c r="DDJ1" s="263" t="s">
        <v>8326</v>
      </c>
      <c r="DDK1" s="263" t="s">
        <v>8327</v>
      </c>
      <c r="DDL1" s="263" t="s">
        <v>8328</v>
      </c>
      <c r="DDM1" s="263" t="s">
        <v>8329</v>
      </c>
      <c r="DDN1" s="263" t="s">
        <v>8330</v>
      </c>
      <c r="DDO1" s="263" t="s">
        <v>8331</v>
      </c>
      <c r="DDP1" s="263" t="s">
        <v>8332</v>
      </c>
      <c r="DDQ1" s="263" t="s">
        <v>8333</v>
      </c>
      <c r="DDR1" s="263" t="s">
        <v>8334</v>
      </c>
      <c r="DDS1" s="263" t="s">
        <v>8335</v>
      </c>
      <c r="DDT1" s="263" t="s">
        <v>8336</v>
      </c>
      <c r="DDU1" s="263" t="s">
        <v>8337</v>
      </c>
      <c r="DDV1" s="263" t="s">
        <v>8338</v>
      </c>
      <c r="DDW1" s="263" t="s">
        <v>8339</v>
      </c>
      <c r="DDX1" s="263" t="s">
        <v>8340</v>
      </c>
      <c r="DDY1" s="263" t="s">
        <v>8341</v>
      </c>
      <c r="DDZ1" s="263" t="s">
        <v>8342</v>
      </c>
      <c r="DEA1" s="263" t="s">
        <v>8343</v>
      </c>
      <c r="DEB1" s="263" t="s">
        <v>8344</v>
      </c>
      <c r="DEC1" s="263" t="s">
        <v>8345</v>
      </c>
      <c r="DED1" s="263" t="s">
        <v>8346</v>
      </c>
      <c r="DEE1" s="263" t="s">
        <v>8347</v>
      </c>
      <c r="DEF1" s="263" t="s">
        <v>8348</v>
      </c>
      <c r="DEG1" s="263" t="s">
        <v>8349</v>
      </c>
      <c r="DEH1" s="263" t="s">
        <v>8350</v>
      </c>
      <c r="DEI1" s="263" t="s">
        <v>8351</v>
      </c>
      <c r="DEJ1" s="263" t="s">
        <v>8352</v>
      </c>
      <c r="DEK1" s="263" t="s">
        <v>8353</v>
      </c>
      <c r="DEL1" s="263" t="s">
        <v>8354</v>
      </c>
      <c r="DEM1" s="263" t="s">
        <v>8355</v>
      </c>
      <c r="DEN1" s="263" t="s">
        <v>8356</v>
      </c>
      <c r="DEO1" s="263" t="s">
        <v>8357</v>
      </c>
      <c r="DEP1" s="263" t="s">
        <v>8358</v>
      </c>
      <c r="DEQ1" s="263" t="s">
        <v>8359</v>
      </c>
      <c r="DER1" s="263" t="s">
        <v>8360</v>
      </c>
      <c r="DES1" s="263" t="s">
        <v>8361</v>
      </c>
      <c r="DET1" s="263" t="s">
        <v>8362</v>
      </c>
      <c r="DEU1" s="263" t="s">
        <v>8363</v>
      </c>
      <c r="DEV1" s="263" t="s">
        <v>8364</v>
      </c>
      <c r="DEW1" s="263" t="s">
        <v>8365</v>
      </c>
      <c r="DEX1" s="263" t="s">
        <v>8366</v>
      </c>
      <c r="DEY1" s="263" t="s">
        <v>8367</v>
      </c>
      <c r="DEZ1" s="263" t="s">
        <v>8368</v>
      </c>
      <c r="DFA1" s="263" t="s">
        <v>8369</v>
      </c>
      <c r="DFB1" s="263" t="s">
        <v>8370</v>
      </c>
      <c r="DFC1" s="263" t="s">
        <v>8371</v>
      </c>
      <c r="DFD1" s="263" t="s">
        <v>8372</v>
      </c>
      <c r="DFE1" s="263" t="s">
        <v>8373</v>
      </c>
      <c r="DFF1" s="263" t="s">
        <v>8374</v>
      </c>
      <c r="DFG1" s="263" t="s">
        <v>8375</v>
      </c>
      <c r="DFH1" s="263" t="s">
        <v>8376</v>
      </c>
      <c r="DFI1" s="263" t="s">
        <v>8377</v>
      </c>
      <c r="DFJ1" s="263" t="s">
        <v>8378</v>
      </c>
      <c r="DFK1" s="263" t="s">
        <v>8379</v>
      </c>
      <c r="DFL1" s="263" t="s">
        <v>8380</v>
      </c>
      <c r="DFM1" s="263" t="s">
        <v>8381</v>
      </c>
      <c r="DFN1" s="263" t="s">
        <v>8382</v>
      </c>
      <c r="DFO1" s="263" t="s">
        <v>8383</v>
      </c>
      <c r="DFP1" s="263" t="s">
        <v>8384</v>
      </c>
      <c r="DFQ1" s="263" t="s">
        <v>8385</v>
      </c>
      <c r="DFR1" s="263" t="s">
        <v>8386</v>
      </c>
      <c r="DFS1" s="263" t="s">
        <v>8387</v>
      </c>
      <c r="DFT1" s="263" t="s">
        <v>8388</v>
      </c>
      <c r="DFU1" s="263" t="s">
        <v>8389</v>
      </c>
      <c r="DFV1" s="263" t="s">
        <v>8390</v>
      </c>
      <c r="DFW1" s="263" t="s">
        <v>8391</v>
      </c>
      <c r="DFX1" s="263" t="s">
        <v>8392</v>
      </c>
      <c r="DFY1" s="263" t="s">
        <v>8393</v>
      </c>
      <c r="DFZ1" s="263" t="s">
        <v>8394</v>
      </c>
      <c r="DGA1" s="263" t="s">
        <v>8395</v>
      </c>
      <c r="DGB1" s="263" t="s">
        <v>8396</v>
      </c>
      <c r="DGC1" s="263" t="s">
        <v>8397</v>
      </c>
      <c r="DGD1" s="263" t="s">
        <v>8398</v>
      </c>
      <c r="DGE1" s="263" t="s">
        <v>8399</v>
      </c>
      <c r="DGF1" s="263" t="s">
        <v>8400</v>
      </c>
      <c r="DGG1" s="263" t="s">
        <v>8401</v>
      </c>
      <c r="DGH1" s="263" t="s">
        <v>8402</v>
      </c>
      <c r="DGI1" s="263" t="s">
        <v>8403</v>
      </c>
      <c r="DGJ1" s="263" t="s">
        <v>8404</v>
      </c>
      <c r="DGK1" s="263" t="s">
        <v>8405</v>
      </c>
      <c r="DGL1" s="263" t="s">
        <v>8406</v>
      </c>
      <c r="DGM1" s="263" t="s">
        <v>8407</v>
      </c>
      <c r="DGN1" s="263" t="s">
        <v>8408</v>
      </c>
      <c r="DGO1" s="263" t="s">
        <v>8409</v>
      </c>
      <c r="DGP1" s="263" t="s">
        <v>8410</v>
      </c>
      <c r="DGQ1" s="263" t="s">
        <v>8411</v>
      </c>
      <c r="DGR1" s="263" t="s">
        <v>8412</v>
      </c>
      <c r="DGS1" s="263" t="s">
        <v>8413</v>
      </c>
      <c r="DGT1" s="263" t="s">
        <v>8414</v>
      </c>
      <c r="DGU1" s="263" t="s">
        <v>8415</v>
      </c>
      <c r="DGV1" s="263" t="s">
        <v>8416</v>
      </c>
      <c r="DGW1" s="263" t="s">
        <v>8417</v>
      </c>
      <c r="DGX1" s="263" t="s">
        <v>8418</v>
      </c>
      <c r="DGY1" s="263" t="s">
        <v>8419</v>
      </c>
      <c r="DGZ1" s="263" t="s">
        <v>8420</v>
      </c>
      <c r="DHA1" s="263" t="s">
        <v>8421</v>
      </c>
      <c r="DHB1" s="263" t="s">
        <v>8422</v>
      </c>
      <c r="DHC1" s="263" t="s">
        <v>8423</v>
      </c>
      <c r="DHD1" s="263" t="s">
        <v>8424</v>
      </c>
      <c r="DHE1" s="263" t="s">
        <v>8425</v>
      </c>
      <c r="DHF1" s="263" t="s">
        <v>8426</v>
      </c>
      <c r="DHG1" s="263" t="s">
        <v>8427</v>
      </c>
      <c r="DHH1" s="263" t="s">
        <v>8428</v>
      </c>
      <c r="DHI1" s="263" t="s">
        <v>8429</v>
      </c>
      <c r="DHJ1" s="263" t="s">
        <v>8430</v>
      </c>
      <c r="DHK1" s="263" t="s">
        <v>8431</v>
      </c>
      <c r="DHL1" s="263" t="s">
        <v>8432</v>
      </c>
      <c r="DHM1" s="263" t="s">
        <v>8433</v>
      </c>
      <c r="DHN1" s="263" t="s">
        <v>8434</v>
      </c>
      <c r="DHO1" s="263" t="s">
        <v>8435</v>
      </c>
      <c r="DHP1" s="263" t="s">
        <v>8436</v>
      </c>
      <c r="DHQ1" s="263" t="s">
        <v>8437</v>
      </c>
      <c r="DHR1" s="263" t="s">
        <v>8438</v>
      </c>
      <c r="DHS1" s="263" t="s">
        <v>8439</v>
      </c>
      <c r="DHT1" s="263" t="s">
        <v>8440</v>
      </c>
      <c r="DHU1" s="263" t="s">
        <v>8441</v>
      </c>
      <c r="DHV1" s="263" t="s">
        <v>8442</v>
      </c>
      <c r="DHW1" s="263" t="s">
        <v>8443</v>
      </c>
      <c r="DHX1" s="263" t="s">
        <v>8444</v>
      </c>
      <c r="DHY1" s="263" t="s">
        <v>8445</v>
      </c>
      <c r="DHZ1" s="263" t="s">
        <v>8446</v>
      </c>
      <c r="DIA1" s="263" t="s">
        <v>8447</v>
      </c>
      <c r="DIB1" s="263" t="s">
        <v>8448</v>
      </c>
      <c r="DIC1" s="263" t="s">
        <v>8449</v>
      </c>
      <c r="DID1" s="263" t="s">
        <v>8450</v>
      </c>
      <c r="DIE1" s="263" t="s">
        <v>8451</v>
      </c>
      <c r="DIF1" s="263" t="s">
        <v>8452</v>
      </c>
      <c r="DIG1" s="263" t="s">
        <v>8453</v>
      </c>
      <c r="DIH1" s="263" t="s">
        <v>8454</v>
      </c>
      <c r="DII1" s="263" t="s">
        <v>8455</v>
      </c>
      <c r="DIJ1" s="263" t="s">
        <v>8456</v>
      </c>
      <c r="DIK1" s="263" t="s">
        <v>8457</v>
      </c>
      <c r="DIL1" s="263" t="s">
        <v>8458</v>
      </c>
      <c r="DIM1" s="263" t="s">
        <v>8459</v>
      </c>
      <c r="DIN1" s="263" t="s">
        <v>8460</v>
      </c>
      <c r="DIO1" s="263" t="s">
        <v>8461</v>
      </c>
      <c r="DIP1" s="263" t="s">
        <v>8462</v>
      </c>
      <c r="DIQ1" s="263" t="s">
        <v>8463</v>
      </c>
      <c r="DIR1" s="263" t="s">
        <v>8464</v>
      </c>
      <c r="DIS1" s="263" t="s">
        <v>8465</v>
      </c>
      <c r="DIT1" s="263" t="s">
        <v>8466</v>
      </c>
      <c r="DIU1" s="263" t="s">
        <v>8467</v>
      </c>
      <c r="DIV1" s="263" t="s">
        <v>8468</v>
      </c>
      <c r="DIW1" s="263" t="s">
        <v>8469</v>
      </c>
      <c r="DIX1" s="263" t="s">
        <v>8470</v>
      </c>
      <c r="DIY1" s="263" t="s">
        <v>8471</v>
      </c>
      <c r="DIZ1" s="263" t="s">
        <v>8472</v>
      </c>
      <c r="DJA1" s="263" t="s">
        <v>8473</v>
      </c>
      <c r="DJB1" s="263" t="s">
        <v>8474</v>
      </c>
      <c r="DJC1" s="263" t="s">
        <v>8475</v>
      </c>
      <c r="DJD1" s="263" t="s">
        <v>8476</v>
      </c>
      <c r="DJE1" s="263" t="s">
        <v>8477</v>
      </c>
      <c r="DJF1" s="263" t="s">
        <v>8478</v>
      </c>
      <c r="DJG1" s="263" t="s">
        <v>8479</v>
      </c>
      <c r="DJH1" s="263" t="s">
        <v>8480</v>
      </c>
      <c r="DJI1" s="263" t="s">
        <v>8481</v>
      </c>
      <c r="DJJ1" s="263" t="s">
        <v>8482</v>
      </c>
      <c r="DJK1" s="263" t="s">
        <v>8483</v>
      </c>
      <c r="DJL1" s="263" t="s">
        <v>8484</v>
      </c>
      <c r="DJM1" s="263" t="s">
        <v>8485</v>
      </c>
      <c r="DJN1" s="263" t="s">
        <v>8486</v>
      </c>
      <c r="DJO1" s="263" t="s">
        <v>8487</v>
      </c>
      <c r="DJP1" s="263" t="s">
        <v>8488</v>
      </c>
      <c r="DJQ1" s="263" t="s">
        <v>8489</v>
      </c>
      <c r="DJR1" s="263" t="s">
        <v>8490</v>
      </c>
      <c r="DJS1" s="263" t="s">
        <v>8491</v>
      </c>
      <c r="DJT1" s="263" t="s">
        <v>8492</v>
      </c>
      <c r="DJU1" s="263" t="s">
        <v>8493</v>
      </c>
      <c r="DJV1" s="263" t="s">
        <v>8494</v>
      </c>
      <c r="DJW1" s="263" t="s">
        <v>8495</v>
      </c>
      <c r="DJX1" s="263" t="s">
        <v>8496</v>
      </c>
      <c r="DJY1" s="263" t="s">
        <v>8497</v>
      </c>
      <c r="DJZ1" s="263" t="s">
        <v>8498</v>
      </c>
      <c r="DKA1" s="263" t="s">
        <v>8499</v>
      </c>
      <c r="DKB1" s="263" t="s">
        <v>8500</v>
      </c>
      <c r="DKC1" s="263" t="s">
        <v>8501</v>
      </c>
      <c r="DKD1" s="263" t="s">
        <v>8502</v>
      </c>
      <c r="DKE1" s="263" t="s">
        <v>8503</v>
      </c>
      <c r="DKF1" s="263" t="s">
        <v>8504</v>
      </c>
      <c r="DKG1" s="263" t="s">
        <v>8505</v>
      </c>
      <c r="DKH1" s="263" t="s">
        <v>8506</v>
      </c>
      <c r="DKI1" s="263" t="s">
        <v>8507</v>
      </c>
      <c r="DKJ1" s="263" t="s">
        <v>8508</v>
      </c>
      <c r="DKK1" s="263" t="s">
        <v>8509</v>
      </c>
      <c r="DKL1" s="263" t="s">
        <v>8510</v>
      </c>
      <c r="DKM1" s="263" t="s">
        <v>8511</v>
      </c>
      <c r="DKN1" s="263" t="s">
        <v>8512</v>
      </c>
      <c r="DKO1" s="263" t="s">
        <v>8513</v>
      </c>
      <c r="DKP1" s="263" t="s">
        <v>8514</v>
      </c>
      <c r="DKQ1" s="263" t="s">
        <v>8515</v>
      </c>
      <c r="DKR1" s="263" t="s">
        <v>8516</v>
      </c>
      <c r="DKS1" s="263" t="s">
        <v>8517</v>
      </c>
      <c r="DKT1" s="263" t="s">
        <v>8518</v>
      </c>
      <c r="DKU1" s="263" t="s">
        <v>8519</v>
      </c>
      <c r="DKV1" s="263" t="s">
        <v>8520</v>
      </c>
      <c r="DKW1" s="263" t="s">
        <v>8521</v>
      </c>
      <c r="DKX1" s="263" t="s">
        <v>8522</v>
      </c>
      <c r="DKY1" s="263" t="s">
        <v>8523</v>
      </c>
      <c r="DKZ1" s="263" t="s">
        <v>8524</v>
      </c>
      <c r="DLA1" s="263" t="s">
        <v>8525</v>
      </c>
      <c r="DLB1" s="263" t="s">
        <v>8526</v>
      </c>
      <c r="DLC1" s="263" t="s">
        <v>8527</v>
      </c>
      <c r="DLD1" s="263" t="s">
        <v>8528</v>
      </c>
      <c r="DLE1" s="263" t="s">
        <v>8529</v>
      </c>
      <c r="DLF1" s="263" t="s">
        <v>8530</v>
      </c>
      <c r="DLG1" s="263" t="s">
        <v>8531</v>
      </c>
      <c r="DLH1" s="263" t="s">
        <v>8532</v>
      </c>
      <c r="DLI1" s="263" t="s">
        <v>8533</v>
      </c>
      <c r="DLJ1" s="263" t="s">
        <v>8534</v>
      </c>
      <c r="DLK1" s="263" t="s">
        <v>8535</v>
      </c>
      <c r="DLL1" s="263" t="s">
        <v>8536</v>
      </c>
      <c r="DLM1" s="263" t="s">
        <v>8537</v>
      </c>
      <c r="DLN1" s="263" t="s">
        <v>8538</v>
      </c>
      <c r="DLO1" s="263" t="s">
        <v>8539</v>
      </c>
      <c r="DLP1" s="263" t="s">
        <v>8540</v>
      </c>
      <c r="DLQ1" s="263" t="s">
        <v>8541</v>
      </c>
      <c r="DLR1" s="263" t="s">
        <v>8542</v>
      </c>
      <c r="DLS1" s="263" t="s">
        <v>8543</v>
      </c>
      <c r="DLT1" s="263" t="s">
        <v>8544</v>
      </c>
      <c r="DLU1" s="263" t="s">
        <v>8545</v>
      </c>
      <c r="DLV1" s="263" t="s">
        <v>8546</v>
      </c>
      <c r="DLW1" s="263" t="s">
        <v>8547</v>
      </c>
      <c r="DLX1" s="263" t="s">
        <v>8548</v>
      </c>
      <c r="DLY1" s="263" t="s">
        <v>8549</v>
      </c>
      <c r="DLZ1" s="263" t="s">
        <v>8550</v>
      </c>
      <c r="DMA1" s="263" t="s">
        <v>8551</v>
      </c>
      <c r="DMB1" s="263" t="s">
        <v>8552</v>
      </c>
      <c r="DMC1" s="263" t="s">
        <v>8553</v>
      </c>
      <c r="DMD1" s="263" t="s">
        <v>8554</v>
      </c>
      <c r="DME1" s="263" t="s">
        <v>8555</v>
      </c>
      <c r="DMF1" s="263" t="s">
        <v>8556</v>
      </c>
      <c r="DMG1" s="263" t="s">
        <v>8557</v>
      </c>
      <c r="DMH1" s="263" t="s">
        <v>8558</v>
      </c>
      <c r="DMI1" s="263" t="s">
        <v>8559</v>
      </c>
      <c r="DMJ1" s="263" t="s">
        <v>8560</v>
      </c>
      <c r="DMK1" s="263" t="s">
        <v>8561</v>
      </c>
      <c r="DML1" s="263" t="s">
        <v>8562</v>
      </c>
      <c r="DMM1" s="263" t="s">
        <v>8563</v>
      </c>
      <c r="DMN1" s="263" t="s">
        <v>8564</v>
      </c>
      <c r="DMO1" s="263" t="s">
        <v>8565</v>
      </c>
      <c r="DMP1" s="263" t="s">
        <v>8566</v>
      </c>
      <c r="DMQ1" s="263" t="s">
        <v>8567</v>
      </c>
      <c r="DMR1" s="263" t="s">
        <v>8568</v>
      </c>
      <c r="DMS1" s="263" t="s">
        <v>8569</v>
      </c>
      <c r="DMT1" s="263" t="s">
        <v>8570</v>
      </c>
      <c r="DMU1" s="263" t="s">
        <v>8571</v>
      </c>
      <c r="DMV1" s="263" t="s">
        <v>8572</v>
      </c>
      <c r="DMW1" s="263" t="s">
        <v>8573</v>
      </c>
      <c r="DMX1" s="263" t="s">
        <v>8574</v>
      </c>
      <c r="DMY1" s="263" t="s">
        <v>8575</v>
      </c>
      <c r="DMZ1" s="263" t="s">
        <v>8576</v>
      </c>
      <c r="DNA1" s="263" t="s">
        <v>8577</v>
      </c>
      <c r="DNB1" s="263" t="s">
        <v>8578</v>
      </c>
      <c r="DNC1" s="263" t="s">
        <v>8579</v>
      </c>
      <c r="DND1" s="263" t="s">
        <v>8580</v>
      </c>
      <c r="DNE1" s="263" t="s">
        <v>8581</v>
      </c>
      <c r="DNF1" s="263" t="s">
        <v>8582</v>
      </c>
      <c r="DNG1" s="263" t="s">
        <v>8583</v>
      </c>
      <c r="DNH1" s="263" t="s">
        <v>8584</v>
      </c>
      <c r="DNI1" s="263" t="s">
        <v>8585</v>
      </c>
      <c r="DNJ1" s="263" t="s">
        <v>8586</v>
      </c>
      <c r="DNK1" s="263" t="s">
        <v>8587</v>
      </c>
      <c r="DNL1" s="263" t="s">
        <v>8588</v>
      </c>
      <c r="DNM1" s="263" t="s">
        <v>8589</v>
      </c>
      <c r="DNN1" s="263" t="s">
        <v>8590</v>
      </c>
      <c r="DNO1" s="263" t="s">
        <v>8591</v>
      </c>
      <c r="DNP1" s="263" t="s">
        <v>8592</v>
      </c>
      <c r="DNQ1" s="263" t="s">
        <v>8593</v>
      </c>
      <c r="DNR1" s="263" t="s">
        <v>8594</v>
      </c>
      <c r="DNS1" s="263" t="s">
        <v>8595</v>
      </c>
      <c r="DNT1" s="263" t="s">
        <v>8596</v>
      </c>
      <c r="DNU1" s="263" t="s">
        <v>8597</v>
      </c>
      <c r="DNV1" s="263" t="s">
        <v>8598</v>
      </c>
      <c r="DNW1" s="263" t="s">
        <v>8599</v>
      </c>
      <c r="DNX1" s="263" t="s">
        <v>8600</v>
      </c>
      <c r="DNY1" s="263" t="s">
        <v>8601</v>
      </c>
      <c r="DNZ1" s="263" t="s">
        <v>8602</v>
      </c>
      <c r="DOA1" s="263" t="s">
        <v>8603</v>
      </c>
      <c r="DOB1" s="263" t="s">
        <v>8604</v>
      </c>
      <c r="DOC1" s="263" t="s">
        <v>8605</v>
      </c>
      <c r="DOD1" s="263" t="s">
        <v>8606</v>
      </c>
      <c r="DOE1" s="263" t="s">
        <v>8607</v>
      </c>
      <c r="DOF1" s="263" t="s">
        <v>8608</v>
      </c>
      <c r="DOG1" s="263" t="s">
        <v>8609</v>
      </c>
      <c r="DOH1" s="263" t="s">
        <v>8610</v>
      </c>
      <c r="DOI1" s="263" t="s">
        <v>8611</v>
      </c>
      <c r="DOJ1" s="263" t="s">
        <v>8612</v>
      </c>
      <c r="DOK1" s="263" t="s">
        <v>8613</v>
      </c>
      <c r="DOL1" s="263" t="s">
        <v>8614</v>
      </c>
      <c r="DOM1" s="263" t="s">
        <v>8615</v>
      </c>
      <c r="DON1" s="263" t="s">
        <v>8616</v>
      </c>
      <c r="DOO1" s="263" t="s">
        <v>8617</v>
      </c>
      <c r="DOP1" s="263" t="s">
        <v>8618</v>
      </c>
      <c r="DOQ1" s="263" t="s">
        <v>8619</v>
      </c>
      <c r="DOR1" s="263" t="s">
        <v>8620</v>
      </c>
      <c r="DOS1" s="263" t="s">
        <v>8621</v>
      </c>
      <c r="DOT1" s="263" t="s">
        <v>8622</v>
      </c>
      <c r="DOU1" s="263" t="s">
        <v>8623</v>
      </c>
      <c r="DOV1" s="263" t="s">
        <v>8624</v>
      </c>
      <c r="DOW1" s="263" t="s">
        <v>8625</v>
      </c>
      <c r="DOX1" s="263" t="s">
        <v>8626</v>
      </c>
      <c r="DOY1" s="263" t="s">
        <v>8627</v>
      </c>
      <c r="DOZ1" s="263" t="s">
        <v>8628</v>
      </c>
      <c r="DPA1" s="263" t="s">
        <v>8629</v>
      </c>
      <c r="DPB1" s="263" t="s">
        <v>8630</v>
      </c>
      <c r="DPC1" s="263" t="s">
        <v>8631</v>
      </c>
      <c r="DPD1" s="263" t="s">
        <v>8632</v>
      </c>
      <c r="DPE1" s="263" t="s">
        <v>8633</v>
      </c>
      <c r="DPF1" s="263" t="s">
        <v>8634</v>
      </c>
      <c r="DPG1" s="263" t="s">
        <v>8635</v>
      </c>
      <c r="DPH1" s="263" t="s">
        <v>8636</v>
      </c>
      <c r="DPI1" s="263" t="s">
        <v>8637</v>
      </c>
      <c r="DPJ1" s="263" t="s">
        <v>8638</v>
      </c>
      <c r="DPK1" s="263" t="s">
        <v>8639</v>
      </c>
      <c r="DPL1" s="263" t="s">
        <v>8640</v>
      </c>
      <c r="DPM1" s="263" t="s">
        <v>8641</v>
      </c>
      <c r="DPN1" s="263" t="s">
        <v>8642</v>
      </c>
      <c r="DPO1" s="263" t="s">
        <v>8643</v>
      </c>
      <c r="DPP1" s="263" t="s">
        <v>8644</v>
      </c>
      <c r="DPQ1" s="263" t="s">
        <v>8645</v>
      </c>
      <c r="DPR1" s="263" t="s">
        <v>8646</v>
      </c>
      <c r="DPS1" s="263" t="s">
        <v>8647</v>
      </c>
      <c r="DPT1" s="263" t="s">
        <v>8648</v>
      </c>
      <c r="DPU1" s="263" t="s">
        <v>8649</v>
      </c>
      <c r="DPV1" s="263" t="s">
        <v>8650</v>
      </c>
      <c r="DPW1" s="263" t="s">
        <v>8651</v>
      </c>
      <c r="DPX1" s="263" t="s">
        <v>8652</v>
      </c>
      <c r="DPY1" s="263" t="s">
        <v>8653</v>
      </c>
      <c r="DPZ1" s="263" t="s">
        <v>8654</v>
      </c>
      <c r="DQA1" s="263" t="s">
        <v>8655</v>
      </c>
      <c r="DQB1" s="263" t="s">
        <v>8656</v>
      </c>
      <c r="DQC1" s="263" t="s">
        <v>8657</v>
      </c>
      <c r="DQD1" s="263" t="s">
        <v>8658</v>
      </c>
      <c r="DQE1" s="263" t="s">
        <v>8659</v>
      </c>
      <c r="DQF1" s="263" t="s">
        <v>8660</v>
      </c>
      <c r="DQG1" s="263" t="s">
        <v>8661</v>
      </c>
      <c r="DQH1" s="263" t="s">
        <v>8662</v>
      </c>
      <c r="DQI1" s="263" t="s">
        <v>8663</v>
      </c>
      <c r="DQJ1" s="263" t="s">
        <v>8664</v>
      </c>
      <c r="DQK1" s="263" t="s">
        <v>8665</v>
      </c>
      <c r="DQL1" s="263" t="s">
        <v>8666</v>
      </c>
      <c r="DQM1" s="263" t="s">
        <v>8667</v>
      </c>
      <c r="DQN1" s="263" t="s">
        <v>8668</v>
      </c>
      <c r="DQO1" s="263" t="s">
        <v>8669</v>
      </c>
      <c r="DQP1" s="263" t="s">
        <v>8670</v>
      </c>
      <c r="DQQ1" s="263" t="s">
        <v>8671</v>
      </c>
      <c r="DQR1" s="263" t="s">
        <v>8672</v>
      </c>
      <c r="DQS1" s="263" t="s">
        <v>8673</v>
      </c>
      <c r="DQT1" s="263" t="s">
        <v>8674</v>
      </c>
      <c r="DQU1" s="263" t="s">
        <v>8675</v>
      </c>
      <c r="DQV1" s="263" t="s">
        <v>8676</v>
      </c>
      <c r="DQW1" s="263" t="s">
        <v>8677</v>
      </c>
      <c r="DQX1" s="263" t="s">
        <v>8678</v>
      </c>
      <c r="DQY1" s="263" t="s">
        <v>8679</v>
      </c>
      <c r="DQZ1" s="263" t="s">
        <v>8680</v>
      </c>
      <c r="DRA1" s="263" t="s">
        <v>8681</v>
      </c>
      <c r="DRB1" s="263" t="s">
        <v>8682</v>
      </c>
      <c r="DRC1" s="263" t="s">
        <v>8683</v>
      </c>
      <c r="DRD1" s="263" t="s">
        <v>8684</v>
      </c>
      <c r="DRE1" s="263" t="s">
        <v>8685</v>
      </c>
      <c r="DRF1" s="263" t="s">
        <v>8686</v>
      </c>
      <c r="DRG1" s="263" t="s">
        <v>8687</v>
      </c>
      <c r="DRH1" s="263" t="s">
        <v>8688</v>
      </c>
      <c r="DRI1" s="263" t="s">
        <v>8689</v>
      </c>
      <c r="DRJ1" s="263" t="s">
        <v>8690</v>
      </c>
      <c r="DRK1" s="263" t="s">
        <v>8691</v>
      </c>
      <c r="DRL1" s="263" t="s">
        <v>8692</v>
      </c>
      <c r="DRM1" s="263" t="s">
        <v>8693</v>
      </c>
      <c r="DRN1" s="263" t="s">
        <v>8694</v>
      </c>
      <c r="DRO1" s="263" t="s">
        <v>8695</v>
      </c>
      <c r="DRP1" s="263" t="s">
        <v>8696</v>
      </c>
      <c r="DRQ1" s="263" t="s">
        <v>8697</v>
      </c>
      <c r="DRR1" s="263" t="s">
        <v>8698</v>
      </c>
      <c r="DRS1" s="263" t="s">
        <v>8699</v>
      </c>
      <c r="DRT1" s="263" t="s">
        <v>8700</v>
      </c>
      <c r="DRU1" s="263" t="s">
        <v>8701</v>
      </c>
      <c r="DRV1" s="263" t="s">
        <v>8702</v>
      </c>
      <c r="DRW1" s="263" t="s">
        <v>8703</v>
      </c>
      <c r="DRX1" s="263" t="s">
        <v>8704</v>
      </c>
      <c r="DRY1" s="263" t="s">
        <v>8705</v>
      </c>
      <c r="DRZ1" s="263" t="s">
        <v>8706</v>
      </c>
      <c r="DSA1" s="263" t="s">
        <v>8707</v>
      </c>
      <c r="DSB1" s="263" t="s">
        <v>8708</v>
      </c>
      <c r="DSC1" s="263" t="s">
        <v>8709</v>
      </c>
      <c r="DSD1" s="263" t="s">
        <v>8710</v>
      </c>
      <c r="DSE1" s="263" t="s">
        <v>8711</v>
      </c>
      <c r="DSF1" s="263" t="s">
        <v>8712</v>
      </c>
      <c r="DSG1" s="263" t="s">
        <v>8713</v>
      </c>
      <c r="DSH1" s="263" t="s">
        <v>8714</v>
      </c>
      <c r="DSI1" s="263" t="s">
        <v>8715</v>
      </c>
      <c r="DSJ1" s="263" t="s">
        <v>8716</v>
      </c>
      <c r="DSK1" s="263" t="s">
        <v>8717</v>
      </c>
      <c r="DSL1" s="263" t="s">
        <v>8718</v>
      </c>
      <c r="DSM1" s="263" t="s">
        <v>8719</v>
      </c>
      <c r="DSN1" s="263" t="s">
        <v>8720</v>
      </c>
      <c r="DSO1" s="263" t="s">
        <v>8721</v>
      </c>
      <c r="DSP1" s="263" t="s">
        <v>8722</v>
      </c>
      <c r="DSQ1" s="263" t="s">
        <v>8723</v>
      </c>
      <c r="DSR1" s="263" t="s">
        <v>8724</v>
      </c>
      <c r="DSS1" s="263" t="s">
        <v>8725</v>
      </c>
      <c r="DST1" s="263" t="s">
        <v>8726</v>
      </c>
      <c r="DSU1" s="263" t="s">
        <v>8727</v>
      </c>
      <c r="DSV1" s="263" t="s">
        <v>8728</v>
      </c>
      <c r="DSW1" s="263" t="s">
        <v>8729</v>
      </c>
      <c r="DSX1" s="263" t="s">
        <v>8730</v>
      </c>
      <c r="DSY1" s="263" t="s">
        <v>8731</v>
      </c>
      <c r="DSZ1" s="263" t="s">
        <v>8732</v>
      </c>
      <c r="DTA1" s="263" t="s">
        <v>8733</v>
      </c>
      <c r="DTB1" s="263" t="s">
        <v>8734</v>
      </c>
      <c r="DTC1" s="263" t="s">
        <v>8735</v>
      </c>
      <c r="DTD1" s="263" t="s">
        <v>8736</v>
      </c>
      <c r="DTE1" s="263" t="s">
        <v>8737</v>
      </c>
      <c r="DTF1" s="263" t="s">
        <v>8738</v>
      </c>
      <c r="DTG1" s="263" t="s">
        <v>8739</v>
      </c>
      <c r="DTH1" s="263" t="s">
        <v>8740</v>
      </c>
      <c r="DTI1" s="263" t="s">
        <v>8741</v>
      </c>
      <c r="DTJ1" s="263" t="s">
        <v>8742</v>
      </c>
      <c r="DTK1" s="263" t="s">
        <v>8743</v>
      </c>
      <c r="DTL1" s="263" t="s">
        <v>8744</v>
      </c>
      <c r="DTM1" s="263" t="s">
        <v>8745</v>
      </c>
      <c r="DTN1" s="263" t="s">
        <v>8746</v>
      </c>
      <c r="DTO1" s="263" t="s">
        <v>8747</v>
      </c>
      <c r="DTP1" s="263" t="s">
        <v>8748</v>
      </c>
      <c r="DTQ1" s="263" t="s">
        <v>8749</v>
      </c>
      <c r="DTR1" s="263" t="s">
        <v>8750</v>
      </c>
      <c r="DTS1" s="263" t="s">
        <v>8751</v>
      </c>
      <c r="DTT1" s="263" t="s">
        <v>8752</v>
      </c>
      <c r="DTU1" s="263" t="s">
        <v>8753</v>
      </c>
      <c r="DTV1" s="263" t="s">
        <v>8754</v>
      </c>
      <c r="DTW1" s="263" t="s">
        <v>8755</v>
      </c>
      <c r="DTX1" s="263" t="s">
        <v>8756</v>
      </c>
      <c r="DTY1" s="263" t="s">
        <v>8757</v>
      </c>
      <c r="DTZ1" s="263" t="s">
        <v>8758</v>
      </c>
      <c r="DUA1" s="263" t="s">
        <v>8759</v>
      </c>
      <c r="DUB1" s="263" t="s">
        <v>8760</v>
      </c>
      <c r="DUC1" s="263" t="s">
        <v>8761</v>
      </c>
      <c r="DUD1" s="263" t="s">
        <v>8762</v>
      </c>
      <c r="DUE1" s="263" t="s">
        <v>8763</v>
      </c>
      <c r="DUF1" s="263" t="s">
        <v>8764</v>
      </c>
      <c r="DUG1" s="263" t="s">
        <v>8765</v>
      </c>
      <c r="DUH1" s="263" t="s">
        <v>8766</v>
      </c>
      <c r="DUI1" s="263" t="s">
        <v>8767</v>
      </c>
      <c r="DUJ1" s="263" t="s">
        <v>8768</v>
      </c>
      <c r="DUK1" s="263" t="s">
        <v>8769</v>
      </c>
      <c r="DUL1" s="263" t="s">
        <v>8770</v>
      </c>
      <c r="DUM1" s="263" t="s">
        <v>8771</v>
      </c>
      <c r="DUN1" s="263" t="s">
        <v>8772</v>
      </c>
      <c r="DUO1" s="263" t="s">
        <v>8773</v>
      </c>
      <c r="DUP1" s="263" t="s">
        <v>8774</v>
      </c>
      <c r="DUQ1" s="263" t="s">
        <v>8775</v>
      </c>
      <c r="DUR1" s="263" t="s">
        <v>8776</v>
      </c>
      <c r="DUS1" s="263" t="s">
        <v>8777</v>
      </c>
      <c r="DUT1" s="263" t="s">
        <v>8778</v>
      </c>
      <c r="DUU1" s="263" t="s">
        <v>8779</v>
      </c>
      <c r="DUV1" s="263" t="s">
        <v>8780</v>
      </c>
      <c r="DUW1" s="263" t="s">
        <v>8781</v>
      </c>
      <c r="DUX1" s="263" t="s">
        <v>8782</v>
      </c>
      <c r="DUY1" s="263" t="s">
        <v>8783</v>
      </c>
      <c r="DUZ1" s="263" t="s">
        <v>8784</v>
      </c>
      <c r="DVA1" s="263" t="s">
        <v>8785</v>
      </c>
      <c r="DVB1" s="263" t="s">
        <v>8786</v>
      </c>
      <c r="DVC1" s="263" t="s">
        <v>8787</v>
      </c>
      <c r="DVD1" s="263" t="s">
        <v>8788</v>
      </c>
      <c r="DVE1" s="263" t="s">
        <v>8789</v>
      </c>
      <c r="DVF1" s="263" t="s">
        <v>8790</v>
      </c>
      <c r="DVG1" s="263" t="s">
        <v>8791</v>
      </c>
      <c r="DVH1" s="263" t="s">
        <v>8792</v>
      </c>
      <c r="DVI1" s="263" t="s">
        <v>8793</v>
      </c>
      <c r="DVJ1" s="263" t="s">
        <v>8794</v>
      </c>
      <c r="DVK1" s="263" t="s">
        <v>8795</v>
      </c>
      <c r="DVL1" s="263" t="s">
        <v>8796</v>
      </c>
      <c r="DVM1" s="263" t="s">
        <v>8797</v>
      </c>
      <c r="DVN1" s="263" t="s">
        <v>8798</v>
      </c>
      <c r="DVO1" s="263" t="s">
        <v>8799</v>
      </c>
      <c r="DVP1" s="263" t="s">
        <v>8800</v>
      </c>
      <c r="DVQ1" s="263" t="s">
        <v>8801</v>
      </c>
      <c r="DVR1" s="263" t="s">
        <v>8802</v>
      </c>
      <c r="DVS1" s="263" t="s">
        <v>8803</v>
      </c>
      <c r="DVT1" s="263" t="s">
        <v>8804</v>
      </c>
      <c r="DVU1" s="263" t="s">
        <v>8805</v>
      </c>
      <c r="DVV1" s="263" t="s">
        <v>8806</v>
      </c>
      <c r="DVW1" s="263" t="s">
        <v>8807</v>
      </c>
      <c r="DVX1" s="263" t="s">
        <v>8808</v>
      </c>
      <c r="DVY1" s="263" t="s">
        <v>8809</v>
      </c>
      <c r="DVZ1" s="263" t="s">
        <v>8810</v>
      </c>
      <c r="DWA1" s="263" t="s">
        <v>8811</v>
      </c>
      <c r="DWB1" s="263" t="s">
        <v>8812</v>
      </c>
      <c r="DWC1" s="263" t="s">
        <v>8813</v>
      </c>
      <c r="DWD1" s="263" t="s">
        <v>8814</v>
      </c>
      <c r="DWE1" s="263" t="s">
        <v>8815</v>
      </c>
      <c r="DWF1" s="263" t="s">
        <v>8816</v>
      </c>
      <c r="DWG1" s="263" t="s">
        <v>8817</v>
      </c>
      <c r="DWH1" s="263" t="s">
        <v>8818</v>
      </c>
      <c r="DWI1" s="263" t="s">
        <v>8819</v>
      </c>
      <c r="DWJ1" s="263" t="s">
        <v>8820</v>
      </c>
      <c r="DWK1" s="263" t="s">
        <v>8821</v>
      </c>
      <c r="DWL1" s="263" t="s">
        <v>8822</v>
      </c>
      <c r="DWM1" s="263" t="s">
        <v>8823</v>
      </c>
      <c r="DWN1" s="263" t="s">
        <v>8824</v>
      </c>
      <c r="DWO1" s="263" t="s">
        <v>8825</v>
      </c>
      <c r="DWP1" s="263" t="s">
        <v>8826</v>
      </c>
      <c r="DWQ1" s="263" t="s">
        <v>8827</v>
      </c>
      <c r="DWR1" s="263" t="s">
        <v>8828</v>
      </c>
      <c r="DWS1" s="263" t="s">
        <v>8829</v>
      </c>
      <c r="DWT1" s="263" t="s">
        <v>8830</v>
      </c>
      <c r="DWU1" s="263" t="s">
        <v>8831</v>
      </c>
      <c r="DWV1" s="263" t="s">
        <v>8832</v>
      </c>
      <c r="DWW1" s="263" t="s">
        <v>8833</v>
      </c>
      <c r="DWX1" s="263" t="s">
        <v>8834</v>
      </c>
      <c r="DWY1" s="263" t="s">
        <v>8835</v>
      </c>
      <c r="DWZ1" s="263" t="s">
        <v>8836</v>
      </c>
      <c r="DXA1" s="263" t="s">
        <v>8837</v>
      </c>
      <c r="DXB1" s="263" t="s">
        <v>8838</v>
      </c>
      <c r="DXC1" s="263" t="s">
        <v>8839</v>
      </c>
      <c r="DXD1" s="263" t="s">
        <v>8840</v>
      </c>
      <c r="DXE1" s="263" t="s">
        <v>8841</v>
      </c>
      <c r="DXF1" s="263" t="s">
        <v>8842</v>
      </c>
      <c r="DXG1" s="263" t="s">
        <v>8843</v>
      </c>
      <c r="DXH1" s="263" t="s">
        <v>8844</v>
      </c>
      <c r="DXI1" s="263" t="s">
        <v>8845</v>
      </c>
      <c r="DXJ1" s="263" t="s">
        <v>8846</v>
      </c>
      <c r="DXK1" s="263" t="s">
        <v>8847</v>
      </c>
      <c r="DXL1" s="263" t="s">
        <v>8848</v>
      </c>
      <c r="DXM1" s="263" t="s">
        <v>8849</v>
      </c>
      <c r="DXN1" s="263" t="s">
        <v>8850</v>
      </c>
      <c r="DXO1" s="263" t="s">
        <v>8851</v>
      </c>
      <c r="DXP1" s="263" t="s">
        <v>8852</v>
      </c>
      <c r="DXQ1" s="263" t="s">
        <v>8853</v>
      </c>
      <c r="DXR1" s="263" t="s">
        <v>8854</v>
      </c>
      <c r="DXS1" s="263" t="s">
        <v>8855</v>
      </c>
      <c r="DXT1" s="263" t="s">
        <v>8856</v>
      </c>
      <c r="DXU1" s="263" t="s">
        <v>8857</v>
      </c>
      <c r="DXV1" s="263" t="s">
        <v>8858</v>
      </c>
      <c r="DXW1" s="263" t="s">
        <v>8859</v>
      </c>
      <c r="DXX1" s="263" t="s">
        <v>8860</v>
      </c>
      <c r="DXY1" s="263" t="s">
        <v>8861</v>
      </c>
      <c r="DXZ1" s="263" t="s">
        <v>8862</v>
      </c>
      <c r="DYA1" s="263" t="s">
        <v>8863</v>
      </c>
      <c r="DYB1" s="263" t="s">
        <v>8864</v>
      </c>
      <c r="DYC1" s="263" t="s">
        <v>8865</v>
      </c>
      <c r="DYD1" s="263" t="s">
        <v>8866</v>
      </c>
      <c r="DYE1" s="263" t="s">
        <v>8867</v>
      </c>
      <c r="DYF1" s="263" t="s">
        <v>8868</v>
      </c>
      <c r="DYG1" s="263" t="s">
        <v>8869</v>
      </c>
      <c r="DYH1" s="263" t="s">
        <v>8870</v>
      </c>
      <c r="DYI1" s="263" t="s">
        <v>8871</v>
      </c>
      <c r="DYJ1" s="263" t="s">
        <v>8872</v>
      </c>
      <c r="DYK1" s="263" t="s">
        <v>8873</v>
      </c>
      <c r="DYL1" s="263" t="s">
        <v>8874</v>
      </c>
      <c r="DYM1" s="263" t="s">
        <v>8875</v>
      </c>
      <c r="DYN1" s="263" t="s">
        <v>8876</v>
      </c>
      <c r="DYO1" s="263" t="s">
        <v>8877</v>
      </c>
      <c r="DYP1" s="263" t="s">
        <v>8878</v>
      </c>
      <c r="DYQ1" s="263" t="s">
        <v>8879</v>
      </c>
      <c r="DYR1" s="263" t="s">
        <v>8880</v>
      </c>
      <c r="DYS1" s="263" t="s">
        <v>8881</v>
      </c>
      <c r="DYT1" s="263" t="s">
        <v>8882</v>
      </c>
      <c r="DYU1" s="263" t="s">
        <v>8883</v>
      </c>
      <c r="DYV1" s="263" t="s">
        <v>8884</v>
      </c>
      <c r="DYW1" s="263" t="s">
        <v>8885</v>
      </c>
      <c r="DYX1" s="263" t="s">
        <v>8886</v>
      </c>
      <c r="DYY1" s="263" t="s">
        <v>8887</v>
      </c>
      <c r="DYZ1" s="263" t="s">
        <v>8888</v>
      </c>
      <c r="DZA1" s="263" t="s">
        <v>8889</v>
      </c>
      <c r="DZB1" s="263" t="s">
        <v>8890</v>
      </c>
      <c r="DZC1" s="263" t="s">
        <v>8891</v>
      </c>
      <c r="DZD1" s="263" t="s">
        <v>8892</v>
      </c>
      <c r="DZE1" s="263" t="s">
        <v>8893</v>
      </c>
      <c r="DZF1" s="263" t="s">
        <v>8894</v>
      </c>
      <c r="DZG1" s="263" t="s">
        <v>8895</v>
      </c>
      <c r="DZH1" s="263" t="s">
        <v>8896</v>
      </c>
      <c r="DZI1" s="263" t="s">
        <v>8897</v>
      </c>
      <c r="DZJ1" s="263" t="s">
        <v>8898</v>
      </c>
      <c r="DZK1" s="263" t="s">
        <v>8899</v>
      </c>
      <c r="DZL1" s="263" t="s">
        <v>8900</v>
      </c>
      <c r="DZM1" s="263" t="s">
        <v>8901</v>
      </c>
      <c r="DZN1" s="263" t="s">
        <v>8902</v>
      </c>
      <c r="DZO1" s="263" t="s">
        <v>8903</v>
      </c>
      <c r="DZP1" s="263" t="s">
        <v>8904</v>
      </c>
      <c r="DZQ1" s="263" t="s">
        <v>8905</v>
      </c>
      <c r="DZR1" s="263" t="s">
        <v>8906</v>
      </c>
      <c r="DZS1" s="263" t="s">
        <v>8907</v>
      </c>
      <c r="DZT1" s="263" t="s">
        <v>8908</v>
      </c>
      <c r="DZU1" s="263" t="s">
        <v>8909</v>
      </c>
      <c r="DZV1" s="263" t="s">
        <v>8910</v>
      </c>
      <c r="DZW1" s="263" t="s">
        <v>8911</v>
      </c>
      <c r="DZX1" s="263" t="s">
        <v>8912</v>
      </c>
      <c r="DZY1" s="263" t="s">
        <v>8913</v>
      </c>
      <c r="DZZ1" s="263" t="s">
        <v>8914</v>
      </c>
      <c r="EAA1" s="263" t="s">
        <v>8915</v>
      </c>
      <c r="EAB1" s="263" t="s">
        <v>8916</v>
      </c>
      <c r="EAC1" s="263" t="s">
        <v>8917</v>
      </c>
      <c r="EAD1" s="263" t="s">
        <v>8918</v>
      </c>
      <c r="EAE1" s="263" t="s">
        <v>8919</v>
      </c>
      <c r="EAF1" s="263" t="s">
        <v>8920</v>
      </c>
      <c r="EAG1" s="263" t="s">
        <v>8921</v>
      </c>
      <c r="EAH1" s="263" t="s">
        <v>8922</v>
      </c>
      <c r="EAI1" s="263" t="s">
        <v>8923</v>
      </c>
      <c r="EAJ1" s="263" t="s">
        <v>8924</v>
      </c>
      <c r="EAK1" s="263" t="s">
        <v>8925</v>
      </c>
      <c r="EAL1" s="263" t="s">
        <v>8926</v>
      </c>
      <c r="EAM1" s="263" t="s">
        <v>8927</v>
      </c>
      <c r="EAN1" s="263" t="s">
        <v>8928</v>
      </c>
      <c r="EAO1" s="263" t="s">
        <v>8929</v>
      </c>
      <c r="EAP1" s="263" t="s">
        <v>8930</v>
      </c>
      <c r="EAQ1" s="263" t="s">
        <v>8931</v>
      </c>
      <c r="EAR1" s="263" t="s">
        <v>8932</v>
      </c>
      <c r="EAS1" s="263" t="s">
        <v>8933</v>
      </c>
      <c r="EAT1" s="263" t="s">
        <v>8934</v>
      </c>
      <c r="EAU1" s="263" t="s">
        <v>8935</v>
      </c>
      <c r="EAV1" s="263" t="s">
        <v>8936</v>
      </c>
      <c r="EAW1" s="263" t="s">
        <v>8937</v>
      </c>
      <c r="EAX1" s="263" t="s">
        <v>8938</v>
      </c>
      <c r="EAY1" s="263" t="s">
        <v>8939</v>
      </c>
      <c r="EAZ1" s="263" t="s">
        <v>8940</v>
      </c>
      <c r="EBA1" s="263" t="s">
        <v>8941</v>
      </c>
      <c r="EBB1" s="263" t="s">
        <v>8942</v>
      </c>
      <c r="EBC1" s="263" t="s">
        <v>8943</v>
      </c>
      <c r="EBD1" s="263" t="s">
        <v>8944</v>
      </c>
      <c r="EBE1" s="263" t="s">
        <v>8945</v>
      </c>
      <c r="EBF1" s="263" t="s">
        <v>8946</v>
      </c>
      <c r="EBG1" s="263" t="s">
        <v>8947</v>
      </c>
      <c r="EBH1" s="263" t="s">
        <v>8948</v>
      </c>
      <c r="EBI1" s="263" t="s">
        <v>8949</v>
      </c>
      <c r="EBJ1" s="263" t="s">
        <v>8950</v>
      </c>
      <c r="EBK1" s="263" t="s">
        <v>8951</v>
      </c>
      <c r="EBL1" s="263" t="s">
        <v>8952</v>
      </c>
      <c r="EBM1" s="263" t="s">
        <v>8953</v>
      </c>
      <c r="EBN1" s="263" t="s">
        <v>8954</v>
      </c>
      <c r="EBO1" s="263" t="s">
        <v>8955</v>
      </c>
      <c r="EBP1" s="263" t="s">
        <v>8956</v>
      </c>
      <c r="EBQ1" s="263" t="s">
        <v>8957</v>
      </c>
      <c r="EBR1" s="263" t="s">
        <v>8958</v>
      </c>
      <c r="EBS1" s="263" t="s">
        <v>8959</v>
      </c>
      <c r="EBT1" s="263" t="s">
        <v>8960</v>
      </c>
      <c r="EBU1" s="263" t="s">
        <v>8961</v>
      </c>
      <c r="EBV1" s="263" t="s">
        <v>8962</v>
      </c>
      <c r="EBW1" s="263" t="s">
        <v>8963</v>
      </c>
      <c r="EBX1" s="263" t="s">
        <v>8964</v>
      </c>
      <c r="EBY1" s="263" t="s">
        <v>8965</v>
      </c>
      <c r="EBZ1" s="263" t="s">
        <v>8966</v>
      </c>
      <c r="ECA1" s="263" t="s">
        <v>8967</v>
      </c>
      <c r="ECB1" s="263" t="s">
        <v>8968</v>
      </c>
      <c r="ECC1" s="263" t="s">
        <v>8969</v>
      </c>
      <c r="ECD1" s="263" t="s">
        <v>8970</v>
      </c>
      <c r="ECE1" s="263" t="s">
        <v>8971</v>
      </c>
      <c r="ECF1" s="263" t="s">
        <v>8972</v>
      </c>
      <c r="ECG1" s="263" t="s">
        <v>8973</v>
      </c>
      <c r="ECH1" s="263" t="s">
        <v>8974</v>
      </c>
      <c r="ECI1" s="263" t="s">
        <v>8975</v>
      </c>
      <c r="ECJ1" s="263" t="s">
        <v>8976</v>
      </c>
      <c r="ECK1" s="263" t="s">
        <v>8977</v>
      </c>
      <c r="ECL1" s="263" t="s">
        <v>8978</v>
      </c>
      <c r="ECM1" s="263" t="s">
        <v>8979</v>
      </c>
      <c r="ECN1" s="263" t="s">
        <v>8980</v>
      </c>
      <c r="ECO1" s="263" t="s">
        <v>8981</v>
      </c>
      <c r="ECP1" s="263" t="s">
        <v>8982</v>
      </c>
      <c r="ECQ1" s="263" t="s">
        <v>8983</v>
      </c>
      <c r="ECR1" s="263" t="s">
        <v>8984</v>
      </c>
      <c r="ECS1" s="263" t="s">
        <v>8985</v>
      </c>
      <c r="ECT1" s="263" t="s">
        <v>8986</v>
      </c>
      <c r="ECU1" s="263" t="s">
        <v>8987</v>
      </c>
      <c r="ECV1" s="263" t="s">
        <v>8988</v>
      </c>
      <c r="ECW1" s="263" t="s">
        <v>8989</v>
      </c>
      <c r="ECX1" s="263" t="s">
        <v>8990</v>
      </c>
      <c r="ECY1" s="263" t="s">
        <v>8991</v>
      </c>
      <c r="ECZ1" s="263" t="s">
        <v>8992</v>
      </c>
      <c r="EDA1" s="263" t="s">
        <v>8993</v>
      </c>
      <c r="EDB1" s="263" t="s">
        <v>8994</v>
      </c>
      <c r="EDC1" s="263" t="s">
        <v>8995</v>
      </c>
      <c r="EDD1" s="263" t="s">
        <v>8996</v>
      </c>
      <c r="EDE1" s="263" t="s">
        <v>8997</v>
      </c>
      <c r="EDF1" s="263" t="s">
        <v>8998</v>
      </c>
      <c r="EDG1" s="263" t="s">
        <v>8999</v>
      </c>
      <c r="EDH1" s="263" t="s">
        <v>9000</v>
      </c>
      <c r="EDI1" s="263" t="s">
        <v>9001</v>
      </c>
      <c r="EDJ1" s="263" t="s">
        <v>9002</v>
      </c>
      <c r="EDK1" s="263" t="s">
        <v>9003</v>
      </c>
      <c r="EDL1" s="263" t="s">
        <v>9004</v>
      </c>
      <c r="EDM1" s="263" t="s">
        <v>9005</v>
      </c>
      <c r="EDN1" s="263" t="s">
        <v>9006</v>
      </c>
      <c r="EDO1" s="263" t="s">
        <v>9007</v>
      </c>
      <c r="EDP1" s="263" t="s">
        <v>9008</v>
      </c>
      <c r="EDQ1" s="263" t="s">
        <v>9009</v>
      </c>
      <c r="EDR1" s="263" t="s">
        <v>9010</v>
      </c>
      <c r="EDS1" s="263" t="s">
        <v>9011</v>
      </c>
      <c r="EDT1" s="263" t="s">
        <v>9012</v>
      </c>
      <c r="EDU1" s="263" t="s">
        <v>9013</v>
      </c>
      <c r="EDV1" s="263" t="s">
        <v>9014</v>
      </c>
      <c r="EDW1" s="263" t="s">
        <v>9015</v>
      </c>
      <c r="EDX1" s="263" t="s">
        <v>9016</v>
      </c>
      <c r="EDY1" s="263" t="s">
        <v>9017</v>
      </c>
      <c r="EDZ1" s="263" t="s">
        <v>9018</v>
      </c>
      <c r="EEA1" s="263" t="s">
        <v>9019</v>
      </c>
      <c r="EEB1" s="263" t="s">
        <v>9020</v>
      </c>
      <c r="EEC1" s="263" t="s">
        <v>9021</v>
      </c>
      <c r="EED1" s="263" t="s">
        <v>9022</v>
      </c>
      <c r="EEE1" s="263" t="s">
        <v>9023</v>
      </c>
      <c r="EEF1" s="263" t="s">
        <v>9024</v>
      </c>
      <c r="EEG1" s="263" t="s">
        <v>9025</v>
      </c>
      <c r="EEH1" s="263" t="s">
        <v>9026</v>
      </c>
      <c r="EEI1" s="263" t="s">
        <v>9027</v>
      </c>
      <c r="EEJ1" s="263" t="s">
        <v>9028</v>
      </c>
      <c r="EEK1" s="263" t="s">
        <v>9029</v>
      </c>
      <c r="EEL1" s="263" t="s">
        <v>9030</v>
      </c>
      <c r="EEM1" s="263" t="s">
        <v>9031</v>
      </c>
      <c r="EEN1" s="263" t="s">
        <v>9032</v>
      </c>
      <c r="EEO1" s="263" t="s">
        <v>9033</v>
      </c>
      <c r="EEP1" s="263" t="s">
        <v>9034</v>
      </c>
      <c r="EEQ1" s="263" t="s">
        <v>9035</v>
      </c>
      <c r="EER1" s="263" t="s">
        <v>9036</v>
      </c>
      <c r="EES1" s="263" t="s">
        <v>9037</v>
      </c>
      <c r="EET1" s="263" t="s">
        <v>9038</v>
      </c>
      <c r="EEU1" s="263" t="s">
        <v>9039</v>
      </c>
      <c r="EEV1" s="263" t="s">
        <v>9040</v>
      </c>
      <c r="EEW1" s="263" t="s">
        <v>9041</v>
      </c>
      <c r="EEX1" s="263" t="s">
        <v>9042</v>
      </c>
      <c r="EEY1" s="263" t="s">
        <v>9043</v>
      </c>
      <c r="EEZ1" s="263" t="s">
        <v>9044</v>
      </c>
      <c r="EFA1" s="263" t="s">
        <v>9045</v>
      </c>
      <c r="EFB1" s="263" t="s">
        <v>9046</v>
      </c>
      <c r="EFC1" s="263" t="s">
        <v>9047</v>
      </c>
      <c r="EFD1" s="263" t="s">
        <v>9048</v>
      </c>
      <c r="EFE1" s="263" t="s">
        <v>9049</v>
      </c>
      <c r="EFF1" s="263" t="s">
        <v>9050</v>
      </c>
      <c r="EFG1" s="263" t="s">
        <v>9051</v>
      </c>
      <c r="EFH1" s="263" t="s">
        <v>9052</v>
      </c>
      <c r="EFI1" s="263" t="s">
        <v>9053</v>
      </c>
      <c r="EFJ1" s="263" t="s">
        <v>9054</v>
      </c>
      <c r="EFK1" s="263" t="s">
        <v>9055</v>
      </c>
      <c r="EFL1" s="263" t="s">
        <v>9056</v>
      </c>
      <c r="EFM1" s="263" t="s">
        <v>9057</v>
      </c>
      <c r="EFN1" s="263" t="s">
        <v>9058</v>
      </c>
      <c r="EFO1" s="263" t="s">
        <v>9059</v>
      </c>
      <c r="EFP1" s="263" t="s">
        <v>9060</v>
      </c>
      <c r="EFQ1" s="263" t="s">
        <v>9061</v>
      </c>
      <c r="EFR1" s="263" t="s">
        <v>9062</v>
      </c>
      <c r="EFS1" s="263" t="s">
        <v>9063</v>
      </c>
      <c r="EFT1" s="263" t="s">
        <v>9064</v>
      </c>
      <c r="EFU1" s="263" t="s">
        <v>9065</v>
      </c>
      <c r="EFV1" s="263" t="s">
        <v>9066</v>
      </c>
      <c r="EFW1" s="263" t="s">
        <v>9067</v>
      </c>
      <c r="EFX1" s="263" t="s">
        <v>9068</v>
      </c>
      <c r="EFY1" s="263" t="s">
        <v>9069</v>
      </c>
      <c r="EFZ1" s="263" t="s">
        <v>9070</v>
      </c>
      <c r="EGA1" s="263" t="s">
        <v>9071</v>
      </c>
      <c r="EGB1" s="263" t="s">
        <v>9072</v>
      </c>
      <c r="EGC1" s="263" t="s">
        <v>9073</v>
      </c>
      <c r="EGD1" s="263" t="s">
        <v>9074</v>
      </c>
      <c r="EGE1" s="263" t="s">
        <v>9075</v>
      </c>
      <c r="EGF1" s="263" t="s">
        <v>9076</v>
      </c>
      <c r="EGG1" s="263" t="s">
        <v>9077</v>
      </c>
      <c r="EGH1" s="263" t="s">
        <v>9078</v>
      </c>
      <c r="EGI1" s="263" t="s">
        <v>9079</v>
      </c>
      <c r="EGJ1" s="263" t="s">
        <v>9080</v>
      </c>
      <c r="EGK1" s="263" t="s">
        <v>9081</v>
      </c>
      <c r="EGL1" s="263" t="s">
        <v>9082</v>
      </c>
      <c r="EGM1" s="263" t="s">
        <v>9083</v>
      </c>
      <c r="EGN1" s="263" t="s">
        <v>9084</v>
      </c>
      <c r="EGO1" s="263" t="s">
        <v>9085</v>
      </c>
      <c r="EGP1" s="263" t="s">
        <v>9086</v>
      </c>
      <c r="EGQ1" s="263" t="s">
        <v>9087</v>
      </c>
      <c r="EGR1" s="263" t="s">
        <v>9088</v>
      </c>
      <c r="EGS1" s="263" t="s">
        <v>9089</v>
      </c>
      <c r="EGT1" s="263" t="s">
        <v>9090</v>
      </c>
      <c r="EGU1" s="263" t="s">
        <v>9091</v>
      </c>
      <c r="EGV1" s="263" t="s">
        <v>9092</v>
      </c>
      <c r="EGW1" s="263" t="s">
        <v>9093</v>
      </c>
      <c r="EGX1" s="263" t="s">
        <v>9094</v>
      </c>
      <c r="EGY1" s="263" t="s">
        <v>9095</v>
      </c>
      <c r="EGZ1" s="263" t="s">
        <v>9096</v>
      </c>
      <c r="EHA1" s="263" t="s">
        <v>9097</v>
      </c>
      <c r="EHB1" s="263" t="s">
        <v>9098</v>
      </c>
      <c r="EHC1" s="263" t="s">
        <v>9099</v>
      </c>
      <c r="EHD1" s="263" t="s">
        <v>9100</v>
      </c>
      <c r="EHE1" s="263" t="s">
        <v>9101</v>
      </c>
      <c r="EHF1" s="263" t="s">
        <v>9102</v>
      </c>
      <c r="EHG1" s="263" t="s">
        <v>9103</v>
      </c>
      <c r="EHH1" s="263" t="s">
        <v>9104</v>
      </c>
      <c r="EHI1" s="263" t="s">
        <v>9105</v>
      </c>
      <c r="EHJ1" s="263" t="s">
        <v>9106</v>
      </c>
      <c r="EHK1" s="263" t="s">
        <v>9107</v>
      </c>
      <c r="EHL1" s="263" t="s">
        <v>9108</v>
      </c>
      <c r="EHM1" s="263" t="s">
        <v>9109</v>
      </c>
      <c r="EHN1" s="263" t="s">
        <v>9110</v>
      </c>
      <c r="EHO1" s="263" t="s">
        <v>9111</v>
      </c>
      <c r="EHP1" s="263" t="s">
        <v>9112</v>
      </c>
      <c r="EHQ1" s="263" t="s">
        <v>9113</v>
      </c>
      <c r="EHR1" s="263" t="s">
        <v>9114</v>
      </c>
      <c r="EHS1" s="263" t="s">
        <v>9115</v>
      </c>
      <c r="EHT1" s="263" t="s">
        <v>9116</v>
      </c>
      <c r="EHU1" s="263" t="s">
        <v>9117</v>
      </c>
      <c r="EHV1" s="263" t="s">
        <v>9118</v>
      </c>
      <c r="EHW1" s="263" t="s">
        <v>9119</v>
      </c>
      <c r="EHX1" s="263" t="s">
        <v>9120</v>
      </c>
      <c r="EHY1" s="263" t="s">
        <v>9121</v>
      </c>
      <c r="EHZ1" s="263" t="s">
        <v>9122</v>
      </c>
      <c r="EIA1" s="263" t="s">
        <v>9123</v>
      </c>
      <c r="EIB1" s="263" t="s">
        <v>9124</v>
      </c>
      <c r="EIC1" s="263" t="s">
        <v>9125</v>
      </c>
      <c r="EID1" s="263" t="s">
        <v>9126</v>
      </c>
      <c r="EIE1" s="263" t="s">
        <v>9127</v>
      </c>
      <c r="EIF1" s="263" t="s">
        <v>9128</v>
      </c>
      <c r="EIG1" s="263" t="s">
        <v>9129</v>
      </c>
      <c r="EIH1" s="263" t="s">
        <v>9130</v>
      </c>
      <c r="EII1" s="263" t="s">
        <v>9131</v>
      </c>
      <c r="EIJ1" s="263" t="s">
        <v>9132</v>
      </c>
      <c r="EIK1" s="263" t="s">
        <v>9133</v>
      </c>
      <c r="EIL1" s="263" t="s">
        <v>9134</v>
      </c>
      <c r="EIM1" s="263" t="s">
        <v>9135</v>
      </c>
      <c r="EIN1" s="263" t="s">
        <v>9136</v>
      </c>
      <c r="EIO1" s="263" t="s">
        <v>9137</v>
      </c>
      <c r="EIP1" s="263" t="s">
        <v>9138</v>
      </c>
      <c r="EIQ1" s="263" t="s">
        <v>9139</v>
      </c>
      <c r="EIR1" s="263" t="s">
        <v>9140</v>
      </c>
      <c r="EIS1" s="263" t="s">
        <v>9141</v>
      </c>
      <c r="EIT1" s="263" t="s">
        <v>9142</v>
      </c>
      <c r="EIU1" s="263" t="s">
        <v>9143</v>
      </c>
      <c r="EIV1" s="263" t="s">
        <v>9144</v>
      </c>
      <c r="EIW1" s="263" t="s">
        <v>9145</v>
      </c>
      <c r="EIX1" s="263" t="s">
        <v>9146</v>
      </c>
      <c r="EIY1" s="263" t="s">
        <v>9147</v>
      </c>
      <c r="EIZ1" s="263" t="s">
        <v>9148</v>
      </c>
      <c r="EJA1" s="263" t="s">
        <v>9149</v>
      </c>
      <c r="EJB1" s="263" t="s">
        <v>9150</v>
      </c>
      <c r="EJC1" s="263" t="s">
        <v>9151</v>
      </c>
      <c r="EJD1" s="263" t="s">
        <v>9152</v>
      </c>
      <c r="EJE1" s="263" t="s">
        <v>9153</v>
      </c>
      <c r="EJF1" s="263" t="s">
        <v>9154</v>
      </c>
      <c r="EJG1" s="263" t="s">
        <v>9155</v>
      </c>
      <c r="EJH1" s="263" t="s">
        <v>9156</v>
      </c>
      <c r="EJI1" s="263" t="s">
        <v>9157</v>
      </c>
      <c r="EJJ1" s="263" t="s">
        <v>9158</v>
      </c>
      <c r="EJK1" s="263" t="s">
        <v>9159</v>
      </c>
      <c r="EJL1" s="263" t="s">
        <v>9160</v>
      </c>
      <c r="EJM1" s="263" t="s">
        <v>9161</v>
      </c>
      <c r="EJN1" s="263" t="s">
        <v>9162</v>
      </c>
      <c r="EJO1" s="263" t="s">
        <v>9163</v>
      </c>
      <c r="EJP1" s="263" t="s">
        <v>9164</v>
      </c>
      <c r="EJQ1" s="263" t="s">
        <v>9165</v>
      </c>
      <c r="EJR1" s="263" t="s">
        <v>9166</v>
      </c>
      <c r="EJS1" s="263" t="s">
        <v>9167</v>
      </c>
      <c r="EJT1" s="263" t="s">
        <v>9168</v>
      </c>
      <c r="EJU1" s="263" t="s">
        <v>9169</v>
      </c>
      <c r="EJV1" s="263" t="s">
        <v>9170</v>
      </c>
      <c r="EJW1" s="263" t="s">
        <v>9171</v>
      </c>
      <c r="EJX1" s="263" t="s">
        <v>9172</v>
      </c>
      <c r="EJY1" s="263" t="s">
        <v>9173</v>
      </c>
      <c r="EJZ1" s="263" t="s">
        <v>9174</v>
      </c>
      <c r="EKA1" s="263" t="s">
        <v>9175</v>
      </c>
      <c r="EKB1" s="263" t="s">
        <v>9176</v>
      </c>
      <c r="EKC1" s="263" t="s">
        <v>9177</v>
      </c>
      <c r="EKD1" s="263" t="s">
        <v>9178</v>
      </c>
      <c r="EKE1" s="263" t="s">
        <v>9179</v>
      </c>
      <c r="EKF1" s="263" t="s">
        <v>9180</v>
      </c>
      <c r="EKG1" s="263" t="s">
        <v>9181</v>
      </c>
      <c r="EKH1" s="263" t="s">
        <v>9182</v>
      </c>
      <c r="EKI1" s="263" t="s">
        <v>9183</v>
      </c>
      <c r="EKJ1" s="263" t="s">
        <v>9184</v>
      </c>
      <c r="EKK1" s="263" t="s">
        <v>9185</v>
      </c>
      <c r="EKL1" s="263" t="s">
        <v>9186</v>
      </c>
      <c r="EKM1" s="263" t="s">
        <v>9187</v>
      </c>
      <c r="EKN1" s="263" t="s">
        <v>9188</v>
      </c>
      <c r="EKO1" s="263" t="s">
        <v>9189</v>
      </c>
      <c r="EKP1" s="263" t="s">
        <v>9190</v>
      </c>
      <c r="EKQ1" s="263" t="s">
        <v>9191</v>
      </c>
      <c r="EKR1" s="263" t="s">
        <v>9192</v>
      </c>
      <c r="EKS1" s="263" t="s">
        <v>9193</v>
      </c>
      <c r="EKT1" s="263" t="s">
        <v>9194</v>
      </c>
      <c r="EKU1" s="263" t="s">
        <v>9195</v>
      </c>
      <c r="EKV1" s="263" t="s">
        <v>9196</v>
      </c>
      <c r="EKW1" s="263" t="s">
        <v>9197</v>
      </c>
      <c r="EKX1" s="263" t="s">
        <v>9198</v>
      </c>
      <c r="EKY1" s="263" t="s">
        <v>9199</v>
      </c>
      <c r="EKZ1" s="263" t="s">
        <v>9200</v>
      </c>
      <c r="ELA1" s="263" t="s">
        <v>9201</v>
      </c>
      <c r="ELB1" s="263" t="s">
        <v>9202</v>
      </c>
      <c r="ELC1" s="263" t="s">
        <v>9203</v>
      </c>
      <c r="ELD1" s="263" t="s">
        <v>9204</v>
      </c>
      <c r="ELE1" s="263" t="s">
        <v>9205</v>
      </c>
      <c r="ELF1" s="263" t="s">
        <v>9206</v>
      </c>
      <c r="ELG1" s="263" t="s">
        <v>9207</v>
      </c>
      <c r="ELH1" s="263" t="s">
        <v>9208</v>
      </c>
      <c r="ELI1" s="263" t="s">
        <v>9209</v>
      </c>
      <c r="ELJ1" s="263" t="s">
        <v>9210</v>
      </c>
      <c r="ELK1" s="263" t="s">
        <v>9211</v>
      </c>
      <c r="ELL1" s="263" t="s">
        <v>9212</v>
      </c>
      <c r="ELM1" s="263" t="s">
        <v>9213</v>
      </c>
      <c r="ELN1" s="263" t="s">
        <v>9214</v>
      </c>
      <c r="ELO1" s="263" t="s">
        <v>9215</v>
      </c>
      <c r="ELP1" s="263" t="s">
        <v>9216</v>
      </c>
      <c r="ELQ1" s="263" t="s">
        <v>9217</v>
      </c>
      <c r="ELR1" s="263" t="s">
        <v>9218</v>
      </c>
      <c r="ELS1" s="263" t="s">
        <v>9219</v>
      </c>
      <c r="ELT1" s="263" t="s">
        <v>9220</v>
      </c>
      <c r="ELU1" s="263" t="s">
        <v>9221</v>
      </c>
      <c r="ELV1" s="263" t="s">
        <v>9222</v>
      </c>
      <c r="ELW1" s="263" t="s">
        <v>9223</v>
      </c>
      <c r="ELX1" s="263" t="s">
        <v>9224</v>
      </c>
      <c r="ELY1" s="263" t="s">
        <v>9225</v>
      </c>
      <c r="ELZ1" s="263" t="s">
        <v>9226</v>
      </c>
      <c r="EMA1" s="263" t="s">
        <v>9227</v>
      </c>
      <c r="EMB1" s="263" t="s">
        <v>9228</v>
      </c>
      <c r="EMC1" s="263" t="s">
        <v>9229</v>
      </c>
      <c r="EMD1" s="263" t="s">
        <v>9230</v>
      </c>
      <c r="EME1" s="263" t="s">
        <v>9231</v>
      </c>
      <c r="EMF1" s="263" t="s">
        <v>9232</v>
      </c>
      <c r="EMG1" s="263" t="s">
        <v>9233</v>
      </c>
      <c r="EMH1" s="263" t="s">
        <v>9234</v>
      </c>
      <c r="EMI1" s="263" t="s">
        <v>9235</v>
      </c>
      <c r="EMJ1" s="263" t="s">
        <v>9236</v>
      </c>
      <c r="EMK1" s="263" t="s">
        <v>9237</v>
      </c>
      <c r="EML1" s="263" t="s">
        <v>9238</v>
      </c>
      <c r="EMM1" s="263" t="s">
        <v>9239</v>
      </c>
      <c r="EMN1" s="263" t="s">
        <v>9240</v>
      </c>
      <c r="EMO1" s="263" t="s">
        <v>9241</v>
      </c>
      <c r="EMP1" s="263" t="s">
        <v>9242</v>
      </c>
      <c r="EMQ1" s="263" t="s">
        <v>9243</v>
      </c>
      <c r="EMR1" s="263" t="s">
        <v>9244</v>
      </c>
      <c r="EMS1" s="263" t="s">
        <v>9245</v>
      </c>
      <c r="EMT1" s="263" t="s">
        <v>9246</v>
      </c>
      <c r="EMU1" s="263" t="s">
        <v>9247</v>
      </c>
      <c r="EMV1" s="263" t="s">
        <v>9248</v>
      </c>
      <c r="EMW1" s="263" t="s">
        <v>9249</v>
      </c>
      <c r="EMX1" s="263" t="s">
        <v>9250</v>
      </c>
      <c r="EMY1" s="263" t="s">
        <v>9251</v>
      </c>
      <c r="EMZ1" s="263" t="s">
        <v>9252</v>
      </c>
      <c r="ENA1" s="263" t="s">
        <v>9253</v>
      </c>
      <c r="ENB1" s="263" t="s">
        <v>9254</v>
      </c>
      <c r="ENC1" s="263" t="s">
        <v>9255</v>
      </c>
      <c r="END1" s="263" t="s">
        <v>9256</v>
      </c>
      <c r="ENE1" s="263" t="s">
        <v>9257</v>
      </c>
      <c r="ENF1" s="263" t="s">
        <v>9258</v>
      </c>
      <c r="ENG1" s="263" t="s">
        <v>9259</v>
      </c>
      <c r="ENH1" s="263" t="s">
        <v>9260</v>
      </c>
      <c r="ENI1" s="263" t="s">
        <v>9261</v>
      </c>
      <c r="ENJ1" s="263" t="s">
        <v>9262</v>
      </c>
      <c r="ENK1" s="263" t="s">
        <v>9263</v>
      </c>
      <c r="ENL1" s="263" t="s">
        <v>9264</v>
      </c>
      <c r="ENM1" s="263" t="s">
        <v>9265</v>
      </c>
      <c r="ENN1" s="263" t="s">
        <v>9266</v>
      </c>
      <c r="ENO1" s="263" t="s">
        <v>9267</v>
      </c>
      <c r="ENP1" s="263" t="s">
        <v>9268</v>
      </c>
      <c r="ENQ1" s="263" t="s">
        <v>9269</v>
      </c>
      <c r="ENR1" s="263" t="s">
        <v>9270</v>
      </c>
      <c r="ENS1" s="263" t="s">
        <v>9271</v>
      </c>
      <c r="ENT1" s="263" t="s">
        <v>9272</v>
      </c>
      <c r="ENU1" s="263" t="s">
        <v>9273</v>
      </c>
      <c r="ENV1" s="263" t="s">
        <v>9274</v>
      </c>
      <c r="ENW1" s="263" t="s">
        <v>9275</v>
      </c>
      <c r="ENX1" s="263" t="s">
        <v>9276</v>
      </c>
      <c r="ENY1" s="263" t="s">
        <v>9277</v>
      </c>
      <c r="ENZ1" s="263" t="s">
        <v>9278</v>
      </c>
      <c r="EOA1" s="263" t="s">
        <v>9279</v>
      </c>
      <c r="EOB1" s="263" t="s">
        <v>9280</v>
      </c>
      <c r="EOC1" s="263" t="s">
        <v>9281</v>
      </c>
      <c r="EOD1" s="263" t="s">
        <v>9282</v>
      </c>
      <c r="EOE1" s="263" t="s">
        <v>9283</v>
      </c>
      <c r="EOF1" s="263" t="s">
        <v>9284</v>
      </c>
      <c r="EOG1" s="263" t="s">
        <v>9285</v>
      </c>
      <c r="EOH1" s="263" t="s">
        <v>9286</v>
      </c>
      <c r="EOI1" s="263" t="s">
        <v>9287</v>
      </c>
      <c r="EOJ1" s="263" t="s">
        <v>9288</v>
      </c>
      <c r="EOK1" s="263" t="s">
        <v>9289</v>
      </c>
      <c r="EOL1" s="263" t="s">
        <v>9290</v>
      </c>
      <c r="EOM1" s="263" t="s">
        <v>9291</v>
      </c>
      <c r="EON1" s="263" t="s">
        <v>9292</v>
      </c>
      <c r="EOO1" s="263" t="s">
        <v>9293</v>
      </c>
      <c r="EOP1" s="263" t="s">
        <v>9294</v>
      </c>
      <c r="EOQ1" s="263" t="s">
        <v>9295</v>
      </c>
      <c r="EOR1" s="263" t="s">
        <v>9296</v>
      </c>
      <c r="EOS1" s="263" t="s">
        <v>9297</v>
      </c>
      <c r="EOT1" s="263" t="s">
        <v>9298</v>
      </c>
      <c r="EOU1" s="263" t="s">
        <v>9299</v>
      </c>
      <c r="EOV1" s="263" t="s">
        <v>9300</v>
      </c>
      <c r="EOW1" s="263" t="s">
        <v>9301</v>
      </c>
      <c r="EOX1" s="263" t="s">
        <v>9302</v>
      </c>
      <c r="EOY1" s="263" t="s">
        <v>9303</v>
      </c>
      <c r="EOZ1" s="263" t="s">
        <v>9304</v>
      </c>
      <c r="EPA1" s="263" t="s">
        <v>9305</v>
      </c>
      <c r="EPB1" s="263" t="s">
        <v>9306</v>
      </c>
      <c r="EPC1" s="263" t="s">
        <v>9307</v>
      </c>
      <c r="EPD1" s="263" t="s">
        <v>9308</v>
      </c>
      <c r="EPE1" s="263" t="s">
        <v>9309</v>
      </c>
      <c r="EPF1" s="263" t="s">
        <v>9310</v>
      </c>
      <c r="EPG1" s="263" t="s">
        <v>9311</v>
      </c>
      <c r="EPH1" s="263" t="s">
        <v>9312</v>
      </c>
      <c r="EPI1" s="263" t="s">
        <v>9313</v>
      </c>
      <c r="EPJ1" s="263" t="s">
        <v>9314</v>
      </c>
      <c r="EPK1" s="263" t="s">
        <v>9315</v>
      </c>
      <c r="EPL1" s="263" t="s">
        <v>9316</v>
      </c>
      <c r="EPM1" s="263" t="s">
        <v>9317</v>
      </c>
      <c r="EPN1" s="263" t="s">
        <v>9318</v>
      </c>
      <c r="EPO1" s="263" t="s">
        <v>9319</v>
      </c>
      <c r="EPP1" s="263" t="s">
        <v>9320</v>
      </c>
      <c r="EPQ1" s="263" t="s">
        <v>9321</v>
      </c>
      <c r="EPR1" s="263" t="s">
        <v>9322</v>
      </c>
      <c r="EPS1" s="263" t="s">
        <v>9323</v>
      </c>
      <c r="EPT1" s="263" t="s">
        <v>9324</v>
      </c>
      <c r="EPU1" s="263" t="s">
        <v>9325</v>
      </c>
      <c r="EPV1" s="263" t="s">
        <v>9326</v>
      </c>
      <c r="EPW1" s="263" t="s">
        <v>9327</v>
      </c>
      <c r="EPX1" s="263" t="s">
        <v>9328</v>
      </c>
      <c r="EPY1" s="263" t="s">
        <v>9329</v>
      </c>
      <c r="EPZ1" s="263" t="s">
        <v>9330</v>
      </c>
      <c r="EQA1" s="263" t="s">
        <v>9331</v>
      </c>
      <c r="EQB1" s="263" t="s">
        <v>9332</v>
      </c>
      <c r="EQC1" s="263" t="s">
        <v>9333</v>
      </c>
      <c r="EQD1" s="263" t="s">
        <v>9334</v>
      </c>
      <c r="EQE1" s="263" t="s">
        <v>9335</v>
      </c>
      <c r="EQF1" s="263" t="s">
        <v>9336</v>
      </c>
      <c r="EQG1" s="263" t="s">
        <v>9337</v>
      </c>
      <c r="EQH1" s="263" t="s">
        <v>9338</v>
      </c>
      <c r="EQI1" s="263" t="s">
        <v>9339</v>
      </c>
      <c r="EQJ1" s="263" t="s">
        <v>9340</v>
      </c>
      <c r="EQK1" s="263" t="s">
        <v>9341</v>
      </c>
      <c r="EQL1" s="263" t="s">
        <v>9342</v>
      </c>
      <c r="EQM1" s="263" t="s">
        <v>9343</v>
      </c>
      <c r="EQN1" s="263" t="s">
        <v>9344</v>
      </c>
      <c r="EQO1" s="263" t="s">
        <v>9345</v>
      </c>
      <c r="EQP1" s="263" t="s">
        <v>9346</v>
      </c>
      <c r="EQQ1" s="263" t="s">
        <v>9347</v>
      </c>
      <c r="EQR1" s="263" t="s">
        <v>9348</v>
      </c>
      <c r="EQS1" s="263" t="s">
        <v>9349</v>
      </c>
      <c r="EQT1" s="263" t="s">
        <v>9350</v>
      </c>
      <c r="EQU1" s="263" t="s">
        <v>9351</v>
      </c>
      <c r="EQV1" s="263" t="s">
        <v>9352</v>
      </c>
      <c r="EQW1" s="263" t="s">
        <v>9353</v>
      </c>
      <c r="EQX1" s="263" t="s">
        <v>9354</v>
      </c>
      <c r="EQY1" s="263" t="s">
        <v>9355</v>
      </c>
      <c r="EQZ1" s="263" t="s">
        <v>9356</v>
      </c>
      <c r="ERA1" s="263" t="s">
        <v>9357</v>
      </c>
      <c r="ERB1" s="263" t="s">
        <v>9358</v>
      </c>
      <c r="ERC1" s="263" t="s">
        <v>9359</v>
      </c>
      <c r="ERD1" s="263" t="s">
        <v>9360</v>
      </c>
      <c r="ERE1" s="263" t="s">
        <v>9361</v>
      </c>
      <c r="ERF1" s="263" t="s">
        <v>9362</v>
      </c>
      <c r="ERG1" s="263" t="s">
        <v>9363</v>
      </c>
      <c r="ERH1" s="263" t="s">
        <v>9364</v>
      </c>
      <c r="ERI1" s="263" t="s">
        <v>9365</v>
      </c>
      <c r="ERJ1" s="263" t="s">
        <v>9366</v>
      </c>
      <c r="ERK1" s="263" t="s">
        <v>9367</v>
      </c>
      <c r="ERL1" s="263" t="s">
        <v>9368</v>
      </c>
      <c r="ERM1" s="263" t="s">
        <v>9369</v>
      </c>
      <c r="ERN1" s="263" t="s">
        <v>9370</v>
      </c>
      <c r="ERO1" s="263" t="s">
        <v>9371</v>
      </c>
      <c r="ERP1" s="263" t="s">
        <v>9372</v>
      </c>
      <c r="ERQ1" s="263" t="s">
        <v>9373</v>
      </c>
      <c r="ERR1" s="263" t="s">
        <v>9374</v>
      </c>
      <c r="ERS1" s="263" t="s">
        <v>9375</v>
      </c>
      <c r="ERT1" s="263" t="s">
        <v>9376</v>
      </c>
      <c r="ERU1" s="263" t="s">
        <v>9377</v>
      </c>
      <c r="ERV1" s="263" t="s">
        <v>9378</v>
      </c>
      <c r="ERW1" s="263" t="s">
        <v>9379</v>
      </c>
      <c r="ERX1" s="263" t="s">
        <v>9380</v>
      </c>
      <c r="ERY1" s="263" t="s">
        <v>9381</v>
      </c>
      <c r="ERZ1" s="263" t="s">
        <v>9382</v>
      </c>
      <c r="ESA1" s="263" t="s">
        <v>9383</v>
      </c>
      <c r="ESB1" s="263" t="s">
        <v>9384</v>
      </c>
      <c r="ESC1" s="263" t="s">
        <v>9385</v>
      </c>
      <c r="ESD1" s="263" t="s">
        <v>9386</v>
      </c>
      <c r="ESE1" s="263" t="s">
        <v>9387</v>
      </c>
      <c r="ESF1" s="263" t="s">
        <v>9388</v>
      </c>
      <c r="ESG1" s="263" t="s">
        <v>9389</v>
      </c>
      <c r="ESH1" s="263" t="s">
        <v>9390</v>
      </c>
      <c r="ESI1" s="263" t="s">
        <v>9391</v>
      </c>
      <c r="ESJ1" s="263" t="s">
        <v>9392</v>
      </c>
      <c r="ESK1" s="263" t="s">
        <v>9393</v>
      </c>
      <c r="ESL1" s="263" t="s">
        <v>9394</v>
      </c>
      <c r="ESM1" s="263" t="s">
        <v>9395</v>
      </c>
      <c r="ESN1" s="263" t="s">
        <v>9396</v>
      </c>
      <c r="ESO1" s="263" t="s">
        <v>9397</v>
      </c>
      <c r="ESP1" s="263" t="s">
        <v>9398</v>
      </c>
      <c r="ESQ1" s="263" t="s">
        <v>9399</v>
      </c>
      <c r="ESR1" s="263" t="s">
        <v>9400</v>
      </c>
      <c r="ESS1" s="263" t="s">
        <v>9401</v>
      </c>
      <c r="EST1" s="263" t="s">
        <v>9402</v>
      </c>
      <c r="ESU1" s="263" t="s">
        <v>9403</v>
      </c>
      <c r="ESV1" s="263" t="s">
        <v>9404</v>
      </c>
      <c r="ESW1" s="263" t="s">
        <v>9405</v>
      </c>
      <c r="ESX1" s="263" t="s">
        <v>9406</v>
      </c>
      <c r="ESY1" s="263" t="s">
        <v>9407</v>
      </c>
      <c r="ESZ1" s="263" t="s">
        <v>9408</v>
      </c>
      <c r="ETA1" s="263" t="s">
        <v>9409</v>
      </c>
      <c r="ETB1" s="263" t="s">
        <v>9410</v>
      </c>
      <c r="ETC1" s="263" t="s">
        <v>9411</v>
      </c>
      <c r="ETD1" s="263" t="s">
        <v>9412</v>
      </c>
      <c r="ETE1" s="263" t="s">
        <v>9413</v>
      </c>
      <c r="ETF1" s="263" t="s">
        <v>9414</v>
      </c>
      <c r="ETG1" s="263" t="s">
        <v>9415</v>
      </c>
      <c r="ETH1" s="263" t="s">
        <v>9416</v>
      </c>
      <c r="ETI1" s="263" t="s">
        <v>9417</v>
      </c>
      <c r="ETJ1" s="263" t="s">
        <v>9418</v>
      </c>
      <c r="ETK1" s="263" t="s">
        <v>9419</v>
      </c>
      <c r="ETL1" s="263" t="s">
        <v>9420</v>
      </c>
      <c r="ETM1" s="263" t="s">
        <v>9421</v>
      </c>
      <c r="ETN1" s="263" t="s">
        <v>9422</v>
      </c>
      <c r="ETO1" s="263" t="s">
        <v>9423</v>
      </c>
      <c r="ETP1" s="263" t="s">
        <v>9424</v>
      </c>
      <c r="ETQ1" s="263" t="s">
        <v>9425</v>
      </c>
      <c r="ETR1" s="263" t="s">
        <v>9426</v>
      </c>
      <c r="ETS1" s="263" t="s">
        <v>9427</v>
      </c>
      <c r="ETT1" s="263" t="s">
        <v>9428</v>
      </c>
      <c r="ETU1" s="263" t="s">
        <v>9429</v>
      </c>
      <c r="ETV1" s="263" t="s">
        <v>9430</v>
      </c>
      <c r="ETW1" s="263" t="s">
        <v>9431</v>
      </c>
      <c r="ETX1" s="263" t="s">
        <v>9432</v>
      </c>
      <c r="ETY1" s="263" t="s">
        <v>9433</v>
      </c>
      <c r="ETZ1" s="263" t="s">
        <v>9434</v>
      </c>
      <c r="EUA1" s="263" t="s">
        <v>9435</v>
      </c>
      <c r="EUB1" s="263" t="s">
        <v>9436</v>
      </c>
      <c r="EUC1" s="263" t="s">
        <v>9437</v>
      </c>
      <c r="EUD1" s="263" t="s">
        <v>9438</v>
      </c>
      <c r="EUE1" s="263" t="s">
        <v>9439</v>
      </c>
      <c r="EUF1" s="263" t="s">
        <v>9440</v>
      </c>
      <c r="EUG1" s="263" t="s">
        <v>9441</v>
      </c>
      <c r="EUH1" s="263" t="s">
        <v>9442</v>
      </c>
      <c r="EUI1" s="263" t="s">
        <v>9443</v>
      </c>
      <c r="EUJ1" s="263" t="s">
        <v>9444</v>
      </c>
      <c r="EUK1" s="263" t="s">
        <v>9445</v>
      </c>
      <c r="EUL1" s="263" t="s">
        <v>9446</v>
      </c>
      <c r="EUM1" s="263" t="s">
        <v>9447</v>
      </c>
      <c r="EUN1" s="263" t="s">
        <v>9448</v>
      </c>
      <c r="EUO1" s="263" t="s">
        <v>9449</v>
      </c>
      <c r="EUP1" s="263" t="s">
        <v>9450</v>
      </c>
      <c r="EUQ1" s="263" t="s">
        <v>9451</v>
      </c>
      <c r="EUR1" s="263" t="s">
        <v>9452</v>
      </c>
      <c r="EUS1" s="263" t="s">
        <v>9453</v>
      </c>
      <c r="EUT1" s="263" t="s">
        <v>9454</v>
      </c>
      <c r="EUU1" s="263" t="s">
        <v>9455</v>
      </c>
      <c r="EUV1" s="263" t="s">
        <v>9456</v>
      </c>
      <c r="EUW1" s="263" t="s">
        <v>9457</v>
      </c>
      <c r="EUX1" s="263" t="s">
        <v>9458</v>
      </c>
      <c r="EUY1" s="263" t="s">
        <v>9459</v>
      </c>
      <c r="EUZ1" s="263" t="s">
        <v>9460</v>
      </c>
      <c r="EVA1" s="263" t="s">
        <v>9461</v>
      </c>
      <c r="EVB1" s="263" t="s">
        <v>9462</v>
      </c>
      <c r="EVC1" s="263" t="s">
        <v>9463</v>
      </c>
      <c r="EVD1" s="263" t="s">
        <v>9464</v>
      </c>
      <c r="EVE1" s="263" t="s">
        <v>9465</v>
      </c>
      <c r="EVF1" s="263" t="s">
        <v>9466</v>
      </c>
      <c r="EVG1" s="263" t="s">
        <v>9467</v>
      </c>
      <c r="EVH1" s="263" t="s">
        <v>9468</v>
      </c>
      <c r="EVI1" s="263" t="s">
        <v>9469</v>
      </c>
      <c r="EVJ1" s="263" t="s">
        <v>9470</v>
      </c>
      <c r="EVK1" s="263" t="s">
        <v>9471</v>
      </c>
      <c r="EVL1" s="263" t="s">
        <v>9472</v>
      </c>
      <c r="EVM1" s="263" t="s">
        <v>9473</v>
      </c>
      <c r="EVN1" s="263" t="s">
        <v>9474</v>
      </c>
      <c r="EVO1" s="263" t="s">
        <v>9475</v>
      </c>
      <c r="EVP1" s="263" t="s">
        <v>9476</v>
      </c>
      <c r="EVQ1" s="263" t="s">
        <v>9477</v>
      </c>
      <c r="EVR1" s="263" t="s">
        <v>9478</v>
      </c>
      <c r="EVS1" s="263" t="s">
        <v>9479</v>
      </c>
      <c r="EVT1" s="263" t="s">
        <v>9480</v>
      </c>
      <c r="EVU1" s="263" t="s">
        <v>9481</v>
      </c>
      <c r="EVV1" s="263" t="s">
        <v>9482</v>
      </c>
      <c r="EVW1" s="263" t="s">
        <v>9483</v>
      </c>
      <c r="EVX1" s="263" t="s">
        <v>9484</v>
      </c>
      <c r="EVY1" s="263" t="s">
        <v>9485</v>
      </c>
      <c r="EVZ1" s="263" t="s">
        <v>9486</v>
      </c>
      <c r="EWA1" s="263" t="s">
        <v>9487</v>
      </c>
      <c r="EWB1" s="263" t="s">
        <v>9488</v>
      </c>
      <c r="EWC1" s="263" t="s">
        <v>9489</v>
      </c>
      <c r="EWD1" s="263" t="s">
        <v>9490</v>
      </c>
      <c r="EWE1" s="263" t="s">
        <v>9491</v>
      </c>
      <c r="EWF1" s="263" t="s">
        <v>9492</v>
      </c>
      <c r="EWG1" s="263" t="s">
        <v>9493</v>
      </c>
      <c r="EWH1" s="263" t="s">
        <v>9494</v>
      </c>
      <c r="EWI1" s="263" t="s">
        <v>9495</v>
      </c>
      <c r="EWJ1" s="263" t="s">
        <v>9496</v>
      </c>
      <c r="EWK1" s="263" t="s">
        <v>9497</v>
      </c>
      <c r="EWL1" s="263" t="s">
        <v>9498</v>
      </c>
      <c r="EWM1" s="263" t="s">
        <v>9499</v>
      </c>
      <c r="EWN1" s="263" t="s">
        <v>9500</v>
      </c>
      <c r="EWO1" s="263" t="s">
        <v>9501</v>
      </c>
      <c r="EWP1" s="263" t="s">
        <v>9502</v>
      </c>
      <c r="EWQ1" s="263" t="s">
        <v>9503</v>
      </c>
      <c r="EWR1" s="263" t="s">
        <v>9504</v>
      </c>
      <c r="EWS1" s="263" t="s">
        <v>9505</v>
      </c>
      <c r="EWT1" s="263" t="s">
        <v>9506</v>
      </c>
      <c r="EWU1" s="263" t="s">
        <v>9507</v>
      </c>
      <c r="EWV1" s="263" t="s">
        <v>9508</v>
      </c>
      <c r="EWW1" s="263" t="s">
        <v>9509</v>
      </c>
      <c r="EWX1" s="263" t="s">
        <v>9510</v>
      </c>
      <c r="EWY1" s="263" t="s">
        <v>9511</v>
      </c>
      <c r="EWZ1" s="263" t="s">
        <v>9512</v>
      </c>
      <c r="EXA1" s="263" t="s">
        <v>9513</v>
      </c>
      <c r="EXB1" s="263" t="s">
        <v>9514</v>
      </c>
      <c r="EXC1" s="263" t="s">
        <v>9515</v>
      </c>
      <c r="EXD1" s="263" t="s">
        <v>9516</v>
      </c>
      <c r="EXE1" s="263" t="s">
        <v>9517</v>
      </c>
      <c r="EXF1" s="263" t="s">
        <v>9518</v>
      </c>
      <c r="EXG1" s="263" t="s">
        <v>9519</v>
      </c>
      <c r="EXH1" s="263" t="s">
        <v>9520</v>
      </c>
      <c r="EXI1" s="263" t="s">
        <v>9521</v>
      </c>
      <c r="EXJ1" s="263" t="s">
        <v>9522</v>
      </c>
      <c r="EXK1" s="263" t="s">
        <v>9523</v>
      </c>
      <c r="EXL1" s="263" t="s">
        <v>9524</v>
      </c>
      <c r="EXM1" s="263" t="s">
        <v>9525</v>
      </c>
      <c r="EXN1" s="263" t="s">
        <v>9526</v>
      </c>
      <c r="EXO1" s="263" t="s">
        <v>9527</v>
      </c>
      <c r="EXP1" s="263" t="s">
        <v>9528</v>
      </c>
      <c r="EXQ1" s="263" t="s">
        <v>9529</v>
      </c>
      <c r="EXR1" s="263" t="s">
        <v>9530</v>
      </c>
      <c r="EXS1" s="263" t="s">
        <v>9531</v>
      </c>
      <c r="EXT1" s="263" t="s">
        <v>9532</v>
      </c>
      <c r="EXU1" s="263" t="s">
        <v>9533</v>
      </c>
      <c r="EXV1" s="263" t="s">
        <v>9534</v>
      </c>
      <c r="EXW1" s="263" t="s">
        <v>9535</v>
      </c>
      <c r="EXX1" s="263" t="s">
        <v>9536</v>
      </c>
      <c r="EXY1" s="263" t="s">
        <v>9537</v>
      </c>
      <c r="EXZ1" s="263" t="s">
        <v>9538</v>
      </c>
      <c r="EYA1" s="263" t="s">
        <v>9539</v>
      </c>
      <c r="EYB1" s="263" t="s">
        <v>9540</v>
      </c>
      <c r="EYC1" s="263" t="s">
        <v>9541</v>
      </c>
      <c r="EYD1" s="263" t="s">
        <v>9542</v>
      </c>
      <c r="EYE1" s="263" t="s">
        <v>9543</v>
      </c>
      <c r="EYF1" s="263" t="s">
        <v>9544</v>
      </c>
      <c r="EYG1" s="263" t="s">
        <v>9545</v>
      </c>
      <c r="EYH1" s="263" t="s">
        <v>9546</v>
      </c>
      <c r="EYI1" s="263" t="s">
        <v>9547</v>
      </c>
      <c r="EYJ1" s="263" t="s">
        <v>9548</v>
      </c>
      <c r="EYK1" s="263" t="s">
        <v>9549</v>
      </c>
      <c r="EYL1" s="263" t="s">
        <v>9550</v>
      </c>
      <c r="EYM1" s="263" t="s">
        <v>9551</v>
      </c>
      <c r="EYN1" s="263" t="s">
        <v>9552</v>
      </c>
      <c r="EYO1" s="263" t="s">
        <v>9553</v>
      </c>
      <c r="EYP1" s="263" t="s">
        <v>9554</v>
      </c>
      <c r="EYQ1" s="263" t="s">
        <v>9555</v>
      </c>
      <c r="EYR1" s="263" t="s">
        <v>9556</v>
      </c>
      <c r="EYS1" s="263" t="s">
        <v>9557</v>
      </c>
      <c r="EYT1" s="263" t="s">
        <v>9558</v>
      </c>
      <c r="EYU1" s="263" t="s">
        <v>9559</v>
      </c>
      <c r="EYV1" s="263" t="s">
        <v>9560</v>
      </c>
      <c r="EYW1" s="263" t="s">
        <v>9561</v>
      </c>
      <c r="EYX1" s="263" t="s">
        <v>9562</v>
      </c>
      <c r="EYY1" s="263" t="s">
        <v>9563</v>
      </c>
      <c r="EYZ1" s="263" t="s">
        <v>9564</v>
      </c>
      <c r="EZA1" s="263" t="s">
        <v>9565</v>
      </c>
      <c r="EZB1" s="263" t="s">
        <v>9566</v>
      </c>
      <c r="EZC1" s="263" t="s">
        <v>9567</v>
      </c>
      <c r="EZD1" s="263" t="s">
        <v>9568</v>
      </c>
      <c r="EZE1" s="263" t="s">
        <v>9569</v>
      </c>
      <c r="EZF1" s="263" t="s">
        <v>9570</v>
      </c>
      <c r="EZG1" s="263" t="s">
        <v>9571</v>
      </c>
      <c r="EZH1" s="263" t="s">
        <v>9572</v>
      </c>
      <c r="EZI1" s="263" t="s">
        <v>9573</v>
      </c>
      <c r="EZJ1" s="263" t="s">
        <v>9574</v>
      </c>
      <c r="EZK1" s="263" t="s">
        <v>9575</v>
      </c>
      <c r="EZL1" s="263" t="s">
        <v>9576</v>
      </c>
      <c r="EZM1" s="263" t="s">
        <v>9577</v>
      </c>
      <c r="EZN1" s="263" t="s">
        <v>9578</v>
      </c>
      <c r="EZO1" s="263" t="s">
        <v>9579</v>
      </c>
      <c r="EZP1" s="263" t="s">
        <v>9580</v>
      </c>
      <c r="EZQ1" s="263" t="s">
        <v>9581</v>
      </c>
      <c r="EZR1" s="263" t="s">
        <v>9582</v>
      </c>
      <c r="EZS1" s="263" t="s">
        <v>9583</v>
      </c>
      <c r="EZT1" s="263" t="s">
        <v>9584</v>
      </c>
      <c r="EZU1" s="263" t="s">
        <v>9585</v>
      </c>
      <c r="EZV1" s="263" t="s">
        <v>9586</v>
      </c>
      <c r="EZW1" s="263" t="s">
        <v>9587</v>
      </c>
      <c r="EZX1" s="263" t="s">
        <v>9588</v>
      </c>
      <c r="EZY1" s="263" t="s">
        <v>9589</v>
      </c>
      <c r="EZZ1" s="263" t="s">
        <v>9590</v>
      </c>
      <c r="FAA1" s="263" t="s">
        <v>9591</v>
      </c>
      <c r="FAB1" s="263" t="s">
        <v>9592</v>
      </c>
      <c r="FAC1" s="263" t="s">
        <v>9593</v>
      </c>
      <c r="FAD1" s="263" t="s">
        <v>9594</v>
      </c>
      <c r="FAE1" s="263" t="s">
        <v>9595</v>
      </c>
      <c r="FAF1" s="263" t="s">
        <v>9596</v>
      </c>
      <c r="FAG1" s="263" t="s">
        <v>9597</v>
      </c>
      <c r="FAH1" s="263" t="s">
        <v>9598</v>
      </c>
      <c r="FAI1" s="263" t="s">
        <v>9599</v>
      </c>
      <c r="FAJ1" s="263" t="s">
        <v>9600</v>
      </c>
      <c r="FAK1" s="263" t="s">
        <v>9601</v>
      </c>
      <c r="FAL1" s="263" t="s">
        <v>9602</v>
      </c>
      <c r="FAM1" s="263" t="s">
        <v>9603</v>
      </c>
      <c r="FAN1" s="263" t="s">
        <v>9604</v>
      </c>
      <c r="FAO1" s="263" t="s">
        <v>9605</v>
      </c>
      <c r="FAP1" s="263" t="s">
        <v>9606</v>
      </c>
      <c r="FAQ1" s="263" t="s">
        <v>9607</v>
      </c>
      <c r="FAR1" s="263" t="s">
        <v>9608</v>
      </c>
      <c r="FAS1" s="263" t="s">
        <v>9609</v>
      </c>
      <c r="FAT1" s="263" t="s">
        <v>9610</v>
      </c>
      <c r="FAU1" s="263" t="s">
        <v>9611</v>
      </c>
      <c r="FAV1" s="263" t="s">
        <v>9612</v>
      </c>
      <c r="FAW1" s="263" t="s">
        <v>9613</v>
      </c>
      <c r="FAX1" s="263" t="s">
        <v>9614</v>
      </c>
      <c r="FAY1" s="263" t="s">
        <v>9615</v>
      </c>
      <c r="FAZ1" s="263" t="s">
        <v>9616</v>
      </c>
      <c r="FBA1" s="263" t="s">
        <v>9617</v>
      </c>
      <c r="FBB1" s="263" t="s">
        <v>9618</v>
      </c>
      <c r="FBC1" s="263" t="s">
        <v>9619</v>
      </c>
      <c r="FBD1" s="263" t="s">
        <v>9620</v>
      </c>
      <c r="FBE1" s="263" t="s">
        <v>9621</v>
      </c>
      <c r="FBF1" s="263" t="s">
        <v>9622</v>
      </c>
      <c r="FBG1" s="263" t="s">
        <v>9623</v>
      </c>
      <c r="FBH1" s="263" t="s">
        <v>9624</v>
      </c>
      <c r="FBI1" s="263" t="s">
        <v>9625</v>
      </c>
      <c r="FBJ1" s="263" t="s">
        <v>9626</v>
      </c>
      <c r="FBK1" s="263" t="s">
        <v>9627</v>
      </c>
      <c r="FBL1" s="263" t="s">
        <v>9628</v>
      </c>
      <c r="FBM1" s="263" t="s">
        <v>9629</v>
      </c>
      <c r="FBN1" s="263" t="s">
        <v>9630</v>
      </c>
      <c r="FBO1" s="263" t="s">
        <v>9631</v>
      </c>
      <c r="FBP1" s="263" t="s">
        <v>9632</v>
      </c>
      <c r="FBQ1" s="263" t="s">
        <v>9633</v>
      </c>
      <c r="FBR1" s="263" t="s">
        <v>9634</v>
      </c>
      <c r="FBS1" s="263" t="s">
        <v>9635</v>
      </c>
      <c r="FBT1" s="263" t="s">
        <v>9636</v>
      </c>
      <c r="FBU1" s="263" t="s">
        <v>9637</v>
      </c>
      <c r="FBV1" s="263" t="s">
        <v>9638</v>
      </c>
      <c r="FBW1" s="263" t="s">
        <v>9639</v>
      </c>
      <c r="FBX1" s="263" t="s">
        <v>9640</v>
      </c>
      <c r="FBY1" s="263" t="s">
        <v>9641</v>
      </c>
      <c r="FBZ1" s="263" t="s">
        <v>9642</v>
      </c>
      <c r="FCA1" s="263" t="s">
        <v>9643</v>
      </c>
      <c r="FCB1" s="263" t="s">
        <v>9644</v>
      </c>
      <c r="FCC1" s="263" t="s">
        <v>9645</v>
      </c>
      <c r="FCD1" s="263" t="s">
        <v>9646</v>
      </c>
      <c r="FCE1" s="263" t="s">
        <v>9647</v>
      </c>
      <c r="FCF1" s="263" t="s">
        <v>9648</v>
      </c>
      <c r="FCG1" s="263" t="s">
        <v>9649</v>
      </c>
      <c r="FCH1" s="263" t="s">
        <v>9650</v>
      </c>
      <c r="FCI1" s="263" t="s">
        <v>9651</v>
      </c>
      <c r="FCJ1" s="263" t="s">
        <v>9652</v>
      </c>
      <c r="FCK1" s="263" t="s">
        <v>9653</v>
      </c>
      <c r="FCL1" s="263" t="s">
        <v>9654</v>
      </c>
      <c r="FCM1" s="263" t="s">
        <v>9655</v>
      </c>
      <c r="FCN1" s="263" t="s">
        <v>9656</v>
      </c>
      <c r="FCO1" s="263" t="s">
        <v>9657</v>
      </c>
      <c r="FCP1" s="263" t="s">
        <v>9658</v>
      </c>
      <c r="FCQ1" s="263" t="s">
        <v>9659</v>
      </c>
      <c r="FCR1" s="263" t="s">
        <v>9660</v>
      </c>
      <c r="FCS1" s="263" t="s">
        <v>9661</v>
      </c>
      <c r="FCT1" s="263" t="s">
        <v>9662</v>
      </c>
      <c r="FCU1" s="263" t="s">
        <v>9663</v>
      </c>
      <c r="FCV1" s="263" t="s">
        <v>9664</v>
      </c>
      <c r="FCW1" s="263" t="s">
        <v>9665</v>
      </c>
      <c r="FCX1" s="263" t="s">
        <v>9666</v>
      </c>
      <c r="FCY1" s="263" t="s">
        <v>9667</v>
      </c>
      <c r="FCZ1" s="263" t="s">
        <v>9668</v>
      </c>
      <c r="FDA1" s="263" t="s">
        <v>9669</v>
      </c>
      <c r="FDB1" s="263" t="s">
        <v>9670</v>
      </c>
      <c r="FDC1" s="263" t="s">
        <v>9671</v>
      </c>
      <c r="FDD1" s="263" t="s">
        <v>9672</v>
      </c>
      <c r="FDE1" s="263" t="s">
        <v>9673</v>
      </c>
      <c r="FDF1" s="263" t="s">
        <v>9674</v>
      </c>
      <c r="FDG1" s="263" t="s">
        <v>9675</v>
      </c>
      <c r="FDH1" s="263" t="s">
        <v>9676</v>
      </c>
      <c r="FDI1" s="263" t="s">
        <v>9677</v>
      </c>
      <c r="FDJ1" s="263" t="s">
        <v>9678</v>
      </c>
      <c r="FDK1" s="263" t="s">
        <v>9679</v>
      </c>
      <c r="FDL1" s="263" t="s">
        <v>9680</v>
      </c>
      <c r="FDM1" s="263" t="s">
        <v>9681</v>
      </c>
      <c r="FDN1" s="263" t="s">
        <v>9682</v>
      </c>
      <c r="FDO1" s="263" t="s">
        <v>9683</v>
      </c>
      <c r="FDP1" s="263" t="s">
        <v>9684</v>
      </c>
      <c r="FDQ1" s="263" t="s">
        <v>9685</v>
      </c>
      <c r="FDR1" s="263" t="s">
        <v>9686</v>
      </c>
      <c r="FDS1" s="263" t="s">
        <v>9687</v>
      </c>
      <c r="FDT1" s="263" t="s">
        <v>9688</v>
      </c>
      <c r="FDU1" s="263" t="s">
        <v>9689</v>
      </c>
      <c r="FDV1" s="263" t="s">
        <v>9690</v>
      </c>
      <c r="FDW1" s="263" t="s">
        <v>9691</v>
      </c>
      <c r="FDX1" s="263" t="s">
        <v>9692</v>
      </c>
      <c r="FDY1" s="263" t="s">
        <v>9693</v>
      </c>
      <c r="FDZ1" s="263" t="s">
        <v>9694</v>
      </c>
      <c r="FEA1" s="263" t="s">
        <v>9695</v>
      </c>
      <c r="FEB1" s="263" t="s">
        <v>9696</v>
      </c>
      <c r="FEC1" s="263" t="s">
        <v>9697</v>
      </c>
      <c r="FED1" s="263" t="s">
        <v>9698</v>
      </c>
      <c r="FEE1" s="263" t="s">
        <v>9699</v>
      </c>
      <c r="FEF1" s="263" t="s">
        <v>9700</v>
      </c>
      <c r="FEG1" s="263" t="s">
        <v>9701</v>
      </c>
      <c r="FEH1" s="263" t="s">
        <v>9702</v>
      </c>
      <c r="FEI1" s="263" t="s">
        <v>9703</v>
      </c>
      <c r="FEJ1" s="263" t="s">
        <v>9704</v>
      </c>
      <c r="FEK1" s="263" t="s">
        <v>9705</v>
      </c>
      <c r="FEL1" s="263" t="s">
        <v>9706</v>
      </c>
      <c r="FEM1" s="263" t="s">
        <v>9707</v>
      </c>
      <c r="FEN1" s="263" t="s">
        <v>9708</v>
      </c>
      <c r="FEO1" s="263" t="s">
        <v>9709</v>
      </c>
      <c r="FEP1" s="263" t="s">
        <v>9710</v>
      </c>
      <c r="FEQ1" s="263" t="s">
        <v>9711</v>
      </c>
      <c r="FER1" s="263" t="s">
        <v>9712</v>
      </c>
      <c r="FES1" s="263" t="s">
        <v>9713</v>
      </c>
      <c r="FET1" s="263" t="s">
        <v>9714</v>
      </c>
      <c r="FEU1" s="263" t="s">
        <v>9715</v>
      </c>
      <c r="FEV1" s="263" t="s">
        <v>9716</v>
      </c>
      <c r="FEW1" s="263" t="s">
        <v>9717</v>
      </c>
      <c r="FEX1" s="263" t="s">
        <v>9718</v>
      </c>
      <c r="FEY1" s="263" t="s">
        <v>9719</v>
      </c>
      <c r="FEZ1" s="263" t="s">
        <v>9720</v>
      </c>
      <c r="FFA1" s="263" t="s">
        <v>9721</v>
      </c>
      <c r="FFB1" s="263" t="s">
        <v>9722</v>
      </c>
      <c r="FFC1" s="263" t="s">
        <v>9723</v>
      </c>
      <c r="FFD1" s="263" t="s">
        <v>9724</v>
      </c>
      <c r="FFE1" s="263" t="s">
        <v>9725</v>
      </c>
      <c r="FFF1" s="263" t="s">
        <v>9726</v>
      </c>
      <c r="FFG1" s="263" t="s">
        <v>9727</v>
      </c>
      <c r="FFH1" s="263" t="s">
        <v>9728</v>
      </c>
      <c r="FFI1" s="263" t="s">
        <v>9729</v>
      </c>
      <c r="FFJ1" s="263" t="s">
        <v>9730</v>
      </c>
      <c r="FFK1" s="263" t="s">
        <v>9731</v>
      </c>
      <c r="FFL1" s="263" t="s">
        <v>9732</v>
      </c>
      <c r="FFM1" s="263" t="s">
        <v>9733</v>
      </c>
      <c r="FFN1" s="263" t="s">
        <v>9734</v>
      </c>
      <c r="FFO1" s="263" t="s">
        <v>9735</v>
      </c>
      <c r="FFP1" s="263" t="s">
        <v>9736</v>
      </c>
      <c r="FFQ1" s="263" t="s">
        <v>9737</v>
      </c>
      <c r="FFR1" s="263" t="s">
        <v>9738</v>
      </c>
      <c r="FFS1" s="263" t="s">
        <v>9739</v>
      </c>
      <c r="FFT1" s="263" t="s">
        <v>9740</v>
      </c>
      <c r="FFU1" s="263" t="s">
        <v>9741</v>
      </c>
      <c r="FFV1" s="263" t="s">
        <v>9742</v>
      </c>
      <c r="FFW1" s="263" t="s">
        <v>9743</v>
      </c>
      <c r="FFX1" s="263" t="s">
        <v>9744</v>
      </c>
      <c r="FFY1" s="263" t="s">
        <v>9745</v>
      </c>
      <c r="FFZ1" s="263" t="s">
        <v>9746</v>
      </c>
      <c r="FGA1" s="263" t="s">
        <v>9747</v>
      </c>
      <c r="FGB1" s="263" t="s">
        <v>9748</v>
      </c>
      <c r="FGC1" s="263" t="s">
        <v>9749</v>
      </c>
      <c r="FGD1" s="263" t="s">
        <v>9750</v>
      </c>
      <c r="FGE1" s="263" t="s">
        <v>9751</v>
      </c>
      <c r="FGF1" s="263" t="s">
        <v>9752</v>
      </c>
      <c r="FGG1" s="263" t="s">
        <v>9753</v>
      </c>
      <c r="FGH1" s="263" t="s">
        <v>9754</v>
      </c>
      <c r="FGI1" s="263" t="s">
        <v>9755</v>
      </c>
      <c r="FGJ1" s="263" t="s">
        <v>9756</v>
      </c>
      <c r="FGK1" s="263" t="s">
        <v>9757</v>
      </c>
      <c r="FGL1" s="263" t="s">
        <v>9758</v>
      </c>
      <c r="FGM1" s="263" t="s">
        <v>9759</v>
      </c>
      <c r="FGN1" s="263" t="s">
        <v>9760</v>
      </c>
      <c r="FGO1" s="263" t="s">
        <v>9761</v>
      </c>
      <c r="FGP1" s="263" t="s">
        <v>9762</v>
      </c>
      <c r="FGQ1" s="263" t="s">
        <v>9763</v>
      </c>
      <c r="FGR1" s="263" t="s">
        <v>9764</v>
      </c>
      <c r="FGS1" s="263" t="s">
        <v>9765</v>
      </c>
      <c r="FGT1" s="263" t="s">
        <v>9766</v>
      </c>
      <c r="FGU1" s="263" t="s">
        <v>9767</v>
      </c>
      <c r="FGV1" s="263" t="s">
        <v>9768</v>
      </c>
      <c r="FGW1" s="263" t="s">
        <v>9769</v>
      </c>
      <c r="FGX1" s="263" t="s">
        <v>9770</v>
      </c>
      <c r="FGY1" s="263" t="s">
        <v>9771</v>
      </c>
      <c r="FGZ1" s="263" t="s">
        <v>9772</v>
      </c>
      <c r="FHA1" s="263" t="s">
        <v>9773</v>
      </c>
      <c r="FHB1" s="263" t="s">
        <v>9774</v>
      </c>
      <c r="FHC1" s="263" t="s">
        <v>9775</v>
      </c>
      <c r="FHD1" s="263" t="s">
        <v>9776</v>
      </c>
      <c r="FHE1" s="263" t="s">
        <v>9777</v>
      </c>
      <c r="FHF1" s="263" t="s">
        <v>9778</v>
      </c>
      <c r="FHG1" s="263" t="s">
        <v>9779</v>
      </c>
      <c r="FHH1" s="263" t="s">
        <v>9780</v>
      </c>
      <c r="FHI1" s="263" t="s">
        <v>9781</v>
      </c>
      <c r="FHJ1" s="263" t="s">
        <v>9782</v>
      </c>
      <c r="FHK1" s="263" t="s">
        <v>9783</v>
      </c>
      <c r="FHL1" s="263" t="s">
        <v>9784</v>
      </c>
      <c r="FHM1" s="263" t="s">
        <v>9785</v>
      </c>
      <c r="FHN1" s="263" t="s">
        <v>9786</v>
      </c>
      <c r="FHO1" s="263" t="s">
        <v>9787</v>
      </c>
      <c r="FHP1" s="263" t="s">
        <v>9788</v>
      </c>
      <c r="FHQ1" s="263" t="s">
        <v>9789</v>
      </c>
      <c r="FHR1" s="263" t="s">
        <v>9790</v>
      </c>
      <c r="FHS1" s="263" t="s">
        <v>9791</v>
      </c>
      <c r="FHT1" s="263" t="s">
        <v>9792</v>
      </c>
      <c r="FHU1" s="263" t="s">
        <v>9793</v>
      </c>
      <c r="FHV1" s="263" t="s">
        <v>9794</v>
      </c>
      <c r="FHW1" s="263" t="s">
        <v>9795</v>
      </c>
      <c r="FHX1" s="263" t="s">
        <v>9796</v>
      </c>
      <c r="FHY1" s="263" t="s">
        <v>9797</v>
      </c>
      <c r="FHZ1" s="263" t="s">
        <v>9798</v>
      </c>
      <c r="FIA1" s="263" t="s">
        <v>9799</v>
      </c>
      <c r="FIB1" s="263" t="s">
        <v>9800</v>
      </c>
      <c r="FIC1" s="263" t="s">
        <v>9801</v>
      </c>
      <c r="FID1" s="263" t="s">
        <v>9802</v>
      </c>
      <c r="FIE1" s="263" t="s">
        <v>9803</v>
      </c>
      <c r="FIF1" s="263" t="s">
        <v>9804</v>
      </c>
      <c r="FIG1" s="263" t="s">
        <v>9805</v>
      </c>
      <c r="FIH1" s="263" t="s">
        <v>9806</v>
      </c>
      <c r="FII1" s="263" t="s">
        <v>9807</v>
      </c>
      <c r="FIJ1" s="263" t="s">
        <v>9808</v>
      </c>
      <c r="FIK1" s="263" t="s">
        <v>9809</v>
      </c>
      <c r="FIL1" s="263" t="s">
        <v>9810</v>
      </c>
      <c r="FIM1" s="263" t="s">
        <v>9811</v>
      </c>
      <c r="FIN1" s="263" t="s">
        <v>9812</v>
      </c>
      <c r="FIO1" s="263" t="s">
        <v>9813</v>
      </c>
      <c r="FIP1" s="263" t="s">
        <v>9814</v>
      </c>
      <c r="FIQ1" s="263" t="s">
        <v>9815</v>
      </c>
      <c r="FIR1" s="263" t="s">
        <v>9816</v>
      </c>
      <c r="FIS1" s="263" t="s">
        <v>9817</v>
      </c>
      <c r="FIT1" s="263" t="s">
        <v>9818</v>
      </c>
      <c r="FIU1" s="263" t="s">
        <v>9819</v>
      </c>
      <c r="FIV1" s="263" t="s">
        <v>9820</v>
      </c>
      <c r="FIW1" s="263" t="s">
        <v>9821</v>
      </c>
      <c r="FIX1" s="263" t="s">
        <v>9822</v>
      </c>
      <c r="FIY1" s="263" t="s">
        <v>9823</v>
      </c>
      <c r="FIZ1" s="263" t="s">
        <v>9824</v>
      </c>
      <c r="FJA1" s="263" t="s">
        <v>9825</v>
      </c>
      <c r="FJB1" s="263" t="s">
        <v>9826</v>
      </c>
      <c r="FJC1" s="263" t="s">
        <v>9827</v>
      </c>
      <c r="FJD1" s="263" t="s">
        <v>9828</v>
      </c>
      <c r="FJE1" s="263" t="s">
        <v>9829</v>
      </c>
      <c r="FJF1" s="263" t="s">
        <v>9830</v>
      </c>
      <c r="FJG1" s="263" t="s">
        <v>9831</v>
      </c>
      <c r="FJH1" s="263" t="s">
        <v>9832</v>
      </c>
      <c r="FJI1" s="263" t="s">
        <v>9833</v>
      </c>
      <c r="FJJ1" s="263" t="s">
        <v>9834</v>
      </c>
      <c r="FJK1" s="263" t="s">
        <v>9835</v>
      </c>
      <c r="FJL1" s="263" t="s">
        <v>9836</v>
      </c>
      <c r="FJM1" s="263" t="s">
        <v>9837</v>
      </c>
      <c r="FJN1" s="263" t="s">
        <v>9838</v>
      </c>
      <c r="FJO1" s="263" t="s">
        <v>9839</v>
      </c>
      <c r="FJP1" s="263" t="s">
        <v>9840</v>
      </c>
      <c r="FJQ1" s="263" t="s">
        <v>9841</v>
      </c>
      <c r="FJR1" s="263" t="s">
        <v>9842</v>
      </c>
      <c r="FJS1" s="263" t="s">
        <v>9843</v>
      </c>
      <c r="FJT1" s="263" t="s">
        <v>9844</v>
      </c>
      <c r="FJU1" s="263" t="s">
        <v>9845</v>
      </c>
      <c r="FJV1" s="263" t="s">
        <v>9846</v>
      </c>
      <c r="FJW1" s="263" t="s">
        <v>9847</v>
      </c>
      <c r="FJX1" s="263" t="s">
        <v>9848</v>
      </c>
      <c r="FJY1" s="263" t="s">
        <v>9849</v>
      </c>
      <c r="FJZ1" s="263" t="s">
        <v>9850</v>
      </c>
      <c r="FKA1" s="263" t="s">
        <v>9851</v>
      </c>
      <c r="FKB1" s="263" t="s">
        <v>9852</v>
      </c>
      <c r="FKC1" s="263" t="s">
        <v>9853</v>
      </c>
      <c r="FKD1" s="263" t="s">
        <v>9854</v>
      </c>
      <c r="FKE1" s="263" t="s">
        <v>9855</v>
      </c>
      <c r="FKF1" s="263" t="s">
        <v>9856</v>
      </c>
      <c r="FKG1" s="263" t="s">
        <v>9857</v>
      </c>
      <c r="FKH1" s="263" t="s">
        <v>9858</v>
      </c>
      <c r="FKI1" s="263" t="s">
        <v>9859</v>
      </c>
      <c r="FKJ1" s="263" t="s">
        <v>9860</v>
      </c>
      <c r="FKK1" s="263" t="s">
        <v>9861</v>
      </c>
      <c r="FKL1" s="263" t="s">
        <v>9862</v>
      </c>
      <c r="FKM1" s="263" t="s">
        <v>9863</v>
      </c>
      <c r="FKN1" s="263" t="s">
        <v>9864</v>
      </c>
      <c r="FKO1" s="263" t="s">
        <v>9865</v>
      </c>
      <c r="FKP1" s="263" t="s">
        <v>9866</v>
      </c>
      <c r="FKQ1" s="263" t="s">
        <v>9867</v>
      </c>
      <c r="FKR1" s="263" t="s">
        <v>9868</v>
      </c>
      <c r="FKS1" s="263" t="s">
        <v>9869</v>
      </c>
      <c r="FKT1" s="263" t="s">
        <v>9870</v>
      </c>
      <c r="FKU1" s="263" t="s">
        <v>9871</v>
      </c>
      <c r="FKV1" s="263" t="s">
        <v>9872</v>
      </c>
      <c r="FKW1" s="263" t="s">
        <v>9873</v>
      </c>
      <c r="FKX1" s="263" t="s">
        <v>9874</v>
      </c>
      <c r="FKY1" s="263" t="s">
        <v>9875</v>
      </c>
      <c r="FKZ1" s="263" t="s">
        <v>9876</v>
      </c>
      <c r="FLA1" s="263" t="s">
        <v>9877</v>
      </c>
      <c r="FLB1" s="263" t="s">
        <v>9878</v>
      </c>
      <c r="FLC1" s="263" t="s">
        <v>9879</v>
      </c>
      <c r="FLD1" s="263" t="s">
        <v>9880</v>
      </c>
      <c r="FLE1" s="263" t="s">
        <v>9881</v>
      </c>
      <c r="FLF1" s="263" t="s">
        <v>9882</v>
      </c>
      <c r="FLG1" s="263" t="s">
        <v>9883</v>
      </c>
      <c r="FLH1" s="263" t="s">
        <v>9884</v>
      </c>
      <c r="FLI1" s="263" t="s">
        <v>9885</v>
      </c>
      <c r="FLJ1" s="263" t="s">
        <v>9886</v>
      </c>
      <c r="FLK1" s="263" t="s">
        <v>9887</v>
      </c>
      <c r="FLL1" s="263" t="s">
        <v>9888</v>
      </c>
      <c r="FLM1" s="263" t="s">
        <v>9889</v>
      </c>
      <c r="FLN1" s="263" t="s">
        <v>9890</v>
      </c>
      <c r="FLO1" s="263" t="s">
        <v>9891</v>
      </c>
      <c r="FLP1" s="263" t="s">
        <v>9892</v>
      </c>
      <c r="FLQ1" s="263" t="s">
        <v>9893</v>
      </c>
      <c r="FLR1" s="263" t="s">
        <v>9894</v>
      </c>
      <c r="FLS1" s="263" t="s">
        <v>9895</v>
      </c>
      <c r="FLT1" s="263" t="s">
        <v>9896</v>
      </c>
      <c r="FLU1" s="263" t="s">
        <v>9897</v>
      </c>
      <c r="FLV1" s="263" t="s">
        <v>9898</v>
      </c>
      <c r="FLW1" s="263" t="s">
        <v>9899</v>
      </c>
      <c r="FLX1" s="263" t="s">
        <v>9900</v>
      </c>
      <c r="FLY1" s="263" t="s">
        <v>9901</v>
      </c>
      <c r="FLZ1" s="263" t="s">
        <v>9902</v>
      </c>
      <c r="FMA1" s="263" t="s">
        <v>9903</v>
      </c>
      <c r="FMB1" s="263" t="s">
        <v>9904</v>
      </c>
      <c r="FMC1" s="263" t="s">
        <v>9905</v>
      </c>
      <c r="FMD1" s="263" t="s">
        <v>9906</v>
      </c>
      <c r="FME1" s="263" t="s">
        <v>9907</v>
      </c>
      <c r="FMF1" s="263" t="s">
        <v>9908</v>
      </c>
      <c r="FMG1" s="263" t="s">
        <v>9909</v>
      </c>
      <c r="FMH1" s="263" t="s">
        <v>9910</v>
      </c>
      <c r="FMI1" s="263" t="s">
        <v>9911</v>
      </c>
      <c r="FMJ1" s="263" t="s">
        <v>9912</v>
      </c>
      <c r="FMK1" s="263" t="s">
        <v>9913</v>
      </c>
      <c r="FML1" s="263" t="s">
        <v>9914</v>
      </c>
      <c r="FMM1" s="263" t="s">
        <v>9915</v>
      </c>
      <c r="FMN1" s="263" t="s">
        <v>9916</v>
      </c>
      <c r="FMO1" s="263" t="s">
        <v>9917</v>
      </c>
      <c r="FMP1" s="263" t="s">
        <v>9918</v>
      </c>
      <c r="FMQ1" s="263" t="s">
        <v>9919</v>
      </c>
      <c r="FMR1" s="263" t="s">
        <v>9920</v>
      </c>
      <c r="FMS1" s="263" t="s">
        <v>9921</v>
      </c>
      <c r="FMT1" s="263" t="s">
        <v>9922</v>
      </c>
      <c r="FMU1" s="263" t="s">
        <v>9923</v>
      </c>
      <c r="FMV1" s="263" t="s">
        <v>9924</v>
      </c>
      <c r="FMW1" s="263" t="s">
        <v>9925</v>
      </c>
      <c r="FMX1" s="263" t="s">
        <v>9926</v>
      </c>
      <c r="FMY1" s="263" t="s">
        <v>9927</v>
      </c>
      <c r="FMZ1" s="263" t="s">
        <v>9928</v>
      </c>
      <c r="FNA1" s="263" t="s">
        <v>9929</v>
      </c>
      <c r="FNB1" s="263" t="s">
        <v>9930</v>
      </c>
      <c r="FNC1" s="263" t="s">
        <v>9931</v>
      </c>
      <c r="FND1" s="263" t="s">
        <v>9932</v>
      </c>
      <c r="FNE1" s="263" t="s">
        <v>9933</v>
      </c>
      <c r="FNF1" s="263" t="s">
        <v>9934</v>
      </c>
      <c r="FNG1" s="263" t="s">
        <v>9935</v>
      </c>
      <c r="FNH1" s="263" t="s">
        <v>9936</v>
      </c>
      <c r="FNI1" s="263" t="s">
        <v>9937</v>
      </c>
      <c r="FNJ1" s="263" t="s">
        <v>9938</v>
      </c>
      <c r="FNK1" s="263" t="s">
        <v>9939</v>
      </c>
      <c r="FNL1" s="263" t="s">
        <v>9940</v>
      </c>
      <c r="FNM1" s="263" t="s">
        <v>9941</v>
      </c>
      <c r="FNN1" s="263" t="s">
        <v>9942</v>
      </c>
      <c r="FNO1" s="263" t="s">
        <v>9943</v>
      </c>
      <c r="FNP1" s="263" t="s">
        <v>9944</v>
      </c>
      <c r="FNQ1" s="263" t="s">
        <v>9945</v>
      </c>
      <c r="FNR1" s="263" t="s">
        <v>9946</v>
      </c>
      <c r="FNS1" s="263" t="s">
        <v>9947</v>
      </c>
      <c r="FNT1" s="263" t="s">
        <v>9948</v>
      </c>
      <c r="FNU1" s="263" t="s">
        <v>9949</v>
      </c>
      <c r="FNV1" s="263" t="s">
        <v>9950</v>
      </c>
      <c r="FNW1" s="263" t="s">
        <v>9951</v>
      </c>
      <c r="FNX1" s="263" t="s">
        <v>9952</v>
      </c>
      <c r="FNY1" s="263" t="s">
        <v>9953</v>
      </c>
      <c r="FNZ1" s="263" t="s">
        <v>9954</v>
      </c>
      <c r="FOA1" s="263" t="s">
        <v>9955</v>
      </c>
      <c r="FOB1" s="263" t="s">
        <v>9956</v>
      </c>
      <c r="FOC1" s="263" t="s">
        <v>9957</v>
      </c>
      <c r="FOD1" s="263" t="s">
        <v>9958</v>
      </c>
      <c r="FOE1" s="263" t="s">
        <v>9959</v>
      </c>
      <c r="FOF1" s="263" t="s">
        <v>9960</v>
      </c>
      <c r="FOG1" s="263" t="s">
        <v>9961</v>
      </c>
      <c r="FOH1" s="263" t="s">
        <v>9962</v>
      </c>
      <c r="FOI1" s="263" t="s">
        <v>9963</v>
      </c>
      <c r="FOJ1" s="263" t="s">
        <v>9964</v>
      </c>
      <c r="FOK1" s="263" t="s">
        <v>9965</v>
      </c>
      <c r="FOL1" s="263" t="s">
        <v>9966</v>
      </c>
      <c r="FOM1" s="263" t="s">
        <v>9967</v>
      </c>
      <c r="FON1" s="263" t="s">
        <v>9968</v>
      </c>
      <c r="FOO1" s="263" t="s">
        <v>9969</v>
      </c>
      <c r="FOP1" s="263" t="s">
        <v>9970</v>
      </c>
      <c r="FOQ1" s="263" t="s">
        <v>9971</v>
      </c>
      <c r="FOR1" s="263" t="s">
        <v>9972</v>
      </c>
      <c r="FOS1" s="263" t="s">
        <v>9973</v>
      </c>
      <c r="FOT1" s="263" t="s">
        <v>9974</v>
      </c>
      <c r="FOU1" s="263" t="s">
        <v>9975</v>
      </c>
      <c r="FOV1" s="263" t="s">
        <v>9976</v>
      </c>
      <c r="FOW1" s="263" t="s">
        <v>9977</v>
      </c>
      <c r="FOX1" s="263" t="s">
        <v>9978</v>
      </c>
      <c r="FOY1" s="263" t="s">
        <v>9979</v>
      </c>
      <c r="FOZ1" s="263" t="s">
        <v>9980</v>
      </c>
      <c r="FPA1" s="263" t="s">
        <v>9981</v>
      </c>
      <c r="FPB1" s="263" t="s">
        <v>9982</v>
      </c>
      <c r="FPC1" s="263" t="s">
        <v>9983</v>
      </c>
      <c r="FPD1" s="263" t="s">
        <v>9984</v>
      </c>
      <c r="FPE1" s="263" t="s">
        <v>9985</v>
      </c>
      <c r="FPF1" s="263" t="s">
        <v>9986</v>
      </c>
      <c r="FPG1" s="263" t="s">
        <v>9987</v>
      </c>
      <c r="FPH1" s="263" t="s">
        <v>9988</v>
      </c>
      <c r="FPI1" s="263" t="s">
        <v>9989</v>
      </c>
      <c r="FPJ1" s="263" t="s">
        <v>9990</v>
      </c>
      <c r="FPK1" s="263" t="s">
        <v>9991</v>
      </c>
      <c r="FPL1" s="263" t="s">
        <v>9992</v>
      </c>
      <c r="FPM1" s="263" t="s">
        <v>9993</v>
      </c>
      <c r="FPN1" s="263" t="s">
        <v>9994</v>
      </c>
      <c r="FPO1" s="263" t="s">
        <v>9995</v>
      </c>
      <c r="FPP1" s="263" t="s">
        <v>9996</v>
      </c>
      <c r="FPQ1" s="263" t="s">
        <v>9997</v>
      </c>
      <c r="FPR1" s="263" t="s">
        <v>9998</v>
      </c>
      <c r="FPS1" s="263" t="s">
        <v>9999</v>
      </c>
      <c r="FPT1" s="263" t="s">
        <v>10000</v>
      </c>
      <c r="FPU1" s="263" t="s">
        <v>10001</v>
      </c>
      <c r="FPV1" s="263" t="s">
        <v>10002</v>
      </c>
      <c r="FPW1" s="263" t="s">
        <v>10003</v>
      </c>
      <c r="FPX1" s="263" t="s">
        <v>10004</v>
      </c>
      <c r="FPY1" s="263" t="s">
        <v>10005</v>
      </c>
      <c r="FPZ1" s="263" t="s">
        <v>10006</v>
      </c>
      <c r="FQA1" s="263" t="s">
        <v>10007</v>
      </c>
      <c r="FQB1" s="263" t="s">
        <v>10008</v>
      </c>
      <c r="FQC1" s="263" t="s">
        <v>10009</v>
      </c>
      <c r="FQD1" s="263" t="s">
        <v>10010</v>
      </c>
      <c r="FQE1" s="263" t="s">
        <v>10011</v>
      </c>
      <c r="FQF1" s="263" t="s">
        <v>10012</v>
      </c>
      <c r="FQG1" s="263" t="s">
        <v>10013</v>
      </c>
      <c r="FQH1" s="263" t="s">
        <v>10014</v>
      </c>
      <c r="FQI1" s="263" t="s">
        <v>10015</v>
      </c>
      <c r="FQJ1" s="263" t="s">
        <v>10016</v>
      </c>
      <c r="FQK1" s="263" t="s">
        <v>10017</v>
      </c>
      <c r="FQL1" s="263" t="s">
        <v>10018</v>
      </c>
      <c r="FQM1" s="263" t="s">
        <v>10019</v>
      </c>
      <c r="FQN1" s="263" t="s">
        <v>10020</v>
      </c>
      <c r="FQO1" s="263" t="s">
        <v>10021</v>
      </c>
      <c r="FQP1" s="263" t="s">
        <v>10022</v>
      </c>
      <c r="FQQ1" s="263" t="s">
        <v>10023</v>
      </c>
      <c r="FQR1" s="263" t="s">
        <v>10024</v>
      </c>
      <c r="FQS1" s="263" t="s">
        <v>10025</v>
      </c>
      <c r="FQT1" s="263" t="s">
        <v>10026</v>
      </c>
      <c r="FQU1" s="263" t="s">
        <v>10027</v>
      </c>
      <c r="FQV1" s="263" t="s">
        <v>10028</v>
      </c>
      <c r="FQW1" s="263" t="s">
        <v>10029</v>
      </c>
      <c r="FQX1" s="263" t="s">
        <v>10030</v>
      </c>
      <c r="FQY1" s="263" t="s">
        <v>10031</v>
      </c>
      <c r="FQZ1" s="263" t="s">
        <v>10032</v>
      </c>
      <c r="FRA1" s="263" t="s">
        <v>10033</v>
      </c>
      <c r="FRB1" s="263" t="s">
        <v>10034</v>
      </c>
      <c r="FRC1" s="263" t="s">
        <v>10035</v>
      </c>
      <c r="FRD1" s="263" t="s">
        <v>10036</v>
      </c>
      <c r="FRE1" s="263" t="s">
        <v>10037</v>
      </c>
      <c r="FRF1" s="263" t="s">
        <v>10038</v>
      </c>
      <c r="FRG1" s="263" t="s">
        <v>10039</v>
      </c>
      <c r="FRH1" s="263" t="s">
        <v>10040</v>
      </c>
      <c r="FRI1" s="263" t="s">
        <v>10041</v>
      </c>
      <c r="FRJ1" s="263" t="s">
        <v>10042</v>
      </c>
      <c r="FRK1" s="263" t="s">
        <v>10043</v>
      </c>
      <c r="FRL1" s="263" t="s">
        <v>10044</v>
      </c>
      <c r="FRM1" s="263" t="s">
        <v>10045</v>
      </c>
      <c r="FRN1" s="263" t="s">
        <v>10046</v>
      </c>
      <c r="FRO1" s="263" t="s">
        <v>10047</v>
      </c>
      <c r="FRP1" s="263" t="s">
        <v>10048</v>
      </c>
      <c r="FRQ1" s="263" t="s">
        <v>10049</v>
      </c>
      <c r="FRR1" s="263" t="s">
        <v>10050</v>
      </c>
      <c r="FRS1" s="263" t="s">
        <v>10051</v>
      </c>
      <c r="FRT1" s="263" t="s">
        <v>10052</v>
      </c>
      <c r="FRU1" s="263" t="s">
        <v>10053</v>
      </c>
      <c r="FRV1" s="263" t="s">
        <v>10054</v>
      </c>
      <c r="FRW1" s="263" t="s">
        <v>10055</v>
      </c>
      <c r="FRX1" s="263" t="s">
        <v>10056</v>
      </c>
      <c r="FRY1" s="263" t="s">
        <v>10057</v>
      </c>
      <c r="FRZ1" s="263" t="s">
        <v>10058</v>
      </c>
      <c r="FSA1" s="263" t="s">
        <v>10059</v>
      </c>
      <c r="FSB1" s="263" t="s">
        <v>10060</v>
      </c>
      <c r="FSC1" s="263" t="s">
        <v>10061</v>
      </c>
      <c r="FSD1" s="263" t="s">
        <v>10062</v>
      </c>
      <c r="FSE1" s="263" t="s">
        <v>10063</v>
      </c>
      <c r="FSF1" s="263" t="s">
        <v>10064</v>
      </c>
      <c r="FSG1" s="263" t="s">
        <v>10065</v>
      </c>
      <c r="FSH1" s="263" t="s">
        <v>10066</v>
      </c>
      <c r="FSI1" s="263" t="s">
        <v>10067</v>
      </c>
      <c r="FSJ1" s="263" t="s">
        <v>10068</v>
      </c>
      <c r="FSK1" s="263" t="s">
        <v>10069</v>
      </c>
      <c r="FSL1" s="263" t="s">
        <v>10070</v>
      </c>
      <c r="FSM1" s="263" t="s">
        <v>10071</v>
      </c>
      <c r="FSN1" s="263" t="s">
        <v>10072</v>
      </c>
      <c r="FSO1" s="263" t="s">
        <v>10073</v>
      </c>
      <c r="FSP1" s="263" t="s">
        <v>10074</v>
      </c>
      <c r="FSQ1" s="263" t="s">
        <v>10075</v>
      </c>
      <c r="FSR1" s="263" t="s">
        <v>10076</v>
      </c>
      <c r="FSS1" s="263" t="s">
        <v>10077</v>
      </c>
      <c r="FST1" s="263" t="s">
        <v>10078</v>
      </c>
      <c r="FSU1" s="263" t="s">
        <v>10079</v>
      </c>
      <c r="FSV1" s="263" t="s">
        <v>10080</v>
      </c>
      <c r="FSW1" s="263" t="s">
        <v>10081</v>
      </c>
      <c r="FSX1" s="263" t="s">
        <v>10082</v>
      </c>
      <c r="FSY1" s="263" t="s">
        <v>10083</v>
      </c>
      <c r="FSZ1" s="263" t="s">
        <v>10084</v>
      </c>
      <c r="FTA1" s="263" t="s">
        <v>10085</v>
      </c>
      <c r="FTB1" s="263" t="s">
        <v>10086</v>
      </c>
      <c r="FTC1" s="263" t="s">
        <v>10087</v>
      </c>
      <c r="FTD1" s="263" t="s">
        <v>10088</v>
      </c>
      <c r="FTE1" s="263" t="s">
        <v>10089</v>
      </c>
      <c r="FTF1" s="263" t="s">
        <v>10090</v>
      </c>
      <c r="FTG1" s="263" t="s">
        <v>10091</v>
      </c>
      <c r="FTH1" s="263" t="s">
        <v>10092</v>
      </c>
      <c r="FTI1" s="263" t="s">
        <v>10093</v>
      </c>
      <c r="FTJ1" s="263" t="s">
        <v>10094</v>
      </c>
      <c r="FTK1" s="263" t="s">
        <v>10095</v>
      </c>
      <c r="FTL1" s="263" t="s">
        <v>10096</v>
      </c>
      <c r="FTM1" s="263" t="s">
        <v>10097</v>
      </c>
      <c r="FTN1" s="263" t="s">
        <v>10098</v>
      </c>
      <c r="FTO1" s="263" t="s">
        <v>10099</v>
      </c>
      <c r="FTP1" s="263" t="s">
        <v>10100</v>
      </c>
      <c r="FTQ1" s="263" t="s">
        <v>10101</v>
      </c>
      <c r="FTR1" s="263" t="s">
        <v>10102</v>
      </c>
      <c r="FTS1" s="263" t="s">
        <v>10103</v>
      </c>
      <c r="FTT1" s="263" t="s">
        <v>10104</v>
      </c>
      <c r="FTU1" s="263" t="s">
        <v>10105</v>
      </c>
      <c r="FTV1" s="263" t="s">
        <v>10106</v>
      </c>
      <c r="FTW1" s="263" t="s">
        <v>10107</v>
      </c>
      <c r="FTX1" s="263" t="s">
        <v>10108</v>
      </c>
      <c r="FTY1" s="263" t="s">
        <v>10109</v>
      </c>
      <c r="FTZ1" s="263" t="s">
        <v>10110</v>
      </c>
      <c r="FUA1" s="263" t="s">
        <v>10111</v>
      </c>
      <c r="FUB1" s="263" t="s">
        <v>10112</v>
      </c>
      <c r="FUC1" s="263" t="s">
        <v>10113</v>
      </c>
      <c r="FUD1" s="263" t="s">
        <v>10114</v>
      </c>
      <c r="FUE1" s="263" t="s">
        <v>10115</v>
      </c>
      <c r="FUF1" s="263" t="s">
        <v>10116</v>
      </c>
      <c r="FUG1" s="263" t="s">
        <v>10117</v>
      </c>
      <c r="FUH1" s="263" t="s">
        <v>10118</v>
      </c>
      <c r="FUI1" s="263" t="s">
        <v>10119</v>
      </c>
      <c r="FUJ1" s="263" t="s">
        <v>10120</v>
      </c>
      <c r="FUK1" s="263" t="s">
        <v>10121</v>
      </c>
      <c r="FUL1" s="263" t="s">
        <v>10122</v>
      </c>
      <c r="FUM1" s="263" t="s">
        <v>10123</v>
      </c>
      <c r="FUN1" s="263" t="s">
        <v>10124</v>
      </c>
      <c r="FUO1" s="263" t="s">
        <v>10125</v>
      </c>
      <c r="FUP1" s="263" t="s">
        <v>10126</v>
      </c>
      <c r="FUQ1" s="263" t="s">
        <v>10127</v>
      </c>
      <c r="FUR1" s="263" t="s">
        <v>10128</v>
      </c>
      <c r="FUS1" s="263" t="s">
        <v>10129</v>
      </c>
      <c r="FUT1" s="263" t="s">
        <v>10130</v>
      </c>
      <c r="FUU1" s="263" t="s">
        <v>10131</v>
      </c>
      <c r="FUV1" s="263" t="s">
        <v>10132</v>
      </c>
      <c r="FUW1" s="263" t="s">
        <v>10133</v>
      </c>
      <c r="FUX1" s="263" t="s">
        <v>10134</v>
      </c>
      <c r="FUY1" s="263" t="s">
        <v>10135</v>
      </c>
      <c r="FUZ1" s="263" t="s">
        <v>10136</v>
      </c>
      <c r="FVA1" s="263" t="s">
        <v>10137</v>
      </c>
      <c r="FVB1" s="263" t="s">
        <v>10138</v>
      </c>
      <c r="FVC1" s="263" t="s">
        <v>10139</v>
      </c>
      <c r="FVD1" s="263" t="s">
        <v>10140</v>
      </c>
      <c r="FVE1" s="263" t="s">
        <v>10141</v>
      </c>
      <c r="FVF1" s="263" t="s">
        <v>10142</v>
      </c>
      <c r="FVG1" s="263" t="s">
        <v>10143</v>
      </c>
      <c r="FVH1" s="263" t="s">
        <v>10144</v>
      </c>
      <c r="FVI1" s="263" t="s">
        <v>10145</v>
      </c>
      <c r="FVJ1" s="263" t="s">
        <v>10146</v>
      </c>
      <c r="FVK1" s="263" t="s">
        <v>10147</v>
      </c>
      <c r="FVL1" s="263" t="s">
        <v>10148</v>
      </c>
      <c r="FVM1" s="263" t="s">
        <v>10149</v>
      </c>
      <c r="FVN1" s="263" t="s">
        <v>10150</v>
      </c>
      <c r="FVO1" s="263" t="s">
        <v>10151</v>
      </c>
      <c r="FVP1" s="263" t="s">
        <v>10152</v>
      </c>
      <c r="FVQ1" s="263" t="s">
        <v>10153</v>
      </c>
      <c r="FVR1" s="263" t="s">
        <v>10154</v>
      </c>
      <c r="FVS1" s="263" t="s">
        <v>10155</v>
      </c>
      <c r="FVT1" s="263" t="s">
        <v>10156</v>
      </c>
      <c r="FVU1" s="263" t="s">
        <v>10157</v>
      </c>
      <c r="FVV1" s="263" t="s">
        <v>10158</v>
      </c>
      <c r="FVW1" s="263" t="s">
        <v>10159</v>
      </c>
      <c r="FVX1" s="263" t="s">
        <v>10160</v>
      </c>
      <c r="FVY1" s="263" t="s">
        <v>10161</v>
      </c>
      <c r="FVZ1" s="263" t="s">
        <v>10162</v>
      </c>
      <c r="FWA1" s="263" t="s">
        <v>10163</v>
      </c>
      <c r="FWB1" s="263" t="s">
        <v>10164</v>
      </c>
      <c r="FWC1" s="263" t="s">
        <v>10165</v>
      </c>
      <c r="FWD1" s="263" t="s">
        <v>10166</v>
      </c>
      <c r="FWE1" s="263" t="s">
        <v>10167</v>
      </c>
      <c r="FWF1" s="263" t="s">
        <v>10168</v>
      </c>
      <c r="FWG1" s="263" t="s">
        <v>10169</v>
      </c>
      <c r="FWH1" s="263" t="s">
        <v>10170</v>
      </c>
      <c r="FWI1" s="263" t="s">
        <v>10171</v>
      </c>
      <c r="FWJ1" s="263" t="s">
        <v>10172</v>
      </c>
      <c r="FWK1" s="263" t="s">
        <v>10173</v>
      </c>
      <c r="FWL1" s="263" t="s">
        <v>10174</v>
      </c>
      <c r="FWM1" s="263" t="s">
        <v>10175</v>
      </c>
      <c r="FWN1" s="263" t="s">
        <v>10176</v>
      </c>
      <c r="FWO1" s="263" t="s">
        <v>10177</v>
      </c>
      <c r="FWP1" s="263" t="s">
        <v>10178</v>
      </c>
      <c r="FWQ1" s="263" t="s">
        <v>10179</v>
      </c>
      <c r="FWR1" s="263" t="s">
        <v>10180</v>
      </c>
      <c r="FWS1" s="263" t="s">
        <v>10181</v>
      </c>
      <c r="FWT1" s="263" t="s">
        <v>10182</v>
      </c>
      <c r="FWU1" s="263" t="s">
        <v>10183</v>
      </c>
      <c r="FWV1" s="263" t="s">
        <v>10184</v>
      </c>
      <c r="FWW1" s="263" t="s">
        <v>10185</v>
      </c>
      <c r="FWX1" s="263" t="s">
        <v>10186</v>
      </c>
      <c r="FWY1" s="263" t="s">
        <v>10187</v>
      </c>
      <c r="FWZ1" s="263" t="s">
        <v>10188</v>
      </c>
      <c r="FXA1" s="263" t="s">
        <v>10189</v>
      </c>
      <c r="FXB1" s="263" t="s">
        <v>10190</v>
      </c>
      <c r="FXC1" s="263" t="s">
        <v>10191</v>
      </c>
      <c r="FXD1" s="263" t="s">
        <v>10192</v>
      </c>
      <c r="FXE1" s="263" t="s">
        <v>10193</v>
      </c>
      <c r="FXF1" s="263" t="s">
        <v>10194</v>
      </c>
      <c r="FXG1" s="263" t="s">
        <v>10195</v>
      </c>
      <c r="FXH1" s="263" t="s">
        <v>10196</v>
      </c>
      <c r="FXI1" s="263" t="s">
        <v>10197</v>
      </c>
      <c r="FXJ1" s="263" t="s">
        <v>10198</v>
      </c>
      <c r="FXK1" s="263" t="s">
        <v>10199</v>
      </c>
      <c r="FXL1" s="263" t="s">
        <v>10200</v>
      </c>
      <c r="FXM1" s="263" t="s">
        <v>10201</v>
      </c>
      <c r="FXN1" s="263" t="s">
        <v>10202</v>
      </c>
      <c r="FXO1" s="263" t="s">
        <v>10203</v>
      </c>
      <c r="FXP1" s="263" t="s">
        <v>10204</v>
      </c>
      <c r="FXQ1" s="263" t="s">
        <v>10205</v>
      </c>
      <c r="FXR1" s="263" t="s">
        <v>10206</v>
      </c>
      <c r="FXS1" s="263" t="s">
        <v>10207</v>
      </c>
      <c r="FXT1" s="263" t="s">
        <v>10208</v>
      </c>
      <c r="FXU1" s="263" t="s">
        <v>10209</v>
      </c>
      <c r="FXV1" s="263" t="s">
        <v>10210</v>
      </c>
      <c r="FXW1" s="263" t="s">
        <v>10211</v>
      </c>
      <c r="FXX1" s="263" t="s">
        <v>10212</v>
      </c>
      <c r="FXY1" s="263" t="s">
        <v>10213</v>
      </c>
      <c r="FXZ1" s="263" t="s">
        <v>10214</v>
      </c>
      <c r="FYA1" s="263" t="s">
        <v>10215</v>
      </c>
      <c r="FYB1" s="263" t="s">
        <v>10216</v>
      </c>
      <c r="FYC1" s="263" t="s">
        <v>10217</v>
      </c>
      <c r="FYD1" s="263" t="s">
        <v>10218</v>
      </c>
      <c r="FYE1" s="263" t="s">
        <v>10219</v>
      </c>
      <c r="FYF1" s="263" t="s">
        <v>10220</v>
      </c>
      <c r="FYG1" s="263" t="s">
        <v>10221</v>
      </c>
      <c r="FYH1" s="263" t="s">
        <v>10222</v>
      </c>
      <c r="FYI1" s="263" t="s">
        <v>10223</v>
      </c>
      <c r="FYJ1" s="263" t="s">
        <v>10224</v>
      </c>
      <c r="FYK1" s="263" t="s">
        <v>10225</v>
      </c>
      <c r="FYL1" s="263" t="s">
        <v>10226</v>
      </c>
      <c r="FYM1" s="263" t="s">
        <v>10227</v>
      </c>
      <c r="FYN1" s="263" t="s">
        <v>10228</v>
      </c>
      <c r="FYO1" s="263" t="s">
        <v>10229</v>
      </c>
      <c r="FYP1" s="263" t="s">
        <v>10230</v>
      </c>
      <c r="FYQ1" s="263" t="s">
        <v>10231</v>
      </c>
      <c r="FYR1" s="263" t="s">
        <v>10232</v>
      </c>
      <c r="FYS1" s="263" t="s">
        <v>10233</v>
      </c>
      <c r="FYT1" s="263" t="s">
        <v>10234</v>
      </c>
      <c r="FYU1" s="263" t="s">
        <v>10235</v>
      </c>
      <c r="FYV1" s="263" t="s">
        <v>10236</v>
      </c>
      <c r="FYW1" s="263" t="s">
        <v>10237</v>
      </c>
      <c r="FYX1" s="263" t="s">
        <v>10238</v>
      </c>
      <c r="FYY1" s="263" t="s">
        <v>10239</v>
      </c>
      <c r="FYZ1" s="263" t="s">
        <v>10240</v>
      </c>
      <c r="FZA1" s="263" t="s">
        <v>10241</v>
      </c>
      <c r="FZB1" s="263" t="s">
        <v>10242</v>
      </c>
      <c r="FZC1" s="263" t="s">
        <v>10243</v>
      </c>
      <c r="FZD1" s="263" t="s">
        <v>10244</v>
      </c>
      <c r="FZE1" s="263" t="s">
        <v>10245</v>
      </c>
      <c r="FZF1" s="263" t="s">
        <v>10246</v>
      </c>
      <c r="FZG1" s="263" t="s">
        <v>10247</v>
      </c>
      <c r="FZH1" s="263" t="s">
        <v>10248</v>
      </c>
      <c r="FZI1" s="263" t="s">
        <v>10249</v>
      </c>
      <c r="FZJ1" s="263" t="s">
        <v>10250</v>
      </c>
      <c r="FZK1" s="263" t="s">
        <v>10251</v>
      </c>
      <c r="FZL1" s="263" t="s">
        <v>10252</v>
      </c>
      <c r="FZM1" s="263" t="s">
        <v>10253</v>
      </c>
      <c r="FZN1" s="263" t="s">
        <v>10254</v>
      </c>
      <c r="FZO1" s="263" t="s">
        <v>10255</v>
      </c>
      <c r="FZP1" s="263" t="s">
        <v>10256</v>
      </c>
      <c r="FZQ1" s="263" t="s">
        <v>10257</v>
      </c>
      <c r="FZR1" s="263" t="s">
        <v>10258</v>
      </c>
      <c r="FZS1" s="263" t="s">
        <v>10259</v>
      </c>
      <c r="FZT1" s="263" t="s">
        <v>10260</v>
      </c>
      <c r="FZU1" s="263" t="s">
        <v>10261</v>
      </c>
      <c r="FZV1" s="263" t="s">
        <v>10262</v>
      </c>
      <c r="FZW1" s="263" t="s">
        <v>10263</v>
      </c>
      <c r="FZX1" s="263" t="s">
        <v>10264</v>
      </c>
      <c r="FZY1" s="263" t="s">
        <v>10265</v>
      </c>
      <c r="FZZ1" s="263" t="s">
        <v>10266</v>
      </c>
      <c r="GAA1" s="263" t="s">
        <v>10267</v>
      </c>
      <c r="GAB1" s="263" t="s">
        <v>10268</v>
      </c>
      <c r="GAC1" s="263" t="s">
        <v>10269</v>
      </c>
      <c r="GAD1" s="263" t="s">
        <v>10270</v>
      </c>
      <c r="GAE1" s="263" t="s">
        <v>10271</v>
      </c>
      <c r="GAF1" s="263" t="s">
        <v>10272</v>
      </c>
      <c r="GAG1" s="263" t="s">
        <v>10273</v>
      </c>
      <c r="GAH1" s="263" t="s">
        <v>10274</v>
      </c>
      <c r="GAI1" s="263" t="s">
        <v>10275</v>
      </c>
      <c r="GAJ1" s="263" t="s">
        <v>10276</v>
      </c>
      <c r="GAK1" s="263" t="s">
        <v>10277</v>
      </c>
      <c r="GAL1" s="263" t="s">
        <v>10278</v>
      </c>
      <c r="GAM1" s="263" t="s">
        <v>10279</v>
      </c>
      <c r="GAN1" s="263" t="s">
        <v>10280</v>
      </c>
      <c r="GAO1" s="263" t="s">
        <v>10281</v>
      </c>
      <c r="GAP1" s="263" t="s">
        <v>10282</v>
      </c>
      <c r="GAQ1" s="263" t="s">
        <v>10283</v>
      </c>
      <c r="GAR1" s="263" t="s">
        <v>10284</v>
      </c>
      <c r="GAS1" s="263" t="s">
        <v>10285</v>
      </c>
      <c r="GAT1" s="263" t="s">
        <v>10286</v>
      </c>
      <c r="GAU1" s="263" t="s">
        <v>10287</v>
      </c>
      <c r="GAV1" s="263" t="s">
        <v>10288</v>
      </c>
      <c r="GAW1" s="263" t="s">
        <v>10289</v>
      </c>
      <c r="GAX1" s="263" t="s">
        <v>10290</v>
      </c>
      <c r="GAY1" s="263" t="s">
        <v>10291</v>
      </c>
      <c r="GAZ1" s="263" t="s">
        <v>10292</v>
      </c>
      <c r="GBA1" s="263" t="s">
        <v>10293</v>
      </c>
      <c r="GBB1" s="263" t="s">
        <v>10294</v>
      </c>
      <c r="GBC1" s="263" t="s">
        <v>10295</v>
      </c>
      <c r="GBD1" s="263" t="s">
        <v>10296</v>
      </c>
      <c r="GBE1" s="263" t="s">
        <v>10297</v>
      </c>
      <c r="GBF1" s="263" t="s">
        <v>10298</v>
      </c>
      <c r="GBG1" s="263" t="s">
        <v>10299</v>
      </c>
      <c r="GBH1" s="263" t="s">
        <v>10300</v>
      </c>
      <c r="GBI1" s="263" t="s">
        <v>10301</v>
      </c>
      <c r="GBJ1" s="263" t="s">
        <v>10302</v>
      </c>
      <c r="GBK1" s="263" t="s">
        <v>10303</v>
      </c>
      <c r="GBL1" s="263" t="s">
        <v>10304</v>
      </c>
      <c r="GBM1" s="263" t="s">
        <v>10305</v>
      </c>
      <c r="GBN1" s="263" t="s">
        <v>10306</v>
      </c>
      <c r="GBO1" s="263" t="s">
        <v>10307</v>
      </c>
      <c r="GBP1" s="263" t="s">
        <v>10308</v>
      </c>
      <c r="GBQ1" s="263" t="s">
        <v>10309</v>
      </c>
      <c r="GBR1" s="263" t="s">
        <v>10310</v>
      </c>
      <c r="GBS1" s="263" t="s">
        <v>10311</v>
      </c>
      <c r="GBT1" s="263" t="s">
        <v>10312</v>
      </c>
      <c r="GBU1" s="263" t="s">
        <v>10313</v>
      </c>
      <c r="GBV1" s="263" t="s">
        <v>10314</v>
      </c>
      <c r="GBW1" s="263" t="s">
        <v>10315</v>
      </c>
      <c r="GBX1" s="263" t="s">
        <v>10316</v>
      </c>
      <c r="GBY1" s="263" t="s">
        <v>10317</v>
      </c>
      <c r="GBZ1" s="263" t="s">
        <v>10318</v>
      </c>
      <c r="GCA1" s="263" t="s">
        <v>10319</v>
      </c>
      <c r="GCB1" s="263" t="s">
        <v>10320</v>
      </c>
      <c r="GCC1" s="263" t="s">
        <v>10321</v>
      </c>
      <c r="GCD1" s="263" t="s">
        <v>10322</v>
      </c>
      <c r="GCE1" s="263" t="s">
        <v>10323</v>
      </c>
      <c r="GCF1" s="263" t="s">
        <v>10324</v>
      </c>
      <c r="GCG1" s="263" t="s">
        <v>10325</v>
      </c>
      <c r="GCH1" s="263" t="s">
        <v>10326</v>
      </c>
      <c r="GCI1" s="263" t="s">
        <v>10327</v>
      </c>
      <c r="GCJ1" s="263" t="s">
        <v>10328</v>
      </c>
      <c r="GCK1" s="263" t="s">
        <v>10329</v>
      </c>
      <c r="GCL1" s="263" t="s">
        <v>10330</v>
      </c>
      <c r="GCM1" s="263" t="s">
        <v>10331</v>
      </c>
      <c r="GCN1" s="263" t="s">
        <v>10332</v>
      </c>
      <c r="GCO1" s="263" t="s">
        <v>10333</v>
      </c>
      <c r="GCP1" s="263" t="s">
        <v>10334</v>
      </c>
      <c r="GCQ1" s="263" t="s">
        <v>10335</v>
      </c>
      <c r="GCR1" s="263" t="s">
        <v>10336</v>
      </c>
      <c r="GCS1" s="263" t="s">
        <v>10337</v>
      </c>
      <c r="GCT1" s="263" t="s">
        <v>10338</v>
      </c>
      <c r="GCU1" s="263" t="s">
        <v>10339</v>
      </c>
      <c r="GCV1" s="263" t="s">
        <v>10340</v>
      </c>
      <c r="GCW1" s="263" t="s">
        <v>10341</v>
      </c>
      <c r="GCX1" s="263" t="s">
        <v>10342</v>
      </c>
      <c r="GCY1" s="263" t="s">
        <v>10343</v>
      </c>
      <c r="GCZ1" s="263" t="s">
        <v>10344</v>
      </c>
      <c r="GDA1" s="263" t="s">
        <v>10345</v>
      </c>
      <c r="GDB1" s="263" t="s">
        <v>10346</v>
      </c>
      <c r="GDC1" s="263" t="s">
        <v>10347</v>
      </c>
      <c r="GDD1" s="263" t="s">
        <v>10348</v>
      </c>
      <c r="GDE1" s="263" t="s">
        <v>10349</v>
      </c>
      <c r="GDF1" s="263" t="s">
        <v>10350</v>
      </c>
      <c r="GDG1" s="263" t="s">
        <v>10351</v>
      </c>
      <c r="GDH1" s="263" t="s">
        <v>10352</v>
      </c>
      <c r="GDI1" s="263" t="s">
        <v>10353</v>
      </c>
      <c r="GDJ1" s="263" t="s">
        <v>10354</v>
      </c>
      <c r="GDK1" s="263" t="s">
        <v>10355</v>
      </c>
      <c r="GDL1" s="263" t="s">
        <v>10356</v>
      </c>
      <c r="GDM1" s="263" t="s">
        <v>10357</v>
      </c>
      <c r="GDN1" s="263" t="s">
        <v>10358</v>
      </c>
      <c r="GDO1" s="263" t="s">
        <v>10359</v>
      </c>
      <c r="GDP1" s="263" t="s">
        <v>10360</v>
      </c>
      <c r="GDQ1" s="263" t="s">
        <v>10361</v>
      </c>
      <c r="GDR1" s="263" t="s">
        <v>10362</v>
      </c>
      <c r="GDS1" s="263" t="s">
        <v>10363</v>
      </c>
      <c r="GDT1" s="263" t="s">
        <v>10364</v>
      </c>
      <c r="GDU1" s="263" t="s">
        <v>10365</v>
      </c>
      <c r="GDV1" s="263" t="s">
        <v>10366</v>
      </c>
      <c r="GDW1" s="263" t="s">
        <v>10367</v>
      </c>
      <c r="GDX1" s="263" t="s">
        <v>10368</v>
      </c>
      <c r="GDY1" s="263" t="s">
        <v>10369</v>
      </c>
      <c r="GDZ1" s="263" t="s">
        <v>10370</v>
      </c>
      <c r="GEA1" s="263" t="s">
        <v>10371</v>
      </c>
      <c r="GEB1" s="263" t="s">
        <v>10372</v>
      </c>
      <c r="GEC1" s="263" t="s">
        <v>10373</v>
      </c>
      <c r="GED1" s="263" t="s">
        <v>10374</v>
      </c>
      <c r="GEE1" s="263" t="s">
        <v>10375</v>
      </c>
      <c r="GEF1" s="263" t="s">
        <v>10376</v>
      </c>
      <c r="GEG1" s="263" t="s">
        <v>10377</v>
      </c>
      <c r="GEH1" s="263" t="s">
        <v>10378</v>
      </c>
      <c r="GEI1" s="263" t="s">
        <v>10379</v>
      </c>
      <c r="GEJ1" s="263" t="s">
        <v>10380</v>
      </c>
      <c r="GEK1" s="263" t="s">
        <v>10381</v>
      </c>
      <c r="GEL1" s="263" t="s">
        <v>10382</v>
      </c>
      <c r="GEM1" s="263" t="s">
        <v>10383</v>
      </c>
      <c r="GEN1" s="263" t="s">
        <v>10384</v>
      </c>
      <c r="GEO1" s="263" t="s">
        <v>10385</v>
      </c>
      <c r="GEP1" s="263" t="s">
        <v>10386</v>
      </c>
      <c r="GEQ1" s="263" t="s">
        <v>10387</v>
      </c>
      <c r="GER1" s="263" t="s">
        <v>10388</v>
      </c>
      <c r="GES1" s="263" t="s">
        <v>10389</v>
      </c>
      <c r="GET1" s="263" t="s">
        <v>10390</v>
      </c>
      <c r="GEU1" s="263" t="s">
        <v>10391</v>
      </c>
      <c r="GEV1" s="263" t="s">
        <v>10392</v>
      </c>
      <c r="GEW1" s="263" t="s">
        <v>10393</v>
      </c>
      <c r="GEX1" s="263" t="s">
        <v>10394</v>
      </c>
      <c r="GEY1" s="263" t="s">
        <v>10395</v>
      </c>
      <c r="GEZ1" s="263" t="s">
        <v>10396</v>
      </c>
      <c r="GFA1" s="263" t="s">
        <v>10397</v>
      </c>
      <c r="GFB1" s="263" t="s">
        <v>10398</v>
      </c>
      <c r="GFC1" s="263" t="s">
        <v>10399</v>
      </c>
      <c r="GFD1" s="263" t="s">
        <v>10400</v>
      </c>
      <c r="GFE1" s="263" t="s">
        <v>10401</v>
      </c>
      <c r="GFF1" s="263" t="s">
        <v>10402</v>
      </c>
      <c r="GFG1" s="263" t="s">
        <v>10403</v>
      </c>
      <c r="GFH1" s="263" t="s">
        <v>10404</v>
      </c>
      <c r="GFI1" s="263" t="s">
        <v>10405</v>
      </c>
      <c r="GFJ1" s="263" t="s">
        <v>10406</v>
      </c>
      <c r="GFK1" s="263" t="s">
        <v>10407</v>
      </c>
      <c r="GFL1" s="263" t="s">
        <v>10408</v>
      </c>
      <c r="GFM1" s="263" t="s">
        <v>10409</v>
      </c>
      <c r="GFN1" s="263" t="s">
        <v>10410</v>
      </c>
      <c r="GFO1" s="263" t="s">
        <v>10411</v>
      </c>
      <c r="GFP1" s="263" t="s">
        <v>10412</v>
      </c>
      <c r="GFQ1" s="263" t="s">
        <v>10413</v>
      </c>
      <c r="GFR1" s="263" t="s">
        <v>10414</v>
      </c>
      <c r="GFS1" s="263" t="s">
        <v>10415</v>
      </c>
      <c r="GFT1" s="263" t="s">
        <v>10416</v>
      </c>
      <c r="GFU1" s="263" t="s">
        <v>10417</v>
      </c>
      <c r="GFV1" s="263" t="s">
        <v>10418</v>
      </c>
      <c r="GFW1" s="263" t="s">
        <v>10419</v>
      </c>
      <c r="GFX1" s="263" t="s">
        <v>10420</v>
      </c>
      <c r="GFY1" s="263" t="s">
        <v>10421</v>
      </c>
      <c r="GFZ1" s="263" t="s">
        <v>10422</v>
      </c>
      <c r="GGA1" s="263" t="s">
        <v>10423</v>
      </c>
      <c r="GGB1" s="263" t="s">
        <v>10424</v>
      </c>
      <c r="GGC1" s="263" t="s">
        <v>10425</v>
      </c>
      <c r="GGD1" s="263" t="s">
        <v>10426</v>
      </c>
      <c r="GGE1" s="263" t="s">
        <v>10427</v>
      </c>
      <c r="GGF1" s="263" t="s">
        <v>10428</v>
      </c>
      <c r="GGG1" s="263" t="s">
        <v>10429</v>
      </c>
      <c r="GGH1" s="263" t="s">
        <v>10430</v>
      </c>
      <c r="GGI1" s="263" t="s">
        <v>10431</v>
      </c>
      <c r="GGJ1" s="263" t="s">
        <v>10432</v>
      </c>
      <c r="GGK1" s="263" t="s">
        <v>10433</v>
      </c>
      <c r="GGL1" s="263" t="s">
        <v>10434</v>
      </c>
      <c r="GGM1" s="263" t="s">
        <v>10435</v>
      </c>
      <c r="GGN1" s="263" t="s">
        <v>10436</v>
      </c>
      <c r="GGO1" s="263" t="s">
        <v>10437</v>
      </c>
      <c r="GGP1" s="263" t="s">
        <v>10438</v>
      </c>
      <c r="GGQ1" s="263" t="s">
        <v>10439</v>
      </c>
      <c r="GGR1" s="263" t="s">
        <v>10440</v>
      </c>
      <c r="GGS1" s="263" t="s">
        <v>10441</v>
      </c>
      <c r="GGT1" s="263" t="s">
        <v>10442</v>
      </c>
      <c r="GGU1" s="263" t="s">
        <v>10443</v>
      </c>
      <c r="GGV1" s="263" t="s">
        <v>10444</v>
      </c>
      <c r="GGW1" s="263" t="s">
        <v>10445</v>
      </c>
      <c r="GGX1" s="263" t="s">
        <v>10446</v>
      </c>
      <c r="GGY1" s="263" t="s">
        <v>10447</v>
      </c>
      <c r="GGZ1" s="263" t="s">
        <v>10448</v>
      </c>
      <c r="GHA1" s="263" t="s">
        <v>10449</v>
      </c>
      <c r="GHB1" s="263" t="s">
        <v>10450</v>
      </c>
      <c r="GHC1" s="263" t="s">
        <v>10451</v>
      </c>
      <c r="GHD1" s="263" t="s">
        <v>10452</v>
      </c>
      <c r="GHE1" s="263" t="s">
        <v>10453</v>
      </c>
      <c r="GHF1" s="263" t="s">
        <v>10454</v>
      </c>
      <c r="GHG1" s="263" t="s">
        <v>10455</v>
      </c>
      <c r="GHH1" s="263" t="s">
        <v>10456</v>
      </c>
      <c r="GHI1" s="263" t="s">
        <v>10457</v>
      </c>
      <c r="GHJ1" s="263" t="s">
        <v>10458</v>
      </c>
      <c r="GHK1" s="263" t="s">
        <v>10459</v>
      </c>
      <c r="GHL1" s="263" t="s">
        <v>10460</v>
      </c>
      <c r="GHM1" s="263" t="s">
        <v>10461</v>
      </c>
      <c r="GHN1" s="263" t="s">
        <v>10462</v>
      </c>
      <c r="GHO1" s="263" t="s">
        <v>10463</v>
      </c>
      <c r="GHP1" s="263" t="s">
        <v>10464</v>
      </c>
      <c r="GHQ1" s="263" t="s">
        <v>10465</v>
      </c>
      <c r="GHR1" s="263" t="s">
        <v>10466</v>
      </c>
      <c r="GHS1" s="263" t="s">
        <v>10467</v>
      </c>
      <c r="GHT1" s="263" t="s">
        <v>10468</v>
      </c>
      <c r="GHU1" s="263" t="s">
        <v>10469</v>
      </c>
      <c r="GHV1" s="263" t="s">
        <v>10470</v>
      </c>
      <c r="GHW1" s="263" t="s">
        <v>10471</v>
      </c>
      <c r="GHX1" s="263" t="s">
        <v>10472</v>
      </c>
      <c r="GHY1" s="263" t="s">
        <v>10473</v>
      </c>
      <c r="GHZ1" s="263" t="s">
        <v>10474</v>
      </c>
      <c r="GIA1" s="263" t="s">
        <v>10475</v>
      </c>
      <c r="GIB1" s="263" t="s">
        <v>10476</v>
      </c>
      <c r="GIC1" s="263" t="s">
        <v>10477</v>
      </c>
      <c r="GID1" s="263" t="s">
        <v>10478</v>
      </c>
      <c r="GIE1" s="263" t="s">
        <v>10479</v>
      </c>
      <c r="GIF1" s="263" t="s">
        <v>10480</v>
      </c>
      <c r="GIG1" s="263" t="s">
        <v>10481</v>
      </c>
      <c r="GIH1" s="263" t="s">
        <v>10482</v>
      </c>
      <c r="GII1" s="263" t="s">
        <v>10483</v>
      </c>
      <c r="GIJ1" s="263" t="s">
        <v>10484</v>
      </c>
      <c r="GIK1" s="263" t="s">
        <v>10485</v>
      </c>
      <c r="GIL1" s="263" t="s">
        <v>10486</v>
      </c>
      <c r="GIM1" s="263" t="s">
        <v>10487</v>
      </c>
      <c r="GIN1" s="263" t="s">
        <v>10488</v>
      </c>
      <c r="GIO1" s="263" t="s">
        <v>10489</v>
      </c>
      <c r="GIP1" s="263" t="s">
        <v>10490</v>
      </c>
      <c r="GIQ1" s="263" t="s">
        <v>10491</v>
      </c>
      <c r="GIR1" s="263" t="s">
        <v>10492</v>
      </c>
      <c r="GIS1" s="263" t="s">
        <v>10493</v>
      </c>
      <c r="GIT1" s="263" t="s">
        <v>10494</v>
      </c>
      <c r="GIU1" s="263" t="s">
        <v>10495</v>
      </c>
      <c r="GIV1" s="263" t="s">
        <v>10496</v>
      </c>
      <c r="GIW1" s="263" t="s">
        <v>10497</v>
      </c>
      <c r="GIX1" s="263" t="s">
        <v>10498</v>
      </c>
      <c r="GIY1" s="263" t="s">
        <v>10499</v>
      </c>
      <c r="GIZ1" s="263" t="s">
        <v>10500</v>
      </c>
      <c r="GJA1" s="263" t="s">
        <v>10501</v>
      </c>
      <c r="GJB1" s="263" t="s">
        <v>10502</v>
      </c>
      <c r="GJC1" s="263" t="s">
        <v>10503</v>
      </c>
      <c r="GJD1" s="263" t="s">
        <v>10504</v>
      </c>
      <c r="GJE1" s="263" t="s">
        <v>10505</v>
      </c>
      <c r="GJF1" s="263" t="s">
        <v>10506</v>
      </c>
      <c r="GJG1" s="263" t="s">
        <v>10507</v>
      </c>
      <c r="GJH1" s="263" t="s">
        <v>10508</v>
      </c>
      <c r="GJI1" s="263" t="s">
        <v>10509</v>
      </c>
      <c r="GJJ1" s="263" t="s">
        <v>10510</v>
      </c>
      <c r="GJK1" s="263" t="s">
        <v>10511</v>
      </c>
      <c r="GJL1" s="263" t="s">
        <v>10512</v>
      </c>
      <c r="GJM1" s="263" t="s">
        <v>10513</v>
      </c>
      <c r="GJN1" s="263" t="s">
        <v>10514</v>
      </c>
      <c r="GJO1" s="263" t="s">
        <v>10515</v>
      </c>
      <c r="GJP1" s="263" t="s">
        <v>10516</v>
      </c>
      <c r="GJQ1" s="263" t="s">
        <v>10517</v>
      </c>
      <c r="GJR1" s="263" t="s">
        <v>10518</v>
      </c>
      <c r="GJS1" s="263" t="s">
        <v>10519</v>
      </c>
      <c r="GJT1" s="263" t="s">
        <v>10520</v>
      </c>
      <c r="GJU1" s="263" t="s">
        <v>10521</v>
      </c>
      <c r="GJV1" s="263" t="s">
        <v>10522</v>
      </c>
      <c r="GJW1" s="263" t="s">
        <v>10523</v>
      </c>
      <c r="GJX1" s="263" t="s">
        <v>10524</v>
      </c>
      <c r="GJY1" s="263" t="s">
        <v>10525</v>
      </c>
      <c r="GJZ1" s="263" t="s">
        <v>10526</v>
      </c>
      <c r="GKA1" s="263" t="s">
        <v>10527</v>
      </c>
      <c r="GKB1" s="263" t="s">
        <v>10528</v>
      </c>
      <c r="GKC1" s="263" t="s">
        <v>10529</v>
      </c>
      <c r="GKD1" s="263" t="s">
        <v>10530</v>
      </c>
      <c r="GKE1" s="263" t="s">
        <v>10531</v>
      </c>
      <c r="GKF1" s="263" t="s">
        <v>10532</v>
      </c>
      <c r="GKG1" s="263" t="s">
        <v>10533</v>
      </c>
      <c r="GKH1" s="263" t="s">
        <v>10534</v>
      </c>
      <c r="GKI1" s="263" t="s">
        <v>10535</v>
      </c>
      <c r="GKJ1" s="263" t="s">
        <v>10536</v>
      </c>
      <c r="GKK1" s="263" t="s">
        <v>10537</v>
      </c>
      <c r="GKL1" s="263" t="s">
        <v>10538</v>
      </c>
      <c r="GKM1" s="263" t="s">
        <v>10539</v>
      </c>
      <c r="GKN1" s="263" t="s">
        <v>10540</v>
      </c>
      <c r="GKO1" s="263" t="s">
        <v>10541</v>
      </c>
      <c r="GKP1" s="263" t="s">
        <v>10542</v>
      </c>
      <c r="GKQ1" s="263" t="s">
        <v>10543</v>
      </c>
      <c r="GKR1" s="263" t="s">
        <v>10544</v>
      </c>
      <c r="GKS1" s="263" t="s">
        <v>10545</v>
      </c>
      <c r="GKT1" s="263" t="s">
        <v>10546</v>
      </c>
      <c r="GKU1" s="263" t="s">
        <v>10547</v>
      </c>
      <c r="GKV1" s="263" t="s">
        <v>10548</v>
      </c>
      <c r="GKW1" s="263" t="s">
        <v>10549</v>
      </c>
      <c r="GKX1" s="263" t="s">
        <v>10550</v>
      </c>
      <c r="GKY1" s="263" t="s">
        <v>10551</v>
      </c>
      <c r="GKZ1" s="263" t="s">
        <v>10552</v>
      </c>
      <c r="GLA1" s="263" t="s">
        <v>10553</v>
      </c>
      <c r="GLB1" s="263" t="s">
        <v>10554</v>
      </c>
      <c r="GLC1" s="263" t="s">
        <v>10555</v>
      </c>
      <c r="GLD1" s="263" t="s">
        <v>10556</v>
      </c>
      <c r="GLE1" s="263" t="s">
        <v>10557</v>
      </c>
      <c r="GLF1" s="263" t="s">
        <v>10558</v>
      </c>
      <c r="GLG1" s="263" t="s">
        <v>10559</v>
      </c>
      <c r="GLH1" s="263" t="s">
        <v>10560</v>
      </c>
      <c r="GLI1" s="263" t="s">
        <v>10561</v>
      </c>
      <c r="GLJ1" s="263" t="s">
        <v>10562</v>
      </c>
      <c r="GLK1" s="263" t="s">
        <v>10563</v>
      </c>
      <c r="GLL1" s="263" t="s">
        <v>10564</v>
      </c>
      <c r="GLM1" s="263" t="s">
        <v>10565</v>
      </c>
      <c r="GLN1" s="263" t="s">
        <v>10566</v>
      </c>
      <c r="GLO1" s="263" t="s">
        <v>10567</v>
      </c>
      <c r="GLP1" s="263" t="s">
        <v>10568</v>
      </c>
      <c r="GLQ1" s="263" t="s">
        <v>10569</v>
      </c>
      <c r="GLR1" s="263" t="s">
        <v>10570</v>
      </c>
      <c r="GLS1" s="263" t="s">
        <v>10571</v>
      </c>
      <c r="GLT1" s="263" t="s">
        <v>10572</v>
      </c>
      <c r="GLU1" s="263" t="s">
        <v>10573</v>
      </c>
      <c r="GLV1" s="263" t="s">
        <v>10574</v>
      </c>
      <c r="GLW1" s="263" t="s">
        <v>10575</v>
      </c>
      <c r="GLX1" s="263" t="s">
        <v>10576</v>
      </c>
      <c r="GLY1" s="263" t="s">
        <v>10577</v>
      </c>
      <c r="GLZ1" s="263" t="s">
        <v>10578</v>
      </c>
      <c r="GMA1" s="263" t="s">
        <v>10579</v>
      </c>
      <c r="GMB1" s="263" t="s">
        <v>10580</v>
      </c>
      <c r="GMC1" s="263" t="s">
        <v>10581</v>
      </c>
      <c r="GMD1" s="263" t="s">
        <v>10582</v>
      </c>
      <c r="GME1" s="263" t="s">
        <v>10583</v>
      </c>
      <c r="GMF1" s="263" t="s">
        <v>10584</v>
      </c>
      <c r="GMG1" s="263" t="s">
        <v>10585</v>
      </c>
      <c r="GMH1" s="263" t="s">
        <v>10586</v>
      </c>
      <c r="GMI1" s="263" t="s">
        <v>10587</v>
      </c>
      <c r="GMJ1" s="263" t="s">
        <v>10588</v>
      </c>
      <c r="GMK1" s="263" t="s">
        <v>10589</v>
      </c>
      <c r="GML1" s="263" t="s">
        <v>10590</v>
      </c>
      <c r="GMM1" s="263" t="s">
        <v>10591</v>
      </c>
      <c r="GMN1" s="263" t="s">
        <v>10592</v>
      </c>
      <c r="GMO1" s="263" t="s">
        <v>10593</v>
      </c>
      <c r="GMP1" s="263" t="s">
        <v>10594</v>
      </c>
      <c r="GMQ1" s="263" t="s">
        <v>10595</v>
      </c>
      <c r="GMR1" s="263" t="s">
        <v>10596</v>
      </c>
      <c r="GMS1" s="263" t="s">
        <v>10597</v>
      </c>
      <c r="GMT1" s="263" t="s">
        <v>10598</v>
      </c>
      <c r="GMU1" s="263" t="s">
        <v>10599</v>
      </c>
      <c r="GMV1" s="263" t="s">
        <v>10600</v>
      </c>
      <c r="GMW1" s="263" t="s">
        <v>10601</v>
      </c>
      <c r="GMX1" s="263" t="s">
        <v>10602</v>
      </c>
      <c r="GMY1" s="263" t="s">
        <v>10603</v>
      </c>
      <c r="GMZ1" s="263" t="s">
        <v>10604</v>
      </c>
      <c r="GNA1" s="263" t="s">
        <v>10605</v>
      </c>
      <c r="GNB1" s="263" t="s">
        <v>10606</v>
      </c>
      <c r="GNC1" s="263" t="s">
        <v>10607</v>
      </c>
      <c r="GND1" s="263" t="s">
        <v>10608</v>
      </c>
      <c r="GNE1" s="263" t="s">
        <v>10609</v>
      </c>
      <c r="GNF1" s="263" t="s">
        <v>10610</v>
      </c>
      <c r="GNG1" s="263" t="s">
        <v>10611</v>
      </c>
      <c r="GNH1" s="263" t="s">
        <v>10612</v>
      </c>
      <c r="GNI1" s="263" t="s">
        <v>10613</v>
      </c>
      <c r="GNJ1" s="263" t="s">
        <v>10614</v>
      </c>
      <c r="GNK1" s="263" t="s">
        <v>10615</v>
      </c>
      <c r="GNL1" s="263" t="s">
        <v>10616</v>
      </c>
      <c r="GNM1" s="263" t="s">
        <v>10617</v>
      </c>
      <c r="GNN1" s="263" t="s">
        <v>10618</v>
      </c>
      <c r="GNO1" s="263" t="s">
        <v>10619</v>
      </c>
      <c r="GNP1" s="263" t="s">
        <v>10620</v>
      </c>
      <c r="GNQ1" s="263" t="s">
        <v>10621</v>
      </c>
      <c r="GNR1" s="263" t="s">
        <v>10622</v>
      </c>
      <c r="GNS1" s="263" t="s">
        <v>10623</v>
      </c>
      <c r="GNT1" s="263" t="s">
        <v>10624</v>
      </c>
      <c r="GNU1" s="263" t="s">
        <v>10625</v>
      </c>
      <c r="GNV1" s="263" t="s">
        <v>10626</v>
      </c>
      <c r="GNW1" s="263" t="s">
        <v>10627</v>
      </c>
      <c r="GNX1" s="263" t="s">
        <v>10628</v>
      </c>
      <c r="GNY1" s="263" t="s">
        <v>10629</v>
      </c>
      <c r="GNZ1" s="263" t="s">
        <v>10630</v>
      </c>
      <c r="GOA1" s="263" t="s">
        <v>10631</v>
      </c>
      <c r="GOB1" s="263" t="s">
        <v>10632</v>
      </c>
      <c r="GOC1" s="263" t="s">
        <v>10633</v>
      </c>
      <c r="GOD1" s="263" t="s">
        <v>10634</v>
      </c>
      <c r="GOE1" s="263" t="s">
        <v>10635</v>
      </c>
      <c r="GOF1" s="263" t="s">
        <v>10636</v>
      </c>
      <c r="GOG1" s="263" t="s">
        <v>10637</v>
      </c>
      <c r="GOH1" s="263" t="s">
        <v>10638</v>
      </c>
      <c r="GOI1" s="263" t="s">
        <v>10639</v>
      </c>
      <c r="GOJ1" s="263" t="s">
        <v>10640</v>
      </c>
      <c r="GOK1" s="263" t="s">
        <v>10641</v>
      </c>
      <c r="GOL1" s="263" t="s">
        <v>10642</v>
      </c>
      <c r="GOM1" s="263" t="s">
        <v>10643</v>
      </c>
      <c r="GON1" s="263" t="s">
        <v>10644</v>
      </c>
      <c r="GOO1" s="263" t="s">
        <v>10645</v>
      </c>
      <c r="GOP1" s="263" t="s">
        <v>10646</v>
      </c>
      <c r="GOQ1" s="263" t="s">
        <v>10647</v>
      </c>
      <c r="GOR1" s="263" t="s">
        <v>10648</v>
      </c>
      <c r="GOS1" s="263" t="s">
        <v>10649</v>
      </c>
      <c r="GOT1" s="263" t="s">
        <v>10650</v>
      </c>
      <c r="GOU1" s="263" t="s">
        <v>10651</v>
      </c>
      <c r="GOV1" s="263" t="s">
        <v>10652</v>
      </c>
      <c r="GOW1" s="263" t="s">
        <v>10653</v>
      </c>
      <c r="GOX1" s="263" t="s">
        <v>10654</v>
      </c>
      <c r="GOY1" s="263" t="s">
        <v>10655</v>
      </c>
      <c r="GOZ1" s="263" t="s">
        <v>10656</v>
      </c>
      <c r="GPA1" s="263" t="s">
        <v>10657</v>
      </c>
      <c r="GPB1" s="263" t="s">
        <v>10658</v>
      </c>
      <c r="GPC1" s="263" t="s">
        <v>10659</v>
      </c>
      <c r="GPD1" s="263" t="s">
        <v>10660</v>
      </c>
      <c r="GPE1" s="263" t="s">
        <v>10661</v>
      </c>
      <c r="GPF1" s="263" t="s">
        <v>10662</v>
      </c>
      <c r="GPG1" s="263" t="s">
        <v>10663</v>
      </c>
      <c r="GPH1" s="263" t="s">
        <v>10664</v>
      </c>
      <c r="GPI1" s="263" t="s">
        <v>10665</v>
      </c>
      <c r="GPJ1" s="263" t="s">
        <v>10666</v>
      </c>
      <c r="GPK1" s="263" t="s">
        <v>10667</v>
      </c>
      <c r="GPL1" s="263" t="s">
        <v>10668</v>
      </c>
      <c r="GPM1" s="263" t="s">
        <v>10669</v>
      </c>
      <c r="GPN1" s="263" t="s">
        <v>10670</v>
      </c>
      <c r="GPO1" s="263" t="s">
        <v>10671</v>
      </c>
      <c r="GPP1" s="263" t="s">
        <v>10672</v>
      </c>
      <c r="GPQ1" s="263" t="s">
        <v>10673</v>
      </c>
      <c r="GPR1" s="263" t="s">
        <v>10674</v>
      </c>
      <c r="GPS1" s="263" t="s">
        <v>10675</v>
      </c>
      <c r="GPT1" s="263" t="s">
        <v>10676</v>
      </c>
      <c r="GPU1" s="263" t="s">
        <v>10677</v>
      </c>
      <c r="GPV1" s="263" t="s">
        <v>10678</v>
      </c>
      <c r="GPW1" s="263" t="s">
        <v>10679</v>
      </c>
      <c r="GPX1" s="263" t="s">
        <v>10680</v>
      </c>
      <c r="GPY1" s="263" t="s">
        <v>10681</v>
      </c>
      <c r="GPZ1" s="263" t="s">
        <v>10682</v>
      </c>
      <c r="GQA1" s="263" t="s">
        <v>10683</v>
      </c>
      <c r="GQB1" s="263" t="s">
        <v>10684</v>
      </c>
      <c r="GQC1" s="263" t="s">
        <v>10685</v>
      </c>
      <c r="GQD1" s="263" t="s">
        <v>10686</v>
      </c>
      <c r="GQE1" s="263" t="s">
        <v>10687</v>
      </c>
      <c r="GQF1" s="263" t="s">
        <v>10688</v>
      </c>
      <c r="GQG1" s="263" t="s">
        <v>10689</v>
      </c>
      <c r="GQH1" s="263" t="s">
        <v>10690</v>
      </c>
      <c r="GQI1" s="263" t="s">
        <v>10691</v>
      </c>
      <c r="GQJ1" s="263" t="s">
        <v>10692</v>
      </c>
      <c r="GQK1" s="263" t="s">
        <v>10693</v>
      </c>
      <c r="GQL1" s="263" t="s">
        <v>10694</v>
      </c>
      <c r="GQM1" s="263" t="s">
        <v>10695</v>
      </c>
      <c r="GQN1" s="263" t="s">
        <v>10696</v>
      </c>
      <c r="GQO1" s="263" t="s">
        <v>10697</v>
      </c>
      <c r="GQP1" s="263" t="s">
        <v>10698</v>
      </c>
      <c r="GQQ1" s="263" t="s">
        <v>10699</v>
      </c>
      <c r="GQR1" s="263" t="s">
        <v>10700</v>
      </c>
      <c r="GQS1" s="263" t="s">
        <v>10701</v>
      </c>
      <c r="GQT1" s="263" t="s">
        <v>10702</v>
      </c>
      <c r="GQU1" s="263" t="s">
        <v>10703</v>
      </c>
      <c r="GQV1" s="263" t="s">
        <v>10704</v>
      </c>
      <c r="GQW1" s="263" t="s">
        <v>10705</v>
      </c>
      <c r="GQX1" s="263" t="s">
        <v>10706</v>
      </c>
      <c r="GQY1" s="263" t="s">
        <v>10707</v>
      </c>
      <c r="GQZ1" s="263" t="s">
        <v>10708</v>
      </c>
      <c r="GRA1" s="263" t="s">
        <v>10709</v>
      </c>
      <c r="GRB1" s="263" t="s">
        <v>10710</v>
      </c>
      <c r="GRC1" s="263" t="s">
        <v>10711</v>
      </c>
      <c r="GRD1" s="263" t="s">
        <v>10712</v>
      </c>
      <c r="GRE1" s="263" t="s">
        <v>10713</v>
      </c>
      <c r="GRF1" s="263" t="s">
        <v>10714</v>
      </c>
      <c r="GRG1" s="263" t="s">
        <v>10715</v>
      </c>
      <c r="GRH1" s="263" t="s">
        <v>10716</v>
      </c>
      <c r="GRI1" s="263" t="s">
        <v>10717</v>
      </c>
      <c r="GRJ1" s="263" t="s">
        <v>10718</v>
      </c>
      <c r="GRK1" s="263" t="s">
        <v>10719</v>
      </c>
      <c r="GRL1" s="263" t="s">
        <v>10720</v>
      </c>
      <c r="GRM1" s="263" t="s">
        <v>10721</v>
      </c>
      <c r="GRN1" s="263" t="s">
        <v>10722</v>
      </c>
      <c r="GRO1" s="263" t="s">
        <v>10723</v>
      </c>
      <c r="GRP1" s="263" t="s">
        <v>10724</v>
      </c>
      <c r="GRQ1" s="263" t="s">
        <v>10725</v>
      </c>
      <c r="GRR1" s="263" t="s">
        <v>10726</v>
      </c>
      <c r="GRS1" s="263" t="s">
        <v>10727</v>
      </c>
      <c r="GRT1" s="263" t="s">
        <v>10728</v>
      </c>
      <c r="GRU1" s="263" t="s">
        <v>10729</v>
      </c>
      <c r="GRV1" s="263" t="s">
        <v>10730</v>
      </c>
      <c r="GRW1" s="263" t="s">
        <v>10731</v>
      </c>
      <c r="GRX1" s="263" t="s">
        <v>10732</v>
      </c>
      <c r="GRY1" s="263" t="s">
        <v>10733</v>
      </c>
      <c r="GRZ1" s="263" t="s">
        <v>10734</v>
      </c>
      <c r="GSA1" s="263" t="s">
        <v>10735</v>
      </c>
      <c r="GSB1" s="263" t="s">
        <v>10736</v>
      </c>
      <c r="GSC1" s="263" t="s">
        <v>10737</v>
      </c>
      <c r="GSD1" s="263" t="s">
        <v>10738</v>
      </c>
      <c r="GSE1" s="263" t="s">
        <v>10739</v>
      </c>
      <c r="GSF1" s="263" t="s">
        <v>10740</v>
      </c>
      <c r="GSG1" s="263" t="s">
        <v>10741</v>
      </c>
      <c r="GSH1" s="263" t="s">
        <v>10742</v>
      </c>
      <c r="GSI1" s="263" t="s">
        <v>10743</v>
      </c>
      <c r="GSJ1" s="263" t="s">
        <v>10744</v>
      </c>
      <c r="GSK1" s="263" t="s">
        <v>10745</v>
      </c>
      <c r="GSL1" s="263" t="s">
        <v>10746</v>
      </c>
      <c r="GSM1" s="263" t="s">
        <v>10747</v>
      </c>
      <c r="GSN1" s="263" t="s">
        <v>10748</v>
      </c>
      <c r="GSO1" s="263" t="s">
        <v>10749</v>
      </c>
      <c r="GSP1" s="263" t="s">
        <v>10750</v>
      </c>
      <c r="GSQ1" s="263" t="s">
        <v>10751</v>
      </c>
      <c r="GSR1" s="263" t="s">
        <v>10752</v>
      </c>
      <c r="GSS1" s="263" t="s">
        <v>10753</v>
      </c>
      <c r="GST1" s="263" t="s">
        <v>10754</v>
      </c>
      <c r="GSU1" s="263" t="s">
        <v>10755</v>
      </c>
      <c r="GSV1" s="263" t="s">
        <v>10756</v>
      </c>
      <c r="GSW1" s="263" t="s">
        <v>10757</v>
      </c>
      <c r="GSX1" s="263" t="s">
        <v>10758</v>
      </c>
      <c r="GSY1" s="263" t="s">
        <v>10759</v>
      </c>
      <c r="GSZ1" s="263" t="s">
        <v>10760</v>
      </c>
      <c r="GTA1" s="263" t="s">
        <v>10761</v>
      </c>
      <c r="GTB1" s="263" t="s">
        <v>10762</v>
      </c>
      <c r="GTC1" s="263" t="s">
        <v>10763</v>
      </c>
      <c r="GTD1" s="263" t="s">
        <v>10764</v>
      </c>
      <c r="GTE1" s="263" t="s">
        <v>10765</v>
      </c>
      <c r="GTF1" s="263" t="s">
        <v>10766</v>
      </c>
      <c r="GTG1" s="263" t="s">
        <v>10767</v>
      </c>
      <c r="GTH1" s="263" t="s">
        <v>10768</v>
      </c>
      <c r="GTI1" s="263" t="s">
        <v>10769</v>
      </c>
      <c r="GTJ1" s="263" t="s">
        <v>10770</v>
      </c>
      <c r="GTK1" s="263" t="s">
        <v>10771</v>
      </c>
      <c r="GTL1" s="263" t="s">
        <v>10772</v>
      </c>
      <c r="GTM1" s="263" t="s">
        <v>10773</v>
      </c>
      <c r="GTN1" s="263" t="s">
        <v>10774</v>
      </c>
      <c r="GTO1" s="263" t="s">
        <v>10775</v>
      </c>
      <c r="GTP1" s="263" t="s">
        <v>10776</v>
      </c>
      <c r="GTQ1" s="263" t="s">
        <v>10777</v>
      </c>
      <c r="GTR1" s="263" t="s">
        <v>10778</v>
      </c>
      <c r="GTS1" s="263" t="s">
        <v>10779</v>
      </c>
      <c r="GTT1" s="263" t="s">
        <v>10780</v>
      </c>
      <c r="GTU1" s="263" t="s">
        <v>10781</v>
      </c>
      <c r="GTV1" s="263" t="s">
        <v>10782</v>
      </c>
      <c r="GTW1" s="263" t="s">
        <v>10783</v>
      </c>
      <c r="GTX1" s="263" t="s">
        <v>10784</v>
      </c>
      <c r="GTY1" s="263" t="s">
        <v>10785</v>
      </c>
      <c r="GTZ1" s="263" t="s">
        <v>10786</v>
      </c>
      <c r="GUA1" s="263" t="s">
        <v>10787</v>
      </c>
      <c r="GUB1" s="263" t="s">
        <v>10788</v>
      </c>
      <c r="GUC1" s="263" t="s">
        <v>10789</v>
      </c>
      <c r="GUD1" s="263" t="s">
        <v>10790</v>
      </c>
      <c r="GUE1" s="263" t="s">
        <v>10791</v>
      </c>
      <c r="GUF1" s="263" t="s">
        <v>10792</v>
      </c>
      <c r="GUG1" s="263" t="s">
        <v>10793</v>
      </c>
      <c r="GUH1" s="263" t="s">
        <v>10794</v>
      </c>
      <c r="GUI1" s="263" t="s">
        <v>10795</v>
      </c>
      <c r="GUJ1" s="263" t="s">
        <v>10796</v>
      </c>
      <c r="GUK1" s="263" t="s">
        <v>10797</v>
      </c>
      <c r="GUL1" s="263" t="s">
        <v>10798</v>
      </c>
      <c r="GUM1" s="263" t="s">
        <v>10799</v>
      </c>
      <c r="GUN1" s="263" t="s">
        <v>10800</v>
      </c>
      <c r="GUO1" s="263" t="s">
        <v>10801</v>
      </c>
      <c r="GUP1" s="263" t="s">
        <v>10802</v>
      </c>
      <c r="GUQ1" s="263" t="s">
        <v>10803</v>
      </c>
      <c r="GUR1" s="263" t="s">
        <v>10804</v>
      </c>
      <c r="GUS1" s="263" t="s">
        <v>10805</v>
      </c>
      <c r="GUT1" s="263" t="s">
        <v>10806</v>
      </c>
      <c r="GUU1" s="263" t="s">
        <v>10807</v>
      </c>
      <c r="GUV1" s="263" t="s">
        <v>10808</v>
      </c>
      <c r="GUW1" s="263" t="s">
        <v>10809</v>
      </c>
      <c r="GUX1" s="263" t="s">
        <v>10810</v>
      </c>
      <c r="GUY1" s="263" t="s">
        <v>10811</v>
      </c>
      <c r="GUZ1" s="263" t="s">
        <v>10812</v>
      </c>
      <c r="GVA1" s="263" t="s">
        <v>10813</v>
      </c>
      <c r="GVB1" s="263" t="s">
        <v>10814</v>
      </c>
      <c r="GVC1" s="263" t="s">
        <v>10815</v>
      </c>
      <c r="GVD1" s="263" t="s">
        <v>10816</v>
      </c>
      <c r="GVE1" s="263" t="s">
        <v>10817</v>
      </c>
      <c r="GVF1" s="263" t="s">
        <v>10818</v>
      </c>
      <c r="GVG1" s="263" t="s">
        <v>10819</v>
      </c>
      <c r="GVH1" s="263" t="s">
        <v>10820</v>
      </c>
      <c r="GVI1" s="263" t="s">
        <v>10821</v>
      </c>
      <c r="GVJ1" s="263" t="s">
        <v>10822</v>
      </c>
      <c r="GVK1" s="263" t="s">
        <v>10823</v>
      </c>
      <c r="GVL1" s="263" t="s">
        <v>10824</v>
      </c>
      <c r="GVM1" s="263" t="s">
        <v>10825</v>
      </c>
      <c r="GVN1" s="263" t="s">
        <v>10826</v>
      </c>
      <c r="GVO1" s="263" t="s">
        <v>10827</v>
      </c>
      <c r="GVP1" s="263" t="s">
        <v>10828</v>
      </c>
      <c r="GVQ1" s="263" t="s">
        <v>10829</v>
      </c>
      <c r="GVR1" s="263" t="s">
        <v>10830</v>
      </c>
      <c r="GVS1" s="263" t="s">
        <v>10831</v>
      </c>
      <c r="GVT1" s="263" t="s">
        <v>10832</v>
      </c>
      <c r="GVU1" s="263" t="s">
        <v>10833</v>
      </c>
      <c r="GVV1" s="263" t="s">
        <v>10834</v>
      </c>
      <c r="GVW1" s="263" t="s">
        <v>10835</v>
      </c>
      <c r="GVX1" s="263" t="s">
        <v>10836</v>
      </c>
      <c r="GVY1" s="263" t="s">
        <v>10837</v>
      </c>
      <c r="GVZ1" s="263" t="s">
        <v>10838</v>
      </c>
      <c r="GWA1" s="263" t="s">
        <v>10839</v>
      </c>
      <c r="GWB1" s="263" t="s">
        <v>10840</v>
      </c>
      <c r="GWC1" s="263" t="s">
        <v>10841</v>
      </c>
      <c r="GWD1" s="263" t="s">
        <v>10842</v>
      </c>
      <c r="GWE1" s="263" t="s">
        <v>10843</v>
      </c>
      <c r="GWF1" s="263" t="s">
        <v>10844</v>
      </c>
      <c r="GWG1" s="263" t="s">
        <v>10845</v>
      </c>
      <c r="GWH1" s="263" t="s">
        <v>10846</v>
      </c>
      <c r="GWI1" s="263" t="s">
        <v>10847</v>
      </c>
      <c r="GWJ1" s="263" t="s">
        <v>10848</v>
      </c>
      <c r="GWK1" s="263" t="s">
        <v>10849</v>
      </c>
      <c r="GWL1" s="263" t="s">
        <v>10850</v>
      </c>
      <c r="GWM1" s="263" t="s">
        <v>10851</v>
      </c>
      <c r="GWN1" s="263" t="s">
        <v>10852</v>
      </c>
      <c r="GWO1" s="263" t="s">
        <v>10853</v>
      </c>
      <c r="GWP1" s="263" t="s">
        <v>10854</v>
      </c>
      <c r="GWQ1" s="263" t="s">
        <v>10855</v>
      </c>
      <c r="GWR1" s="263" t="s">
        <v>10856</v>
      </c>
      <c r="GWS1" s="263" t="s">
        <v>10857</v>
      </c>
      <c r="GWT1" s="263" t="s">
        <v>10858</v>
      </c>
      <c r="GWU1" s="263" t="s">
        <v>10859</v>
      </c>
      <c r="GWV1" s="263" t="s">
        <v>10860</v>
      </c>
      <c r="GWW1" s="263" t="s">
        <v>10861</v>
      </c>
      <c r="GWX1" s="263" t="s">
        <v>10862</v>
      </c>
      <c r="GWY1" s="263" t="s">
        <v>10863</v>
      </c>
      <c r="GWZ1" s="263" t="s">
        <v>10864</v>
      </c>
      <c r="GXA1" s="263" t="s">
        <v>10865</v>
      </c>
      <c r="GXB1" s="263" t="s">
        <v>10866</v>
      </c>
      <c r="GXC1" s="263" t="s">
        <v>10867</v>
      </c>
      <c r="GXD1" s="263" t="s">
        <v>10868</v>
      </c>
      <c r="GXE1" s="263" t="s">
        <v>10869</v>
      </c>
      <c r="GXF1" s="263" t="s">
        <v>10870</v>
      </c>
      <c r="GXG1" s="263" t="s">
        <v>10871</v>
      </c>
      <c r="GXH1" s="263" t="s">
        <v>10872</v>
      </c>
      <c r="GXI1" s="263" t="s">
        <v>10873</v>
      </c>
      <c r="GXJ1" s="263" t="s">
        <v>10874</v>
      </c>
      <c r="GXK1" s="263" t="s">
        <v>10875</v>
      </c>
      <c r="GXL1" s="263" t="s">
        <v>10876</v>
      </c>
      <c r="GXM1" s="263" t="s">
        <v>10877</v>
      </c>
      <c r="GXN1" s="263" t="s">
        <v>10878</v>
      </c>
      <c r="GXO1" s="263" t="s">
        <v>10879</v>
      </c>
      <c r="GXP1" s="263" t="s">
        <v>10880</v>
      </c>
      <c r="GXQ1" s="263" t="s">
        <v>10881</v>
      </c>
      <c r="GXR1" s="263" t="s">
        <v>10882</v>
      </c>
      <c r="GXS1" s="263" t="s">
        <v>10883</v>
      </c>
      <c r="GXT1" s="263" t="s">
        <v>10884</v>
      </c>
      <c r="GXU1" s="263" t="s">
        <v>10885</v>
      </c>
      <c r="GXV1" s="263" t="s">
        <v>10886</v>
      </c>
      <c r="GXW1" s="263" t="s">
        <v>10887</v>
      </c>
      <c r="GXX1" s="263" t="s">
        <v>10888</v>
      </c>
      <c r="GXY1" s="263" t="s">
        <v>10889</v>
      </c>
      <c r="GXZ1" s="263" t="s">
        <v>10890</v>
      </c>
      <c r="GYA1" s="263" t="s">
        <v>10891</v>
      </c>
      <c r="GYB1" s="263" t="s">
        <v>10892</v>
      </c>
      <c r="GYC1" s="263" t="s">
        <v>10893</v>
      </c>
      <c r="GYD1" s="263" t="s">
        <v>10894</v>
      </c>
      <c r="GYE1" s="263" t="s">
        <v>10895</v>
      </c>
      <c r="GYF1" s="263" t="s">
        <v>10896</v>
      </c>
      <c r="GYG1" s="263" t="s">
        <v>10897</v>
      </c>
      <c r="GYH1" s="263" t="s">
        <v>10898</v>
      </c>
      <c r="GYI1" s="263" t="s">
        <v>10899</v>
      </c>
      <c r="GYJ1" s="263" t="s">
        <v>10900</v>
      </c>
      <c r="GYK1" s="263" t="s">
        <v>10901</v>
      </c>
      <c r="GYL1" s="263" t="s">
        <v>10902</v>
      </c>
      <c r="GYM1" s="263" t="s">
        <v>10903</v>
      </c>
      <c r="GYN1" s="263" t="s">
        <v>10904</v>
      </c>
      <c r="GYO1" s="263" t="s">
        <v>10905</v>
      </c>
      <c r="GYP1" s="263" t="s">
        <v>10906</v>
      </c>
      <c r="GYQ1" s="263" t="s">
        <v>10907</v>
      </c>
      <c r="GYR1" s="263" t="s">
        <v>10908</v>
      </c>
      <c r="GYS1" s="263" t="s">
        <v>10909</v>
      </c>
      <c r="GYT1" s="263" t="s">
        <v>10910</v>
      </c>
      <c r="GYU1" s="263" t="s">
        <v>10911</v>
      </c>
      <c r="GYV1" s="263" t="s">
        <v>10912</v>
      </c>
      <c r="GYW1" s="263" t="s">
        <v>10913</v>
      </c>
      <c r="GYX1" s="263" t="s">
        <v>10914</v>
      </c>
      <c r="GYY1" s="263" t="s">
        <v>10915</v>
      </c>
      <c r="GYZ1" s="263" t="s">
        <v>10916</v>
      </c>
      <c r="GZA1" s="263" t="s">
        <v>10917</v>
      </c>
      <c r="GZB1" s="263" t="s">
        <v>10918</v>
      </c>
      <c r="GZC1" s="263" t="s">
        <v>10919</v>
      </c>
      <c r="GZD1" s="263" t="s">
        <v>10920</v>
      </c>
      <c r="GZE1" s="263" t="s">
        <v>10921</v>
      </c>
      <c r="GZF1" s="263" t="s">
        <v>10922</v>
      </c>
      <c r="GZG1" s="263" t="s">
        <v>10923</v>
      </c>
      <c r="GZH1" s="263" t="s">
        <v>10924</v>
      </c>
      <c r="GZI1" s="263" t="s">
        <v>10925</v>
      </c>
      <c r="GZJ1" s="263" t="s">
        <v>10926</v>
      </c>
      <c r="GZK1" s="263" t="s">
        <v>10927</v>
      </c>
      <c r="GZL1" s="263" t="s">
        <v>10928</v>
      </c>
      <c r="GZM1" s="263" t="s">
        <v>10929</v>
      </c>
      <c r="GZN1" s="263" t="s">
        <v>10930</v>
      </c>
      <c r="GZO1" s="263" t="s">
        <v>10931</v>
      </c>
      <c r="GZP1" s="263" t="s">
        <v>10932</v>
      </c>
      <c r="GZQ1" s="263" t="s">
        <v>10933</v>
      </c>
      <c r="GZR1" s="263" t="s">
        <v>10934</v>
      </c>
      <c r="GZS1" s="263" t="s">
        <v>10935</v>
      </c>
      <c r="GZT1" s="263" t="s">
        <v>10936</v>
      </c>
      <c r="GZU1" s="263" t="s">
        <v>10937</v>
      </c>
      <c r="GZV1" s="263" t="s">
        <v>10938</v>
      </c>
      <c r="GZW1" s="263" t="s">
        <v>10939</v>
      </c>
      <c r="GZX1" s="263" t="s">
        <v>10940</v>
      </c>
      <c r="GZY1" s="263" t="s">
        <v>10941</v>
      </c>
      <c r="GZZ1" s="263" t="s">
        <v>10942</v>
      </c>
      <c r="HAA1" s="263" t="s">
        <v>10943</v>
      </c>
      <c r="HAB1" s="263" t="s">
        <v>10944</v>
      </c>
      <c r="HAC1" s="263" t="s">
        <v>10945</v>
      </c>
      <c r="HAD1" s="263" t="s">
        <v>10946</v>
      </c>
      <c r="HAE1" s="263" t="s">
        <v>10947</v>
      </c>
      <c r="HAF1" s="263" t="s">
        <v>10948</v>
      </c>
      <c r="HAG1" s="263" t="s">
        <v>10949</v>
      </c>
      <c r="HAH1" s="263" t="s">
        <v>10950</v>
      </c>
      <c r="HAI1" s="263" t="s">
        <v>10951</v>
      </c>
      <c r="HAJ1" s="263" t="s">
        <v>10952</v>
      </c>
      <c r="HAK1" s="263" t="s">
        <v>10953</v>
      </c>
      <c r="HAL1" s="263" t="s">
        <v>10954</v>
      </c>
      <c r="HAM1" s="263" t="s">
        <v>10955</v>
      </c>
      <c r="HAN1" s="263" t="s">
        <v>10956</v>
      </c>
      <c r="HAO1" s="263" t="s">
        <v>10957</v>
      </c>
      <c r="HAP1" s="263" t="s">
        <v>10958</v>
      </c>
      <c r="HAQ1" s="263" t="s">
        <v>10959</v>
      </c>
      <c r="HAR1" s="263" t="s">
        <v>10960</v>
      </c>
      <c r="HAS1" s="263" t="s">
        <v>10961</v>
      </c>
      <c r="HAT1" s="263" t="s">
        <v>10962</v>
      </c>
      <c r="HAU1" s="263" t="s">
        <v>10963</v>
      </c>
      <c r="HAV1" s="263" t="s">
        <v>10964</v>
      </c>
      <c r="HAW1" s="263" t="s">
        <v>10965</v>
      </c>
      <c r="HAX1" s="263" t="s">
        <v>10966</v>
      </c>
      <c r="HAY1" s="263" t="s">
        <v>10967</v>
      </c>
      <c r="HAZ1" s="263" t="s">
        <v>10968</v>
      </c>
      <c r="HBA1" s="263" t="s">
        <v>10969</v>
      </c>
      <c r="HBB1" s="263" t="s">
        <v>10970</v>
      </c>
      <c r="HBC1" s="263" t="s">
        <v>10971</v>
      </c>
      <c r="HBD1" s="263" t="s">
        <v>10972</v>
      </c>
      <c r="HBE1" s="263" t="s">
        <v>10973</v>
      </c>
      <c r="HBF1" s="263" t="s">
        <v>10974</v>
      </c>
      <c r="HBG1" s="263" t="s">
        <v>10975</v>
      </c>
      <c r="HBH1" s="263" t="s">
        <v>10976</v>
      </c>
      <c r="HBI1" s="263" t="s">
        <v>10977</v>
      </c>
      <c r="HBJ1" s="263" t="s">
        <v>10978</v>
      </c>
      <c r="HBK1" s="263" t="s">
        <v>10979</v>
      </c>
      <c r="HBL1" s="263" t="s">
        <v>10980</v>
      </c>
      <c r="HBM1" s="263" t="s">
        <v>10981</v>
      </c>
      <c r="HBN1" s="263" t="s">
        <v>10982</v>
      </c>
      <c r="HBO1" s="263" t="s">
        <v>10983</v>
      </c>
      <c r="HBP1" s="263" t="s">
        <v>10984</v>
      </c>
      <c r="HBQ1" s="263" t="s">
        <v>10985</v>
      </c>
      <c r="HBR1" s="263" t="s">
        <v>10986</v>
      </c>
      <c r="HBS1" s="263" t="s">
        <v>10987</v>
      </c>
      <c r="HBT1" s="263" t="s">
        <v>10988</v>
      </c>
      <c r="HBU1" s="263" t="s">
        <v>10989</v>
      </c>
      <c r="HBV1" s="263" t="s">
        <v>10990</v>
      </c>
      <c r="HBW1" s="263" t="s">
        <v>10991</v>
      </c>
      <c r="HBX1" s="263" t="s">
        <v>10992</v>
      </c>
      <c r="HBY1" s="263" t="s">
        <v>10993</v>
      </c>
      <c r="HBZ1" s="263" t="s">
        <v>10994</v>
      </c>
      <c r="HCA1" s="263" t="s">
        <v>10995</v>
      </c>
      <c r="HCB1" s="263" t="s">
        <v>10996</v>
      </c>
      <c r="HCC1" s="263" t="s">
        <v>10997</v>
      </c>
      <c r="HCD1" s="263" t="s">
        <v>10998</v>
      </c>
      <c r="HCE1" s="263" t="s">
        <v>10999</v>
      </c>
      <c r="HCF1" s="263" t="s">
        <v>11000</v>
      </c>
      <c r="HCG1" s="263" t="s">
        <v>11001</v>
      </c>
      <c r="HCH1" s="263" t="s">
        <v>11002</v>
      </c>
      <c r="HCI1" s="263" t="s">
        <v>11003</v>
      </c>
      <c r="HCJ1" s="263" t="s">
        <v>11004</v>
      </c>
      <c r="HCK1" s="263" t="s">
        <v>11005</v>
      </c>
      <c r="HCL1" s="263" t="s">
        <v>11006</v>
      </c>
      <c r="HCM1" s="263" t="s">
        <v>11007</v>
      </c>
      <c r="HCN1" s="263" t="s">
        <v>11008</v>
      </c>
      <c r="HCO1" s="263" t="s">
        <v>11009</v>
      </c>
      <c r="HCP1" s="263" t="s">
        <v>11010</v>
      </c>
      <c r="HCQ1" s="263" t="s">
        <v>11011</v>
      </c>
      <c r="HCR1" s="263" t="s">
        <v>11012</v>
      </c>
      <c r="HCS1" s="263" t="s">
        <v>11013</v>
      </c>
      <c r="HCT1" s="263" t="s">
        <v>11014</v>
      </c>
      <c r="HCU1" s="263" t="s">
        <v>11015</v>
      </c>
      <c r="HCV1" s="263" t="s">
        <v>11016</v>
      </c>
      <c r="HCW1" s="263" t="s">
        <v>11017</v>
      </c>
      <c r="HCX1" s="263" t="s">
        <v>11018</v>
      </c>
      <c r="HCY1" s="263" t="s">
        <v>11019</v>
      </c>
      <c r="HCZ1" s="263" t="s">
        <v>11020</v>
      </c>
      <c r="HDA1" s="263" t="s">
        <v>11021</v>
      </c>
      <c r="HDB1" s="263" t="s">
        <v>11022</v>
      </c>
      <c r="HDC1" s="263" t="s">
        <v>11023</v>
      </c>
      <c r="HDD1" s="263" t="s">
        <v>11024</v>
      </c>
      <c r="HDE1" s="263" t="s">
        <v>11025</v>
      </c>
      <c r="HDF1" s="263" t="s">
        <v>11026</v>
      </c>
      <c r="HDG1" s="263" t="s">
        <v>11027</v>
      </c>
      <c r="HDH1" s="263" t="s">
        <v>11028</v>
      </c>
      <c r="HDI1" s="263" t="s">
        <v>11029</v>
      </c>
      <c r="HDJ1" s="263" t="s">
        <v>11030</v>
      </c>
      <c r="HDK1" s="263" t="s">
        <v>11031</v>
      </c>
      <c r="HDL1" s="263" t="s">
        <v>11032</v>
      </c>
      <c r="HDM1" s="263" t="s">
        <v>11033</v>
      </c>
      <c r="HDN1" s="263" t="s">
        <v>11034</v>
      </c>
      <c r="HDO1" s="263" t="s">
        <v>11035</v>
      </c>
      <c r="HDP1" s="263" t="s">
        <v>11036</v>
      </c>
      <c r="HDQ1" s="263" t="s">
        <v>11037</v>
      </c>
      <c r="HDR1" s="263" t="s">
        <v>11038</v>
      </c>
      <c r="HDS1" s="263" t="s">
        <v>11039</v>
      </c>
      <c r="HDT1" s="263" t="s">
        <v>11040</v>
      </c>
      <c r="HDU1" s="263" t="s">
        <v>11041</v>
      </c>
      <c r="HDV1" s="263" t="s">
        <v>11042</v>
      </c>
      <c r="HDW1" s="263" t="s">
        <v>11043</v>
      </c>
      <c r="HDX1" s="263" t="s">
        <v>11044</v>
      </c>
      <c r="HDY1" s="263" t="s">
        <v>11045</v>
      </c>
      <c r="HDZ1" s="263" t="s">
        <v>11046</v>
      </c>
      <c r="HEA1" s="263" t="s">
        <v>11047</v>
      </c>
      <c r="HEB1" s="263" t="s">
        <v>11048</v>
      </c>
      <c r="HEC1" s="263" t="s">
        <v>11049</v>
      </c>
      <c r="HED1" s="263" t="s">
        <v>11050</v>
      </c>
      <c r="HEE1" s="263" t="s">
        <v>11051</v>
      </c>
      <c r="HEF1" s="263" t="s">
        <v>11052</v>
      </c>
      <c r="HEG1" s="263" t="s">
        <v>11053</v>
      </c>
      <c r="HEH1" s="263" t="s">
        <v>11054</v>
      </c>
      <c r="HEI1" s="263" t="s">
        <v>11055</v>
      </c>
      <c r="HEJ1" s="263" t="s">
        <v>11056</v>
      </c>
      <c r="HEK1" s="263" t="s">
        <v>11057</v>
      </c>
      <c r="HEL1" s="263" t="s">
        <v>11058</v>
      </c>
      <c r="HEM1" s="263" t="s">
        <v>11059</v>
      </c>
      <c r="HEN1" s="263" t="s">
        <v>11060</v>
      </c>
      <c r="HEO1" s="263" t="s">
        <v>11061</v>
      </c>
      <c r="HEP1" s="263" t="s">
        <v>11062</v>
      </c>
      <c r="HEQ1" s="263" t="s">
        <v>11063</v>
      </c>
      <c r="HER1" s="263" t="s">
        <v>11064</v>
      </c>
      <c r="HES1" s="263" t="s">
        <v>11065</v>
      </c>
      <c r="HET1" s="263" t="s">
        <v>11066</v>
      </c>
      <c r="HEU1" s="263" t="s">
        <v>11067</v>
      </c>
      <c r="HEV1" s="263" t="s">
        <v>11068</v>
      </c>
      <c r="HEW1" s="263" t="s">
        <v>11069</v>
      </c>
      <c r="HEX1" s="263" t="s">
        <v>11070</v>
      </c>
      <c r="HEY1" s="263" t="s">
        <v>11071</v>
      </c>
      <c r="HEZ1" s="263" t="s">
        <v>11072</v>
      </c>
      <c r="HFA1" s="263" t="s">
        <v>11073</v>
      </c>
      <c r="HFB1" s="263" t="s">
        <v>11074</v>
      </c>
      <c r="HFC1" s="263" t="s">
        <v>11075</v>
      </c>
      <c r="HFD1" s="263" t="s">
        <v>11076</v>
      </c>
      <c r="HFE1" s="263" t="s">
        <v>11077</v>
      </c>
      <c r="HFF1" s="263" t="s">
        <v>11078</v>
      </c>
      <c r="HFG1" s="263" t="s">
        <v>11079</v>
      </c>
      <c r="HFH1" s="263" t="s">
        <v>11080</v>
      </c>
      <c r="HFI1" s="263" t="s">
        <v>11081</v>
      </c>
      <c r="HFJ1" s="263" t="s">
        <v>11082</v>
      </c>
      <c r="HFK1" s="263" t="s">
        <v>11083</v>
      </c>
      <c r="HFL1" s="263" t="s">
        <v>11084</v>
      </c>
      <c r="HFM1" s="263" t="s">
        <v>11085</v>
      </c>
      <c r="HFN1" s="263" t="s">
        <v>11086</v>
      </c>
      <c r="HFO1" s="263" t="s">
        <v>11087</v>
      </c>
      <c r="HFP1" s="263" t="s">
        <v>11088</v>
      </c>
      <c r="HFQ1" s="263" t="s">
        <v>11089</v>
      </c>
      <c r="HFR1" s="263" t="s">
        <v>11090</v>
      </c>
      <c r="HFS1" s="263" t="s">
        <v>11091</v>
      </c>
      <c r="HFT1" s="263" t="s">
        <v>11092</v>
      </c>
      <c r="HFU1" s="263" t="s">
        <v>11093</v>
      </c>
      <c r="HFV1" s="263" t="s">
        <v>11094</v>
      </c>
      <c r="HFW1" s="263" t="s">
        <v>11095</v>
      </c>
      <c r="HFX1" s="263" t="s">
        <v>11096</v>
      </c>
      <c r="HFY1" s="263" t="s">
        <v>11097</v>
      </c>
      <c r="HFZ1" s="263" t="s">
        <v>11098</v>
      </c>
      <c r="HGA1" s="263" t="s">
        <v>11099</v>
      </c>
      <c r="HGB1" s="263" t="s">
        <v>11100</v>
      </c>
      <c r="HGC1" s="263" t="s">
        <v>11101</v>
      </c>
      <c r="HGD1" s="263" t="s">
        <v>11102</v>
      </c>
      <c r="HGE1" s="263" t="s">
        <v>11103</v>
      </c>
      <c r="HGF1" s="263" t="s">
        <v>11104</v>
      </c>
      <c r="HGG1" s="263" t="s">
        <v>11105</v>
      </c>
      <c r="HGH1" s="263" t="s">
        <v>11106</v>
      </c>
      <c r="HGI1" s="263" t="s">
        <v>11107</v>
      </c>
      <c r="HGJ1" s="263" t="s">
        <v>11108</v>
      </c>
      <c r="HGK1" s="263" t="s">
        <v>11109</v>
      </c>
      <c r="HGL1" s="263" t="s">
        <v>11110</v>
      </c>
      <c r="HGM1" s="263" t="s">
        <v>11111</v>
      </c>
      <c r="HGN1" s="263" t="s">
        <v>11112</v>
      </c>
      <c r="HGO1" s="263" t="s">
        <v>11113</v>
      </c>
      <c r="HGP1" s="263" t="s">
        <v>11114</v>
      </c>
      <c r="HGQ1" s="263" t="s">
        <v>11115</v>
      </c>
      <c r="HGR1" s="263" t="s">
        <v>11116</v>
      </c>
      <c r="HGS1" s="263" t="s">
        <v>11117</v>
      </c>
      <c r="HGT1" s="263" t="s">
        <v>11118</v>
      </c>
      <c r="HGU1" s="263" t="s">
        <v>11119</v>
      </c>
      <c r="HGV1" s="263" t="s">
        <v>11120</v>
      </c>
      <c r="HGW1" s="263" t="s">
        <v>11121</v>
      </c>
      <c r="HGX1" s="263" t="s">
        <v>11122</v>
      </c>
      <c r="HGY1" s="263" t="s">
        <v>11123</v>
      </c>
      <c r="HGZ1" s="263" t="s">
        <v>11124</v>
      </c>
      <c r="HHA1" s="263" t="s">
        <v>11125</v>
      </c>
      <c r="HHB1" s="263" t="s">
        <v>11126</v>
      </c>
      <c r="HHC1" s="263" t="s">
        <v>11127</v>
      </c>
      <c r="HHD1" s="263" t="s">
        <v>11128</v>
      </c>
      <c r="HHE1" s="263" t="s">
        <v>11129</v>
      </c>
      <c r="HHF1" s="263" t="s">
        <v>11130</v>
      </c>
      <c r="HHG1" s="263" t="s">
        <v>11131</v>
      </c>
      <c r="HHH1" s="263" t="s">
        <v>11132</v>
      </c>
      <c r="HHI1" s="263" t="s">
        <v>11133</v>
      </c>
      <c r="HHJ1" s="263" t="s">
        <v>11134</v>
      </c>
      <c r="HHK1" s="263" t="s">
        <v>11135</v>
      </c>
      <c r="HHL1" s="263" t="s">
        <v>11136</v>
      </c>
      <c r="HHM1" s="263" t="s">
        <v>11137</v>
      </c>
      <c r="HHN1" s="263" t="s">
        <v>11138</v>
      </c>
      <c r="HHO1" s="263" t="s">
        <v>11139</v>
      </c>
      <c r="HHP1" s="263" t="s">
        <v>11140</v>
      </c>
      <c r="HHQ1" s="263" t="s">
        <v>11141</v>
      </c>
      <c r="HHR1" s="263" t="s">
        <v>11142</v>
      </c>
      <c r="HHS1" s="263" t="s">
        <v>11143</v>
      </c>
      <c r="HHT1" s="263" t="s">
        <v>11144</v>
      </c>
      <c r="HHU1" s="263" t="s">
        <v>11145</v>
      </c>
      <c r="HHV1" s="263" t="s">
        <v>11146</v>
      </c>
      <c r="HHW1" s="263" t="s">
        <v>11147</v>
      </c>
      <c r="HHX1" s="263" t="s">
        <v>11148</v>
      </c>
      <c r="HHY1" s="263" t="s">
        <v>11149</v>
      </c>
      <c r="HHZ1" s="263" t="s">
        <v>11150</v>
      </c>
      <c r="HIA1" s="263" t="s">
        <v>11151</v>
      </c>
      <c r="HIB1" s="263" t="s">
        <v>11152</v>
      </c>
      <c r="HIC1" s="263" t="s">
        <v>11153</v>
      </c>
      <c r="HID1" s="263" t="s">
        <v>11154</v>
      </c>
      <c r="HIE1" s="263" t="s">
        <v>11155</v>
      </c>
      <c r="HIF1" s="263" t="s">
        <v>11156</v>
      </c>
      <c r="HIG1" s="263" t="s">
        <v>11157</v>
      </c>
      <c r="HIH1" s="263" t="s">
        <v>11158</v>
      </c>
      <c r="HII1" s="263" t="s">
        <v>11159</v>
      </c>
      <c r="HIJ1" s="263" t="s">
        <v>11160</v>
      </c>
      <c r="HIK1" s="263" t="s">
        <v>11161</v>
      </c>
      <c r="HIL1" s="263" t="s">
        <v>11162</v>
      </c>
      <c r="HIM1" s="263" t="s">
        <v>11163</v>
      </c>
      <c r="HIN1" s="263" t="s">
        <v>11164</v>
      </c>
      <c r="HIO1" s="263" t="s">
        <v>11165</v>
      </c>
      <c r="HIP1" s="263" t="s">
        <v>11166</v>
      </c>
      <c r="HIQ1" s="263" t="s">
        <v>11167</v>
      </c>
      <c r="HIR1" s="263" t="s">
        <v>11168</v>
      </c>
      <c r="HIS1" s="263" t="s">
        <v>11169</v>
      </c>
      <c r="HIT1" s="263" t="s">
        <v>11170</v>
      </c>
      <c r="HIU1" s="263" t="s">
        <v>11171</v>
      </c>
      <c r="HIV1" s="263" t="s">
        <v>11172</v>
      </c>
      <c r="HIW1" s="263" t="s">
        <v>11173</v>
      </c>
      <c r="HIX1" s="263" t="s">
        <v>11174</v>
      </c>
      <c r="HIY1" s="263" t="s">
        <v>11175</v>
      </c>
      <c r="HIZ1" s="263" t="s">
        <v>11176</v>
      </c>
      <c r="HJA1" s="263" t="s">
        <v>11177</v>
      </c>
      <c r="HJB1" s="263" t="s">
        <v>11178</v>
      </c>
      <c r="HJC1" s="263" t="s">
        <v>11179</v>
      </c>
      <c r="HJD1" s="263" t="s">
        <v>11180</v>
      </c>
      <c r="HJE1" s="263" t="s">
        <v>11181</v>
      </c>
      <c r="HJF1" s="263" t="s">
        <v>11182</v>
      </c>
      <c r="HJG1" s="263" t="s">
        <v>11183</v>
      </c>
      <c r="HJH1" s="263" t="s">
        <v>11184</v>
      </c>
      <c r="HJI1" s="263" t="s">
        <v>11185</v>
      </c>
      <c r="HJJ1" s="263" t="s">
        <v>11186</v>
      </c>
      <c r="HJK1" s="263" t="s">
        <v>11187</v>
      </c>
      <c r="HJL1" s="263" t="s">
        <v>11188</v>
      </c>
      <c r="HJM1" s="263" t="s">
        <v>11189</v>
      </c>
      <c r="HJN1" s="263" t="s">
        <v>11190</v>
      </c>
      <c r="HJO1" s="263" t="s">
        <v>11191</v>
      </c>
      <c r="HJP1" s="263" t="s">
        <v>11192</v>
      </c>
      <c r="HJQ1" s="263" t="s">
        <v>11193</v>
      </c>
      <c r="HJR1" s="263" t="s">
        <v>11194</v>
      </c>
      <c r="HJS1" s="263" t="s">
        <v>11195</v>
      </c>
      <c r="HJT1" s="263" t="s">
        <v>11196</v>
      </c>
      <c r="HJU1" s="263" t="s">
        <v>11197</v>
      </c>
      <c r="HJV1" s="263" t="s">
        <v>11198</v>
      </c>
      <c r="HJW1" s="263" t="s">
        <v>11199</v>
      </c>
      <c r="HJX1" s="263" t="s">
        <v>11200</v>
      </c>
      <c r="HJY1" s="263" t="s">
        <v>11201</v>
      </c>
      <c r="HJZ1" s="263" t="s">
        <v>11202</v>
      </c>
      <c r="HKA1" s="263" t="s">
        <v>11203</v>
      </c>
      <c r="HKB1" s="263" t="s">
        <v>11204</v>
      </c>
      <c r="HKC1" s="263" t="s">
        <v>11205</v>
      </c>
      <c r="HKD1" s="263" t="s">
        <v>11206</v>
      </c>
      <c r="HKE1" s="263" t="s">
        <v>11207</v>
      </c>
      <c r="HKF1" s="263" t="s">
        <v>11208</v>
      </c>
      <c r="HKG1" s="263" t="s">
        <v>11209</v>
      </c>
      <c r="HKH1" s="263" t="s">
        <v>11210</v>
      </c>
      <c r="HKI1" s="263" t="s">
        <v>11211</v>
      </c>
      <c r="HKJ1" s="263" t="s">
        <v>11212</v>
      </c>
      <c r="HKK1" s="263" t="s">
        <v>11213</v>
      </c>
      <c r="HKL1" s="263" t="s">
        <v>11214</v>
      </c>
      <c r="HKM1" s="263" t="s">
        <v>11215</v>
      </c>
      <c r="HKN1" s="263" t="s">
        <v>11216</v>
      </c>
      <c r="HKO1" s="263" t="s">
        <v>11217</v>
      </c>
      <c r="HKP1" s="263" t="s">
        <v>11218</v>
      </c>
      <c r="HKQ1" s="263" t="s">
        <v>11219</v>
      </c>
      <c r="HKR1" s="263" t="s">
        <v>11220</v>
      </c>
      <c r="HKS1" s="263" t="s">
        <v>11221</v>
      </c>
      <c r="HKT1" s="263" t="s">
        <v>11222</v>
      </c>
      <c r="HKU1" s="263" t="s">
        <v>11223</v>
      </c>
      <c r="HKV1" s="263" t="s">
        <v>11224</v>
      </c>
      <c r="HKW1" s="263" t="s">
        <v>11225</v>
      </c>
      <c r="HKX1" s="263" t="s">
        <v>11226</v>
      </c>
      <c r="HKY1" s="263" t="s">
        <v>11227</v>
      </c>
      <c r="HKZ1" s="263" t="s">
        <v>11228</v>
      </c>
      <c r="HLA1" s="263" t="s">
        <v>11229</v>
      </c>
      <c r="HLB1" s="263" t="s">
        <v>11230</v>
      </c>
      <c r="HLC1" s="263" t="s">
        <v>11231</v>
      </c>
      <c r="HLD1" s="263" t="s">
        <v>11232</v>
      </c>
      <c r="HLE1" s="263" t="s">
        <v>11233</v>
      </c>
      <c r="HLF1" s="263" t="s">
        <v>11234</v>
      </c>
      <c r="HLG1" s="263" t="s">
        <v>11235</v>
      </c>
      <c r="HLH1" s="263" t="s">
        <v>11236</v>
      </c>
      <c r="HLI1" s="263" t="s">
        <v>11237</v>
      </c>
      <c r="HLJ1" s="263" t="s">
        <v>11238</v>
      </c>
      <c r="HLK1" s="263" t="s">
        <v>11239</v>
      </c>
      <c r="HLL1" s="263" t="s">
        <v>11240</v>
      </c>
      <c r="HLM1" s="263" t="s">
        <v>11241</v>
      </c>
      <c r="HLN1" s="263" t="s">
        <v>11242</v>
      </c>
      <c r="HLO1" s="263" t="s">
        <v>11243</v>
      </c>
      <c r="HLP1" s="263" t="s">
        <v>11244</v>
      </c>
      <c r="HLQ1" s="263" t="s">
        <v>11245</v>
      </c>
      <c r="HLR1" s="263" t="s">
        <v>11246</v>
      </c>
      <c r="HLS1" s="263" t="s">
        <v>11247</v>
      </c>
      <c r="HLT1" s="263" t="s">
        <v>11248</v>
      </c>
      <c r="HLU1" s="263" t="s">
        <v>11249</v>
      </c>
      <c r="HLV1" s="263" t="s">
        <v>11250</v>
      </c>
      <c r="HLW1" s="263" t="s">
        <v>11251</v>
      </c>
      <c r="HLX1" s="263" t="s">
        <v>11252</v>
      </c>
      <c r="HLY1" s="263" t="s">
        <v>11253</v>
      </c>
      <c r="HLZ1" s="263" t="s">
        <v>11254</v>
      </c>
      <c r="HMA1" s="263" t="s">
        <v>11255</v>
      </c>
      <c r="HMB1" s="263" t="s">
        <v>11256</v>
      </c>
      <c r="HMC1" s="263" t="s">
        <v>11257</v>
      </c>
      <c r="HMD1" s="263" t="s">
        <v>11258</v>
      </c>
      <c r="HME1" s="263" t="s">
        <v>11259</v>
      </c>
      <c r="HMF1" s="263" t="s">
        <v>11260</v>
      </c>
      <c r="HMG1" s="263" t="s">
        <v>11261</v>
      </c>
      <c r="HMH1" s="263" t="s">
        <v>11262</v>
      </c>
      <c r="HMI1" s="263" t="s">
        <v>11263</v>
      </c>
      <c r="HMJ1" s="263" t="s">
        <v>11264</v>
      </c>
      <c r="HMK1" s="263" t="s">
        <v>11265</v>
      </c>
      <c r="HML1" s="263" t="s">
        <v>11266</v>
      </c>
      <c r="HMM1" s="263" t="s">
        <v>11267</v>
      </c>
      <c r="HMN1" s="263" t="s">
        <v>11268</v>
      </c>
      <c r="HMO1" s="263" t="s">
        <v>11269</v>
      </c>
      <c r="HMP1" s="263" t="s">
        <v>11270</v>
      </c>
      <c r="HMQ1" s="263" t="s">
        <v>11271</v>
      </c>
      <c r="HMR1" s="263" t="s">
        <v>11272</v>
      </c>
      <c r="HMS1" s="263" t="s">
        <v>11273</v>
      </c>
      <c r="HMT1" s="263" t="s">
        <v>11274</v>
      </c>
      <c r="HMU1" s="263" t="s">
        <v>11275</v>
      </c>
      <c r="HMV1" s="263" t="s">
        <v>11276</v>
      </c>
      <c r="HMW1" s="263" t="s">
        <v>11277</v>
      </c>
      <c r="HMX1" s="263" t="s">
        <v>11278</v>
      </c>
      <c r="HMY1" s="263" t="s">
        <v>11279</v>
      </c>
      <c r="HMZ1" s="263" t="s">
        <v>11280</v>
      </c>
      <c r="HNA1" s="263" t="s">
        <v>11281</v>
      </c>
      <c r="HNB1" s="263" t="s">
        <v>11282</v>
      </c>
      <c r="HNC1" s="263" t="s">
        <v>11283</v>
      </c>
      <c r="HND1" s="263" t="s">
        <v>11284</v>
      </c>
      <c r="HNE1" s="263" t="s">
        <v>11285</v>
      </c>
      <c r="HNF1" s="263" t="s">
        <v>11286</v>
      </c>
      <c r="HNG1" s="263" t="s">
        <v>11287</v>
      </c>
      <c r="HNH1" s="263" t="s">
        <v>11288</v>
      </c>
      <c r="HNI1" s="263" t="s">
        <v>11289</v>
      </c>
      <c r="HNJ1" s="263" t="s">
        <v>11290</v>
      </c>
      <c r="HNK1" s="263" t="s">
        <v>11291</v>
      </c>
      <c r="HNL1" s="263" t="s">
        <v>11292</v>
      </c>
      <c r="HNM1" s="263" t="s">
        <v>11293</v>
      </c>
      <c r="HNN1" s="263" t="s">
        <v>11294</v>
      </c>
      <c r="HNO1" s="263" t="s">
        <v>11295</v>
      </c>
      <c r="HNP1" s="263" t="s">
        <v>11296</v>
      </c>
      <c r="HNQ1" s="263" t="s">
        <v>11297</v>
      </c>
      <c r="HNR1" s="263" t="s">
        <v>11298</v>
      </c>
      <c r="HNS1" s="263" t="s">
        <v>11299</v>
      </c>
      <c r="HNT1" s="263" t="s">
        <v>11300</v>
      </c>
      <c r="HNU1" s="263" t="s">
        <v>11301</v>
      </c>
      <c r="HNV1" s="263" t="s">
        <v>11302</v>
      </c>
      <c r="HNW1" s="263" t="s">
        <v>11303</v>
      </c>
      <c r="HNX1" s="263" t="s">
        <v>11304</v>
      </c>
      <c r="HNY1" s="263" t="s">
        <v>11305</v>
      </c>
      <c r="HNZ1" s="263" t="s">
        <v>11306</v>
      </c>
      <c r="HOA1" s="263" t="s">
        <v>11307</v>
      </c>
      <c r="HOB1" s="263" t="s">
        <v>11308</v>
      </c>
      <c r="HOC1" s="263" t="s">
        <v>11309</v>
      </c>
      <c r="HOD1" s="263" t="s">
        <v>11310</v>
      </c>
      <c r="HOE1" s="263" t="s">
        <v>11311</v>
      </c>
      <c r="HOF1" s="263" t="s">
        <v>11312</v>
      </c>
      <c r="HOG1" s="263" t="s">
        <v>11313</v>
      </c>
      <c r="HOH1" s="263" t="s">
        <v>11314</v>
      </c>
      <c r="HOI1" s="263" t="s">
        <v>11315</v>
      </c>
      <c r="HOJ1" s="263" t="s">
        <v>11316</v>
      </c>
      <c r="HOK1" s="263" t="s">
        <v>11317</v>
      </c>
      <c r="HOL1" s="263" t="s">
        <v>11318</v>
      </c>
      <c r="HOM1" s="263" t="s">
        <v>11319</v>
      </c>
      <c r="HON1" s="263" t="s">
        <v>11320</v>
      </c>
      <c r="HOO1" s="263" t="s">
        <v>11321</v>
      </c>
      <c r="HOP1" s="263" t="s">
        <v>11322</v>
      </c>
      <c r="HOQ1" s="263" t="s">
        <v>11323</v>
      </c>
      <c r="HOR1" s="263" t="s">
        <v>11324</v>
      </c>
      <c r="HOS1" s="263" t="s">
        <v>11325</v>
      </c>
      <c r="HOT1" s="263" t="s">
        <v>11326</v>
      </c>
      <c r="HOU1" s="263" t="s">
        <v>11327</v>
      </c>
      <c r="HOV1" s="263" t="s">
        <v>11328</v>
      </c>
      <c r="HOW1" s="263" t="s">
        <v>11329</v>
      </c>
      <c r="HOX1" s="263" t="s">
        <v>11330</v>
      </c>
      <c r="HOY1" s="263" t="s">
        <v>11331</v>
      </c>
      <c r="HOZ1" s="263" t="s">
        <v>11332</v>
      </c>
      <c r="HPA1" s="263" t="s">
        <v>11333</v>
      </c>
      <c r="HPB1" s="263" t="s">
        <v>11334</v>
      </c>
      <c r="HPC1" s="263" t="s">
        <v>11335</v>
      </c>
      <c r="HPD1" s="263" t="s">
        <v>11336</v>
      </c>
      <c r="HPE1" s="263" t="s">
        <v>11337</v>
      </c>
      <c r="HPF1" s="263" t="s">
        <v>11338</v>
      </c>
      <c r="HPG1" s="263" t="s">
        <v>11339</v>
      </c>
      <c r="HPH1" s="263" t="s">
        <v>11340</v>
      </c>
      <c r="HPI1" s="263" t="s">
        <v>11341</v>
      </c>
      <c r="HPJ1" s="263" t="s">
        <v>11342</v>
      </c>
      <c r="HPK1" s="263" t="s">
        <v>11343</v>
      </c>
      <c r="HPL1" s="263" t="s">
        <v>11344</v>
      </c>
      <c r="HPM1" s="263" t="s">
        <v>11345</v>
      </c>
      <c r="HPN1" s="263" t="s">
        <v>11346</v>
      </c>
      <c r="HPO1" s="263" t="s">
        <v>11347</v>
      </c>
      <c r="HPP1" s="263" t="s">
        <v>11348</v>
      </c>
      <c r="HPQ1" s="263" t="s">
        <v>11349</v>
      </c>
      <c r="HPR1" s="263" t="s">
        <v>11350</v>
      </c>
      <c r="HPS1" s="263" t="s">
        <v>11351</v>
      </c>
      <c r="HPT1" s="263" t="s">
        <v>11352</v>
      </c>
      <c r="HPU1" s="263" t="s">
        <v>11353</v>
      </c>
      <c r="HPV1" s="263" t="s">
        <v>11354</v>
      </c>
      <c r="HPW1" s="263" t="s">
        <v>11355</v>
      </c>
      <c r="HPX1" s="263" t="s">
        <v>11356</v>
      </c>
      <c r="HPY1" s="263" t="s">
        <v>11357</v>
      </c>
      <c r="HPZ1" s="263" t="s">
        <v>11358</v>
      </c>
      <c r="HQA1" s="263" t="s">
        <v>11359</v>
      </c>
      <c r="HQB1" s="263" t="s">
        <v>11360</v>
      </c>
      <c r="HQC1" s="263" t="s">
        <v>11361</v>
      </c>
      <c r="HQD1" s="263" t="s">
        <v>11362</v>
      </c>
      <c r="HQE1" s="263" t="s">
        <v>11363</v>
      </c>
      <c r="HQF1" s="263" t="s">
        <v>11364</v>
      </c>
      <c r="HQG1" s="263" t="s">
        <v>11365</v>
      </c>
      <c r="HQH1" s="263" t="s">
        <v>11366</v>
      </c>
      <c r="HQI1" s="263" t="s">
        <v>11367</v>
      </c>
      <c r="HQJ1" s="263" t="s">
        <v>11368</v>
      </c>
      <c r="HQK1" s="263" t="s">
        <v>11369</v>
      </c>
      <c r="HQL1" s="263" t="s">
        <v>11370</v>
      </c>
      <c r="HQM1" s="263" t="s">
        <v>11371</v>
      </c>
      <c r="HQN1" s="263" t="s">
        <v>11372</v>
      </c>
      <c r="HQO1" s="263" t="s">
        <v>11373</v>
      </c>
      <c r="HQP1" s="263" t="s">
        <v>11374</v>
      </c>
      <c r="HQQ1" s="263" t="s">
        <v>11375</v>
      </c>
      <c r="HQR1" s="263" t="s">
        <v>11376</v>
      </c>
      <c r="HQS1" s="263" t="s">
        <v>11377</v>
      </c>
      <c r="HQT1" s="263" t="s">
        <v>11378</v>
      </c>
      <c r="HQU1" s="263" t="s">
        <v>11379</v>
      </c>
      <c r="HQV1" s="263" t="s">
        <v>11380</v>
      </c>
      <c r="HQW1" s="263" t="s">
        <v>11381</v>
      </c>
      <c r="HQX1" s="263" t="s">
        <v>11382</v>
      </c>
      <c r="HQY1" s="263" t="s">
        <v>11383</v>
      </c>
      <c r="HQZ1" s="263" t="s">
        <v>11384</v>
      </c>
      <c r="HRA1" s="263" t="s">
        <v>11385</v>
      </c>
      <c r="HRB1" s="263" t="s">
        <v>11386</v>
      </c>
      <c r="HRC1" s="263" t="s">
        <v>11387</v>
      </c>
      <c r="HRD1" s="263" t="s">
        <v>11388</v>
      </c>
      <c r="HRE1" s="263" t="s">
        <v>11389</v>
      </c>
      <c r="HRF1" s="263" t="s">
        <v>11390</v>
      </c>
      <c r="HRG1" s="263" t="s">
        <v>11391</v>
      </c>
      <c r="HRH1" s="263" t="s">
        <v>11392</v>
      </c>
      <c r="HRI1" s="263" t="s">
        <v>11393</v>
      </c>
      <c r="HRJ1" s="263" t="s">
        <v>11394</v>
      </c>
      <c r="HRK1" s="263" t="s">
        <v>11395</v>
      </c>
      <c r="HRL1" s="263" t="s">
        <v>11396</v>
      </c>
      <c r="HRM1" s="263" t="s">
        <v>11397</v>
      </c>
      <c r="HRN1" s="263" t="s">
        <v>11398</v>
      </c>
      <c r="HRO1" s="263" t="s">
        <v>11399</v>
      </c>
      <c r="HRP1" s="263" t="s">
        <v>11400</v>
      </c>
      <c r="HRQ1" s="263" t="s">
        <v>11401</v>
      </c>
      <c r="HRR1" s="263" t="s">
        <v>11402</v>
      </c>
      <c r="HRS1" s="263" t="s">
        <v>11403</v>
      </c>
      <c r="HRT1" s="263" t="s">
        <v>11404</v>
      </c>
      <c r="HRU1" s="263" t="s">
        <v>11405</v>
      </c>
      <c r="HRV1" s="263" t="s">
        <v>11406</v>
      </c>
      <c r="HRW1" s="263" t="s">
        <v>11407</v>
      </c>
      <c r="HRX1" s="263" t="s">
        <v>11408</v>
      </c>
      <c r="HRY1" s="263" t="s">
        <v>11409</v>
      </c>
      <c r="HRZ1" s="263" t="s">
        <v>11410</v>
      </c>
      <c r="HSA1" s="263" t="s">
        <v>11411</v>
      </c>
      <c r="HSB1" s="263" t="s">
        <v>11412</v>
      </c>
      <c r="HSC1" s="263" t="s">
        <v>11413</v>
      </c>
      <c r="HSD1" s="263" t="s">
        <v>11414</v>
      </c>
      <c r="HSE1" s="263" t="s">
        <v>11415</v>
      </c>
      <c r="HSF1" s="263" t="s">
        <v>11416</v>
      </c>
      <c r="HSG1" s="263" t="s">
        <v>11417</v>
      </c>
      <c r="HSH1" s="263" t="s">
        <v>11418</v>
      </c>
      <c r="HSI1" s="263" t="s">
        <v>11419</v>
      </c>
      <c r="HSJ1" s="263" t="s">
        <v>11420</v>
      </c>
      <c r="HSK1" s="263" t="s">
        <v>11421</v>
      </c>
      <c r="HSL1" s="263" t="s">
        <v>11422</v>
      </c>
      <c r="HSM1" s="263" t="s">
        <v>11423</v>
      </c>
      <c r="HSN1" s="263" t="s">
        <v>11424</v>
      </c>
      <c r="HSO1" s="263" t="s">
        <v>11425</v>
      </c>
      <c r="HSP1" s="263" t="s">
        <v>11426</v>
      </c>
      <c r="HSQ1" s="263" t="s">
        <v>11427</v>
      </c>
      <c r="HSR1" s="263" t="s">
        <v>11428</v>
      </c>
      <c r="HSS1" s="263" t="s">
        <v>11429</v>
      </c>
      <c r="HST1" s="263" t="s">
        <v>11430</v>
      </c>
      <c r="HSU1" s="263" t="s">
        <v>11431</v>
      </c>
      <c r="HSV1" s="263" t="s">
        <v>11432</v>
      </c>
      <c r="HSW1" s="263" t="s">
        <v>11433</v>
      </c>
      <c r="HSX1" s="263" t="s">
        <v>11434</v>
      </c>
      <c r="HSY1" s="263" t="s">
        <v>11435</v>
      </c>
      <c r="HSZ1" s="263" t="s">
        <v>11436</v>
      </c>
      <c r="HTA1" s="263" t="s">
        <v>11437</v>
      </c>
      <c r="HTB1" s="263" t="s">
        <v>11438</v>
      </c>
      <c r="HTC1" s="263" t="s">
        <v>11439</v>
      </c>
      <c r="HTD1" s="263" t="s">
        <v>11440</v>
      </c>
      <c r="HTE1" s="263" t="s">
        <v>11441</v>
      </c>
      <c r="HTF1" s="263" t="s">
        <v>11442</v>
      </c>
      <c r="HTG1" s="263" t="s">
        <v>11443</v>
      </c>
      <c r="HTH1" s="263" t="s">
        <v>11444</v>
      </c>
      <c r="HTI1" s="263" t="s">
        <v>11445</v>
      </c>
      <c r="HTJ1" s="263" t="s">
        <v>11446</v>
      </c>
      <c r="HTK1" s="263" t="s">
        <v>11447</v>
      </c>
      <c r="HTL1" s="263" t="s">
        <v>11448</v>
      </c>
      <c r="HTM1" s="263" t="s">
        <v>11449</v>
      </c>
      <c r="HTN1" s="263" t="s">
        <v>11450</v>
      </c>
      <c r="HTO1" s="263" t="s">
        <v>11451</v>
      </c>
      <c r="HTP1" s="263" t="s">
        <v>11452</v>
      </c>
      <c r="HTQ1" s="263" t="s">
        <v>11453</v>
      </c>
      <c r="HTR1" s="263" t="s">
        <v>11454</v>
      </c>
      <c r="HTS1" s="263" t="s">
        <v>11455</v>
      </c>
      <c r="HTT1" s="263" t="s">
        <v>11456</v>
      </c>
      <c r="HTU1" s="263" t="s">
        <v>11457</v>
      </c>
      <c r="HTV1" s="263" t="s">
        <v>11458</v>
      </c>
      <c r="HTW1" s="263" t="s">
        <v>11459</v>
      </c>
      <c r="HTX1" s="263" t="s">
        <v>11460</v>
      </c>
      <c r="HTY1" s="263" t="s">
        <v>11461</v>
      </c>
      <c r="HTZ1" s="263" t="s">
        <v>11462</v>
      </c>
      <c r="HUA1" s="263" t="s">
        <v>11463</v>
      </c>
      <c r="HUB1" s="263" t="s">
        <v>11464</v>
      </c>
      <c r="HUC1" s="263" t="s">
        <v>11465</v>
      </c>
      <c r="HUD1" s="263" t="s">
        <v>11466</v>
      </c>
      <c r="HUE1" s="263" t="s">
        <v>11467</v>
      </c>
      <c r="HUF1" s="263" t="s">
        <v>11468</v>
      </c>
      <c r="HUG1" s="263" t="s">
        <v>11469</v>
      </c>
      <c r="HUH1" s="263" t="s">
        <v>11470</v>
      </c>
      <c r="HUI1" s="263" t="s">
        <v>11471</v>
      </c>
      <c r="HUJ1" s="263" t="s">
        <v>11472</v>
      </c>
      <c r="HUK1" s="263" t="s">
        <v>11473</v>
      </c>
      <c r="HUL1" s="263" t="s">
        <v>11474</v>
      </c>
      <c r="HUM1" s="263" t="s">
        <v>11475</v>
      </c>
      <c r="HUN1" s="263" t="s">
        <v>11476</v>
      </c>
      <c r="HUO1" s="263" t="s">
        <v>11477</v>
      </c>
      <c r="HUP1" s="263" t="s">
        <v>11478</v>
      </c>
      <c r="HUQ1" s="263" t="s">
        <v>11479</v>
      </c>
      <c r="HUR1" s="263" t="s">
        <v>11480</v>
      </c>
      <c r="HUS1" s="263" t="s">
        <v>11481</v>
      </c>
      <c r="HUT1" s="263" t="s">
        <v>11482</v>
      </c>
      <c r="HUU1" s="263" t="s">
        <v>11483</v>
      </c>
      <c r="HUV1" s="263" t="s">
        <v>11484</v>
      </c>
      <c r="HUW1" s="263" t="s">
        <v>11485</v>
      </c>
      <c r="HUX1" s="263" t="s">
        <v>11486</v>
      </c>
      <c r="HUY1" s="263" t="s">
        <v>11487</v>
      </c>
      <c r="HUZ1" s="263" t="s">
        <v>11488</v>
      </c>
      <c r="HVA1" s="263" t="s">
        <v>11489</v>
      </c>
      <c r="HVB1" s="263" t="s">
        <v>11490</v>
      </c>
      <c r="HVC1" s="263" t="s">
        <v>11491</v>
      </c>
      <c r="HVD1" s="263" t="s">
        <v>11492</v>
      </c>
      <c r="HVE1" s="263" t="s">
        <v>11493</v>
      </c>
      <c r="HVF1" s="263" t="s">
        <v>11494</v>
      </c>
      <c r="HVG1" s="263" t="s">
        <v>11495</v>
      </c>
      <c r="HVH1" s="263" t="s">
        <v>11496</v>
      </c>
      <c r="HVI1" s="263" t="s">
        <v>11497</v>
      </c>
      <c r="HVJ1" s="263" t="s">
        <v>11498</v>
      </c>
      <c r="HVK1" s="263" t="s">
        <v>11499</v>
      </c>
      <c r="HVL1" s="263" t="s">
        <v>11500</v>
      </c>
      <c r="HVM1" s="263" t="s">
        <v>11501</v>
      </c>
      <c r="HVN1" s="263" t="s">
        <v>11502</v>
      </c>
      <c r="HVO1" s="263" t="s">
        <v>11503</v>
      </c>
      <c r="HVP1" s="263" t="s">
        <v>11504</v>
      </c>
      <c r="HVQ1" s="263" t="s">
        <v>11505</v>
      </c>
      <c r="HVR1" s="263" t="s">
        <v>11506</v>
      </c>
      <c r="HVS1" s="263" t="s">
        <v>11507</v>
      </c>
      <c r="HVT1" s="263" t="s">
        <v>11508</v>
      </c>
      <c r="HVU1" s="263" t="s">
        <v>11509</v>
      </c>
      <c r="HVV1" s="263" t="s">
        <v>11510</v>
      </c>
      <c r="HVW1" s="263" t="s">
        <v>11511</v>
      </c>
      <c r="HVX1" s="263" t="s">
        <v>11512</v>
      </c>
      <c r="HVY1" s="263" t="s">
        <v>11513</v>
      </c>
      <c r="HVZ1" s="263" t="s">
        <v>11514</v>
      </c>
      <c r="HWA1" s="263" t="s">
        <v>11515</v>
      </c>
      <c r="HWB1" s="263" t="s">
        <v>11516</v>
      </c>
      <c r="HWC1" s="263" t="s">
        <v>11517</v>
      </c>
      <c r="HWD1" s="263" t="s">
        <v>11518</v>
      </c>
      <c r="HWE1" s="263" t="s">
        <v>11519</v>
      </c>
      <c r="HWF1" s="263" t="s">
        <v>11520</v>
      </c>
      <c r="HWG1" s="263" t="s">
        <v>11521</v>
      </c>
      <c r="HWH1" s="263" t="s">
        <v>11522</v>
      </c>
      <c r="HWI1" s="263" t="s">
        <v>11523</v>
      </c>
      <c r="HWJ1" s="263" t="s">
        <v>11524</v>
      </c>
      <c r="HWK1" s="263" t="s">
        <v>11525</v>
      </c>
      <c r="HWL1" s="263" t="s">
        <v>11526</v>
      </c>
      <c r="HWM1" s="263" t="s">
        <v>11527</v>
      </c>
      <c r="HWN1" s="263" t="s">
        <v>11528</v>
      </c>
      <c r="HWO1" s="263" t="s">
        <v>11529</v>
      </c>
      <c r="HWP1" s="263" t="s">
        <v>11530</v>
      </c>
      <c r="HWQ1" s="263" t="s">
        <v>11531</v>
      </c>
      <c r="HWR1" s="263" t="s">
        <v>11532</v>
      </c>
      <c r="HWS1" s="263" t="s">
        <v>11533</v>
      </c>
      <c r="HWT1" s="263" t="s">
        <v>11534</v>
      </c>
      <c r="HWU1" s="263" t="s">
        <v>11535</v>
      </c>
      <c r="HWV1" s="263" t="s">
        <v>11536</v>
      </c>
      <c r="HWW1" s="263" t="s">
        <v>11537</v>
      </c>
      <c r="HWX1" s="263" t="s">
        <v>11538</v>
      </c>
      <c r="HWY1" s="263" t="s">
        <v>11539</v>
      </c>
      <c r="HWZ1" s="263" t="s">
        <v>11540</v>
      </c>
      <c r="HXA1" s="263" t="s">
        <v>11541</v>
      </c>
      <c r="HXB1" s="263" t="s">
        <v>11542</v>
      </c>
      <c r="HXC1" s="263" t="s">
        <v>11543</v>
      </c>
      <c r="HXD1" s="263" t="s">
        <v>11544</v>
      </c>
      <c r="HXE1" s="263" t="s">
        <v>11545</v>
      </c>
      <c r="HXF1" s="263" t="s">
        <v>11546</v>
      </c>
      <c r="HXG1" s="263" t="s">
        <v>11547</v>
      </c>
      <c r="HXH1" s="263" t="s">
        <v>11548</v>
      </c>
      <c r="HXI1" s="263" t="s">
        <v>11549</v>
      </c>
      <c r="HXJ1" s="263" t="s">
        <v>11550</v>
      </c>
      <c r="HXK1" s="263" t="s">
        <v>11551</v>
      </c>
      <c r="HXL1" s="263" t="s">
        <v>11552</v>
      </c>
      <c r="HXM1" s="263" t="s">
        <v>11553</v>
      </c>
      <c r="HXN1" s="263" t="s">
        <v>11554</v>
      </c>
      <c r="HXO1" s="263" t="s">
        <v>11555</v>
      </c>
      <c r="HXP1" s="263" t="s">
        <v>11556</v>
      </c>
      <c r="HXQ1" s="263" t="s">
        <v>11557</v>
      </c>
      <c r="HXR1" s="263" t="s">
        <v>11558</v>
      </c>
      <c r="HXS1" s="263" t="s">
        <v>11559</v>
      </c>
      <c r="HXT1" s="263" t="s">
        <v>11560</v>
      </c>
      <c r="HXU1" s="263" t="s">
        <v>11561</v>
      </c>
      <c r="HXV1" s="263" t="s">
        <v>11562</v>
      </c>
      <c r="HXW1" s="263" t="s">
        <v>11563</v>
      </c>
      <c r="HXX1" s="263" t="s">
        <v>11564</v>
      </c>
      <c r="HXY1" s="263" t="s">
        <v>11565</v>
      </c>
      <c r="HXZ1" s="263" t="s">
        <v>11566</v>
      </c>
      <c r="HYA1" s="263" t="s">
        <v>11567</v>
      </c>
      <c r="HYB1" s="263" t="s">
        <v>11568</v>
      </c>
      <c r="HYC1" s="263" t="s">
        <v>11569</v>
      </c>
      <c r="HYD1" s="263" t="s">
        <v>11570</v>
      </c>
      <c r="HYE1" s="263" t="s">
        <v>11571</v>
      </c>
      <c r="HYF1" s="263" t="s">
        <v>11572</v>
      </c>
      <c r="HYG1" s="263" t="s">
        <v>11573</v>
      </c>
      <c r="HYH1" s="263" t="s">
        <v>11574</v>
      </c>
      <c r="HYI1" s="263" t="s">
        <v>11575</v>
      </c>
      <c r="HYJ1" s="263" t="s">
        <v>11576</v>
      </c>
      <c r="HYK1" s="263" t="s">
        <v>11577</v>
      </c>
      <c r="HYL1" s="263" t="s">
        <v>11578</v>
      </c>
      <c r="HYM1" s="263" t="s">
        <v>11579</v>
      </c>
      <c r="HYN1" s="263" t="s">
        <v>11580</v>
      </c>
      <c r="HYO1" s="263" t="s">
        <v>11581</v>
      </c>
      <c r="HYP1" s="263" t="s">
        <v>11582</v>
      </c>
      <c r="HYQ1" s="263" t="s">
        <v>11583</v>
      </c>
      <c r="HYR1" s="263" t="s">
        <v>11584</v>
      </c>
      <c r="HYS1" s="263" t="s">
        <v>11585</v>
      </c>
      <c r="HYT1" s="263" t="s">
        <v>11586</v>
      </c>
      <c r="HYU1" s="263" t="s">
        <v>11587</v>
      </c>
      <c r="HYV1" s="263" t="s">
        <v>11588</v>
      </c>
      <c r="HYW1" s="263" t="s">
        <v>11589</v>
      </c>
      <c r="HYX1" s="263" t="s">
        <v>11590</v>
      </c>
      <c r="HYY1" s="263" t="s">
        <v>11591</v>
      </c>
      <c r="HYZ1" s="263" t="s">
        <v>11592</v>
      </c>
      <c r="HZA1" s="263" t="s">
        <v>11593</v>
      </c>
      <c r="HZB1" s="263" t="s">
        <v>11594</v>
      </c>
      <c r="HZC1" s="263" t="s">
        <v>11595</v>
      </c>
      <c r="HZD1" s="263" t="s">
        <v>11596</v>
      </c>
      <c r="HZE1" s="263" t="s">
        <v>11597</v>
      </c>
      <c r="HZF1" s="263" t="s">
        <v>11598</v>
      </c>
      <c r="HZG1" s="263" t="s">
        <v>11599</v>
      </c>
      <c r="HZH1" s="263" t="s">
        <v>11600</v>
      </c>
      <c r="HZI1" s="263" t="s">
        <v>11601</v>
      </c>
      <c r="HZJ1" s="263" t="s">
        <v>11602</v>
      </c>
      <c r="HZK1" s="263" t="s">
        <v>11603</v>
      </c>
      <c r="HZL1" s="263" t="s">
        <v>11604</v>
      </c>
      <c r="HZM1" s="263" t="s">
        <v>11605</v>
      </c>
      <c r="HZN1" s="263" t="s">
        <v>11606</v>
      </c>
      <c r="HZO1" s="263" t="s">
        <v>11607</v>
      </c>
      <c r="HZP1" s="263" t="s">
        <v>11608</v>
      </c>
      <c r="HZQ1" s="263" t="s">
        <v>11609</v>
      </c>
      <c r="HZR1" s="263" t="s">
        <v>11610</v>
      </c>
      <c r="HZS1" s="263" t="s">
        <v>11611</v>
      </c>
      <c r="HZT1" s="263" t="s">
        <v>11612</v>
      </c>
      <c r="HZU1" s="263" t="s">
        <v>11613</v>
      </c>
      <c r="HZV1" s="263" t="s">
        <v>11614</v>
      </c>
      <c r="HZW1" s="263" t="s">
        <v>11615</v>
      </c>
      <c r="HZX1" s="263" t="s">
        <v>11616</v>
      </c>
      <c r="HZY1" s="263" t="s">
        <v>11617</v>
      </c>
      <c r="HZZ1" s="263" t="s">
        <v>11618</v>
      </c>
      <c r="IAA1" s="263" t="s">
        <v>11619</v>
      </c>
      <c r="IAB1" s="263" t="s">
        <v>11620</v>
      </c>
      <c r="IAC1" s="263" t="s">
        <v>11621</v>
      </c>
      <c r="IAD1" s="263" t="s">
        <v>11622</v>
      </c>
      <c r="IAE1" s="263" t="s">
        <v>11623</v>
      </c>
      <c r="IAF1" s="263" t="s">
        <v>11624</v>
      </c>
      <c r="IAG1" s="263" t="s">
        <v>11625</v>
      </c>
      <c r="IAH1" s="263" t="s">
        <v>11626</v>
      </c>
      <c r="IAI1" s="263" t="s">
        <v>11627</v>
      </c>
      <c r="IAJ1" s="263" t="s">
        <v>11628</v>
      </c>
      <c r="IAK1" s="263" t="s">
        <v>11629</v>
      </c>
      <c r="IAL1" s="263" t="s">
        <v>11630</v>
      </c>
      <c r="IAM1" s="263" t="s">
        <v>11631</v>
      </c>
      <c r="IAN1" s="263" t="s">
        <v>11632</v>
      </c>
      <c r="IAO1" s="263" t="s">
        <v>11633</v>
      </c>
      <c r="IAP1" s="263" t="s">
        <v>11634</v>
      </c>
      <c r="IAQ1" s="263" t="s">
        <v>11635</v>
      </c>
      <c r="IAR1" s="263" t="s">
        <v>11636</v>
      </c>
      <c r="IAS1" s="263" t="s">
        <v>11637</v>
      </c>
      <c r="IAT1" s="263" t="s">
        <v>11638</v>
      </c>
      <c r="IAU1" s="263" t="s">
        <v>11639</v>
      </c>
      <c r="IAV1" s="263" t="s">
        <v>11640</v>
      </c>
      <c r="IAW1" s="263" t="s">
        <v>11641</v>
      </c>
      <c r="IAX1" s="263" t="s">
        <v>11642</v>
      </c>
      <c r="IAY1" s="263" t="s">
        <v>11643</v>
      </c>
      <c r="IAZ1" s="263" t="s">
        <v>11644</v>
      </c>
      <c r="IBA1" s="263" t="s">
        <v>11645</v>
      </c>
      <c r="IBB1" s="263" t="s">
        <v>11646</v>
      </c>
      <c r="IBC1" s="263" t="s">
        <v>11647</v>
      </c>
      <c r="IBD1" s="263" t="s">
        <v>11648</v>
      </c>
      <c r="IBE1" s="263" t="s">
        <v>11649</v>
      </c>
      <c r="IBF1" s="263" t="s">
        <v>11650</v>
      </c>
      <c r="IBG1" s="263" t="s">
        <v>11651</v>
      </c>
      <c r="IBH1" s="263" t="s">
        <v>11652</v>
      </c>
      <c r="IBI1" s="263" t="s">
        <v>11653</v>
      </c>
      <c r="IBJ1" s="263" t="s">
        <v>11654</v>
      </c>
      <c r="IBK1" s="263" t="s">
        <v>11655</v>
      </c>
      <c r="IBL1" s="263" t="s">
        <v>11656</v>
      </c>
      <c r="IBM1" s="263" t="s">
        <v>11657</v>
      </c>
      <c r="IBN1" s="263" t="s">
        <v>11658</v>
      </c>
      <c r="IBO1" s="263" t="s">
        <v>11659</v>
      </c>
      <c r="IBP1" s="263" t="s">
        <v>11660</v>
      </c>
      <c r="IBQ1" s="263" t="s">
        <v>11661</v>
      </c>
      <c r="IBR1" s="263" t="s">
        <v>11662</v>
      </c>
      <c r="IBS1" s="263" t="s">
        <v>11663</v>
      </c>
      <c r="IBT1" s="263" t="s">
        <v>11664</v>
      </c>
      <c r="IBU1" s="263" t="s">
        <v>11665</v>
      </c>
      <c r="IBV1" s="263" t="s">
        <v>11666</v>
      </c>
      <c r="IBW1" s="263" t="s">
        <v>11667</v>
      </c>
      <c r="IBX1" s="263" t="s">
        <v>11668</v>
      </c>
      <c r="IBY1" s="263" t="s">
        <v>11669</v>
      </c>
      <c r="IBZ1" s="263" t="s">
        <v>11670</v>
      </c>
      <c r="ICA1" s="263" t="s">
        <v>11671</v>
      </c>
      <c r="ICB1" s="263" t="s">
        <v>11672</v>
      </c>
      <c r="ICC1" s="263" t="s">
        <v>11673</v>
      </c>
      <c r="ICD1" s="263" t="s">
        <v>11674</v>
      </c>
      <c r="ICE1" s="263" t="s">
        <v>11675</v>
      </c>
      <c r="ICF1" s="263" t="s">
        <v>11676</v>
      </c>
      <c r="ICG1" s="263" t="s">
        <v>11677</v>
      </c>
      <c r="ICH1" s="263" t="s">
        <v>11678</v>
      </c>
      <c r="ICI1" s="263" t="s">
        <v>11679</v>
      </c>
      <c r="ICJ1" s="263" t="s">
        <v>11680</v>
      </c>
      <c r="ICK1" s="263" t="s">
        <v>11681</v>
      </c>
      <c r="ICL1" s="263" t="s">
        <v>11682</v>
      </c>
      <c r="ICM1" s="263" t="s">
        <v>11683</v>
      </c>
      <c r="ICN1" s="263" t="s">
        <v>11684</v>
      </c>
      <c r="ICO1" s="263" t="s">
        <v>11685</v>
      </c>
      <c r="ICP1" s="263" t="s">
        <v>11686</v>
      </c>
      <c r="ICQ1" s="263" t="s">
        <v>11687</v>
      </c>
      <c r="ICR1" s="263" t="s">
        <v>11688</v>
      </c>
      <c r="ICS1" s="263" t="s">
        <v>11689</v>
      </c>
      <c r="ICT1" s="263" t="s">
        <v>11690</v>
      </c>
      <c r="ICU1" s="263" t="s">
        <v>11691</v>
      </c>
      <c r="ICV1" s="263" t="s">
        <v>11692</v>
      </c>
      <c r="ICW1" s="263" t="s">
        <v>11693</v>
      </c>
      <c r="ICX1" s="263" t="s">
        <v>11694</v>
      </c>
      <c r="ICY1" s="263" t="s">
        <v>11695</v>
      </c>
      <c r="ICZ1" s="263" t="s">
        <v>11696</v>
      </c>
      <c r="IDA1" s="263" t="s">
        <v>11697</v>
      </c>
      <c r="IDB1" s="263" t="s">
        <v>11698</v>
      </c>
      <c r="IDC1" s="263" t="s">
        <v>11699</v>
      </c>
      <c r="IDD1" s="263" t="s">
        <v>11700</v>
      </c>
      <c r="IDE1" s="263" t="s">
        <v>11701</v>
      </c>
      <c r="IDF1" s="263" t="s">
        <v>11702</v>
      </c>
      <c r="IDG1" s="263" t="s">
        <v>11703</v>
      </c>
      <c r="IDH1" s="263" t="s">
        <v>11704</v>
      </c>
      <c r="IDI1" s="263" t="s">
        <v>11705</v>
      </c>
      <c r="IDJ1" s="263" t="s">
        <v>11706</v>
      </c>
      <c r="IDK1" s="263" t="s">
        <v>11707</v>
      </c>
      <c r="IDL1" s="263" t="s">
        <v>11708</v>
      </c>
      <c r="IDM1" s="263" t="s">
        <v>11709</v>
      </c>
      <c r="IDN1" s="263" t="s">
        <v>11710</v>
      </c>
      <c r="IDO1" s="263" t="s">
        <v>11711</v>
      </c>
      <c r="IDP1" s="263" t="s">
        <v>11712</v>
      </c>
      <c r="IDQ1" s="263" t="s">
        <v>11713</v>
      </c>
      <c r="IDR1" s="263" t="s">
        <v>11714</v>
      </c>
      <c r="IDS1" s="263" t="s">
        <v>11715</v>
      </c>
      <c r="IDT1" s="263" t="s">
        <v>11716</v>
      </c>
      <c r="IDU1" s="263" t="s">
        <v>11717</v>
      </c>
      <c r="IDV1" s="263" t="s">
        <v>11718</v>
      </c>
      <c r="IDW1" s="263" t="s">
        <v>11719</v>
      </c>
      <c r="IDX1" s="263" t="s">
        <v>11720</v>
      </c>
      <c r="IDY1" s="263" t="s">
        <v>11721</v>
      </c>
      <c r="IDZ1" s="263" t="s">
        <v>11722</v>
      </c>
      <c r="IEA1" s="263" t="s">
        <v>11723</v>
      </c>
      <c r="IEB1" s="263" t="s">
        <v>11724</v>
      </c>
      <c r="IEC1" s="263" t="s">
        <v>11725</v>
      </c>
      <c r="IED1" s="263" t="s">
        <v>11726</v>
      </c>
      <c r="IEE1" s="263" t="s">
        <v>11727</v>
      </c>
      <c r="IEF1" s="263" t="s">
        <v>11728</v>
      </c>
      <c r="IEG1" s="263" t="s">
        <v>11729</v>
      </c>
      <c r="IEH1" s="263" t="s">
        <v>11730</v>
      </c>
      <c r="IEI1" s="263" t="s">
        <v>11731</v>
      </c>
      <c r="IEJ1" s="263" t="s">
        <v>11732</v>
      </c>
      <c r="IEK1" s="263" t="s">
        <v>11733</v>
      </c>
      <c r="IEL1" s="263" t="s">
        <v>11734</v>
      </c>
      <c r="IEM1" s="263" t="s">
        <v>11735</v>
      </c>
      <c r="IEN1" s="263" t="s">
        <v>11736</v>
      </c>
      <c r="IEO1" s="263" t="s">
        <v>11737</v>
      </c>
      <c r="IEP1" s="263" t="s">
        <v>11738</v>
      </c>
      <c r="IEQ1" s="263" t="s">
        <v>11739</v>
      </c>
      <c r="IER1" s="263" t="s">
        <v>11740</v>
      </c>
      <c r="IES1" s="263" t="s">
        <v>11741</v>
      </c>
      <c r="IET1" s="263" t="s">
        <v>11742</v>
      </c>
      <c r="IEU1" s="263" t="s">
        <v>11743</v>
      </c>
      <c r="IEV1" s="263" t="s">
        <v>11744</v>
      </c>
      <c r="IEW1" s="263" t="s">
        <v>11745</v>
      </c>
      <c r="IEX1" s="263" t="s">
        <v>11746</v>
      </c>
      <c r="IEY1" s="263" t="s">
        <v>11747</v>
      </c>
      <c r="IEZ1" s="263" t="s">
        <v>11748</v>
      </c>
      <c r="IFA1" s="263" t="s">
        <v>11749</v>
      </c>
      <c r="IFB1" s="263" t="s">
        <v>11750</v>
      </c>
      <c r="IFC1" s="263" t="s">
        <v>11751</v>
      </c>
      <c r="IFD1" s="263" t="s">
        <v>11752</v>
      </c>
      <c r="IFE1" s="263" t="s">
        <v>11753</v>
      </c>
      <c r="IFF1" s="263" t="s">
        <v>11754</v>
      </c>
      <c r="IFG1" s="263" t="s">
        <v>11755</v>
      </c>
      <c r="IFH1" s="263" t="s">
        <v>11756</v>
      </c>
      <c r="IFI1" s="263" t="s">
        <v>11757</v>
      </c>
      <c r="IFJ1" s="263" t="s">
        <v>11758</v>
      </c>
      <c r="IFK1" s="263" t="s">
        <v>11759</v>
      </c>
      <c r="IFL1" s="263" t="s">
        <v>11760</v>
      </c>
      <c r="IFM1" s="263" t="s">
        <v>11761</v>
      </c>
      <c r="IFN1" s="263" t="s">
        <v>11762</v>
      </c>
      <c r="IFO1" s="263" t="s">
        <v>11763</v>
      </c>
      <c r="IFP1" s="263" t="s">
        <v>11764</v>
      </c>
      <c r="IFQ1" s="263" t="s">
        <v>11765</v>
      </c>
      <c r="IFR1" s="263" t="s">
        <v>11766</v>
      </c>
      <c r="IFS1" s="263" t="s">
        <v>11767</v>
      </c>
      <c r="IFT1" s="263" t="s">
        <v>11768</v>
      </c>
      <c r="IFU1" s="263" t="s">
        <v>11769</v>
      </c>
      <c r="IFV1" s="263" t="s">
        <v>11770</v>
      </c>
      <c r="IFW1" s="263" t="s">
        <v>11771</v>
      </c>
      <c r="IFX1" s="263" t="s">
        <v>11772</v>
      </c>
      <c r="IFY1" s="263" t="s">
        <v>11773</v>
      </c>
      <c r="IFZ1" s="263" t="s">
        <v>11774</v>
      </c>
      <c r="IGA1" s="263" t="s">
        <v>11775</v>
      </c>
      <c r="IGB1" s="263" t="s">
        <v>11776</v>
      </c>
      <c r="IGC1" s="263" t="s">
        <v>11777</v>
      </c>
      <c r="IGD1" s="263" t="s">
        <v>11778</v>
      </c>
      <c r="IGE1" s="263" t="s">
        <v>11779</v>
      </c>
      <c r="IGF1" s="263" t="s">
        <v>11780</v>
      </c>
      <c r="IGG1" s="263" t="s">
        <v>11781</v>
      </c>
      <c r="IGH1" s="263" t="s">
        <v>11782</v>
      </c>
      <c r="IGI1" s="263" t="s">
        <v>11783</v>
      </c>
      <c r="IGJ1" s="263" t="s">
        <v>11784</v>
      </c>
      <c r="IGK1" s="263" t="s">
        <v>11785</v>
      </c>
      <c r="IGL1" s="263" t="s">
        <v>11786</v>
      </c>
      <c r="IGM1" s="263" t="s">
        <v>11787</v>
      </c>
      <c r="IGN1" s="263" t="s">
        <v>11788</v>
      </c>
      <c r="IGO1" s="263" t="s">
        <v>11789</v>
      </c>
      <c r="IGP1" s="263" t="s">
        <v>11790</v>
      </c>
      <c r="IGQ1" s="263" t="s">
        <v>11791</v>
      </c>
      <c r="IGR1" s="263" t="s">
        <v>11792</v>
      </c>
      <c r="IGS1" s="263" t="s">
        <v>11793</v>
      </c>
      <c r="IGT1" s="263" t="s">
        <v>11794</v>
      </c>
      <c r="IGU1" s="263" t="s">
        <v>11795</v>
      </c>
      <c r="IGV1" s="263" t="s">
        <v>11796</v>
      </c>
      <c r="IGW1" s="263" t="s">
        <v>11797</v>
      </c>
      <c r="IGX1" s="263" t="s">
        <v>11798</v>
      </c>
      <c r="IGY1" s="263" t="s">
        <v>11799</v>
      </c>
      <c r="IGZ1" s="263" t="s">
        <v>11800</v>
      </c>
      <c r="IHA1" s="263" t="s">
        <v>11801</v>
      </c>
      <c r="IHB1" s="263" t="s">
        <v>11802</v>
      </c>
      <c r="IHC1" s="263" t="s">
        <v>11803</v>
      </c>
      <c r="IHD1" s="263" t="s">
        <v>11804</v>
      </c>
      <c r="IHE1" s="263" t="s">
        <v>11805</v>
      </c>
      <c r="IHF1" s="263" t="s">
        <v>11806</v>
      </c>
      <c r="IHG1" s="263" t="s">
        <v>11807</v>
      </c>
      <c r="IHH1" s="263" t="s">
        <v>11808</v>
      </c>
      <c r="IHI1" s="263" t="s">
        <v>11809</v>
      </c>
      <c r="IHJ1" s="263" t="s">
        <v>11810</v>
      </c>
      <c r="IHK1" s="263" t="s">
        <v>11811</v>
      </c>
      <c r="IHL1" s="263" t="s">
        <v>11812</v>
      </c>
      <c r="IHM1" s="263" t="s">
        <v>11813</v>
      </c>
      <c r="IHN1" s="263" t="s">
        <v>11814</v>
      </c>
      <c r="IHO1" s="263" t="s">
        <v>11815</v>
      </c>
      <c r="IHP1" s="263" t="s">
        <v>11816</v>
      </c>
      <c r="IHQ1" s="263" t="s">
        <v>11817</v>
      </c>
      <c r="IHR1" s="263" t="s">
        <v>11818</v>
      </c>
      <c r="IHS1" s="263" t="s">
        <v>11819</v>
      </c>
      <c r="IHT1" s="263" t="s">
        <v>11820</v>
      </c>
      <c r="IHU1" s="263" t="s">
        <v>11821</v>
      </c>
      <c r="IHV1" s="263" t="s">
        <v>11822</v>
      </c>
      <c r="IHW1" s="263" t="s">
        <v>11823</v>
      </c>
      <c r="IHX1" s="263" t="s">
        <v>11824</v>
      </c>
      <c r="IHY1" s="263" t="s">
        <v>11825</v>
      </c>
      <c r="IHZ1" s="263" t="s">
        <v>11826</v>
      </c>
      <c r="IIA1" s="263" t="s">
        <v>11827</v>
      </c>
      <c r="IIB1" s="263" t="s">
        <v>11828</v>
      </c>
      <c r="IIC1" s="263" t="s">
        <v>11829</v>
      </c>
      <c r="IID1" s="263" t="s">
        <v>11830</v>
      </c>
      <c r="IIE1" s="263" t="s">
        <v>11831</v>
      </c>
      <c r="IIF1" s="263" t="s">
        <v>11832</v>
      </c>
      <c r="IIG1" s="263" t="s">
        <v>11833</v>
      </c>
      <c r="IIH1" s="263" t="s">
        <v>11834</v>
      </c>
      <c r="III1" s="263" t="s">
        <v>11835</v>
      </c>
      <c r="IIJ1" s="263" t="s">
        <v>11836</v>
      </c>
      <c r="IIK1" s="263" t="s">
        <v>11837</v>
      </c>
      <c r="IIL1" s="263" t="s">
        <v>11838</v>
      </c>
      <c r="IIM1" s="263" t="s">
        <v>11839</v>
      </c>
      <c r="IIN1" s="263" t="s">
        <v>11840</v>
      </c>
      <c r="IIO1" s="263" t="s">
        <v>11841</v>
      </c>
      <c r="IIP1" s="263" t="s">
        <v>11842</v>
      </c>
      <c r="IIQ1" s="263" t="s">
        <v>11843</v>
      </c>
      <c r="IIR1" s="263" t="s">
        <v>11844</v>
      </c>
      <c r="IIS1" s="263" t="s">
        <v>11845</v>
      </c>
      <c r="IIT1" s="263" t="s">
        <v>11846</v>
      </c>
      <c r="IIU1" s="263" t="s">
        <v>11847</v>
      </c>
      <c r="IIV1" s="263" t="s">
        <v>11848</v>
      </c>
      <c r="IIW1" s="263" t="s">
        <v>11849</v>
      </c>
      <c r="IIX1" s="263" t="s">
        <v>11850</v>
      </c>
      <c r="IIY1" s="263" t="s">
        <v>11851</v>
      </c>
      <c r="IIZ1" s="263" t="s">
        <v>11852</v>
      </c>
      <c r="IJA1" s="263" t="s">
        <v>11853</v>
      </c>
      <c r="IJB1" s="263" t="s">
        <v>11854</v>
      </c>
      <c r="IJC1" s="263" t="s">
        <v>11855</v>
      </c>
      <c r="IJD1" s="263" t="s">
        <v>11856</v>
      </c>
      <c r="IJE1" s="263" t="s">
        <v>11857</v>
      </c>
      <c r="IJF1" s="263" t="s">
        <v>11858</v>
      </c>
      <c r="IJG1" s="263" t="s">
        <v>11859</v>
      </c>
      <c r="IJH1" s="263" t="s">
        <v>11860</v>
      </c>
      <c r="IJI1" s="263" t="s">
        <v>11861</v>
      </c>
      <c r="IJJ1" s="263" t="s">
        <v>11862</v>
      </c>
      <c r="IJK1" s="263" t="s">
        <v>11863</v>
      </c>
      <c r="IJL1" s="263" t="s">
        <v>11864</v>
      </c>
      <c r="IJM1" s="263" t="s">
        <v>11865</v>
      </c>
      <c r="IJN1" s="263" t="s">
        <v>11866</v>
      </c>
      <c r="IJO1" s="263" t="s">
        <v>11867</v>
      </c>
      <c r="IJP1" s="263" t="s">
        <v>11868</v>
      </c>
      <c r="IJQ1" s="263" t="s">
        <v>11869</v>
      </c>
      <c r="IJR1" s="263" t="s">
        <v>11870</v>
      </c>
      <c r="IJS1" s="263" t="s">
        <v>11871</v>
      </c>
      <c r="IJT1" s="263" t="s">
        <v>11872</v>
      </c>
      <c r="IJU1" s="263" t="s">
        <v>11873</v>
      </c>
      <c r="IJV1" s="263" t="s">
        <v>11874</v>
      </c>
      <c r="IJW1" s="263" t="s">
        <v>11875</v>
      </c>
      <c r="IJX1" s="263" t="s">
        <v>11876</v>
      </c>
      <c r="IJY1" s="263" t="s">
        <v>11877</v>
      </c>
      <c r="IJZ1" s="263" t="s">
        <v>11878</v>
      </c>
      <c r="IKA1" s="263" t="s">
        <v>11879</v>
      </c>
      <c r="IKB1" s="263" t="s">
        <v>11880</v>
      </c>
      <c r="IKC1" s="263" t="s">
        <v>11881</v>
      </c>
      <c r="IKD1" s="263" t="s">
        <v>11882</v>
      </c>
      <c r="IKE1" s="263" t="s">
        <v>11883</v>
      </c>
      <c r="IKF1" s="263" t="s">
        <v>11884</v>
      </c>
      <c r="IKG1" s="263" t="s">
        <v>11885</v>
      </c>
      <c r="IKH1" s="263" t="s">
        <v>11886</v>
      </c>
      <c r="IKI1" s="263" t="s">
        <v>11887</v>
      </c>
      <c r="IKJ1" s="263" t="s">
        <v>11888</v>
      </c>
      <c r="IKK1" s="263" t="s">
        <v>11889</v>
      </c>
      <c r="IKL1" s="263" t="s">
        <v>11890</v>
      </c>
      <c r="IKM1" s="263" t="s">
        <v>11891</v>
      </c>
      <c r="IKN1" s="263" t="s">
        <v>11892</v>
      </c>
      <c r="IKO1" s="263" t="s">
        <v>11893</v>
      </c>
      <c r="IKP1" s="263" t="s">
        <v>11894</v>
      </c>
      <c r="IKQ1" s="263" t="s">
        <v>11895</v>
      </c>
      <c r="IKR1" s="263" t="s">
        <v>11896</v>
      </c>
      <c r="IKS1" s="263" t="s">
        <v>11897</v>
      </c>
      <c r="IKT1" s="263" t="s">
        <v>11898</v>
      </c>
      <c r="IKU1" s="263" t="s">
        <v>11899</v>
      </c>
      <c r="IKV1" s="263" t="s">
        <v>11900</v>
      </c>
      <c r="IKW1" s="263" t="s">
        <v>11901</v>
      </c>
      <c r="IKX1" s="263" t="s">
        <v>11902</v>
      </c>
      <c r="IKY1" s="263" t="s">
        <v>11903</v>
      </c>
      <c r="IKZ1" s="263" t="s">
        <v>11904</v>
      </c>
      <c r="ILA1" s="263" t="s">
        <v>11905</v>
      </c>
      <c r="ILB1" s="263" t="s">
        <v>11906</v>
      </c>
      <c r="ILC1" s="263" t="s">
        <v>11907</v>
      </c>
      <c r="ILD1" s="263" t="s">
        <v>11908</v>
      </c>
      <c r="ILE1" s="263" t="s">
        <v>11909</v>
      </c>
      <c r="ILF1" s="263" t="s">
        <v>11910</v>
      </c>
      <c r="ILG1" s="263" t="s">
        <v>11911</v>
      </c>
      <c r="ILH1" s="263" t="s">
        <v>11912</v>
      </c>
      <c r="ILI1" s="263" t="s">
        <v>11913</v>
      </c>
      <c r="ILJ1" s="263" t="s">
        <v>11914</v>
      </c>
      <c r="ILK1" s="263" t="s">
        <v>11915</v>
      </c>
      <c r="ILL1" s="263" t="s">
        <v>11916</v>
      </c>
      <c r="ILM1" s="263" t="s">
        <v>11917</v>
      </c>
      <c r="ILN1" s="263" t="s">
        <v>11918</v>
      </c>
      <c r="ILO1" s="263" t="s">
        <v>11919</v>
      </c>
      <c r="ILP1" s="263" t="s">
        <v>11920</v>
      </c>
      <c r="ILQ1" s="263" t="s">
        <v>11921</v>
      </c>
      <c r="ILR1" s="263" t="s">
        <v>11922</v>
      </c>
      <c r="ILS1" s="263" t="s">
        <v>11923</v>
      </c>
      <c r="ILT1" s="263" t="s">
        <v>11924</v>
      </c>
      <c r="ILU1" s="263" t="s">
        <v>11925</v>
      </c>
      <c r="ILV1" s="263" t="s">
        <v>11926</v>
      </c>
      <c r="ILW1" s="263" t="s">
        <v>11927</v>
      </c>
      <c r="ILX1" s="263" t="s">
        <v>11928</v>
      </c>
      <c r="ILY1" s="263" t="s">
        <v>11929</v>
      </c>
      <c r="ILZ1" s="263" t="s">
        <v>11930</v>
      </c>
      <c r="IMA1" s="263" t="s">
        <v>11931</v>
      </c>
      <c r="IMB1" s="263" t="s">
        <v>11932</v>
      </c>
      <c r="IMC1" s="263" t="s">
        <v>11933</v>
      </c>
      <c r="IMD1" s="263" t="s">
        <v>11934</v>
      </c>
      <c r="IME1" s="263" t="s">
        <v>11935</v>
      </c>
      <c r="IMF1" s="263" t="s">
        <v>11936</v>
      </c>
      <c r="IMG1" s="263" t="s">
        <v>11937</v>
      </c>
      <c r="IMH1" s="263" t="s">
        <v>11938</v>
      </c>
      <c r="IMI1" s="263" t="s">
        <v>11939</v>
      </c>
      <c r="IMJ1" s="263" t="s">
        <v>11940</v>
      </c>
      <c r="IMK1" s="263" t="s">
        <v>11941</v>
      </c>
      <c r="IML1" s="263" t="s">
        <v>11942</v>
      </c>
      <c r="IMM1" s="263" t="s">
        <v>11943</v>
      </c>
      <c r="IMN1" s="263" t="s">
        <v>11944</v>
      </c>
      <c r="IMO1" s="263" t="s">
        <v>11945</v>
      </c>
      <c r="IMP1" s="263" t="s">
        <v>11946</v>
      </c>
      <c r="IMQ1" s="263" t="s">
        <v>11947</v>
      </c>
      <c r="IMR1" s="263" t="s">
        <v>11948</v>
      </c>
      <c r="IMS1" s="263" t="s">
        <v>11949</v>
      </c>
      <c r="IMT1" s="263" t="s">
        <v>11950</v>
      </c>
      <c r="IMU1" s="263" t="s">
        <v>11951</v>
      </c>
      <c r="IMV1" s="263" t="s">
        <v>11952</v>
      </c>
      <c r="IMW1" s="263" t="s">
        <v>11953</v>
      </c>
      <c r="IMX1" s="263" t="s">
        <v>11954</v>
      </c>
      <c r="IMY1" s="263" t="s">
        <v>11955</v>
      </c>
      <c r="IMZ1" s="263" t="s">
        <v>11956</v>
      </c>
      <c r="INA1" s="263" t="s">
        <v>11957</v>
      </c>
      <c r="INB1" s="263" t="s">
        <v>11958</v>
      </c>
      <c r="INC1" s="263" t="s">
        <v>11959</v>
      </c>
      <c r="IND1" s="263" t="s">
        <v>11960</v>
      </c>
      <c r="INE1" s="263" t="s">
        <v>11961</v>
      </c>
      <c r="INF1" s="263" t="s">
        <v>11962</v>
      </c>
      <c r="ING1" s="263" t="s">
        <v>11963</v>
      </c>
      <c r="INH1" s="263" t="s">
        <v>11964</v>
      </c>
      <c r="INI1" s="263" t="s">
        <v>11965</v>
      </c>
      <c r="INJ1" s="263" t="s">
        <v>11966</v>
      </c>
      <c r="INK1" s="263" t="s">
        <v>11967</v>
      </c>
      <c r="INL1" s="263" t="s">
        <v>11968</v>
      </c>
      <c r="INM1" s="263" t="s">
        <v>11969</v>
      </c>
      <c r="INN1" s="263" t="s">
        <v>11970</v>
      </c>
      <c r="INO1" s="263" t="s">
        <v>11971</v>
      </c>
      <c r="INP1" s="263" t="s">
        <v>11972</v>
      </c>
      <c r="INQ1" s="263" t="s">
        <v>11973</v>
      </c>
      <c r="INR1" s="263" t="s">
        <v>11974</v>
      </c>
      <c r="INS1" s="263" t="s">
        <v>11975</v>
      </c>
      <c r="INT1" s="263" t="s">
        <v>11976</v>
      </c>
      <c r="INU1" s="263" t="s">
        <v>11977</v>
      </c>
      <c r="INV1" s="263" t="s">
        <v>11978</v>
      </c>
      <c r="INW1" s="263" t="s">
        <v>11979</v>
      </c>
      <c r="INX1" s="263" t="s">
        <v>11980</v>
      </c>
      <c r="INY1" s="263" t="s">
        <v>11981</v>
      </c>
      <c r="INZ1" s="263" t="s">
        <v>11982</v>
      </c>
      <c r="IOA1" s="263" t="s">
        <v>11983</v>
      </c>
      <c r="IOB1" s="263" t="s">
        <v>11984</v>
      </c>
      <c r="IOC1" s="263" t="s">
        <v>11985</v>
      </c>
      <c r="IOD1" s="263" t="s">
        <v>11986</v>
      </c>
      <c r="IOE1" s="263" t="s">
        <v>11987</v>
      </c>
      <c r="IOF1" s="263" t="s">
        <v>11988</v>
      </c>
      <c r="IOG1" s="263" t="s">
        <v>11989</v>
      </c>
      <c r="IOH1" s="263" t="s">
        <v>11990</v>
      </c>
      <c r="IOI1" s="263" t="s">
        <v>11991</v>
      </c>
      <c r="IOJ1" s="263" t="s">
        <v>11992</v>
      </c>
      <c r="IOK1" s="263" t="s">
        <v>11993</v>
      </c>
      <c r="IOL1" s="263" t="s">
        <v>11994</v>
      </c>
      <c r="IOM1" s="263" t="s">
        <v>11995</v>
      </c>
      <c r="ION1" s="263" t="s">
        <v>11996</v>
      </c>
      <c r="IOO1" s="263" t="s">
        <v>11997</v>
      </c>
      <c r="IOP1" s="263" t="s">
        <v>11998</v>
      </c>
      <c r="IOQ1" s="263" t="s">
        <v>11999</v>
      </c>
      <c r="IOR1" s="263" t="s">
        <v>12000</v>
      </c>
      <c r="IOS1" s="263" t="s">
        <v>12001</v>
      </c>
      <c r="IOT1" s="263" t="s">
        <v>12002</v>
      </c>
      <c r="IOU1" s="263" t="s">
        <v>12003</v>
      </c>
      <c r="IOV1" s="263" t="s">
        <v>12004</v>
      </c>
      <c r="IOW1" s="263" t="s">
        <v>12005</v>
      </c>
      <c r="IOX1" s="263" t="s">
        <v>12006</v>
      </c>
      <c r="IOY1" s="263" t="s">
        <v>12007</v>
      </c>
      <c r="IOZ1" s="263" t="s">
        <v>12008</v>
      </c>
      <c r="IPA1" s="263" t="s">
        <v>12009</v>
      </c>
      <c r="IPB1" s="263" t="s">
        <v>12010</v>
      </c>
      <c r="IPC1" s="263" t="s">
        <v>12011</v>
      </c>
      <c r="IPD1" s="263" t="s">
        <v>12012</v>
      </c>
      <c r="IPE1" s="263" t="s">
        <v>12013</v>
      </c>
      <c r="IPF1" s="263" t="s">
        <v>12014</v>
      </c>
      <c r="IPG1" s="263" t="s">
        <v>12015</v>
      </c>
      <c r="IPH1" s="263" t="s">
        <v>12016</v>
      </c>
      <c r="IPI1" s="263" t="s">
        <v>12017</v>
      </c>
      <c r="IPJ1" s="263" t="s">
        <v>12018</v>
      </c>
      <c r="IPK1" s="263" t="s">
        <v>12019</v>
      </c>
      <c r="IPL1" s="263" t="s">
        <v>12020</v>
      </c>
      <c r="IPM1" s="263" t="s">
        <v>12021</v>
      </c>
      <c r="IPN1" s="263" t="s">
        <v>12022</v>
      </c>
      <c r="IPO1" s="263" t="s">
        <v>12023</v>
      </c>
      <c r="IPP1" s="263" t="s">
        <v>12024</v>
      </c>
      <c r="IPQ1" s="263" t="s">
        <v>12025</v>
      </c>
      <c r="IPR1" s="263" t="s">
        <v>12026</v>
      </c>
      <c r="IPS1" s="263" t="s">
        <v>12027</v>
      </c>
      <c r="IPT1" s="263" t="s">
        <v>12028</v>
      </c>
      <c r="IPU1" s="263" t="s">
        <v>12029</v>
      </c>
      <c r="IPV1" s="263" t="s">
        <v>12030</v>
      </c>
      <c r="IPW1" s="263" t="s">
        <v>12031</v>
      </c>
      <c r="IPX1" s="263" t="s">
        <v>12032</v>
      </c>
      <c r="IPY1" s="263" t="s">
        <v>12033</v>
      </c>
      <c r="IPZ1" s="263" t="s">
        <v>12034</v>
      </c>
      <c r="IQA1" s="263" t="s">
        <v>12035</v>
      </c>
      <c r="IQB1" s="263" t="s">
        <v>12036</v>
      </c>
      <c r="IQC1" s="263" t="s">
        <v>12037</v>
      </c>
      <c r="IQD1" s="263" t="s">
        <v>12038</v>
      </c>
      <c r="IQE1" s="263" t="s">
        <v>12039</v>
      </c>
      <c r="IQF1" s="263" t="s">
        <v>12040</v>
      </c>
      <c r="IQG1" s="263" t="s">
        <v>12041</v>
      </c>
      <c r="IQH1" s="263" t="s">
        <v>12042</v>
      </c>
      <c r="IQI1" s="263" t="s">
        <v>12043</v>
      </c>
      <c r="IQJ1" s="263" t="s">
        <v>12044</v>
      </c>
      <c r="IQK1" s="263" t="s">
        <v>12045</v>
      </c>
      <c r="IQL1" s="263" t="s">
        <v>12046</v>
      </c>
      <c r="IQM1" s="263" t="s">
        <v>12047</v>
      </c>
      <c r="IQN1" s="263" t="s">
        <v>12048</v>
      </c>
      <c r="IQO1" s="263" t="s">
        <v>12049</v>
      </c>
      <c r="IQP1" s="263" t="s">
        <v>12050</v>
      </c>
      <c r="IQQ1" s="263" t="s">
        <v>12051</v>
      </c>
      <c r="IQR1" s="263" t="s">
        <v>12052</v>
      </c>
      <c r="IQS1" s="263" t="s">
        <v>12053</v>
      </c>
      <c r="IQT1" s="263" t="s">
        <v>12054</v>
      </c>
      <c r="IQU1" s="263" t="s">
        <v>12055</v>
      </c>
      <c r="IQV1" s="263" t="s">
        <v>12056</v>
      </c>
      <c r="IQW1" s="263" t="s">
        <v>12057</v>
      </c>
      <c r="IQX1" s="263" t="s">
        <v>12058</v>
      </c>
      <c r="IQY1" s="263" t="s">
        <v>12059</v>
      </c>
      <c r="IQZ1" s="263" t="s">
        <v>12060</v>
      </c>
      <c r="IRA1" s="263" t="s">
        <v>12061</v>
      </c>
      <c r="IRB1" s="263" t="s">
        <v>12062</v>
      </c>
      <c r="IRC1" s="263" t="s">
        <v>12063</v>
      </c>
      <c r="IRD1" s="263" t="s">
        <v>12064</v>
      </c>
      <c r="IRE1" s="263" t="s">
        <v>12065</v>
      </c>
      <c r="IRF1" s="263" t="s">
        <v>12066</v>
      </c>
      <c r="IRG1" s="263" t="s">
        <v>12067</v>
      </c>
      <c r="IRH1" s="263" t="s">
        <v>12068</v>
      </c>
      <c r="IRI1" s="263" t="s">
        <v>12069</v>
      </c>
      <c r="IRJ1" s="263" t="s">
        <v>12070</v>
      </c>
      <c r="IRK1" s="263" t="s">
        <v>12071</v>
      </c>
      <c r="IRL1" s="263" t="s">
        <v>12072</v>
      </c>
      <c r="IRM1" s="263" t="s">
        <v>12073</v>
      </c>
      <c r="IRN1" s="263" t="s">
        <v>12074</v>
      </c>
      <c r="IRO1" s="263" t="s">
        <v>12075</v>
      </c>
      <c r="IRP1" s="263" t="s">
        <v>12076</v>
      </c>
      <c r="IRQ1" s="263" t="s">
        <v>12077</v>
      </c>
      <c r="IRR1" s="263" t="s">
        <v>12078</v>
      </c>
      <c r="IRS1" s="263" t="s">
        <v>12079</v>
      </c>
      <c r="IRT1" s="263" t="s">
        <v>12080</v>
      </c>
      <c r="IRU1" s="263" t="s">
        <v>12081</v>
      </c>
      <c r="IRV1" s="263" t="s">
        <v>12082</v>
      </c>
      <c r="IRW1" s="263" t="s">
        <v>12083</v>
      </c>
      <c r="IRX1" s="263" t="s">
        <v>12084</v>
      </c>
      <c r="IRY1" s="263" t="s">
        <v>12085</v>
      </c>
      <c r="IRZ1" s="263" t="s">
        <v>12086</v>
      </c>
      <c r="ISA1" s="263" t="s">
        <v>12087</v>
      </c>
      <c r="ISB1" s="263" t="s">
        <v>12088</v>
      </c>
      <c r="ISC1" s="263" t="s">
        <v>12089</v>
      </c>
      <c r="ISD1" s="263" t="s">
        <v>12090</v>
      </c>
      <c r="ISE1" s="263" t="s">
        <v>12091</v>
      </c>
      <c r="ISF1" s="263" t="s">
        <v>12092</v>
      </c>
      <c r="ISG1" s="263" t="s">
        <v>12093</v>
      </c>
      <c r="ISH1" s="263" t="s">
        <v>12094</v>
      </c>
      <c r="ISI1" s="263" t="s">
        <v>12095</v>
      </c>
      <c r="ISJ1" s="263" t="s">
        <v>12096</v>
      </c>
      <c r="ISK1" s="263" t="s">
        <v>12097</v>
      </c>
      <c r="ISL1" s="263" t="s">
        <v>12098</v>
      </c>
      <c r="ISM1" s="263" t="s">
        <v>12099</v>
      </c>
      <c r="ISN1" s="263" t="s">
        <v>12100</v>
      </c>
      <c r="ISO1" s="263" t="s">
        <v>12101</v>
      </c>
      <c r="ISP1" s="263" t="s">
        <v>12102</v>
      </c>
      <c r="ISQ1" s="263" t="s">
        <v>12103</v>
      </c>
      <c r="ISR1" s="263" t="s">
        <v>12104</v>
      </c>
      <c r="ISS1" s="263" t="s">
        <v>12105</v>
      </c>
      <c r="IST1" s="263" t="s">
        <v>12106</v>
      </c>
      <c r="ISU1" s="263" t="s">
        <v>12107</v>
      </c>
      <c r="ISV1" s="263" t="s">
        <v>12108</v>
      </c>
      <c r="ISW1" s="263" t="s">
        <v>12109</v>
      </c>
      <c r="ISX1" s="263" t="s">
        <v>12110</v>
      </c>
      <c r="ISY1" s="263" t="s">
        <v>12111</v>
      </c>
      <c r="ISZ1" s="263" t="s">
        <v>12112</v>
      </c>
      <c r="ITA1" s="263" t="s">
        <v>12113</v>
      </c>
      <c r="ITB1" s="263" t="s">
        <v>12114</v>
      </c>
      <c r="ITC1" s="263" t="s">
        <v>12115</v>
      </c>
      <c r="ITD1" s="263" t="s">
        <v>12116</v>
      </c>
      <c r="ITE1" s="263" t="s">
        <v>12117</v>
      </c>
      <c r="ITF1" s="263" t="s">
        <v>12118</v>
      </c>
      <c r="ITG1" s="263" t="s">
        <v>12119</v>
      </c>
      <c r="ITH1" s="263" t="s">
        <v>12120</v>
      </c>
      <c r="ITI1" s="263" t="s">
        <v>12121</v>
      </c>
      <c r="ITJ1" s="263" t="s">
        <v>12122</v>
      </c>
      <c r="ITK1" s="263" t="s">
        <v>12123</v>
      </c>
      <c r="ITL1" s="263" t="s">
        <v>12124</v>
      </c>
      <c r="ITM1" s="263" t="s">
        <v>12125</v>
      </c>
      <c r="ITN1" s="263" t="s">
        <v>12126</v>
      </c>
      <c r="ITO1" s="263" t="s">
        <v>12127</v>
      </c>
      <c r="ITP1" s="263" t="s">
        <v>12128</v>
      </c>
      <c r="ITQ1" s="263" t="s">
        <v>12129</v>
      </c>
      <c r="ITR1" s="263" t="s">
        <v>12130</v>
      </c>
      <c r="ITS1" s="263" t="s">
        <v>12131</v>
      </c>
      <c r="ITT1" s="263" t="s">
        <v>12132</v>
      </c>
      <c r="ITU1" s="263" t="s">
        <v>12133</v>
      </c>
      <c r="ITV1" s="263" t="s">
        <v>12134</v>
      </c>
      <c r="ITW1" s="263" t="s">
        <v>12135</v>
      </c>
      <c r="ITX1" s="263" t="s">
        <v>12136</v>
      </c>
      <c r="ITY1" s="263" t="s">
        <v>12137</v>
      </c>
      <c r="ITZ1" s="263" t="s">
        <v>12138</v>
      </c>
      <c r="IUA1" s="263" t="s">
        <v>12139</v>
      </c>
      <c r="IUB1" s="263" t="s">
        <v>12140</v>
      </c>
      <c r="IUC1" s="263" t="s">
        <v>12141</v>
      </c>
      <c r="IUD1" s="263" t="s">
        <v>12142</v>
      </c>
      <c r="IUE1" s="263" t="s">
        <v>12143</v>
      </c>
      <c r="IUF1" s="263" t="s">
        <v>12144</v>
      </c>
      <c r="IUG1" s="263" t="s">
        <v>12145</v>
      </c>
      <c r="IUH1" s="263" t="s">
        <v>12146</v>
      </c>
      <c r="IUI1" s="263" t="s">
        <v>12147</v>
      </c>
      <c r="IUJ1" s="263" t="s">
        <v>12148</v>
      </c>
      <c r="IUK1" s="263" t="s">
        <v>12149</v>
      </c>
      <c r="IUL1" s="263" t="s">
        <v>12150</v>
      </c>
      <c r="IUM1" s="263" t="s">
        <v>12151</v>
      </c>
      <c r="IUN1" s="263" t="s">
        <v>12152</v>
      </c>
      <c r="IUO1" s="263" t="s">
        <v>12153</v>
      </c>
      <c r="IUP1" s="263" t="s">
        <v>12154</v>
      </c>
      <c r="IUQ1" s="263" t="s">
        <v>12155</v>
      </c>
      <c r="IUR1" s="263" t="s">
        <v>12156</v>
      </c>
      <c r="IUS1" s="263" t="s">
        <v>12157</v>
      </c>
      <c r="IUT1" s="263" t="s">
        <v>12158</v>
      </c>
      <c r="IUU1" s="263" t="s">
        <v>12159</v>
      </c>
      <c r="IUV1" s="263" t="s">
        <v>12160</v>
      </c>
      <c r="IUW1" s="263" t="s">
        <v>12161</v>
      </c>
      <c r="IUX1" s="263" t="s">
        <v>12162</v>
      </c>
      <c r="IUY1" s="263" t="s">
        <v>12163</v>
      </c>
      <c r="IUZ1" s="263" t="s">
        <v>12164</v>
      </c>
      <c r="IVA1" s="263" t="s">
        <v>12165</v>
      </c>
      <c r="IVB1" s="263" t="s">
        <v>12166</v>
      </c>
      <c r="IVC1" s="263" t="s">
        <v>12167</v>
      </c>
      <c r="IVD1" s="263" t="s">
        <v>12168</v>
      </c>
      <c r="IVE1" s="263" t="s">
        <v>12169</v>
      </c>
      <c r="IVF1" s="263" t="s">
        <v>12170</v>
      </c>
      <c r="IVG1" s="263" t="s">
        <v>12171</v>
      </c>
      <c r="IVH1" s="263" t="s">
        <v>12172</v>
      </c>
      <c r="IVI1" s="263" t="s">
        <v>12173</v>
      </c>
      <c r="IVJ1" s="263" t="s">
        <v>12174</v>
      </c>
      <c r="IVK1" s="263" t="s">
        <v>12175</v>
      </c>
      <c r="IVL1" s="263" t="s">
        <v>12176</v>
      </c>
      <c r="IVM1" s="263" t="s">
        <v>12177</v>
      </c>
      <c r="IVN1" s="263" t="s">
        <v>12178</v>
      </c>
      <c r="IVO1" s="263" t="s">
        <v>12179</v>
      </c>
      <c r="IVP1" s="263" t="s">
        <v>12180</v>
      </c>
      <c r="IVQ1" s="263" t="s">
        <v>12181</v>
      </c>
      <c r="IVR1" s="263" t="s">
        <v>12182</v>
      </c>
      <c r="IVS1" s="263" t="s">
        <v>12183</v>
      </c>
      <c r="IVT1" s="263" t="s">
        <v>12184</v>
      </c>
      <c r="IVU1" s="263" t="s">
        <v>12185</v>
      </c>
      <c r="IVV1" s="263" t="s">
        <v>12186</v>
      </c>
      <c r="IVW1" s="263" t="s">
        <v>12187</v>
      </c>
      <c r="IVX1" s="263" t="s">
        <v>12188</v>
      </c>
      <c r="IVY1" s="263" t="s">
        <v>12189</v>
      </c>
      <c r="IVZ1" s="263" t="s">
        <v>12190</v>
      </c>
      <c r="IWA1" s="263" t="s">
        <v>12191</v>
      </c>
      <c r="IWB1" s="263" t="s">
        <v>12192</v>
      </c>
      <c r="IWC1" s="263" t="s">
        <v>12193</v>
      </c>
      <c r="IWD1" s="263" t="s">
        <v>12194</v>
      </c>
      <c r="IWE1" s="263" t="s">
        <v>12195</v>
      </c>
      <c r="IWF1" s="263" t="s">
        <v>12196</v>
      </c>
      <c r="IWG1" s="263" t="s">
        <v>12197</v>
      </c>
      <c r="IWH1" s="263" t="s">
        <v>12198</v>
      </c>
      <c r="IWI1" s="263" t="s">
        <v>12199</v>
      </c>
      <c r="IWJ1" s="263" t="s">
        <v>12200</v>
      </c>
      <c r="IWK1" s="263" t="s">
        <v>12201</v>
      </c>
      <c r="IWL1" s="263" t="s">
        <v>12202</v>
      </c>
      <c r="IWM1" s="263" t="s">
        <v>12203</v>
      </c>
      <c r="IWN1" s="263" t="s">
        <v>12204</v>
      </c>
      <c r="IWO1" s="263" t="s">
        <v>12205</v>
      </c>
      <c r="IWP1" s="263" t="s">
        <v>12206</v>
      </c>
      <c r="IWQ1" s="263" t="s">
        <v>12207</v>
      </c>
      <c r="IWR1" s="263" t="s">
        <v>12208</v>
      </c>
      <c r="IWS1" s="263" t="s">
        <v>12209</v>
      </c>
      <c r="IWT1" s="263" t="s">
        <v>12210</v>
      </c>
      <c r="IWU1" s="263" t="s">
        <v>12211</v>
      </c>
      <c r="IWV1" s="263" t="s">
        <v>12212</v>
      </c>
      <c r="IWW1" s="263" t="s">
        <v>12213</v>
      </c>
      <c r="IWX1" s="263" t="s">
        <v>12214</v>
      </c>
      <c r="IWY1" s="263" t="s">
        <v>12215</v>
      </c>
      <c r="IWZ1" s="263" t="s">
        <v>12216</v>
      </c>
      <c r="IXA1" s="263" t="s">
        <v>12217</v>
      </c>
      <c r="IXB1" s="263" t="s">
        <v>12218</v>
      </c>
      <c r="IXC1" s="263" t="s">
        <v>12219</v>
      </c>
      <c r="IXD1" s="263" t="s">
        <v>12220</v>
      </c>
      <c r="IXE1" s="263" t="s">
        <v>12221</v>
      </c>
      <c r="IXF1" s="263" t="s">
        <v>12222</v>
      </c>
      <c r="IXG1" s="263" t="s">
        <v>12223</v>
      </c>
      <c r="IXH1" s="263" t="s">
        <v>12224</v>
      </c>
      <c r="IXI1" s="263" t="s">
        <v>12225</v>
      </c>
      <c r="IXJ1" s="263" t="s">
        <v>12226</v>
      </c>
      <c r="IXK1" s="263" t="s">
        <v>12227</v>
      </c>
      <c r="IXL1" s="263" t="s">
        <v>12228</v>
      </c>
      <c r="IXM1" s="263" t="s">
        <v>12229</v>
      </c>
      <c r="IXN1" s="263" t="s">
        <v>12230</v>
      </c>
      <c r="IXO1" s="263" t="s">
        <v>12231</v>
      </c>
      <c r="IXP1" s="263" t="s">
        <v>12232</v>
      </c>
      <c r="IXQ1" s="263" t="s">
        <v>12233</v>
      </c>
      <c r="IXR1" s="263" t="s">
        <v>12234</v>
      </c>
      <c r="IXS1" s="263" t="s">
        <v>12235</v>
      </c>
      <c r="IXT1" s="263" t="s">
        <v>12236</v>
      </c>
      <c r="IXU1" s="263" t="s">
        <v>12237</v>
      </c>
      <c r="IXV1" s="263" t="s">
        <v>12238</v>
      </c>
      <c r="IXW1" s="263" t="s">
        <v>12239</v>
      </c>
      <c r="IXX1" s="263" t="s">
        <v>12240</v>
      </c>
      <c r="IXY1" s="263" t="s">
        <v>12241</v>
      </c>
      <c r="IXZ1" s="263" t="s">
        <v>12242</v>
      </c>
      <c r="IYA1" s="263" t="s">
        <v>12243</v>
      </c>
      <c r="IYB1" s="263" t="s">
        <v>12244</v>
      </c>
      <c r="IYC1" s="263" t="s">
        <v>12245</v>
      </c>
      <c r="IYD1" s="263" t="s">
        <v>12246</v>
      </c>
      <c r="IYE1" s="263" t="s">
        <v>12247</v>
      </c>
      <c r="IYF1" s="263" t="s">
        <v>12248</v>
      </c>
      <c r="IYG1" s="263" t="s">
        <v>12249</v>
      </c>
      <c r="IYH1" s="263" t="s">
        <v>12250</v>
      </c>
      <c r="IYI1" s="263" t="s">
        <v>12251</v>
      </c>
      <c r="IYJ1" s="263" t="s">
        <v>12252</v>
      </c>
      <c r="IYK1" s="263" t="s">
        <v>12253</v>
      </c>
      <c r="IYL1" s="263" t="s">
        <v>12254</v>
      </c>
      <c r="IYM1" s="263" t="s">
        <v>12255</v>
      </c>
      <c r="IYN1" s="263" t="s">
        <v>12256</v>
      </c>
      <c r="IYO1" s="263" t="s">
        <v>12257</v>
      </c>
      <c r="IYP1" s="263" t="s">
        <v>12258</v>
      </c>
      <c r="IYQ1" s="263" t="s">
        <v>12259</v>
      </c>
      <c r="IYR1" s="263" t="s">
        <v>12260</v>
      </c>
      <c r="IYS1" s="263" t="s">
        <v>12261</v>
      </c>
      <c r="IYT1" s="263" t="s">
        <v>12262</v>
      </c>
      <c r="IYU1" s="263" t="s">
        <v>12263</v>
      </c>
      <c r="IYV1" s="263" t="s">
        <v>12264</v>
      </c>
      <c r="IYW1" s="263" t="s">
        <v>12265</v>
      </c>
      <c r="IYX1" s="263" t="s">
        <v>12266</v>
      </c>
      <c r="IYY1" s="263" t="s">
        <v>12267</v>
      </c>
      <c r="IYZ1" s="263" t="s">
        <v>12268</v>
      </c>
      <c r="IZA1" s="263" t="s">
        <v>12269</v>
      </c>
      <c r="IZB1" s="263" t="s">
        <v>12270</v>
      </c>
      <c r="IZC1" s="263" t="s">
        <v>12271</v>
      </c>
      <c r="IZD1" s="263" t="s">
        <v>12272</v>
      </c>
      <c r="IZE1" s="263" t="s">
        <v>12273</v>
      </c>
      <c r="IZF1" s="263" t="s">
        <v>12274</v>
      </c>
      <c r="IZG1" s="263" t="s">
        <v>12275</v>
      </c>
      <c r="IZH1" s="263" t="s">
        <v>12276</v>
      </c>
      <c r="IZI1" s="263" t="s">
        <v>12277</v>
      </c>
      <c r="IZJ1" s="263" t="s">
        <v>12278</v>
      </c>
      <c r="IZK1" s="263" t="s">
        <v>12279</v>
      </c>
      <c r="IZL1" s="263" t="s">
        <v>12280</v>
      </c>
      <c r="IZM1" s="263" t="s">
        <v>12281</v>
      </c>
      <c r="IZN1" s="263" t="s">
        <v>12282</v>
      </c>
      <c r="IZO1" s="263" t="s">
        <v>12283</v>
      </c>
      <c r="IZP1" s="263" t="s">
        <v>12284</v>
      </c>
      <c r="IZQ1" s="263" t="s">
        <v>12285</v>
      </c>
      <c r="IZR1" s="263" t="s">
        <v>12286</v>
      </c>
      <c r="IZS1" s="263" t="s">
        <v>12287</v>
      </c>
      <c r="IZT1" s="263" t="s">
        <v>12288</v>
      </c>
      <c r="IZU1" s="263" t="s">
        <v>12289</v>
      </c>
      <c r="IZV1" s="263" t="s">
        <v>12290</v>
      </c>
      <c r="IZW1" s="263" t="s">
        <v>12291</v>
      </c>
      <c r="IZX1" s="263" t="s">
        <v>12292</v>
      </c>
      <c r="IZY1" s="263" t="s">
        <v>12293</v>
      </c>
      <c r="IZZ1" s="263" t="s">
        <v>12294</v>
      </c>
      <c r="JAA1" s="263" t="s">
        <v>12295</v>
      </c>
      <c r="JAB1" s="263" t="s">
        <v>12296</v>
      </c>
      <c r="JAC1" s="263" t="s">
        <v>12297</v>
      </c>
      <c r="JAD1" s="263" t="s">
        <v>12298</v>
      </c>
      <c r="JAE1" s="263" t="s">
        <v>12299</v>
      </c>
      <c r="JAF1" s="263" t="s">
        <v>12300</v>
      </c>
      <c r="JAG1" s="263" t="s">
        <v>12301</v>
      </c>
      <c r="JAH1" s="263" t="s">
        <v>12302</v>
      </c>
      <c r="JAI1" s="263" t="s">
        <v>12303</v>
      </c>
      <c r="JAJ1" s="263" t="s">
        <v>12304</v>
      </c>
      <c r="JAK1" s="263" t="s">
        <v>12305</v>
      </c>
      <c r="JAL1" s="263" t="s">
        <v>12306</v>
      </c>
      <c r="JAM1" s="263" t="s">
        <v>12307</v>
      </c>
      <c r="JAN1" s="263" t="s">
        <v>12308</v>
      </c>
      <c r="JAO1" s="263" t="s">
        <v>12309</v>
      </c>
      <c r="JAP1" s="263" t="s">
        <v>12310</v>
      </c>
      <c r="JAQ1" s="263" t="s">
        <v>12311</v>
      </c>
      <c r="JAR1" s="263" t="s">
        <v>12312</v>
      </c>
      <c r="JAS1" s="263" t="s">
        <v>12313</v>
      </c>
      <c r="JAT1" s="263" t="s">
        <v>12314</v>
      </c>
      <c r="JAU1" s="263" t="s">
        <v>12315</v>
      </c>
      <c r="JAV1" s="263" t="s">
        <v>12316</v>
      </c>
      <c r="JAW1" s="263" t="s">
        <v>12317</v>
      </c>
      <c r="JAX1" s="263" t="s">
        <v>12318</v>
      </c>
      <c r="JAY1" s="263" t="s">
        <v>12319</v>
      </c>
      <c r="JAZ1" s="263" t="s">
        <v>12320</v>
      </c>
      <c r="JBA1" s="263" t="s">
        <v>12321</v>
      </c>
      <c r="JBB1" s="263" t="s">
        <v>12322</v>
      </c>
      <c r="JBC1" s="263" t="s">
        <v>12323</v>
      </c>
      <c r="JBD1" s="263" t="s">
        <v>12324</v>
      </c>
      <c r="JBE1" s="263" t="s">
        <v>12325</v>
      </c>
      <c r="JBF1" s="263" t="s">
        <v>12326</v>
      </c>
      <c r="JBG1" s="263" t="s">
        <v>12327</v>
      </c>
      <c r="JBH1" s="263" t="s">
        <v>12328</v>
      </c>
      <c r="JBI1" s="263" t="s">
        <v>12329</v>
      </c>
      <c r="JBJ1" s="263" t="s">
        <v>12330</v>
      </c>
      <c r="JBK1" s="263" t="s">
        <v>12331</v>
      </c>
      <c r="JBL1" s="263" t="s">
        <v>12332</v>
      </c>
      <c r="JBM1" s="263" t="s">
        <v>12333</v>
      </c>
      <c r="JBN1" s="263" t="s">
        <v>12334</v>
      </c>
      <c r="JBO1" s="263" t="s">
        <v>12335</v>
      </c>
      <c r="JBP1" s="263" t="s">
        <v>12336</v>
      </c>
      <c r="JBQ1" s="263" t="s">
        <v>12337</v>
      </c>
      <c r="JBR1" s="263" t="s">
        <v>12338</v>
      </c>
      <c r="JBS1" s="263" t="s">
        <v>12339</v>
      </c>
      <c r="JBT1" s="263" t="s">
        <v>12340</v>
      </c>
      <c r="JBU1" s="263" t="s">
        <v>12341</v>
      </c>
      <c r="JBV1" s="263" t="s">
        <v>12342</v>
      </c>
      <c r="JBW1" s="263" t="s">
        <v>12343</v>
      </c>
      <c r="JBX1" s="263" t="s">
        <v>12344</v>
      </c>
      <c r="JBY1" s="263" t="s">
        <v>12345</v>
      </c>
      <c r="JBZ1" s="263" t="s">
        <v>12346</v>
      </c>
      <c r="JCA1" s="263" t="s">
        <v>12347</v>
      </c>
      <c r="JCB1" s="263" t="s">
        <v>12348</v>
      </c>
      <c r="JCC1" s="263" t="s">
        <v>12349</v>
      </c>
      <c r="JCD1" s="263" t="s">
        <v>12350</v>
      </c>
      <c r="JCE1" s="263" t="s">
        <v>12351</v>
      </c>
      <c r="JCF1" s="263" t="s">
        <v>12352</v>
      </c>
      <c r="JCG1" s="263" t="s">
        <v>12353</v>
      </c>
      <c r="JCH1" s="263" t="s">
        <v>12354</v>
      </c>
      <c r="JCI1" s="263" t="s">
        <v>12355</v>
      </c>
      <c r="JCJ1" s="263" t="s">
        <v>12356</v>
      </c>
      <c r="JCK1" s="263" t="s">
        <v>12357</v>
      </c>
      <c r="JCL1" s="263" t="s">
        <v>12358</v>
      </c>
      <c r="JCM1" s="263" t="s">
        <v>12359</v>
      </c>
      <c r="JCN1" s="263" t="s">
        <v>12360</v>
      </c>
      <c r="JCO1" s="263" t="s">
        <v>12361</v>
      </c>
      <c r="JCP1" s="263" t="s">
        <v>12362</v>
      </c>
      <c r="JCQ1" s="263" t="s">
        <v>12363</v>
      </c>
      <c r="JCR1" s="263" t="s">
        <v>12364</v>
      </c>
      <c r="JCS1" s="263" t="s">
        <v>12365</v>
      </c>
      <c r="JCT1" s="263" t="s">
        <v>12366</v>
      </c>
      <c r="JCU1" s="263" t="s">
        <v>12367</v>
      </c>
      <c r="JCV1" s="263" t="s">
        <v>12368</v>
      </c>
      <c r="JCW1" s="263" t="s">
        <v>12369</v>
      </c>
      <c r="JCX1" s="263" t="s">
        <v>12370</v>
      </c>
      <c r="JCY1" s="263" t="s">
        <v>12371</v>
      </c>
      <c r="JCZ1" s="263" t="s">
        <v>12372</v>
      </c>
      <c r="JDA1" s="263" t="s">
        <v>12373</v>
      </c>
      <c r="JDB1" s="263" t="s">
        <v>12374</v>
      </c>
      <c r="JDC1" s="263" t="s">
        <v>12375</v>
      </c>
      <c r="JDD1" s="263" t="s">
        <v>12376</v>
      </c>
      <c r="JDE1" s="263" t="s">
        <v>12377</v>
      </c>
      <c r="JDF1" s="263" t="s">
        <v>12378</v>
      </c>
      <c r="JDG1" s="263" t="s">
        <v>12379</v>
      </c>
      <c r="JDH1" s="263" t="s">
        <v>12380</v>
      </c>
      <c r="JDI1" s="263" t="s">
        <v>12381</v>
      </c>
      <c r="JDJ1" s="263" t="s">
        <v>12382</v>
      </c>
      <c r="JDK1" s="263" t="s">
        <v>12383</v>
      </c>
      <c r="JDL1" s="263" t="s">
        <v>12384</v>
      </c>
      <c r="JDM1" s="263" t="s">
        <v>12385</v>
      </c>
      <c r="JDN1" s="263" t="s">
        <v>12386</v>
      </c>
      <c r="JDO1" s="263" t="s">
        <v>12387</v>
      </c>
      <c r="JDP1" s="263" t="s">
        <v>12388</v>
      </c>
      <c r="JDQ1" s="263" t="s">
        <v>12389</v>
      </c>
      <c r="JDR1" s="263" t="s">
        <v>12390</v>
      </c>
      <c r="JDS1" s="263" t="s">
        <v>12391</v>
      </c>
      <c r="JDT1" s="263" t="s">
        <v>12392</v>
      </c>
      <c r="JDU1" s="263" t="s">
        <v>12393</v>
      </c>
      <c r="JDV1" s="263" t="s">
        <v>12394</v>
      </c>
      <c r="JDW1" s="263" t="s">
        <v>12395</v>
      </c>
      <c r="JDX1" s="263" t="s">
        <v>12396</v>
      </c>
      <c r="JDY1" s="263" t="s">
        <v>12397</v>
      </c>
      <c r="JDZ1" s="263" t="s">
        <v>12398</v>
      </c>
      <c r="JEA1" s="263" t="s">
        <v>12399</v>
      </c>
      <c r="JEB1" s="263" t="s">
        <v>12400</v>
      </c>
      <c r="JEC1" s="263" t="s">
        <v>12401</v>
      </c>
      <c r="JED1" s="263" t="s">
        <v>12402</v>
      </c>
      <c r="JEE1" s="263" t="s">
        <v>12403</v>
      </c>
      <c r="JEF1" s="263" t="s">
        <v>12404</v>
      </c>
      <c r="JEG1" s="263" t="s">
        <v>12405</v>
      </c>
      <c r="JEH1" s="263" t="s">
        <v>12406</v>
      </c>
      <c r="JEI1" s="263" t="s">
        <v>12407</v>
      </c>
      <c r="JEJ1" s="263" t="s">
        <v>12408</v>
      </c>
      <c r="JEK1" s="263" t="s">
        <v>12409</v>
      </c>
      <c r="JEL1" s="263" t="s">
        <v>12410</v>
      </c>
      <c r="JEM1" s="263" t="s">
        <v>12411</v>
      </c>
      <c r="JEN1" s="263" t="s">
        <v>12412</v>
      </c>
      <c r="JEO1" s="263" t="s">
        <v>12413</v>
      </c>
      <c r="JEP1" s="263" t="s">
        <v>12414</v>
      </c>
      <c r="JEQ1" s="263" t="s">
        <v>12415</v>
      </c>
      <c r="JER1" s="263" t="s">
        <v>12416</v>
      </c>
      <c r="JES1" s="263" t="s">
        <v>12417</v>
      </c>
      <c r="JET1" s="263" t="s">
        <v>12418</v>
      </c>
      <c r="JEU1" s="263" t="s">
        <v>12419</v>
      </c>
      <c r="JEV1" s="263" t="s">
        <v>12420</v>
      </c>
      <c r="JEW1" s="263" t="s">
        <v>12421</v>
      </c>
      <c r="JEX1" s="263" t="s">
        <v>12422</v>
      </c>
      <c r="JEY1" s="263" t="s">
        <v>12423</v>
      </c>
      <c r="JEZ1" s="263" t="s">
        <v>12424</v>
      </c>
      <c r="JFA1" s="263" t="s">
        <v>12425</v>
      </c>
      <c r="JFB1" s="263" t="s">
        <v>12426</v>
      </c>
      <c r="JFC1" s="263" t="s">
        <v>12427</v>
      </c>
      <c r="JFD1" s="263" t="s">
        <v>12428</v>
      </c>
      <c r="JFE1" s="263" t="s">
        <v>12429</v>
      </c>
      <c r="JFF1" s="263" t="s">
        <v>12430</v>
      </c>
      <c r="JFG1" s="263" t="s">
        <v>12431</v>
      </c>
      <c r="JFH1" s="263" t="s">
        <v>12432</v>
      </c>
      <c r="JFI1" s="263" t="s">
        <v>12433</v>
      </c>
      <c r="JFJ1" s="263" t="s">
        <v>12434</v>
      </c>
      <c r="JFK1" s="263" t="s">
        <v>12435</v>
      </c>
      <c r="JFL1" s="263" t="s">
        <v>12436</v>
      </c>
      <c r="JFM1" s="263" t="s">
        <v>12437</v>
      </c>
      <c r="JFN1" s="263" t="s">
        <v>12438</v>
      </c>
      <c r="JFO1" s="263" t="s">
        <v>12439</v>
      </c>
      <c r="JFP1" s="263" t="s">
        <v>12440</v>
      </c>
      <c r="JFQ1" s="263" t="s">
        <v>12441</v>
      </c>
      <c r="JFR1" s="263" t="s">
        <v>12442</v>
      </c>
      <c r="JFS1" s="263" t="s">
        <v>12443</v>
      </c>
      <c r="JFT1" s="263" t="s">
        <v>12444</v>
      </c>
      <c r="JFU1" s="263" t="s">
        <v>12445</v>
      </c>
      <c r="JFV1" s="263" t="s">
        <v>12446</v>
      </c>
      <c r="JFW1" s="263" t="s">
        <v>12447</v>
      </c>
      <c r="JFX1" s="263" t="s">
        <v>12448</v>
      </c>
      <c r="JFY1" s="263" t="s">
        <v>12449</v>
      </c>
      <c r="JFZ1" s="263" t="s">
        <v>12450</v>
      </c>
      <c r="JGA1" s="263" t="s">
        <v>12451</v>
      </c>
      <c r="JGB1" s="263" t="s">
        <v>12452</v>
      </c>
      <c r="JGC1" s="263" t="s">
        <v>12453</v>
      </c>
      <c r="JGD1" s="263" t="s">
        <v>12454</v>
      </c>
      <c r="JGE1" s="263" t="s">
        <v>12455</v>
      </c>
      <c r="JGF1" s="263" t="s">
        <v>12456</v>
      </c>
      <c r="JGG1" s="263" t="s">
        <v>12457</v>
      </c>
      <c r="JGH1" s="263" t="s">
        <v>12458</v>
      </c>
      <c r="JGI1" s="263" t="s">
        <v>12459</v>
      </c>
      <c r="JGJ1" s="263" t="s">
        <v>12460</v>
      </c>
      <c r="JGK1" s="263" t="s">
        <v>12461</v>
      </c>
      <c r="JGL1" s="263" t="s">
        <v>12462</v>
      </c>
      <c r="JGM1" s="263" t="s">
        <v>12463</v>
      </c>
      <c r="JGN1" s="263" t="s">
        <v>12464</v>
      </c>
      <c r="JGO1" s="263" t="s">
        <v>12465</v>
      </c>
      <c r="JGP1" s="263" t="s">
        <v>12466</v>
      </c>
      <c r="JGQ1" s="263" t="s">
        <v>12467</v>
      </c>
      <c r="JGR1" s="263" t="s">
        <v>12468</v>
      </c>
      <c r="JGS1" s="263" t="s">
        <v>12469</v>
      </c>
      <c r="JGT1" s="263" t="s">
        <v>12470</v>
      </c>
      <c r="JGU1" s="263" t="s">
        <v>12471</v>
      </c>
      <c r="JGV1" s="263" t="s">
        <v>12472</v>
      </c>
      <c r="JGW1" s="263" t="s">
        <v>12473</v>
      </c>
      <c r="JGX1" s="263" t="s">
        <v>12474</v>
      </c>
      <c r="JGY1" s="263" t="s">
        <v>12475</v>
      </c>
      <c r="JGZ1" s="263" t="s">
        <v>12476</v>
      </c>
      <c r="JHA1" s="263" t="s">
        <v>12477</v>
      </c>
      <c r="JHB1" s="263" t="s">
        <v>12478</v>
      </c>
      <c r="JHC1" s="263" t="s">
        <v>12479</v>
      </c>
      <c r="JHD1" s="263" t="s">
        <v>12480</v>
      </c>
      <c r="JHE1" s="263" t="s">
        <v>12481</v>
      </c>
      <c r="JHF1" s="263" t="s">
        <v>12482</v>
      </c>
      <c r="JHG1" s="263" t="s">
        <v>12483</v>
      </c>
      <c r="JHH1" s="263" t="s">
        <v>12484</v>
      </c>
      <c r="JHI1" s="263" t="s">
        <v>12485</v>
      </c>
      <c r="JHJ1" s="263" t="s">
        <v>12486</v>
      </c>
      <c r="JHK1" s="263" t="s">
        <v>12487</v>
      </c>
      <c r="JHL1" s="263" t="s">
        <v>12488</v>
      </c>
      <c r="JHM1" s="263" t="s">
        <v>12489</v>
      </c>
      <c r="JHN1" s="263" t="s">
        <v>12490</v>
      </c>
      <c r="JHO1" s="263" t="s">
        <v>12491</v>
      </c>
      <c r="JHP1" s="263" t="s">
        <v>12492</v>
      </c>
      <c r="JHQ1" s="263" t="s">
        <v>12493</v>
      </c>
      <c r="JHR1" s="263" t="s">
        <v>12494</v>
      </c>
      <c r="JHS1" s="263" t="s">
        <v>12495</v>
      </c>
      <c r="JHT1" s="263" t="s">
        <v>12496</v>
      </c>
      <c r="JHU1" s="263" t="s">
        <v>12497</v>
      </c>
      <c r="JHV1" s="263" t="s">
        <v>12498</v>
      </c>
      <c r="JHW1" s="263" t="s">
        <v>12499</v>
      </c>
      <c r="JHX1" s="263" t="s">
        <v>12500</v>
      </c>
      <c r="JHY1" s="263" t="s">
        <v>12501</v>
      </c>
      <c r="JHZ1" s="263" t="s">
        <v>12502</v>
      </c>
      <c r="JIA1" s="263" t="s">
        <v>12503</v>
      </c>
      <c r="JIB1" s="263" t="s">
        <v>12504</v>
      </c>
      <c r="JIC1" s="263" t="s">
        <v>12505</v>
      </c>
      <c r="JID1" s="263" t="s">
        <v>12506</v>
      </c>
      <c r="JIE1" s="263" t="s">
        <v>12507</v>
      </c>
      <c r="JIF1" s="263" t="s">
        <v>12508</v>
      </c>
      <c r="JIG1" s="263" t="s">
        <v>12509</v>
      </c>
      <c r="JIH1" s="263" t="s">
        <v>12510</v>
      </c>
      <c r="JII1" s="263" t="s">
        <v>12511</v>
      </c>
      <c r="JIJ1" s="263" t="s">
        <v>12512</v>
      </c>
      <c r="JIK1" s="263" t="s">
        <v>12513</v>
      </c>
      <c r="JIL1" s="263" t="s">
        <v>12514</v>
      </c>
      <c r="JIM1" s="263" t="s">
        <v>12515</v>
      </c>
      <c r="JIN1" s="263" t="s">
        <v>12516</v>
      </c>
      <c r="JIO1" s="263" t="s">
        <v>12517</v>
      </c>
      <c r="JIP1" s="263" t="s">
        <v>12518</v>
      </c>
      <c r="JIQ1" s="263" t="s">
        <v>12519</v>
      </c>
      <c r="JIR1" s="263" t="s">
        <v>12520</v>
      </c>
      <c r="JIS1" s="263" t="s">
        <v>12521</v>
      </c>
      <c r="JIT1" s="263" t="s">
        <v>12522</v>
      </c>
      <c r="JIU1" s="263" t="s">
        <v>12523</v>
      </c>
      <c r="JIV1" s="263" t="s">
        <v>12524</v>
      </c>
      <c r="JIW1" s="263" t="s">
        <v>12525</v>
      </c>
      <c r="JIX1" s="263" t="s">
        <v>12526</v>
      </c>
      <c r="JIY1" s="263" t="s">
        <v>12527</v>
      </c>
      <c r="JIZ1" s="263" t="s">
        <v>12528</v>
      </c>
      <c r="JJA1" s="263" t="s">
        <v>12529</v>
      </c>
      <c r="JJB1" s="263" t="s">
        <v>12530</v>
      </c>
      <c r="JJC1" s="263" t="s">
        <v>12531</v>
      </c>
      <c r="JJD1" s="263" t="s">
        <v>12532</v>
      </c>
      <c r="JJE1" s="263" t="s">
        <v>12533</v>
      </c>
      <c r="JJF1" s="263" t="s">
        <v>12534</v>
      </c>
      <c r="JJG1" s="263" t="s">
        <v>12535</v>
      </c>
      <c r="JJH1" s="263" t="s">
        <v>12536</v>
      </c>
      <c r="JJI1" s="263" t="s">
        <v>12537</v>
      </c>
      <c r="JJJ1" s="263" t="s">
        <v>12538</v>
      </c>
      <c r="JJK1" s="263" t="s">
        <v>12539</v>
      </c>
      <c r="JJL1" s="263" t="s">
        <v>12540</v>
      </c>
      <c r="JJM1" s="263" t="s">
        <v>12541</v>
      </c>
      <c r="JJN1" s="263" t="s">
        <v>12542</v>
      </c>
      <c r="JJO1" s="263" t="s">
        <v>12543</v>
      </c>
      <c r="JJP1" s="263" t="s">
        <v>12544</v>
      </c>
      <c r="JJQ1" s="263" t="s">
        <v>12545</v>
      </c>
      <c r="JJR1" s="263" t="s">
        <v>12546</v>
      </c>
      <c r="JJS1" s="263" t="s">
        <v>12547</v>
      </c>
      <c r="JJT1" s="263" t="s">
        <v>12548</v>
      </c>
      <c r="JJU1" s="263" t="s">
        <v>12549</v>
      </c>
      <c r="JJV1" s="263" t="s">
        <v>12550</v>
      </c>
      <c r="JJW1" s="263" t="s">
        <v>12551</v>
      </c>
      <c r="JJX1" s="263" t="s">
        <v>12552</v>
      </c>
      <c r="JJY1" s="263" t="s">
        <v>12553</v>
      </c>
      <c r="JJZ1" s="263" t="s">
        <v>12554</v>
      </c>
      <c r="JKA1" s="263" t="s">
        <v>12555</v>
      </c>
      <c r="JKB1" s="263" t="s">
        <v>12556</v>
      </c>
      <c r="JKC1" s="263" t="s">
        <v>12557</v>
      </c>
      <c r="JKD1" s="263" t="s">
        <v>12558</v>
      </c>
      <c r="JKE1" s="263" t="s">
        <v>12559</v>
      </c>
      <c r="JKF1" s="263" t="s">
        <v>12560</v>
      </c>
      <c r="JKG1" s="263" t="s">
        <v>12561</v>
      </c>
      <c r="JKH1" s="263" t="s">
        <v>12562</v>
      </c>
      <c r="JKI1" s="263" t="s">
        <v>12563</v>
      </c>
      <c r="JKJ1" s="263" t="s">
        <v>12564</v>
      </c>
      <c r="JKK1" s="263" t="s">
        <v>12565</v>
      </c>
      <c r="JKL1" s="263" t="s">
        <v>12566</v>
      </c>
      <c r="JKM1" s="263" t="s">
        <v>12567</v>
      </c>
      <c r="JKN1" s="263" t="s">
        <v>12568</v>
      </c>
      <c r="JKO1" s="263" t="s">
        <v>12569</v>
      </c>
      <c r="JKP1" s="263" t="s">
        <v>12570</v>
      </c>
      <c r="JKQ1" s="263" t="s">
        <v>12571</v>
      </c>
      <c r="JKR1" s="263" t="s">
        <v>12572</v>
      </c>
      <c r="JKS1" s="263" t="s">
        <v>12573</v>
      </c>
      <c r="JKT1" s="263" t="s">
        <v>12574</v>
      </c>
      <c r="JKU1" s="263" t="s">
        <v>12575</v>
      </c>
      <c r="JKV1" s="263" t="s">
        <v>12576</v>
      </c>
      <c r="JKW1" s="263" t="s">
        <v>12577</v>
      </c>
      <c r="JKX1" s="263" t="s">
        <v>12578</v>
      </c>
      <c r="JKY1" s="263" t="s">
        <v>12579</v>
      </c>
      <c r="JKZ1" s="263" t="s">
        <v>12580</v>
      </c>
      <c r="JLA1" s="263" t="s">
        <v>12581</v>
      </c>
      <c r="JLB1" s="263" t="s">
        <v>12582</v>
      </c>
      <c r="JLC1" s="263" t="s">
        <v>12583</v>
      </c>
      <c r="JLD1" s="263" t="s">
        <v>12584</v>
      </c>
      <c r="JLE1" s="263" t="s">
        <v>12585</v>
      </c>
      <c r="JLF1" s="263" t="s">
        <v>12586</v>
      </c>
      <c r="JLG1" s="263" t="s">
        <v>12587</v>
      </c>
      <c r="JLH1" s="263" t="s">
        <v>12588</v>
      </c>
      <c r="JLI1" s="263" t="s">
        <v>12589</v>
      </c>
      <c r="JLJ1" s="263" t="s">
        <v>12590</v>
      </c>
      <c r="JLK1" s="263" t="s">
        <v>12591</v>
      </c>
      <c r="JLL1" s="263" t="s">
        <v>12592</v>
      </c>
      <c r="JLM1" s="263" t="s">
        <v>12593</v>
      </c>
      <c r="JLN1" s="263" t="s">
        <v>12594</v>
      </c>
      <c r="JLO1" s="263" t="s">
        <v>12595</v>
      </c>
      <c r="JLP1" s="263" t="s">
        <v>12596</v>
      </c>
      <c r="JLQ1" s="263" t="s">
        <v>12597</v>
      </c>
      <c r="JLR1" s="263" t="s">
        <v>12598</v>
      </c>
      <c r="JLS1" s="263" t="s">
        <v>12599</v>
      </c>
      <c r="JLT1" s="263" t="s">
        <v>12600</v>
      </c>
      <c r="JLU1" s="263" t="s">
        <v>12601</v>
      </c>
      <c r="JLV1" s="263" t="s">
        <v>12602</v>
      </c>
      <c r="JLW1" s="263" t="s">
        <v>12603</v>
      </c>
      <c r="JLX1" s="263" t="s">
        <v>12604</v>
      </c>
      <c r="JLY1" s="263" t="s">
        <v>12605</v>
      </c>
      <c r="JLZ1" s="263" t="s">
        <v>12606</v>
      </c>
      <c r="JMA1" s="263" t="s">
        <v>12607</v>
      </c>
      <c r="JMB1" s="263" t="s">
        <v>12608</v>
      </c>
      <c r="JMC1" s="263" t="s">
        <v>12609</v>
      </c>
      <c r="JMD1" s="263" t="s">
        <v>12610</v>
      </c>
      <c r="JME1" s="263" t="s">
        <v>12611</v>
      </c>
      <c r="JMF1" s="263" t="s">
        <v>12612</v>
      </c>
      <c r="JMG1" s="263" t="s">
        <v>12613</v>
      </c>
      <c r="JMH1" s="263" t="s">
        <v>12614</v>
      </c>
      <c r="JMI1" s="263" t="s">
        <v>12615</v>
      </c>
      <c r="JMJ1" s="263" t="s">
        <v>12616</v>
      </c>
      <c r="JMK1" s="263" t="s">
        <v>12617</v>
      </c>
      <c r="JML1" s="263" t="s">
        <v>12618</v>
      </c>
      <c r="JMM1" s="263" t="s">
        <v>12619</v>
      </c>
      <c r="JMN1" s="263" t="s">
        <v>12620</v>
      </c>
      <c r="JMO1" s="263" t="s">
        <v>12621</v>
      </c>
      <c r="JMP1" s="263" t="s">
        <v>12622</v>
      </c>
      <c r="JMQ1" s="263" t="s">
        <v>12623</v>
      </c>
      <c r="JMR1" s="263" t="s">
        <v>12624</v>
      </c>
      <c r="JMS1" s="263" t="s">
        <v>12625</v>
      </c>
      <c r="JMT1" s="263" t="s">
        <v>12626</v>
      </c>
      <c r="JMU1" s="263" t="s">
        <v>12627</v>
      </c>
      <c r="JMV1" s="263" t="s">
        <v>12628</v>
      </c>
      <c r="JMW1" s="263" t="s">
        <v>12629</v>
      </c>
      <c r="JMX1" s="263" t="s">
        <v>12630</v>
      </c>
      <c r="JMY1" s="263" t="s">
        <v>12631</v>
      </c>
      <c r="JMZ1" s="263" t="s">
        <v>12632</v>
      </c>
      <c r="JNA1" s="263" t="s">
        <v>12633</v>
      </c>
      <c r="JNB1" s="263" t="s">
        <v>12634</v>
      </c>
      <c r="JNC1" s="263" t="s">
        <v>12635</v>
      </c>
      <c r="JND1" s="263" t="s">
        <v>12636</v>
      </c>
      <c r="JNE1" s="263" t="s">
        <v>12637</v>
      </c>
      <c r="JNF1" s="263" t="s">
        <v>12638</v>
      </c>
      <c r="JNG1" s="263" t="s">
        <v>12639</v>
      </c>
      <c r="JNH1" s="263" t="s">
        <v>12640</v>
      </c>
      <c r="JNI1" s="263" t="s">
        <v>12641</v>
      </c>
      <c r="JNJ1" s="263" t="s">
        <v>12642</v>
      </c>
      <c r="JNK1" s="263" t="s">
        <v>12643</v>
      </c>
      <c r="JNL1" s="263" t="s">
        <v>12644</v>
      </c>
      <c r="JNM1" s="263" t="s">
        <v>12645</v>
      </c>
      <c r="JNN1" s="263" t="s">
        <v>12646</v>
      </c>
      <c r="JNO1" s="263" t="s">
        <v>12647</v>
      </c>
      <c r="JNP1" s="263" t="s">
        <v>12648</v>
      </c>
      <c r="JNQ1" s="263" t="s">
        <v>12649</v>
      </c>
      <c r="JNR1" s="263" t="s">
        <v>12650</v>
      </c>
      <c r="JNS1" s="263" t="s">
        <v>12651</v>
      </c>
      <c r="JNT1" s="263" t="s">
        <v>12652</v>
      </c>
      <c r="JNU1" s="263" t="s">
        <v>12653</v>
      </c>
      <c r="JNV1" s="263" t="s">
        <v>12654</v>
      </c>
      <c r="JNW1" s="263" t="s">
        <v>12655</v>
      </c>
      <c r="JNX1" s="263" t="s">
        <v>12656</v>
      </c>
      <c r="JNY1" s="263" t="s">
        <v>12657</v>
      </c>
      <c r="JNZ1" s="263" t="s">
        <v>12658</v>
      </c>
      <c r="JOA1" s="263" t="s">
        <v>12659</v>
      </c>
      <c r="JOB1" s="263" t="s">
        <v>12660</v>
      </c>
      <c r="JOC1" s="263" t="s">
        <v>12661</v>
      </c>
      <c r="JOD1" s="263" t="s">
        <v>12662</v>
      </c>
      <c r="JOE1" s="263" t="s">
        <v>12663</v>
      </c>
      <c r="JOF1" s="263" t="s">
        <v>12664</v>
      </c>
      <c r="JOG1" s="263" t="s">
        <v>12665</v>
      </c>
      <c r="JOH1" s="263" t="s">
        <v>12666</v>
      </c>
      <c r="JOI1" s="263" t="s">
        <v>12667</v>
      </c>
      <c r="JOJ1" s="263" t="s">
        <v>12668</v>
      </c>
      <c r="JOK1" s="263" t="s">
        <v>12669</v>
      </c>
      <c r="JOL1" s="263" t="s">
        <v>12670</v>
      </c>
      <c r="JOM1" s="263" t="s">
        <v>12671</v>
      </c>
      <c r="JON1" s="263" t="s">
        <v>12672</v>
      </c>
      <c r="JOO1" s="263" t="s">
        <v>12673</v>
      </c>
      <c r="JOP1" s="263" t="s">
        <v>12674</v>
      </c>
      <c r="JOQ1" s="263" t="s">
        <v>12675</v>
      </c>
      <c r="JOR1" s="263" t="s">
        <v>12676</v>
      </c>
      <c r="JOS1" s="263" t="s">
        <v>12677</v>
      </c>
      <c r="JOT1" s="263" t="s">
        <v>12678</v>
      </c>
      <c r="JOU1" s="263" t="s">
        <v>12679</v>
      </c>
      <c r="JOV1" s="263" t="s">
        <v>12680</v>
      </c>
      <c r="JOW1" s="263" t="s">
        <v>12681</v>
      </c>
      <c r="JOX1" s="263" t="s">
        <v>12682</v>
      </c>
      <c r="JOY1" s="263" t="s">
        <v>12683</v>
      </c>
      <c r="JOZ1" s="263" t="s">
        <v>12684</v>
      </c>
      <c r="JPA1" s="263" t="s">
        <v>12685</v>
      </c>
      <c r="JPB1" s="263" t="s">
        <v>12686</v>
      </c>
      <c r="JPC1" s="263" t="s">
        <v>12687</v>
      </c>
      <c r="JPD1" s="263" t="s">
        <v>12688</v>
      </c>
      <c r="JPE1" s="263" t="s">
        <v>12689</v>
      </c>
      <c r="JPF1" s="263" t="s">
        <v>12690</v>
      </c>
      <c r="JPG1" s="263" t="s">
        <v>12691</v>
      </c>
      <c r="JPH1" s="263" t="s">
        <v>12692</v>
      </c>
      <c r="JPI1" s="263" t="s">
        <v>12693</v>
      </c>
      <c r="JPJ1" s="263" t="s">
        <v>12694</v>
      </c>
      <c r="JPK1" s="263" t="s">
        <v>12695</v>
      </c>
      <c r="JPL1" s="263" t="s">
        <v>12696</v>
      </c>
      <c r="JPM1" s="263" t="s">
        <v>12697</v>
      </c>
      <c r="JPN1" s="263" t="s">
        <v>12698</v>
      </c>
      <c r="JPO1" s="263" t="s">
        <v>12699</v>
      </c>
      <c r="JPP1" s="263" t="s">
        <v>12700</v>
      </c>
      <c r="JPQ1" s="263" t="s">
        <v>12701</v>
      </c>
      <c r="JPR1" s="263" t="s">
        <v>12702</v>
      </c>
      <c r="JPS1" s="263" t="s">
        <v>12703</v>
      </c>
      <c r="JPT1" s="263" t="s">
        <v>12704</v>
      </c>
      <c r="JPU1" s="263" t="s">
        <v>12705</v>
      </c>
      <c r="JPV1" s="263" t="s">
        <v>12706</v>
      </c>
      <c r="JPW1" s="263" t="s">
        <v>12707</v>
      </c>
      <c r="JPX1" s="263" t="s">
        <v>12708</v>
      </c>
      <c r="JPY1" s="263" t="s">
        <v>12709</v>
      </c>
      <c r="JPZ1" s="263" t="s">
        <v>12710</v>
      </c>
      <c r="JQA1" s="263" t="s">
        <v>12711</v>
      </c>
      <c r="JQB1" s="263" t="s">
        <v>12712</v>
      </c>
      <c r="JQC1" s="263" t="s">
        <v>12713</v>
      </c>
      <c r="JQD1" s="263" t="s">
        <v>12714</v>
      </c>
      <c r="JQE1" s="263" t="s">
        <v>12715</v>
      </c>
      <c r="JQF1" s="263" t="s">
        <v>12716</v>
      </c>
      <c r="JQG1" s="263" t="s">
        <v>12717</v>
      </c>
      <c r="JQH1" s="263" t="s">
        <v>12718</v>
      </c>
      <c r="JQI1" s="263" t="s">
        <v>12719</v>
      </c>
      <c r="JQJ1" s="263" t="s">
        <v>12720</v>
      </c>
      <c r="JQK1" s="263" t="s">
        <v>12721</v>
      </c>
      <c r="JQL1" s="263" t="s">
        <v>12722</v>
      </c>
      <c r="JQM1" s="263" t="s">
        <v>12723</v>
      </c>
      <c r="JQN1" s="263" t="s">
        <v>12724</v>
      </c>
      <c r="JQO1" s="263" t="s">
        <v>12725</v>
      </c>
      <c r="JQP1" s="263" t="s">
        <v>12726</v>
      </c>
      <c r="JQQ1" s="263" t="s">
        <v>12727</v>
      </c>
      <c r="JQR1" s="263" t="s">
        <v>12728</v>
      </c>
      <c r="JQS1" s="263" t="s">
        <v>12729</v>
      </c>
      <c r="JQT1" s="263" t="s">
        <v>12730</v>
      </c>
      <c r="JQU1" s="263" t="s">
        <v>12731</v>
      </c>
      <c r="JQV1" s="263" t="s">
        <v>12732</v>
      </c>
      <c r="JQW1" s="263" t="s">
        <v>12733</v>
      </c>
      <c r="JQX1" s="263" t="s">
        <v>12734</v>
      </c>
      <c r="JQY1" s="263" t="s">
        <v>12735</v>
      </c>
      <c r="JQZ1" s="263" t="s">
        <v>12736</v>
      </c>
      <c r="JRA1" s="263" t="s">
        <v>12737</v>
      </c>
      <c r="JRB1" s="263" t="s">
        <v>12738</v>
      </c>
      <c r="JRC1" s="263" t="s">
        <v>12739</v>
      </c>
      <c r="JRD1" s="263" t="s">
        <v>12740</v>
      </c>
      <c r="JRE1" s="263" t="s">
        <v>12741</v>
      </c>
      <c r="JRF1" s="263" t="s">
        <v>12742</v>
      </c>
      <c r="JRG1" s="263" t="s">
        <v>12743</v>
      </c>
      <c r="JRH1" s="263" t="s">
        <v>12744</v>
      </c>
      <c r="JRI1" s="263" t="s">
        <v>12745</v>
      </c>
      <c r="JRJ1" s="263" t="s">
        <v>12746</v>
      </c>
      <c r="JRK1" s="263" t="s">
        <v>12747</v>
      </c>
      <c r="JRL1" s="263" t="s">
        <v>12748</v>
      </c>
      <c r="JRM1" s="263" t="s">
        <v>12749</v>
      </c>
      <c r="JRN1" s="263" t="s">
        <v>12750</v>
      </c>
      <c r="JRO1" s="263" t="s">
        <v>12751</v>
      </c>
      <c r="JRP1" s="263" t="s">
        <v>12752</v>
      </c>
      <c r="JRQ1" s="263" t="s">
        <v>12753</v>
      </c>
      <c r="JRR1" s="263" t="s">
        <v>12754</v>
      </c>
      <c r="JRS1" s="263" t="s">
        <v>12755</v>
      </c>
      <c r="JRT1" s="263" t="s">
        <v>12756</v>
      </c>
      <c r="JRU1" s="263" t="s">
        <v>12757</v>
      </c>
      <c r="JRV1" s="263" t="s">
        <v>12758</v>
      </c>
      <c r="JRW1" s="263" t="s">
        <v>12759</v>
      </c>
      <c r="JRX1" s="263" t="s">
        <v>12760</v>
      </c>
      <c r="JRY1" s="263" t="s">
        <v>12761</v>
      </c>
      <c r="JRZ1" s="263" t="s">
        <v>12762</v>
      </c>
      <c r="JSA1" s="263" t="s">
        <v>12763</v>
      </c>
      <c r="JSB1" s="263" t="s">
        <v>12764</v>
      </c>
      <c r="JSC1" s="263" t="s">
        <v>12765</v>
      </c>
      <c r="JSD1" s="263" t="s">
        <v>12766</v>
      </c>
      <c r="JSE1" s="263" t="s">
        <v>12767</v>
      </c>
      <c r="JSF1" s="263" t="s">
        <v>12768</v>
      </c>
      <c r="JSG1" s="263" t="s">
        <v>12769</v>
      </c>
      <c r="JSH1" s="263" t="s">
        <v>12770</v>
      </c>
      <c r="JSI1" s="263" t="s">
        <v>12771</v>
      </c>
      <c r="JSJ1" s="263" t="s">
        <v>12772</v>
      </c>
      <c r="JSK1" s="263" t="s">
        <v>12773</v>
      </c>
      <c r="JSL1" s="263" t="s">
        <v>12774</v>
      </c>
      <c r="JSM1" s="263" t="s">
        <v>12775</v>
      </c>
      <c r="JSN1" s="263" t="s">
        <v>12776</v>
      </c>
      <c r="JSO1" s="263" t="s">
        <v>12777</v>
      </c>
      <c r="JSP1" s="263" t="s">
        <v>12778</v>
      </c>
      <c r="JSQ1" s="263" t="s">
        <v>12779</v>
      </c>
      <c r="JSR1" s="263" t="s">
        <v>12780</v>
      </c>
      <c r="JSS1" s="263" t="s">
        <v>12781</v>
      </c>
      <c r="JST1" s="263" t="s">
        <v>12782</v>
      </c>
      <c r="JSU1" s="263" t="s">
        <v>12783</v>
      </c>
      <c r="JSV1" s="263" t="s">
        <v>12784</v>
      </c>
      <c r="JSW1" s="263" t="s">
        <v>12785</v>
      </c>
      <c r="JSX1" s="263" t="s">
        <v>12786</v>
      </c>
      <c r="JSY1" s="263" t="s">
        <v>12787</v>
      </c>
      <c r="JSZ1" s="263" t="s">
        <v>12788</v>
      </c>
      <c r="JTA1" s="263" t="s">
        <v>12789</v>
      </c>
      <c r="JTB1" s="263" t="s">
        <v>12790</v>
      </c>
      <c r="JTC1" s="263" t="s">
        <v>12791</v>
      </c>
      <c r="JTD1" s="263" t="s">
        <v>12792</v>
      </c>
      <c r="JTE1" s="263" t="s">
        <v>12793</v>
      </c>
      <c r="JTF1" s="263" t="s">
        <v>12794</v>
      </c>
      <c r="JTG1" s="263" t="s">
        <v>12795</v>
      </c>
      <c r="JTH1" s="263" t="s">
        <v>12796</v>
      </c>
      <c r="JTI1" s="263" t="s">
        <v>12797</v>
      </c>
      <c r="JTJ1" s="263" t="s">
        <v>12798</v>
      </c>
      <c r="JTK1" s="263" t="s">
        <v>12799</v>
      </c>
      <c r="JTL1" s="263" t="s">
        <v>12800</v>
      </c>
      <c r="JTM1" s="263" t="s">
        <v>12801</v>
      </c>
      <c r="JTN1" s="263" t="s">
        <v>12802</v>
      </c>
      <c r="JTO1" s="263" t="s">
        <v>12803</v>
      </c>
      <c r="JTP1" s="263" t="s">
        <v>12804</v>
      </c>
      <c r="JTQ1" s="263" t="s">
        <v>12805</v>
      </c>
      <c r="JTR1" s="263" t="s">
        <v>12806</v>
      </c>
      <c r="JTS1" s="263" t="s">
        <v>12807</v>
      </c>
      <c r="JTT1" s="263" t="s">
        <v>12808</v>
      </c>
      <c r="JTU1" s="263" t="s">
        <v>12809</v>
      </c>
      <c r="JTV1" s="263" t="s">
        <v>12810</v>
      </c>
      <c r="JTW1" s="263" t="s">
        <v>12811</v>
      </c>
      <c r="JTX1" s="263" t="s">
        <v>12812</v>
      </c>
      <c r="JTY1" s="263" t="s">
        <v>12813</v>
      </c>
      <c r="JTZ1" s="263" t="s">
        <v>12814</v>
      </c>
      <c r="JUA1" s="263" t="s">
        <v>12815</v>
      </c>
      <c r="JUB1" s="263" t="s">
        <v>12816</v>
      </c>
      <c r="JUC1" s="263" t="s">
        <v>12817</v>
      </c>
      <c r="JUD1" s="263" t="s">
        <v>12818</v>
      </c>
      <c r="JUE1" s="263" t="s">
        <v>12819</v>
      </c>
      <c r="JUF1" s="263" t="s">
        <v>12820</v>
      </c>
      <c r="JUG1" s="263" t="s">
        <v>12821</v>
      </c>
      <c r="JUH1" s="263" t="s">
        <v>12822</v>
      </c>
      <c r="JUI1" s="263" t="s">
        <v>12823</v>
      </c>
      <c r="JUJ1" s="263" t="s">
        <v>12824</v>
      </c>
      <c r="JUK1" s="263" t="s">
        <v>12825</v>
      </c>
      <c r="JUL1" s="263" t="s">
        <v>12826</v>
      </c>
      <c r="JUM1" s="263" t="s">
        <v>12827</v>
      </c>
      <c r="JUN1" s="263" t="s">
        <v>12828</v>
      </c>
      <c r="JUO1" s="263" t="s">
        <v>12829</v>
      </c>
      <c r="JUP1" s="263" t="s">
        <v>12830</v>
      </c>
      <c r="JUQ1" s="263" t="s">
        <v>12831</v>
      </c>
      <c r="JUR1" s="263" t="s">
        <v>12832</v>
      </c>
      <c r="JUS1" s="263" t="s">
        <v>12833</v>
      </c>
      <c r="JUT1" s="263" t="s">
        <v>12834</v>
      </c>
      <c r="JUU1" s="263" t="s">
        <v>12835</v>
      </c>
      <c r="JUV1" s="263" t="s">
        <v>12836</v>
      </c>
      <c r="JUW1" s="263" t="s">
        <v>12837</v>
      </c>
      <c r="JUX1" s="263" t="s">
        <v>12838</v>
      </c>
      <c r="JUY1" s="263" t="s">
        <v>12839</v>
      </c>
      <c r="JUZ1" s="263" t="s">
        <v>12840</v>
      </c>
      <c r="JVA1" s="263" t="s">
        <v>12841</v>
      </c>
      <c r="JVB1" s="263" t="s">
        <v>12842</v>
      </c>
      <c r="JVC1" s="263" t="s">
        <v>12843</v>
      </c>
      <c r="JVD1" s="263" t="s">
        <v>12844</v>
      </c>
      <c r="JVE1" s="263" t="s">
        <v>12845</v>
      </c>
      <c r="JVF1" s="263" t="s">
        <v>12846</v>
      </c>
      <c r="JVG1" s="263" t="s">
        <v>12847</v>
      </c>
      <c r="JVH1" s="263" t="s">
        <v>12848</v>
      </c>
      <c r="JVI1" s="263" t="s">
        <v>12849</v>
      </c>
      <c r="JVJ1" s="263" t="s">
        <v>12850</v>
      </c>
      <c r="JVK1" s="263" t="s">
        <v>12851</v>
      </c>
      <c r="JVL1" s="263" t="s">
        <v>12852</v>
      </c>
      <c r="JVM1" s="263" t="s">
        <v>12853</v>
      </c>
      <c r="JVN1" s="263" t="s">
        <v>12854</v>
      </c>
      <c r="JVO1" s="263" t="s">
        <v>12855</v>
      </c>
      <c r="JVP1" s="263" t="s">
        <v>12856</v>
      </c>
      <c r="JVQ1" s="263" t="s">
        <v>12857</v>
      </c>
      <c r="JVR1" s="263" t="s">
        <v>12858</v>
      </c>
      <c r="JVS1" s="263" t="s">
        <v>12859</v>
      </c>
      <c r="JVT1" s="263" t="s">
        <v>12860</v>
      </c>
      <c r="JVU1" s="263" t="s">
        <v>12861</v>
      </c>
      <c r="JVV1" s="263" t="s">
        <v>12862</v>
      </c>
      <c r="JVW1" s="263" t="s">
        <v>12863</v>
      </c>
      <c r="JVX1" s="263" t="s">
        <v>12864</v>
      </c>
      <c r="JVY1" s="263" t="s">
        <v>12865</v>
      </c>
      <c r="JVZ1" s="263" t="s">
        <v>12866</v>
      </c>
      <c r="JWA1" s="263" t="s">
        <v>12867</v>
      </c>
      <c r="JWB1" s="263" t="s">
        <v>12868</v>
      </c>
      <c r="JWC1" s="263" t="s">
        <v>12869</v>
      </c>
      <c r="JWD1" s="263" t="s">
        <v>12870</v>
      </c>
      <c r="JWE1" s="263" t="s">
        <v>12871</v>
      </c>
      <c r="JWF1" s="263" t="s">
        <v>12872</v>
      </c>
      <c r="JWG1" s="263" t="s">
        <v>12873</v>
      </c>
      <c r="JWH1" s="263" t="s">
        <v>12874</v>
      </c>
      <c r="JWI1" s="263" t="s">
        <v>12875</v>
      </c>
      <c r="JWJ1" s="263" t="s">
        <v>12876</v>
      </c>
      <c r="JWK1" s="263" t="s">
        <v>12877</v>
      </c>
      <c r="JWL1" s="263" t="s">
        <v>12878</v>
      </c>
      <c r="JWM1" s="263" t="s">
        <v>12879</v>
      </c>
      <c r="JWN1" s="263" t="s">
        <v>12880</v>
      </c>
      <c r="JWO1" s="263" t="s">
        <v>12881</v>
      </c>
      <c r="JWP1" s="263" t="s">
        <v>12882</v>
      </c>
      <c r="JWQ1" s="263" t="s">
        <v>12883</v>
      </c>
      <c r="JWR1" s="263" t="s">
        <v>12884</v>
      </c>
      <c r="JWS1" s="263" t="s">
        <v>12885</v>
      </c>
      <c r="JWT1" s="263" t="s">
        <v>12886</v>
      </c>
      <c r="JWU1" s="263" t="s">
        <v>12887</v>
      </c>
      <c r="JWV1" s="263" t="s">
        <v>12888</v>
      </c>
      <c r="JWW1" s="263" t="s">
        <v>12889</v>
      </c>
      <c r="JWX1" s="263" t="s">
        <v>12890</v>
      </c>
      <c r="JWY1" s="263" t="s">
        <v>12891</v>
      </c>
      <c r="JWZ1" s="263" t="s">
        <v>12892</v>
      </c>
      <c r="JXA1" s="263" t="s">
        <v>12893</v>
      </c>
      <c r="JXB1" s="263" t="s">
        <v>12894</v>
      </c>
      <c r="JXC1" s="263" t="s">
        <v>12895</v>
      </c>
      <c r="JXD1" s="263" t="s">
        <v>12896</v>
      </c>
      <c r="JXE1" s="263" t="s">
        <v>12897</v>
      </c>
      <c r="JXF1" s="263" t="s">
        <v>12898</v>
      </c>
      <c r="JXG1" s="263" t="s">
        <v>12899</v>
      </c>
      <c r="JXH1" s="263" t="s">
        <v>12900</v>
      </c>
      <c r="JXI1" s="263" t="s">
        <v>12901</v>
      </c>
      <c r="JXJ1" s="263" t="s">
        <v>12902</v>
      </c>
      <c r="JXK1" s="263" t="s">
        <v>12903</v>
      </c>
      <c r="JXL1" s="263" t="s">
        <v>12904</v>
      </c>
      <c r="JXM1" s="263" t="s">
        <v>12905</v>
      </c>
      <c r="JXN1" s="263" t="s">
        <v>12906</v>
      </c>
      <c r="JXO1" s="263" t="s">
        <v>12907</v>
      </c>
      <c r="JXP1" s="263" t="s">
        <v>12908</v>
      </c>
      <c r="JXQ1" s="263" t="s">
        <v>12909</v>
      </c>
      <c r="JXR1" s="263" t="s">
        <v>12910</v>
      </c>
      <c r="JXS1" s="263" t="s">
        <v>12911</v>
      </c>
      <c r="JXT1" s="263" t="s">
        <v>12912</v>
      </c>
      <c r="JXU1" s="263" t="s">
        <v>12913</v>
      </c>
      <c r="JXV1" s="263" t="s">
        <v>12914</v>
      </c>
      <c r="JXW1" s="263" t="s">
        <v>12915</v>
      </c>
      <c r="JXX1" s="263" t="s">
        <v>12916</v>
      </c>
      <c r="JXY1" s="263" t="s">
        <v>12917</v>
      </c>
      <c r="JXZ1" s="263" t="s">
        <v>12918</v>
      </c>
      <c r="JYA1" s="263" t="s">
        <v>12919</v>
      </c>
      <c r="JYB1" s="263" t="s">
        <v>12920</v>
      </c>
      <c r="JYC1" s="263" t="s">
        <v>12921</v>
      </c>
      <c r="JYD1" s="263" t="s">
        <v>12922</v>
      </c>
      <c r="JYE1" s="263" t="s">
        <v>12923</v>
      </c>
      <c r="JYF1" s="263" t="s">
        <v>12924</v>
      </c>
      <c r="JYG1" s="263" t="s">
        <v>12925</v>
      </c>
      <c r="JYH1" s="263" t="s">
        <v>12926</v>
      </c>
      <c r="JYI1" s="263" t="s">
        <v>12927</v>
      </c>
      <c r="JYJ1" s="263" t="s">
        <v>12928</v>
      </c>
      <c r="JYK1" s="263" t="s">
        <v>12929</v>
      </c>
      <c r="JYL1" s="263" t="s">
        <v>12930</v>
      </c>
      <c r="JYM1" s="263" t="s">
        <v>12931</v>
      </c>
      <c r="JYN1" s="263" t="s">
        <v>12932</v>
      </c>
      <c r="JYO1" s="263" t="s">
        <v>12933</v>
      </c>
      <c r="JYP1" s="263" t="s">
        <v>12934</v>
      </c>
      <c r="JYQ1" s="263" t="s">
        <v>12935</v>
      </c>
      <c r="JYR1" s="263" t="s">
        <v>12936</v>
      </c>
      <c r="JYS1" s="263" t="s">
        <v>12937</v>
      </c>
      <c r="JYT1" s="263" t="s">
        <v>12938</v>
      </c>
      <c r="JYU1" s="263" t="s">
        <v>12939</v>
      </c>
      <c r="JYV1" s="263" t="s">
        <v>12940</v>
      </c>
      <c r="JYW1" s="263" t="s">
        <v>12941</v>
      </c>
      <c r="JYX1" s="263" t="s">
        <v>12942</v>
      </c>
      <c r="JYY1" s="263" t="s">
        <v>12943</v>
      </c>
      <c r="JYZ1" s="263" t="s">
        <v>12944</v>
      </c>
      <c r="JZA1" s="263" t="s">
        <v>12945</v>
      </c>
      <c r="JZB1" s="263" t="s">
        <v>12946</v>
      </c>
      <c r="JZC1" s="263" t="s">
        <v>12947</v>
      </c>
      <c r="JZD1" s="263" t="s">
        <v>12948</v>
      </c>
      <c r="JZE1" s="263" t="s">
        <v>12949</v>
      </c>
      <c r="JZF1" s="263" t="s">
        <v>12950</v>
      </c>
      <c r="JZG1" s="263" t="s">
        <v>12951</v>
      </c>
      <c r="JZH1" s="263" t="s">
        <v>12952</v>
      </c>
      <c r="JZI1" s="263" t="s">
        <v>12953</v>
      </c>
      <c r="JZJ1" s="263" t="s">
        <v>12954</v>
      </c>
      <c r="JZK1" s="263" t="s">
        <v>12955</v>
      </c>
      <c r="JZL1" s="263" t="s">
        <v>12956</v>
      </c>
      <c r="JZM1" s="263" t="s">
        <v>12957</v>
      </c>
      <c r="JZN1" s="263" t="s">
        <v>12958</v>
      </c>
      <c r="JZO1" s="263" t="s">
        <v>12959</v>
      </c>
      <c r="JZP1" s="263" t="s">
        <v>12960</v>
      </c>
      <c r="JZQ1" s="263" t="s">
        <v>12961</v>
      </c>
      <c r="JZR1" s="263" t="s">
        <v>12962</v>
      </c>
      <c r="JZS1" s="263" t="s">
        <v>12963</v>
      </c>
      <c r="JZT1" s="263" t="s">
        <v>12964</v>
      </c>
      <c r="JZU1" s="263" t="s">
        <v>12965</v>
      </c>
      <c r="JZV1" s="263" t="s">
        <v>12966</v>
      </c>
      <c r="JZW1" s="263" t="s">
        <v>12967</v>
      </c>
      <c r="JZX1" s="263" t="s">
        <v>12968</v>
      </c>
      <c r="JZY1" s="263" t="s">
        <v>12969</v>
      </c>
      <c r="JZZ1" s="263" t="s">
        <v>12970</v>
      </c>
      <c r="KAA1" s="263" t="s">
        <v>12971</v>
      </c>
      <c r="KAB1" s="263" t="s">
        <v>12972</v>
      </c>
      <c r="KAC1" s="263" t="s">
        <v>12973</v>
      </c>
      <c r="KAD1" s="263" t="s">
        <v>12974</v>
      </c>
      <c r="KAE1" s="263" t="s">
        <v>12975</v>
      </c>
      <c r="KAF1" s="263" t="s">
        <v>12976</v>
      </c>
      <c r="KAG1" s="263" t="s">
        <v>12977</v>
      </c>
      <c r="KAH1" s="263" t="s">
        <v>12978</v>
      </c>
      <c r="KAI1" s="263" t="s">
        <v>12979</v>
      </c>
      <c r="KAJ1" s="263" t="s">
        <v>12980</v>
      </c>
      <c r="KAK1" s="263" t="s">
        <v>12981</v>
      </c>
      <c r="KAL1" s="263" t="s">
        <v>12982</v>
      </c>
      <c r="KAM1" s="263" t="s">
        <v>12983</v>
      </c>
      <c r="KAN1" s="263" t="s">
        <v>12984</v>
      </c>
      <c r="KAO1" s="263" t="s">
        <v>12985</v>
      </c>
      <c r="KAP1" s="263" t="s">
        <v>12986</v>
      </c>
      <c r="KAQ1" s="263" t="s">
        <v>12987</v>
      </c>
      <c r="KAR1" s="263" t="s">
        <v>12988</v>
      </c>
      <c r="KAS1" s="263" t="s">
        <v>12989</v>
      </c>
      <c r="KAT1" s="263" t="s">
        <v>12990</v>
      </c>
      <c r="KAU1" s="263" t="s">
        <v>12991</v>
      </c>
      <c r="KAV1" s="263" t="s">
        <v>12992</v>
      </c>
      <c r="KAW1" s="263" t="s">
        <v>12993</v>
      </c>
      <c r="KAX1" s="263" t="s">
        <v>12994</v>
      </c>
      <c r="KAY1" s="263" t="s">
        <v>12995</v>
      </c>
      <c r="KAZ1" s="263" t="s">
        <v>12996</v>
      </c>
      <c r="KBA1" s="263" t="s">
        <v>12997</v>
      </c>
      <c r="KBB1" s="263" t="s">
        <v>12998</v>
      </c>
      <c r="KBC1" s="263" t="s">
        <v>12999</v>
      </c>
      <c r="KBD1" s="263" t="s">
        <v>13000</v>
      </c>
      <c r="KBE1" s="263" t="s">
        <v>13001</v>
      </c>
      <c r="KBF1" s="263" t="s">
        <v>13002</v>
      </c>
      <c r="KBG1" s="263" t="s">
        <v>13003</v>
      </c>
      <c r="KBH1" s="263" t="s">
        <v>13004</v>
      </c>
      <c r="KBI1" s="263" t="s">
        <v>13005</v>
      </c>
      <c r="KBJ1" s="263" t="s">
        <v>13006</v>
      </c>
      <c r="KBK1" s="263" t="s">
        <v>13007</v>
      </c>
      <c r="KBL1" s="263" t="s">
        <v>13008</v>
      </c>
      <c r="KBM1" s="263" t="s">
        <v>13009</v>
      </c>
      <c r="KBN1" s="263" t="s">
        <v>13010</v>
      </c>
      <c r="KBO1" s="263" t="s">
        <v>13011</v>
      </c>
      <c r="KBP1" s="263" t="s">
        <v>13012</v>
      </c>
      <c r="KBQ1" s="263" t="s">
        <v>13013</v>
      </c>
      <c r="KBR1" s="263" t="s">
        <v>13014</v>
      </c>
      <c r="KBS1" s="263" t="s">
        <v>13015</v>
      </c>
      <c r="KBT1" s="263" t="s">
        <v>13016</v>
      </c>
      <c r="KBU1" s="263" t="s">
        <v>13017</v>
      </c>
      <c r="KBV1" s="263" t="s">
        <v>13018</v>
      </c>
      <c r="KBW1" s="263" t="s">
        <v>13019</v>
      </c>
      <c r="KBX1" s="263" t="s">
        <v>13020</v>
      </c>
      <c r="KBY1" s="263" t="s">
        <v>13021</v>
      </c>
      <c r="KBZ1" s="263" t="s">
        <v>13022</v>
      </c>
      <c r="KCA1" s="263" t="s">
        <v>13023</v>
      </c>
      <c r="KCB1" s="263" t="s">
        <v>13024</v>
      </c>
      <c r="KCC1" s="263" t="s">
        <v>13025</v>
      </c>
      <c r="KCD1" s="263" t="s">
        <v>13026</v>
      </c>
      <c r="KCE1" s="263" t="s">
        <v>13027</v>
      </c>
      <c r="KCF1" s="263" t="s">
        <v>13028</v>
      </c>
      <c r="KCG1" s="263" t="s">
        <v>13029</v>
      </c>
      <c r="KCH1" s="263" t="s">
        <v>13030</v>
      </c>
      <c r="KCI1" s="263" t="s">
        <v>13031</v>
      </c>
      <c r="KCJ1" s="263" t="s">
        <v>13032</v>
      </c>
      <c r="KCK1" s="263" t="s">
        <v>13033</v>
      </c>
      <c r="KCL1" s="263" t="s">
        <v>13034</v>
      </c>
      <c r="KCM1" s="263" t="s">
        <v>13035</v>
      </c>
      <c r="KCN1" s="263" t="s">
        <v>13036</v>
      </c>
      <c r="KCO1" s="263" t="s">
        <v>13037</v>
      </c>
      <c r="KCP1" s="263" t="s">
        <v>13038</v>
      </c>
      <c r="KCQ1" s="263" t="s">
        <v>13039</v>
      </c>
      <c r="KCR1" s="263" t="s">
        <v>13040</v>
      </c>
      <c r="KCS1" s="263" t="s">
        <v>13041</v>
      </c>
      <c r="KCT1" s="263" t="s">
        <v>13042</v>
      </c>
      <c r="KCU1" s="263" t="s">
        <v>13043</v>
      </c>
      <c r="KCV1" s="263" t="s">
        <v>13044</v>
      </c>
      <c r="KCW1" s="263" t="s">
        <v>13045</v>
      </c>
      <c r="KCX1" s="263" t="s">
        <v>13046</v>
      </c>
      <c r="KCY1" s="263" t="s">
        <v>13047</v>
      </c>
      <c r="KCZ1" s="263" t="s">
        <v>13048</v>
      </c>
      <c r="KDA1" s="263" t="s">
        <v>13049</v>
      </c>
      <c r="KDB1" s="263" t="s">
        <v>13050</v>
      </c>
      <c r="KDC1" s="263" t="s">
        <v>13051</v>
      </c>
      <c r="KDD1" s="263" t="s">
        <v>13052</v>
      </c>
      <c r="KDE1" s="263" t="s">
        <v>13053</v>
      </c>
      <c r="KDF1" s="263" t="s">
        <v>13054</v>
      </c>
      <c r="KDG1" s="263" t="s">
        <v>13055</v>
      </c>
      <c r="KDH1" s="263" t="s">
        <v>13056</v>
      </c>
      <c r="KDI1" s="263" t="s">
        <v>13057</v>
      </c>
      <c r="KDJ1" s="263" t="s">
        <v>13058</v>
      </c>
      <c r="KDK1" s="263" t="s">
        <v>13059</v>
      </c>
      <c r="KDL1" s="263" t="s">
        <v>13060</v>
      </c>
      <c r="KDM1" s="263" t="s">
        <v>13061</v>
      </c>
      <c r="KDN1" s="263" t="s">
        <v>13062</v>
      </c>
      <c r="KDO1" s="263" t="s">
        <v>13063</v>
      </c>
      <c r="KDP1" s="263" t="s">
        <v>13064</v>
      </c>
      <c r="KDQ1" s="263" t="s">
        <v>13065</v>
      </c>
      <c r="KDR1" s="263" t="s">
        <v>13066</v>
      </c>
      <c r="KDS1" s="263" t="s">
        <v>13067</v>
      </c>
      <c r="KDT1" s="263" t="s">
        <v>13068</v>
      </c>
      <c r="KDU1" s="263" t="s">
        <v>13069</v>
      </c>
      <c r="KDV1" s="263" t="s">
        <v>13070</v>
      </c>
      <c r="KDW1" s="263" t="s">
        <v>13071</v>
      </c>
      <c r="KDX1" s="263" t="s">
        <v>13072</v>
      </c>
      <c r="KDY1" s="263" t="s">
        <v>13073</v>
      </c>
      <c r="KDZ1" s="263" t="s">
        <v>13074</v>
      </c>
      <c r="KEA1" s="263" t="s">
        <v>13075</v>
      </c>
      <c r="KEB1" s="263" t="s">
        <v>13076</v>
      </c>
      <c r="KEC1" s="263" t="s">
        <v>13077</v>
      </c>
      <c r="KED1" s="263" t="s">
        <v>13078</v>
      </c>
      <c r="KEE1" s="263" t="s">
        <v>13079</v>
      </c>
      <c r="KEF1" s="263" t="s">
        <v>13080</v>
      </c>
      <c r="KEG1" s="263" t="s">
        <v>13081</v>
      </c>
      <c r="KEH1" s="263" t="s">
        <v>13082</v>
      </c>
      <c r="KEI1" s="263" t="s">
        <v>13083</v>
      </c>
      <c r="KEJ1" s="263" t="s">
        <v>13084</v>
      </c>
      <c r="KEK1" s="263" t="s">
        <v>13085</v>
      </c>
      <c r="KEL1" s="263" t="s">
        <v>13086</v>
      </c>
      <c r="KEM1" s="263" t="s">
        <v>13087</v>
      </c>
      <c r="KEN1" s="263" t="s">
        <v>13088</v>
      </c>
      <c r="KEO1" s="263" t="s">
        <v>13089</v>
      </c>
      <c r="KEP1" s="263" t="s">
        <v>13090</v>
      </c>
      <c r="KEQ1" s="263" t="s">
        <v>13091</v>
      </c>
      <c r="KER1" s="263" t="s">
        <v>13092</v>
      </c>
      <c r="KES1" s="263" t="s">
        <v>13093</v>
      </c>
      <c r="KET1" s="263" t="s">
        <v>13094</v>
      </c>
      <c r="KEU1" s="263" t="s">
        <v>13095</v>
      </c>
      <c r="KEV1" s="263" t="s">
        <v>13096</v>
      </c>
      <c r="KEW1" s="263" t="s">
        <v>13097</v>
      </c>
      <c r="KEX1" s="263" t="s">
        <v>13098</v>
      </c>
      <c r="KEY1" s="263" t="s">
        <v>13099</v>
      </c>
      <c r="KEZ1" s="263" t="s">
        <v>13100</v>
      </c>
      <c r="KFA1" s="263" t="s">
        <v>13101</v>
      </c>
      <c r="KFB1" s="263" t="s">
        <v>13102</v>
      </c>
      <c r="KFC1" s="263" t="s">
        <v>13103</v>
      </c>
      <c r="KFD1" s="263" t="s">
        <v>13104</v>
      </c>
      <c r="KFE1" s="263" t="s">
        <v>13105</v>
      </c>
      <c r="KFF1" s="263" t="s">
        <v>13106</v>
      </c>
      <c r="KFG1" s="263" t="s">
        <v>13107</v>
      </c>
      <c r="KFH1" s="263" t="s">
        <v>13108</v>
      </c>
      <c r="KFI1" s="263" t="s">
        <v>13109</v>
      </c>
      <c r="KFJ1" s="263" t="s">
        <v>13110</v>
      </c>
      <c r="KFK1" s="263" t="s">
        <v>13111</v>
      </c>
      <c r="KFL1" s="263" t="s">
        <v>13112</v>
      </c>
      <c r="KFM1" s="263" t="s">
        <v>13113</v>
      </c>
      <c r="KFN1" s="263" t="s">
        <v>13114</v>
      </c>
      <c r="KFO1" s="263" t="s">
        <v>13115</v>
      </c>
      <c r="KFP1" s="263" t="s">
        <v>13116</v>
      </c>
      <c r="KFQ1" s="263" t="s">
        <v>13117</v>
      </c>
      <c r="KFR1" s="263" t="s">
        <v>13118</v>
      </c>
      <c r="KFS1" s="263" t="s">
        <v>13119</v>
      </c>
      <c r="KFT1" s="263" t="s">
        <v>13120</v>
      </c>
      <c r="KFU1" s="263" t="s">
        <v>13121</v>
      </c>
      <c r="KFV1" s="263" t="s">
        <v>13122</v>
      </c>
      <c r="KFW1" s="263" t="s">
        <v>13123</v>
      </c>
      <c r="KFX1" s="263" t="s">
        <v>13124</v>
      </c>
      <c r="KFY1" s="263" t="s">
        <v>13125</v>
      </c>
      <c r="KFZ1" s="263" t="s">
        <v>13126</v>
      </c>
      <c r="KGA1" s="263" t="s">
        <v>13127</v>
      </c>
      <c r="KGB1" s="263" t="s">
        <v>13128</v>
      </c>
      <c r="KGC1" s="263" t="s">
        <v>13129</v>
      </c>
      <c r="KGD1" s="263" t="s">
        <v>13130</v>
      </c>
      <c r="KGE1" s="263" t="s">
        <v>13131</v>
      </c>
      <c r="KGF1" s="263" t="s">
        <v>13132</v>
      </c>
      <c r="KGG1" s="263" t="s">
        <v>13133</v>
      </c>
      <c r="KGH1" s="263" t="s">
        <v>13134</v>
      </c>
      <c r="KGI1" s="263" t="s">
        <v>13135</v>
      </c>
      <c r="KGJ1" s="263" t="s">
        <v>13136</v>
      </c>
      <c r="KGK1" s="263" t="s">
        <v>13137</v>
      </c>
      <c r="KGL1" s="263" t="s">
        <v>13138</v>
      </c>
      <c r="KGM1" s="263" t="s">
        <v>13139</v>
      </c>
      <c r="KGN1" s="263" t="s">
        <v>13140</v>
      </c>
      <c r="KGO1" s="263" t="s">
        <v>13141</v>
      </c>
      <c r="KGP1" s="263" t="s">
        <v>13142</v>
      </c>
      <c r="KGQ1" s="263" t="s">
        <v>13143</v>
      </c>
      <c r="KGR1" s="263" t="s">
        <v>13144</v>
      </c>
      <c r="KGS1" s="263" t="s">
        <v>13145</v>
      </c>
      <c r="KGT1" s="263" t="s">
        <v>13146</v>
      </c>
      <c r="KGU1" s="263" t="s">
        <v>13147</v>
      </c>
      <c r="KGV1" s="263" t="s">
        <v>13148</v>
      </c>
      <c r="KGW1" s="263" t="s">
        <v>13149</v>
      </c>
      <c r="KGX1" s="263" t="s">
        <v>13150</v>
      </c>
      <c r="KGY1" s="263" t="s">
        <v>13151</v>
      </c>
      <c r="KGZ1" s="263" t="s">
        <v>13152</v>
      </c>
      <c r="KHA1" s="263" t="s">
        <v>13153</v>
      </c>
      <c r="KHB1" s="263" t="s">
        <v>13154</v>
      </c>
      <c r="KHC1" s="263" t="s">
        <v>13155</v>
      </c>
      <c r="KHD1" s="263" t="s">
        <v>13156</v>
      </c>
      <c r="KHE1" s="263" t="s">
        <v>13157</v>
      </c>
      <c r="KHF1" s="263" t="s">
        <v>13158</v>
      </c>
      <c r="KHG1" s="263" t="s">
        <v>13159</v>
      </c>
      <c r="KHH1" s="263" t="s">
        <v>13160</v>
      </c>
      <c r="KHI1" s="263" t="s">
        <v>13161</v>
      </c>
      <c r="KHJ1" s="263" t="s">
        <v>13162</v>
      </c>
      <c r="KHK1" s="263" t="s">
        <v>13163</v>
      </c>
      <c r="KHL1" s="263" t="s">
        <v>13164</v>
      </c>
      <c r="KHM1" s="263" t="s">
        <v>13165</v>
      </c>
      <c r="KHN1" s="263" t="s">
        <v>13166</v>
      </c>
      <c r="KHO1" s="263" t="s">
        <v>13167</v>
      </c>
      <c r="KHP1" s="263" t="s">
        <v>13168</v>
      </c>
      <c r="KHQ1" s="263" t="s">
        <v>13169</v>
      </c>
      <c r="KHR1" s="263" t="s">
        <v>13170</v>
      </c>
      <c r="KHS1" s="263" t="s">
        <v>13171</v>
      </c>
      <c r="KHT1" s="263" t="s">
        <v>13172</v>
      </c>
      <c r="KHU1" s="263" t="s">
        <v>13173</v>
      </c>
      <c r="KHV1" s="263" t="s">
        <v>13174</v>
      </c>
      <c r="KHW1" s="263" t="s">
        <v>13175</v>
      </c>
      <c r="KHX1" s="263" t="s">
        <v>13176</v>
      </c>
      <c r="KHY1" s="263" t="s">
        <v>13177</v>
      </c>
      <c r="KHZ1" s="263" t="s">
        <v>13178</v>
      </c>
      <c r="KIA1" s="263" t="s">
        <v>13179</v>
      </c>
      <c r="KIB1" s="263" t="s">
        <v>13180</v>
      </c>
      <c r="KIC1" s="263" t="s">
        <v>13181</v>
      </c>
      <c r="KID1" s="263" t="s">
        <v>13182</v>
      </c>
      <c r="KIE1" s="263" t="s">
        <v>13183</v>
      </c>
      <c r="KIF1" s="263" t="s">
        <v>13184</v>
      </c>
      <c r="KIG1" s="263" t="s">
        <v>13185</v>
      </c>
      <c r="KIH1" s="263" t="s">
        <v>13186</v>
      </c>
      <c r="KII1" s="263" t="s">
        <v>13187</v>
      </c>
      <c r="KIJ1" s="263" t="s">
        <v>13188</v>
      </c>
      <c r="KIK1" s="263" t="s">
        <v>13189</v>
      </c>
      <c r="KIL1" s="263" t="s">
        <v>13190</v>
      </c>
      <c r="KIM1" s="263" t="s">
        <v>13191</v>
      </c>
      <c r="KIN1" s="263" t="s">
        <v>13192</v>
      </c>
      <c r="KIO1" s="263" t="s">
        <v>13193</v>
      </c>
      <c r="KIP1" s="263" t="s">
        <v>13194</v>
      </c>
      <c r="KIQ1" s="263" t="s">
        <v>13195</v>
      </c>
      <c r="KIR1" s="263" t="s">
        <v>13196</v>
      </c>
      <c r="KIS1" s="263" t="s">
        <v>13197</v>
      </c>
      <c r="KIT1" s="263" t="s">
        <v>13198</v>
      </c>
      <c r="KIU1" s="263" t="s">
        <v>13199</v>
      </c>
      <c r="KIV1" s="263" t="s">
        <v>13200</v>
      </c>
      <c r="KIW1" s="263" t="s">
        <v>13201</v>
      </c>
      <c r="KIX1" s="263" t="s">
        <v>13202</v>
      </c>
      <c r="KIY1" s="263" t="s">
        <v>13203</v>
      </c>
      <c r="KIZ1" s="263" t="s">
        <v>13204</v>
      </c>
      <c r="KJA1" s="263" t="s">
        <v>13205</v>
      </c>
      <c r="KJB1" s="263" t="s">
        <v>13206</v>
      </c>
      <c r="KJC1" s="263" t="s">
        <v>13207</v>
      </c>
      <c r="KJD1" s="263" t="s">
        <v>13208</v>
      </c>
      <c r="KJE1" s="263" t="s">
        <v>13209</v>
      </c>
      <c r="KJF1" s="263" t="s">
        <v>13210</v>
      </c>
      <c r="KJG1" s="263" t="s">
        <v>13211</v>
      </c>
      <c r="KJH1" s="263" t="s">
        <v>13212</v>
      </c>
      <c r="KJI1" s="263" t="s">
        <v>13213</v>
      </c>
      <c r="KJJ1" s="263" t="s">
        <v>13214</v>
      </c>
      <c r="KJK1" s="263" t="s">
        <v>13215</v>
      </c>
      <c r="KJL1" s="263" t="s">
        <v>13216</v>
      </c>
      <c r="KJM1" s="263" t="s">
        <v>13217</v>
      </c>
      <c r="KJN1" s="263" t="s">
        <v>13218</v>
      </c>
      <c r="KJO1" s="263" t="s">
        <v>13219</v>
      </c>
      <c r="KJP1" s="263" t="s">
        <v>13220</v>
      </c>
      <c r="KJQ1" s="263" t="s">
        <v>13221</v>
      </c>
      <c r="KJR1" s="263" t="s">
        <v>13222</v>
      </c>
      <c r="KJS1" s="263" t="s">
        <v>13223</v>
      </c>
      <c r="KJT1" s="263" t="s">
        <v>13224</v>
      </c>
      <c r="KJU1" s="263" t="s">
        <v>13225</v>
      </c>
      <c r="KJV1" s="263" t="s">
        <v>13226</v>
      </c>
      <c r="KJW1" s="263" t="s">
        <v>13227</v>
      </c>
      <c r="KJX1" s="263" t="s">
        <v>13228</v>
      </c>
      <c r="KJY1" s="263" t="s">
        <v>13229</v>
      </c>
      <c r="KJZ1" s="263" t="s">
        <v>13230</v>
      </c>
      <c r="KKA1" s="263" t="s">
        <v>13231</v>
      </c>
      <c r="KKB1" s="263" t="s">
        <v>13232</v>
      </c>
      <c r="KKC1" s="263" t="s">
        <v>13233</v>
      </c>
      <c r="KKD1" s="263" t="s">
        <v>13234</v>
      </c>
      <c r="KKE1" s="263" t="s">
        <v>13235</v>
      </c>
      <c r="KKF1" s="263" t="s">
        <v>13236</v>
      </c>
      <c r="KKG1" s="263" t="s">
        <v>13237</v>
      </c>
      <c r="KKH1" s="263" t="s">
        <v>13238</v>
      </c>
      <c r="KKI1" s="263" t="s">
        <v>13239</v>
      </c>
      <c r="KKJ1" s="263" t="s">
        <v>13240</v>
      </c>
      <c r="KKK1" s="263" t="s">
        <v>13241</v>
      </c>
      <c r="KKL1" s="263" t="s">
        <v>13242</v>
      </c>
      <c r="KKM1" s="263" t="s">
        <v>13243</v>
      </c>
      <c r="KKN1" s="263" t="s">
        <v>13244</v>
      </c>
      <c r="KKO1" s="263" t="s">
        <v>13245</v>
      </c>
      <c r="KKP1" s="263" t="s">
        <v>13246</v>
      </c>
      <c r="KKQ1" s="263" t="s">
        <v>13247</v>
      </c>
      <c r="KKR1" s="263" t="s">
        <v>13248</v>
      </c>
      <c r="KKS1" s="263" t="s">
        <v>13249</v>
      </c>
      <c r="KKT1" s="263" t="s">
        <v>13250</v>
      </c>
      <c r="KKU1" s="263" t="s">
        <v>13251</v>
      </c>
      <c r="KKV1" s="263" t="s">
        <v>13252</v>
      </c>
      <c r="KKW1" s="263" t="s">
        <v>13253</v>
      </c>
      <c r="KKX1" s="263" t="s">
        <v>13254</v>
      </c>
      <c r="KKY1" s="263" t="s">
        <v>13255</v>
      </c>
      <c r="KKZ1" s="263" t="s">
        <v>13256</v>
      </c>
      <c r="KLA1" s="263" t="s">
        <v>13257</v>
      </c>
      <c r="KLB1" s="263" t="s">
        <v>13258</v>
      </c>
      <c r="KLC1" s="263" t="s">
        <v>13259</v>
      </c>
      <c r="KLD1" s="263" t="s">
        <v>13260</v>
      </c>
      <c r="KLE1" s="263" t="s">
        <v>13261</v>
      </c>
      <c r="KLF1" s="263" t="s">
        <v>13262</v>
      </c>
      <c r="KLG1" s="263" t="s">
        <v>13263</v>
      </c>
      <c r="KLH1" s="263" t="s">
        <v>13264</v>
      </c>
      <c r="KLI1" s="263" t="s">
        <v>13265</v>
      </c>
      <c r="KLJ1" s="263" t="s">
        <v>13266</v>
      </c>
      <c r="KLK1" s="263" t="s">
        <v>13267</v>
      </c>
      <c r="KLL1" s="263" t="s">
        <v>13268</v>
      </c>
      <c r="KLM1" s="263" t="s">
        <v>13269</v>
      </c>
      <c r="KLN1" s="263" t="s">
        <v>13270</v>
      </c>
      <c r="KLO1" s="263" t="s">
        <v>13271</v>
      </c>
      <c r="KLP1" s="263" t="s">
        <v>13272</v>
      </c>
      <c r="KLQ1" s="263" t="s">
        <v>13273</v>
      </c>
      <c r="KLR1" s="263" t="s">
        <v>13274</v>
      </c>
      <c r="KLS1" s="263" t="s">
        <v>13275</v>
      </c>
      <c r="KLT1" s="263" t="s">
        <v>13276</v>
      </c>
      <c r="KLU1" s="263" t="s">
        <v>13277</v>
      </c>
      <c r="KLV1" s="263" t="s">
        <v>13278</v>
      </c>
      <c r="KLW1" s="263" t="s">
        <v>13279</v>
      </c>
      <c r="KLX1" s="263" t="s">
        <v>13280</v>
      </c>
      <c r="KLY1" s="263" t="s">
        <v>13281</v>
      </c>
      <c r="KLZ1" s="263" t="s">
        <v>13282</v>
      </c>
      <c r="KMA1" s="263" t="s">
        <v>13283</v>
      </c>
      <c r="KMB1" s="263" t="s">
        <v>13284</v>
      </c>
      <c r="KMC1" s="263" t="s">
        <v>13285</v>
      </c>
      <c r="KMD1" s="263" t="s">
        <v>13286</v>
      </c>
      <c r="KME1" s="263" t="s">
        <v>13287</v>
      </c>
      <c r="KMF1" s="263" t="s">
        <v>13288</v>
      </c>
      <c r="KMG1" s="263" t="s">
        <v>13289</v>
      </c>
      <c r="KMH1" s="263" t="s">
        <v>13290</v>
      </c>
      <c r="KMI1" s="263" t="s">
        <v>13291</v>
      </c>
      <c r="KMJ1" s="263" t="s">
        <v>13292</v>
      </c>
      <c r="KMK1" s="263" t="s">
        <v>13293</v>
      </c>
      <c r="KML1" s="263" t="s">
        <v>13294</v>
      </c>
      <c r="KMM1" s="263" t="s">
        <v>13295</v>
      </c>
      <c r="KMN1" s="263" t="s">
        <v>13296</v>
      </c>
      <c r="KMO1" s="263" t="s">
        <v>13297</v>
      </c>
      <c r="KMP1" s="263" t="s">
        <v>13298</v>
      </c>
      <c r="KMQ1" s="263" t="s">
        <v>13299</v>
      </c>
      <c r="KMR1" s="263" t="s">
        <v>13300</v>
      </c>
      <c r="KMS1" s="263" t="s">
        <v>13301</v>
      </c>
      <c r="KMT1" s="263" t="s">
        <v>13302</v>
      </c>
      <c r="KMU1" s="263" t="s">
        <v>13303</v>
      </c>
      <c r="KMV1" s="263" t="s">
        <v>13304</v>
      </c>
      <c r="KMW1" s="263" t="s">
        <v>13305</v>
      </c>
      <c r="KMX1" s="263" t="s">
        <v>13306</v>
      </c>
      <c r="KMY1" s="263" t="s">
        <v>13307</v>
      </c>
      <c r="KMZ1" s="263" t="s">
        <v>13308</v>
      </c>
      <c r="KNA1" s="263" t="s">
        <v>13309</v>
      </c>
      <c r="KNB1" s="263" t="s">
        <v>13310</v>
      </c>
      <c r="KNC1" s="263" t="s">
        <v>13311</v>
      </c>
      <c r="KND1" s="263" t="s">
        <v>13312</v>
      </c>
      <c r="KNE1" s="263" t="s">
        <v>13313</v>
      </c>
      <c r="KNF1" s="263" t="s">
        <v>13314</v>
      </c>
      <c r="KNG1" s="263" t="s">
        <v>13315</v>
      </c>
      <c r="KNH1" s="263" t="s">
        <v>13316</v>
      </c>
      <c r="KNI1" s="263" t="s">
        <v>13317</v>
      </c>
      <c r="KNJ1" s="263" t="s">
        <v>13318</v>
      </c>
      <c r="KNK1" s="263" t="s">
        <v>13319</v>
      </c>
      <c r="KNL1" s="263" t="s">
        <v>13320</v>
      </c>
      <c r="KNM1" s="263" t="s">
        <v>13321</v>
      </c>
      <c r="KNN1" s="263" t="s">
        <v>13322</v>
      </c>
      <c r="KNO1" s="263" t="s">
        <v>13323</v>
      </c>
      <c r="KNP1" s="263" t="s">
        <v>13324</v>
      </c>
      <c r="KNQ1" s="263" t="s">
        <v>13325</v>
      </c>
      <c r="KNR1" s="263" t="s">
        <v>13326</v>
      </c>
      <c r="KNS1" s="263" t="s">
        <v>13327</v>
      </c>
      <c r="KNT1" s="263" t="s">
        <v>13328</v>
      </c>
      <c r="KNU1" s="263" t="s">
        <v>13329</v>
      </c>
      <c r="KNV1" s="263" t="s">
        <v>13330</v>
      </c>
      <c r="KNW1" s="263" t="s">
        <v>13331</v>
      </c>
      <c r="KNX1" s="263" t="s">
        <v>13332</v>
      </c>
      <c r="KNY1" s="263" t="s">
        <v>13333</v>
      </c>
      <c r="KNZ1" s="263" t="s">
        <v>13334</v>
      </c>
      <c r="KOA1" s="263" t="s">
        <v>13335</v>
      </c>
      <c r="KOB1" s="263" t="s">
        <v>13336</v>
      </c>
      <c r="KOC1" s="263" t="s">
        <v>13337</v>
      </c>
      <c r="KOD1" s="263" t="s">
        <v>13338</v>
      </c>
      <c r="KOE1" s="263" t="s">
        <v>13339</v>
      </c>
      <c r="KOF1" s="263" t="s">
        <v>13340</v>
      </c>
      <c r="KOG1" s="263" t="s">
        <v>13341</v>
      </c>
      <c r="KOH1" s="263" t="s">
        <v>13342</v>
      </c>
      <c r="KOI1" s="263" t="s">
        <v>13343</v>
      </c>
      <c r="KOJ1" s="263" t="s">
        <v>13344</v>
      </c>
      <c r="KOK1" s="263" t="s">
        <v>13345</v>
      </c>
      <c r="KOL1" s="263" t="s">
        <v>13346</v>
      </c>
      <c r="KOM1" s="263" t="s">
        <v>13347</v>
      </c>
      <c r="KON1" s="263" t="s">
        <v>13348</v>
      </c>
      <c r="KOO1" s="263" t="s">
        <v>13349</v>
      </c>
      <c r="KOP1" s="263" t="s">
        <v>13350</v>
      </c>
      <c r="KOQ1" s="263" t="s">
        <v>13351</v>
      </c>
      <c r="KOR1" s="263" t="s">
        <v>13352</v>
      </c>
      <c r="KOS1" s="263" t="s">
        <v>13353</v>
      </c>
      <c r="KOT1" s="263" t="s">
        <v>13354</v>
      </c>
      <c r="KOU1" s="263" t="s">
        <v>13355</v>
      </c>
      <c r="KOV1" s="263" t="s">
        <v>13356</v>
      </c>
      <c r="KOW1" s="263" t="s">
        <v>13357</v>
      </c>
      <c r="KOX1" s="263" t="s">
        <v>13358</v>
      </c>
      <c r="KOY1" s="263" t="s">
        <v>13359</v>
      </c>
      <c r="KOZ1" s="263" t="s">
        <v>13360</v>
      </c>
      <c r="KPA1" s="263" t="s">
        <v>13361</v>
      </c>
      <c r="KPB1" s="263" t="s">
        <v>13362</v>
      </c>
      <c r="KPC1" s="263" t="s">
        <v>13363</v>
      </c>
      <c r="KPD1" s="263" t="s">
        <v>13364</v>
      </c>
      <c r="KPE1" s="263" t="s">
        <v>13365</v>
      </c>
      <c r="KPF1" s="263" t="s">
        <v>13366</v>
      </c>
      <c r="KPG1" s="263" t="s">
        <v>13367</v>
      </c>
      <c r="KPH1" s="263" t="s">
        <v>13368</v>
      </c>
      <c r="KPI1" s="263" t="s">
        <v>13369</v>
      </c>
      <c r="KPJ1" s="263" t="s">
        <v>13370</v>
      </c>
      <c r="KPK1" s="263" t="s">
        <v>13371</v>
      </c>
      <c r="KPL1" s="263" t="s">
        <v>13372</v>
      </c>
      <c r="KPM1" s="263" t="s">
        <v>13373</v>
      </c>
      <c r="KPN1" s="263" t="s">
        <v>13374</v>
      </c>
      <c r="KPO1" s="263" t="s">
        <v>13375</v>
      </c>
      <c r="KPP1" s="263" t="s">
        <v>13376</v>
      </c>
      <c r="KPQ1" s="263" t="s">
        <v>13377</v>
      </c>
      <c r="KPR1" s="263" t="s">
        <v>13378</v>
      </c>
      <c r="KPS1" s="263" t="s">
        <v>13379</v>
      </c>
      <c r="KPT1" s="263" t="s">
        <v>13380</v>
      </c>
      <c r="KPU1" s="263" t="s">
        <v>13381</v>
      </c>
      <c r="KPV1" s="263" t="s">
        <v>13382</v>
      </c>
      <c r="KPW1" s="263" t="s">
        <v>13383</v>
      </c>
      <c r="KPX1" s="263" t="s">
        <v>13384</v>
      </c>
      <c r="KPY1" s="263" t="s">
        <v>13385</v>
      </c>
      <c r="KPZ1" s="263" t="s">
        <v>13386</v>
      </c>
      <c r="KQA1" s="263" t="s">
        <v>13387</v>
      </c>
      <c r="KQB1" s="263" t="s">
        <v>13388</v>
      </c>
      <c r="KQC1" s="263" t="s">
        <v>13389</v>
      </c>
      <c r="KQD1" s="263" t="s">
        <v>13390</v>
      </c>
      <c r="KQE1" s="263" t="s">
        <v>13391</v>
      </c>
      <c r="KQF1" s="263" t="s">
        <v>13392</v>
      </c>
      <c r="KQG1" s="263" t="s">
        <v>13393</v>
      </c>
      <c r="KQH1" s="263" t="s">
        <v>13394</v>
      </c>
      <c r="KQI1" s="263" t="s">
        <v>13395</v>
      </c>
      <c r="KQJ1" s="263" t="s">
        <v>13396</v>
      </c>
      <c r="KQK1" s="263" t="s">
        <v>13397</v>
      </c>
      <c r="KQL1" s="263" t="s">
        <v>13398</v>
      </c>
      <c r="KQM1" s="263" t="s">
        <v>13399</v>
      </c>
      <c r="KQN1" s="263" t="s">
        <v>13400</v>
      </c>
      <c r="KQO1" s="263" t="s">
        <v>13401</v>
      </c>
      <c r="KQP1" s="263" t="s">
        <v>13402</v>
      </c>
      <c r="KQQ1" s="263" t="s">
        <v>13403</v>
      </c>
      <c r="KQR1" s="263" t="s">
        <v>13404</v>
      </c>
      <c r="KQS1" s="263" t="s">
        <v>13405</v>
      </c>
      <c r="KQT1" s="263" t="s">
        <v>13406</v>
      </c>
      <c r="KQU1" s="263" t="s">
        <v>13407</v>
      </c>
      <c r="KQV1" s="263" t="s">
        <v>13408</v>
      </c>
      <c r="KQW1" s="263" t="s">
        <v>13409</v>
      </c>
      <c r="KQX1" s="263" t="s">
        <v>13410</v>
      </c>
      <c r="KQY1" s="263" t="s">
        <v>13411</v>
      </c>
      <c r="KQZ1" s="263" t="s">
        <v>13412</v>
      </c>
      <c r="KRA1" s="263" t="s">
        <v>13413</v>
      </c>
      <c r="KRB1" s="263" t="s">
        <v>13414</v>
      </c>
      <c r="KRC1" s="263" t="s">
        <v>13415</v>
      </c>
      <c r="KRD1" s="263" t="s">
        <v>13416</v>
      </c>
      <c r="KRE1" s="263" t="s">
        <v>13417</v>
      </c>
      <c r="KRF1" s="263" t="s">
        <v>13418</v>
      </c>
      <c r="KRG1" s="263" t="s">
        <v>13419</v>
      </c>
      <c r="KRH1" s="263" t="s">
        <v>13420</v>
      </c>
      <c r="KRI1" s="263" t="s">
        <v>13421</v>
      </c>
      <c r="KRJ1" s="263" t="s">
        <v>13422</v>
      </c>
      <c r="KRK1" s="263" t="s">
        <v>13423</v>
      </c>
      <c r="KRL1" s="263" t="s">
        <v>13424</v>
      </c>
      <c r="KRM1" s="263" t="s">
        <v>13425</v>
      </c>
      <c r="KRN1" s="263" t="s">
        <v>13426</v>
      </c>
      <c r="KRO1" s="263" t="s">
        <v>13427</v>
      </c>
      <c r="KRP1" s="263" t="s">
        <v>13428</v>
      </c>
      <c r="KRQ1" s="263" t="s">
        <v>13429</v>
      </c>
      <c r="KRR1" s="263" t="s">
        <v>13430</v>
      </c>
      <c r="KRS1" s="263" t="s">
        <v>13431</v>
      </c>
      <c r="KRT1" s="263" t="s">
        <v>13432</v>
      </c>
      <c r="KRU1" s="263" t="s">
        <v>13433</v>
      </c>
      <c r="KRV1" s="263" t="s">
        <v>13434</v>
      </c>
      <c r="KRW1" s="263" t="s">
        <v>13435</v>
      </c>
      <c r="KRX1" s="263" t="s">
        <v>13436</v>
      </c>
      <c r="KRY1" s="263" t="s">
        <v>13437</v>
      </c>
      <c r="KRZ1" s="263" t="s">
        <v>13438</v>
      </c>
      <c r="KSA1" s="263" t="s">
        <v>13439</v>
      </c>
      <c r="KSB1" s="263" t="s">
        <v>13440</v>
      </c>
      <c r="KSC1" s="263" t="s">
        <v>13441</v>
      </c>
      <c r="KSD1" s="263" t="s">
        <v>13442</v>
      </c>
      <c r="KSE1" s="263" t="s">
        <v>13443</v>
      </c>
      <c r="KSF1" s="263" t="s">
        <v>13444</v>
      </c>
      <c r="KSG1" s="263" t="s">
        <v>13445</v>
      </c>
      <c r="KSH1" s="263" t="s">
        <v>13446</v>
      </c>
      <c r="KSI1" s="263" t="s">
        <v>13447</v>
      </c>
      <c r="KSJ1" s="263" t="s">
        <v>13448</v>
      </c>
      <c r="KSK1" s="263" t="s">
        <v>13449</v>
      </c>
      <c r="KSL1" s="263" t="s">
        <v>13450</v>
      </c>
      <c r="KSM1" s="263" t="s">
        <v>13451</v>
      </c>
      <c r="KSN1" s="263" t="s">
        <v>13452</v>
      </c>
      <c r="KSO1" s="263" t="s">
        <v>13453</v>
      </c>
      <c r="KSP1" s="263" t="s">
        <v>13454</v>
      </c>
      <c r="KSQ1" s="263" t="s">
        <v>13455</v>
      </c>
      <c r="KSR1" s="263" t="s">
        <v>13456</v>
      </c>
      <c r="KSS1" s="263" t="s">
        <v>13457</v>
      </c>
      <c r="KST1" s="263" t="s">
        <v>13458</v>
      </c>
      <c r="KSU1" s="263" t="s">
        <v>13459</v>
      </c>
      <c r="KSV1" s="263" t="s">
        <v>13460</v>
      </c>
      <c r="KSW1" s="263" t="s">
        <v>13461</v>
      </c>
      <c r="KSX1" s="263" t="s">
        <v>13462</v>
      </c>
      <c r="KSY1" s="263" t="s">
        <v>13463</v>
      </c>
      <c r="KSZ1" s="263" t="s">
        <v>13464</v>
      </c>
      <c r="KTA1" s="263" t="s">
        <v>13465</v>
      </c>
      <c r="KTB1" s="263" t="s">
        <v>13466</v>
      </c>
      <c r="KTC1" s="263" t="s">
        <v>13467</v>
      </c>
      <c r="KTD1" s="263" t="s">
        <v>13468</v>
      </c>
      <c r="KTE1" s="263" t="s">
        <v>13469</v>
      </c>
      <c r="KTF1" s="263" t="s">
        <v>13470</v>
      </c>
      <c r="KTG1" s="263" t="s">
        <v>13471</v>
      </c>
      <c r="KTH1" s="263" t="s">
        <v>13472</v>
      </c>
      <c r="KTI1" s="263" t="s">
        <v>13473</v>
      </c>
      <c r="KTJ1" s="263" t="s">
        <v>13474</v>
      </c>
      <c r="KTK1" s="263" t="s">
        <v>13475</v>
      </c>
      <c r="KTL1" s="263" t="s">
        <v>13476</v>
      </c>
      <c r="KTM1" s="263" t="s">
        <v>13477</v>
      </c>
      <c r="KTN1" s="263" t="s">
        <v>13478</v>
      </c>
      <c r="KTO1" s="263" t="s">
        <v>13479</v>
      </c>
      <c r="KTP1" s="263" t="s">
        <v>13480</v>
      </c>
      <c r="KTQ1" s="263" t="s">
        <v>13481</v>
      </c>
      <c r="KTR1" s="263" t="s">
        <v>13482</v>
      </c>
      <c r="KTS1" s="263" t="s">
        <v>13483</v>
      </c>
      <c r="KTT1" s="263" t="s">
        <v>13484</v>
      </c>
      <c r="KTU1" s="263" t="s">
        <v>13485</v>
      </c>
      <c r="KTV1" s="263" t="s">
        <v>13486</v>
      </c>
      <c r="KTW1" s="263" t="s">
        <v>13487</v>
      </c>
      <c r="KTX1" s="263" t="s">
        <v>13488</v>
      </c>
      <c r="KTY1" s="263" t="s">
        <v>13489</v>
      </c>
      <c r="KTZ1" s="263" t="s">
        <v>13490</v>
      </c>
      <c r="KUA1" s="263" t="s">
        <v>13491</v>
      </c>
      <c r="KUB1" s="263" t="s">
        <v>13492</v>
      </c>
      <c r="KUC1" s="263" t="s">
        <v>13493</v>
      </c>
      <c r="KUD1" s="263" t="s">
        <v>13494</v>
      </c>
      <c r="KUE1" s="263" t="s">
        <v>13495</v>
      </c>
      <c r="KUF1" s="263" t="s">
        <v>13496</v>
      </c>
      <c r="KUG1" s="263" t="s">
        <v>13497</v>
      </c>
      <c r="KUH1" s="263" t="s">
        <v>13498</v>
      </c>
      <c r="KUI1" s="263" t="s">
        <v>13499</v>
      </c>
      <c r="KUJ1" s="263" t="s">
        <v>13500</v>
      </c>
      <c r="KUK1" s="263" t="s">
        <v>13501</v>
      </c>
      <c r="KUL1" s="263" t="s">
        <v>13502</v>
      </c>
      <c r="KUM1" s="263" t="s">
        <v>13503</v>
      </c>
      <c r="KUN1" s="263" t="s">
        <v>13504</v>
      </c>
      <c r="KUO1" s="263" t="s">
        <v>13505</v>
      </c>
      <c r="KUP1" s="263" t="s">
        <v>13506</v>
      </c>
      <c r="KUQ1" s="263" t="s">
        <v>13507</v>
      </c>
      <c r="KUR1" s="263" t="s">
        <v>13508</v>
      </c>
      <c r="KUS1" s="263" t="s">
        <v>13509</v>
      </c>
      <c r="KUT1" s="263" t="s">
        <v>13510</v>
      </c>
      <c r="KUU1" s="263" t="s">
        <v>13511</v>
      </c>
      <c r="KUV1" s="263" t="s">
        <v>13512</v>
      </c>
      <c r="KUW1" s="263" t="s">
        <v>13513</v>
      </c>
      <c r="KUX1" s="263" t="s">
        <v>13514</v>
      </c>
      <c r="KUY1" s="263" t="s">
        <v>13515</v>
      </c>
      <c r="KUZ1" s="263" t="s">
        <v>13516</v>
      </c>
      <c r="KVA1" s="263" t="s">
        <v>13517</v>
      </c>
      <c r="KVB1" s="263" t="s">
        <v>13518</v>
      </c>
      <c r="KVC1" s="263" t="s">
        <v>13519</v>
      </c>
      <c r="KVD1" s="263" t="s">
        <v>13520</v>
      </c>
      <c r="KVE1" s="263" t="s">
        <v>13521</v>
      </c>
      <c r="KVF1" s="263" t="s">
        <v>13522</v>
      </c>
      <c r="KVG1" s="263" t="s">
        <v>13523</v>
      </c>
      <c r="KVH1" s="263" t="s">
        <v>13524</v>
      </c>
      <c r="KVI1" s="263" t="s">
        <v>13525</v>
      </c>
      <c r="KVJ1" s="263" t="s">
        <v>13526</v>
      </c>
      <c r="KVK1" s="263" t="s">
        <v>13527</v>
      </c>
      <c r="KVL1" s="263" t="s">
        <v>13528</v>
      </c>
      <c r="KVM1" s="263" t="s">
        <v>13529</v>
      </c>
      <c r="KVN1" s="263" t="s">
        <v>13530</v>
      </c>
      <c r="KVO1" s="263" t="s">
        <v>13531</v>
      </c>
      <c r="KVP1" s="263" t="s">
        <v>13532</v>
      </c>
      <c r="KVQ1" s="263" t="s">
        <v>13533</v>
      </c>
      <c r="KVR1" s="263" t="s">
        <v>13534</v>
      </c>
      <c r="KVS1" s="263" t="s">
        <v>13535</v>
      </c>
      <c r="KVT1" s="263" t="s">
        <v>13536</v>
      </c>
      <c r="KVU1" s="263" t="s">
        <v>13537</v>
      </c>
      <c r="KVV1" s="263" t="s">
        <v>13538</v>
      </c>
      <c r="KVW1" s="263" t="s">
        <v>13539</v>
      </c>
      <c r="KVX1" s="263" t="s">
        <v>13540</v>
      </c>
      <c r="KVY1" s="263" t="s">
        <v>13541</v>
      </c>
      <c r="KVZ1" s="263" t="s">
        <v>13542</v>
      </c>
      <c r="KWA1" s="263" t="s">
        <v>13543</v>
      </c>
      <c r="KWB1" s="263" t="s">
        <v>13544</v>
      </c>
      <c r="KWC1" s="263" t="s">
        <v>13545</v>
      </c>
      <c r="KWD1" s="263" t="s">
        <v>13546</v>
      </c>
      <c r="KWE1" s="263" t="s">
        <v>13547</v>
      </c>
      <c r="KWF1" s="263" t="s">
        <v>13548</v>
      </c>
      <c r="KWG1" s="263" t="s">
        <v>13549</v>
      </c>
      <c r="KWH1" s="263" t="s">
        <v>13550</v>
      </c>
      <c r="KWI1" s="263" t="s">
        <v>13551</v>
      </c>
      <c r="KWJ1" s="263" t="s">
        <v>13552</v>
      </c>
      <c r="KWK1" s="263" t="s">
        <v>13553</v>
      </c>
      <c r="KWL1" s="263" t="s">
        <v>13554</v>
      </c>
      <c r="KWM1" s="263" t="s">
        <v>13555</v>
      </c>
      <c r="KWN1" s="263" t="s">
        <v>13556</v>
      </c>
      <c r="KWO1" s="263" t="s">
        <v>13557</v>
      </c>
      <c r="KWP1" s="263" t="s">
        <v>13558</v>
      </c>
      <c r="KWQ1" s="263" t="s">
        <v>13559</v>
      </c>
      <c r="KWR1" s="263" t="s">
        <v>13560</v>
      </c>
      <c r="KWS1" s="263" t="s">
        <v>13561</v>
      </c>
      <c r="KWT1" s="263" t="s">
        <v>13562</v>
      </c>
      <c r="KWU1" s="263" t="s">
        <v>13563</v>
      </c>
      <c r="KWV1" s="263" t="s">
        <v>13564</v>
      </c>
      <c r="KWW1" s="263" t="s">
        <v>13565</v>
      </c>
      <c r="KWX1" s="263" t="s">
        <v>13566</v>
      </c>
      <c r="KWY1" s="263" t="s">
        <v>13567</v>
      </c>
      <c r="KWZ1" s="263" t="s">
        <v>13568</v>
      </c>
      <c r="KXA1" s="263" t="s">
        <v>13569</v>
      </c>
      <c r="KXB1" s="263" t="s">
        <v>13570</v>
      </c>
      <c r="KXC1" s="263" t="s">
        <v>13571</v>
      </c>
      <c r="KXD1" s="263" t="s">
        <v>13572</v>
      </c>
      <c r="KXE1" s="263" t="s">
        <v>13573</v>
      </c>
      <c r="KXF1" s="263" t="s">
        <v>13574</v>
      </c>
      <c r="KXG1" s="263" t="s">
        <v>13575</v>
      </c>
      <c r="KXH1" s="263" t="s">
        <v>13576</v>
      </c>
      <c r="KXI1" s="263" t="s">
        <v>13577</v>
      </c>
      <c r="KXJ1" s="263" t="s">
        <v>13578</v>
      </c>
      <c r="KXK1" s="263" t="s">
        <v>13579</v>
      </c>
      <c r="KXL1" s="263" t="s">
        <v>13580</v>
      </c>
      <c r="KXM1" s="263" t="s">
        <v>13581</v>
      </c>
      <c r="KXN1" s="263" t="s">
        <v>13582</v>
      </c>
      <c r="KXO1" s="263" t="s">
        <v>13583</v>
      </c>
      <c r="KXP1" s="263" t="s">
        <v>13584</v>
      </c>
      <c r="KXQ1" s="263" t="s">
        <v>13585</v>
      </c>
      <c r="KXR1" s="263" t="s">
        <v>13586</v>
      </c>
      <c r="KXS1" s="263" t="s">
        <v>13587</v>
      </c>
      <c r="KXT1" s="263" t="s">
        <v>13588</v>
      </c>
      <c r="KXU1" s="263" t="s">
        <v>13589</v>
      </c>
      <c r="KXV1" s="263" t="s">
        <v>13590</v>
      </c>
      <c r="KXW1" s="263" t="s">
        <v>13591</v>
      </c>
      <c r="KXX1" s="263" t="s">
        <v>13592</v>
      </c>
      <c r="KXY1" s="263" t="s">
        <v>13593</v>
      </c>
      <c r="KXZ1" s="263" t="s">
        <v>13594</v>
      </c>
      <c r="KYA1" s="263" t="s">
        <v>13595</v>
      </c>
      <c r="KYB1" s="263" t="s">
        <v>13596</v>
      </c>
      <c r="KYC1" s="263" t="s">
        <v>13597</v>
      </c>
      <c r="KYD1" s="263" t="s">
        <v>13598</v>
      </c>
      <c r="KYE1" s="263" t="s">
        <v>13599</v>
      </c>
      <c r="KYF1" s="263" t="s">
        <v>13600</v>
      </c>
      <c r="KYG1" s="263" t="s">
        <v>13601</v>
      </c>
      <c r="KYH1" s="263" t="s">
        <v>13602</v>
      </c>
      <c r="KYI1" s="263" t="s">
        <v>13603</v>
      </c>
      <c r="KYJ1" s="263" t="s">
        <v>13604</v>
      </c>
      <c r="KYK1" s="263" t="s">
        <v>13605</v>
      </c>
      <c r="KYL1" s="263" t="s">
        <v>13606</v>
      </c>
      <c r="KYM1" s="263" t="s">
        <v>13607</v>
      </c>
      <c r="KYN1" s="263" t="s">
        <v>13608</v>
      </c>
      <c r="KYO1" s="263" t="s">
        <v>13609</v>
      </c>
      <c r="KYP1" s="263" t="s">
        <v>13610</v>
      </c>
      <c r="KYQ1" s="263" t="s">
        <v>13611</v>
      </c>
      <c r="KYR1" s="263" t="s">
        <v>13612</v>
      </c>
      <c r="KYS1" s="263" t="s">
        <v>13613</v>
      </c>
      <c r="KYT1" s="263" t="s">
        <v>13614</v>
      </c>
      <c r="KYU1" s="263" t="s">
        <v>13615</v>
      </c>
      <c r="KYV1" s="263" t="s">
        <v>13616</v>
      </c>
      <c r="KYW1" s="263" t="s">
        <v>13617</v>
      </c>
      <c r="KYX1" s="263" t="s">
        <v>13618</v>
      </c>
      <c r="KYY1" s="263" t="s">
        <v>13619</v>
      </c>
      <c r="KYZ1" s="263" t="s">
        <v>13620</v>
      </c>
      <c r="KZA1" s="263" t="s">
        <v>13621</v>
      </c>
      <c r="KZB1" s="263" t="s">
        <v>13622</v>
      </c>
      <c r="KZC1" s="263" t="s">
        <v>13623</v>
      </c>
      <c r="KZD1" s="263" t="s">
        <v>13624</v>
      </c>
      <c r="KZE1" s="263" t="s">
        <v>13625</v>
      </c>
      <c r="KZF1" s="263" t="s">
        <v>13626</v>
      </c>
      <c r="KZG1" s="263" t="s">
        <v>13627</v>
      </c>
      <c r="KZH1" s="263" t="s">
        <v>13628</v>
      </c>
      <c r="KZI1" s="263" t="s">
        <v>13629</v>
      </c>
      <c r="KZJ1" s="263" t="s">
        <v>13630</v>
      </c>
      <c r="KZK1" s="263" t="s">
        <v>13631</v>
      </c>
      <c r="KZL1" s="263" t="s">
        <v>13632</v>
      </c>
      <c r="KZM1" s="263" t="s">
        <v>13633</v>
      </c>
      <c r="KZN1" s="263" t="s">
        <v>13634</v>
      </c>
      <c r="KZO1" s="263" t="s">
        <v>13635</v>
      </c>
      <c r="KZP1" s="263" t="s">
        <v>13636</v>
      </c>
      <c r="KZQ1" s="263" t="s">
        <v>13637</v>
      </c>
      <c r="KZR1" s="263" t="s">
        <v>13638</v>
      </c>
      <c r="KZS1" s="263" t="s">
        <v>13639</v>
      </c>
      <c r="KZT1" s="263" t="s">
        <v>13640</v>
      </c>
      <c r="KZU1" s="263" t="s">
        <v>13641</v>
      </c>
      <c r="KZV1" s="263" t="s">
        <v>13642</v>
      </c>
      <c r="KZW1" s="263" t="s">
        <v>13643</v>
      </c>
      <c r="KZX1" s="263" t="s">
        <v>13644</v>
      </c>
      <c r="KZY1" s="263" t="s">
        <v>13645</v>
      </c>
      <c r="KZZ1" s="263" t="s">
        <v>13646</v>
      </c>
      <c r="LAA1" s="263" t="s">
        <v>13647</v>
      </c>
      <c r="LAB1" s="263" t="s">
        <v>13648</v>
      </c>
      <c r="LAC1" s="263" t="s">
        <v>13649</v>
      </c>
      <c r="LAD1" s="263" t="s">
        <v>13650</v>
      </c>
      <c r="LAE1" s="263" t="s">
        <v>13651</v>
      </c>
      <c r="LAF1" s="263" t="s">
        <v>13652</v>
      </c>
      <c r="LAG1" s="263" t="s">
        <v>13653</v>
      </c>
      <c r="LAH1" s="263" t="s">
        <v>13654</v>
      </c>
      <c r="LAI1" s="263" t="s">
        <v>13655</v>
      </c>
      <c r="LAJ1" s="263" t="s">
        <v>13656</v>
      </c>
      <c r="LAK1" s="263" t="s">
        <v>13657</v>
      </c>
      <c r="LAL1" s="263" t="s">
        <v>13658</v>
      </c>
      <c r="LAM1" s="263" t="s">
        <v>13659</v>
      </c>
      <c r="LAN1" s="263" t="s">
        <v>13660</v>
      </c>
      <c r="LAO1" s="263" t="s">
        <v>13661</v>
      </c>
      <c r="LAP1" s="263" t="s">
        <v>13662</v>
      </c>
      <c r="LAQ1" s="263" t="s">
        <v>13663</v>
      </c>
      <c r="LAR1" s="263" t="s">
        <v>13664</v>
      </c>
      <c r="LAS1" s="263" t="s">
        <v>13665</v>
      </c>
      <c r="LAT1" s="263" t="s">
        <v>13666</v>
      </c>
      <c r="LAU1" s="263" t="s">
        <v>13667</v>
      </c>
      <c r="LAV1" s="263" t="s">
        <v>13668</v>
      </c>
      <c r="LAW1" s="263" t="s">
        <v>13669</v>
      </c>
      <c r="LAX1" s="263" t="s">
        <v>13670</v>
      </c>
      <c r="LAY1" s="263" t="s">
        <v>13671</v>
      </c>
      <c r="LAZ1" s="263" t="s">
        <v>13672</v>
      </c>
      <c r="LBA1" s="263" t="s">
        <v>13673</v>
      </c>
      <c r="LBB1" s="263" t="s">
        <v>13674</v>
      </c>
      <c r="LBC1" s="263" t="s">
        <v>13675</v>
      </c>
      <c r="LBD1" s="263" t="s">
        <v>13676</v>
      </c>
      <c r="LBE1" s="263" t="s">
        <v>13677</v>
      </c>
      <c r="LBF1" s="263" t="s">
        <v>13678</v>
      </c>
      <c r="LBG1" s="263" t="s">
        <v>13679</v>
      </c>
      <c r="LBH1" s="263" t="s">
        <v>13680</v>
      </c>
      <c r="LBI1" s="263" t="s">
        <v>13681</v>
      </c>
      <c r="LBJ1" s="263" t="s">
        <v>13682</v>
      </c>
      <c r="LBK1" s="263" t="s">
        <v>13683</v>
      </c>
      <c r="LBL1" s="263" t="s">
        <v>13684</v>
      </c>
      <c r="LBM1" s="263" t="s">
        <v>13685</v>
      </c>
      <c r="LBN1" s="263" t="s">
        <v>13686</v>
      </c>
      <c r="LBO1" s="263" t="s">
        <v>13687</v>
      </c>
      <c r="LBP1" s="263" t="s">
        <v>13688</v>
      </c>
      <c r="LBQ1" s="263" t="s">
        <v>13689</v>
      </c>
      <c r="LBR1" s="263" t="s">
        <v>13690</v>
      </c>
      <c r="LBS1" s="263" t="s">
        <v>13691</v>
      </c>
      <c r="LBT1" s="263" t="s">
        <v>13692</v>
      </c>
      <c r="LBU1" s="263" t="s">
        <v>13693</v>
      </c>
      <c r="LBV1" s="263" t="s">
        <v>13694</v>
      </c>
      <c r="LBW1" s="263" t="s">
        <v>13695</v>
      </c>
      <c r="LBX1" s="263" t="s">
        <v>13696</v>
      </c>
      <c r="LBY1" s="263" t="s">
        <v>13697</v>
      </c>
      <c r="LBZ1" s="263" t="s">
        <v>13698</v>
      </c>
      <c r="LCA1" s="263" t="s">
        <v>13699</v>
      </c>
      <c r="LCB1" s="263" t="s">
        <v>13700</v>
      </c>
      <c r="LCC1" s="263" t="s">
        <v>13701</v>
      </c>
      <c r="LCD1" s="263" t="s">
        <v>13702</v>
      </c>
      <c r="LCE1" s="263" t="s">
        <v>13703</v>
      </c>
      <c r="LCF1" s="263" t="s">
        <v>13704</v>
      </c>
      <c r="LCG1" s="263" t="s">
        <v>13705</v>
      </c>
      <c r="LCH1" s="263" t="s">
        <v>13706</v>
      </c>
      <c r="LCI1" s="263" t="s">
        <v>13707</v>
      </c>
      <c r="LCJ1" s="263" t="s">
        <v>13708</v>
      </c>
      <c r="LCK1" s="263" t="s">
        <v>13709</v>
      </c>
      <c r="LCL1" s="263" t="s">
        <v>13710</v>
      </c>
      <c r="LCM1" s="263" t="s">
        <v>13711</v>
      </c>
      <c r="LCN1" s="263" t="s">
        <v>13712</v>
      </c>
      <c r="LCO1" s="263" t="s">
        <v>13713</v>
      </c>
      <c r="LCP1" s="263" t="s">
        <v>13714</v>
      </c>
      <c r="LCQ1" s="263" t="s">
        <v>13715</v>
      </c>
      <c r="LCR1" s="263" t="s">
        <v>13716</v>
      </c>
      <c r="LCS1" s="263" t="s">
        <v>13717</v>
      </c>
      <c r="LCT1" s="263" t="s">
        <v>13718</v>
      </c>
      <c r="LCU1" s="263" t="s">
        <v>13719</v>
      </c>
      <c r="LCV1" s="263" t="s">
        <v>13720</v>
      </c>
      <c r="LCW1" s="263" t="s">
        <v>13721</v>
      </c>
      <c r="LCX1" s="263" t="s">
        <v>13722</v>
      </c>
      <c r="LCY1" s="263" t="s">
        <v>13723</v>
      </c>
      <c r="LCZ1" s="263" t="s">
        <v>13724</v>
      </c>
      <c r="LDA1" s="263" t="s">
        <v>13725</v>
      </c>
      <c r="LDB1" s="263" t="s">
        <v>13726</v>
      </c>
      <c r="LDC1" s="263" t="s">
        <v>13727</v>
      </c>
      <c r="LDD1" s="263" t="s">
        <v>13728</v>
      </c>
      <c r="LDE1" s="263" t="s">
        <v>13729</v>
      </c>
      <c r="LDF1" s="263" t="s">
        <v>13730</v>
      </c>
      <c r="LDG1" s="263" t="s">
        <v>13731</v>
      </c>
      <c r="LDH1" s="263" t="s">
        <v>13732</v>
      </c>
      <c r="LDI1" s="263" t="s">
        <v>13733</v>
      </c>
      <c r="LDJ1" s="263" t="s">
        <v>13734</v>
      </c>
      <c r="LDK1" s="263" t="s">
        <v>13735</v>
      </c>
      <c r="LDL1" s="263" t="s">
        <v>13736</v>
      </c>
      <c r="LDM1" s="263" t="s">
        <v>13737</v>
      </c>
      <c r="LDN1" s="263" t="s">
        <v>13738</v>
      </c>
      <c r="LDO1" s="263" t="s">
        <v>13739</v>
      </c>
      <c r="LDP1" s="263" t="s">
        <v>13740</v>
      </c>
      <c r="LDQ1" s="263" t="s">
        <v>13741</v>
      </c>
      <c r="LDR1" s="263" t="s">
        <v>13742</v>
      </c>
      <c r="LDS1" s="263" t="s">
        <v>13743</v>
      </c>
      <c r="LDT1" s="263" t="s">
        <v>13744</v>
      </c>
      <c r="LDU1" s="263" t="s">
        <v>13745</v>
      </c>
      <c r="LDV1" s="263" t="s">
        <v>13746</v>
      </c>
      <c r="LDW1" s="263" t="s">
        <v>13747</v>
      </c>
      <c r="LDX1" s="263" t="s">
        <v>13748</v>
      </c>
      <c r="LDY1" s="263" t="s">
        <v>13749</v>
      </c>
      <c r="LDZ1" s="263" t="s">
        <v>13750</v>
      </c>
      <c r="LEA1" s="263" t="s">
        <v>13751</v>
      </c>
      <c r="LEB1" s="263" t="s">
        <v>13752</v>
      </c>
      <c r="LEC1" s="263" t="s">
        <v>13753</v>
      </c>
      <c r="LED1" s="263" t="s">
        <v>13754</v>
      </c>
      <c r="LEE1" s="263" t="s">
        <v>13755</v>
      </c>
      <c r="LEF1" s="263" t="s">
        <v>13756</v>
      </c>
      <c r="LEG1" s="263" t="s">
        <v>13757</v>
      </c>
      <c r="LEH1" s="263" t="s">
        <v>13758</v>
      </c>
      <c r="LEI1" s="263" t="s">
        <v>13759</v>
      </c>
      <c r="LEJ1" s="263" t="s">
        <v>13760</v>
      </c>
      <c r="LEK1" s="263" t="s">
        <v>13761</v>
      </c>
      <c r="LEL1" s="263" t="s">
        <v>13762</v>
      </c>
      <c r="LEM1" s="263" t="s">
        <v>13763</v>
      </c>
      <c r="LEN1" s="263" t="s">
        <v>13764</v>
      </c>
      <c r="LEO1" s="263" t="s">
        <v>13765</v>
      </c>
      <c r="LEP1" s="263" t="s">
        <v>13766</v>
      </c>
      <c r="LEQ1" s="263" t="s">
        <v>13767</v>
      </c>
      <c r="LER1" s="263" t="s">
        <v>13768</v>
      </c>
      <c r="LES1" s="263" t="s">
        <v>13769</v>
      </c>
      <c r="LET1" s="263" t="s">
        <v>13770</v>
      </c>
      <c r="LEU1" s="263" t="s">
        <v>13771</v>
      </c>
      <c r="LEV1" s="263" t="s">
        <v>13772</v>
      </c>
      <c r="LEW1" s="263" t="s">
        <v>13773</v>
      </c>
      <c r="LEX1" s="263" t="s">
        <v>13774</v>
      </c>
      <c r="LEY1" s="263" t="s">
        <v>13775</v>
      </c>
      <c r="LEZ1" s="263" t="s">
        <v>13776</v>
      </c>
      <c r="LFA1" s="263" t="s">
        <v>13777</v>
      </c>
      <c r="LFB1" s="263" t="s">
        <v>13778</v>
      </c>
      <c r="LFC1" s="263" t="s">
        <v>13779</v>
      </c>
      <c r="LFD1" s="263" t="s">
        <v>13780</v>
      </c>
      <c r="LFE1" s="263" t="s">
        <v>13781</v>
      </c>
      <c r="LFF1" s="263" t="s">
        <v>13782</v>
      </c>
      <c r="LFG1" s="263" t="s">
        <v>13783</v>
      </c>
      <c r="LFH1" s="263" t="s">
        <v>13784</v>
      </c>
      <c r="LFI1" s="263" t="s">
        <v>13785</v>
      </c>
      <c r="LFJ1" s="263" t="s">
        <v>13786</v>
      </c>
      <c r="LFK1" s="263" t="s">
        <v>13787</v>
      </c>
      <c r="LFL1" s="263" t="s">
        <v>13788</v>
      </c>
      <c r="LFM1" s="263" t="s">
        <v>13789</v>
      </c>
      <c r="LFN1" s="263" t="s">
        <v>13790</v>
      </c>
      <c r="LFO1" s="263" t="s">
        <v>13791</v>
      </c>
      <c r="LFP1" s="263" t="s">
        <v>13792</v>
      </c>
      <c r="LFQ1" s="263" t="s">
        <v>13793</v>
      </c>
      <c r="LFR1" s="263" t="s">
        <v>13794</v>
      </c>
      <c r="LFS1" s="263" t="s">
        <v>13795</v>
      </c>
      <c r="LFT1" s="263" t="s">
        <v>13796</v>
      </c>
      <c r="LFU1" s="263" t="s">
        <v>13797</v>
      </c>
      <c r="LFV1" s="263" t="s">
        <v>13798</v>
      </c>
      <c r="LFW1" s="263" t="s">
        <v>13799</v>
      </c>
      <c r="LFX1" s="263" t="s">
        <v>13800</v>
      </c>
      <c r="LFY1" s="263" t="s">
        <v>13801</v>
      </c>
      <c r="LFZ1" s="263" t="s">
        <v>13802</v>
      </c>
      <c r="LGA1" s="263" t="s">
        <v>13803</v>
      </c>
      <c r="LGB1" s="263" t="s">
        <v>13804</v>
      </c>
      <c r="LGC1" s="263" t="s">
        <v>13805</v>
      </c>
      <c r="LGD1" s="263" t="s">
        <v>13806</v>
      </c>
      <c r="LGE1" s="263" t="s">
        <v>13807</v>
      </c>
      <c r="LGF1" s="263" t="s">
        <v>13808</v>
      </c>
      <c r="LGG1" s="263" t="s">
        <v>13809</v>
      </c>
      <c r="LGH1" s="263" t="s">
        <v>13810</v>
      </c>
      <c r="LGI1" s="263" t="s">
        <v>13811</v>
      </c>
      <c r="LGJ1" s="263" t="s">
        <v>13812</v>
      </c>
      <c r="LGK1" s="263" t="s">
        <v>13813</v>
      </c>
      <c r="LGL1" s="263" t="s">
        <v>13814</v>
      </c>
      <c r="LGM1" s="263" t="s">
        <v>13815</v>
      </c>
      <c r="LGN1" s="263" t="s">
        <v>13816</v>
      </c>
      <c r="LGO1" s="263" t="s">
        <v>13817</v>
      </c>
      <c r="LGP1" s="263" t="s">
        <v>13818</v>
      </c>
      <c r="LGQ1" s="263" t="s">
        <v>13819</v>
      </c>
      <c r="LGR1" s="263" t="s">
        <v>13820</v>
      </c>
      <c r="LGS1" s="263" t="s">
        <v>13821</v>
      </c>
      <c r="LGT1" s="263" t="s">
        <v>13822</v>
      </c>
      <c r="LGU1" s="263" t="s">
        <v>13823</v>
      </c>
      <c r="LGV1" s="263" t="s">
        <v>13824</v>
      </c>
      <c r="LGW1" s="263" t="s">
        <v>13825</v>
      </c>
      <c r="LGX1" s="263" t="s">
        <v>13826</v>
      </c>
      <c r="LGY1" s="263" t="s">
        <v>13827</v>
      </c>
      <c r="LGZ1" s="263" t="s">
        <v>13828</v>
      </c>
      <c r="LHA1" s="263" t="s">
        <v>13829</v>
      </c>
      <c r="LHB1" s="263" t="s">
        <v>13830</v>
      </c>
      <c r="LHC1" s="263" t="s">
        <v>13831</v>
      </c>
      <c r="LHD1" s="263" t="s">
        <v>13832</v>
      </c>
      <c r="LHE1" s="263" t="s">
        <v>13833</v>
      </c>
      <c r="LHF1" s="263" t="s">
        <v>13834</v>
      </c>
      <c r="LHG1" s="263" t="s">
        <v>13835</v>
      </c>
      <c r="LHH1" s="263" t="s">
        <v>13836</v>
      </c>
      <c r="LHI1" s="263" t="s">
        <v>13837</v>
      </c>
      <c r="LHJ1" s="263" t="s">
        <v>13838</v>
      </c>
      <c r="LHK1" s="263" t="s">
        <v>13839</v>
      </c>
      <c r="LHL1" s="263" t="s">
        <v>13840</v>
      </c>
      <c r="LHM1" s="263" t="s">
        <v>13841</v>
      </c>
      <c r="LHN1" s="263" t="s">
        <v>13842</v>
      </c>
      <c r="LHO1" s="263" t="s">
        <v>13843</v>
      </c>
      <c r="LHP1" s="263" t="s">
        <v>13844</v>
      </c>
      <c r="LHQ1" s="263" t="s">
        <v>13845</v>
      </c>
      <c r="LHR1" s="263" t="s">
        <v>13846</v>
      </c>
      <c r="LHS1" s="263" t="s">
        <v>13847</v>
      </c>
      <c r="LHT1" s="263" t="s">
        <v>13848</v>
      </c>
      <c r="LHU1" s="263" t="s">
        <v>13849</v>
      </c>
      <c r="LHV1" s="263" t="s">
        <v>13850</v>
      </c>
      <c r="LHW1" s="263" t="s">
        <v>13851</v>
      </c>
      <c r="LHX1" s="263" t="s">
        <v>13852</v>
      </c>
      <c r="LHY1" s="263" t="s">
        <v>13853</v>
      </c>
      <c r="LHZ1" s="263" t="s">
        <v>13854</v>
      </c>
      <c r="LIA1" s="263" t="s">
        <v>13855</v>
      </c>
      <c r="LIB1" s="263" t="s">
        <v>13856</v>
      </c>
      <c r="LIC1" s="263" t="s">
        <v>13857</v>
      </c>
      <c r="LID1" s="263" t="s">
        <v>13858</v>
      </c>
      <c r="LIE1" s="263" t="s">
        <v>13859</v>
      </c>
      <c r="LIF1" s="263" t="s">
        <v>13860</v>
      </c>
      <c r="LIG1" s="263" t="s">
        <v>13861</v>
      </c>
      <c r="LIH1" s="263" t="s">
        <v>13862</v>
      </c>
      <c r="LII1" s="263" t="s">
        <v>13863</v>
      </c>
      <c r="LIJ1" s="263" t="s">
        <v>13864</v>
      </c>
      <c r="LIK1" s="263" t="s">
        <v>13865</v>
      </c>
      <c r="LIL1" s="263" t="s">
        <v>13866</v>
      </c>
      <c r="LIM1" s="263" t="s">
        <v>13867</v>
      </c>
      <c r="LIN1" s="263" t="s">
        <v>13868</v>
      </c>
      <c r="LIO1" s="263" t="s">
        <v>13869</v>
      </c>
      <c r="LIP1" s="263" t="s">
        <v>13870</v>
      </c>
      <c r="LIQ1" s="263" t="s">
        <v>13871</v>
      </c>
      <c r="LIR1" s="263" t="s">
        <v>13872</v>
      </c>
      <c r="LIS1" s="263" t="s">
        <v>13873</v>
      </c>
      <c r="LIT1" s="263" t="s">
        <v>13874</v>
      </c>
      <c r="LIU1" s="263" t="s">
        <v>13875</v>
      </c>
      <c r="LIV1" s="263" t="s">
        <v>13876</v>
      </c>
      <c r="LIW1" s="263" t="s">
        <v>13877</v>
      </c>
      <c r="LIX1" s="263" t="s">
        <v>13878</v>
      </c>
      <c r="LIY1" s="263" t="s">
        <v>13879</v>
      </c>
      <c r="LIZ1" s="263" t="s">
        <v>13880</v>
      </c>
      <c r="LJA1" s="263" t="s">
        <v>13881</v>
      </c>
      <c r="LJB1" s="263" t="s">
        <v>13882</v>
      </c>
      <c r="LJC1" s="263" t="s">
        <v>13883</v>
      </c>
      <c r="LJD1" s="263" t="s">
        <v>13884</v>
      </c>
      <c r="LJE1" s="263" t="s">
        <v>13885</v>
      </c>
      <c r="LJF1" s="263" t="s">
        <v>13886</v>
      </c>
      <c r="LJG1" s="263" t="s">
        <v>13887</v>
      </c>
      <c r="LJH1" s="263" t="s">
        <v>13888</v>
      </c>
      <c r="LJI1" s="263" t="s">
        <v>13889</v>
      </c>
      <c r="LJJ1" s="263" t="s">
        <v>13890</v>
      </c>
      <c r="LJK1" s="263" t="s">
        <v>13891</v>
      </c>
      <c r="LJL1" s="263" t="s">
        <v>13892</v>
      </c>
      <c r="LJM1" s="263" t="s">
        <v>13893</v>
      </c>
      <c r="LJN1" s="263" t="s">
        <v>13894</v>
      </c>
      <c r="LJO1" s="263" t="s">
        <v>13895</v>
      </c>
      <c r="LJP1" s="263" t="s">
        <v>13896</v>
      </c>
      <c r="LJQ1" s="263" t="s">
        <v>13897</v>
      </c>
      <c r="LJR1" s="263" t="s">
        <v>13898</v>
      </c>
      <c r="LJS1" s="263" t="s">
        <v>13899</v>
      </c>
      <c r="LJT1" s="263" t="s">
        <v>13900</v>
      </c>
      <c r="LJU1" s="263" t="s">
        <v>13901</v>
      </c>
      <c r="LJV1" s="263" t="s">
        <v>13902</v>
      </c>
      <c r="LJW1" s="263" t="s">
        <v>13903</v>
      </c>
      <c r="LJX1" s="263" t="s">
        <v>13904</v>
      </c>
      <c r="LJY1" s="263" t="s">
        <v>13905</v>
      </c>
      <c r="LJZ1" s="263" t="s">
        <v>13906</v>
      </c>
      <c r="LKA1" s="263" t="s">
        <v>13907</v>
      </c>
      <c r="LKB1" s="263" t="s">
        <v>13908</v>
      </c>
      <c r="LKC1" s="263" t="s">
        <v>13909</v>
      </c>
      <c r="LKD1" s="263" t="s">
        <v>13910</v>
      </c>
      <c r="LKE1" s="263" t="s">
        <v>13911</v>
      </c>
      <c r="LKF1" s="263" t="s">
        <v>13912</v>
      </c>
      <c r="LKG1" s="263" t="s">
        <v>13913</v>
      </c>
      <c r="LKH1" s="263" t="s">
        <v>13914</v>
      </c>
      <c r="LKI1" s="263" t="s">
        <v>13915</v>
      </c>
      <c r="LKJ1" s="263" t="s">
        <v>13916</v>
      </c>
      <c r="LKK1" s="263" t="s">
        <v>13917</v>
      </c>
      <c r="LKL1" s="263" t="s">
        <v>13918</v>
      </c>
      <c r="LKM1" s="263" t="s">
        <v>13919</v>
      </c>
      <c r="LKN1" s="263" t="s">
        <v>13920</v>
      </c>
      <c r="LKO1" s="263" t="s">
        <v>13921</v>
      </c>
      <c r="LKP1" s="263" t="s">
        <v>13922</v>
      </c>
      <c r="LKQ1" s="263" t="s">
        <v>13923</v>
      </c>
      <c r="LKR1" s="263" t="s">
        <v>13924</v>
      </c>
      <c r="LKS1" s="263" t="s">
        <v>13925</v>
      </c>
      <c r="LKT1" s="263" t="s">
        <v>13926</v>
      </c>
      <c r="LKU1" s="263" t="s">
        <v>13927</v>
      </c>
      <c r="LKV1" s="263" t="s">
        <v>13928</v>
      </c>
      <c r="LKW1" s="263" t="s">
        <v>13929</v>
      </c>
      <c r="LKX1" s="263" t="s">
        <v>13930</v>
      </c>
      <c r="LKY1" s="263" t="s">
        <v>13931</v>
      </c>
      <c r="LKZ1" s="263" t="s">
        <v>13932</v>
      </c>
      <c r="LLA1" s="263" t="s">
        <v>13933</v>
      </c>
      <c r="LLB1" s="263" t="s">
        <v>13934</v>
      </c>
      <c r="LLC1" s="263" t="s">
        <v>13935</v>
      </c>
      <c r="LLD1" s="263" t="s">
        <v>13936</v>
      </c>
      <c r="LLE1" s="263" t="s">
        <v>13937</v>
      </c>
      <c r="LLF1" s="263" t="s">
        <v>13938</v>
      </c>
      <c r="LLG1" s="263" t="s">
        <v>13939</v>
      </c>
      <c r="LLH1" s="263" t="s">
        <v>13940</v>
      </c>
      <c r="LLI1" s="263" t="s">
        <v>13941</v>
      </c>
      <c r="LLJ1" s="263" t="s">
        <v>13942</v>
      </c>
      <c r="LLK1" s="263" t="s">
        <v>13943</v>
      </c>
      <c r="LLL1" s="263" t="s">
        <v>13944</v>
      </c>
      <c r="LLM1" s="263" t="s">
        <v>13945</v>
      </c>
      <c r="LLN1" s="263" t="s">
        <v>13946</v>
      </c>
      <c r="LLO1" s="263" t="s">
        <v>13947</v>
      </c>
      <c r="LLP1" s="263" t="s">
        <v>13948</v>
      </c>
      <c r="LLQ1" s="263" t="s">
        <v>13949</v>
      </c>
      <c r="LLR1" s="263" t="s">
        <v>13950</v>
      </c>
      <c r="LLS1" s="263" t="s">
        <v>13951</v>
      </c>
      <c r="LLT1" s="263" t="s">
        <v>13952</v>
      </c>
      <c r="LLU1" s="263" t="s">
        <v>13953</v>
      </c>
      <c r="LLV1" s="263" t="s">
        <v>13954</v>
      </c>
      <c r="LLW1" s="263" t="s">
        <v>13955</v>
      </c>
      <c r="LLX1" s="263" t="s">
        <v>13956</v>
      </c>
      <c r="LLY1" s="263" t="s">
        <v>13957</v>
      </c>
      <c r="LLZ1" s="263" t="s">
        <v>13958</v>
      </c>
      <c r="LMA1" s="263" t="s">
        <v>13959</v>
      </c>
      <c r="LMB1" s="263" t="s">
        <v>13960</v>
      </c>
      <c r="LMC1" s="263" t="s">
        <v>13961</v>
      </c>
      <c r="LMD1" s="263" t="s">
        <v>13962</v>
      </c>
      <c r="LME1" s="263" t="s">
        <v>13963</v>
      </c>
      <c r="LMF1" s="263" t="s">
        <v>13964</v>
      </c>
      <c r="LMG1" s="263" t="s">
        <v>13965</v>
      </c>
      <c r="LMH1" s="263" t="s">
        <v>13966</v>
      </c>
      <c r="LMI1" s="263" t="s">
        <v>13967</v>
      </c>
      <c r="LMJ1" s="263" t="s">
        <v>13968</v>
      </c>
      <c r="LMK1" s="263" t="s">
        <v>13969</v>
      </c>
      <c r="LML1" s="263" t="s">
        <v>13970</v>
      </c>
      <c r="LMM1" s="263" t="s">
        <v>13971</v>
      </c>
      <c r="LMN1" s="263" t="s">
        <v>13972</v>
      </c>
      <c r="LMO1" s="263" t="s">
        <v>13973</v>
      </c>
      <c r="LMP1" s="263" t="s">
        <v>13974</v>
      </c>
      <c r="LMQ1" s="263" t="s">
        <v>13975</v>
      </c>
      <c r="LMR1" s="263" t="s">
        <v>13976</v>
      </c>
      <c r="LMS1" s="263" t="s">
        <v>13977</v>
      </c>
      <c r="LMT1" s="263" t="s">
        <v>13978</v>
      </c>
      <c r="LMU1" s="263" t="s">
        <v>13979</v>
      </c>
      <c r="LMV1" s="263" t="s">
        <v>13980</v>
      </c>
      <c r="LMW1" s="263" t="s">
        <v>13981</v>
      </c>
      <c r="LMX1" s="263" t="s">
        <v>13982</v>
      </c>
      <c r="LMY1" s="263" t="s">
        <v>13983</v>
      </c>
      <c r="LMZ1" s="263" t="s">
        <v>13984</v>
      </c>
      <c r="LNA1" s="263" t="s">
        <v>13985</v>
      </c>
      <c r="LNB1" s="263" t="s">
        <v>13986</v>
      </c>
      <c r="LNC1" s="263" t="s">
        <v>13987</v>
      </c>
      <c r="LND1" s="263" t="s">
        <v>13988</v>
      </c>
      <c r="LNE1" s="263" t="s">
        <v>13989</v>
      </c>
      <c r="LNF1" s="263" t="s">
        <v>13990</v>
      </c>
      <c r="LNG1" s="263" t="s">
        <v>13991</v>
      </c>
      <c r="LNH1" s="263" t="s">
        <v>13992</v>
      </c>
      <c r="LNI1" s="263" t="s">
        <v>13993</v>
      </c>
      <c r="LNJ1" s="263" t="s">
        <v>13994</v>
      </c>
      <c r="LNK1" s="263" t="s">
        <v>13995</v>
      </c>
      <c r="LNL1" s="263" t="s">
        <v>13996</v>
      </c>
      <c r="LNM1" s="263" t="s">
        <v>13997</v>
      </c>
      <c r="LNN1" s="263" t="s">
        <v>13998</v>
      </c>
      <c r="LNO1" s="263" t="s">
        <v>13999</v>
      </c>
      <c r="LNP1" s="263" t="s">
        <v>14000</v>
      </c>
      <c r="LNQ1" s="263" t="s">
        <v>14001</v>
      </c>
      <c r="LNR1" s="263" t="s">
        <v>14002</v>
      </c>
      <c r="LNS1" s="263" t="s">
        <v>14003</v>
      </c>
      <c r="LNT1" s="263" t="s">
        <v>14004</v>
      </c>
      <c r="LNU1" s="263" t="s">
        <v>14005</v>
      </c>
      <c r="LNV1" s="263" t="s">
        <v>14006</v>
      </c>
      <c r="LNW1" s="263" t="s">
        <v>14007</v>
      </c>
      <c r="LNX1" s="263" t="s">
        <v>14008</v>
      </c>
      <c r="LNY1" s="263" t="s">
        <v>14009</v>
      </c>
      <c r="LNZ1" s="263" t="s">
        <v>14010</v>
      </c>
      <c r="LOA1" s="263" t="s">
        <v>14011</v>
      </c>
      <c r="LOB1" s="263" t="s">
        <v>14012</v>
      </c>
      <c r="LOC1" s="263" t="s">
        <v>14013</v>
      </c>
      <c r="LOD1" s="263" t="s">
        <v>14014</v>
      </c>
      <c r="LOE1" s="263" t="s">
        <v>14015</v>
      </c>
      <c r="LOF1" s="263" t="s">
        <v>14016</v>
      </c>
      <c r="LOG1" s="263" t="s">
        <v>14017</v>
      </c>
      <c r="LOH1" s="263" t="s">
        <v>14018</v>
      </c>
      <c r="LOI1" s="263" t="s">
        <v>14019</v>
      </c>
      <c r="LOJ1" s="263" t="s">
        <v>14020</v>
      </c>
      <c r="LOK1" s="263" t="s">
        <v>14021</v>
      </c>
      <c r="LOL1" s="263" t="s">
        <v>14022</v>
      </c>
      <c r="LOM1" s="263" t="s">
        <v>14023</v>
      </c>
      <c r="LON1" s="263" t="s">
        <v>14024</v>
      </c>
      <c r="LOO1" s="263" t="s">
        <v>14025</v>
      </c>
      <c r="LOP1" s="263" t="s">
        <v>14026</v>
      </c>
      <c r="LOQ1" s="263" t="s">
        <v>14027</v>
      </c>
      <c r="LOR1" s="263" t="s">
        <v>14028</v>
      </c>
      <c r="LOS1" s="263" t="s">
        <v>14029</v>
      </c>
      <c r="LOT1" s="263" t="s">
        <v>14030</v>
      </c>
      <c r="LOU1" s="263" t="s">
        <v>14031</v>
      </c>
      <c r="LOV1" s="263" t="s">
        <v>14032</v>
      </c>
      <c r="LOW1" s="263" t="s">
        <v>14033</v>
      </c>
      <c r="LOX1" s="263" t="s">
        <v>14034</v>
      </c>
      <c r="LOY1" s="263" t="s">
        <v>14035</v>
      </c>
      <c r="LOZ1" s="263" t="s">
        <v>14036</v>
      </c>
      <c r="LPA1" s="263" t="s">
        <v>14037</v>
      </c>
      <c r="LPB1" s="263" t="s">
        <v>14038</v>
      </c>
      <c r="LPC1" s="263" t="s">
        <v>14039</v>
      </c>
      <c r="LPD1" s="263" t="s">
        <v>14040</v>
      </c>
      <c r="LPE1" s="263" t="s">
        <v>14041</v>
      </c>
      <c r="LPF1" s="263" t="s">
        <v>14042</v>
      </c>
      <c r="LPG1" s="263" t="s">
        <v>14043</v>
      </c>
      <c r="LPH1" s="263" t="s">
        <v>14044</v>
      </c>
      <c r="LPI1" s="263" t="s">
        <v>14045</v>
      </c>
      <c r="LPJ1" s="263" t="s">
        <v>14046</v>
      </c>
      <c r="LPK1" s="263" t="s">
        <v>14047</v>
      </c>
      <c r="LPL1" s="263" t="s">
        <v>14048</v>
      </c>
      <c r="LPM1" s="263" t="s">
        <v>14049</v>
      </c>
      <c r="LPN1" s="263" t="s">
        <v>14050</v>
      </c>
      <c r="LPO1" s="263" t="s">
        <v>14051</v>
      </c>
      <c r="LPP1" s="263" t="s">
        <v>14052</v>
      </c>
      <c r="LPQ1" s="263" t="s">
        <v>14053</v>
      </c>
      <c r="LPR1" s="263" t="s">
        <v>14054</v>
      </c>
      <c r="LPS1" s="263" t="s">
        <v>14055</v>
      </c>
      <c r="LPT1" s="263" t="s">
        <v>14056</v>
      </c>
      <c r="LPU1" s="263" t="s">
        <v>14057</v>
      </c>
      <c r="LPV1" s="263" t="s">
        <v>14058</v>
      </c>
      <c r="LPW1" s="263" t="s">
        <v>14059</v>
      </c>
      <c r="LPX1" s="263" t="s">
        <v>14060</v>
      </c>
      <c r="LPY1" s="263" t="s">
        <v>14061</v>
      </c>
      <c r="LPZ1" s="263" t="s">
        <v>14062</v>
      </c>
      <c r="LQA1" s="263" t="s">
        <v>14063</v>
      </c>
      <c r="LQB1" s="263" t="s">
        <v>14064</v>
      </c>
      <c r="LQC1" s="263" t="s">
        <v>14065</v>
      </c>
      <c r="LQD1" s="263" t="s">
        <v>14066</v>
      </c>
      <c r="LQE1" s="263" t="s">
        <v>14067</v>
      </c>
      <c r="LQF1" s="263" t="s">
        <v>14068</v>
      </c>
      <c r="LQG1" s="263" t="s">
        <v>14069</v>
      </c>
      <c r="LQH1" s="263" t="s">
        <v>14070</v>
      </c>
      <c r="LQI1" s="263" t="s">
        <v>14071</v>
      </c>
      <c r="LQJ1" s="263" t="s">
        <v>14072</v>
      </c>
      <c r="LQK1" s="263" t="s">
        <v>14073</v>
      </c>
      <c r="LQL1" s="263" t="s">
        <v>14074</v>
      </c>
      <c r="LQM1" s="263" t="s">
        <v>14075</v>
      </c>
      <c r="LQN1" s="263" t="s">
        <v>14076</v>
      </c>
      <c r="LQO1" s="263" t="s">
        <v>14077</v>
      </c>
      <c r="LQP1" s="263" t="s">
        <v>14078</v>
      </c>
      <c r="LQQ1" s="263" t="s">
        <v>14079</v>
      </c>
      <c r="LQR1" s="263" t="s">
        <v>14080</v>
      </c>
      <c r="LQS1" s="263" t="s">
        <v>14081</v>
      </c>
      <c r="LQT1" s="263" t="s">
        <v>14082</v>
      </c>
      <c r="LQU1" s="263" t="s">
        <v>14083</v>
      </c>
      <c r="LQV1" s="263" t="s">
        <v>14084</v>
      </c>
      <c r="LQW1" s="263" t="s">
        <v>14085</v>
      </c>
      <c r="LQX1" s="263" t="s">
        <v>14086</v>
      </c>
      <c r="LQY1" s="263" t="s">
        <v>14087</v>
      </c>
      <c r="LQZ1" s="263" t="s">
        <v>14088</v>
      </c>
      <c r="LRA1" s="263" t="s">
        <v>14089</v>
      </c>
      <c r="LRB1" s="263" t="s">
        <v>14090</v>
      </c>
      <c r="LRC1" s="263" t="s">
        <v>14091</v>
      </c>
      <c r="LRD1" s="263" t="s">
        <v>14092</v>
      </c>
      <c r="LRE1" s="263" t="s">
        <v>14093</v>
      </c>
      <c r="LRF1" s="263" t="s">
        <v>14094</v>
      </c>
      <c r="LRG1" s="263" t="s">
        <v>14095</v>
      </c>
      <c r="LRH1" s="263" t="s">
        <v>14096</v>
      </c>
      <c r="LRI1" s="263" t="s">
        <v>14097</v>
      </c>
      <c r="LRJ1" s="263" t="s">
        <v>14098</v>
      </c>
      <c r="LRK1" s="263" t="s">
        <v>14099</v>
      </c>
      <c r="LRL1" s="263" t="s">
        <v>14100</v>
      </c>
      <c r="LRM1" s="263" t="s">
        <v>14101</v>
      </c>
      <c r="LRN1" s="263" t="s">
        <v>14102</v>
      </c>
      <c r="LRO1" s="263" t="s">
        <v>14103</v>
      </c>
      <c r="LRP1" s="263" t="s">
        <v>14104</v>
      </c>
      <c r="LRQ1" s="263" t="s">
        <v>14105</v>
      </c>
      <c r="LRR1" s="263" t="s">
        <v>14106</v>
      </c>
      <c r="LRS1" s="263" t="s">
        <v>14107</v>
      </c>
      <c r="LRT1" s="263" t="s">
        <v>14108</v>
      </c>
      <c r="LRU1" s="263" t="s">
        <v>14109</v>
      </c>
      <c r="LRV1" s="263" t="s">
        <v>14110</v>
      </c>
      <c r="LRW1" s="263" t="s">
        <v>14111</v>
      </c>
      <c r="LRX1" s="263" t="s">
        <v>14112</v>
      </c>
      <c r="LRY1" s="263" t="s">
        <v>14113</v>
      </c>
      <c r="LRZ1" s="263" t="s">
        <v>14114</v>
      </c>
      <c r="LSA1" s="263" t="s">
        <v>14115</v>
      </c>
      <c r="LSB1" s="263" t="s">
        <v>14116</v>
      </c>
      <c r="LSC1" s="263" t="s">
        <v>14117</v>
      </c>
      <c r="LSD1" s="263" t="s">
        <v>14118</v>
      </c>
      <c r="LSE1" s="263" t="s">
        <v>14119</v>
      </c>
      <c r="LSF1" s="263" t="s">
        <v>14120</v>
      </c>
      <c r="LSG1" s="263" t="s">
        <v>14121</v>
      </c>
      <c r="LSH1" s="263" t="s">
        <v>14122</v>
      </c>
      <c r="LSI1" s="263" t="s">
        <v>14123</v>
      </c>
      <c r="LSJ1" s="263" t="s">
        <v>14124</v>
      </c>
      <c r="LSK1" s="263" t="s">
        <v>14125</v>
      </c>
      <c r="LSL1" s="263" t="s">
        <v>14126</v>
      </c>
      <c r="LSM1" s="263" t="s">
        <v>14127</v>
      </c>
      <c r="LSN1" s="263" t="s">
        <v>14128</v>
      </c>
      <c r="LSO1" s="263" t="s">
        <v>14129</v>
      </c>
      <c r="LSP1" s="263" t="s">
        <v>14130</v>
      </c>
      <c r="LSQ1" s="263" t="s">
        <v>14131</v>
      </c>
      <c r="LSR1" s="263" t="s">
        <v>14132</v>
      </c>
      <c r="LSS1" s="263" t="s">
        <v>14133</v>
      </c>
      <c r="LST1" s="263" t="s">
        <v>14134</v>
      </c>
      <c r="LSU1" s="263" t="s">
        <v>14135</v>
      </c>
      <c r="LSV1" s="263" t="s">
        <v>14136</v>
      </c>
      <c r="LSW1" s="263" t="s">
        <v>14137</v>
      </c>
      <c r="LSX1" s="263" t="s">
        <v>14138</v>
      </c>
      <c r="LSY1" s="263" t="s">
        <v>14139</v>
      </c>
      <c r="LSZ1" s="263" t="s">
        <v>14140</v>
      </c>
      <c r="LTA1" s="263" t="s">
        <v>14141</v>
      </c>
      <c r="LTB1" s="263" t="s">
        <v>14142</v>
      </c>
      <c r="LTC1" s="263" t="s">
        <v>14143</v>
      </c>
      <c r="LTD1" s="263" t="s">
        <v>14144</v>
      </c>
      <c r="LTE1" s="263" t="s">
        <v>14145</v>
      </c>
      <c r="LTF1" s="263" t="s">
        <v>14146</v>
      </c>
      <c r="LTG1" s="263" t="s">
        <v>14147</v>
      </c>
      <c r="LTH1" s="263" t="s">
        <v>14148</v>
      </c>
      <c r="LTI1" s="263" t="s">
        <v>14149</v>
      </c>
      <c r="LTJ1" s="263" t="s">
        <v>14150</v>
      </c>
      <c r="LTK1" s="263" t="s">
        <v>14151</v>
      </c>
      <c r="LTL1" s="263" t="s">
        <v>14152</v>
      </c>
      <c r="LTM1" s="263" t="s">
        <v>14153</v>
      </c>
      <c r="LTN1" s="263" t="s">
        <v>14154</v>
      </c>
      <c r="LTO1" s="263" t="s">
        <v>14155</v>
      </c>
      <c r="LTP1" s="263" t="s">
        <v>14156</v>
      </c>
      <c r="LTQ1" s="263" t="s">
        <v>14157</v>
      </c>
      <c r="LTR1" s="263" t="s">
        <v>14158</v>
      </c>
      <c r="LTS1" s="263" t="s">
        <v>14159</v>
      </c>
      <c r="LTT1" s="263" t="s">
        <v>14160</v>
      </c>
      <c r="LTU1" s="263" t="s">
        <v>14161</v>
      </c>
      <c r="LTV1" s="263" t="s">
        <v>14162</v>
      </c>
      <c r="LTW1" s="263" t="s">
        <v>14163</v>
      </c>
      <c r="LTX1" s="263" t="s">
        <v>14164</v>
      </c>
      <c r="LTY1" s="263" t="s">
        <v>14165</v>
      </c>
      <c r="LTZ1" s="263" t="s">
        <v>14166</v>
      </c>
      <c r="LUA1" s="263" t="s">
        <v>14167</v>
      </c>
      <c r="LUB1" s="263" t="s">
        <v>14168</v>
      </c>
      <c r="LUC1" s="263" t="s">
        <v>14169</v>
      </c>
      <c r="LUD1" s="263" t="s">
        <v>14170</v>
      </c>
      <c r="LUE1" s="263" t="s">
        <v>14171</v>
      </c>
      <c r="LUF1" s="263" t="s">
        <v>14172</v>
      </c>
      <c r="LUG1" s="263" t="s">
        <v>14173</v>
      </c>
      <c r="LUH1" s="263" t="s">
        <v>14174</v>
      </c>
      <c r="LUI1" s="263" t="s">
        <v>14175</v>
      </c>
      <c r="LUJ1" s="263" t="s">
        <v>14176</v>
      </c>
      <c r="LUK1" s="263" t="s">
        <v>14177</v>
      </c>
      <c r="LUL1" s="263" t="s">
        <v>14178</v>
      </c>
      <c r="LUM1" s="263" t="s">
        <v>14179</v>
      </c>
      <c r="LUN1" s="263" t="s">
        <v>14180</v>
      </c>
      <c r="LUO1" s="263" t="s">
        <v>14181</v>
      </c>
      <c r="LUP1" s="263" t="s">
        <v>14182</v>
      </c>
      <c r="LUQ1" s="263" t="s">
        <v>14183</v>
      </c>
      <c r="LUR1" s="263" t="s">
        <v>14184</v>
      </c>
      <c r="LUS1" s="263" t="s">
        <v>14185</v>
      </c>
      <c r="LUT1" s="263" t="s">
        <v>14186</v>
      </c>
      <c r="LUU1" s="263" t="s">
        <v>14187</v>
      </c>
      <c r="LUV1" s="263" t="s">
        <v>14188</v>
      </c>
      <c r="LUW1" s="263" t="s">
        <v>14189</v>
      </c>
      <c r="LUX1" s="263" t="s">
        <v>14190</v>
      </c>
      <c r="LUY1" s="263" t="s">
        <v>14191</v>
      </c>
      <c r="LUZ1" s="263" t="s">
        <v>14192</v>
      </c>
      <c r="LVA1" s="263" t="s">
        <v>14193</v>
      </c>
      <c r="LVB1" s="263" t="s">
        <v>14194</v>
      </c>
      <c r="LVC1" s="263" t="s">
        <v>14195</v>
      </c>
      <c r="LVD1" s="263" t="s">
        <v>14196</v>
      </c>
      <c r="LVE1" s="263" t="s">
        <v>14197</v>
      </c>
      <c r="LVF1" s="263" t="s">
        <v>14198</v>
      </c>
      <c r="LVG1" s="263" t="s">
        <v>14199</v>
      </c>
      <c r="LVH1" s="263" t="s">
        <v>14200</v>
      </c>
      <c r="LVI1" s="263" t="s">
        <v>14201</v>
      </c>
      <c r="LVJ1" s="263" t="s">
        <v>14202</v>
      </c>
      <c r="LVK1" s="263" t="s">
        <v>14203</v>
      </c>
      <c r="LVL1" s="263" t="s">
        <v>14204</v>
      </c>
      <c r="LVM1" s="263" t="s">
        <v>14205</v>
      </c>
      <c r="LVN1" s="263" t="s">
        <v>14206</v>
      </c>
      <c r="LVO1" s="263" t="s">
        <v>14207</v>
      </c>
      <c r="LVP1" s="263" t="s">
        <v>14208</v>
      </c>
      <c r="LVQ1" s="263" t="s">
        <v>14209</v>
      </c>
      <c r="LVR1" s="263" t="s">
        <v>14210</v>
      </c>
      <c r="LVS1" s="263" t="s">
        <v>14211</v>
      </c>
      <c r="LVT1" s="263" t="s">
        <v>14212</v>
      </c>
      <c r="LVU1" s="263" t="s">
        <v>14213</v>
      </c>
      <c r="LVV1" s="263" t="s">
        <v>14214</v>
      </c>
      <c r="LVW1" s="263" t="s">
        <v>14215</v>
      </c>
      <c r="LVX1" s="263" t="s">
        <v>14216</v>
      </c>
      <c r="LVY1" s="263" t="s">
        <v>14217</v>
      </c>
      <c r="LVZ1" s="263" t="s">
        <v>14218</v>
      </c>
      <c r="LWA1" s="263" t="s">
        <v>14219</v>
      </c>
      <c r="LWB1" s="263" t="s">
        <v>14220</v>
      </c>
      <c r="LWC1" s="263" t="s">
        <v>14221</v>
      </c>
      <c r="LWD1" s="263" t="s">
        <v>14222</v>
      </c>
      <c r="LWE1" s="263" t="s">
        <v>14223</v>
      </c>
      <c r="LWF1" s="263" t="s">
        <v>14224</v>
      </c>
      <c r="LWG1" s="263" t="s">
        <v>14225</v>
      </c>
      <c r="LWH1" s="263" t="s">
        <v>14226</v>
      </c>
      <c r="LWI1" s="263" t="s">
        <v>14227</v>
      </c>
      <c r="LWJ1" s="263" t="s">
        <v>14228</v>
      </c>
      <c r="LWK1" s="263" t="s">
        <v>14229</v>
      </c>
      <c r="LWL1" s="263" t="s">
        <v>14230</v>
      </c>
      <c r="LWM1" s="263" t="s">
        <v>14231</v>
      </c>
      <c r="LWN1" s="263" t="s">
        <v>14232</v>
      </c>
      <c r="LWO1" s="263" t="s">
        <v>14233</v>
      </c>
      <c r="LWP1" s="263" t="s">
        <v>14234</v>
      </c>
      <c r="LWQ1" s="263" t="s">
        <v>14235</v>
      </c>
      <c r="LWR1" s="263" t="s">
        <v>14236</v>
      </c>
      <c r="LWS1" s="263" t="s">
        <v>14237</v>
      </c>
      <c r="LWT1" s="263" t="s">
        <v>14238</v>
      </c>
      <c r="LWU1" s="263" t="s">
        <v>14239</v>
      </c>
      <c r="LWV1" s="263" t="s">
        <v>14240</v>
      </c>
      <c r="LWW1" s="263" t="s">
        <v>14241</v>
      </c>
      <c r="LWX1" s="263" t="s">
        <v>14242</v>
      </c>
      <c r="LWY1" s="263" t="s">
        <v>14243</v>
      </c>
      <c r="LWZ1" s="263" t="s">
        <v>14244</v>
      </c>
      <c r="LXA1" s="263" t="s">
        <v>14245</v>
      </c>
      <c r="LXB1" s="263" t="s">
        <v>14246</v>
      </c>
      <c r="LXC1" s="263" t="s">
        <v>14247</v>
      </c>
      <c r="LXD1" s="263" t="s">
        <v>14248</v>
      </c>
      <c r="LXE1" s="263" t="s">
        <v>14249</v>
      </c>
      <c r="LXF1" s="263" t="s">
        <v>14250</v>
      </c>
      <c r="LXG1" s="263" t="s">
        <v>14251</v>
      </c>
      <c r="LXH1" s="263" t="s">
        <v>14252</v>
      </c>
      <c r="LXI1" s="263" t="s">
        <v>14253</v>
      </c>
      <c r="LXJ1" s="263" t="s">
        <v>14254</v>
      </c>
      <c r="LXK1" s="263" t="s">
        <v>14255</v>
      </c>
      <c r="LXL1" s="263" t="s">
        <v>14256</v>
      </c>
      <c r="LXM1" s="263" t="s">
        <v>14257</v>
      </c>
      <c r="LXN1" s="263" t="s">
        <v>14258</v>
      </c>
      <c r="LXO1" s="263" t="s">
        <v>14259</v>
      </c>
      <c r="LXP1" s="263" t="s">
        <v>14260</v>
      </c>
      <c r="LXQ1" s="263" t="s">
        <v>14261</v>
      </c>
      <c r="LXR1" s="263" t="s">
        <v>14262</v>
      </c>
      <c r="LXS1" s="263" t="s">
        <v>14263</v>
      </c>
      <c r="LXT1" s="263" t="s">
        <v>14264</v>
      </c>
      <c r="LXU1" s="263" t="s">
        <v>14265</v>
      </c>
      <c r="LXV1" s="263" t="s">
        <v>14266</v>
      </c>
      <c r="LXW1" s="263" t="s">
        <v>14267</v>
      </c>
      <c r="LXX1" s="263" t="s">
        <v>14268</v>
      </c>
      <c r="LXY1" s="263" t="s">
        <v>14269</v>
      </c>
      <c r="LXZ1" s="263" t="s">
        <v>14270</v>
      </c>
      <c r="LYA1" s="263" t="s">
        <v>14271</v>
      </c>
      <c r="LYB1" s="263" t="s">
        <v>14272</v>
      </c>
      <c r="LYC1" s="263" t="s">
        <v>14273</v>
      </c>
      <c r="LYD1" s="263" t="s">
        <v>14274</v>
      </c>
      <c r="LYE1" s="263" t="s">
        <v>14275</v>
      </c>
      <c r="LYF1" s="263" t="s">
        <v>14276</v>
      </c>
      <c r="LYG1" s="263" t="s">
        <v>14277</v>
      </c>
      <c r="LYH1" s="263" t="s">
        <v>14278</v>
      </c>
      <c r="LYI1" s="263" t="s">
        <v>14279</v>
      </c>
      <c r="LYJ1" s="263" t="s">
        <v>14280</v>
      </c>
      <c r="LYK1" s="263" t="s">
        <v>14281</v>
      </c>
      <c r="LYL1" s="263" t="s">
        <v>14282</v>
      </c>
      <c r="LYM1" s="263" t="s">
        <v>14283</v>
      </c>
      <c r="LYN1" s="263" t="s">
        <v>14284</v>
      </c>
      <c r="LYO1" s="263" t="s">
        <v>14285</v>
      </c>
      <c r="LYP1" s="263" t="s">
        <v>14286</v>
      </c>
      <c r="LYQ1" s="263" t="s">
        <v>14287</v>
      </c>
      <c r="LYR1" s="263" t="s">
        <v>14288</v>
      </c>
      <c r="LYS1" s="263" t="s">
        <v>14289</v>
      </c>
      <c r="LYT1" s="263" t="s">
        <v>14290</v>
      </c>
      <c r="LYU1" s="263" t="s">
        <v>14291</v>
      </c>
      <c r="LYV1" s="263" t="s">
        <v>14292</v>
      </c>
      <c r="LYW1" s="263" t="s">
        <v>14293</v>
      </c>
      <c r="LYX1" s="263" t="s">
        <v>14294</v>
      </c>
      <c r="LYY1" s="263" t="s">
        <v>14295</v>
      </c>
      <c r="LYZ1" s="263" t="s">
        <v>14296</v>
      </c>
      <c r="LZA1" s="263" t="s">
        <v>14297</v>
      </c>
      <c r="LZB1" s="263" t="s">
        <v>14298</v>
      </c>
      <c r="LZC1" s="263" t="s">
        <v>14299</v>
      </c>
      <c r="LZD1" s="263" t="s">
        <v>14300</v>
      </c>
      <c r="LZE1" s="263" t="s">
        <v>14301</v>
      </c>
      <c r="LZF1" s="263" t="s">
        <v>14302</v>
      </c>
      <c r="LZG1" s="263" t="s">
        <v>14303</v>
      </c>
      <c r="LZH1" s="263" t="s">
        <v>14304</v>
      </c>
      <c r="LZI1" s="263" t="s">
        <v>14305</v>
      </c>
      <c r="LZJ1" s="263" t="s">
        <v>14306</v>
      </c>
      <c r="LZK1" s="263" t="s">
        <v>14307</v>
      </c>
      <c r="LZL1" s="263" t="s">
        <v>14308</v>
      </c>
      <c r="LZM1" s="263" t="s">
        <v>14309</v>
      </c>
      <c r="LZN1" s="263" t="s">
        <v>14310</v>
      </c>
      <c r="LZO1" s="263" t="s">
        <v>14311</v>
      </c>
      <c r="LZP1" s="263" t="s">
        <v>14312</v>
      </c>
      <c r="LZQ1" s="263" t="s">
        <v>14313</v>
      </c>
      <c r="LZR1" s="263" t="s">
        <v>14314</v>
      </c>
      <c r="LZS1" s="263" t="s">
        <v>14315</v>
      </c>
      <c r="LZT1" s="263" t="s">
        <v>14316</v>
      </c>
      <c r="LZU1" s="263" t="s">
        <v>14317</v>
      </c>
      <c r="LZV1" s="263" t="s">
        <v>14318</v>
      </c>
      <c r="LZW1" s="263" t="s">
        <v>14319</v>
      </c>
      <c r="LZX1" s="263" t="s">
        <v>14320</v>
      </c>
      <c r="LZY1" s="263" t="s">
        <v>14321</v>
      </c>
      <c r="LZZ1" s="263" t="s">
        <v>14322</v>
      </c>
      <c r="MAA1" s="263" t="s">
        <v>14323</v>
      </c>
      <c r="MAB1" s="263" t="s">
        <v>14324</v>
      </c>
      <c r="MAC1" s="263" t="s">
        <v>14325</v>
      </c>
      <c r="MAD1" s="263" t="s">
        <v>14326</v>
      </c>
      <c r="MAE1" s="263" t="s">
        <v>14327</v>
      </c>
      <c r="MAF1" s="263" t="s">
        <v>14328</v>
      </c>
      <c r="MAG1" s="263" t="s">
        <v>14329</v>
      </c>
      <c r="MAH1" s="263" t="s">
        <v>14330</v>
      </c>
      <c r="MAI1" s="263" t="s">
        <v>14331</v>
      </c>
      <c r="MAJ1" s="263" t="s">
        <v>14332</v>
      </c>
      <c r="MAK1" s="263" t="s">
        <v>14333</v>
      </c>
      <c r="MAL1" s="263" t="s">
        <v>14334</v>
      </c>
      <c r="MAM1" s="263" t="s">
        <v>14335</v>
      </c>
      <c r="MAN1" s="263" t="s">
        <v>14336</v>
      </c>
      <c r="MAO1" s="263" t="s">
        <v>14337</v>
      </c>
      <c r="MAP1" s="263" t="s">
        <v>14338</v>
      </c>
      <c r="MAQ1" s="263" t="s">
        <v>14339</v>
      </c>
      <c r="MAR1" s="263" t="s">
        <v>14340</v>
      </c>
      <c r="MAS1" s="263" t="s">
        <v>14341</v>
      </c>
      <c r="MAT1" s="263" t="s">
        <v>14342</v>
      </c>
      <c r="MAU1" s="263" t="s">
        <v>14343</v>
      </c>
      <c r="MAV1" s="263" t="s">
        <v>14344</v>
      </c>
      <c r="MAW1" s="263" t="s">
        <v>14345</v>
      </c>
      <c r="MAX1" s="263" t="s">
        <v>14346</v>
      </c>
      <c r="MAY1" s="263" t="s">
        <v>14347</v>
      </c>
      <c r="MAZ1" s="263" t="s">
        <v>14348</v>
      </c>
      <c r="MBA1" s="263" t="s">
        <v>14349</v>
      </c>
      <c r="MBB1" s="263" t="s">
        <v>14350</v>
      </c>
      <c r="MBC1" s="263" t="s">
        <v>14351</v>
      </c>
      <c r="MBD1" s="263" t="s">
        <v>14352</v>
      </c>
      <c r="MBE1" s="263" t="s">
        <v>14353</v>
      </c>
      <c r="MBF1" s="263" t="s">
        <v>14354</v>
      </c>
      <c r="MBG1" s="263" t="s">
        <v>14355</v>
      </c>
      <c r="MBH1" s="263" t="s">
        <v>14356</v>
      </c>
      <c r="MBI1" s="263" t="s">
        <v>14357</v>
      </c>
      <c r="MBJ1" s="263" t="s">
        <v>14358</v>
      </c>
      <c r="MBK1" s="263" t="s">
        <v>14359</v>
      </c>
      <c r="MBL1" s="263" t="s">
        <v>14360</v>
      </c>
      <c r="MBM1" s="263" t="s">
        <v>14361</v>
      </c>
      <c r="MBN1" s="263" t="s">
        <v>14362</v>
      </c>
      <c r="MBO1" s="263" t="s">
        <v>14363</v>
      </c>
      <c r="MBP1" s="263" t="s">
        <v>14364</v>
      </c>
      <c r="MBQ1" s="263" t="s">
        <v>14365</v>
      </c>
      <c r="MBR1" s="263" t="s">
        <v>14366</v>
      </c>
      <c r="MBS1" s="263" t="s">
        <v>14367</v>
      </c>
      <c r="MBT1" s="263" t="s">
        <v>14368</v>
      </c>
      <c r="MBU1" s="263" t="s">
        <v>14369</v>
      </c>
      <c r="MBV1" s="263" t="s">
        <v>14370</v>
      </c>
      <c r="MBW1" s="263" t="s">
        <v>14371</v>
      </c>
      <c r="MBX1" s="263" t="s">
        <v>14372</v>
      </c>
      <c r="MBY1" s="263" t="s">
        <v>14373</v>
      </c>
      <c r="MBZ1" s="263" t="s">
        <v>14374</v>
      </c>
      <c r="MCA1" s="263" t="s">
        <v>14375</v>
      </c>
      <c r="MCB1" s="263" t="s">
        <v>14376</v>
      </c>
      <c r="MCC1" s="263" t="s">
        <v>14377</v>
      </c>
      <c r="MCD1" s="263" t="s">
        <v>14378</v>
      </c>
      <c r="MCE1" s="263" t="s">
        <v>14379</v>
      </c>
      <c r="MCF1" s="263" t="s">
        <v>14380</v>
      </c>
      <c r="MCG1" s="263" t="s">
        <v>14381</v>
      </c>
      <c r="MCH1" s="263" t="s">
        <v>14382</v>
      </c>
      <c r="MCI1" s="263" t="s">
        <v>14383</v>
      </c>
      <c r="MCJ1" s="263" t="s">
        <v>14384</v>
      </c>
      <c r="MCK1" s="263" t="s">
        <v>14385</v>
      </c>
      <c r="MCL1" s="263" t="s">
        <v>14386</v>
      </c>
      <c r="MCM1" s="263" t="s">
        <v>14387</v>
      </c>
      <c r="MCN1" s="263" t="s">
        <v>14388</v>
      </c>
      <c r="MCO1" s="263" t="s">
        <v>14389</v>
      </c>
      <c r="MCP1" s="263" t="s">
        <v>14390</v>
      </c>
      <c r="MCQ1" s="263" t="s">
        <v>14391</v>
      </c>
      <c r="MCR1" s="263" t="s">
        <v>14392</v>
      </c>
      <c r="MCS1" s="263" t="s">
        <v>14393</v>
      </c>
      <c r="MCT1" s="263" t="s">
        <v>14394</v>
      </c>
      <c r="MCU1" s="263" t="s">
        <v>14395</v>
      </c>
      <c r="MCV1" s="263" t="s">
        <v>14396</v>
      </c>
      <c r="MCW1" s="263" t="s">
        <v>14397</v>
      </c>
      <c r="MCX1" s="263" t="s">
        <v>14398</v>
      </c>
      <c r="MCY1" s="263" t="s">
        <v>14399</v>
      </c>
      <c r="MCZ1" s="263" t="s">
        <v>14400</v>
      </c>
      <c r="MDA1" s="263" t="s">
        <v>14401</v>
      </c>
      <c r="MDB1" s="263" t="s">
        <v>14402</v>
      </c>
      <c r="MDC1" s="263" t="s">
        <v>14403</v>
      </c>
      <c r="MDD1" s="263" t="s">
        <v>14404</v>
      </c>
      <c r="MDE1" s="263" t="s">
        <v>14405</v>
      </c>
      <c r="MDF1" s="263" t="s">
        <v>14406</v>
      </c>
      <c r="MDG1" s="263" t="s">
        <v>14407</v>
      </c>
      <c r="MDH1" s="263" t="s">
        <v>14408</v>
      </c>
      <c r="MDI1" s="263" t="s">
        <v>14409</v>
      </c>
      <c r="MDJ1" s="263" t="s">
        <v>14410</v>
      </c>
      <c r="MDK1" s="263" t="s">
        <v>14411</v>
      </c>
      <c r="MDL1" s="263" t="s">
        <v>14412</v>
      </c>
      <c r="MDM1" s="263" t="s">
        <v>14413</v>
      </c>
      <c r="MDN1" s="263" t="s">
        <v>14414</v>
      </c>
      <c r="MDO1" s="263" t="s">
        <v>14415</v>
      </c>
      <c r="MDP1" s="263" t="s">
        <v>14416</v>
      </c>
      <c r="MDQ1" s="263" t="s">
        <v>14417</v>
      </c>
      <c r="MDR1" s="263" t="s">
        <v>14418</v>
      </c>
      <c r="MDS1" s="263" t="s">
        <v>14419</v>
      </c>
      <c r="MDT1" s="263" t="s">
        <v>14420</v>
      </c>
      <c r="MDU1" s="263" t="s">
        <v>14421</v>
      </c>
      <c r="MDV1" s="263" t="s">
        <v>14422</v>
      </c>
      <c r="MDW1" s="263" t="s">
        <v>14423</v>
      </c>
      <c r="MDX1" s="263" t="s">
        <v>14424</v>
      </c>
      <c r="MDY1" s="263" t="s">
        <v>14425</v>
      </c>
      <c r="MDZ1" s="263" t="s">
        <v>14426</v>
      </c>
      <c r="MEA1" s="263" t="s">
        <v>14427</v>
      </c>
      <c r="MEB1" s="263" t="s">
        <v>14428</v>
      </c>
      <c r="MEC1" s="263" t="s">
        <v>14429</v>
      </c>
      <c r="MED1" s="263" t="s">
        <v>14430</v>
      </c>
      <c r="MEE1" s="263" t="s">
        <v>14431</v>
      </c>
      <c r="MEF1" s="263" t="s">
        <v>14432</v>
      </c>
      <c r="MEG1" s="263" t="s">
        <v>14433</v>
      </c>
      <c r="MEH1" s="263" t="s">
        <v>14434</v>
      </c>
      <c r="MEI1" s="263" t="s">
        <v>14435</v>
      </c>
      <c r="MEJ1" s="263" t="s">
        <v>14436</v>
      </c>
      <c r="MEK1" s="263" t="s">
        <v>14437</v>
      </c>
      <c r="MEL1" s="263" t="s">
        <v>14438</v>
      </c>
      <c r="MEM1" s="263" t="s">
        <v>14439</v>
      </c>
      <c r="MEN1" s="263" t="s">
        <v>14440</v>
      </c>
      <c r="MEO1" s="263" t="s">
        <v>14441</v>
      </c>
      <c r="MEP1" s="263" t="s">
        <v>14442</v>
      </c>
      <c r="MEQ1" s="263" t="s">
        <v>14443</v>
      </c>
      <c r="MER1" s="263" t="s">
        <v>14444</v>
      </c>
      <c r="MES1" s="263" t="s">
        <v>14445</v>
      </c>
      <c r="MET1" s="263" t="s">
        <v>14446</v>
      </c>
      <c r="MEU1" s="263" t="s">
        <v>14447</v>
      </c>
      <c r="MEV1" s="263" t="s">
        <v>14448</v>
      </c>
      <c r="MEW1" s="263" t="s">
        <v>14449</v>
      </c>
      <c r="MEX1" s="263" t="s">
        <v>14450</v>
      </c>
      <c r="MEY1" s="263" t="s">
        <v>14451</v>
      </c>
      <c r="MEZ1" s="263" t="s">
        <v>14452</v>
      </c>
      <c r="MFA1" s="263" t="s">
        <v>14453</v>
      </c>
      <c r="MFB1" s="263" t="s">
        <v>14454</v>
      </c>
      <c r="MFC1" s="263" t="s">
        <v>14455</v>
      </c>
      <c r="MFD1" s="263" t="s">
        <v>14456</v>
      </c>
      <c r="MFE1" s="263" t="s">
        <v>14457</v>
      </c>
      <c r="MFF1" s="263" t="s">
        <v>14458</v>
      </c>
      <c r="MFG1" s="263" t="s">
        <v>14459</v>
      </c>
      <c r="MFH1" s="263" t="s">
        <v>14460</v>
      </c>
      <c r="MFI1" s="263" t="s">
        <v>14461</v>
      </c>
      <c r="MFJ1" s="263" t="s">
        <v>14462</v>
      </c>
      <c r="MFK1" s="263" t="s">
        <v>14463</v>
      </c>
      <c r="MFL1" s="263" t="s">
        <v>14464</v>
      </c>
      <c r="MFM1" s="263" t="s">
        <v>14465</v>
      </c>
      <c r="MFN1" s="263" t="s">
        <v>14466</v>
      </c>
      <c r="MFO1" s="263" t="s">
        <v>14467</v>
      </c>
      <c r="MFP1" s="263" t="s">
        <v>14468</v>
      </c>
      <c r="MFQ1" s="263" t="s">
        <v>14469</v>
      </c>
      <c r="MFR1" s="263" t="s">
        <v>14470</v>
      </c>
      <c r="MFS1" s="263" t="s">
        <v>14471</v>
      </c>
      <c r="MFT1" s="263" t="s">
        <v>14472</v>
      </c>
      <c r="MFU1" s="263" t="s">
        <v>14473</v>
      </c>
      <c r="MFV1" s="263" t="s">
        <v>14474</v>
      </c>
      <c r="MFW1" s="263" t="s">
        <v>14475</v>
      </c>
      <c r="MFX1" s="263" t="s">
        <v>14476</v>
      </c>
      <c r="MFY1" s="263" t="s">
        <v>14477</v>
      </c>
      <c r="MFZ1" s="263" t="s">
        <v>14478</v>
      </c>
      <c r="MGA1" s="263" t="s">
        <v>14479</v>
      </c>
      <c r="MGB1" s="263" t="s">
        <v>14480</v>
      </c>
      <c r="MGC1" s="263" t="s">
        <v>14481</v>
      </c>
      <c r="MGD1" s="263" t="s">
        <v>14482</v>
      </c>
      <c r="MGE1" s="263" t="s">
        <v>14483</v>
      </c>
      <c r="MGF1" s="263" t="s">
        <v>14484</v>
      </c>
      <c r="MGG1" s="263" t="s">
        <v>14485</v>
      </c>
      <c r="MGH1" s="263" t="s">
        <v>14486</v>
      </c>
      <c r="MGI1" s="263" t="s">
        <v>14487</v>
      </c>
      <c r="MGJ1" s="263" t="s">
        <v>14488</v>
      </c>
      <c r="MGK1" s="263" t="s">
        <v>14489</v>
      </c>
      <c r="MGL1" s="263" t="s">
        <v>14490</v>
      </c>
      <c r="MGM1" s="263" t="s">
        <v>14491</v>
      </c>
      <c r="MGN1" s="263" t="s">
        <v>14492</v>
      </c>
      <c r="MGO1" s="263" t="s">
        <v>14493</v>
      </c>
      <c r="MGP1" s="263" t="s">
        <v>14494</v>
      </c>
      <c r="MGQ1" s="263" t="s">
        <v>14495</v>
      </c>
      <c r="MGR1" s="263" t="s">
        <v>14496</v>
      </c>
      <c r="MGS1" s="263" t="s">
        <v>14497</v>
      </c>
      <c r="MGT1" s="263" t="s">
        <v>14498</v>
      </c>
      <c r="MGU1" s="263" t="s">
        <v>14499</v>
      </c>
      <c r="MGV1" s="263" t="s">
        <v>14500</v>
      </c>
      <c r="MGW1" s="263" t="s">
        <v>14501</v>
      </c>
      <c r="MGX1" s="263" t="s">
        <v>14502</v>
      </c>
      <c r="MGY1" s="263" t="s">
        <v>14503</v>
      </c>
      <c r="MGZ1" s="263" t="s">
        <v>14504</v>
      </c>
      <c r="MHA1" s="263" t="s">
        <v>14505</v>
      </c>
      <c r="MHB1" s="263" t="s">
        <v>14506</v>
      </c>
      <c r="MHC1" s="263" t="s">
        <v>14507</v>
      </c>
      <c r="MHD1" s="263" t="s">
        <v>14508</v>
      </c>
      <c r="MHE1" s="263" t="s">
        <v>14509</v>
      </c>
      <c r="MHF1" s="263" t="s">
        <v>14510</v>
      </c>
      <c r="MHG1" s="263" t="s">
        <v>14511</v>
      </c>
      <c r="MHH1" s="263" t="s">
        <v>14512</v>
      </c>
      <c r="MHI1" s="263" t="s">
        <v>14513</v>
      </c>
      <c r="MHJ1" s="263" t="s">
        <v>14514</v>
      </c>
      <c r="MHK1" s="263" t="s">
        <v>14515</v>
      </c>
      <c r="MHL1" s="263" t="s">
        <v>14516</v>
      </c>
      <c r="MHM1" s="263" t="s">
        <v>14517</v>
      </c>
      <c r="MHN1" s="263" t="s">
        <v>14518</v>
      </c>
      <c r="MHO1" s="263" t="s">
        <v>14519</v>
      </c>
      <c r="MHP1" s="263" t="s">
        <v>14520</v>
      </c>
      <c r="MHQ1" s="263" t="s">
        <v>14521</v>
      </c>
      <c r="MHR1" s="263" t="s">
        <v>14522</v>
      </c>
      <c r="MHS1" s="263" t="s">
        <v>14523</v>
      </c>
      <c r="MHT1" s="263" t="s">
        <v>14524</v>
      </c>
      <c r="MHU1" s="263" t="s">
        <v>14525</v>
      </c>
      <c r="MHV1" s="263" t="s">
        <v>14526</v>
      </c>
      <c r="MHW1" s="263" t="s">
        <v>14527</v>
      </c>
      <c r="MHX1" s="263" t="s">
        <v>14528</v>
      </c>
      <c r="MHY1" s="263" t="s">
        <v>14529</v>
      </c>
      <c r="MHZ1" s="263" t="s">
        <v>14530</v>
      </c>
      <c r="MIA1" s="263" t="s">
        <v>14531</v>
      </c>
      <c r="MIB1" s="263" t="s">
        <v>14532</v>
      </c>
      <c r="MIC1" s="263" t="s">
        <v>14533</v>
      </c>
      <c r="MID1" s="263" t="s">
        <v>14534</v>
      </c>
      <c r="MIE1" s="263" t="s">
        <v>14535</v>
      </c>
      <c r="MIF1" s="263" t="s">
        <v>14536</v>
      </c>
      <c r="MIG1" s="263" t="s">
        <v>14537</v>
      </c>
      <c r="MIH1" s="263" t="s">
        <v>14538</v>
      </c>
      <c r="MII1" s="263" t="s">
        <v>14539</v>
      </c>
      <c r="MIJ1" s="263" t="s">
        <v>14540</v>
      </c>
      <c r="MIK1" s="263" t="s">
        <v>14541</v>
      </c>
      <c r="MIL1" s="263" t="s">
        <v>14542</v>
      </c>
      <c r="MIM1" s="263" t="s">
        <v>14543</v>
      </c>
      <c r="MIN1" s="263" t="s">
        <v>14544</v>
      </c>
      <c r="MIO1" s="263" t="s">
        <v>14545</v>
      </c>
      <c r="MIP1" s="263" t="s">
        <v>14546</v>
      </c>
      <c r="MIQ1" s="263" t="s">
        <v>14547</v>
      </c>
      <c r="MIR1" s="263" t="s">
        <v>14548</v>
      </c>
      <c r="MIS1" s="263" t="s">
        <v>14549</v>
      </c>
      <c r="MIT1" s="263" t="s">
        <v>14550</v>
      </c>
      <c r="MIU1" s="263" t="s">
        <v>14551</v>
      </c>
      <c r="MIV1" s="263" t="s">
        <v>14552</v>
      </c>
      <c r="MIW1" s="263" t="s">
        <v>14553</v>
      </c>
      <c r="MIX1" s="263" t="s">
        <v>14554</v>
      </c>
      <c r="MIY1" s="263" t="s">
        <v>14555</v>
      </c>
      <c r="MIZ1" s="263" t="s">
        <v>14556</v>
      </c>
      <c r="MJA1" s="263" t="s">
        <v>14557</v>
      </c>
      <c r="MJB1" s="263" t="s">
        <v>14558</v>
      </c>
      <c r="MJC1" s="263" t="s">
        <v>14559</v>
      </c>
      <c r="MJD1" s="263" t="s">
        <v>14560</v>
      </c>
      <c r="MJE1" s="263" t="s">
        <v>14561</v>
      </c>
      <c r="MJF1" s="263" t="s">
        <v>14562</v>
      </c>
      <c r="MJG1" s="263" t="s">
        <v>14563</v>
      </c>
      <c r="MJH1" s="263" t="s">
        <v>14564</v>
      </c>
      <c r="MJI1" s="263" t="s">
        <v>14565</v>
      </c>
      <c r="MJJ1" s="263" t="s">
        <v>14566</v>
      </c>
      <c r="MJK1" s="263" t="s">
        <v>14567</v>
      </c>
      <c r="MJL1" s="263" t="s">
        <v>14568</v>
      </c>
      <c r="MJM1" s="263" t="s">
        <v>14569</v>
      </c>
      <c r="MJN1" s="263" t="s">
        <v>14570</v>
      </c>
      <c r="MJO1" s="263" t="s">
        <v>14571</v>
      </c>
      <c r="MJP1" s="263" t="s">
        <v>14572</v>
      </c>
      <c r="MJQ1" s="263" t="s">
        <v>14573</v>
      </c>
      <c r="MJR1" s="263" t="s">
        <v>14574</v>
      </c>
      <c r="MJS1" s="263" t="s">
        <v>14575</v>
      </c>
      <c r="MJT1" s="263" t="s">
        <v>14576</v>
      </c>
      <c r="MJU1" s="263" t="s">
        <v>14577</v>
      </c>
      <c r="MJV1" s="263" t="s">
        <v>14578</v>
      </c>
      <c r="MJW1" s="263" t="s">
        <v>14579</v>
      </c>
      <c r="MJX1" s="263" t="s">
        <v>14580</v>
      </c>
      <c r="MJY1" s="263" t="s">
        <v>14581</v>
      </c>
      <c r="MJZ1" s="263" t="s">
        <v>14582</v>
      </c>
      <c r="MKA1" s="263" t="s">
        <v>14583</v>
      </c>
      <c r="MKB1" s="263" t="s">
        <v>14584</v>
      </c>
      <c r="MKC1" s="263" t="s">
        <v>14585</v>
      </c>
      <c r="MKD1" s="263" t="s">
        <v>14586</v>
      </c>
      <c r="MKE1" s="263" t="s">
        <v>14587</v>
      </c>
      <c r="MKF1" s="263" t="s">
        <v>14588</v>
      </c>
      <c r="MKG1" s="263" t="s">
        <v>14589</v>
      </c>
      <c r="MKH1" s="263" t="s">
        <v>14590</v>
      </c>
      <c r="MKI1" s="263" t="s">
        <v>14591</v>
      </c>
      <c r="MKJ1" s="263" t="s">
        <v>14592</v>
      </c>
      <c r="MKK1" s="263" t="s">
        <v>14593</v>
      </c>
      <c r="MKL1" s="263" t="s">
        <v>14594</v>
      </c>
      <c r="MKM1" s="263" t="s">
        <v>14595</v>
      </c>
      <c r="MKN1" s="263" t="s">
        <v>14596</v>
      </c>
      <c r="MKO1" s="263" t="s">
        <v>14597</v>
      </c>
      <c r="MKP1" s="263" t="s">
        <v>14598</v>
      </c>
      <c r="MKQ1" s="263" t="s">
        <v>14599</v>
      </c>
      <c r="MKR1" s="263" t="s">
        <v>14600</v>
      </c>
      <c r="MKS1" s="263" t="s">
        <v>14601</v>
      </c>
      <c r="MKT1" s="263" t="s">
        <v>14602</v>
      </c>
      <c r="MKU1" s="263" t="s">
        <v>14603</v>
      </c>
      <c r="MKV1" s="263" t="s">
        <v>14604</v>
      </c>
      <c r="MKW1" s="263" t="s">
        <v>14605</v>
      </c>
      <c r="MKX1" s="263" t="s">
        <v>14606</v>
      </c>
      <c r="MKY1" s="263" t="s">
        <v>14607</v>
      </c>
      <c r="MKZ1" s="263" t="s">
        <v>14608</v>
      </c>
      <c r="MLA1" s="263" t="s">
        <v>14609</v>
      </c>
      <c r="MLB1" s="263" t="s">
        <v>14610</v>
      </c>
      <c r="MLC1" s="263" t="s">
        <v>14611</v>
      </c>
      <c r="MLD1" s="263" t="s">
        <v>14612</v>
      </c>
      <c r="MLE1" s="263" t="s">
        <v>14613</v>
      </c>
      <c r="MLF1" s="263" t="s">
        <v>14614</v>
      </c>
      <c r="MLG1" s="263" t="s">
        <v>14615</v>
      </c>
      <c r="MLH1" s="263" t="s">
        <v>14616</v>
      </c>
      <c r="MLI1" s="263" t="s">
        <v>14617</v>
      </c>
      <c r="MLJ1" s="263" t="s">
        <v>14618</v>
      </c>
      <c r="MLK1" s="263" t="s">
        <v>14619</v>
      </c>
      <c r="MLL1" s="263" t="s">
        <v>14620</v>
      </c>
      <c r="MLM1" s="263" t="s">
        <v>14621</v>
      </c>
      <c r="MLN1" s="263" t="s">
        <v>14622</v>
      </c>
      <c r="MLO1" s="263" t="s">
        <v>14623</v>
      </c>
      <c r="MLP1" s="263" t="s">
        <v>14624</v>
      </c>
      <c r="MLQ1" s="263" t="s">
        <v>14625</v>
      </c>
      <c r="MLR1" s="263" t="s">
        <v>14626</v>
      </c>
      <c r="MLS1" s="263" t="s">
        <v>14627</v>
      </c>
      <c r="MLT1" s="263" t="s">
        <v>14628</v>
      </c>
      <c r="MLU1" s="263" t="s">
        <v>14629</v>
      </c>
      <c r="MLV1" s="263" t="s">
        <v>14630</v>
      </c>
      <c r="MLW1" s="263" t="s">
        <v>14631</v>
      </c>
      <c r="MLX1" s="263" t="s">
        <v>14632</v>
      </c>
      <c r="MLY1" s="263" t="s">
        <v>14633</v>
      </c>
      <c r="MLZ1" s="263" t="s">
        <v>14634</v>
      </c>
      <c r="MMA1" s="263" t="s">
        <v>14635</v>
      </c>
      <c r="MMB1" s="263" t="s">
        <v>14636</v>
      </c>
      <c r="MMC1" s="263" t="s">
        <v>14637</v>
      </c>
      <c r="MMD1" s="263" t="s">
        <v>14638</v>
      </c>
      <c r="MME1" s="263" t="s">
        <v>14639</v>
      </c>
      <c r="MMF1" s="263" t="s">
        <v>14640</v>
      </c>
      <c r="MMG1" s="263" t="s">
        <v>14641</v>
      </c>
      <c r="MMH1" s="263" t="s">
        <v>14642</v>
      </c>
      <c r="MMI1" s="263" t="s">
        <v>14643</v>
      </c>
      <c r="MMJ1" s="263" t="s">
        <v>14644</v>
      </c>
      <c r="MMK1" s="263" t="s">
        <v>14645</v>
      </c>
      <c r="MML1" s="263" t="s">
        <v>14646</v>
      </c>
      <c r="MMM1" s="263" t="s">
        <v>14647</v>
      </c>
      <c r="MMN1" s="263" t="s">
        <v>14648</v>
      </c>
      <c r="MMO1" s="263" t="s">
        <v>14649</v>
      </c>
      <c r="MMP1" s="263" t="s">
        <v>14650</v>
      </c>
      <c r="MMQ1" s="263" t="s">
        <v>14651</v>
      </c>
      <c r="MMR1" s="263" t="s">
        <v>14652</v>
      </c>
      <c r="MMS1" s="263" t="s">
        <v>14653</v>
      </c>
      <c r="MMT1" s="263" t="s">
        <v>14654</v>
      </c>
      <c r="MMU1" s="263" t="s">
        <v>14655</v>
      </c>
      <c r="MMV1" s="263" t="s">
        <v>14656</v>
      </c>
      <c r="MMW1" s="263" t="s">
        <v>14657</v>
      </c>
      <c r="MMX1" s="263" t="s">
        <v>14658</v>
      </c>
      <c r="MMY1" s="263" t="s">
        <v>14659</v>
      </c>
      <c r="MMZ1" s="263" t="s">
        <v>14660</v>
      </c>
      <c r="MNA1" s="263" t="s">
        <v>14661</v>
      </c>
      <c r="MNB1" s="263" t="s">
        <v>14662</v>
      </c>
      <c r="MNC1" s="263" t="s">
        <v>14663</v>
      </c>
      <c r="MND1" s="263" t="s">
        <v>14664</v>
      </c>
      <c r="MNE1" s="263" t="s">
        <v>14665</v>
      </c>
      <c r="MNF1" s="263" t="s">
        <v>14666</v>
      </c>
      <c r="MNG1" s="263" t="s">
        <v>14667</v>
      </c>
      <c r="MNH1" s="263" t="s">
        <v>14668</v>
      </c>
      <c r="MNI1" s="263" t="s">
        <v>14669</v>
      </c>
      <c r="MNJ1" s="263" t="s">
        <v>14670</v>
      </c>
      <c r="MNK1" s="263" t="s">
        <v>14671</v>
      </c>
      <c r="MNL1" s="263" t="s">
        <v>14672</v>
      </c>
      <c r="MNM1" s="263" t="s">
        <v>14673</v>
      </c>
      <c r="MNN1" s="263" t="s">
        <v>14674</v>
      </c>
      <c r="MNO1" s="263" t="s">
        <v>14675</v>
      </c>
      <c r="MNP1" s="263" t="s">
        <v>14676</v>
      </c>
      <c r="MNQ1" s="263" t="s">
        <v>14677</v>
      </c>
      <c r="MNR1" s="263" t="s">
        <v>14678</v>
      </c>
      <c r="MNS1" s="263" t="s">
        <v>14679</v>
      </c>
      <c r="MNT1" s="263" t="s">
        <v>14680</v>
      </c>
      <c r="MNU1" s="263" t="s">
        <v>14681</v>
      </c>
      <c r="MNV1" s="263" t="s">
        <v>14682</v>
      </c>
      <c r="MNW1" s="263" t="s">
        <v>14683</v>
      </c>
      <c r="MNX1" s="263" t="s">
        <v>14684</v>
      </c>
      <c r="MNY1" s="263" t="s">
        <v>14685</v>
      </c>
      <c r="MNZ1" s="263" t="s">
        <v>14686</v>
      </c>
      <c r="MOA1" s="263" t="s">
        <v>14687</v>
      </c>
      <c r="MOB1" s="263" t="s">
        <v>14688</v>
      </c>
      <c r="MOC1" s="263" t="s">
        <v>14689</v>
      </c>
      <c r="MOD1" s="263" t="s">
        <v>14690</v>
      </c>
      <c r="MOE1" s="263" t="s">
        <v>14691</v>
      </c>
      <c r="MOF1" s="263" t="s">
        <v>14692</v>
      </c>
      <c r="MOG1" s="263" t="s">
        <v>14693</v>
      </c>
      <c r="MOH1" s="263" t="s">
        <v>14694</v>
      </c>
      <c r="MOI1" s="263" t="s">
        <v>14695</v>
      </c>
      <c r="MOJ1" s="263" t="s">
        <v>14696</v>
      </c>
      <c r="MOK1" s="263" t="s">
        <v>14697</v>
      </c>
      <c r="MOL1" s="263" t="s">
        <v>14698</v>
      </c>
      <c r="MOM1" s="263" t="s">
        <v>14699</v>
      </c>
      <c r="MON1" s="263" t="s">
        <v>14700</v>
      </c>
      <c r="MOO1" s="263" t="s">
        <v>14701</v>
      </c>
      <c r="MOP1" s="263" t="s">
        <v>14702</v>
      </c>
      <c r="MOQ1" s="263" t="s">
        <v>14703</v>
      </c>
      <c r="MOR1" s="263" t="s">
        <v>14704</v>
      </c>
      <c r="MOS1" s="263" t="s">
        <v>14705</v>
      </c>
      <c r="MOT1" s="263" t="s">
        <v>14706</v>
      </c>
      <c r="MOU1" s="263" t="s">
        <v>14707</v>
      </c>
      <c r="MOV1" s="263" t="s">
        <v>14708</v>
      </c>
      <c r="MOW1" s="263" t="s">
        <v>14709</v>
      </c>
      <c r="MOX1" s="263" t="s">
        <v>14710</v>
      </c>
      <c r="MOY1" s="263" t="s">
        <v>14711</v>
      </c>
      <c r="MOZ1" s="263" t="s">
        <v>14712</v>
      </c>
      <c r="MPA1" s="263" t="s">
        <v>14713</v>
      </c>
      <c r="MPB1" s="263" t="s">
        <v>14714</v>
      </c>
      <c r="MPC1" s="263" t="s">
        <v>14715</v>
      </c>
      <c r="MPD1" s="263" t="s">
        <v>14716</v>
      </c>
      <c r="MPE1" s="263" t="s">
        <v>14717</v>
      </c>
      <c r="MPF1" s="263" t="s">
        <v>14718</v>
      </c>
      <c r="MPG1" s="263" t="s">
        <v>14719</v>
      </c>
      <c r="MPH1" s="263" t="s">
        <v>14720</v>
      </c>
      <c r="MPI1" s="263" t="s">
        <v>14721</v>
      </c>
      <c r="MPJ1" s="263" t="s">
        <v>14722</v>
      </c>
      <c r="MPK1" s="263" t="s">
        <v>14723</v>
      </c>
      <c r="MPL1" s="263" t="s">
        <v>14724</v>
      </c>
      <c r="MPM1" s="263" t="s">
        <v>14725</v>
      </c>
      <c r="MPN1" s="263" t="s">
        <v>14726</v>
      </c>
      <c r="MPO1" s="263" t="s">
        <v>14727</v>
      </c>
      <c r="MPP1" s="263" t="s">
        <v>14728</v>
      </c>
      <c r="MPQ1" s="263" t="s">
        <v>14729</v>
      </c>
      <c r="MPR1" s="263" t="s">
        <v>14730</v>
      </c>
      <c r="MPS1" s="263" t="s">
        <v>14731</v>
      </c>
      <c r="MPT1" s="263" t="s">
        <v>14732</v>
      </c>
      <c r="MPU1" s="263" t="s">
        <v>14733</v>
      </c>
      <c r="MPV1" s="263" t="s">
        <v>14734</v>
      </c>
      <c r="MPW1" s="263" t="s">
        <v>14735</v>
      </c>
      <c r="MPX1" s="263" t="s">
        <v>14736</v>
      </c>
      <c r="MPY1" s="263" t="s">
        <v>14737</v>
      </c>
      <c r="MPZ1" s="263" t="s">
        <v>14738</v>
      </c>
      <c r="MQA1" s="263" t="s">
        <v>14739</v>
      </c>
      <c r="MQB1" s="263" t="s">
        <v>14740</v>
      </c>
      <c r="MQC1" s="263" t="s">
        <v>14741</v>
      </c>
      <c r="MQD1" s="263" t="s">
        <v>14742</v>
      </c>
      <c r="MQE1" s="263" t="s">
        <v>14743</v>
      </c>
      <c r="MQF1" s="263" t="s">
        <v>14744</v>
      </c>
      <c r="MQG1" s="263" t="s">
        <v>14745</v>
      </c>
      <c r="MQH1" s="263" t="s">
        <v>14746</v>
      </c>
      <c r="MQI1" s="263" t="s">
        <v>14747</v>
      </c>
      <c r="MQJ1" s="263" t="s">
        <v>14748</v>
      </c>
      <c r="MQK1" s="263" t="s">
        <v>14749</v>
      </c>
      <c r="MQL1" s="263" t="s">
        <v>14750</v>
      </c>
      <c r="MQM1" s="263" t="s">
        <v>14751</v>
      </c>
      <c r="MQN1" s="263" t="s">
        <v>14752</v>
      </c>
      <c r="MQO1" s="263" t="s">
        <v>14753</v>
      </c>
      <c r="MQP1" s="263" t="s">
        <v>14754</v>
      </c>
      <c r="MQQ1" s="263" t="s">
        <v>14755</v>
      </c>
      <c r="MQR1" s="263" t="s">
        <v>14756</v>
      </c>
      <c r="MQS1" s="263" t="s">
        <v>14757</v>
      </c>
      <c r="MQT1" s="263" t="s">
        <v>14758</v>
      </c>
      <c r="MQU1" s="263" t="s">
        <v>14759</v>
      </c>
      <c r="MQV1" s="263" t="s">
        <v>14760</v>
      </c>
      <c r="MQW1" s="263" t="s">
        <v>14761</v>
      </c>
      <c r="MQX1" s="263" t="s">
        <v>14762</v>
      </c>
      <c r="MQY1" s="263" t="s">
        <v>14763</v>
      </c>
      <c r="MQZ1" s="263" t="s">
        <v>14764</v>
      </c>
      <c r="MRA1" s="263" t="s">
        <v>14765</v>
      </c>
      <c r="MRB1" s="263" t="s">
        <v>14766</v>
      </c>
      <c r="MRC1" s="263" t="s">
        <v>14767</v>
      </c>
      <c r="MRD1" s="263" t="s">
        <v>14768</v>
      </c>
      <c r="MRE1" s="263" t="s">
        <v>14769</v>
      </c>
      <c r="MRF1" s="263" t="s">
        <v>14770</v>
      </c>
      <c r="MRG1" s="263" t="s">
        <v>14771</v>
      </c>
      <c r="MRH1" s="263" t="s">
        <v>14772</v>
      </c>
      <c r="MRI1" s="263" t="s">
        <v>14773</v>
      </c>
      <c r="MRJ1" s="263" t="s">
        <v>14774</v>
      </c>
      <c r="MRK1" s="263" t="s">
        <v>14775</v>
      </c>
      <c r="MRL1" s="263" t="s">
        <v>14776</v>
      </c>
      <c r="MRM1" s="263" t="s">
        <v>14777</v>
      </c>
      <c r="MRN1" s="263" t="s">
        <v>14778</v>
      </c>
      <c r="MRO1" s="263" t="s">
        <v>14779</v>
      </c>
      <c r="MRP1" s="263" t="s">
        <v>14780</v>
      </c>
      <c r="MRQ1" s="263" t="s">
        <v>14781</v>
      </c>
      <c r="MRR1" s="263" t="s">
        <v>14782</v>
      </c>
      <c r="MRS1" s="263" t="s">
        <v>14783</v>
      </c>
      <c r="MRT1" s="263" t="s">
        <v>14784</v>
      </c>
      <c r="MRU1" s="263" t="s">
        <v>14785</v>
      </c>
      <c r="MRV1" s="263" t="s">
        <v>14786</v>
      </c>
      <c r="MRW1" s="263" t="s">
        <v>14787</v>
      </c>
      <c r="MRX1" s="263" t="s">
        <v>14788</v>
      </c>
      <c r="MRY1" s="263" t="s">
        <v>14789</v>
      </c>
      <c r="MRZ1" s="263" t="s">
        <v>14790</v>
      </c>
      <c r="MSA1" s="263" t="s">
        <v>14791</v>
      </c>
      <c r="MSB1" s="263" t="s">
        <v>14792</v>
      </c>
      <c r="MSC1" s="263" t="s">
        <v>14793</v>
      </c>
      <c r="MSD1" s="263" t="s">
        <v>14794</v>
      </c>
      <c r="MSE1" s="263" t="s">
        <v>14795</v>
      </c>
      <c r="MSF1" s="263" t="s">
        <v>14796</v>
      </c>
      <c r="MSG1" s="263" t="s">
        <v>14797</v>
      </c>
      <c r="MSH1" s="263" t="s">
        <v>14798</v>
      </c>
      <c r="MSI1" s="263" t="s">
        <v>14799</v>
      </c>
      <c r="MSJ1" s="263" t="s">
        <v>14800</v>
      </c>
      <c r="MSK1" s="263" t="s">
        <v>14801</v>
      </c>
      <c r="MSL1" s="263" t="s">
        <v>14802</v>
      </c>
      <c r="MSM1" s="263" t="s">
        <v>14803</v>
      </c>
      <c r="MSN1" s="263" t="s">
        <v>14804</v>
      </c>
      <c r="MSO1" s="263" t="s">
        <v>14805</v>
      </c>
      <c r="MSP1" s="263" t="s">
        <v>14806</v>
      </c>
      <c r="MSQ1" s="263" t="s">
        <v>14807</v>
      </c>
      <c r="MSR1" s="263" t="s">
        <v>14808</v>
      </c>
      <c r="MSS1" s="263" t="s">
        <v>14809</v>
      </c>
      <c r="MST1" s="263" t="s">
        <v>14810</v>
      </c>
      <c r="MSU1" s="263" t="s">
        <v>14811</v>
      </c>
      <c r="MSV1" s="263" t="s">
        <v>14812</v>
      </c>
      <c r="MSW1" s="263" t="s">
        <v>14813</v>
      </c>
      <c r="MSX1" s="263" t="s">
        <v>14814</v>
      </c>
      <c r="MSY1" s="263" t="s">
        <v>14815</v>
      </c>
      <c r="MSZ1" s="263" t="s">
        <v>14816</v>
      </c>
      <c r="MTA1" s="263" t="s">
        <v>14817</v>
      </c>
      <c r="MTB1" s="263" t="s">
        <v>14818</v>
      </c>
      <c r="MTC1" s="263" t="s">
        <v>14819</v>
      </c>
      <c r="MTD1" s="263" t="s">
        <v>14820</v>
      </c>
      <c r="MTE1" s="263" t="s">
        <v>14821</v>
      </c>
      <c r="MTF1" s="263" t="s">
        <v>14822</v>
      </c>
      <c r="MTG1" s="263" t="s">
        <v>14823</v>
      </c>
      <c r="MTH1" s="263" t="s">
        <v>14824</v>
      </c>
      <c r="MTI1" s="263" t="s">
        <v>14825</v>
      </c>
      <c r="MTJ1" s="263" t="s">
        <v>14826</v>
      </c>
      <c r="MTK1" s="263" t="s">
        <v>14827</v>
      </c>
      <c r="MTL1" s="263" t="s">
        <v>14828</v>
      </c>
      <c r="MTM1" s="263" t="s">
        <v>14829</v>
      </c>
      <c r="MTN1" s="263" t="s">
        <v>14830</v>
      </c>
      <c r="MTO1" s="263" t="s">
        <v>14831</v>
      </c>
      <c r="MTP1" s="263" t="s">
        <v>14832</v>
      </c>
      <c r="MTQ1" s="263" t="s">
        <v>14833</v>
      </c>
      <c r="MTR1" s="263" t="s">
        <v>14834</v>
      </c>
      <c r="MTS1" s="263" t="s">
        <v>14835</v>
      </c>
      <c r="MTT1" s="263" t="s">
        <v>14836</v>
      </c>
      <c r="MTU1" s="263" t="s">
        <v>14837</v>
      </c>
      <c r="MTV1" s="263" t="s">
        <v>14838</v>
      </c>
      <c r="MTW1" s="263" t="s">
        <v>14839</v>
      </c>
      <c r="MTX1" s="263" t="s">
        <v>14840</v>
      </c>
      <c r="MTY1" s="263" t="s">
        <v>14841</v>
      </c>
      <c r="MTZ1" s="263" t="s">
        <v>14842</v>
      </c>
      <c r="MUA1" s="263" t="s">
        <v>14843</v>
      </c>
      <c r="MUB1" s="263" t="s">
        <v>14844</v>
      </c>
      <c r="MUC1" s="263" t="s">
        <v>14845</v>
      </c>
      <c r="MUD1" s="263" t="s">
        <v>14846</v>
      </c>
      <c r="MUE1" s="263" t="s">
        <v>14847</v>
      </c>
      <c r="MUF1" s="263" t="s">
        <v>14848</v>
      </c>
      <c r="MUG1" s="263" t="s">
        <v>14849</v>
      </c>
      <c r="MUH1" s="263" t="s">
        <v>14850</v>
      </c>
      <c r="MUI1" s="263" t="s">
        <v>14851</v>
      </c>
      <c r="MUJ1" s="263" t="s">
        <v>14852</v>
      </c>
      <c r="MUK1" s="263" t="s">
        <v>14853</v>
      </c>
      <c r="MUL1" s="263" t="s">
        <v>14854</v>
      </c>
      <c r="MUM1" s="263" t="s">
        <v>14855</v>
      </c>
      <c r="MUN1" s="263" t="s">
        <v>14856</v>
      </c>
      <c r="MUO1" s="263" t="s">
        <v>14857</v>
      </c>
      <c r="MUP1" s="263" t="s">
        <v>14858</v>
      </c>
      <c r="MUQ1" s="263" t="s">
        <v>14859</v>
      </c>
      <c r="MUR1" s="263" t="s">
        <v>14860</v>
      </c>
      <c r="MUS1" s="263" t="s">
        <v>14861</v>
      </c>
      <c r="MUT1" s="263" t="s">
        <v>14862</v>
      </c>
      <c r="MUU1" s="263" t="s">
        <v>14863</v>
      </c>
      <c r="MUV1" s="263" t="s">
        <v>14864</v>
      </c>
      <c r="MUW1" s="263" t="s">
        <v>14865</v>
      </c>
      <c r="MUX1" s="263" t="s">
        <v>14866</v>
      </c>
      <c r="MUY1" s="263" t="s">
        <v>14867</v>
      </c>
      <c r="MUZ1" s="263" t="s">
        <v>14868</v>
      </c>
      <c r="MVA1" s="263" t="s">
        <v>14869</v>
      </c>
      <c r="MVB1" s="263" t="s">
        <v>14870</v>
      </c>
      <c r="MVC1" s="263" t="s">
        <v>14871</v>
      </c>
      <c r="MVD1" s="263" t="s">
        <v>14872</v>
      </c>
      <c r="MVE1" s="263" t="s">
        <v>14873</v>
      </c>
      <c r="MVF1" s="263" t="s">
        <v>14874</v>
      </c>
      <c r="MVG1" s="263" t="s">
        <v>14875</v>
      </c>
      <c r="MVH1" s="263" t="s">
        <v>14876</v>
      </c>
      <c r="MVI1" s="263" t="s">
        <v>14877</v>
      </c>
      <c r="MVJ1" s="263" t="s">
        <v>14878</v>
      </c>
      <c r="MVK1" s="263" t="s">
        <v>14879</v>
      </c>
      <c r="MVL1" s="263" t="s">
        <v>14880</v>
      </c>
      <c r="MVM1" s="263" t="s">
        <v>14881</v>
      </c>
      <c r="MVN1" s="263" t="s">
        <v>14882</v>
      </c>
      <c r="MVO1" s="263" t="s">
        <v>14883</v>
      </c>
      <c r="MVP1" s="263" t="s">
        <v>14884</v>
      </c>
      <c r="MVQ1" s="263" t="s">
        <v>14885</v>
      </c>
      <c r="MVR1" s="263" t="s">
        <v>14886</v>
      </c>
      <c r="MVS1" s="263" t="s">
        <v>14887</v>
      </c>
      <c r="MVT1" s="263" t="s">
        <v>14888</v>
      </c>
      <c r="MVU1" s="263" t="s">
        <v>14889</v>
      </c>
      <c r="MVV1" s="263" t="s">
        <v>14890</v>
      </c>
      <c r="MVW1" s="263" t="s">
        <v>14891</v>
      </c>
      <c r="MVX1" s="263" t="s">
        <v>14892</v>
      </c>
      <c r="MVY1" s="263" t="s">
        <v>14893</v>
      </c>
      <c r="MVZ1" s="263" t="s">
        <v>14894</v>
      </c>
      <c r="MWA1" s="263" t="s">
        <v>14895</v>
      </c>
      <c r="MWB1" s="263" t="s">
        <v>14896</v>
      </c>
      <c r="MWC1" s="263" t="s">
        <v>14897</v>
      </c>
      <c r="MWD1" s="263" t="s">
        <v>14898</v>
      </c>
      <c r="MWE1" s="263" t="s">
        <v>14899</v>
      </c>
      <c r="MWF1" s="263" t="s">
        <v>14900</v>
      </c>
      <c r="MWG1" s="263" t="s">
        <v>14901</v>
      </c>
      <c r="MWH1" s="263" t="s">
        <v>14902</v>
      </c>
      <c r="MWI1" s="263" t="s">
        <v>14903</v>
      </c>
      <c r="MWJ1" s="263" t="s">
        <v>14904</v>
      </c>
      <c r="MWK1" s="263" t="s">
        <v>14905</v>
      </c>
      <c r="MWL1" s="263" t="s">
        <v>14906</v>
      </c>
      <c r="MWM1" s="263" t="s">
        <v>14907</v>
      </c>
      <c r="MWN1" s="263" t="s">
        <v>14908</v>
      </c>
      <c r="MWO1" s="263" t="s">
        <v>14909</v>
      </c>
      <c r="MWP1" s="263" t="s">
        <v>14910</v>
      </c>
      <c r="MWQ1" s="263" t="s">
        <v>14911</v>
      </c>
      <c r="MWR1" s="263" t="s">
        <v>14912</v>
      </c>
      <c r="MWS1" s="263" t="s">
        <v>14913</v>
      </c>
      <c r="MWT1" s="263" t="s">
        <v>14914</v>
      </c>
      <c r="MWU1" s="263" t="s">
        <v>14915</v>
      </c>
      <c r="MWV1" s="263" t="s">
        <v>14916</v>
      </c>
      <c r="MWW1" s="263" t="s">
        <v>14917</v>
      </c>
      <c r="MWX1" s="263" t="s">
        <v>14918</v>
      </c>
      <c r="MWY1" s="263" t="s">
        <v>14919</v>
      </c>
      <c r="MWZ1" s="263" t="s">
        <v>14920</v>
      </c>
      <c r="MXA1" s="263" t="s">
        <v>14921</v>
      </c>
      <c r="MXB1" s="263" t="s">
        <v>14922</v>
      </c>
      <c r="MXC1" s="263" t="s">
        <v>14923</v>
      </c>
      <c r="MXD1" s="263" t="s">
        <v>14924</v>
      </c>
      <c r="MXE1" s="263" t="s">
        <v>14925</v>
      </c>
      <c r="MXF1" s="263" t="s">
        <v>14926</v>
      </c>
      <c r="MXG1" s="263" t="s">
        <v>14927</v>
      </c>
      <c r="MXH1" s="263" t="s">
        <v>14928</v>
      </c>
      <c r="MXI1" s="263" t="s">
        <v>14929</v>
      </c>
      <c r="MXJ1" s="263" t="s">
        <v>14930</v>
      </c>
      <c r="MXK1" s="263" t="s">
        <v>14931</v>
      </c>
      <c r="MXL1" s="263" t="s">
        <v>14932</v>
      </c>
      <c r="MXM1" s="263" t="s">
        <v>14933</v>
      </c>
      <c r="MXN1" s="263" t="s">
        <v>14934</v>
      </c>
      <c r="MXO1" s="263" t="s">
        <v>14935</v>
      </c>
      <c r="MXP1" s="263" t="s">
        <v>14936</v>
      </c>
      <c r="MXQ1" s="263" t="s">
        <v>14937</v>
      </c>
      <c r="MXR1" s="263" t="s">
        <v>14938</v>
      </c>
      <c r="MXS1" s="263" t="s">
        <v>14939</v>
      </c>
      <c r="MXT1" s="263" t="s">
        <v>14940</v>
      </c>
      <c r="MXU1" s="263" t="s">
        <v>14941</v>
      </c>
      <c r="MXV1" s="263" t="s">
        <v>14942</v>
      </c>
      <c r="MXW1" s="263" t="s">
        <v>14943</v>
      </c>
      <c r="MXX1" s="263" t="s">
        <v>14944</v>
      </c>
      <c r="MXY1" s="263" t="s">
        <v>14945</v>
      </c>
      <c r="MXZ1" s="263" t="s">
        <v>14946</v>
      </c>
      <c r="MYA1" s="263" t="s">
        <v>14947</v>
      </c>
      <c r="MYB1" s="263" t="s">
        <v>14948</v>
      </c>
      <c r="MYC1" s="263" t="s">
        <v>14949</v>
      </c>
      <c r="MYD1" s="263" t="s">
        <v>14950</v>
      </c>
      <c r="MYE1" s="263" t="s">
        <v>14951</v>
      </c>
      <c r="MYF1" s="263" t="s">
        <v>14952</v>
      </c>
      <c r="MYG1" s="263" t="s">
        <v>14953</v>
      </c>
      <c r="MYH1" s="263" t="s">
        <v>14954</v>
      </c>
      <c r="MYI1" s="263" t="s">
        <v>14955</v>
      </c>
      <c r="MYJ1" s="263" t="s">
        <v>14956</v>
      </c>
      <c r="MYK1" s="263" t="s">
        <v>14957</v>
      </c>
      <c r="MYL1" s="263" t="s">
        <v>14958</v>
      </c>
      <c r="MYM1" s="263" t="s">
        <v>14959</v>
      </c>
      <c r="MYN1" s="263" t="s">
        <v>14960</v>
      </c>
      <c r="MYO1" s="263" t="s">
        <v>14961</v>
      </c>
      <c r="MYP1" s="263" t="s">
        <v>14962</v>
      </c>
      <c r="MYQ1" s="263" t="s">
        <v>14963</v>
      </c>
      <c r="MYR1" s="263" t="s">
        <v>14964</v>
      </c>
      <c r="MYS1" s="263" t="s">
        <v>14965</v>
      </c>
      <c r="MYT1" s="263" t="s">
        <v>14966</v>
      </c>
      <c r="MYU1" s="263" t="s">
        <v>14967</v>
      </c>
      <c r="MYV1" s="263" t="s">
        <v>14968</v>
      </c>
      <c r="MYW1" s="263" t="s">
        <v>14969</v>
      </c>
      <c r="MYX1" s="263" t="s">
        <v>14970</v>
      </c>
      <c r="MYY1" s="263" t="s">
        <v>14971</v>
      </c>
      <c r="MYZ1" s="263" t="s">
        <v>14972</v>
      </c>
      <c r="MZA1" s="263" t="s">
        <v>14973</v>
      </c>
      <c r="MZB1" s="263" t="s">
        <v>14974</v>
      </c>
      <c r="MZC1" s="263" t="s">
        <v>14975</v>
      </c>
      <c r="MZD1" s="263" t="s">
        <v>14976</v>
      </c>
      <c r="MZE1" s="263" t="s">
        <v>14977</v>
      </c>
      <c r="MZF1" s="263" t="s">
        <v>14978</v>
      </c>
      <c r="MZG1" s="263" t="s">
        <v>14979</v>
      </c>
      <c r="MZH1" s="263" t="s">
        <v>14980</v>
      </c>
      <c r="MZI1" s="263" t="s">
        <v>14981</v>
      </c>
      <c r="MZJ1" s="263" t="s">
        <v>14982</v>
      </c>
      <c r="MZK1" s="263" t="s">
        <v>14983</v>
      </c>
      <c r="MZL1" s="263" t="s">
        <v>14984</v>
      </c>
      <c r="MZM1" s="263" t="s">
        <v>14985</v>
      </c>
      <c r="MZN1" s="263" t="s">
        <v>14986</v>
      </c>
      <c r="MZO1" s="263" t="s">
        <v>14987</v>
      </c>
      <c r="MZP1" s="263" t="s">
        <v>14988</v>
      </c>
      <c r="MZQ1" s="263" t="s">
        <v>14989</v>
      </c>
      <c r="MZR1" s="263" t="s">
        <v>14990</v>
      </c>
      <c r="MZS1" s="263" t="s">
        <v>14991</v>
      </c>
      <c r="MZT1" s="263" t="s">
        <v>14992</v>
      </c>
      <c r="MZU1" s="263" t="s">
        <v>14993</v>
      </c>
      <c r="MZV1" s="263" t="s">
        <v>14994</v>
      </c>
      <c r="MZW1" s="263" t="s">
        <v>14995</v>
      </c>
      <c r="MZX1" s="263" t="s">
        <v>14996</v>
      </c>
      <c r="MZY1" s="263" t="s">
        <v>14997</v>
      </c>
      <c r="MZZ1" s="263" t="s">
        <v>14998</v>
      </c>
      <c r="NAA1" s="263" t="s">
        <v>14999</v>
      </c>
      <c r="NAB1" s="263" t="s">
        <v>15000</v>
      </c>
      <c r="NAC1" s="263" t="s">
        <v>15001</v>
      </c>
      <c r="NAD1" s="263" t="s">
        <v>15002</v>
      </c>
      <c r="NAE1" s="263" t="s">
        <v>15003</v>
      </c>
      <c r="NAF1" s="263" t="s">
        <v>15004</v>
      </c>
      <c r="NAG1" s="263" t="s">
        <v>15005</v>
      </c>
      <c r="NAH1" s="263" t="s">
        <v>15006</v>
      </c>
      <c r="NAI1" s="263" t="s">
        <v>15007</v>
      </c>
      <c r="NAJ1" s="263" t="s">
        <v>15008</v>
      </c>
      <c r="NAK1" s="263" t="s">
        <v>15009</v>
      </c>
      <c r="NAL1" s="263" t="s">
        <v>15010</v>
      </c>
      <c r="NAM1" s="263" t="s">
        <v>15011</v>
      </c>
      <c r="NAN1" s="263" t="s">
        <v>15012</v>
      </c>
      <c r="NAO1" s="263" t="s">
        <v>15013</v>
      </c>
      <c r="NAP1" s="263" t="s">
        <v>15014</v>
      </c>
      <c r="NAQ1" s="263" t="s">
        <v>15015</v>
      </c>
      <c r="NAR1" s="263" t="s">
        <v>15016</v>
      </c>
      <c r="NAS1" s="263" t="s">
        <v>15017</v>
      </c>
      <c r="NAT1" s="263" t="s">
        <v>15018</v>
      </c>
      <c r="NAU1" s="263" t="s">
        <v>15019</v>
      </c>
      <c r="NAV1" s="263" t="s">
        <v>15020</v>
      </c>
      <c r="NAW1" s="263" t="s">
        <v>15021</v>
      </c>
      <c r="NAX1" s="263" t="s">
        <v>15022</v>
      </c>
      <c r="NAY1" s="263" t="s">
        <v>15023</v>
      </c>
      <c r="NAZ1" s="263" t="s">
        <v>15024</v>
      </c>
      <c r="NBA1" s="263" t="s">
        <v>15025</v>
      </c>
      <c r="NBB1" s="263" t="s">
        <v>15026</v>
      </c>
      <c r="NBC1" s="263" t="s">
        <v>15027</v>
      </c>
      <c r="NBD1" s="263" t="s">
        <v>15028</v>
      </c>
      <c r="NBE1" s="263" t="s">
        <v>15029</v>
      </c>
      <c r="NBF1" s="263" t="s">
        <v>15030</v>
      </c>
      <c r="NBG1" s="263" t="s">
        <v>15031</v>
      </c>
      <c r="NBH1" s="263" t="s">
        <v>15032</v>
      </c>
      <c r="NBI1" s="263" t="s">
        <v>15033</v>
      </c>
      <c r="NBJ1" s="263" t="s">
        <v>15034</v>
      </c>
      <c r="NBK1" s="263" t="s">
        <v>15035</v>
      </c>
      <c r="NBL1" s="263" t="s">
        <v>15036</v>
      </c>
      <c r="NBM1" s="263" t="s">
        <v>15037</v>
      </c>
      <c r="NBN1" s="263" t="s">
        <v>15038</v>
      </c>
      <c r="NBO1" s="263" t="s">
        <v>15039</v>
      </c>
      <c r="NBP1" s="263" t="s">
        <v>15040</v>
      </c>
      <c r="NBQ1" s="263" t="s">
        <v>15041</v>
      </c>
      <c r="NBR1" s="263" t="s">
        <v>15042</v>
      </c>
      <c r="NBS1" s="263" t="s">
        <v>15043</v>
      </c>
      <c r="NBT1" s="263" t="s">
        <v>15044</v>
      </c>
      <c r="NBU1" s="263" t="s">
        <v>15045</v>
      </c>
      <c r="NBV1" s="263" t="s">
        <v>15046</v>
      </c>
      <c r="NBW1" s="263" t="s">
        <v>15047</v>
      </c>
      <c r="NBX1" s="263" t="s">
        <v>15048</v>
      </c>
      <c r="NBY1" s="263" t="s">
        <v>15049</v>
      </c>
      <c r="NBZ1" s="263" t="s">
        <v>15050</v>
      </c>
      <c r="NCA1" s="263" t="s">
        <v>15051</v>
      </c>
      <c r="NCB1" s="263" t="s">
        <v>15052</v>
      </c>
      <c r="NCC1" s="263" t="s">
        <v>15053</v>
      </c>
      <c r="NCD1" s="263" t="s">
        <v>15054</v>
      </c>
      <c r="NCE1" s="263" t="s">
        <v>15055</v>
      </c>
      <c r="NCF1" s="263" t="s">
        <v>15056</v>
      </c>
      <c r="NCG1" s="263" t="s">
        <v>15057</v>
      </c>
      <c r="NCH1" s="263" t="s">
        <v>15058</v>
      </c>
      <c r="NCI1" s="263" t="s">
        <v>15059</v>
      </c>
      <c r="NCJ1" s="263" t="s">
        <v>15060</v>
      </c>
      <c r="NCK1" s="263" t="s">
        <v>15061</v>
      </c>
      <c r="NCL1" s="263" t="s">
        <v>15062</v>
      </c>
      <c r="NCM1" s="263" t="s">
        <v>15063</v>
      </c>
      <c r="NCN1" s="263" t="s">
        <v>15064</v>
      </c>
      <c r="NCO1" s="263" t="s">
        <v>15065</v>
      </c>
      <c r="NCP1" s="263" t="s">
        <v>15066</v>
      </c>
      <c r="NCQ1" s="263" t="s">
        <v>15067</v>
      </c>
      <c r="NCR1" s="263" t="s">
        <v>15068</v>
      </c>
      <c r="NCS1" s="263" t="s">
        <v>15069</v>
      </c>
      <c r="NCT1" s="263" t="s">
        <v>15070</v>
      </c>
      <c r="NCU1" s="263" t="s">
        <v>15071</v>
      </c>
      <c r="NCV1" s="263" t="s">
        <v>15072</v>
      </c>
      <c r="NCW1" s="263" t="s">
        <v>15073</v>
      </c>
      <c r="NCX1" s="263" t="s">
        <v>15074</v>
      </c>
      <c r="NCY1" s="263" t="s">
        <v>15075</v>
      </c>
      <c r="NCZ1" s="263" t="s">
        <v>15076</v>
      </c>
      <c r="NDA1" s="263" t="s">
        <v>15077</v>
      </c>
      <c r="NDB1" s="263" t="s">
        <v>15078</v>
      </c>
      <c r="NDC1" s="263" t="s">
        <v>15079</v>
      </c>
      <c r="NDD1" s="263" t="s">
        <v>15080</v>
      </c>
      <c r="NDE1" s="263" t="s">
        <v>15081</v>
      </c>
      <c r="NDF1" s="263" t="s">
        <v>15082</v>
      </c>
      <c r="NDG1" s="263" t="s">
        <v>15083</v>
      </c>
      <c r="NDH1" s="263" t="s">
        <v>15084</v>
      </c>
      <c r="NDI1" s="263" t="s">
        <v>15085</v>
      </c>
      <c r="NDJ1" s="263" t="s">
        <v>15086</v>
      </c>
      <c r="NDK1" s="263" t="s">
        <v>15087</v>
      </c>
      <c r="NDL1" s="263" t="s">
        <v>15088</v>
      </c>
      <c r="NDM1" s="263" t="s">
        <v>15089</v>
      </c>
      <c r="NDN1" s="263" t="s">
        <v>15090</v>
      </c>
      <c r="NDO1" s="263" t="s">
        <v>15091</v>
      </c>
      <c r="NDP1" s="263" t="s">
        <v>15092</v>
      </c>
      <c r="NDQ1" s="263" t="s">
        <v>15093</v>
      </c>
      <c r="NDR1" s="263" t="s">
        <v>15094</v>
      </c>
      <c r="NDS1" s="263" t="s">
        <v>15095</v>
      </c>
      <c r="NDT1" s="263" t="s">
        <v>15096</v>
      </c>
      <c r="NDU1" s="263" t="s">
        <v>15097</v>
      </c>
      <c r="NDV1" s="263" t="s">
        <v>15098</v>
      </c>
      <c r="NDW1" s="263" t="s">
        <v>15099</v>
      </c>
      <c r="NDX1" s="263" t="s">
        <v>15100</v>
      </c>
      <c r="NDY1" s="263" t="s">
        <v>15101</v>
      </c>
      <c r="NDZ1" s="263" t="s">
        <v>15102</v>
      </c>
      <c r="NEA1" s="263" t="s">
        <v>15103</v>
      </c>
      <c r="NEB1" s="263" t="s">
        <v>15104</v>
      </c>
      <c r="NEC1" s="263" t="s">
        <v>15105</v>
      </c>
      <c r="NED1" s="263" t="s">
        <v>15106</v>
      </c>
      <c r="NEE1" s="263" t="s">
        <v>15107</v>
      </c>
      <c r="NEF1" s="263" t="s">
        <v>15108</v>
      </c>
      <c r="NEG1" s="263" t="s">
        <v>15109</v>
      </c>
      <c r="NEH1" s="263" t="s">
        <v>15110</v>
      </c>
      <c r="NEI1" s="263" t="s">
        <v>15111</v>
      </c>
      <c r="NEJ1" s="263" t="s">
        <v>15112</v>
      </c>
      <c r="NEK1" s="263" t="s">
        <v>15113</v>
      </c>
      <c r="NEL1" s="263" t="s">
        <v>15114</v>
      </c>
      <c r="NEM1" s="263" t="s">
        <v>15115</v>
      </c>
      <c r="NEN1" s="263" t="s">
        <v>15116</v>
      </c>
      <c r="NEO1" s="263" t="s">
        <v>15117</v>
      </c>
      <c r="NEP1" s="263" t="s">
        <v>15118</v>
      </c>
      <c r="NEQ1" s="263" t="s">
        <v>15119</v>
      </c>
      <c r="NER1" s="263" t="s">
        <v>15120</v>
      </c>
      <c r="NES1" s="263" t="s">
        <v>15121</v>
      </c>
      <c r="NET1" s="263" t="s">
        <v>15122</v>
      </c>
      <c r="NEU1" s="263" t="s">
        <v>15123</v>
      </c>
      <c r="NEV1" s="263" t="s">
        <v>15124</v>
      </c>
      <c r="NEW1" s="263" t="s">
        <v>15125</v>
      </c>
      <c r="NEX1" s="263" t="s">
        <v>15126</v>
      </c>
      <c r="NEY1" s="263" t="s">
        <v>15127</v>
      </c>
      <c r="NEZ1" s="263" t="s">
        <v>15128</v>
      </c>
      <c r="NFA1" s="263" t="s">
        <v>15129</v>
      </c>
      <c r="NFB1" s="263" t="s">
        <v>15130</v>
      </c>
      <c r="NFC1" s="263" t="s">
        <v>15131</v>
      </c>
      <c r="NFD1" s="263" t="s">
        <v>15132</v>
      </c>
      <c r="NFE1" s="263" t="s">
        <v>15133</v>
      </c>
      <c r="NFF1" s="263" t="s">
        <v>15134</v>
      </c>
      <c r="NFG1" s="263" t="s">
        <v>15135</v>
      </c>
      <c r="NFH1" s="263" t="s">
        <v>15136</v>
      </c>
      <c r="NFI1" s="263" t="s">
        <v>15137</v>
      </c>
      <c r="NFJ1" s="263" t="s">
        <v>15138</v>
      </c>
      <c r="NFK1" s="263" t="s">
        <v>15139</v>
      </c>
      <c r="NFL1" s="263" t="s">
        <v>15140</v>
      </c>
      <c r="NFM1" s="263" t="s">
        <v>15141</v>
      </c>
      <c r="NFN1" s="263" t="s">
        <v>15142</v>
      </c>
      <c r="NFO1" s="263" t="s">
        <v>15143</v>
      </c>
      <c r="NFP1" s="263" t="s">
        <v>15144</v>
      </c>
      <c r="NFQ1" s="263" t="s">
        <v>15145</v>
      </c>
      <c r="NFR1" s="263" t="s">
        <v>15146</v>
      </c>
      <c r="NFS1" s="263" t="s">
        <v>15147</v>
      </c>
      <c r="NFT1" s="263" t="s">
        <v>15148</v>
      </c>
      <c r="NFU1" s="263" t="s">
        <v>15149</v>
      </c>
      <c r="NFV1" s="263" t="s">
        <v>15150</v>
      </c>
      <c r="NFW1" s="263" t="s">
        <v>15151</v>
      </c>
      <c r="NFX1" s="263" t="s">
        <v>15152</v>
      </c>
      <c r="NFY1" s="263" t="s">
        <v>15153</v>
      </c>
      <c r="NFZ1" s="263" t="s">
        <v>15154</v>
      </c>
      <c r="NGA1" s="263" t="s">
        <v>15155</v>
      </c>
      <c r="NGB1" s="263" t="s">
        <v>15156</v>
      </c>
      <c r="NGC1" s="263" t="s">
        <v>15157</v>
      </c>
      <c r="NGD1" s="263" t="s">
        <v>15158</v>
      </c>
      <c r="NGE1" s="263" t="s">
        <v>15159</v>
      </c>
      <c r="NGF1" s="263" t="s">
        <v>15160</v>
      </c>
      <c r="NGG1" s="263" t="s">
        <v>15161</v>
      </c>
      <c r="NGH1" s="263" t="s">
        <v>15162</v>
      </c>
      <c r="NGI1" s="263" t="s">
        <v>15163</v>
      </c>
      <c r="NGJ1" s="263" t="s">
        <v>15164</v>
      </c>
      <c r="NGK1" s="263" t="s">
        <v>15165</v>
      </c>
      <c r="NGL1" s="263" t="s">
        <v>15166</v>
      </c>
      <c r="NGM1" s="263" t="s">
        <v>15167</v>
      </c>
      <c r="NGN1" s="263" t="s">
        <v>15168</v>
      </c>
      <c r="NGO1" s="263" t="s">
        <v>15169</v>
      </c>
      <c r="NGP1" s="263" t="s">
        <v>15170</v>
      </c>
      <c r="NGQ1" s="263" t="s">
        <v>15171</v>
      </c>
      <c r="NGR1" s="263" t="s">
        <v>15172</v>
      </c>
      <c r="NGS1" s="263" t="s">
        <v>15173</v>
      </c>
      <c r="NGT1" s="263" t="s">
        <v>15174</v>
      </c>
      <c r="NGU1" s="263" t="s">
        <v>15175</v>
      </c>
      <c r="NGV1" s="263" t="s">
        <v>15176</v>
      </c>
      <c r="NGW1" s="263" t="s">
        <v>15177</v>
      </c>
      <c r="NGX1" s="263" t="s">
        <v>15178</v>
      </c>
      <c r="NGY1" s="263" t="s">
        <v>15179</v>
      </c>
      <c r="NGZ1" s="263" t="s">
        <v>15180</v>
      </c>
      <c r="NHA1" s="263" t="s">
        <v>15181</v>
      </c>
      <c r="NHB1" s="263" t="s">
        <v>15182</v>
      </c>
      <c r="NHC1" s="263" t="s">
        <v>15183</v>
      </c>
      <c r="NHD1" s="263" t="s">
        <v>15184</v>
      </c>
      <c r="NHE1" s="263" t="s">
        <v>15185</v>
      </c>
      <c r="NHF1" s="263" t="s">
        <v>15186</v>
      </c>
      <c r="NHG1" s="263" t="s">
        <v>15187</v>
      </c>
      <c r="NHH1" s="263" t="s">
        <v>15188</v>
      </c>
      <c r="NHI1" s="263" t="s">
        <v>15189</v>
      </c>
      <c r="NHJ1" s="263" t="s">
        <v>15190</v>
      </c>
      <c r="NHK1" s="263" t="s">
        <v>15191</v>
      </c>
      <c r="NHL1" s="263" t="s">
        <v>15192</v>
      </c>
      <c r="NHM1" s="263" t="s">
        <v>15193</v>
      </c>
      <c r="NHN1" s="263" t="s">
        <v>15194</v>
      </c>
      <c r="NHO1" s="263" t="s">
        <v>15195</v>
      </c>
      <c r="NHP1" s="263" t="s">
        <v>15196</v>
      </c>
      <c r="NHQ1" s="263" t="s">
        <v>15197</v>
      </c>
      <c r="NHR1" s="263" t="s">
        <v>15198</v>
      </c>
      <c r="NHS1" s="263" t="s">
        <v>15199</v>
      </c>
      <c r="NHT1" s="263" t="s">
        <v>15200</v>
      </c>
      <c r="NHU1" s="263" t="s">
        <v>15201</v>
      </c>
      <c r="NHV1" s="263" t="s">
        <v>15202</v>
      </c>
      <c r="NHW1" s="263" t="s">
        <v>15203</v>
      </c>
      <c r="NHX1" s="263" t="s">
        <v>15204</v>
      </c>
      <c r="NHY1" s="263" t="s">
        <v>15205</v>
      </c>
      <c r="NHZ1" s="263" t="s">
        <v>15206</v>
      </c>
      <c r="NIA1" s="263" t="s">
        <v>15207</v>
      </c>
      <c r="NIB1" s="263" t="s">
        <v>15208</v>
      </c>
      <c r="NIC1" s="263" t="s">
        <v>15209</v>
      </c>
      <c r="NID1" s="263" t="s">
        <v>15210</v>
      </c>
      <c r="NIE1" s="263" t="s">
        <v>15211</v>
      </c>
      <c r="NIF1" s="263" t="s">
        <v>15212</v>
      </c>
      <c r="NIG1" s="263" t="s">
        <v>15213</v>
      </c>
      <c r="NIH1" s="263" t="s">
        <v>15214</v>
      </c>
      <c r="NII1" s="263" t="s">
        <v>15215</v>
      </c>
      <c r="NIJ1" s="263" t="s">
        <v>15216</v>
      </c>
      <c r="NIK1" s="263" t="s">
        <v>15217</v>
      </c>
      <c r="NIL1" s="263" t="s">
        <v>15218</v>
      </c>
      <c r="NIM1" s="263" t="s">
        <v>15219</v>
      </c>
      <c r="NIN1" s="263" t="s">
        <v>15220</v>
      </c>
      <c r="NIO1" s="263" t="s">
        <v>15221</v>
      </c>
      <c r="NIP1" s="263" t="s">
        <v>15222</v>
      </c>
      <c r="NIQ1" s="263" t="s">
        <v>15223</v>
      </c>
      <c r="NIR1" s="263" t="s">
        <v>15224</v>
      </c>
      <c r="NIS1" s="263" t="s">
        <v>15225</v>
      </c>
      <c r="NIT1" s="263" t="s">
        <v>15226</v>
      </c>
      <c r="NIU1" s="263" t="s">
        <v>15227</v>
      </c>
      <c r="NIV1" s="263" t="s">
        <v>15228</v>
      </c>
      <c r="NIW1" s="263" t="s">
        <v>15229</v>
      </c>
      <c r="NIX1" s="263" t="s">
        <v>15230</v>
      </c>
      <c r="NIY1" s="263" t="s">
        <v>15231</v>
      </c>
      <c r="NIZ1" s="263" t="s">
        <v>15232</v>
      </c>
      <c r="NJA1" s="263" t="s">
        <v>15233</v>
      </c>
      <c r="NJB1" s="263" t="s">
        <v>15234</v>
      </c>
      <c r="NJC1" s="263" t="s">
        <v>15235</v>
      </c>
      <c r="NJD1" s="263" t="s">
        <v>15236</v>
      </c>
      <c r="NJE1" s="263" t="s">
        <v>15237</v>
      </c>
      <c r="NJF1" s="263" t="s">
        <v>15238</v>
      </c>
      <c r="NJG1" s="263" t="s">
        <v>15239</v>
      </c>
      <c r="NJH1" s="263" t="s">
        <v>15240</v>
      </c>
      <c r="NJI1" s="263" t="s">
        <v>15241</v>
      </c>
      <c r="NJJ1" s="263" t="s">
        <v>15242</v>
      </c>
      <c r="NJK1" s="263" t="s">
        <v>15243</v>
      </c>
      <c r="NJL1" s="263" t="s">
        <v>15244</v>
      </c>
      <c r="NJM1" s="263" t="s">
        <v>15245</v>
      </c>
      <c r="NJN1" s="263" t="s">
        <v>15246</v>
      </c>
      <c r="NJO1" s="263" t="s">
        <v>15247</v>
      </c>
      <c r="NJP1" s="263" t="s">
        <v>15248</v>
      </c>
      <c r="NJQ1" s="263" t="s">
        <v>15249</v>
      </c>
      <c r="NJR1" s="263" t="s">
        <v>15250</v>
      </c>
      <c r="NJS1" s="263" t="s">
        <v>15251</v>
      </c>
      <c r="NJT1" s="263" t="s">
        <v>15252</v>
      </c>
      <c r="NJU1" s="263" t="s">
        <v>15253</v>
      </c>
      <c r="NJV1" s="263" t="s">
        <v>15254</v>
      </c>
      <c r="NJW1" s="263" t="s">
        <v>15255</v>
      </c>
      <c r="NJX1" s="263" t="s">
        <v>15256</v>
      </c>
      <c r="NJY1" s="263" t="s">
        <v>15257</v>
      </c>
      <c r="NJZ1" s="263" t="s">
        <v>15258</v>
      </c>
      <c r="NKA1" s="263" t="s">
        <v>15259</v>
      </c>
      <c r="NKB1" s="263" t="s">
        <v>15260</v>
      </c>
      <c r="NKC1" s="263" t="s">
        <v>15261</v>
      </c>
      <c r="NKD1" s="263" t="s">
        <v>15262</v>
      </c>
      <c r="NKE1" s="263" t="s">
        <v>15263</v>
      </c>
      <c r="NKF1" s="263" t="s">
        <v>15264</v>
      </c>
      <c r="NKG1" s="263" t="s">
        <v>15265</v>
      </c>
      <c r="NKH1" s="263" t="s">
        <v>15266</v>
      </c>
      <c r="NKI1" s="263" t="s">
        <v>15267</v>
      </c>
      <c r="NKJ1" s="263" t="s">
        <v>15268</v>
      </c>
      <c r="NKK1" s="263" t="s">
        <v>15269</v>
      </c>
      <c r="NKL1" s="263" t="s">
        <v>15270</v>
      </c>
      <c r="NKM1" s="263" t="s">
        <v>15271</v>
      </c>
      <c r="NKN1" s="263" t="s">
        <v>15272</v>
      </c>
      <c r="NKO1" s="263" t="s">
        <v>15273</v>
      </c>
      <c r="NKP1" s="263" t="s">
        <v>15274</v>
      </c>
      <c r="NKQ1" s="263" t="s">
        <v>15275</v>
      </c>
      <c r="NKR1" s="263" t="s">
        <v>15276</v>
      </c>
      <c r="NKS1" s="263" t="s">
        <v>15277</v>
      </c>
      <c r="NKT1" s="263" t="s">
        <v>15278</v>
      </c>
      <c r="NKU1" s="263" t="s">
        <v>15279</v>
      </c>
      <c r="NKV1" s="263" t="s">
        <v>15280</v>
      </c>
      <c r="NKW1" s="263" t="s">
        <v>15281</v>
      </c>
      <c r="NKX1" s="263" t="s">
        <v>15282</v>
      </c>
      <c r="NKY1" s="263" t="s">
        <v>15283</v>
      </c>
      <c r="NKZ1" s="263" t="s">
        <v>15284</v>
      </c>
      <c r="NLA1" s="263" t="s">
        <v>15285</v>
      </c>
      <c r="NLB1" s="263" t="s">
        <v>15286</v>
      </c>
      <c r="NLC1" s="263" t="s">
        <v>15287</v>
      </c>
      <c r="NLD1" s="263" t="s">
        <v>15288</v>
      </c>
      <c r="NLE1" s="263" t="s">
        <v>15289</v>
      </c>
      <c r="NLF1" s="263" t="s">
        <v>15290</v>
      </c>
      <c r="NLG1" s="263" t="s">
        <v>15291</v>
      </c>
      <c r="NLH1" s="263" t="s">
        <v>15292</v>
      </c>
      <c r="NLI1" s="263" t="s">
        <v>15293</v>
      </c>
      <c r="NLJ1" s="263" t="s">
        <v>15294</v>
      </c>
      <c r="NLK1" s="263" t="s">
        <v>15295</v>
      </c>
      <c r="NLL1" s="263" t="s">
        <v>15296</v>
      </c>
      <c r="NLM1" s="263" t="s">
        <v>15297</v>
      </c>
      <c r="NLN1" s="263" t="s">
        <v>15298</v>
      </c>
      <c r="NLO1" s="263" t="s">
        <v>15299</v>
      </c>
      <c r="NLP1" s="263" t="s">
        <v>15300</v>
      </c>
      <c r="NLQ1" s="263" t="s">
        <v>15301</v>
      </c>
      <c r="NLR1" s="263" t="s">
        <v>15302</v>
      </c>
      <c r="NLS1" s="263" t="s">
        <v>15303</v>
      </c>
      <c r="NLT1" s="263" t="s">
        <v>15304</v>
      </c>
      <c r="NLU1" s="263" t="s">
        <v>15305</v>
      </c>
      <c r="NLV1" s="263" t="s">
        <v>15306</v>
      </c>
      <c r="NLW1" s="263" t="s">
        <v>15307</v>
      </c>
      <c r="NLX1" s="263" t="s">
        <v>15308</v>
      </c>
      <c r="NLY1" s="263" t="s">
        <v>15309</v>
      </c>
      <c r="NLZ1" s="263" t="s">
        <v>15310</v>
      </c>
      <c r="NMA1" s="263" t="s">
        <v>15311</v>
      </c>
      <c r="NMB1" s="263" t="s">
        <v>15312</v>
      </c>
      <c r="NMC1" s="263" t="s">
        <v>15313</v>
      </c>
      <c r="NMD1" s="263" t="s">
        <v>15314</v>
      </c>
      <c r="NME1" s="263" t="s">
        <v>15315</v>
      </c>
      <c r="NMF1" s="263" t="s">
        <v>15316</v>
      </c>
      <c r="NMG1" s="263" t="s">
        <v>15317</v>
      </c>
      <c r="NMH1" s="263" t="s">
        <v>15318</v>
      </c>
      <c r="NMI1" s="263" t="s">
        <v>15319</v>
      </c>
      <c r="NMJ1" s="263" t="s">
        <v>15320</v>
      </c>
      <c r="NMK1" s="263" t="s">
        <v>15321</v>
      </c>
      <c r="NML1" s="263" t="s">
        <v>15322</v>
      </c>
      <c r="NMM1" s="263" t="s">
        <v>15323</v>
      </c>
      <c r="NMN1" s="263" t="s">
        <v>15324</v>
      </c>
      <c r="NMO1" s="263" t="s">
        <v>15325</v>
      </c>
      <c r="NMP1" s="263" t="s">
        <v>15326</v>
      </c>
      <c r="NMQ1" s="263" t="s">
        <v>15327</v>
      </c>
      <c r="NMR1" s="263" t="s">
        <v>15328</v>
      </c>
      <c r="NMS1" s="263" t="s">
        <v>15329</v>
      </c>
      <c r="NMT1" s="263" t="s">
        <v>15330</v>
      </c>
      <c r="NMU1" s="263" t="s">
        <v>15331</v>
      </c>
      <c r="NMV1" s="263" t="s">
        <v>15332</v>
      </c>
      <c r="NMW1" s="263" t="s">
        <v>15333</v>
      </c>
      <c r="NMX1" s="263" t="s">
        <v>15334</v>
      </c>
      <c r="NMY1" s="263" t="s">
        <v>15335</v>
      </c>
      <c r="NMZ1" s="263" t="s">
        <v>15336</v>
      </c>
      <c r="NNA1" s="263" t="s">
        <v>15337</v>
      </c>
      <c r="NNB1" s="263" t="s">
        <v>15338</v>
      </c>
      <c r="NNC1" s="263" t="s">
        <v>15339</v>
      </c>
      <c r="NND1" s="263" t="s">
        <v>15340</v>
      </c>
      <c r="NNE1" s="263" t="s">
        <v>15341</v>
      </c>
      <c r="NNF1" s="263" t="s">
        <v>15342</v>
      </c>
      <c r="NNG1" s="263" t="s">
        <v>15343</v>
      </c>
      <c r="NNH1" s="263" t="s">
        <v>15344</v>
      </c>
      <c r="NNI1" s="263" t="s">
        <v>15345</v>
      </c>
      <c r="NNJ1" s="263" t="s">
        <v>15346</v>
      </c>
      <c r="NNK1" s="263" t="s">
        <v>15347</v>
      </c>
      <c r="NNL1" s="263" t="s">
        <v>15348</v>
      </c>
      <c r="NNM1" s="263" t="s">
        <v>15349</v>
      </c>
      <c r="NNN1" s="263" t="s">
        <v>15350</v>
      </c>
      <c r="NNO1" s="263" t="s">
        <v>15351</v>
      </c>
      <c r="NNP1" s="263" t="s">
        <v>15352</v>
      </c>
      <c r="NNQ1" s="263" t="s">
        <v>15353</v>
      </c>
      <c r="NNR1" s="263" t="s">
        <v>15354</v>
      </c>
      <c r="NNS1" s="263" t="s">
        <v>15355</v>
      </c>
      <c r="NNT1" s="263" t="s">
        <v>15356</v>
      </c>
      <c r="NNU1" s="263" t="s">
        <v>15357</v>
      </c>
      <c r="NNV1" s="263" t="s">
        <v>15358</v>
      </c>
      <c r="NNW1" s="263" t="s">
        <v>15359</v>
      </c>
      <c r="NNX1" s="263" t="s">
        <v>15360</v>
      </c>
      <c r="NNY1" s="263" t="s">
        <v>15361</v>
      </c>
      <c r="NNZ1" s="263" t="s">
        <v>15362</v>
      </c>
      <c r="NOA1" s="263" t="s">
        <v>15363</v>
      </c>
      <c r="NOB1" s="263" t="s">
        <v>15364</v>
      </c>
      <c r="NOC1" s="263" t="s">
        <v>15365</v>
      </c>
      <c r="NOD1" s="263" t="s">
        <v>15366</v>
      </c>
      <c r="NOE1" s="263" t="s">
        <v>15367</v>
      </c>
      <c r="NOF1" s="263" t="s">
        <v>15368</v>
      </c>
      <c r="NOG1" s="263" t="s">
        <v>15369</v>
      </c>
      <c r="NOH1" s="263" t="s">
        <v>15370</v>
      </c>
      <c r="NOI1" s="263" t="s">
        <v>15371</v>
      </c>
      <c r="NOJ1" s="263" t="s">
        <v>15372</v>
      </c>
      <c r="NOK1" s="263" t="s">
        <v>15373</v>
      </c>
      <c r="NOL1" s="263" t="s">
        <v>15374</v>
      </c>
      <c r="NOM1" s="263" t="s">
        <v>15375</v>
      </c>
      <c r="NON1" s="263" t="s">
        <v>15376</v>
      </c>
      <c r="NOO1" s="263" t="s">
        <v>15377</v>
      </c>
      <c r="NOP1" s="263" t="s">
        <v>15378</v>
      </c>
      <c r="NOQ1" s="263" t="s">
        <v>15379</v>
      </c>
      <c r="NOR1" s="263" t="s">
        <v>15380</v>
      </c>
      <c r="NOS1" s="263" t="s">
        <v>15381</v>
      </c>
      <c r="NOT1" s="263" t="s">
        <v>15382</v>
      </c>
      <c r="NOU1" s="263" t="s">
        <v>15383</v>
      </c>
      <c r="NOV1" s="263" t="s">
        <v>15384</v>
      </c>
      <c r="NOW1" s="263" t="s">
        <v>15385</v>
      </c>
      <c r="NOX1" s="263" t="s">
        <v>15386</v>
      </c>
      <c r="NOY1" s="263" t="s">
        <v>15387</v>
      </c>
      <c r="NOZ1" s="263" t="s">
        <v>15388</v>
      </c>
      <c r="NPA1" s="263" t="s">
        <v>15389</v>
      </c>
      <c r="NPB1" s="263" t="s">
        <v>15390</v>
      </c>
      <c r="NPC1" s="263" t="s">
        <v>15391</v>
      </c>
      <c r="NPD1" s="263" t="s">
        <v>15392</v>
      </c>
      <c r="NPE1" s="263" t="s">
        <v>15393</v>
      </c>
      <c r="NPF1" s="263" t="s">
        <v>15394</v>
      </c>
      <c r="NPG1" s="263" t="s">
        <v>15395</v>
      </c>
      <c r="NPH1" s="263" t="s">
        <v>15396</v>
      </c>
      <c r="NPI1" s="263" t="s">
        <v>15397</v>
      </c>
      <c r="NPJ1" s="263" t="s">
        <v>15398</v>
      </c>
      <c r="NPK1" s="263" t="s">
        <v>15399</v>
      </c>
      <c r="NPL1" s="263" t="s">
        <v>15400</v>
      </c>
      <c r="NPM1" s="263" t="s">
        <v>15401</v>
      </c>
      <c r="NPN1" s="263" t="s">
        <v>15402</v>
      </c>
      <c r="NPO1" s="263" t="s">
        <v>15403</v>
      </c>
      <c r="NPP1" s="263" t="s">
        <v>15404</v>
      </c>
      <c r="NPQ1" s="263" t="s">
        <v>15405</v>
      </c>
      <c r="NPR1" s="263" t="s">
        <v>15406</v>
      </c>
      <c r="NPS1" s="263" t="s">
        <v>15407</v>
      </c>
      <c r="NPT1" s="263" t="s">
        <v>15408</v>
      </c>
      <c r="NPU1" s="263" t="s">
        <v>15409</v>
      </c>
      <c r="NPV1" s="263" t="s">
        <v>15410</v>
      </c>
      <c r="NPW1" s="263" t="s">
        <v>15411</v>
      </c>
      <c r="NPX1" s="263" t="s">
        <v>15412</v>
      </c>
      <c r="NPY1" s="263" t="s">
        <v>15413</v>
      </c>
      <c r="NPZ1" s="263" t="s">
        <v>15414</v>
      </c>
      <c r="NQA1" s="263" t="s">
        <v>15415</v>
      </c>
      <c r="NQB1" s="263" t="s">
        <v>15416</v>
      </c>
      <c r="NQC1" s="263" t="s">
        <v>15417</v>
      </c>
      <c r="NQD1" s="263" t="s">
        <v>15418</v>
      </c>
      <c r="NQE1" s="263" t="s">
        <v>15419</v>
      </c>
      <c r="NQF1" s="263" t="s">
        <v>15420</v>
      </c>
      <c r="NQG1" s="263" t="s">
        <v>15421</v>
      </c>
      <c r="NQH1" s="263" t="s">
        <v>15422</v>
      </c>
      <c r="NQI1" s="263" t="s">
        <v>15423</v>
      </c>
      <c r="NQJ1" s="263" t="s">
        <v>15424</v>
      </c>
      <c r="NQK1" s="263" t="s">
        <v>15425</v>
      </c>
      <c r="NQL1" s="263" t="s">
        <v>15426</v>
      </c>
      <c r="NQM1" s="263" t="s">
        <v>15427</v>
      </c>
      <c r="NQN1" s="263" t="s">
        <v>15428</v>
      </c>
      <c r="NQO1" s="263" t="s">
        <v>15429</v>
      </c>
      <c r="NQP1" s="263" t="s">
        <v>15430</v>
      </c>
      <c r="NQQ1" s="263" t="s">
        <v>15431</v>
      </c>
      <c r="NQR1" s="263" t="s">
        <v>15432</v>
      </c>
      <c r="NQS1" s="263" t="s">
        <v>15433</v>
      </c>
      <c r="NQT1" s="263" t="s">
        <v>15434</v>
      </c>
      <c r="NQU1" s="263" t="s">
        <v>15435</v>
      </c>
      <c r="NQV1" s="263" t="s">
        <v>15436</v>
      </c>
      <c r="NQW1" s="263" t="s">
        <v>15437</v>
      </c>
      <c r="NQX1" s="263" t="s">
        <v>15438</v>
      </c>
      <c r="NQY1" s="263" t="s">
        <v>15439</v>
      </c>
      <c r="NQZ1" s="263" t="s">
        <v>15440</v>
      </c>
      <c r="NRA1" s="263" t="s">
        <v>15441</v>
      </c>
      <c r="NRB1" s="263" t="s">
        <v>15442</v>
      </c>
      <c r="NRC1" s="263" t="s">
        <v>15443</v>
      </c>
      <c r="NRD1" s="263" t="s">
        <v>15444</v>
      </c>
      <c r="NRE1" s="263" t="s">
        <v>15445</v>
      </c>
      <c r="NRF1" s="263" t="s">
        <v>15446</v>
      </c>
      <c r="NRG1" s="263" t="s">
        <v>15447</v>
      </c>
      <c r="NRH1" s="263" t="s">
        <v>15448</v>
      </c>
      <c r="NRI1" s="263" t="s">
        <v>15449</v>
      </c>
      <c r="NRJ1" s="263" t="s">
        <v>15450</v>
      </c>
      <c r="NRK1" s="263" t="s">
        <v>15451</v>
      </c>
      <c r="NRL1" s="263" t="s">
        <v>15452</v>
      </c>
      <c r="NRM1" s="263" t="s">
        <v>15453</v>
      </c>
      <c r="NRN1" s="263" t="s">
        <v>15454</v>
      </c>
      <c r="NRO1" s="263" t="s">
        <v>15455</v>
      </c>
      <c r="NRP1" s="263" t="s">
        <v>15456</v>
      </c>
      <c r="NRQ1" s="263" t="s">
        <v>15457</v>
      </c>
      <c r="NRR1" s="263" t="s">
        <v>15458</v>
      </c>
      <c r="NRS1" s="263" t="s">
        <v>15459</v>
      </c>
      <c r="NRT1" s="263" t="s">
        <v>15460</v>
      </c>
      <c r="NRU1" s="263" t="s">
        <v>15461</v>
      </c>
      <c r="NRV1" s="263" t="s">
        <v>15462</v>
      </c>
      <c r="NRW1" s="263" t="s">
        <v>15463</v>
      </c>
      <c r="NRX1" s="263" t="s">
        <v>15464</v>
      </c>
      <c r="NRY1" s="263" t="s">
        <v>15465</v>
      </c>
      <c r="NRZ1" s="263" t="s">
        <v>15466</v>
      </c>
      <c r="NSA1" s="263" t="s">
        <v>15467</v>
      </c>
      <c r="NSB1" s="263" t="s">
        <v>15468</v>
      </c>
      <c r="NSC1" s="263" t="s">
        <v>15469</v>
      </c>
      <c r="NSD1" s="263" t="s">
        <v>15470</v>
      </c>
      <c r="NSE1" s="263" t="s">
        <v>15471</v>
      </c>
      <c r="NSF1" s="263" t="s">
        <v>15472</v>
      </c>
      <c r="NSG1" s="263" t="s">
        <v>15473</v>
      </c>
      <c r="NSH1" s="263" t="s">
        <v>15474</v>
      </c>
      <c r="NSI1" s="263" t="s">
        <v>15475</v>
      </c>
      <c r="NSJ1" s="263" t="s">
        <v>15476</v>
      </c>
      <c r="NSK1" s="263" t="s">
        <v>15477</v>
      </c>
      <c r="NSL1" s="263" t="s">
        <v>15478</v>
      </c>
      <c r="NSM1" s="263" t="s">
        <v>15479</v>
      </c>
      <c r="NSN1" s="263" t="s">
        <v>15480</v>
      </c>
      <c r="NSO1" s="263" t="s">
        <v>15481</v>
      </c>
      <c r="NSP1" s="263" t="s">
        <v>15482</v>
      </c>
      <c r="NSQ1" s="263" t="s">
        <v>15483</v>
      </c>
      <c r="NSR1" s="263" t="s">
        <v>15484</v>
      </c>
      <c r="NSS1" s="263" t="s">
        <v>15485</v>
      </c>
      <c r="NST1" s="263" t="s">
        <v>15486</v>
      </c>
      <c r="NSU1" s="263" t="s">
        <v>15487</v>
      </c>
      <c r="NSV1" s="263" t="s">
        <v>15488</v>
      </c>
      <c r="NSW1" s="263" t="s">
        <v>15489</v>
      </c>
      <c r="NSX1" s="263" t="s">
        <v>15490</v>
      </c>
      <c r="NSY1" s="263" t="s">
        <v>15491</v>
      </c>
      <c r="NSZ1" s="263" t="s">
        <v>15492</v>
      </c>
      <c r="NTA1" s="263" t="s">
        <v>15493</v>
      </c>
      <c r="NTB1" s="263" t="s">
        <v>15494</v>
      </c>
      <c r="NTC1" s="263" t="s">
        <v>15495</v>
      </c>
      <c r="NTD1" s="263" t="s">
        <v>15496</v>
      </c>
      <c r="NTE1" s="263" t="s">
        <v>15497</v>
      </c>
      <c r="NTF1" s="263" t="s">
        <v>15498</v>
      </c>
      <c r="NTG1" s="263" t="s">
        <v>15499</v>
      </c>
      <c r="NTH1" s="263" t="s">
        <v>15500</v>
      </c>
      <c r="NTI1" s="263" t="s">
        <v>15501</v>
      </c>
      <c r="NTJ1" s="263" t="s">
        <v>15502</v>
      </c>
      <c r="NTK1" s="263" t="s">
        <v>15503</v>
      </c>
      <c r="NTL1" s="263" t="s">
        <v>15504</v>
      </c>
      <c r="NTM1" s="263" t="s">
        <v>15505</v>
      </c>
      <c r="NTN1" s="263" t="s">
        <v>15506</v>
      </c>
      <c r="NTO1" s="263" t="s">
        <v>15507</v>
      </c>
      <c r="NTP1" s="263" t="s">
        <v>15508</v>
      </c>
      <c r="NTQ1" s="263" t="s">
        <v>15509</v>
      </c>
      <c r="NTR1" s="263" t="s">
        <v>15510</v>
      </c>
      <c r="NTS1" s="263" t="s">
        <v>15511</v>
      </c>
      <c r="NTT1" s="263" t="s">
        <v>15512</v>
      </c>
      <c r="NTU1" s="263" t="s">
        <v>15513</v>
      </c>
      <c r="NTV1" s="263" t="s">
        <v>15514</v>
      </c>
      <c r="NTW1" s="263" t="s">
        <v>15515</v>
      </c>
      <c r="NTX1" s="263" t="s">
        <v>15516</v>
      </c>
      <c r="NTY1" s="263" t="s">
        <v>15517</v>
      </c>
      <c r="NTZ1" s="263" t="s">
        <v>15518</v>
      </c>
      <c r="NUA1" s="263" t="s">
        <v>15519</v>
      </c>
      <c r="NUB1" s="263" t="s">
        <v>15520</v>
      </c>
      <c r="NUC1" s="263" t="s">
        <v>15521</v>
      </c>
      <c r="NUD1" s="263" t="s">
        <v>15522</v>
      </c>
      <c r="NUE1" s="263" t="s">
        <v>15523</v>
      </c>
      <c r="NUF1" s="263" t="s">
        <v>15524</v>
      </c>
      <c r="NUG1" s="263" t="s">
        <v>15525</v>
      </c>
      <c r="NUH1" s="263" t="s">
        <v>15526</v>
      </c>
      <c r="NUI1" s="263" t="s">
        <v>15527</v>
      </c>
      <c r="NUJ1" s="263" t="s">
        <v>15528</v>
      </c>
      <c r="NUK1" s="263" t="s">
        <v>15529</v>
      </c>
      <c r="NUL1" s="263" t="s">
        <v>15530</v>
      </c>
      <c r="NUM1" s="263" t="s">
        <v>15531</v>
      </c>
      <c r="NUN1" s="263" t="s">
        <v>15532</v>
      </c>
      <c r="NUO1" s="263" t="s">
        <v>15533</v>
      </c>
      <c r="NUP1" s="263" t="s">
        <v>15534</v>
      </c>
      <c r="NUQ1" s="263" t="s">
        <v>15535</v>
      </c>
      <c r="NUR1" s="263" t="s">
        <v>15536</v>
      </c>
      <c r="NUS1" s="263" t="s">
        <v>15537</v>
      </c>
      <c r="NUT1" s="263" t="s">
        <v>15538</v>
      </c>
      <c r="NUU1" s="263" t="s">
        <v>15539</v>
      </c>
      <c r="NUV1" s="263" t="s">
        <v>15540</v>
      </c>
      <c r="NUW1" s="263" t="s">
        <v>15541</v>
      </c>
      <c r="NUX1" s="263" t="s">
        <v>15542</v>
      </c>
      <c r="NUY1" s="263" t="s">
        <v>15543</v>
      </c>
      <c r="NUZ1" s="263" t="s">
        <v>15544</v>
      </c>
      <c r="NVA1" s="263" t="s">
        <v>15545</v>
      </c>
      <c r="NVB1" s="263" t="s">
        <v>15546</v>
      </c>
      <c r="NVC1" s="263" t="s">
        <v>15547</v>
      </c>
      <c r="NVD1" s="263" t="s">
        <v>15548</v>
      </c>
      <c r="NVE1" s="263" t="s">
        <v>15549</v>
      </c>
      <c r="NVF1" s="263" t="s">
        <v>15550</v>
      </c>
      <c r="NVG1" s="263" t="s">
        <v>15551</v>
      </c>
      <c r="NVH1" s="263" t="s">
        <v>15552</v>
      </c>
      <c r="NVI1" s="263" t="s">
        <v>15553</v>
      </c>
      <c r="NVJ1" s="263" t="s">
        <v>15554</v>
      </c>
      <c r="NVK1" s="263" t="s">
        <v>15555</v>
      </c>
      <c r="NVL1" s="263" t="s">
        <v>15556</v>
      </c>
      <c r="NVM1" s="263" t="s">
        <v>15557</v>
      </c>
      <c r="NVN1" s="263" t="s">
        <v>15558</v>
      </c>
      <c r="NVO1" s="263" t="s">
        <v>15559</v>
      </c>
      <c r="NVP1" s="263" t="s">
        <v>15560</v>
      </c>
      <c r="NVQ1" s="263" t="s">
        <v>15561</v>
      </c>
      <c r="NVR1" s="263" t="s">
        <v>15562</v>
      </c>
      <c r="NVS1" s="263" t="s">
        <v>15563</v>
      </c>
      <c r="NVT1" s="263" t="s">
        <v>15564</v>
      </c>
      <c r="NVU1" s="263" t="s">
        <v>15565</v>
      </c>
      <c r="NVV1" s="263" t="s">
        <v>15566</v>
      </c>
      <c r="NVW1" s="263" t="s">
        <v>15567</v>
      </c>
      <c r="NVX1" s="263" t="s">
        <v>15568</v>
      </c>
      <c r="NVY1" s="263" t="s">
        <v>15569</v>
      </c>
      <c r="NVZ1" s="263" t="s">
        <v>15570</v>
      </c>
      <c r="NWA1" s="263" t="s">
        <v>15571</v>
      </c>
      <c r="NWB1" s="263" t="s">
        <v>15572</v>
      </c>
      <c r="NWC1" s="263" t="s">
        <v>15573</v>
      </c>
      <c r="NWD1" s="263" t="s">
        <v>15574</v>
      </c>
      <c r="NWE1" s="263" t="s">
        <v>15575</v>
      </c>
      <c r="NWF1" s="263" t="s">
        <v>15576</v>
      </c>
      <c r="NWG1" s="263" t="s">
        <v>15577</v>
      </c>
      <c r="NWH1" s="263" t="s">
        <v>15578</v>
      </c>
      <c r="NWI1" s="263" t="s">
        <v>15579</v>
      </c>
      <c r="NWJ1" s="263" t="s">
        <v>15580</v>
      </c>
      <c r="NWK1" s="263" t="s">
        <v>15581</v>
      </c>
      <c r="NWL1" s="263" t="s">
        <v>15582</v>
      </c>
      <c r="NWM1" s="263" t="s">
        <v>15583</v>
      </c>
      <c r="NWN1" s="263" t="s">
        <v>15584</v>
      </c>
      <c r="NWO1" s="263" t="s">
        <v>15585</v>
      </c>
      <c r="NWP1" s="263" t="s">
        <v>15586</v>
      </c>
      <c r="NWQ1" s="263" t="s">
        <v>15587</v>
      </c>
      <c r="NWR1" s="263" t="s">
        <v>15588</v>
      </c>
      <c r="NWS1" s="263" t="s">
        <v>15589</v>
      </c>
      <c r="NWT1" s="263" t="s">
        <v>15590</v>
      </c>
      <c r="NWU1" s="263" t="s">
        <v>15591</v>
      </c>
      <c r="NWV1" s="263" t="s">
        <v>15592</v>
      </c>
      <c r="NWW1" s="263" t="s">
        <v>15593</v>
      </c>
      <c r="NWX1" s="263" t="s">
        <v>15594</v>
      </c>
      <c r="NWY1" s="263" t="s">
        <v>15595</v>
      </c>
      <c r="NWZ1" s="263" t="s">
        <v>15596</v>
      </c>
      <c r="NXA1" s="263" t="s">
        <v>15597</v>
      </c>
      <c r="NXB1" s="263" t="s">
        <v>15598</v>
      </c>
      <c r="NXC1" s="263" t="s">
        <v>15599</v>
      </c>
      <c r="NXD1" s="263" t="s">
        <v>15600</v>
      </c>
      <c r="NXE1" s="263" t="s">
        <v>15601</v>
      </c>
      <c r="NXF1" s="263" t="s">
        <v>15602</v>
      </c>
      <c r="NXG1" s="263" t="s">
        <v>15603</v>
      </c>
      <c r="NXH1" s="263" t="s">
        <v>15604</v>
      </c>
      <c r="NXI1" s="263" t="s">
        <v>15605</v>
      </c>
      <c r="NXJ1" s="263" t="s">
        <v>15606</v>
      </c>
      <c r="NXK1" s="263" t="s">
        <v>15607</v>
      </c>
      <c r="NXL1" s="263" t="s">
        <v>15608</v>
      </c>
      <c r="NXM1" s="263" t="s">
        <v>15609</v>
      </c>
      <c r="NXN1" s="263" t="s">
        <v>15610</v>
      </c>
      <c r="NXO1" s="263" t="s">
        <v>15611</v>
      </c>
      <c r="NXP1" s="263" t="s">
        <v>15612</v>
      </c>
      <c r="NXQ1" s="263" t="s">
        <v>15613</v>
      </c>
      <c r="NXR1" s="263" t="s">
        <v>15614</v>
      </c>
      <c r="NXS1" s="263" t="s">
        <v>15615</v>
      </c>
      <c r="NXT1" s="263" t="s">
        <v>15616</v>
      </c>
      <c r="NXU1" s="263" t="s">
        <v>15617</v>
      </c>
      <c r="NXV1" s="263" t="s">
        <v>15618</v>
      </c>
      <c r="NXW1" s="263" t="s">
        <v>15619</v>
      </c>
      <c r="NXX1" s="263" t="s">
        <v>15620</v>
      </c>
      <c r="NXY1" s="263" t="s">
        <v>15621</v>
      </c>
      <c r="NXZ1" s="263" t="s">
        <v>15622</v>
      </c>
      <c r="NYA1" s="263" t="s">
        <v>15623</v>
      </c>
      <c r="NYB1" s="263" t="s">
        <v>15624</v>
      </c>
      <c r="NYC1" s="263" t="s">
        <v>15625</v>
      </c>
      <c r="NYD1" s="263" t="s">
        <v>15626</v>
      </c>
      <c r="NYE1" s="263" t="s">
        <v>15627</v>
      </c>
      <c r="NYF1" s="263" t="s">
        <v>15628</v>
      </c>
      <c r="NYG1" s="263" t="s">
        <v>15629</v>
      </c>
      <c r="NYH1" s="263" t="s">
        <v>15630</v>
      </c>
      <c r="NYI1" s="263" t="s">
        <v>15631</v>
      </c>
      <c r="NYJ1" s="263" t="s">
        <v>15632</v>
      </c>
      <c r="NYK1" s="263" t="s">
        <v>15633</v>
      </c>
      <c r="NYL1" s="263" t="s">
        <v>15634</v>
      </c>
      <c r="NYM1" s="263" t="s">
        <v>15635</v>
      </c>
      <c r="NYN1" s="263" t="s">
        <v>15636</v>
      </c>
      <c r="NYO1" s="263" t="s">
        <v>15637</v>
      </c>
      <c r="NYP1" s="263" t="s">
        <v>15638</v>
      </c>
      <c r="NYQ1" s="263" t="s">
        <v>15639</v>
      </c>
      <c r="NYR1" s="263" t="s">
        <v>15640</v>
      </c>
      <c r="NYS1" s="263" t="s">
        <v>15641</v>
      </c>
      <c r="NYT1" s="263" t="s">
        <v>15642</v>
      </c>
      <c r="NYU1" s="263" t="s">
        <v>15643</v>
      </c>
      <c r="NYV1" s="263" t="s">
        <v>15644</v>
      </c>
      <c r="NYW1" s="263" t="s">
        <v>15645</v>
      </c>
      <c r="NYX1" s="263" t="s">
        <v>15646</v>
      </c>
      <c r="NYY1" s="263" t="s">
        <v>15647</v>
      </c>
      <c r="NYZ1" s="263" t="s">
        <v>15648</v>
      </c>
      <c r="NZA1" s="263" t="s">
        <v>15649</v>
      </c>
      <c r="NZB1" s="263" t="s">
        <v>15650</v>
      </c>
      <c r="NZC1" s="263" t="s">
        <v>15651</v>
      </c>
      <c r="NZD1" s="263" t="s">
        <v>15652</v>
      </c>
      <c r="NZE1" s="263" t="s">
        <v>15653</v>
      </c>
      <c r="NZF1" s="263" t="s">
        <v>15654</v>
      </c>
      <c r="NZG1" s="263" t="s">
        <v>15655</v>
      </c>
      <c r="NZH1" s="263" t="s">
        <v>15656</v>
      </c>
      <c r="NZI1" s="263" t="s">
        <v>15657</v>
      </c>
      <c r="NZJ1" s="263" t="s">
        <v>15658</v>
      </c>
      <c r="NZK1" s="263" t="s">
        <v>15659</v>
      </c>
      <c r="NZL1" s="263" t="s">
        <v>15660</v>
      </c>
      <c r="NZM1" s="263" t="s">
        <v>15661</v>
      </c>
      <c r="NZN1" s="263" t="s">
        <v>15662</v>
      </c>
      <c r="NZO1" s="263" t="s">
        <v>15663</v>
      </c>
      <c r="NZP1" s="263" t="s">
        <v>15664</v>
      </c>
      <c r="NZQ1" s="263" t="s">
        <v>15665</v>
      </c>
      <c r="NZR1" s="263" t="s">
        <v>15666</v>
      </c>
      <c r="NZS1" s="263" t="s">
        <v>15667</v>
      </c>
      <c r="NZT1" s="263" t="s">
        <v>15668</v>
      </c>
      <c r="NZU1" s="263" t="s">
        <v>15669</v>
      </c>
      <c r="NZV1" s="263" t="s">
        <v>15670</v>
      </c>
      <c r="NZW1" s="263" t="s">
        <v>15671</v>
      </c>
      <c r="NZX1" s="263" t="s">
        <v>15672</v>
      </c>
      <c r="NZY1" s="263" t="s">
        <v>15673</v>
      </c>
      <c r="NZZ1" s="263" t="s">
        <v>15674</v>
      </c>
      <c r="OAA1" s="263" t="s">
        <v>15675</v>
      </c>
      <c r="OAB1" s="263" t="s">
        <v>15676</v>
      </c>
      <c r="OAC1" s="263" t="s">
        <v>15677</v>
      </c>
      <c r="OAD1" s="263" t="s">
        <v>15678</v>
      </c>
      <c r="OAE1" s="263" t="s">
        <v>15679</v>
      </c>
      <c r="OAF1" s="263" t="s">
        <v>15680</v>
      </c>
      <c r="OAG1" s="263" t="s">
        <v>15681</v>
      </c>
      <c r="OAH1" s="263" t="s">
        <v>15682</v>
      </c>
      <c r="OAI1" s="263" t="s">
        <v>15683</v>
      </c>
      <c r="OAJ1" s="263" t="s">
        <v>15684</v>
      </c>
      <c r="OAK1" s="263" t="s">
        <v>15685</v>
      </c>
      <c r="OAL1" s="263" t="s">
        <v>15686</v>
      </c>
      <c r="OAM1" s="263" t="s">
        <v>15687</v>
      </c>
      <c r="OAN1" s="263" t="s">
        <v>15688</v>
      </c>
      <c r="OAO1" s="263" t="s">
        <v>15689</v>
      </c>
      <c r="OAP1" s="263" t="s">
        <v>15690</v>
      </c>
      <c r="OAQ1" s="263" t="s">
        <v>15691</v>
      </c>
      <c r="OAR1" s="263" t="s">
        <v>15692</v>
      </c>
      <c r="OAS1" s="263" t="s">
        <v>15693</v>
      </c>
      <c r="OAT1" s="263" t="s">
        <v>15694</v>
      </c>
      <c r="OAU1" s="263" t="s">
        <v>15695</v>
      </c>
      <c r="OAV1" s="263" t="s">
        <v>15696</v>
      </c>
      <c r="OAW1" s="263" t="s">
        <v>15697</v>
      </c>
      <c r="OAX1" s="263" t="s">
        <v>15698</v>
      </c>
      <c r="OAY1" s="263" t="s">
        <v>15699</v>
      </c>
      <c r="OAZ1" s="263" t="s">
        <v>15700</v>
      </c>
      <c r="OBA1" s="263" t="s">
        <v>15701</v>
      </c>
      <c r="OBB1" s="263" t="s">
        <v>15702</v>
      </c>
      <c r="OBC1" s="263" t="s">
        <v>15703</v>
      </c>
      <c r="OBD1" s="263" t="s">
        <v>15704</v>
      </c>
      <c r="OBE1" s="263" t="s">
        <v>15705</v>
      </c>
      <c r="OBF1" s="263" t="s">
        <v>15706</v>
      </c>
      <c r="OBG1" s="263" t="s">
        <v>15707</v>
      </c>
      <c r="OBH1" s="263" t="s">
        <v>15708</v>
      </c>
      <c r="OBI1" s="263" t="s">
        <v>15709</v>
      </c>
      <c r="OBJ1" s="263" t="s">
        <v>15710</v>
      </c>
      <c r="OBK1" s="263" t="s">
        <v>15711</v>
      </c>
      <c r="OBL1" s="263" t="s">
        <v>15712</v>
      </c>
      <c r="OBM1" s="263" t="s">
        <v>15713</v>
      </c>
      <c r="OBN1" s="263" t="s">
        <v>15714</v>
      </c>
      <c r="OBO1" s="263" t="s">
        <v>15715</v>
      </c>
      <c r="OBP1" s="263" t="s">
        <v>15716</v>
      </c>
      <c r="OBQ1" s="263" t="s">
        <v>15717</v>
      </c>
      <c r="OBR1" s="263" t="s">
        <v>15718</v>
      </c>
      <c r="OBS1" s="263" t="s">
        <v>15719</v>
      </c>
      <c r="OBT1" s="263" t="s">
        <v>15720</v>
      </c>
      <c r="OBU1" s="263" t="s">
        <v>15721</v>
      </c>
      <c r="OBV1" s="263" t="s">
        <v>15722</v>
      </c>
      <c r="OBW1" s="263" t="s">
        <v>15723</v>
      </c>
      <c r="OBX1" s="263" t="s">
        <v>15724</v>
      </c>
      <c r="OBY1" s="263" t="s">
        <v>15725</v>
      </c>
      <c r="OBZ1" s="263" t="s">
        <v>15726</v>
      </c>
      <c r="OCA1" s="263" t="s">
        <v>15727</v>
      </c>
      <c r="OCB1" s="263" t="s">
        <v>15728</v>
      </c>
      <c r="OCC1" s="263" t="s">
        <v>15729</v>
      </c>
      <c r="OCD1" s="263" t="s">
        <v>15730</v>
      </c>
      <c r="OCE1" s="263" t="s">
        <v>15731</v>
      </c>
      <c r="OCF1" s="263" t="s">
        <v>15732</v>
      </c>
      <c r="OCG1" s="263" t="s">
        <v>15733</v>
      </c>
      <c r="OCH1" s="263" t="s">
        <v>15734</v>
      </c>
      <c r="OCI1" s="263" t="s">
        <v>15735</v>
      </c>
      <c r="OCJ1" s="263" t="s">
        <v>15736</v>
      </c>
      <c r="OCK1" s="263" t="s">
        <v>15737</v>
      </c>
      <c r="OCL1" s="263" t="s">
        <v>15738</v>
      </c>
      <c r="OCM1" s="263" t="s">
        <v>15739</v>
      </c>
      <c r="OCN1" s="263" t="s">
        <v>15740</v>
      </c>
      <c r="OCO1" s="263" t="s">
        <v>15741</v>
      </c>
      <c r="OCP1" s="263" t="s">
        <v>15742</v>
      </c>
      <c r="OCQ1" s="263" t="s">
        <v>15743</v>
      </c>
      <c r="OCR1" s="263" t="s">
        <v>15744</v>
      </c>
      <c r="OCS1" s="263" t="s">
        <v>15745</v>
      </c>
      <c r="OCT1" s="263" t="s">
        <v>15746</v>
      </c>
      <c r="OCU1" s="263" t="s">
        <v>15747</v>
      </c>
      <c r="OCV1" s="263" t="s">
        <v>15748</v>
      </c>
      <c r="OCW1" s="263" t="s">
        <v>15749</v>
      </c>
      <c r="OCX1" s="263" t="s">
        <v>15750</v>
      </c>
      <c r="OCY1" s="263" t="s">
        <v>15751</v>
      </c>
      <c r="OCZ1" s="263" t="s">
        <v>15752</v>
      </c>
      <c r="ODA1" s="263" t="s">
        <v>15753</v>
      </c>
      <c r="ODB1" s="263" t="s">
        <v>15754</v>
      </c>
      <c r="ODC1" s="263" t="s">
        <v>15755</v>
      </c>
      <c r="ODD1" s="263" t="s">
        <v>15756</v>
      </c>
      <c r="ODE1" s="263" t="s">
        <v>15757</v>
      </c>
      <c r="ODF1" s="263" t="s">
        <v>15758</v>
      </c>
      <c r="ODG1" s="263" t="s">
        <v>15759</v>
      </c>
      <c r="ODH1" s="263" t="s">
        <v>15760</v>
      </c>
      <c r="ODI1" s="263" t="s">
        <v>15761</v>
      </c>
      <c r="ODJ1" s="263" t="s">
        <v>15762</v>
      </c>
      <c r="ODK1" s="263" t="s">
        <v>15763</v>
      </c>
      <c r="ODL1" s="263" t="s">
        <v>15764</v>
      </c>
      <c r="ODM1" s="263" t="s">
        <v>15765</v>
      </c>
      <c r="ODN1" s="263" t="s">
        <v>15766</v>
      </c>
      <c r="ODO1" s="263" t="s">
        <v>15767</v>
      </c>
      <c r="ODP1" s="263" t="s">
        <v>15768</v>
      </c>
      <c r="ODQ1" s="263" t="s">
        <v>15769</v>
      </c>
      <c r="ODR1" s="263" t="s">
        <v>15770</v>
      </c>
      <c r="ODS1" s="263" t="s">
        <v>15771</v>
      </c>
      <c r="ODT1" s="263" t="s">
        <v>15772</v>
      </c>
      <c r="ODU1" s="263" t="s">
        <v>15773</v>
      </c>
      <c r="ODV1" s="263" t="s">
        <v>15774</v>
      </c>
      <c r="ODW1" s="263" t="s">
        <v>15775</v>
      </c>
      <c r="ODX1" s="263" t="s">
        <v>15776</v>
      </c>
      <c r="ODY1" s="263" t="s">
        <v>15777</v>
      </c>
      <c r="ODZ1" s="263" t="s">
        <v>15778</v>
      </c>
      <c r="OEA1" s="263" t="s">
        <v>15779</v>
      </c>
      <c r="OEB1" s="263" t="s">
        <v>15780</v>
      </c>
      <c r="OEC1" s="263" t="s">
        <v>15781</v>
      </c>
      <c r="OED1" s="263" t="s">
        <v>15782</v>
      </c>
      <c r="OEE1" s="263" t="s">
        <v>15783</v>
      </c>
      <c r="OEF1" s="263" t="s">
        <v>15784</v>
      </c>
      <c r="OEG1" s="263" t="s">
        <v>15785</v>
      </c>
      <c r="OEH1" s="263" t="s">
        <v>15786</v>
      </c>
      <c r="OEI1" s="263" t="s">
        <v>15787</v>
      </c>
      <c r="OEJ1" s="263" t="s">
        <v>15788</v>
      </c>
      <c r="OEK1" s="263" t="s">
        <v>15789</v>
      </c>
      <c r="OEL1" s="263" t="s">
        <v>15790</v>
      </c>
      <c r="OEM1" s="263" t="s">
        <v>15791</v>
      </c>
      <c r="OEN1" s="263" t="s">
        <v>15792</v>
      </c>
      <c r="OEO1" s="263" t="s">
        <v>15793</v>
      </c>
      <c r="OEP1" s="263" t="s">
        <v>15794</v>
      </c>
      <c r="OEQ1" s="263" t="s">
        <v>15795</v>
      </c>
      <c r="OER1" s="263" t="s">
        <v>15796</v>
      </c>
      <c r="OES1" s="263" t="s">
        <v>15797</v>
      </c>
      <c r="OET1" s="263" t="s">
        <v>15798</v>
      </c>
      <c r="OEU1" s="263" t="s">
        <v>15799</v>
      </c>
      <c r="OEV1" s="263" t="s">
        <v>15800</v>
      </c>
      <c r="OEW1" s="263" t="s">
        <v>15801</v>
      </c>
      <c r="OEX1" s="263" t="s">
        <v>15802</v>
      </c>
      <c r="OEY1" s="263" t="s">
        <v>15803</v>
      </c>
      <c r="OEZ1" s="263" t="s">
        <v>15804</v>
      </c>
      <c r="OFA1" s="263" t="s">
        <v>15805</v>
      </c>
      <c r="OFB1" s="263" t="s">
        <v>15806</v>
      </c>
      <c r="OFC1" s="263" t="s">
        <v>15807</v>
      </c>
      <c r="OFD1" s="263" t="s">
        <v>15808</v>
      </c>
      <c r="OFE1" s="263" t="s">
        <v>15809</v>
      </c>
      <c r="OFF1" s="263" t="s">
        <v>15810</v>
      </c>
      <c r="OFG1" s="263" t="s">
        <v>15811</v>
      </c>
      <c r="OFH1" s="263" t="s">
        <v>15812</v>
      </c>
      <c r="OFI1" s="263" t="s">
        <v>15813</v>
      </c>
      <c r="OFJ1" s="263" t="s">
        <v>15814</v>
      </c>
      <c r="OFK1" s="263" t="s">
        <v>15815</v>
      </c>
      <c r="OFL1" s="263" t="s">
        <v>15816</v>
      </c>
      <c r="OFM1" s="263" t="s">
        <v>15817</v>
      </c>
      <c r="OFN1" s="263" t="s">
        <v>15818</v>
      </c>
      <c r="OFO1" s="263" t="s">
        <v>15819</v>
      </c>
      <c r="OFP1" s="263" t="s">
        <v>15820</v>
      </c>
      <c r="OFQ1" s="263" t="s">
        <v>15821</v>
      </c>
      <c r="OFR1" s="263" t="s">
        <v>15822</v>
      </c>
      <c r="OFS1" s="263" t="s">
        <v>15823</v>
      </c>
      <c r="OFT1" s="263" t="s">
        <v>15824</v>
      </c>
      <c r="OFU1" s="263" t="s">
        <v>15825</v>
      </c>
      <c r="OFV1" s="263" t="s">
        <v>15826</v>
      </c>
      <c r="OFW1" s="263" t="s">
        <v>15827</v>
      </c>
      <c r="OFX1" s="263" t="s">
        <v>15828</v>
      </c>
      <c r="OFY1" s="263" t="s">
        <v>15829</v>
      </c>
      <c r="OFZ1" s="263" t="s">
        <v>15830</v>
      </c>
      <c r="OGA1" s="263" t="s">
        <v>15831</v>
      </c>
      <c r="OGB1" s="263" t="s">
        <v>15832</v>
      </c>
      <c r="OGC1" s="263" t="s">
        <v>15833</v>
      </c>
      <c r="OGD1" s="263" t="s">
        <v>15834</v>
      </c>
      <c r="OGE1" s="263" t="s">
        <v>15835</v>
      </c>
      <c r="OGF1" s="263" t="s">
        <v>15836</v>
      </c>
      <c r="OGG1" s="263" t="s">
        <v>15837</v>
      </c>
      <c r="OGH1" s="263" t="s">
        <v>15838</v>
      </c>
      <c r="OGI1" s="263" t="s">
        <v>15839</v>
      </c>
      <c r="OGJ1" s="263" t="s">
        <v>15840</v>
      </c>
      <c r="OGK1" s="263" t="s">
        <v>15841</v>
      </c>
      <c r="OGL1" s="263" t="s">
        <v>15842</v>
      </c>
      <c r="OGM1" s="263" t="s">
        <v>15843</v>
      </c>
      <c r="OGN1" s="263" t="s">
        <v>15844</v>
      </c>
      <c r="OGO1" s="263" t="s">
        <v>15845</v>
      </c>
      <c r="OGP1" s="263" t="s">
        <v>15846</v>
      </c>
      <c r="OGQ1" s="263" t="s">
        <v>15847</v>
      </c>
      <c r="OGR1" s="263" t="s">
        <v>15848</v>
      </c>
      <c r="OGS1" s="263" t="s">
        <v>15849</v>
      </c>
      <c r="OGT1" s="263" t="s">
        <v>15850</v>
      </c>
      <c r="OGU1" s="263" t="s">
        <v>15851</v>
      </c>
      <c r="OGV1" s="263" t="s">
        <v>15852</v>
      </c>
      <c r="OGW1" s="263" t="s">
        <v>15853</v>
      </c>
      <c r="OGX1" s="263" t="s">
        <v>15854</v>
      </c>
      <c r="OGY1" s="263" t="s">
        <v>15855</v>
      </c>
      <c r="OGZ1" s="263" t="s">
        <v>15856</v>
      </c>
      <c r="OHA1" s="263" t="s">
        <v>15857</v>
      </c>
      <c r="OHB1" s="263" t="s">
        <v>15858</v>
      </c>
      <c r="OHC1" s="263" t="s">
        <v>15859</v>
      </c>
      <c r="OHD1" s="263" t="s">
        <v>15860</v>
      </c>
      <c r="OHE1" s="263" t="s">
        <v>15861</v>
      </c>
      <c r="OHF1" s="263" t="s">
        <v>15862</v>
      </c>
      <c r="OHG1" s="263" t="s">
        <v>15863</v>
      </c>
      <c r="OHH1" s="263" t="s">
        <v>15864</v>
      </c>
      <c r="OHI1" s="263" t="s">
        <v>15865</v>
      </c>
      <c r="OHJ1" s="263" t="s">
        <v>15866</v>
      </c>
      <c r="OHK1" s="263" t="s">
        <v>15867</v>
      </c>
      <c r="OHL1" s="263" t="s">
        <v>15868</v>
      </c>
      <c r="OHM1" s="263" t="s">
        <v>15869</v>
      </c>
      <c r="OHN1" s="263" t="s">
        <v>15870</v>
      </c>
      <c r="OHO1" s="263" t="s">
        <v>15871</v>
      </c>
      <c r="OHP1" s="263" t="s">
        <v>15872</v>
      </c>
      <c r="OHQ1" s="263" t="s">
        <v>15873</v>
      </c>
      <c r="OHR1" s="263" t="s">
        <v>15874</v>
      </c>
      <c r="OHS1" s="263" t="s">
        <v>15875</v>
      </c>
      <c r="OHT1" s="263" t="s">
        <v>15876</v>
      </c>
      <c r="OHU1" s="263" t="s">
        <v>15877</v>
      </c>
      <c r="OHV1" s="263" t="s">
        <v>15878</v>
      </c>
      <c r="OHW1" s="263" t="s">
        <v>15879</v>
      </c>
      <c r="OHX1" s="263" t="s">
        <v>15880</v>
      </c>
      <c r="OHY1" s="263" t="s">
        <v>15881</v>
      </c>
      <c r="OHZ1" s="263" t="s">
        <v>15882</v>
      </c>
      <c r="OIA1" s="263" t="s">
        <v>15883</v>
      </c>
      <c r="OIB1" s="263" t="s">
        <v>15884</v>
      </c>
      <c r="OIC1" s="263" t="s">
        <v>15885</v>
      </c>
      <c r="OID1" s="263" t="s">
        <v>15886</v>
      </c>
      <c r="OIE1" s="263" t="s">
        <v>15887</v>
      </c>
      <c r="OIF1" s="263" t="s">
        <v>15888</v>
      </c>
      <c r="OIG1" s="263" t="s">
        <v>15889</v>
      </c>
      <c r="OIH1" s="263" t="s">
        <v>15890</v>
      </c>
      <c r="OII1" s="263" t="s">
        <v>15891</v>
      </c>
      <c r="OIJ1" s="263" t="s">
        <v>15892</v>
      </c>
      <c r="OIK1" s="263" t="s">
        <v>15893</v>
      </c>
      <c r="OIL1" s="263" t="s">
        <v>15894</v>
      </c>
      <c r="OIM1" s="263" t="s">
        <v>15895</v>
      </c>
      <c r="OIN1" s="263" t="s">
        <v>15896</v>
      </c>
      <c r="OIO1" s="263" t="s">
        <v>15897</v>
      </c>
      <c r="OIP1" s="263" t="s">
        <v>15898</v>
      </c>
      <c r="OIQ1" s="263" t="s">
        <v>15899</v>
      </c>
      <c r="OIR1" s="263" t="s">
        <v>15900</v>
      </c>
      <c r="OIS1" s="263" t="s">
        <v>15901</v>
      </c>
      <c r="OIT1" s="263" t="s">
        <v>15902</v>
      </c>
      <c r="OIU1" s="263" t="s">
        <v>15903</v>
      </c>
      <c r="OIV1" s="263" t="s">
        <v>15904</v>
      </c>
      <c r="OIW1" s="263" t="s">
        <v>15905</v>
      </c>
      <c r="OIX1" s="263" t="s">
        <v>15906</v>
      </c>
      <c r="OIY1" s="263" t="s">
        <v>15907</v>
      </c>
      <c r="OIZ1" s="263" t="s">
        <v>15908</v>
      </c>
      <c r="OJA1" s="263" t="s">
        <v>15909</v>
      </c>
      <c r="OJB1" s="263" t="s">
        <v>15910</v>
      </c>
      <c r="OJC1" s="263" t="s">
        <v>15911</v>
      </c>
      <c r="OJD1" s="263" t="s">
        <v>15912</v>
      </c>
      <c r="OJE1" s="263" t="s">
        <v>15913</v>
      </c>
      <c r="OJF1" s="263" t="s">
        <v>15914</v>
      </c>
      <c r="OJG1" s="263" t="s">
        <v>15915</v>
      </c>
      <c r="OJH1" s="263" t="s">
        <v>15916</v>
      </c>
      <c r="OJI1" s="263" t="s">
        <v>15917</v>
      </c>
      <c r="OJJ1" s="263" t="s">
        <v>15918</v>
      </c>
      <c r="OJK1" s="263" t="s">
        <v>15919</v>
      </c>
      <c r="OJL1" s="263" t="s">
        <v>15920</v>
      </c>
      <c r="OJM1" s="263" t="s">
        <v>15921</v>
      </c>
      <c r="OJN1" s="263" t="s">
        <v>15922</v>
      </c>
      <c r="OJO1" s="263" t="s">
        <v>15923</v>
      </c>
      <c r="OJP1" s="263" t="s">
        <v>15924</v>
      </c>
      <c r="OJQ1" s="263" t="s">
        <v>15925</v>
      </c>
      <c r="OJR1" s="263" t="s">
        <v>15926</v>
      </c>
      <c r="OJS1" s="263" t="s">
        <v>15927</v>
      </c>
      <c r="OJT1" s="263" t="s">
        <v>15928</v>
      </c>
      <c r="OJU1" s="263" t="s">
        <v>15929</v>
      </c>
      <c r="OJV1" s="263" t="s">
        <v>15930</v>
      </c>
      <c r="OJW1" s="263" t="s">
        <v>15931</v>
      </c>
      <c r="OJX1" s="263" t="s">
        <v>15932</v>
      </c>
      <c r="OJY1" s="263" t="s">
        <v>15933</v>
      </c>
      <c r="OJZ1" s="263" t="s">
        <v>15934</v>
      </c>
      <c r="OKA1" s="263" t="s">
        <v>15935</v>
      </c>
      <c r="OKB1" s="263" t="s">
        <v>15936</v>
      </c>
      <c r="OKC1" s="263" t="s">
        <v>15937</v>
      </c>
      <c r="OKD1" s="263" t="s">
        <v>15938</v>
      </c>
      <c r="OKE1" s="263" t="s">
        <v>15939</v>
      </c>
      <c r="OKF1" s="263" t="s">
        <v>15940</v>
      </c>
      <c r="OKG1" s="263" t="s">
        <v>15941</v>
      </c>
      <c r="OKH1" s="263" t="s">
        <v>15942</v>
      </c>
      <c r="OKI1" s="263" t="s">
        <v>15943</v>
      </c>
      <c r="OKJ1" s="263" t="s">
        <v>15944</v>
      </c>
      <c r="OKK1" s="263" t="s">
        <v>15945</v>
      </c>
      <c r="OKL1" s="263" t="s">
        <v>15946</v>
      </c>
      <c r="OKM1" s="263" t="s">
        <v>15947</v>
      </c>
      <c r="OKN1" s="263" t="s">
        <v>15948</v>
      </c>
      <c r="OKO1" s="263" t="s">
        <v>15949</v>
      </c>
      <c r="OKP1" s="263" t="s">
        <v>15950</v>
      </c>
      <c r="OKQ1" s="263" t="s">
        <v>15951</v>
      </c>
      <c r="OKR1" s="263" t="s">
        <v>15952</v>
      </c>
      <c r="OKS1" s="263" t="s">
        <v>15953</v>
      </c>
      <c r="OKT1" s="263" t="s">
        <v>15954</v>
      </c>
      <c r="OKU1" s="263" t="s">
        <v>15955</v>
      </c>
      <c r="OKV1" s="263" t="s">
        <v>15956</v>
      </c>
      <c r="OKW1" s="263" t="s">
        <v>15957</v>
      </c>
      <c r="OKX1" s="263" t="s">
        <v>15958</v>
      </c>
      <c r="OKY1" s="263" t="s">
        <v>15959</v>
      </c>
      <c r="OKZ1" s="263" t="s">
        <v>15960</v>
      </c>
      <c r="OLA1" s="263" t="s">
        <v>15961</v>
      </c>
      <c r="OLB1" s="263" t="s">
        <v>15962</v>
      </c>
      <c r="OLC1" s="263" t="s">
        <v>15963</v>
      </c>
      <c r="OLD1" s="263" t="s">
        <v>15964</v>
      </c>
      <c r="OLE1" s="263" t="s">
        <v>15965</v>
      </c>
      <c r="OLF1" s="263" t="s">
        <v>15966</v>
      </c>
      <c r="OLG1" s="263" t="s">
        <v>15967</v>
      </c>
      <c r="OLH1" s="263" t="s">
        <v>15968</v>
      </c>
      <c r="OLI1" s="263" t="s">
        <v>15969</v>
      </c>
      <c r="OLJ1" s="263" t="s">
        <v>15970</v>
      </c>
      <c r="OLK1" s="263" t="s">
        <v>15971</v>
      </c>
      <c r="OLL1" s="263" t="s">
        <v>15972</v>
      </c>
      <c r="OLM1" s="263" t="s">
        <v>15973</v>
      </c>
      <c r="OLN1" s="263" t="s">
        <v>15974</v>
      </c>
      <c r="OLO1" s="263" t="s">
        <v>15975</v>
      </c>
      <c r="OLP1" s="263" t="s">
        <v>15976</v>
      </c>
      <c r="OLQ1" s="263" t="s">
        <v>15977</v>
      </c>
      <c r="OLR1" s="263" t="s">
        <v>15978</v>
      </c>
      <c r="OLS1" s="263" t="s">
        <v>15979</v>
      </c>
      <c r="OLT1" s="263" t="s">
        <v>15980</v>
      </c>
      <c r="OLU1" s="263" t="s">
        <v>15981</v>
      </c>
      <c r="OLV1" s="263" t="s">
        <v>15982</v>
      </c>
      <c r="OLW1" s="263" t="s">
        <v>15983</v>
      </c>
      <c r="OLX1" s="263" t="s">
        <v>15984</v>
      </c>
      <c r="OLY1" s="263" t="s">
        <v>15985</v>
      </c>
      <c r="OLZ1" s="263" t="s">
        <v>15986</v>
      </c>
      <c r="OMA1" s="263" t="s">
        <v>15987</v>
      </c>
      <c r="OMB1" s="263" t="s">
        <v>15988</v>
      </c>
      <c r="OMC1" s="263" t="s">
        <v>15989</v>
      </c>
      <c r="OMD1" s="263" t="s">
        <v>15990</v>
      </c>
      <c r="OME1" s="263" t="s">
        <v>15991</v>
      </c>
      <c r="OMF1" s="263" t="s">
        <v>15992</v>
      </c>
      <c r="OMG1" s="263" t="s">
        <v>15993</v>
      </c>
      <c r="OMH1" s="263" t="s">
        <v>15994</v>
      </c>
      <c r="OMI1" s="263" t="s">
        <v>15995</v>
      </c>
      <c r="OMJ1" s="263" t="s">
        <v>15996</v>
      </c>
      <c r="OMK1" s="263" t="s">
        <v>15997</v>
      </c>
      <c r="OML1" s="263" t="s">
        <v>15998</v>
      </c>
      <c r="OMM1" s="263" t="s">
        <v>15999</v>
      </c>
      <c r="OMN1" s="263" t="s">
        <v>16000</v>
      </c>
      <c r="OMO1" s="263" t="s">
        <v>16001</v>
      </c>
      <c r="OMP1" s="263" t="s">
        <v>16002</v>
      </c>
      <c r="OMQ1" s="263" t="s">
        <v>16003</v>
      </c>
      <c r="OMR1" s="263" t="s">
        <v>16004</v>
      </c>
      <c r="OMS1" s="263" t="s">
        <v>16005</v>
      </c>
      <c r="OMT1" s="263" t="s">
        <v>16006</v>
      </c>
      <c r="OMU1" s="263" t="s">
        <v>16007</v>
      </c>
      <c r="OMV1" s="263" t="s">
        <v>16008</v>
      </c>
      <c r="OMW1" s="263" t="s">
        <v>16009</v>
      </c>
      <c r="OMX1" s="263" t="s">
        <v>16010</v>
      </c>
      <c r="OMY1" s="263" t="s">
        <v>16011</v>
      </c>
      <c r="OMZ1" s="263" t="s">
        <v>16012</v>
      </c>
      <c r="ONA1" s="263" t="s">
        <v>16013</v>
      </c>
      <c r="ONB1" s="263" t="s">
        <v>16014</v>
      </c>
      <c r="ONC1" s="263" t="s">
        <v>16015</v>
      </c>
      <c r="OND1" s="263" t="s">
        <v>16016</v>
      </c>
      <c r="ONE1" s="263" t="s">
        <v>16017</v>
      </c>
      <c r="ONF1" s="263" t="s">
        <v>16018</v>
      </c>
      <c r="ONG1" s="263" t="s">
        <v>16019</v>
      </c>
      <c r="ONH1" s="263" t="s">
        <v>16020</v>
      </c>
      <c r="ONI1" s="263" t="s">
        <v>16021</v>
      </c>
      <c r="ONJ1" s="263" t="s">
        <v>16022</v>
      </c>
      <c r="ONK1" s="263" t="s">
        <v>16023</v>
      </c>
      <c r="ONL1" s="263" t="s">
        <v>16024</v>
      </c>
      <c r="ONM1" s="263" t="s">
        <v>16025</v>
      </c>
      <c r="ONN1" s="263" t="s">
        <v>16026</v>
      </c>
      <c r="ONO1" s="263" t="s">
        <v>16027</v>
      </c>
      <c r="ONP1" s="263" t="s">
        <v>16028</v>
      </c>
      <c r="ONQ1" s="263" t="s">
        <v>16029</v>
      </c>
      <c r="ONR1" s="263" t="s">
        <v>16030</v>
      </c>
      <c r="ONS1" s="263" t="s">
        <v>16031</v>
      </c>
      <c r="ONT1" s="263" t="s">
        <v>16032</v>
      </c>
      <c r="ONU1" s="263" t="s">
        <v>16033</v>
      </c>
      <c r="ONV1" s="263" t="s">
        <v>16034</v>
      </c>
      <c r="ONW1" s="263" t="s">
        <v>16035</v>
      </c>
      <c r="ONX1" s="263" t="s">
        <v>16036</v>
      </c>
      <c r="ONY1" s="263" t="s">
        <v>16037</v>
      </c>
      <c r="ONZ1" s="263" t="s">
        <v>16038</v>
      </c>
      <c r="OOA1" s="263" t="s">
        <v>16039</v>
      </c>
      <c r="OOB1" s="263" t="s">
        <v>16040</v>
      </c>
      <c r="OOC1" s="263" t="s">
        <v>16041</v>
      </c>
      <c r="OOD1" s="263" t="s">
        <v>16042</v>
      </c>
      <c r="OOE1" s="263" t="s">
        <v>16043</v>
      </c>
      <c r="OOF1" s="263" t="s">
        <v>16044</v>
      </c>
      <c r="OOG1" s="263" t="s">
        <v>16045</v>
      </c>
      <c r="OOH1" s="263" t="s">
        <v>16046</v>
      </c>
      <c r="OOI1" s="263" t="s">
        <v>16047</v>
      </c>
      <c r="OOJ1" s="263" t="s">
        <v>16048</v>
      </c>
      <c r="OOK1" s="263" t="s">
        <v>16049</v>
      </c>
      <c r="OOL1" s="263" t="s">
        <v>16050</v>
      </c>
      <c r="OOM1" s="263" t="s">
        <v>16051</v>
      </c>
      <c r="OON1" s="263" t="s">
        <v>16052</v>
      </c>
      <c r="OOO1" s="263" t="s">
        <v>16053</v>
      </c>
      <c r="OOP1" s="263" t="s">
        <v>16054</v>
      </c>
      <c r="OOQ1" s="263" t="s">
        <v>16055</v>
      </c>
      <c r="OOR1" s="263" t="s">
        <v>16056</v>
      </c>
      <c r="OOS1" s="263" t="s">
        <v>16057</v>
      </c>
      <c r="OOT1" s="263" t="s">
        <v>16058</v>
      </c>
      <c r="OOU1" s="263" t="s">
        <v>16059</v>
      </c>
      <c r="OOV1" s="263" t="s">
        <v>16060</v>
      </c>
      <c r="OOW1" s="263" t="s">
        <v>16061</v>
      </c>
      <c r="OOX1" s="263" t="s">
        <v>16062</v>
      </c>
      <c r="OOY1" s="263" t="s">
        <v>16063</v>
      </c>
      <c r="OOZ1" s="263" t="s">
        <v>16064</v>
      </c>
      <c r="OPA1" s="263" t="s">
        <v>16065</v>
      </c>
      <c r="OPB1" s="263" t="s">
        <v>16066</v>
      </c>
      <c r="OPC1" s="263" t="s">
        <v>16067</v>
      </c>
      <c r="OPD1" s="263" t="s">
        <v>16068</v>
      </c>
      <c r="OPE1" s="263" t="s">
        <v>16069</v>
      </c>
      <c r="OPF1" s="263" t="s">
        <v>16070</v>
      </c>
      <c r="OPG1" s="263" t="s">
        <v>16071</v>
      </c>
      <c r="OPH1" s="263" t="s">
        <v>16072</v>
      </c>
      <c r="OPI1" s="263" t="s">
        <v>16073</v>
      </c>
      <c r="OPJ1" s="263" t="s">
        <v>16074</v>
      </c>
      <c r="OPK1" s="263" t="s">
        <v>16075</v>
      </c>
      <c r="OPL1" s="263" t="s">
        <v>16076</v>
      </c>
      <c r="OPM1" s="263" t="s">
        <v>16077</v>
      </c>
      <c r="OPN1" s="263" t="s">
        <v>16078</v>
      </c>
      <c r="OPO1" s="263" t="s">
        <v>16079</v>
      </c>
      <c r="OPP1" s="263" t="s">
        <v>16080</v>
      </c>
      <c r="OPQ1" s="263" t="s">
        <v>16081</v>
      </c>
      <c r="OPR1" s="263" t="s">
        <v>16082</v>
      </c>
      <c r="OPS1" s="263" t="s">
        <v>16083</v>
      </c>
      <c r="OPT1" s="263" t="s">
        <v>16084</v>
      </c>
      <c r="OPU1" s="263" t="s">
        <v>16085</v>
      </c>
      <c r="OPV1" s="263" t="s">
        <v>16086</v>
      </c>
      <c r="OPW1" s="263" t="s">
        <v>16087</v>
      </c>
      <c r="OPX1" s="263" t="s">
        <v>16088</v>
      </c>
      <c r="OPY1" s="263" t="s">
        <v>16089</v>
      </c>
      <c r="OPZ1" s="263" t="s">
        <v>16090</v>
      </c>
      <c r="OQA1" s="263" t="s">
        <v>16091</v>
      </c>
      <c r="OQB1" s="263" t="s">
        <v>16092</v>
      </c>
      <c r="OQC1" s="263" t="s">
        <v>16093</v>
      </c>
      <c r="OQD1" s="263" t="s">
        <v>16094</v>
      </c>
      <c r="OQE1" s="263" t="s">
        <v>16095</v>
      </c>
      <c r="OQF1" s="263" t="s">
        <v>16096</v>
      </c>
      <c r="OQG1" s="263" t="s">
        <v>16097</v>
      </c>
      <c r="OQH1" s="263" t="s">
        <v>16098</v>
      </c>
      <c r="OQI1" s="263" t="s">
        <v>16099</v>
      </c>
      <c r="OQJ1" s="263" t="s">
        <v>16100</v>
      </c>
      <c r="OQK1" s="263" t="s">
        <v>16101</v>
      </c>
      <c r="OQL1" s="263" t="s">
        <v>16102</v>
      </c>
      <c r="OQM1" s="263" t="s">
        <v>16103</v>
      </c>
      <c r="OQN1" s="263" t="s">
        <v>16104</v>
      </c>
      <c r="OQO1" s="263" t="s">
        <v>16105</v>
      </c>
      <c r="OQP1" s="263" t="s">
        <v>16106</v>
      </c>
      <c r="OQQ1" s="263" t="s">
        <v>16107</v>
      </c>
      <c r="OQR1" s="263" t="s">
        <v>16108</v>
      </c>
      <c r="OQS1" s="263" t="s">
        <v>16109</v>
      </c>
      <c r="OQT1" s="263" t="s">
        <v>16110</v>
      </c>
      <c r="OQU1" s="263" t="s">
        <v>16111</v>
      </c>
      <c r="OQV1" s="263" t="s">
        <v>16112</v>
      </c>
      <c r="OQW1" s="263" t="s">
        <v>16113</v>
      </c>
      <c r="OQX1" s="263" t="s">
        <v>16114</v>
      </c>
      <c r="OQY1" s="263" t="s">
        <v>16115</v>
      </c>
      <c r="OQZ1" s="263" t="s">
        <v>16116</v>
      </c>
      <c r="ORA1" s="263" t="s">
        <v>16117</v>
      </c>
      <c r="ORB1" s="263" t="s">
        <v>16118</v>
      </c>
      <c r="ORC1" s="263" t="s">
        <v>16119</v>
      </c>
      <c r="ORD1" s="263" t="s">
        <v>16120</v>
      </c>
      <c r="ORE1" s="263" t="s">
        <v>16121</v>
      </c>
      <c r="ORF1" s="263" t="s">
        <v>16122</v>
      </c>
      <c r="ORG1" s="263" t="s">
        <v>16123</v>
      </c>
      <c r="ORH1" s="263" t="s">
        <v>16124</v>
      </c>
      <c r="ORI1" s="263" t="s">
        <v>16125</v>
      </c>
      <c r="ORJ1" s="263" t="s">
        <v>16126</v>
      </c>
      <c r="ORK1" s="263" t="s">
        <v>16127</v>
      </c>
      <c r="ORL1" s="263" t="s">
        <v>16128</v>
      </c>
      <c r="ORM1" s="263" t="s">
        <v>16129</v>
      </c>
      <c r="ORN1" s="263" t="s">
        <v>16130</v>
      </c>
      <c r="ORO1" s="263" t="s">
        <v>16131</v>
      </c>
      <c r="ORP1" s="263" t="s">
        <v>16132</v>
      </c>
      <c r="ORQ1" s="263" t="s">
        <v>16133</v>
      </c>
      <c r="ORR1" s="263" t="s">
        <v>16134</v>
      </c>
      <c r="ORS1" s="263" t="s">
        <v>16135</v>
      </c>
      <c r="ORT1" s="263" t="s">
        <v>16136</v>
      </c>
      <c r="ORU1" s="263" t="s">
        <v>16137</v>
      </c>
      <c r="ORV1" s="263" t="s">
        <v>16138</v>
      </c>
      <c r="ORW1" s="263" t="s">
        <v>16139</v>
      </c>
      <c r="ORX1" s="263" t="s">
        <v>16140</v>
      </c>
      <c r="ORY1" s="263" t="s">
        <v>16141</v>
      </c>
      <c r="ORZ1" s="263" t="s">
        <v>16142</v>
      </c>
      <c r="OSA1" s="263" t="s">
        <v>16143</v>
      </c>
      <c r="OSB1" s="263" t="s">
        <v>16144</v>
      </c>
      <c r="OSC1" s="263" t="s">
        <v>16145</v>
      </c>
      <c r="OSD1" s="263" t="s">
        <v>16146</v>
      </c>
      <c r="OSE1" s="263" t="s">
        <v>16147</v>
      </c>
      <c r="OSF1" s="263" t="s">
        <v>16148</v>
      </c>
      <c r="OSG1" s="263" t="s">
        <v>16149</v>
      </c>
      <c r="OSH1" s="263" t="s">
        <v>16150</v>
      </c>
      <c r="OSI1" s="263" t="s">
        <v>16151</v>
      </c>
      <c r="OSJ1" s="263" t="s">
        <v>16152</v>
      </c>
      <c r="OSK1" s="263" t="s">
        <v>16153</v>
      </c>
      <c r="OSL1" s="263" t="s">
        <v>16154</v>
      </c>
      <c r="OSM1" s="263" t="s">
        <v>16155</v>
      </c>
      <c r="OSN1" s="263" t="s">
        <v>16156</v>
      </c>
      <c r="OSO1" s="263" t="s">
        <v>16157</v>
      </c>
      <c r="OSP1" s="263" t="s">
        <v>16158</v>
      </c>
      <c r="OSQ1" s="263" t="s">
        <v>16159</v>
      </c>
      <c r="OSR1" s="263" t="s">
        <v>16160</v>
      </c>
      <c r="OSS1" s="263" t="s">
        <v>16161</v>
      </c>
      <c r="OST1" s="263" t="s">
        <v>16162</v>
      </c>
      <c r="OSU1" s="263" t="s">
        <v>16163</v>
      </c>
      <c r="OSV1" s="263" t="s">
        <v>16164</v>
      </c>
      <c r="OSW1" s="263" t="s">
        <v>16165</v>
      </c>
      <c r="OSX1" s="263" t="s">
        <v>16166</v>
      </c>
      <c r="OSY1" s="263" t="s">
        <v>16167</v>
      </c>
      <c r="OSZ1" s="263" t="s">
        <v>16168</v>
      </c>
      <c r="OTA1" s="263" t="s">
        <v>16169</v>
      </c>
      <c r="OTB1" s="263" t="s">
        <v>16170</v>
      </c>
      <c r="OTC1" s="263" t="s">
        <v>16171</v>
      </c>
      <c r="OTD1" s="263" t="s">
        <v>16172</v>
      </c>
      <c r="OTE1" s="263" t="s">
        <v>16173</v>
      </c>
      <c r="OTF1" s="263" t="s">
        <v>16174</v>
      </c>
      <c r="OTG1" s="263" t="s">
        <v>16175</v>
      </c>
      <c r="OTH1" s="263" t="s">
        <v>16176</v>
      </c>
      <c r="OTI1" s="263" t="s">
        <v>16177</v>
      </c>
      <c r="OTJ1" s="263" t="s">
        <v>16178</v>
      </c>
      <c r="OTK1" s="263" t="s">
        <v>16179</v>
      </c>
      <c r="OTL1" s="263" t="s">
        <v>16180</v>
      </c>
      <c r="OTM1" s="263" t="s">
        <v>16181</v>
      </c>
      <c r="OTN1" s="263" t="s">
        <v>16182</v>
      </c>
      <c r="OTO1" s="263" t="s">
        <v>16183</v>
      </c>
      <c r="OTP1" s="263" t="s">
        <v>16184</v>
      </c>
      <c r="OTQ1" s="263" t="s">
        <v>16185</v>
      </c>
      <c r="OTR1" s="263" t="s">
        <v>16186</v>
      </c>
      <c r="OTS1" s="263" t="s">
        <v>16187</v>
      </c>
      <c r="OTT1" s="263" t="s">
        <v>16188</v>
      </c>
      <c r="OTU1" s="263" t="s">
        <v>16189</v>
      </c>
      <c r="OTV1" s="263" t="s">
        <v>16190</v>
      </c>
      <c r="OTW1" s="263" t="s">
        <v>16191</v>
      </c>
      <c r="OTX1" s="263" t="s">
        <v>16192</v>
      </c>
      <c r="OTY1" s="263" t="s">
        <v>16193</v>
      </c>
      <c r="OTZ1" s="263" t="s">
        <v>16194</v>
      </c>
      <c r="OUA1" s="263" t="s">
        <v>16195</v>
      </c>
      <c r="OUB1" s="263" t="s">
        <v>16196</v>
      </c>
      <c r="OUC1" s="263" t="s">
        <v>16197</v>
      </c>
      <c r="OUD1" s="263" t="s">
        <v>16198</v>
      </c>
      <c r="OUE1" s="263" t="s">
        <v>16199</v>
      </c>
      <c r="OUF1" s="263" t="s">
        <v>16200</v>
      </c>
      <c r="OUG1" s="263" t="s">
        <v>16201</v>
      </c>
      <c r="OUH1" s="263" t="s">
        <v>16202</v>
      </c>
      <c r="OUI1" s="263" t="s">
        <v>16203</v>
      </c>
      <c r="OUJ1" s="263" t="s">
        <v>16204</v>
      </c>
      <c r="OUK1" s="263" t="s">
        <v>16205</v>
      </c>
      <c r="OUL1" s="263" t="s">
        <v>16206</v>
      </c>
      <c r="OUM1" s="263" t="s">
        <v>16207</v>
      </c>
      <c r="OUN1" s="263" t="s">
        <v>16208</v>
      </c>
      <c r="OUO1" s="263" t="s">
        <v>16209</v>
      </c>
      <c r="OUP1" s="263" t="s">
        <v>16210</v>
      </c>
      <c r="OUQ1" s="263" t="s">
        <v>16211</v>
      </c>
      <c r="OUR1" s="263" t="s">
        <v>16212</v>
      </c>
      <c r="OUS1" s="263" t="s">
        <v>16213</v>
      </c>
      <c r="OUT1" s="263" t="s">
        <v>16214</v>
      </c>
      <c r="OUU1" s="263" t="s">
        <v>16215</v>
      </c>
      <c r="OUV1" s="263" t="s">
        <v>16216</v>
      </c>
      <c r="OUW1" s="263" t="s">
        <v>16217</v>
      </c>
      <c r="OUX1" s="263" t="s">
        <v>16218</v>
      </c>
      <c r="OUY1" s="263" t="s">
        <v>16219</v>
      </c>
      <c r="OUZ1" s="263" t="s">
        <v>16220</v>
      </c>
      <c r="OVA1" s="263" t="s">
        <v>16221</v>
      </c>
      <c r="OVB1" s="263" t="s">
        <v>16222</v>
      </c>
      <c r="OVC1" s="263" t="s">
        <v>16223</v>
      </c>
      <c r="OVD1" s="263" t="s">
        <v>16224</v>
      </c>
      <c r="OVE1" s="263" t="s">
        <v>16225</v>
      </c>
      <c r="OVF1" s="263" t="s">
        <v>16226</v>
      </c>
      <c r="OVG1" s="263" t="s">
        <v>16227</v>
      </c>
      <c r="OVH1" s="263" t="s">
        <v>16228</v>
      </c>
      <c r="OVI1" s="263" t="s">
        <v>16229</v>
      </c>
      <c r="OVJ1" s="263" t="s">
        <v>16230</v>
      </c>
      <c r="OVK1" s="263" t="s">
        <v>16231</v>
      </c>
      <c r="OVL1" s="263" t="s">
        <v>16232</v>
      </c>
      <c r="OVM1" s="263" t="s">
        <v>16233</v>
      </c>
      <c r="OVN1" s="263" t="s">
        <v>16234</v>
      </c>
      <c r="OVO1" s="263" t="s">
        <v>16235</v>
      </c>
      <c r="OVP1" s="263" t="s">
        <v>16236</v>
      </c>
      <c r="OVQ1" s="263" t="s">
        <v>16237</v>
      </c>
      <c r="OVR1" s="263" t="s">
        <v>16238</v>
      </c>
      <c r="OVS1" s="263" t="s">
        <v>16239</v>
      </c>
      <c r="OVT1" s="263" t="s">
        <v>16240</v>
      </c>
      <c r="OVU1" s="263" t="s">
        <v>16241</v>
      </c>
      <c r="OVV1" s="263" t="s">
        <v>16242</v>
      </c>
      <c r="OVW1" s="263" t="s">
        <v>16243</v>
      </c>
      <c r="OVX1" s="263" t="s">
        <v>16244</v>
      </c>
      <c r="OVY1" s="263" t="s">
        <v>16245</v>
      </c>
      <c r="OVZ1" s="263" t="s">
        <v>16246</v>
      </c>
      <c r="OWA1" s="263" t="s">
        <v>16247</v>
      </c>
      <c r="OWB1" s="263" t="s">
        <v>16248</v>
      </c>
      <c r="OWC1" s="263" t="s">
        <v>16249</v>
      </c>
      <c r="OWD1" s="263" t="s">
        <v>16250</v>
      </c>
      <c r="OWE1" s="263" t="s">
        <v>16251</v>
      </c>
      <c r="OWF1" s="263" t="s">
        <v>16252</v>
      </c>
      <c r="OWG1" s="263" t="s">
        <v>16253</v>
      </c>
      <c r="OWH1" s="263" t="s">
        <v>16254</v>
      </c>
      <c r="OWI1" s="263" t="s">
        <v>16255</v>
      </c>
      <c r="OWJ1" s="263" t="s">
        <v>16256</v>
      </c>
      <c r="OWK1" s="263" t="s">
        <v>16257</v>
      </c>
      <c r="OWL1" s="263" t="s">
        <v>16258</v>
      </c>
      <c r="OWM1" s="263" t="s">
        <v>16259</v>
      </c>
      <c r="OWN1" s="263" t="s">
        <v>16260</v>
      </c>
      <c r="OWO1" s="263" t="s">
        <v>16261</v>
      </c>
      <c r="OWP1" s="263" t="s">
        <v>16262</v>
      </c>
      <c r="OWQ1" s="263" t="s">
        <v>16263</v>
      </c>
      <c r="OWR1" s="263" t="s">
        <v>16264</v>
      </c>
      <c r="OWS1" s="263" t="s">
        <v>16265</v>
      </c>
      <c r="OWT1" s="263" t="s">
        <v>16266</v>
      </c>
      <c r="OWU1" s="263" t="s">
        <v>16267</v>
      </c>
      <c r="OWV1" s="263" t="s">
        <v>16268</v>
      </c>
      <c r="OWW1" s="263" t="s">
        <v>16269</v>
      </c>
      <c r="OWX1" s="263" t="s">
        <v>16270</v>
      </c>
      <c r="OWY1" s="263" t="s">
        <v>16271</v>
      </c>
      <c r="OWZ1" s="263" t="s">
        <v>16272</v>
      </c>
      <c r="OXA1" s="263" t="s">
        <v>16273</v>
      </c>
      <c r="OXB1" s="263" t="s">
        <v>16274</v>
      </c>
      <c r="OXC1" s="263" t="s">
        <v>16275</v>
      </c>
      <c r="OXD1" s="263" t="s">
        <v>16276</v>
      </c>
      <c r="OXE1" s="263" t="s">
        <v>16277</v>
      </c>
      <c r="OXF1" s="263" t="s">
        <v>16278</v>
      </c>
      <c r="OXG1" s="263" t="s">
        <v>16279</v>
      </c>
      <c r="OXH1" s="263" t="s">
        <v>16280</v>
      </c>
      <c r="OXI1" s="263" t="s">
        <v>16281</v>
      </c>
      <c r="OXJ1" s="263" t="s">
        <v>16282</v>
      </c>
      <c r="OXK1" s="263" t="s">
        <v>16283</v>
      </c>
      <c r="OXL1" s="263" t="s">
        <v>16284</v>
      </c>
      <c r="OXM1" s="263" t="s">
        <v>16285</v>
      </c>
      <c r="OXN1" s="263" t="s">
        <v>16286</v>
      </c>
      <c r="OXO1" s="263" t="s">
        <v>16287</v>
      </c>
      <c r="OXP1" s="263" t="s">
        <v>16288</v>
      </c>
      <c r="OXQ1" s="263" t="s">
        <v>16289</v>
      </c>
      <c r="OXR1" s="263" t="s">
        <v>16290</v>
      </c>
      <c r="OXS1" s="263" t="s">
        <v>16291</v>
      </c>
      <c r="OXT1" s="263" t="s">
        <v>16292</v>
      </c>
      <c r="OXU1" s="263" t="s">
        <v>16293</v>
      </c>
      <c r="OXV1" s="263" t="s">
        <v>16294</v>
      </c>
      <c r="OXW1" s="263" t="s">
        <v>16295</v>
      </c>
      <c r="OXX1" s="263" t="s">
        <v>16296</v>
      </c>
      <c r="OXY1" s="263" t="s">
        <v>16297</v>
      </c>
      <c r="OXZ1" s="263" t="s">
        <v>16298</v>
      </c>
      <c r="OYA1" s="263" t="s">
        <v>16299</v>
      </c>
      <c r="OYB1" s="263" t="s">
        <v>16300</v>
      </c>
      <c r="OYC1" s="263" t="s">
        <v>16301</v>
      </c>
      <c r="OYD1" s="263" t="s">
        <v>16302</v>
      </c>
      <c r="OYE1" s="263" t="s">
        <v>16303</v>
      </c>
      <c r="OYF1" s="263" t="s">
        <v>16304</v>
      </c>
      <c r="OYG1" s="263" t="s">
        <v>16305</v>
      </c>
      <c r="OYH1" s="263" t="s">
        <v>16306</v>
      </c>
      <c r="OYI1" s="263" t="s">
        <v>16307</v>
      </c>
      <c r="OYJ1" s="263" t="s">
        <v>16308</v>
      </c>
      <c r="OYK1" s="263" t="s">
        <v>16309</v>
      </c>
      <c r="OYL1" s="263" t="s">
        <v>16310</v>
      </c>
      <c r="OYM1" s="263" t="s">
        <v>16311</v>
      </c>
      <c r="OYN1" s="263" t="s">
        <v>16312</v>
      </c>
      <c r="OYO1" s="263" t="s">
        <v>16313</v>
      </c>
      <c r="OYP1" s="263" t="s">
        <v>16314</v>
      </c>
      <c r="OYQ1" s="263" t="s">
        <v>16315</v>
      </c>
      <c r="OYR1" s="263" t="s">
        <v>16316</v>
      </c>
      <c r="OYS1" s="263" t="s">
        <v>16317</v>
      </c>
      <c r="OYT1" s="263" t="s">
        <v>16318</v>
      </c>
      <c r="OYU1" s="263" t="s">
        <v>16319</v>
      </c>
      <c r="OYV1" s="263" t="s">
        <v>16320</v>
      </c>
      <c r="OYW1" s="263" t="s">
        <v>16321</v>
      </c>
      <c r="OYX1" s="263" t="s">
        <v>16322</v>
      </c>
      <c r="OYY1" s="263" t="s">
        <v>16323</v>
      </c>
      <c r="OYZ1" s="263" t="s">
        <v>16324</v>
      </c>
      <c r="OZA1" s="263" t="s">
        <v>16325</v>
      </c>
      <c r="OZB1" s="263" t="s">
        <v>16326</v>
      </c>
      <c r="OZC1" s="263" t="s">
        <v>16327</v>
      </c>
      <c r="OZD1" s="263" t="s">
        <v>16328</v>
      </c>
      <c r="OZE1" s="263" t="s">
        <v>16329</v>
      </c>
      <c r="OZF1" s="263" t="s">
        <v>16330</v>
      </c>
      <c r="OZG1" s="263" t="s">
        <v>16331</v>
      </c>
      <c r="OZH1" s="263" t="s">
        <v>16332</v>
      </c>
      <c r="OZI1" s="263" t="s">
        <v>16333</v>
      </c>
      <c r="OZJ1" s="263" t="s">
        <v>16334</v>
      </c>
      <c r="OZK1" s="263" t="s">
        <v>16335</v>
      </c>
      <c r="OZL1" s="263" t="s">
        <v>16336</v>
      </c>
      <c r="OZM1" s="263" t="s">
        <v>16337</v>
      </c>
      <c r="OZN1" s="263" t="s">
        <v>16338</v>
      </c>
      <c r="OZO1" s="263" t="s">
        <v>16339</v>
      </c>
      <c r="OZP1" s="263" t="s">
        <v>16340</v>
      </c>
      <c r="OZQ1" s="263" t="s">
        <v>16341</v>
      </c>
      <c r="OZR1" s="263" t="s">
        <v>16342</v>
      </c>
      <c r="OZS1" s="263" t="s">
        <v>16343</v>
      </c>
      <c r="OZT1" s="263" t="s">
        <v>16344</v>
      </c>
      <c r="OZU1" s="263" t="s">
        <v>16345</v>
      </c>
      <c r="OZV1" s="263" t="s">
        <v>16346</v>
      </c>
      <c r="OZW1" s="263" t="s">
        <v>16347</v>
      </c>
      <c r="OZX1" s="263" t="s">
        <v>16348</v>
      </c>
      <c r="OZY1" s="263" t="s">
        <v>16349</v>
      </c>
      <c r="OZZ1" s="263" t="s">
        <v>16350</v>
      </c>
      <c r="PAA1" s="263" t="s">
        <v>16351</v>
      </c>
      <c r="PAB1" s="263" t="s">
        <v>16352</v>
      </c>
      <c r="PAC1" s="263" t="s">
        <v>16353</v>
      </c>
      <c r="PAD1" s="263" t="s">
        <v>16354</v>
      </c>
      <c r="PAE1" s="263" t="s">
        <v>16355</v>
      </c>
      <c r="PAF1" s="263" t="s">
        <v>16356</v>
      </c>
      <c r="PAG1" s="263" t="s">
        <v>16357</v>
      </c>
      <c r="PAH1" s="263" t="s">
        <v>16358</v>
      </c>
      <c r="PAI1" s="263" t="s">
        <v>16359</v>
      </c>
      <c r="PAJ1" s="263" t="s">
        <v>16360</v>
      </c>
      <c r="PAK1" s="263" t="s">
        <v>16361</v>
      </c>
      <c r="PAL1" s="263" t="s">
        <v>16362</v>
      </c>
      <c r="PAM1" s="263" t="s">
        <v>16363</v>
      </c>
      <c r="PAN1" s="263" t="s">
        <v>16364</v>
      </c>
      <c r="PAO1" s="263" t="s">
        <v>16365</v>
      </c>
      <c r="PAP1" s="263" t="s">
        <v>16366</v>
      </c>
      <c r="PAQ1" s="263" t="s">
        <v>16367</v>
      </c>
      <c r="PAR1" s="263" t="s">
        <v>16368</v>
      </c>
      <c r="PAS1" s="263" t="s">
        <v>16369</v>
      </c>
      <c r="PAT1" s="263" t="s">
        <v>16370</v>
      </c>
      <c r="PAU1" s="263" t="s">
        <v>16371</v>
      </c>
      <c r="PAV1" s="263" t="s">
        <v>16372</v>
      </c>
      <c r="PAW1" s="263" t="s">
        <v>16373</v>
      </c>
      <c r="PAX1" s="263" t="s">
        <v>16374</v>
      </c>
      <c r="PAY1" s="263" t="s">
        <v>16375</v>
      </c>
      <c r="PAZ1" s="263" t="s">
        <v>16376</v>
      </c>
      <c r="PBA1" s="263" t="s">
        <v>16377</v>
      </c>
      <c r="PBB1" s="263" t="s">
        <v>16378</v>
      </c>
      <c r="PBC1" s="263" t="s">
        <v>16379</v>
      </c>
      <c r="PBD1" s="263" t="s">
        <v>16380</v>
      </c>
      <c r="PBE1" s="263" t="s">
        <v>16381</v>
      </c>
      <c r="PBF1" s="263" t="s">
        <v>16382</v>
      </c>
      <c r="PBG1" s="263" t="s">
        <v>16383</v>
      </c>
      <c r="PBH1" s="263" t="s">
        <v>16384</v>
      </c>
      <c r="PBI1" s="263" t="s">
        <v>16385</v>
      </c>
      <c r="PBJ1" s="263" t="s">
        <v>16386</v>
      </c>
      <c r="PBK1" s="263" t="s">
        <v>16387</v>
      </c>
      <c r="PBL1" s="263" t="s">
        <v>16388</v>
      </c>
      <c r="PBM1" s="263" t="s">
        <v>16389</v>
      </c>
      <c r="PBN1" s="263" t="s">
        <v>16390</v>
      </c>
      <c r="PBO1" s="263" t="s">
        <v>16391</v>
      </c>
      <c r="PBP1" s="263" t="s">
        <v>16392</v>
      </c>
      <c r="PBQ1" s="263" t="s">
        <v>16393</v>
      </c>
      <c r="PBR1" s="263" t="s">
        <v>16394</v>
      </c>
      <c r="PBS1" s="263" t="s">
        <v>16395</v>
      </c>
      <c r="PBT1" s="263" t="s">
        <v>16396</v>
      </c>
      <c r="PBU1" s="263" t="s">
        <v>16397</v>
      </c>
      <c r="PBV1" s="263" t="s">
        <v>16398</v>
      </c>
      <c r="PBW1" s="263" t="s">
        <v>16399</v>
      </c>
      <c r="PBX1" s="263" t="s">
        <v>16400</v>
      </c>
      <c r="PBY1" s="263" t="s">
        <v>16401</v>
      </c>
      <c r="PBZ1" s="263" t="s">
        <v>16402</v>
      </c>
      <c r="PCA1" s="263" t="s">
        <v>16403</v>
      </c>
      <c r="PCB1" s="263" t="s">
        <v>16404</v>
      </c>
      <c r="PCC1" s="263" t="s">
        <v>16405</v>
      </c>
      <c r="PCD1" s="263" t="s">
        <v>16406</v>
      </c>
      <c r="PCE1" s="263" t="s">
        <v>16407</v>
      </c>
      <c r="PCF1" s="263" t="s">
        <v>16408</v>
      </c>
      <c r="PCG1" s="263" t="s">
        <v>16409</v>
      </c>
      <c r="PCH1" s="263" t="s">
        <v>16410</v>
      </c>
      <c r="PCI1" s="263" t="s">
        <v>16411</v>
      </c>
      <c r="PCJ1" s="263" t="s">
        <v>16412</v>
      </c>
      <c r="PCK1" s="263" t="s">
        <v>16413</v>
      </c>
      <c r="PCL1" s="263" t="s">
        <v>16414</v>
      </c>
      <c r="PCM1" s="263" t="s">
        <v>16415</v>
      </c>
      <c r="PCN1" s="263" t="s">
        <v>16416</v>
      </c>
      <c r="PCO1" s="263" t="s">
        <v>16417</v>
      </c>
      <c r="PCP1" s="263" t="s">
        <v>16418</v>
      </c>
      <c r="PCQ1" s="263" t="s">
        <v>16419</v>
      </c>
      <c r="PCR1" s="263" t="s">
        <v>16420</v>
      </c>
      <c r="PCS1" s="263" t="s">
        <v>16421</v>
      </c>
      <c r="PCT1" s="263" t="s">
        <v>16422</v>
      </c>
      <c r="PCU1" s="263" t="s">
        <v>16423</v>
      </c>
      <c r="PCV1" s="263" t="s">
        <v>16424</v>
      </c>
      <c r="PCW1" s="263" t="s">
        <v>16425</v>
      </c>
      <c r="PCX1" s="263" t="s">
        <v>16426</v>
      </c>
      <c r="PCY1" s="263" t="s">
        <v>16427</v>
      </c>
      <c r="PCZ1" s="263" t="s">
        <v>16428</v>
      </c>
      <c r="PDA1" s="263" t="s">
        <v>16429</v>
      </c>
      <c r="PDB1" s="263" t="s">
        <v>16430</v>
      </c>
      <c r="PDC1" s="263" t="s">
        <v>16431</v>
      </c>
      <c r="PDD1" s="263" t="s">
        <v>16432</v>
      </c>
      <c r="PDE1" s="263" t="s">
        <v>16433</v>
      </c>
      <c r="PDF1" s="263" t="s">
        <v>16434</v>
      </c>
      <c r="PDG1" s="263" t="s">
        <v>16435</v>
      </c>
      <c r="PDH1" s="263" t="s">
        <v>16436</v>
      </c>
      <c r="PDI1" s="263" t="s">
        <v>16437</v>
      </c>
      <c r="PDJ1" s="263" t="s">
        <v>16438</v>
      </c>
      <c r="PDK1" s="263" t="s">
        <v>16439</v>
      </c>
      <c r="PDL1" s="263" t="s">
        <v>16440</v>
      </c>
      <c r="PDM1" s="263" t="s">
        <v>16441</v>
      </c>
      <c r="PDN1" s="263" t="s">
        <v>16442</v>
      </c>
      <c r="PDO1" s="263" t="s">
        <v>16443</v>
      </c>
      <c r="PDP1" s="263" t="s">
        <v>16444</v>
      </c>
      <c r="PDQ1" s="263" t="s">
        <v>16445</v>
      </c>
      <c r="PDR1" s="263" t="s">
        <v>16446</v>
      </c>
      <c r="PDS1" s="263" t="s">
        <v>16447</v>
      </c>
      <c r="PDT1" s="263" t="s">
        <v>16448</v>
      </c>
      <c r="PDU1" s="263" t="s">
        <v>16449</v>
      </c>
      <c r="PDV1" s="263" t="s">
        <v>16450</v>
      </c>
      <c r="PDW1" s="263" t="s">
        <v>16451</v>
      </c>
      <c r="PDX1" s="263" t="s">
        <v>16452</v>
      </c>
      <c r="PDY1" s="263" t="s">
        <v>16453</v>
      </c>
      <c r="PDZ1" s="263" t="s">
        <v>16454</v>
      </c>
      <c r="PEA1" s="263" t="s">
        <v>16455</v>
      </c>
      <c r="PEB1" s="263" t="s">
        <v>16456</v>
      </c>
      <c r="PEC1" s="263" t="s">
        <v>16457</v>
      </c>
      <c r="PED1" s="263" t="s">
        <v>16458</v>
      </c>
      <c r="PEE1" s="263" t="s">
        <v>16459</v>
      </c>
      <c r="PEF1" s="263" t="s">
        <v>16460</v>
      </c>
      <c r="PEG1" s="263" t="s">
        <v>16461</v>
      </c>
      <c r="PEH1" s="263" t="s">
        <v>16462</v>
      </c>
      <c r="PEI1" s="263" t="s">
        <v>16463</v>
      </c>
      <c r="PEJ1" s="263" t="s">
        <v>16464</v>
      </c>
      <c r="PEK1" s="263" t="s">
        <v>16465</v>
      </c>
      <c r="PEL1" s="263" t="s">
        <v>16466</v>
      </c>
      <c r="PEM1" s="263" t="s">
        <v>16467</v>
      </c>
      <c r="PEN1" s="263" t="s">
        <v>16468</v>
      </c>
      <c r="PEO1" s="263" t="s">
        <v>16469</v>
      </c>
      <c r="PEP1" s="263" t="s">
        <v>16470</v>
      </c>
      <c r="PEQ1" s="263" t="s">
        <v>16471</v>
      </c>
      <c r="PER1" s="263" t="s">
        <v>16472</v>
      </c>
      <c r="PES1" s="263" t="s">
        <v>16473</v>
      </c>
      <c r="PET1" s="263" t="s">
        <v>16474</v>
      </c>
      <c r="PEU1" s="263" t="s">
        <v>16475</v>
      </c>
      <c r="PEV1" s="263" t="s">
        <v>16476</v>
      </c>
      <c r="PEW1" s="263" t="s">
        <v>16477</v>
      </c>
      <c r="PEX1" s="263" t="s">
        <v>16478</v>
      </c>
      <c r="PEY1" s="263" t="s">
        <v>16479</v>
      </c>
      <c r="PEZ1" s="263" t="s">
        <v>16480</v>
      </c>
      <c r="PFA1" s="263" t="s">
        <v>16481</v>
      </c>
      <c r="PFB1" s="263" t="s">
        <v>16482</v>
      </c>
      <c r="PFC1" s="263" t="s">
        <v>16483</v>
      </c>
      <c r="PFD1" s="263" t="s">
        <v>16484</v>
      </c>
      <c r="PFE1" s="263" t="s">
        <v>16485</v>
      </c>
      <c r="PFF1" s="263" t="s">
        <v>16486</v>
      </c>
      <c r="PFG1" s="263" t="s">
        <v>16487</v>
      </c>
      <c r="PFH1" s="263" t="s">
        <v>16488</v>
      </c>
      <c r="PFI1" s="263" t="s">
        <v>16489</v>
      </c>
      <c r="PFJ1" s="263" t="s">
        <v>16490</v>
      </c>
      <c r="PFK1" s="263" t="s">
        <v>16491</v>
      </c>
      <c r="PFL1" s="263" t="s">
        <v>16492</v>
      </c>
      <c r="PFM1" s="263" t="s">
        <v>16493</v>
      </c>
      <c r="PFN1" s="263" t="s">
        <v>16494</v>
      </c>
      <c r="PFO1" s="263" t="s">
        <v>16495</v>
      </c>
      <c r="PFP1" s="263" t="s">
        <v>16496</v>
      </c>
      <c r="PFQ1" s="263" t="s">
        <v>16497</v>
      </c>
      <c r="PFR1" s="263" t="s">
        <v>16498</v>
      </c>
      <c r="PFS1" s="263" t="s">
        <v>16499</v>
      </c>
      <c r="PFT1" s="263" t="s">
        <v>16500</v>
      </c>
      <c r="PFU1" s="263" t="s">
        <v>16501</v>
      </c>
      <c r="PFV1" s="263" t="s">
        <v>16502</v>
      </c>
      <c r="PFW1" s="263" t="s">
        <v>16503</v>
      </c>
      <c r="PFX1" s="263" t="s">
        <v>16504</v>
      </c>
      <c r="PFY1" s="263" t="s">
        <v>16505</v>
      </c>
      <c r="PFZ1" s="263" t="s">
        <v>16506</v>
      </c>
      <c r="PGA1" s="263" t="s">
        <v>16507</v>
      </c>
      <c r="PGB1" s="263" t="s">
        <v>16508</v>
      </c>
      <c r="PGC1" s="263" t="s">
        <v>16509</v>
      </c>
      <c r="PGD1" s="263" t="s">
        <v>16510</v>
      </c>
      <c r="PGE1" s="263" t="s">
        <v>16511</v>
      </c>
      <c r="PGF1" s="263" t="s">
        <v>16512</v>
      </c>
      <c r="PGG1" s="263" t="s">
        <v>16513</v>
      </c>
      <c r="PGH1" s="263" t="s">
        <v>16514</v>
      </c>
      <c r="PGI1" s="263" t="s">
        <v>16515</v>
      </c>
      <c r="PGJ1" s="263" t="s">
        <v>16516</v>
      </c>
      <c r="PGK1" s="263" t="s">
        <v>16517</v>
      </c>
      <c r="PGL1" s="263" t="s">
        <v>16518</v>
      </c>
      <c r="PGM1" s="263" t="s">
        <v>16519</v>
      </c>
      <c r="PGN1" s="263" t="s">
        <v>16520</v>
      </c>
      <c r="PGO1" s="263" t="s">
        <v>16521</v>
      </c>
      <c r="PGP1" s="263" t="s">
        <v>16522</v>
      </c>
      <c r="PGQ1" s="263" t="s">
        <v>16523</v>
      </c>
      <c r="PGR1" s="263" t="s">
        <v>16524</v>
      </c>
      <c r="PGS1" s="263" t="s">
        <v>16525</v>
      </c>
      <c r="PGT1" s="263" t="s">
        <v>16526</v>
      </c>
      <c r="PGU1" s="263" t="s">
        <v>16527</v>
      </c>
      <c r="PGV1" s="263" t="s">
        <v>16528</v>
      </c>
      <c r="PGW1" s="263" t="s">
        <v>16529</v>
      </c>
      <c r="PGX1" s="263" t="s">
        <v>16530</v>
      </c>
      <c r="PGY1" s="263" t="s">
        <v>16531</v>
      </c>
      <c r="PGZ1" s="263" t="s">
        <v>16532</v>
      </c>
      <c r="PHA1" s="263" t="s">
        <v>16533</v>
      </c>
      <c r="PHB1" s="263" t="s">
        <v>16534</v>
      </c>
      <c r="PHC1" s="263" t="s">
        <v>16535</v>
      </c>
      <c r="PHD1" s="263" t="s">
        <v>16536</v>
      </c>
      <c r="PHE1" s="263" t="s">
        <v>16537</v>
      </c>
      <c r="PHF1" s="263" t="s">
        <v>16538</v>
      </c>
      <c r="PHG1" s="263" t="s">
        <v>16539</v>
      </c>
      <c r="PHH1" s="263" t="s">
        <v>16540</v>
      </c>
      <c r="PHI1" s="263" t="s">
        <v>16541</v>
      </c>
      <c r="PHJ1" s="263" t="s">
        <v>16542</v>
      </c>
      <c r="PHK1" s="263" t="s">
        <v>16543</v>
      </c>
      <c r="PHL1" s="263" t="s">
        <v>16544</v>
      </c>
      <c r="PHM1" s="263" t="s">
        <v>16545</v>
      </c>
      <c r="PHN1" s="263" t="s">
        <v>16546</v>
      </c>
      <c r="PHO1" s="263" t="s">
        <v>16547</v>
      </c>
      <c r="PHP1" s="263" t="s">
        <v>16548</v>
      </c>
      <c r="PHQ1" s="263" t="s">
        <v>16549</v>
      </c>
      <c r="PHR1" s="263" t="s">
        <v>16550</v>
      </c>
      <c r="PHS1" s="263" t="s">
        <v>16551</v>
      </c>
      <c r="PHT1" s="263" t="s">
        <v>16552</v>
      </c>
      <c r="PHU1" s="263" t="s">
        <v>16553</v>
      </c>
      <c r="PHV1" s="263" t="s">
        <v>16554</v>
      </c>
      <c r="PHW1" s="263" t="s">
        <v>16555</v>
      </c>
      <c r="PHX1" s="263" t="s">
        <v>16556</v>
      </c>
      <c r="PHY1" s="263" t="s">
        <v>16557</v>
      </c>
      <c r="PHZ1" s="263" t="s">
        <v>16558</v>
      </c>
      <c r="PIA1" s="263" t="s">
        <v>16559</v>
      </c>
      <c r="PIB1" s="263" t="s">
        <v>16560</v>
      </c>
      <c r="PIC1" s="263" t="s">
        <v>16561</v>
      </c>
      <c r="PID1" s="263" t="s">
        <v>16562</v>
      </c>
      <c r="PIE1" s="263" t="s">
        <v>16563</v>
      </c>
      <c r="PIF1" s="263" t="s">
        <v>16564</v>
      </c>
      <c r="PIG1" s="263" t="s">
        <v>16565</v>
      </c>
      <c r="PIH1" s="263" t="s">
        <v>16566</v>
      </c>
      <c r="PII1" s="263" t="s">
        <v>16567</v>
      </c>
      <c r="PIJ1" s="263" t="s">
        <v>16568</v>
      </c>
      <c r="PIK1" s="263" t="s">
        <v>16569</v>
      </c>
      <c r="PIL1" s="263" t="s">
        <v>16570</v>
      </c>
      <c r="PIM1" s="263" t="s">
        <v>16571</v>
      </c>
      <c r="PIN1" s="263" t="s">
        <v>16572</v>
      </c>
      <c r="PIO1" s="263" t="s">
        <v>16573</v>
      </c>
      <c r="PIP1" s="263" t="s">
        <v>16574</v>
      </c>
      <c r="PIQ1" s="263" t="s">
        <v>16575</v>
      </c>
      <c r="PIR1" s="263" t="s">
        <v>16576</v>
      </c>
      <c r="PIS1" s="263" t="s">
        <v>16577</v>
      </c>
      <c r="PIT1" s="263" t="s">
        <v>16578</v>
      </c>
      <c r="PIU1" s="263" t="s">
        <v>16579</v>
      </c>
      <c r="PIV1" s="263" t="s">
        <v>16580</v>
      </c>
      <c r="PIW1" s="263" t="s">
        <v>16581</v>
      </c>
      <c r="PIX1" s="263" t="s">
        <v>16582</v>
      </c>
      <c r="PIY1" s="263" t="s">
        <v>16583</v>
      </c>
      <c r="PIZ1" s="263" t="s">
        <v>16584</v>
      </c>
      <c r="PJA1" s="263" t="s">
        <v>16585</v>
      </c>
      <c r="PJB1" s="263" t="s">
        <v>16586</v>
      </c>
      <c r="PJC1" s="263" t="s">
        <v>16587</v>
      </c>
      <c r="PJD1" s="263" t="s">
        <v>16588</v>
      </c>
      <c r="PJE1" s="263" t="s">
        <v>16589</v>
      </c>
      <c r="PJF1" s="263" t="s">
        <v>16590</v>
      </c>
      <c r="PJG1" s="263" t="s">
        <v>16591</v>
      </c>
      <c r="PJH1" s="263" t="s">
        <v>16592</v>
      </c>
      <c r="PJI1" s="263" t="s">
        <v>16593</v>
      </c>
      <c r="PJJ1" s="263" t="s">
        <v>16594</v>
      </c>
      <c r="PJK1" s="263" t="s">
        <v>16595</v>
      </c>
      <c r="PJL1" s="263" t="s">
        <v>16596</v>
      </c>
      <c r="PJM1" s="263" t="s">
        <v>16597</v>
      </c>
      <c r="PJN1" s="263" t="s">
        <v>16598</v>
      </c>
      <c r="PJO1" s="263" t="s">
        <v>16599</v>
      </c>
      <c r="PJP1" s="263" t="s">
        <v>16600</v>
      </c>
      <c r="PJQ1" s="263" t="s">
        <v>16601</v>
      </c>
      <c r="PJR1" s="263" t="s">
        <v>16602</v>
      </c>
      <c r="PJS1" s="263" t="s">
        <v>16603</v>
      </c>
      <c r="PJT1" s="263" t="s">
        <v>16604</v>
      </c>
      <c r="PJU1" s="263" t="s">
        <v>16605</v>
      </c>
      <c r="PJV1" s="263" t="s">
        <v>16606</v>
      </c>
      <c r="PJW1" s="263" t="s">
        <v>16607</v>
      </c>
      <c r="PJX1" s="263" t="s">
        <v>16608</v>
      </c>
      <c r="PJY1" s="263" t="s">
        <v>16609</v>
      </c>
      <c r="PJZ1" s="263" t="s">
        <v>16610</v>
      </c>
      <c r="PKA1" s="263" t="s">
        <v>16611</v>
      </c>
      <c r="PKB1" s="263" t="s">
        <v>16612</v>
      </c>
      <c r="PKC1" s="263" t="s">
        <v>16613</v>
      </c>
      <c r="PKD1" s="263" t="s">
        <v>16614</v>
      </c>
      <c r="PKE1" s="263" t="s">
        <v>16615</v>
      </c>
      <c r="PKF1" s="263" t="s">
        <v>16616</v>
      </c>
      <c r="PKG1" s="263" t="s">
        <v>16617</v>
      </c>
      <c r="PKH1" s="263" t="s">
        <v>16618</v>
      </c>
      <c r="PKI1" s="263" t="s">
        <v>16619</v>
      </c>
      <c r="PKJ1" s="263" t="s">
        <v>16620</v>
      </c>
      <c r="PKK1" s="263" t="s">
        <v>16621</v>
      </c>
      <c r="PKL1" s="263" t="s">
        <v>16622</v>
      </c>
      <c r="PKM1" s="263" t="s">
        <v>16623</v>
      </c>
      <c r="PKN1" s="263" t="s">
        <v>16624</v>
      </c>
      <c r="PKO1" s="263" t="s">
        <v>16625</v>
      </c>
      <c r="PKP1" s="263" t="s">
        <v>16626</v>
      </c>
      <c r="PKQ1" s="263" t="s">
        <v>16627</v>
      </c>
      <c r="PKR1" s="263" t="s">
        <v>16628</v>
      </c>
      <c r="PKS1" s="263" t="s">
        <v>16629</v>
      </c>
      <c r="PKT1" s="263" t="s">
        <v>16630</v>
      </c>
      <c r="PKU1" s="263" t="s">
        <v>16631</v>
      </c>
      <c r="PKV1" s="263" t="s">
        <v>16632</v>
      </c>
      <c r="PKW1" s="263" t="s">
        <v>16633</v>
      </c>
      <c r="PKX1" s="263" t="s">
        <v>16634</v>
      </c>
      <c r="PKY1" s="263" t="s">
        <v>16635</v>
      </c>
      <c r="PKZ1" s="263" t="s">
        <v>16636</v>
      </c>
      <c r="PLA1" s="263" t="s">
        <v>16637</v>
      </c>
      <c r="PLB1" s="263" t="s">
        <v>16638</v>
      </c>
      <c r="PLC1" s="263" t="s">
        <v>16639</v>
      </c>
      <c r="PLD1" s="263" t="s">
        <v>16640</v>
      </c>
      <c r="PLE1" s="263" t="s">
        <v>16641</v>
      </c>
      <c r="PLF1" s="263" t="s">
        <v>16642</v>
      </c>
      <c r="PLG1" s="263" t="s">
        <v>16643</v>
      </c>
      <c r="PLH1" s="263" t="s">
        <v>16644</v>
      </c>
      <c r="PLI1" s="263" t="s">
        <v>16645</v>
      </c>
      <c r="PLJ1" s="263" t="s">
        <v>16646</v>
      </c>
      <c r="PLK1" s="263" t="s">
        <v>16647</v>
      </c>
      <c r="PLL1" s="263" t="s">
        <v>16648</v>
      </c>
      <c r="PLM1" s="263" t="s">
        <v>16649</v>
      </c>
      <c r="PLN1" s="263" t="s">
        <v>16650</v>
      </c>
      <c r="PLO1" s="263" t="s">
        <v>16651</v>
      </c>
      <c r="PLP1" s="263" t="s">
        <v>16652</v>
      </c>
      <c r="PLQ1" s="263" t="s">
        <v>16653</v>
      </c>
      <c r="PLR1" s="263" t="s">
        <v>16654</v>
      </c>
      <c r="PLS1" s="263" t="s">
        <v>16655</v>
      </c>
      <c r="PLT1" s="263" t="s">
        <v>16656</v>
      </c>
      <c r="PLU1" s="263" t="s">
        <v>16657</v>
      </c>
      <c r="PLV1" s="263" t="s">
        <v>16658</v>
      </c>
      <c r="PLW1" s="263" t="s">
        <v>16659</v>
      </c>
      <c r="PLX1" s="263" t="s">
        <v>16660</v>
      </c>
      <c r="PLY1" s="263" t="s">
        <v>16661</v>
      </c>
      <c r="PLZ1" s="263" t="s">
        <v>16662</v>
      </c>
      <c r="PMA1" s="263" t="s">
        <v>16663</v>
      </c>
      <c r="PMB1" s="263" t="s">
        <v>16664</v>
      </c>
      <c r="PMC1" s="263" t="s">
        <v>16665</v>
      </c>
      <c r="PMD1" s="263" t="s">
        <v>16666</v>
      </c>
      <c r="PME1" s="263" t="s">
        <v>16667</v>
      </c>
      <c r="PMF1" s="263" t="s">
        <v>16668</v>
      </c>
      <c r="PMG1" s="263" t="s">
        <v>16669</v>
      </c>
      <c r="PMH1" s="263" t="s">
        <v>16670</v>
      </c>
      <c r="PMI1" s="263" t="s">
        <v>16671</v>
      </c>
      <c r="PMJ1" s="263" t="s">
        <v>16672</v>
      </c>
      <c r="PMK1" s="263" t="s">
        <v>16673</v>
      </c>
      <c r="PML1" s="263" t="s">
        <v>16674</v>
      </c>
      <c r="PMM1" s="263" t="s">
        <v>16675</v>
      </c>
      <c r="PMN1" s="263" t="s">
        <v>16676</v>
      </c>
      <c r="PMO1" s="263" t="s">
        <v>16677</v>
      </c>
      <c r="PMP1" s="263" t="s">
        <v>16678</v>
      </c>
      <c r="PMQ1" s="263" t="s">
        <v>16679</v>
      </c>
      <c r="PMR1" s="263" t="s">
        <v>16680</v>
      </c>
      <c r="PMS1" s="263" t="s">
        <v>16681</v>
      </c>
      <c r="PMT1" s="263" t="s">
        <v>16682</v>
      </c>
      <c r="PMU1" s="263" t="s">
        <v>16683</v>
      </c>
      <c r="PMV1" s="263" t="s">
        <v>16684</v>
      </c>
      <c r="PMW1" s="263" t="s">
        <v>16685</v>
      </c>
      <c r="PMX1" s="263" t="s">
        <v>16686</v>
      </c>
      <c r="PMY1" s="263" t="s">
        <v>16687</v>
      </c>
      <c r="PMZ1" s="263" t="s">
        <v>16688</v>
      </c>
      <c r="PNA1" s="263" t="s">
        <v>16689</v>
      </c>
      <c r="PNB1" s="263" t="s">
        <v>16690</v>
      </c>
      <c r="PNC1" s="263" t="s">
        <v>16691</v>
      </c>
      <c r="PND1" s="263" t="s">
        <v>16692</v>
      </c>
      <c r="PNE1" s="263" t="s">
        <v>16693</v>
      </c>
      <c r="PNF1" s="263" t="s">
        <v>16694</v>
      </c>
      <c r="PNG1" s="263" t="s">
        <v>16695</v>
      </c>
      <c r="PNH1" s="263" t="s">
        <v>16696</v>
      </c>
      <c r="PNI1" s="263" t="s">
        <v>16697</v>
      </c>
      <c r="PNJ1" s="263" t="s">
        <v>16698</v>
      </c>
      <c r="PNK1" s="263" t="s">
        <v>16699</v>
      </c>
      <c r="PNL1" s="263" t="s">
        <v>16700</v>
      </c>
      <c r="PNM1" s="263" t="s">
        <v>16701</v>
      </c>
      <c r="PNN1" s="263" t="s">
        <v>16702</v>
      </c>
      <c r="PNO1" s="263" t="s">
        <v>16703</v>
      </c>
      <c r="PNP1" s="263" t="s">
        <v>16704</v>
      </c>
      <c r="PNQ1" s="263" t="s">
        <v>16705</v>
      </c>
      <c r="PNR1" s="263" t="s">
        <v>16706</v>
      </c>
      <c r="PNS1" s="263" t="s">
        <v>16707</v>
      </c>
      <c r="PNT1" s="263" t="s">
        <v>16708</v>
      </c>
      <c r="PNU1" s="263" t="s">
        <v>16709</v>
      </c>
      <c r="PNV1" s="263" t="s">
        <v>16710</v>
      </c>
      <c r="PNW1" s="263" t="s">
        <v>16711</v>
      </c>
      <c r="PNX1" s="263" t="s">
        <v>16712</v>
      </c>
      <c r="PNY1" s="263" t="s">
        <v>16713</v>
      </c>
      <c r="PNZ1" s="263" t="s">
        <v>16714</v>
      </c>
      <c r="POA1" s="263" t="s">
        <v>16715</v>
      </c>
      <c r="POB1" s="263" t="s">
        <v>16716</v>
      </c>
      <c r="POC1" s="263" t="s">
        <v>16717</v>
      </c>
      <c r="POD1" s="263" t="s">
        <v>16718</v>
      </c>
      <c r="POE1" s="263" t="s">
        <v>16719</v>
      </c>
      <c r="POF1" s="263" t="s">
        <v>16720</v>
      </c>
      <c r="POG1" s="263" t="s">
        <v>16721</v>
      </c>
      <c r="POH1" s="263" t="s">
        <v>16722</v>
      </c>
      <c r="POI1" s="263" t="s">
        <v>16723</v>
      </c>
      <c r="POJ1" s="263" t="s">
        <v>16724</v>
      </c>
      <c r="POK1" s="263" t="s">
        <v>16725</v>
      </c>
      <c r="POL1" s="263" t="s">
        <v>16726</v>
      </c>
      <c r="POM1" s="263" t="s">
        <v>16727</v>
      </c>
      <c r="PON1" s="263" t="s">
        <v>16728</v>
      </c>
      <c r="POO1" s="263" t="s">
        <v>16729</v>
      </c>
      <c r="POP1" s="263" t="s">
        <v>16730</v>
      </c>
      <c r="POQ1" s="263" t="s">
        <v>16731</v>
      </c>
      <c r="POR1" s="263" t="s">
        <v>16732</v>
      </c>
      <c r="POS1" s="263" t="s">
        <v>16733</v>
      </c>
      <c r="POT1" s="263" t="s">
        <v>16734</v>
      </c>
      <c r="POU1" s="263" t="s">
        <v>16735</v>
      </c>
      <c r="POV1" s="263" t="s">
        <v>16736</v>
      </c>
      <c r="POW1" s="263" t="s">
        <v>16737</v>
      </c>
      <c r="POX1" s="263" t="s">
        <v>16738</v>
      </c>
      <c r="POY1" s="263" t="s">
        <v>16739</v>
      </c>
      <c r="POZ1" s="263" t="s">
        <v>16740</v>
      </c>
      <c r="PPA1" s="263" t="s">
        <v>16741</v>
      </c>
      <c r="PPB1" s="263" t="s">
        <v>16742</v>
      </c>
      <c r="PPC1" s="263" t="s">
        <v>16743</v>
      </c>
      <c r="PPD1" s="263" t="s">
        <v>16744</v>
      </c>
      <c r="PPE1" s="263" t="s">
        <v>16745</v>
      </c>
      <c r="PPF1" s="263" t="s">
        <v>16746</v>
      </c>
      <c r="PPG1" s="263" t="s">
        <v>16747</v>
      </c>
      <c r="PPH1" s="263" t="s">
        <v>16748</v>
      </c>
      <c r="PPI1" s="263" t="s">
        <v>16749</v>
      </c>
      <c r="PPJ1" s="263" t="s">
        <v>16750</v>
      </c>
      <c r="PPK1" s="263" t="s">
        <v>16751</v>
      </c>
      <c r="PPL1" s="263" t="s">
        <v>16752</v>
      </c>
      <c r="PPM1" s="263" t="s">
        <v>16753</v>
      </c>
      <c r="PPN1" s="263" t="s">
        <v>16754</v>
      </c>
      <c r="PPO1" s="263" t="s">
        <v>16755</v>
      </c>
      <c r="PPP1" s="263" t="s">
        <v>16756</v>
      </c>
      <c r="PPQ1" s="263" t="s">
        <v>16757</v>
      </c>
      <c r="PPR1" s="263" t="s">
        <v>16758</v>
      </c>
      <c r="PPS1" s="263" t="s">
        <v>16759</v>
      </c>
      <c r="PPT1" s="263" t="s">
        <v>16760</v>
      </c>
      <c r="PPU1" s="263" t="s">
        <v>16761</v>
      </c>
      <c r="PPV1" s="263" t="s">
        <v>16762</v>
      </c>
      <c r="PPW1" s="263" t="s">
        <v>16763</v>
      </c>
      <c r="PPX1" s="263" t="s">
        <v>16764</v>
      </c>
      <c r="PPY1" s="263" t="s">
        <v>16765</v>
      </c>
      <c r="PPZ1" s="263" t="s">
        <v>16766</v>
      </c>
      <c r="PQA1" s="263" t="s">
        <v>16767</v>
      </c>
      <c r="PQB1" s="263" t="s">
        <v>16768</v>
      </c>
      <c r="PQC1" s="263" t="s">
        <v>16769</v>
      </c>
      <c r="PQD1" s="263" t="s">
        <v>16770</v>
      </c>
      <c r="PQE1" s="263" t="s">
        <v>16771</v>
      </c>
      <c r="PQF1" s="263" t="s">
        <v>16772</v>
      </c>
      <c r="PQG1" s="263" t="s">
        <v>16773</v>
      </c>
      <c r="PQH1" s="263" t="s">
        <v>16774</v>
      </c>
      <c r="PQI1" s="263" t="s">
        <v>16775</v>
      </c>
      <c r="PQJ1" s="263" t="s">
        <v>16776</v>
      </c>
      <c r="PQK1" s="263" t="s">
        <v>16777</v>
      </c>
      <c r="PQL1" s="263" t="s">
        <v>16778</v>
      </c>
      <c r="PQM1" s="263" t="s">
        <v>16779</v>
      </c>
      <c r="PQN1" s="263" t="s">
        <v>16780</v>
      </c>
      <c r="PQO1" s="263" t="s">
        <v>16781</v>
      </c>
      <c r="PQP1" s="263" t="s">
        <v>16782</v>
      </c>
      <c r="PQQ1" s="263" t="s">
        <v>16783</v>
      </c>
      <c r="PQR1" s="263" t="s">
        <v>16784</v>
      </c>
      <c r="PQS1" s="263" t="s">
        <v>16785</v>
      </c>
      <c r="PQT1" s="263" t="s">
        <v>16786</v>
      </c>
      <c r="PQU1" s="263" t="s">
        <v>16787</v>
      </c>
      <c r="PQV1" s="263" t="s">
        <v>16788</v>
      </c>
      <c r="PQW1" s="263" t="s">
        <v>16789</v>
      </c>
      <c r="PQX1" s="263" t="s">
        <v>16790</v>
      </c>
      <c r="PQY1" s="263" t="s">
        <v>16791</v>
      </c>
      <c r="PQZ1" s="263" t="s">
        <v>16792</v>
      </c>
      <c r="PRA1" s="263" t="s">
        <v>16793</v>
      </c>
      <c r="PRB1" s="263" t="s">
        <v>16794</v>
      </c>
      <c r="PRC1" s="263" t="s">
        <v>16795</v>
      </c>
      <c r="PRD1" s="263" t="s">
        <v>16796</v>
      </c>
      <c r="PRE1" s="263" t="s">
        <v>16797</v>
      </c>
      <c r="PRF1" s="263" t="s">
        <v>16798</v>
      </c>
      <c r="PRG1" s="263" t="s">
        <v>16799</v>
      </c>
      <c r="PRH1" s="263" t="s">
        <v>16800</v>
      </c>
      <c r="PRI1" s="263" t="s">
        <v>16801</v>
      </c>
      <c r="PRJ1" s="263" t="s">
        <v>16802</v>
      </c>
      <c r="PRK1" s="263" t="s">
        <v>16803</v>
      </c>
      <c r="PRL1" s="263" t="s">
        <v>16804</v>
      </c>
      <c r="PRM1" s="263" t="s">
        <v>16805</v>
      </c>
      <c r="PRN1" s="263" t="s">
        <v>16806</v>
      </c>
      <c r="PRO1" s="263" t="s">
        <v>16807</v>
      </c>
      <c r="PRP1" s="263" t="s">
        <v>16808</v>
      </c>
      <c r="PRQ1" s="263" t="s">
        <v>16809</v>
      </c>
      <c r="PRR1" s="263" t="s">
        <v>16810</v>
      </c>
      <c r="PRS1" s="263" t="s">
        <v>16811</v>
      </c>
      <c r="PRT1" s="263" t="s">
        <v>16812</v>
      </c>
      <c r="PRU1" s="263" t="s">
        <v>16813</v>
      </c>
      <c r="PRV1" s="263" t="s">
        <v>16814</v>
      </c>
      <c r="PRW1" s="263" t="s">
        <v>16815</v>
      </c>
      <c r="PRX1" s="263" t="s">
        <v>16816</v>
      </c>
      <c r="PRY1" s="263" t="s">
        <v>16817</v>
      </c>
      <c r="PRZ1" s="263" t="s">
        <v>16818</v>
      </c>
      <c r="PSA1" s="263" t="s">
        <v>16819</v>
      </c>
      <c r="PSB1" s="263" t="s">
        <v>16820</v>
      </c>
      <c r="PSC1" s="263" t="s">
        <v>16821</v>
      </c>
      <c r="PSD1" s="263" t="s">
        <v>16822</v>
      </c>
      <c r="PSE1" s="263" t="s">
        <v>16823</v>
      </c>
      <c r="PSF1" s="263" t="s">
        <v>16824</v>
      </c>
      <c r="PSG1" s="263" t="s">
        <v>16825</v>
      </c>
      <c r="PSH1" s="263" t="s">
        <v>16826</v>
      </c>
      <c r="PSI1" s="263" t="s">
        <v>16827</v>
      </c>
      <c r="PSJ1" s="263" t="s">
        <v>16828</v>
      </c>
      <c r="PSK1" s="263" t="s">
        <v>16829</v>
      </c>
      <c r="PSL1" s="263" t="s">
        <v>16830</v>
      </c>
      <c r="PSM1" s="263" t="s">
        <v>16831</v>
      </c>
      <c r="PSN1" s="263" t="s">
        <v>16832</v>
      </c>
      <c r="PSO1" s="263" t="s">
        <v>16833</v>
      </c>
      <c r="PSP1" s="263" t="s">
        <v>16834</v>
      </c>
      <c r="PSQ1" s="263" t="s">
        <v>16835</v>
      </c>
      <c r="PSR1" s="263" t="s">
        <v>16836</v>
      </c>
      <c r="PSS1" s="263" t="s">
        <v>16837</v>
      </c>
      <c r="PST1" s="263" t="s">
        <v>16838</v>
      </c>
      <c r="PSU1" s="263" t="s">
        <v>16839</v>
      </c>
      <c r="PSV1" s="263" t="s">
        <v>16840</v>
      </c>
      <c r="PSW1" s="263" t="s">
        <v>16841</v>
      </c>
      <c r="PSX1" s="263" t="s">
        <v>16842</v>
      </c>
      <c r="PSY1" s="263" t="s">
        <v>16843</v>
      </c>
      <c r="PSZ1" s="263" t="s">
        <v>16844</v>
      </c>
      <c r="PTA1" s="263" t="s">
        <v>16845</v>
      </c>
      <c r="PTB1" s="263" t="s">
        <v>16846</v>
      </c>
      <c r="PTC1" s="263" t="s">
        <v>16847</v>
      </c>
      <c r="PTD1" s="263" t="s">
        <v>16848</v>
      </c>
      <c r="PTE1" s="263" t="s">
        <v>16849</v>
      </c>
      <c r="PTF1" s="263" t="s">
        <v>16850</v>
      </c>
      <c r="PTG1" s="263" t="s">
        <v>16851</v>
      </c>
      <c r="PTH1" s="263" t="s">
        <v>16852</v>
      </c>
      <c r="PTI1" s="263" t="s">
        <v>16853</v>
      </c>
      <c r="PTJ1" s="263" t="s">
        <v>16854</v>
      </c>
      <c r="PTK1" s="263" t="s">
        <v>16855</v>
      </c>
      <c r="PTL1" s="263" t="s">
        <v>16856</v>
      </c>
      <c r="PTM1" s="263" t="s">
        <v>16857</v>
      </c>
      <c r="PTN1" s="263" t="s">
        <v>16858</v>
      </c>
      <c r="PTO1" s="263" t="s">
        <v>16859</v>
      </c>
      <c r="PTP1" s="263" t="s">
        <v>16860</v>
      </c>
      <c r="PTQ1" s="263" t="s">
        <v>16861</v>
      </c>
      <c r="PTR1" s="263" t="s">
        <v>16862</v>
      </c>
      <c r="PTS1" s="263" t="s">
        <v>16863</v>
      </c>
      <c r="PTT1" s="263" t="s">
        <v>16864</v>
      </c>
      <c r="PTU1" s="263" t="s">
        <v>16865</v>
      </c>
      <c r="PTV1" s="263" t="s">
        <v>16866</v>
      </c>
      <c r="PTW1" s="263" t="s">
        <v>16867</v>
      </c>
      <c r="PTX1" s="263" t="s">
        <v>16868</v>
      </c>
      <c r="PTY1" s="263" t="s">
        <v>16869</v>
      </c>
      <c r="PTZ1" s="263" t="s">
        <v>16870</v>
      </c>
      <c r="PUA1" s="263" t="s">
        <v>16871</v>
      </c>
      <c r="PUB1" s="263" t="s">
        <v>16872</v>
      </c>
      <c r="PUC1" s="263" t="s">
        <v>16873</v>
      </c>
      <c r="PUD1" s="263" t="s">
        <v>16874</v>
      </c>
      <c r="PUE1" s="263" t="s">
        <v>16875</v>
      </c>
      <c r="PUF1" s="263" t="s">
        <v>16876</v>
      </c>
      <c r="PUG1" s="263" t="s">
        <v>16877</v>
      </c>
      <c r="PUH1" s="263" t="s">
        <v>16878</v>
      </c>
      <c r="PUI1" s="263" t="s">
        <v>16879</v>
      </c>
      <c r="PUJ1" s="263" t="s">
        <v>16880</v>
      </c>
      <c r="PUK1" s="263" t="s">
        <v>16881</v>
      </c>
      <c r="PUL1" s="263" t="s">
        <v>16882</v>
      </c>
      <c r="PUM1" s="263" t="s">
        <v>16883</v>
      </c>
      <c r="PUN1" s="263" t="s">
        <v>16884</v>
      </c>
      <c r="PUO1" s="263" t="s">
        <v>16885</v>
      </c>
      <c r="PUP1" s="263" t="s">
        <v>16886</v>
      </c>
      <c r="PUQ1" s="263" t="s">
        <v>16887</v>
      </c>
      <c r="PUR1" s="263" t="s">
        <v>16888</v>
      </c>
      <c r="PUS1" s="263" t="s">
        <v>16889</v>
      </c>
      <c r="PUT1" s="263" t="s">
        <v>16890</v>
      </c>
      <c r="PUU1" s="263" t="s">
        <v>16891</v>
      </c>
      <c r="PUV1" s="263" t="s">
        <v>16892</v>
      </c>
      <c r="PUW1" s="263" t="s">
        <v>16893</v>
      </c>
      <c r="PUX1" s="263" t="s">
        <v>16894</v>
      </c>
      <c r="PUY1" s="263" t="s">
        <v>16895</v>
      </c>
      <c r="PUZ1" s="263" t="s">
        <v>16896</v>
      </c>
      <c r="PVA1" s="263" t="s">
        <v>16897</v>
      </c>
      <c r="PVB1" s="263" t="s">
        <v>16898</v>
      </c>
      <c r="PVC1" s="263" t="s">
        <v>16899</v>
      </c>
      <c r="PVD1" s="263" t="s">
        <v>16900</v>
      </c>
      <c r="PVE1" s="263" t="s">
        <v>16901</v>
      </c>
      <c r="PVF1" s="263" t="s">
        <v>16902</v>
      </c>
      <c r="PVG1" s="263" t="s">
        <v>16903</v>
      </c>
      <c r="PVH1" s="263" t="s">
        <v>16904</v>
      </c>
      <c r="PVI1" s="263" t="s">
        <v>16905</v>
      </c>
      <c r="PVJ1" s="263" t="s">
        <v>16906</v>
      </c>
      <c r="PVK1" s="263" t="s">
        <v>16907</v>
      </c>
      <c r="PVL1" s="263" t="s">
        <v>16908</v>
      </c>
      <c r="PVM1" s="263" t="s">
        <v>16909</v>
      </c>
      <c r="PVN1" s="263" t="s">
        <v>16910</v>
      </c>
      <c r="PVO1" s="263" t="s">
        <v>16911</v>
      </c>
      <c r="PVP1" s="263" t="s">
        <v>16912</v>
      </c>
      <c r="PVQ1" s="263" t="s">
        <v>16913</v>
      </c>
      <c r="PVR1" s="263" t="s">
        <v>16914</v>
      </c>
      <c r="PVS1" s="263" t="s">
        <v>16915</v>
      </c>
      <c r="PVT1" s="263" t="s">
        <v>16916</v>
      </c>
      <c r="PVU1" s="263" t="s">
        <v>16917</v>
      </c>
      <c r="PVV1" s="263" t="s">
        <v>16918</v>
      </c>
      <c r="PVW1" s="263" t="s">
        <v>16919</v>
      </c>
      <c r="PVX1" s="263" t="s">
        <v>16920</v>
      </c>
      <c r="PVY1" s="263" t="s">
        <v>16921</v>
      </c>
      <c r="PVZ1" s="263" t="s">
        <v>16922</v>
      </c>
      <c r="PWA1" s="263" t="s">
        <v>16923</v>
      </c>
      <c r="PWB1" s="263" t="s">
        <v>16924</v>
      </c>
      <c r="PWC1" s="263" t="s">
        <v>16925</v>
      </c>
      <c r="PWD1" s="263" t="s">
        <v>16926</v>
      </c>
      <c r="PWE1" s="263" t="s">
        <v>16927</v>
      </c>
      <c r="PWF1" s="263" t="s">
        <v>16928</v>
      </c>
      <c r="PWG1" s="263" t="s">
        <v>16929</v>
      </c>
      <c r="PWH1" s="263" t="s">
        <v>16930</v>
      </c>
      <c r="PWI1" s="263" t="s">
        <v>16931</v>
      </c>
      <c r="PWJ1" s="263" t="s">
        <v>16932</v>
      </c>
      <c r="PWK1" s="263" t="s">
        <v>16933</v>
      </c>
      <c r="PWL1" s="263" t="s">
        <v>16934</v>
      </c>
      <c r="PWM1" s="263" t="s">
        <v>16935</v>
      </c>
      <c r="PWN1" s="263" t="s">
        <v>16936</v>
      </c>
      <c r="PWO1" s="263" t="s">
        <v>16937</v>
      </c>
      <c r="PWP1" s="263" t="s">
        <v>16938</v>
      </c>
      <c r="PWQ1" s="263" t="s">
        <v>16939</v>
      </c>
      <c r="PWR1" s="263" t="s">
        <v>16940</v>
      </c>
      <c r="PWS1" s="263" t="s">
        <v>16941</v>
      </c>
      <c r="PWT1" s="263" t="s">
        <v>16942</v>
      </c>
      <c r="PWU1" s="263" t="s">
        <v>16943</v>
      </c>
      <c r="PWV1" s="263" t="s">
        <v>16944</v>
      </c>
      <c r="PWW1" s="263" t="s">
        <v>16945</v>
      </c>
      <c r="PWX1" s="263" t="s">
        <v>16946</v>
      </c>
      <c r="PWY1" s="263" t="s">
        <v>16947</v>
      </c>
      <c r="PWZ1" s="263" t="s">
        <v>16948</v>
      </c>
      <c r="PXA1" s="263" t="s">
        <v>16949</v>
      </c>
      <c r="PXB1" s="263" t="s">
        <v>16950</v>
      </c>
      <c r="PXC1" s="263" t="s">
        <v>16951</v>
      </c>
      <c r="PXD1" s="263" t="s">
        <v>16952</v>
      </c>
      <c r="PXE1" s="263" t="s">
        <v>16953</v>
      </c>
      <c r="PXF1" s="263" t="s">
        <v>16954</v>
      </c>
      <c r="PXG1" s="263" t="s">
        <v>16955</v>
      </c>
      <c r="PXH1" s="263" t="s">
        <v>16956</v>
      </c>
      <c r="PXI1" s="263" t="s">
        <v>16957</v>
      </c>
      <c r="PXJ1" s="263" t="s">
        <v>16958</v>
      </c>
      <c r="PXK1" s="263" t="s">
        <v>16959</v>
      </c>
      <c r="PXL1" s="263" t="s">
        <v>16960</v>
      </c>
      <c r="PXM1" s="263" t="s">
        <v>16961</v>
      </c>
      <c r="PXN1" s="263" t="s">
        <v>16962</v>
      </c>
      <c r="PXO1" s="263" t="s">
        <v>16963</v>
      </c>
      <c r="PXP1" s="263" t="s">
        <v>16964</v>
      </c>
      <c r="PXQ1" s="263" t="s">
        <v>16965</v>
      </c>
      <c r="PXR1" s="263" t="s">
        <v>16966</v>
      </c>
      <c r="PXS1" s="263" t="s">
        <v>16967</v>
      </c>
      <c r="PXT1" s="263" t="s">
        <v>16968</v>
      </c>
      <c r="PXU1" s="263" t="s">
        <v>16969</v>
      </c>
      <c r="PXV1" s="263" t="s">
        <v>16970</v>
      </c>
      <c r="PXW1" s="263" t="s">
        <v>16971</v>
      </c>
      <c r="PXX1" s="263" t="s">
        <v>16972</v>
      </c>
      <c r="PXY1" s="263" t="s">
        <v>16973</v>
      </c>
      <c r="PXZ1" s="263" t="s">
        <v>16974</v>
      </c>
      <c r="PYA1" s="263" t="s">
        <v>16975</v>
      </c>
      <c r="PYB1" s="263" t="s">
        <v>16976</v>
      </c>
      <c r="PYC1" s="263" t="s">
        <v>16977</v>
      </c>
      <c r="PYD1" s="263" t="s">
        <v>16978</v>
      </c>
      <c r="PYE1" s="263" t="s">
        <v>16979</v>
      </c>
      <c r="PYF1" s="263" t="s">
        <v>16980</v>
      </c>
      <c r="PYG1" s="263" t="s">
        <v>16981</v>
      </c>
      <c r="PYH1" s="263" t="s">
        <v>16982</v>
      </c>
      <c r="PYI1" s="263" t="s">
        <v>16983</v>
      </c>
      <c r="PYJ1" s="263" t="s">
        <v>16984</v>
      </c>
      <c r="PYK1" s="263" t="s">
        <v>16985</v>
      </c>
      <c r="PYL1" s="263" t="s">
        <v>16986</v>
      </c>
      <c r="PYM1" s="263" t="s">
        <v>16987</v>
      </c>
      <c r="PYN1" s="263" t="s">
        <v>16988</v>
      </c>
      <c r="PYO1" s="263" t="s">
        <v>16989</v>
      </c>
      <c r="PYP1" s="263" t="s">
        <v>16990</v>
      </c>
      <c r="PYQ1" s="263" t="s">
        <v>16991</v>
      </c>
      <c r="PYR1" s="263" t="s">
        <v>16992</v>
      </c>
      <c r="PYS1" s="263" t="s">
        <v>16993</v>
      </c>
      <c r="PYT1" s="263" t="s">
        <v>16994</v>
      </c>
      <c r="PYU1" s="263" t="s">
        <v>16995</v>
      </c>
      <c r="PYV1" s="263" t="s">
        <v>16996</v>
      </c>
      <c r="PYW1" s="263" t="s">
        <v>16997</v>
      </c>
      <c r="PYX1" s="263" t="s">
        <v>16998</v>
      </c>
      <c r="PYY1" s="263" t="s">
        <v>16999</v>
      </c>
      <c r="PYZ1" s="263" t="s">
        <v>17000</v>
      </c>
      <c r="PZA1" s="263" t="s">
        <v>17001</v>
      </c>
      <c r="PZB1" s="263" t="s">
        <v>17002</v>
      </c>
      <c r="PZC1" s="263" t="s">
        <v>17003</v>
      </c>
      <c r="PZD1" s="263" t="s">
        <v>17004</v>
      </c>
      <c r="PZE1" s="263" t="s">
        <v>17005</v>
      </c>
      <c r="PZF1" s="263" t="s">
        <v>17006</v>
      </c>
      <c r="PZG1" s="263" t="s">
        <v>17007</v>
      </c>
      <c r="PZH1" s="263" t="s">
        <v>17008</v>
      </c>
      <c r="PZI1" s="263" t="s">
        <v>17009</v>
      </c>
      <c r="PZJ1" s="263" t="s">
        <v>17010</v>
      </c>
      <c r="PZK1" s="263" t="s">
        <v>17011</v>
      </c>
      <c r="PZL1" s="263" t="s">
        <v>17012</v>
      </c>
      <c r="PZM1" s="263" t="s">
        <v>17013</v>
      </c>
      <c r="PZN1" s="263" t="s">
        <v>17014</v>
      </c>
      <c r="PZO1" s="263" t="s">
        <v>17015</v>
      </c>
      <c r="PZP1" s="263" t="s">
        <v>17016</v>
      </c>
      <c r="PZQ1" s="263" t="s">
        <v>17017</v>
      </c>
      <c r="PZR1" s="263" t="s">
        <v>17018</v>
      </c>
      <c r="PZS1" s="263" t="s">
        <v>17019</v>
      </c>
      <c r="PZT1" s="263" t="s">
        <v>17020</v>
      </c>
      <c r="PZU1" s="263" t="s">
        <v>17021</v>
      </c>
      <c r="PZV1" s="263" t="s">
        <v>17022</v>
      </c>
      <c r="PZW1" s="263" t="s">
        <v>17023</v>
      </c>
      <c r="PZX1" s="263" t="s">
        <v>17024</v>
      </c>
      <c r="PZY1" s="263" t="s">
        <v>17025</v>
      </c>
      <c r="PZZ1" s="263" t="s">
        <v>17026</v>
      </c>
      <c r="QAA1" s="263" t="s">
        <v>17027</v>
      </c>
      <c r="QAB1" s="263" t="s">
        <v>17028</v>
      </c>
      <c r="QAC1" s="263" t="s">
        <v>17029</v>
      </c>
      <c r="QAD1" s="263" t="s">
        <v>17030</v>
      </c>
      <c r="QAE1" s="263" t="s">
        <v>17031</v>
      </c>
      <c r="QAF1" s="263" t="s">
        <v>17032</v>
      </c>
      <c r="QAG1" s="263" t="s">
        <v>17033</v>
      </c>
      <c r="QAH1" s="263" t="s">
        <v>17034</v>
      </c>
      <c r="QAI1" s="263" t="s">
        <v>17035</v>
      </c>
      <c r="QAJ1" s="263" t="s">
        <v>17036</v>
      </c>
      <c r="QAK1" s="263" t="s">
        <v>17037</v>
      </c>
      <c r="QAL1" s="263" t="s">
        <v>17038</v>
      </c>
      <c r="QAM1" s="263" t="s">
        <v>17039</v>
      </c>
      <c r="QAN1" s="263" t="s">
        <v>17040</v>
      </c>
      <c r="QAO1" s="263" t="s">
        <v>17041</v>
      </c>
      <c r="QAP1" s="263" t="s">
        <v>17042</v>
      </c>
      <c r="QAQ1" s="263" t="s">
        <v>17043</v>
      </c>
      <c r="QAR1" s="263" t="s">
        <v>17044</v>
      </c>
      <c r="QAS1" s="263" t="s">
        <v>17045</v>
      </c>
      <c r="QAT1" s="263" t="s">
        <v>17046</v>
      </c>
      <c r="QAU1" s="263" t="s">
        <v>17047</v>
      </c>
      <c r="QAV1" s="263" t="s">
        <v>17048</v>
      </c>
      <c r="QAW1" s="263" t="s">
        <v>17049</v>
      </c>
      <c r="QAX1" s="263" t="s">
        <v>17050</v>
      </c>
      <c r="QAY1" s="263" t="s">
        <v>17051</v>
      </c>
      <c r="QAZ1" s="263" t="s">
        <v>17052</v>
      </c>
      <c r="QBA1" s="263" t="s">
        <v>17053</v>
      </c>
      <c r="QBB1" s="263" t="s">
        <v>17054</v>
      </c>
      <c r="QBC1" s="263" t="s">
        <v>17055</v>
      </c>
      <c r="QBD1" s="263" t="s">
        <v>17056</v>
      </c>
      <c r="QBE1" s="263" t="s">
        <v>17057</v>
      </c>
      <c r="QBF1" s="263" t="s">
        <v>17058</v>
      </c>
      <c r="QBG1" s="263" t="s">
        <v>17059</v>
      </c>
      <c r="QBH1" s="263" t="s">
        <v>17060</v>
      </c>
      <c r="QBI1" s="263" t="s">
        <v>17061</v>
      </c>
      <c r="QBJ1" s="263" t="s">
        <v>17062</v>
      </c>
      <c r="QBK1" s="263" t="s">
        <v>17063</v>
      </c>
      <c r="QBL1" s="263" t="s">
        <v>17064</v>
      </c>
      <c r="QBM1" s="263" t="s">
        <v>17065</v>
      </c>
      <c r="QBN1" s="263" t="s">
        <v>17066</v>
      </c>
      <c r="QBO1" s="263" t="s">
        <v>17067</v>
      </c>
      <c r="QBP1" s="263" t="s">
        <v>17068</v>
      </c>
      <c r="QBQ1" s="263" t="s">
        <v>17069</v>
      </c>
      <c r="QBR1" s="263" t="s">
        <v>17070</v>
      </c>
      <c r="QBS1" s="263" t="s">
        <v>17071</v>
      </c>
      <c r="QBT1" s="263" t="s">
        <v>17072</v>
      </c>
      <c r="QBU1" s="263" t="s">
        <v>17073</v>
      </c>
      <c r="QBV1" s="263" t="s">
        <v>17074</v>
      </c>
      <c r="QBW1" s="263" t="s">
        <v>17075</v>
      </c>
      <c r="QBX1" s="263" t="s">
        <v>17076</v>
      </c>
      <c r="QBY1" s="263" t="s">
        <v>17077</v>
      </c>
      <c r="QBZ1" s="263" t="s">
        <v>17078</v>
      </c>
      <c r="QCA1" s="263" t="s">
        <v>17079</v>
      </c>
      <c r="QCB1" s="263" t="s">
        <v>17080</v>
      </c>
      <c r="QCC1" s="263" t="s">
        <v>17081</v>
      </c>
      <c r="QCD1" s="263" t="s">
        <v>17082</v>
      </c>
      <c r="QCE1" s="263" t="s">
        <v>17083</v>
      </c>
      <c r="QCF1" s="263" t="s">
        <v>17084</v>
      </c>
      <c r="QCG1" s="263" t="s">
        <v>17085</v>
      </c>
      <c r="QCH1" s="263" t="s">
        <v>17086</v>
      </c>
      <c r="QCI1" s="263" t="s">
        <v>17087</v>
      </c>
      <c r="QCJ1" s="263" t="s">
        <v>17088</v>
      </c>
      <c r="QCK1" s="263" t="s">
        <v>17089</v>
      </c>
      <c r="QCL1" s="263" t="s">
        <v>17090</v>
      </c>
      <c r="QCM1" s="263" t="s">
        <v>17091</v>
      </c>
      <c r="QCN1" s="263" t="s">
        <v>17092</v>
      </c>
      <c r="QCO1" s="263" t="s">
        <v>17093</v>
      </c>
      <c r="QCP1" s="263" t="s">
        <v>17094</v>
      </c>
      <c r="QCQ1" s="263" t="s">
        <v>17095</v>
      </c>
      <c r="QCR1" s="263" t="s">
        <v>17096</v>
      </c>
      <c r="QCS1" s="263" t="s">
        <v>17097</v>
      </c>
      <c r="QCT1" s="263" t="s">
        <v>17098</v>
      </c>
      <c r="QCU1" s="263" t="s">
        <v>17099</v>
      </c>
      <c r="QCV1" s="263" t="s">
        <v>17100</v>
      </c>
      <c r="QCW1" s="263" t="s">
        <v>17101</v>
      </c>
      <c r="QCX1" s="263" t="s">
        <v>17102</v>
      </c>
      <c r="QCY1" s="263" t="s">
        <v>17103</v>
      </c>
      <c r="QCZ1" s="263" t="s">
        <v>17104</v>
      </c>
      <c r="QDA1" s="263" t="s">
        <v>17105</v>
      </c>
      <c r="QDB1" s="263" t="s">
        <v>17106</v>
      </c>
      <c r="QDC1" s="263" t="s">
        <v>17107</v>
      </c>
      <c r="QDD1" s="263" t="s">
        <v>17108</v>
      </c>
      <c r="QDE1" s="263" t="s">
        <v>17109</v>
      </c>
      <c r="QDF1" s="263" t="s">
        <v>17110</v>
      </c>
      <c r="QDG1" s="263" t="s">
        <v>17111</v>
      </c>
      <c r="QDH1" s="263" t="s">
        <v>17112</v>
      </c>
      <c r="QDI1" s="263" t="s">
        <v>17113</v>
      </c>
      <c r="QDJ1" s="263" t="s">
        <v>17114</v>
      </c>
      <c r="QDK1" s="263" t="s">
        <v>17115</v>
      </c>
      <c r="QDL1" s="263" t="s">
        <v>17116</v>
      </c>
      <c r="QDM1" s="263" t="s">
        <v>17117</v>
      </c>
      <c r="QDN1" s="263" t="s">
        <v>17118</v>
      </c>
      <c r="QDO1" s="263" t="s">
        <v>17119</v>
      </c>
      <c r="QDP1" s="263" t="s">
        <v>17120</v>
      </c>
      <c r="QDQ1" s="263" t="s">
        <v>17121</v>
      </c>
      <c r="QDR1" s="263" t="s">
        <v>17122</v>
      </c>
      <c r="QDS1" s="263" t="s">
        <v>17123</v>
      </c>
      <c r="QDT1" s="263" t="s">
        <v>17124</v>
      </c>
      <c r="QDU1" s="263" t="s">
        <v>17125</v>
      </c>
      <c r="QDV1" s="263" t="s">
        <v>17126</v>
      </c>
      <c r="QDW1" s="263" t="s">
        <v>17127</v>
      </c>
      <c r="QDX1" s="263" t="s">
        <v>17128</v>
      </c>
      <c r="QDY1" s="263" t="s">
        <v>17129</v>
      </c>
      <c r="QDZ1" s="263" t="s">
        <v>17130</v>
      </c>
      <c r="QEA1" s="263" t="s">
        <v>17131</v>
      </c>
      <c r="QEB1" s="263" t="s">
        <v>17132</v>
      </c>
      <c r="QEC1" s="263" t="s">
        <v>17133</v>
      </c>
      <c r="QED1" s="263" t="s">
        <v>17134</v>
      </c>
      <c r="QEE1" s="263" t="s">
        <v>17135</v>
      </c>
      <c r="QEF1" s="263" t="s">
        <v>17136</v>
      </c>
      <c r="QEG1" s="263" t="s">
        <v>17137</v>
      </c>
      <c r="QEH1" s="263" t="s">
        <v>17138</v>
      </c>
      <c r="QEI1" s="263" t="s">
        <v>17139</v>
      </c>
      <c r="QEJ1" s="263" t="s">
        <v>17140</v>
      </c>
      <c r="QEK1" s="263" t="s">
        <v>17141</v>
      </c>
      <c r="QEL1" s="263" t="s">
        <v>17142</v>
      </c>
      <c r="QEM1" s="263" t="s">
        <v>17143</v>
      </c>
      <c r="QEN1" s="263" t="s">
        <v>17144</v>
      </c>
      <c r="QEO1" s="263" t="s">
        <v>17145</v>
      </c>
      <c r="QEP1" s="263" t="s">
        <v>17146</v>
      </c>
      <c r="QEQ1" s="263" t="s">
        <v>17147</v>
      </c>
      <c r="QER1" s="263" t="s">
        <v>17148</v>
      </c>
      <c r="QES1" s="263" t="s">
        <v>17149</v>
      </c>
      <c r="QET1" s="263" t="s">
        <v>17150</v>
      </c>
      <c r="QEU1" s="263" t="s">
        <v>17151</v>
      </c>
      <c r="QEV1" s="263" t="s">
        <v>17152</v>
      </c>
      <c r="QEW1" s="263" t="s">
        <v>17153</v>
      </c>
      <c r="QEX1" s="263" t="s">
        <v>17154</v>
      </c>
      <c r="QEY1" s="263" t="s">
        <v>17155</v>
      </c>
      <c r="QEZ1" s="263" t="s">
        <v>17156</v>
      </c>
      <c r="QFA1" s="263" t="s">
        <v>17157</v>
      </c>
      <c r="QFB1" s="263" t="s">
        <v>17158</v>
      </c>
      <c r="QFC1" s="263" t="s">
        <v>17159</v>
      </c>
      <c r="QFD1" s="263" t="s">
        <v>17160</v>
      </c>
      <c r="QFE1" s="263" t="s">
        <v>17161</v>
      </c>
      <c r="QFF1" s="263" t="s">
        <v>17162</v>
      </c>
      <c r="QFG1" s="263" t="s">
        <v>17163</v>
      </c>
      <c r="QFH1" s="263" t="s">
        <v>17164</v>
      </c>
      <c r="QFI1" s="263" t="s">
        <v>17165</v>
      </c>
      <c r="QFJ1" s="263" t="s">
        <v>17166</v>
      </c>
      <c r="QFK1" s="263" t="s">
        <v>17167</v>
      </c>
      <c r="QFL1" s="263" t="s">
        <v>17168</v>
      </c>
      <c r="QFM1" s="263" t="s">
        <v>17169</v>
      </c>
      <c r="QFN1" s="263" t="s">
        <v>17170</v>
      </c>
      <c r="QFO1" s="263" t="s">
        <v>17171</v>
      </c>
      <c r="QFP1" s="263" t="s">
        <v>17172</v>
      </c>
      <c r="QFQ1" s="263" t="s">
        <v>17173</v>
      </c>
      <c r="QFR1" s="263" t="s">
        <v>17174</v>
      </c>
      <c r="QFS1" s="263" t="s">
        <v>17175</v>
      </c>
      <c r="QFT1" s="263" t="s">
        <v>17176</v>
      </c>
      <c r="QFU1" s="263" t="s">
        <v>17177</v>
      </c>
      <c r="QFV1" s="263" t="s">
        <v>17178</v>
      </c>
      <c r="QFW1" s="263" t="s">
        <v>17179</v>
      </c>
      <c r="QFX1" s="263" t="s">
        <v>17180</v>
      </c>
      <c r="QFY1" s="263" t="s">
        <v>17181</v>
      </c>
      <c r="QFZ1" s="263" t="s">
        <v>17182</v>
      </c>
      <c r="QGA1" s="263" t="s">
        <v>17183</v>
      </c>
      <c r="QGB1" s="263" t="s">
        <v>17184</v>
      </c>
      <c r="QGC1" s="263" t="s">
        <v>17185</v>
      </c>
      <c r="QGD1" s="263" t="s">
        <v>17186</v>
      </c>
      <c r="QGE1" s="263" t="s">
        <v>17187</v>
      </c>
      <c r="QGF1" s="263" t="s">
        <v>17188</v>
      </c>
      <c r="QGG1" s="263" t="s">
        <v>17189</v>
      </c>
      <c r="QGH1" s="263" t="s">
        <v>17190</v>
      </c>
      <c r="QGI1" s="263" t="s">
        <v>17191</v>
      </c>
      <c r="QGJ1" s="263" t="s">
        <v>17192</v>
      </c>
      <c r="QGK1" s="263" t="s">
        <v>17193</v>
      </c>
      <c r="QGL1" s="263" t="s">
        <v>17194</v>
      </c>
      <c r="QGM1" s="263" t="s">
        <v>17195</v>
      </c>
      <c r="QGN1" s="263" t="s">
        <v>17196</v>
      </c>
      <c r="QGO1" s="263" t="s">
        <v>17197</v>
      </c>
      <c r="QGP1" s="263" t="s">
        <v>17198</v>
      </c>
      <c r="QGQ1" s="263" t="s">
        <v>17199</v>
      </c>
      <c r="QGR1" s="263" t="s">
        <v>17200</v>
      </c>
      <c r="QGS1" s="263" t="s">
        <v>17201</v>
      </c>
      <c r="QGT1" s="263" t="s">
        <v>17202</v>
      </c>
      <c r="QGU1" s="263" t="s">
        <v>17203</v>
      </c>
      <c r="QGV1" s="263" t="s">
        <v>17204</v>
      </c>
      <c r="QGW1" s="263" t="s">
        <v>17205</v>
      </c>
      <c r="QGX1" s="263" t="s">
        <v>17206</v>
      </c>
      <c r="QGY1" s="263" t="s">
        <v>17207</v>
      </c>
      <c r="QGZ1" s="263" t="s">
        <v>17208</v>
      </c>
      <c r="QHA1" s="263" t="s">
        <v>17209</v>
      </c>
      <c r="QHB1" s="263" t="s">
        <v>17210</v>
      </c>
      <c r="QHC1" s="263" t="s">
        <v>17211</v>
      </c>
      <c r="QHD1" s="263" t="s">
        <v>17212</v>
      </c>
      <c r="QHE1" s="263" t="s">
        <v>17213</v>
      </c>
      <c r="QHF1" s="263" t="s">
        <v>17214</v>
      </c>
      <c r="QHG1" s="263" t="s">
        <v>17215</v>
      </c>
      <c r="QHH1" s="263" t="s">
        <v>17216</v>
      </c>
      <c r="QHI1" s="263" t="s">
        <v>17217</v>
      </c>
      <c r="QHJ1" s="263" t="s">
        <v>17218</v>
      </c>
      <c r="QHK1" s="263" t="s">
        <v>17219</v>
      </c>
      <c r="QHL1" s="263" t="s">
        <v>17220</v>
      </c>
      <c r="QHM1" s="263" t="s">
        <v>17221</v>
      </c>
      <c r="QHN1" s="263" t="s">
        <v>17222</v>
      </c>
      <c r="QHO1" s="263" t="s">
        <v>17223</v>
      </c>
      <c r="QHP1" s="263" t="s">
        <v>17224</v>
      </c>
      <c r="QHQ1" s="263" t="s">
        <v>17225</v>
      </c>
      <c r="QHR1" s="263" t="s">
        <v>17226</v>
      </c>
      <c r="QHS1" s="263" t="s">
        <v>17227</v>
      </c>
      <c r="QHT1" s="263" t="s">
        <v>17228</v>
      </c>
      <c r="QHU1" s="263" t="s">
        <v>17229</v>
      </c>
      <c r="QHV1" s="263" t="s">
        <v>17230</v>
      </c>
      <c r="QHW1" s="263" t="s">
        <v>17231</v>
      </c>
      <c r="QHX1" s="263" t="s">
        <v>17232</v>
      </c>
      <c r="QHY1" s="263" t="s">
        <v>17233</v>
      </c>
      <c r="QHZ1" s="263" t="s">
        <v>17234</v>
      </c>
      <c r="QIA1" s="263" t="s">
        <v>17235</v>
      </c>
      <c r="QIB1" s="263" t="s">
        <v>17236</v>
      </c>
      <c r="QIC1" s="263" t="s">
        <v>17237</v>
      </c>
      <c r="QID1" s="263" t="s">
        <v>17238</v>
      </c>
      <c r="QIE1" s="263" t="s">
        <v>17239</v>
      </c>
      <c r="QIF1" s="263" t="s">
        <v>17240</v>
      </c>
      <c r="QIG1" s="263" t="s">
        <v>17241</v>
      </c>
      <c r="QIH1" s="263" t="s">
        <v>17242</v>
      </c>
      <c r="QII1" s="263" t="s">
        <v>17243</v>
      </c>
      <c r="QIJ1" s="263" t="s">
        <v>17244</v>
      </c>
      <c r="QIK1" s="263" t="s">
        <v>17245</v>
      </c>
      <c r="QIL1" s="263" t="s">
        <v>17246</v>
      </c>
      <c r="QIM1" s="263" t="s">
        <v>17247</v>
      </c>
      <c r="QIN1" s="263" t="s">
        <v>17248</v>
      </c>
      <c r="QIO1" s="263" t="s">
        <v>17249</v>
      </c>
      <c r="QIP1" s="263" t="s">
        <v>17250</v>
      </c>
      <c r="QIQ1" s="263" t="s">
        <v>17251</v>
      </c>
      <c r="QIR1" s="263" t="s">
        <v>17252</v>
      </c>
      <c r="QIS1" s="263" t="s">
        <v>17253</v>
      </c>
      <c r="QIT1" s="263" t="s">
        <v>17254</v>
      </c>
      <c r="QIU1" s="263" t="s">
        <v>17255</v>
      </c>
      <c r="QIV1" s="263" t="s">
        <v>17256</v>
      </c>
      <c r="QIW1" s="263" t="s">
        <v>17257</v>
      </c>
      <c r="QIX1" s="263" t="s">
        <v>17258</v>
      </c>
      <c r="QIY1" s="263" t="s">
        <v>17259</v>
      </c>
      <c r="QIZ1" s="263" t="s">
        <v>17260</v>
      </c>
      <c r="QJA1" s="263" t="s">
        <v>17261</v>
      </c>
      <c r="QJB1" s="263" t="s">
        <v>17262</v>
      </c>
      <c r="QJC1" s="263" t="s">
        <v>17263</v>
      </c>
      <c r="QJD1" s="263" t="s">
        <v>17264</v>
      </c>
      <c r="QJE1" s="263" t="s">
        <v>17265</v>
      </c>
      <c r="QJF1" s="263" t="s">
        <v>17266</v>
      </c>
      <c r="QJG1" s="263" t="s">
        <v>17267</v>
      </c>
      <c r="QJH1" s="263" t="s">
        <v>17268</v>
      </c>
      <c r="QJI1" s="263" t="s">
        <v>17269</v>
      </c>
      <c r="QJJ1" s="263" t="s">
        <v>17270</v>
      </c>
      <c r="QJK1" s="263" t="s">
        <v>17271</v>
      </c>
      <c r="QJL1" s="263" t="s">
        <v>17272</v>
      </c>
      <c r="QJM1" s="263" t="s">
        <v>17273</v>
      </c>
      <c r="QJN1" s="263" t="s">
        <v>17274</v>
      </c>
      <c r="QJO1" s="263" t="s">
        <v>17275</v>
      </c>
      <c r="QJP1" s="263" t="s">
        <v>17276</v>
      </c>
      <c r="QJQ1" s="263" t="s">
        <v>17277</v>
      </c>
      <c r="QJR1" s="263" t="s">
        <v>17278</v>
      </c>
      <c r="QJS1" s="263" t="s">
        <v>17279</v>
      </c>
      <c r="QJT1" s="263" t="s">
        <v>17280</v>
      </c>
      <c r="QJU1" s="263" t="s">
        <v>17281</v>
      </c>
      <c r="QJV1" s="263" t="s">
        <v>17282</v>
      </c>
      <c r="QJW1" s="263" t="s">
        <v>17283</v>
      </c>
      <c r="QJX1" s="263" t="s">
        <v>17284</v>
      </c>
      <c r="QJY1" s="263" t="s">
        <v>17285</v>
      </c>
      <c r="QJZ1" s="263" t="s">
        <v>17286</v>
      </c>
      <c r="QKA1" s="263" t="s">
        <v>17287</v>
      </c>
      <c r="QKB1" s="263" t="s">
        <v>17288</v>
      </c>
      <c r="QKC1" s="263" t="s">
        <v>17289</v>
      </c>
      <c r="QKD1" s="263" t="s">
        <v>17290</v>
      </c>
      <c r="QKE1" s="263" t="s">
        <v>17291</v>
      </c>
      <c r="QKF1" s="263" t="s">
        <v>17292</v>
      </c>
      <c r="QKG1" s="263" t="s">
        <v>17293</v>
      </c>
      <c r="QKH1" s="263" t="s">
        <v>17294</v>
      </c>
      <c r="QKI1" s="263" t="s">
        <v>17295</v>
      </c>
      <c r="QKJ1" s="263" t="s">
        <v>17296</v>
      </c>
      <c r="QKK1" s="263" t="s">
        <v>17297</v>
      </c>
      <c r="QKL1" s="263" t="s">
        <v>17298</v>
      </c>
      <c r="QKM1" s="263" t="s">
        <v>17299</v>
      </c>
      <c r="QKN1" s="263" t="s">
        <v>17300</v>
      </c>
      <c r="QKO1" s="263" t="s">
        <v>17301</v>
      </c>
      <c r="QKP1" s="263" t="s">
        <v>17302</v>
      </c>
      <c r="QKQ1" s="263" t="s">
        <v>17303</v>
      </c>
      <c r="QKR1" s="263" t="s">
        <v>17304</v>
      </c>
      <c r="QKS1" s="263" t="s">
        <v>17305</v>
      </c>
      <c r="QKT1" s="263" t="s">
        <v>17306</v>
      </c>
      <c r="QKU1" s="263" t="s">
        <v>17307</v>
      </c>
      <c r="QKV1" s="263" t="s">
        <v>17308</v>
      </c>
      <c r="QKW1" s="263" t="s">
        <v>17309</v>
      </c>
      <c r="QKX1" s="263" t="s">
        <v>17310</v>
      </c>
      <c r="QKY1" s="263" t="s">
        <v>17311</v>
      </c>
      <c r="QKZ1" s="263" t="s">
        <v>17312</v>
      </c>
      <c r="QLA1" s="263" t="s">
        <v>17313</v>
      </c>
      <c r="QLB1" s="263" t="s">
        <v>17314</v>
      </c>
      <c r="QLC1" s="263" t="s">
        <v>17315</v>
      </c>
      <c r="QLD1" s="263" t="s">
        <v>17316</v>
      </c>
      <c r="QLE1" s="263" t="s">
        <v>17317</v>
      </c>
      <c r="QLF1" s="263" t="s">
        <v>17318</v>
      </c>
      <c r="QLG1" s="263" t="s">
        <v>17319</v>
      </c>
      <c r="QLH1" s="263" t="s">
        <v>17320</v>
      </c>
      <c r="QLI1" s="263" t="s">
        <v>17321</v>
      </c>
      <c r="QLJ1" s="263" t="s">
        <v>17322</v>
      </c>
      <c r="QLK1" s="263" t="s">
        <v>17323</v>
      </c>
      <c r="QLL1" s="263" t="s">
        <v>17324</v>
      </c>
      <c r="QLM1" s="263" t="s">
        <v>17325</v>
      </c>
      <c r="QLN1" s="263" t="s">
        <v>17326</v>
      </c>
      <c r="QLO1" s="263" t="s">
        <v>17327</v>
      </c>
      <c r="QLP1" s="263" t="s">
        <v>17328</v>
      </c>
      <c r="QLQ1" s="263" t="s">
        <v>17329</v>
      </c>
      <c r="QLR1" s="263" t="s">
        <v>17330</v>
      </c>
      <c r="QLS1" s="263" t="s">
        <v>17331</v>
      </c>
      <c r="QLT1" s="263" t="s">
        <v>17332</v>
      </c>
      <c r="QLU1" s="263" t="s">
        <v>17333</v>
      </c>
      <c r="QLV1" s="263" t="s">
        <v>17334</v>
      </c>
      <c r="QLW1" s="263" t="s">
        <v>17335</v>
      </c>
      <c r="QLX1" s="263" t="s">
        <v>17336</v>
      </c>
      <c r="QLY1" s="263" t="s">
        <v>17337</v>
      </c>
      <c r="QLZ1" s="263" t="s">
        <v>17338</v>
      </c>
      <c r="QMA1" s="263" t="s">
        <v>17339</v>
      </c>
      <c r="QMB1" s="263" t="s">
        <v>17340</v>
      </c>
      <c r="QMC1" s="263" t="s">
        <v>17341</v>
      </c>
      <c r="QMD1" s="263" t="s">
        <v>17342</v>
      </c>
      <c r="QME1" s="263" t="s">
        <v>17343</v>
      </c>
      <c r="QMF1" s="263" t="s">
        <v>17344</v>
      </c>
      <c r="QMG1" s="263" t="s">
        <v>17345</v>
      </c>
      <c r="QMH1" s="263" t="s">
        <v>17346</v>
      </c>
      <c r="QMI1" s="263" t="s">
        <v>17347</v>
      </c>
      <c r="QMJ1" s="263" t="s">
        <v>17348</v>
      </c>
      <c r="QMK1" s="263" t="s">
        <v>17349</v>
      </c>
      <c r="QML1" s="263" t="s">
        <v>17350</v>
      </c>
      <c r="QMM1" s="263" t="s">
        <v>17351</v>
      </c>
      <c r="QMN1" s="263" t="s">
        <v>17352</v>
      </c>
      <c r="QMO1" s="263" t="s">
        <v>17353</v>
      </c>
      <c r="QMP1" s="263" t="s">
        <v>17354</v>
      </c>
      <c r="QMQ1" s="263" t="s">
        <v>17355</v>
      </c>
      <c r="QMR1" s="263" t="s">
        <v>17356</v>
      </c>
      <c r="QMS1" s="263" t="s">
        <v>17357</v>
      </c>
      <c r="QMT1" s="263" t="s">
        <v>17358</v>
      </c>
      <c r="QMU1" s="263" t="s">
        <v>17359</v>
      </c>
      <c r="QMV1" s="263" t="s">
        <v>17360</v>
      </c>
      <c r="QMW1" s="263" t="s">
        <v>17361</v>
      </c>
      <c r="QMX1" s="263" t="s">
        <v>17362</v>
      </c>
      <c r="QMY1" s="263" t="s">
        <v>17363</v>
      </c>
      <c r="QMZ1" s="263" t="s">
        <v>17364</v>
      </c>
      <c r="QNA1" s="263" t="s">
        <v>17365</v>
      </c>
      <c r="QNB1" s="263" t="s">
        <v>17366</v>
      </c>
      <c r="QNC1" s="263" t="s">
        <v>17367</v>
      </c>
      <c r="QND1" s="263" t="s">
        <v>17368</v>
      </c>
      <c r="QNE1" s="263" t="s">
        <v>17369</v>
      </c>
      <c r="QNF1" s="263" t="s">
        <v>17370</v>
      </c>
      <c r="QNG1" s="263" t="s">
        <v>17371</v>
      </c>
      <c r="QNH1" s="263" t="s">
        <v>17372</v>
      </c>
      <c r="QNI1" s="263" t="s">
        <v>17373</v>
      </c>
      <c r="QNJ1" s="263" t="s">
        <v>17374</v>
      </c>
      <c r="QNK1" s="263" t="s">
        <v>17375</v>
      </c>
      <c r="QNL1" s="263" t="s">
        <v>17376</v>
      </c>
      <c r="QNM1" s="263" t="s">
        <v>17377</v>
      </c>
      <c r="QNN1" s="263" t="s">
        <v>17378</v>
      </c>
      <c r="QNO1" s="263" t="s">
        <v>17379</v>
      </c>
      <c r="QNP1" s="263" t="s">
        <v>17380</v>
      </c>
      <c r="QNQ1" s="263" t="s">
        <v>17381</v>
      </c>
      <c r="QNR1" s="263" t="s">
        <v>17382</v>
      </c>
      <c r="QNS1" s="263" t="s">
        <v>17383</v>
      </c>
      <c r="QNT1" s="263" t="s">
        <v>17384</v>
      </c>
      <c r="QNU1" s="263" t="s">
        <v>17385</v>
      </c>
      <c r="QNV1" s="263" t="s">
        <v>17386</v>
      </c>
      <c r="QNW1" s="263" t="s">
        <v>17387</v>
      </c>
      <c r="QNX1" s="263" t="s">
        <v>17388</v>
      </c>
      <c r="QNY1" s="263" t="s">
        <v>17389</v>
      </c>
      <c r="QNZ1" s="263" t="s">
        <v>17390</v>
      </c>
      <c r="QOA1" s="263" t="s">
        <v>17391</v>
      </c>
      <c r="QOB1" s="263" t="s">
        <v>17392</v>
      </c>
      <c r="QOC1" s="263" t="s">
        <v>17393</v>
      </c>
      <c r="QOD1" s="263" t="s">
        <v>17394</v>
      </c>
      <c r="QOE1" s="263" t="s">
        <v>17395</v>
      </c>
      <c r="QOF1" s="263" t="s">
        <v>17396</v>
      </c>
      <c r="QOG1" s="263" t="s">
        <v>17397</v>
      </c>
      <c r="QOH1" s="263" t="s">
        <v>17398</v>
      </c>
      <c r="QOI1" s="263" t="s">
        <v>17399</v>
      </c>
      <c r="QOJ1" s="263" t="s">
        <v>17400</v>
      </c>
      <c r="QOK1" s="263" t="s">
        <v>17401</v>
      </c>
      <c r="QOL1" s="263" t="s">
        <v>17402</v>
      </c>
      <c r="QOM1" s="263" t="s">
        <v>17403</v>
      </c>
      <c r="QON1" s="263" t="s">
        <v>17404</v>
      </c>
      <c r="QOO1" s="263" t="s">
        <v>17405</v>
      </c>
      <c r="QOP1" s="263" t="s">
        <v>17406</v>
      </c>
      <c r="QOQ1" s="263" t="s">
        <v>17407</v>
      </c>
      <c r="QOR1" s="263" t="s">
        <v>17408</v>
      </c>
      <c r="QOS1" s="263" t="s">
        <v>17409</v>
      </c>
      <c r="QOT1" s="263" t="s">
        <v>17410</v>
      </c>
      <c r="QOU1" s="263" t="s">
        <v>17411</v>
      </c>
      <c r="QOV1" s="263" t="s">
        <v>17412</v>
      </c>
      <c r="QOW1" s="263" t="s">
        <v>17413</v>
      </c>
      <c r="QOX1" s="263" t="s">
        <v>17414</v>
      </c>
      <c r="QOY1" s="263" t="s">
        <v>17415</v>
      </c>
      <c r="QOZ1" s="263" t="s">
        <v>17416</v>
      </c>
      <c r="QPA1" s="263" t="s">
        <v>17417</v>
      </c>
      <c r="QPB1" s="263" t="s">
        <v>17418</v>
      </c>
      <c r="QPC1" s="263" t="s">
        <v>17419</v>
      </c>
      <c r="QPD1" s="263" t="s">
        <v>17420</v>
      </c>
      <c r="QPE1" s="263" t="s">
        <v>17421</v>
      </c>
      <c r="QPF1" s="263" t="s">
        <v>17422</v>
      </c>
      <c r="QPG1" s="263" t="s">
        <v>17423</v>
      </c>
      <c r="QPH1" s="263" t="s">
        <v>17424</v>
      </c>
      <c r="QPI1" s="263" t="s">
        <v>17425</v>
      </c>
      <c r="QPJ1" s="263" t="s">
        <v>17426</v>
      </c>
      <c r="QPK1" s="263" t="s">
        <v>17427</v>
      </c>
      <c r="QPL1" s="263" t="s">
        <v>17428</v>
      </c>
      <c r="QPM1" s="263" t="s">
        <v>17429</v>
      </c>
      <c r="QPN1" s="263" t="s">
        <v>17430</v>
      </c>
      <c r="QPO1" s="263" t="s">
        <v>17431</v>
      </c>
      <c r="QPP1" s="263" t="s">
        <v>17432</v>
      </c>
      <c r="QPQ1" s="263" t="s">
        <v>17433</v>
      </c>
      <c r="QPR1" s="263" t="s">
        <v>17434</v>
      </c>
      <c r="QPS1" s="263" t="s">
        <v>17435</v>
      </c>
      <c r="QPT1" s="263" t="s">
        <v>17436</v>
      </c>
      <c r="QPU1" s="263" t="s">
        <v>17437</v>
      </c>
      <c r="QPV1" s="263" t="s">
        <v>17438</v>
      </c>
      <c r="QPW1" s="263" t="s">
        <v>17439</v>
      </c>
      <c r="QPX1" s="263" t="s">
        <v>17440</v>
      </c>
      <c r="QPY1" s="263" t="s">
        <v>17441</v>
      </c>
      <c r="QPZ1" s="263" t="s">
        <v>17442</v>
      </c>
      <c r="QQA1" s="263" t="s">
        <v>17443</v>
      </c>
      <c r="QQB1" s="263" t="s">
        <v>17444</v>
      </c>
      <c r="QQC1" s="263" t="s">
        <v>17445</v>
      </c>
      <c r="QQD1" s="263" t="s">
        <v>17446</v>
      </c>
      <c r="QQE1" s="263" t="s">
        <v>17447</v>
      </c>
      <c r="QQF1" s="263" t="s">
        <v>17448</v>
      </c>
      <c r="QQG1" s="263" t="s">
        <v>17449</v>
      </c>
      <c r="QQH1" s="263" t="s">
        <v>17450</v>
      </c>
      <c r="QQI1" s="263" t="s">
        <v>17451</v>
      </c>
      <c r="QQJ1" s="263" t="s">
        <v>17452</v>
      </c>
      <c r="QQK1" s="263" t="s">
        <v>17453</v>
      </c>
      <c r="QQL1" s="263" t="s">
        <v>17454</v>
      </c>
      <c r="QQM1" s="263" t="s">
        <v>17455</v>
      </c>
      <c r="QQN1" s="263" t="s">
        <v>17456</v>
      </c>
      <c r="QQO1" s="263" t="s">
        <v>17457</v>
      </c>
      <c r="QQP1" s="263" t="s">
        <v>17458</v>
      </c>
      <c r="QQQ1" s="263" t="s">
        <v>17459</v>
      </c>
      <c r="QQR1" s="263" t="s">
        <v>17460</v>
      </c>
      <c r="QQS1" s="263" t="s">
        <v>17461</v>
      </c>
      <c r="QQT1" s="263" t="s">
        <v>17462</v>
      </c>
      <c r="QQU1" s="263" t="s">
        <v>17463</v>
      </c>
      <c r="QQV1" s="263" t="s">
        <v>17464</v>
      </c>
      <c r="QQW1" s="263" t="s">
        <v>17465</v>
      </c>
      <c r="QQX1" s="263" t="s">
        <v>17466</v>
      </c>
      <c r="QQY1" s="263" t="s">
        <v>17467</v>
      </c>
      <c r="QQZ1" s="263" t="s">
        <v>17468</v>
      </c>
      <c r="QRA1" s="263" t="s">
        <v>17469</v>
      </c>
      <c r="QRB1" s="263" t="s">
        <v>17470</v>
      </c>
      <c r="QRC1" s="263" t="s">
        <v>17471</v>
      </c>
      <c r="QRD1" s="263" t="s">
        <v>17472</v>
      </c>
      <c r="QRE1" s="263" t="s">
        <v>17473</v>
      </c>
      <c r="QRF1" s="263" t="s">
        <v>17474</v>
      </c>
      <c r="QRG1" s="263" t="s">
        <v>17475</v>
      </c>
      <c r="QRH1" s="263" t="s">
        <v>17476</v>
      </c>
      <c r="QRI1" s="263" t="s">
        <v>17477</v>
      </c>
      <c r="QRJ1" s="263" t="s">
        <v>17478</v>
      </c>
      <c r="QRK1" s="263" t="s">
        <v>17479</v>
      </c>
      <c r="QRL1" s="263" t="s">
        <v>17480</v>
      </c>
      <c r="QRM1" s="263" t="s">
        <v>17481</v>
      </c>
      <c r="QRN1" s="263" t="s">
        <v>17482</v>
      </c>
      <c r="QRO1" s="263" t="s">
        <v>17483</v>
      </c>
      <c r="QRP1" s="263" t="s">
        <v>17484</v>
      </c>
      <c r="QRQ1" s="263" t="s">
        <v>17485</v>
      </c>
      <c r="QRR1" s="263" t="s">
        <v>17486</v>
      </c>
      <c r="QRS1" s="263" t="s">
        <v>17487</v>
      </c>
      <c r="QRT1" s="263" t="s">
        <v>17488</v>
      </c>
      <c r="QRU1" s="263" t="s">
        <v>17489</v>
      </c>
      <c r="QRV1" s="263" t="s">
        <v>17490</v>
      </c>
      <c r="QRW1" s="263" t="s">
        <v>17491</v>
      </c>
      <c r="QRX1" s="263" t="s">
        <v>17492</v>
      </c>
      <c r="QRY1" s="263" t="s">
        <v>17493</v>
      </c>
      <c r="QRZ1" s="263" t="s">
        <v>17494</v>
      </c>
      <c r="QSA1" s="263" t="s">
        <v>17495</v>
      </c>
      <c r="QSB1" s="263" t="s">
        <v>17496</v>
      </c>
      <c r="QSC1" s="263" t="s">
        <v>17497</v>
      </c>
      <c r="QSD1" s="263" t="s">
        <v>17498</v>
      </c>
      <c r="QSE1" s="263" t="s">
        <v>17499</v>
      </c>
      <c r="QSF1" s="263" t="s">
        <v>17500</v>
      </c>
      <c r="QSG1" s="263" t="s">
        <v>17501</v>
      </c>
      <c r="QSH1" s="263" t="s">
        <v>17502</v>
      </c>
      <c r="QSI1" s="263" t="s">
        <v>17503</v>
      </c>
      <c r="QSJ1" s="263" t="s">
        <v>17504</v>
      </c>
      <c r="QSK1" s="263" t="s">
        <v>17505</v>
      </c>
      <c r="QSL1" s="263" t="s">
        <v>17506</v>
      </c>
      <c r="QSM1" s="263" t="s">
        <v>17507</v>
      </c>
      <c r="QSN1" s="263" t="s">
        <v>17508</v>
      </c>
      <c r="QSO1" s="263" t="s">
        <v>17509</v>
      </c>
      <c r="QSP1" s="263" t="s">
        <v>17510</v>
      </c>
      <c r="QSQ1" s="263" t="s">
        <v>17511</v>
      </c>
      <c r="QSR1" s="263" t="s">
        <v>17512</v>
      </c>
      <c r="QSS1" s="263" t="s">
        <v>17513</v>
      </c>
      <c r="QST1" s="263" t="s">
        <v>17514</v>
      </c>
      <c r="QSU1" s="263" t="s">
        <v>17515</v>
      </c>
      <c r="QSV1" s="263" t="s">
        <v>17516</v>
      </c>
      <c r="QSW1" s="263" t="s">
        <v>17517</v>
      </c>
      <c r="QSX1" s="263" t="s">
        <v>17518</v>
      </c>
      <c r="QSY1" s="263" t="s">
        <v>17519</v>
      </c>
      <c r="QSZ1" s="263" t="s">
        <v>17520</v>
      </c>
      <c r="QTA1" s="263" t="s">
        <v>17521</v>
      </c>
      <c r="QTB1" s="263" t="s">
        <v>17522</v>
      </c>
      <c r="QTC1" s="263" t="s">
        <v>17523</v>
      </c>
      <c r="QTD1" s="263" t="s">
        <v>17524</v>
      </c>
      <c r="QTE1" s="263" t="s">
        <v>17525</v>
      </c>
      <c r="QTF1" s="263" t="s">
        <v>17526</v>
      </c>
      <c r="QTG1" s="263" t="s">
        <v>17527</v>
      </c>
      <c r="QTH1" s="263" t="s">
        <v>17528</v>
      </c>
      <c r="QTI1" s="263" t="s">
        <v>17529</v>
      </c>
      <c r="QTJ1" s="263" t="s">
        <v>17530</v>
      </c>
      <c r="QTK1" s="263" t="s">
        <v>17531</v>
      </c>
      <c r="QTL1" s="263" t="s">
        <v>17532</v>
      </c>
      <c r="QTM1" s="263" t="s">
        <v>17533</v>
      </c>
      <c r="QTN1" s="263" t="s">
        <v>17534</v>
      </c>
      <c r="QTO1" s="263" t="s">
        <v>17535</v>
      </c>
      <c r="QTP1" s="263" t="s">
        <v>17536</v>
      </c>
      <c r="QTQ1" s="263" t="s">
        <v>17537</v>
      </c>
      <c r="QTR1" s="263" t="s">
        <v>17538</v>
      </c>
      <c r="QTS1" s="263" t="s">
        <v>17539</v>
      </c>
      <c r="QTT1" s="263" t="s">
        <v>17540</v>
      </c>
      <c r="QTU1" s="263" t="s">
        <v>17541</v>
      </c>
      <c r="QTV1" s="263" t="s">
        <v>17542</v>
      </c>
      <c r="QTW1" s="263" t="s">
        <v>17543</v>
      </c>
      <c r="QTX1" s="263" t="s">
        <v>17544</v>
      </c>
      <c r="QTY1" s="263" t="s">
        <v>17545</v>
      </c>
      <c r="QTZ1" s="263" t="s">
        <v>17546</v>
      </c>
      <c r="QUA1" s="263" t="s">
        <v>17547</v>
      </c>
      <c r="QUB1" s="263" t="s">
        <v>17548</v>
      </c>
      <c r="QUC1" s="263" t="s">
        <v>17549</v>
      </c>
      <c r="QUD1" s="263" t="s">
        <v>17550</v>
      </c>
      <c r="QUE1" s="263" t="s">
        <v>17551</v>
      </c>
      <c r="QUF1" s="263" t="s">
        <v>17552</v>
      </c>
      <c r="QUG1" s="263" t="s">
        <v>17553</v>
      </c>
      <c r="QUH1" s="263" t="s">
        <v>17554</v>
      </c>
      <c r="QUI1" s="263" t="s">
        <v>17555</v>
      </c>
      <c r="QUJ1" s="263" t="s">
        <v>17556</v>
      </c>
      <c r="QUK1" s="263" t="s">
        <v>17557</v>
      </c>
      <c r="QUL1" s="263" t="s">
        <v>17558</v>
      </c>
      <c r="QUM1" s="263" t="s">
        <v>17559</v>
      </c>
      <c r="QUN1" s="263" t="s">
        <v>17560</v>
      </c>
      <c r="QUO1" s="263" t="s">
        <v>17561</v>
      </c>
      <c r="QUP1" s="263" t="s">
        <v>17562</v>
      </c>
      <c r="QUQ1" s="263" t="s">
        <v>17563</v>
      </c>
      <c r="QUR1" s="263" t="s">
        <v>17564</v>
      </c>
      <c r="QUS1" s="263" t="s">
        <v>17565</v>
      </c>
      <c r="QUT1" s="263" t="s">
        <v>17566</v>
      </c>
      <c r="QUU1" s="263" t="s">
        <v>17567</v>
      </c>
      <c r="QUV1" s="263" t="s">
        <v>17568</v>
      </c>
      <c r="QUW1" s="263" t="s">
        <v>17569</v>
      </c>
      <c r="QUX1" s="263" t="s">
        <v>17570</v>
      </c>
      <c r="QUY1" s="263" t="s">
        <v>17571</v>
      </c>
      <c r="QUZ1" s="263" t="s">
        <v>17572</v>
      </c>
      <c r="QVA1" s="263" t="s">
        <v>17573</v>
      </c>
      <c r="QVB1" s="263" t="s">
        <v>17574</v>
      </c>
      <c r="QVC1" s="263" t="s">
        <v>17575</v>
      </c>
      <c r="QVD1" s="263" t="s">
        <v>17576</v>
      </c>
      <c r="QVE1" s="263" t="s">
        <v>17577</v>
      </c>
      <c r="QVF1" s="263" t="s">
        <v>17578</v>
      </c>
      <c r="QVG1" s="263" t="s">
        <v>17579</v>
      </c>
      <c r="QVH1" s="263" t="s">
        <v>17580</v>
      </c>
      <c r="QVI1" s="263" t="s">
        <v>17581</v>
      </c>
      <c r="QVJ1" s="263" t="s">
        <v>17582</v>
      </c>
      <c r="QVK1" s="263" t="s">
        <v>17583</v>
      </c>
      <c r="QVL1" s="263" t="s">
        <v>17584</v>
      </c>
      <c r="QVM1" s="263" t="s">
        <v>17585</v>
      </c>
      <c r="QVN1" s="263" t="s">
        <v>17586</v>
      </c>
      <c r="QVO1" s="263" t="s">
        <v>17587</v>
      </c>
      <c r="QVP1" s="263" t="s">
        <v>17588</v>
      </c>
      <c r="QVQ1" s="263" t="s">
        <v>17589</v>
      </c>
      <c r="QVR1" s="263" t="s">
        <v>17590</v>
      </c>
      <c r="QVS1" s="263" t="s">
        <v>17591</v>
      </c>
      <c r="QVT1" s="263" t="s">
        <v>17592</v>
      </c>
      <c r="QVU1" s="263" t="s">
        <v>17593</v>
      </c>
      <c r="QVV1" s="263" t="s">
        <v>17594</v>
      </c>
      <c r="QVW1" s="263" t="s">
        <v>17595</v>
      </c>
      <c r="QVX1" s="263" t="s">
        <v>17596</v>
      </c>
      <c r="QVY1" s="263" t="s">
        <v>17597</v>
      </c>
      <c r="QVZ1" s="263" t="s">
        <v>17598</v>
      </c>
      <c r="QWA1" s="263" t="s">
        <v>17599</v>
      </c>
      <c r="QWB1" s="263" t="s">
        <v>17600</v>
      </c>
      <c r="QWC1" s="263" t="s">
        <v>17601</v>
      </c>
      <c r="QWD1" s="263" t="s">
        <v>17602</v>
      </c>
      <c r="QWE1" s="263" t="s">
        <v>17603</v>
      </c>
      <c r="QWF1" s="263" t="s">
        <v>17604</v>
      </c>
      <c r="QWG1" s="263" t="s">
        <v>17605</v>
      </c>
      <c r="QWH1" s="263" t="s">
        <v>17606</v>
      </c>
      <c r="QWI1" s="263" t="s">
        <v>17607</v>
      </c>
      <c r="QWJ1" s="263" t="s">
        <v>17608</v>
      </c>
      <c r="QWK1" s="263" t="s">
        <v>17609</v>
      </c>
      <c r="QWL1" s="263" t="s">
        <v>17610</v>
      </c>
      <c r="QWM1" s="263" t="s">
        <v>17611</v>
      </c>
      <c r="QWN1" s="263" t="s">
        <v>17612</v>
      </c>
      <c r="QWO1" s="263" t="s">
        <v>17613</v>
      </c>
      <c r="QWP1" s="263" t="s">
        <v>17614</v>
      </c>
      <c r="QWQ1" s="263" t="s">
        <v>17615</v>
      </c>
      <c r="QWR1" s="263" t="s">
        <v>17616</v>
      </c>
      <c r="QWS1" s="263" t="s">
        <v>17617</v>
      </c>
      <c r="QWT1" s="263" t="s">
        <v>17618</v>
      </c>
      <c r="QWU1" s="263" t="s">
        <v>17619</v>
      </c>
      <c r="QWV1" s="263" t="s">
        <v>17620</v>
      </c>
      <c r="QWW1" s="263" t="s">
        <v>17621</v>
      </c>
      <c r="QWX1" s="263" t="s">
        <v>17622</v>
      </c>
      <c r="QWY1" s="263" t="s">
        <v>17623</v>
      </c>
      <c r="QWZ1" s="263" t="s">
        <v>17624</v>
      </c>
      <c r="QXA1" s="263" t="s">
        <v>17625</v>
      </c>
      <c r="QXB1" s="263" t="s">
        <v>17626</v>
      </c>
      <c r="QXC1" s="263" t="s">
        <v>17627</v>
      </c>
      <c r="QXD1" s="263" t="s">
        <v>17628</v>
      </c>
      <c r="QXE1" s="263" t="s">
        <v>17629</v>
      </c>
      <c r="QXF1" s="263" t="s">
        <v>17630</v>
      </c>
      <c r="QXG1" s="263" t="s">
        <v>17631</v>
      </c>
      <c r="QXH1" s="263" t="s">
        <v>17632</v>
      </c>
      <c r="QXI1" s="263" t="s">
        <v>17633</v>
      </c>
      <c r="QXJ1" s="263" t="s">
        <v>17634</v>
      </c>
      <c r="QXK1" s="263" t="s">
        <v>17635</v>
      </c>
      <c r="QXL1" s="263" t="s">
        <v>17636</v>
      </c>
      <c r="QXM1" s="263" t="s">
        <v>17637</v>
      </c>
      <c r="QXN1" s="263" t="s">
        <v>17638</v>
      </c>
      <c r="QXO1" s="263" t="s">
        <v>17639</v>
      </c>
      <c r="QXP1" s="263" t="s">
        <v>17640</v>
      </c>
      <c r="QXQ1" s="263" t="s">
        <v>17641</v>
      </c>
      <c r="QXR1" s="263" t="s">
        <v>17642</v>
      </c>
      <c r="QXS1" s="263" t="s">
        <v>17643</v>
      </c>
      <c r="QXT1" s="263" t="s">
        <v>17644</v>
      </c>
      <c r="QXU1" s="263" t="s">
        <v>17645</v>
      </c>
      <c r="QXV1" s="263" t="s">
        <v>17646</v>
      </c>
      <c r="QXW1" s="263" t="s">
        <v>17647</v>
      </c>
      <c r="QXX1" s="263" t="s">
        <v>17648</v>
      </c>
      <c r="QXY1" s="263" t="s">
        <v>17649</v>
      </c>
      <c r="QXZ1" s="263" t="s">
        <v>17650</v>
      </c>
      <c r="QYA1" s="263" t="s">
        <v>17651</v>
      </c>
      <c r="QYB1" s="263" t="s">
        <v>17652</v>
      </c>
      <c r="QYC1" s="263" t="s">
        <v>17653</v>
      </c>
      <c r="QYD1" s="263" t="s">
        <v>17654</v>
      </c>
      <c r="QYE1" s="263" t="s">
        <v>17655</v>
      </c>
      <c r="QYF1" s="263" t="s">
        <v>17656</v>
      </c>
      <c r="QYG1" s="263" t="s">
        <v>17657</v>
      </c>
      <c r="QYH1" s="263" t="s">
        <v>17658</v>
      </c>
      <c r="QYI1" s="263" t="s">
        <v>17659</v>
      </c>
      <c r="QYJ1" s="263" t="s">
        <v>17660</v>
      </c>
      <c r="QYK1" s="263" t="s">
        <v>17661</v>
      </c>
      <c r="QYL1" s="263" t="s">
        <v>17662</v>
      </c>
      <c r="QYM1" s="263" t="s">
        <v>17663</v>
      </c>
      <c r="QYN1" s="263" t="s">
        <v>17664</v>
      </c>
      <c r="QYO1" s="263" t="s">
        <v>17665</v>
      </c>
      <c r="QYP1" s="263" t="s">
        <v>17666</v>
      </c>
      <c r="QYQ1" s="263" t="s">
        <v>17667</v>
      </c>
      <c r="QYR1" s="263" t="s">
        <v>17668</v>
      </c>
      <c r="QYS1" s="263" t="s">
        <v>17669</v>
      </c>
      <c r="QYT1" s="263" t="s">
        <v>17670</v>
      </c>
      <c r="QYU1" s="263" t="s">
        <v>17671</v>
      </c>
      <c r="QYV1" s="263" t="s">
        <v>17672</v>
      </c>
      <c r="QYW1" s="263" t="s">
        <v>17673</v>
      </c>
      <c r="QYX1" s="263" t="s">
        <v>17674</v>
      </c>
      <c r="QYY1" s="263" t="s">
        <v>17675</v>
      </c>
      <c r="QYZ1" s="263" t="s">
        <v>17676</v>
      </c>
      <c r="QZA1" s="263" t="s">
        <v>17677</v>
      </c>
      <c r="QZB1" s="263" t="s">
        <v>17678</v>
      </c>
      <c r="QZC1" s="263" t="s">
        <v>17679</v>
      </c>
      <c r="QZD1" s="263" t="s">
        <v>17680</v>
      </c>
      <c r="QZE1" s="263" t="s">
        <v>17681</v>
      </c>
      <c r="QZF1" s="263" t="s">
        <v>17682</v>
      </c>
      <c r="QZG1" s="263" t="s">
        <v>17683</v>
      </c>
      <c r="QZH1" s="263" t="s">
        <v>17684</v>
      </c>
      <c r="QZI1" s="263" t="s">
        <v>17685</v>
      </c>
      <c r="QZJ1" s="263" t="s">
        <v>17686</v>
      </c>
      <c r="QZK1" s="263" t="s">
        <v>17687</v>
      </c>
      <c r="QZL1" s="263" t="s">
        <v>17688</v>
      </c>
      <c r="QZM1" s="263" t="s">
        <v>17689</v>
      </c>
      <c r="QZN1" s="263" t="s">
        <v>17690</v>
      </c>
      <c r="QZO1" s="263" t="s">
        <v>17691</v>
      </c>
      <c r="QZP1" s="263" t="s">
        <v>17692</v>
      </c>
      <c r="QZQ1" s="263" t="s">
        <v>17693</v>
      </c>
      <c r="QZR1" s="263" t="s">
        <v>17694</v>
      </c>
      <c r="QZS1" s="263" t="s">
        <v>17695</v>
      </c>
      <c r="QZT1" s="263" t="s">
        <v>17696</v>
      </c>
      <c r="QZU1" s="263" t="s">
        <v>17697</v>
      </c>
      <c r="QZV1" s="263" t="s">
        <v>17698</v>
      </c>
      <c r="QZW1" s="263" t="s">
        <v>17699</v>
      </c>
      <c r="QZX1" s="263" t="s">
        <v>17700</v>
      </c>
      <c r="QZY1" s="263" t="s">
        <v>17701</v>
      </c>
      <c r="QZZ1" s="263" t="s">
        <v>17702</v>
      </c>
      <c r="RAA1" s="263" t="s">
        <v>17703</v>
      </c>
      <c r="RAB1" s="263" t="s">
        <v>17704</v>
      </c>
      <c r="RAC1" s="263" t="s">
        <v>17705</v>
      </c>
      <c r="RAD1" s="263" t="s">
        <v>17706</v>
      </c>
      <c r="RAE1" s="263" t="s">
        <v>17707</v>
      </c>
      <c r="RAF1" s="263" t="s">
        <v>17708</v>
      </c>
      <c r="RAG1" s="263" t="s">
        <v>17709</v>
      </c>
      <c r="RAH1" s="263" t="s">
        <v>17710</v>
      </c>
      <c r="RAI1" s="263" t="s">
        <v>17711</v>
      </c>
      <c r="RAJ1" s="263" t="s">
        <v>17712</v>
      </c>
      <c r="RAK1" s="263" t="s">
        <v>17713</v>
      </c>
      <c r="RAL1" s="263" t="s">
        <v>17714</v>
      </c>
      <c r="RAM1" s="263" t="s">
        <v>17715</v>
      </c>
      <c r="RAN1" s="263" t="s">
        <v>17716</v>
      </c>
      <c r="RAO1" s="263" t="s">
        <v>17717</v>
      </c>
      <c r="RAP1" s="263" t="s">
        <v>17718</v>
      </c>
      <c r="RAQ1" s="263" t="s">
        <v>17719</v>
      </c>
      <c r="RAR1" s="263" t="s">
        <v>17720</v>
      </c>
      <c r="RAS1" s="263" t="s">
        <v>17721</v>
      </c>
      <c r="RAT1" s="263" t="s">
        <v>17722</v>
      </c>
      <c r="RAU1" s="263" t="s">
        <v>17723</v>
      </c>
      <c r="RAV1" s="263" t="s">
        <v>17724</v>
      </c>
      <c r="RAW1" s="263" t="s">
        <v>17725</v>
      </c>
      <c r="RAX1" s="263" t="s">
        <v>17726</v>
      </c>
      <c r="RAY1" s="263" t="s">
        <v>17727</v>
      </c>
      <c r="RAZ1" s="263" t="s">
        <v>17728</v>
      </c>
      <c r="RBA1" s="263" t="s">
        <v>17729</v>
      </c>
      <c r="RBB1" s="263" t="s">
        <v>17730</v>
      </c>
      <c r="RBC1" s="263" t="s">
        <v>17731</v>
      </c>
      <c r="RBD1" s="263" t="s">
        <v>17732</v>
      </c>
      <c r="RBE1" s="263" t="s">
        <v>17733</v>
      </c>
      <c r="RBF1" s="263" t="s">
        <v>17734</v>
      </c>
      <c r="RBG1" s="263" t="s">
        <v>17735</v>
      </c>
      <c r="RBH1" s="263" t="s">
        <v>17736</v>
      </c>
      <c r="RBI1" s="263" t="s">
        <v>17737</v>
      </c>
      <c r="RBJ1" s="263" t="s">
        <v>17738</v>
      </c>
      <c r="RBK1" s="263" t="s">
        <v>17739</v>
      </c>
      <c r="RBL1" s="263" t="s">
        <v>17740</v>
      </c>
      <c r="RBM1" s="263" t="s">
        <v>17741</v>
      </c>
      <c r="RBN1" s="263" t="s">
        <v>17742</v>
      </c>
      <c r="RBO1" s="263" t="s">
        <v>17743</v>
      </c>
      <c r="RBP1" s="263" t="s">
        <v>17744</v>
      </c>
      <c r="RBQ1" s="263" t="s">
        <v>17745</v>
      </c>
      <c r="RBR1" s="263" t="s">
        <v>17746</v>
      </c>
      <c r="RBS1" s="263" t="s">
        <v>17747</v>
      </c>
      <c r="RBT1" s="263" t="s">
        <v>17748</v>
      </c>
      <c r="RBU1" s="263" t="s">
        <v>17749</v>
      </c>
      <c r="RBV1" s="263" t="s">
        <v>17750</v>
      </c>
      <c r="RBW1" s="263" t="s">
        <v>17751</v>
      </c>
      <c r="RBX1" s="263" t="s">
        <v>17752</v>
      </c>
      <c r="RBY1" s="263" t="s">
        <v>17753</v>
      </c>
      <c r="RBZ1" s="263" t="s">
        <v>17754</v>
      </c>
      <c r="RCA1" s="263" t="s">
        <v>17755</v>
      </c>
      <c r="RCB1" s="263" t="s">
        <v>17756</v>
      </c>
      <c r="RCC1" s="263" t="s">
        <v>17757</v>
      </c>
      <c r="RCD1" s="263" t="s">
        <v>17758</v>
      </c>
      <c r="RCE1" s="263" t="s">
        <v>17759</v>
      </c>
      <c r="RCF1" s="263" t="s">
        <v>17760</v>
      </c>
      <c r="RCG1" s="263" t="s">
        <v>17761</v>
      </c>
      <c r="RCH1" s="263" t="s">
        <v>17762</v>
      </c>
      <c r="RCI1" s="263" t="s">
        <v>17763</v>
      </c>
      <c r="RCJ1" s="263" t="s">
        <v>17764</v>
      </c>
      <c r="RCK1" s="263" t="s">
        <v>17765</v>
      </c>
      <c r="RCL1" s="263" t="s">
        <v>17766</v>
      </c>
      <c r="RCM1" s="263" t="s">
        <v>17767</v>
      </c>
      <c r="RCN1" s="263" t="s">
        <v>17768</v>
      </c>
      <c r="RCO1" s="263" t="s">
        <v>17769</v>
      </c>
      <c r="RCP1" s="263" t="s">
        <v>17770</v>
      </c>
      <c r="RCQ1" s="263" t="s">
        <v>17771</v>
      </c>
      <c r="RCR1" s="263" t="s">
        <v>17772</v>
      </c>
      <c r="RCS1" s="263" t="s">
        <v>17773</v>
      </c>
      <c r="RCT1" s="263" t="s">
        <v>17774</v>
      </c>
      <c r="RCU1" s="263" t="s">
        <v>17775</v>
      </c>
      <c r="RCV1" s="263" t="s">
        <v>17776</v>
      </c>
      <c r="RCW1" s="263" t="s">
        <v>17777</v>
      </c>
      <c r="RCX1" s="263" t="s">
        <v>17778</v>
      </c>
      <c r="RCY1" s="263" t="s">
        <v>17779</v>
      </c>
      <c r="RCZ1" s="263" t="s">
        <v>17780</v>
      </c>
      <c r="RDA1" s="263" t="s">
        <v>17781</v>
      </c>
      <c r="RDB1" s="263" t="s">
        <v>17782</v>
      </c>
      <c r="RDC1" s="263" t="s">
        <v>17783</v>
      </c>
      <c r="RDD1" s="263" t="s">
        <v>17784</v>
      </c>
      <c r="RDE1" s="263" t="s">
        <v>17785</v>
      </c>
      <c r="RDF1" s="263" t="s">
        <v>17786</v>
      </c>
      <c r="RDG1" s="263" t="s">
        <v>17787</v>
      </c>
      <c r="RDH1" s="263" t="s">
        <v>17788</v>
      </c>
      <c r="RDI1" s="263" t="s">
        <v>17789</v>
      </c>
      <c r="RDJ1" s="263" t="s">
        <v>17790</v>
      </c>
      <c r="RDK1" s="263" t="s">
        <v>17791</v>
      </c>
      <c r="RDL1" s="263" t="s">
        <v>17792</v>
      </c>
      <c r="RDM1" s="263" t="s">
        <v>17793</v>
      </c>
      <c r="RDN1" s="263" t="s">
        <v>17794</v>
      </c>
      <c r="RDO1" s="263" t="s">
        <v>17795</v>
      </c>
      <c r="RDP1" s="263" t="s">
        <v>17796</v>
      </c>
      <c r="RDQ1" s="263" t="s">
        <v>17797</v>
      </c>
      <c r="RDR1" s="263" t="s">
        <v>17798</v>
      </c>
      <c r="RDS1" s="263" t="s">
        <v>17799</v>
      </c>
      <c r="RDT1" s="263" t="s">
        <v>17800</v>
      </c>
      <c r="RDU1" s="263" t="s">
        <v>17801</v>
      </c>
      <c r="RDV1" s="263" t="s">
        <v>17802</v>
      </c>
      <c r="RDW1" s="263" t="s">
        <v>17803</v>
      </c>
      <c r="RDX1" s="263" t="s">
        <v>17804</v>
      </c>
      <c r="RDY1" s="263" t="s">
        <v>17805</v>
      </c>
      <c r="RDZ1" s="263" t="s">
        <v>17806</v>
      </c>
      <c r="REA1" s="263" t="s">
        <v>17807</v>
      </c>
      <c r="REB1" s="263" t="s">
        <v>17808</v>
      </c>
      <c r="REC1" s="263" t="s">
        <v>17809</v>
      </c>
      <c r="RED1" s="263" t="s">
        <v>17810</v>
      </c>
      <c r="REE1" s="263" t="s">
        <v>17811</v>
      </c>
      <c r="REF1" s="263" t="s">
        <v>17812</v>
      </c>
      <c r="REG1" s="263" t="s">
        <v>17813</v>
      </c>
      <c r="REH1" s="263" t="s">
        <v>17814</v>
      </c>
      <c r="REI1" s="263" t="s">
        <v>17815</v>
      </c>
      <c r="REJ1" s="263" t="s">
        <v>17816</v>
      </c>
      <c r="REK1" s="263" t="s">
        <v>17817</v>
      </c>
      <c r="REL1" s="263" t="s">
        <v>17818</v>
      </c>
      <c r="REM1" s="263" t="s">
        <v>17819</v>
      </c>
      <c r="REN1" s="263" t="s">
        <v>17820</v>
      </c>
      <c r="REO1" s="263" t="s">
        <v>17821</v>
      </c>
      <c r="REP1" s="263" t="s">
        <v>17822</v>
      </c>
      <c r="REQ1" s="263" t="s">
        <v>17823</v>
      </c>
      <c r="RER1" s="263" t="s">
        <v>17824</v>
      </c>
      <c r="RES1" s="263" t="s">
        <v>17825</v>
      </c>
      <c r="RET1" s="263" t="s">
        <v>17826</v>
      </c>
      <c r="REU1" s="263" t="s">
        <v>17827</v>
      </c>
      <c r="REV1" s="263" t="s">
        <v>17828</v>
      </c>
      <c r="REW1" s="263" t="s">
        <v>17829</v>
      </c>
      <c r="REX1" s="263" t="s">
        <v>17830</v>
      </c>
      <c r="REY1" s="263" t="s">
        <v>17831</v>
      </c>
      <c r="REZ1" s="263" t="s">
        <v>17832</v>
      </c>
      <c r="RFA1" s="263" t="s">
        <v>17833</v>
      </c>
      <c r="RFB1" s="263" t="s">
        <v>17834</v>
      </c>
      <c r="RFC1" s="263" t="s">
        <v>17835</v>
      </c>
      <c r="RFD1" s="263" t="s">
        <v>17836</v>
      </c>
      <c r="RFE1" s="263" t="s">
        <v>17837</v>
      </c>
      <c r="RFF1" s="263" t="s">
        <v>17838</v>
      </c>
      <c r="RFG1" s="263" t="s">
        <v>17839</v>
      </c>
      <c r="RFH1" s="263" t="s">
        <v>17840</v>
      </c>
      <c r="RFI1" s="263" t="s">
        <v>17841</v>
      </c>
      <c r="RFJ1" s="263" t="s">
        <v>17842</v>
      </c>
      <c r="RFK1" s="263" t="s">
        <v>17843</v>
      </c>
      <c r="RFL1" s="263" t="s">
        <v>17844</v>
      </c>
      <c r="RFM1" s="263" t="s">
        <v>17845</v>
      </c>
      <c r="RFN1" s="263" t="s">
        <v>17846</v>
      </c>
      <c r="RFO1" s="263" t="s">
        <v>17847</v>
      </c>
      <c r="RFP1" s="263" t="s">
        <v>17848</v>
      </c>
      <c r="RFQ1" s="263" t="s">
        <v>17849</v>
      </c>
      <c r="RFR1" s="263" t="s">
        <v>17850</v>
      </c>
      <c r="RFS1" s="263" t="s">
        <v>17851</v>
      </c>
      <c r="RFT1" s="263" t="s">
        <v>17852</v>
      </c>
      <c r="RFU1" s="263" t="s">
        <v>17853</v>
      </c>
      <c r="RFV1" s="263" t="s">
        <v>17854</v>
      </c>
      <c r="RFW1" s="263" t="s">
        <v>17855</v>
      </c>
      <c r="RFX1" s="263" t="s">
        <v>17856</v>
      </c>
      <c r="RFY1" s="263" t="s">
        <v>17857</v>
      </c>
      <c r="RFZ1" s="263" t="s">
        <v>17858</v>
      </c>
      <c r="RGA1" s="263" t="s">
        <v>17859</v>
      </c>
      <c r="RGB1" s="263" t="s">
        <v>17860</v>
      </c>
      <c r="RGC1" s="263" t="s">
        <v>17861</v>
      </c>
      <c r="RGD1" s="263" t="s">
        <v>17862</v>
      </c>
      <c r="RGE1" s="263" t="s">
        <v>17863</v>
      </c>
      <c r="RGF1" s="263" t="s">
        <v>17864</v>
      </c>
      <c r="RGG1" s="263" t="s">
        <v>17865</v>
      </c>
      <c r="RGH1" s="263" t="s">
        <v>17866</v>
      </c>
      <c r="RGI1" s="263" t="s">
        <v>17867</v>
      </c>
      <c r="RGJ1" s="263" t="s">
        <v>17868</v>
      </c>
      <c r="RGK1" s="263" t="s">
        <v>17869</v>
      </c>
      <c r="RGL1" s="263" t="s">
        <v>17870</v>
      </c>
      <c r="RGM1" s="263" t="s">
        <v>17871</v>
      </c>
      <c r="RGN1" s="263" t="s">
        <v>17872</v>
      </c>
      <c r="RGO1" s="263" t="s">
        <v>17873</v>
      </c>
      <c r="RGP1" s="263" t="s">
        <v>17874</v>
      </c>
      <c r="RGQ1" s="263" t="s">
        <v>17875</v>
      </c>
      <c r="RGR1" s="263" t="s">
        <v>17876</v>
      </c>
      <c r="RGS1" s="263" t="s">
        <v>17877</v>
      </c>
      <c r="RGT1" s="263" t="s">
        <v>17878</v>
      </c>
      <c r="RGU1" s="263" t="s">
        <v>17879</v>
      </c>
      <c r="RGV1" s="263" t="s">
        <v>17880</v>
      </c>
      <c r="RGW1" s="263" t="s">
        <v>17881</v>
      </c>
      <c r="RGX1" s="263" t="s">
        <v>17882</v>
      </c>
      <c r="RGY1" s="263" t="s">
        <v>17883</v>
      </c>
      <c r="RGZ1" s="263" t="s">
        <v>17884</v>
      </c>
      <c r="RHA1" s="263" t="s">
        <v>17885</v>
      </c>
      <c r="RHB1" s="263" t="s">
        <v>17886</v>
      </c>
      <c r="RHC1" s="263" t="s">
        <v>17887</v>
      </c>
      <c r="RHD1" s="263" t="s">
        <v>17888</v>
      </c>
      <c r="RHE1" s="263" t="s">
        <v>17889</v>
      </c>
      <c r="RHF1" s="263" t="s">
        <v>17890</v>
      </c>
      <c r="RHG1" s="263" t="s">
        <v>17891</v>
      </c>
      <c r="RHH1" s="263" t="s">
        <v>17892</v>
      </c>
      <c r="RHI1" s="263" t="s">
        <v>17893</v>
      </c>
      <c r="RHJ1" s="263" t="s">
        <v>17894</v>
      </c>
      <c r="RHK1" s="263" t="s">
        <v>17895</v>
      </c>
      <c r="RHL1" s="263" t="s">
        <v>17896</v>
      </c>
      <c r="RHM1" s="263" t="s">
        <v>17897</v>
      </c>
      <c r="RHN1" s="263" t="s">
        <v>17898</v>
      </c>
      <c r="RHO1" s="263" t="s">
        <v>17899</v>
      </c>
      <c r="RHP1" s="263" t="s">
        <v>17900</v>
      </c>
      <c r="RHQ1" s="263" t="s">
        <v>17901</v>
      </c>
      <c r="RHR1" s="263" t="s">
        <v>17902</v>
      </c>
      <c r="RHS1" s="263" t="s">
        <v>17903</v>
      </c>
      <c r="RHT1" s="263" t="s">
        <v>17904</v>
      </c>
      <c r="RHU1" s="263" t="s">
        <v>17905</v>
      </c>
      <c r="RHV1" s="263" t="s">
        <v>17906</v>
      </c>
      <c r="RHW1" s="263" t="s">
        <v>17907</v>
      </c>
      <c r="RHX1" s="263" t="s">
        <v>17908</v>
      </c>
      <c r="RHY1" s="263" t="s">
        <v>17909</v>
      </c>
      <c r="RHZ1" s="263" t="s">
        <v>17910</v>
      </c>
      <c r="RIA1" s="263" t="s">
        <v>17911</v>
      </c>
      <c r="RIB1" s="263" t="s">
        <v>17912</v>
      </c>
      <c r="RIC1" s="263" t="s">
        <v>17913</v>
      </c>
      <c r="RID1" s="263" t="s">
        <v>17914</v>
      </c>
      <c r="RIE1" s="263" t="s">
        <v>17915</v>
      </c>
      <c r="RIF1" s="263" t="s">
        <v>17916</v>
      </c>
      <c r="RIG1" s="263" t="s">
        <v>17917</v>
      </c>
      <c r="RIH1" s="263" t="s">
        <v>17918</v>
      </c>
      <c r="RII1" s="263" t="s">
        <v>17919</v>
      </c>
      <c r="RIJ1" s="263" t="s">
        <v>17920</v>
      </c>
      <c r="RIK1" s="263" t="s">
        <v>17921</v>
      </c>
      <c r="RIL1" s="263" t="s">
        <v>17922</v>
      </c>
      <c r="RIM1" s="263" t="s">
        <v>17923</v>
      </c>
      <c r="RIN1" s="263" t="s">
        <v>17924</v>
      </c>
      <c r="RIO1" s="263" t="s">
        <v>17925</v>
      </c>
      <c r="RIP1" s="263" t="s">
        <v>17926</v>
      </c>
      <c r="RIQ1" s="263" t="s">
        <v>17927</v>
      </c>
      <c r="RIR1" s="263" t="s">
        <v>17928</v>
      </c>
      <c r="RIS1" s="263" t="s">
        <v>17929</v>
      </c>
      <c r="RIT1" s="263" t="s">
        <v>17930</v>
      </c>
      <c r="RIU1" s="263" t="s">
        <v>17931</v>
      </c>
      <c r="RIV1" s="263" t="s">
        <v>17932</v>
      </c>
      <c r="RIW1" s="263" t="s">
        <v>17933</v>
      </c>
      <c r="RIX1" s="263" t="s">
        <v>17934</v>
      </c>
      <c r="RIY1" s="263" t="s">
        <v>17935</v>
      </c>
      <c r="RIZ1" s="263" t="s">
        <v>17936</v>
      </c>
      <c r="RJA1" s="263" t="s">
        <v>17937</v>
      </c>
      <c r="RJB1" s="263" t="s">
        <v>17938</v>
      </c>
      <c r="RJC1" s="263" t="s">
        <v>17939</v>
      </c>
      <c r="RJD1" s="263" t="s">
        <v>17940</v>
      </c>
      <c r="RJE1" s="263" t="s">
        <v>17941</v>
      </c>
      <c r="RJF1" s="263" t="s">
        <v>17942</v>
      </c>
      <c r="RJG1" s="263" t="s">
        <v>17943</v>
      </c>
      <c r="RJH1" s="263" t="s">
        <v>17944</v>
      </c>
      <c r="RJI1" s="263" t="s">
        <v>17945</v>
      </c>
      <c r="RJJ1" s="263" t="s">
        <v>17946</v>
      </c>
      <c r="RJK1" s="263" t="s">
        <v>17947</v>
      </c>
      <c r="RJL1" s="263" t="s">
        <v>17948</v>
      </c>
      <c r="RJM1" s="263" t="s">
        <v>17949</v>
      </c>
      <c r="RJN1" s="263" t="s">
        <v>17950</v>
      </c>
      <c r="RJO1" s="263" t="s">
        <v>17951</v>
      </c>
      <c r="RJP1" s="263" t="s">
        <v>17952</v>
      </c>
      <c r="RJQ1" s="263" t="s">
        <v>17953</v>
      </c>
      <c r="RJR1" s="263" t="s">
        <v>17954</v>
      </c>
      <c r="RJS1" s="263" t="s">
        <v>17955</v>
      </c>
      <c r="RJT1" s="263" t="s">
        <v>17956</v>
      </c>
      <c r="RJU1" s="263" t="s">
        <v>17957</v>
      </c>
      <c r="RJV1" s="263" t="s">
        <v>17958</v>
      </c>
      <c r="RJW1" s="263" t="s">
        <v>17959</v>
      </c>
      <c r="RJX1" s="263" t="s">
        <v>17960</v>
      </c>
      <c r="RJY1" s="263" t="s">
        <v>17961</v>
      </c>
      <c r="RJZ1" s="263" t="s">
        <v>17962</v>
      </c>
      <c r="RKA1" s="263" t="s">
        <v>17963</v>
      </c>
      <c r="RKB1" s="263" t="s">
        <v>17964</v>
      </c>
      <c r="RKC1" s="263" t="s">
        <v>17965</v>
      </c>
      <c r="RKD1" s="263" t="s">
        <v>17966</v>
      </c>
      <c r="RKE1" s="263" t="s">
        <v>17967</v>
      </c>
      <c r="RKF1" s="263" t="s">
        <v>17968</v>
      </c>
      <c r="RKG1" s="263" t="s">
        <v>17969</v>
      </c>
      <c r="RKH1" s="263" t="s">
        <v>17970</v>
      </c>
      <c r="RKI1" s="263" t="s">
        <v>17971</v>
      </c>
      <c r="RKJ1" s="263" t="s">
        <v>17972</v>
      </c>
      <c r="RKK1" s="263" t="s">
        <v>17973</v>
      </c>
      <c r="RKL1" s="263" t="s">
        <v>17974</v>
      </c>
      <c r="RKM1" s="263" t="s">
        <v>17975</v>
      </c>
      <c r="RKN1" s="263" t="s">
        <v>17976</v>
      </c>
      <c r="RKO1" s="263" t="s">
        <v>17977</v>
      </c>
      <c r="RKP1" s="263" t="s">
        <v>17978</v>
      </c>
      <c r="RKQ1" s="263" t="s">
        <v>17979</v>
      </c>
      <c r="RKR1" s="263" t="s">
        <v>17980</v>
      </c>
      <c r="RKS1" s="263" t="s">
        <v>17981</v>
      </c>
      <c r="RKT1" s="263" t="s">
        <v>17982</v>
      </c>
      <c r="RKU1" s="263" t="s">
        <v>17983</v>
      </c>
      <c r="RKV1" s="263" t="s">
        <v>17984</v>
      </c>
      <c r="RKW1" s="263" t="s">
        <v>17985</v>
      </c>
      <c r="RKX1" s="263" t="s">
        <v>17986</v>
      </c>
      <c r="RKY1" s="263" t="s">
        <v>17987</v>
      </c>
      <c r="RKZ1" s="263" t="s">
        <v>17988</v>
      </c>
      <c r="RLA1" s="263" t="s">
        <v>17989</v>
      </c>
      <c r="RLB1" s="263" t="s">
        <v>17990</v>
      </c>
      <c r="RLC1" s="263" t="s">
        <v>17991</v>
      </c>
      <c r="RLD1" s="263" t="s">
        <v>17992</v>
      </c>
      <c r="RLE1" s="263" t="s">
        <v>17993</v>
      </c>
      <c r="RLF1" s="263" t="s">
        <v>17994</v>
      </c>
      <c r="RLG1" s="263" t="s">
        <v>17995</v>
      </c>
      <c r="RLH1" s="263" t="s">
        <v>17996</v>
      </c>
      <c r="RLI1" s="263" t="s">
        <v>17997</v>
      </c>
      <c r="RLJ1" s="263" t="s">
        <v>17998</v>
      </c>
      <c r="RLK1" s="263" t="s">
        <v>17999</v>
      </c>
      <c r="RLL1" s="263" t="s">
        <v>18000</v>
      </c>
      <c r="RLM1" s="263" t="s">
        <v>18001</v>
      </c>
      <c r="RLN1" s="263" t="s">
        <v>18002</v>
      </c>
      <c r="RLO1" s="263" t="s">
        <v>18003</v>
      </c>
      <c r="RLP1" s="263" t="s">
        <v>18004</v>
      </c>
      <c r="RLQ1" s="263" t="s">
        <v>18005</v>
      </c>
      <c r="RLR1" s="263" t="s">
        <v>18006</v>
      </c>
      <c r="RLS1" s="263" t="s">
        <v>18007</v>
      </c>
      <c r="RLT1" s="263" t="s">
        <v>18008</v>
      </c>
      <c r="RLU1" s="263" t="s">
        <v>18009</v>
      </c>
      <c r="RLV1" s="263" t="s">
        <v>18010</v>
      </c>
      <c r="RLW1" s="263" t="s">
        <v>18011</v>
      </c>
      <c r="RLX1" s="263" t="s">
        <v>18012</v>
      </c>
      <c r="RLY1" s="263" t="s">
        <v>18013</v>
      </c>
      <c r="RLZ1" s="263" t="s">
        <v>18014</v>
      </c>
      <c r="RMA1" s="263" t="s">
        <v>18015</v>
      </c>
      <c r="RMB1" s="263" t="s">
        <v>18016</v>
      </c>
      <c r="RMC1" s="263" t="s">
        <v>18017</v>
      </c>
      <c r="RMD1" s="263" t="s">
        <v>18018</v>
      </c>
      <c r="RME1" s="263" t="s">
        <v>18019</v>
      </c>
      <c r="RMF1" s="263" t="s">
        <v>18020</v>
      </c>
      <c r="RMG1" s="263" t="s">
        <v>18021</v>
      </c>
      <c r="RMH1" s="263" t="s">
        <v>18022</v>
      </c>
      <c r="RMI1" s="263" t="s">
        <v>18023</v>
      </c>
      <c r="RMJ1" s="263" t="s">
        <v>18024</v>
      </c>
      <c r="RMK1" s="263" t="s">
        <v>18025</v>
      </c>
      <c r="RML1" s="263" t="s">
        <v>18026</v>
      </c>
      <c r="RMM1" s="263" t="s">
        <v>18027</v>
      </c>
      <c r="RMN1" s="263" t="s">
        <v>18028</v>
      </c>
      <c r="RMO1" s="263" t="s">
        <v>18029</v>
      </c>
      <c r="RMP1" s="263" t="s">
        <v>18030</v>
      </c>
      <c r="RMQ1" s="263" t="s">
        <v>18031</v>
      </c>
      <c r="RMR1" s="263" t="s">
        <v>18032</v>
      </c>
      <c r="RMS1" s="263" t="s">
        <v>18033</v>
      </c>
      <c r="RMT1" s="263" t="s">
        <v>18034</v>
      </c>
      <c r="RMU1" s="263" t="s">
        <v>18035</v>
      </c>
      <c r="RMV1" s="263" t="s">
        <v>18036</v>
      </c>
      <c r="RMW1" s="263" t="s">
        <v>18037</v>
      </c>
      <c r="RMX1" s="263" t="s">
        <v>18038</v>
      </c>
      <c r="RMY1" s="263" t="s">
        <v>18039</v>
      </c>
      <c r="RMZ1" s="263" t="s">
        <v>18040</v>
      </c>
      <c r="RNA1" s="263" t="s">
        <v>18041</v>
      </c>
      <c r="RNB1" s="263" t="s">
        <v>18042</v>
      </c>
      <c r="RNC1" s="263" t="s">
        <v>18043</v>
      </c>
      <c r="RND1" s="263" t="s">
        <v>18044</v>
      </c>
      <c r="RNE1" s="263" t="s">
        <v>18045</v>
      </c>
      <c r="RNF1" s="263" t="s">
        <v>18046</v>
      </c>
      <c r="RNG1" s="263" t="s">
        <v>18047</v>
      </c>
      <c r="RNH1" s="263" t="s">
        <v>18048</v>
      </c>
      <c r="RNI1" s="263" t="s">
        <v>18049</v>
      </c>
      <c r="RNJ1" s="263" t="s">
        <v>18050</v>
      </c>
      <c r="RNK1" s="263" t="s">
        <v>18051</v>
      </c>
      <c r="RNL1" s="263" t="s">
        <v>18052</v>
      </c>
      <c r="RNM1" s="263" t="s">
        <v>18053</v>
      </c>
      <c r="RNN1" s="263" t="s">
        <v>18054</v>
      </c>
      <c r="RNO1" s="263" t="s">
        <v>18055</v>
      </c>
      <c r="RNP1" s="263" t="s">
        <v>18056</v>
      </c>
      <c r="RNQ1" s="263" t="s">
        <v>18057</v>
      </c>
      <c r="RNR1" s="263" t="s">
        <v>18058</v>
      </c>
      <c r="RNS1" s="263" t="s">
        <v>18059</v>
      </c>
      <c r="RNT1" s="263" t="s">
        <v>18060</v>
      </c>
      <c r="RNU1" s="263" t="s">
        <v>18061</v>
      </c>
      <c r="RNV1" s="263" t="s">
        <v>18062</v>
      </c>
      <c r="RNW1" s="263" t="s">
        <v>18063</v>
      </c>
      <c r="RNX1" s="263" t="s">
        <v>18064</v>
      </c>
      <c r="RNY1" s="263" t="s">
        <v>18065</v>
      </c>
      <c r="RNZ1" s="263" t="s">
        <v>18066</v>
      </c>
      <c r="ROA1" s="263" t="s">
        <v>18067</v>
      </c>
      <c r="ROB1" s="263" t="s">
        <v>18068</v>
      </c>
      <c r="ROC1" s="263" t="s">
        <v>18069</v>
      </c>
      <c r="ROD1" s="263" t="s">
        <v>18070</v>
      </c>
      <c r="ROE1" s="263" t="s">
        <v>18071</v>
      </c>
      <c r="ROF1" s="263" t="s">
        <v>18072</v>
      </c>
      <c r="ROG1" s="263" t="s">
        <v>18073</v>
      </c>
      <c r="ROH1" s="263" t="s">
        <v>18074</v>
      </c>
      <c r="ROI1" s="263" t="s">
        <v>18075</v>
      </c>
      <c r="ROJ1" s="263" t="s">
        <v>18076</v>
      </c>
      <c r="ROK1" s="263" t="s">
        <v>18077</v>
      </c>
      <c r="ROL1" s="263" t="s">
        <v>18078</v>
      </c>
      <c r="ROM1" s="263" t="s">
        <v>18079</v>
      </c>
      <c r="RON1" s="263" t="s">
        <v>18080</v>
      </c>
      <c r="ROO1" s="263" t="s">
        <v>18081</v>
      </c>
      <c r="ROP1" s="263" t="s">
        <v>18082</v>
      </c>
      <c r="ROQ1" s="263" t="s">
        <v>18083</v>
      </c>
      <c r="ROR1" s="263" t="s">
        <v>18084</v>
      </c>
      <c r="ROS1" s="263" t="s">
        <v>18085</v>
      </c>
      <c r="ROT1" s="263" t="s">
        <v>18086</v>
      </c>
      <c r="ROU1" s="263" t="s">
        <v>18087</v>
      </c>
      <c r="ROV1" s="263" t="s">
        <v>18088</v>
      </c>
      <c r="ROW1" s="263" t="s">
        <v>18089</v>
      </c>
      <c r="ROX1" s="263" t="s">
        <v>18090</v>
      </c>
      <c r="ROY1" s="263" t="s">
        <v>18091</v>
      </c>
      <c r="ROZ1" s="263" t="s">
        <v>18092</v>
      </c>
      <c r="RPA1" s="263" t="s">
        <v>18093</v>
      </c>
      <c r="RPB1" s="263" t="s">
        <v>18094</v>
      </c>
      <c r="RPC1" s="263" t="s">
        <v>18095</v>
      </c>
      <c r="RPD1" s="263" t="s">
        <v>18096</v>
      </c>
      <c r="RPE1" s="263" t="s">
        <v>18097</v>
      </c>
      <c r="RPF1" s="263" t="s">
        <v>18098</v>
      </c>
      <c r="RPG1" s="263" t="s">
        <v>18099</v>
      </c>
      <c r="RPH1" s="263" t="s">
        <v>18100</v>
      </c>
      <c r="RPI1" s="263" t="s">
        <v>18101</v>
      </c>
      <c r="RPJ1" s="263" t="s">
        <v>18102</v>
      </c>
      <c r="RPK1" s="263" t="s">
        <v>18103</v>
      </c>
      <c r="RPL1" s="263" t="s">
        <v>18104</v>
      </c>
      <c r="RPM1" s="263" t="s">
        <v>18105</v>
      </c>
      <c r="RPN1" s="263" t="s">
        <v>18106</v>
      </c>
      <c r="RPO1" s="263" t="s">
        <v>18107</v>
      </c>
      <c r="RPP1" s="263" t="s">
        <v>18108</v>
      </c>
      <c r="RPQ1" s="263" t="s">
        <v>18109</v>
      </c>
      <c r="RPR1" s="263" t="s">
        <v>18110</v>
      </c>
      <c r="RPS1" s="263" t="s">
        <v>18111</v>
      </c>
      <c r="RPT1" s="263" t="s">
        <v>18112</v>
      </c>
      <c r="RPU1" s="263" t="s">
        <v>18113</v>
      </c>
      <c r="RPV1" s="263" t="s">
        <v>18114</v>
      </c>
      <c r="RPW1" s="263" t="s">
        <v>18115</v>
      </c>
      <c r="RPX1" s="263" t="s">
        <v>18116</v>
      </c>
      <c r="RPY1" s="263" t="s">
        <v>18117</v>
      </c>
      <c r="RPZ1" s="263" t="s">
        <v>18118</v>
      </c>
      <c r="RQA1" s="263" t="s">
        <v>18119</v>
      </c>
      <c r="RQB1" s="263" t="s">
        <v>18120</v>
      </c>
      <c r="RQC1" s="263" t="s">
        <v>18121</v>
      </c>
      <c r="RQD1" s="263" t="s">
        <v>18122</v>
      </c>
      <c r="RQE1" s="263" t="s">
        <v>18123</v>
      </c>
      <c r="RQF1" s="263" t="s">
        <v>18124</v>
      </c>
      <c r="RQG1" s="263" t="s">
        <v>18125</v>
      </c>
      <c r="RQH1" s="263" t="s">
        <v>18126</v>
      </c>
      <c r="RQI1" s="263" t="s">
        <v>18127</v>
      </c>
      <c r="RQJ1" s="263" t="s">
        <v>18128</v>
      </c>
      <c r="RQK1" s="263" t="s">
        <v>18129</v>
      </c>
      <c r="RQL1" s="263" t="s">
        <v>18130</v>
      </c>
      <c r="RQM1" s="263" t="s">
        <v>18131</v>
      </c>
      <c r="RQN1" s="263" t="s">
        <v>18132</v>
      </c>
      <c r="RQO1" s="263" t="s">
        <v>18133</v>
      </c>
      <c r="RQP1" s="263" t="s">
        <v>18134</v>
      </c>
      <c r="RQQ1" s="263" t="s">
        <v>18135</v>
      </c>
      <c r="RQR1" s="263" t="s">
        <v>18136</v>
      </c>
      <c r="RQS1" s="263" t="s">
        <v>18137</v>
      </c>
      <c r="RQT1" s="263" t="s">
        <v>18138</v>
      </c>
      <c r="RQU1" s="263" t="s">
        <v>18139</v>
      </c>
      <c r="RQV1" s="263" t="s">
        <v>18140</v>
      </c>
      <c r="RQW1" s="263" t="s">
        <v>18141</v>
      </c>
      <c r="RQX1" s="263" t="s">
        <v>18142</v>
      </c>
      <c r="RQY1" s="263" t="s">
        <v>18143</v>
      </c>
      <c r="RQZ1" s="263" t="s">
        <v>18144</v>
      </c>
      <c r="RRA1" s="263" t="s">
        <v>18145</v>
      </c>
      <c r="RRB1" s="263" t="s">
        <v>18146</v>
      </c>
      <c r="RRC1" s="263" t="s">
        <v>18147</v>
      </c>
      <c r="RRD1" s="263" t="s">
        <v>18148</v>
      </c>
      <c r="RRE1" s="263" t="s">
        <v>18149</v>
      </c>
      <c r="RRF1" s="263" t="s">
        <v>18150</v>
      </c>
      <c r="RRG1" s="263" t="s">
        <v>18151</v>
      </c>
      <c r="RRH1" s="263" t="s">
        <v>18152</v>
      </c>
      <c r="RRI1" s="263" t="s">
        <v>18153</v>
      </c>
      <c r="RRJ1" s="263" t="s">
        <v>18154</v>
      </c>
      <c r="RRK1" s="263" t="s">
        <v>18155</v>
      </c>
      <c r="RRL1" s="263" t="s">
        <v>18156</v>
      </c>
      <c r="RRM1" s="263" t="s">
        <v>18157</v>
      </c>
      <c r="RRN1" s="263" t="s">
        <v>18158</v>
      </c>
      <c r="RRO1" s="263" t="s">
        <v>18159</v>
      </c>
      <c r="RRP1" s="263" t="s">
        <v>18160</v>
      </c>
      <c r="RRQ1" s="263" t="s">
        <v>18161</v>
      </c>
      <c r="RRR1" s="263" t="s">
        <v>18162</v>
      </c>
      <c r="RRS1" s="263" t="s">
        <v>18163</v>
      </c>
      <c r="RRT1" s="263" t="s">
        <v>18164</v>
      </c>
      <c r="RRU1" s="263" t="s">
        <v>18165</v>
      </c>
      <c r="RRV1" s="263" t="s">
        <v>18166</v>
      </c>
      <c r="RRW1" s="263" t="s">
        <v>18167</v>
      </c>
      <c r="RRX1" s="263" t="s">
        <v>18168</v>
      </c>
      <c r="RRY1" s="263" t="s">
        <v>18169</v>
      </c>
      <c r="RRZ1" s="263" t="s">
        <v>18170</v>
      </c>
      <c r="RSA1" s="263" t="s">
        <v>18171</v>
      </c>
      <c r="RSB1" s="263" t="s">
        <v>18172</v>
      </c>
      <c r="RSC1" s="263" t="s">
        <v>18173</v>
      </c>
      <c r="RSD1" s="263" t="s">
        <v>18174</v>
      </c>
      <c r="RSE1" s="263" t="s">
        <v>18175</v>
      </c>
      <c r="RSF1" s="263" t="s">
        <v>18176</v>
      </c>
      <c r="RSG1" s="263" t="s">
        <v>18177</v>
      </c>
      <c r="RSH1" s="263" t="s">
        <v>18178</v>
      </c>
      <c r="RSI1" s="263" t="s">
        <v>18179</v>
      </c>
      <c r="RSJ1" s="263" t="s">
        <v>18180</v>
      </c>
      <c r="RSK1" s="263" t="s">
        <v>18181</v>
      </c>
      <c r="RSL1" s="263" t="s">
        <v>18182</v>
      </c>
      <c r="RSM1" s="263" t="s">
        <v>18183</v>
      </c>
      <c r="RSN1" s="263" t="s">
        <v>18184</v>
      </c>
      <c r="RSO1" s="263" t="s">
        <v>18185</v>
      </c>
      <c r="RSP1" s="263" t="s">
        <v>18186</v>
      </c>
      <c r="RSQ1" s="263" t="s">
        <v>18187</v>
      </c>
      <c r="RSR1" s="263" t="s">
        <v>18188</v>
      </c>
      <c r="RSS1" s="263" t="s">
        <v>18189</v>
      </c>
      <c r="RST1" s="263" t="s">
        <v>18190</v>
      </c>
      <c r="RSU1" s="263" t="s">
        <v>18191</v>
      </c>
      <c r="RSV1" s="263" t="s">
        <v>18192</v>
      </c>
      <c r="RSW1" s="263" t="s">
        <v>18193</v>
      </c>
      <c r="RSX1" s="263" t="s">
        <v>18194</v>
      </c>
      <c r="RSY1" s="263" t="s">
        <v>18195</v>
      </c>
      <c r="RSZ1" s="263" t="s">
        <v>18196</v>
      </c>
      <c r="RTA1" s="263" t="s">
        <v>18197</v>
      </c>
      <c r="RTB1" s="263" t="s">
        <v>18198</v>
      </c>
      <c r="RTC1" s="263" t="s">
        <v>18199</v>
      </c>
      <c r="RTD1" s="263" t="s">
        <v>18200</v>
      </c>
      <c r="RTE1" s="263" t="s">
        <v>18201</v>
      </c>
      <c r="RTF1" s="263" t="s">
        <v>18202</v>
      </c>
      <c r="RTG1" s="263" t="s">
        <v>18203</v>
      </c>
      <c r="RTH1" s="263" t="s">
        <v>18204</v>
      </c>
      <c r="RTI1" s="263" t="s">
        <v>18205</v>
      </c>
      <c r="RTJ1" s="263" t="s">
        <v>18206</v>
      </c>
      <c r="RTK1" s="263" t="s">
        <v>18207</v>
      </c>
      <c r="RTL1" s="263" t="s">
        <v>18208</v>
      </c>
      <c r="RTM1" s="263" t="s">
        <v>18209</v>
      </c>
      <c r="RTN1" s="263" t="s">
        <v>18210</v>
      </c>
      <c r="RTO1" s="263" t="s">
        <v>18211</v>
      </c>
      <c r="RTP1" s="263" t="s">
        <v>18212</v>
      </c>
      <c r="RTQ1" s="263" t="s">
        <v>18213</v>
      </c>
      <c r="RTR1" s="263" t="s">
        <v>18214</v>
      </c>
      <c r="RTS1" s="263" t="s">
        <v>18215</v>
      </c>
      <c r="RTT1" s="263" t="s">
        <v>18216</v>
      </c>
      <c r="RTU1" s="263" t="s">
        <v>18217</v>
      </c>
      <c r="RTV1" s="263" t="s">
        <v>18218</v>
      </c>
      <c r="RTW1" s="263" t="s">
        <v>18219</v>
      </c>
      <c r="RTX1" s="263" t="s">
        <v>18220</v>
      </c>
      <c r="RTY1" s="263" t="s">
        <v>18221</v>
      </c>
      <c r="RTZ1" s="263" t="s">
        <v>18222</v>
      </c>
      <c r="RUA1" s="263" t="s">
        <v>18223</v>
      </c>
      <c r="RUB1" s="263" t="s">
        <v>18224</v>
      </c>
      <c r="RUC1" s="263" t="s">
        <v>18225</v>
      </c>
      <c r="RUD1" s="263" t="s">
        <v>18226</v>
      </c>
      <c r="RUE1" s="263" t="s">
        <v>18227</v>
      </c>
      <c r="RUF1" s="263" t="s">
        <v>18228</v>
      </c>
      <c r="RUG1" s="263" t="s">
        <v>18229</v>
      </c>
      <c r="RUH1" s="263" t="s">
        <v>18230</v>
      </c>
      <c r="RUI1" s="263" t="s">
        <v>18231</v>
      </c>
      <c r="RUJ1" s="263" t="s">
        <v>18232</v>
      </c>
      <c r="RUK1" s="263" t="s">
        <v>18233</v>
      </c>
      <c r="RUL1" s="263" t="s">
        <v>18234</v>
      </c>
      <c r="RUM1" s="263" t="s">
        <v>18235</v>
      </c>
      <c r="RUN1" s="263" t="s">
        <v>18236</v>
      </c>
      <c r="RUO1" s="263" t="s">
        <v>18237</v>
      </c>
      <c r="RUP1" s="263" t="s">
        <v>18238</v>
      </c>
      <c r="RUQ1" s="263" t="s">
        <v>18239</v>
      </c>
      <c r="RUR1" s="263" t="s">
        <v>18240</v>
      </c>
      <c r="RUS1" s="263" t="s">
        <v>18241</v>
      </c>
      <c r="RUT1" s="263" t="s">
        <v>18242</v>
      </c>
      <c r="RUU1" s="263" t="s">
        <v>18243</v>
      </c>
      <c r="RUV1" s="263" t="s">
        <v>18244</v>
      </c>
      <c r="RUW1" s="263" t="s">
        <v>18245</v>
      </c>
      <c r="RUX1" s="263" t="s">
        <v>18246</v>
      </c>
      <c r="RUY1" s="263" t="s">
        <v>18247</v>
      </c>
      <c r="RUZ1" s="263" t="s">
        <v>18248</v>
      </c>
      <c r="RVA1" s="263" t="s">
        <v>18249</v>
      </c>
      <c r="RVB1" s="263" t="s">
        <v>18250</v>
      </c>
      <c r="RVC1" s="263" t="s">
        <v>18251</v>
      </c>
      <c r="RVD1" s="263" t="s">
        <v>18252</v>
      </c>
      <c r="RVE1" s="263" t="s">
        <v>18253</v>
      </c>
      <c r="RVF1" s="263" t="s">
        <v>18254</v>
      </c>
      <c r="RVG1" s="263" t="s">
        <v>18255</v>
      </c>
      <c r="RVH1" s="263" t="s">
        <v>18256</v>
      </c>
      <c r="RVI1" s="263" t="s">
        <v>18257</v>
      </c>
      <c r="RVJ1" s="263" t="s">
        <v>18258</v>
      </c>
      <c r="RVK1" s="263" t="s">
        <v>18259</v>
      </c>
      <c r="RVL1" s="263" t="s">
        <v>18260</v>
      </c>
      <c r="RVM1" s="263" t="s">
        <v>18261</v>
      </c>
      <c r="RVN1" s="263" t="s">
        <v>18262</v>
      </c>
      <c r="RVO1" s="263" t="s">
        <v>18263</v>
      </c>
      <c r="RVP1" s="263" t="s">
        <v>18264</v>
      </c>
      <c r="RVQ1" s="263" t="s">
        <v>18265</v>
      </c>
      <c r="RVR1" s="263" t="s">
        <v>18266</v>
      </c>
      <c r="RVS1" s="263" t="s">
        <v>18267</v>
      </c>
      <c r="RVT1" s="263" t="s">
        <v>18268</v>
      </c>
      <c r="RVU1" s="263" t="s">
        <v>18269</v>
      </c>
      <c r="RVV1" s="263" t="s">
        <v>18270</v>
      </c>
      <c r="RVW1" s="263" t="s">
        <v>18271</v>
      </c>
      <c r="RVX1" s="263" t="s">
        <v>18272</v>
      </c>
      <c r="RVY1" s="263" t="s">
        <v>18273</v>
      </c>
      <c r="RVZ1" s="263" t="s">
        <v>18274</v>
      </c>
      <c r="RWA1" s="263" t="s">
        <v>18275</v>
      </c>
      <c r="RWB1" s="263" t="s">
        <v>18276</v>
      </c>
      <c r="RWC1" s="263" t="s">
        <v>18277</v>
      </c>
      <c r="RWD1" s="263" t="s">
        <v>18278</v>
      </c>
      <c r="RWE1" s="263" t="s">
        <v>18279</v>
      </c>
      <c r="RWF1" s="263" t="s">
        <v>18280</v>
      </c>
      <c r="RWG1" s="263" t="s">
        <v>18281</v>
      </c>
      <c r="RWH1" s="263" t="s">
        <v>18282</v>
      </c>
      <c r="RWI1" s="263" t="s">
        <v>18283</v>
      </c>
      <c r="RWJ1" s="263" t="s">
        <v>18284</v>
      </c>
      <c r="RWK1" s="263" t="s">
        <v>18285</v>
      </c>
      <c r="RWL1" s="263" t="s">
        <v>18286</v>
      </c>
      <c r="RWM1" s="263" t="s">
        <v>18287</v>
      </c>
      <c r="RWN1" s="263" t="s">
        <v>18288</v>
      </c>
      <c r="RWO1" s="263" t="s">
        <v>18289</v>
      </c>
      <c r="RWP1" s="263" t="s">
        <v>18290</v>
      </c>
      <c r="RWQ1" s="263" t="s">
        <v>18291</v>
      </c>
      <c r="RWR1" s="263" t="s">
        <v>18292</v>
      </c>
      <c r="RWS1" s="263" t="s">
        <v>18293</v>
      </c>
      <c r="RWT1" s="263" t="s">
        <v>18294</v>
      </c>
      <c r="RWU1" s="263" t="s">
        <v>18295</v>
      </c>
      <c r="RWV1" s="263" t="s">
        <v>18296</v>
      </c>
      <c r="RWW1" s="263" t="s">
        <v>18297</v>
      </c>
      <c r="RWX1" s="263" t="s">
        <v>18298</v>
      </c>
      <c r="RWY1" s="263" t="s">
        <v>18299</v>
      </c>
      <c r="RWZ1" s="263" t="s">
        <v>18300</v>
      </c>
      <c r="RXA1" s="263" t="s">
        <v>18301</v>
      </c>
      <c r="RXB1" s="263" t="s">
        <v>18302</v>
      </c>
      <c r="RXC1" s="263" t="s">
        <v>18303</v>
      </c>
      <c r="RXD1" s="263" t="s">
        <v>18304</v>
      </c>
      <c r="RXE1" s="263" t="s">
        <v>18305</v>
      </c>
      <c r="RXF1" s="263" t="s">
        <v>18306</v>
      </c>
      <c r="RXG1" s="263" t="s">
        <v>18307</v>
      </c>
      <c r="RXH1" s="263" t="s">
        <v>18308</v>
      </c>
      <c r="RXI1" s="263" t="s">
        <v>18309</v>
      </c>
      <c r="RXJ1" s="263" t="s">
        <v>18310</v>
      </c>
      <c r="RXK1" s="263" t="s">
        <v>18311</v>
      </c>
      <c r="RXL1" s="263" t="s">
        <v>18312</v>
      </c>
      <c r="RXM1" s="263" t="s">
        <v>18313</v>
      </c>
      <c r="RXN1" s="263" t="s">
        <v>18314</v>
      </c>
      <c r="RXO1" s="263" t="s">
        <v>18315</v>
      </c>
      <c r="RXP1" s="263" t="s">
        <v>18316</v>
      </c>
      <c r="RXQ1" s="263" t="s">
        <v>18317</v>
      </c>
      <c r="RXR1" s="263" t="s">
        <v>18318</v>
      </c>
      <c r="RXS1" s="263" t="s">
        <v>18319</v>
      </c>
      <c r="RXT1" s="263" t="s">
        <v>18320</v>
      </c>
      <c r="RXU1" s="263" t="s">
        <v>18321</v>
      </c>
      <c r="RXV1" s="263" t="s">
        <v>18322</v>
      </c>
      <c r="RXW1" s="263" t="s">
        <v>18323</v>
      </c>
      <c r="RXX1" s="263" t="s">
        <v>18324</v>
      </c>
      <c r="RXY1" s="263" t="s">
        <v>18325</v>
      </c>
      <c r="RXZ1" s="263" t="s">
        <v>18326</v>
      </c>
      <c r="RYA1" s="263" t="s">
        <v>18327</v>
      </c>
      <c r="RYB1" s="263" t="s">
        <v>18328</v>
      </c>
      <c r="RYC1" s="263" t="s">
        <v>18329</v>
      </c>
      <c r="RYD1" s="263" t="s">
        <v>18330</v>
      </c>
      <c r="RYE1" s="263" t="s">
        <v>18331</v>
      </c>
      <c r="RYF1" s="263" t="s">
        <v>18332</v>
      </c>
      <c r="RYG1" s="263" t="s">
        <v>18333</v>
      </c>
      <c r="RYH1" s="263" t="s">
        <v>18334</v>
      </c>
      <c r="RYI1" s="263" t="s">
        <v>18335</v>
      </c>
      <c r="RYJ1" s="263" t="s">
        <v>18336</v>
      </c>
      <c r="RYK1" s="263" t="s">
        <v>18337</v>
      </c>
      <c r="RYL1" s="263" t="s">
        <v>18338</v>
      </c>
      <c r="RYM1" s="263" t="s">
        <v>18339</v>
      </c>
      <c r="RYN1" s="263" t="s">
        <v>18340</v>
      </c>
      <c r="RYO1" s="263" t="s">
        <v>18341</v>
      </c>
      <c r="RYP1" s="263" t="s">
        <v>18342</v>
      </c>
      <c r="RYQ1" s="263" t="s">
        <v>18343</v>
      </c>
      <c r="RYR1" s="263" t="s">
        <v>18344</v>
      </c>
      <c r="RYS1" s="263" t="s">
        <v>18345</v>
      </c>
      <c r="RYT1" s="263" t="s">
        <v>18346</v>
      </c>
      <c r="RYU1" s="263" t="s">
        <v>18347</v>
      </c>
      <c r="RYV1" s="263" t="s">
        <v>18348</v>
      </c>
      <c r="RYW1" s="263" t="s">
        <v>18349</v>
      </c>
      <c r="RYX1" s="263" t="s">
        <v>18350</v>
      </c>
      <c r="RYY1" s="263" t="s">
        <v>18351</v>
      </c>
      <c r="RYZ1" s="263" t="s">
        <v>18352</v>
      </c>
      <c r="RZA1" s="263" t="s">
        <v>18353</v>
      </c>
      <c r="RZB1" s="263" t="s">
        <v>18354</v>
      </c>
      <c r="RZC1" s="263" t="s">
        <v>18355</v>
      </c>
      <c r="RZD1" s="263" t="s">
        <v>18356</v>
      </c>
      <c r="RZE1" s="263" t="s">
        <v>18357</v>
      </c>
      <c r="RZF1" s="263" t="s">
        <v>18358</v>
      </c>
      <c r="RZG1" s="263" t="s">
        <v>18359</v>
      </c>
      <c r="RZH1" s="263" t="s">
        <v>18360</v>
      </c>
      <c r="RZI1" s="263" t="s">
        <v>18361</v>
      </c>
      <c r="RZJ1" s="263" t="s">
        <v>18362</v>
      </c>
      <c r="RZK1" s="263" t="s">
        <v>18363</v>
      </c>
      <c r="RZL1" s="263" t="s">
        <v>18364</v>
      </c>
      <c r="RZM1" s="263" t="s">
        <v>18365</v>
      </c>
      <c r="RZN1" s="263" t="s">
        <v>18366</v>
      </c>
      <c r="RZO1" s="263" t="s">
        <v>18367</v>
      </c>
      <c r="RZP1" s="263" t="s">
        <v>18368</v>
      </c>
      <c r="RZQ1" s="263" t="s">
        <v>18369</v>
      </c>
      <c r="RZR1" s="263" t="s">
        <v>18370</v>
      </c>
      <c r="RZS1" s="263" t="s">
        <v>18371</v>
      </c>
      <c r="RZT1" s="263" t="s">
        <v>18372</v>
      </c>
      <c r="RZU1" s="263" t="s">
        <v>18373</v>
      </c>
      <c r="RZV1" s="263" t="s">
        <v>18374</v>
      </c>
      <c r="RZW1" s="263" t="s">
        <v>18375</v>
      </c>
      <c r="RZX1" s="263" t="s">
        <v>18376</v>
      </c>
      <c r="RZY1" s="263" t="s">
        <v>18377</v>
      </c>
      <c r="RZZ1" s="263" t="s">
        <v>18378</v>
      </c>
      <c r="SAA1" s="263" t="s">
        <v>18379</v>
      </c>
      <c r="SAB1" s="263" t="s">
        <v>18380</v>
      </c>
      <c r="SAC1" s="263" t="s">
        <v>18381</v>
      </c>
      <c r="SAD1" s="263" t="s">
        <v>18382</v>
      </c>
      <c r="SAE1" s="263" t="s">
        <v>18383</v>
      </c>
      <c r="SAF1" s="263" t="s">
        <v>18384</v>
      </c>
      <c r="SAG1" s="263" t="s">
        <v>18385</v>
      </c>
      <c r="SAH1" s="263" t="s">
        <v>18386</v>
      </c>
      <c r="SAI1" s="263" t="s">
        <v>18387</v>
      </c>
      <c r="SAJ1" s="263" t="s">
        <v>18388</v>
      </c>
      <c r="SAK1" s="263" t="s">
        <v>18389</v>
      </c>
      <c r="SAL1" s="263" t="s">
        <v>18390</v>
      </c>
      <c r="SAM1" s="263" t="s">
        <v>18391</v>
      </c>
      <c r="SAN1" s="263" t="s">
        <v>18392</v>
      </c>
      <c r="SAO1" s="263" t="s">
        <v>18393</v>
      </c>
      <c r="SAP1" s="263" t="s">
        <v>18394</v>
      </c>
      <c r="SAQ1" s="263" t="s">
        <v>18395</v>
      </c>
      <c r="SAR1" s="263" t="s">
        <v>18396</v>
      </c>
      <c r="SAS1" s="263" t="s">
        <v>18397</v>
      </c>
      <c r="SAT1" s="263" t="s">
        <v>18398</v>
      </c>
      <c r="SAU1" s="263" t="s">
        <v>18399</v>
      </c>
      <c r="SAV1" s="263" t="s">
        <v>18400</v>
      </c>
      <c r="SAW1" s="263" t="s">
        <v>18401</v>
      </c>
      <c r="SAX1" s="263" t="s">
        <v>18402</v>
      </c>
      <c r="SAY1" s="263" t="s">
        <v>18403</v>
      </c>
      <c r="SAZ1" s="263" t="s">
        <v>18404</v>
      </c>
      <c r="SBA1" s="263" t="s">
        <v>18405</v>
      </c>
      <c r="SBB1" s="263" t="s">
        <v>18406</v>
      </c>
      <c r="SBC1" s="263" t="s">
        <v>18407</v>
      </c>
      <c r="SBD1" s="263" t="s">
        <v>18408</v>
      </c>
      <c r="SBE1" s="263" t="s">
        <v>18409</v>
      </c>
      <c r="SBF1" s="263" t="s">
        <v>18410</v>
      </c>
      <c r="SBG1" s="263" t="s">
        <v>18411</v>
      </c>
      <c r="SBH1" s="263" t="s">
        <v>18412</v>
      </c>
      <c r="SBI1" s="263" t="s">
        <v>18413</v>
      </c>
      <c r="SBJ1" s="263" t="s">
        <v>18414</v>
      </c>
      <c r="SBK1" s="263" t="s">
        <v>18415</v>
      </c>
      <c r="SBL1" s="263" t="s">
        <v>18416</v>
      </c>
      <c r="SBM1" s="263" t="s">
        <v>18417</v>
      </c>
      <c r="SBN1" s="263" t="s">
        <v>18418</v>
      </c>
      <c r="SBO1" s="263" t="s">
        <v>18419</v>
      </c>
      <c r="SBP1" s="263" t="s">
        <v>18420</v>
      </c>
      <c r="SBQ1" s="263" t="s">
        <v>18421</v>
      </c>
      <c r="SBR1" s="263" t="s">
        <v>18422</v>
      </c>
      <c r="SBS1" s="263" t="s">
        <v>18423</v>
      </c>
      <c r="SBT1" s="263" t="s">
        <v>18424</v>
      </c>
      <c r="SBU1" s="263" t="s">
        <v>18425</v>
      </c>
      <c r="SBV1" s="263" t="s">
        <v>18426</v>
      </c>
      <c r="SBW1" s="263" t="s">
        <v>18427</v>
      </c>
      <c r="SBX1" s="263" t="s">
        <v>18428</v>
      </c>
      <c r="SBY1" s="263" t="s">
        <v>18429</v>
      </c>
      <c r="SBZ1" s="263" t="s">
        <v>18430</v>
      </c>
      <c r="SCA1" s="263" t="s">
        <v>18431</v>
      </c>
      <c r="SCB1" s="263" t="s">
        <v>18432</v>
      </c>
      <c r="SCC1" s="263" t="s">
        <v>18433</v>
      </c>
      <c r="SCD1" s="263" t="s">
        <v>18434</v>
      </c>
      <c r="SCE1" s="263" t="s">
        <v>18435</v>
      </c>
      <c r="SCF1" s="263" t="s">
        <v>18436</v>
      </c>
      <c r="SCG1" s="263" t="s">
        <v>18437</v>
      </c>
      <c r="SCH1" s="263" t="s">
        <v>18438</v>
      </c>
      <c r="SCI1" s="263" t="s">
        <v>18439</v>
      </c>
      <c r="SCJ1" s="263" t="s">
        <v>18440</v>
      </c>
      <c r="SCK1" s="263" t="s">
        <v>18441</v>
      </c>
      <c r="SCL1" s="263" t="s">
        <v>18442</v>
      </c>
      <c r="SCM1" s="263" t="s">
        <v>18443</v>
      </c>
      <c r="SCN1" s="263" t="s">
        <v>18444</v>
      </c>
      <c r="SCO1" s="263" t="s">
        <v>18445</v>
      </c>
      <c r="SCP1" s="263" t="s">
        <v>18446</v>
      </c>
      <c r="SCQ1" s="263" t="s">
        <v>18447</v>
      </c>
      <c r="SCR1" s="263" t="s">
        <v>18448</v>
      </c>
      <c r="SCS1" s="263" t="s">
        <v>18449</v>
      </c>
      <c r="SCT1" s="263" t="s">
        <v>18450</v>
      </c>
      <c r="SCU1" s="263" t="s">
        <v>18451</v>
      </c>
      <c r="SCV1" s="263" t="s">
        <v>18452</v>
      </c>
      <c r="SCW1" s="263" t="s">
        <v>18453</v>
      </c>
      <c r="SCX1" s="263" t="s">
        <v>18454</v>
      </c>
      <c r="SCY1" s="263" t="s">
        <v>18455</v>
      </c>
      <c r="SCZ1" s="263" t="s">
        <v>18456</v>
      </c>
      <c r="SDA1" s="263" t="s">
        <v>18457</v>
      </c>
      <c r="SDB1" s="263" t="s">
        <v>18458</v>
      </c>
      <c r="SDC1" s="263" t="s">
        <v>18459</v>
      </c>
      <c r="SDD1" s="263" t="s">
        <v>18460</v>
      </c>
      <c r="SDE1" s="263" t="s">
        <v>18461</v>
      </c>
      <c r="SDF1" s="263" t="s">
        <v>18462</v>
      </c>
      <c r="SDG1" s="263" t="s">
        <v>18463</v>
      </c>
      <c r="SDH1" s="263" t="s">
        <v>18464</v>
      </c>
      <c r="SDI1" s="263" t="s">
        <v>18465</v>
      </c>
      <c r="SDJ1" s="263" t="s">
        <v>18466</v>
      </c>
      <c r="SDK1" s="263" t="s">
        <v>18467</v>
      </c>
      <c r="SDL1" s="263" t="s">
        <v>18468</v>
      </c>
      <c r="SDM1" s="263" t="s">
        <v>18469</v>
      </c>
      <c r="SDN1" s="263" t="s">
        <v>18470</v>
      </c>
      <c r="SDO1" s="263" t="s">
        <v>18471</v>
      </c>
      <c r="SDP1" s="263" t="s">
        <v>18472</v>
      </c>
      <c r="SDQ1" s="263" t="s">
        <v>18473</v>
      </c>
      <c r="SDR1" s="263" t="s">
        <v>18474</v>
      </c>
      <c r="SDS1" s="263" t="s">
        <v>18475</v>
      </c>
      <c r="SDT1" s="263" t="s">
        <v>18476</v>
      </c>
      <c r="SDU1" s="263" t="s">
        <v>18477</v>
      </c>
      <c r="SDV1" s="263" t="s">
        <v>18478</v>
      </c>
      <c r="SDW1" s="263" t="s">
        <v>18479</v>
      </c>
      <c r="SDX1" s="263" t="s">
        <v>18480</v>
      </c>
      <c r="SDY1" s="263" t="s">
        <v>18481</v>
      </c>
      <c r="SDZ1" s="263" t="s">
        <v>18482</v>
      </c>
      <c r="SEA1" s="263" t="s">
        <v>18483</v>
      </c>
      <c r="SEB1" s="263" t="s">
        <v>18484</v>
      </c>
      <c r="SEC1" s="263" t="s">
        <v>18485</v>
      </c>
      <c r="SED1" s="263" t="s">
        <v>18486</v>
      </c>
      <c r="SEE1" s="263" t="s">
        <v>18487</v>
      </c>
      <c r="SEF1" s="263" t="s">
        <v>18488</v>
      </c>
      <c r="SEG1" s="263" t="s">
        <v>18489</v>
      </c>
      <c r="SEH1" s="263" t="s">
        <v>18490</v>
      </c>
      <c r="SEI1" s="263" t="s">
        <v>18491</v>
      </c>
      <c r="SEJ1" s="263" t="s">
        <v>18492</v>
      </c>
      <c r="SEK1" s="263" t="s">
        <v>18493</v>
      </c>
      <c r="SEL1" s="263" t="s">
        <v>18494</v>
      </c>
      <c r="SEM1" s="263" t="s">
        <v>18495</v>
      </c>
      <c r="SEN1" s="263" t="s">
        <v>18496</v>
      </c>
      <c r="SEO1" s="263" t="s">
        <v>18497</v>
      </c>
      <c r="SEP1" s="263" t="s">
        <v>18498</v>
      </c>
      <c r="SEQ1" s="263" t="s">
        <v>18499</v>
      </c>
      <c r="SER1" s="263" t="s">
        <v>18500</v>
      </c>
      <c r="SES1" s="263" t="s">
        <v>18501</v>
      </c>
      <c r="SET1" s="263" t="s">
        <v>18502</v>
      </c>
      <c r="SEU1" s="263" t="s">
        <v>18503</v>
      </c>
      <c r="SEV1" s="263" t="s">
        <v>18504</v>
      </c>
      <c r="SEW1" s="263" t="s">
        <v>18505</v>
      </c>
      <c r="SEX1" s="263" t="s">
        <v>18506</v>
      </c>
      <c r="SEY1" s="263" t="s">
        <v>18507</v>
      </c>
      <c r="SEZ1" s="263" t="s">
        <v>18508</v>
      </c>
      <c r="SFA1" s="263" t="s">
        <v>18509</v>
      </c>
      <c r="SFB1" s="263" t="s">
        <v>18510</v>
      </c>
      <c r="SFC1" s="263" t="s">
        <v>18511</v>
      </c>
      <c r="SFD1" s="263" t="s">
        <v>18512</v>
      </c>
      <c r="SFE1" s="263" t="s">
        <v>18513</v>
      </c>
      <c r="SFF1" s="263" t="s">
        <v>18514</v>
      </c>
      <c r="SFG1" s="263" t="s">
        <v>18515</v>
      </c>
      <c r="SFH1" s="263" t="s">
        <v>18516</v>
      </c>
      <c r="SFI1" s="263" t="s">
        <v>18517</v>
      </c>
      <c r="SFJ1" s="263" t="s">
        <v>18518</v>
      </c>
      <c r="SFK1" s="263" t="s">
        <v>18519</v>
      </c>
      <c r="SFL1" s="263" t="s">
        <v>18520</v>
      </c>
      <c r="SFM1" s="263" t="s">
        <v>18521</v>
      </c>
      <c r="SFN1" s="263" t="s">
        <v>18522</v>
      </c>
      <c r="SFO1" s="263" t="s">
        <v>18523</v>
      </c>
      <c r="SFP1" s="263" t="s">
        <v>18524</v>
      </c>
      <c r="SFQ1" s="263" t="s">
        <v>18525</v>
      </c>
      <c r="SFR1" s="263" t="s">
        <v>18526</v>
      </c>
      <c r="SFS1" s="263" t="s">
        <v>18527</v>
      </c>
      <c r="SFT1" s="263" t="s">
        <v>18528</v>
      </c>
      <c r="SFU1" s="263" t="s">
        <v>18529</v>
      </c>
      <c r="SFV1" s="263" t="s">
        <v>18530</v>
      </c>
      <c r="SFW1" s="263" t="s">
        <v>18531</v>
      </c>
      <c r="SFX1" s="263" t="s">
        <v>18532</v>
      </c>
      <c r="SFY1" s="263" t="s">
        <v>18533</v>
      </c>
      <c r="SFZ1" s="263" t="s">
        <v>18534</v>
      </c>
      <c r="SGA1" s="263" t="s">
        <v>18535</v>
      </c>
      <c r="SGB1" s="263" t="s">
        <v>18536</v>
      </c>
      <c r="SGC1" s="263" t="s">
        <v>18537</v>
      </c>
      <c r="SGD1" s="263" t="s">
        <v>18538</v>
      </c>
      <c r="SGE1" s="263" t="s">
        <v>18539</v>
      </c>
      <c r="SGF1" s="263" t="s">
        <v>18540</v>
      </c>
      <c r="SGG1" s="263" t="s">
        <v>18541</v>
      </c>
      <c r="SGH1" s="263" t="s">
        <v>18542</v>
      </c>
      <c r="SGI1" s="263" t="s">
        <v>18543</v>
      </c>
      <c r="SGJ1" s="263" t="s">
        <v>18544</v>
      </c>
      <c r="SGK1" s="263" t="s">
        <v>18545</v>
      </c>
      <c r="SGL1" s="263" t="s">
        <v>18546</v>
      </c>
      <c r="SGM1" s="263" t="s">
        <v>18547</v>
      </c>
      <c r="SGN1" s="263" t="s">
        <v>18548</v>
      </c>
      <c r="SGO1" s="263" t="s">
        <v>18549</v>
      </c>
      <c r="SGP1" s="263" t="s">
        <v>18550</v>
      </c>
      <c r="SGQ1" s="263" t="s">
        <v>18551</v>
      </c>
      <c r="SGR1" s="263" t="s">
        <v>18552</v>
      </c>
      <c r="SGS1" s="263" t="s">
        <v>18553</v>
      </c>
      <c r="SGT1" s="263" t="s">
        <v>18554</v>
      </c>
      <c r="SGU1" s="263" t="s">
        <v>18555</v>
      </c>
      <c r="SGV1" s="263" t="s">
        <v>18556</v>
      </c>
      <c r="SGW1" s="263" t="s">
        <v>18557</v>
      </c>
      <c r="SGX1" s="263" t="s">
        <v>18558</v>
      </c>
      <c r="SGY1" s="263" t="s">
        <v>18559</v>
      </c>
      <c r="SGZ1" s="263" t="s">
        <v>18560</v>
      </c>
      <c r="SHA1" s="263" t="s">
        <v>18561</v>
      </c>
      <c r="SHB1" s="263" t="s">
        <v>18562</v>
      </c>
      <c r="SHC1" s="263" t="s">
        <v>18563</v>
      </c>
      <c r="SHD1" s="263" t="s">
        <v>18564</v>
      </c>
      <c r="SHE1" s="263" t="s">
        <v>18565</v>
      </c>
      <c r="SHF1" s="263" t="s">
        <v>18566</v>
      </c>
      <c r="SHG1" s="263" t="s">
        <v>18567</v>
      </c>
      <c r="SHH1" s="263" t="s">
        <v>18568</v>
      </c>
      <c r="SHI1" s="263" t="s">
        <v>18569</v>
      </c>
      <c r="SHJ1" s="263" t="s">
        <v>18570</v>
      </c>
      <c r="SHK1" s="263" t="s">
        <v>18571</v>
      </c>
      <c r="SHL1" s="263" t="s">
        <v>18572</v>
      </c>
      <c r="SHM1" s="263" t="s">
        <v>18573</v>
      </c>
      <c r="SHN1" s="263" t="s">
        <v>18574</v>
      </c>
      <c r="SHO1" s="263" t="s">
        <v>18575</v>
      </c>
      <c r="SHP1" s="263" t="s">
        <v>18576</v>
      </c>
      <c r="SHQ1" s="263" t="s">
        <v>18577</v>
      </c>
      <c r="SHR1" s="263" t="s">
        <v>18578</v>
      </c>
      <c r="SHS1" s="263" t="s">
        <v>18579</v>
      </c>
      <c r="SHT1" s="263" t="s">
        <v>18580</v>
      </c>
      <c r="SHU1" s="263" t="s">
        <v>18581</v>
      </c>
      <c r="SHV1" s="263" t="s">
        <v>18582</v>
      </c>
      <c r="SHW1" s="263" t="s">
        <v>18583</v>
      </c>
      <c r="SHX1" s="263" t="s">
        <v>18584</v>
      </c>
      <c r="SHY1" s="263" t="s">
        <v>18585</v>
      </c>
      <c r="SHZ1" s="263" t="s">
        <v>18586</v>
      </c>
      <c r="SIA1" s="263" t="s">
        <v>18587</v>
      </c>
      <c r="SIB1" s="263" t="s">
        <v>18588</v>
      </c>
      <c r="SIC1" s="263" t="s">
        <v>18589</v>
      </c>
      <c r="SID1" s="263" t="s">
        <v>18590</v>
      </c>
      <c r="SIE1" s="263" t="s">
        <v>18591</v>
      </c>
      <c r="SIF1" s="263" t="s">
        <v>18592</v>
      </c>
      <c r="SIG1" s="263" t="s">
        <v>18593</v>
      </c>
      <c r="SIH1" s="263" t="s">
        <v>18594</v>
      </c>
      <c r="SII1" s="263" t="s">
        <v>18595</v>
      </c>
      <c r="SIJ1" s="263" t="s">
        <v>18596</v>
      </c>
      <c r="SIK1" s="263" t="s">
        <v>18597</v>
      </c>
      <c r="SIL1" s="263" t="s">
        <v>18598</v>
      </c>
      <c r="SIM1" s="263" t="s">
        <v>18599</v>
      </c>
      <c r="SIN1" s="263" t="s">
        <v>18600</v>
      </c>
      <c r="SIO1" s="263" t="s">
        <v>18601</v>
      </c>
      <c r="SIP1" s="263" t="s">
        <v>18602</v>
      </c>
      <c r="SIQ1" s="263" t="s">
        <v>18603</v>
      </c>
      <c r="SIR1" s="263" t="s">
        <v>18604</v>
      </c>
      <c r="SIS1" s="263" t="s">
        <v>18605</v>
      </c>
      <c r="SIT1" s="263" t="s">
        <v>18606</v>
      </c>
      <c r="SIU1" s="263" t="s">
        <v>18607</v>
      </c>
      <c r="SIV1" s="263" t="s">
        <v>18608</v>
      </c>
      <c r="SIW1" s="263" t="s">
        <v>18609</v>
      </c>
      <c r="SIX1" s="263" t="s">
        <v>18610</v>
      </c>
      <c r="SIY1" s="263" t="s">
        <v>18611</v>
      </c>
      <c r="SIZ1" s="263" t="s">
        <v>18612</v>
      </c>
      <c r="SJA1" s="263" t="s">
        <v>18613</v>
      </c>
      <c r="SJB1" s="263" t="s">
        <v>18614</v>
      </c>
      <c r="SJC1" s="263" t="s">
        <v>18615</v>
      </c>
      <c r="SJD1" s="263" t="s">
        <v>18616</v>
      </c>
      <c r="SJE1" s="263" t="s">
        <v>18617</v>
      </c>
      <c r="SJF1" s="263" t="s">
        <v>18618</v>
      </c>
      <c r="SJG1" s="263" t="s">
        <v>18619</v>
      </c>
      <c r="SJH1" s="263" t="s">
        <v>18620</v>
      </c>
      <c r="SJI1" s="263" t="s">
        <v>18621</v>
      </c>
      <c r="SJJ1" s="263" t="s">
        <v>18622</v>
      </c>
      <c r="SJK1" s="263" t="s">
        <v>18623</v>
      </c>
      <c r="SJL1" s="263" t="s">
        <v>18624</v>
      </c>
      <c r="SJM1" s="263" t="s">
        <v>18625</v>
      </c>
      <c r="SJN1" s="263" t="s">
        <v>18626</v>
      </c>
      <c r="SJO1" s="263" t="s">
        <v>18627</v>
      </c>
      <c r="SJP1" s="263" t="s">
        <v>18628</v>
      </c>
      <c r="SJQ1" s="263" t="s">
        <v>18629</v>
      </c>
      <c r="SJR1" s="263" t="s">
        <v>18630</v>
      </c>
      <c r="SJS1" s="263" t="s">
        <v>18631</v>
      </c>
      <c r="SJT1" s="263" t="s">
        <v>18632</v>
      </c>
      <c r="SJU1" s="263" t="s">
        <v>18633</v>
      </c>
      <c r="SJV1" s="263" t="s">
        <v>18634</v>
      </c>
      <c r="SJW1" s="263" t="s">
        <v>18635</v>
      </c>
      <c r="SJX1" s="263" t="s">
        <v>18636</v>
      </c>
      <c r="SJY1" s="263" t="s">
        <v>18637</v>
      </c>
      <c r="SJZ1" s="263" t="s">
        <v>18638</v>
      </c>
      <c r="SKA1" s="263" t="s">
        <v>18639</v>
      </c>
      <c r="SKB1" s="263" t="s">
        <v>18640</v>
      </c>
      <c r="SKC1" s="263" t="s">
        <v>18641</v>
      </c>
      <c r="SKD1" s="263" t="s">
        <v>18642</v>
      </c>
      <c r="SKE1" s="263" t="s">
        <v>18643</v>
      </c>
      <c r="SKF1" s="263" t="s">
        <v>18644</v>
      </c>
      <c r="SKG1" s="263" t="s">
        <v>18645</v>
      </c>
      <c r="SKH1" s="263" t="s">
        <v>18646</v>
      </c>
      <c r="SKI1" s="263" t="s">
        <v>18647</v>
      </c>
      <c r="SKJ1" s="263" t="s">
        <v>18648</v>
      </c>
      <c r="SKK1" s="263" t="s">
        <v>18649</v>
      </c>
      <c r="SKL1" s="263" t="s">
        <v>18650</v>
      </c>
      <c r="SKM1" s="263" t="s">
        <v>18651</v>
      </c>
      <c r="SKN1" s="263" t="s">
        <v>18652</v>
      </c>
      <c r="SKO1" s="263" t="s">
        <v>18653</v>
      </c>
      <c r="SKP1" s="263" t="s">
        <v>18654</v>
      </c>
      <c r="SKQ1" s="263" t="s">
        <v>18655</v>
      </c>
      <c r="SKR1" s="263" t="s">
        <v>18656</v>
      </c>
      <c r="SKS1" s="263" t="s">
        <v>18657</v>
      </c>
      <c r="SKT1" s="263" t="s">
        <v>18658</v>
      </c>
      <c r="SKU1" s="263" t="s">
        <v>18659</v>
      </c>
      <c r="SKV1" s="263" t="s">
        <v>18660</v>
      </c>
      <c r="SKW1" s="263" t="s">
        <v>18661</v>
      </c>
      <c r="SKX1" s="263" t="s">
        <v>18662</v>
      </c>
      <c r="SKY1" s="263" t="s">
        <v>18663</v>
      </c>
      <c r="SKZ1" s="263" t="s">
        <v>18664</v>
      </c>
      <c r="SLA1" s="263" t="s">
        <v>18665</v>
      </c>
      <c r="SLB1" s="263" t="s">
        <v>18666</v>
      </c>
      <c r="SLC1" s="263" t="s">
        <v>18667</v>
      </c>
      <c r="SLD1" s="263" t="s">
        <v>18668</v>
      </c>
      <c r="SLE1" s="263" t="s">
        <v>18669</v>
      </c>
      <c r="SLF1" s="263" t="s">
        <v>18670</v>
      </c>
      <c r="SLG1" s="263" t="s">
        <v>18671</v>
      </c>
      <c r="SLH1" s="263" t="s">
        <v>18672</v>
      </c>
      <c r="SLI1" s="263" t="s">
        <v>18673</v>
      </c>
      <c r="SLJ1" s="263" t="s">
        <v>18674</v>
      </c>
      <c r="SLK1" s="263" t="s">
        <v>18675</v>
      </c>
      <c r="SLL1" s="263" t="s">
        <v>18676</v>
      </c>
      <c r="SLM1" s="263" t="s">
        <v>18677</v>
      </c>
      <c r="SLN1" s="263" t="s">
        <v>18678</v>
      </c>
      <c r="SLO1" s="263" t="s">
        <v>18679</v>
      </c>
      <c r="SLP1" s="263" t="s">
        <v>18680</v>
      </c>
      <c r="SLQ1" s="263" t="s">
        <v>18681</v>
      </c>
      <c r="SLR1" s="263" t="s">
        <v>18682</v>
      </c>
      <c r="SLS1" s="263" t="s">
        <v>18683</v>
      </c>
      <c r="SLT1" s="263" t="s">
        <v>18684</v>
      </c>
      <c r="SLU1" s="263" t="s">
        <v>18685</v>
      </c>
      <c r="SLV1" s="263" t="s">
        <v>18686</v>
      </c>
      <c r="SLW1" s="263" t="s">
        <v>18687</v>
      </c>
      <c r="SLX1" s="263" t="s">
        <v>18688</v>
      </c>
      <c r="SLY1" s="263" t="s">
        <v>18689</v>
      </c>
      <c r="SLZ1" s="263" t="s">
        <v>18690</v>
      </c>
      <c r="SMA1" s="263" t="s">
        <v>18691</v>
      </c>
      <c r="SMB1" s="263" t="s">
        <v>18692</v>
      </c>
      <c r="SMC1" s="263" t="s">
        <v>18693</v>
      </c>
      <c r="SMD1" s="263" t="s">
        <v>18694</v>
      </c>
      <c r="SME1" s="263" t="s">
        <v>18695</v>
      </c>
      <c r="SMF1" s="263" t="s">
        <v>18696</v>
      </c>
      <c r="SMG1" s="263" t="s">
        <v>18697</v>
      </c>
      <c r="SMH1" s="263" t="s">
        <v>18698</v>
      </c>
      <c r="SMI1" s="263" t="s">
        <v>18699</v>
      </c>
      <c r="SMJ1" s="263" t="s">
        <v>18700</v>
      </c>
      <c r="SMK1" s="263" t="s">
        <v>18701</v>
      </c>
      <c r="SML1" s="263" t="s">
        <v>18702</v>
      </c>
      <c r="SMM1" s="263" t="s">
        <v>18703</v>
      </c>
      <c r="SMN1" s="263" t="s">
        <v>18704</v>
      </c>
      <c r="SMO1" s="263" t="s">
        <v>18705</v>
      </c>
      <c r="SMP1" s="263" t="s">
        <v>18706</v>
      </c>
      <c r="SMQ1" s="263" t="s">
        <v>18707</v>
      </c>
      <c r="SMR1" s="263" t="s">
        <v>18708</v>
      </c>
      <c r="SMS1" s="263" t="s">
        <v>18709</v>
      </c>
      <c r="SMT1" s="263" t="s">
        <v>18710</v>
      </c>
      <c r="SMU1" s="263" t="s">
        <v>18711</v>
      </c>
      <c r="SMV1" s="263" t="s">
        <v>18712</v>
      </c>
      <c r="SMW1" s="263" t="s">
        <v>18713</v>
      </c>
      <c r="SMX1" s="263" t="s">
        <v>18714</v>
      </c>
      <c r="SMY1" s="263" t="s">
        <v>18715</v>
      </c>
      <c r="SMZ1" s="263" t="s">
        <v>18716</v>
      </c>
      <c r="SNA1" s="263" t="s">
        <v>18717</v>
      </c>
      <c r="SNB1" s="263" t="s">
        <v>18718</v>
      </c>
      <c r="SNC1" s="263" t="s">
        <v>18719</v>
      </c>
      <c r="SND1" s="263" t="s">
        <v>18720</v>
      </c>
      <c r="SNE1" s="263" t="s">
        <v>18721</v>
      </c>
      <c r="SNF1" s="263" t="s">
        <v>18722</v>
      </c>
      <c r="SNG1" s="263" t="s">
        <v>18723</v>
      </c>
      <c r="SNH1" s="263" t="s">
        <v>18724</v>
      </c>
      <c r="SNI1" s="263" t="s">
        <v>18725</v>
      </c>
      <c r="SNJ1" s="263" t="s">
        <v>18726</v>
      </c>
      <c r="SNK1" s="263" t="s">
        <v>18727</v>
      </c>
      <c r="SNL1" s="263" t="s">
        <v>18728</v>
      </c>
      <c r="SNM1" s="263" t="s">
        <v>18729</v>
      </c>
      <c r="SNN1" s="263" t="s">
        <v>18730</v>
      </c>
      <c r="SNO1" s="263" t="s">
        <v>18731</v>
      </c>
      <c r="SNP1" s="263" t="s">
        <v>18732</v>
      </c>
      <c r="SNQ1" s="263" t="s">
        <v>18733</v>
      </c>
      <c r="SNR1" s="263" t="s">
        <v>18734</v>
      </c>
      <c r="SNS1" s="263" t="s">
        <v>18735</v>
      </c>
      <c r="SNT1" s="263" t="s">
        <v>18736</v>
      </c>
      <c r="SNU1" s="263" t="s">
        <v>18737</v>
      </c>
      <c r="SNV1" s="263" t="s">
        <v>18738</v>
      </c>
      <c r="SNW1" s="263" t="s">
        <v>18739</v>
      </c>
      <c r="SNX1" s="263" t="s">
        <v>18740</v>
      </c>
      <c r="SNY1" s="263" t="s">
        <v>18741</v>
      </c>
      <c r="SNZ1" s="263" t="s">
        <v>18742</v>
      </c>
      <c r="SOA1" s="263" t="s">
        <v>18743</v>
      </c>
      <c r="SOB1" s="263" t="s">
        <v>18744</v>
      </c>
      <c r="SOC1" s="263" t="s">
        <v>18745</v>
      </c>
      <c r="SOD1" s="263" t="s">
        <v>18746</v>
      </c>
      <c r="SOE1" s="263" t="s">
        <v>18747</v>
      </c>
      <c r="SOF1" s="263" t="s">
        <v>18748</v>
      </c>
      <c r="SOG1" s="263" t="s">
        <v>18749</v>
      </c>
      <c r="SOH1" s="263" t="s">
        <v>18750</v>
      </c>
      <c r="SOI1" s="263" t="s">
        <v>18751</v>
      </c>
      <c r="SOJ1" s="263" t="s">
        <v>18752</v>
      </c>
      <c r="SOK1" s="263" t="s">
        <v>18753</v>
      </c>
      <c r="SOL1" s="263" t="s">
        <v>18754</v>
      </c>
      <c r="SOM1" s="263" t="s">
        <v>18755</v>
      </c>
      <c r="SON1" s="263" t="s">
        <v>18756</v>
      </c>
      <c r="SOO1" s="263" t="s">
        <v>18757</v>
      </c>
      <c r="SOP1" s="263" t="s">
        <v>18758</v>
      </c>
      <c r="SOQ1" s="263" t="s">
        <v>18759</v>
      </c>
      <c r="SOR1" s="263" t="s">
        <v>18760</v>
      </c>
      <c r="SOS1" s="263" t="s">
        <v>18761</v>
      </c>
      <c r="SOT1" s="263" t="s">
        <v>18762</v>
      </c>
      <c r="SOU1" s="263" t="s">
        <v>18763</v>
      </c>
      <c r="SOV1" s="263" t="s">
        <v>18764</v>
      </c>
      <c r="SOW1" s="263" t="s">
        <v>18765</v>
      </c>
      <c r="SOX1" s="263" t="s">
        <v>18766</v>
      </c>
      <c r="SOY1" s="263" t="s">
        <v>18767</v>
      </c>
      <c r="SOZ1" s="263" t="s">
        <v>18768</v>
      </c>
      <c r="SPA1" s="263" t="s">
        <v>18769</v>
      </c>
      <c r="SPB1" s="263" t="s">
        <v>18770</v>
      </c>
      <c r="SPC1" s="263" t="s">
        <v>18771</v>
      </c>
      <c r="SPD1" s="263" t="s">
        <v>18772</v>
      </c>
      <c r="SPE1" s="263" t="s">
        <v>18773</v>
      </c>
      <c r="SPF1" s="263" t="s">
        <v>18774</v>
      </c>
      <c r="SPG1" s="263" t="s">
        <v>18775</v>
      </c>
      <c r="SPH1" s="263" t="s">
        <v>18776</v>
      </c>
      <c r="SPI1" s="263" t="s">
        <v>18777</v>
      </c>
      <c r="SPJ1" s="263" t="s">
        <v>18778</v>
      </c>
      <c r="SPK1" s="263" t="s">
        <v>18779</v>
      </c>
      <c r="SPL1" s="263" t="s">
        <v>18780</v>
      </c>
      <c r="SPM1" s="263" t="s">
        <v>18781</v>
      </c>
      <c r="SPN1" s="263" t="s">
        <v>18782</v>
      </c>
      <c r="SPO1" s="263" t="s">
        <v>18783</v>
      </c>
      <c r="SPP1" s="263" t="s">
        <v>18784</v>
      </c>
      <c r="SPQ1" s="263" t="s">
        <v>18785</v>
      </c>
      <c r="SPR1" s="263" t="s">
        <v>18786</v>
      </c>
      <c r="SPS1" s="263" t="s">
        <v>18787</v>
      </c>
      <c r="SPT1" s="263" t="s">
        <v>18788</v>
      </c>
      <c r="SPU1" s="263" t="s">
        <v>18789</v>
      </c>
      <c r="SPV1" s="263" t="s">
        <v>18790</v>
      </c>
      <c r="SPW1" s="263" t="s">
        <v>18791</v>
      </c>
      <c r="SPX1" s="263" t="s">
        <v>18792</v>
      </c>
      <c r="SPY1" s="263" t="s">
        <v>18793</v>
      </c>
      <c r="SPZ1" s="263" t="s">
        <v>18794</v>
      </c>
      <c r="SQA1" s="263" t="s">
        <v>18795</v>
      </c>
      <c r="SQB1" s="263" t="s">
        <v>18796</v>
      </c>
      <c r="SQC1" s="263" t="s">
        <v>18797</v>
      </c>
      <c r="SQD1" s="263" t="s">
        <v>18798</v>
      </c>
      <c r="SQE1" s="263" t="s">
        <v>18799</v>
      </c>
      <c r="SQF1" s="263" t="s">
        <v>18800</v>
      </c>
      <c r="SQG1" s="263" t="s">
        <v>18801</v>
      </c>
      <c r="SQH1" s="263" t="s">
        <v>18802</v>
      </c>
      <c r="SQI1" s="263" t="s">
        <v>18803</v>
      </c>
      <c r="SQJ1" s="263" t="s">
        <v>18804</v>
      </c>
      <c r="SQK1" s="263" t="s">
        <v>18805</v>
      </c>
      <c r="SQL1" s="263" t="s">
        <v>18806</v>
      </c>
      <c r="SQM1" s="263" t="s">
        <v>18807</v>
      </c>
      <c r="SQN1" s="263" t="s">
        <v>18808</v>
      </c>
      <c r="SQO1" s="263" t="s">
        <v>18809</v>
      </c>
      <c r="SQP1" s="263" t="s">
        <v>18810</v>
      </c>
      <c r="SQQ1" s="263" t="s">
        <v>18811</v>
      </c>
      <c r="SQR1" s="263" t="s">
        <v>18812</v>
      </c>
      <c r="SQS1" s="263" t="s">
        <v>18813</v>
      </c>
      <c r="SQT1" s="263" t="s">
        <v>18814</v>
      </c>
      <c r="SQU1" s="263" t="s">
        <v>18815</v>
      </c>
      <c r="SQV1" s="263" t="s">
        <v>18816</v>
      </c>
      <c r="SQW1" s="263" t="s">
        <v>18817</v>
      </c>
      <c r="SQX1" s="263" t="s">
        <v>18818</v>
      </c>
      <c r="SQY1" s="263" t="s">
        <v>18819</v>
      </c>
      <c r="SQZ1" s="263" t="s">
        <v>18820</v>
      </c>
      <c r="SRA1" s="263" t="s">
        <v>18821</v>
      </c>
      <c r="SRB1" s="263" t="s">
        <v>18822</v>
      </c>
      <c r="SRC1" s="263" t="s">
        <v>18823</v>
      </c>
      <c r="SRD1" s="263" t="s">
        <v>18824</v>
      </c>
      <c r="SRE1" s="263" t="s">
        <v>18825</v>
      </c>
      <c r="SRF1" s="263" t="s">
        <v>18826</v>
      </c>
      <c r="SRG1" s="263" t="s">
        <v>18827</v>
      </c>
      <c r="SRH1" s="263" t="s">
        <v>18828</v>
      </c>
      <c r="SRI1" s="263" t="s">
        <v>18829</v>
      </c>
      <c r="SRJ1" s="263" t="s">
        <v>18830</v>
      </c>
      <c r="SRK1" s="263" t="s">
        <v>18831</v>
      </c>
      <c r="SRL1" s="263" t="s">
        <v>18832</v>
      </c>
      <c r="SRM1" s="263" t="s">
        <v>18833</v>
      </c>
      <c r="SRN1" s="263" t="s">
        <v>18834</v>
      </c>
      <c r="SRO1" s="263" t="s">
        <v>18835</v>
      </c>
      <c r="SRP1" s="263" t="s">
        <v>18836</v>
      </c>
      <c r="SRQ1" s="263" t="s">
        <v>18837</v>
      </c>
      <c r="SRR1" s="263" t="s">
        <v>18838</v>
      </c>
      <c r="SRS1" s="263" t="s">
        <v>18839</v>
      </c>
      <c r="SRT1" s="263" t="s">
        <v>18840</v>
      </c>
      <c r="SRU1" s="263" t="s">
        <v>18841</v>
      </c>
      <c r="SRV1" s="263" t="s">
        <v>18842</v>
      </c>
      <c r="SRW1" s="263" t="s">
        <v>18843</v>
      </c>
      <c r="SRX1" s="263" t="s">
        <v>18844</v>
      </c>
      <c r="SRY1" s="263" t="s">
        <v>18845</v>
      </c>
      <c r="SRZ1" s="263" t="s">
        <v>18846</v>
      </c>
      <c r="SSA1" s="263" t="s">
        <v>18847</v>
      </c>
      <c r="SSB1" s="263" t="s">
        <v>18848</v>
      </c>
      <c r="SSC1" s="263" t="s">
        <v>18849</v>
      </c>
      <c r="SSD1" s="263" t="s">
        <v>18850</v>
      </c>
      <c r="SSE1" s="263" t="s">
        <v>18851</v>
      </c>
      <c r="SSF1" s="263" t="s">
        <v>18852</v>
      </c>
      <c r="SSG1" s="263" t="s">
        <v>18853</v>
      </c>
      <c r="SSH1" s="263" t="s">
        <v>18854</v>
      </c>
      <c r="SSI1" s="263" t="s">
        <v>18855</v>
      </c>
      <c r="SSJ1" s="263" t="s">
        <v>18856</v>
      </c>
      <c r="SSK1" s="263" t="s">
        <v>18857</v>
      </c>
      <c r="SSL1" s="263" t="s">
        <v>18858</v>
      </c>
      <c r="SSM1" s="263" t="s">
        <v>18859</v>
      </c>
      <c r="SSN1" s="263" t="s">
        <v>18860</v>
      </c>
      <c r="SSO1" s="263" t="s">
        <v>18861</v>
      </c>
      <c r="SSP1" s="263" t="s">
        <v>18862</v>
      </c>
      <c r="SSQ1" s="263" t="s">
        <v>18863</v>
      </c>
      <c r="SSR1" s="263" t="s">
        <v>18864</v>
      </c>
      <c r="SSS1" s="263" t="s">
        <v>18865</v>
      </c>
      <c r="SST1" s="263" t="s">
        <v>18866</v>
      </c>
      <c r="SSU1" s="263" t="s">
        <v>18867</v>
      </c>
      <c r="SSV1" s="263" t="s">
        <v>18868</v>
      </c>
      <c r="SSW1" s="263" t="s">
        <v>18869</v>
      </c>
      <c r="SSX1" s="263" t="s">
        <v>18870</v>
      </c>
      <c r="SSY1" s="263" t="s">
        <v>18871</v>
      </c>
      <c r="SSZ1" s="263" t="s">
        <v>18872</v>
      </c>
      <c r="STA1" s="263" t="s">
        <v>18873</v>
      </c>
      <c r="STB1" s="263" t="s">
        <v>18874</v>
      </c>
      <c r="STC1" s="263" t="s">
        <v>18875</v>
      </c>
      <c r="STD1" s="263" t="s">
        <v>18876</v>
      </c>
      <c r="STE1" s="263" t="s">
        <v>18877</v>
      </c>
      <c r="STF1" s="263" t="s">
        <v>18878</v>
      </c>
      <c r="STG1" s="263" t="s">
        <v>18879</v>
      </c>
      <c r="STH1" s="263" t="s">
        <v>18880</v>
      </c>
      <c r="STI1" s="263" t="s">
        <v>18881</v>
      </c>
      <c r="STJ1" s="263" t="s">
        <v>18882</v>
      </c>
      <c r="STK1" s="263" t="s">
        <v>18883</v>
      </c>
      <c r="STL1" s="263" t="s">
        <v>18884</v>
      </c>
      <c r="STM1" s="263" t="s">
        <v>18885</v>
      </c>
      <c r="STN1" s="263" t="s">
        <v>18886</v>
      </c>
      <c r="STO1" s="263" t="s">
        <v>18887</v>
      </c>
      <c r="STP1" s="263" t="s">
        <v>18888</v>
      </c>
      <c r="STQ1" s="263" t="s">
        <v>18889</v>
      </c>
      <c r="STR1" s="263" t="s">
        <v>18890</v>
      </c>
      <c r="STS1" s="263" t="s">
        <v>18891</v>
      </c>
      <c r="STT1" s="263" t="s">
        <v>18892</v>
      </c>
      <c r="STU1" s="263" t="s">
        <v>18893</v>
      </c>
      <c r="STV1" s="263" t="s">
        <v>18894</v>
      </c>
      <c r="STW1" s="263" t="s">
        <v>18895</v>
      </c>
      <c r="STX1" s="263" t="s">
        <v>18896</v>
      </c>
      <c r="STY1" s="263" t="s">
        <v>18897</v>
      </c>
      <c r="STZ1" s="263" t="s">
        <v>18898</v>
      </c>
      <c r="SUA1" s="263" t="s">
        <v>18899</v>
      </c>
      <c r="SUB1" s="263" t="s">
        <v>18900</v>
      </c>
      <c r="SUC1" s="263" t="s">
        <v>18901</v>
      </c>
      <c r="SUD1" s="263" t="s">
        <v>18902</v>
      </c>
      <c r="SUE1" s="263" t="s">
        <v>18903</v>
      </c>
      <c r="SUF1" s="263" t="s">
        <v>18904</v>
      </c>
      <c r="SUG1" s="263" t="s">
        <v>18905</v>
      </c>
      <c r="SUH1" s="263" t="s">
        <v>18906</v>
      </c>
      <c r="SUI1" s="263" t="s">
        <v>18907</v>
      </c>
      <c r="SUJ1" s="263" t="s">
        <v>18908</v>
      </c>
      <c r="SUK1" s="263" t="s">
        <v>18909</v>
      </c>
      <c r="SUL1" s="263" t="s">
        <v>18910</v>
      </c>
      <c r="SUM1" s="263" t="s">
        <v>18911</v>
      </c>
      <c r="SUN1" s="263" t="s">
        <v>18912</v>
      </c>
      <c r="SUO1" s="263" t="s">
        <v>18913</v>
      </c>
      <c r="SUP1" s="263" t="s">
        <v>18914</v>
      </c>
      <c r="SUQ1" s="263" t="s">
        <v>18915</v>
      </c>
      <c r="SUR1" s="263" t="s">
        <v>18916</v>
      </c>
      <c r="SUS1" s="263" t="s">
        <v>18917</v>
      </c>
      <c r="SUT1" s="263" t="s">
        <v>18918</v>
      </c>
      <c r="SUU1" s="263" t="s">
        <v>18919</v>
      </c>
      <c r="SUV1" s="263" t="s">
        <v>18920</v>
      </c>
      <c r="SUW1" s="263" t="s">
        <v>18921</v>
      </c>
      <c r="SUX1" s="263" t="s">
        <v>18922</v>
      </c>
      <c r="SUY1" s="263" t="s">
        <v>18923</v>
      </c>
      <c r="SUZ1" s="263" t="s">
        <v>18924</v>
      </c>
      <c r="SVA1" s="263" t="s">
        <v>18925</v>
      </c>
      <c r="SVB1" s="263" t="s">
        <v>18926</v>
      </c>
      <c r="SVC1" s="263" t="s">
        <v>18927</v>
      </c>
      <c r="SVD1" s="263" t="s">
        <v>18928</v>
      </c>
      <c r="SVE1" s="263" t="s">
        <v>18929</v>
      </c>
      <c r="SVF1" s="263" t="s">
        <v>18930</v>
      </c>
      <c r="SVG1" s="263" t="s">
        <v>18931</v>
      </c>
      <c r="SVH1" s="263" t="s">
        <v>18932</v>
      </c>
      <c r="SVI1" s="263" t="s">
        <v>18933</v>
      </c>
      <c r="SVJ1" s="263" t="s">
        <v>18934</v>
      </c>
      <c r="SVK1" s="263" t="s">
        <v>18935</v>
      </c>
      <c r="SVL1" s="263" t="s">
        <v>18936</v>
      </c>
      <c r="SVM1" s="263" t="s">
        <v>18937</v>
      </c>
      <c r="SVN1" s="263" t="s">
        <v>18938</v>
      </c>
      <c r="SVO1" s="263" t="s">
        <v>18939</v>
      </c>
      <c r="SVP1" s="263" t="s">
        <v>18940</v>
      </c>
      <c r="SVQ1" s="263" t="s">
        <v>18941</v>
      </c>
      <c r="SVR1" s="263" t="s">
        <v>18942</v>
      </c>
      <c r="SVS1" s="263" t="s">
        <v>18943</v>
      </c>
      <c r="SVT1" s="263" t="s">
        <v>18944</v>
      </c>
      <c r="SVU1" s="263" t="s">
        <v>18945</v>
      </c>
      <c r="SVV1" s="263" t="s">
        <v>18946</v>
      </c>
      <c r="SVW1" s="263" t="s">
        <v>18947</v>
      </c>
      <c r="SVX1" s="263" t="s">
        <v>18948</v>
      </c>
      <c r="SVY1" s="263" t="s">
        <v>18949</v>
      </c>
      <c r="SVZ1" s="263" t="s">
        <v>18950</v>
      </c>
      <c r="SWA1" s="263" t="s">
        <v>18951</v>
      </c>
      <c r="SWB1" s="263" t="s">
        <v>18952</v>
      </c>
      <c r="SWC1" s="263" t="s">
        <v>18953</v>
      </c>
      <c r="SWD1" s="263" t="s">
        <v>18954</v>
      </c>
      <c r="SWE1" s="263" t="s">
        <v>18955</v>
      </c>
      <c r="SWF1" s="263" t="s">
        <v>18956</v>
      </c>
      <c r="SWG1" s="263" t="s">
        <v>18957</v>
      </c>
      <c r="SWH1" s="263" t="s">
        <v>18958</v>
      </c>
      <c r="SWI1" s="263" t="s">
        <v>18959</v>
      </c>
      <c r="SWJ1" s="263" t="s">
        <v>18960</v>
      </c>
      <c r="SWK1" s="263" t="s">
        <v>18961</v>
      </c>
      <c r="SWL1" s="263" t="s">
        <v>18962</v>
      </c>
      <c r="SWM1" s="263" t="s">
        <v>18963</v>
      </c>
      <c r="SWN1" s="263" t="s">
        <v>18964</v>
      </c>
      <c r="SWO1" s="263" t="s">
        <v>18965</v>
      </c>
      <c r="SWP1" s="263" t="s">
        <v>18966</v>
      </c>
      <c r="SWQ1" s="263" t="s">
        <v>18967</v>
      </c>
      <c r="SWR1" s="263" t="s">
        <v>18968</v>
      </c>
      <c r="SWS1" s="263" t="s">
        <v>18969</v>
      </c>
      <c r="SWT1" s="263" t="s">
        <v>18970</v>
      </c>
      <c r="SWU1" s="263" t="s">
        <v>18971</v>
      </c>
      <c r="SWV1" s="263" t="s">
        <v>18972</v>
      </c>
      <c r="SWW1" s="263" t="s">
        <v>18973</v>
      </c>
      <c r="SWX1" s="263" t="s">
        <v>18974</v>
      </c>
      <c r="SWY1" s="263" t="s">
        <v>18975</v>
      </c>
      <c r="SWZ1" s="263" t="s">
        <v>18976</v>
      </c>
      <c r="SXA1" s="263" t="s">
        <v>18977</v>
      </c>
      <c r="SXB1" s="263" t="s">
        <v>18978</v>
      </c>
      <c r="SXC1" s="263" t="s">
        <v>18979</v>
      </c>
      <c r="SXD1" s="263" t="s">
        <v>18980</v>
      </c>
      <c r="SXE1" s="263" t="s">
        <v>18981</v>
      </c>
      <c r="SXF1" s="263" t="s">
        <v>18982</v>
      </c>
      <c r="SXG1" s="263" t="s">
        <v>18983</v>
      </c>
      <c r="SXH1" s="263" t="s">
        <v>18984</v>
      </c>
      <c r="SXI1" s="263" t="s">
        <v>18985</v>
      </c>
      <c r="SXJ1" s="263" t="s">
        <v>18986</v>
      </c>
      <c r="SXK1" s="263" t="s">
        <v>18987</v>
      </c>
      <c r="SXL1" s="263" t="s">
        <v>18988</v>
      </c>
      <c r="SXM1" s="263" t="s">
        <v>18989</v>
      </c>
      <c r="SXN1" s="263" t="s">
        <v>18990</v>
      </c>
      <c r="SXO1" s="263" t="s">
        <v>18991</v>
      </c>
      <c r="SXP1" s="263" t="s">
        <v>18992</v>
      </c>
      <c r="SXQ1" s="263" t="s">
        <v>18993</v>
      </c>
      <c r="SXR1" s="263" t="s">
        <v>18994</v>
      </c>
      <c r="SXS1" s="263" t="s">
        <v>18995</v>
      </c>
      <c r="SXT1" s="263" t="s">
        <v>18996</v>
      </c>
      <c r="SXU1" s="263" t="s">
        <v>18997</v>
      </c>
      <c r="SXV1" s="263" t="s">
        <v>18998</v>
      </c>
      <c r="SXW1" s="263" t="s">
        <v>18999</v>
      </c>
      <c r="SXX1" s="263" t="s">
        <v>19000</v>
      </c>
      <c r="SXY1" s="263" t="s">
        <v>19001</v>
      </c>
      <c r="SXZ1" s="263" t="s">
        <v>19002</v>
      </c>
      <c r="SYA1" s="263" t="s">
        <v>19003</v>
      </c>
      <c r="SYB1" s="263" t="s">
        <v>19004</v>
      </c>
      <c r="SYC1" s="263" t="s">
        <v>19005</v>
      </c>
      <c r="SYD1" s="263" t="s">
        <v>19006</v>
      </c>
      <c r="SYE1" s="263" t="s">
        <v>19007</v>
      </c>
      <c r="SYF1" s="263" t="s">
        <v>19008</v>
      </c>
      <c r="SYG1" s="263" t="s">
        <v>19009</v>
      </c>
      <c r="SYH1" s="263" t="s">
        <v>19010</v>
      </c>
      <c r="SYI1" s="263" t="s">
        <v>19011</v>
      </c>
      <c r="SYJ1" s="263" t="s">
        <v>19012</v>
      </c>
      <c r="SYK1" s="263" t="s">
        <v>19013</v>
      </c>
      <c r="SYL1" s="263" t="s">
        <v>19014</v>
      </c>
      <c r="SYM1" s="263" t="s">
        <v>19015</v>
      </c>
      <c r="SYN1" s="263" t="s">
        <v>19016</v>
      </c>
      <c r="SYO1" s="263" t="s">
        <v>19017</v>
      </c>
      <c r="SYP1" s="263" t="s">
        <v>19018</v>
      </c>
      <c r="SYQ1" s="263" t="s">
        <v>19019</v>
      </c>
      <c r="SYR1" s="263" t="s">
        <v>19020</v>
      </c>
      <c r="SYS1" s="263" t="s">
        <v>19021</v>
      </c>
      <c r="SYT1" s="263" t="s">
        <v>19022</v>
      </c>
      <c r="SYU1" s="263" t="s">
        <v>19023</v>
      </c>
      <c r="SYV1" s="263" t="s">
        <v>19024</v>
      </c>
      <c r="SYW1" s="263" t="s">
        <v>19025</v>
      </c>
      <c r="SYX1" s="263" t="s">
        <v>19026</v>
      </c>
      <c r="SYY1" s="263" t="s">
        <v>19027</v>
      </c>
      <c r="SYZ1" s="263" t="s">
        <v>19028</v>
      </c>
      <c r="SZA1" s="263" t="s">
        <v>19029</v>
      </c>
      <c r="SZB1" s="263" t="s">
        <v>19030</v>
      </c>
      <c r="SZC1" s="263" t="s">
        <v>19031</v>
      </c>
      <c r="SZD1" s="263" t="s">
        <v>19032</v>
      </c>
      <c r="SZE1" s="263" t="s">
        <v>19033</v>
      </c>
      <c r="SZF1" s="263" t="s">
        <v>19034</v>
      </c>
      <c r="SZG1" s="263" t="s">
        <v>19035</v>
      </c>
      <c r="SZH1" s="263" t="s">
        <v>19036</v>
      </c>
      <c r="SZI1" s="263" t="s">
        <v>19037</v>
      </c>
      <c r="SZJ1" s="263" t="s">
        <v>19038</v>
      </c>
      <c r="SZK1" s="263" t="s">
        <v>19039</v>
      </c>
      <c r="SZL1" s="263" t="s">
        <v>19040</v>
      </c>
      <c r="SZM1" s="263" t="s">
        <v>19041</v>
      </c>
      <c r="SZN1" s="263" t="s">
        <v>19042</v>
      </c>
      <c r="SZO1" s="263" t="s">
        <v>19043</v>
      </c>
      <c r="SZP1" s="263" t="s">
        <v>19044</v>
      </c>
      <c r="SZQ1" s="263" t="s">
        <v>19045</v>
      </c>
      <c r="SZR1" s="263" t="s">
        <v>19046</v>
      </c>
      <c r="SZS1" s="263" t="s">
        <v>19047</v>
      </c>
      <c r="SZT1" s="263" t="s">
        <v>19048</v>
      </c>
      <c r="SZU1" s="263" t="s">
        <v>19049</v>
      </c>
      <c r="SZV1" s="263" t="s">
        <v>19050</v>
      </c>
      <c r="SZW1" s="263" t="s">
        <v>19051</v>
      </c>
      <c r="SZX1" s="263" t="s">
        <v>19052</v>
      </c>
      <c r="SZY1" s="263" t="s">
        <v>19053</v>
      </c>
      <c r="SZZ1" s="263" t="s">
        <v>19054</v>
      </c>
      <c r="TAA1" s="263" t="s">
        <v>19055</v>
      </c>
      <c r="TAB1" s="263" t="s">
        <v>19056</v>
      </c>
      <c r="TAC1" s="263" t="s">
        <v>19057</v>
      </c>
      <c r="TAD1" s="263" t="s">
        <v>19058</v>
      </c>
      <c r="TAE1" s="263" t="s">
        <v>19059</v>
      </c>
      <c r="TAF1" s="263" t="s">
        <v>19060</v>
      </c>
      <c r="TAG1" s="263" t="s">
        <v>19061</v>
      </c>
      <c r="TAH1" s="263" t="s">
        <v>19062</v>
      </c>
      <c r="TAI1" s="263" t="s">
        <v>19063</v>
      </c>
      <c r="TAJ1" s="263" t="s">
        <v>19064</v>
      </c>
      <c r="TAK1" s="263" t="s">
        <v>19065</v>
      </c>
      <c r="TAL1" s="263" t="s">
        <v>19066</v>
      </c>
      <c r="TAM1" s="263" t="s">
        <v>19067</v>
      </c>
      <c r="TAN1" s="263" t="s">
        <v>19068</v>
      </c>
      <c r="TAO1" s="263" t="s">
        <v>19069</v>
      </c>
      <c r="TAP1" s="263" t="s">
        <v>19070</v>
      </c>
      <c r="TAQ1" s="263" t="s">
        <v>19071</v>
      </c>
      <c r="TAR1" s="263" t="s">
        <v>19072</v>
      </c>
      <c r="TAS1" s="263" t="s">
        <v>19073</v>
      </c>
      <c r="TAT1" s="263" t="s">
        <v>19074</v>
      </c>
      <c r="TAU1" s="263" t="s">
        <v>19075</v>
      </c>
      <c r="TAV1" s="263" t="s">
        <v>19076</v>
      </c>
      <c r="TAW1" s="263" t="s">
        <v>19077</v>
      </c>
      <c r="TAX1" s="263" t="s">
        <v>19078</v>
      </c>
      <c r="TAY1" s="263" t="s">
        <v>19079</v>
      </c>
      <c r="TAZ1" s="263" t="s">
        <v>19080</v>
      </c>
      <c r="TBA1" s="263" t="s">
        <v>19081</v>
      </c>
      <c r="TBB1" s="263" t="s">
        <v>19082</v>
      </c>
      <c r="TBC1" s="263" t="s">
        <v>19083</v>
      </c>
      <c r="TBD1" s="263" t="s">
        <v>19084</v>
      </c>
      <c r="TBE1" s="263" t="s">
        <v>19085</v>
      </c>
      <c r="TBF1" s="263" t="s">
        <v>19086</v>
      </c>
      <c r="TBG1" s="263" t="s">
        <v>19087</v>
      </c>
      <c r="TBH1" s="263" t="s">
        <v>19088</v>
      </c>
      <c r="TBI1" s="263" t="s">
        <v>19089</v>
      </c>
      <c r="TBJ1" s="263" t="s">
        <v>19090</v>
      </c>
      <c r="TBK1" s="263" t="s">
        <v>19091</v>
      </c>
      <c r="TBL1" s="263" t="s">
        <v>19092</v>
      </c>
      <c r="TBM1" s="263" t="s">
        <v>19093</v>
      </c>
      <c r="TBN1" s="263" t="s">
        <v>19094</v>
      </c>
      <c r="TBO1" s="263" t="s">
        <v>19095</v>
      </c>
      <c r="TBP1" s="263" t="s">
        <v>19096</v>
      </c>
      <c r="TBQ1" s="263" t="s">
        <v>19097</v>
      </c>
      <c r="TBR1" s="263" t="s">
        <v>19098</v>
      </c>
      <c r="TBS1" s="263" t="s">
        <v>19099</v>
      </c>
      <c r="TBT1" s="263" t="s">
        <v>19100</v>
      </c>
      <c r="TBU1" s="263" t="s">
        <v>19101</v>
      </c>
      <c r="TBV1" s="263" t="s">
        <v>19102</v>
      </c>
      <c r="TBW1" s="263" t="s">
        <v>19103</v>
      </c>
      <c r="TBX1" s="263" t="s">
        <v>19104</v>
      </c>
      <c r="TBY1" s="263" t="s">
        <v>19105</v>
      </c>
      <c r="TBZ1" s="263" t="s">
        <v>19106</v>
      </c>
      <c r="TCA1" s="263" t="s">
        <v>19107</v>
      </c>
      <c r="TCB1" s="263" t="s">
        <v>19108</v>
      </c>
      <c r="TCC1" s="263" t="s">
        <v>19109</v>
      </c>
      <c r="TCD1" s="263" t="s">
        <v>19110</v>
      </c>
      <c r="TCE1" s="263" t="s">
        <v>19111</v>
      </c>
      <c r="TCF1" s="263" t="s">
        <v>19112</v>
      </c>
      <c r="TCG1" s="263" t="s">
        <v>19113</v>
      </c>
      <c r="TCH1" s="263" t="s">
        <v>19114</v>
      </c>
      <c r="TCI1" s="263" t="s">
        <v>19115</v>
      </c>
      <c r="TCJ1" s="263" t="s">
        <v>19116</v>
      </c>
      <c r="TCK1" s="263" t="s">
        <v>19117</v>
      </c>
      <c r="TCL1" s="263" t="s">
        <v>19118</v>
      </c>
      <c r="TCM1" s="263" t="s">
        <v>19119</v>
      </c>
      <c r="TCN1" s="263" t="s">
        <v>19120</v>
      </c>
      <c r="TCO1" s="263" t="s">
        <v>19121</v>
      </c>
      <c r="TCP1" s="263" t="s">
        <v>19122</v>
      </c>
      <c r="TCQ1" s="263" t="s">
        <v>19123</v>
      </c>
      <c r="TCR1" s="263" t="s">
        <v>19124</v>
      </c>
      <c r="TCS1" s="263" t="s">
        <v>19125</v>
      </c>
      <c r="TCT1" s="263" t="s">
        <v>19126</v>
      </c>
      <c r="TCU1" s="263" t="s">
        <v>19127</v>
      </c>
      <c r="TCV1" s="263" t="s">
        <v>19128</v>
      </c>
      <c r="TCW1" s="263" t="s">
        <v>19129</v>
      </c>
      <c r="TCX1" s="263" t="s">
        <v>19130</v>
      </c>
      <c r="TCY1" s="263" t="s">
        <v>19131</v>
      </c>
      <c r="TCZ1" s="263" t="s">
        <v>19132</v>
      </c>
      <c r="TDA1" s="263" t="s">
        <v>19133</v>
      </c>
      <c r="TDB1" s="263" t="s">
        <v>19134</v>
      </c>
      <c r="TDC1" s="263" t="s">
        <v>19135</v>
      </c>
      <c r="TDD1" s="263" t="s">
        <v>19136</v>
      </c>
      <c r="TDE1" s="263" t="s">
        <v>19137</v>
      </c>
      <c r="TDF1" s="263" t="s">
        <v>19138</v>
      </c>
      <c r="TDG1" s="263" t="s">
        <v>19139</v>
      </c>
      <c r="TDH1" s="263" t="s">
        <v>19140</v>
      </c>
      <c r="TDI1" s="263" t="s">
        <v>19141</v>
      </c>
      <c r="TDJ1" s="263" t="s">
        <v>19142</v>
      </c>
      <c r="TDK1" s="263" t="s">
        <v>19143</v>
      </c>
      <c r="TDL1" s="263" t="s">
        <v>19144</v>
      </c>
      <c r="TDM1" s="263" t="s">
        <v>19145</v>
      </c>
      <c r="TDN1" s="263" t="s">
        <v>19146</v>
      </c>
      <c r="TDO1" s="263" t="s">
        <v>19147</v>
      </c>
      <c r="TDP1" s="263" t="s">
        <v>19148</v>
      </c>
      <c r="TDQ1" s="263" t="s">
        <v>19149</v>
      </c>
      <c r="TDR1" s="263" t="s">
        <v>19150</v>
      </c>
      <c r="TDS1" s="263" t="s">
        <v>19151</v>
      </c>
      <c r="TDT1" s="263" t="s">
        <v>19152</v>
      </c>
      <c r="TDU1" s="263" t="s">
        <v>19153</v>
      </c>
      <c r="TDV1" s="263" t="s">
        <v>19154</v>
      </c>
      <c r="TDW1" s="263" t="s">
        <v>19155</v>
      </c>
      <c r="TDX1" s="263" t="s">
        <v>19156</v>
      </c>
      <c r="TDY1" s="263" t="s">
        <v>19157</v>
      </c>
      <c r="TDZ1" s="263" t="s">
        <v>19158</v>
      </c>
      <c r="TEA1" s="263" t="s">
        <v>19159</v>
      </c>
      <c r="TEB1" s="263" t="s">
        <v>19160</v>
      </c>
      <c r="TEC1" s="263" t="s">
        <v>19161</v>
      </c>
      <c r="TED1" s="263" t="s">
        <v>19162</v>
      </c>
      <c r="TEE1" s="263" t="s">
        <v>19163</v>
      </c>
      <c r="TEF1" s="263" t="s">
        <v>19164</v>
      </c>
      <c r="TEG1" s="263" t="s">
        <v>19165</v>
      </c>
      <c r="TEH1" s="263" t="s">
        <v>19166</v>
      </c>
      <c r="TEI1" s="263" t="s">
        <v>19167</v>
      </c>
      <c r="TEJ1" s="263" t="s">
        <v>19168</v>
      </c>
      <c r="TEK1" s="263" t="s">
        <v>19169</v>
      </c>
      <c r="TEL1" s="263" t="s">
        <v>19170</v>
      </c>
      <c r="TEM1" s="263" t="s">
        <v>19171</v>
      </c>
      <c r="TEN1" s="263" t="s">
        <v>19172</v>
      </c>
      <c r="TEO1" s="263" t="s">
        <v>19173</v>
      </c>
      <c r="TEP1" s="263" t="s">
        <v>19174</v>
      </c>
      <c r="TEQ1" s="263" t="s">
        <v>19175</v>
      </c>
      <c r="TER1" s="263" t="s">
        <v>19176</v>
      </c>
      <c r="TES1" s="263" t="s">
        <v>19177</v>
      </c>
      <c r="TET1" s="263" t="s">
        <v>19178</v>
      </c>
      <c r="TEU1" s="263" t="s">
        <v>19179</v>
      </c>
      <c r="TEV1" s="263" t="s">
        <v>19180</v>
      </c>
      <c r="TEW1" s="263" t="s">
        <v>19181</v>
      </c>
      <c r="TEX1" s="263" t="s">
        <v>19182</v>
      </c>
      <c r="TEY1" s="263" t="s">
        <v>19183</v>
      </c>
      <c r="TEZ1" s="263" t="s">
        <v>19184</v>
      </c>
      <c r="TFA1" s="263" t="s">
        <v>19185</v>
      </c>
      <c r="TFB1" s="263" t="s">
        <v>19186</v>
      </c>
      <c r="TFC1" s="263" t="s">
        <v>19187</v>
      </c>
      <c r="TFD1" s="263" t="s">
        <v>19188</v>
      </c>
      <c r="TFE1" s="263" t="s">
        <v>19189</v>
      </c>
      <c r="TFF1" s="263" t="s">
        <v>19190</v>
      </c>
      <c r="TFG1" s="263" t="s">
        <v>19191</v>
      </c>
      <c r="TFH1" s="263" t="s">
        <v>19192</v>
      </c>
      <c r="TFI1" s="263" t="s">
        <v>19193</v>
      </c>
      <c r="TFJ1" s="263" t="s">
        <v>19194</v>
      </c>
      <c r="TFK1" s="263" t="s">
        <v>19195</v>
      </c>
      <c r="TFL1" s="263" t="s">
        <v>19196</v>
      </c>
      <c r="TFM1" s="263" t="s">
        <v>19197</v>
      </c>
      <c r="TFN1" s="263" t="s">
        <v>19198</v>
      </c>
      <c r="TFO1" s="263" t="s">
        <v>19199</v>
      </c>
      <c r="TFP1" s="263" t="s">
        <v>19200</v>
      </c>
      <c r="TFQ1" s="263" t="s">
        <v>19201</v>
      </c>
      <c r="TFR1" s="263" t="s">
        <v>19202</v>
      </c>
      <c r="TFS1" s="263" t="s">
        <v>19203</v>
      </c>
      <c r="TFT1" s="263" t="s">
        <v>19204</v>
      </c>
      <c r="TFU1" s="263" t="s">
        <v>19205</v>
      </c>
      <c r="TFV1" s="263" t="s">
        <v>19206</v>
      </c>
      <c r="TFW1" s="263" t="s">
        <v>19207</v>
      </c>
      <c r="TFX1" s="263" t="s">
        <v>19208</v>
      </c>
      <c r="TFY1" s="263" t="s">
        <v>19209</v>
      </c>
      <c r="TFZ1" s="263" t="s">
        <v>19210</v>
      </c>
      <c r="TGA1" s="263" t="s">
        <v>19211</v>
      </c>
      <c r="TGB1" s="263" t="s">
        <v>19212</v>
      </c>
      <c r="TGC1" s="263" t="s">
        <v>19213</v>
      </c>
      <c r="TGD1" s="263" t="s">
        <v>19214</v>
      </c>
      <c r="TGE1" s="263" t="s">
        <v>19215</v>
      </c>
      <c r="TGF1" s="263" t="s">
        <v>19216</v>
      </c>
      <c r="TGG1" s="263" t="s">
        <v>19217</v>
      </c>
      <c r="TGH1" s="263" t="s">
        <v>19218</v>
      </c>
      <c r="TGI1" s="263" t="s">
        <v>19219</v>
      </c>
      <c r="TGJ1" s="263" t="s">
        <v>19220</v>
      </c>
      <c r="TGK1" s="263" t="s">
        <v>19221</v>
      </c>
      <c r="TGL1" s="263" t="s">
        <v>19222</v>
      </c>
      <c r="TGM1" s="263" t="s">
        <v>19223</v>
      </c>
      <c r="TGN1" s="263" t="s">
        <v>19224</v>
      </c>
      <c r="TGO1" s="263" t="s">
        <v>19225</v>
      </c>
      <c r="TGP1" s="263" t="s">
        <v>19226</v>
      </c>
      <c r="TGQ1" s="263" t="s">
        <v>19227</v>
      </c>
      <c r="TGR1" s="263" t="s">
        <v>19228</v>
      </c>
      <c r="TGS1" s="263" t="s">
        <v>19229</v>
      </c>
      <c r="TGT1" s="263" t="s">
        <v>19230</v>
      </c>
      <c r="TGU1" s="263" t="s">
        <v>19231</v>
      </c>
      <c r="TGV1" s="263" t="s">
        <v>19232</v>
      </c>
      <c r="TGW1" s="263" t="s">
        <v>19233</v>
      </c>
      <c r="TGX1" s="263" t="s">
        <v>19234</v>
      </c>
      <c r="TGY1" s="263" t="s">
        <v>19235</v>
      </c>
      <c r="TGZ1" s="263" t="s">
        <v>19236</v>
      </c>
      <c r="THA1" s="263" t="s">
        <v>19237</v>
      </c>
      <c r="THB1" s="263" t="s">
        <v>19238</v>
      </c>
      <c r="THC1" s="263" t="s">
        <v>19239</v>
      </c>
      <c r="THD1" s="263" t="s">
        <v>19240</v>
      </c>
      <c r="THE1" s="263" t="s">
        <v>19241</v>
      </c>
      <c r="THF1" s="263" t="s">
        <v>19242</v>
      </c>
      <c r="THG1" s="263" t="s">
        <v>19243</v>
      </c>
      <c r="THH1" s="263" t="s">
        <v>19244</v>
      </c>
      <c r="THI1" s="263" t="s">
        <v>19245</v>
      </c>
      <c r="THJ1" s="263" t="s">
        <v>19246</v>
      </c>
      <c r="THK1" s="263" t="s">
        <v>19247</v>
      </c>
      <c r="THL1" s="263" t="s">
        <v>19248</v>
      </c>
      <c r="THM1" s="263" t="s">
        <v>19249</v>
      </c>
      <c r="THN1" s="263" t="s">
        <v>19250</v>
      </c>
      <c r="THO1" s="263" t="s">
        <v>19251</v>
      </c>
      <c r="THP1" s="263" t="s">
        <v>19252</v>
      </c>
      <c r="THQ1" s="263" t="s">
        <v>19253</v>
      </c>
      <c r="THR1" s="263" t="s">
        <v>19254</v>
      </c>
      <c r="THS1" s="263" t="s">
        <v>19255</v>
      </c>
      <c r="THT1" s="263" t="s">
        <v>19256</v>
      </c>
      <c r="THU1" s="263" t="s">
        <v>19257</v>
      </c>
      <c r="THV1" s="263" t="s">
        <v>19258</v>
      </c>
      <c r="THW1" s="263" t="s">
        <v>19259</v>
      </c>
      <c r="THX1" s="263" t="s">
        <v>19260</v>
      </c>
      <c r="THY1" s="263" t="s">
        <v>19261</v>
      </c>
      <c r="THZ1" s="263" t="s">
        <v>19262</v>
      </c>
      <c r="TIA1" s="263" t="s">
        <v>19263</v>
      </c>
      <c r="TIB1" s="263" t="s">
        <v>19264</v>
      </c>
      <c r="TIC1" s="263" t="s">
        <v>19265</v>
      </c>
      <c r="TID1" s="263" t="s">
        <v>19266</v>
      </c>
      <c r="TIE1" s="263" t="s">
        <v>19267</v>
      </c>
      <c r="TIF1" s="263" t="s">
        <v>19268</v>
      </c>
      <c r="TIG1" s="263" t="s">
        <v>19269</v>
      </c>
      <c r="TIH1" s="263" t="s">
        <v>19270</v>
      </c>
      <c r="TII1" s="263" t="s">
        <v>19271</v>
      </c>
      <c r="TIJ1" s="263" t="s">
        <v>19272</v>
      </c>
      <c r="TIK1" s="263" t="s">
        <v>19273</v>
      </c>
      <c r="TIL1" s="263" t="s">
        <v>19274</v>
      </c>
      <c r="TIM1" s="263" t="s">
        <v>19275</v>
      </c>
      <c r="TIN1" s="263" t="s">
        <v>19276</v>
      </c>
      <c r="TIO1" s="263" t="s">
        <v>19277</v>
      </c>
      <c r="TIP1" s="263" t="s">
        <v>19278</v>
      </c>
      <c r="TIQ1" s="263" t="s">
        <v>19279</v>
      </c>
      <c r="TIR1" s="263" t="s">
        <v>19280</v>
      </c>
      <c r="TIS1" s="263" t="s">
        <v>19281</v>
      </c>
      <c r="TIT1" s="263" t="s">
        <v>19282</v>
      </c>
      <c r="TIU1" s="263" t="s">
        <v>19283</v>
      </c>
      <c r="TIV1" s="263" t="s">
        <v>19284</v>
      </c>
      <c r="TIW1" s="263" t="s">
        <v>19285</v>
      </c>
      <c r="TIX1" s="263" t="s">
        <v>19286</v>
      </c>
      <c r="TIY1" s="263" t="s">
        <v>19287</v>
      </c>
      <c r="TIZ1" s="263" t="s">
        <v>19288</v>
      </c>
      <c r="TJA1" s="263" t="s">
        <v>19289</v>
      </c>
      <c r="TJB1" s="263" t="s">
        <v>19290</v>
      </c>
      <c r="TJC1" s="263" t="s">
        <v>19291</v>
      </c>
      <c r="TJD1" s="263" t="s">
        <v>19292</v>
      </c>
      <c r="TJE1" s="263" t="s">
        <v>19293</v>
      </c>
      <c r="TJF1" s="263" t="s">
        <v>19294</v>
      </c>
      <c r="TJG1" s="263" t="s">
        <v>19295</v>
      </c>
      <c r="TJH1" s="263" t="s">
        <v>19296</v>
      </c>
      <c r="TJI1" s="263" t="s">
        <v>19297</v>
      </c>
      <c r="TJJ1" s="263" t="s">
        <v>19298</v>
      </c>
      <c r="TJK1" s="263" t="s">
        <v>19299</v>
      </c>
      <c r="TJL1" s="263" t="s">
        <v>19300</v>
      </c>
      <c r="TJM1" s="263" t="s">
        <v>19301</v>
      </c>
      <c r="TJN1" s="263" t="s">
        <v>19302</v>
      </c>
      <c r="TJO1" s="263" t="s">
        <v>19303</v>
      </c>
      <c r="TJP1" s="263" t="s">
        <v>19304</v>
      </c>
      <c r="TJQ1" s="263" t="s">
        <v>19305</v>
      </c>
      <c r="TJR1" s="263" t="s">
        <v>19306</v>
      </c>
      <c r="TJS1" s="263" t="s">
        <v>19307</v>
      </c>
      <c r="TJT1" s="263" t="s">
        <v>19308</v>
      </c>
      <c r="TJU1" s="263" t="s">
        <v>19309</v>
      </c>
      <c r="TJV1" s="263" t="s">
        <v>19310</v>
      </c>
      <c r="TJW1" s="263" t="s">
        <v>19311</v>
      </c>
      <c r="TJX1" s="263" t="s">
        <v>19312</v>
      </c>
      <c r="TJY1" s="263" t="s">
        <v>19313</v>
      </c>
      <c r="TJZ1" s="263" t="s">
        <v>19314</v>
      </c>
      <c r="TKA1" s="263" t="s">
        <v>19315</v>
      </c>
      <c r="TKB1" s="263" t="s">
        <v>19316</v>
      </c>
      <c r="TKC1" s="263" t="s">
        <v>19317</v>
      </c>
      <c r="TKD1" s="263" t="s">
        <v>19318</v>
      </c>
      <c r="TKE1" s="263" t="s">
        <v>19319</v>
      </c>
      <c r="TKF1" s="263" t="s">
        <v>19320</v>
      </c>
      <c r="TKG1" s="263" t="s">
        <v>19321</v>
      </c>
      <c r="TKH1" s="263" t="s">
        <v>19322</v>
      </c>
      <c r="TKI1" s="263" t="s">
        <v>19323</v>
      </c>
      <c r="TKJ1" s="263" t="s">
        <v>19324</v>
      </c>
      <c r="TKK1" s="263" t="s">
        <v>19325</v>
      </c>
      <c r="TKL1" s="263" t="s">
        <v>19326</v>
      </c>
      <c r="TKM1" s="263" t="s">
        <v>19327</v>
      </c>
      <c r="TKN1" s="263" t="s">
        <v>19328</v>
      </c>
      <c r="TKO1" s="263" t="s">
        <v>19329</v>
      </c>
      <c r="TKP1" s="263" t="s">
        <v>19330</v>
      </c>
      <c r="TKQ1" s="263" t="s">
        <v>19331</v>
      </c>
      <c r="TKR1" s="263" t="s">
        <v>19332</v>
      </c>
      <c r="TKS1" s="263" t="s">
        <v>19333</v>
      </c>
      <c r="TKT1" s="263" t="s">
        <v>19334</v>
      </c>
      <c r="TKU1" s="263" t="s">
        <v>19335</v>
      </c>
      <c r="TKV1" s="263" t="s">
        <v>19336</v>
      </c>
      <c r="TKW1" s="263" t="s">
        <v>19337</v>
      </c>
      <c r="TKX1" s="263" t="s">
        <v>19338</v>
      </c>
      <c r="TKY1" s="263" t="s">
        <v>19339</v>
      </c>
      <c r="TKZ1" s="263" t="s">
        <v>19340</v>
      </c>
      <c r="TLA1" s="263" t="s">
        <v>19341</v>
      </c>
      <c r="TLB1" s="263" t="s">
        <v>19342</v>
      </c>
      <c r="TLC1" s="263" t="s">
        <v>19343</v>
      </c>
      <c r="TLD1" s="263" t="s">
        <v>19344</v>
      </c>
      <c r="TLE1" s="263" t="s">
        <v>19345</v>
      </c>
      <c r="TLF1" s="263" t="s">
        <v>19346</v>
      </c>
      <c r="TLG1" s="263" t="s">
        <v>19347</v>
      </c>
      <c r="TLH1" s="263" t="s">
        <v>19348</v>
      </c>
      <c r="TLI1" s="263" t="s">
        <v>19349</v>
      </c>
      <c r="TLJ1" s="263" t="s">
        <v>19350</v>
      </c>
      <c r="TLK1" s="263" t="s">
        <v>19351</v>
      </c>
      <c r="TLL1" s="263" t="s">
        <v>19352</v>
      </c>
      <c r="TLM1" s="263" t="s">
        <v>19353</v>
      </c>
      <c r="TLN1" s="263" t="s">
        <v>19354</v>
      </c>
      <c r="TLO1" s="263" t="s">
        <v>19355</v>
      </c>
      <c r="TLP1" s="263" t="s">
        <v>19356</v>
      </c>
      <c r="TLQ1" s="263" t="s">
        <v>19357</v>
      </c>
      <c r="TLR1" s="263" t="s">
        <v>19358</v>
      </c>
      <c r="TLS1" s="263" t="s">
        <v>19359</v>
      </c>
      <c r="TLT1" s="263" t="s">
        <v>19360</v>
      </c>
      <c r="TLU1" s="263" t="s">
        <v>19361</v>
      </c>
      <c r="TLV1" s="263" t="s">
        <v>19362</v>
      </c>
      <c r="TLW1" s="263" t="s">
        <v>19363</v>
      </c>
      <c r="TLX1" s="263" t="s">
        <v>19364</v>
      </c>
      <c r="TLY1" s="263" t="s">
        <v>19365</v>
      </c>
      <c r="TLZ1" s="263" t="s">
        <v>19366</v>
      </c>
      <c r="TMA1" s="263" t="s">
        <v>19367</v>
      </c>
      <c r="TMB1" s="263" t="s">
        <v>19368</v>
      </c>
      <c r="TMC1" s="263" t="s">
        <v>19369</v>
      </c>
      <c r="TMD1" s="263" t="s">
        <v>19370</v>
      </c>
      <c r="TME1" s="263" t="s">
        <v>19371</v>
      </c>
      <c r="TMF1" s="263" t="s">
        <v>19372</v>
      </c>
      <c r="TMG1" s="263" t="s">
        <v>19373</v>
      </c>
      <c r="TMH1" s="263" t="s">
        <v>19374</v>
      </c>
      <c r="TMI1" s="263" t="s">
        <v>19375</v>
      </c>
      <c r="TMJ1" s="263" t="s">
        <v>19376</v>
      </c>
      <c r="TMK1" s="263" t="s">
        <v>19377</v>
      </c>
      <c r="TML1" s="263" t="s">
        <v>19378</v>
      </c>
      <c r="TMM1" s="263" t="s">
        <v>19379</v>
      </c>
      <c r="TMN1" s="263" t="s">
        <v>19380</v>
      </c>
      <c r="TMO1" s="263" t="s">
        <v>19381</v>
      </c>
      <c r="TMP1" s="263" t="s">
        <v>19382</v>
      </c>
      <c r="TMQ1" s="263" t="s">
        <v>19383</v>
      </c>
      <c r="TMR1" s="263" t="s">
        <v>19384</v>
      </c>
      <c r="TMS1" s="263" t="s">
        <v>19385</v>
      </c>
      <c r="TMT1" s="263" t="s">
        <v>19386</v>
      </c>
      <c r="TMU1" s="263" t="s">
        <v>19387</v>
      </c>
      <c r="TMV1" s="263" t="s">
        <v>19388</v>
      </c>
      <c r="TMW1" s="263" t="s">
        <v>19389</v>
      </c>
      <c r="TMX1" s="263" t="s">
        <v>19390</v>
      </c>
      <c r="TMY1" s="263" t="s">
        <v>19391</v>
      </c>
      <c r="TMZ1" s="263" t="s">
        <v>19392</v>
      </c>
      <c r="TNA1" s="263" t="s">
        <v>19393</v>
      </c>
      <c r="TNB1" s="263" t="s">
        <v>19394</v>
      </c>
      <c r="TNC1" s="263" t="s">
        <v>19395</v>
      </c>
      <c r="TND1" s="263" t="s">
        <v>19396</v>
      </c>
      <c r="TNE1" s="263" t="s">
        <v>19397</v>
      </c>
      <c r="TNF1" s="263" t="s">
        <v>19398</v>
      </c>
      <c r="TNG1" s="263" t="s">
        <v>19399</v>
      </c>
      <c r="TNH1" s="263" t="s">
        <v>19400</v>
      </c>
      <c r="TNI1" s="263" t="s">
        <v>19401</v>
      </c>
      <c r="TNJ1" s="263" t="s">
        <v>19402</v>
      </c>
      <c r="TNK1" s="263" t="s">
        <v>19403</v>
      </c>
      <c r="TNL1" s="263" t="s">
        <v>19404</v>
      </c>
      <c r="TNM1" s="263" t="s">
        <v>19405</v>
      </c>
      <c r="TNN1" s="263" t="s">
        <v>19406</v>
      </c>
      <c r="TNO1" s="263" t="s">
        <v>19407</v>
      </c>
      <c r="TNP1" s="263" t="s">
        <v>19408</v>
      </c>
      <c r="TNQ1" s="263" t="s">
        <v>19409</v>
      </c>
      <c r="TNR1" s="263" t="s">
        <v>19410</v>
      </c>
      <c r="TNS1" s="263" t="s">
        <v>19411</v>
      </c>
      <c r="TNT1" s="263" t="s">
        <v>19412</v>
      </c>
      <c r="TNU1" s="263" t="s">
        <v>19413</v>
      </c>
      <c r="TNV1" s="263" t="s">
        <v>19414</v>
      </c>
      <c r="TNW1" s="263" t="s">
        <v>19415</v>
      </c>
      <c r="TNX1" s="263" t="s">
        <v>19416</v>
      </c>
      <c r="TNY1" s="263" t="s">
        <v>19417</v>
      </c>
      <c r="TNZ1" s="263" t="s">
        <v>19418</v>
      </c>
      <c r="TOA1" s="263" t="s">
        <v>19419</v>
      </c>
      <c r="TOB1" s="263" t="s">
        <v>19420</v>
      </c>
      <c r="TOC1" s="263" t="s">
        <v>19421</v>
      </c>
      <c r="TOD1" s="263" t="s">
        <v>19422</v>
      </c>
      <c r="TOE1" s="263" t="s">
        <v>19423</v>
      </c>
      <c r="TOF1" s="263" t="s">
        <v>19424</v>
      </c>
      <c r="TOG1" s="263" t="s">
        <v>19425</v>
      </c>
      <c r="TOH1" s="263" t="s">
        <v>19426</v>
      </c>
      <c r="TOI1" s="263" t="s">
        <v>19427</v>
      </c>
      <c r="TOJ1" s="263" t="s">
        <v>19428</v>
      </c>
      <c r="TOK1" s="263" t="s">
        <v>19429</v>
      </c>
      <c r="TOL1" s="263" t="s">
        <v>19430</v>
      </c>
      <c r="TOM1" s="263" t="s">
        <v>19431</v>
      </c>
      <c r="TON1" s="263" t="s">
        <v>19432</v>
      </c>
      <c r="TOO1" s="263" t="s">
        <v>19433</v>
      </c>
      <c r="TOP1" s="263" t="s">
        <v>19434</v>
      </c>
      <c r="TOQ1" s="263" t="s">
        <v>19435</v>
      </c>
      <c r="TOR1" s="263" t="s">
        <v>19436</v>
      </c>
      <c r="TOS1" s="263" t="s">
        <v>19437</v>
      </c>
      <c r="TOT1" s="263" t="s">
        <v>19438</v>
      </c>
      <c r="TOU1" s="263" t="s">
        <v>19439</v>
      </c>
      <c r="TOV1" s="263" t="s">
        <v>19440</v>
      </c>
      <c r="TOW1" s="263" t="s">
        <v>19441</v>
      </c>
      <c r="TOX1" s="263" t="s">
        <v>19442</v>
      </c>
      <c r="TOY1" s="263" t="s">
        <v>19443</v>
      </c>
      <c r="TOZ1" s="263" t="s">
        <v>19444</v>
      </c>
      <c r="TPA1" s="263" t="s">
        <v>19445</v>
      </c>
      <c r="TPB1" s="263" t="s">
        <v>19446</v>
      </c>
      <c r="TPC1" s="263" t="s">
        <v>19447</v>
      </c>
      <c r="TPD1" s="263" t="s">
        <v>19448</v>
      </c>
      <c r="TPE1" s="263" t="s">
        <v>19449</v>
      </c>
      <c r="TPF1" s="263" t="s">
        <v>19450</v>
      </c>
      <c r="TPG1" s="263" t="s">
        <v>19451</v>
      </c>
      <c r="TPH1" s="263" t="s">
        <v>19452</v>
      </c>
      <c r="TPI1" s="263" t="s">
        <v>19453</v>
      </c>
      <c r="TPJ1" s="263" t="s">
        <v>19454</v>
      </c>
      <c r="TPK1" s="263" t="s">
        <v>19455</v>
      </c>
      <c r="TPL1" s="263" t="s">
        <v>19456</v>
      </c>
      <c r="TPM1" s="263" t="s">
        <v>19457</v>
      </c>
      <c r="TPN1" s="263" t="s">
        <v>19458</v>
      </c>
      <c r="TPO1" s="263" t="s">
        <v>19459</v>
      </c>
      <c r="TPP1" s="263" t="s">
        <v>19460</v>
      </c>
      <c r="TPQ1" s="263" t="s">
        <v>19461</v>
      </c>
      <c r="TPR1" s="263" t="s">
        <v>19462</v>
      </c>
      <c r="TPS1" s="263" t="s">
        <v>19463</v>
      </c>
      <c r="TPT1" s="263" t="s">
        <v>19464</v>
      </c>
      <c r="TPU1" s="263" t="s">
        <v>19465</v>
      </c>
      <c r="TPV1" s="263" t="s">
        <v>19466</v>
      </c>
      <c r="TPW1" s="263" t="s">
        <v>19467</v>
      </c>
      <c r="TPX1" s="263" t="s">
        <v>19468</v>
      </c>
      <c r="TPY1" s="263" t="s">
        <v>19469</v>
      </c>
      <c r="TPZ1" s="263" t="s">
        <v>19470</v>
      </c>
      <c r="TQA1" s="263" t="s">
        <v>19471</v>
      </c>
      <c r="TQB1" s="263" t="s">
        <v>19472</v>
      </c>
      <c r="TQC1" s="263" t="s">
        <v>19473</v>
      </c>
      <c r="TQD1" s="263" t="s">
        <v>19474</v>
      </c>
      <c r="TQE1" s="263" t="s">
        <v>19475</v>
      </c>
      <c r="TQF1" s="263" t="s">
        <v>19476</v>
      </c>
      <c r="TQG1" s="263" t="s">
        <v>19477</v>
      </c>
      <c r="TQH1" s="263" t="s">
        <v>19478</v>
      </c>
      <c r="TQI1" s="263" t="s">
        <v>19479</v>
      </c>
      <c r="TQJ1" s="263" t="s">
        <v>19480</v>
      </c>
      <c r="TQK1" s="263" t="s">
        <v>19481</v>
      </c>
      <c r="TQL1" s="263" t="s">
        <v>19482</v>
      </c>
      <c r="TQM1" s="263" t="s">
        <v>19483</v>
      </c>
      <c r="TQN1" s="263" t="s">
        <v>19484</v>
      </c>
      <c r="TQO1" s="263" t="s">
        <v>19485</v>
      </c>
      <c r="TQP1" s="263" t="s">
        <v>19486</v>
      </c>
      <c r="TQQ1" s="263" t="s">
        <v>19487</v>
      </c>
      <c r="TQR1" s="263" t="s">
        <v>19488</v>
      </c>
      <c r="TQS1" s="263" t="s">
        <v>19489</v>
      </c>
      <c r="TQT1" s="263" t="s">
        <v>19490</v>
      </c>
      <c r="TQU1" s="263" t="s">
        <v>19491</v>
      </c>
      <c r="TQV1" s="263" t="s">
        <v>19492</v>
      </c>
      <c r="TQW1" s="263" t="s">
        <v>19493</v>
      </c>
      <c r="TQX1" s="263" t="s">
        <v>19494</v>
      </c>
      <c r="TQY1" s="263" t="s">
        <v>19495</v>
      </c>
      <c r="TQZ1" s="263" t="s">
        <v>19496</v>
      </c>
      <c r="TRA1" s="263" t="s">
        <v>19497</v>
      </c>
      <c r="TRB1" s="263" t="s">
        <v>19498</v>
      </c>
      <c r="TRC1" s="263" t="s">
        <v>19499</v>
      </c>
      <c r="TRD1" s="263" t="s">
        <v>19500</v>
      </c>
      <c r="TRE1" s="263" t="s">
        <v>19501</v>
      </c>
      <c r="TRF1" s="263" t="s">
        <v>19502</v>
      </c>
      <c r="TRG1" s="263" t="s">
        <v>19503</v>
      </c>
      <c r="TRH1" s="263" t="s">
        <v>19504</v>
      </c>
      <c r="TRI1" s="263" t="s">
        <v>19505</v>
      </c>
      <c r="TRJ1" s="263" t="s">
        <v>19506</v>
      </c>
      <c r="TRK1" s="263" t="s">
        <v>19507</v>
      </c>
      <c r="TRL1" s="263" t="s">
        <v>19508</v>
      </c>
      <c r="TRM1" s="263" t="s">
        <v>19509</v>
      </c>
      <c r="TRN1" s="263" t="s">
        <v>19510</v>
      </c>
      <c r="TRO1" s="263" t="s">
        <v>19511</v>
      </c>
      <c r="TRP1" s="263" t="s">
        <v>19512</v>
      </c>
      <c r="TRQ1" s="263" t="s">
        <v>19513</v>
      </c>
      <c r="TRR1" s="263" t="s">
        <v>19514</v>
      </c>
      <c r="TRS1" s="263" t="s">
        <v>19515</v>
      </c>
      <c r="TRT1" s="263" t="s">
        <v>19516</v>
      </c>
      <c r="TRU1" s="263" t="s">
        <v>19517</v>
      </c>
      <c r="TRV1" s="263" t="s">
        <v>19518</v>
      </c>
      <c r="TRW1" s="263" t="s">
        <v>19519</v>
      </c>
      <c r="TRX1" s="263" t="s">
        <v>19520</v>
      </c>
      <c r="TRY1" s="263" t="s">
        <v>19521</v>
      </c>
      <c r="TRZ1" s="263" t="s">
        <v>19522</v>
      </c>
      <c r="TSA1" s="263" t="s">
        <v>19523</v>
      </c>
      <c r="TSB1" s="263" t="s">
        <v>19524</v>
      </c>
      <c r="TSC1" s="263" t="s">
        <v>19525</v>
      </c>
      <c r="TSD1" s="263" t="s">
        <v>19526</v>
      </c>
      <c r="TSE1" s="263" t="s">
        <v>19527</v>
      </c>
      <c r="TSF1" s="263" t="s">
        <v>19528</v>
      </c>
      <c r="TSG1" s="263" t="s">
        <v>19529</v>
      </c>
      <c r="TSH1" s="263" t="s">
        <v>19530</v>
      </c>
      <c r="TSI1" s="263" t="s">
        <v>19531</v>
      </c>
      <c r="TSJ1" s="263" t="s">
        <v>19532</v>
      </c>
      <c r="TSK1" s="263" t="s">
        <v>19533</v>
      </c>
      <c r="TSL1" s="263" t="s">
        <v>19534</v>
      </c>
      <c r="TSM1" s="263" t="s">
        <v>19535</v>
      </c>
      <c r="TSN1" s="263" t="s">
        <v>19536</v>
      </c>
      <c r="TSO1" s="263" t="s">
        <v>19537</v>
      </c>
      <c r="TSP1" s="263" t="s">
        <v>19538</v>
      </c>
      <c r="TSQ1" s="263" t="s">
        <v>19539</v>
      </c>
      <c r="TSR1" s="263" t="s">
        <v>19540</v>
      </c>
      <c r="TSS1" s="263" t="s">
        <v>19541</v>
      </c>
      <c r="TST1" s="263" t="s">
        <v>19542</v>
      </c>
      <c r="TSU1" s="263" t="s">
        <v>19543</v>
      </c>
      <c r="TSV1" s="263" t="s">
        <v>19544</v>
      </c>
      <c r="TSW1" s="263" t="s">
        <v>19545</v>
      </c>
      <c r="TSX1" s="263" t="s">
        <v>19546</v>
      </c>
      <c r="TSY1" s="263" t="s">
        <v>19547</v>
      </c>
      <c r="TSZ1" s="263" t="s">
        <v>19548</v>
      </c>
      <c r="TTA1" s="263" t="s">
        <v>19549</v>
      </c>
      <c r="TTB1" s="263" t="s">
        <v>19550</v>
      </c>
      <c r="TTC1" s="263" t="s">
        <v>19551</v>
      </c>
      <c r="TTD1" s="263" t="s">
        <v>19552</v>
      </c>
      <c r="TTE1" s="263" t="s">
        <v>19553</v>
      </c>
      <c r="TTF1" s="263" t="s">
        <v>19554</v>
      </c>
      <c r="TTG1" s="263" t="s">
        <v>19555</v>
      </c>
      <c r="TTH1" s="263" t="s">
        <v>19556</v>
      </c>
      <c r="TTI1" s="263" t="s">
        <v>19557</v>
      </c>
      <c r="TTJ1" s="263" t="s">
        <v>19558</v>
      </c>
      <c r="TTK1" s="263" t="s">
        <v>19559</v>
      </c>
      <c r="TTL1" s="263" t="s">
        <v>19560</v>
      </c>
      <c r="TTM1" s="263" t="s">
        <v>19561</v>
      </c>
      <c r="TTN1" s="263" t="s">
        <v>19562</v>
      </c>
      <c r="TTO1" s="263" t="s">
        <v>19563</v>
      </c>
      <c r="TTP1" s="263" t="s">
        <v>19564</v>
      </c>
      <c r="TTQ1" s="263" t="s">
        <v>19565</v>
      </c>
      <c r="TTR1" s="263" t="s">
        <v>19566</v>
      </c>
      <c r="TTS1" s="263" t="s">
        <v>19567</v>
      </c>
      <c r="TTT1" s="263" t="s">
        <v>19568</v>
      </c>
      <c r="TTU1" s="263" t="s">
        <v>19569</v>
      </c>
      <c r="TTV1" s="263" t="s">
        <v>19570</v>
      </c>
      <c r="TTW1" s="263" t="s">
        <v>19571</v>
      </c>
      <c r="TTX1" s="263" t="s">
        <v>19572</v>
      </c>
      <c r="TTY1" s="263" t="s">
        <v>19573</v>
      </c>
      <c r="TTZ1" s="263" t="s">
        <v>19574</v>
      </c>
      <c r="TUA1" s="263" t="s">
        <v>19575</v>
      </c>
      <c r="TUB1" s="263" t="s">
        <v>19576</v>
      </c>
      <c r="TUC1" s="263" t="s">
        <v>19577</v>
      </c>
      <c r="TUD1" s="263" t="s">
        <v>19578</v>
      </c>
      <c r="TUE1" s="263" t="s">
        <v>19579</v>
      </c>
      <c r="TUF1" s="263" t="s">
        <v>19580</v>
      </c>
      <c r="TUG1" s="263" t="s">
        <v>19581</v>
      </c>
      <c r="TUH1" s="263" t="s">
        <v>19582</v>
      </c>
      <c r="TUI1" s="263" t="s">
        <v>19583</v>
      </c>
      <c r="TUJ1" s="263" t="s">
        <v>19584</v>
      </c>
      <c r="TUK1" s="263" t="s">
        <v>19585</v>
      </c>
      <c r="TUL1" s="263" t="s">
        <v>19586</v>
      </c>
      <c r="TUM1" s="263" t="s">
        <v>19587</v>
      </c>
      <c r="TUN1" s="263" t="s">
        <v>19588</v>
      </c>
      <c r="TUO1" s="263" t="s">
        <v>19589</v>
      </c>
      <c r="TUP1" s="263" t="s">
        <v>19590</v>
      </c>
      <c r="TUQ1" s="263" t="s">
        <v>19591</v>
      </c>
      <c r="TUR1" s="263" t="s">
        <v>19592</v>
      </c>
      <c r="TUS1" s="263" t="s">
        <v>19593</v>
      </c>
      <c r="TUT1" s="263" t="s">
        <v>19594</v>
      </c>
      <c r="TUU1" s="263" t="s">
        <v>19595</v>
      </c>
      <c r="TUV1" s="263" t="s">
        <v>19596</v>
      </c>
      <c r="TUW1" s="263" t="s">
        <v>19597</v>
      </c>
      <c r="TUX1" s="263" t="s">
        <v>19598</v>
      </c>
      <c r="TUY1" s="263" t="s">
        <v>19599</v>
      </c>
      <c r="TUZ1" s="263" t="s">
        <v>19600</v>
      </c>
      <c r="TVA1" s="263" t="s">
        <v>19601</v>
      </c>
      <c r="TVB1" s="263" t="s">
        <v>19602</v>
      </c>
      <c r="TVC1" s="263" t="s">
        <v>19603</v>
      </c>
      <c r="TVD1" s="263" t="s">
        <v>19604</v>
      </c>
      <c r="TVE1" s="263" t="s">
        <v>19605</v>
      </c>
      <c r="TVF1" s="263" t="s">
        <v>19606</v>
      </c>
      <c r="TVG1" s="263" t="s">
        <v>19607</v>
      </c>
      <c r="TVH1" s="263" t="s">
        <v>19608</v>
      </c>
      <c r="TVI1" s="263" t="s">
        <v>19609</v>
      </c>
      <c r="TVJ1" s="263" t="s">
        <v>19610</v>
      </c>
      <c r="TVK1" s="263" t="s">
        <v>19611</v>
      </c>
      <c r="TVL1" s="263" t="s">
        <v>19612</v>
      </c>
      <c r="TVM1" s="263" t="s">
        <v>19613</v>
      </c>
      <c r="TVN1" s="263" t="s">
        <v>19614</v>
      </c>
      <c r="TVO1" s="263" t="s">
        <v>19615</v>
      </c>
      <c r="TVP1" s="263" t="s">
        <v>19616</v>
      </c>
      <c r="TVQ1" s="263" t="s">
        <v>19617</v>
      </c>
      <c r="TVR1" s="263" t="s">
        <v>19618</v>
      </c>
      <c r="TVS1" s="263" t="s">
        <v>19619</v>
      </c>
      <c r="TVT1" s="263" t="s">
        <v>19620</v>
      </c>
      <c r="TVU1" s="263" t="s">
        <v>19621</v>
      </c>
      <c r="TVV1" s="263" t="s">
        <v>19622</v>
      </c>
      <c r="TVW1" s="263" t="s">
        <v>19623</v>
      </c>
      <c r="TVX1" s="263" t="s">
        <v>19624</v>
      </c>
      <c r="TVY1" s="263" t="s">
        <v>19625</v>
      </c>
      <c r="TVZ1" s="263" t="s">
        <v>19626</v>
      </c>
      <c r="TWA1" s="263" t="s">
        <v>19627</v>
      </c>
      <c r="TWB1" s="263" t="s">
        <v>19628</v>
      </c>
      <c r="TWC1" s="263" t="s">
        <v>19629</v>
      </c>
      <c r="TWD1" s="263" t="s">
        <v>19630</v>
      </c>
      <c r="TWE1" s="263" t="s">
        <v>19631</v>
      </c>
      <c r="TWF1" s="263" t="s">
        <v>19632</v>
      </c>
      <c r="TWG1" s="263" t="s">
        <v>19633</v>
      </c>
      <c r="TWH1" s="263" t="s">
        <v>19634</v>
      </c>
      <c r="TWI1" s="263" t="s">
        <v>19635</v>
      </c>
      <c r="TWJ1" s="263" t="s">
        <v>19636</v>
      </c>
      <c r="TWK1" s="263" t="s">
        <v>19637</v>
      </c>
      <c r="TWL1" s="263" t="s">
        <v>19638</v>
      </c>
      <c r="TWM1" s="263" t="s">
        <v>19639</v>
      </c>
      <c r="TWN1" s="263" t="s">
        <v>19640</v>
      </c>
      <c r="TWO1" s="263" t="s">
        <v>19641</v>
      </c>
      <c r="TWP1" s="263" t="s">
        <v>19642</v>
      </c>
      <c r="TWQ1" s="263" t="s">
        <v>19643</v>
      </c>
      <c r="TWR1" s="263" t="s">
        <v>19644</v>
      </c>
      <c r="TWS1" s="263" t="s">
        <v>19645</v>
      </c>
      <c r="TWT1" s="263" t="s">
        <v>19646</v>
      </c>
      <c r="TWU1" s="263" t="s">
        <v>19647</v>
      </c>
      <c r="TWV1" s="263" t="s">
        <v>19648</v>
      </c>
      <c r="TWW1" s="263" t="s">
        <v>19649</v>
      </c>
      <c r="TWX1" s="263" t="s">
        <v>19650</v>
      </c>
      <c r="TWY1" s="263" t="s">
        <v>19651</v>
      </c>
      <c r="TWZ1" s="263" t="s">
        <v>19652</v>
      </c>
      <c r="TXA1" s="263" t="s">
        <v>19653</v>
      </c>
      <c r="TXB1" s="263" t="s">
        <v>19654</v>
      </c>
      <c r="TXC1" s="263" t="s">
        <v>19655</v>
      </c>
      <c r="TXD1" s="263" t="s">
        <v>19656</v>
      </c>
      <c r="TXE1" s="263" t="s">
        <v>19657</v>
      </c>
      <c r="TXF1" s="263" t="s">
        <v>19658</v>
      </c>
      <c r="TXG1" s="263" t="s">
        <v>19659</v>
      </c>
      <c r="TXH1" s="263" t="s">
        <v>19660</v>
      </c>
      <c r="TXI1" s="263" t="s">
        <v>19661</v>
      </c>
      <c r="TXJ1" s="263" t="s">
        <v>19662</v>
      </c>
      <c r="TXK1" s="263" t="s">
        <v>19663</v>
      </c>
      <c r="TXL1" s="263" t="s">
        <v>19664</v>
      </c>
      <c r="TXM1" s="263" t="s">
        <v>19665</v>
      </c>
      <c r="TXN1" s="263" t="s">
        <v>19666</v>
      </c>
      <c r="TXO1" s="263" t="s">
        <v>19667</v>
      </c>
      <c r="TXP1" s="263" t="s">
        <v>19668</v>
      </c>
      <c r="TXQ1" s="263" t="s">
        <v>19669</v>
      </c>
      <c r="TXR1" s="263" t="s">
        <v>19670</v>
      </c>
      <c r="TXS1" s="263" t="s">
        <v>19671</v>
      </c>
      <c r="TXT1" s="263" t="s">
        <v>19672</v>
      </c>
      <c r="TXU1" s="263" t="s">
        <v>19673</v>
      </c>
      <c r="TXV1" s="263" t="s">
        <v>19674</v>
      </c>
      <c r="TXW1" s="263" t="s">
        <v>19675</v>
      </c>
      <c r="TXX1" s="263" t="s">
        <v>19676</v>
      </c>
      <c r="TXY1" s="263" t="s">
        <v>19677</v>
      </c>
      <c r="TXZ1" s="263" t="s">
        <v>19678</v>
      </c>
      <c r="TYA1" s="263" t="s">
        <v>19679</v>
      </c>
      <c r="TYB1" s="263" t="s">
        <v>19680</v>
      </c>
      <c r="TYC1" s="263" t="s">
        <v>19681</v>
      </c>
      <c r="TYD1" s="263" t="s">
        <v>19682</v>
      </c>
      <c r="TYE1" s="263" t="s">
        <v>19683</v>
      </c>
      <c r="TYF1" s="263" t="s">
        <v>19684</v>
      </c>
      <c r="TYG1" s="263" t="s">
        <v>19685</v>
      </c>
      <c r="TYH1" s="263" t="s">
        <v>19686</v>
      </c>
      <c r="TYI1" s="263" t="s">
        <v>19687</v>
      </c>
      <c r="TYJ1" s="263" t="s">
        <v>19688</v>
      </c>
      <c r="TYK1" s="263" t="s">
        <v>19689</v>
      </c>
      <c r="TYL1" s="263" t="s">
        <v>19690</v>
      </c>
      <c r="TYM1" s="263" t="s">
        <v>19691</v>
      </c>
      <c r="TYN1" s="263" t="s">
        <v>19692</v>
      </c>
      <c r="TYO1" s="263" t="s">
        <v>19693</v>
      </c>
      <c r="TYP1" s="263" t="s">
        <v>19694</v>
      </c>
      <c r="TYQ1" s="263" t="s">
        <v>19695</v>
      </c>
      <c r="TYR1" s="263" t="s">
        <v>19696</v>
      </c>
      <c r="TYS1" s="263" t="s">
        <v>19697</v>
      </c>
      <c r="TYT1" s="263" t="s">
        <v>19698</v>
      </c>
      <c r="TYU1" s="263" t="s">
        <v>19699</v>
      </c>
      <c r="TYV1" s="263" t="s">
        <v>19700</v>
      </c>
      <c r="TYW1" s="263" t="s">
        <v>19701</v>
      </c>
      <c r="TYX1" s="263" t="s">
        <v>19702</v>
      </c>
      <c r="TYY1" s="263" t="s">
        <v>19703</v>
      </c>
      <c r="TYZ1" s="263" t="s">
        <v>19704</v>
      </c>
      <c r="TZA1" s="263" t="s">
        <v>19705</v>
      </c>
      <c r="TZB1" s="263" t="s">
        <v>19706</v>
      </c>
      <c r="TZC1" s="263" t="s">
        <v>19707</v>
      </c>
      <c r="TZD1" s="263" t="s">
        <v>19708</v>
      </c>
      <c r="TZE1" s="263" t="s">
        <v>19709</v>
      </c>
      <c r="TZF1" s="263" t="s">
        <v>19710</v>
      </c>
      <c r="TZG1" s="263" t="s">
        <v>19711</v>
      </c>
      <c r="TZH1" s="263" t="s">
        <v>19712</v>
      </c>
      <c r="TZI1" s="263" t="s">
        <v>19713</v>
      </c>
      <c r="TZJ1" s="263" t="s">
        <v>19714</v>
      </c>
      <c r="TZK1" s="263" t="s">
        <v>19715</v>
      </c>
      <c r="TZL1" s="263" t="s">
        <v>19716</v>
      </c>
      <c r="TZM1" s="263" t="s">
        <v>19717</v>
      </c>
      <c r="TZN1" s="263" t="s">
        <v>19718</v>
      </c>
      <c r="TZO1" s="263" t="s">
        <v>19719</v>
      </c>
      <c r="TZP1" s="263" t="s">
        <v>19720</v>
      </c>
      <c r="TZQ1" s="263" t="s">
        <v>19721</v>
      </c>
      <c r="TZR1" s="263" t="s">
        <v>19722</v>
      </c>
      <c r="TZS1" s="263" t="s">
        <v>19723</v>
      </c>
      <c r="TZT1" s="263" t="s">
        <v>19724</v>
      </c>
      <c r="TZU1" s="263" t="s">
        <v>19725</v>
      </c>
      <c r="TZV1" s="263" t="s">
        <v>19726</v>
      </c>
      <c r="TZW1" s="263" t="s">
        <v>19727</v>
      </c>
      <c r="TZX1" s="263" t="s">
        <v>19728</v>
      </c>
      <c r="TZY1" s="263" t="s">
        <v>19729</v>
      </c>
      <c r="TZZ1" s="263" t="s">
        <v>19730</v>
      </c>
      <c r="UAA1" s="263" t="s">
        <v>19731</v>
      </c>
      <c r="UAB1" s="263" t="s">
        <v>19732</v>
      </c>
      <c r="UAC1" s="263" t="s">
        <v>19733</v>
      </c>
      <c r="UAD1" s="263" t="s">
        <v>19734</v>
      </c>
      <c r="UAE1" s="263" t="s">
        <v>19735</v>
      </c>
      <c r="UAF1" s="263" t="s">
        <v>19736</v>
      </c>
      <c r="UAG1" s="263" t="s">
        <v>19737</v>
      </c>
      <c r="UAH1" s="263" t="s">
        <v>19738</v>
      </c>
      <c r="UAI1" s="263" t="s">
        <v>19739</v>
      </c>
      <c r="UAJ1" s="263" t="s">
        <v>19740</v>
      </c>
      <c r="UAK1" s="263" t="s">
        <v>19741</v>
      </c>
      <c r="UAL1" s="263" t="s">
        <v>19742</v>
      </c>
      <c r="UAM1" s="263" t="s">
        <v>19743</v>
      </c>
      <c r="UAN1" s="263" t="s">
        <v>19744</v>
      </c>
      <c r="UAO1" s="263" t="s">
        <v>19745</v>
      </c>
      <c r="UAP1" s="263" t="s">
        <v>19746</v>
      </c>
      <c r="UAQ1" s="263" t="s">
        <v>19747</v>
      </c>
      <c r="UAR1" s="263" t="s">
        <v>19748</v>
      </c>
      <c r="UAS1" s="263" t="s">
        <v>19749</v>
      </c>
      <c r="UAT1" s="263" t="s">
        <v>19750</v>
      </c>
      <c r="UAU1" s="263" t="s">
        <v>19751</v>
      </c>
      <c r="UAV1" s="263" t="s">
        <v>19752</v>
      </c>
      <c r="UAW1" s="263" t="s">
        <v>19753</v>
      </c>
      <c r="UAX1" s="263" t="s">
        <v>19754</v>
      </c>
      <c r="UAY1" s="263" t="s">
        <v>19755</v>
      </c>
      <c r="UAZ1" s="263" t="s">
        <v>19756</v>
      </c>
      <c r="UBA1" s="263" t="s">
        <v>19757</v>
      </c>
      <c r="UBB1" s="263" t="s">
        <v>19758</v>
      </c>
      <c r="UBC1" s="263" t="s">
        <v>19759</v>
      </c>
      <c r="UBD1" s="263" t="s">
        <v>19760</v>
      </c>
      <c r="UBE1" s="263" t="s">
        <v>19761</v>
      </c>
      <c r="UBF1" s="263" t="s">
        <v>19762</v>
      </c>
      <c r="UBG1" s="263" t="s">
        <v>19763</v>
      </c>
      <c r="UBH1" s="263" t="s">
        <v>19764</v>
      </c>
      <c r="UBI1" s="263" t="s">
        <v>19765</v>
      </c>
      <c r="UBJ1" s="263" t="s">
        <v>19766</v>
      </c>
      <c r="UBK1" s="263" t="s">
        <v>19767</v>
      </c>
      <c r="UBL1" s="263" t="s">
        <v>19768</v>
      </c>
      <c r="UBM1" s="263" t="s">
        <v>19769</v>
      </c>
      <c r="UBN1" s="263" t="s">
        <v>19770</v>
      </c>
      <c r="UBO1" s="263" t="s">
        <v>19771</v>
      </c>
      <c r="UBP1" s="263" t="s">
        <v>19772</v>
      </c>
      <c r="UBQ1" s="263" t="s">
        <v>19773</v>
      </c>
      <c r="UBR1" s="263" t="s">
        <v>19774</v>
      </c>
      <c r="UBS1" s="263" t="s">
        <v>19775</v>
      </c>
      <c r="UBT1" s="263" t="s">
        <v>19776</v>
      </c>
      <c r="UBU1" s="263" t="s">
        <v>19777</v>
      </c>
      <c r="UBV1" s="263" t="s">
        <v>19778</v>
      </c>
      <c r="UBW1" s="263" t="s">
        <v>19779</v>
      </c>
      <c r="UBX1" s="263" t="s">
        <v>19780</v>
      </c>
      <c r="UBY1" s="263" t="s">
        <v>19781</v>
      </c>
      <c r="UBZ1" s="263" t="s">
        <v>19782</v>
      </c>
      <c r="UCA1" s="263" t="s">
        <v>19783</v>
      </c>
      <c r="UCB1" s="263" t="s">
        <v>19784</v>
      </c>
      <c r="UCC1" s="263" t="s">
        <v>19785</v>
      </c>
      <c r="UCD1" s="263" t="s">
        <v>19786</v>
      </c>
      <c r="UCE1" s="263" t="s">
        <v>19787</v>
      </c>
      <c r="UCF1" s="263" t="s">
        <v>19788</v>
      </c>
      <c r="UCG1" s="263" t="s">
        <v>19789</v>
      </c>
      <c r="UCH1" s="263" t="s">
        <v>19790</v>
      </c>
      <c r="UCI1" s="263" t="s">
        <v>19791</v>
      </c>
      <c r="UCJ1" s="263" t="s">
        <v>19792</v>
      </c>
      <c r="UCK1" s="263" t="s">
        <v>19793</v>
      </c>
      <c r="UCL1" s="263" t="s">
        <v>19794</v>
      </c>
      <c r="UCM1" s="263" t="s">
        <v>19795</v>
      </c>
      <c r="UCN1" s="263" t="s">
        <v>19796</v>
      </c>
      <c r="UCO1" s="263" t="s">
        <v>19797</v>
      </c>
      <c r="UCP1" s="263" t="s">
        <v>19798</v>
      </c>
      <c r="UCQ1" s="263" t="s">
        <v>19799</v>
      </c>
      <c r="UCR1" s="263" t="s">
        <v>19800</v>
      </c>
      <c r="UCS1" s="263" t="s">
        <v>19801</v>
      </c>
      <c r="UCT1" s="263" t="s">
        <v>19802</v>
      </c>
      <c r="UCU1" s="263" t="s">
        <v>19803</v>
      </c>
      <c r="UCV1" s="263" t="s">
        <v>19804</v>
      </c>
      <c r="UCW1" s="263" t="s">
        <v>19805</v>
      </c>
      <c r="UCX1" s="263" t="s">
        <v>19806</v>
      </c>
      <c r="UCY1" s="263" t="s">
        <v>19807</v>
      </c>
      <c r="UCZ1" s="263" t="s">
        <v>19808</v>
      </c>
      <c r="UDA1" s="263" t="s">
        <v>19809</v>
      </c>
      <c r="UDB1" s="263" t="s">
        <v>19810</v>
      </c>
      <c r="UDC1" s="263" t="s">
        <v>19811</v>
      </c>
      <c r="UDD1" s="263" t="s">
        <v>19812</v>
      </c>
      <c r="UDE1" s="263" t="s">
        <v>19813</v>
      </c>
      <c r="UDF1" s="263" t="s">
        <v>19814</v>
      </c>
      <c r="UDG1" s="263" t="s">
        <v>19815</v>
      </c>
      <c r="UDH1" s="263" t="s">
        <v>19816</v>
      </c>
      <c r="UDI1" s="263" t="s">
        <v>19817</v>
      </c>
      <c r="UDJ1" s="263" t="s">
        <v>19818</v>
      </c>
      <c r="UDK1" s="263" t="s">
        <v>19819</v>
      </c>
      <c r="UDL1" s="263" t="s">
        <v>19820</v>
      </c>
      <c r="UDM1" s="263" t="s">
        <v>19821</v>
      </c>
      <c r="UDN1" s="263" t="s">
        <v>19822</v>
      </c>
      <c r="UDO1" s="263" t="s">
        <v>19823</v>
      </c>
      <c r="UDP1" s="263" t="s">
        <v>19824</v>
      </c>
      <c r="UDQ1" s="263" t="s">
        <v>19825</v>
      </c>
      <c r="UDR1" s="263" t="s">
        <v>19826</v>
      </c>
      <c r="UDS1" s="263" t="s">
        <v>19827</v>
      </c>
      <c r="UDT1" s="263" t="s">
        <v>19828</v>
      </c>
      <c r="UDU1" s="263" t="s">
        <v>19829</v>
      </c>
      <c r="UDV1" s="263" t="s">
        <v>19830</v>
      </c>
      <c r="UDW1" s="263" t="s">
        <v>19831</v>
      </c>
      <c r="UDX1" s="263" t="s">
        <v>19832</v>
      </c>
      <c r="UDY1" s="263" t="s">
        <v>19833</v>
      </c>
      <c r="UDZ1" s="263" t="s">
        <v>19834</v>
      </c>
      <c r="UEA1" s="263" t="s">
        <v>19835</v>
      </c>
      <c r="UEB1" s="263" t="s">
        <v>19836</v>
      </c>
      <c r="UEC1" s="263" t="s">
        <v>19837</v>
      </c>
      <c r="UED1" s="263" t="s">
        <v>19838</v>
      </c>
      <c r="UEE1" s="263" t="s">
        <v>19839</v>
      </c>
      <c r="UEF1" s="263" t="s">
        <v>19840</v>
      </c>
      <c r="UEG1" s="263" t="s">
        <v>19841</v>
      </c>
      <c r="UEH1" s="263" t="s">
        <v>19842</v>
      </c>
      <c r="UEI1" s="263" t="s">
        <v>19843</v>
      </c>
      <c r="UEJ1" s="263" t="s">
        <v>19844</v>
      </c>
      <c r="UEK1" s="263" t="s">
        <v>19845</v>
      </c>
      <c r="UEL1" s="263" t="s">
        <v>19846</v>
      </c>
      <c r="UEM1" s="263" t="s">
        <v>19847</v>
      </c>
      <c r="UEN1" s="263" t="s">
        <v>19848</v>
      </c>
      <c r="UEO1" s="263" t="s">
        <v>19849</v>
      </c>
      <c r="UEP1" s="263" t="s">
        <v>19850</v>
      </c>
      <c r="UEQ1" s="263" t="s">
        <v>19851</v>
      </c>
      <c r="UER1" s="263" t="s">
        <v>19852</v>
      </c>
      <c r="UES1" s="263" t="s">
        <v>19853</v>
      </c>
      <c r="UET1" s="263" t="s">
        <v>19854</v>
      </c>
      <c r="UEU1" s="263" t="s">
        <v>19855</v>
      </c>
      <c r="UEV1" s="263" t="s">
        <v>19856</v>
      </c>
      <c r="UEW1" s="263" t="s">
        <v>19857</v>
      </c>
      <c r="UEX1" s="263" t="s">
        <v>19858</v>
      </c>
      <c r="UEY1" s="263" t="s">
        <v>19859</v>
      </c>
      <c r="UEZ1" s="263" t="s">
        <v>19860</v>
      </c>
      <c r="UFA1" s="263" t="s">
        <v>19861</v>
      </c>
      <c r="UFB1" s="263" t="s">
        <v>19862</v>
      </c>
      <c r="UFC1" s="263" t="s">
        <v>19863</v>
      </c>
      <c r="UFD1" s="263" t="s">
        <v>19864</v>
      </c>
      <c r="UFE1" s="263" t="s">
        <v>19865</v>
      </c>
      <c r="UFF1" s="263" t="s">
        <v>19866</v>
      </c>
      <c r="UFG1" s="263" t="s">
        <v>19867</v>
      </c>
      <c r="UFH1" s="263" t="s">
        <v>19868</v>
      </c>
      <c r="UFI1" s="263" t="s">
        <v>19869</v>
      </c>
      <c r="UFJ1" s="263" t="s">
        <v>19870</v>
      </c>
      <c r="UFK1" s="263" t="s">
        <v>19871</v>
      </c>
      <c r="UFL1" s="263" t="s">
        <v>19872</v>
      </c>
      <c r="UFM1" s="263" t="s">
        <v>19873</v>
      </c>
      <c r="UFN1" s="263" t="s">
        <v>19874</v>
      </c>
      <c r="UFO1" s="263" t="s">
        <v>19875</v>
      </c>
      <c r="UFP1" s="263" t="s">
        <v>19876</v>
      </c>
      <c r="UFQ1" s="263" t="s">
        <v>19877</v>
      </c>
      <c r="UFR1" s="263" t="s">
        <v>19878</v>
      </c>
      <c r="UFS1" s="263" t="s">
        <v>19879</v>
      </c>
      <c r="UFT1" s="263" t="s">
        <v>19880</v>
      </c>
      <c r="UFU1" s="263" t="s">
        <v>19881</v>
      </c>
      <c r="UFV1" s="263" t="s">
        <v>19882</v>
      </c>
      <c r="UFW1" s="263" t="s">
        <v>19883</v>
      </c>
      <c r="UFX1" s="263" t="s">
        <v>19884</v>
      </c>
      <c r="UFY1" s="263" t="s">
        <v>19885</v>
      </c>
      <c r="UFZ1" s="263" t="s">
        <v>19886</v>
      </c>
      <c r="UGA1" s="263" t="s">
        <v>19887</v>
      </c>
      <c r="UGB1" s="263" t="s">
        <v>19888</v>
      </c>
      <c r="UGC1" s="263" t="s">
        <v>19889</v>
      </c>
      <c r="UGD1" s="263" t="s">
        <v>19890</v>
      </c>
      <c r="UGE1" s="263" t="s">
        <v>19891</v>
      </c>
      <c r="UGF1" s="263" t="s">
        <v>19892</v>
      </c>
      <c r="UGG1" s="263" t="s">
        <v>19893</v>
      </c>
      <c r="UGH1" s="263" t="s">
        <v>19894</v>
      </c>
      <c r="UGI1" s="263" t="s">
        <v>19895</v>
      </c>
      <c r="UGJ1" s="263" t="s">
        <v>19896</v>
      </c>
      <c r="UGK1" s="263" t="s">
        <v>19897</v>
      </c>
      <c r="UGL1" s="263" t="s">
        <v>19898</v>
      </c>
      <c r="UGM1" s="263" t="s">
        <v>19899</v>
      </c>
      <c r="UGN1" s="263" t="s">
        <v>19900</v>
      </c>
      <c r="UGO1" s="263" t="s">
        <v>19901</v>
      </c>
      <c r="UGP1" s="263" t="s">
        <v>19902</v>
      </c>
      <c r="UGQ1" s="263" t="s">
        <v>19903</v>
      </c>
      <c r="UGR1" s="263" t="s">
        <v>19904</v>
      </c>
      <c r="UGS1" s="263" t="s">
        <v>19905</v>
      </c>
      <c r="UGT1" s="263" t="s">
        <v>19906</v>
      </c>
      <c r="UGU1" s="263" t="s">
        <v>19907</v>
      </c>
      <c r="UGV1" s="263" t="s">
        <v>19908</v>
      </c>
      <c r="UGW1" s="263" t="s">
        <v>19909</v>
      </c>
      <c r="UGX1" s="263" t="s">
        <v>19910</v>
      </c>
      <c r="UGY1" s="263" t="s">
        <v>19911</v>
      </c>
      <c r="UGZ1" s="263" t="s">
        <v>19912</v>
      </c>
      <c r="UHA1" s="263" t="s">
        <v>19913</v>
      </c>
      <c r="UHB1" s="263" t="s">
        <v>19914</v>
      </c>
      <c r="UHC1" s="263" t="s">
        <v>19915</v>
      </c>
      <c r="UHD1" s="263" t="s">
        <v>19916</v>
      </c>
      <c r="UHE1" s="263" t="s">
        <v>19917</v>
      </c>
      <c r="UHF1" s="263" t="s">
        <v>19918</v>
      </c>
      <c r="UHG1" s="263" t="s">
        <v>19919</v>
      </c>
      <c r="UHH1" s="263" t="s">
        <v>19920</v>
      </c>
      <c r="UHI1" s="263" t="s">
        <v>19921</v>
      </c>
      <c r="UHJ1" s="263" t="s">
        <v>19922</v>
      </c>
      <c r="UHK1" s="263" t="s">
        <v>19923</v>
      </c>
      <c r="UHL1" s="263" t="s">
        <v>19924</v>
      </c>
      <c r="UHM1" s="263" t="s">
        <v>19925</v>
      </c>
      <c r="UHN1" s="263" t="s">
        <v>19926</v>
      </c>
      <c r="UHO1" s="263" t="s">
        <v>19927</v>
      </c>
      <c r="UHP1" s="263" t="s">
        <v>19928</v>
      </c>
      <c r="UHQ1" s="263" t="s">
        <v>19929</v>
      </c>
      <c r="UHR1" s="263" t="s">
        <v>19930</v>
      </c>
      <c r="UHS1" s="263" t="s">
        <v>19931</v>
      </c>
      <c r="UHT1" s="263" t="s">
        <v>19932</v>
      </c>
      <c r="UHU1" s="263" t="s">
        <v>19933</v>
      </c>
      <c r="UHV1" s="263" t="s">
        <v>19934</v>
      </c>
      <c r="UHW1" s="263" t="s">
        <v>19935</v>
      </c>
      <c r="UHX1" s="263" t="s">
        <v>19936</v>
      </c>
      <c r="UHY1" s="263" t="s">
        <v>19937</v>
      </c>
      <c r="UHZ1" s="263" t="s">
        <v>19938</v>
      </c>
      <c r="UIA1" s="263" t="s">
        <v>19939</v>
      </c>
      <c r="UIB1" s="263" t="s">
        <v>19940</v>
      </c>
      <c r="UIC1" s="263" t="s">
        <v>19941</v>
      </c>
      <c r="UID1" s="263" t="s">
        <v>19942</v>
      </c>
      <c r="UIE1" s="263" t="s">
        <v>19943</v>
      </c>
      <c r="UIF1" s="263" t="s">
        <v>19944</v>
      </c>
      <c r="UIG1" s="263" t="s">
        <v>19945</v>
      </c>
      <c r="UIH1" s="263" t="s">
        <v>19946</v>
      </c>
      <c r="UII1" s="263" t="s">
        <v>19947</v>
      </c>
      <c r="UIJ1" s="263" t="s">
        <v>19948</v>
      </c>
      <c r="UIK1" s="263" t="s">
        <v>19949</v>
      </c>
      <c r="UIL1" s="263" t="s">
        <v>19950</v>
      </c>
      <c r="UIM1" s="263" t="s">
        <v>19951</v>
      </c>
      <c r="UIN1" s="263" t="s">
        <v>19952</v>
      </c>
      <c r="UIO1" s="263" t="s">
        <v>19953</v>
      </c>
      <c r="UIP1" s="263" t="s">
        <v>19954</v>
      </c>
      <c r="UIQ1" s="263" t="s">
        <v>19955</v>
      </c>
      <c r="UIR1" s="263" t="s">
        <v>19956</v>
      </c>
      <c r="UIS1" s="263" t="s">
        <v>19957</v>
      </c>
      <c r="UIT1" s="263" t="s">
        <v>19958</v>
      </c>
      <c r="UIU1" s="263" t="s">
        <v>19959</v>
      </c>
      <c r="UIV1" s="263" t="s">
        <v>19960</v>
      </c>
      <c r="UIW1" s="263" t="s">
        <v>19961</v>
      </c>
      <c r="UIX1" s="263" t="s">
        <v>19962</v>
      </c>
      <c r="UIY1" s="263" t="s">
        <v>19963</v>
      </c>
      <c r="UIZ1" s="263" t="s">
        <v>19964</v>
      </c>
      <c r="UJA1" s="263" t="s">
        <v>19965</v>
      </c>
      <c r="UJB1" s="263" t="s">
        <v>19966</v>
      </c>
      <c r="UJC1" s="263" t="s">
        <v>19967</v>
      </c>
      <c r="UJD1" s="263" t="s">
        <v>19968</v>
      </c>
      <c r="UJE1" s="263" t="s">
        <v>19969</v>
      </c>
      <c r="UJF1" s="263" t="s">
        <v>19970</v>
      </c>
      <c r="UJG1" s="263" t="s">
        <v>19971</v>
      </c>
      <c r="UJH1" s="263" t="s">
        <v>19972</v>
      </c>
      <c r="UJI1" s="263" t="s">
        <v>19973</v>
      </c>
      <c r="UJJ1" s="263" t="s">
        <v>19974</v>
      </c>
      <c r="UJK1" s="263" t="s">
        <v>19975</v>
      </c>
      <c r="UJL1" s="263" t="s">
        <v>19976</v>
      </c>
      <c r="UJM1" s="263" t="s">
        <v>19977</v>
      </c>
      <c r="UJN1" s="263" t="s">
        <v>19978</v>
      </c>
      <c r="UJO1" s="263" t="s">
        <v>19979</v>
      </c>
      <c r="UJP1" s="263" t="s">
        <v>19980</v>
      </c>
      <c r="UJQ1" s="263" t="s">
        <v>19981</v>
      </c>
      <c r="UJR1" s="263" t="s">
        <v>19982</v>
      </c>
      <c r="UJS1" s="263" t="s">
        <v>19983</v>
      </c>
      <c r="UJT1" s="263" t="s">
        <v>19984</v>
      </c>
      <c r="UJU1" s="263" t="s">
        <v>19985</v>
      </c>
      <c r="UJV1" s="263" t="s">
        <v>19986</v>
      </c>
      <c r="UJW1" s="263" t="s">
        <v>19987</v>
      </c>
      <c r="UJX1" s="263" t="s">
        <v>19988</v>
      </c>
      <c r="UJY1" s="263" t="s">
        <v>19989</v>
      </c>
      <c r="UJZ1" s="263" t="s">
        <v>19990</v>
      </c>
      <c r="UKA1" s="263" t="s">
        <v>19991</v>
      </c>
      <c r="UKB1" s="263" t="s">
        <v>19992</v>
      </c>
      <c r="UKC1" s="263" t="s">
        <v>19993</v>
      </c>
      <c r="UKD1" s="263" t="s">
        <v>19994</v>
      </c>
      <c r="UKE1" s="263" t="s">
        <v>19995</v>
      </c>
      <c r="UKF1" s="263" t="s">
        <v>19996</v>
      </c>
      <c r="UKG1" s="263" t="s">
        <v>19997</v>
      </c>
      <c r="UKH1" s="263" t="s">
        <v>19998</v>
      </c>
      <c r="UKI1" s="263" t="s">
        <v>19999</v>
      </c>
      <c r="UKJ1" s="263" t="s">
        <v>20000</v>
      </c>
      <c r="UKK1" s="263" t="s">
        <v>20001</v>
      </c>
      <c r="UKL1" s="263" t="s">
        <v>20002</v>
      </c>
      <c r="UKM1" s="263" t="s">
        <v>20003</v>
      </c>
      <c r="UKN1" s="263" t="s">
        <v>20004</v>
      </c>
      <c r="UKO1" s="263" t="s">
        <v>20005</v>
      </c>
      <c r="UKP1" s="263" t="s">
        <v>20006</v>
      </c>
      <c r="UKQ1" s="263" t="s">
        <v>20007</v>
      </c>
      <c r="UKR1" s="263" t="s">
        <v>20008</v>
      </c>
      <c r="UKS1" s="263" t="s">
        <v>20009</v>
      </c>
      <c r="UKT1" s="263" t="s">
        <v>20010</v>
      </c>
      <c r="UKU1" s="263" t="s">
        <v>20011</v>
      </c>
      <c r="UKV1" s="263" t="s">
        <v>20012</v>
      </c>
      <c r="UKW1" s="263" t="s">
        <v>20013</v>
      </c>
      <c r="UKX1" s="263" t="s">
        <v>20014</v>
      </c>
      <c r="UKY1" s="263" t="s">
        <v>20015</v>
      </c>
      <c r="UKZ1" s="263" t="s">
        <v>20016</v>
      </c>
      <c r="ULA1" s="263" t="s">
        <v>20017</v>
      </c>
      <c r="ULB1" s="263" t="s">
        <v>20018</v>
      </c>
      <c r="ULC1" s="263" t="s">
        <v>20019</v>
      </c>
      <c r="ULD1" s="263" t="s">
        <v>20020</v>
      </c>
      <c r="ULE1" s="263" t="s">
        <v>20021</v>
      </c>
      <c r="ULF1" s="263" t="s">
        <v>20022</v>
      </c>
      <c r="ULG1" s="263" t="s">
        <v>20023</v>
      </c>
      <c r="ULH1" s="263" t="s">
        <v>20024</v>
      </c>
      <c r="ULI1" s="263" t="s">
        <v>20025</v>
      </c>
      <c r="ULJ1" s="263" t="s">
        <v>20026</v>
      </c>
      <c r="ULK1" s="263" t="s">
        <v>20027</v>
      </c>
      <c r="ULL1" s="263" t="s">
        <v>20028</v>
      </c>
      <c r="ULM1" s="263" t="s">
        <v>20029</v>
      </c>
      <c r="ULN1" s="263" t="s">
        <v>20030</v>
      </c>
      <c r="ULO1" s="263" t="s">
        <v>20031</v>
      </c>
      <c r="ULP1" s="263" t="s">
        <v>20032</v>
      </c>
      <c r="ULQ1" s="263" t="s">
        <v>20033</v>
      </c>
      <c r="ULR1" s="263" t="s">
        <v>20034</v>
      </c>
      <c r="ULS1" s="263" t="s">
        <v>20035</v>
      </c>
      <c r="ULT1" s="263" t="s">
        <v>20036</v>
      </c>
      <c r="ULU1" s="263" t="s">
        <v>20037</v>
      </c>
      <c r="ULV1" s="263" t="s">
        <v>20038</v>
      </c>
      <c r="ULW1" s="263" t="s">
        <v>20039</v>
      </c>
      <c r="ULX1" s="263" t="s">
        <v>20040</v>
      </c>
      <c r="ULY1" s="263" t="s">
        <v>20041</v>
      </c>
      <c r="ULZ1" s="263" t="s">
        <v>20042</v>
      </c>
      <c r="UMA1" s="263" t="s">
        <v>20043</v>
      </c>
      <c r="UMB1" s="263" t="s">
        <v>20044</v>
      </c>
      <c r="UMC1" s="263" t="s">
        <v>20045</v>
      </c>
      <c r="UMD1" s="263" t="s">
        <v>20046</v>
      </c>
      <c r="UME1" s="263" t="s">
        <v>20047</v>
      </c>
      <c r="UMF1" s="263" t="s">
        <v>20048</v>
      </c>
      <c r="UMG1" s="263" t="s">
        <v>20049</v>
      </c>
      <c r="UMH1" s="263" t="s">
        <v>20050</v>
      </c>
      <c r="UMI1" s="263" t="s">
        <v>20051</v>
      </c>
      <c r="UMJ1" s="263" t="s">
        <v>20052</v>
      </c>
      <c r="UMK1" s="263" t="s">
        <v>20053</v>
      </c>
      <c r="UML1" s="263" t="s">
        <v>20054</v>
      </c>
      <c r="UMM1" s="263" t="s">
        <v>20055</v>
      </c>
      <c r="UMN1" s="263" t="s">
        <v>20056</v>
      </c>
      <c r="UMO1" s="263" t="s">
        <v>20057</v>
      </c>
      <c r="UMP1" s="263" t="s">
        <v>20058</v>
      </c>
      <c r="UMQ1" s="263" t="s">
        <v>20059</v>
      </c>
      <c r="UMR1" s="263" t="s">
        <v>20060</v>
      </c>
      <c r="UMS1" s="263" t="s">
        <v>20061</v>
      </c>
      <c r="UMT1" s="263" t="s">
        <v>20062</v>
      </c>
      <c r="UMU1" s="263" t="s">
        <v>20063</v>
      </c>
      <c r="UMV1" s="263" t="s">
        <v>20064</v>
      </c>
      <c r="UMW1" s="263" t="s">
        <v>20065</v>
      </c>
      <c r="UMX1" s="263" t="s">
        <v>20066</v>
      </c>
      <c r="UMY1" s="263" t="s">
        <v>20067</v>
      </c>
      <c r="UMZ1" s="263" t="s">
        <v>20068</v>
      </c>
      <c r="UNA1" s="263" t="s">
        <v>20069</v>
      </c>
      <c r="UNB1" s="263" t="s">
        <v>20070</v>
      </c>
      <c r="UNC1" s="263" t="s">
        <v>20071</v>
      </c>
      <c r="UND1" s="263" t="s">
        <v>20072</v>
      </c>
      <c r="UNE1" s="263" t="s">
        <v>20073</v>
      </c>
      <c r="UNF1" s="263" t="s">
        <v>20074</v>
      </c>
      <c r="UNG1" s="263" t="s">
        <v>20075</v>
      </c>
      <c r="UNH1" s="263" t="s">
        <v>20076</v>
      </c>
      <c r="UNI1" s="263" t="s">
        <v>20077</v>
      </c>
      <c r="UNJ1" s="263" t="s">
        <v>20078</v>
      </c>
      <c r="UNK1" s="263" t="s">
        <v>20079</v>
      </c>
      <c r="UNL1" s="263" t="s">
        <v>20080</v>
      </c>
      <c r="UNM1" s="263" t="s">
        <v>20081</v>
      </c>
      <c r="UNN1" s="263" t="s">
        <v>20082</v>
      </c>
      <c r="UNO1" s="263" t="s">
        <v>20083</v>
      </c>
      <c r="UNP1" s="263" t="s">
        <v>20084</v>
      </c>
      <c r="UNQ1" s="263" t="s">
        <v>20085</v>
      </c>
      <c r="UNR1" s="263" t="s">
        <v>20086</v>
      </c>
      <c r="UNS1" s="263" t="s">
        <v>20087</v>
      </c>
      <c r="UNT1" s="263" t="s">
        <v>20088</v>
      </c>
      <c r="UNU1" s="263" t="s">
        <v>20089</v>
      </c>
      <c r="UNV1" s="263" t="s">
        <v>20090</v>
      </c>
      <c r="UNW1" s="263" t="s">
        <v>20091</v>
      </c>
      <c r="UNX1" s="263" t="s">
        <v>20092</v>
      </c>
      <c r="UNY1" s="263" t="s">
        <v>20093</v>
      </c>
      <c r="UNZ1" s="263" t="s">
        <v>20094</v>
      </c>
      <c r="UOA1" s="263" t="s">
        <v>20095</v>
      </c>
      <c r="UOB1" s="263" t="s">
        <v>20096</v>
      </c>
      <c r="UOC1" s="263" t="s">
        <v>20097</v>
      </c>
      <c r="UOD1" s="263" t="s">
        <v>20098</v>
      </c>
      <c r="UOE1" s="263" t="s">
        <v>20099</v>
      </c>
      <c r="UOF1" s="263" t="s">
        <v>20100</v>
      </c>
      <c r="UOG1" s="263" t="s">
        <v>20101</v>
      </c>
      <c r="UOH1" s="263" t="s">
        <v>20102</v>
      </c>
      <c r="UOI1" s="263" t="s">
        <v>20103</v>
      </c>
      <c r="UOJ1" s="263" t="s">
        <v>20104</v>
      </c>
      <c r="UOK1" s="263" t="s">
        <v>20105</v>
      </c>
      <c r="UOL1" s="263" t="s">
        <v>20106</v>
      </c>
      <c r="UOM1" s="263" t="s">
        <v>20107</v>
      </c>
      <c r="UON1" s="263" t="s">
        <v>20108</v>
      </c>
      <c r="UOO1" s="263" t="s">
        <v>20109</v>
      </c>
      <c r="UOP1" s="263" t="s">
        <v>20110</v>
      </c>
      <c r="UOQ1" s="263" t="s">
        <v>20111</v>
      </c>
      <c r="UOR1" s="263" t="s">
        <v>20112</v>
      </c>
      <c r="UOS1" s="263" t="s">
        <v>20113</v>
      </c>
      <c r="UOT1" s="263" t="s">
        <v>20114</v>
      </c>
      <c r="UOU1" s="263" t="s">
        <v>20115</v>
      </c>
      <c r="UOV1" s="263" t="s">
        <v>20116</v>
      </c>
      <c r="UOW1" s="263" t="s">
        <v>20117</v>
      </c>
      <c r="UOX1" s="263" t="s">
        <v>20118</v>
      </c>
      <c r="UOY1" s="263" t="s">
        <v>20119</v>
      </c>
      <c r="UOZ1" s="263" t="s">
        <v>20120</v>
      </c>
      <c r="UPA1" s="263" t="s">
        <v>20121</v>
      </c>
      <c r="UPB1" s="263" t="s">
        <v>20122</v>
      </c>
      <c r="UPC1" s="263" t="s">
        <v>20123</v>
      </c>
      <c r="UPD1" s="263" t="s">
        <v>20124</v>
      </c>
      <c r="UPE1" s="263" t="s">
        <v>20125</v>
      </c>
      <c r="UPF1" s="263" t="s">
        <v>20126</v>
      </c>
      <c r="UPG1" s="263" t="s">
        <v>20127</v>
      </c>
      <c r="UPH1" s="263" t="s">
        <v>20128</v>
      </c>
      <c r="UPI1" s="263" t="s">
        <v>20129</v>
      </c>
      <c r="UPJ1" s="263" t="s">
        <v>20130</v>
      </c>
      <c r="UPK1" s="263" t="s">
        <v>20131</v>
      </c>
      <c r="UPL1" s="263" t="s">
        <v>20132</v>
      </c>
      <c r="UPM1" s="263" t="s">
        <v>20133</v>
      </c>
      <c r="UPN1" s="263" t="s">
        <v>20134</v>
      </c>
      <c r="UPO1" s="263" t="s">
        <v>20135</v>
      </c>
      <c r="UPP1" s="263" t="s">
        <v>20136</v>
      </c>
      <c r="UPQ1" s="263" t="s">
        <v>20137</v>
      </c>
      <c r="UPR1" s="263" t="s">
        <v>20138</v>
      </c>
      <c r="UPS1" s="263" t="s">
        <v>20139</v>
      </c>
      <c r="UPT1" s="263" t="s">
        <v>20140</v>
      </c>
      <c r="UPU1" s="263" t="s">
        <v>20141</v>
      </c>
      <c r="UPV1" s="263" t="s">
        <v>20142</v>
      </c>
      <c r="UPW1" s="263" t="s">
        <v>20143</v>
      </c>
      <c r="UPX1" s="263" t="s">
        <v>20144</v>
      </c>
      <c r="UPY1" s="263" t="s">
        <v>20145</v>
      </c>
      <c r="UPZ1" s="263" t="s">
        <v>20146</v>
      </c>
      <c r="UQA1" s="263" t="s">
        <v>20147</v>
      </c>
      <c r="UQB1" s="263" t="s">
        <v>20148</v>
      </c>
      <c r="UQC1" s="263" t="s">
        <v>20149</v>
      </c>
      <c r="UQD1" s="263" t="s">
        <v>20150</v>
      </c>
      <c r="UQE1" s="263" t="s">
        <v>20151</v>
      </c>
      <c r="UQF1" s="263" t="s">
        <v>20152</v>
      </c>
      <c r="UQG1" s="263" t="s">
        <v>20153</v>
      </c>
      <c r="UQH1" s="263" t="s">
        <v>20154</v>
      </c>
      <c r="UQI1" s="263" t="s">
        <v>20155</v>
      </c>
      <c r="UQJ1" s="263" t="s">
        <v>20156</v>
      </c>
      <c r="UQK1" s="263" t="s">
        <v>20157</v>
      </c>
      <c r="UQL1" s="263" t="s">
        <v>20158</v>
      </c>
      <c r="UQM1" s="263" t="s">
        <v>20159</v>
      </c>
      <c r="UQN1" s="263" t="s">
        <v>20160</v>
      </c>
      <c r="UQO1" s="263" t="s">
        <v>20161</v>
      </c>
      <c r="UQP1" s="263" t="s">
        <v>20162</v>
      </c>
      <c r="UQQ1" s="263" t="s">
        <v>20163</v>
      </c>
      <c r="UQR1" s="263" t="s">
        <v>20164</v>
      </c>
      <c r="UQS1" s="263" t="s">
        <v>20165</v>
      </c>
      <c r="UQT1" s="263" t="s">
        <v>20166</v>
      </c>
      <c r="UQU1" s="263" t="s">
        <v>20167</v>
      </c>
      <c r="UQV1" s="263" t="s">
        <v>20168</v>
      </c>
      <c r="UQW1" s="263" t="s">
        <v>20169</v>
      </c>
      <c r="UQX1" s="263" t="s">
        <v>20170</v>
      </c>
      <c r="UQY1" s="263" t="s">
        <v>20171</v>
      </c>
      <c r="UQZ1" s="263" t="s">
        <v>20172</v>
      </c>
      <c r="URA1" s="263" t="s">
        <v>20173</v>
      </c>
      <c r="URB1" s="263" t="s">
        <v>20174</v>
      </c>
      <c r="URC1" s="263" t="s">
        <v>20175</v>
      </c>
      <c r="URD1" s="263" t="s">
        <v>20176</v>
      </c>
      <c r="URE1" s="263" t="s">
        <v>20177</v>
      </c>
      <c r="URF1" s="263" t="s">
        <v>20178</v>
      </c>
      <c r="URG1" s="263" t="s">
        <v>20179</v>
      </c>
      <c r="URH1" s="263" t="s">
        <v>20180</v>
      </c>
      <c r="URI1" s="263" t="s">
        <v>20181</v>
      </c>
      <c r="URJ1" s="263" t="s">
        <v>20182</v>
      </c>
      <c r="URK1" s="263" t="s">
        <v>20183</v>
      </c>
      <c r="URL1" s="263" t="s">
        <v>20184</v>
      </c>
      <c r="URM1" s="263" t="s">
        <v>20185</v>
      </c>
      <c r="URN1" s="263" t="s">
        <v>20186</v>
      </c>
      <c r="URO1" s="263" t="s">
        <v>20187</v>
      </c>
      <c r="URP1" s="263" t="s">
        <v>20188</v>
      </c>
      <c r="URQ1" s="263" t="s">
        <v>20189</v>
      </c>
      <c r="URR1" s="263" t="s">
        <v>20190</v>
      </c>
      <c r="URS1" s="263" t="s">
        <v>20191</v>
      </c>
      <c r="URT1" s="263" t="s">
        <v>20192</v>
      </c>
      <c r="URU1" s="263" t="s">
        <v>20193</v>
      </c>
      <c r="URV1" s="263" t="s">
        <v>20194</v>
      </c>
      <c r="URW1" s="263" t="s">
        <v>20195</v>
      </c>
      <c r="URX1" s="263" t="s">
        <v>20196</v>
      </c>
      <c r="URY1" s="263" t="s">
        <v>20197</v>
      </c>
      <c r="URZ1" s="263" t="s">
        <v>20198</v>
      </c>
      <c r="USA1" s="263" t="s">
        <v>20199</v>
      </c>
      <c r="USB1" s="263" t="s">
        <v>20200</v>
      </c>
      <c r="USC1" s="263" t="s">
        <v>20201</v>
      </c>
      <c r="USD1" s="263" t="s">
        <v>20202</v>
      </c>
      <c r="USE1" s="263" t="s">
        <v>20203</v>
      </c>
      <c r="USF1" s="263" t="s">
        <v>20204</v>
      </c>
      <c r="USG1" s="263" t="s">
        <v>20205</v>
      </c>
      <c r="USH1" s="263" t="s">
        <v>20206</v>
      </c>
      <c r="USI1" s="263" t="s">
        <v>20207</v>
      </c>
      <c r="USJ1" s="263" t="s">
        <v>20208</v>
      </c>
      <c r="USK1" s="263" t="s">
        <v>20209</v>
      </c>
      <c r="USL1" s="263" t="s">
        <v>20210</v>
      </c>
      <c r="USM1" s="263" t="s">
        <v>20211</v>
      </c>
      <c r="USN1" s="263" t="s">
        <v>20212</v>
      </c>
      <c r="USO1" s="263" t="s">
        <v>20213</v>
      </c>
      <c r="USP1" s="263" t="s">
        <v>20214</v>
      </c>
      <c r="USQ1" s="263" t="s">
        <v>20215</v>
      </c>
      <c r="USR1" s="263" t="s">
        <v>20216</v>
      </c>
      <c r="USS1" s="263" t="s">
        <v>20217</v>
      </c>
      <c r="UST1" s="263" t="s">
        <v>20218</v>
      </c>
      <c r="USU1" s="263" t="s">
        <v>20219</v>
      </c>
      <c r="USV1" s="263" t="s">
        <v>20220</v>
      </c>
      <c r="USW1" s="263" t="s">
        <v>20221</v>
      </c>
      <c r="USX1" s="263" t="s">
        <v>20222</v>
      </c>
      <c r="USY1" s="263" t="s">
        <v>20223</v>
      </c>
      <c r="USZ1" s="263" t="s">
        <v>20224</v>
      </c>
      <c r="UTA1" s="263" t="s">
        <v>20225</v>
      </c>
      <c r="UTB1" s="263" t="s">
        <v>20226</v>
      </c>
      <c r="UTC1" s="263" t="s">
        <v>20227</v>
      </c>
      <c r="UTD1" s="263" t="s">
        <v>20228</v>
      </c>
      <c r="UTE1" s="263" t="s">
        <v>20229</v>
      </c>
      <c r="UTF1" s="263" t="s">
        <v>20230</v>
      </c>
      <c r="UTG1" s="263" t="s">
        <v>20231</v>
      </c>
      <c r="UTH1" s="263" t="s">
        <v>20232</v>
      </c>
      <c r="UTI1" s="263" t="s">
        <v>20233</v>
      </c>
      <c r="UTJ1" s="263" t="s">
        <v>20234</v>
      </c>
      <c r="UTK1" s="263" t="s">
        <v>20235</v>
      </c>
      <c r="UTL1" s="263" t="s">
        <v>20236</v>
      </c>
      <c r="UTM1" s="263" t="s">
        <v>20237</v>
      </c>
      <c r="UTN1" s="263" t="s">
        <v>20238</v>
      </c>
      <c r="UTO1" s="263" t="s">
        <v>20239</v>
      </c>
      <c r="UTP1" s="263" t="s">
        <v>20240</v>
      </c>
      <c r="UTQ1" s="263" t="s">
        <v>20241</v>
      </c>
      <c r="UTR1" s="263" t="s">
        <v>20242</v>
      </c>
      <c r="UTS1" s="263" t="s">
        <v>20243</v>
      </c>
      <c r="UTT1" s="263" t="s">
        <v>20244</v>
      </c>
      <c r="UTU1" s="263" t="s">
        <v>20245</v>
      </c>
      <c r="UTV1" s="263" t="s">
        <v>20246</v>
      </c>
      <c r="UTW1" s="263" t="s">
        <v>20247</v>
      </c>
      <c r="UTX1" s="263" t="s">
        <v>20248</v>
      </c>
      <c r="UTY1" s="263" t="s">
        <v>20249</v>
      </c>
      <c r="UTZ1" s="263" t="s">
        <v>20250</v>
      </c>
      <c r="UUA1" s="263" t="s">
        <v>20251</v>
      </c>
      <c r="UUB1" s="263" t="s">
        <v>20252</v>
      </c>
      <c r="UUC1" s="263" t="s">
        <v>20253</v>
      </c>
      <c r="UUD1" s="263" t="s">
        <v>20254</v>
      </c>
      <c r="UUE1" s="263" t="s">
        <v>20255</v>
      </c>
      <c r="UUF1" s="263" t="s">
        <v>20256</v>
      </c>
      <c r="UUG1" s="263" t="s">
        <v>20257</v>
      </c>
      <c r="UUH1" s="263" t="s">
        <v>20258</v>
      </c>
      <c r="UUI1" s="263" t="s">
        <v>20259</v>
      </c>
      <c r="UUJ1" s="263" t="s">
        <v>20260</v>
      </c>
      <c r="UUK1" s="263" t="s">
        <v>20261</v>
      </c>
      <c r="UUL1" s="263" t="s">
        <v>20262</v>
      </c>
      <c r="UUM1" s="263" t="s">
        <v>20263</v>
      </c>
      <c r="UUN1" s="263" t="s">
        <v>20264</v>
      </c>
      <c r="UUO1" s="263" t="s">
        <v>20265</v>
      </c>
      <c r="UUP1" s="263" t="s">
        <v>20266</v>
      </c>
      <c r="UUQ1" s="263" t="s">
        <v>20267</v>
      </c>
      <c r="UUR1" s="263" t="s">
        <v>20268</v>
      </c>
      <c r="UUS1" s="263" t="s">
        <v>20269</v>
      </c>
      <c r="UUT1" s="263" t="s">
        <v>20270</v>
      </c>
      <c r="UUU1" s="263" t="s">
        <v>20271</v>
      </c>
      <c r="UUV1" s="263" t="s">
        <v>20272</v>
      </c>
      <c r="UUW1" s="263" t="s">
        <v>20273</v>
      </c>
      <c r="UUX1" s="263" t="s">
        <v>20274</v>
      </c>
      <c r="UUY1" s="263" t="s">
        <v>20275</v>
      </c>
      <c r="UUZ1" s="263" t="s">
        <v>20276</v>
      </c>
      <c r="UVA1" s="263" t="s">
        <v>20277</v>
      </c>
      <c r="UVB1" s="263" t="s">
        <v>20278</v>
      </c>
      <c r="UVC1" s="263" t="s">
        <v>20279</v>
      </c>
      <c r="UVD1" s="263" t="s">
        <v>20280</v>
      </c>
      <c r="UVE1" s="263" t="s">
        <v>20281</v>
      </c>
      <c r="UVF1" s="263" t="s">
        <v>20282</v>
      </c>
      <c r="UVG1" s="263" t="s">
        <v>20283</v>
      </c>
      <c r="UVH1" s="263" t="s">
        <v>20284</v>
      </c>
      <c r="UVI1" s="263" t="s">
        <v>20285</v>
      </c>
      <c r="UVJ1" s="263" t="s">
        <v>20286</v>
      </c>
      <c r="UVK1" s="263" t="s">
        <v>20287</v>
      </c>
      <c r="UVL1" s="263" t="s">
        <v>20288</v>
      </c>
      <c r="UVM1" s="263" t="s">
        <v>20289</v>
      </c>
      <c r="UVN1" s="263" t="s">
        <v>20290</v>
      </c>
      <c r="UVO1" s="263" t="s">
        <v>20291</v>
      </c>
      <c r="UVP1" s="263" t="s">
        <v>20292</v>
      </c>
      <c r="UVQ1" s="263" t="s">
        <v>20293</v>
      </c>
      <c r="UVR1" s="263" t="s">
        <v>20294</v>
      </c>
      <c r="UVS1" s="263" t="s">
        <v>20295</v>
      </c>
      <c r="UVT1" s="263" t="s">
        <v>20296</v>
      </c>
      <c r="UVU1" s="263" t="s">
        <v>20297</v>
      </c>
      <c r="UVV1" s="263" t="s">
        <v>20298</v>
      </c>
      <c r="UVW1" s="263" t="s">
        <v>20299</v>
      </c>
      <c r="UVX1" s="263" t="s">
        <v>20300</v>
      </c>
      <c r="UVY1" s="263" t="s">
        <v>20301</v>
      </c>
      <c r="UVZ1" s="263" t="s">
        <v>20302</v>
      </c>
      <c r="UWA1" s="263" t="s">
        <v>20303</v>
      </c>
      <c r="UWB1" s="263" t="s">
        <v>20304</v>
      </c>
      <c r="UWC1" s="263" t="s">
        <v>20305</v>
      </c>
      <c r="UWD1" s="263" t="s">
        <v>20306</v>
      </c>
      <c r="UWE1" s="263" t="s">
        <v>20307</v>
      </c>
      <c r="UWF1" s="263" t="s">
        <v>20308</v>
      </c>
      <c r="UWG1" s="263" t="s">
        <v>20309</v>
      </c>
      <c r="UWH1" s="263" t="s">
        <v>20310</v>
      </c>
      <c r="UWI1" s="263" t="s">
        <v>20311</v>
      </c>
      <c r="UWJ1" s="263" t="s">
        <v>20312</v>
      </c>
      <c r="UWK1" s="263" t="s">
        <v>20313</v>
      </c>
      <c r="UWL1" s="263" t="s">
        <v>20314</v>
      </c>
      <c r="UWM1" s="263" t="s">
        <v>20315</v>
      </c>
      <c r="UWN1" s="263" t="s">
        <v>20316</v>
      </c>
      <c r="UWO1" s="263" t="s">
        <v>20317</v>
      </c>
      <c r="UWP1" s="263" t="s">
        <v>20318</v>
      </c>
      <c r="UWQ1" s="263" t="s">
        <v>20319</v>
      </c>
      <c r="UWR1" s="263" t="s">
        <v>20320</v>
      </c>
      <c r="UWS1" s="263" t="s">
        <v>20321</v>
      </c>
      <c r="UWT1" s="263" t="s">
        <v>20322</v>
      </c>
      <c r="UWU1" s="263" t="s">
        <v>20323</v>
      </c>
      <c r="UWV1" s="263" t="s">
        <v>20324</v>
      </c>
      <c r="UWW1" s="263" t="s">
        <v>20325</v>
      </c>
      <c r="UWX1" s="263" t="s">
        <v>20326</v>
      </c>
      <c r="UWY1" s="263" t="s">
        <v>20327</v>
      </c>
      <c r="UWZ1" s="263" t="s">
        <v>20328</v>
      </c>
      <c r="UXA1" s="263" t="s">
        <v>20329</v>
      </c>
      <c r="UXB1" s="263" t="s">
        <v>20330</v>
      </c>
      <c r="UXC1" s="263" t="s">
        <v>20331</v>
      </c>
      <c r="UXD1" s="263" t="s">
        <v>20332</v>
      </c>
      <c r="UXE1" s="263" t="s">
        <v>20333</v>
      </c>
      <c r="UXF1" s="263" t="s">
        <v>20334</v>
      </c>
      <c r="UXG1" s="263" t="s">
        <v>20335</v>
      </c>
      <c r="UXH1" s="263" t="s">
        <v>20336</v>
      </c>
      <c r="UXI1" s="263" t="s">
        <v>20337</v>
      </c>
      <c r="UXJ1" s="263" t="s">
        <v>20338</v>
      </c>
      <c r="UXK1" s="263" t="s">
        <v>20339</v>
      </c>
      <c r="UXL1" s="263" t="s">
        <v>20340</v>
      </c>
      <c r="UXM1" s="263" t="s">
        <v>20341</v>
      </c>
      <c r="UXN1" s="263" t="s">
        <v>20342</v>
      </c>
      <c r="UXO1" s="263" t="s">
        <v>20343</v>
      </c>
      <c r="UXP1" s="263" t="s">
        <v>20344</v>
      </c>
      <c r="UXQ1" s="263" t="s">
        <v>20345</v>
      </c>
      <c r="UXR1" s="263" t="s">
        <v>20346</v>
      </c>
      <c r="UXS1" s="263" t="s">
        <v>20347</v>
      </c>
      <c r="UXT1" s="263" t="s">
        <v>20348</v>
      </c>
      <c r="UXU1" s="263" t="s">
        <v>20349</v>
      </c>
      <c r="UXV1" s="263" t="s">
        <v>20350</v>
      </c>
      <c r="UXW1" s="263" t="s">
        <v>20351</v>
      </c>
      <c r="UXX1" s="263" t="s">
        <v>20352</v>
      </c>
      <c r="UXY1" s="263" t="s">
        <v>20353</v>
      </c>
      <c r="UXZ1" s="263" t="s">
        <v>20354</v>
      </c>
      <c r="UYA1" s="263" t="s">
        <v>20355</v>
      </c>
      <c r="UYB1" s="263" t="s">
        <v>20356</v>
      </c>
      <c r="UYC1" s="263" t="s">
        <v>20357</v>
      </c>
      <c r="UYD1" s="263" t="s">
        <v>20358</v>
      </c>
      <c r="UYE1" s="263" t="s">
        <v>20359</v>
      </c>
      <c r="UYF1" s="263" t="s">
        <v>20360</v>
      </c>
      <c r="UYG1" s="263" t="s">
        <v>20361</v>
      </c>
      <c r="UYH1" s="263" t="s">
        <v>20362</v>
      </c>
      <c r="UYI1" s="263" t="s">
        <v>20363</v>
      </c>
      <c r="UYJ1" s="263" t="s">
        <v>20364</v>
      </c>
      <c r="UYK1" s="263" t="s">
        <v>20365</v>
      </c>
      <c r="UYL1" s="263" t="s">
        <v>20366</v>
      </c>
      <c r="UYM1" s="263" t="s">
        <v>20367</v>
      </c>
      <c r="UYN1" s="263" t="s">
        <v>20368</v>
      </c>
      <c r="UYO1" s="263" t="s">
        <v>20369</v>
      </c>
      <c r="UYP1" s="263" t="s">
        <v>20370</v>
      </c>
      <c r="UYQ1" s="263" t="s">
        <v>20371</v>
      </c>
      <c r="UYR1" s="263" t="s">
        <v>20372</v>
      </c>
      <c r="UYS1" s="263" t="s">
        <v>20373</v>
      </c>
      <c r="UYT1" s="263" t="s">
        <v>20374</v>
      </c>
      <c r="UYU1" s="263" t="s">
        <v>20375</v>
      </c>
      <c r="UYV1" s="263" t="s">
        <v>20376</v>
      </c>
      <c r="UYW1" s="263" t="s">
        <v>20377</v>
      </c>
      <c r="UYX1" s="263" t="s">
        <v>20378</v>
      </c>
      <c r="UYY1" s="263" t="s">
        <v>20379</v>
      </c>
      <c r="UYZ1" s="263" t="s">
        <v>20380</v>
      </c>
      <c r="UZA1" s="263" t="s">
        <v>20381</v>
      </c>
      <c r="UZB1" s="263" t="s">
        <v>20382</v>
      </c>
      <c r="UZC1" s="263" t="s">
        <v>20383</v>
      </c>
      <c r="UZD1" s="263" t="s">
        <v>20384</v>
      </c>
      <c r="UZE1" s="263" t="s">
        <v>20385</v>
      </c>
      <c r="UZF1" s="263" t="s">
        <v>20386</v>
      </c>
      <c r="UZG1" s="263" t="s">
        <v>20387</v>
      </c>
      <c r="UZH1" s="263" t="s">
        <v>20388</v>
      </c>
      <c r="UZI1" s="263" t="s">
        <v>20389</v>
      </c>
      <c r="UZJ1" s="263" t="s">
        <v>20390</v>
      </c>
      <c r="UZK1" s="263" t="s">
        <v>20391</v>
      </c>
      <c r="UZL1" s="263" t="s">
        <v>20392</v>
      </c>
      <c r="UZM1" s="263" t="s">
        <v>20393</v>
      </c>
      <c r="UZN1" s="263" t="s">
        <v>20394</v>
      </c>
      <c r="UZO1" s="263" t="s">
        <v>20395</v>
      </c>
      <c r="UZP1" s="263" t="s">
        <v>20396</v>
      </c>
      <c r="UZQ1" s="263" t="s">
        <v>20397</v>
      </c>
      <c r="UZR1" s="263" t="s">
        <v>20398</v>
      </c>
      <c r="UZS1" s="263" t="s">
        <v>20399</v>
      </c>
      <c r="UZT1" s="263" t="s">
        <v>20400</v>
      </c>
      <c r="UZU1" s="263" t="s">
        <v>20401</v>
      </c>
      <c r="UZV1" s="263" t="s">
        <v>20402</v>
      </c>
      <c r="UZW1" s="263" t="s">
        <v>20403</v>
      </c>
      <c r="UZX1" s="263" t="s">
        <v>20404</v>
      </c>
      <c r="UZY1" s="263" t="s">
        <v>20405</v>
      </c>
      <c r="UZZ1" s="263" t="s">
        <v>20406</v>
      </c>
      <c r="VAA1" s="263" t="s">
        <v>20407</v>
      </c>
      <c r="VAB1" s="263" t="s">
        <v>20408</v>
      </c>
      <c r="VAC1" s="263" t="s">
        <v>20409</v>
      </c>
      <c r="VAD1" s="263" t="s">
        <v>20410</v>
      </c>
      <c r="VAE1" s="263" t="s">
        <v>20411</v>
      </c>
      <c r="VAF1" s="263" t="s">
        <v>20412</v>
      </c>
      <c r="VAG1" s="263" t="s">
        <v>20413</v>
      </c>
      <c r="VAH1" s="263" t="s">
        <v>20414</v>
      </c>
      <c r="VAI1" s="263" t="s">
        <v>20415</v>
      </c>
      <c r="VAJ1" s="263" t="s">
        <v>20416</v>
      </c>
      <c r="VAK1" s="263" t="s">
        <v>20417</v>
      </c>
      <c r="VAL1" s="263" t="s">
        <v>20418</v>
      </c>
      <c r="VAM1" s="263" t="s">
        <v>20419</v>
      </c>
      <c r="VAN1" s="263" t="s">
        <v>20420</v>
      </c>
      <c r="VAO1" s="263" t="s">
        <v>20421</v>
      </c>
      <c r="VAP1" s="263" t="s">
        <v>20422</v>
      </c>
      <c r="VAQ1" s="263" t="s">
        <v>20423</v>
      </c>
      <c r="VAR1" s="263" t="s">
        <v>20424</v>
      </c>
      <c r="VAS1" s="263" t="s">
        <v>20425</v>
      </c>
      <c r="VAT1" s="263" t="s">
        <v>20426</v>
      </c>
      <c r="VAU1" s="263" t="s">
        <v>20427</v>
      </c>
      <c r="VAV1" s="263" t="s">
        <v>20428</v>
      </c>
      <c r="VAW1" s="263" t="s">
        <v>20429</v>
      </c>
      <c r="VAX1" s="263" t="s">
        <v>20430</v>
      </c>
      <c r="VAY1" s="263" t="s">
        <v>20431</v>
      </c>
      <c r="VAZ1" s="263" t="s">
        <v>20432</v>
      </c>
      <c r="VBA1" s="263" t="s">
        <v>20433</v>
      </c>
      <c r="VBB1" s="263" t="s">
        <v>20434</v>
      </c>
      <c r="VBC1" s="263" t="s">
        <v>20435</v>
      </c>
      <c r="VBD1" s="263" t="s">
        <v>20436</v>
      </c>
      <c r="VBE1" s="263" t="s">
        <v>20437</v>
      </c>
      <c r="VBF1" s="263" t="s">
        <v>20438</v>
      </c>
      <c r="VBG1" s="263" t="s">
        <v>20439</v>
      </c>
      <c r="VBH1" s="263" t="s">
        <v>20440</v>
      </c>
      <c r="VBI1" s="263" t="s">
        <v>20441</v>
      </c>
      <c r="VBJ1" s="263" t="s">
        <v>20442</v>
      </c>
      <c r="VBK1" s="263" t="s">
        <v>20443</v>
      </c>
      <c r="VBL1" s="263" t="s">
        <v>20444</v>
      </c>
      <c r="VBM1" s="263" t="s">
        <v>20445</v>
      </c>
      <c r="VBN1" s="263" t="s">
        <v>20446</v>
      </c>
      <c r="VBO1" s="263" t="s">
        <v>20447</v>
      </c>
      <c r="VBP1" s="263" t="s">
        <v>20448</v>
      </c>
      <c r="VBQ1" s="263" t="s">
        <v>20449</v>
      </c>
      <c r="VBR1" s="263" t="s">
        <v>20450</v>
      </c>
      <c r="VBS1" s="263" t="s">
        <v>20451</v>
      </c>
      <c r="VBT1" s="263" t="s">
        <v>20452</v>
      </c>
      <c r="VBU1" s="263" t="s">
        <v>20453</v>
      </c>
      <c r="VBV1" s="263" t="s">
        <v>20454</v>
      </c>
      <c r="VBW1" s="263" t="s">
        <v>20455</v>
      </c>
      <c r="VBX1" s="263" t="s">
        <v>20456</v>
      </c>
      <c r="VBY1" s="263" t="s">
        <v>20457</v>
      </c>
      <c r="VBZ1" s="263" t="s">
        <v>20458</v>
      </c>
      <c r="VCA1" s="263" t="s">
        <v>20459</v>
      </c>
      <c r="VCB1" s="263" t="s">
        <v>20460</v>
      </c>
      <c r="VCC1" s="263" t="s">
        <v>20461</v>
      </c>
      <c r="VCD1" s="263" t="s">
        <v>20462</v>
      </c>
      <c r="VCE1" s="263" t="s">
        <v>20463</v>
      </c>
      <c r="VCF1" s="263" t="s">
        <v>20464</v>
      </c>
      <c r="VCG1" s="263" t="s">
        <v>20465</v>
      </c>
      <c r="VCH1" s="263" t="s">
        <v>20466</v>
      </c>
      <c r="VCI1" s="263" t="s">
        <v>20467</v>
      </c>
      <c r="VCJ1" s="263" t="s">
        <v>20468</v>
      </c>
      <c r="VCK1" s="263" t="s">
        <v>20469</v>
      </c>
      <c r="VCL1" s="263" t="s">
        <v>20470</v>
      </c>
      <c r="VCM1" s="263" t="s">
        <v>20471</v>
      </c>
      <c r="VCN1" s="263" t="s">
        <v>20472</v>
      </c>
      <c r="VCO1" s="263" t="s">
        <v>20473</v>
      </c>
      <c r="VCP1" s="263" t="s">
        <v>20474</v>
      </c>
      <c r="VCQ1" s="263" t="s">
        <v>20475</v>
      </c>
      <c r="VCR1" s="263" t="s">
        <v>20476</v>
      </c>
      <c r="VCS1" s="263" t="s">
        <v>20477</v>
      </c>
      <c r="VCT1" s="263" t="s">
        <v>20478</v>
      </c>
      <c r="VCU1" s="263" t="s">
        <v>20479</v>
      </c>
      <c r="VCV1" s="263" t="s">
        <v>20480</v>
      </c>
      <c r="VCW1" s="263" t="s">
        <v>20481</v>
      </c>
      <c r="VCX1" s="263" t="s">
        <v>20482</v>
      </c>
      <c r="VCY1" s="263" t="s">
        <v>20483</v>
      </c>
      <c r="VCZ1" s="263" t="s">
        <v>20484</v>
      </c>
      <c r="VDA1" s="263" t="s">
        <v>20485</v>
      </c>
      <c r="VDB1" s="263" t="s">
        <v>20486</v>
      </c>
      <c r="VDC1" s="263" t="s">
        <v>20487</v>
      </c>
      <c r="VDD1" s="263" t="s">
        <v>20488</v>
      </c>
      <c r="VDE1" s="263" t="s">
        <v>20489</v>
      </c>
      <c r="VDF1" s="263" t="s">
        <v>20490</v>
      </c>
      <c r="VDG1" s="263" t="s">
        <v>20491</v>
      </c>
      <c r="VDH1" s="263" t="s">
        <v>20492</v>
      </c>
      <c r="VDI1" s="263" t="s">
        <v>20493</v>
      </c>
      <c r="VDJ1" s="263" t="s">
        <v>20494</v>
      </c>
      <c r="VDK1" s="263" t="s">
        <v>20495</v>
      </c>
      <c r="VDL1" s="263" t="s">
        <v>20496</v>
      </c>
      <c r="VDM1" s="263" t="s">
        <v>20497</v>
      </c>
      <c r="VDN1" s="263" t="s">
        <v>20498</v>
      </c>
      <c r="VDO1" s="263" t="s">
        <v>20499</v>
      </c>
      <c r="VDP1" s="263" t="s">
        <v>20500</v>
      </c>
      <c r="VDQ1" s="263" t="s">
        <v>20501</v>
      </c>
      <c r="VDR1" s="263" t="s">
        <v>20502</v>
      </c>
      <c r="VDS1" s="263" t="s">
        <v>20503</v>
      </c>
      <c r="VDT1" s="263" t="s">
        <v>20504</v>
      </c>
      <c r="VDU1" s="263" t="s">
        <v>20505</v>
      </c>
      <c r="VDV1" s="263" t="s">
        <v>20506</v>
      </c>
      <c r="VDW1" s="263" t="s">
        <v>20507</v>
      </c>
      <c r="VDX1" s="263" t="s">
        <v>20508</v>
      </c>
      <c r="VDY1" s="263" t="s">
        <v>20509</v>
      </c>
      <c r="VDZ1" s="263" t="s">
        <v>20510</v>
      </c>
      <c r="VEA1" s="263" t="s">
        <v>20511</v>
      </c>
      <c r="VEB1" s="263" t="s">
        <v>20512</v>
      </c>
      <c r="VEC1" s="263" t="s">
        <v>20513</v>
      </c>
      <c r="VED1" s="263" t="s">
        <v>20514</v>
      </c>
      <c r="VEE1" s="263" t="s">
        <v>20515</v>
      </c>
      <c r="VEF1" s="263" t="s">
        <v>20516</v>
      </c>
      <c r="VEG1" s="263" t="s">
        <v>20517</v>
      </c>
      <c r="VEH1" s="263" t="s">
        <v>20518</v>
      </c>
      <c r="VEI1" s="263" t="s">
        <v>20519</v>
      </c>
      <c r="VEJ1" s="263" t="s">
        <v>20520</v>
      </c>
      <c r="VEK1" s="263" t="s">
        <v>20521</v>
      </c>
      <c r="VEL1" s="263" t="s">
        <v>20522</v>
      </c>
      <c r="VEM1" s="263" t="s">
        <v>20523</v>
      </c>
      <c r="VEN1" s="263" t="s">
        <v>20524</v>
      </c>
      <c r="VEO1" s="263" t="s">
        <v>20525</v>
      </c>
      <c r="VEP1" s="263" t="s">
        <v>20526</v>
      </c>
      <c r="VEQ1" s="263" t="s">
        <v>20527</v>
      </c>
      <c r="VER1" s="263" t="s">
        <v>20528</v>
      </c>
      <c r="VES1" s="263" t="s">
        <v>20529</v>
      </c>
      <c r="VET1" s="263" t="s">
        <v>20530</v>
      </c>
      <c r="VEU1" s="263" t="s">
        <v>20531</v>
      </c>
      <c r="VEV1" s="263" t="s">
        <v>20532</v>
      </c>
      <c r="VEW1" s="263" t="s">
        <v>20533</v>
      </c>
      <c r="VEX1" s="263" t="s">
        <v>20534</v>
      </c>
      <c r="VEY1" s="263" t="s">
        <v>20535</v>
      </c>
      <c r="VEZ1" s="263" t="s">
        <v>20536</v>
      </c>
      <c r="VFA1" s="263" t="s">
        <v>20537</v>
      </c>
      <c r="VFB1" s="263" t="s">
        <v>20538</v>
      </c>
      <c r="VFC1" s="263" t="s">
        <v>20539</v>
      </c>
      <c r="VFD1" s="263" t="s">
        <v>20540</v>
      </c>
      <c r="VFE1" s="263" t="s">
        <v>20541</v>
      </c>
      <c r="VFF1" s="263" t="s">
        <v>20542</v>
      </c>
      <c r="VFG1" s="263" t="s">
        <v>20543</v>
      </c>
      <c r="VFH1" s="263" t="s">
        <v>20544</v>
      </c>
      <c r="VFI1" s="263" t="s">
        <v>20545</v>
      </c>
      <c r="VFJ1" s="263" t="s">
        <v>20546</v>
      </c>
      <c r="VFK1" s="263" t="s">
        <v>20547</v>
      </c>
      <c r="VFL1" s="263" t="s">
        <v>20548</v>
      </c>
      <c r="VFM1" s="263" t="s">
        <v>20549</v>
      </c>
      <c r="VFN1" s="263" t="s">
        <v>20550</v>
      </c>
      <c r="VFO1" s="263" t="s">
        <v>20551</v>
      </c>
      <c r="VFP1" s="263" t="s">
        <v>20552</v>
      </c>
      <c r="VFQ1" s="263" t="s">
        <v>20553</v>
      </c>
      <c r="VFR1" s="263" t="s">
        <v>20554</v>
      </c>
      <c r="VFS1" s="263" t="s">
        <v>20555</v>
      </c>
      <c r="VFT1" s="263" t="s">
        <v>20556</v>
      </c>
      <c r="VFU1" s="263" t="s">
        <v>20557</v>
      </c>
      <c r="VFV1" s="263" t="s">
        <v>20558</v>
      </c>
      <c r="VFW1" s="263" t="s">
        <v>20559</v>
      </c>
      <c r="VFX1" s="263" t="s">
        <v>20560</v>
      </c>
      <c r="VFY1" s="263" t="s">
        <v>20561</v>
      </c>
      <c r="VFZ1" s="263" t="s">
        <v>20562</v>
      </c>
      <c r="VGA1" s="263" t="s">
        <v>20563</v>
      </c>
      <c r="VGB1" s="263" t="s">
        <v>20564</v>
      </c>
      <c r="VGC1" s="263" t="s">
        <v>20565</v>
      </c>
      <c r="VGD1" s="263" t="s">
        <v>20566</v>
      </c>
      <c r="VGE1" s="263" t="s">
        <v>20567</v>
      </c>
      <c r="VGF1" s="263" t="s">
        <v>20568</v>
      </c>
      <c r="VGG1" s="263" t="s">
        <v>20569</v>
      </c>
      <c r="VGH1" s="263" t="s">
        <v>20570</v>
      </c>
      <c r="VGI1" s="263" t="s">
        <v>20571</v>
      </c>
      <c r="VGJ1" s="263" t="s">
        <v>20572</v>
      </c>
      <c r="VGK1" s="263" t="s">
        <v>20573</v>
      </c>
      <c r="VGL1" s="263" t="s">
        <v>20574</v>
      </c>
      <c r="VGM1" s="263" t="s">
        <v>20575</v>
      </c>
      <c r="VGN1" s="263" t="s">
        <v>20576</v>
      </c>
      <c r="VGO1" s="263" t="s">
        <v>20577</v>
      </c>
      <c r="VGP1" s="263" t="s">
        <v>20578</v>
      </c>
      <c r="VGQ1" s="263" t="s">
        <v>20579</v>
      </c>
      <c r="VGR1" s="263" t="s">
        <v>20580</v>
      </c>
      <c r="VGS1" s="263" t="s">
        <v>20581</v>
      </c>
      <c r="VGT1" s="263" t="s">
        <v>20582</v>
      </c>
      <c r="VGU1" s="263" t="s">
        <v>20583</v>
      </c>
      <c r="VGV1" s="263" t="s">
        <v>20584</v>
      </c>
      <c r="VGW1" s="263" t="s">
        <v>20585</v>
      </c>
      <c r="VGX1" s="263" t="s">
        <v>20586</v>
      </c>
      <c r="VGY1" s="263" t="s">
        <v>20587</v>
      </c>
      <c r="VGZ1" s="263" t="s">
        <v>20588</v>
      </c>
      <c r="VHA1" s="263" t="s">
        <v>20589</v>
      </c>
      <c r="VHB1" s="263" t="s">
        <v>20590</v>
      </c>
      <c r="VHC1" s="263" t="s">
        <v>20591</v>
      </c>
      <c r="VHD1" s="263" t="s">
        <v>20592</v>
      </c>
      <c r="VHE1" s="263" t="s">
        <v>20593</v>
      </c>
      <c r="VHF1" s="263" t="s">
        <v>20594</v>
      </c>
      <c r="VHG1" s="263" t="s">
        <v>20595</v>
      </c>
      <c r="VHH1" s="263" t="s">
        <v>20596</v>
      </c>
      <c r="VHI1" s="263" t="s">
        <v>20597</v>
      </c>
      <c r="VHJ1" s="263" t="s">
        <v>20598</v>
      </c>
      <c r="VHK1" s="263" t="s">
        <v>20599</v>
      </c>
      <c r="VHL1" s="263" t="s">
        <v>20600</v>
      </c>
      <c r="VHM1" s="263" t="s">
        <v>20601</v>
      </c>
      <c r="VHN1" s="263" t="s">
        <v>20602</v>
      </c>
      <c r="VHO1" s="263" t="s">
        <v>20603</v>
      </c>
      <c r="VHP1" s="263" t="s">
        <v>20604</v>
      </c>
      <c r="VHQ1" s="263" t="s">
        <v>20605</v>
      </c>
      <c r="VHR1" s="263" t="s">
        <v>20606</v>
      </c>
      <c r="VHS1" s="263" t="s">
        <v>20607</v>
      </c>
      <c r="VHT1" s="263" t="s">
        <v>20608</v>
      </c>
      <c r="VHU1" s="263" t="s">
        <v>20609</v>
      </c>
      <c r="VHV1" s="263" t="s">
        <v>20610</v>
      </c>
      <c r="VHW1" s="263" t="s">
        <v>20611</v>
      </c>
      <c r="VHX1" s="263" t="s">
        <v>20612</v>
      </c>
      <c r="VHY1" s="263" t="s">
        <v>20613</v>
      </c>
      <c r="VHZ1" s="263" t="s">
        <v>20614</v>
      </c>
      <c r="VIA1" s="263" t="s">
        <v>20615</v>
      </c>
      <c r="VIB1" s="263" t="s">
        <v>20616</v>
      </c>
      <c r="VIC1" s="263" t="s">
        <v>20617</v>
      </c>
      <c r="VID1" s="263" t="s">
        <v>20618</v>
      </c>
      <c r="VIE1" s="263" t="s">
        <v>20619</v>
      </c>
      <c r="VIF1" s="263" t="s">
        <v>20620</v>
      </c>
      <c r="VIG1" s="263" t="s">
        <v>20621</v>
      </c>
      <c r="VIH1" s="263" t="s">
        <v>20622</v>
      </c>
      <c r="VII1" s="263" t="s">
        <v>20623</v>
      </c>
      <c r="VIJ1" s="263" t="s">
        <v>20624</v>
      </c>
      <c r="VIK1" s="263" t="s">
        <v>20625</v>
      </c>
      <c r="VIL1" s="263" t="s">
        <v>20626</v>
      </c>
      <c r="VIM1" s="263" t="s">
        <v>20627</v>
      </c>
      <c r="VIN1" s="263" t="s">
        <v>20628</v>
      </c>
      <c r="VIO1" s="263" t="s">
        <v>20629</v>
      </c>
      <c r="VIP1" s="263" t="s">
        <v>20630</v>
      </c>
      <c r="VIQ1" s="263" t="s">
        <v>20631</v>
      </c>
      <c r="VIR1" s="263" t="s">
        <v>20632</v>
      </c>
      <c r="VIS1" s="263" t="s">
        <v>20633</v>
      </c>
      <c r="VIT1" s="263" t="s">
        <v>20634</v>
      </c>
      <c r="VIU1" s="263" t="s">
        <v>20635</v>
      </c>
      <c r="VIV1" s="263" t="s">
        <v>20636</v>
      </c>
      <c r="VIW1" s="263" t="s">
        <v>20637</v>
      </c>
      <c r="VIX1" s="263" t="s">
        <v>20638</v>
      </c>
      <c r="VIY1" s="263" t="s">
        <v>20639</v>
      </c>
      <c r="VIZ1" s="263" t="s">
        <v>20640</v>
      </c>
      <c r="VJA1" s="263" t="s">
        <v>20641</v>
      </c>
      <c r="VJB1" s="263" t="s">
        <v>20642</v>
      </c>
      <c r="VJC1" s="263" t="s">
        <v>20643</v>
      </c>
      <c r="VJD1" s="263" t="s">
        <v>20644</v>
      </c>
      <c r="VJE1" s="263" t="s">
        <v>20645</v>
      </c>
      <c r="VJF1" s="263" t="s">
        <v>20646</v>
      </c>
      <c r="VJG1" s="263" t="s">
        <v>20647</v>
      </c>
      <c r="VJH1" s="263" t="s">
        <v>20648</v>
      </c>
      <c r="VJI1" s="263" t="s">
        <v>20649</v>
      </c>
      <c r="VJJ1" s="263" t="s">
        <v>20650</v>
      </c>
      <c r="VJK1" s="263" t="s">
        <v>20651</v>
      </c>
      <c r="VJL1" s="263" t="s">
        <v>20652</v>
      </c>
      <c r="VJM1" s="263" t="s">
        <v>20653</v>
      </c>
      <c r="VJN1" s="263" t="s">
        <v>20654</v>
      </c>
      <c r="VJO1" s="263" t="s">
        <v>20655</v>
      </c>
      <c r="VJP1" s="263" t="s">
        <v>20656</v>
      </c>
      <c r="VJQ1" s="263" t="s">
        <v>20657</v>
      </c>
      <c r="VJR1" s="263" t="s">
        <v>20658</v>
      </c>
      <c r="VJS1" s="263" t="s">
        <v>20659</v>
      </c>
      <c r="VJT1" s="263" t="s">
        <v>20660</v>
      </c>
      <c r="VJU1" s="263" t="s">
        <v>20661</v>
      </c>
      <c r="VJV1" s="263" t="s">
        <v>20662</v>
      </c>
      <c r="VJW1" s="263" t="s">
        <v>20663</v>
      </c>
      <c r="VJX1" s="263" t="s">
        <v>20664</v>
      </c>
      <c r="VJY1" s="263" t="s">
        <v>20665</v>
      </c>
      <c r="VJZ1" s="263" t="s">
        <v>20666</v>
      </c>
      <c r="VKA1" s="263" t="s">
        <v>20667</v>
      </c>
      <c r="VKB1" s="263" t="s">
        <v>20668</v>
      </c>
      <c r="VKC1" s="263" t="s">
        <v>20669</v>
      </c>
      <c r="VKD1" s="263" t="s">
        <v>20670</v>
      </c>
      <c r="VKE1" s="263" t="s">
        <v>20671</v>
      </c>
      <c r="VKF1" s="263" t="s">
        <v>20672</v>
      </c>
      <c r="VKG1" s="263" t="s">
        <v>20673</v>
      </c>
      <c r="VKH1" s="263" t="s">
        <v>20674</v>
      </c>
      <c r="VKI1" s="263" t="s">
        <v>20675</v>
      </c>
      <c r="VKJ1" s="263" t="s">
        <v>20676</v>
      </c>
      <c r="VKK1" s="263" t="s">
        <v>20677</v>
      </c>
      <c r="VKL1" s="263" t="s">
        <v>20678</v>
      </c>
      <c r="VKM1" s="263" t="s">
        <v>20679</v>
      </c>
      <c r="VKN1" s="263" t="s">
        <v>20680</v>
      </c>
      <c r="VKO1" s="263" t="s">
        <v>20681</v>
      </c>
      <c r="VKP1" s="263" t="s">
        <v>20682</v>
      </c>
      <c r="VKQ1" s="263" t="s">
        <v>20683</v>
      </c>
      <c r="VKR1" s="263" t="s">
        <v>20684</v>
      </c>
      <c r="VKS1" s="263" t="s">
        <v>20685</v>
      </c>
      <c r="VKT1" s="263" t="s">
        <v>20686</v>
      </c>
      <c r="VKU1" s="263" t="s">
        <v>20687</v>
      </c>
      <c r="VKV1" s="263" t="s">
        <v>20688</v>
      </c>
      <c r="VKW1" s="263" t="s">
        <v>20689</v>
      </c>
      <c r="VKX1" s="263" t="s">
        <v>20690</v>
      </c>
      <c r="VKY1" s="263" t="s">
        <v>20691</v>
      </c>
      <c r="VKZ1" s="263" t="s">
        <v>20692</v>
      </c>
      <c r="VLA1" s="263" t="s">
        <v>20693</v>
      </c>
      <c r="VLB1" s="263" t="s">
        <v>20694</v>
      </c>
      <c r="VLC1" s="263" t="s">
        <v>20695</v>
      </c>
      <c r="VLD1" s="263" t="s">
        <v>20696</v>
      </c>
      <c r="VLE1" s="263" t="s">
        <v>20697</v>
      </c>
      <c r="VLF1" s="263" t="s">
        <v>20698</v>
      </c>
      <c r="VLG1" s="263" t="s">
        <v>20699</v>
      </c>
      <c r="VLH1" s="263" t="s">
        <v>20700</v>
      </c>
      <c r="VLI1" s="263" t="s">
        <v>20701</v>
      </c>
      <c r="VLJ1" s="263" t="s">
        <v>20702</v>
      </c>
      <c r="VLK1" s="263" t="s">
        <v>20703</v>
      </c>
      <c r="VLL1" s="263" t="s">
        <v>20704</v>
      </c>
      <c r="VLM1" s="263" t="s">
        <v>20705</v>
      </c>
      <c r="VLN1" s="263" t="s">
        <v>20706</v>
      </c>
      <c r="VLO1" s="263" t="s">
        <v>20707</v>
      </c>
      <c r="VLP1" s="263" t="s">
        <v>20708</v>
      </c>
      <c r="VLQ1" s="263" t="s">
        <v>20709</v>
      </c>
      <c r="VLR1" s="263" t="s">
        <v>20710</v>
      </c>
      <c r="VLS1" s="263" t="s">
        <v>20711</v>
      </c>
      <c r="VLT1" s="263" t="s">
        <v>20712</v>
      </c>
      <c r="VLU1" s="263" t="s">
        <v>20713</v>
      </c>
      <c r="VLV1" s="263" t="s">
        <v>20714</v>
      </c>
      <c r="VLW1" s="263" t="s">
        <v>20715</v>
      </c>
      <c r="VLX1" s="263" t="s">
        <v>20716</v>
      </c>
      <c r="VLY1" s="263" t="s">
        <v>20717</v>
      </c>
      <c r="VLZ1" s="263" t="s">
        <v>20718</v>
      </c>
      <c r="VMA1" s="263" t="s">
        <v>20719</v>
      </c>
      <c r="VMB1" s="263" t="s">
        <v>20720</v>
      </c>
      <c r="VMC1" s="263" t="s">
        <v>20721</v>
      </c>
      <c r="VMD1" s="263" t="s">
        <v>20722</v>
      </c>
      <c r="VME1" s="263" t="s">
        <v>20723</v>
      </c>
      <c r="VMF1" s="263" t="s">
        <v>20724</v>
      </c>
      <c r="VMG1" s="263" t="s">
        <v>20725</v>
      </c>
      <c r="VMH1" s="263" t="s">
        <v>20726</v>
      </c>
      <c r="VMI1" s="263" t="s">
        <v>20727</v>
      </c>
      <c r="VMJ1" s="263" t="s">
        <v>20728</v>
      </c>
      <c r="VMK1" s="263" t="s">
        <v>20729</v>
      </c>
      <c r="VML1" s="263" t="s">
        <v>20730</v>
      </c>
      <c r="VMM1" s="263" t="s">
        <v>20731</v>
      </c>
      <c r="VMN1" s="263" t="s">
        <v>20732</v>
      </c>
      <c r="VMO1" s="263" t="s">
        <v>20733</v>
      </c>
      <c r="VMP1" s="263" t="s">
        <v>20734</v>
      </c>
      <c r="VMQ1" s="263" t="s">
        <v>20735</v>
      </c>
      <c r="VMR1" s="263" t="s">
        <v>20736</v>
      </c>
      <c r="VMS1" s="263" t="s">
        <v>20737</v>
      </c>
      <c r="VMT1" s="263" t="s">
        <v>20738</v>
      </c>
      <c r="VMU1" s="263" t="s">
        <v>20739</v>
      </c>
      <c r="VMV1" s="263" t="s">
        <v>20740</v>
      </c>
      <c r="VMW1" s="263" t="s">
        <v>20741</v>
      </c>
      <c r="VMX1" s="263" t="s">
        <v>20742</v>
      </c>
      <c r="VMY1" s="263" t="s">
        <v>20743</v>
      </c>
      <c r="VMZ1" s="263" t="s">
        <v>20744</v>
      </c>
      <c r="VNA1" s="263" t="s">
        <v>20745</v>
      </c>
      <c r="VNB1" s="263" t="s">
        <v>20746</v>
      </c>
      <c r="VNC1" s="263" t="s">
        <v>20747</v>
      </c>
      <c r="VND1" s="263" t="s">
        <v>20748</v>
      </c>
      <c r="VNE1" s="263" t="s">
        <v>20749</v>
      </c>
      <c r="VNF1" s="263" t="s">
        <v>20750</v>
      </c>
      <c r="VNG1" s="263" t="s">
        <v>20751</v>
      </c>
      <c r="VNH1" s="263" t="s">
        <v>20752</v>
      </c>
      <c r="VNI1" s="263" t="s">
        <v>20753</v>
      </c>
      <c r="VNJ1" s="263" t="s">
        <v>20754</v>
      </c>
      <c r="VNK1" s="263" t="s">
        <v>20755</v>
      </c>
      <c r="VNL1" s="263" t="s">
        <v>20756</v>
      </c>
      <c r="VNM1" s="263" t="s">
        <v>20757</v>
      </c>
      <c r="VNN1" s="263" t="s">
        <v>20758</v>
      </c>
      <c r="VNO1" s="263" t="s">
        <v>20759</v>
      </c>
      <c r="VNP1" s="263" t="s">
        <v>20760</v>
      </c>
      <c r="VNQ1" s="263" t="s">
        <v>20761</v>
      </c>
      <c r="VNR1" s="263" t="s">
        <v>20762</v>
      </c>
      <c r="VNS1" s="263" t="s">
        <v>20763</v>
      </c>
      <c r="VNT1" s="263" t="s">
        <v>20764</v>
      </c>
      <c r="VNU1" s="263" t="s">
        <v>20765</v>
      </c>
      <c r="VNV1" s="263" t="s">
        <v>20766</v>
      </c>
      <c r="VNW1" s="263" t="s">
        <v>20767</v>
      </c>
      <c r="VNX1" s="263" t="s">
        <v>20768</v>
      </c>
      <c r="VNY1" s="263" t="s">
        <v>20769</v>
      </c>
      <c r="VNZ1" s="263" t="s">
        <v>20770</v>
      </c>
      <c r="VOA1" s="263" t="s">
        <v>20771</v>
      </c>
      <c r="VOB1" s="263" t="s">
        <v>20772</v>
      </c>
      <c r="VOC1" s="263" t="s">
        <v>20773</v>
      </c>
      <c r="VOD1" s="263" t="s">
        <v>20774</v>
      </c>
      <c r="VOE1" s="263" t="s">
        <v>20775</v>
      </c>
      <c r="VOF1" s="263" t="s">
        <v>20776</v>
      </c>
      <c r="VOG1" s="263" t="s">
        <v>20777</v>
      </c>
      <c r="VOH1" s="263" t="s">
        <v>20778</v>
      </c>
      <c r="VOI1" s="263" t="s">
        <v>20779</v>
      </c>
      <c r="VOJ1" s="263" t="s">
        <v>20780</v>
      </c>
      <c r="VOK1" s="263" t="s">
        <v>20781</v>
      </c>
      <c r="VOL1" s="263" t="s">
        <v>20782</v>
      </c>
      <c r="VOM1" s="263" t="s">
        <v>20783</v>
      </c>
      <c r="VON1" s="263" t="s">
        <v>20784</v>
      </c>
      <c r="VOO1" s="263" t="s">
        <v>20785</v>
      </c>
      <c r="VOP1" s="263" t="s">
        <v>20786</v>
      </c>
      <c r="VOQ1" s="263" t="s">
        <v>20787</v>
      </c>
      <c r="VOR1" s="263" t="s">
        <v>20788</v>
      </c>
      <c r="VOS1" s="263" t="s">
        <v>20789</v>
      </c>
      <c r="VOT1" s="263" t="s">
        <v>20790</v>
      </c>
      <c r="VOU1" s="263" t="s">
        <v>20791</v>
      </c>
      <c r="VOV1" s="263" t="s">
        <v>20792</v>
      </c>
      <c r="VOW1" s="263" t="s">
        <v>20793</v>
      </c>
      <c r="VOX1" s="263" t="s">
        <v>20794</v>
      </c>
      <c r="VOY1" s="263" t="s">
        <v>20795</v>
      </c>
      <c r="VOZ1" s="263" t="s">
        <v>20796</v>
      </c>
      <c r="VPA1" s="263" t="s">
        <v>20797</v>
      </c>
      <c r="VPB1" s="263" t="s">
        <v>20798</v>
      </c>
      <c r="VPC1" s="263" t="s">
        <v>20799</v>
      </c>
      <c r="VPD1" s="263" t="s">
        <v>20800</v>
      </c>
      <c r="VPE1" s="263" t="s">
        <v>20801</v>
      </c>
      <c r="VPF1" s="263" t="s">
        <v>20802</v>
      </c>
      <c r="VPG1" s="263" t="s">
        <v>20803</v>
      </c>
      <c r="VPH1" s="263" t="s">
        <v>20804</v>
      </c>
      <c r="VPI1" s="263" t="s">
        <v>20805</v>
      </c>
      <c r="VPJ1" s="263" t="s">
        <v>20806</v>
      </c>
      <c r="VPK1" s="263" t="s">
        <v>20807</v>
      </c>
      <c r="VPL1" s="263" t="s">
        <v>20808</v>
      </c>
      <c r="VPM1" s="263" t="s">
        <v>20809</v>
      </c>
      <c r="VPN1" s="263" t="s">
        <v>20810</v>
      </c>
      <c r="VPO1" s="263" t="s">
        <v>20811</v>
      </c>
      <c r="VPP1" s="263" t="s">
        <v>20812</v>
      </c>
      <c r="VPQ1" s="263" t="s">
        <v>20813</v>
      </c>
      <c r="VPR1" s="263" t="s">
        <v>20814</v>
      </c>
      <c r="VPS1" s="263" t="s">
        <v>20815</v>
      </c>
      <c r="VPT1" s="263" t="s">
        <v>20816</v>
      </c>
      <c r="VPU1" s="263" t="s">
        <v>20817</v>
      </c>
      <c r="VPV1" s="263" t="s">
        <v>20818</v>
      </c>
      <c r="VPW1" s="263" t="s">
        <v>20819</v>
      </c>
      <c r="VPX1" s="263" t="s">
        <v>20820</v>
      </c>
      <c r="VPY1" s="263" t="s">
        <v>20821</v>
      </c>
      <c r="VPZ1" s="263" t="s">
        <v>20822</v>
      </c>
      <c r="VQA1" s="263" t="s">
        <v>20823</v>
      </c>
      <c r="VQB1" s="263" t="s">
        <v>20824</v>
      </c>
      <c r="VQC1" s="263" t="s">
        <v>20825</v>
      </c>
      <c r="VQD1" s="263" t="s">
        <v>20826</v>
      </c>
      <c r="VQE1" s="263" t="s">
        <v>20827</v>
      </c>
      <c r="VQF1" s="263" t="s">
        <v>20828</v>
      </c>
      <c r="VQG1" s="263" t="s">
        <v>20829</v>
      </c>
      <c r="VQH1" s="263" t="s">
        <v>20830</v>
      </c>
      <c r="VQI1" s="263" t="s">
        <v>20831</v>
      </c>
      <c r="VQJ1" s="263" t="s">
        <v>20832</v>
      </c>
      <c r="VQK1" s="263" t="s">
        <v>20833</v>
      </c>
      <c r="VQL1" s="263" t="s">
        <v>20834</v>
      </c>
      <c r="VQM1" s="263" t="s">
        <v>20835</v>
      </c>
      <c r="VQN1" s="263" t="s">
        <v>20836</v>
      </c>
      <c r="VQO1" s="263" t="s">
        <v>20837</v>
      </c>
      <c r="VQP1" s="263" t="s">
        <v>20838</v>
      </c>
      <c r="VQQ1" s="263" t="s">
        <v>20839</v>
      </c>
      <c r="VQR1" s="263" t="s">
        <v>20840</v>
      </c>
      <c r="VQS1" s="263" t="s">
        <v>20841</v>
      </c>
      <c r="VQT1" s="263" t="s">
        <v>20842</v>
      </c>
      <c r="VQU1" s="263" t="s">
        <v>20843</v>
      </c>
      <c r="VQV1" s="263" t="s">
        <v>20844</v>
      </c>
      <c r="VQW1" s="263" t="s">
        <v>20845</v>
      </c>
      <c r="VQX1" s="263" t="s">
        <v>20846</v>
      </c>
      <c r="VQY1" s="263" t="s">
        <v>20847</v>
      </c>
      <c r="VQZ1" s="263" t="s">
        <v>20848</v>
      </c>
      <c r="VRA1" s="263" t="s">
        <v>20849</v>
      </c>
      <c r="VRB1" s="263" t="s">
        <v>20850</v>
      </c>
      <c r="VRC1" s="263" t="s">
        <v>20851</v>
      </c>
      <c r="VRD1" s="263" t="s">
        <v>20852</v>
      </c>
      <c r="VRE1" s="263" t="s">
        <v>20853</v>
      </c>
      <c r="VRF1" s="263" t="s">
        <v>20854</v>
      </c>
      <c r="VRG1" s="263" t="s">
        <v>20855</v>
      </c>
      <c r="VRH1" s="263" t="s">
        <v>20856</v>
      </c>
      <c r="VRI1" s="263" t="s">
        <v>20857</v>
      </c>
      <c r="VRJ1" s="263" t="s">
        <v>20858</v>
      </c>
      <c r="VRK1" s="263" t="s">
        <v>20859</v>
      </c>
      <c r="VRL1" s="263" t="s">
        <v>20860</v>
      </c>
      <c r="VRM1" s="263" t="s">
        <v>20861</v>
      </c>
      <c r="VRN1" s="263" t="s">
        <v>20862</v>
      </c>
      <c r="VRO1" s="263" t="s">
        <v>20863</v>
      </c>
      <c r="VRP1" s="263" t="s">
        <v>20864</v>
      </c>
      <c r="VRQ1" s="263" t="s">
        <v>20865</v>
      </c>
      <c r="VRR1" s="263" t="s">
        <v>20866</v>
      </c>
      <c r="VRS1" s="263" t="s">
        <v>20867</v>
      </c>
      <c r="VRT1" s="263" t="s">
        <v>20868</v>
      </c>
      <c r="VRU1" s="263" t="s">
        <v>20869</v>
      </c>
      <c r="VRV1" s="263" t="s">
        <v>20870</v>
      </c>
      <c r="VRW1" s="263" t="s">
        <v>20871</v>
      </c>
      <c r="VRX1" s="263" t="s">
        <v>20872</v>
      </c>
      <c r="VRY1" s="263" t="s">
        <v>20873</v>
      </c>
      <c r="VRZ1" s="263" t="s">
        <v>20874</v>
      </c>
      <c r="VSA1" s="263" t="s">
        <v>20875</v>
      </c>
      <c r="VSB1" s="263" t="s">
        <v>20876</v>
      </c>
      <c r="VSC1" s="263" t="s">
        <v>20877</v>
      </c>
      <c r="VSD1" s="263" t="s">
        <v>20878</v>
      </c>
      <c r="VSE1" s="263" t="s">
        <v>20879</v>
      </c>
      <c r="VSF1" s="263" t="s">
        <v>20880</v>
      </c>
      <c r="VSG1" s="263" t="s">
        <v>20881</v>
      </c>
      <c r="VSH1" s="263" t="s">
        <v>20882</v>
      </c>
      <c r="VSI1" s="263" t="s">
        <v>20883</v>
      </c>
      <c r="VSJ1" s="263" t="s">
        <v>20884</v>
      </c>
      <c r="VSK1" s="263" t="s">
        <v>20885</v>
      </c>
      <c r="VSL1" s="263" t="s">
        <v>20886</v>
      </c>
      <c r="VSM1" s="263" t="s">
        <v>20887</v>
      </c>
      <c r="VSN1" s="263" t="s">
        <v>20888</v>
      </c>
      <c r="VSO1" s="263" t="s">
        <v>20889</v>
      </c>
      <c r="VSP1" s="263" t="s">
        <v>20890</v>
      </c>
      <c r="VSQ1" s="263" t="s">
        <v>20891</v>
      </c>
      <c r="VSR1" s="263" t="s">
        <v>20892</v>
      </c>
      <c r="VSS1" s="263" t="s">
        <v>20893</v>
      </c>
      <c r="VST1" s="263" t="s">
        <v>20894</v>
      </c>
      <c r="VSU1" s="263" t="s">
        <v>20895</v>
      </c>
      <c r="VSV1" s="263" t="s">
        <v>20896</v>
      </c>
      <c r="VSW1" s="263" t="s">
        <v>20897</v>
      </c>
      <c r="VSX1" s="263" t="s">
        <v>20898</v>
      </c>
      <c r="VSY1" s="263" t="s">
        <v>20899</v>
      </c>
      <c r="VSZ1" s="263" t="s">
        <v>20900</v>
      </c>
      <c r="VTA1" s="263" t="s">
        <v>20901</v>
      </c>
      <c r="VTB1" s="263" t="s">
        <v>20902</v>
      </c>
      <c r="VTC1" s="263" t="s">
        <v>20903</v>
      </c>
      <c r="VTD1" s="263" t="s">
        <v>20904</v>
      </c>
      <c r="VTE1" s="263" t="s">
        <v>20905</v>
      </c>
      <c r="VTF1" s="263" t="s">
        <v>20906</v>
      </c>
      <c r="VTG1" s="263" t="s">
        <v>20907</v>
      </c>
      <c r="VTH1" s="263" t="s">
        <v>20908</v>
      </c>
      <c r="VTI1" s="263" t="s">
        <v>20909</v>
      </c>
      <c r="VTJ1" s="263" t="s">
        <v>20910</v>
      </c>
      <c r="VTK1" s="263" t="s">
        <v>20911</v>
      </c>
      <c r="VTL1" s="263" t="s">
        <v>20912</v>
      </c>
      <c r="VTM1" s="263" t="s">
        <v>20913</v>
      </c>
      <c r="VTN1" s="263" t="s">
        <v>20914</v>
      </c>
      <c r="VTO1" s="263" t="s">
        <v>20915</v>
      </c>
      <c r="VTP1" s="263" t="s">
        <v>20916</v>
      </c>
      <c r="VTQ1" s="263" t="s">
        <v>20917</v>
      </c>
      <c r="VTR1" s="263" t="s">
        <v>20918</v>
      </c>
      <c r="VTS1" s="263" t="s">
        <v>20919</v>
      </c>
      <c r="VTT1" s="263" t="s">
        <v>20920</v>
      </c>
      <c r="VTU1" s="263" t="s">
        <v>20921</v>
      </c>
      <c r="VTV1" s="263" t="s">
        <v>20922</v>
      </c>
      <c r="VTW1" s="263" t="s">
        <v>20923</v>
      </c>
      <c r="VTX1" s="263" t="s">
        <v>20924</v>
      </c>
      <c r="VTY1" s="263" t="s">
        <v>20925</v>
      </c>
      <c r="VTZ1" s="263" t="s">
        <v>20926</v>
      </c>
      <c r="VUA1" s="263" t="s">
        <v>20927</v>
      </c>
      <c r="VUB1" s="263" t="s">
        <v>20928</v>
      </c>
      <c r="VUC1" s="263" t="s">
        <v>20929</v>
      </c>
      <c r="VUD1" s="263" t="s">
        <v>20930</v>
      </c>
      <c r="VUE1" s="263" t="s">
        <v>20931</v>
      </c>
      <c r="VUF1" s="263" t="s">
        <v>20932</v>
      </c>
      <c r="VUG1" s="263" t="s">
        <v>20933</v>
      </c>
      <c r="VUH1" s="263" t="s">
        <v>20934</v>
      </c>
      <c r="VUI1" s="263" t="s">
        <v>20935</v>
      </c>
      <c r="VUJ1" s="263" t="s">
        <v>20936</v>
      </c>
      <c r="VUK1" s="263" t="s">
        <v>20937</v>
      </c>
      <c r="VUL1" s="263" t="s">
        <v>20938</v>
      </c>
      <c r="VUM1" s="263" t="s">
        <v>20939</v>
      </c>
      <c r="VUN1" s="263" t="s">
        <v>20940</v>
      </c>
      <c r="VUO1" s="263" t="s">
        <v>20941</v>
      </c>
      <c r="VUP1" s="263" t="s">
        <v>20942</v>
      </c>
      <c r="VUQ1" s="263" t="s">
        <v>20943</v>
      </c>
      <c r="VUR1" s="263" t="s">
        <v>20944</v>
      </c>
      <c r="VUS1" s="263" t="s">
        <v>20945</v>
      </c>
      <c r="VUT1" s="263" t="s">
        <v>20946</v>
      </c>
      <c r="VUU1" s="263" t="s">
        <v>20947</v>
      </c>
      <c r="VUV1" s="263" t="s">
        <v>20948</v>
      </c>
      <c r="VUW1" s="263" t="s">
        <v>20949</v>
      </c>
      <c r="VUX1" s="263" t="s">
        <v>20950</v>
      </c>
      <c r="VUY1" s="263" t="s">
        <v>20951</v>
      </c>
      <c r="VUZ1" s="263" t="s">
        <v>20952</v>
      </c>
      <c r="VVA1" s="263" t="s">
        <v>20953</v>
      </c>
      <c r="VVB1" s="263" t="s">
        <v>20954</v>
      </c>
      <c r="VVC1" s="263" t="s">
        <v>20955</v>
      </c>
      <c r="VVD1" s="263" t="s">
        <v>20956</v>
      </c>
      <c r="VVE1" s="263" t="s">
        <v>20957</v>
      </c>
      <c r="VVF1" s="263" t="s">
        <v>20958</v>
      </c>
      <c r="VVG1" s="263" t="s">
        <v>20959</v>
      </c>
      <c r="VVH1" s="263" t="s">
        <v>20960</v>
      </c>
      <c r="VVI1" s="263" t="s">
        <v>20961</v>
      </c>
      <c r="VVJ1" s="263" t="s">
        <v>20962</v>
      </c>
      <c r="VVK1" s="263" t="s">
        <v>20963</v>
      </c>
      <c r="VVL1" s="263" t="s">
        <v>20964</v>
      </c>
      <c r="VVM1" s="263" t="s">
        <v>20965</v>
      </c>
      <c r="VVN1" s="263" t="s">
        <v>20966</v>
      </c>
      <c r="VVO1" s="263" t="s">
        <v>20967</v>
      </c>
      <c r="VVP1" s="263" t="s">
        <v>20968</v>
      </c>
      <c r="VVQ1" s="263" t="s">
        <v>20969</v>
      </c>
      <c r="VVR1" s="263" t="s">
        <v>20970</v>
      </c>
      <c r="VVS1" s="263" t="s">
        <v>20971</v>
      </c>
      <c r="VVT1" s="263" t="s">
        <v>20972</v>
      </c>
      <c r="VVU1" s="263" t="s">
        <v>20973</v>
      </c>
      <c r="VVV1" s="263" t="s">
        <v>20974</v>
      </c>
      <c r="VVW1" s="263" t="s">
        <v>20975</v>
      </c>
      <c r="VVX1" s="263" t="s">
        <v>20976</v>
      </c>
      <c r="VVY1" s="263" t="s">
        <v>20977</v>
      </c>
      <c r="VVZ1" s="263" t="s">
        <v>20978</v>
      </c>
      <c r="VWA1" s="263" t="s">
        <v>20979</v>
      </c>
      <c r="VWB1" s="263" t="s">
        <v>20980</v>
      </c>
      <c r="VWC1" s="263" t="s">
        <v>20981</v>
      </c>
      <c r="VWD1" s="263" t="s">
        <v>20982</v>
      </c>
      <c r="VWE1" s="263" t="s">
        <v>20983</v>
      </c>
      <c r="VWF1" s="263" t="s">
        <v>20984</v>
      </c>
      <c r="VWG1" s="263" t="s">
        <v>20985</v>
      </c>
      <c r="VWH1" s="263" t="s">
        <v>20986</v>
      </c>
      <c r="VWI1" s="263" t="s">
        <v>20987</v>
      </c>
      <c r="VWJ1" s="263" t="s">
        <v>20988</v>
      </c>
      <c r="VWK1" s="263" t="s">
        <v>20989</v>
      </c>
      <c r="VWL1" s="263" t="s">
        <v>20990</v>
      </c>
      <c r="VWM1" s="263" t="s">
        <v>20991</v>
      </c>
      <c r="VWN1" s="263" t="s">
        <v>20992</v>
      </c>
      <c r="VWO1" s="263" t="s">
        <v>20993</v>
      </c>
      <c r="VWP1" s="263" t="s">
        <v>20994</v>
      </c>
      <c r="VWQ1" s="263" t="s">
        <v>20995</v>
      </c>
      <c r="VWR1" s="263" t="s">
        <v>20996</v>
      </c>
      <c r="VWS1" s="263" t="s">
        <v>20997</v>
      </c>
      <c r="VWT1" s="263" t="s">
        <v>20998</v>
      </c>
      <c r="VWU1" s="263" t="s">
        <v>20999</v>
      </c>
      <c r="VWV1" s="263" t="s">
        <v>21000</v>
      </c>
      <c r="VWW1" s="263" t="s">
        <v>21001</v>
      </c>
      <c r="VWX1" s="263" t="s">
        <v>21002</v>
      </c>
      <c r="VWY1" s="263" t="s">
        <v>21003</v>
      </c>
      <c r="VWZ1" s="263" t="s">
        <v>21004</v>
      </c>
      <c r="VXA1" s="263" t="s">
        <v>21005</v>
      </c>
      <c r="VXB1" s="263" t="s">
        <v>21006</v>
      </c>
      <c r="VXC1" s="263" t="s">
        <v>21007</v>
      </c>
      <c r="VXD1" s="263" t="s">
        <v>21008</v>
      </c>
      <c r="VXE1" s="263" t="s">
        <v>21009</v>
      </c>
      <c r="VXF1" s="263" t="s">
        <v>21010</v>
      </c>
      <c r="VXG1" s="263" t="s">
        <v>21011</v>
      </c>
      <c r="VXH1" s="263" t="s">
        <v>21012</v>
      </c>
      <c r="VXI1" s="263" t="s">
        <v>21013</v>
      </c>
      <c r="VXJ1" s="263" t="s">
        <v>21014</v>
      </c>
      <c r="VXK1" s="263" t="s">
        <v>21015</v>
      </c>
      <c r="VXL1" s="263" t="s">
        <v>21016</v>
      </c>
      <c r="VXM1" s="263" t="s">
        <v>21017</v>
      </c>
      <c r="VXN1" s="263" t="s">
        <v>21018</v>
      </c>
      <c r="VXO1" s="263" t="s">
        <v>21019</v>
      </c>
      <c r="VXP1" s="263" t="s">
        <v>21020</v>
      </c>
      <c r="VXQ1" s="263" t="s">
        <v>21021</v>
      </c>
      <c r="VXR1" s="263" t="s">
        <v>21022</v>
      </c>
      <c r="VXS1" s="263" t="s">
        <v>21023</v>
      </c>
      <c r="VXT1" s="263" t="s">
        <v>21024</v>
      </c>
      <c r="VXU1" s="263" t="s">
        <v>21025</v>
      </c>
      <c r="VXV1" s="263" t="s">
        <v>21026</v>
      </c>
      <c r="VXW1" s="263" t="s">
        <v>21027</v>
      </c>
      <c r="VXX1" s="263" t="s">
        <v>21028</v>
      </c>
      <c r="VXY1" s="263" t="s">
        <v>21029</v>
      </c>
      <c r="VXZ1" s="263" t="s">
        <v>21030</v>
      </c>
      <c r="VYA1" s="263" t="s">
        <v>21031</v>
      </c>
      <c r="VYB1" s="263" t="s">
        <v>21032</v>
      </c>
      <c r="VYC1" s="263" t="s">
        <v>21033</v>
      </c>
      <c r="VYD1" s="263" t="s">
        <v>21034</v>
      </c>
      <c r="VYE1" s="263" t="s">
        <v>21035</v>
      </c>
      <c r="VYF1" s="263" t="s">
        <v>21036</v>
      </c>
      <c r="VYG1" s="263" t="s">
        <v>21037</v>
      </c>
      <c r="VYH1" s="263" t="s">
        <v>21038</v>
      </c>
      <c r="VYI1" s="263" t="s">
        <v>21039</v>
      </c>
      <c r="VYJ1" s="263" t="s">
        <v>21040</v>
      </c>
      <c r="VYK1" s="263" t="s">
        <v>21041</v>
      </c>
      <c r="VYL1" s="263" t="s">
        <v>21042</v>
      </c>
      <c r="VYM1" s="263" t="s">
        <v>21043</v>
      </c>
      <c r="VYN1" s="263" t="s">
        <v>21044</v>
      </c>
      <c r="VYO1" s="263" t="s">
        <v>21045</v>
      </c>
      <c r="VYP1" s="263" t="s">
        <v>21046</v>
      </c>
      <c r="VYQ1" s="263" t="s">
        <v>21047</v>
      </c>
      <c r="VYR1" s="263" t="s">
        <v>21048</v>
      </c>
      <c r="VYS1" s="263" t="s">
        <v>21049</v>
      </c>
      <c r="VYT1" s="263" t="s">
        <v>21050</v>
      </c>
      <c r="VYU1" s="263" t="s">
        <v>21051</v>
      </c>
      <c r="VYV1" s="263" t="s">
        <v>21052</v>
      </c>
      <c r="VYW1" s="263" t="s">
        <v>21053</v>
      </c>
      <c r="VYX1" s="263" t="s">
        <v>21054</v>
      </c>
      <c r="VYY1" s="263" t="s">
        <v>21055</v>
      </c>
      <c r="VYZ1" s="263" t="s">
        <v>21056</v>
      </c>
      <c r="VZA1" s="263" t="s">
        <v>21057</v>
      </c>
      <c r="VZB1" s="263" t="s">
        <v>21058</v>
      </c>
      <c r="VZC1" s="263" t="s">
        <v>21059</v>
      </c>
      <c r="VZD1" s="263" t="s">
        <v>21060</v>
      </c>
      <c r="VZE1" s="263" t="s">
        <v>21061</v>
      </c>
      <c r="VZF1" s="263" t="s">
        <v>21062</v>
      </c>
      <c r="VZG1" s="263" t="s">
        <v>21063</v>
      </c>
      <c r="VZH1" s="263" t="s">
        <v>21064</v>
      </c>
      <c r="VZI1" s="263" t="s">
        <v>21065</v>
      </c>
      <c r="VZJ1" s="263" t="s">
        <v>21066</v>
      </c>
      <c r="VZK1" s="263" t="s">
        <v>21067</v>
      </c>
      <c r="VZL1" s="263" t="s">
        <v>21068</v>
      </c>
      <c r="VZM1" s="263" t="s">
        <v>21069</v>
      </c>
      <c r="VZN1" s="263" t="s">
        <v>21070</v>
      </c>
      <c r="VZO1" s="263" t="s">
        <v>21071</v>
      </c>
      <c r="VZP1" s="263" t="s">
        <v>21072</v>
      </c>
      <c r="VZQ1" s="263" t="s">
        <v>21073</v>
      </c>
      <c r="VZR1" s="263" t="s">
        <v>21074</v>
      </c>
      <c r="VZS1" s="263" t="s">
        <v>21075</v>
      </c>
      <c r="VZT1" s="263" t="s">
        <v>21076</v>
      </c>
      <c r="VZU1" s="263" t="s">
        <v>21077</v>
      </c>
      <c r="VZV1" s="263" t="s">
        <v>21078</v>
      </c>
      <c r="VZW1" s="263" t="s">
        <v>21079</v>
      </c>
      <c r="VZX1" s="263" t="s">
        <v>21080</v>
      </c>
      <c r="VZY1" s="263" t="s">
        <v>21081</v>
      </c>
      <c r="VZZ1" s="263" t="s">
        <v>21082</v>
      </c>
      <c r="WAA1" s="263" t="s">
        <v>21083</v>
      </c>
      <c r="WAB1" s="263" t="s">
        <v>21084</v>
      </c>
      <c r="WAC1" s="263" t="s">
        <v>21085</v>
      </c>
      <c r="WAD1" s="263" t="s">
        <v>21086</v>
      </c>
      <c r="WAE1" s="263" t="s">
        <v>21087</v>
      </c>
      <c r="WAF1" s="263" t="s">
        <v>21088</v>
      </c>
      <c r="WAG1" s="263" t="s">
        <v>21089</v>
      </c>
      <c r="WAH1" s="263" t="s">
        <v>21090</v>
      </c>
      <c r="WAI1" s="263" t="s">
        <v>21091</v>
      </c>
      <c r="WAJ1" s="263" t="s">
        <v>21092</v>
      </c>
      <c r="WAK1" s="263" t="s">
        <v>21093</v>
      </c>
      <c r="WAL1" s="263" t="s">
        <v>21094</v>
      </c>
      <c r="WAM1" s="263" t="s">
        <v>21095</v>
      </c>
      <c r="WAN1" s="263" t="s">
        <v>21096</v>
      </c>
      <c r="WAO1" s="263" t="s">
        <v>21097</v>
      </c>
      <c r="WAP1" s="263" t="s">
        <v>21098</v>
      </c>
      <c r="WAQ1" s="263" t="s">
        <v>21099</v>
      </c>
      <c r="WAR1" s="263" t="s">
        <v>21100</v>
      </c>
      <c r="WAS1" s="263" t="s">
        <v>21101</v>
      </c>
      <c r="WAT1" s="263" t="s">
        <v>21102</v>
      </c>
      <c r="WAU1" s="263" t="s">
        <v>21103</v>
      </c>
      <c r="WAV1" s="263" t="s">
        <v>21104</v>
      </c>
      <c r="WAW1" s="263" t="s">
        <v>21105</v>
      </c>
      <c r="WAX1" s="263" t="s">
        <v>21106</v>
      </c>
      <c r="WAY1" s="263" t="s">
        <v>21107</v>
      </c>
      <c r="WAZ1" s="263" t="s">
        <v>21108</v>
      </c>
      <c r="WBA1" s="263" t="s">
        <v>21109</v>
      </c>
      <c r="WBB1" s="263" t="s">
        <v>21110</v>
      </c>
      <c r="WBC1" s="263" t="s">
        <v>21111</v>
      </c>
      <c r="WBD1" s="263" t="s">
        <v>21112</v>
      </c>
      <c r="WBE1" s="263" t="s">
        <v>21113</v>
      </c>
      <c r="WBF1" s="263" t="s">
        <v>21114</v>
      </c>
      <c r="WBG1" s="263" t="s">
        <v>21115</v>
      </c>
      <c r="WBH1" s="263" t="s">
        <v>21116</v>
      </c>
      <c r="WBI1" s="263" t="s">
        <v>21117</v>
      </c>
      <c r="WBJ1" s="263" t="s">
        <v>21118</v>
      </c>
      <c r="WBK1" s="263" t="s">
        <v>21119</v>
      </c>
      <c r="WBL1" s="263" t="s">
        <v>21120</v>
      </c>
      <c r="WBM1" s="263" t="s">
        <v>21121</v>
      </c>
      <c r="WBN1" s="263" t="s">
        <v>21122</v>
      </c>
      <c r="WBO1" s="263" t="s">
        <v>21123</v>
      </c>
      <c r="WBP1" s="263" t="s">
        <v>21124</v>
      </c>
      <c r="WBQ1" s="263" t="s">
        <v>21125</v>
      </c>
      <c r="WBR1" s="263" t="s">
        <v>21126</v>
      </c>
      <c r="WBS1" s="263" t="s">
        <v>21127</v>
      </c>
      <c r="WBT1" s="263" t="s">
        <v>21128</v>
      </c>
      <c r="WBU1" s="263" t="s">
        <v>21129</v>
      </c>
      <c r="WBV1" s="263" t="s">
        <v>21130</v>
      </c>
      <c r="WBW1" s="263" t="s">
        <v>21131</v>
      </c>
      <c r="WBX1" s="263" t="s">
        <v>21132</v>
      </c>
      <c r="WBY1" s="263" t="s">
        <v>21133</v>
      </c>
      <c r="WBZ1" s="263" t="s">
        <v>21134</v>
      </c>
      <c r="WCA1" s="263" t="s">
        <v>21135</v>
      </c>
      <c r="WCB1" s="263" t="s">
        <v>21136</v>
      </c>
      <c r="WCC1" s="263" t="s">
        <v>21137</v>
      </c>
      <c r="WCD1" s="263" t="s">
        <v>21138</v>
      </c>
      <c r="WCE1" s="263" t="s">
        <v>21139</v>
      </c>
      <c r="WCF1" s="263" t="s">
        <v>21140</v>
      </c>
      <c r="WCG1" s="263" t="s">
        <v>21141</v>
      </c>
      <c r="WCH1" s="263" t="s">
        <v>21142</v>
      </c>
      <c r="WCI1" s="263" t="s">
        <v>21143</v>
      </c>
      <c r="WCJ1" s="263" t="s">
        <v>21144</v>
      </c>
      <c r="WCK1" s="263" t="s">
        <v>21145</v>
      </c>
      <c r="WCL1" s="263" t="s">
        <v>21146</v>
      </c>
      <c r="WCM1" s="263" t="s">
        <v>21147</v>
      </c>
      <c r="WCN1" s="263" t="s">
        <v>21148</v>
      </c>
      <c r="WCO1" s="263" t="s">
        <v>21149</v>
      </c>
      <c r="WCP1" s="263" t="s">
        <v>21150</v>
      </c>
      <c r="WCQ1" s="263" t="s">
        <v>21151</v>
      </c>
      <c r="WCR1" s="263" t="s">
        <v>21152</v>
      </c>
      <c r="WCS1" s="263" t="s">
        <v>21153</v>
      </c>
      <c r="WCT1" s="263" t="s">
        <v>21154</v>
      </c>
      <c r="WCU1" s="263" t="s">
        <v>21155</v>
      </c>
      <c r="WCV1" s="263" t="s">
        <v>21156</v>
      </c>
      <c r="WCW1" s="263" t="s">
        <v>21157</v>
      </c>
      <c r="WCX1" s="263" t="s">
        <v>21158</v>
      </c>
      <c r="WCY1" s="263" t="s">
        <v>21159</v>
      </c>
      <c r="WCZ1" s="263" t="s">
        <v>21160</v>
      </c>
      <c r="WDA1" s="263" t="s">
        <v>21161</v>
      </c>
      <c r="WDB1" s="263" t="s">
        <v>21162</v>
      </c>
      <c r="WDC1" s="263" t="s">
        <v>21163</v>
      </c>
      <c r="WDD1" s="263" t="s">
        <v>21164</v>
      </c>
      <c r="WDE1" s="263" t="s">
        <v>21165</v>
      </c>
      <c r="WDF1" s="263" t="s">
        <v>21166</v>
      </c>
      <c r="WDG1" s="263" t="s">
        <v>21167</v>
      </c>
      <c r="WDH1" s="263" t="s">
        <v>21168</v>
      </c>
      <c r="WDI1" s="263" t="s">
        <v>21169</v>
      </c>
      <c r="WDJ1" s="263" t="s">
        <v>21170</v>
      </c>
      <c r="WDK1" s="263" t="s">
        <v>21171</v>
      </c>
      <c r="WDL1" s="263" t="s">
        <v>21172</v>
      </c>
      <c r="WDM1" s="263" t="s">
        <v>21173</v>
      </c>
      <c r="WDN1" s="263" t="s">
        <v>21174</v>
      </c>
      <c r="WDO1" s="263" t="s">
        <v>21175</v>
      </c>
      <c r="WDP1" s="263" t="s">
        <v>21176</v>
      </c>
      <c r="WDQ1" s="263" t="s">
        <v>21177</v>
      </c>
      <c r="WDR1" s="263" t="s">
        <v>21178</v>
      </c>
      <c r="WDS1" s="263" t="s">
        <v>21179</v>
      </c>
      <c r="WDT1" s="263" t="s">
        <v>21180</v>
      </c>
      <c r="WDU1" s="263" t="s">
        <v>21181</v>
      </c>
      <c r="WDV1" s="263" t="s">
        <v>21182</v>
      </c>
      <c r="WDW1" s="263" t="s">
        <v>21183</v>
      </c>
      <c r="WDX1" s="263" t="s">
        <v>21184</v>
      </c>
      <c r="WDY1" s="263" t="s">
        <v>21185</v>
      </c>
      <c r="WDZ1" s="263" t="s">
        <v>21186</v>
      </c>
      <c r="WEA1" s="263" t="s">
        <v>21187</v>
      </c>
      <c r="WEB1" s="263" t="s">
        <v>21188</v>
      </c>
      <c r="WEC1" s="263" t="s">
        <v>21189</v>
      </c>
      <c r="WED1" s="263" t="s">
        <v>21190</v>
      </c>
      <c r="WEE1" s="263" t="s">
        <v>21191</v>
      </c>
      <c r="WEF1" s="263" t="s">
        <v>21192</v>
      </c>
      <c r="WEG1" s="263" t="s">
        <v>21193</v>
      </c>
      <c r="WEH1" s="263" t="s">
        <v>21194</v>
      </c>
      <c r="WEI1" s="263" t="s">
        <v>21195</v>
      </c>
      <c r="WEJ1" s="263" t="s">
        <v>21196</v>
      </c>
      <c r="WEK1" s="263" t="s">
        <v>21197</v>
      </c>
      <c r="WEL1" s="263" t="s">
        <v>21198</v>
      </c>
      <c r="WEM1" s="263" t="s">
        <v>21199</v>
      </c>
      <c r="WEN1" s="263" t="s">
        <v>21200</v>
      </c>
      <c r="WEO1" s="263" t="s">
        <v>21201</v>
      </c>
      <c r="WEP1" s="263" t="s">
        <v>21202</v>
      </c>
      <c r="WEQ1" s="263" t="s">
        <v>21203</v>
      </c>
      <c r="WER1" s="263" t="s">
        <v>21204</v>
      </c>
      <c r="WES1" s="263" t="s">
        <v>21205</v>
      </c>
      <c r="WET1" s="263" t="s">
        <v>21206</v>
      </c>
      <c r="WEU1" s="263" t="s">
        <v>21207</v>
      </c>
      <c r="WEV1" s="263" t="s">
        <v>21208</v>
      </c>
      <c r="WEW1" s="263" t="s">
        <v>21209</v>
      </c>
      <c r="WEX1" s="263" t="s">
        <v>21210</v>
      </c>
      <c r="WEY1" s="263" t="s">
        <v>21211</v>
      </c>
      <c r="WEZ1" s="263" t="s">
        <v>21212</v>
      </c>
      <c r="WFA1" s="263" t="s">
        <v>21213</v>
      </c>
      <c r="WFB1" s="263" t="s">
        <v>21214</v>
      </c>
      <c r="WFC1" s="263" t="s">
        <v>21215</v>
      </c>
      <c r="WFD1" s="263" t="s">
        <v>21216</v>
      </c>
      <c r="WFE1" s="263" t="s">
        <v>21217</v>
      </c>
      <c r="WFF1" s="263" t="s">
        <v>21218</v>
      </c>
      <c r="WFG1" s="263" t="s">
        <v>21219</v>
      </c>
      <c r="WFH1" s="263" t="s">
        <v>21220</v>
      </c>
      <c r="WFI1" s="263" t="s">
        <v>21221</v>
      </c>
      <c r="WFJ1" s="263" t="s">
        <v>21222</v>
      </c>
      <c r="WFK1" s="263" t="s">
        <v>21223</v>
      </c>
      <c r="WFL1" s="263" t="s">
        <v>21224</v>
      </c>
      <c r="WFM1" s="263" t="s">
        <v>21225</v>
      </c>
      <c r="WFN1" s="263" t="s">
        <v>21226</v>
      </c>
      <c r="WFO1" s="263" t="s">
        <v>21227</v>
      </c>
      <c r="WFP1" s="263" t="s">
        <v>21228</v>
      </c>
      <c r="WFQ1" s="263" t="s">
        <v>21229</v>
      </c>
      <c r="WFR1" s="263" t="s">
        <v>21230</v>
      </c>
      <c r="WFS1" s="263" t="s">
        <v>21231</v>
      </c>
      <c r="WFT1" s="263" t="s">
        <v>21232</v>
      </c>
      <c r="WFU1" s="263" t="s">
        <v>21233</v>
      </c>
      <c r="WFV1" s="263" t="s">
        <v>21234</v>
      </c>
      <c r="WFW1" s="263" t="s">
        <v>21235</v>
      </c>
      <c r="WFX1" s="263" t="s">
        <v>21236</v>
      </c>
      <c r="WFY1" s="263" t="s">
        <v>21237</v>
      </c>
      <c r="WFZ1" s="263" t="s">
        <v>21238</v>
      </c>
      <c r="WGA1" s="263" t="s">
        <v>21239</v>
      </c>
      <c r="WGB1" s="263" t="s">
        <v>21240</v>
      </c>
      <c r="WGC1" s="263" t="s">
        <v>21241</v>
      </c>
      <c r="WGD1" s="263" t="s">
        <v>21242</v>
      </c>
      <c r="WGE1" s="263" t="s">
        <v>21243</v>
      </c>
      <c r="WGF1" s="263" t="s">
        <v>21244</v>
      </c>
      <c r="WGG1" s="263" t="s">
        <v>21245</v>
      </c>
      <c r="WGH1" s="263" t="s">
        <v>21246</v>
      </c>
      <c r="WGI1" s="263" t="s">
        <v>21247</v>
      </c>
      <c r="WGJ1" s="263" t="s">
        <v>21248</v>
      </c>
      <c r="WGK1" s="263" t="s">
        <v>21249</v>
      </c>
      <c r="WGL1" s="263" t="s">
        <v>21250</v>
      </c>
      <c r="WGM1" s="263" t="s">
        <v>21251</v>
      </c>
      <c r="WGN1" s="263" t="s">
        <v>21252</v>
      </c>
      <c r="WGO1" s="263" t="s">
        <v>21253</v>
      </c>
      <c r="WGP1" s="263" t="s">
        <v>21254</v>
      </c>
      <c r="WGQ1" s="263" t="s">
        <v>21255</v>
      </c>
      <c r="WGR1" s="263" t="s">
        <v>21256</v>
      </c>
      <c r="WGS1" s="263" t="s">
        <v>21257</v>
      </c>
      <c r="WGT1" s="263" t="s">
        <v>21258</v>
      </c>
      <c r="WGU1" s="263" t="s">
        <v>21259</v>
      </c>
      <c r="WGV1" s="263" t="s">
        <v>21260</v>
      </c>
      <c r="WGW1" s="263" t="s">
        <v>21261</v>
      </c>
      <c r="WGX1" s="263" t="s">
        <v>21262</v>
      </c>
      <c r="WGY1" s="263" t="s">
        <v>21263</v>
      </c>
      <c r="WGZ1" s="263" t="s">
        <v>21264</v>
      </c>
      <c r="WHA1" s="263" t="s">
        <v>21265</v>
      </c>
      <c r="WHB1" s="263" t="s">
        <v>21266</v>
      </c>
      <c r="WHC1" s="263" t="s">
        <v>21267</v>
      </c>
      <c r="WHD1" s="263" t="s">
        <v>21268</v>
      </c>
      <c r="WHE1" s="263" t="s">
        <v>21269</v>
      </c>
      <c r="WHF1" s="263" t="s">
        <v>21270</v>
      </c>
      <c r="WHG1" s="263" t="s">
        <v>21271</v>
      </c>
      <c r="WHH1" s="263" t="s">
        <v>21272</v>
      </c>
      <c r="WHI1" s="263" t="s">
        <v>21273</v>
      </c>
      <c r="WHJ1" s="263" t="s">
        <v>21274</v>
      </c>
      <c r="WHK1" s="263" t="s">
        <v>21275</v>
      </c>
      <c r="WHL1" s="263" t="s">
        <v>21276</v>
      </c>
      <c r="WHM1" s="263" t="s">
        <v>21277</v>
      </c>
      <c r="WHN1" s="263" t="s">
        <v>21278</v>
      </c>
      <c r="WHO1" s="263" t="s">
        <v>21279</v>
      </c>
      <c r="WHP1" s="263" t="s">
        <v>21280</v>
      </c>
      <c r="WHQ1" s="263" t="s">
        <v>21281</v>
      </c>
      <c r="WHR1" s="263" t="s">
        <v>21282</v>
      </c>
      <c r="WHS1" s="263" t="s">
        <v>21283</v>
      </c>
      <c r="WHT1" s="263" t="s">
        <v>21284</v>
      </c>
      <c r="WHU1" s="263" t="s">
        <v>21285</v>
      </c>
      <c r="WHV1" s="263" t="s">
        <v>21286</v>
      </c>
      <c r="WHW1" s="263" t="s">
        <v>21287</v>
      </c>
      <c r="WHX1" s="263" t="s">
        <v>21288</v>
      </c>
      <c r="WHY1" s="263" t="s">
        <v>21289</v>
      </c>
      <c r="WHZ1" s="263" t="s">
        <v>21290</v>
      </c>
      <c r="WIA1" s="263" t="s">
        <v>21291</v>
      </c>
      <c r="WIB1" s="263" t="s">
        <v>21292</v>
      </c>
      <c r="WIC1" s="263" t="s">
        <v>21293</v>
      </c>
      <c r="WID1" s="263" t="s">
        <v>21294</v>
      </c>
      <c r="WIE1" s="263" t="s">
        <v>21295</v>
      </c>
      <c r="WIF1" s="263" t="s">
        <v>21296</v>
      </c>
      <c r="WIG1" s="263" t="s">
        <v>21297</v>
      </c>
      <c r="WIH1" s="263" t="s">
        <v>21298</v>
      </c>
      <c r="WII1" s="263" t="s">
        <v>21299</v>
      </c>
      <c r="WIJ1" s="263" t="s">
        <v>21300</v>
      </c>
      <c r="WIK1" s="263" t="s">
        <v>21301</v>
      </c>
      <c r="WIL1" s="263" t="s">
        <v>21302</v>
      </c>
      <c r="WIM1" s="263" t="s">
        <v>21303</v>
      </c>
      <c r="WIN1" s="263" t="s">
        <v>21304</v>
      </c>
      <c r="WIO1" s="263" t="s">
        <v>21305</v>
      </c>
      <c r="WIP1" s="263" t="s">
        <v>21306</v>
      </c>
      <c r="WIQ1" s="263" t="s">
        <v>21307</v>
      </c>
      <c r="WIR1" s="263" t="s">
        <v>21308</v>
      </c>
      <c r="WIS1" s="263" t="s">
        <v>21309</v>
      </c>
      <c r="WIT1" s="263" t="s">
        <v>21310</v>
      </c>
      <c r="WIU1" s="263" t="s">
        <v>21311</v>
      </c>
      <c r="WIV1" s="263" t="s">
        <v>21312</v>
      </c>
      <c r="WIW1" s="263" t="s">
        <v>21313</v>
      </c>
      <c r="WIX1" s="263" t="s">
        <v>21314</v>
      </c>
      <c r="WIY1" s="263" t="s">
        <v>21315</v>
      </c>
      <c r="WIZ1" s="263" t="s">
        <v>21316</v>
      </c>
      <c r="WJA1" s="263" t="s">
        <v>21317</v>
      </c>
      <c r="WJB1" s="263" t="s">
        <v>21318</v>
      </c>
      <c r="WJC1" s="263" t="s">
        <v>21319</v>
      </c>
      <c r="WJD1" s="263" t="s">
        <v>21320</v>
      </c>
      <c r="WJE1" s="263" t="s">
        <v>21321</v>
      </c>
      <c r="WJF1" s="263" t="s">
        <v>21322</v>
      </c>
      <c r="WJG1" s="263" t="s">
        <v>21323</v>
      </c>
      <c r="WJH1" s="263" t="s">
        <v>21324</v>
      </c>
      <c r="WJI1" s="263" t="s">
        <v>21325</v>
      </c>
      <c r="WJJ1" s="263" t="s">
        <v>21326</v>
      </c>
      <c r="WJK1" s="263" t="s">
        <v>21327</v>
      </c>
      <c r="WJL1" s="263" t="s">
        <v>21328</v>
      </c>
      <c r="WJM1" s="263" t="s">
        <v>21329</v>
      </c>
      <c r="WJN1" s="263" t="s">
        <v>21330</v>
      </c>
      <c r="WJO1" s="263" t="s">
        <v>21331</v>
      </c>
      <c r="WJP1" s="263" t="s">
        <v>21332</v>
      </c>
      <c r="WJQ1" s="263" t="s">
        <v>21333</v>
      </c>
      <c r="WJR1" s="263" t="s">
        <v>21334</v>
      </c>
      <c r="WJS1" s="263" t="s">
        <v>21335</v>
      </c>
      <c r="WJT1" s="263" t="s">
        <v>21336</v>
      </c>
      <c r="WJU1" s="263" t="s">
        <v>21337</v>
      </c>
      <c r="WJV1" s="263" t="s">
        <v>21338</v>
      </c>
      <c r="WJW1" s="263" t="s">
        <v>21339</v>
      </c>
      <c r="WJX1" s="263" t="s">
        <v>21340</v>
      </c>
      <c r="WJY1" s="263" t="s">
        <v>21341</v>
      </c>
      <c r="WJZ1" s="263" t="s">
        <v>21342</v>
      </c>
      <c r="WKA1" s="263" t="s">
        <v>21343</v>
      </c>
      <c r="WKB1" s="263" t="s">
        <v>21344</v>
      </c>
      <c r="WKC1" s="263" t="s">
        <v>21345</v>
      </c>
      <c r="WKD1" s="263" t="s">
        <v>21346</v>
      </c>
      <c r="WKE1" s="263" t="s">
        <v>21347</v>
      </c>
      <c r="WKF1" s="263" t="s">
        <v>21348</v>
      </c>
      <c r="WKG1" s="263" t="s">
        <v>21349</v>
      </c>
      <c r="WKH1" s="263" t="s">
        <v>21350</v>
      </c>
      <c r="WKI1" s="263" t="s">
        <v>21351</v>
      </c>
      <c r="WKJ1" s="263" t="s">
        <v>21352</v>
      </c>
      <c r="WKK1" s="263" t="s">
        <v>21353</v>
      </c>
      <c r="WKL1" s="263" t="s">
        <v>21354</v>
      </c>
      <c r="WKM1" s="263" t="s">
        <v>21355</v>
      </c>
      <c r="WKN1" s="263" t="s">
        <v>21356</v>
      </c>
      <c r="WKO1" s="263" t="s">
        <v>21357</v>
      </c>
      <c r="WKP1" s="263" t="s">
        <v>21358</v>
      </c>
      <c r="WKQ1" s="263" t="s">
        <v>21359</v>
      </c>
      <c r="WKR1" s="263" t="s">
        <v>21360</v>
      </c>
      <c r="WKS1" s="263" t="s">
        <v>21361</v>
      </c>
      <c r="WKT1" s="263" t="s">
        <v>21362</v>
      </c>
      <c r="WKU1" s="263" t="s">
        <v>21363</v>
      </c>
      <c r="WKV1" s="263" t="s">
        <v>21364</v>
      </c>
      <c r="WKW1" s="263" t="s">
        <v>21365</v>
      </c>
      <c r="WKX1" s="263" t="s">
        <v>21366</v>
      </c>
      <c r="WKY1" s="263" t="s">
        <v>21367</v>
      </c>
      <c r="WKZ1" s="263" t="s">
        <v>21368</v>
      </c>
      <c r="WLA1" s="263" t="s">
        <v>21369</v>
      </c>
      <c r="WLB1" s="263" t="s">
        <v>21370</v>
      </c>
      <c r="WLC1" s="263" t="s">
        <v>21371</v>
      </c>
      <c r="WLD1" s="263" t="s">
        <v>21372</v>
      </c>
      <c r="WLE1" s="263" t="s">
        <v>21373</v>
      </c>
      <c r="WLF1" s="263" t="s">
        <v>21374</v>
      </c>
      <c r="WLG1" s="263" t="s">
        <v>21375</v>
      </c>
      <c r="WLH1" s="263" t="s">
        <v>21376</v>
      </c>
      <c r="WLI1" s="263" t="s">
        <v>21377</v>
      </c>
      <c r="WLJ1" s="263" t="s">
        <v>21378</v>
      </c>
      <c r="WLK1" s="263" t="s">
        <v>21379</v>
      </c>
      <c r="WLL1" s="263" t="s">
        <v>21380</v>
      </c>
      <c r="WLM1" s="263" t="s">
        <v>21381</v>
      </c>
      <c r="WLN1" s="263" t="s">
        <v>21382</v>
      </c>
      <c r="WLO1" s="263" t="s">
        <v>21383</v>
      </c>
      <c r="WLP1" s="263" t="s">
        <v>21384</v>
      </c>
      <c r="WLQ1" s="263" t="s">
        <v>21385</v>
      </c>
      <c r="WLR1" s="263" t="s">
        <v>21386</v>
      </c>
      <c r="WLS1" s="263" t="s">
        <v>21387</v>
      </c>
      <c r="WLT1" s="263" t="s">
        <v>21388</v>
      </c>
      <c r="WLU1" s="263" t="s">
        <v>21389</v>
      </c>
      <c r="WLV1" s="263" t="s">
        <v>21390</v>
      </c>
      <c r="WLW1" s="263" t="s">
        <v>21391</v>
      </c>
      <c r="WLX1" s="263" t="s">
        <v>21392</v>
      </c>
      <c r="WLY1" s="263" t="s">
        <v>21393</v>
      </c>
      <c r="WLZ1" s="263" t="s">
        <v>21394</v>
      </c>
      <c r="WMA1" s="263" t="s">
        <v>21395</v>
      </c>
      <c r="WMB1" s="263" t="s">
        <v>21396</v>
      </c>
      <c r="WMC1" s="263" t="s">
        <v>21397</v>
      </c>
      <c r="WMD1" s="263" t="s">
        <v>21398</v>
      </c>
      <c r="WME1" s="263" t="s">
        <v>21399</v>
      </c>
      <c r="WMF1" s="263" t="s">
        <v>21400</v>
      </c>
      <c r="WMG1" s="263" t="s">
        <v>21401</v>
      </c>
      <c r="WMH1" s="263" t="s">
        <v>21402</v>
      </c>
      <c r="WMI1" s="263" t="s">
        <v>21403</v>
      </c>
      <c r="WMJ1" s="263" t="s">
        <v>21404</v>
      </c>
      <c r="WMK1" s="263" t="s">
        <v>21405</v>
      </c>
      <c r="WML1" s="263" t="s">
        <v>21406</v>
      </c>
      <c r="WMM1" s="263" t="s">
        <v>21407</v>
      </c>
      <c r="WMN1" s="263" t="s">
        <v>21408</v>
      </c>
      <c r="WMO1" s="263" t="s">
        <v>21409</v>
      </c>
      <c r="WMP1" s="263" t="s">
        <v>21410</v>
      </c>
      <c r="WMQ1" s="263" t="s">
        <v>21411</v>
      </c>
      <c r="WMR1" s="263" t="s">
        <v>21412</v>
      </c>
      <c r="WMS1" s="263" t="s">
        <v>21413</v>
      </c>
      <c r="WMT1" s="263" t="s">
        <v>21414</v>
      </c>
      <c r="WMU1" s="263" t="s">
        <v>21415</v>
      </c>
      <c r="WMV1" s="263" t="s">
        <v>21416</v>
      </c>
      <c r="WMW1" s="263" t="s">
        <v>21417</v>
      </c>
      <c r="WMX1" s="263" t="s">
        <v>21418</v>
      </c>
      <c r="WMY1" s="263" t="s">
        <v>21419</v>
      </c>
      <c r="WMZ1" s="263" t="s">
        <v>21420</v>
      </c>
      <c r="WNA1" s="263" t="s">
        <v>21421</v>
      </c>
      <c r="WNB1" s="263" t="s">
        <v>21422</v>
      </c>
      <c r="WNC1" s="263" t="s">
        <v>21423</v>
      </c>
      <c r="WND1" s="263" t="s">
        <v>21424</v>
      </c>
      <c r="WNE1" s="263" t="s">
        <v>21425</v>
      </c>
      <c r="WNF1" s="263" t="s">
        <v>21426</v>
      </c>
      <c r="WNG1" s="263" t="s">
        <v>21427</v>
      </c>
      <c r="WNH1" s="263" t="s">
        <v>21428</v>
      </c>
      <c r="WNI1" s="263" t="s">
        <v>21429</v>
      </c>
      <c r="WNJ1" s="263" t="s">
        <v>21430</v>
      </c>
      <c r="WNK1" s="263" t="s">
        <v>21431</v>
      </c>
      <c r="WNL1" s="263" t="s">
        <v>21432</v>
      </c>
      <c r="WNM1" s="263" t="s">
        <v>21433</v>
      </c>
      <c r="WNN1" s="263" t="s">
        <v>21434</v>
      </c>
      <c r="WNO1" s="263" t="s">
        <v>21435</v>
      </c>
      <c r="WNP1" s="263" t="s">
        <v>21436</v>
      </c>
      <c r="WNQ1" s="263" t="s">
        <v>21437</v>
      </c>
      <c r="WNR1" s="263" t="s">
        <v>21438</v>
      </c>
      <c r="WNS1" s="263" t="s">
        <v>21439</v>
      </c>
      <c r="WNT1" s="263" t="s">
        <v>21440</v>
      </c>
      <c r="WNU1" s="263" t="s">
        <v>21441</v>
      </c>
      <c r="WNV1" s="263" t="s">
        <v>21442</v>
      </c>
      <c r="WNW1" s="263" t="s">
        <v>21443</v>
      </c>
      <c r="WNX1" s="263" t="s">
        <v>21444</v>
      </c>
      <c r="WNY1" s="263" t="s">
        <v>21445</v>
      </c>
      <c r="WNZ1" s="263" t="s">
        <v>21446</v>
      </c>
      <c r="WOA1" s="263" t="s">
        <v>21447</v>
      </c>
      <c r="WOB1" s="263" t="s">
        <v>21448</v>
      </c>
      <c r="WOC1" s="263" t="s">
        <v>21449</v>
      </c>
      <c r="WOD1" s="263" t="s">
        <v>21450</v>
      </c>
      <c r="WOE1" s="263" t="s">
        <v>21451</v>
      </c>
      <c r="WOF1" s="263" t="s">
        <v>21452</v>
      </c>
      <c r="WOG1" s="263" t="s">
        <v>21453</v>
      </c>
      <c r="WOH1" s="263" t="s">
        <v>21454</v>
      </c>
      <c r="WOI1" s="263" t="s">
        <v>21455</v>
      </c>
      <c r="WOJ1" s="263" t="s">
        <v>21456</v>
      </c>
      <c r="WOK1" s="263" t="s">
        <v>21457</v>
      </c>
      <c r="WOL1" s="263" t="s">
        <v>21458</v>
      </c>
      <c r="WOM1" s="263" t="s">
        <v>21459</v>
      </c>
      <c r="WON1" s="263" t="s">
        <v>21460</v>
      </c>
      <c r="WOO1" s="263" t="s">
        <v>21461</v>
      </c>
      <c r="WOP1" s="263" t="s">
        <v>21462</v>
      </c>
      <c r="WOQ1" s="263" t="s">
        <v>21463</v>
      </c>
      <c r="WOR1" s="263" t="s">
        <v>21464</v>
      </c>
      <c r="WOS1" s="263" t="s">
        <v>21465</v>
      </c>
      <c r="WOT1" s="263" t="s">
        <v>21466</v>
      </c>
      <c r="WOU1" s="263" t="s">
        <v>21467</v>
      </c>
      <c r="WOV1" s="263" t="s">
        <v>21468</v>
      </c>
      <c r="WOW1" s="263" t="s">
        <v>21469</v>
      </c>
      <c r="WOX1" s="263" t="s">
        <v>21470</v>
      </c>
      <c r="WOY1" s="263" t="s">
        <v>21471</v>
      </c>
      <c r="WOZ1" s="263" t="s">
        <v>21472</v>
      </c>
      <c r="WPA1" s="263" t="s">
        <v>21473</v>
      </c>
      <c r="WPB1" s="263" t="s">
        <v>21474</v>
      </c>
      <c r="WPC1" s="263" t="s">
        <v>21475</v>
      </c>
      <c r="WPD1" s="263" t="s">
        <v>21476</v>
      </c>
      <c r="WPE1" s="263" t="s">
        <v>21477</v>
      </c>
      <c r="WPF1" s="263" t="s">
        <v>21478</v>
      </c>
      <c r="WPG1" s="263" t="s">
        <v>21479</v>
      </c>
      <c r="WPH1" s="263" t="s">
        <v>21480</v>
      </c>
      <c r="WPI1" s="263" t="s">
        <v>21481</v>
      </c>
      <c r="WPJ1" s="263" t="s">
        <v>21482</v>
      </c>
      <c r="WPK1" s="263" t="s">
        <v>21483</v>
      </c>
      <c r="WPL1" s="263" t="s">
        <v>21484</v>
      </c>
      <c r="WPM1" s="263" t="s">
        <v>21485</v>
      </c>
      <c r="WPN1" s="263" t="s">
        <v>21486</v>
      </c>
      <c r="WPO1" s="263" t="s">
        <v>21487</v>
      </c>
      <c r="WPP1" s="263" t="s">
        <v>21488</v>
      </c>
      <c r="WPQ1" s="263" t="s">
        <v>21489</v>
      </c>
      <c r="WPR1" s="263" t="s">
        <v>21490</v>
      </c>
      <c r="WPS1" s="263" t="s">
        <v>21491</v>
      </c>
      <c r="WPT1" s="263" t="s">
        <v>21492</v>
      </c>
      <c r="WPU1" s="263" t="s">
        <v>21493</v>
      </c>
      <c r="WPV1" s="263" t="s">
        <v>21494</v>
      </c>
      <c r="WPW1" s="263" t="s">
        <v>21495</v>
      </c>
      <c r="WPX1" s="263" t="s">
        <v>21496</v>
      </c>
      <c r="WPY1" s="263" t="s">
        <v>21497</v>
      </c>
      <c r="WPZ1" s="263" t="s">
        <v>21498</v>
      </c>
      <c r="WQA1" s="263" t="s">
        <v>21499</v>
      </c>
      <c r="WQB1" s="263" t="s">
        <v>21500</v>
      </c>
      <c r="WQC1" s="263" t="s">
        <v>21501</v>
      </c>
      <c r="WQD1" s="263" t="s">
        <v>21502</v>
      </c>
      <c r="WQE1" s="263" t="s">
        <v>21503</v>
      </c>
      <c r="WQF1" s="263" t="s">
        <v>21504</v>
      </c>
      <c r="WQG1" s="263" t="s">
        <v>21505</v>
      </c>
      <c r="WQH1" s="263" t="s">
        <v>21506</v>
      </c>
      <c r="WQI1" s="263" t="s">
        <v>21507</v>
      </c>
      <c r="WQJ1" s="263" t="s">
        <v>21508</v>
      </c>
      <c r="WQK1" s="263" t="s">
        <v>21509</v>
      </c>
      <c r="WQL1" s="263" t="s">
        <v>21510</v>
      </c>
      <c r="WQM1" s="263" t="s">
        <v>21511</v>
      </c>
      <c r="WQN1" s="263" t="s">
        <v>21512</v>
      </c>
      <c r="WQO1" s="263" t="s">
        <v>21513</v>
      </c>
      <c r="WQP1" s="263" t="s">
        <v>21514</v>
      </c>
      <c r="WQQ1" s="263" t="s">
        <v>21515</v>
      </c>
      <c r="WQR1" s="263" t="s">
        <v>21516</v>
      </c>
      <c r="WQS1" s="263" t="s">
        <v>21517</v>
      </c>
      <c r="WQT1" s="263" t="s">
        <v>21518</v>
      </c>
      <c r="WQU1" s="263" t="s">
        <v>21519</v>
      </c>
      <c r="WQV1" s="263" t="s">
        <v>21520</v>
      </c>
      <c r="WQW1" s="263" t="s">
        <v>21521</v>
      </c>
      <c r="WQX1" s="263" t="s">
        <v>21522</v>
      </c>
      <c r="WQY1" s="263" t="s">
        <v>21523</v>
      </c>
      <c r="WQZ1" s="263" t="s">
        <v>21524</v>
      </c>
      <c r="WRA1" s="263" t="s">
        <v>21525</v>
      </c>
      <c r="WRB1" s="263" t="s">
        <v>21526</v>
      </c>
      <c r="WRC1" s="263" t="s">
        <v>21527</v>
      </c>
      <c r="WRD1" s="263" t="s">
        <v>21528</v>
      </c>
      <c r="WRE1" s="263" t="s">
        <v>21529</v>
      </c>
      <c r="WRF1" s="263" t="s">
        <v>21530</v>
      </c>
      <c r="WRG1" s="263" t="s">
        <v>21531</v>
      </c>
      <c r="WRH1" s="263" t="s">
        <v>21532</v>
      </c>
      <c r="WRI1" s="263" t="s">
        <v>21533</v>
      </c>
      <c r="WRJ1" s="263" t="s">
        <v>21534</v>
      </c>
      <c r="WRK1" s="263" t="s">
        <v>21535</v>
      </c>
      <c r="WRL1" s="263" t="s">
        <v>21536</v>
      </c>
      <c r="WRM1" s="263" t="s">
        <v>21537</v>
      </c>
      <c r="WRN1" s="263" t="s">
        <v>21538</v>
      </c>
      <c r="WRO1" s="263" t="s">
        <v>21539</v>
      </c>
      <c r="WRP1" s="263" t="s">
        <v>21540</v>
      </c>
      <c r="WRQ1" s="263" t="s">
        <v>21541</v>
      </c>
      <c r="WRR1" s="263" t="s">
        <v>21542</v>
      </c>
      <c r="WRS1" s="263" t="s">
        <v>21543</v>
      </c>
      <c r="WRT1" s="263" t="s">
        <v>21544</v>
      </c>
      <c r="WRU1" s="263" t="s">
        <v>21545</v>
      </c>
      <c r="WRV1" s="263" t="s">
        <v>21546</v>
      </c>
      <c r="WRW1" s="263" t="s">
        <v>21547</v>
      </c>
      <c r="WRX1" s="263" t="s">
        <v>21548</v>
      </c>
      <c r="WRY1" s="263" t="s">
        <v>21549</v>
      </c>
      <c r="WRZ1" s="263" t="s">
        <v>21550</v>
      </c>
      <c r="WSA1" s="263" t="s">
        <v>21551</v>
      </c>
      <c r="WSB1" s="263" t="s">
        <v>21552</v>
      </c>
      <c r="WSC1" s="263" t="s">
        <v>21553</v>
      </c>
      <c r="WSD1" s="263" t="s">
        <v>21554</v>
      </c>
      <c r="WSE1" s="263" t="s">
        <v>21555</v>
      </c>
      <c r="WSF1" s="263" t="s">
        <v>21556</v>
      </c>
      <c r="WSG1" s="263" t="s">
        <v>21557</v>
      </c>
      <c r="WSH1" s="263" t="s">
        <v>21558</v>
      </c>
      <c r="WSI1" s="263" t="s">
        <v>21559</v>
      </c>
      <c r="WSJ1" s="263" t="s">
        <v>21560</v>
      </c>
      <c r="WSK1" s="263" t="s">
        <v>21561</v>
      </c>
      <c r="WSL1" s="263" t="s">
        <v>21562</v>
      </c>
      <c r="WSM1" s="263" t="s">
        <v>21563</v>
      </c>
      <c r="WSN1" s="263" t="s">
        <v>21564</v>
      </c>
      <c r="WSO1" s="263" t="s">
        <v>21565</v>
      </c>
      <c r="WSP1" s="263" t="s">
        <v>21566</v>
      </c>
      <c r="WSQ1" s="263" t="s">
        <v>21567</v>
      </c>
      <c r="WSR1" s="263" t="s">
        <v>21568</v>
      </c>
      <c r="WSS1" s="263" t="s">
        <v>21569</v>
      </c>
      <c r="WST1" s="263" t="s">
        <v>21570</v>
      </c>
      <c r="WSU1" s="263" t="s">
        <v>21571</v>
      </c>
      <c r="WSV1" s="263" t="s">
        <v>21572</v>
      </c>
      <c r="WSW1" s="263" t="s">
        <v>21573</v>
      </c>
      <c r="WSX1" s="263" t="s">
        <v>21574</v>
      </c>
      <c r="WSY1" s="263" t="s">
        <v>21575</v>
      </c>
      <c r="WSZ1" s="263" t="s">
        <v>21576</v>
      </c>
      <c r="WTA1" s="263" t="s">
        <v>21577</v>
      </c>
      <c r="WTB1" s="263" t="s">
        <v>21578</v>
      </c>
      <c r="WTC1" s="263" t="s">
        <v>21579</v>
      </c>
      <c r="WTD1" s="263" t="s">
        <v>21580</v>
      </c>
      <c r="WTE1" s="263" t="s">
        <v>21581</v>
      </c>
      <c r="WTF1" s="263" t="s">
        <v>21582</v>
      </c>
      <c r="WTG1" s="263" t="s">
        <v>21583</v>
      </c>
      <c r="WTH1" s="263" t="s">
        <v>21584</v>
      </c>
      <c r="WTI1" s="263" t="s">
        <v>21585</v>
      </c>
      <c r="WTJ1" s="263" t="s">
        <v>21586</v>
      </c>
      <c r="WTK1" s="263" t="s">
        <v>21587</v>
      </c>
      <c r="WTL1" s="263" t="s">
        <v>21588</v>
      </c>
      <c r="WTM1" s="263" t="s">
        <v>21589</v>
      </c>
      <c r="WTN1" s="263" t="s">
        <v>21590</v>
      </c>
      <c r="WTO1" s="263" t="s">
        <v>21591</v>
      </c>
      <c r="WTP1" s="263" t="s">
        <v>21592</v>
      </c>
      <c r="WTQ1" s="263" t="s">
        <v>21593</v>
      </c>
      <c r="WTR1" s="263" t="s">
        <v>21594</v>
      </c>
      <c r="WTS1" s="263" t="s">
        <v>21595</v>
      </c>
      <c r="WTT1" s="263" t="s">
        <v>21596</v>
      </c>
      <c r="WTU1" s="263" t="s">
        <v>21597</v>
      </c>
      <c r="WTV1" s="263" t="s">
        <v>21598</v>
      </c>
      <c r="WTW1" s="263" t="s">
        <v>21599</v>
      </c>
      <c r="WTX1" s="263" t="s">
        <v>21600</v>
      </c>
      <c r="WTY1" s="263" t="s">
        <v>21601</v>
      </c>
      <c r="WTZ1" s="263" t="s">
        <v>21602</v>
      </c>
      <c r="WUA1" s="263" t="s">
        <v>21603</v>
      </c>
      <c r="WUB1" s="263" t="s">
        <v>21604</v>
      </c>
      <c r="WUC1" s="263" t="s">
        <v>21605</v>
      </c>
      <c r="WUD1" s="263" t="s">
        <v>21606</v>
      </c>
      <c r="WUE1" s="263" t="s">
        <v>21607</v>
      </c>
      <c r="WUF1" s="263" t="s">
        <v>21608</v>
      </c>
      <c r="WUG1" s="263" t="s">
        <v>21609</v>
      </c>
      <c r="WUH1" s="263" t="s">
        <v>21610</v>
      </c>
      <c r="WUI1" s="263" t="s">
        <v>21611</v>
      </c>
      <c r="WUJ1" s="263" t="s">
        <v>21612</v>
      </c>
      <c r="WUK1" s="263" t="s">
        <v>21613</v>
      </c>
      <c r="WUL1" s="263" t="s">
        <v>21614</v>
      </c>
      <c r="WUM1" s="263" t="s">
        <v>21615</v>
      </c>
      <c r="WUN1" s="263" t="s">
        <v>21616</v>
      </c>
      <c r="WUO1" s="263" t="s">
        <v>21617</v>
      </c>
      <c r="WUP1" s="263" t="s">
        <v>21618</v>
      </c>
      <c r="WUQ1" s="263" t="s">
        <v>21619</v>
      </c>
      <c r="WUR1" s="263" t="s">
        <v>21620</v>
      </c>
      <c r="WUS1" s="263" t="s">
        <v>21621</v>
      </c>
      <c r="WUT1" s="263" t="s">
        <v>21622</v>
      </c>
      <c r="WUU1" s="263" t="s">
        <v>21623</v>
      </c>
      <c r="WUV1" s="263" t="s">
        <v>21624</v>
      </c>
      <c r="WUW1" s="263" t="s">
        <v>21625</v>
      </c>
      <c r="WUX1" s="263" t="s">
        <v>21626</v>
      </c>
      <c r="WUY1" s="263" t="s">
        <v>21627</v>
      </c>
      <c r="WUZ1" s="263" t="s">
        <v>21628</v>
      </c>
      <c r="WVA1" s="263" t="s">
        <v>21629</v>
      </c>
      <c r="WVB1" s="263" t="s">
        <v>21630</v>
      </c>
      <c r="WVC1" s="263" t="s">
        <v>21631</v>
      </c>
      <c r="WVD1" s="263" t="s">
        <v>21632</v>
      </c>
      <c r="WVE1" s="263" t="s">
        <v>21633</v>
      </c>
      <c r="WVF1" s="263" t="s">
        <v>21634</v>
      </c>
      <c r="WVG1" s="263" t="s">
        <v>21635</v>
      </c>
      <c r="WVH1" s="263" t="s">
        <v>21636</v>
      </c>
      <c r="WVI1" s="263" t="s">
        <v>21637</v>
      </c>
      <c r="WVJ1" s="263" t="s">
        <v>21638</v>
      </c>
      <c r="WVK1" s="263" t="s">
        <v>21639</v>
      </c>
      <c r="WVL1" s="263" t="s">
        <v>21640</v>
      </c>
      <c r="WVM1" s="263" t="s">
        <v>21641</v>
      </c>
      <c r="WVN1" s="263" t="s">
        <v>21642</v>
      </c>
      <c r="WVO1" s="263" t="s">
        <v>21643</v>
      </c>
      <c r="WVP1" s="263" t="s">
        <v>21644</v>
      </c>
      <c r="WVQ1" s="263" t="s">
        <v>21645</v>
      </c>
      <c r="WVR1" s="263" t="s">
        <v>21646</v>
      </c>
      <c r="WVS1" s="263" t="s">
        <v>21647</v>
      </c>
      <c r="WVT1" s="263" t="s">
        <v>21648</v>
      </c>
      <c r="WVU1" s="263" t="s">
        <v>21649</v>
      </c>
      <c r="WVV1" s="263" t="s">
        <v>21650</v>
      </c>
      <c r="WVW1" s="263" t="s">
        <v>21651</v>
      </c>
      <c r="WVX1" s="263" t="s">
        <v>21652</v>
      </c>
      <c r="WVY1" s="263" t="s">
        <v>21653</v>
      </c>
      <c r="WVZ1" s="263" t="s">
        <v>21654</v>
      </c>
      <c r="WWA1" s="263" t="s">
        <v>21655</v>
      </c>
      <c r="WWB1" s="263" t="s">
        <v>21656</v>
      </c>
      <c r="WWC1" s="263" t="s">
        <v>21657</v>
      </c>
      <c r="WWD1" s="263" t="s">
        <v>21658</v>
      </c>
      <c r="WWE1" s="263" t="s">
        <v>21659</v>
      </c>
      <c r="WWF1" s="263" t="s">
        <v>21660</v>
      </c>
      <c r="WWG1" s="263" t="s">
        <v>21661</v>
      </c>
      <c r="WWH1" s="263" t="s">
        <v>21662</v>
      </c>
      <c r="WWI1" s="263" t="s">
        <v>21663</v>
      </c>
      <c r="WWJ1" s="263" t="s">
        <v>21664</v>
      </c>
      <c r="WWK1" s="263" t="s">
        <v>21665</v>
      </c>
      <c r="WWL1" s="263" t="s">
        <v>21666</v>
      </c>
      <c r="WWM1" s="263" t="s">
        <v>21667</v>
      </c>
      <c r="WWN1" s="263" t="s">
        <v>21668</v>
      </c>
      <c r="WWO1" s="263" t="s">
        <v>21669</v>
      </c>
      <c r="WWP1" s="263" t="s">
        <v>21670</v>
      </c>
      <c r="WWQ1" s="263" t="s">
        <v>21671</v>
      </c>
      <c r="WWR1" s="263" t="s">
        <v>21672</v>
      </c>
      <c r="WWS1" s="263" t="s">
        <v>21673</v>
      </c>
      <c r="WWT1" s="263" t="s">
        <v>21674</v>
      </c>
      <c r="WWU1" s="263" t="s">
        <v>21675</v>
      </c>
      <c r="WWV1" s="263" t="s">
        <v>21676</v>
      </c>
      <c r="WWW1" s="263" t="s">
        <v>21677</v>
      </c>
      <c r="WWX1" s="263" t="s">
        <v>21678</v>
      </c>
      <c r="WWY1" s="263" t="s">
        <v>21679</v>
      </c>
      <c r="WWZ1" s="263" t="s">
        <v>21680</v>
      </c>
      <c r="WXA1" s="263" t="s">
        <v>21681</v>
      </c>
      <c r="WXB1" s="263" t="s">
        <v>21682</v>
      </c>
      <c r="WXC1" s="263" t="s">
        <v>21683</v>
      </c>
      <c r="WXD1" s="263" t="s">
        <v>21684</v>
      </c>
      <c r="WXE1" s="263" t="s">
        <v>21685</v>
      </c>
      <c r="WXF1" s="263" t="s">
        <v>21686</v>
      </c>
      <c r="WXG1" s="263" t="s">
        <v>21687</v>
      </c>
      <c r="WXH1" s="263" t="s">
        <v>21688</v>
      </c>
      <c r="WXI1" s="263" t="s">
        <v>21689</v>
      </c>
      <c r="WXJ1" s="263" t="s">
        <v>21690</v>
      </c>
      <c r="WXK1" s="263" t="s">
        <v>21691</v>
      </c>
      <c r="WXL1" s="263" t="s">
        <v>21692</v>
      </c>
      <c r="WXM1" s="263" t="s">
        <v>21693</v>
      </c>
      <c r="WXN1" s="263" t="s">
        <v>21694</v>
      </c>
      <c r="WXO1" s="263" t="s">
        <v>21695</v>
      </c>
      <c r="WXP1" s="263" t="s">
        <v>21696</v>
      </c>
      <c r="WXQ1" s="263" t="s">
        <v>21697</v>
      </c>
      <c r="WXR1" s="263" t="s">
        <v>21698</v>
      </c>
      <c r="WXS1" s="263" t="s">
        <v>21699</v>
      </c>
      <c r="WXT1" s="263" t="s">
        <v>21700</v>
      </c>
      <c r="WXU1" s="263" t="s">
        <v>21701</v>
      </c>
      <c r="WXV1" s="263" t="s">
        <v>21702</v>
      </c>
      <c r="WXW1" s="263" t="s">
        <v>21703</v>
      </c>
      <c r="WXX1" s="263" t="s">
        <v>21704</v>
      </c>
      <c r="WXY1" s="263" t="s">
        <v>21705</v>
      </c>
      <c r="WXZ1" s="263" t="s">
        <v>21706</v>
      </c>
      <c r="WYA1" s="263" t="s">
        <v>21707</v>
      </c>
      <c r="WYB1" s="263" t="s">
        <v>21708</v>
      </c>
      <c r="WYC1" s="263" t="s">
        <v>21709</v>
      </c>
      <c r="WYD1" s="263" t="s">
        <v>21710</v>
      </c>
      <c r="WYE1" s="263" t="s">
        <v>21711</v>
      </c>
      <c r="WYF1" s="263" t="s">
        <v>21712</v>
      </c>
      <c r="WYG1" s="263" t="s">
        <v>21713</v>
      </c>
      <c r="WYH1" s="263" t="s">
        <v>21714</v>
      </c>
      <c r="WYI1" s="263" t="s">
        <v>21715</v>
      </c>
      <c r="WYJ1" s="263" t="s">
        <v>21716</v>
      </c>
      <c r="WYK1" s="263" t="s">
        <v>21717</v>
      </c>
      <c r="WYL1" s="263" t="s">
        <v>21718</v>
      </c>
      <c r="WYM1" s="263" t="s">
        <v>21719</v>
      </c>
      <c r="WYN1" s="263" t="s">
        <v>21720</v>
      </c>
      <c r="WYO1" s="263" t="s">
        <v>21721</v>
      </c>
      <c r="WYP1" s="263" t="s">
        <v>21722</v>
      </c>
      <c r="WYQ1" s="263" t="s">
        <v>21723</v>
      </c>
      <c r="WYR1" s="263" t="s">
        <v>21724</v>
      </c>
      <c r="WYS1" s="263" t="s">
        <v>21725</v>
      </c>
      <c r="WYT1" s="263" t="s">
        <v>21726</v>
      </c>
      <c r="WYU1" s="263" t="s">
        <v>21727</v>
      </c>
      <c r="WYV1" s="263" t="s">
        <v>21728</v>
      </c>
      <c r="WYW1" s="263" t="s">
        <v>21729</v>
      </c>
      <c r="WYX1" s="263" t="s">
        <v>21730</v>
      </c>
      <c r="WYY1" s="263" t="s">
        <v>21731</v>
      </c>
      <c r="WYZ1" s="263" t="s">
        <v>21732</v>
      </c>
      <c r="WZA1" s="263" t="s">
        <v>21733</v>
      </c>
      <c r="WZB1" s="263" t="s">
        <v>21734</v>
      </c>
      <c r="WZC1" s="263" t="s">
        <v>21735</v>
      </c>
      <c r="WZD1" s="263" t="s">
        <v>21736</v>
      </c>
      <c r="WZE1" s="263" t="s">
        <v>21737</v>
      </c>
      <c r="WZF1" s="263" t="s">
        <v>21738</v>
      </c>
      <c r="WZG1" s="263" t="s">
        <v>21739</v>
      </c>
      <c r="WZH1" s="263" t="s">
        <v>21740</v>
      </c>
      <c r="WZI1" s="263" t="s">
        <v>21741</v>
      </c>
      <c r="WZJ1" s="263" t="s">
        <v>21742</v>
      </c>
      <c r="WZK1" s="263" t="s">
        <v>21743</v>
      </c>
      <c r="WZL1" s="263" t="s">
        <v>21744</v>
      </c>
      <c r="WZM1" s="263" t="s">
        <v>21745</v>
      </c>
      <c r="WZN1" s="263" t="s">
        <v>21746</v>
      </c>
      <c r="WZO1" s="263" t="s">
        <v>21747</v>
      </c>
      <c r="WZP1" s="263" t="s">
        <v>21748</v>
      </c>
      <c r="WZQ1" s="263" t="s">
        <v>21749</v>
      </c>
      <c r="WZR1" s="263" t="s">
        <v>21750</v>
      </c>
      <c r="WZS1" s="263" t="s">
        <v>21751</v>
      </c>
      <c r="WZT1" s="263" t="s">
        <v>21752</v>
      </c>
      <c r="WZU1" s="263" t="s">
        <v>21753</v>
      </c>
      <c r="WZV1" s="263" t="s">
        <v>21754</v>
      </c>
      <c r="WZW1" s="263" t="s">
        <v>21755</v>
      </c>
      <c r="WZX1" s="263" t="s">
        <v>21756</v>
      </c>
      <c r="WZY1" s="263" t="s">
        <v>21757</v>
      </c>
      <c r="WZZ1" s="263" t="s">
        <v>21758</v>
      </c>
      <c r="XAA1" s="263" t="s">
        <v>21759</v>
      </c>
      <c r="XAB1" s="263" t="s">
        <v>21760</v>
      </c>
      <c r="XAC1" s="263" t="s">
        <v>21761</v>
      </c>
      <c r="XAD1" s="263" t="s">
        <v>21762</v>
      </c>
      <c r="XAE1" s="263" t="s">
        <v>21763</v>
      </c>
      <c r="XAF1" s="263" t="s">
        <v>21764</v>
      </c>
      <c r="XAG1" s="263" t="s">
        <v>21765</v>
      </c>
      <c r="XAH1" s="263" t="s">
        <v>21766</v>
      </c>
      <c r="XAI1" s="263" t="s">
        <v>21767</v>
      </c>
      <c r="XAJ1" s="263" t="s">
        <v>21768</v>
      </c>
      <c r="XAK1" s="263" t="s">
        <v>21769</v>
      </c>
      <c r="XAL1" s="263" t="s">
        <v>21770</v>
      </c>
      <c r="XAM1" s="263" t="s">
        <v>21771</v>
      </c>
      <c r="XAN1" s="263" t="s">
        <v>21772</v>
      </c>
      <c r="XAO1" s="263" t="s">
        <v>21773</v>
      </c>
      <c r="XAP1" s="263" t="s">
        <v>21774</v>
      </c>
      <c r="XAQ1" s="263" t="s">
        <v>21775</v>
      </c>
      <c r="XAR1" s="263" t="s">
        <v>21776</v>
      </c>
      <c r="XAS1" s="263" t="s">
        <v>21777</v>
      </c>
      <c r="XAT1" s="263" t="s">
        <v>21778</v>
      </c>
      <c r="XAU1" s="263" t="s">
        <v>21779</v>
      </c>
      <c r="XAV1" s="263" t="s">
        <v>21780</v>
      </c>
      <c r="XAW1" s="263" t="s">
        <v>21781</v>
      </c>
      <c r="XAX1" s="263" t="s">
        <v>21782</v>
      </c>
      <c r="XAY1" s="263" t="s">
        <v>21783</v>
      </c>
      <c r="XAZ1" s="263" t="s">
        <v>21784</v>
      </c>
      <c r="XBA1" s="263" t="s">
        <v>21785</v>
      </c>
      <c r="XBB1" s="263" t="s">
        <v>21786</v>
      </c>
      <c r="XBC1" s="263" t="s">
        <v>21787</v>
      </c>
      <c r="XBD1" s="263" t="s">
        <v>21788</v>
      </c>
      <c r="XBE1" s="263" t="s">
        <v>21789</v>
      </c>
      <c r="XBF1" s="263" t="s">
        <v>21790</v>
      </c>
      <c r="XBG1" s="263" t="s">
        <v>21791</v>
      </c>
      <c r="XBH1" s="263" t="s">
        <v>21792</v>
      </c>
      <c r="XBI1" s="263" t="s">
        <v>21793</v>
      </c>
      <c r="XBJ1" s="263" t="s">
        <v>21794</v>
      </c>
      <c r="XBK1" s="263" t="s">
        <v>21795</v>
      </c>
      <c r="XBL1" s="263" t="s">
        <v>21796</v>
      </c>
      <c r="XBM1" s="263" t="s">
        <v>21797</v>
      </c>
      <c r="XBN1" s="263" t="s">
        <v>21798</v>
      </c>
      <c r="XBO1" s="263" t="s">
        <v>21799</v>
      </c>
      <c r="XBP1" s="263" t="s">
        <v>21800</v>
      </c>
      <c r="XBQ1" s="263" t="s">
        <v>21801</v>
      </c>
      <c r="XBR1" s="263" t="s">
        <v>21802</v>
      </c>
      <c r="XBS1" s="263" t="s">
        <v>21803</v>
      </c>
      <c r="XBT1" s="263" t="s">
        <v>21804</v>
      </c>
      <c r="XBU1" s="263" t="s">
        <v>21805</v>
      </c>
      <c r="XBV1" s="263" t="s">
        <v>21806</v>
      </c>
      <c r="XBW1" s="263" t="s">
        <v>21807</v>
      </c>
      <c r="XBX1" s="263" t="s">
        <v>21808</v>
      </c>
      <c r="XBY1" s="263" t="s">
        <v>21809</v>
      </c>
      <c r="XBZ1" s="263" t="s">
        <v>21810</v>
      </c>
      <c r="XCA1" s="263" t="s">
        <v>21811</v>
      </c>
      <c r="XCB1" s="263" t="s">
        <v>21812</v>
      </c>
      <c r="XCC1" s="263" t="s">
        <v>21813</v>
      </c>
      <c r="XCD1" s="263" t="s">
        <v>21814</v>
      </c>
      <c r="XCE1" s="263" t="s">
        <v>21815</v>
      </c>
      <c r="XCF1" s="263" t="s">
        <v>21816</v>
      </c>
      <c r="XCG1" s="263" t="s">
        <v>21817</v>
      </c>
      <c r="XCH1" s="263" t="s">
        <v>21818</v>
      </c>
      <c r="XCI1" s="263" t="s">
        <v>21819</v>
      </c>
      <c r="XCJ1" s="263" t="s">
        <v>21820</v>
      </c>
      <c r="XCK1" s="263" t="s">
        <v>21821</v>
      </c>
      <c r="XCL1" s="263" t="s">
        <v>21822</v>
      </c>
      <c r="XCM1" s="263" t="s">
        <v>21823</v>
      </c>
      <c r="XCN1" s="263" t="s">
        <v>21824</v>
      </c>
      <c r="XCO1" s="263" t="s">
        <v>21825</v>
      </c>
      <c r="XCP1" s="263" t="s">
        <v>21826</v>
      </c>
      <c r="XCQ1" s="263" t="s">
        <v>21827</v>
      </c>
      <c r="XCR1" s="263" t="s">
        <v>21828</v>
      </c>
      <c r="XCS1" s="263" t="s">
        <v>21829</v>
      </c>
      <c r="XCT1" s="263" t="s">
        <v>21830</v>
      </c>
      <c r="XCU1" s="263" t="s">
        <v>21831</v>
      </c>
      <c r="XCV1" s="263" t="s">
        <v>21832</v>
      </c>
      <c r="XCW1" s="263" t="s">
        <v>21833</v>
      </c>
      <c r="XCX1" s="263" t="s">
        <v>21834</v>
      </c>
      <c r="XCY1" s="263" t="s">
        <v>21835</v>
      </c>
      <c r="XCZ1" s="263" t="s">
        <v>21836</v>
      </c>
      <c r="XDA1" s="263" t="s">
        <v>21837</v>
      </c>
      <c r="XDB1" s="263" t="s">
        <v>21838</v>
      </c>
      <c r="XDC1" s="263" t="s">
        <v>21839</v>
      </c>
      <c r="XDD1" s="263" t="s">
        <v>21840</v>
      </c>
      <c r="XDE1" s="263" t="s">
        <v>21841</v>
      </c>
      <c r="XDF1" s="263" t="s">
        <v>21842</v>
      </c>
      <c r="XDG1" s="263" t="s">
        <v>21843</v>
      </c>
      <c r="XDH1" s="263" t="s">
        <v>21844</v>
      </c>
      <c r="XDI1" s="263" t="s">
        <v>21845</v>
      </c>
      <c r="XDJ1" s="263" t="s">
        <v>21846</v>
      </c>
      <c r="XDK1" s="263" t="s">
        <v>21847</v>
      </c>
      <c r="XDL1" s="263" t="s">
        <v>21848</v>
      </c>
      <c r="XDM1" s="263" t="s">
        <v>21849</v>
      </c>
      <c r="XDN1" s="263" t="s">
        <v>21850</v>
      </c>
      <c r="XDO1" s="263" t="s">
        <v>21851</v>
      </c>
      <c r="XDP1" s="263" t="s">
        <v>21852</v>
      </c>
      <c r="XDQ1" s="263" t="s">
        <v>21853</v>
      </c>
      <c r="XDR1" s="263" t="s">
        <v>21854</v>
      </c>
      <c r="XDS1" s="263" t="s">
        <v>21855</v>
      </c>
      <c r="XDT1" s="263" t="s">
        <v>21856</v>
      </c>
      <c r="XDU1" s="263" t="s">
        <v>21857</v>
      </c>
      <c r="XDV1" s="263" t="s">
        <v>21858</v>
      </c>
      <c r="XDW1" s="263" t="s">
        <v>21859</v>
      </c>
      <c r="XDX1" s="263" t="s">
        <v>21860</v>
      </c>
      <c r="XDY1" s="263" t="s">
        <v>21861</v>
      </c>
      <c r="XDZ1" s="263" t="s">
        <v>21862</v>
      </c>
      <c r="XEA1" s="263" t="s">
        <v>21863</v>
      </c>
      <c r="XEB1" s="263" t="s">
        <v>21864</v>
      </c>
      <c r="XEC1" s="263" t="s">
        <v>21865</v>
      </c>
      <c r="XED1" s="263" t="s">
        <v>21866</v>
      </c>
      <c r="XEE1" s="263" t="s">
        <v>21867</v>
      </c>
      <c r="XEF1" s="263" t="s">
        <v>21868</v>
      </c>
      <c r="XEG1" s="263" t="s">
        <v>21869</v>
      </c>
      <c r="XEH1" s="263" t="s">
        <v>21870</v>
      </c>
      <c r="XEI1" s="263" t="s">
        <v>21871</v>
      </c>
      <c r="XEJ1" s="263" t="s">
        <v>21872</v>
      </c>
      <c r="XEK1" s="263" t="s">
        <v>21873</v>
      </c>
      <c r="XEL1" s="263" t="s">
        <v>21874</v>
      </c>
      <c r="XEM1" s="263" t="s">
        <v>21875</v>
      </c>
      <c r="XEN1" s="263" t="s">
        <v>21876</v>
      </c>
      <c r="XEO1" s="263" t="s">
        <v>21877</v>
      </c>
      <c r="XEP1" s="263" t="s">
        <v>21878</v>
      </c>
      <c r="XEQ1" s="263" t="s">
        <v>21879</v>
      </c>
      <c r="XER1" s="263" t="s">
        <v>21880</v>
      </c>
      <c r="XES1" s="263" t="s">
        <v>21881</v>
      </c>
      <c r="XET1" s="263" t="s">
        <v>21882</v>
      </c>
      <c r="XEU1" s="263" t="s">
        <v>21883</v>
      </c>
      <c r="XEV1" s="263" t="s">
        <v>21884</v>
      </c>
      <c r="XEW1" s="263" t="s">
        <v>21885</v>
      </c>
      <c r="XEX1" s="263" t="s">
        <v>21886</v>
      </c>
      <c r="XEY1" s="263" t="s">
        <v>21887</v>
      </c>
      <c r="XEZ1" s="263" t="s">
        <v>21888</v>
      </c>
      <c r="XFA1" s="263" t="s">
        <v>21889</v>
      </c>
      <c r="XFB1" s="263" t="s">
        <v>21890</v>
      </c>
      <c r="XFC1" s="263" t="s">
        <v>21891</v>
      </c>
      <c r="XFD1" s="263" t="s">
        <v>21892</v>
      </c>
    </row>
    <row r="2" spans="1:16384" s="261" customFormat="1">
      <c r="A2" s="177" t="s">
        <v>2876</v>
      </c>
      <c r="B2" s="172" t="s">
        <v>2877</v>
      </c>
      <c r="C2" s="171" t="str">
        <f>VLOOKUP(IDXMàJ[[#This Row],[ISIN]],Indices[[#All],[Valeur]:[OPP2]],9,FALSE)</f>
        <v>Actions Monde</v>
      </c>
      <c r="D2" s="174"/>
      <c r="E2" s="170"/>
      <c r="F2" s="170"/>
      <c r="G2" s="170"/>
      <c r="H2" s="170"/>
      <c r="I2" s="170"/>
      <c r="J2" s="176">
        <f ca="1">IF(J$1="CHF",0,INDIRECT(ADDRESS(MATCH("NDUEACWF Index",$A:$A,0),MATCH(J$1,$1:$1,0)))/(SUM(INDIRECT(ADDRESS(MATCH("NDUEACWF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Index",$A:$A,0),MATCH(IDXMàJ[[#Headers],[CHF]],$1:$1,0)))))</f>
        <v>0</v>
      </c>
      <c r="K2" s="176">
        <f ca="1">IF(K$1="CHF",0,INDIRECT(ADDRESS(MATCH("NDUEACWF Index",$A:$A,0),MATCH(K$1,$1:$1,0)))/(SUM(INDIRECT(ADDRESS(MATCH("NDUEACWF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Index",$A:$A,0),MATCH(IDXMàJ[[#Headers],[CHF]],$1:$1,0)))))</f>
        <v>8.8605002338576461E-2</v>
      </c>
      <c r="L2" s="176">
        <f ca="1">IF(L$1="CHF",0,INDIRECT(ADDRESS(MATCH("NDUEACWF Index",$A:$A,0),MATCH(L$1,$1:$1,0)))/(SUM(INDIRECT(ADDRESS(MATCH("NDUEACWF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Index",$A:$A,0),MATCH(IDXMàJ[[#Headers],[CHF]],$1:$1,0)))))</f>
        <v>3.8593383330552504E-2</v>
      </c>
      <c r="M2" s="176">
        <f ca="1">IF(M$1="CHF",0,INDIRECT(ADDRESS(MATCH("NDUEACWF Index",$A:$A,0),MATCH(M$1,$1:$1,0)))/(SUM(INDIRECT(ADDRESS(MATCH("NDUEACWF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Index",$A:$A,0),MATCH(IDXMàJ[[#Headers],[CHF]],$1:$1,0)))))</f>
        <v>1.9252126557504252E-2</v>
      </c>
      <c r="N2" s="176">
        <f ca="1">IF(N$1="CHF",0,INDIRECT(ADDRESS(MATCH("NDUEACWF Index",$A:$A,0),MATCH(N$1,$1:$1,0)))/(SUM(INDIRECT(ADDRESS(MATCH("NDUEACWF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Index",$A:$A,0),MATCH(IDXMàJ[[#Headers],[CHF]],$1:$1,0)))))</f>
        <v>0.59227028228988776</v>
      </c>
      <c r="O2" s="176">
        <f ca="1">IF(O$1="CHF",0,INDIRECT(ADDRESS(MATCH("NDUEACWF Index",$A:$A,0),MATCH(O$1,$1:$1,0)))/(SUM(INDIRECT(ADDRESS(MATCH("NDUEACWF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Index",$A:$A,0),MATCH(IDXMàJ[[#Headers],[CHF]],$1:$1,0)))))</f>
        <v>2.905645026734438E-2</v>
      </c>
      <c r="P2" s="176">
        <f ca="1">IF(P$1="CHF",0,INDIRECT(ADDRESS(MATCH("NDUEACWF Index",$A:$A,0),MATCH(P$1,$1:$1,0)))/(SUM(INDIRECT(ADDRESS(MATCH("NDUEACWF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Index",$A:$A,0),MATCH(IDXMàJ[[#Headers],[CHF]],$1:$1,0)))))</f>
        <v>1.9002943140855173E-2</v>
      </c>
      <c r="Q2" s="176">
        <f ca="1">IF(Q$1="CHF",0,INDIRECT(ADDRESS(MATCH("NDUEACWF Index",$A:$A,0),MATCH(Q$1,$1:$1,0)))/(SUM(INDIRECT(ADDRESS(MATCH("NDUEACWF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Index",$A:$A,0),MATCH(IDXMàJ[[#Headers],[CHF]],$1:$1,0)))))</f>
        <v>6.7025922089088891E-2</v>
      </c>
      <c r="R2" s="176">
        <f ca="1">IF(R$1="CHF",0,INDIRECT(ADDRESS(MATCH("NDUEACWF Index",$A:$A,0),MATCH(R$1,$1:$1,0)))/(SUM(INDIRECT(ADDRESS(MATCH("NDUEACWF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Index",$A:$A,0),MATCH(IDXMàJ[[#Headers],[CHF]],$1:$1,0)))))</f>
        <v>2.9942234902127491E-3</v>
      </c>
      <c r="S2" s="176">
        <f ca="1">IF(S$1="CHF",0,INDIRECT(ADDRESS(MATCH("NDUEACWF Index",$A:$A,0),MATCH(S$1,$1:$1,0)))/(SUM(INDIRECT(ADDRESS(MATCH("NDUEACWF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Index",$A:$A,0),MATCH(IDXMàJ[[#Headers],[CHF]],$1:$1,0)))))</f>
        <v>7.0161672542939013E-4</v>
      </c>
      <c r="T2" s="176">
        <f ca="1">IF(T$1="CHF",0,INDIRECT(ADDRESS(MATCH("NDUEACWF Index",$A:$A,0),MATCH(T$1,$1:$1,0)))/(SUM(INDIRECT(ADDRESS(MATCH("NDUEACWF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Index",$A:$A,0),MATCH(IDXMàJ[[#Headers],[CHF]],$1:$1,0)))))</f>
        <v>9.1111355048717983E-3</v>
      </c>
      <c r="U2" s="176">
        <f ca="1">IF(U$1="CHF",0,INDIRECT(ADDRESS(MATCH("NDUEACWF Index",$A:$A,0),MATCH(U$1,$1:$1,0)))/(SUM(INDIRECT(ADDRESS(MATCH("NDUEACWF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Index",$A:$A,0),MATCH(IDXMàJ[[#Headers],[CHF]],$1:$1,0)))))</f>
        <v>0.13338691426567653</v>
      </c>
      <c r="V2" s="176">
        <f ca="1">IF(V$1="SUISSE",0,INDIRECT(ADDRESS(MATCH("NDUEACWF Index",$A:$A,0),MATCH(V$1,$1:$1,0)))/(SUM(INDIRECT(ADDRESS(MATCH("NDUEACWF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Index",$A:$A,0),MATCH(IDXMàJ[[#Headers],[SUISSE]],$1:$1,0)))))</f>
        <v>0</v>
      </c>
      <c r="W2" s="176">
        <f ca="1">IF(W$1="SUISSE",0,INDIRECT(ADDRESS(MATCH("NDUEACWF Index",$A:$A,0),MATCH(W$1,$1:$1,0)))/(SUM(INDIRECT(ADDRESS(MATCH("NDUEACWF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Index",$A:$A,0),MATCH(IDXMàJ[[#Headers],[SUISSE]],$1:$1,0)))))</f>
        <v>8.8605002338576461E-2</v>
      </c>
      <c r="X2" s="176">
        <f ca="1">IF(X$1="SUISSE",0,INDIRECT(ADDRESS(MATCH("NDUEACWF Index",$A:$A,0),MATCH(X$1,$1:$1,0)))/(SUM(INDIRECT(ADDRESS(MATCH("NDUEACWF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Index",$A:$A,0),MATCH(IDXMàJ[[#Headers],[SUISSE]],$1:$1,0)))))</f>
        <v>3.8593383330552504E-2</v>
      </c>
      <c r="Y2" s="176">
        <f ca="1">IF(Y$1="SUISSE",0,INDIRECT(ADDRESS(MATCH("NDUEACWF Index",$A:$A,0),MATCH(Y$1,$1:$1,0)))/(SUM(INDIRECT(ADDRESS(MATCH("NDUEACWF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Index",$A:$A,0),MATCH(IDXMàJ[[#Headers],[SUISSE]],$1:$1,0)))))</f>
        <v>1.9252126557504252E-2</v>
      </c>
      <c r="Z2" s="176">
        <f ca="1">IF(Z$1="SUISSE",0,INDIRECT(ADDRESS(MATCH("NDUEACWF Index",$A:$A,0),MATCH(Z$1,$1:$1,0)))/(SUM(INDIRECT(ADDRESS(MATCH("NDUEACWF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Index",$A:$A,0),MATCH(IDXMàJ[[#Headers],[SUISSE]],$1:$1,0)))))</f>
        <v>0.59227028228988776</v>
      </c>
      <c r="AA2" s="176">
        <f ca="1">IF(AA$1="SUISSE",0,INDIRECT(ADDRESS(MATCH("NDUEACWF Index",$A:$A,0),MATCH(AA$1,$1:$1,0)))/(SUM(INDIRECT(ADDRESS(MATCH("NDUEACWF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Index",$A:$A,0),MATCH(IDXMàJ[[#Headers],[SUISSE]],$1:$1,0)))))</f>
        <v>2.905645026734438E-2</v>
      </c>
      <c r="AB2" s="176">
        <f ca="1">IF(AB$1="SUISSE",0,INDIRECT(ADDRESS(MATCH("NDUEACWF Index",$A:$A,0),MATCH(AB$1,$1:$1,0)))/(SUM(INDIRECT(ADDRESS(MATCH("NDUEACWF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Index",$A:$A,0),MATCH(IDXMàJ[[#Headers],[SUISSE]],$1:$1,0)))))</f>
        <v>6.7025922089088891E-2</v>
      </c>
      <c r="AC2" s="176">
        <f ca="1">IF(AC$1="SUISSE",0,INDIRECT(ADDRESS(MATCH("NDUEACWF Index",$A:$A,0),MATCH(AC$1,$1:$1,0)))/(SUM(INDIRECT(ADDRESS(MATCH("NDUEACWF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Index",$A:$A,0),MATCH(IDXMàJ[[#Headers],[SUISSE]],$1:$1,0)))))</f>
        <v>3.1809918861369108E-2</v>
      </c>
      <c r="AD2" s="176">
        <f ca="1">IF(AD$1="SUISSE",0,INDIRECT(ADDRESS(MATCH("NDUEACWF Index",$A:$A,0),MATCH(AD$1,$1:$1,0)))/(SUM(INDIRECT(ADDRESS(MATCH("NDUEACWF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Index",$A:$A,0),MATCH(IDXMàJ[[#Headers],[SUISSE]],$1:$1,0)))))</f>
        <v>0.13338691426567653</v>
      </c>
      <c r="AE2" s="176"/>
      <c r="AF2" s="176"/>
    </row>
    <row r="3" spans="1:16384" s="261" customFormat="1">
      <c r="A3" s="177" t="s">
        <v>3422</v>
      </c>
      <c r="B3" s="91" t="s">
        <v>3423</v>
      </c>
      <c r="C3" s="171" t="str">
        <f>VLOOKUP(IDXMàJ[[#This Row],[ISIN]],Indices[[#All],[Valeur]:[OPP2]],9,FALSE)</f>
        <v>Actions Monde</v>
      </c>
      <c r="D3" s="174"/>
      <c r="E3" s="170"/>
      <c r="F3" s="170"/>
      <c r="G3" s="170"/>
      <c r="H3" s="170"/>
      <c r="I3" s="170"/>
      <c r="J3" s="176">
        <f ca="1">IF(J$1="USD",0,INDIRECT(ADDRESS(MATCH("NDUEACWF Index",$A:$A,0),MATCH(J$1,$1:$1,0)))/(SUM(INDIRECT(ADDRESS(MATCH("NDUEACWF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Index",$A:$A,0),MATCH(IDXMàJ[[#Headers],[USD]],$1:$1,0)))))</f>
        <v>5.7095275284484992E-2</v>
      </c>
      <c r="K3" s="176">
        <f ca="1">IF(K$1="USD",0,INDIRECT(ADDRESS(MATCH("NDUEACWF Index",$A:$A,0),MATCH(K$1,$1:$1,0)))/(SUM(INDIRECT(ADDRESS(MATCH("NDUEACWF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Index",$A:$A,0),MATCH(IDXMàJ[[#Headers],[USD]],$1:$1,0)))))</f>
        <v>0.20490553351785024</v>
      </c>
      <c r="L3" s="176">
        <f ca="1">IF(L$1="USD",0,INDIRECT(ADDRESS(MATCH("NDUEACWF Index",$A:$A,0),MATCH(L$1,$1:$1,0)))/(SUM(INDIRECT(ADDRESS(MATCH("NDUEACWF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Index",$A:$A,0),MATCH(IDXMàJ[[#Headers],[USD]],$1:$1,0)))))</f>
        <v>8.925001515589169E-2</v>
      </c>
      <c r="M3" s="176">
        <f ca="1">IF(M$1="USD",0,INDIRECT(ADDRESS(MATCH("NDUEACWF Index",$A:$A,0),MATCH(M$1,$1:$1,0)))/(SUM(INDIRECT(ADDRESS(MATCH("NDUEACWF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Index",$A:$A,0),MATCH(IDXMàJ[[#Headers],[USD]],$1:$1,0)))))</f>
        <v>4.4521947514255443E-2</v>
      </c>
      <c r="N3" s="176">
        <f ca="1">IF(N$1="USD",0,INDIRECT(ADDRESS(MATCH("NDUEACWF Index",$A:$A,0),MATCH(N$1,$1:$1,0)))/(SUM(INDIRECT(ADDRESS(MATCH("NDUEACWF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Index",$A:$A,0),MATCH(IDXMàJ[[#Headers],[USD]],$1:$1,0)))))</f>
        <v>0</v>
      </c>
      <c r="O3" s="176">
        <f ca="1">IF(O$1="USD",0,INDIRECT(ADDRESS(MATCH("NDUEACWF Index",$A:$A,0),MATCH(O$1,$1:$1,0)))/(SUM(INDIRECT(ADDRESS(MATCH("NDUEACWF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Index",$A:$A,0),MATCH(IDXMàJ[[#Headers],[USD]],$1:$1,0)))))</f>
        <v>6.7195161526144798E-2</v>
      </c>
      <c r="P3" s="176">
        <f ca="1">IF(P$1="USD",0,INDIRECT(ADDRESS(MATCH("NDUEACWF Index",$A:$A,0),MATCH(P$1,$1:$1,0)))/(SUM(INDIRECT(ADDRESS(MATCH("NDUEACWF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Index",$A:$A,0),MATCH(IDXMàJ[[#Headers],[USD]],$1:$1,0)))))</f>
        <v>4.3945692680051225E-2</v>
      </c>
      <c r="Q3" s="176">
        <f ca="1">IF(Q$1="USD",0,INDIRECT(ADDRESS(MATCH("NDUEACWF Index",$A:$A,0),MATCH(Q$1,$1:$1,0)))/(SUM(INDIRECT(ADDRESS(MATCH("NDUEACWF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Index",$A:$A,0),MATCH(IDXMàJ[[#Headers],[USD]],$1:$1,0)))))</f>
        <v>0.15500233579037084</v>
      </c>
      <c r="R3" s="176">
        <f ca="1">IF(R$1="USD",0,INDIRECT(ADDRESS(MATCH("NDUEACWF Index",$A:$A,0),MATCH(R$1,$1:$1,0)))/(SUM(INDIRECT(ADDRESS(MATCH("NDUEACWF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Index",$A:$A,0),MATCH(IDXMàJ[[#Headers],[USD]],$1:$1,0)))))</f>
        <v>6.9243603130813942E-3</v>
      </c>
      <c r="S3" s="176">
        <f ca="1">IF(S$1="USD",0,INDIRECT(ADDRESS(MATCH("NDUEACWF Index",$A:$A,0),MATCH(S$1,$1:$1,0)))/(SUM(INDIRECT(ADDRESS(MATCH("NDUEACWF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Index",$A:$A,0),MATCH(IDXMàJ[[#Headers],[USD]],$1:$1,0)))))</f>
        <v>1.622539875342505E-3</v>
      </c>
      <c r="T3" s="176">
        <f ca="1">IF(T$1="USD",0,INDIRECT(ADDRESS(MATCH("NDUEACWF Index",$A:$A,0),MATCH(T$1,$1:$1,0)))/(SUM(INDIRECT(ADDRESS(MATCH("NDUEACWF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Index",$A:$A,0),MATCH(IDXMàJ[[#Headers],[USD]],$1:$1,0)))))</f>
        <v>2.1070165705151966E-2</v>
      </c>
      <c r="U3" s="176">
        <f ca="1">IF(U$1="USD",0,INDIRECT(ADDRESS(MATCH("NDUEACWF Index",$A:$A,0),MATCH(U$1,$1:$1,0)))/(SUM(INDIRECT(ADDRESS(MATCH("NDUEACWF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Index",$A:$A,0),MATCH(IDXMàJ[[#Headers],[USD]],$1:$1,0)))))</f>
        <v>0.30846697263737483</v>
      </c>
      <c r="V3" s="176">
        <f ca="1">IF(V$1="USA",0,INDIRECT(ADDRESS(MATCH("NDUEACWF Index",$A:$A,0),MATCH(V$1,$1:$1,0)))/(SUM(INDIRECT(ADDRESS(MATCH("NDUEACWF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Index",$A:$A,0),MATCH(IDXMàJ[[#Headers],[USA]],$1:$1,0)))))</f>
        <v>5.7095275284484992E-2</v>
      </c>
      <c r="W3" s="176">
        <f ca="1">IF(W$1="USA",0,INDIRECT(ADDRESS(MATCH("NDUEACWF Index",$A:$A,0),MATCH(W$1,$1:$1,0)))/(SUM(INDIRECT(ADDRESS(MATCH("NDUEACWF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Index",$A:$A,0),MATCH(IDXMàJ[[#Headers],[USA]],$1:$1,0)))))</f>
        <v>0.20490553351785024</v>
      </c>
      <c r="X3" s="176">
        <f ca="1">IF(X$1="USA",0,INDIRECT(ADDRESS(MATCH("NDUEACWF Index",$A:$A,0),MATCH(X$1,$1:$1,0)))/(SUM(INDIRECT(ADDRESS(MATCH("NDUEACWF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Index",$A:$A,0),MATCH(IDXMàJ[[#Headers],[USA]],$1:$1,0)))))</f>
        <v>8.925001515589169E-2</v>
      </c>
      <c r="Y3" s="176">
        <f ca="1">IF(Y$1="USA",0,INDIRECT(ADDRESS(MATCH("NDUEACWF Index",$A:$A,0),MATCH(Y$1,$1:$1,0)))/(SUM(INDIRECT(ADDRESS(MATCH("NDUEACWF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Index",$A:$A,0),MATCH(IDXMàJ[[#Headers],[USA]],$1:$1,0)))))</f>
        <v>4.4521947514255443E-2</v>
      </c>
      <c r="Z3" s="176">
        <f ca="1">IF(Z$1="USA",0,INDIRECT(ADDRESS(MATCH("NDUEACWF Index",$A:$A,0),MATCH(Z$1,$1:$1,0)))/(SUM(INDIRECT(ADDRESS(MATCH("NDUEACWF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Index",$A:$A,0),MATCH(IDXMàJ[[#Headers],[USA]],$1:$1,0)))))</f>
        <v>0</v>
      </c>
      <c r="AA3" s="176">
        <f ca="1">IF(AA$1="USA",0,INDIRECT(ADDRESS(MATCH("NDUEACWF Index",$A:$A,0),MATCH(AA$1,$1:$1,0)))/(SUM(INDIRECT(ADDRESS(MATCH("NDUEACWF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Index",$A:$A,0),MATCH(IDXMàJ[[#Headers],[USA]],$1:$1,0)))))</f>
        <v>6.7195161526144798E-2</v>
      </c>
      <c r="AB3" s="176">
        <f ca="1">IF(AB$1="USA",0,INDIRECT(ADDRESS(MATCH("NDUEACWF Index",$A:$A,0),MATCH(AB$1,$1:$1,0)))/(SUM(INDIRECT(ADDRESS(MATCH("NDUEACWF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Index",$A:$A,0),MATCH(IDXMàJ[[#Headers],[USA]],$1:$1,0)))))</f>
        <v>0.15500233579037084</v>
      </c>
      <c r="AC3" s="176">
        <f ca="1">IF(AC$1="USA",0,INDIRECT(ADDRESS(MATCH("NDUEACWF Index",$A:$A,0),MATCH(AC$1,$1:$1,0)))/(SUM(INDIRECT(ADDRESS(MATCH("NDUEACWF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Index",$A:$A,0),MATCH(IDXMàJ[[#Headers],[USA]],$1:$1,0)))))</f>
        <v>7.3562758573627096E-2</v>
      </c>
      <c r="AD3" s="176">
        <f ca="1">IF(AD$1="USA",0,INDIRECT(ADDRESS(MATCH("NDUEACWF Index",$A:$A,0),MATCH(AD$1,$1:$1,0)))/(SUM(INDIRECT(ADDRESS(MATCH("NDUEACWF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Index",$A:$A,0),MATCH(IDXMàJ[[#Headers],[USA]],$1:$1,0)))))</f>
        <v>0.30846697263737483</v>
      </c>
      <c r="AE3" s="176"/>
      <c r="AF3" s="176"/>
    </row>
    <row r="4" spans="1:16384" s="261" customFormat="1">
      <c r="A4" s="177" t="s">
        <v>2793</v>
      </c>
      <c r="B4" s="91" t="s">
        <v>2794</v>
      </c>
      <c r="C4" s="171" t="str">
        <f>VLOOKUP(IDXMàJ[[#This Row],[ISIN]],Indices[[#All],[Valeur]:[OPP2]],9,FALSE)</f>
        <v>Actions Monde</v>
      </c>
      <c r="D4" s="174"/>
      <c r="E4" s="170"/>
      <c r="F4" s="170"/>
      <c r="G4" s="170"/>
      <c r="H4" s="170"/>
      <c r="I4" s="170"/>
      <c r="J4" s="176">
        <f ca="1">IF(J$1="EUR",0,INDIRECT(ADDRESS(MATCH("NDUEACWF Index",$A:$A,0),MATCH(J$1,$1:$1,0)))/(SUM(INDIRECT(ADDRESS(MATCH("NDUEACWF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Index",$A:$A,0),MATCH(IDXMàJ[[#Headers],[EUR]],$1:$1,0)))))</f>
        <v>2.6374842352706991E-2</v>
      </c>
      <c r="K4" s="176">
        <f ca="1">IF(K$1="EUR",0,INDIRECT(ADDRESS(MATCH("NDUEACWF Index",$A:$A,0),MATCH(K$1,$1:$1,0)))/(SUM(INDIRECT(ADDRESS(MATCH("NDUEACWF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Index",$A:$A,0),MATCH(IDXMàJ[[#Headers],[EUR]],$1:$1,0)))))</f>
        <v>0</v>
      </c>
      <c r="L4" s="176">
        <f ca="1">IF(L$1="EUR",0,INDIRECT(ADDRESS(MATCH("NDUEACWF Index",$A:$A,0),MATCH(L$1,$1:$1,0)))/(SUM(INDIRECT(ADDRESS(MATCH("NDUEACWF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Index",$A:$A,0),MATCH(IDXMàJ[[#Headers],[EUR]],$1:$1,0)))))</f>
        <v>4.1228544183112371E-2</v>
      </c>
      <c r="M4" s="176">
        <f ca="1">IF(M$1="EUR",0,INDIRECT(ADDRESS(MATCH("NDUEACWF Index",$A:$A,0),MATCH(M$1,$1:$1,0)))/(SUM(INDIRECT(ADDRESS(MATCH("NDUEACWF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Index",$A:$A,0),MATCH(IDXMàJ[[#Headers],[EUR]],$1:$1,0)))))</f>
        <v>2.056666407286899E-2</v>
      </c>
      <c r="N4" s="176">
        <f ca="1">IF(N$1="EUR",0,INDIRECT(ADDRESS(MATCH("NDUEACWF Index",$A:$A,0),MATCH(N$1,$1:$1,0)))/(SUM(INDIRECT(ADDRESS(MATCH("NDUEACWF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Index",$A:$A,0),MATCH(IDXMàJ[[#Headers],[EUR]],$1:$1,0)))))</f>
        <v>0.63271056835284456</v>
      </c>
      <c r="O4" s="176">
        <f ca="1">IF(O$1="EUR",0,INDIRECT(ADDRESS(MATCH("NDUEACWF Index",$A:$A,0),MATCH(O$1,$1:$1,0)))/(SUM(INDIRECT(ADDRESS(MATCH("NDUEACWF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Index",$A:$A,0),MATCH(IDXMàJ[[#Headers],[EUR]],$1:$1,0)))))</f>
        <v>3.1040428184052272E-2</v>
      </c>
      <c r="P4" s="176">
        <f ca="1">IF(P$1="EUR",0,INDIRECT(ADDRESS(MATCH("NDUEACWF Index",$A:$A,0),MATCH(P$1,$1:$1,0)))/(SUM(INDIRECT(ADDRESS(MATCH("NDUEACWF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Index",$A:$A,0),MATCH(IDXMàJ[[#Headers],[EUR]],$1:$1,0)))))</f>
        <v>2.0300466382580391E-2</v>
      </c>
      <c r="Q4" s="176">
        <f ca="1">IF(Q$1="EUR",0,INDIRECT(ADDRESS(MATCH("NDUEACWF Index",$A:$A,0),MATCH(Q$1,$1:$1,0)))/(SUM(INDIRECT(ADDRESS(MATCH("NDUEACWF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Index",$A:$A,0),MATCH(IDXMàJ[[#Headers],[EUR]],$1:$1,0)))))</f>
        <v>7.16024601055439E-2</v>
      </c>
      <c r="R4" s="176">
        <f ca="1">IF(R$1="EUR",0,INDIRECT(ADDRESS(MATCH("NDUEACWF Index",$A:$A,0),MATCH(R$1,$1:$1,0)))/(SUM(INDIRECT(ADDRESS(MATCH("NDUEACWF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Index",$A:$A,0),MATCH(IDXMàJ[[#Headers],[EUR]],$1:$1,0)))))</f>
        <v>3.198669430016567E-3</v>
      </c>
      <c r="S4" s="176">
        <f ca="1">IF(S$1="EUR",0,INDIRECT(ADDRESS(MATCH("NDUEACWF Index",$A:$A,0),MATCH(S$1,$1:$1,0)))/(SUM(INDIRECT(ADDRESS(MATCH("NDUEACWF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Index",$A:$A,0),MATCH(IDXMàJ[[#Headers],[EUR]],$1:$1,0)))))</f>
        <v>7.4952319977285894E-4</v>
      </c>
      <c r="T4" s="176">
        <f ca="1">IF(T$1="EUR",0,INDIRECT(ADDRESS(MATCH("NDUEACWF Index",$A:$A,0),MATCH(T$1,$1:$1,0)))/(SUM(INDIRECT(ADDRESS(MATCH("NDUEACWF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Index",$A:$A,0),MATCH(IDXMàJ[[#Headers],[EUR]],$1:$1,0)))))</f>
        <v>9.7332449322616327E-3</v>
      </c>
      <c r="U4" s="176">
        <f ca="1">IF(U$1="EUR",0,INDIRECT(ADDRESS(MATCH("NDUEACWF Index",$A:$A,0),MATCH(U$1,$1:$1,0)))/(SUM(INDIRECT(ADDRESS(MATCH("NDUEACWF Index",$A:$A,0),MATCH(IDXMàJ[[#Headers],[CHF]],$1:$1,0))&amp;":"&amp;ADDRESS(MATCH("NDUEACWF Index",$A:$A,0),MATCH(IDXMàJ[[#Headers],[EMCUR]],$1:$1,0))))-INDIRECT(ADDRESS(MATCH("NDUEACWF Index",$A:$A,0),MATCH(IDXMàJ[[#Headers],[EUR]],$1:$1,0)))))</f>
        <v>0.1424945888042394</v>
      </c>
      <c r="V4" s="176">
        <f ca="1">IF(V$1="EMU",0,INDIRECT(ADDRESS(MATCH("NDUEACWF Index",$A:$A,0),MATCH(V$1,$1:$1,0)))/(SUM(INDIRECT(ADDRESS(MATCH("NDUEACWF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Index",$A:$A,0),MATCH(IDXMàJ[[#Headers],[EMU]],$1:$1,0)))))</f>
        <v>2.6374842352706991E-2</v>
      </c>
      <c r="W4" s="176">
        <f ca="1">IF(W$1="EMU",0,INDIRECT(ADDRESS(MATCH("NDUEACWF Index",$A:$A,0),MATCH(W$1,$1:$1,0)))/(SUM(INDIRECT(ADDRESS(MATCH("NDUEACWF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Index",$A:$A,0),MATCH(IDXMàJ[[#Headers],[EMU]],$1:$1,0)))))</f>
        <v>0</v>
      </c>
      <c r="X4" s="176">
        <f ca="1">IF(X$1="EMU",0,INDIRECT(ADDRESS(MATCH("NDUEACWF Index",$A:$A,0),MATCH(X$1,$1:$1,0)))/(SUM(INDIRECT(ADDRESS(MATCH("NDUEACWF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Index",$A:$A,0),MATCH(IDXMàJ[[#Headers],[EMU]],$1:$1,0)))))</f>
        <v>4.1228544183112371E-2</v>
      </c>
      <c r="Y4" s="176">
        <f ca="1">IF(Y$1="EMU",0,INDIRECT(ADDRESS(MATCH("NDUEACWF Index",$A:$A,0),MATCH(Y$1,$1:$1,0)))/(SUM(INDIRECT(ADDRESS(MATCH("NDUEACWF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Index",$A:$A,0),MATCH(IDXMàJ[[#Headers],[EMU]],$1:$1,0)))))</f>
        <v>2.056666407286899E-2</v>
      </c>
      <c r="Z4" s="176">
        <f ca="1">IF(Z$1="EMU",0,INDIRECT(ADDRESS(MATCH("NDUEACWF Index",$A:$A,0),MATCH(Z$1,$1:$1,0)))/(SUM(INDIRECT(ADDRESS(MATCH("NDUEACWF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Index",$A:$A,0),MATCH(IDXMàJ[[#Headers],[EMU]],$1:$1,0)))))</f>
        <v>0.63271056835284456</v>
      </c>
      <c r="AA4" s="176">
        <f ca="1">IF(AA$1="EMU",0,INDIRECT(ADDRESS(MATCH("NDUEACWF Index",$A:$A,0),MATCH(AA$1,$1:$1,0)))/(SUM(INDIRECT(ADDRESS(MATCH("NDUEACWF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Index",$A:$A,0),MATCH(IDXMàJ[[#Headers],[EMU]],$1:$1,0)))))</f>
        <v>3.1040428184052272E-2</v>
      </c>
      <c r="AB4" s="176">
        <f ca="1">IF(AB$1="EMU",0,INDIRECT(ADDRESS(MATCH("NDUEACWF Index",$A:$A,0),MATCH(AB$1,$1:$1,0)))/(SUM(INDIRECT(ADDRESS(MATCH("NDUEACWF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Index",$A:$A,0),MATCH(IDXMàJ[[#Headers],[EMU]],$1:$1,0)))))</f>
        <v>7.16024601055439E-2</v>
      </c>
      <c r="AC4" s="176">
        <f ca="1">IF(AC$1="EMU",0,INDIRECT(ADDRESS(MATCH("NDUEACWF Index",$A:$A,0),MATCH(AC$1,$1:$1,0)))/(SUM(INDIRECT(ADDRESS(MATCH("NDUEACWF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Index",$A:$A,0),MATCH(IDXMàJ[[#Headers],[EMU]],$1:$1,0)))))</f>
        <v>3.398190394463145E-2</v>
      </c>
      <c r="AD4" s="176">
        <f ca="1">IF(AD$1="EMU",0,INDIRECT(ADDRESS(MATCH("NDUEACWF Index",$A:$A,0),MATCH(AD$1,$1:$1,0)))/(SUM(INDIRECT(ADDRESS(MATCH("NDUEACWF Index",$A:$A,0),MATCH(IDXMàJ[[#Headers],[SUISSE]],$1:$1,0))&amp;":"&amp;ADDRESS(MATCH("NDUEACWF Index",$A:$A,0),MATCH(IDXMàJ[[#Headers],[EMERGENTS]],$1:$1,0))))-INDIRECT(ADDRESS(MATCH("NDUEACWF Index",$A:$A,0),MATCH(IDXMàJ[[#Headers],[EMU]],$1:$1,0)))))</f>
        <v>0.1424945888042394</v>
      </c>
      <c r="AE4" s="176"/>
      <c r="AF4" s="176"/>
    </row>
    <row r="5" spans="1:16384" s="261" customFormat="1">
      <c r="A5" s="177" t="s">
        <v>3641</v>
      </c>
      <c r="B5" s="91" t="s">
        <v>3637</v>
      </c>
      <c r="C5" s="171" t="str">
        <f>VLOOKUP(IDXMàJ[[#This Row],[ISIN]],Indices[[#All],[Valeur]:[OPP2]],9,FALSE)</f>
        <v>Actions Monde</v>
      </c>
      <c r="D5" s="174"/>
      <c r="E5" s="170"/>
      <c r="F5" s="170"/>
      <c r="G5" s="170"/>
      <c r="H5" s="170"/>
      <c r="I5" s="170"/>
      <c r="J5" s="176">
        <v>0</v>
      </c>
      <c r="K5" s="176">
        <v>0</v>
      </c>
      <c r="L5" s="176">
        <v>0</v>
      </c>
      <c r="M5" s="176">
        <v>0</v>
      </c>
      <c r="N5" s="176">
        <v>1</v>
      </c>
      <c r="O5" s="176">
        <v>0</v>
      </c>
      <c r="P5" s="176">
        <v>0</v>
      </c>
      <c r="Q5" s="176">
        <v>0</v>
      </c>
      <c r="R5" s="176">
        <v>0</v>
      </c>
      <c r="S5" s="176">
        <v>0</v>
      </c>
      <c r="T5" s="176">
        <v>0</v>
      </c>
      <c r="U5" s="176">
        <v>0</v>
      </c>
      <c r="V5" s="176">
        <f t="shared" ref="V5:AD7" ca="1" si="0">INDIRECT(ADDRESS(MATCH("NDUEACWF Index",$A:$A,0),MATCH(V$1,$1:$1,0)))</f>
        <v>2.409420617005267E-2</v>
      </c>
      <c r="W5" s="176">
        <f t="shared" ca="1" si="0"/>
        <v>8.6470135144532806E-2</v>
      </c>
      <c r="X5" s="176">
        <f t="shared" ca="1" si="0"/>
        <v>3.7663506395786299E-2</v>
      </c>
      <c r="Y5" s="176">
        <f t="shared" ca="1" si="0"/>
        <v>1.87882618510158E-2</v>
      </c>
      <c r="Z5" s="176">
        <f t="shared" ca="1" si="0"/>
        <v>0.57799999999999996</v>
      </c>
      <c r="AA5" s="176">
        <f t="shared" ca="1" si="0"/>
        <v>2.8356358164033105E-2</v>
      </c>
      <c r="AB5" s="176">
        <f t="shared" ca="1" si="0"/>
        <v>6.5410985703536498E-2</v>
      </c>
      <c r="AC5" s="176">
        <f t="shared" ca="1" si="0"/>
        <v>3.1043484118070636E-2</v>
      </c>
      <c r="AD5" s="176">
        <f t="shared" ca="1" si="0"/>
        <v>0.13017306245297219</v>
      </c>
      <c r="AE5" s="176"/>
      <c r="AF5" s="176"/>
    </row>
    <row r="6" spans="1:16384" s="261" customFormat="1">
      <c r="A6" s="177" t="s">
        <v>3468</v>
      </c>
      <c r="B6" s="91" t="s">
        <v>3640</v>
      </c>
      <c r="C6" s="171" t="str">
        <f>VLOOKUP(IDXMàJ[[#This Row],[ISIN]],Indices[[#All],[Valeur]:[OPP2]],9,FALSE)</f>
        <v>Actions Monde</v>
      </c>
      <c r="D6" s="174"/>
      <c r="E6" s="170"/>
      <c r="F6" s="170"/>
      <c r="G6" s="170"/>
      <c r="H6" s="170"/>
      <c r="I6" s="170"/>
      <c r="J6" s="176">
        <v>1</v>
      </c>
      <c r="K6" s="176">
        <v>0</v>
      </c>
      <c r="L6" s="176">
        <v>0</v>
      </c>
      <c r="M6" s="176">
        <v>0</v>
      </c>
      <c r="N6" s="176">
        <v>0</v>
      </c>
      <c r="O6" s="176">
        <v>0</v>
      </c>
      <c r="P6" s="176">
        <v>0</v>
      </c>
      <c r="Q6" s="176">
        <v>0</v>
      </c>
      <c r="R6" s="176">
        <v>0</v>
      </c>
      <c r="S6" s="176">
        <v>0</v>
      </c>
      <c r="T6" s="176">
        <v>0</v>
      </c>
      <c r="U6" s="176">
        <v>0</v>
      </c>
      <c r="V6" s="176">
        <f t="shared" ca="1" si="0"/>
        <v>2.409420617005267E-2</v>
      </c>
      <c r="W6" s="176">
        <f t="shared" ca="1" si="0"/>
        <v>8.6470135144532806E-2</v>
      </c>
      <c r="X6" s="176">
        <f t="shared" ca="1" si="0"/>
        <v>3.7663506395786299E-2</v>
      </c>
      <c r="Y6" s="176">
        <f t="shared" ca="1" si="0"/>
        <v>1.87882618510158E-2</v>
      </c>
      <c r="Z6" s="176">
        <f t="shared" ca="1" si="0"/>
        <v>0.57799999999999996</v>
      </c>
      <c r="AA6" s="176">
        <f t="shared" ca="1" si="0"/>
        <v>2.8356358164033105E-2</v>
      </c>
      <c r="AB6" s="176">
        <f t="shared" ca="1" si="0"/>
        <v>6.5410985703536498E-2</v>
      </c>
      <c r="AC6" s="176">
        <f t="shared" ca="1" si="0"/>
        <v>3.1043484118070636E-2</v>
      </c>
      <c r="AD6" s="176">
        <f t="shared" ca="1" si="0"/>
        <v>0.13017306245297219</v>
      </c>
      <c r="AE6" s="176"/>
      <c r="AF6" s="176"/>
    </row>
    <row r="7" spans="1:16384" s="261" customFormat="1">
      <c r="A7" s="177" t="s">
        <v>3639</v>
      </c>
      <c r="B7" s="91" t="s">
        <v>3638</v>
      </c>
      <c r="C7" s="171" t="str">
        <f>VLOOKUP(IDXMàJ[[#This Row],[ISIN]],Indices[[#All],[Valeur]:[OPP2]],9,FALSE)</f>
        <v>Actions Monde</v>
      </c>
      <c r="D7" s="174"/>
      <c r="E7" s="170"/>
      <c r="F7" s="170"/>
      <c r="G7" s="170"/>
      <c r="H7" s="170"/>
      <c r="I7" s="170"/>
      <c r="J7" s="176">
        <v>0</v>
      </c>
      <c r="K7" s="176">
        <v>1</v>
      </c>
      <c r="L7" s="176">
        <v>0</v>
      </c>
      <c r="M7" s="176">
        <v>0</v>
      </c>
      <c r="N7" s="176">
        <v>0</v>
      </c>
      <c r="O7" s="176">
        <v>0</v>
      </c>
      <c r="P7" s="176">
        <v>0</v>
      </c>
      <c r="Q7" s="176">
        <v>0</v>
      </c>
      <c r="R7" s="176">
        <v>0</v>
      </c>
      <c r="S7" s="176">
        <v>0</v>
      </c>
      <c r="T7" s="176">
        <v>0</v>
      </c>
      <c r="U7" s="176">
        <v>0</v>
      </c>
      <c r="V7" s="176">
        <f t="shared" ca="1" si="0"/>
        <v>2.409420617005267E-2</v>
      </c>
      <c r="W7" s="176">
        <f t="shared" ca="1" si="0"/>
        <v>8.6470135144532806E-2</v>
      </c>
      <c r="X7" s="176">
        <f t="shared" ca="1" si="0"/>
        <v>3.7663506395786299E-2</v>
      </c>
      <c r="Y7" s="176">
        <f t="shared" ca="1" si="0"/>
        <v>1.87882618510158E-2</v>
      </c>
      <c r="Z7" s="176">
        <f t="shared" ca="1" si="0"/>
        <v>0.57799999999999996</v>
      </c>
      <c r="AA7" s="176">
        <f t="shared" ca="1" si="0"/>
        <v>2.8356358164033105E-2</v>
      </c>
      <c r="AB7" s="176">
        <f t="shared" ca="1" si="0"/>
        <v>6.5410985703536498E-2</v>
      </c>
      <c r="AC7" s="176">
        <f t="shared" ca="1" si="0"/>
        <v>3.1043484118070636E-2</v>
      </c>
      <c r="AD7" s="176">
        <f t="shared" ca="1" si="0"/>
        <v>0.13017306245297219</v>
      </c>
      <c r="AE7" s="176"/>
      <c r="AF7" s="176"/>
    </row>
    <row r="8" spans="1:16384" s="261" customFormat="1">
      <c r="A8" s="177" t="s">
        <v>3470</v>
      </c>
      <c r="B8" s="91" t="s">
        <v>3469</v>
      </c>
      <c r="C8" s="171" t="str">
        <f>VLOOKUP(IDXMàJ[[#This Row],[ISIN]],Indices[[#All],[Valeur]:[OPP2]],9,FALSE)</f>
        <v>Actions Monde</v>
      </c>
      <c r="D8" s="174"/>
      <c r="E8" s="170"/>
      <c r="F8" s="170"/>
      <c r="G8" s="170"/>
      <c r="H8" s="170"/>
      <c r="I8" s="170"/>
      <c r="J8" s="176">
        <f t="shared" ref="J8:AD8" ca="1" si="1">INDIRECT(ADDRESS(MATCH("NDDUWI Index",$A:$A,0),MATCH(J$1,$1:$1,0)))</f>
        <v>2.7699999999999999E-2</v>
      </c>
      <c r="K8" s="176">
        <f t="shared" ca="1" si="1"/>
        <v>9.9410734954225019E-2</v>
      </c>
      <c r="L8" s="176">
        <f t="shared" ca="1" si="1"/>
        <v>4.3299999999999998E-2</v>
      </c>
      <c r="M8" s="176">
        <f t="shared" ca="1" si="1"/>
        <v>2.1600000000000001E-2</v>
      </c>
      <c r="N8" s="176">
        <f t="shared" ca="1" si="1"/>
        <v>0.66449999999999998</v>
      </c>
      <c r="O8" s="176">
        <f t="shared" ca="1" si="1"/>
        <v>3.2599999999999997E-2</v>
      </c>
      <c r="P8" s="176">
        <f t="shared" ca="1" si="1"/>
        <v>2.1320427674130255E-2</v>
      </c>
      <c r="Q8" s="176">
        <f t="shared" ca="1" si="1"/>
        <v>7.5200000000000003E-2</v>
      </c>
      <c r="R8" s="176">
        <f t="shared" ca="1" si="1"/>
        <v>3.3593809595743457E-3</v>
      </c>
      <c r="S8" s="176">
        <f t="shared" ca="1" si="1"/>
        <v>7.871816769959688E-4</v>
      </c>
      <c r="T8" s="176">
        <f t="shared" ca="1" si="1"/>
        <v>1.0222274735074413E-2</v>
      </c>
      <c r="U8" s="176">
        <f t="shared" ca="1" si="1"/>
        <v>0</v>
      </c>
      <c r="V8" s="176">
        <f t="shared" ca="1" si="1"/>
        <v>2.7699999999999999E-2</v>
      </c>
      <c r="W8" s="176">
        <f t="shared" ca="1" si="1"/>
        <v>9.9410734954225019E-2</v>
      </c>
      <c r="X8" s="176">
        <f t="shared" ca="1" si="1"/>
        <v>4.3299999999999998E-2</v>
      </c>
      <c r="Y8" s="176">
        <f t="shared" ca="1" si="1"/>
        <v>2.1600000000000001E-2</v>
      </c>
      <c r="Z8" s="176">
        <f t="shared" ca="1" si="1"/>
        <v>0.66449999999999998</v>
      </c>
      <c r="AA8" s="176">
        <f t="shared" ca="1" si="1"/>
        <v>3.2599999999999997E-2</v>
      </c>
      <c r="AB8" s="176">
        <f t="shared" ca="1" si="1"/>
        <v>7.5200000000000003E-2</v>
      </c>
      <c r="AC8" s="176">
        <f t="shared" ca="1" si="1"/>
        <v>3.5689265045774979E-2</v>
      </c>
      <c r="AD8" s="176">
        <f t="shared" ca="1" si="1"/>
        <v>0</v>
      </c>
      <c r="AE8" s="176"/>
      <c r="AF8" s="176"/>
    </row>
    <row r="9" spans="1:16384" s="261" customFormat="1">
      <c r="A9" s="177" t="s">
        <v>3471</v>
      </c>
      <c r="B9" s="172" t="s">
        <v>3472</v>
      </c>
      <c r="C9" s="171" t="str">
        <f>VLOOKUP(IDXMàJ[[#This Row],[ISIN]],Indices[[#All],[Valeur]:[OPP2]],9,FALSE)</f>
        <v>Actions Monde</v>
      </c>
      <c r="D9" s="174"/>
      <c r="E9" s="170"/>
      <c r="F9" s="170"/>
      <c r="G9" s="170"/>
      <c r="H9" s="170"/>
      <c r="I9" s="170"/>
      <c r="J9" s="176">
        <f ca="1">IF(J$1="CHF",0,INDIRECT(ADDRESS(MATCH("NDDUWI Index",$A:$A,0),MATCH(J$1,$1:$1,0)))/(SUM(INDIRECT(ADDRESS(MATCH("NDDUWI Index",$A:$A,0),MATCH(IDXMàJ[[#Headers],[CHF]],$1:$1,0))&amp;":"&amp;ADDRESS(MATCH("NDDUWI Index",$A:$A,0),MATCH(IDXMàJ[[#Headers],[EMCUR]],$1:$1,0))))-INDIRECT(ADDRESS(MATCH("NDDUWI Index",$A:$A,0),MATCH(IDXMàJ[[#Headers],[CHF]],$1:$1,0)))))</f>
        <v>0</v>
      </c>
      <c r="K9" s="176">
        <f ca="1">IF(K$1="CHF",0,INDIRECT(ADDRESS(MATCH("NDDUWI Index",$A:$A,0),MATCH(K$1,$1:$1,0)))/(SUM(INDIRECT(ADDRESS(MATCH("NDDUWI Index",$A:$A,0),MATCH(IDXMàJ[[#Headers],[CHF]],$1:$1,0))&amp;":"&amp;ADDRESS(MATCH("NDDUWI Index",$A:$A,0),MATCH(IDXMàJ[[#Headers],[EMCUR]],$1:$1,0))))-INDIRECT(ADDRESS(MATCH("NDDUWI Index",$A:$A,0),MATCH(IDXMàJ[[#Headers],[CHF]],$1:$1,0)))))</f>
        <v>0.10224286223822382</v>
      </c>
      <c r="L9" s="176">
        <f ca="1">IF(L$1="CHF",0,INDIRECT(ADDRESS(MATCH("NDDUWI Index",$A:$A,0),MATCH(L$1,$1:$1,0)))/(SUM(INDIRECT(ADDRESS(MATCH("NDDUWI Index",$A:$A,0),MATCH(IDXMàJ[[#Headers],[CHF]],$1:$1,0))&amp;":"&amp;ADDRESS(MATCH("NDDUWI Index",$A:$A,0),MATCH(IDXMàJ[[#Headers],[EMCUR]],$1:$1,0))))-INDIRECT(ADDRESS(MATCH("NDDUWI Index",$A:$A,0),MATCH(IDXMàJ[[#Headers],[CHF]],$1:$1,0)))))</f>
        <v>4.4533580170729198E-2</v>
      </c>
      <c r="M9" s="176">
        <f ca="1">IF(M$1="CHF",0,INDIRECT(ADDRESS(MATCH("NDDUWI Index",$A:$A,0),MATCH(M$1,$1:$1,0)))/(SUM(INDIRECT(ADDRESS(MATCH("NDDUWI Index",$A:$A,0),MATCH(IDXMàJ[[#Headers],[CHF]],$1:$1,0))&amp;":"&amp;ADDRESS(MATCH("NDDUWI Index",$A:$A,0),MATCH(IDXMàJ[[#Headers],[EMCUR]],$1:$1,0))))-INDIRECT(ADDRESS(MATCH("NDDUWI Index",$A:$A,0),MATCH(IDXMàJ[[#Headers],[CHF]],$1:$1,0)))))</f>
        <v>2.2215365627892624E-2</v>
      </c>
      <c r="N9" s="176">
        <f ca="1">IF(N$1="CHF",0,INDIRECT(ADDRESS(MATCH("NDDUWI Index",$A:$A,0),MATCH(N$1,$1:$1,0)))/(SUM(INDIRECT(ADDRESS(MATCH("NDDUWI Index",$A:$A,0),MATCH(IDXMàJ[[#Headers],[CHF]],$1:$1,0))&amp;":"&amp;ADDRESS(MATCH("NDDUWI Index",$A:$A,0),MATCH(IDXMàJ[[#Headers],[EMCUR]],$1:$1,0))))-INDIRECT(ADDRESS(MATCH("NDDUWI Index",$A:$A,0),MATCH(IDXMàJ[[#Headers],[CHF]],$1:$1,0)))))</f>
        <v>0.68343103980253006</v>
      </c>
      <c r="O9" s="176">
        <f ca="1">IF(O$1="CHF",0,INDIRECT(ADDRESS(MATCH("NDDUWI Index",$A:$A,0),MATCH(O$1,$1:$1,0)))/(SUM(INDIRECT(ADDRESS(MATCH("NDDUWI Index",$A:$A,0),MATCH(IDXMàJ[[#Headers],[CHF]],$1:$1,0))&amp;":"&amp;ADDRESS(MATCH("NDDUWI Index",$A:$A,0),MATCH(IDXMàJ[[#Headers],[EMCUR]],$1:$1,0))))-INDIRECT(ADDRESS(MATCH("NDDUWI Index",$A:$A,0),MATCH(IDXMàJ[[#Headers],[CHF]],$1:$1,0)))))</f>
        <v>3.3528746271726827E-2</v>
      </c>
      <c r="P9" s="176">
        <f ca="1">IF(P$1="CHF",0,INDIRECT(ADDRESS(MATCH("NDDUWI Index",$A:$A,0),MATCH(P$1,$1:$1,0)))/(SUM(INDIRECT(ADDRESS(MATCH("NDDUWI Index",$A:$A,0),MATCH(IDXMàJ[[#Headers],[CHF]],$1:$1,0))&amp;":"&amp;ADDRESS(MATCH("NDDUWI Index",$A:$A,0),MATCH(IDXMàJ[[#Headers],[EMCUR]],$1:$1,0))))-INDIRECT(ADDRESS(MATCH("NDDUWI Index",$A:$A,0),MATCH(IDXMàJ[[#Headers],[CHF]],$1:$1,0)))))</f>
        <v>2.1927828524252034E-2</v>
      </c>
      <c r="Q9" s="176">
        <f ca="1">IF(Q$1="CHF",0,INDIRECT(ADDRESS(MATCH("NDDUWI Index",$A:$A,0),MATCH(Q$1,$1:$1,0)))/(SUM(INDIRECT(ADDRESS(MATCH("NDDUWI Index",$A:$A,0),MATCH(IDXMàJ[[#Headers],[CHF]],$1:$1,0))&amp;":"&amp;ADDRESS(MATCH("NDDUWI Index",$A:$A,0),MATCH(IDXMàJ[[#Headers],[EMCUR]],$1:$1,0))))-INDIRECT(ADDRESS(MATCH("NDDUWI Index",$A:$A,0),MATCH(IDXMàJ[[#Headers],[CHF]],$1:$1,0)))))</f>
        <v>7.7342384037848405E-2</v>
      </c>
      <c r="R9" s="176">
        <f ca="1">IF(R$1="CHF",0,INDIRECT(ADDRESS(MATCH("NDDUWI Index",$A:$A,0),MATCH(R$1,$1:$1,0)))/(SUM(INDIRECT(ADDRESS(MATCH("NDDUWI Index",$A:$A,0),MATCH(IDXMàJ[[#Headers],[CHF]],$1:$1,0))&amp;":"&amp;ADDRESS(MATCH("NDDUWI Index",$A:$A,0),MATCH(IDXMàJ[[#Headers],[EMCUR]],$1:$1,0))))-INDIRECT(ADDRESS(MATCH("NDDUWI Index",$A:$A,0),MATCH(IDXMàJ[[#Headers],[CHF]],$1:$1,0)))))</f>
        <v>3.4550868657557804E-3</v>
      </c>
      <c r="S9" s="176">
        <f ca="1">IF(S$1="CHF",0,INDIRECT(ADDRESS(MATCH("NDDUWI Index",$A:$A,0),MATCH(S$1,$1:$1,0)))/(SUM(INDIRECT(ADDRESS(MATCH("NDDUWI Index",$A:$A,0),MATCH(IDXMàJ[[#Headers],[CHF]],$1:$1,0))&amp;":"&amp;ADDRESS(MATCH("NDDUWI Index",$A:$A,0),MATCH(IDXMàJ[[#Headers],[EMCUR]],$1:$1,0))))-INDIRECT(ADDRESS(MATCH("NDDUWI Index",$A:$A,0),MATCH(IDXMàJ[[#Headers],[CHF]],$1:$1,0)))))</f>
        <v>8.0960781342792219E-4</v>
      </c>
      <c r="T9" s="176">
        <f ca="1">IF(T$1="CHF",0,INDIRECT(ADDRESS(MATCH("NDDUWI Index",$A:$A,0),MATCH(T$1,$1:$1,0)))/(SUM(INDIRECT(ADDRESS(MATCH("NDDUWI Index",$A:$A,0),MATCH(IDXMàJ[[#Headers],[CHF]],$1:$1,0))&amp;":"&amp;ADDRESS(MATCH("NDDUWI Index",$A:$A,0),MATCH(IDXMàJ[[#Headers],[EMCUR]],$1:$1,0))))-INDIRECT(ADDRESS(MATCH("NDDUWI Index",$A:$A,0),MATCH(IDXMàJ[[#Headers],[CHF]],$1:$1,0)))))</f>
        <v>1.0513498647613301E-2</v>
      </c>
      <c r="U9" s="176">
        <f ca="1">IF(U$1="CHF",0,INDIRECT(ADDRESS(MATCH("NDDUWI Index",$A:$A,0),MATCH(U$1,$1:$1,0)))/(SUM(INDIRECT(ADDRESS(MATCH("NDDUWI Index",$A:$A,0),MATCH(IDXMàJ[[#Headers],[CHF]],$1:$1,0))&amp;":"&amp;ADDRESS(MATCH("NDDUWI Index",$A:$A,0),MATCH(IDXMàJ[[#Headers],[EMCUR]],$1:$1,0))))-INDIRECT(ADDRESS(MATCH("NDDUWI Index",$A:$A,0),MATCH(IDXMàJ[[#Headers],[CHF]],$1:$1,0)))))</f>
        <v>0</v>
      </c>
      <c r="V9" s="176">
        <f ca="1">IF(V$1="SUISSE",0,INDIRECT(ADDRESS(MATCH("NDDUWI Index",$A:$A,0),MATCH(V$1,$1:$1,0)))/(SUM(INDIRECT(ADDRESS(MATCH("NDDUWI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Index",$A:$A,0),MATCH(IDXMàJ[[#Headers],[SUISSE]],$1:$1,0)))))</f>
        <v>0</v>
      </c>
      <c r="W9" s="176">
        <f ca="1">IF(W$1="SUISSE",0,INDIRECT(ADDRESS(MATCH("NDDUWI Index",$A:$A,0),MATCH(W$1,$1:$1,0)))/(SUM(INDIRECT(ADDRESS(MATCH("NDDUWI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Index",$A:$A,0),MATCH(IDXMàJ[[#Headers],[SUISSE]],$1:$1,0)))))</f>
        <v>0.10224286223822382</v>
      </c>
      <c r="X9" s="176">
        <f ca="1">IF(X$1="SUISSE",0,INDIRECT(ADDRESS(MATCH("NDDUWI Index",$A:$A,0),MATCH(X$1,$1:$1,0)))/(SUM(INDIRECT(ADDRESS(MATCH("NDDUWI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Index",$A:$A,0),MATCH(IDXMàJ[[#Headers],[SUISSE]],$1:$1,0)))))</f>
        <v>4.4533580170729198E-2</v>
      </c>
      <c r="Y9" s="176">
        <f ca="1">IF(Y$1="SUISSE",0,INDIRECT(ADDRESS(MATCH("NDDUWI Index",$A:$A,0),MATCH(Y$1,$1:$1,0)))/(SUM(INDIRECT(ADDRESS(MATCH("NDDUWI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Index",$A:$A,0),MATCH(IDXMàJ[[#Headers],[SUISSE]],$1:$1,0)))))</f>
        <v>2.2215365627892624E-2</v>
      </c>
      <c r="Z9" s="176">
        <f ca="1">IF(Z$1="SUISSE",0,INDIRECT(ADDRESS(MATCH("NDDUWI Index",$A:$A,0),MATCH(Z$1,$1:$1,0)))/(SUM(INDIRECT(ADDRESS(MATCH("NDDUWI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Index",$A:$A,0),MATCH(IDXMàJ[[#Headers],[SUISSE]],$1:$1,0)))))</f>
        <v>0.68343103980253006</v>
      </c>
      <c r="AA9" s="176">
        <f ca="1">IF(AA$1="SUISSE",0,INDIRECT(ADDRESS(MATCH("NDDUWI Index",$A:$A,0),MATCH(AA$1,$1:$1,0)))/(SUM(INDIRECT(ADDRESS(MATCH("NDDUWI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Index",$A:$A,0),MATCH(IDXMàJ[[#Headers],[SUISSE]],$1:$1,0)))))</f>
        <v>3.3528746271726827E-2</v>
      </c>
      <c r="AB9" s="176">
        <f ca="1">IF(AB$1="SUISSE",0,INDIRECT(ADDRESS(MATCH("NDDUWI Index",$A:$A,0),MATCH(AB$1,$1:$1,0)))/(SUM(INDIRECT(ADDRESS(MATCH("NDDUWI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Index",$A:$A,0),MATCH(IDXMàJ[[#Headers],[SUISSE]],$1:$1,0)))))</f>
        <v>7.7342384037848405E-2</v>
      </c>
      <c r="AC9" s="176">
        <f ca="1">IF(AC$1="SUISSE",0,INDIRECT(ADDRESS(MATCH("NDDUWI Index",$A:$A,0),MATCH(AC$1,$1:$1,0)))/(SUM(INDIRECT(ADDRESS(MATCH("NDDUWI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Index",$A:$A,0),MATCH(IDXMàJ[[#Headers],[SUISSE]],$1:$1,0)))))</f>
        <v>3.6706021851049035E-2</v>
      </c>
      <c r="AD9" s="176">
        <f ca="1">IF(AD$1="SUISSE",0,INDIRECT(ADDRESS(MATCH("NDDUWI Index",$A:$A,0),MATCH(AD$1,$1:$1,0)))/(SUM(INDIRECT(ADDRESS(MATCH("NDDUWI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Index",$A:$A,0),MATCH(IDXMàJ[[#Headers],[SUISSE]],$1:$1,0)))))</f>
        <v>0</v>
      </c>
      <c r="AE9" s="176"/>
      <c r="AF9" s="176"/>
    </row>
    <row r="10" spans="1:16384" s="261" customFormat="1">
      <c r="A10" s="177" t="s">
        <v>22070</v>
      </c>
      <c r="B10" s="286" t="s">
        <v>22069</v>
      </c>
      <c r="C10" s="171" t="str">
        <f>VLOOKUP(IDXMàJ[[#This Row],[ISIN]],Indices[[#All],[Valeur]:[OPP2]],9,FALSE)</f>
        <v>Actions Monde</v>
      </c>
      <c r="D10" s="174"/>
      <c r="E10" s="170"/>
      <c r="F10" s="170"/>
      <c r="G10" s="170"/>
      <c r="H10" s="170"/>
      <c r="I10" s="170"/>
      <c r="J10" s="176">
        <f ca="1">IF(J$1="EUR",0,INDIRECT(ADDRESS(MATCH("NDDUWI Index",$A:$A,0),MATCH(J$1,$1:$1,0)))/(SUM(INDIRECT(ADDRESS(MATCH("NDDUWI Index",$A:$A,0),MATCH(IDXMàJ[[#Headers],[CHF]],$1:$1,0))&amp;":"&amp;ADDRESS(MATCH("NDDUWI Index",$A:$A,0),MATCH(IDXMàJ[[#Headers],[EMCUR]],$1:$1,0))))-INDIRECT(ADDRESS(MATCH("NDDUWI Index",$A:$A,0),MATCH(IDXMàJ[[#Headers],[EUR]],$1:$1,0)))))</f>
        <v>3.0757639553467327E-2</v>
      </c>
      <c r="K10" s="176">
        <f ca="1">IF(K$1="EUR",0,INDIRECT(ADDRESS(MATCH("NDDUWI Index",$A:$A,0),MATCH(K$1,$1:$1,0)))/(SUM(INDIRECT(ADDRESS(MATCH("NDDUWI Index",$A:$A,0),MATCH(IDXMàJ[[#Headers],[CHF]],$1:$1,0))&amp;":"&amp;ADDRESS(MATCH("NDDWUI Index",$A:$A,0),MATCH(IDXMàJ[[#Headers],[EMCUR]],$1:$1,0))))-INDIRECT(ADDRESS(MATCH("NDDUWI Index",$A:$A,0),MATCH(IDXMàJ[[#Headers],[EUR]],$1:$1,0)))))</f>
        <v>0</v>
      </c>
      <c r="L10" s="176">
        <f ca="1">IF(L$1="EUR",0,INDIRECT(ADDRESS(MATCH("NDDUWI Index",$A:$A,0),MATCH(L$1,$1:$1,0)))/(SUM(INDIRECT(ADDRESS(MATCH("NDDUWI Index",$A:$A,0),MATCH(IDXMàJ[[#Headers],[CHF]],$1:$1,0))&amp;":"&amp;ADDRESS(MATCH("NDDUWI Index",$A:$A,0),MATCH(IDXMàJ[[#Headers],[EMCUR]],$1:$1,0))))-INDIRECT(ADDRESS(MATCH("NDDUWI Index",$A:$A,0),MATCH(IDXMàJ[[#Headers],[EUR]],$1:$1,0)))))</f>
        <v>4.8079631504156506E-2</v>
      </c>
      <c r="M10" s="176">
        <f ca="1">IF(M$1="EUR",0,INDIRECT(ADDRESS(MATCH("NDDUWI Index",$A:$A,0),MATCH(M$1,$1:$1,0)))/(SUM(INDIRECT(ADDRESS(MATCH("NDDUWI Index",$A:$A,0),MATCH(IDXMàJ[[#Headers],[CHF]],$1:$1,0))&amp;":"&amp;ADDRESS(MATCH("NDDUWI Index",$A:$A,0),MATCH(IDXMàJ[[#Headers],[EMCUR]],$1:$1,0))))-INDIRECT(ADDRESS(MATCH("NDDUWI Index",$A:$A,0),MATCH(IDXMàJ[[#Headers],[EUR]],$1:$1,0)))))</f>
        <v>2.3984296547108101E-2</v>
      </c>
      <c r="N10" s="176">
        <f ca="1">IF(N$1="EUR",0,INDIRECT(ADDRESS(MATCH("NDDUWI Index",$A:$A,0),MATCH(N$1,$1:$1,0)))/(SUM(INDIRECT(ADDRESS(MATCH("NDDUWI Index",$A:$A,0),MATCH(IDXMàJ[[#Headers],[CHF]],$1:$1,0))&amp;":"&amp;ADDRESS(MATCH("NDDUWI Index",$A:$A,0),MATCH(IDXMàJ[[#Headers],[EMCUR]],$1:$1,0))))-INDIRECT(ADDRESS(MATCH("NDDUWI Index",$A:$A,0),MATCH(IDXMàJ[[#Headers],[EUR]],$1:$1,0)))))</f>
        <v>0.73785023405339489</v>
      </c>
      <c r="O10" s="176">
        <f ca="1">IF(O$1="EUR",0,INDIRECT(ADDRESS(MATCH("NDDUWI Index",$A:$A,0),MATCH(O$1,$1:$1,0)))/(SUM(INDIRECT(ADDRESS(MATCH("NDDUWI Index",$A:$A,0),MATCH(IDXMàJ[[#Headers],[CHF]],$1:$1,0))&amp;":"&amp;ADDRESS(MATCH("NDDUWI Index",$A:$A,0),MATCH(IDXMàJ[[#Headers],[EMCUR]],$1:$1,0))))-INDIRECT(ADDRESS(MATCH("NDDUWI Index",$A:$A,0),MATCH(IDXMàJ[[#Headers],[EUR]],$1:$1,0)))))</f>
        <v>3.6198521640542776E-2</v>
      </c>
      <c r="P10" s="176">
        <f ca="1">IF(P$1="EUR",0,INDIRECT(ADDRESS(MATCH("NDDUWI Index",$A:$A,0),MATCH(P$1,$1:$1,0)))/(SUM(INDIRECT(ADDRESS(MATCH("NDDUWI Index",$A:$A,0),MATCH(IDXMàJ[[#Headers],[CHF]],$1:$1,0))&amp;":"&amp;ADDRESS(MATCH("NDDUWI Index",$A:$A,0),MATCH(IDXMàJ[[#Headers],[EMCUR]],$1:$1,0))))-INDIRECT(ADDRESS(MATCH("NDDUWI Index",$A:$A,0),MATCH(IDXMàJ[[#Headers],[EUR]],$1:$1,0)))))</f>
        <v>2.3673863881829176E-2</v>
      </c>
      <c r="Q10" s="176">
        <f ca="1">IF(Q$1="EUR",0,INDIRECT(ADDRESS(MATCH("NDDUWI Index",$A:$A,0),MATCH(Q$1,$1:$1,0)))/(SUM(INDIRECT(ADDRESS(MATCH("NDDUWI Index",$A:$A,0),MATCH(IDXMàJ[[#Headers],[CHF]],$1:$1,0))&amp;":"&amp;ADDRESS(MATCH("NDDUWI Index",$A:$A,0),MATCH(IDXMàJ[[#Headers],[EMCUR]],$1:$1,0))))-INDIRECT(ADDRESS(MATCH("NDDUWI Index",$A:$A,0),MATCH(IDXMàJ[[#Headers],[EUR]],$1:$1,0)))))</f>
        <v>8.3500884275117079E-2</v>
      </c>
      <c r="R10" s="176">
        <f ca="1">IF(R$1="EUR",0,INDIRECT(ADDRESS(MATCH("NDDUWI Index",$A:$A,0),MATCH(R$1,$1:$1,0)))/(SUM(INDIRECT(ADDRESS(MATCH("NDDUWI Index",$A:$A,0),MATCH(IDXMàJ[[#Headers],[CHF]],$1:$1,0))&amp;":"&amp;ADDRESS(MATCH("NDDUWI Index",$A:$A,0),MATCH(IDXMàJ[[#Headers],[EMCUR]],$1:$1,0))))-INDIRECT(ADDRESS(MATCH("NDDUWI Index",$A:$A,0),MATCH(IDXMàJ[[#Headers],[EUR]],$1:$1,0)))))</f>
        <v>3.7302032013490586E-3</v>
      </c>
      <c r="S10" s="176">
        <f ca="1">IF(S$1="EUR",0,INDIRECT(ADDRESS(MATCH("NDDUWI Index",$A:$A,0),MATCH(S$1,$1:$1,0)))/(SUM(INDIRECT(ADDRESS(MATCH("NDDUWI Index",$A:$A,0),MATCH(IDXMàJ[[#Headers],[CHF]],$1:$1,0))&amp;":"&amp;ADDRESS(MATCH("NDDUWI Index",$A:$A,0),MATCH(IDXMàJ[[#Headers],[EMCUR]],$1:$1,0))))-INDIRECT(ADDRESS(MATCH("NDDUWI Index",$A:$A,0),MATCH(IDXMàJ[[#Headers],[EUR]],$1:$1,0)))))</f>
        <v>8.7407401747783219E-4</v>
      </c>
      <c r="T10" s="176">
        <f ca="1">IF(T$1="EUR",0,INDIRECT(ADDRESS(MATCH("NDDUWI Index",$A:$A,0),MATCH(T$1,$1:$1,0)))/(SUM(INDIRECT(ADDRESS(MATCH("NDDUWI Index",$A:$A,0),MATCH(IDXMàJ[[#Headers],[CHF]],$1:$1,0))&amp;":"&amp;ADDRESS(MATCH("NDDUWI Index",$A:$A,0),MATCH(IDXMàJ[[#Headers],[EMCUR]],$1:$1,0))))-INDIRECT(ADDRESS(MATCH("NDDUWI Index",$A:$A,0),MATCH(IDXMàJ[[#Headers],[EUR]],$1:$1,0)))))</f>
        <v>1.1350651325557203E-2</v>
      </c>
      <c r="U10" s="176">
        <f ca="1">IF(U$1="EUR",0,INDIRECT(ADDRESS(MATCH("NDDUWI Index",$A:$A,0),MATCH(U$1,$1:$1,0)))/(SUM(INDIRECT(ADDRESS(MATCH("NDDUWI Index",$A:$A,0),MATCH(IDXMàJ[[#Headers],[CHF]],$1:$1,0))&amp;":"&amp;ADDRESS(MATCH("NDDUWI Index",$A:$A,0),MATCH(IDXMàJ[[#Headers],[EMCUR]],$1:$1,0))))-INDIRECT(ADDRESS(MATCH("NDDUWI Index",$A:$A,0),MATCH(IDXMàJ[[#Headers],[EUR]],$1:$1,0)))))</f>
        <v>0</v>
      </c>
      <c r="V10" s="176">
        <f ca="1">IF(V$1="EMU",0,INDIRECT(ADDRESS(MATCH("NDDUWI Index",$A:$A,0),MATCH(V$1,$1:$1,0)))/(SUM(INDIRECT(ADDRESS(MATCH("NDDUWI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3.0757639553467327E-2</v>
      </c>
      <c r="W10" s="176">
        <f ca="1">IF(W$1="EMU",0,INDIRECT(ADDRESS(MATCH("NDDUWI Index",$A:$A,0),MATCH(W$1,$1:$1,0)))/(SUM(INDIRECT(ADDRESS(MATCH("NDDUWI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0</v>
      </c>
      <c r="X10" s="176">
        <f ca="1">IF(X$1="EMU",0,INDIRECT(ADDRESS(MATCH("NDDUWI Index",$A:$A,0),MATCH(X$1,$1:$1,0)))/(SUM(INDIRECT(ADDRESS(MATCH("NDDUWI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4.8079631504156506E-2</v>
      </c>
      <c r="Y10" s="176">
        <f ca="1">IF(Y$1="EMU",0,INDIRECT(ADDRESS(MATCH("NDDUWI Index",$A:$A,0),MATCH(Y$1,$1:$1,0)))/(SUM(INDIRECT(ADDRESS(MATCH("NDDUWI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2.3984296547108101E-2</v>
      </c>
      <c r="Z10" s="176">
        <f ca="1">IF(Z$1="EMU",0,INDIRECT(ADDRESS(MATCH("NDDUWI Index",$A:$A,0),MATCH(Z$1,$1:$1,0)))/(SUM(INDIRECT(ADDRESS(MATCH("NDDUWI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0.73785023405339489</v>
      </c>
      <c r="AA10" s="176">
        <f ca="1">IF(AA$1="EMU",0,INDIRECT(ADDRESS(MATCH("NDDUWI Index",$A:$A,0),MATCH(AA$1,$1:$1,0)))/(SUM(INDIRECT(ADDRESS(MATCH("NDDUWI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3.6198521640542776E-2</v>
      </c>
      <c r="AB10" s="176">
        <f ca="1">IF(AB$1="EMU",0,INDIRECT(ADDRESS(MATCH("NDDUWI Index",$A:$A,0),MATCH(AB$1,$1:$1,0)))/(SUM(INDIRECT(ADDRESS(MATCH("NDDUWI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8.3500884275117079E-2</v>
      </c>
      <c r="AC10" s="176">
        <f ca="1">IF(AC$1="EMU",0,INDIRECT(ADDRESS(MATCH("NDDUWI Index",$A:$A,0),MATCH(AC$1,$1:$1,0)))/(SUM(INDIRECT(ADDRESS(MATCH("NDDUWI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3.9628792426213269E-2</v>
      </c>
      <c r="AD10" s="176">
        <f ca="1">IF(AD$1="EMU",0,INDIRECT(ADDRESS(MATCH("NDDUWI Index",$A:$A,0),MATCH(AD$1,$1:$1,0)))/(SUM(INDIRECT(ADDRESS(MATCH("NDDUWI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0</v>
      </c>
      <c r="AE10" s="176"/>
      <c r="AF10" s="176"/>
    </row>
    <row r="11" spans="1:16384" s="261" customFormat="1">
      <c r="A11" s="177" t="s">
        <v>3620</v>
      </c>
      <c r="B11" s="91" t="s">
        <v>3619</v>
      </c>
      <c r="C11" s="171" t="str">
        <f>VLOOKUP(IDXMàJ[[#This Row],[ISIN]],Indices[[#All],[Valeur]:[OPP2]],9,FALSE)</f>
        <v>Actions Monde</v>
      </c>
      <c r="D11" s="174"/>
      <c r="E11" s="170"/>
      <c r="F11" s="170"/>
      <c r="G11" s="170"/>
      <c r="H11" s="170"/>
      <c r="I11" s="170"/>
      <c r="J11" s="176">
        <v>0</v>
      </c>
      <c r="K11" s="176">
        <v>1</v>
      </c>
      <c r="L11" s="176">
        <v>0</v>
      </c>
      <c r="M11" s="176">
        <v>0</v>
      </c>
      <c r="N11" s="176">
        <v>0</v>
      </c>
      <c r="O11" s="176">
        <v>0</v>
      </c>
      <c r="P11" s="176">
        <v>0</v>
      </c>
      <c r="Q11" s="176">
        <v>0</v>
      </c>
      <c r="R11" s="176">
        <v>0</v>
      </c>
      <c r="S11" s="176">
        <v>0</v>
      </c>
      <c r="T11" s="176">
        <v>0</v>
      </c>
      <c r="U11" s="176">
        <v>0</v>
      </c>
      <c r="V11" s="176">
        <f ca="1">IF(V$1="EMU",0,INDIRECT(ADDRESS(MATCH("NDDUWI Index",$A:$A,0),MATCH(V$1,$1:$1,0)))/(SUM(INDIRECT(ADDRESS(MATCH("NDDUWI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3.0757639553467327E-2</v>
      </c>
      <c r="W11" s="176">
        <f ca="1">IF(W$1="EMU",0,INDIRECT(ADDRESS(MATCH("NDDUWI Index",$A:$A,0),MATCH(W$1,$1:$1,0)))/(SUM(INDIRECT(ADDRESS(MATCH("NDDUWI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0</v>
      </c>
      <c r="X11" s="176">
        <f ca="1">IF(X$1="EMU",0,INDIRECT(ADDRESS(MATCH("NDDUWI Index",$A:$A,0),MATCH(X$1,$1:$1,0)))/(SUM(INDIRECT(ADDRESS(MATCH("NDDUWI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4.8079631504156506E-2</v>
      </c>
      <c r="Y11" s="176">
        <f ca="1">IF(Y$1="EMU",0,INDIRECT(ADDRESS(MATCH("NDDUWI Index",$A:$A,0),MATCH(Y$1,$1:$1,0)))/(SUM(INDIRECT(ADDRESS(MATCH("NDDUWI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2.3984296547108101E-2</v>
      </c>
      <c r="Z11" s="176">
        <f ca="1">IF(Z$1="EMU",0,INDIRECT(ADDRESS(MATCH("NDDUWI Index",$A:$A,0),MATCH(Z$1,$1:$1,0)))/(SUM(INDIRECT(ADDRESS(MATCH("NDDUWI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0.73785023405339489</v>
      </c>
      <c r="AA11" s="176">
        <f ca="1">IF(AA$1="EMU",0,INDIRECT(ADDRESS(MATCH("NDDUWI Index",$A:$A,0),MATCH(AA$1,$1:$1,0)))/(SUM(INDIRECT(ADDRESS(MATCH("NDDUWI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3.6198521640542776E-2</v>
      </c>
      <c r="AB11" s="176">
        <f ca="1">IF(AB$1="EMU",0,INDIRECT(ADDRESS(MATCH("NDDUWI Index",$A:$A,0),MATCH(AB$1,$1:$1,0)))/(SUM(INDIRECT(ADDRESS(MATCH("NDDUWI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8.3500884275117079E-2</v>
      </c>
      <c r="AC11" s="176">
        <f ca="1">IF(AC$1="EMU",0,INDIRECT(ADDRESS(MATCH("NDDUWI Index",$A:$A,0),MATCH(AC$1,$1:$1,0)))/(SUM(INDIRECT(ADDRESS(MATCH("NDDUWI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3.9628792426213269E-2</v>
      </c>
      <c r="AD11" s="176">
        <f ca="1">IF(AD$1="EMU",0,INDIRECT(ADDRESS(MATCH("NDDUWI Index",$A:$A,0),MATCH(AD$1,$1:$1,0)))/(SUM(INDIRECT(ADDRESS(MATCH("NDDUWI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Index",$A:$A,0),MATCH(IDXMàJ[[#Headers],[EMU]],$1:$1,0)))))</f>
        <v>0</v>
      </c>
      <c r="AE11" s="176"/>
      <c r="AF11" s="176"/>
    </row>
    <row r="12" spans="1:16384" s="261" customFormat="1">
      <c r="A12" s="177" t="s">
        <v>3622</v>
      </c>
      <c r="B12" s="91" t="s">
        <v>3621</v>
      </c>
      <c r="C12" s="171" t="str">
        <f>VLOOKUP(IDXMàJ[[#This Row],[ISIN]],Indices[[#All],[Valeur]:[OPP2]],9,FALSE)</f>
        <v>Actions Monde</v>
      </c>
      <c r="D12" s="174"/>
      <c r="E12" s="170"/>
      <c r="F12" s="170"/>
      <c r="G12" s="170"/>
      <c r="H12" s="170"/>
      <c r="I12" s="170"/>
      <c r="J12" s="176">
        <v>0</v>
      </c>
      <c r="K12" s="176">
        <v>0</v>
      </c>
      <c r="L12" s="176">
        <v>0</v>
      </c>
      <c r="M12" s="176">
        <v>0</v>
      </c>
      <c r="N12" s="176">
        <v>1</v>
      </c>
      <c r="O12" s="176">
        <v>0</v>
      </c>
      <c r="P12" s="176">
        <v>0</v>
      </c>
      <c r="Q12" s="176">
        <v>0</v>
      </c>
      <c r="R12" s="176">
        <v>0</v>
      </c>
      <c r="S12" s="176">
        <v>0</v>
      </c>
      <c r="T12" s="176">
        <v>0</v>
      </c>
      <c r="U12" s="176">
        <v>0</v>
      </c>
      <c r="V12" s="176">
        <f ca="1">IF(V$1="USA",0,INDIRECT(ADDRESS(MATCH("NDDUWI Index",$A:$A,0),MATCH(V$1,$1:$1,0)))/(SUM(INDIRECT(ADDRESS(MATCH("NDDUWI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Index",$A:$A,0),MATCH(IDXMàJ[[#Headers],[USA]],$1:$1,0)))))</f>
        <v>8.2563338301043204E-2</v>
      </c>
      <c r="W12" s="176">
        <f ca="1">IF(W$1="USA",0,INDIRECT(ADDRESS(MATCH("NDDUWI Index",$A:$A,0),MATCH(W$1,$1:$1,0)))/(SUM(INDIRECT(ADDRESS(MATCH("NDDUWI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Index",$A:$A,0),MATCH(IDXMàJ[[#Headers],[USA]],$1:$1,0)))))</f>
        <v>0.29630621446862893</v>
      </c>
      <c r="X12" s="176">
        <f ca="1">IF(X$1="USA",0,INDIRECT(ADDRESS(MATCH("NDDUWI Index",$A:$A,0),MATCH(X$1,$1:$1,0)))/(SUM(INDIRECT(ADDRESS(MATCH("NDDUWI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Index",$A:$A,0),MATCH(IDXMàJ[[#Headers],[USA]],$1:$1,0)))))</f>
        <v>0.12906110283159461</v>
      </c>
      <c r="Y12" s="176">
        <f ca="1">IF(Y$1="USA",0,INDIRECT(ADDRESS(MATCH("NDDUWI Index",$A:$A,0),MATCH(Y$1,$1:$1,0)))/(SUM(INDIRECT(ADDRESS(MATCH("NDDUWI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Index",$A:$A,0),MATCH(IDXMàJ[[#Headers],[USA]],$1:$1,0)))))</f>
        <v>6.438152011922503E-2</v>
      </c>
      <c r="Z12" s="176">
        <f ca="1">IF(Z$1="USA",0,INDIRECT(ADDRESS(MATCH("NDDUWI Index",$A:$A,0),MATCH(Z$1,$1:$1,0)))/(SUM(INDIRECT(ADDRESS(MATCH("NDDUWI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Index",$A:$A,0),MATCH(IDXMàJ[[#Headers],[USA]],$1:$1,0)))))</f>
        <v>0</v>
      </c>
      <c r="AA12" s="176">
        <f ca="1">IF(AA$1="USA",0,INDIRECT(ADDRESS(MATCH("NDDUWI Index",$A:$A,0),MATCH(AA$1,$1:$1,0)))/(SUM(INDIRECT(ADDRESS(MATCH("NDDUWI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Index",$A:$A,0),MATCH(IDXMàJ[[#Headers],[USA]],$1:$1,0)))))</f>
        <v>9.7168405365126664E-2</v>
      </c>
      <c r="AB12" s="176">
        <f ca="1">IF(AB$1="USA",0,INDIRECT(ADDRESS(MATCH("NDDUWI Index",$A:$A,0),MATCH(AB$1,$1:$1,0)))/(SUM(INDIRECT(ADDRESS(MATCH("NDDUWI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Index",$A:$A,0),MATCH(IDXMàJ[[#Headers],[USA]],$1:$1,0)))))</f>
        <v>0.22414307004470937</v>
      </c>
      <c r="AC12" s="176">
        <f ca="1">IF(AC$1="USA",0,INDIRECT(ADDRESS(MATCH("NDDUWI Index",$A:$A,0),MATCH(AC$1,$1:$1,0)))/(SUM(INDIRECT(ADDRESS(MATCH("NDDUWI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Index",$A:$A,0),MATCH(IDXMàJ[[#Headers],[USA]],$1:$1,0)))))</f>
        <v>0.10637634886967207</v>
      </c>
      <c r="AD12" s="176">
        <f ca="1">IF(AD$1="USA",0,INDIRECT(ADDRESS(MATCH("NDDUWI Index",$A:$A,0),MATCH(AD$1,$1:$1,0)))/(SUM(INDIRECT(ADDRESS(MATCH("NDDUWI Index",$A:$A,0),MATCH(IDXMàJ[[#Headers],[SUISSE]],$1:$1,0))&amp;":"&amp;ADDRESS(MATCH("NDDUWI Index",$A:$A,0),MATCH(IDXMàJ[[#Headers],[EMERGENTS]],$1:$1,0))))-INDIRECT(ADDRESS(MATCH("NDDUWI Index",$A:$A,0),MATCH(IDXMàJ[[#Headers],[USA]],$1:$1,0)))))</f>
        <v>0</v>
      </c>
      <c r="AE12" s="176"/>
      <c r="AF12" s="176"/>
    </row>
    <row r="13" spans="1:16384" s="261" customFormat="1">
      <c r="A13" s="177" t="s">
        <v>3617</v>
      </c>
      <c r="B13" s="91" t="s">
        <v>3613</v>
      </c>
      <c r="C13" s="171" t="str">
        <f>VLOOKUP(IDXMàJ[[#This Row],[ISIN]],Indices[[#All],[Valeur]:[OPP2]],9,FALSE)</f>
        <v>Actions Monde</v>
      </c>
      <c r="D13" s="174"/>
      <c r="E13" s="170"/>
      <c r="F13" s="170"/>
      <c r="G13" s="170"/>
      <c r="H13" s="170"/>
      <c r="I13" s="170"/>
      <c r="J13" s="176">
        <v>1</v>
      </c>
      <c r="K13" s="176">
        <v>0</v>
      </c>
      <c r="L13" s="176">
        <v>0</v>
      </c>
      <c r="M13" s="176">
        <v>0</v>
      </c>
      <c r="N13" s="176">
        <v>0</v>
      </c>
      <c r="O13" s="176">
        <v>0</v>
      </c>
      <c r="P13" s="176">
        <v>0</v>
      </c>
      <c r="Q13" s="176">
        <v>0</v>
      </c>
      <c r="R13" s="176">
        <v>0</v>
      </c>
      <c r="S13" s="176">
        <v>0</v>
      </c>
      <c r="T13" s="176">
        <v>0</v>
      </c>
      <c r="U13" s="176">
        <v>0</v>
      </c>
      <c r="V13" s="176">
        <f t="shared" ref="V13:AD15" ca="1" si="2">INDIRECT(ADDRESS(MATCH("NDDUWI Index",$A:$A,0),MATCH(V$1,$1:$1,0)))</f>
        <v>2.7699999999999999E-2</v>
      </c>
      <c r="W13" s="176">
        <f t="shared" ca="1" si="2"/>
        <v>9.9410734954225019E-2</v>
      </c>
      <c r="X13" s="176">
        <f t="shared" ca="1" si="2"/>
        <v>4.3299999999999998E-2</v>
      </c>
      <c r="Y13" s="176">
        <f t="shared" ca="1" si="2"/>
        <v>2.1600000000000001E-2</v>
      </c>
      <c r="Z13" s="176">
        <f t="shared" ca="1" si="2"/>
        <v>0.66449999999999998</v>
      </c>
      <c r="AA13" s="176">
        <f t="shared" ca="1" si="2"/>
        <v>3.2599999999999997E-2</v>
      </c>
      <c r="AB13" s="176">
        <f t="shared" ca="1" si="2"/>
        <v>7.5200000000000003E-2</v>
      </c>
      <c r="AC13" s="176">
        <f t="shared" ca="1" si="2"/>
        <v>3.5689265045774979E-2</v>
      </c>
      <c r="AD13" s="176">
        <f t="shared" ca="1" si="2"/>
        <v>0</v>
      </c>
      <c r="AE13" s="176"/>
      <c r="AF13" s="176"/>
    </row>
    <row r="14" spans="1:16384" s="261" customFormat="1">
      <c r="A14" s="177" t="s">
        <v>3616</v>
      </c>
      <c r="B14" s="91" t="s">
        <v>3614</v>
      </c>
      <c r="C14" s="171" t="str">
        <f>VLOOKUP(IDXMàJ[[#This Row],[ISIN]],Indices[[#All],[Valeur]:[OPP2]],9,FALSE)</f>
        <v>Actions Monde</v>
      </c>
      <c r="D14" s="174"/>
      <c r="E14" s="170"/>
      <c r="F14" s="170"/>
      <c r="G14" s="170"/>
      <c r="H14" s="170"/>
      <c r="I14" s="170"/>
      <c r="J14" s="176">
        <v>0</v>
      </c>
      <c r="K14" s="176">
        <v>1</v>
      </c>
      <c r="L14" s="176">
        <v>0</v>
      </c>
      <c r="M14" s="176">
        <v>0</v>
      </c>
      <c r="N14" s="176">
        <v>0</v>
      </c>
      <c r="O14" s="176">
        <v>0</v>
      </c>
      <c r="P14" s="176">
        <v>0</v>
      </c>
      <c r="Q14" s="176">
        <v>0</v>
      </c>
      <c r="R14" s="176">
        <v>0</v>
      </c>
      <c r="S14" s="176">
        <v>0</v>
      </c>
      <c r="T14" s="176">
        <v>0</v>
      </c>
      <c r="U14" s="176">
        <v>0</v>
      </c>
      <c r="V14" s="176">
        <f t="shared" ca="1" si="2"/>
        <v>2.7699999999999999E-2</v>
      </c>
      <c r="W14" s="176">
        <f t="shared" ca="1" si="2"/>
        <v>9.9410734954225019E-2</v>
      </c>
      <c r="X14" s="176">
        <f t="shared" ca="1" si="2"/>
        <v>4.3299999999999998E-2</v>
      </c>
      <c r="Y14" s="176">
        <f t="shared" ca="1" si="2"/>
        <v>2.1600000000000001E-2</v>
      </c>
      <c r="Z14" s="176">
        <f t="shared" ca="1" si="2"/>
        <v>0.66449999999999998</v>
      </c>
      <c r="AA14" s="176">
        <f t="shared" ca="1" si="2"/>
        <v>3.2599999999999997E-2</v>
      </c>
      <c r="AB14" s="176">
        <f t="shared" ca="1" si="2"/>
        <v>7.5200000000000003E-2</v>
      </c>
      <c r="AC14" s="176">
        <f t="shared" ca="1" si="2"/>
        <v>3.5689265045774979E-2</v>
      </c>
      <c r="AD14" s="176">
        <f t="shared" ca="1" si="2"/>
        <v>0</v>
      </c>
      <c r="AE14" s="176"/>
      <c r="AF14" s="176"/>
    </row>
    <row r="15" spans="1:16384" s="261" customFormat="1">
      <c r="A15" s="177" t="s">
        <v>3618</v>
      </c>
      <c r="B15" s="91" t="s">
        <v>3615</v>
      </c>
      <c r="C15" s="171" t="str">
        <f>VLOOKUP(IDXMàJ[[#This Row],[ISIN]],Indices[[#All],[Valeur]:[OPP2]],9,FALSE)</f>
        <v>Actions Monde</v>
      </c>
      <c r="D15" s="174"/>
      <c r="E15" s="170"/>
      <c r="F15" s="170"/>
      <c r="G15" s="170"/>
      <c r="H15" s="170"/>
      <c r="I15" s="170"/>
      <c r="J15" s="176">
        <v>0</v>
      </c>
      <c r="K15" s="176">
        <v>0</v>
      </c>
      <c r="L15" s="176">
        <v>0</v>
      </c>
      <c r="M15" s="176">
        <v>0</v>
      </c>
      <c r="N15" s="176">
        <v>1</v>
      </c>
      <c r="O15" s="176">
        <v>0</v>
      </c>
      <c r="P15" s="176">
        <v>0</v>
      </c>
      <c r="Q15" s="176">
        <v>0</v>
      </c>
      <c r="R15" s="176">
        <v>0</v>
      </c>
      <c r="S15" s="176">
        <v>0</v>
      </c>
      <c r="T15" s="176">
        <v>0</v>
      </c>
      <c r="U15" s="176">
        <v>0</v>
      </c>
      <c r="V15" s="176">
        <f t="shared" ca="1" si="2"/>
        <v>2.7699999999999999E-2</v>
      </c>
      <c r="W15" s="176">
        <f t="shared" ca="1" si="2"/>
        <v>9.9410734954225019E-2</v>
      </c>
      <c r="X15" s="176">
        <f t="shared" ca="1" si="2"/>
        <v>4.3299999999999998E-2</v>
      </c>
      <c r="Y15" s="176">
        <f t="shared" ca="1" si="2"/>
        <v>2.1600000000000001E-2</v>
      </c>
      <c r="Z15" s="176">
        <f t="shared" ca="1" si="2"/>
        <v>0.66449999999999998</v>
      </c>
      <c r="AA15" s="176">
        <f t="shared" ca="1" si="2"/>
        <v>3.2599999999999997E-2</v>
      </c>
      <c r="AB15" s="176">
        <f t="shared" ca="1" si="2"/>
        <v>7.5200000000000003E-2</v>
      </c>
      <c r="AC15" s="176">
        <f t="shared" ca="1" si="2"/>
        <v>3.5689265045774979E-2</v>
      </c>
      <c r="AD15" s="176">
        <f t="shared" ca="1" si="2"/>
        <v>0</v>
      </c>
      <c r="AE15" s="176"/>
      <c r="AF15" s="176"/>
    </row>
    <row r="16" spans="1:16384" s="261" customFormat="1">
      <c r="A16" s="177" t="s">
        <v>3416</v>
      </c>
      <c r="B16" s="91" t="s">
        <v>3417</v>
      </c>
      <c r="C16" s="91" t="str">
        <f>VLOOKUP(IDXMàJ[[#This Row],[ISIN]],Indices[[#All],[Valeur]:[OPP2]],9,FALSE)</f>
        <v>Actions Monde</v>
      </c>
      <c r="D16" s="174"/>
      <c r="E16" s="170"/>
      <c r="F16" s="170"/>
      <c r="G16" s="170"/>
      <c r="H16" s="170"/>
      <c r="I16" s="170"/>
      <c r="J16" s="176">
        <f ca="1">IF(J$1="CHF",0,INDIRECT(ADDRESS(MATCH("M7EU Index",$A:$A,0),MATCH(J$1,$1:$1,0)))/(SUM(INDIRECT(ADDRESS(MATCH("M7EU Index",$A:$A,0),MATCH(IDXMàJ[[#Headers],[CHF]],$1:$1,0))&amp;":"&amp;ADDRESS(MATCH("M7EU Index",$A:$A,0),MATCH(IDXMàJ[[#Headers],[EMCUR]],$1:$1,0))))-INDIRECT(ADDRESS(MATCH("M7EU Index",$A:$A,0),MATCH(IDXMàJ[[#Headers],[CHF]],$1:$1,0)))))</f>
        <v>0</v>
      </c>
      <c r="K16" s="176">
        <f ca="1">IF(K$1="CHF",0,INDIRECT(ADDRESS(MATCH("M7EU Index",$A:$A,0),MATCH(K$1,$1:$1,0)))/(SUM(INDIRECT(ADDRESS(MATCH("M7EU Index",$A:$A,0),MATCH(IDXMàJ[[#Headers],[CHF]],$1:$1,0))&amp;":"&amp;ADDRESS(MATCH("M7EU Index",$A:$A,0),MATCH(IDXMàJ[[#Headers],[EMCUR]],$1:$1,0))))-INDIRECT(ADDRESS(MATCH("M7EU Index",$A:$A,0),MATCH(IDXMàJ[[#Headers],[CHF]],$1:$1,0)))))</f>
        <v>0.60501667758907929</v>
      </c>
      <c r="L16" s="176">
        <f ca="1">IF(L$1="CHF",0,INDIRECT(ADDRESS(MATCH("M7EU Index",$A:$A,0),MATCH(L$1,$1:$1,0)))/(SUM(INDIRECT(ADDRESS(MATCH("M7EU Index",$A:$A,0),MATCH(IDXMàJ[[#Headers],[CHF]],$1:$1,0))&amp;":"&amp;ADDRESS(MATCH("M7EU Index",$A:$A,0),MATCH(IDXMàJ[[#Headers],[EMCUR]],$1:$1,0))))-INDIRECT(ADDRESS(MATCH("M7EU Index",$A:$A,0),MATCH(IDXMàJ[[#Headers],[CHF]],$1:$1,0)))))</f>
        <v>0.26352508259465129</v>
      </c>
      <c r="M16" s="176">
        <f ca="1">IF(M$1="CHF",0,INDIRECT(ADDRESS(MATCH("M7EU Index",$A:$A,0),MATCH(M$1,$1:$1,0)))/(SUM(INDIRECT(ADDRESS(MATCH("M7EU Index",$A:$A,0),MATCH(IDXMàJ[[#Headers],[CHF]],$1:$1,0))&amp;":"&amp;ADDRESS(MATCH("M7EU Index",$A:$A,0),MATCH(IDXMàJ[[#Headers],[EMCUR]],$1:$1,0))))-INDIRECT(ADDRESS(MATCH("M7EU Index",$A:$A,0),MATCH(IDXMàJ[[#Headers],[CHF]],$1:$1,0)))))</f>
        <v>0.13145823981626947</v>
      </c>
      <c r="N16" s="176">
        <f ca="1">IF(N$1="CHF",0,INDIRECT(ADDRESS(MATCH("M7EU Index",$A:$A,0),MATCH(N$1,$1:$1,0)))/(SUM(INDIRECT(ADDRESS(MATCH("M7EU Index",$A:$A,0),MATCH(IDXMàJ[[#Headers],[CHF]],$1:$1,0))&amp;":"&amp;ADDRESS(MATCH("M7EU Index",$A:$A,0),MATCH(IDXMàJ[[#Headers],[EMCUR]],$1:$1,0))))-INDIRECT(ADDRESS(MATCH("M7EU Index",$A:$A,0),MATCH(IDXMàJ[[#Headers],[CHF]],$1:$1,0)))))</f>
        <v>0</v>
      </c>
      <c r="O16" s="176">
        <f ca="1">IF(O$1="CHF",0,INDIRECT(ADDRESS(MATCH("M7EU Index",$A:$A,0),MATCH(O$1,$1:$1,0)))/(SUM(INDIRECT(ADDRESS(MATCH("M7EU Index",$A:$A,0),MATCH(IDXMàJ[[#Headers],[CHF]],$1:$1,0))&amp;":"&amp;ADDRESS(MATCH("M7EU Index",$A:$A,0),MATCH(IDXMàJ[[#Headers],[EMCUR]],$1:$1,0))))-INDIRECT(ADDRESS(MATCH("M7EU Index",$A:$A,0),MATCH(IDXMàJ[[#Headers],[CHF]],$1:$1,0)))))</f>
        <v>0</v>
      </c>
      <c r="P16" s="176">
        <f ca="1">IF(P$1="CHF",0,INDIRECT(ADDRESS(MATCH("M7EU Index",$A:$A,0),MATCH(P$1,$1:$1,0)))/(SUM(INDIRECT(ADDRESS(MATCH("M7EU Index",$A:$A,0),MATCH(IDXMàJ[[#Headers],[CHF]],$1:$1,0))&amp;":"&amp;ADDRESS(MATCH("M7EU Index",$A:$A,0),MATCH(IDXMàJ[[#Headers],[EMCUR]],$1:$1,0))))-INDIRECT(ADDRESS(MATCH("M7EU Index",$A:$A,0),MATCH(IDXMàJ[[#Headers],[CHF]],$1:$1,0)))))</f>
        <v>0</v>
      </c>
      <c r="Q16" s="176">
        <f ca="1">IF(Q$1="CHF",0,INDIRECT(ADDRESS(MATCH("M7EU Index",$A:$A,0),MATCH(Q$1,$1:$1,0)))/(SUM(INDIRECT(ADDRESS(MATCH("M7EU Index",$A:$A,0),MATCH(IDXMàJ[[#Headers],[CHF]],$1:$1,0))&amp;":"&amp;ADDRESS(MATCH("M7EU Index",$A:$A,0),MATCH(IDXMàJ[[#Headers],[EMCUR]],$1:$1,0))))-INDIRECT(ADDRESS(MATCH("M7EU Index",$A:$A,0),MATCH(IDXMàJ[[#Headers],[CHF]],$1:$1,0)))))</f>
        <v>0</v>
      </c>
      <c r="R16" s="176">
        <f ca="1">IF(R$1="CHF",0,INDIRECT(ADDRESS(MATCH("M7EU Index",$A:$A,0),MATCH(R$1,$1:$1,0)))/(SUM(INDIRECT(ADDRESS(MATCH("M7EU Index",$A:$A,0),MATCH(IDXMàJ[[#Headers],[CHF]],$1:$1,0))&amp;":"&amp;ADDRESS(MATCH("M7EU Index",$A:$A,0),MATCH(IDXMàJ[[#Headers],[EMCUR]],$1:$1,0))))-INDIRECT(ADDRESS(MATCH("M7EU Index",$A:$A,0),MATCH(IDXMàJ[[#Headers],[CHF]],$1:$1,0)))))</f>
        <v>0</v>
      </c>
      <c r="S16" s="176">
        <f ca="1">IF(S$1="CHF",0,INDIRECT(ADDRESS(MATCH("M7EU Index",$A:$A,0),MATCH(S$1,$1:$1,0)))/(SUM(INDIRECT(ADDRESS(MATCH("M7EU Index",$A:$A,0),MATCH(IDXMàJ[[#Headers],[CHF]],$1:$1,0))&amp;":"&amp;ADDRESS(MATCH("M7EU Index",$A:$A,0),MATCH(IDXMàJ[[#Headers],[EMCUR]],$1:$1,0))))-INDIRECT(ADDRESS(MATCH("M7EU Index",$A:$A,0),MATCH(IDXMàJ[[#Headers],[CHF]],$1:$1,0)))))</f>
        <v>0</v>
      </c>
      <c r="T16" s="176">
        <f ca="1">IF(T$1="CHF",0,INDIRECT(ADDRESS(MATCH("M7EU Index",$A:$A,0),MATCH(T$1,$1:$1,0)))/(SUM(INDIRECT(ADDRESS(MATCH("M7EU Index",$A:$A,0),MATCH(IDXMàJ[[#Headers],[CHF]],$1:$1,0))&amp;":"&amp;ADDRESS(MATCH("M7EU Index",$A:$A,0),MATCH(IDXMàJ[[#Headers],[EMCUR]],$1:$1,0))))-INDIRECT(ADDRESS(MATCH("M7EU Index",$A:$A,0),MATCH(IDXMàJ[[#Headers],[CHF]],$1:$1,0)))))</f>
        <v>0</v>
      </c>
      <c r="U16" s="176">
        <f ca="1">IF(U$1="CHF",0,INDIRECT(ADDRESS(MATCH("M7EU Index",$A:$A,0),MATCH(U$1,$1:$1,0)))/(SUM(INDIRECT(ADDRESS(MATCH("M7EU Index",$A:$A,0),MATCH(IDXMàJ[[#Headers],[CHF]],$1:$1,0))&amp;":"&amp;ADDRESS(MATCH("M7EU Index",$A:$A,0),MATCH(IDXMàJ[[#Headers],[EMCUR]],$1:$1,0))))-INDIRECT(ADDRESS(MATCH("M7EU Index",$A:$A,0),MATCH(IDXMàJ[[#Headers],[CHF]],$1:$1,0)))))</f>
        <v>0</v>
      </c>
      <c r="V16" s="176">
        <f ca="1">IF(V$1="SUISSE",0,INDIRECT(ADDRESS(MATCH("M7EU Index",$A:$A,0),MATCH(V$1,$1:$1,0)))/(SUM(INDIRECT(ADDRESS(MATCH("M7EU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</v>
      </c>
      <c r="W16" s="176">
        <f ca="1">IF(W$1="SUISSE",0,INDIRECT(ADDRESS(MATCH("M7EU Index",$A:$A,0),MATCH(W$1,$1:$1,0)))/(SUM(INDIRECT(ADDRESS(MATCH("M7EU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0.60501667758907929</v>
      </c>
      <c r="X16" s="176">
        <f ca="1">IF(X$1="SUISSE",0,INDIRECT(ADDRESS(MATCH("M7EU Index",$A:$A,0),MATCH(X$1,$1:$1,0)))/(SUM(INDIRECT(ADDRESS(MATCH("M7EU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0.26352508259465129</v>
      </c>
      <c r="Y16" s="176">
        <f ca="1">IF(Y$1="SUISSE",0,INDIRECT(ADDRESS(MATCH("M7EU Index",$A:$A,0),MATCH(Y$1,$1:$1,0)))/(SUM(INDIRECT(ADDRESS(MATCH("M7EU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0.13145823981626947</v>
      </c>
      <c r="Z16" s="176">
        <f ca="1">IF(Z$1="SUISSE",0,INDIRECT(ADDRESS(MATCH("M7EU Index",$A:$A,0),MATCH(Z$1,$1:$1,0)))/(SUM(INDIRECT(ADDRESS(MATCH("M7EU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</v>
      </c>
      <c r="AA16" s="176">
        <f ca="1">IF(AA$1="SUISSE",0,INDIRECT(ADDRESS(MATCH("M7EU Index",$A:$A,0),MATCH(AA$1,$1:$1,0)))/(SUM(INDIRECT(ADDRESS(MATCH("M7EU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</v>
      </c>
      <c r="AB16" s="176">
        <f ca="1">IF(AB$1="SUISSE",0,INDIRECT(ADDRESS(MATCH("M7EU Index",$A:$A,0),MATCH(AB$1,$1:$1,0)))/(SUM(INDIRECT(ADDRESS(MATCH("M7EU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</v>
      </c>
      <c r="AC16" s="176">
        <f ca="1">IF(AC$1="SUISSE",0,INDIRECT(ADDRESS(MATCH("M7EU Index",$A:$A,0),MATCH(AC$1,$1:$1,0)))/(SUM(INDIRECT(ADDRESS(MATCH("M7EU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</v>
      </c>
      <c r="AD16" s="176">
        <f ca="1">IF(AD$1="SUISSE",0,INDIRECT(ADDRESS(MATCH("M7EU Index",$A:$A,0),MATCH(AD$1,$1:$1,0)))/(SUM(INDIRECT(ADDRESS(MATCH("M7EU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</v>
      </c>
      <c r="AE16" s="176"/>
      <c r="AF16" s="176"/>
      <c r="AO16" s="262"/>
    </row>
    <row r="17" spans="1:32" s="261" customFormat="1">
      <c r="A17" s="177" t="s">
        <v>2527</v>
      </c>
      <c r="B17" s="91" t="s">
        <v>3606</v>
      </c>
      <c r="C17" s="171" t="str">
        <f>VLOOKUP(IDXMàJ[[#This Row],[ISIN]],Indices[[#All],[Valeur]:[OPP2]],9,FALSE)</f>
        <v>Actions Monde</v>
      </c>
      <c r="D17" s="174"/>
      <c r="E17" s="170"/>
      <c r="F17" s="170"/>
      <c r="G17" s="170"/>
      <c r="H17" s="170"/>
      <c r="I17" s="170"/>
      <c r="J17" s="176">
        <v>1</v>
      </c>
      <c r="K17" s="176">
        <v>0</v>
      </c>
      <c r="L17" s="176">
        <v>0</v>
      </c>
      <c r="M17" s="176">
        <v>0</v>
      </c>
      <c r="N17" s="176">
        <v>0</v>
      </c>
      <c r="O17" s="176">
        <v>0</v>
      </c>
      <c r="P17" s="176">
        <v>0</v>
      </c>
      <c r="Q17" s="176">
        <v>0</v>
      </c>
      <c r="R17" s="176">
        <v>0</v>
      </c>
      <c r="S17" s="176">
        <v>0</v>
      </c>
      <c r="T17" s="176">
        <v>0</v>
      </c>
      <c r="U17" s="176">
        <v>0</v>
      </c>
      <c r="V17" s="176">
        <f ca="1">IF(V$1="SUISSE",0,INDIRECT(ADDRESS(MATCH("M7EU Index",$A:$A,0),MATCH(V$1,$1:$1,0)))/(SUM(INDIRECT(ADDRESS(MATCH("M7EU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</v>
      </c>
      <c r="W17" s="176">
        <f ca="1">IF(W$1="SUISSE",0,INDIRECT(ADDRESS(MATCH("M7EU Index",$A:$A,0),MATCH(W$1,$1:$1,0)))/(SUM(INDIRECT(ADDRESS(MATCH("M7EU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0.60501667758907929</v>
      </c>
      <c r="X17" s="176">
        <f ca="1">IF(X$1="SUISSE",0,INDIRECT(ADDRESS(MATCH("M7EU Index",$A:$A,0),MATCH(X$1,$1:$1,0)))/(SUM(INDIRECT(ADDRESS(MATCH("M7EU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0.26352508259465129</v>
      </c>
      <c r="Y17" s="176">
        <f ca="1">IF(Y$1="SUISSE",0,INDIRECT(ADDRESS(MATCH("M7EU Index",$A:$A,0),MATCH(Y$1,$1:$1,0)))/(SUM(INDIRECT(ADDRESS(MATCH("M7EU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0.13145823981626947</v>
      </c>
      <c r="Z17" s="176">
        <f ca="1">IF(Z$1="SUISSE",0,INDIRECT(ADDRESS(MATCH("M7EU Index",$A:$A,0),MATCH(Z$1,$1:$1,0)))/(SUM(INDIRECT(ADDRESS(MATCH("M7EU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</v>
      </c>
      <c r="AA17" s="176">
        <f ca="1">IF(AA$1="SUISSE",0,INDIRECT(ADDRESS(MATCH("M7EU Index",$A:$A,0),MATCH(AA$1,$1:$1,0)))/(SUM(INDIRECT(ADDRESS(MATCH("M7EU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</v>
      </c>
      <c r="AB17" s="176">
        <f ca="1">IF(AB$1="SUISSE",0,INDIRECT(ADDRESS(MATCH("M7EU Index",$A:$A,0),MATCH(AB$1,$1:$1,0)))/(SUM(INDIRECT(ADDRESS(MATCH("M7EU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</v>
      </c>
      <c r="AC17" s="176">
        <f ca="1">IF(AC$1="SUISSE",0,INDIRECT(ADDRESS(MATCH("M7EU Index",$A:$A,0),MATCH(AC$1,$1:$1,0)))/(SUM(INDIRECT(ADDRESS(MATCH("M7EU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</v>
      </c>
      <c r="AD17" s="176">
        <f ca="1">IF(AD$1="SUISSE",0,INDIRECT(ADDRESS(MATCH("M7EU Index",$A:$A,0),MATCH(AD$1,$1:$1,0)))/(SUM(INDIRECT(ADDRESS(MATCH("M7EU Index",$A:$A,0),MATCH(IDXMàJ[[#Headers],[SUISSE]],$1:$1,0))&amp;":"&amp;ADDRESS(MATCH("M7EU Index",$A:$A,0),MATCH(IDXMàJ[[#Headers],[EMERGENTS]],$1:$1,0))))-INDIRECT(ADDRESS(MATCH("M7EU Index",$A:$A,0),MATCH(IDXMàJ[[#Headers],[SUISSE]],$1:$1,0)))))</f>
        <v>0</v>
      </c>
      <c r="AE17" s="176"/>
      <c r="AF17" s="176"/>
    </row>
    <row r="18" spans="1:32" s="261" customFormat="1">
      <c r="A18" s="177" t="s">
        <v>4652</v>
      </c>
      <c r="B18" s="91" t="s">
        <v>4653</v>
      </c>
      <c r="C18" s="171" t="str">
        <f>VLOOKUP(IDXMàJ[[#This Row],[ISIN]],Indices[[#All],[Valeur]:[OPP2]],9,FALSE)</f>
        <v>Actions Monde</v>
      </c>
      <c r="D18" s="174"/>
      <c r="E18" s="170"/>
      <c r="F18" s="170"/>
      <c r="G18" s="170"/>
      <c r="H18" s="170"/>
      <c r="I18" s="170"/>
      <c r="J18" s="176">
        <v>0</v>
      </c>
      <c r="K18" s="176">
        <v>0.83310400000000007</v>
      </c>
      <c r="L18" s="176">
        <v>0</v>
      </c>
      <c r="M18" s="176">
        <v>0.16689599999999999</v>
      </c>
      <c r="N18" s="176">
        <v>0</v>
      </c>
      <c r="O18" s="176">
        <v>0</v>
      </c>
      <c r="P18" s="176">
        <v>0</v>
      </c>
      <c r="Q18" s="176">
        <v>0</v>
      </c>
      <c r="R18" s="176">
        <v>0</v>
      </c>
      <c r="S18" s="176">
        <v>0</v>
      </c>
      <c r="T18" s="176">
        <v>0</v>
      </c>
      <c r="U18" s="176">
        <v>0</v>
      </c>
      <c r="V18" s="176">
        <f ca="1">IF(V$1="SUISSE",0,IF(V$1="GRANDE-BRETAGNE",0,INDIRECT(ADDRESS(MATCH("M7EU Index",$A:$A,0),MATCH(V$1,$1:$1,0)))/(SUM(INDIRECT(ADDRESS(MATCH("M7EU Index",$A:$A,0),MATCH(IDXMàJ[[#Headers],[SUISSE]],$1:$1,0))&amp;":"&amp;ADDRESS(MATCH("M7EU Index",$A:$A,0),MATCH(IDXMàJ[[#Headers],[EMERGENTS]],$1:$1,0))))-INDIRECT(ADDRESS(MATCH("M7EU Index",$A:$A,0),MATCH(IDXMàJ[[#Headers],[GRANDE-BRETAGNE]],$1:$1,0)))-INDIRECT(ADDRESS(MATCH("M7EU Index",$A:$A,0),MATCH(IDXMàJ[[#Headers],[SUISSE]],$1:$1,0))))))</f>
        <v>0</v>
      </c>
      <c r="W18" s="176">
        <f ca="1">IF(W$1="SUISSE",0,IF(W$1="GRANDE-BRETAGNE",0,INDIRECT(ADDRESS(MATCH("M7EU Index",$A:$A,0),MATCH(W$1,$1:$1,0)))/(SUM(INDIRECT(ADDRESS(MATCH("M7EU Index",$A:$A,0),MATCH(IDXMàJ[[#Headers],[SUISSE]],$1:$1,0))&amp;":"&amp;ADDRESS(MATCH("M7EU Index",$A:$A,0),MATCH(IDXMàJ[[#Headers],[EMERGENTS]],$1:$1,0))))-INDIRECT(ADDRESS(MATCH("M7EU Index",$A:$A,0),MATCH(IDXMàJ[[#Headers],[GRANDE-BRETAGNE]],$1:$1,0)))-INDIRECT(ADDRESS(MATCH("M7EU Index",$A:$A,0),MATCH(IDXMàJ[[#Headers],[SUISSE]],$1:$1,0))))))</f>
        <v>0.82150343927610492</v>
      </c>
      <c r="X18" s="176">
        <f ca="1">IF(X$1="SUISSE",0,IF(X$1="GRANDE-BRETAGNE",0,INDIRECT(ADDRESS(MATCH("M7EU Index",$A:$A,0),MATCH(X$1,$1:$1,0)))/(SUM(INDIRECT(ADDRESS(MATCH("M7EU Index",$A:$A,0),MATCH(IDXMàJ[[#Headers],[SUISSE]],$1:$1,0))&amp;":"&amp;ADDRESS(MATCH("M7EU Index",$A:$A,0),MATCH(IDXMàJ[[#Headers],[EMERGENTS]],$1:$1,0))))-INDIRECT(ADDRESS(MATCH("M7EU Index",$A:$A,0),MATCH(IDXMàJ[[#Headers],[GRANDE-BRETAGNE]],$1:$1,0)))-INDIRECT(ADDRESS(MATCH("M7EU Index",$A:$A,0),MATCH(IDXMàJ[[#Headers],[SUISSE]],$1:$1,0))))))</f>
        <v>0</v>
      </c>
      <c r="Y18" s="176">
        <f ca="1">IF(Y$1="SUISSE",0,IF(Y$1="GRANDE-BRETAGNE",0,INDIRECT(ADDRESS(MATCH("M7EU Index",$A:$A,0),MATCH(Y$1,$1:$1,0)))/(SUM(INDIRECT(ADDRESS(MATCH("M7EU Index",$A:$A,0),MATCH(IDXMàJ[[#Headers],[SUISSE]],$1:$1,0))&amp;":"&amp;ADDRESS(MATCH("M7EU Index",$A:$A,0),MATCH(IDXMàJ[[#Headers],[EMERGENTS]],$1:$1,0))))-INDIRECT(ADDRESS(MATCH("M7EU Index",$A:$A,0),MATCH(IDXMàJ[[#Headers],[GRANDE-BRETAGNE]],$1:$1,0)))-INDIRECT(ADDRESS(MATCH("M7EU Index",$A:$A,0),MATCH(IDXMàJ[[#Headers],[SUISSE]],$1:$1,0))))))</f>
        <v>0.17849656072389511</v>
      </c>
      <c r="Z18" s="176">
        <f ca="1">IF(Z$1="SUISSE",0,IF(Z$1="GRANDE-BRETAGNE",0,INDIRECT(ADDRESS(MATCH("M7EU Index",$A:$A,0),MATCH(Z$1,$1:$1,0)))/(SUM(INDIRECT(ADDRESS(MATCH("M7EU Index",$A:$A,0),MATCH(IDXMàJ[[#Headers],[SUISSE]],$1:$1,0))&amp;":"&amp;ADDRESS(MATCH("M7EU Index",$A:$A,0),MATCH(IDXMàJ[[#Headers],[EMERGENTS]],$1:$1,0))))-INDIRECT(ADDRESS(MATCH("M7EU Index",$A:$A,0),MATCH(IDXMàJ[[#Headers],[GRANDE-BRETAGNE]],$1:$1,0)))-INDIRECT(ADDRESS(MATCH("M7EU Index",$A:$A,0),MATCH(IDXMàJ[[#Headers],[SUISSE]],$1:$1,0))))))</f>
        <v>0</v>
      </c>
      <c r="AA18" s="176">
        <f ca="1">IF(AA$1="SUISSE",0,IF(AA$1="GRANDE-BRETAGNE",0,INDIRECT(ADDRESS(MATCH("M7EU Index",$A:$A,0),MATCH(AA$1,$1:$1,0)))/(SUM(INDIRECT(ADDRESS(MATCH("M7EU Index",$A:$A,0),MATCH(IDXMàJ[[#Headers],[SUISSE]],$1:$1,0))&amp;":"&amp;ADDRESS(MATCH("M7EU Index",$A:$A,0),MATCH(IDXMàJ[[#Headers],[EMERGENTS]],$1:$1,0))))-INDIRECT(ADDRESS(MATCH("M7EU Index",$A:$A,0),MATCH(IDXMàJ[[#Headers],[GRANDE-BRETAGNE]],$1:$1,0)))-INDIRECT(ADDRESS(MATCH("M7EU Index",$A:$A,0),MATCH(IDXMàJ[[#Headers],[SUISSE]],$1:$1,0))))))</f>
        <v>0</v>
      </c>
      <c r="AB18" s="176">
        <f ca="1">IF(AB$1="SUISSE",0,IF(AB$1="GRANDE-BRETAGNE",0,INDIRECT(ADDRESS(MATCH("M7EU Index",$A:$A,0),MATCH(AB$1,$1:$1,0)))/(SUM(INDIRECT(ADDRESS(MATCH("M7EU Index",$A:$A,0),MATCH(IDXMàJ[[#Headers],[SUISSE]],$1:$1,0))&amp;":"&amp;ADDRESS(MATCH("M7EU Index",$A:$A,0),MATCH(IDXMàJ[[#Headers],[EMERGENTS]],$1:$1,0))))-INDIRECT(ADDRESS(MATCH("M7EU Index",$A:$A,0),MATCH(IDXMàJ[[#Headers],[GRANDE-BRETAGNE]],$1:$1,0)))-INDIRECT(ADDRESS(MATCH("M7EU Index",$A:$A,0),MATCH(IDXMàJ[[#Headers],[SUISSE]],$1:$1,0))))))</f>
        <v>0</v>
      </c>
      <c r="AC18" s="176">
        <f ca="1">IF(AC$1="SUISSE",0,IF(AC$1="GRANDE-BRETAGNE",0,INDIRECT(ADDRESS(MATCH("M7EU Index",$A:$A,0),MATCH(AC$1,$1:$1,0)))/(SUM(INDIRECT(ADDRESS(MATCH("M7EU Index",$A:$A,0),MATCH(IDXMàJ[[#Headers],[SUISSE]],$1:$1,0))&amp;":"&amp;ADDRESS(MATCH("M7EU Index",$A:$A,0),MATCH(IDXMàJ[[#Headers],[EMERGENTS]],$1:$1,0))))-INDIRECT(ADDRESS(MATCH("M7EU Index",$A:$A,0),MATCH(IDXMàJ[[#Headers],[GRANDE-BRETAGNE]],$1:$1,0)))-INDIRECT(ADDRESS(MATCH("M7EU Index",$A:$A,0),MATCH(IDXMàJ[[#Headers],[SUISSE]],$1:$1,0))))))</f>
        <v>0</v>
      </c>
      <c r="AD18" s="176">
        <f ca="1">IF(AD$1="SUISSE",0,IF(AD$1="GRANDE-BRETAGNE",0,INDIRECT(ADDRESS(MATCH("M7EU Index",$A:$A,0),MATCH(AD$1,$1:$1,0)))/(SUM(INDIRECT(ADDRESS(MATCH("M7EU Index",$A:$A,0),MATCH(IDXMàJ[[#Headers],[SUISSE]],$1:$1,0))&amp;":"&amp;ADDRESS(MATCH("M7EU Index",$A:$A,0),MATCH(IDXMàJ[[#Headers],[EMERGENTS]],$1:$1,0))))-INDIRECT(ADDRESS(MATCH("M7EU Index",$A:$A,0),MATCH(IDXMàJ[[#Headers],[GRANDE-BRETAGNE]],$1:$1,0)))-INDIRECT(ADDRESS(MATCH("M7EU Index",$A:$A,0),MATCH(IDXMàJ[[#Headers],[SUISSE]],$1:$1,0))))))</f>
        <v>0</v>
      </c>
      <c r="AE18" s="176"/>
      <c r="AF18" s="176"/>
    </row>
    <row r="19" spans="1:32" s="261" customFormat="1">
      <c r="A19" s="177" t="s">
        <v>4886</v>
      </c>
      <c r="B19" s="91" t="s">
        <v>4887</v>
      </c>
      <c r="C19" s="171" t="str">
        <f>VLOOKUP(IDXMàJ[[#This Row],[ISIN]],Indices[[#All],[Valeur]:[OPP2]],9,FALSE)</f>
        <v>Obligations Monde</v>
      </c>
      <c r="D19" s="175">
        <f t="shared" ref="D19:I21" ca="1" si="3">INDIRECT(ADDRESS(MATCH("GBGLTRUU Index",$A:$A,0),MATCH(D$1,$1:$1,0)))</f>
        <v>9.91</v>
      </c>
      <c r="E19" s="176">
        <f t="shared" ca="1" si="3"/>
        <v>6.4999999999999997E-3</v>
      </c>
      <c r="F19" s="176">
        <f t="shared" ca="1" si="3"/>
        <v>0.52034999999999998</v>
      </c>
      <c r="G19" s="176">
        <f t="shared" ca="1" si="3"/>
        <v>0.25545000000000001</v>
      </c>
      <c r="H19" s="176">
        <f t="shared" ca="1" si="3"/>
        <v>0.21199999999999999</v>
      </c>
      <c r="I19" s="176">
        <f t="shared" ca="1" si="3"/>
        <v>1.2200000000000001E-2</v>
      </c>
      <c r="J19" s="176">
        <v>0</v>
      </c>
      <c r="K19" s="176">
        <v>0</v>
      </c>
      <c r="L19" s="176">
        <v>0</v>
      </c>
      <c r="M19" s="176">
        <v>0</v>
      </c>
      <c r="N19" s="176">
        <v>1</v>
      </c>
      <c r="O19" s="176">
        <v>0</v>
      </c>
      <c r="P19" s="176">
        <v>0</v>
      </c>
      <c r="Q19" s="176">
        <v>0</v>
      </c>
      <c r="R19" s="176">
        <v>0</v>
      </c>
      <c r="S19" s="176">
        <v>0</v>
      </c>
      <c r="T19" s="176">
        <v>0</v>
      </c>
      <c r="U19" s="176">
        <v>0</v>
      </c>
      <c r="V19" s="176">
        <f t="shared" ref="V19:AF21" ca="1" si="4">INDIRECT(ADDRESS(MATCH("GBGLTRUU Index",$A:$A,0),MATCH(V$1,$1:$1,0)))</f>
        <v>2.5999999999999999E-3</v>
      </c>
      <c r="W19" s="176">
        <f t="shared" ca="1" si="4"/>
        <v>0.65910000000000002</v>
      </c>
      <c r="X19" s="176">
        <f t="shared" ca="1" si="4"/>
        <v>2.0799999999999999E-2</v>
      </c>
      <c r="Y19" s="176">
        <f t="shared" ca="1" si="4"/>
        <v>2.69E-2</v>
      </c>
      <c r="Z19" s="176">
        <f t="shared" ca="1" si="4"/>
        <v>0.2306</v>
      </c>
      <c r="AA19" s="176">
        <f t="shared" ca="1" si="4"/>
        <v>3.49E-2</v>
      </c>
      <c r="AB19" s="176">
        <f t="shared" ca="1" si="4"/>
        <v>0</v>
      </c>
      <c r="AC19" s="176">
        <f t="shared" ca="1" si="4"/>
        <v>2.1899999999999999E-2</v>
      </c>
      <c r="AD19" s="176">
        <f t="shared" ca="1" si="4"/>
        <v>3.2000000000000002E-3</v>
      </c>
      <c r="AE19" s="176">
        <f t="shared" ca="1" si="4"/>
        <v>0.3916</v>
      </c>
      <c r="AF19" s="176">
        <f t="shared" ca="1" si="4"/>
        <v>0.60840000000000005</v>
      </c>
    </row>
    <row r="20" spans="1:32" s="261" customFormat="1">
      <c r="A20" s="177" t="s">
        <v>4884</v>
      </c>
      <c r="B20" s="91" t="s">
        <v>4885</v>
      </c>
      <c r="C20" s="171" t="str">
        <f>VLOOKUP(IDXMàJ[[#This Row],[ISIN]],Indices[[#All],[Valeur]:[OPP2]],9,FALSE)</f>
        <v>Obligations Monde</v>
      </c>
      <c r="D20" s="175">
        <f t="shared" ca="1" si="3"/>
        <v>9.91</v>
      </c>
      <c r="E20" s="176">
        <f t="shared" ca="1" si="3"/>
        <v>6.4999999999999997E-3</v>
      </c>
      <c r="F20" s="176">
        <f t="shared" ca="1" si="3"/>
        <v>0.52034999999999998</v>
      </c>
      <c r="G20" s="176">
        <f t="shared" ca="1" si="3"/>
        <v>0.25545000000000001</v>
      </c>
      <c r="H20" s="176">
        <f t="shared" ca="1" si="3"/>
        <v>0.21199999999999999</v>
      </c>
      <c r="I20" s="176">
        <f t="shared" ca="1" si="3"/>
        <v>1.2200000000000001E-2</v>
      </c>
      <c r="J20" s="176">
        <v>0</v>
      </c>
      <c r="K20" s="176">
        <v>1</v>
      </c>
      <c r="L20" s="176">
        <v>0</v>
      </c>
      <c r="M20" s="176">
        <v>0</v>
      </c>
      <c r="N20" s="176">
        <v>0</v>
      </c>
      <c r="O20" s="176">
        <v>0</v>
      </c>
      <c r="P20" s="176">
        <v>0</v>
      </c>
      <c r="Q20" s="176">
        <v>0</v>
      </c>
      <c r="R20" s="176">
        <v>0</v>
      </c>
      <c r="S20" s="176">
        <v>0</v>
      </c>
      <c r="T20" s="176">
        <v>0</v>
      </c>
      <c r="U20" s="176">
        <v>0</v>
      </c>
      <c r="V20" s="176">
        <f t="shared" ca="1" si="4"/>
        <v>2.5999999999999999E-3</v>
      </c>
      <c r="W20" s="176">
        <f t="shared" ca="1" si="4"/>
        <v>0.65910000000000002</v>
      </c>
      <c r="X20" s="176">
        <f t="shared" ca="1" si="4"/>
        <v>2.0799999999999999E-2</v>
      </c>
      <c r="Y20" s="176">
        <f t="shared" ca="1" si="4"/>
        <v>2.69E-2</v>
      </c>
      <c r="Z20" s="176">
        <f t="shared" ca="1" si="4"/>
        <v>0.2306</v>
      </c>
      <c r="AA20" s="176">
        <f t="shared" ca="1" si="4"/>
        <v>3.49E-2</v>
      </c>
      <c r="AB20" s="176">
        <f t="shared" ca="1" si="4"/>
        <v>0</v>
      </c>
      <c r="AC20" s="176">
        <f t="shared" ca="1" si="4"/>
        <v>2.1899999999999999E-2</v>
      </c>
      <c r="AD20" s="176">
        <f t="shared" ca="1" si="4"/>
        <v>3.2000000000000002E-3</v>
      </c>
      <c r="AE20" s="176">
        <f t="shared" ca="1" si="4"/>
        <v>0.3916</v>
      </c>
      <c r="AF20" s="176">
        <f t="shared" ca="1" si="4"/>
        <v>0.60840000000000005</v>
      </c>
    </row>
    <row r="21" spans="1:32" s="261" customFormat="1">
      <c r="A21" s="177" t="s">
        <v>4888</v>
      </c>
      <c r="B21" s="91" t="s">
        <v>4889</v>
      </c>
      <c r="C21" s="171" t="str">
        <f>VLOOKUP(IDXMàJ[[#This Row],[ISIN]],Indices[[#All],[Valeur]:[OPP2]],9,FALSE)</f>
        <v>Obligations Monde</v>
      </c>
      <c r="D21" s="175">
        <f t="shared" ca="1" si="3"/>
        <v>9.91</v>
      </c>
      <c r="E21" s="176">
        <f t="shared" ca="1" si="3"/>
        <v>6.4999999999999997E-3</v>
      </c>
      <c r="F21" s="176">
        <f t="shared" ca="1" si="3"/>
        <v>0.52034999999999998</v>
      </c>
      <c r="G21" s="176">
        <f t="shared" ca="1" si="3"/>
        <v>0.25545000000000001</v>
      </c>
      <c r="H21" s="176">
        <f t="shared" ca="1" si="3"/>
        <v>0.21199999999999999</v>
      </c>
      <c r="I21" s="176">
        <f t="shared" ca="1" si="3"/>
        <v>1.2200000000000001E-2</v>
      </c>
      <c r="J21" s="176">
        <v>1</v>
      </c>
      <c r="K21" s="176">
        <v>0</v>
      </c>
      <c r="L21" s="176">
        <v>0</v>
      </c>
      <c r="M21" s="176">
        <v>0</v>
      </c>
      <c r="N21" s="176">
        <v>0</v>
      </c>
      <c r="O21" s="176">
        <v>0</v>
      </c>
      <c r="P21" s="176">
        <v>0</v>
      </c>
      <c r="Q21" s="176">
        <v>0</v>
      </c>
      <c r="R21" s="176">
        <v>0</v>
      </c>
      <c r="S21" s="176">
        <v>0</v>
      </c>
      <c r="T21" s="176">
        <v>0</v>
      </c>
      <c r="U21" s="176">
        <v>0</v>
      </c>
      <c r="V21" s="176">
        <f t="shared" ca="1" si="4"/>
        <v>2.5999999999999999E-3</v>
      </c>
      <c r="W21" s="176">
        <f t="shared" ca="1" si="4"/>
        <v>0.65910000000000002</v>
      </c>
      <c r="X21" s="176">
        <f t="shared" ca="1" si="4"/>
        <v>2.0799999999999999E-2</v>
      </c>
      <c r="Y21" s="176">
        <f t="shared" ca="1" si="4"/>
        <v>2.69E-2</v>
      </c>
      <c r="Z21" s="176">
        <f t="shared" ca="1" si="4"/>
        <v>0.2306</v>
      </c>
      <c r="AA21" s="176">
        <f t="shared" ca="1" si="4"/>
        <v>3.49E-2</v>
      </c>
      <c r="AB21" s="176">
        <f t="shared" ca="1" si="4"/>
        <v>0</v>
      </c>
      <c r="AC21" s="176">
        <f t="shared" ca="1" si="4"/>
        <v>2.1899999999999999E-2</v>
      </c>
      <c r="AD21" s="176">
        <f t="shared" ca="1" si="4"/>
        <v>3.2000000000000002E-3</v>
      </c>
      <c r="AE21" s="176">
        <f t="shared" ca="1" si="4"/>
        <v>0.3916</v>
      </c>
      <c r="AF21" s="176">
        <f t="shared" ca="1" si="4"/>
        <v>0.60840000000000005</v>
      </c>
    </row>
    <row r="22" spans="1:32" s="261" customFormat="1">
      <c r="A22" s="177" t="s">
        <v>2878</v>
      </c>
      <c r="B22" s="91" t="s">
        <v>2879</v>
      </c>
      <c r="C22" s="171" t="str">
        <f>VLOOKUP(IDXMàJ[[#This Row],[ISIN]],Indices[[#All],[Valeur]:[OPP2]],9,FALSE)</f>
        <v>Obligations Monde</v>
      </c>
      <c r="D22" s="175">
        <f t="shared" ref="D22:I25" ca="1" si="5">INDIRECT(ADDRESS(MATCH("SBWGU INDEX",$A:$A,0),MATCH(D$1,$1:$1,0)))</f>
        <v>8.5500000000000007</v>
      </c>
      <c r="E22" s="176">
        <f t="shared" ca="1" si="5"/>
        <v>5.4999999999999997E-3</v>
      </c>
      <c r="F22" s="176">
        <f t="shared" ca="1" si="5"/>
        <v>0.68579999999999997</v>
      </c>
      <c r="G22" s="176">
        <f t="shared" ca="1" si="5"/>
        <v>0.22800000000000001</v>
      </c>
      <c r="H22" s="176">
        <f t="shared" ca="1" si="5"/>
        <v>8.6199999999999999E-2</v>
      </c>
      <c r="I22" s="176">
        <f t="shared" ca="1" si="5"/>
        <v>0</v>
      </c>
      <c r="J22" s="176">
        <v>1</v>
      </c>
      <c r="K22" s="176">
        <v>0</v>
      </c>
      <c r="L22" s="176">
        <v>0</v>
      </c>
      <c r="M22" s="176">
        <v>0</v>
      </c>
      <c r="N22" s="176">
        <v>0</v>
      </c>
      <c r="O22" s="176">
        <v>0</v>
      </c>
      <c r="P22" s="176">
        <v>0</v>
      </c>
      <c r="Q22" s="176">
        <v>0</v>
      </c>
      <c r="R22" s="176">
        <v>0</v>
      </c>
      <c r="S22" s="176">
        <v>0</v>
      </c>
      <c r="T22" s="176">
        <v>0</v>
      </c>
      <c r="U22" s="176">
        <v>0</v>
      </c>
      <c r="V22" s="176">
        <f ca="1">IF(V$1="SUISSE",0,INDIRECT(ADDRESS(MATCH("SBWGU INDEX",$A:$A,0),MATCH(V$1,$1:$1,0)))/(SUM(INDIRECT(ADDRESS(MATCH("SBWGU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0</v>
      </c>
      <c r="W22" s="176">
        <f ca="1">IF(W$1="SUISSE",0,INDIRECT(ADDRESS(MATCH("SBWGU INDEX",$A:$A,0),MATCH(W$1,$1:$1,0)))/(SUM(INDIRECT(ADDRESS(MATCH("SBWGU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0.34064</v>
      </c>
      <c r="X22" s="176">
        <f ca="1">IF(X$1="SUISSE",0,INDIRECT(ADDRESS(MATCH("SBWGU INDEX",$A:$A,0),MATCH(X$1,$1:$1,0)))/(SUM(INDIRECT(ADDRESS(MATCH("SBWGU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5.390000000000001E-2</v>
      </c>
      <c r="Y22" s="176">
        <f ca="1">IF(Y$1="SUISSE",0,INDIRECT(ADDRESS(MATCH("SBWGU INDEX",$A:$A,0),MATCH(Y$1,$1:$1,0)))/(SUM(INDIRECT(ADDRESS(MATCH("SBWGU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1.4755500000000003E-2</v>
      </c>
      <c r="Z22" s="176">
        <f ca="1">IF(Z$1="SUISSE",0,INDIRECT(ADDRESS(MATCH("SBWGU INDEX",$A:$A,0),MATCH(Z$1,$1:$1,0)))/(SUM(INDIRECT(ADDRESS(MATCH("SBWGU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0.36944000000000005</v>
      </c>
      <c r="AA22" s="176">
        <f ca="1">IF(AA$1="SUISSE",0,INDIRECT(ADDRESS(MATCH("SBWGU INDEX",$A:$A,0),MATCH(AA$1,$1:$1,0)))/(SUM(INDIRECT(ADDRESS(MATCH("SBWGU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1.6632000000000004E-2</v>
      </c>
      <c r="AB22" s="176">
        <f ca="1">IF(AB$1="SUISSE",0,INDIRECT(ADDRESS(MATCH("SBWGU INDEX",$A:$A,0),MATCH(AB$1,$1:$1,0)))/(SUM(INDIRECT(ADDRESS(MATCH("SBWGU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0.16852000000000003</v>
      </c>
      <c r="AC22" s="176">
        <f ca="1">IF(AC$1="SUISSE",0,INDIRECT(ADDRESS(MATCH("SBWGU INDEX",$A:$A,0),MATCH(AC$1,$1:$1,0)))/(SUM(INDIRECT(ADDRESS(MATCH("SBWGU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2.1782250000000006E-2</v>
      </c>
      <c r="AD22" s="176">
        <f ca="1">IF(AD$1="SUISSE",0,INDIRECT(ADDRESS(MATCH("SBWGU INDEX",$A:$A,0),MATCH(AD$1,$1:$1,0)))/(SUM(INDIRECT(ADDRESS(MATCH("SBWGU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1.4330250000000004E-2</v>
      </c>
      <c r="AE22" s="176">
        <f t="shared" ref="AE22:AF25" ca="1" si="6">INDIRECT(ADDRESS(MATCH("SBWGU INDEX",$A:$A,0),MATCH(AE$1,$1:$1,0)))</f>
        <v>1</v>
      </c>
      <c r="AF22" s="176">
        <f t="shared" ca="1" si="6"/>
        <v>0</v>
      </c>
    </row>
    <row r="23" spans="1:32" s="261" customFormat="1">
      <c r="A23" s="177" t="s">
        <v>2517</v>
      </c>
      <c r="B23" s="91" t="s">
        <v>2518</v>
      </c>
      <c r="C23" s="171" t="str">
        <f>VLOOKUP(IDXMàJ[[#This Row],[ISIN]],Indices[[#All],[Valeur]:[OPP2]],9,FALSE)</f>
        <v>Obligations Monde</v>
      </c>
      <c r="D23" s="175">
        <f t="shared" ca="1" si="5"/>
        <v>8.5500000000000007</v>
      </c>
      <c r="E23" s="176">
        <f t="shared" ca="1" si="5"/>
        <v>5.4999999999999997E-3</v>
      </c>
      <c r="F23" s="176">
        <f t="shared" ca="1" si="5"/>
        <v>0.68579999999999997</v>
      </c>
      <c r="G23" s="176">
        <f t="shared" ca="1" si="5"/>
        <v>0.22800000000000001</v>
      </c>
      <c r="H23" s="176">
        <f t="shared" ca="1" si="5"/>
        <v>8.6199999999999999E-2</v>
      </c>
      <c r="I23" s="176">
        <f t="shared" ca="1" si="5"/>
        <v>0</v>
      </c>
      <c r="J23" s="176">
        <v>1</v>
      </c>
      <c r="K23" s="176">
        <v>0</v>
      </c>
      <c r="L23" s="176">
        <v>0</v>
      </c>
      <c r="M23" s="176">
        <v>0</v>
      </c>
      <c r="N23" s="176">
        <v>0</v>
      </c>
      <c r="O23" s="176">
        <v>0</v>
      </c>
      <c r="P23" s="176">
        <v>0</v>
      </c>
      <c r="Q23" s="176">
        <v>0</v>
      </c>
      <c r="R23" s="176">
        <v>0</v>
      </c>
      <c r="S23" s="176">
        <v>0</v>
      </c>
      <c r="T23" s="176">
        <v>0</v>
      </c>
      <c r="U23" s="176">
        <v>0</v>
      </c>
      <c r="V23" s="176">
        <f t="shared" ref="V23:AD23" ca="1" si="7">INDIRECT(ADDRESS(MATCH("SBWGU INDEX",$A:$A,0),MATCH(V$1,$1:$1,0)))</f>
        <v>0</v>
      </c>
      <c r="W23" s="176">
        <f t="shared" ca="1" si="7"/>
        <v>0.34063999999999994</v>
      </c>
      <c r="X23" s="176">
        <f t="shared" ca="1" si="7"/>
        <v>5.3900000000000003E-2</v>
      </c>
      <c r="Y23" s="176">
        <f t="shared" ca="1" si="7"/>
        <v>1.4755500000000001E-2</v>
      </c>
      <c r="Z23" s="176">
        <f t="shared" ca="1" si="7"/>
        <v>0.36943999999999999</v>
      </c>
      <c r="AA23" s="176">
        <f t="shared" ca="1" si="7"/>
        <v>1.6632000000000001E-2</v>
      </c>
      <c r="AB23" s="176">
        <f t="shared" ca="1" si="7"/>
        <v>0.16852</v>
      </c>
      <c r="AC23" s="176">
        <f t="shared" ca="1" si="7"/>
        <v>2.1782250000000003E-2</v>
      </c>
      <c r="AD23" s="176">
        <f t="shared" ca="1" si="7"/>
        <v>1.4330250000000003E-2</v>
      </c>
      <c r="AE23" s="176">
        <f t="shared" ca="1" si="6"/>
        <v>1</v>
      </c>
      <c r="AF23" s="176">
        <f t="shared" ca="1" si="6"/>
        <v>0</v>
      </c>
    </row>
    <row r="24" spans="1:32" s="261" customFormat="1">
      <c r="A24" s="177" t="s">
        <v>3567</v>
      </c>
      <c r="B24" s="91" t="s">
        <v>3568</v>
      </c>
      <c r="C24" s="171" t="str">
        <f>VLOOKUP(IDXMàJ[[#This Row],[ISIN]],Indices[[#All],[Valeur]:[OPP2]],9,FALSE)</f>
        <v>Obligations Monde</v>
      </c>
      <c r="D24" s="175">
        <f t="shared" ca="1" si="5"/>
        <v>8.5500000000000007</v>
      </c>
      <c r="E24" s="176">
        <f t="shared" ca="1" si="5"/>
        <v>5.4999999999999997E-3</v>
      </c>
      <c r="F24" s="176">
        <f t="shared" ca="1" si="5"/>
        <v>0.68579999999999997</v>
      </c>
      <c r="G24" s="176">
        <f t="shared" ca="1" si="5"/>
        <v>0.22800000000000001</v>
      </c>
      <c r="H24" s="176">
        <f t="shared" ca="1" si="5"/>
        <v>8.6199999999999999E-2</v>
      </c>
      <c r="I24" s="176">
        <f t="shared" ca="1" si="5"/>
        <v>0</v>
      </c>
      <c r="J24" s="176">
        <f ca="1">IF(J$1="CHF",0,INDIRECT(ADDRESS(MATCH("SBWGU INDEX",$A:$A,0),MATCH(J$1,$1:$1,0)))/(SUM(INDIRECT(ADDRESS(MATCH("SBWGU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0</v>
      </c>
      <c r="K24" s="176">
        <f ca="1">IF(K$1="CHF",0,INDIRECT(ADDRESS(MATCH("SBWGU INDEX",$A:$A,0),MATCH(K$1,$1:$1,0)))/(SUM(INDIRECT(ADDRESS(MATCH("SBWGU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0.34064</v>
      </c>
      <c r="L24" s="176">
        <f ca="1">IF(L$1="CHF",0,INDIRECT(ADDRESS(MATCH("SBWGU INDEX",$A:$A,0),MATCH(L$1,$1:$1,0)))/(SUM(INDIRECT(ADDRESS(MATCH("SBWGU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5.390000000000001E-2</v>
      </c>
      <c r="M24" s="176">
        <f ca="1">IF(M$1="CHF",0,INDIRECT(ADDRESS(MATCH("SBWGU INDEX",$A:$A,0),MATCH(M$1,$1:$1,0)))/(SUM(INDIRECT(ADDRESS(MATCH("SBWGU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1.4755500000000003E-2</v>
      </c>
      <c r="N24" s="176">
        <f ca="1">IF(N$1="CHF",0,INDIRECT(ADDRESS(MATCH("SBWGU INDEX",$A:$A,0),MATCH(N$1,$1:$1,0)))/(SUM(INDIRECT(ADDRESS(MATCH("SBWGU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0.36944000000000005</v>
      </c>
      <c r="O24" s="176">
        <f ca="1">IF(O$1="CHF",0,INDIRECT(ADDRESS(MATCH("SBWGU INDEX",$A:$A,0),MATCH(O$1,$1:$1,0)))/(SUM(INDIRECT(ADDRESS(MATCH("SBWGU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1.6632000000000004E-2</v>
      </c>
      <c r="P24" s="176">
        <f ca="1">IF(P$1="CHF",0,INDIRECT(ADDRESS(MATCH("SBWGU INDEX",$A:$A,0),MATCH(P$1,$1:$1,0)))/(SUM(INDIRECT(ADDRESS(MATCH("SBWGU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1.8157500000000007E-2</v>
      </c>
      <c r="Q24" s="176">
        <f ca="1">IF(Q$1="CHF",0,INDIRECT(ADDRESS(MATCH("SBWGU INDEX",$A:$A,0),MATCH(Q$1,$1:$1,0)))/(SUM(INDIRECT(ADDRESS(MATCH("SBWGU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0.16852000000000003</v>
      </c>
      <c r="R24" s="176">
        <f ca="1">IF(R$1="CHF",0,INDIRECT(ADDRESS(MATCH("SBWGU INDEX",$A:$A,0),MATCH(R$1,$1:$1,0)))/(SUM(INDIRECT(ADDRESS(MATCH("SBWGU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3.6247500000000004E-3</v>
      </c>
      <c r="S24" s="176">
        <f ca="1">IF(S$1="CHF",0,INDIRECT(ADDRESS(MATCH("SBWGU INDEX",$A:$A,0),MATCH(S$1,$1:$1,0)))/(SUM(INDIRECT(ADDRESS(MATCH("SBWGU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0</v>
      </c>
      <c r="T24" s="176">
        <f ca="1">IF(T$1="CHF",0,INDIRECT(ADDRESS(MATCH("SBWGU INDEX",$A:$A,0),MATCH(T$1,$1:$1,0)))/(SUM(INDIRECT(ADDRESS(MATCH("SBWGU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0</v>
      </c>
      <c r="U24" s="176">
        <f ca="1">IF(U$1="CHF",0,INDIRECT(ADDRESS(MATCH("SBWGU INDEX",$A:$A,0),MATCH(U$1,$1:$1,0)))/(SUM(INDIRECT(ADDRESS(MATCH("SBWGU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1.4330250000000004E-2</v>
      </c>
      <c r="V24" s="176">
        <f ca="1">IF(V$1="SUISSE",0,INDIRECT(ADDRESS(MATCH("SBWGU INDEX",$A:$A,0),MATCH(V$1,$1:$1,0)))/(SUM(INDIRECT(ADDRESS(MATCH("SBWGU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0</v>
      </c>
      <c r="W24" s="176">
        <f ca="1">IF(W$1="SUISSE",0,INDIRECT(ADDRESS(MATCH("SBWGU INDEX",$A:$A,0),MATCH(W$1,$1:$1,0)))/(SUM(INDIRECT(ADDRESS(MATCH("SBWGU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0.34064</v>
      </c>
      <c r="X24" s="176">
        <f ca="1">IF(X$1="SUISSE",0,INDIRECT(ADDRESS(MATCH("SBWGU INDEX",$A:$A,0),MATCH(X$1,$1:$1,0)))/(SUM(INDIRECT(ADDRESS(MATCH("SBWGU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5.390000000000001E-2</v>
      </c>
      <c r="Y24" s="176">
        <f ca="1">IF(Y$1="SUISSE",0,INDIRECT(ADDRESS(MATCH("SBWGU INDEX",$A:$A,0),MATCH(Y$1,$1:$1,0)))/(SUM(INDIRECT(ADDRESS(MATCH("SBWGU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1.4755500000000003E-2</v>
      </c>
      <c r="Z24" s="176">
        <f ca="1">IF(Z$1="SUISSE",0,INDIRECT(ADDRESS(MATCH("SBWGU INDEX",$A:$A,0),MATCH(Z$1,$1:$1,0)))/(SUM(INDIRECT(ADDRESS(MATCH("SBWGU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0.36944000000000005</v>
      </c>
      <c r="AA24" s="176">
        <f ca="1">IF(AA$1="SUISSE",0,INDIRECT(ADDRESS(MATCH("SBWGU INDEX",$A:$A,0),MATCH(AA$1,$1:$1,0)))/(SUM(INDIRECT(ADDRESS(MATCH("SBWGU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1.6632000000000004E-2</v>
      </c>
      <c r="AB24" s="176">
        <f ca="1">IF(AB$1="SUISSE",0,INDIRECT(ADDRESS(MATCH("SBWGU INDEX",$A:$A,0),MATCH(AB$1,$1:$1,0)))/(SUM(INDIRECT(ADDRESS(MATCH("SBWGU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0.16852000000000003</v>
      </c>
      <c r="AC24" s="176">
        <f ca="1">IF(AC$1="SUISSE",0,INDIRECT(ADDRESS(MATCH("SBWGU INDEX",$A:$A,0),MATCH(AC$1,$1:$1,0)))/(SUM(INDIRECT(ADDRESS(MATCH("SBWGU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2.1782250000000006E-2</v>
      </c>
      <c r="AD24" s="176">
        <f ca="1">IF(AD$1="SUISSE",0,INDIRECT(ADDRESS(MATCH("SBWGU INDEX",$A:$A,0),MATCH(AD$1,$1:$1,0)))/(SUM(INDIRECT(ADDRESS(MATCH("SBWGU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1.4330250000000004E-2</v>
      </c>
      <c r="AE24" s="176">
        <f t="shared" ca="1" si="6"/>
        <v>1</v>
      </c>
      <c r="AF24" s="176">
        <f t="shared" ca="1" si="6"/>
        <v>0</v>
      </c>
    </row>
    <row r="25" spans="1:32" s="261" customFormat="1">
      <c r="A25" s="177" t="s">
        <v>5164</v>
      </c>
      <c r="B25" s="91" t="s">
        <v>5166</v>
      </c>
      <c r="C25" s="171" t="str">
        <f>VLOOKUP(IDXMàJ[[#This Row],[ISIN]],Indices[[#All],[Valeur]:[OPP2]],9,FALSE)</f>
        <v>Obligations Monde</v>
      </c>
      <c r="D25" s="175">
        <f t="shared" ca="1" si="5"/>
        <v>8.5500000000000007</v>
      </c>
      <c r="E25" s="176">
        <f t="shared" ca="1" si="5"/>
        <v>5.4999999999999997E-3</v>
      </c>
      <c r="F25" s="176">
        <f t="shared" ca="1" si="5"/>
        <v>0.68579999999999997</v>
      </c>
      <c r="G25" s="176">
        <f t="shared" ca="1" si="5"/>
        <v>0.22800000000000001</v>
      </c>
      <c r="H25" s="176">
        <f t="shared" ca="1" si="5"/>
        <v>8.6199999999999999E-2</v>
      </c>
      <c r="I25" s="176">
        <f t="shared" ca="1" si="5"/>
        <v>0</v>
      </c>
      <c r="J25" s="176">
        <f ca="1">IF(J$1="CHF",0,INDIRECT(ADDRESS(MATCH("SBWGU INDEX",$A:$A,0),MATCH(J$1,$1:$1,0)))/(SUM(INDIRECT(ADDRESS(MATCH("SBWGU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0</v>
      </c>
      <c r="K25" s="176">
        <f ca="1">IF(K$1="CHF",0,INDIRECT(ADDRESS(MATCH("SBWGU INDEX",$A:$A,0),MATCH(K$1,$1:$1,0)))/(SUM(INDIRECT(ADDRESS(MATCH("SBWGU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0.34064</v>
      </c>
      <c r="L25" s="176">
        <f ca="1">IF(L$1="CHF",0,INDIRECT(ADDRESS(MATCH("SBWGU INDEX",$A:$A,0),MATCH(L$1,$1:$1,0)))/(SUM(INDIRECT(ADDRESS(MATCH("SBWGU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5.390000000000001E-2</v>
      </c>
      <c r="M25" s="176">
        <f ca="1">IF(M$1="CHF",0,INDIRECT(ADDRESS(MATCH("SBWGU INDEX",$A:$A,0),MATCH(M$1,$1:$1,0)))/(SUM(INDIRECT(ADDRESS(MATCH("SBWGU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1.4755500000000003E-2</v>
      </c>
      <c r="N25" s="176">
        <f ca="1">IF(N$1="CHF",0,INDIRECT(ADDRESS(MATCH("SBWGU INDEX",$A:$A,0),MATCH(N$1,$1:$1,0)))/(SUM(INDIRECT(ADDRESS(MATCH("SBWGU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0.36944000000000005</v>
      </c>
      <c r="O25" s="176">
        <f ca="1">IF(O$1="CHF",0,INDIRECT(ADDRESS(MATCH("SBWGU INDEX",$A:$A,0),MATCH(O$1,$1:$1,0)))/(SUM(INDIRECT(ADDRESS(MATCH("SBWGU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1.6632000000000004E-2</v>
      </c>
      <c r="P25" s="176">
        <f ca="1">IF(P$1="CHF",0,INDIRECT(ADDRESS(MATCH("SBWGU INDEX",$A:$A,0),MATCH(P$1,$1:$1,0)))/(SUM(INDIRECT(ADDRESS(MATCH("SBWGU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1.8157500000000007E-2</v>
      </c>
      <c r="Q25" s="176">
        <f ca="1">IF(Q$1="CHF",0,INDIRECT(ADDRESS(MATCH("SBWGU INDEX",$A:$A,0),MATCH(Q$1,$1:$1,0)))/(SUM(INDIRECT(ADDRESS(MATCH("SBWGU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0.16852000000000003</v>
      </c>
      <c r="R25" s="176">
        <f ca="1">IF(R$1="CHF",0,INDIRECT(ADDRESS(MATCH("SBWGU INDEX",$A:$A,0),MATCH(R$1,$1:$1,0)))/(SUM(INDIRECT(ADDRESS(MATCH("SBWGU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3.6247500000000004E-3</v>
      </c>
      <c r="S25" s="176">
        <f ca="1">IF(S$1="CHF",0,INDIRECT(ADDRESS(MATCH("SBWGU INDEX",$A:$A,0),MATCH(S$1,$1:$1,0)))/(SUM(INDIRECT(ADDRESS(MATCH("SBWGU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0</v>
      </c>
      <c r="T25" s="176">
        <f ca="1">IF(T$1="CHF",0,INDIRECT(ADDRESS(MATCH("SBWGU INDEX",$A:$A,0),MATCH(T$1,$1:$1,0)))/(SUM(INDIRECT(ADDRESS(MATCH("SBWGU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0</v>
      </c>
      <c r="U25" s="176">
        <f ca="1">IF(U$1="CHF",0,INDIRECT(ADDRESS(MATCH("SBWGU INDEX",$A:$A,0),MATCH(U$1,$1:$1,0)))/(SUM(INDIRECT(ADDRESS(MATCH("SBWGU INDEX",$A:$A,0),MATCH(IDXMàJ[[#Headers],[CHF]],$1:$1,0))&amp;":"&amp;ADDRESS(MATCH("SBWGU INDEX",$A:$A,0),MATCH(IDXMàJ[[#Headers],[EMCUR]],$1:$1,0))))-INDIRECT(ADDRESS(MATCH("SBWGU INDEX",$A:$A,0),MATCH(IDXMàJ[[#Headers],[CHF]],$1:$1,0)))))</f>
        <v>1.4330250000000004E-2</v>
      </c>
      <c r="V25" s="176">
        <f ca="1">IF(V$1="SUISSE",0,INDIRECT(ADDRESS(MATCH("SBWGU INDEX",$A:$A,0),MATCH(V$1,$1:$1,0)))/(SUM(INDIRECT(ADDRESS(MATCH("SBWGU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0</v>
      </c>
      <c r="W25" s="176">
        <f ca="1">IF(W$1="SUISSE",0,INDIRECT(ADDRESS(MATCH("SBWGU INDEX",$A:$A,0),MATCH(W$1,$1:$1,0)))/(SUM(INDIRECT(ADDRESS(MATCH("SBWGU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0.34064</v>
      </c>
      <c r="X25" s="176">
        <f ca="1">IF(X$1="SUISSE",0,INDIRECT(ADDRESS(MATCH("SBWGU INDEX",$A:$A,0),MATCH(X$1,$1:$1,0)))/(SUM(INDIRECT(ADDRESS(MATCH("SBWGU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5.390000000000001E-2</v>
      </c>
      <c r="Y25" s="176">
        <f ca="1">IF(Y$1="SUISSE",0,INDIRECT(ADDRESS(MATCH("SBWGU INDEX",$A:$A,0),MATCH(Y$1,$1:$1,0)))/(SUM(INDIRECT(ADDRESS(MATCH("SBWGU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1.4755500000000003E-2</v>
      </c>
      <c r="Z25" s="176">
        <f ca="1">IF(Z$1="SUISSE",0,INDIRECT(ADDRESS(MATCH("SBWGU INDEX",$A:$A,0),MATCH(Z$1,$1:$1,0)))/(SUM(INDIRECT(ADDRESS(MATCH("SBWGU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0.36944000000000005</v>
      </c>
      <c r="AA25" s="176">
        <f ca="1">IF(AA$1="SUISSE",0,INDIRECT(ADDRESS(MATCH("SBWGU INDEX",$A:$A,0),MATCH(AA$1,$1:$1,0)))/(SUM(INDIRECT(ADDRESS(MATCH("SBWGU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1.6632000000000004E-2</v>
      </c>
      <c r="AB25" s="176">
        <f ca="1">IF(AB$1="SUISSE",0,INDIRECT(ADDRESS(MATCH("SBWGU INDEX",$A:$A,0),MATCH(AB$1,$1:$1,0)))/(SUM(INDIRECT(ADDRESS(MATCH("SBWGU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0.16852000000000003</v>
      </c>
      <c r="AC25" s="176">
        <f ca="1">IF(AC$1="SUISSE",0,INDIRECT(ADDRESS(MATCH("SBWGU INDEX",$A:$A,0),MATCH(AC$1,$1:$1,0)))/(SUM(INDIRECT(ADDRESS(MATCH("SBWGU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2.1782250000000006E-2</v>
      </c>
      <c r="AD25" s="176">
        <f ca="1">IF(AD$1="SUISSE",0,INDIRECT(ADDRESS(MATCH("SBWGU INDEX",$A:$A,0),MATCH(AD$1,$1:$1,0)))/(SUM(INDIRECT(ADDRESS(MATCH("SBWGU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INDEX",$A:$A,0),MATCH(IDXMàJ[[#Headers],[SUISSE]],$1:$1,0)))))</f>
        <v>1.4330250000000004E-2</v>
      </c>
      <c r="AE25" s="176">
        <f t="shared" ca="1" si="6"/>
        <v>1</v>
      </c>
      <c r="AF25" s="176">
        <f t="shared" ca="1" si="6"/>
        <v>0</v>
      </c>
    </row>
    <row r="26" spans="1:32" s="261" customFormat="1">
      <c r="A26" s="177" t="s">
        <v>3598</v>
      </c>
      <c r="B26" s="91" t="s">
        <v>3599</v>
      </c>
      <c r="C26" s="171" t="str">
        <f>VLOOKUP(IDXMàJ[[#This Row],[ISIN]],Indices[[#All],[Valeur]:[OPP2]],9,FALSE)</f>
        <v>Obligations Monde</v>
      </c>
      <c r="D26" s="178">
        <v>9.6999999999999993</v>
      </c>
      <c r="E26" s="179">
        <v>2.8E-3</v>
      </c>
      <c r="F26" s="179">
        <v>0.68579999999999997</v>
      </c>
      <c r="G26" s="179">
        <v>0.22800000000000001</v>
      </c>
      <c r="H26" s="179">
        <v>8.6199999999999999E-2</v>
      </c>
      <c r="I26" s="179">
        <v>0</v>
      </c>
      <c r="J26" s="176">
        <f ca="1">IF(J$1="USD",0,INDIRECT(ADDRESS(MATCH("SBWGU INDEX",$A:$A,0),MATCH(J$1,$1:$1,0)))/(SUM(INDIRECT(ADDRESS(MATCH("SBWGU INDEX",$A:$A,0),MATCH(IDXMàJ[[#Headers],[CHF]],$1:$1,0))&amp;":"&amp;ADDRESS(MATCH("SBWGU INDEX",$A:$A,0),MATCH(IDXMàJ[[#Headers],[EMCUR]],$1:$1,0))))-INDIRECT(ADDRESS(MATCH("SBWGU INDEX",$A:$A,0),MATCH(IDXMàJ[[#Headers],[USD]],$1:$1,0)))))</f>
        <v>0</v>
      </c>
      <c r="K26" s="176">
        <f ca="1">IF(K$1="USD",0,INDIRECT(ADDRESS(MATCH("SBWGU INDEX",$A:$A,0),MATCH(K$1,$1:$1,0)))/(SUM(INDIRECT(ADDRESS(MATCH("SBWGU INDEX",$A:$A,0),MATCH(IDXMàJ[[#Headers],[CHF]],$1:$1,0))&amp;":"&amp;ADDRESS(MATCH("SBWGU INDEX",$A:$A,0),MATCH(IDXMàJ[[#Headers],[EMCUR]],$1:$1,0))))-INDIRECT(ADDRESS(MATCH("SBWGU INDEX",$A:$A,0),MATCH(IDXMàJ[[#Headers],[USD]],$1:$1,0)))))</f>
        <v>0.54021821872621156</v>
      </c>
      <c r="L26" s="176">
        <f ca="1">IF(L$1="USD",0,INDIRECT(ADDRESS(MATCH("SBWGU INDEX",$A:$A,0),MATCH(L$1,$1:$1,0)))/(SUM(INDIRECT(ADDRESS(MATCH("SBWGU INDEX",$A:$A,0),MATCH(IDXMàJ[[#Headers],[CHF]],$1:$1,0))&amp;":"&amp;ADDRESS(MATCH("SBWGU INDEX",$A:$A,0),MATCH(IDXMàJ[[#Headers],[EMCUR]],$1:$1,0))))-INDIRECT(ADDRESS(MATCH("SBWGU INDEX",$A:$A,0),MATCH(IDXMàJ[[#Headers],[USD]],$1:$1,0)))))</f>
        <v>8.5479573712255785E-2</v>
      </c>
      <c r="M26" s="176">
        <f ca="1">IF(M$1="USD",0,INDIRECT(ADDRESS(MATCH("SBWGU INDEX",$A:$A,0),MATCH(M$1,$1:$1,0)))/(SUM(INDIRECT(ADDRESS(MATCH("SBWGU INDEX",$A:$A,0),MATCH(IDXMàJ[[#Headers],[CHF]],$1:$1,0))&amp;":"&amp;ADDRESS(MATCH("SBWGU INDEX",$A:$A,0),MATCH(IDXMàJ[[#Headers],[EMCUR]],$1:$1,0))))-INDIRECT(ADDRESS(MATCH("SBWGU INDEX",$A:$A,0),MATCH(IDXMàJ[[#Headers],[USD]],$1:$1,0)))))</f>
        <v>2.3400628013194626E-2</v>
      </c>
      <c r="N26" s="176">
        <f ca="1">IF(N$1="USD",0,INDIRECT(ADDRESS(MATCH("SBWGU INDEX",$A:$A,0),MATCH(N$1,$1:$1,0)))/(SUM(INDIRECT(ADDRESS(MATCH("SBWGU INDEX",$A:$A,0),MATCH(IDXMàJ[[#Headers],[CHF]],$1:$1,0))&amp;":"&amp;ADDRESS(MATCH("SBWGU INDEX",$A:$A,0),MATCH(IDXMàJ[[#Headers],[EMCUR]],$1:$1,0))))-INDIRECT(ADDRESS(MATCH("SBWGU INDEX",$A:$A,0),MATCH(IDXMàJ[[#Headers],[USD]],$1:$1,0)))))</f>
        <v>0</v>
      </c>
      <c r="O26" s="176">
        <f ca="1">IF(O$1="USD",0,INDIRECT(ADDRESS(MATCH("SBWGU INDEX",$A:$A,0),MATCH(O$1,$1:$1,0)))/(SUM(INDIRECT(ADDRESS(MATCH("SBWGU INDEX",$A:$A,0),MATCH(IDXMàJ[[#Headers],[CHF]],$1:$1,0))&amp;":"&amp;ADDRESS(MATCH("SBWGU INDEX",$A:$A,0),MATCH(IDXMàJ[[#Headers],[EMCUR]],$1:$1,0))))-INDIRECT(ADDRESS(MATCH("SBWGU INDEX",$A:$A,0),MATCH(IDXMàJ[[#Headers],[USD]],$1:$1,0)))))</f>
        <v>2.63765541740675E-2</v>
      </c>
      <c r="P26" s="176">
        <f ca="1">IF(P$1="USD",0,INDIRECT(ADDRESS(MATCH("SBWGU INDEX",$A:$A,0),MATCH(P$1,$1:$1,0)))/(SUM(INDIRECT(ADDRESS(MATCH("SBWGU INDEX",$A:$A,0),MATCH(IDXMàJ[[#Headers],[CHF]],$1:$1,0))&amp;":"&amp;ADDRESS(MATCH("SBWGU INDEX",$A:$A,0),MATCH(IDXMàJ[[#Headers],[EMCUR]],$1:$1,0))))-INDIRECT(ADDRESS(MATCH("SBWGU INDEX",$A:$A,0),MATCH(IDXMàJ[[#Headers],[USD]],$1:$1,0)))))</f>
        <v>2.8795832276072072E-2</v>
      </c>
      <c r="Q26" s="176">
        <f ca="1">IF(Q$1="USD",0,INDIRECT(ADDRESS(MATCH("SBWGU INDEX",$A:$A,0),MATCH(Q$1,$1:$1,0)))/(SUM(INDIRECT(ADDRESS(MATCH("SBWGU INDEX",$A:$A,0),MATCH(IDXMàJ[[#Headers],[CHF]],$1:$1,0))&amp;":"&amp;ADDRESS(MATCH("SBWGU INDEX",$A:$A,0),MATCH(IDXMàJ[[#Headers],[EMCUR]],$1:$1,0))))-INDIRECT(ADDRESS(MATCH("SBWGU INDEX",$A:$A,0),MATCH(IDXMàJ[[#Headers],[USD]],$1:$1,0)))))</f>
        <v>0.26725450393301198</v>
      </c>
      <c r="R26" s="176">
        <f ca="1">IF(R$1="USD",0,INDIRECT(ADDRESS(MATCH("SBWGU INDEX",$A:$A,0),MATCH(R$1,$1:$1,0)))/(SUM(INDIRECT(ADDRESS(MATCH("SBWGU INDEX",$A:$A,0),MATCH(IDXMàJ[[#Headers],[CHF]],$1:$1,0))&amp;":"&amp;ADDRESS(MATCH("SBWGU INDEX",$A:$A,0),MATCH(IDXMàJ[[#Headers],[EMCUR]],$1:$1,0))))-INDIRECT(ADDRESS(MATCH("SBWGU INDEX",$A:$A,0),MATCH(IDXMàJ[[#Headers],[USD]],$1:$1,0)))))</f>
        <v>5.7484616848515616E-3</v>
      </c>
      <c r="S26" s="176">
        <f ca="1">IF(S$1="USD",0,INDIRECT(ADDRESS(MATCH("SBWGU INDEX",$A:$A,0),MATCH(S$1,$1:$1,0)))/(SUM(INDIRECT(ADDRESS(MATCH("SBWGU INDEX",$A:$A,0),MATCH(IDXMàJ[[#Headers],[CHF]],$1:$1,0))&amp;":"&amp;ADDRESS(MATCH("SBWGU INDEX",$A:$A,0),MATCH(IDXMàJ[[#Headers],[EMCUR]],$1:$1,0))))-INDIRECT(ADDRESS(MATCH("SBWGU INDEX",$A:$A,0),MATCH(IDXMàJ[[#Headers],[USD]],$1:$1,0)))))</f>
        <v>0</v>
      </c>
      <c r="T26" s="176">
        <f ca="1">IF(T$1="USD",0,INDIRECT(ADDRESS(MATCH("SBWGU INDEX",$A:$A,0),MATCH(T$1,$1:$1,0)))/(SUM(INDIRECT(ADDRESS(MATCH("SBWGU INDEX",$A:$A,0),MATCH(IDXMàJ[[#Headers],[CHF]],$1:$1,0))&amp;":"&amp;ADDRESS(MATCH("SBWGU INDEX",$A:$A,0),MATCH(IDXMàJ[[#Headers],[EMCUR]],$1:$1,0))))-INDIRECT(ADDRESS(MATCH("SBWGU INDEX",$A:$A,0),MATCH(IDXMàJ[[#Headers],[USD]],$1:$1,0)))))</f>
        <v>0</v>
      </c>
      <c r="U26" s="176">
        <f ca="1">IF(U$1="USD",0,INDIRECT(ADDRESS(MATCH("SBWGU INDEX",$A:$A,0),MATCH(U$1,$1:$1,0)))/(SUM(INDIRECT(ADDRESS(MATCH("SBWGU INDEX",$A:$A,0),MATCH(IDXMàJ[[#Headers],[CHF]],$1:$1,0))&amp;":"&amp;ADDRESS(MATCH("SBWGU INDEX",$A:$A,0),MATCH(IDXMàJ[[#Headers],[EMCUR]],$1:$1,0))))-INDIRECT(ADDRESS(MATCH("SBWGU INDEX",$A:$A,0),MATCH(IDXMàJ[[#Headers],[USD]],$1:$1,0)))))</f>
        <v>2.2726227480334947E-2</v>
      </c>
      <c r="V26" s="176">
        <f ca="1">IF(V$1="USA",0,INDIRECT(ADDRESS(MATCH("SBWGU INDEX",$A:$A,0),MATCH(V$1,$1:$1,0)))/(SUM(INDIRECT(ADDRESS(MATCH("SBWGU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INDEX",$A:$A,0),MATCH(IDXMàJ[[#Headers],[USA]],$1:$1,0)))))</f>
        <v>0</v>
      </c>
      <c r="W26" s="176">
        <f ca="1">IF(W$1="USA",0,INDIRECT(ADDRESS(MATCH("SBWGU INDEX",$A:$A,0),MATCH(W$1,$1:$1,0)))/(SUM(INDIRECT(ADDRESS(MATCH("SBWGU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INDEX",$A:$A,0),MATCH(IDXMàJ[[#Headers],[USA]],$1:$1,0)))))</f>
        <v>0.54021821872621156</v>
      </c>
      <c r="X26" s="176">
        <f ca="1">IF(X$1="USA",0,INDIRECT(ADDRESS(MATCH("SBWGU INDEX",$A:$A,0),MATCH(X$1,$1:$1,0)))/(SUM(INDIRECT(ADDRESS(MATCH("SBWGU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INDEX",$A:$A,0),MATCH(IDXMàJ[[#Headers],[USA]],$1:$1,0)))))</f>
        <v>8.5479573712255785E-2</v>
      </c>
      <c r="Y26" s="176">
        <f ca="1">IF(Y$1="USA",0,INDIRECT(ADDRESS(MATCH("SBWGU INDEX",$A:$A,0),MATCH(Y$1,$1:$1,0)))/(SUM(INDIRECT(ADDRESS(MATCH("SBWGU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INDEX",$A:$A,0),MATCH(IDXMàJ[[#Headers],[USA]],$1:$1,0)))))</f>
        <v>2.3400628013194626E-2</v>
      </c>
      <c r="Z26" s="176">
        <f ca="1">IF(Z$1="USA",0,INDIRECT(ADDRESS(MATCH("SBWGU INDEX",$A:$A,0),MATCH(Z$1,$1:$1,0)))/(SUM(INDIRECT(ADDRESS(MATCH("SBWGU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INDEX",$A:$A,0),MATCH(IDXMàJ[[#Headers],[USA]],$1:$1,0)))))</f>
        <v>0</v>
      </c>
      <c r="AA26" s="176">
        <f ca="1">IF(AA$1="USA",0,INDIRECT(ADDRESS(MATCH("SBWGU INDEX",$A:$A,0),MATCH(AA$1,$1:$1,0)))/(SUM(INDIRECT(ADDRESS(MATCH("SBWGU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INDEX",$A:$A,0),MATCH(IDXMàJ[[#Headers],[USA]],$1:$1,0)))))</f>
        <v>2.63765541740675E-2</v>
      </c>
      <c r="AB26" s="176">
        <f ca="1">IF(AB$1="USA",0,INDIRECT(ADDRESS(MATCH("SBWGU INDEX",$A:$A,0),MATCH(AB$1,$1:$1,0)))/(SUM(INDIRECT(ADDRESS(MATCH("SBWGU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INDEX",$A:$A,0),MATCH(IDXMàJ[[#Headers],[USA]],$1:$1,0)))))</f>
        <v>0.26725450393301198</v>
      </c>
      <c r="AC26" s="176">
        <f ca="1">IF(AC$1="USA",0,INDIRECT(ADDRESS(MATCH("SBWGU INDEX",$A:$A,0),MATCH(AC$1,$1:$1,0)))/(SUM(INDIRECT(ADDRESS(MATCH("SBWGU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INDEX",$A:$A,0),MATCH(IDXMàJ[[#Headers],[USA]],$1:$1,0)))))</f>
        <v>3.4544293960923636E-2</v>
      </c>
      <c r="AD26" s="176">
        <f ca="1">IF(AD$1="USA",0,INDIRECT(ADDRESS(MATCH("SBWGU INDEX",$A:$A,0),MATCH(AD$1,$1:$1,0)))/(SUM(INDIRECT(ADDRESS(MATCH("SBWGU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INDEX",$A:$A,0),MATCH(IDXMàJ[[#Headers],[USA]],$1:$1,0)))))</f>
        <v>2.2726227480334947E-2</v>
      </c>
      <c r="AE26" s="176">
        <v>1</v>
      </c>
      <c r="AF26" s="176"/>
    </row>
    <row r="27" spans="1:32" s="261" customFormat="1">
      <c r="A27" s="177" t="s">
        <v>3592</v>
      </c>
      <c r="B27" s="91" t="s">
        <v>3080</v>
      </c>
      <c r="C27" s="171" t="str">
        <f>VLOOKUP(IDXMàJ[[#This Row],[ISIN]],Indices[[#All],[Valeur]:[OPP2]],9,FALSE)</f>
        <v>Obligations Monde</v>
      </c>
      <c r="D27" s="283">
        <v>8.51</v>
      </c>
      <c r="E27" s="284">
        <v>8.3999999999999995E-3</v>
      </c>
      <c r="F27" s="284">
        <v>0.71430000000000005</v>
      </c>
      <c r="G27" s="284">
        <v>0.27560000000000001</v>
      </c>
      <c r="H27" s="284">
        <v>1.01E-2</v>
      </c>
      <c r="I27" s="179"/>
      <c r="J27" s="176">
        <f ca="1">IF(J$1="EUR",0,INDIRECT(ADDRESS(MATCH("SBWGU INDEX",$A:$A,0),MATCH(J$1,$1:$1,0)))/(SUM(INDIRECT(ADDRESS(MATCH("SBWGU INDEX",$A:$A,0),MATCH(IDXMàJ[[#Headers],[CHF]],$1:$1,0))&amp;":"&amp;ADDRESS(MATCH("SBWGU INDEX",$A:$A,0),MATCH(IDXMàJ[[#Headers],[EMCUR]],$1:$1,0))))-INDIRECT(ADDRESS(MATCH("SBWGU INDEX",$A:$A,0),MATCH(IDXMàJ[[#Headers],[EUR]],$1:$1,0)))))</f>
        <v>0</v>
      </c>
      <c r="K27" s="176">
        <f ca="1">IF(K$1="EUR",0,INDIRECT(ADDRESS(MATCH("SBWGU INDEX",$A:$A,0),MATCH(K$1,$1:$1,0)))/(SUM(INDIRECT(ADDRESS(MATCH("SBWGU INDEX",$A:$A,0),MATCH(IDXMàJ[[#Headers],[CHF]],$1:$1,0))&amp;":"&amp;ADDRESS(MATCH("SBWGU INDEX",$A:$A,0),MATCH(IDXMàJ[[#Headers],[EMCUR]],$1:$1,0))))-INDIRECT(ADDRESS(MATCH("SBWGU INDEX",$A:$A,0),MATCH(IDXMàJ[[#Headers],[EUR]],$1:$1,0)))))</f>
        <v>0</v>
      </c>
      <c r="L27" s="176">
        <f ca="1">IF(L$1="EUR",0,INDIRECT(ADDRESS(MATCH("SBWGU INDEX",$A:$A,0),MATCH(L$1,$1:$1,0)))/(SUM(INDIRECT(ADDRESS(MATCH("SBWGU INDEX",$A:$A,0),MATCH(IDXMàJ[[#Headers],[CHF]],$1:$1,0))&amp;":"&amp;ADDRESS(MATCH("SBWGU INDEX",$A:$A,0),MATCH(IDXMàJ[[#Headers],[EMCUR]],$1:$1,0))))-INDIRECT(ADDRESS(MATCH("SBWGU INDEX",$A:$A,0),MATCH(IDXMàJ[[#Headers],[EUR]],$1:$1,0)))))</f>
        <v>8.1745935452560065E-2</v>
      </c>
      <c r="M27" s="176">
        <f ca="1">IF(M$1="EUR",0,INDIRECT(ADDRESS(MATCH("SBWGU INDEX",$A:$A,0),MATCH(M$1,$1:$1,0)))/(SUM(INDIRECT(ADDRESS(MATCH("SBWGU INDEX",$A:$A,0),MATCH(IDXMàJ[[#Headers],[CHF]],$1:$1,0))&amp;":"&amp;ADDRESS(MATCH("SBWGU INDEX",$A:$A,0),MATCH(IDXMàJ[[#Headers],[EMCUR]],$1:$1,0))))-INDIRECT(ADDRESS(MATCH("SBWGU INDEX",$A:$A,0),MATCH(IDXMàJ[[#Headers],[EUR]],$1:$1,0)))))</f>
        <v>2.2378518563455477E-2</v>
      </c>
      <c r="N27" s="176">
        <f ca="1">IF(N$1="EUR",0,INDIRECT(ADDRESS(MATCH("SBWGU INDEX",$A:$A,0),MATCH(N$1,$1:$1,0)))/(SUM(INDIRECT(ADDRESS(MATCH("SBWGU INDEX",$A:$A,0),MATCH(IDXMàJ[[#Headers],[CHF]],$1:$1,0))&amp;":"&amp;ADDRESS(MATCH("SBWGU INDEX",$A:$A,0),MATCH(IDXMàJ[[#Headers],[EMCUR]],$1:$1,0))))-INDIRECT(ADDRESS(MATCH("SBWGU INDEX",$A:$A,0),MATCH(IDXMàJ[[#Headers],[EUR]],$1:$1,0)))))</f>
        <v>0.5603008978403301</v>
      </c>
      <c r="O27" s="176">
        <f ca="1">IF(O$1="EUR",0,INDIRECT(ADDRESS(MATCH("SBWGU INDEX",$A:$A,0),MATCH(O$1,$1:$1,0)))/(SUM(INDIRECT(ADDRESS(MATCH("SBWGU INDEX",$A:$A,0),MATCH(IDXMàJ[[#Headers],[CHF]],$1:$1,0))&amp;":"&amp;ADDRESS(MATCH("SBWGU INDEX",$A:$A,0),MATCH(IDXMàJ[[#Headers],[EMCUR]],$1:$1,0))))-INDIRECT(ADDRESS(MATCH("SBWGU INDEX",$A:$A,0),MATCH(IDXMàJ[[#Headers],[EUR]],$1:$1,0)))))</f>
        <v>2.5224460082504251E-2</v>
      </c>
      <c r="P27" s="176">
        <f ca="1">IF(P$1="EUR",0,INDIRECT(ADDRESS(MATCH("SBWGU INDEX",$A:$A,0),MATCH(P$1,$1:$1,0)))/(SUM(INDIRECT(ADDRESS(MATCH("SBWGU INDEX",$A:$A,0),MATCH(IDXMàJ[[#Headers],[CHF]],$1:$1,0))&amp;":"&amp;ADDRESS(MATCH("SBWGU INDEX",$A:$A,0),MATCH(IDXMàJ[[#Headers],[EMCUR]],$1:$1,0))))-INDIRECT(ADDRESS(MATCH("SBWGU INDEX",$A:$A,0),MATCH(IDXMàJ[[#Headers],[EUR]],$1:$1,0)))))</f>
        <v>2.7538067216694984E-2</v>
      </c>
      <c r="Q27" s="176">
        <f ca="1">IF(Q$1="EUR",0,INDIRECT(ADDRESS(MATCH("SBWGU INDEX",$A:$A,0),MATCH(Q$1,$1:$1,0)))/(SUM(INDIRECT(ADDRESS(MATCH("SBWGU INDEX",$A:$A,0),MATCH(IDXMàJ[[#Headers],[CHF]],$1:$1,0))&amp;":"&amp;ADDRESS(MATCH("SBWGU INDEX",$A:$A,0),MATCH(IDXMàJ[[#Headers],[EMCUR]],$1:$1,0))))-INDIRECT(ADDRESS(MATCH("SBWGU INDEX",$A:$A,0),MATCH(IDXMàJ[[#Headers],[EUR]],$1:$1,0)))))</f>
        <v>0.25558116961902455</v>
      </c>
      <c r="R27" s="176">
        <f ca="1">IF(R$1="EUR",0,INDIRECT(ADDRESS(MATCH("SBWGU INDEX",$A:$A,0),MATCH(R$1,$1:$1,0)))/(SUM(INDIRECT(ADDRESS(MATCH("SBWGU INDEX",$A:$A,0),MATCH(IDXMàJ[[#Headers],[CHF]],$1:$1,0))&amp;":"&amp;ADDRESS(MATCH("SBWGU INDEX",$A:$A,0),MATCH(IDXMàJ[[#Headers],[EMCUR]],$1:$1,0))))-INDIRECT(ADDRESS(MATCH("SBWGU INDEX",$A:$A,0),MATCH(IDXMàJ[[#Headers],[EUR]],$1:$1,0)))))</f>
        <v>5.4973762436301872E-3</v>
      </c>
      <c r="S27" s="176">
        <f ca="1">IF(S$1="EUR",0,INDIRECT(ADDRESS(MATCH("SBWGU INDEX",$A:$A,0),MATCH(S$1,$1:$1,0)))/(SUM(INDIRECT(ADDRESS(MATCH("SBWGU INDEX",$A:$A,0),MATCH(IDXMàJ[[#Headers],[CHF]],$1:$1,0))&amp;":"&amp;ADDRESS(MATCH("SBWGU INDEX",$A:$A,0),MATCH(IDXMàJ[[#Headers],[EMCUR]],$1:$1,0))))-INDIRECT(ADDRESS(MATCH("SBWGU INDEX",$A:$A,0),MATCH(IDXMàJ[[#Headers],[EUR]],$1:$1,0)))))</f>
        <v>0</v>
      </c>
      <c r="T27" s="176">
        <f ca="1">IF(T$1="EUR",0,INDIRECT(ADDRESS(MATCH("SBWGU INDEX",$A:$A,0),MATCH(T$1,$1:$1,0)))/(SUM(INDIRECT(ADDRESS(MATCH("SBWGU INDEX",$A:$A,0),MATCH(IDXMàJ[[#Headers],[CHF]],$1:$1,0))&amp;":"&amp;ADDRESS(MATCH("SBWGU INDEX",$A:$A,0),MATCH(IDXMàJ[[#Headers],[EMCUR]],$1:$1,0))))-INDIRECT(ADDRESS(MATCH("SBWGU INDEX",$A:$A,0),MATCH(IDXMàJ[[#Headers],[EUR]],$1:$1,0)))))</f>
        <v>0</v>
      </c>
      <c r="U27" s="176">
        <f ca="1">IF(U$1="EUR",0,INDIRECT(ADDRESS(MATCH("SBWGU INDEX",$A:$A,0),MATCH(U$1,$1:$1,0)))/(SUM(INDIRECT(ADDRESS(MATCH("SBWGU INDEX",$A:$A,0),MATCH(IDXMàJ[[#Headers],[CHF]],$1:$1,0))&amp;":"&amp;ADDRESS(MATCH("SBWGU INDEX",$A:$A,0),MATCH(IDXMàJ[[#Headers],[EMCUR]],$1:$1,0))))-INDIRECT(ADDRESS(MATCH("SBWGU INDEX",$A:$A,0),MATCH(IDXMàJ[[#Headers],[EUR]],$1:$1,0)))))</f>
        <v>2.1733574981800539E-2</v>
      </c>
      <c r="V27" s="176">
        <f ca="1">IF(V$1="EMU",0,INDIRECT(ADDRESS(MATCH("SBWGU INDEX",$A:$A,0),MATCH(V$1,$1:$1,0)))/(SUM(INDIRECT(ADDRESS(MATCH("SBWGU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0</v>
      </c>
      <c r="W27" s="176">
        <f ca="1">IF(W$1="EMU",0,INDIRECT(ADDRESS(MATCH("SBWGU INDEX",$A:$A,0),MATCH(W$1,$1:$1,0)))/(SUM(INDIRECT(ADDRESS(MATCH("SBWGU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0</v>
      </c>
      <c r="X27" s="176">
        <f ca="1">IF(X$1="EMU",0,INDIRECT(ADDRESS(MATCH("SBWGU INDEX",$A:$A,0),MATCH(X$1,$1:$1,0)))/(SUM(INDIRECT(ADDRESS(MATCH("SBWGU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8.1745935452560065E-2</v>
      </c>
      <c r="Y27" s="176">
        <f ca="1">IF(Y$1="EMU",0,INDIRECT(ADDRESS(MATCH("SBWGU INDEX",$A:$A,0),MATCH(Y$1,$1:$1,0)))/(SUM(INDIRECT(ADDRESS(MATCH("SBWGU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2.2378518563455477E-2</v>
      </c>
      <c r="Z27" s="176">
        <f ca="1">IF(Z$1="EMU",0,INDIRECT(ADDRESS(MATCH("SBWGU INDEX",$A:$A,0),MATCH(Z$1,$1:$1,0)))/(SUM(INDIRECT(ADDRESS(MATCH("SBWGU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0.5603008978403301</v>
      </c>
      <c r="AA27" s="176">
        <f ca="1">IF(AA$1="EMU",0,INDIRECT(ADDRESS(MATCH("SBWGU INDEX",$A:$A,0),MATCH(AA$1,$1:$1,0)))/(SUM(INDIRECT(ADDRESS(MATCH("SBWGU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2.5224460082504251E-2</v>
      </c>
      <c r="AB27" s="176">
        <f ca="1">IF(AB$1="EMU",0,INDIRECT(ADDRESS(MATCH("SBWGU INDEX",$A:$A,0),MATCH(AB$1,$1:$1,0)))/(SUM(INDIRECT(ADDRESS(MATCH("SBWGU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0.25558116961902455</v>
      </c>
      <c r="AC27" s="176">
        <f ca="1">IF(AC$1="EMU",0,INDIRECT(ADDRESS(MATCH("SBWGU INDEX",$A:$A,0),MATCH(AC$1,$1:$1,0)))/(SUM(INDIRECT(ADDRESS(MATCH("SBWGU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3.3035443460325171E-2</v>
      </c>
      <c r="AD27" s="176">
        <f ca="1">IF(AD$1="EMU",0,INDIRECT(ADDRESS(MATCH("SBWGU INDEX",$A:$A,0),MATCH(AD$1,$1:$1,0)))/(SUM(INDIRECT(ADDRESS(MATCH("SBWGU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2.1733574981800539E-2</v>
      </c>
      <c r="AE27" s="176">
        <v>1</v>
      </c>
      <c r="AF27" s="176"/>
    </row>
    <row r="28" spans="1:32" s="261" customFormat="1">
      <c r="A28" s="204" t="s">
        <v>2796</v>
      </c>
      <c r="B28" s="205" t="s">
        <v>2795</v>
      </c>
      <c r="C28" s="206" t="str">
        <f>VLOOKUP(IDXMàJ[[#This Row],[ISIN]],Indices[[#All],[Valeur]:[OPP2]],9,FALSE)</f>
        <v>Obligations Monde</v>
      </c>
      <c r="D28" s="283">
        <v>8.51</v>
      </c>
      <c r="E28" s="284">
        <v>8.3999999999999995E-3</v>
      </c>
      <c r="F28" s="284">
        <v>0.71430000000000005</v>
      </c>
      <c r="G28" s="284">
        <v>0.27560000000000001</v>
      </c>
      <c r="H28" s="284">
        <v>1.01E-2</v>
      </c>
      <c r="I28" s="284"/>
      <c r="J28" s="203">
        <v>0</v>
      </c>
      <c r="K28" s="203">
        <v>1</v>
      </c>
      <c r="L28" s="203">
        <v>0</v>
      </c>
      <c r="M28" s="203">
        <v>0</v>
      </c>
      <c r="N28" s="203">
        <v>0</v>
      </c>
      <c r="O28" s="203">
        <v>0</v>
      </c>
      <c r="P28" s="203">
        <v>0</v>
      </c>
      <c r="Q28" s="203">
        <v>0</v>
      </c>
      <c r="R28" s="203">
        <v>0</v>
      </c>
      <c r="S28" s="203">
        <v>0</v>
      </c>
      <c r="T28" s="203">
        <v>0</v>
      </c>
      <c r="U28" s="203">
        <v>0</v>
      </c>
      <c r="V28" s="203">
        <f ca="1">IF(V$1="EMU",0,INDIRECT(ADDRESS(MATCH("SBWGU INDEX",$A:$A,0),MATCH(V$1,$1:$1,0)))/(SUM(INDIRECT(ADDRESS(MATCH("SBWGU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0</v>
      </c>
      <c r="W28" s="203">
        <f ca="1">IF(W$1="EMU",0,INDIRECT(ADDRESS(MATCH("SBWGU INDEX",$A:$A,0),MATCH(W$1,$1:$1,0)))/(SUM(INDIRECT(ADDRESS(MATCH("SBWGU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0</v>
      </c>
      <c r="X28" s="203">
        <f ca="1">IF(X$1="EMU",0,INDIRECT(ADDRESS(MATCH("SBWGU INDEX",$A:$A,0),MATCH(X$1,$1:$1,0)))/(SUM(INDIRECT(ADDRESS(MATCH("SBWGU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8.1745935452560065E-2</v>
      </c>
      <c r="Y28" s="203">
        <f ca="1">IF(Y$1="EMU",0,INDIRECT(ADDRESS(MATCH("SBWGU INDEX",$A:$A,0),MATCH(Y$1,$1:$1,0)))/(SUM(INDIRECT(ADDRESS(MATCH("SBWGU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2.2378518563455477E-2</v>
      </c>
      <c r="Z28" s="203">
        <f ca="1">IF(Z$1="EMU",0,INDIRECT(ADDRESS(MATCH("SBWGU INDEX",$A:$A,0),MATCH(Z$1,$1:$1,0)))/(SUM(INDIRECT(ADDRESS(MATCH("SBWGU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0.5603008978403301</v>
      </c>
      <c r="AA28" s="203">
        <f ca="1">IF(AA$1="EMU",0,INDIRECT(ADDRESS(MATCH("SBWGU INDEX",$A:$A,0),MATCH(AA$1,$1:$1,0)))/(SUM(INDIRECT(ADDRESS(MATCH("SBWGU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2.5224460082504251E-2</v>
      </c>
      <c r="AB28" s="203">
        <f ca="1">IF(AB$1="EMU",0,INDIRECT(ADDRESS(MATCH("SBWGU INDEX",$A:$A,0),MATCH(AB$1,$1:$1,0)))/(SUM(INDIRECT(ADDRESS(MATCH("SBWGU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0.25558116961902455</v>
      </c>
      <c r="AC28" s="203">
        <f ca="1">IF(AC$1="EMU",0,INDIRECT(ADDRESS(MATCH("SBWGU INDEX",$A:$A,0),MATCH(AC$1,$1:$1,0)))/(SUM(INDIRECT(ADDRESS(MATCH("SBWGU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3.3035443460325171E-2</v>
      </c>
      <c r="AD28" s="203">
        <f ca="1">IF(AD$1="EMU",0,INDIRECT(ADDRESS(MATCH("SBWGU INDEX",$A:$A,0),MATCH(AD$1,$1:$1,0)))/(SUM(INDIRECT(ADDRESS(MATCH("SBWGU INDEX",$A:$A,0),MATCH(IDXMàJ[[#Headers],[SUISSE]],$1:$1,0))&amp;":"&amp;ADDRESS(MATCH("SBWGU INDEX",$A:$A,0),MATCH(IDXMàJ[[#Headers],[EMERGENTS]],$1:$1,0))))-INDIRECT(ADDRESS(MATCH("SBWGU INDEX",$A:$A,0),MATCH(IDXMàJ[[#Headers],[EMU]],$1:$1,0)))))</f>
        <v>2.1733574981800539E-2</v>
      </c>
      <c r="AE28" s="203">
        <v>1</v>
      </c>
      <c r="AF28" s="203">
        <v>0</v>
      </c>
    </row>
    <row r="29" spans="1:32" s="261" customFormat="1">
      <c r="A29" s="177" t="s">
        <v>5017</v>
      </c>
      <c r="B29" s="91" t="s">
        <v>5018</v>
      </c>
      <c r="C29" s="171" t="str">
        <f>VLOOKUP(IDXMàJ[[#This Row],[ISIN]],Indices[[#All],[Valeur]:[OPP2]],9,FALSE)</f>
        <v>Obligations Monde</v>
      </c>
      <c r="D29" s="178">
        <v>7.83</v>
      </c>
      <c r="E29" s="179">
        <v>6.1000000000000004E-3</v>
      </c>
      <c r="F29" s="179">
        <v>0.82350000000000001</v>
      </c>
      <c r="G29" s="179">
        <v>7.5399999999999995E-2</v>
      </c>
      <c r="H29" s="179">
        <v>0.1011</v>
      </c>
      <c r="I29" s="179"/>
      <c r="J29" s="285">
        <v>0</v>
      </c>
      <c r="K29" s="285">
        <v>0.41343819788328967</v>
      </c>
      <c r="L29" s="285">
        <v>6.5418972715797663E-2</v>
      </c>
      <c r="M29" s="285">
        <v>1.7908898922225462E-2</v>
      </c>
      <c r="N29" s="285">
        <v>0.44839304786872519</v>
      </c>
      <c r="O29" s="285">
        <v>2.0186425866588992E-2</v>
      </c>
      <c r="P29" s="285">
        <v>2.2037940576755032E-2</v>
      </c>
      <c r="Q29" s="285">
        <v>0</v>
      </c>
      <c r="R29" s="285">
        <v>0</v>
      </c>
      <c r="S29" s="285">
        <v>0</v>
      </c>
      <c r="T29" s="285">
        <v>0</v>
      </c>
      <c r="U29" s="285">
        <v>1.2616516166618122E-2</v>
      </c>
      <c r="V29" s="285">
        <v>0</v>
      </c>
      <c r="W29" s="285">
        <v>0.41343819788328967</v>
      </c>
      <c r="X29" s="285">
        <v>6.5418972715797663E-2</v>
      </c>
      <c r="Y29" s="285">
        <v>1.7908898922225462E-2</v>
      </c>
      <c r="Z29" s="285">
        <v>0.44839304786872519</v>
      </c>
      <c r="AA29" s="285">
        <v>2.0186425866588992E-2</v>
      </c>
      <c r="AB29" s="285">
        <v>0</v>
      </c>
      <c r="AC29" s="285">
        <v>2.2037940576755032E-2</v>
      </c>
      <c r="AD29" s="285">
        <v>1.2616516166618122E-2</v>
      </c>
      <c r="AE29" s="176">
        <v>1</v>
      </c>
      <c r="AF29" s="176"/>
    </row>
    <row r="30" spans="1:32" s="261" customFormat="1">
      <c r="A30" s="177" t="s">
        <v>2746</v>
      </c>
      <c r="B30" s="91" t="s">
        <v>2747</v>
      </c>
      <c r="C30" s="171" t="str">
        <f>VLOOKUP(IDXMàJ[[#This Row],[ISIN]],Indices[[#All],[Valeur]:[OPP2]],9,FALSE)</f>
        <v>Obligations Monde</v>
      </c>
      <c r="D30" s="175">
        <f t="shared" ref="D30:I30" ca="1" si="8">INDIRECT(ADDRESS(MATCH("LEGATRUU Index",$A:$A,0),MATCH(D$1,$1:$1,0)))</f>
        <v>7.39</v>
      </c>
      <c r="E30" s="176">
        <f t="shared" ca="1" si="8"/>
        <v>1.1578E-2</v>
      </c>
      <c r="F30" s="176">
        <f t="shared" ca="1" si="8"/>
        <v>0.51970000000000005</v>
      </c>
      <c r="G30" s="176">
        <f t="shared" ca="1" si="8"/>
        <v>0.31809999999999999</v>
      </c>
      <c r="H30" s="176">
        <f t="shared" ca="1" si="8"/>
        <v>0.16220000000000001</v>
      </c>
      <c r="I30" s="176">
        <f t="shared" ca="1" si="8"/>
        <v>0</v>
      </c>
      <c r="J30" s="176">
        <v>1</v>
      </c>
      <c r="K30" s="176">
        <v>0</v>
      </c>
      <c r="L30" s="176">
        <v>0</v>
      </c>
      <c r="M30" s="176">
        <v>0</v>
      </c>
      <c r="N30" s="176">
        <v>0</v>
      </c>
      <c r="O30" s="176">
        <v>0</v>
      </c>
      <c r="P30" s="176">
        <v>0</v>
      </c>
      <c r="Q30" s="176">
        <v>0</v>
      </c>
      <c r="R30" s="176">
        <v>0</v>
      </c>
      <c r="S30" s="176">
        <v>0</v>
      </c>
      <c r="T30" s="176">
        <v>0</v>
      </c>
      <c r="U30" s="176">
        <v>0</v>
      </c>
      <c r="V30" s="176">
        <f t="shared" ref="V30:AF30" ca="1" si="9">INDIRECT(ADDRESS(MATCH("LEGATRUU Index",$A:$A,0),MATCH(V$1,$1:$1,0)))</f>
        <v>5.0000000000000001E-3</v>
      </c>
      <c r="W30" s="176">
        <f t="shared" ca="1" si="9"/>
        <v>0.23719999999999999</v>
      </c>
      <c r="X30" s="176">
        <f t="shared" ca="1" si="9"/>
        <v>5.0299999999999997E-2</v>
      </c>
      <c r="Y30" s="176">
        <f t="shared" ca="1" si="9"/>
        <v>1.2800000000000001E-2</v>
      </c>
      <c r="Z30" s="176">
        <f t="shared" ca="1" si="9"/>
        <v>0.41720000000000002</v>
      </c>
      <c r="AA30" s="176">
        <f t="shared" ca="1" si="9"/>
        <v>2.8000000000000001E-2</v>
      </c>
      <c r="AB30" s="176">
        <f t="shared" ca="1" si="9"/>
        <v>0.13539999999999999</v>
      </c>
      <c r="AC30" s="176">
        <f t="shared" ca="1" si="9"/>
        <v>1.84E-2</v>
      </c>
      <c r="AD30" s="176">
        <f t="shared" ca="1" si="9"/>
        <v>9.5699999999999993E-2</v>
      </c>
      <c r="AE30" s="176">
        <f t="shared" ca="1" si="9"/>
        <v>0.77729999999999999</v>
      </c>
      <c r="AF30" s="176">
        <f t="shared" ca="1" si="9"/>
        <v>0.22270000000000001</v>
      </c>
    </row>
    <row r="31" spans="1:32" s="261" customFormat="1">
      <c r="A31" s="177" t="s">
        <v>3421</v>
      </c>
      <c r="B31" s="91" t="s">
        <v>3420</v>
      </c>
      <c r="C31" s="171" t="str">
        <f>VLOOKUP(IDXMàJ[[#This Row],[ISIN]],Indices[[#All],[Valeur]:[OPP2]],9,FALSE)</f>
        <v>Obligations Monde</v>
      </c>
      <c r="D31" s="178">
        <v>6.88</v>
      </c>
      <c r="E31" s="179">
        <v>1.8599999999999998E-2</v>
      </c>
      <c r="F31" s="179"/>
      <c r="G31" s="179">
        <v>0.3</v>
      </c>
      <c r="H31" s="179">
        <v>0.5</v>
      </c>
      <c r="I31" s="179">
        <v>0.2</v>
      </c>
      <c r="J31" s="176">
        <f ca="1">IF(J$1="USD",0,INDIRECT(ADDRESS(MATCH("LEGATRUU Index",$A:$A,0),MATCH(J$1,$1:$1,0)))/(SUM(INDIRECT(ADDRESS(MATCH("LEGATRUU Index",$A:$A,0),MATCH(IDXMàJ[[#Headers],[CHF]],$1:$1,0))&amp;":"&amp;ADDRESS(MATCH("LEGATRUU Index",$A:$A,0),MATCH(IDXMàJ[[#Headers],[EMCUR]],$1:$1,0))))-INDIRECT(ADDRESS(MATCH("LEGATRUU Index",$A:$A,0),MATCH(IDXMàJ[[#Headers],[USD]],$1:$1,0)))))</f>
        <v>8.579272477693892E-3</v>
      </c>
      <c r="K31" s="176">
        <f ca="1">IF(K$1="USD",0,INDIRECT(ADDRESS(MATCH("LEGATRUU Index",$A:$A,0),MATCH(K$1,$1:$1,0)))/(SUM(INDIRECT(ADDRESS(MATCH("LEGATRUU Index",$A:$A,0),MATCH(IDXMàJ[[#Headers],[CHF]],$1:$1,0))&amp;":"&amp;ADDRESS(MATCH("LEGATRUU Index",$A:$A,0),MATCH(IDXMàJ[[#Headers],[EMCUR]],$1:$1,0))))-INDIRECT(ADDRESS(MATCH("LEGATRUU Index",$A:$A,0),MATCH(IDXMàJ[[#Headers],[USD]],$1:$1,0)))))</f>
        <v>0.4070006863417982</v>
      </c>
      <c r="L31" s="176">
        <f ca="1">IF(L$1="USD",0,INDIRECT(ADDRESS(MATCH("LEGATRUU Index",$A:$A,0),MATCH(L$1,$1:$1,0)))/(SUM(INDIRECT(ADDRESS(MATCH("LEGATRUU Index",$A:$A,0),MATCH(IDXMàJ[[#Headers],[CHF]],$1:$1,0))&amp;":"&amp;ADDRESS(MATCH("LEGATRUU Index",$A:$A,0),MATCH(IDXMàJ[[#Headers],[EMCUR]],$1:$1,0))))-INDIRECT(ADDRESS(MATCH("LEGATRUU Index",$A:$A,0),MATCH(IDXMàJ[[#Headers],[USD]],$1:$1,0)))))</f>
        <v>8.6307481125600549E-2</v>
      </c>
      <c r="M31" s="176">
        <f ca="1">IF(M$1="USD",0,INDIRECT(ADDRESS(MATCH("LEGATRUU Index",$A:$A,0),MATCH(M$1,$1:$1,0)))/(SUM(INDIRECT(ADDRESS(MATCH("LEGATRUU Index",$A:$A,0),MATCH(IDXMàJ[[#Headers],[CHF]],$1:$1,0))&amp;":"&amp;ADDRESS(MATCH("LEGATRUU Index",$A:$A,0),MATCH(IDXMàJ[[#Headers],[EMCUR]],$1:$1,0))))-INDIRECT(ADDRESS(MATCH("LEGATRUU Index",$A:$A,0),MATCH(IDXMàJ[[#Headers],[USD]],$1:$1,0)))))</f>
        <v>2.1962937542896365E-2</v>
      </c>
      <c r="N31" s="176">
        <f ca="1">IF(N$1="USD",0,INDIRECT(ADDRESS(MATCH("LEGATRUU Index",$A:$A,0),MATCH(N$1,$1:$1,0)))/(SUM(INDIRECT(ADDRESS(MATCH("LEGATRUU Index",$A:$A,0),MATCH(IDXMàJ[[#Headers],[CHF]],$1:$1,0))&amp;":"&amp;ADDRESS(MATCH("LEGATRUU Index",$A:$A,0),MATCH(IDXMàJ[[#Headers],[EMCUR]],$1:$1,0))))-INDIRECT(ADDRESS(MATCH("LEGATRUU Index",$A:$A,0),MATCH(IDXMàJ[[#Headers],[USD]],$1:$1,0)))))</f>
        <v>0</v>
      </c>
      <c r="O31" s="176">
        <f ca="1">IF(O$1="USD",0,INDIRECT(ADDRESS(MATCH("LEGATRUU Index",$A:$A,0),MATCH(O$1,$1:$1,0)))/(SUM(INDIRECT(ADDRESS(MATCH("LEGATRUU Index",$A:$A,0),MATCH(IDXMàJ[[#Headers],[CHF]],$1:$1,0))&amp;":"&amp;ADDRESS(MATCH("LEGATRUU Index",$A:$A,0),MATCH(IDXMàJ[[#Headers],[EMCUR]],$1:$1,0))))-INDIRECT(ADDRESS(MATCH("LEGATRUU Index",$A:$A,0),MATCH(IDXMàJ[[#Headers],[USD]],$1:$1,0)))))</f>
        <v>4.8043925875085797E-2</v>
      </c>
      <c r="P31" s="176">
        <f ca="1">IF(P$1="USD",0,INDIRECT(ADDRESS(MATCH("LEGATRUU Index",$A:$A,0),MATCH(P$1,$1:$1,0)))/(SUM(INDIRECT(ADDRESS(MATCH("LEGATRUU Index",$A:$A,0),MATCH(IDXMàJ[[#Headers],[CHF]],$1:$1,0))&amp;":"&amp;ADDRESS(MATCH("LEGATRUU Index",$A:$A,0),MATCH(IDXMàJ[[#Headers],[EMCUR]],$1:$1,0))))-INDIRECT(ADDRESS(MATCH("LEGATRUU Index",$A:$A,0),MATCH(IDXMàJ[[#Headers],[USD]],$1:$1,0)))))</f>
        <v>2.5223061084420042E-2</v>
      </c>
      <c r="Q31" s="176">
        <f ca="1">IF(Q$1="USD",0,INDIRECT(ADDRESS(MATCH("LEGATRUU Index",$A:$A,0),MATCH(Q$1,$1:$1,0)))/(SUM(INDIRECT(ADDRESS(MATCH("LEGATRUU Index",$A:$A,0),MATCH(IDXMàJ[[#Headers],[CHF]],$1:$1,0))&amp;":"&amp;ADDRESS(MATCH("LEGATRUU Index",$A:$A,0),MATCH(IDXMàJ[[#Headers],[EMCUR]],$1:$1,0))))-INDIRECT(ADDRESS(MATCH("LEGATRUU Index",$A:$A,0),MATCH(IDXMàJ[[#Headers],[USD]],$1:$1,0)))))</f>
        <v>0.23232669869595057</v>
      </c>
      <c r="R31" s="176">
        <f ca="1">IF(R$1="USD",0,INDIRECT(ADDRESS(MATCH("LEGATRUU Index",$A:$A,0),MATCH(R$1,$1:$1,0)))/(SUM(INDIRECT(ADDRESS(MATCH("LEGATRUU Index",$A:$A,0),MATCH(IDXMàJ[[#Headers],[CHF]],$1:$1,0))&amp;":"&amp;ADDRESS(MATCH("LEGATRUU Index",$A:$A,0),MATCH(IDXMàJ[[#Headers],[EMCUR]],$1:$1,0))))-INDIRECT(ADDRESS(MATCH("LEGATRUU Index",$A:$A,0),MATCH(IDXMàJ[[#Headers],[USD]],$1:$1,0)))))</f>
        <v>3.260123541523679E-3</v>
      </c>
      <c r="S31" s="176">
        <f ca="1">IF(S$1="USD",0,INDIRECT(ADDRESS(MATCH("LEGATRUU Index",$A:$A,0),MATCH(S$1,$1:$1,0)))/(SUM(INDIRECT(ADDRESS(MATCH("LEGATRUU Index",$A:$A,0),MATCH(IDXMàJ[[#Headers],[CHF]],$1:$1,0))&amp;":"&amp;ADDRESS(MATCH("LEGATRUU Index",$A:$A,0),MATCH(IDXMàJ[[#Headers],[EMCUR]],$1:$1,0))))-INDIRECT(ADDRESS(MATCH("LEGATRUU Index",$A:$A,0),MATCH(IDXMàJ[[#Headers],[USD]],$1:$1,0)))))</f>
        <v>2.7453671928620456E-3</v>
      </c>
      <c r="T31" s="176">
        <f ca="1">IF(T$1="USD",0,INDIRECT(ADDRESS(MATCH("LEGATRUU Index",$A:$A,0),MATCH(T$1,$1:$1,0)))/(SUM(INDIRECT(ADDRESS(MATCH("LEGATRUU Index",$A:$A,0),MATCH(IDXMàJ[[#Headers],[CHF]],$1:$1,0))&amp;":"&amp;ADDRESS(MATCH("LEGATRUU Index",$A:$A,0),MATCH(IDXMàJ[[#Headers],[EMCUR]],$1:$1,0))))-INDIRECT(ADDRESS(MATCH("LEGATRUU Index",$A:$A,0),MATCH(IDXMàJ[[#Headers],[USD]],$1:$1,0)))))</f>
        <v>3.431708991077557E-4</v>
      </c>
      <c r="U31" s="176">
        <f ca="1">IF(U$1="USD",0,INDIRECT(ADDRESS(MATCH("LEGATRUU Index",$A:$A,0),MATCH(U$1,$1:$1,0)))/(SUM(INDIRECT(ADDRESS(MATCH("LEGATRUU Index",$A:$A,0),MATCH(IDXMàJ[[#Headers],[CHF]],$1:$1,0))&amp;":"&amp;ADDRESS(MATCH("LEGATRUU Index",$A:$A,0),MATCH(IDXMàJ[[#Headers],[EMCUR]],$1:$1,0))))-INDIRECT(ADDRESS(MATCH("LEGATRUU Index",$A:$A,0),MATCH(IDXMàJ[[#Headers],[USD]],$1:$1,0)))))</f>
        <v>0.16420727522306108</v>
      </c>
      <c r="V31" s="176">
        <f ca="1">IF(V$1="USA",0,INDIRECT(ADDRESS(MATCH("LEGATRUU Index",$A:$A,0),MATCH(V$1,$1:$1,0)))/(SUM(INDIRECT(ADDRESS(MATCH("LEGATRUU Index",$A:$A,0),MATCH(IDXMàJ[[#Headers],[SUISSE]],$1:$1,0))&amp;":"&amp;ADDRESS(MATCH("LEGATRUU Index",$A:$A,0),MATCH(IDXMàJ[[#Headers],[EMERGENTS]],$1:$1,0))))-INDIRECT(ADDRESS(MATCH("LEGATRUU Index",$A:$A,0),MATCH(IDXMàJ[[#Headers],[USA]],$1:$1,0)))))</f>
        <v>8.5792724776938938E-3</v>
      </c>
      <c r="W31" s="176">
        <f ca="1">IF(W$1="USA",0,INDIRECT(ADDRESS(MATCH("LEGATRUU Index",$A:$A,0),MATCH(W$1,$1:$1,0)))/(SUM(INDIRECT(ADDRESS(MATCH("LEGATRUU Index",$A:$A,0),MATCH(IDXMàJ[[#Headers],[SUISSE]],$1:$1,0))&amp;":"&amp;ADDRESS(MATCH("LEGATRUU Index",$A:$A,0),MATCH(IDXMàJ[[#Headers],[EMERGENTS]],$1:$1,0))))-INDIRECT(ADDRESS(MATCH("LEGATRUU Index",$A:$A,0),MATCH(IDXMàJ[[#Headers],[USA]],$1:$1,0)))))</f>
        <v>0.40700068634179831</v>
      </c>
      <c r="X31" s="176">
        <f ca="1">IF(X$1="USA",0,INDIRECT(ADDRESS(MATCH("LEGATRUU Index",$A:$A,0),MATCH(X$1,$1:$1,0)))/(SUM(INDIRECT(ADDRESS(MATCH("LEGATRUU Index",$A:$A,0),MATCH(IDXMàJ[[#Headers],[SUISSE]],$1:$1,0))&amp;":"&amp;ADDRESS(MATCH("LEGATRUU Index",$A:$A,0),MATCH(IDXMàJ[[#Headers],[EMERGENTS]],$1:$1,0))))-INDIRECT(ADDRESS(MATCH("LEGATRUU Index",$A:$A,0),MATCH(IDXMàJ[[#Headers],[USA]],$1:$1,0)))))</f>
        <v>8.6307481125600563E-2</v>
      </c>
      <c r="Y31" s="176">
        <f ca="1">IF(Y$1="USA",0,INDIRECT(ADDRESS(MATCH("LEGATRUU Index",$A:$A,0),MATCH(Y$1,$1:$1,0)))/(SUM(INDIRECT(ADDRESS(MATCH("LEGATRUU Index",$A:$A,0),MATCH(IDXMàJ[[#Headers],[SUISSE]],$1:$1,0))&amp;":"&amp;ADDRESS(MATCH("LEGATRUU Index",$A:$A,0),MATCH(IDXMàJ[[#Headers],[EMERGENTS]],$1:$1,0))))-INDIRECT(ADDRESS(MATCH("LEGATRUU Index",$A:$A,0),MATCH(IDXMàJ[[#Headers],[USA]],$1:$1,0)))))</f>
        <v>2.1962937542896369E-2</v>
      </c>
      <c r="Z31" s="176">
        <f ca="1">IF(Z$1="USA",0,INDIRECT(ADDRESS(MATCH("LEGATRUU Index",$A:$A,0),MATCH(Z$1,$1:$1,0)))/(SUM(INDIRECT(ADDRESS(MATCH("LEGATRUU Index",$A:$A,0),MATCH(IDXMàJ[[#Headers],[SUISSE]],$1:$1,0))&amp;":"&amp;ADDRESS(MATCH("LEGATRUU Index",$A:$A,0),MATCH(IDXMàJ[[#Headers],[EMERGENTS]],$1:$1,0))))-INDIRECT(ADDRESS(MATCH("LEGATRUU Index",$A:$A,0),MATCH(IDXMàJ[[#Headers],[USA]],$1:$1,0)))))</f>
        <v>0</v>
      </c>
      <c r="AA31" s="176">
        <f ca="1">IF(AA$1="USA",0,INDIRECT(ADDRESS(MATCH("LEGATRUU Index",$A:$A,0),MATCH(AA$1,$1:$1,0)))/(SUM(INDIRECT(ADDRESS(MATCH("LEGATRUU Index",$A:$A,0),MATCH(IDXMàJ[[#Headers],[SUISSE]],$1:$1,0))&amp;":"&amp;ADDRESS(MATCH("LEGATRUU Index",$A:$A,0),MATCH(IDXMàJ[[#Headers],[EMERGENTS]],$1:$1,0))))-INDIRECT(ADDRESS(MATCH("LEGATRUU Index",$A:$A,0),MATCH(IDXMàJ[[#Headers],[USA]],$1:$1,0)))))</f>
        <v>4.8043925875085804E-2</v>
      </c>
      <c r="AB31" s="176">
        <f ca="1">IF(AB$1="USA",0,INDIRECT(ADDRESS(MATCH("LEGATRUU Index",$A:$A,0),MATCH(AB$1,$1:$1,0)))/(SUM(INDIRECT(ADDRESS(MATCH("LEGATRUU Index",$A:$A,0),MATCH(IDXMàJ[[#Headers],[SUISSE]],$1:$1,0))&amp;":"&amp;ADDRESS(MATCH("LEGATRUU Index",$A:$A,0),MATCH(IDXMàJ[[#Headers],[EMERGENTS]],$1:$1,0))))-INDIRECT(ADDRESS(MATCH("LEGATRUU Index",$A:$A,0),MATCH(IDXMàJ[[#Headers],[USA]],$1:$1,0)))))</f>
        <v>0.23232669869595063</v>
      </c>
      <c r="AC31" s="176">
        <f ca="1">IF(AC$1="USA",0,INDIRECT(ADDRESS(MATCH("LEGATRUU Index",$A:$A,0),MATCH(AC$1,$1:$1,0)))/(SUM(INDIRECT(ADDRESS(MATCH("LEGATRUU Index",$A:$A,0),MATCH(IDXMàJ[[#Headers],[SUISSE]],$1:$1,0))&amp;":"&amp;ADDRESS(MATCH("LEGATRUU Index",$A:$A,0),MATCH(IDXMàJ[[#Headers],[EMERGENTS]],$1:$1,0))))-INDIRECT(ADDRESS(MATCH("LEGATRUU Index",$A:$A,0),MATCH(IDXMàJ[[#Headers],[USA]],$1:$1,0)))))</f>
        <v>3.1571722717913531E-2</v>
      </c>
      <c r="AD31" s="176">
        <f ca="1">IF(AD$1="USA",0,INDIRECT(ADDRESS(MATCH("LEGATRUU Index",$A:$A,0),MATCH(AD$1,$1:$1,0)))/(SUM(INDIRECT(ADDRESS(MATCH("LEGATRUU Index",$A:$A,0),MATCH(IDXMàJ[[#Headers],[SUISSE]],$1:$1,0))&amp;":"&amp;ADDRESS(MATCH("LEGATRUU Index",$A:$A,0),MATCH(IDXMàJ[[#Headers],[EMERGENTS]],$1:$1,0))))-INDIRECT(ADDRESS(MATCH("LEGATRUU Index",$A:$A,0),MATCH(IDXMàJ[[#Headers],[USA]],$1:$1,0)))))</f>
        <v>0.16420727522306111</v>
      </c>
      <c r="AE31" s="179">
        <v>0.8</v>
      </c>
      <c r="AF31" s="179">
        <v>0.2</v>
      </c>
    </row>
    <row r="32" spans="1:32" s="261" customFormat="1">
      <c r="A32" s="177" t="s">
        <v>3601</v>
      </c>
      <c r="B32" s="91" t="s">
        <v>3600</v>
      </c>
      <c r="C32" s="171" t="str">
        <f>VLOOKUP(IDXMàJ[[#This Row],[ISIN]],Indices[[#All],[Valeur]:[OPP2]],9,FALSE)</f>
        <v>Obligations Monde</v>
      </c>
      <c r="D32" s="178">
        <v>1.92</v>
      </c>
      <c r="E32" s="179">
        <v>0</v>
      </c>
      <c r="F32" s="179">
        <v>0.68579999999999997</v>
      </c>
      <c r="G32" s="179">
        <v>0.22800000000000001</v>
      </c>
      <c r="H32" s="179">
        <v>8.6199999999999999E-2</v>
      </c>
      <c r="I32" s="179">
        <v>0</v>
      </c>
      <c r="J32" s="176">
        <f ca="1">IF(J$1="USD",0,INDIRECT(ADDRESS(MATCH("SBWG13U INDEX",$A:$A,0),MATCH(J$1,$1:$1,0)))/(SUM(INDIRECT(ADDRESS(MATCH("SBWG13U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INDEX",$A:$A,0),MATCH(IDXMàJ[[#Headers],[USD]],$1:$1,0)))))</f>
        <v>0</v>
      </c>
      <c r="K32" s="176">
        <f ca="1">IF(K$1="USD",0,INDIRECT(ADDRESS(MATCH("SBWG13U INDEX",$A:$A,0),MATCH(K$1,$1:$1,0)))/(SUM(INDIRECT(ADDRESS(MATCH("SBWG13U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INDEX",$A:$A,0),MATCH(IDXMàJ[[#Headers],[USD]],$1:$1,0)))))</f>
        <v>0.54021821872621156</v>
      </c>
      <c r="L32" s="176">
        <f ca="1">IF(L$1="USD",0,INDIRECT(ADDRESS(MATCH("SBWG13U INDEX",$A:$A,0),MATCH(L$1,$1:$1,0)))/(SUM(INDIRECT(ADDRESS(MATCH("SBWG13U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INDEX",$A:$A,0),MATCH(IDXMàJ[[#Headers],[USD]],$1:$1,0)))))</f>
        <v>8.5479573712255785E-2</v>
      </c>
      <c r="M32" s="176">
        <f ca="1">IF(M$1="USD",0,INDIRECT(ADDRESS(MATCH("SBWG13U INDEX",$A:$A,0),MATCH(M$1,$1:$1,0)))/(SUM(INDIRECT(ADDRESS(MATCH("SBWG13U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INDEX",$A:$A,0),MATCH(IDXMàJ[[#Headers],[USD]],$1:$1,0)))))</f>
        <v>2.3400628013194626E-2</v>
      </c>
      <c r="N32" s="176">
        <f ca="1">IF(N$1="USD",0,INDIRECT(ADDRESS(MATCH("SBWG13U INDEX",$A:$A,0),MATCH(N$1,$1:$1,0)))/(SUM(INDIRECT(ADDRESS(MATCH("SBWG13U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INDEX",$A:$A,0),MATCH(IDXMàJ[[#Headers],[USD]],$1:$1,0)))))</f>
        <v>0</v>
      </c>
      <c r="O32" s="176">
        <f ca="1">IF(O$1="USD",0,INDIRECT(ADDRESS(MATCH("SBWG13U INDEX",$A:$A,0),MATCH(O$1,$1:$1,0)))/(SUM(INDIRECT(ADDRESS(MATCH("SBWG13U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INDEX",$A:$A,0),MATCH(IDXMàJ[[#Headers],[USD]],$1:$1,0)))))</f>
        <v>2.63765541740675E-2</v>
      </c>
      <c r="P32" s="176">
        <f ca="1">IF(P$1="USD",0,INDIRECT(ADDRESS(MATCH("SBWG13U INDEX",$A:$A,0),MATCH(P$1,$1:$1,0)))/(SUM(INDIRECT(ADDRESS(MATCH("SBWG13U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INDEX",$A:$A,0),MATCH(IDXMàJ[[#Headers],[USD]],$1:$1,0)))))</f>
        <v>2.8795832276072072E-2</v>
      </c>
      <c r="Q32" s="176">
        <f ca="1">IF(Q$1="USD",0,INDIRECT(ADDRESS(MATCH("SBWG13U INDEX",$A:$A,0),MATCH(Q$1,$1:$1,0)))/(SUM(INDIRECT(ADDRESS(MATCH("SBWG13U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INDEX",$A:$A,0),MATCH(IDXMàJ[[#Headers],[USD]],$1:$1,0)))))</f>
        <v>0.26725450393301198</v>
      </c>
      <c r="R32" s="176">
        <f ca="1">IF(R$1="USD",0,INDIRECT(ADDRESS(MATCH("SBWG13U INDEX",$A:$A,0),MATCH(R$1,$1:$1,0)))/(SUM(INDIRECT(ADDRESS(MATCH("SBWG13U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INDEX",$A:$A,0),MATCH(IDXMàJ[[#Headers],[USD]],$1:$1,0)))))</f>
        <v>5.7484616848515616E-3</v>
      </c>
      <c r="S32" s="176">
        <f ca="1">IF(S$1="USD",0,INDIRECT(ADDRESS(MATCH("SBWG13U INDEX",$A:$A,0),MATCH(S$1,$1:$1,0)))/(SUM(INDIRECT(ADDRESS(MATCH("SBWG13U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INDEX",$A:$A,0),MATCH(IDXMàJ[[#Headers],[USD]],$1:$1,0)))))</f>
        <v>0</v>
      </c>
      <c r="T32" s="176">
        <f ca="1">IF(T$1="USD",0,INDIRECT(ADDRESS(MATCH("SBWG13U INDEX",$A:$A,0),MATCH(T$1,$1:$1,0)))/(SUM(INDIRECT(ADDRESS(MATCH("SBWG13U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INDEX",$A:$A,0),MATCH(IDXMàJ[[#Headers],[USD]],$1:$1,0)))))</f>
        <v>0</v>
      </c>
      <c r="U32" s="176">
        <f ca="1">IF(U$1="USD",0,INDIRECT(ADDRESS(MATCH("SBWG13U INDEX",$A:$A,0),MATCH(U$1,$1:$1,0)))/(SUM(INDIRECT(ADDRESS(MATCH("SBWG13U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INDEX",$A:$A,0),MATCH(IDXMàJ[[#Headers],[USD]],$1:$1,0)))))</f>
        <v>2.2726227480334947E-2</v>
      </c>
      <c r="V32" s="176">
        <f ca="1">IF(V$1="USA",0,INDIRECT(ADDRESS(MATCH("SBWG13U INDEX",$A:$A,0),MATCH(V$1,$1:$1,0)))/(SUM(INDIRECT(ADDRESS(MATCH("SBWG13U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0</v>
      </c>
      <c r="W32" s="176">
        <f ca="1">IF(W$1="USA",0,INDIRECT(ADDRESS(MATCH("SBWG13U INDEX",$A:$A,0),MATCH(W$1,$1:$1,0)))/(SUM(INDIRECT(ADDRESS(MATCH("SBWG13U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0.54021821872621156</v>
      </c>
      <c r="X32" s="176">
        <f ca="1">IF(X$1="USA",0,INDIRECT(ADDRESS(MATCH("SBWG13U INDEX",$A:$A,0),MATCH(X$1,$1:$1,0)))/(SUM(INDIRECT(ADDRESS(MATCH("SBWG13U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8.5479573712255785E-2</v>
      </c>
      <c r="Y32" s="176">
        <f ca="1">IF(Y$1="USA",0,INDIRECT(ADDRESS(MATCH("SBWG13U INDEX",$A:$A,0),MATCH(Y$1,$1:$1,0)))/(SUM(INDIRECT(ADDRESS(MATCH("SBWG13U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2.3400628013194626E-2</v>
      </c>
      <c r="Z32" s="176">
        <f ca="1">IF(Z$1="USA",0,INDIRECT(ADDRESS(MATCH("SBWG13U INDEX",$A:$A,0),MATCH(Z$1,$1:$1,0)))/(SUM(INDIRECT(ADDRESS(MATCH("SBWG13U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0</v>
      </c>
      <c r="AA32" s="176">
        <f ca="1">IF(AA$1="USA",0,INDIRECT(ADDRESS(MATCH("SBWG13U INDEX",$A:$A,0),MATCH(AA$1,$1:$1,0)))/(SUM(INDIRECT(ADDRESS(MATCH("SBWG13U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2.63765541740675E-2</v>
      </c>
      <c r="AB32" s="176">
        <f ca="1">IF(AB$1="USA",0,INDIRECT(ADDRESS(MATCH("SBWG13U INDEX",$A:$A,0),MATCH(AB$1,$1:$1,0)))/(SUM(INDIRECT(ADDRESS(MATCH("SBWG13U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0.26725450393301198</v>
      </c>
      <c r="AC32" s="176">
        <f ca="1">IF(AC$1="USA",0,INDIRECT(ADDRESS(MATCH("SBWG13U INDEX",$A:$A,0),MATCH(AC$1,$1:$1,0)))/(SUM(INDIRECT(ADDRESS(MATCH("SBWG13U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3.4544293960923636E-2</v>
      </c>
      <c r="AD32" s="176">
        <f ca="1">IF(AD$1="USA",0,INDIRECT(ADDRESS(MATCH("SBWG13U INDEX",$A:$A,0),MATCH(AD$1,$1:$1,0)))/(SUM(INDIRECT(ADDRESS(MATCH("SBWG13U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2.2726227480334947E-2</v>
      </c>
      <c r="AE32" s="176">
        <v>1</v>
      </c>
      <c r="AF32" s="176"/>
    </row>
    <row r="33" spans="1:32" s="261" customFormat="1">
      <c r="A33" s="177" t="s">
        <v>5541</v>
      </c>
      <c r="B33" s="91" t="s">
        <v>5542</v>
      </c>
      <c r="C33" s="171" t="str">
        <f>VLOOKUP(IDXMàJ[[#This Row],[ISIN]],Indices[[#All],[Valeur]:[OPP2]],9,FALSE)</f>
        <v>Obligations Monde</v>
      </c>
      <c r="D33" s="178">
        <v>1.92</v>
      </c>
      <c r="E33" s="179">
        <v>0</v>
      </c>
      <c r="F33" s="179">
        <v>0.68579999999999997</v>
      </c>
      <c r="G33" s="179">
        <v>0.22800000000000001</v>
      </c>
      <c r="H33" s="179">
        <v>8.6199999999999999E-2</v>
      </c>
      <c r="I33" s="179">
        <v>0</v>
      </c>
      <c r="J33" s="176">
        <v>0</v>
      </c>
      <c r="K33" s="176">
        <v>0</v>
      </c>
      <c r="L33" s="176">
        <v>0</v>
      </c>
      <c r="M33" s="176">
        <v>0</v>
      </c>
      <c r="N33" s="176">
        <v>1</v>
      </c>
      <c r="O33" s="176">
        <v>0</v>
      </c>
      <c r="P33" s="176">
        <v>0</v>
      </c>
      <c r="Q33" s="176">
        <v>0</v>
      </c>
      <c r="R33" s="176">
        <v>0</v>
      </c>
      <c r="S33" s="176">
        <v>0</v>
      </c>
      <c r="T33" s="176">
        <v>0</v>
      </c>
      <c r="U33" s="176">
        <v>0</v>
      </c>
      <c r="V33" s="176">
        <f ca="1">IF(V$1="USA",0,INDIRECT(ADDRESS(MATCH("SBWG13U INDEX",$A:$A,0),MATCH(V$1,$1:$1,0)))/(SUM(INDIRECT(ADDRESS(MATCH("SBWG13U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0</v>
      </c>
      <c r="W33" s="176">
        <f ca="1">IF(W$1="USA",0,INDIRECT(ADDRESS(MATCH("SBWG13U INDEX",$A:$A,0),MATCH(W$1,$1:$1,0)))/(SUM(INDIRECT(ADDRESS(MATCH("SBWG13U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0.54021821872621156</v>
      </c>
      <c r="X33" s="176">
        <f ca="1">IF(X$1="USA",0,INDIRECT(ADDRESS(MATCH("SBWG13U INDEX",$A:$A,0),MATCH(X$1,$1:$1,0)))/(SUM(INDIRECT(ADDRESS(MATCH("SBWG13U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8.5479573712255785E-2</v>
      </c>
      <c r="Y33" s="176">
        <f ca="1">IF(Y$1="USA",0,INDIRECT(ADDRESS(MATCH("SBWG13U INDEX",$A:$A,0),MATCH(Y$1,$1:$1,0)))/(SUM(INDIRECT(ADDRESS(MATCH("SBWG13U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2.3400628013194626E-2</v>
      </c>
      <c r="Z33" s="176">
        <f ca="1">IF(Z$1="USA",0,INDIRECT(ADDRESS(MATCH("SBWG13U INDEX",$A:$A,0),MATCH(Z$1,$1:$1,0)))/(SUM(INDIRECT(ADDRESS(MATCH("SBWG13U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0</v>
      </c>
      <c r="AA33" s="176">
        <f ca="1">IF(AA$1="USA",0,INDIRECT(ADDRESS(MATCH("SBWG13U INDEX",$A:$A,0),MATCH(AA$1,$1:$1,0)))/(SUM(INDIRECT(ADDRESS(MATCH("SBWG13U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2.63765541740675E-2</v>
      </c>
      <c r="AB33" s="176">
        <f ca="1">IF(AB$1="USA",0,INDIRECT(ADDRESS(MATCH("SBWG13U INDEX",$A:$A,0),MATCH(AB$1,$1:$1,0)))/(SUM(INDIRECT(ADDRESS(MATCH("SBWG13U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0.26725450393301198</v>
      </c>
      <c r="AC33" s="176">
        <f ca="1">IF(AC$1="USA",0,INDIRECT(ADDRESS(MATCH("SBWG13U INDEX",$A:$A,0),MATCH(AC$1,$1:$1,0)))/(SUM(INDIRECT(ADDRESS(MATCH("SBWG13U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3.4544293960923636E-2</v>
      </c>
      <c r="AD33" s="176">
        <f ca="1">IF(AD$1="USA",0,INDIRECT(ADDRESS(MATCH("SBWG13U INDEX",$A:$A,0),MATCH(AD$1,$1:$1,0)))/(SUM(INDIRECT(ADDRESS(MATCH("SBWG13U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INDEX",$A:$A,0),MATCH(IDXMàJ[[#Headers],[USA]],$1:$1,0)))))</f>
        <v>2.2726227480334947E-2</v>
      </c>
      <c r="AE33" s="176">
        <v>1</v>
      </c>
      <c r="AF33" s="176"/>
    </row>
    <row r="34" spans="1:32" s="261" customFormat="1">
      <c r="A34" s="177" t="s">
        <v>3593</v>
      </c>
      <c r="B34" s="91" t="s">
        <v>3594</v>
      </c>
      <c r="C34" s="171" t="str">
        <f>VLOOKUP(IDXMàJ[[#This Row],[ISIN]],Indices[[#All],[Valeur]:[OPP2]],9,FALSE)</f>
        <v>Obligations Monde</v>
      </c>
      <c r="D34" s="178">
        <v>1.92</v>
      </c>
      <c r="E34" s="179">
        <v>0</v>
      </c>
      <c r="F34" s="179">
        <v>0.68579999999999997</v>
      </c>
      <c r="G34" s="179">
        <v>0.22800000000000001</v>
      </c>
      <c r="H34" s="179">
        <v>8.6199999999999999E-2</v>
      </c>
      <c r="I34" s="179">
        <v>0</v>
      </c>
      <c r="J34" s="176">
        <f ca="1">IF(J$1="EUR",0,INDIRECT(ADDRESS(MATCH("SBWG13U INDEX",$A:$A,0),MATCH(J$1,$1:$1,0)))/(SUM(INDIRECT(ADDRESS(MATCH("SBWG13U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INDEX",$A:$A,0),MATCH(IDXMàJ[[#Headers],[EUR]],$1:$1,0)))))</f>
        <v>0</v>
      </c>
      <c r="K34" s="176">
        <f ca="1">IF(K$1="EUR",0,INDIRECT(ADDRESS(MATCH("SBWG13U INDEX",$A:$A,0),MATCH(K$1,$1:$1,0)))/(SUM(INDIRECT(ADDRESS(MATCH("SBWG13U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INDEX",$A:$A,0),MATCH(IDXMàJ[[#Headers],[EUR]],$1:$1,0)))))</f>
        <v>0</v>
      </c>
      <c r="L34" s="176">
        <f ca="1">IF(L$1="EUR",0,INDIRECT(ADDRESS(MATCH("SBWG13U INDEX",$A:$A,0),MATCH(L$1,$1:$1,0)))/(SUM(INDIRECT(ADDRESS(MATCH("SBWG13U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INDEX",$A:$A,0),MATCH(IDXMàJ[[#Headers],[EUR]],$1:$1,0)))))</f>
        <v>8.1745935452560065E-2</v>
      </c>
      <c r="M34" s="176">
        <f ca="1">IF(M$1="EUR",0,INDIRECT(ADDRESS(MATCH("SBWG13U INDEX",$A:$A,0),MATCH(M$1,$1:$1,0)))/(SUM(INDIRECT(ADDRESS(MATCH("SBWG13U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INDEX",$A:$A,0),MATCH(IDXMàJ[[#Headers],[EUR]],$1:$1,0)))))</f>
        <v>2.2378518563455477E-2</v>
      </c>
      <c r="N34" s="176">
        <f ca="1">IF(N$1="EUR",0,INDIRECT(ADDRESS(MATCH("SBWG13U INDEX",$A:$A,0),MATCH(N$1,$1:$1,0)))/(SUM(INDIRECT(ADDRESS(MATCH("SBWG13U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INDEX",$A:$A,0),MATCH(IDXMàJ[[#Headers],[EUR]],$1:$1,0)))))</f>
        <v>0.5603008978403301</v>
      </c>
      <c r="O34" s="176">
        <f ca="1">IF(O$1="EUR",0,INDIRECT(ADDRESS(MATCH("SBWG13U INDEX",$A:$A,0),MATCH(O$1,$1:$1,0)))/(SUM(INDIRECT(ADDRESS(MATCH("SBWG13U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INDEX",$A:$A,0),MATCH(IDXMàJ[[#Headers],[EUR]],$1:$1,0)))))</f>
        <v>2.5224460082504251E-2</v>
      </c>
      <c r="P34" s="176">
        <f ca="1">IF(P$1="EUR",0,INDIRECT(ADDRESS(MATCH("SBWG13U INDEX",$A:$A,0),MATCH(P$1,$1:$1,0)))/(SUM(INDIRECT(ADDRESS(MATCH("SBWG13U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INDEX",$A:$A,0),MATCH(IDXMàJ[[#Headers],[EUR]],$1:$1,0)))))</f>
        <v>2.7538067216694984E-2</v>
      </c>
      <c r="Q34" s="176">
        <f ca="1">IF(Q$1="EUR",0,INDIRECT(ADDRESS(MATCH("SBWG13U INDEX",$A:$A,0),MATCH(Q$1,$1:$1,0)))/(SUM(INDIRECT(ADDRESS(MATCH("SBWG13U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INDEX",$A:$A,0),MATCH(IDXMàJ[[#Headers],[EUR]],$1:$1,0)))))</f>
        <v>0.25558116961902455</v>
      </c>
      <c r="R34" s="176">
        <f ca="1">IF(R$1="EUR",0,INDIRECT(ADDRESS(MATCH("SBWG13U INDEX",$A:$A,0),MATCH(R$1,$1:$1,0)))/(SUM(INDIRECT(ADDRESS(MATCH("SBWG13U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INDEX",$A:$A,0),MATCH(IDXMàJ[[#Headers],[EUR]],$1:$1,0)))))</f>
        <v>5.4973762436301872E-3</v>
      </c>
      <c r="S34" s="176">
        <f ca="1">IF(S$1="EUR",0,INDIRECT(ADDRESS(MATCH("SBWG13U INDEX",$A:$A,0),MATCH(S$1,$1:$1,0)))/(SUM(INDIRECT(ADDRESS(MATCH("SBWG13U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INDEX",$A:$A,0),MATCH(IDXMàJ[[#Headers],[EUR]],$1:$1,0)))))</f>
        <v>0</v>
      </c>
      <c r="T34" s="176">
        <f ca="1">IF(T$1="EUR",0,INDIRECT(ADDRESS(MATCH("SBWG13U INDEX",$A:$A,0),MATCH(T$1,$1:$1,0)))/(SUM(INDIRECT(ADDRESS(MATCH("SBWG13U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INDEX",$A:$A,0),MATCH(IDXMàJ[[#Headers],[EUR]],$1:$1,0)))))</f>
        <v>0</v>
      </c>
      <c r="U34" s="176">
        <f ca="1">IF(U$1="EUR",0,INDIRECT(ADDRESS(MATCH("SBWG13U INDEX",$A:$A,0),MATCH(U$1,$1:$1,0)))/(SUM(INDIRECT(ADDRESS(MATCH("SBWG13U INDEX",$A:$A,0),MATCH(IDXMàJ[[#Headers],[CHF]],$1:$1,0))&amp;":"&amp;ADDRESS(MATCH("SBWG13U INDEX",$A:$A,0),MATCH(IDXMàJ[[#Headers],[EMCUR]],$1:$1,0))))-INDIRECT(ADDRESS(MATCH("SBWG13U INDEX",$A:$A,0),MATCH(IDXMàJ[[#Headers],[EUR]],$1:$1,0)))))</f>
        <v>2.1733574981800539E-2</v>
      </c>
      <c r="V34" s="176">
        <f ca="1">IF(V$1="EMU",0,INDIRECT(ADDRESS(MATCH("SBWG13U INDEX",$A:$A,0),MATCH(V$1,$1:$1,0)))/(SUM(INDIRECT(ADDRESS(MATCH("SBWG13U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0</v>
      </c>
      <c r="W34" s="176">
        <f ca="1">IF(W$1="EMU",0,INDIRECT(ADDRESS(MATCH("SBWG13U INDEX",$A:$A,0),MATCH(W$1,$1:$1,0)))/(SUM(INDIRECT(ADDRESS(MATCH("SBWG13U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0</v>
      </c>
      <c r="X34" s="176">
        <f ca="1">IF(X$1="EMU",0,INDIRECT(ADDRESS(MATCH("SBWG13U INDEX",$A:$A,0),MATCH(X$1,$1:$1,0)))/(SUM(INDIRECT(ADDRESS(MATCH("SBWG13U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8.1745935452560065E-2</v>
      </c>
      <c r="Y34" s="176">
        <f ca="1">IF(Y$1="EMU",0,INDIRECT(ADDRESS(MATCH("SBWG13U INDEX",$A:$A,0),MATCH(Y$1,$1:$1,0)))/(SUM(INDIRECT(ADDRESS(MATCH("SBWG13U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2.2378518563455477E-2</v>
      </c>
      <c r="Z34" s="176">
        <f ca="1">IF(Z$1="EMU",0,INDIRECT(ADDRESS(MATCH("SBWG13U INDEX",$A:$A,0),MATCH(Z$1,$1:$1,0)))/(SUM(INDIRECT(ADDRESS(MATCH("SBWG13U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0.5603008978403301</v>
      </c>
      <c r="AA34" s="176">
        <f ca="1">IF(AA$1="EMU",0,INDIRECT(ADDRESS(MATCH("SBWG13U INDEX",$A:$A,0),MATCH(AA$1,$1:$1,0)))/(SUM(INDIRECT(ADDRESS(MATCH("SBWG13U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2.5224460082504251E-2</v>
      </c>
      <c r="AB34" s="176">
        <f ca="1">IF(AB$1="EMU",0,INDIRECT(ADDRESS(MATCH("SBWG13U INDEX",$A:$A,0),MATCH(AB$1,$1:$1,0)))/(SUM(INDIRECT(ADDRESS(MATCH("SBWG13U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0.25558116961902455</v>
      </c>
      <c r="AC34" s="176">
        <f ca="1">IF(AC$1="EMU",0,INDIRECT(ADDRESS(MATCH("SBWG13U INDEX",$A:$A,0),MATCH(AC$1,$1:$1,0)))/(SUM(INDIRECT(ADDRESS(MATCH("SBWG13U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3.3035443460325171E-2</v>
      </c>
      <c r="AD34" s="176">
        <f ca="1">IF(AD$1="EMU",0,INDIRECT(ADDRESS(MATCH("SBWG13U INDEX",$A:$A,0),MATCH(AD$1,$1:$1,0)))/(SUM(INDIRECT(ADDRESS(MATCH("SBWG13U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2.1733574981800539E-2</v>
      </c>
      <c r="AE34" s="176">
        <v>1</v>
      </c>
      <c r="AF34" s="176"/>
    </row>
    <row r="35" spans="1:32" s="261" customFormat="1">
      <c r="A35" s="177" t="s">
        <v>5525</v>
      </c>
      <c r="B35" s="91" t="s">
        <v>5537</v>
      </c>
      <c r="C35" s="171" t="str">
        <f>VLOOKUP(IDXMàJ[[#This Row],[ISIN]],Indices[[#All],[Valeur]:[OPP2]],9,FALSE)</f>
        <v>Obligations Monde</v>
      </c>
      <c r="D35" s="178">
        <v>1.92</v>
      </c>
      <c r="E35" s="179">
        <v>0</v>
      </c>
      <c r="F35" s="179">
        <v>0.68579999999999997</v>
      </c>
      <c r="G35" s="179">
        <v>0.22800000000000001</v>
      </c>
      <c r="H35" s="179">
        <v>8.6199999999999999E-2</v>
      </c>
      <c r="I35" s="179">
        <v>0</v>
      </c>
      <c r="J35" s="176">
        <v>0</v>
      </c>
      <c r="K35" s="176">
        <v>1</v>
      </c>
      <c r="L35" s="176">
        <v>0</v>
      </c>
      <c r="M35" s="176">
        <v>0</v>
      </c>
      <c r="N35" s="176">
        <v>0</v>
      </c>
      <c r="O35" s="176">
        <v>0</v>
      </c>
      <c r="P35" s="176">
        <v>0</v>
      </c>
      <c r="Q35" s="176">
        <v>0</v>
      </c>
      <c r="R35" s="176">
        <v>0</v>
      </c>
      <c r="S35" s="176">
        <v>0</v>
      </c>
      <c r="T35" s="176">
        <v>0</v>
      </c>
      <c r="U35" s="176">
        <v>0</v>
      </c>
      <c r="V35" s="176">
        <f ca="1">IF(V$1="EMU",0,INDIRECT(ADDRESS(MATCH("SBWG13U INDEX",$A:$A,0),MATCH(V$1,$1:$1,0)))/(SUM(INDIRECT(ADDRESS(MATCH("SBWG13U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0</v>
      </c>
      <c r="W35" s="176">
        <f ca="1">IF(W$1="EMU",0,INDIRECT(ADDRESS(MATCH("SBWG13U INDEX",$A:$A,0),MATCH(W$1,$1:$1,0)))/(SUM(INDIRECT(ADDRESS(MATCH("SBWG13U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0</v>
      </c>
      <c r="X35" s="176">
        <f ca="1">IF(X$1="EMU",0,INDIRECT(ADDRESS(MATCH("SBWG13U INDEX",$A:$A,0),MATCH(X$1,$1:$1,0)))/(SUM(INDIRECT(ADDRESS(MATCH("SBWG13U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8.1745935452560065E-2</v>
      </c>
      <c r="Y35" s="176">
        <f ca="1">IF(Y$1="EMU",0,INDIRECT(ADDRESS(MATCH("SBWG13U INDEX",$A:$A,0),MATCH(Y$1,$1:$1,0)))/(SUM(INDIRECT(ADDRESS(MATCH("SBWG13U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2.2378518563455477E-2</v>
      </c>
      <c r="Z35" s="176">
        <f ca="1">IF(Z$1="EMU",0,INDIRECT(ADDRESS(MATCH("SBWG13U INDEX",$A:$A,0),MATCH(Z$1,$1:$1,0)))/(SUM(INDIRECT(ADDRESS(MATCH("SBWG13U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0.5603008978403301</v>
      </c>
      <c r="AA35" s="176">
        <f ca="1">IF(AA$1="EMU",0,INDIRECT(ADDRESS(MATCH("SBWG13U INDEX",$A:$A,0),MATCH(AA$1,$1:$1,0)))/(SUM(INDIRECT(ADDRESS(MATCH("SBWG13U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2.5224460082504251E-2</v>
      </c>
      <c r="AB35" s="176">
        <f ca="1">IF(AB$1="EMU",0,INDIRECT(ADDRESS(MATCH("SBWG13U INDEX",$A:$A,0),MATCH(AB$1,$1:$1,0)))/(SUM(INDIRECT(ADDRESS(MATCH("SBWG13U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0.25558116961902455</v>
      </c>
      <c r="AC35" s="176">
        <f ca="1">IF(AC$1="EMU",0,INDIRECT(ADDRESS(MATCH("SBWG13U INDEX",$A:$A,0),MATCH(AC$1,$1:$1,0)))/(SUM(INDIRECT(ADDRESS(MATCH("SBWG13U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3.3035443460325171E-2</v>
      </c>
      <c r="AD35" s="176">
        <f ca="1">IF(AD$1="EMU",0,INDIRECT(ADDRESS(MATCH("SBWG13U INDEX",$A:$A,0),MATCH(AD$1,$1:$1,0)))/(SUM(INDIRECT(ADDRESS(MATCH("SBWG13U INDEX",$A:$A,0),MATCH(IDXMàJ[[#Headers],[SUISSE]],$1:$1,0))&amp;":"&amp;ADDRESS(MATCH("SBWG13U INDEX",$A:$A,0),MATCH(IDXMàJ[[#Headers],[EMERGENTS]],$1:$1,0))))-INDIRECT(ADDRESS(MATCH("SBWG13U INDEX",$A:$A,0),MATCH(IDXMàJ[[#Headers],[EMU]],$1:$1,0)))))</f>
        <v>2.1733574981800539E-2</v>
      </c>
      <c r="AE35" s="176">
        <v>1</v>
      </c>
      <c r="AF35" s="176"/>
    </row>
    <row r="36" spans="1:32" s="261" customFormat="1">
      <c r="A36" s="177" t="s">
        <v>5512</v>
      </c>
      <c r="B36" s="91" t="s">
        <v>5527</v>
      </c>
      <c r="C36" s="171" t="str">
        <f>VLOOKUP(IDXMàJ[[#This Row],[ISIN]],Indices[[#All],[Valeur]:[OPP2]],9,FALSE)</f>
        <v>Obligations Monde</v>
      </c>
      <c r="D36" s="175">
        <f>VLOOKUP("SBWG13U Index",IDXMàJ[#All],COLUMN(D$1),FALSE)</f>
        <v>1.92</v>
      </c>
      <c r="E36" s="176">
        <f>VLOOKUP("SBWG13U Index",IDXMàJ[#All],COLUMN(E$1),FALSE)</f>
        <v>0</v>
      </c>
      <c r="F36" s="176">
        <f>VLOOKUP("SBWG13U Index",IDXMàJ[#All],COLUMN(F$1),FALSE)</f>
        <v>0.68579999999999997</v>
      </c>
      <c r="G36" s="176">
        <f>VLOOKUP("SBWG13U Index",IDXMàJ[#All],COLUMN(G$1),FALSE)</f>
        <v>0.22800000000000001</v>
      </c>
      <c r="H36" s="176">
        <f>VLOOKUP("SBWG13U Index",IDXMàJ[#All],COLUMN(H$1),FALSE)</f>
        <v>8.6199999999999999E-2</v>
      </c>
      <c r="I36" s="176">
        <f>VLOOKUP("SBWG13U Index",IDXMàJ[#All],COLUMN(I$1),FALSE)</f>
        <v>0</v>
      </c>
      <c r="J36" s="176"/>
      <c r="K36" s="176"/>
      <c r="L36" s="176"/>
      <c r="M36" s="176"/>
      <c r="N36" s="176">
        <v>1</v>
      </c>
      <c r="O36" s="176"/>
      <c r="P36" s="176"/>
      <c r="Q36" s="176"/>
      <c r="R36" s="176"/>
      <c r="S36" s="176"/>
      <c r="T36" s="176"/>
      <c r="U36" s="176"/>
      <c r="V36" s="176">
        <f>VLOOKUP("SBWG13U Index",IDXMàJ[#All],COLUMN(V$1),FALSE)</f>
        <v>0</v>
      </c>
      <c r="W36" s="176">
        <f>VLOOKUP("SBWG13U Index",IDXMàJ[#All],COLUMN(W$1),FALSE)</f>
        <v>0.34063999999999994</v>
      </c>
      <c r="X36" s="176">
        <f>VLOOKUP("SBWG13U Index",IDXMàJ[#All],COLUMN(X$1),FALSE)</f>
        <v>5.3900000000000003E-2</v>
      </c>
      <c r="Y36" s="176">
        <f>VLOOKUP("SBWG13U Index",IDXMàJ[#All],COLUMN(Y$1),FALSE)</f>
        <v>1.4755500000000001E-2</v>
      </c>
      <c r="Z36" s="176">
        <f>VLOOKUP("SBWG13U Index",IDXMàJ[#All],COLUMN(Z$1),FALSE)</f>
        <v>0.36943999999999999</v>
      </c>
      <c r="AA36" s="176">
        <f>VLOOKUP("SBWG13U Index",IDXMàJ[#All],COLUMN(AA$1),FALSE)</f>
        <v>1.6632000000000001E-2</v>
      </c>
      <c r="AB36" s="176">
        <f>VLOOKUP("SBWG13U Index",IDXMàJ[#All],COLUMN(AB$1),FALSE)</f>
        <v>0.16852</v>
      </c>
      <c r="AC36" s="176">
        <f>VLOOKUP("SBWG13U Index",IDXMàJ[#All],COLUMN(AC$1),FALSE)</f>
        <v>2.1782250000000003E-2</v>
      </c>
      <c r="AD36" s="176">
        <f>VLOOKUP("SBWG13U Index",IDXMàJ[#All],COLUMN(AD$1),FALSE)</f>
        <v>1.4330250000000003E-2</v>
      </c>
      <c r="AE36" s="176">
        <f>VLOOKUP("SBWG13U Index",IDXMàJ[#All],COLUMN(AE$1),FALSE)</f>
        <v>1</v>
      </c>
      <c r="AF36" s="176"/>
    </row>
    <row r="37" spans="1:32" s="261" customFormat="1">
      <c r="A37" s="177" t="s">
        <v>5513</v>
      </c>
      <c r="B37" s="91" t="s">
        <v>5528</v>
      </c>
      <c r="C37" s="171" t="str">
        <f>VLOOKUP(IDXMàJ[[#This Row],[ISIN]],Indices[[#All],[Valeur]:[OPP2]],9,FALSE)</f>
        <v>Obligations Monde</v>
      </c>
      <c r="D37" s="175">
        <f>VLOOKUP("SBWG13U Index",IDXMàJ[#All],COLUMN(D$1),FALSE)</f>
        <v>1.92</v>
      </c>
      <c r="E37" s="176">
        <f>VLOOKUP("SBWG13U Index",IDXMàJ[#All],COLUMN(E$1),FALSE)</f>
        <v>0</v>
      </c>
      <c r="F37" s="176">
        <f>VLOOKUP("SBWG13U Index",IDXMàJ[#All],COLUMN(F$1),FALSE)</f>
        <v>0.68579999999999997</v>
      </c>
      <c r="G37" s="176">
        <f>VLOOKUP("SBWG13U Index",IDXMàJ[#All],COLUMN(G$1),FALSE)</f>
        <v>0.22800000000000001</v>
      </c>
      <c r="H37" s="176">
        <f>VLOOKUP("SBWG13U Index",IDXMàJ[#All],COLUMN(H$1),FALSE)</f>
        <v>8.6199999999999999E-2</v>
      </c>
      <c r="I37" s="176">
        <f>VLOOKUP("SBWG13U Index",IDXMàJ[#All],COLUMN(I$1),FALSE)</f>
        <v>0</v>
      </c>
      <c r="J37" s="176"/>
      <c r="K37" s="176">
        <v>1</v>
      </c>
      <c r="L37" s="176"/>
      <c r="M37" s="176"/>
      <c r="N37" s="176"/>
      <c r="O37" s="176"/>
      <c r="P37" s="176"/>
      <c r="Q37" s="176"/>
      <c r="R37" s="176"/>
      <c r="S37" s="176"/>
      <c r="T37" s="176"/>
      <c r="U37" s="176"/>
      <c r="V37" s="176">
        <f>VLOOKUP("SBWG13U Index",IDXMàJ[#All],COLUMN(V$1),FALSE)</f>
        <v>0</v>
      </c>
      <c r="W37" s="176">
        <f>VLOOKUP("SBWG13U Index",IDXMàJ[#All],COLUMN(W$1),FALSE)</f>
        <v>0.34063999999999994</v>
      </c>
      <c r="X37" s="176">
        <f>VLOOKUP("SBWG13U Index",IDXMàJ[#All],COLUMN(X$1),FALSE)</f>
        <v>5.3900000000000003E-2</v>
      </c>
      <c r="Y37" s="176">
        <f>VLOOKUP("SBWG13U Index",IDXMàJ[#All],COLUMN(Y$1),FALSE)</f>
        <v>1.4755500000000001E-2</v>
      </c>
      <c r="Z37" s="176">
        <f>VLOOKUP("SBWG13U Index",IDXMàJ[#All],COLUMN(Z$1),FALSE)</f>
        <v>0.36943999999999999</v>
      </c>
      <c r="AA37" s="176">
        <f>VLOOKUP("SBWG13U Index",IDXMàJ[#All],COLUMN(AA$1),FALSE)</f>
        <v>1.6632000000000001E-2</v>
      </c>
      <c r="AB37" s="176">
        <f>VLOOKUP("SBWG13U Index",IDXMàJ[#All],COLUMN(AB$1),FALSE)</f>
        <v>0.16852</v>
      </c>
      <c r="AC37" s="176">
        <f>VLOOKUP("SBWG13U Index",IDXMàJ[#All],COLUMN(AC$1),FALSE)</f>
        <v>2.1782250000000003E-2</v>
      </c>
      <c r="AD37" s="176">
        <f>VLOOKUP("SBWG13U Index",IDXMàJ[#All],COLUMN(AD$1),FALSE)</f>
        <v>1.4330250000000003E-2</v>
      </c>
      <c r="AE37" s="176">
        <f>VLOOKUP("SBWG13U Index",IDXMàJ[#All],COLUMN(AE$1),FALSE)</f>
        <v>1</v>
      </c>
      <c r="AF37" s="176"/>
    </row>
    <row r="38" spans="1:32" s="261" customFormat="1">
      <c r="A38" s="177" t="s">
        <v>5514</v>
      </c>
      <c r="B38" s="91" t="s">
        <v>5529</v>
      </c>
      <c r="C38" s="171" t="str">
        <f>VLOOKUP(IDXMàJ[[#This Row],[ISIN]],Indices[[#All],[Valeur]:[OPP2]],9,FALSE)</f>
        <v>Obligations Monde</v>
      </c>
      <c r="D38" s="175">
        <f>VLOOKUP("SBWG13U Index",IDXMàJ[#All],COLUMN(D$1),FALSE)</f>
        <v>1.92</v>
      </c>
      <c r="E38" s="176">
        <f>VLOOKUP("SBWG13U Index",IDXMàJ[#All],COLUMN(E$1),FALSE)</f>
        <v>0</v>
      </c>
      <c r="F38" s="176">
        <f>VLOOKUP("SBWG13U Index",IDXMàJ[#All],COLUMN(F$1),FALSE)</f>
        <v>0.68579999999999997</v>
      </c>
      <c r="G38" s="176">
        <f>VLOOKUP("SBWG13U Index",IDXMàJ[#All],COLUMN(G$1),FALSE)</f>
        <v>0.22800000000000001</v>
      </c>
      <c r="H38" s="176">
        <f>VLOOKUP("SBWG13U Index",IDXMàJ[#All],COLUMN(H$1),FALSE)</f>
        <v>8.6199999999999999E-2</v>
      </c>
      <c r="I38" s="176">
        <f>VLOOKUP("SBWG13U Index",IDXMàJ[#All],COLUMN(I$1),FALSE)</f>
        <v>0</v>
      </c>
      <c r="J38" s="176">
        <v>1</v>
      </c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>
        <f>VLOOKUP("SBWG13U Index",IDXMàJ[#All],COLUMN(V$1),FALSE)</f>
        <v>0</v>
      </c>
      <c r="W38" s="176">
        <f>VLOOKUP("SBWG13U Index",IDXMàJ[#All],COLUMN(W$1),FALSE)</f>
        <v>0.34063999999999994</v>
      </c>
      <c r="X38" s="176">
        <f>VLOOKUP("SBWG13U Index",IDXMàJ[#All],COLUMN(X$1),FALSE)</f>
        <v>5.3900000000000003E-2</v>
      </c>
      <c r="Y38" s="176">
        <f>VLOOKUP("SBWG13U Index",IDXMàJ[#All],COLUMN(Y$1),FALSE)</f>
        <v>1.4755500000000001E-2</v>
      </c>
      <c r="Z38" s="176">
        <f>VLOOKUP("SBWG13U Index",IDXMàJ[#All],COLUMN(Z$1),FALSE)</f>
        <v>0.36943999999999999</v>
      </c>
      <c r="AA38" s="176">
        <f>VLOOKUP("SBWG13U Index",IDXMàJ[#All],COLUMN(AA$1),FALSE)</f>
        <v>1.6632000000000001E-2</v>
      </c>
      <c r="AB38" s="176">
        <f>VLOOKUP("SBWG13U Index",IDXMàJ[#All],COLUMN(AB$1),FALSE)</f>
        <v>0.16852</v>
      </c>
      <c r="AC38" s="176">
        <f>VLOOKUP("SBWG13U Index",IDXMàJ[#All],COLUMN(AC$1),FALSE)</f>
        <v>2.1782250000000003E-2</v>
      </c>
      <c r="AD38" s="176">
        <f>VLOOKUP("SBWG13U Index",IDXMàJ[#All],COLUMN(AD$1),FALSE)</f>
        <v>1.4330250000000003E-2</v>
      </c>
      <c r="AE38" s="176">
        <f>VLOOKUP("SBWG13U Index",IDXMàJ[#All],COLUMN(AE$1),FALSE)</f>
        <v>1</v>
      </c>
      <c r="AF38" s="176"/>
    </row>
    <row r="39" spans="1:32" s="261" customFormat="1">
      <c r="A39" s="177" t="s">
        <v>5515</v>
      </c>
      <c r="B39" s="91" t="s">
        <v>5517</v>
      </c>
      <c r="C39" s="171" t="str">
        <f>VLOOKUP(IDXMàJ[[#This Row],[ISIN]],Indices[[#All],[Valeur]:[OPP2]],9,FALSE)</f>
        <v>Obligations Monde</v>
      </c>
      <c r="D39" s="175">
        <f>VLOOKUP("SBWG10U Index",IDXMàJ[#All],COLUMN(D$1),FALSE)</f>
        <v>17.53</v>
      </c>
      <c r="E39" s="176">
        <f>VLOOKUP("SBWG10U Index",IDXMàJ[#All],COLUMN(E$1),FALSE)</f>
        <v>1.0999999999999999E-2</v>
      </c>
      <c r="F39" s="176">
        <f>VLOOKUP("SBWG10U Index",IDXMàJ[#All],COLUMN(F$1),FALSE)</f>
        <v>0.68579999999999997</v>
      </c>
      <c r="G39" s="176">
        <f>VLOOKUP("SBWG10U Index",IDXMàJ[#All],COLUMN(G$1),FALSE)</f>
        <v>0.22800000000000001</v>
      </c>
      <c r="H39" s="176">
        <f>VLOOKUP("SBWG10U Index",IDXMàJ[#All],COLUMN(H$1),FALSE)</f>
        <v>8.6199999999999999E-2</v>
      </c>
      <c r="I39" s="176">
        <f>VLOOKUP("SBWG10U Index",IDXMàJ[#All],COLUMN(I$1),FALSE)</f>
        <v>0</v>
      </c>
      <c r="J39" s="176"/>
      <c r="K39" s="176"/>
      <c r="L39" s="176"/>
      <c r="M39" s="176"/>
      <c r="N39" s="176">
        <v>1</v>
      </c>
      <c r="O39" s="176"/>
      <c r="P39" s="176"/>
      <c r="Q39" s="176"/>
      <c r="R39" s="176"/>
      <c r="S39" s="176"/>
      <c r="T39" s="176"/>
      <c r="U39" s="176"/>
      <c r="V39" s="176">
        <f>VLOOKUP("SBWG10U Index",IDXMàJ[#All],COLUMN(V$1),FALSE)</f>
        <v>0</v>
      </c>
      <c r="W39" s="176">
        <f>VLOOKUP("SBWG10U Index",IDXMàJ[#All],COLUMN(W$1),FALSE)</f>
        <v>0.34063999999999994</v>
      </c>
      <c r="X39" s="176">
        <f>VLOOKUP("SBWG10U Index",IDXMàJ[#All],COLUMN(X$1),FALSE)</f>
        <v>5.3900000000000003E-2</v>
      </c>
      <c r="Y39" s="176">
        <f>VLOOKUP("SBWG10U Index",IDXMàJ[#All],COLUMN(Y$1),FALSE)</f>
        <v>1.4755500000000001E-2</v>
      </c>
      <c r="Z39" s="176">
        <f>VLOOKUP("SBWG10U Index",IDXMàJ[#All],COLUMN(Z$1),FALSE)</f>
        <v>0.36943999999999999</v>
      </c>
      <c r="AA39" s="176">
        <f>VLOOKUP("SBWG10U Index",IDXMàJ[#All],COLUMN(AA$1),FALSE)</f>
        <v>1.6632000000000001E-2</v>
      </c>
      <c r="AB39" s="176">
        <f>VLOOKUP("SBWG10U Index",IDXMàJ[#All],COLUMN(AB$1),FALSE)</f>
        <v>0.16852</v>
      </c>
      <c r="AC39" s="176">
        <f>VLOOKUP("SBWG10U Index",IDXMàJ[#All],COLUMN(AC$1),FALSE)</f>
        <v>2.1782250000000003E-2</v>
      </c>
      <c r="AD39" s="176">
        <f>VLOOKUP("SBWG10U Index",IDXMàJ[#All],COLUMN(AD$1),FALSE)</f>
        <v>1.4330250000000003E-2</v>
      </c>
      <c r="AE39" s="176">
        <v>1</v>
      </c>
      <c r="AF39" s="176"/>
    </row>
    <row r="40" spans="1:32" s="261" customFormat="1">
      <c r="A40" s="177" t="s">
        <v>5516</v>
      </c>
      <c r="B40" s="91" t="s">
        <v>5518</v>
      </c>
      <c r="C40" s="171" t="str">
        <f>VLOOKUP(IDXMàJ[[#This Row],[ISIN]],Indices[[#All],[Valeur]:[OPP2]],9,FALSE)</f>
        <v>Obligations Monde</v>
      </c>
      <c r="D40" s="175">
        <f>VLOOKUP("SBWG10U Index",IDXMàJ[#All],COLUMN(D$1),FALSE)</f>
        <v>17.53</v>
      </c>
      <c r="E40" s="176">
        <f>VLOOKUP("SBWG10U Index",IDXMàJ[#All],COLUMN(E$1),FALSE)</f>
        <v>1.0999999999999999E-2</v>
      </c>
      <c r="F40" s="176">
        <f>VLOOKUP("SBWG10U Index",IDXMàJ[#All],COLUMN(F$1),FALSE)</f>
        <v>0.68579999999999997</v>
      </c>
      <c r="G40" s="176">
        <f>VLOOKUP("SBWG10U Index",IDXMàJ[#All],COLUMN(G$1),FALSE)</f>
        <v>0.22800000000000001</v>
      </c>
      <c r="H40" s="176">
        <f>VLOOKUP("SBWG10U Index",IDXMàJ[#All],COLUMN(H$1),FALSE)</f>
        <v>8.6199999999999999E-2</v>
      </c>
      <c r="I40" s="176">
        <f>VLOOKUP("SBWG10U Index",IDXMàJ[#All],COLUMN(I$1),FALSE)</f>
        <v>0</v>
      </c>
      <c r="J40" s="176"/>
      <c r="K40" s="176">
        <v>1</v>
      </c>
      <c r="L40" s="176"/>
      <c r="M40" s="176"/>
      <c r="N40" s="176"/>
      <c r="O40" s="176"/>
      <c r="P40" s="176"/>
      <c r="Q40" s="176"/>
      <c r="R40" s="176"/>
      <c r="S40" s="176"/>
      <c r="T40" s="176"/>
      <c r="U40" s="176"/>
      <c r="V40" s="176">
        <f>VLOOKUP("SBWG10U Index",IDXMàJ[#All],COLUMN(V$1),FALSE)</f>
        <v>0</v>
      </c>
      <c r="W40" s="176">
        <f>VLOOKUP("SBWG10U Index",IDXMàJ[#All],COLUMN(W$1),FALSE)</f>
        <v>0.34063999999999994</v>
      </c>
      <c r="X40" s="176">
        <f>VLOOKUP("SBWG10U Index",IDXMàJ[#All],COLUMN(X$1),FALSE)</f>
        <v>5.3900000000000003E-2</v>
      </c>
      <c r="Y40" s="176">
        <f>VLOOKUP("SBWG10U Index",IDXMàJ[#All],COLUMN(Y$1),FALSE)</f>
        <v>1.4755500000000001E-2</v>
      </c>
      <c r="Z40" s="176">
        <f>VLOOKUP("SBWG10U Index",IDXMàJ[#All],COLUMN(Z$1),FALSE)</f>
        <v>0.36943999999999999</v>
      </c>
      <c r="AA40" s="176">
        <f>VLOOKUP("SBWG10U Index",IDXMàJ[#All],COLUMN(AA$1),FALSE)</f>
        <v>1.6632000000000001E-2</v>
      </c>
      <c r="AB40" s="176">
        <f>VLOOKUP("SBWG10U Index",IDXMàJ[#All],COLUMN(AB$1),FALSE)</f>
        <v>0.16852</v>
      </c>
      <c r="AC40" s="176">
        <f>VLOOKUP("SBWG10U Index",IDXMàJ[#All],COLUMN(AC$1),FALSE)</f>
        <v>2.1782250000000003E-2</v>
      </c>
      <c r="AD40" s="176">
        <f>VLOOKUP("SBWG10U Index",IDXMàJ[#All],COLUMN(AD$1),FALSE)</f>
        <v>1.4330250000000003E-2</v>
      </c>
      <c r="AE40" s="176">
        <v>1</v>
      </c>
      <c r="AF40" s="176"/>
    </row>
    <row r="41" spans="1:32" s="261" customFormat="1">
      <c r="A41" s="177" t="s">
        <v>21928</v>
      </c>
      <c r="B41" s="91" t="s">
        <v>5519</v>
      </c>
      <c r="C41" s="171" t="str">
        <f>VLOOKUP(IDXMàJ[[#This Row],[ISIN]],Indices[[#All],[Valeur]:[OPP2]],9,FALSE)</f>
        <v>Obligations Monde</v>
      </c>
      <c r="D41" s="175">
        <f>VLOOKUP("SBWG10U Index",IDXMàJ[#All],COLUMN(D$1),FALSE)</f>
        <v>17.53</v>
      </c>
      <c r="E41" s="176">
        <f>VLOOKUP("SBWG10U Index",IDXMàJ[#All],COLUMN(E$1),FALSE)</f>
        <v>1.0999999999999999E-2</v>
      </c>
      <c r="F41" s="176">
        <f>VLOOKUP("SBWG10U Index",IDXMàJ[#All],COLUMN(F$1),FALSE)</f>
        <v>0.68579999999999997</v>
      </c>
      <c r="G41" s="176">
        <f>VLOOKUP("SBWG10U Index",IDXMàJ[#All],COLUMN(G$1),FALSE)</f>
        <v>0.22800000000000001</v>
      </c>
      <c r="H41" s="176">
        <f>VLOOKUP("SBWG10U Index",IDXMàJ[#All],COLUMN(H$1),FALSE)</f>
        <v>8.6199999999999999E-2</v>
      </c>
      <c r="I41" s="176">
        <f>VLOOKUP("SBWG10U Index",IDXMàJ[#All],COLUMN(I$1),FALSE)</f>
        <v>0</v>
      </c>
      <c r="J41" s="176">
        <v>1</v>
      </c>
      <c r="K41" s="176"/>
      <c r="L41" s="176"/>
      <c r="M41" s="176"/>
      <c r="N41" s="176"/>
      <c r="O41" s="176"/>
      <c r="P41" s="176"/>
      <c r="Q41" s="176"/>
      <c r="R41" s="176"/>
      <c r="S41" s="176"/>
      <c r="T41" s="176"/>
      <c r="U41" s="176"/>
      <c r="V41" s="176">
        <f>VLOOKUP("SBWG10U Index",IDXMàJ[#All],COLUMN(V$1),FALSE)</f>
        <v>0</v>
      </c>
      <c r="W41" s="176">
        <f>VLOOKUP("SBWG10U Index",IDXMàJ[#All],COLUMN(W$1),FALSE)</f>
        <v>0.34063999999999994</v>
      </c>
      <c r="X41" s="176">
        <f>VLOOKUP("SBWG10U Index",IDXMàJ[#All],COLUMN(X$1),FALSE)</f>
        <v>5.3900000000000003E-2</v>
      </c>
      <c r="Y41" s="176">
        <f>VLOOKUP("SBWG10U Index",IDXMàJ[#All],COLUMN(Y$1),FALSE)</f>
        <v>1.4755500000000001E-2</v>
      </c>
      <c r="Z41" s="176">
        <f>VLOOKUP("SBWG10U Index",IDXMàJ[#All],COLUMN(Z$1),FALSE)</f>
        <v>0.36943999999999999</v>
      </c>
      <c r="AA41" s="176">
        <f>VLOOKUP("SBWG10U Index",IDXMàJ[#All],COLUMN(AA$1),FALSE)</f>
        <v>1.6632000000000001E-2</v>
      </c>
      <c r="AB41" s="176">
        <f>VLOOKUP("SBWG10U Index",IDXMàJ[#All],COLUMN(AB$1),FALSE)</f>
        <v>0.16852</v>
      </c>
      <c r="AC41" s="176">
        <f>VLOOKUP("SBWG10U Index",IDXMàJ[#All],COLUMN(AC$1),FALSE)</f>
        <v>2.1782250000000003E-2</v>
      </c>
      <c r="AD41" s="176">
        <f>VLOOKUP("SBWG10U Index",IDXMàJ[#All],COLUMN(AD$1),FALSE)</f>
        <v>1.4330250000000003E-2</v>
      </c>
      <c r="AE41" s="176">
        <v>1</v>
      </c>
      <c r="AF41" s="176"/>
    </row>
    <row r="42" spans="1:32" s="261" customFormat="1">
      <c r="A42" s="177" t="s">
        <v>5520</v>
      </c>
      <c r="B42" s="91" t="s">
        <v>5522</v>
      </c>
      <c r="C42" s="171" t="str">
        <f>VLOOKUP(IDXMàJ[[#This Row],[ISIN]],Indices[[#All],[Valeur]:[OPP2]],9,FALSE)</f>
        <v>Obligations Monde</v>
      </c>
      <c r="D42" s="175">
        <f>VLOOKUP("LGCPTRUU Index",IDXMàJ[#All],COLUMN(D$1),FALSE)</f>
        <v>7.25</v>
      </c>
      <c r="E42" s="176">
        <f>VLOOKUP("LGCPTRUU Index",IDXMàJ[#All],COLUMN(E$1),FALSE)</f>
        <v>1.7399999999999999E-2</v>
      </c>
      <c r="F42" s="176">
        <f>VLOOKUP("LGCPTRUU Index",IDXMàJ[#All],COLUMN(F$1),FALSE)</f>
        <v>8.48E-2</v>
      </c>
      <c r="G42" s="176">
        <f>VLOOKUP("LGCPTRUU Index",IDXMàJ[#All],COLUMN(G$1),FALSE)</f>
        <v>0.38240000000000002</v>
      </c>
      <c r="H42" s="176">
        <f>VLOOKUP("LGCPTRUU Index",IDXMàJ[#All],COLUMN(H$1),FALSE)</f>
        <v>0.52929999999999999</v>
      </c>
      <c r="I42" s="176">
        <f>VLOOKUP("LGCPTRUU Index",IDXMàJ[#All],COLUMN(I$1),FALSE)</f>
        <v>3.5000000000000001E-3</v>
      </c>
      <c r="J42" s="176"/>
      <c r="K42" s="176"/>
      <c r="L42" s="176"/>
      <c r="M42" s="176"/>
      <c r="N42" s="176">
        <v>1</v>
      </c>
      <c r="O42" s="176"/>
      <c r="P42" s="176"/>
      <c r="Q42" s="176"/>
      <c r="R42" s="176"/>
      <c r="S42" s="176"/>
      <c r="T42" s="176"/>
      <c r="U42" s="176"/>
      <c r="V42" s="176">
        <f>VLOOKUP("LGCPTRUU Index",IDXMàJ[#All],COLUMN(V$1),FALSE)</f>
        <v>3.5999999999999999E-3</v>
      </c>
      <c r="W42" s="176">
        <f>VLOOKUP("LGCPTRUU Index",IDXMàJ[#All],COLUMN(W$1),FALSE)</f>
        <v>0.24479999999999999</v>
      </c>
      <c r="X42" s="176">
        <f>VLOOKUP("LGCPTRUU Index",IDXMàJ[#All],COLUMN(X$1),FALSE)</f>
        <v>4.99E-2</v>
      </c>
      <c r="Y42" s="176">
        <f>VLOOKUP("LGCPTRUU Index",IDXMàJ[#All],COLUMN(Y$1),FALSE)</f>
        <v>0</v>
      </c>
      <c r="Z42" s="176">
        <f>VLOOKUP("LGCPTRUU Index",IDXMàJ[#All],COLUMN(Z$1),FALSE)</f>
        <v>0.65610000000000002</v>
      </c>
      <c r="AA42" s="176">
        <f>VLOOKUP("LGCPTRUU Index",IDXMàJ[#All],COLUMN(AA$1),FALSE)</f>
        <v>3.2800000000000003E-2</v>
      </c>
      <c r="AB42" s="176">
        <f>VLOOKUP("LGCPTRUU Index",IDXMàJ[#All],COLUMN(AB$1),FALSE)</f>
        <v>9.1000000000000004E-3</v>
      </c>
      <c r="AC42" s="176">
        <f>VLOOKUP("LGCPTRUU Index",IDXMàJ[#All],COLUMN(AC$1),FALSE)</f>
        <v>3.7000000000000002E-3</v>
      </c>
      <c r="AD42" s="176">
        <f>VLOOKUP("LGCPTRUU Index",IDXMàJ[#All],COLUMN(AD$1),FALSE)</f>
        <v>0</v>
      </c>
      <c r="AE42" s="176"/>
      <c r="AF42" s="176">
        <v>1</v>
      </c>
    </row>
    <row r="43" spans="1:32" s="261" customFormat="1">
      <c r="A43" s="177" t="s">
        <v>5521</v>
      </c>
      <c r="B43" s="91" t="s">
        <v>5523</v>
      </c>
      <c r="C43" s="171" t="str">
        <f>VLOOKUP(IDXMàJ[[#This Row],[ISIN]],Indices[[#All],[Valeur]:[OPP2]],9,FALSE)</f>
        <v>Obligations Monde</v>
      </c>
      <c r="D43" s="175">
        <f>VLOOKUP("LGCPTRUU Index",IDXMàJ[#All],COLUMN(D$1),FALSE)</f>
        <v>7.25</v>
      </c>
      <c r="E43" s="176">
        <f>VLOOKUP("LGCPTRUU Index",IDXMàJ[#All],COLUMN(E$1),FALSE)</f>
        <v>1.7399999999999999E-2</v>
      </c>
      <c r="F43" s="176">
        <f>VLOOKUP("LGCPTRUU Index",IDXMàJ[#All],COLUMN(F$1),FALSE)</f>
        <v>8.48E-2</v>
      </c>
      <c r="G43" s="176">
        <f>VLOOKUP("LGCPTRUU Index",IDXMàJ[#All],COLUMN(G$1),FALSE)</f>
        <v>0.38240000000000002</v>
      </c>
      <c r="H43" s="176">
        <f>VLOOKUP("LGCPTRUU Index",IDXMàJ[#All],COLUMN(H$1),FALSE)</f>
        <v>0.52929999999999999</v>
      </c>
      <c r="I43" s="176">
        <f>VLOOKUP("LGCPTRUU Index",IDXMàJ[#All],COLUMN(I$1),FALSE)</f>
        <v>3.5000000000000001E-3</v>
      </c>
      <c r="J43" s="176"/>
      <c r="K43" s="176">
        <v>1</v>
      </c>
      <c r="L43" s="176"/>
      <c r="M43" s="176"/>
      <c r="N43" s="176"/>
      <c r="O43" s="176"/>
      <c r="P43" s="176"/>
      <c r="Q43" s="176"/>
      <c r="R43" s="176"/>
      <c r="S43" s="176"/>
      <c r="T43" s="176"/>
      <c r="U43" s="176"/>
      <c r="V43" s="176">
        <f>VLOOKUP("LGCPTRUU Index",IDXMàJ[#All],COLUMN(V$1),FALSE)</f>
        <v>3.5999999999999999E-3</v>
      </c>
      <c r="W43" s="176">
        <f>VLOOKUP("LGCPTRUU Index",IDXMàJ[#All],COLUMN(W$1),FALSE)</f>
        <v>0.24479999999999999</v>
      </c>
      <c r="X43" s="176">
        <f>VLOOKUP("LGCPTRUU Index",IDXMàJ[#All],COLUMN(X$1),FALSE)</f>
        <v>4.99E-2</v>
      </c>
      <c r="Y43" s="176">
        <f>VLOOKUP("LGCPTRUU Index",IDXMàJ[#All],COLUMN(Y$1),FALSE)</f>
        <v>0</v>
      </c>
      <c r="Z43" s="176">
        <f>VLOOKUP("LGCPTRUU Index",IDXMàJ[#All],COLUMN(Z$1),FALSE)</f>
        <v>0.65610000000000002</v>
      </c>
      <c r="AA43" s="176">
        <f>VLOOKUP("LGCPTRUU Index",IDXMàJ[#All],COLUMN(AA$1),FALSE)</f>
        <v>3.2800000000000003E-2</v>
      </c>
      <c r="AB43" s="176">
        <f>VLOOKUP("LGCPTRUU Index",IDXMàJ[#All],COLUMN(AB$1),FALSE)</f>
        <v>9.1000000000000004E-3</v>
      </c>
      <c r="AC43" s="176">
        <f>VLOOKUP("LGCPTRUU Index",IDXMàJ[#All],COLUMN(AC$1),FALSE)</f>
        <v>3.7000000000000002E-3</v>
      </c>
      <c r="AD43" s="176">
        <f>VLOOKUP("LGCPTRUU Index",IDXMàJ[#All],COLUMN(AD$1),FALSE)</f>
        <v>0</v>
      </c>
      <c r="AE43" s="176"/>
      <c r="AF43" s="176">
        <v>1</v>
      </c>
    </row>
    <row r="44" spans="1:32" s="261" customFormat="1">
      <c r="A44" s="177" t="s">
        <v>4974</v>
      </c>
      <c r="B44" s="91" t="s">
        <v>5524</v>
      </c>
      <c r="C44" s="171" t="str">
        <f>VLOOKUP(IDXMàJ[[#This Row],[ISIN]],Indices[[#All],[Valeur]:[OPP2]],9,FALSE)</f>
        <v>Obligations Monde</v>
      </c>
      <c r="D44" s="175">
        <f>VLOOKUP("LGCPTRUU Index",IDXMàJ[#All],COLUMN(D$1),FALSE)</f>
        <v>7.25</v>
      </c>
      <c r="E44" s="176">
        <f>VLOOKUP("LGCPTRUU Index",IDXMàJ[#All],COLUMN(E$1),FALSE)</f>
        <v>1.7399999999999999E-2</v>
      </c>
      <c r="F44" s="176">
        <f>VLOOKUP("LGCPTRUU Index",IDXMàJ[#All],COLUMN(F$1),FALSE)</f>
        <v>8.48E-2</v>
      </c>
      <c r="G44" s="176">
        <f>VLOOKUP("LGCPTRUU Index",IDXMàJ[#All],COLUMN(G$1),FALSE)</f>
        <v>0.38240000000000002</v>
      </c>
      <c r="H44" s="176">
        <f>VLOOKUP("LGCPTRUU Index",IDXMàJ[#All],COLUMN(H$1),FALSE)</f>
        <v>0.52929999999999999</v>
      </c>
      <c r="I44" s="176">
        <f>VLOOKUP("LGCPTRUU Index",IDXMàJ[#All],COLUMN(I$1),FALSE)</f>
        <v>3.5000000000000001E-3</v>
      </c>
      <c r="J44" s="176">
        <v>1</v>
      </c>
      <c r="K44" s="176"/>
      <c r="L44" s="176"/>
      <c r="M44" s="176"/>
      <c r="N44" s="176"/>
      <c r="O44" s="176"/>
      <c r="P44" s="176"/>
      <c r="Q44" s="176"/>
      <c r="R44" s="176"/>
      <c r="S44" s="176"/>
      <c r="T44" s="176"/>
      <c r="U44" s="176"/>
      <c r="V44" s="176">
        <f>VLOOKUP("LGCPTRUU Index",IDXMàJ[#All],COLUMN(V$1),FALSE)</f>
        <v>3.5999999999999999E-3</v>
      </c>
      <c r="W44" s="176">
        <f>VLOOKUP("LGCPTRUU Index",IDXMàJ[#All],COLUMN(W$1),FALSE)</f>
        <v>0.24479999999999999</v>
      </c>
      <c r="X44" s="176">
        <f>VLOOKUP("LGCPTRUU Index",IDXMàJ[#All],COLUMN(X$1),FALSE)</f>
        <v>4.99E-2</v>
      </c>
      <c r="Y44" s="176">
        <f>VLOOKUP("LGCPTRUU Index",IDXMàJ[#All],COLUMN(Y$1),FALSE)</f>
        <v>0</v>
      </c>
      <c r="Z44" s="176">
        <f>VLOOKUP("LGCPTRUU Index",IDXMàJ[#All],COLUMN(Z$1),FALSE)</f>
        <v>0.65610000000000002</v>
      </c>
      <c r="AA44" s="176">
        <f>VLOOKUP("LGCPTRUU Index",IDXMàJ[#All],COLUMN(AA$1),FALSE)</f>
        <v>3.2800000000000003E-2</v>
      </c>
      <c r="AB44" s="176">
        <f>VLOOKUP("LGCPTRUU Index",IDXMàJ[#All],COLUMN(AB$1),FALSE)</f>
        <v>9.1000000000000004E-3</v>
      </c>
      <c r="AC44" s="176">
        <f>VLOOKUP("LGCPTRUU Index",IDXMàJ[#All],COLUMN(AC$1),FALSE)</f>
        <v>3.7000000000000002E-3</v>
      </c>
      <c r="AD44" s="176">
        <f>VLOOKUP("LGCPTRUU Index",IDXMàJ[#All],COLUMN(AD$1),FALSE)</f>
        <v>0</v>
      </c>
      <c r="AE44" s="176"/>
      <c r="AF44" s="176">
        <v>1</v>
      </c>
    </row>
    <row r="45" spans="1:32" s="261" customFormat="1">
      <c r="A45" s="177" t="s">
        <v>3603</v>
      </c>
      <c r="B45" s="91" t="s">
        <v>3602</v>
      </c>
      <c r="C45" s="171" t="str">
        <f>VLOOKUP(IDXMàJ[[#This Row],[ISIN]],Indices[[#All],[Valeur]:[OPP2]],9,FALSE)</f>
        <v>Obligations Monde</v>
      </c>
      <c r="D45" s="175">
        <f>VLOOKUP("SBWG10U Index",IDXMàJ[#All],COLUMN(D$1),FALSE)</f>
        <v>17.53</v>
      </c>
      <c r="E45" s="179">
        <v>1.0999999999999999E-2</v>
      </c>
      <c r="F45" s="179">
        <v>0.68049999999999999</v>
      </c>
      <c r="G45" s="179">
        <v>0.312</v>
      </c>
      <c r="H45" s="179"/>
      <c r="I45" s="179">
        <v>7.4999999999999997E-3</v>
      </c>
      <c r="J45" s="176">
        <f ca="1">IF(J$1="USD",0,INDIRECT(ADDRESS(MATCH("SBWG10U INDEX",$A:$A,0),MATCH(J$1,$1:$1,0)))/(SUM(INDIRECT(ADDRESS(MATCH("SBWG10U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INDEX",$A:$A,0),MATCH(IDXMàJ[[#Headers],[USD]],$1:$1,0)))))</f>
        <v>0</v>
      </c>
      <c r="K45" s="176">
        <f ca="1">IF(K$1="USD",0,INDIRECT(ADDRESS(MATCH("SBWG10U INDEX",$A:$A,0),MATCH(K$1,$1:$1,0)))/(SUM(INDIRECT(ADDRESS(MATCH("SBWG10U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INDEX",$A:$A,0),MATCH(IDXMàJ[[#Headers],[USD]],$1:$1,0)))))</f>
        <v>0.54021821872621156</v>
      </c>
      <c r="L45" s="176">
        <f ca="1">IF(L$1="USD",0,INDIRECT(ADDRESS(MATCH("SBWG10U INDEX",$A:$A,0),MATCH(L$1,$1:$1,0)))/(SUM(INDIRECT(ADDRESS(MATCH("SBWG10U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INDEX",$A:$A,0),MATCH(IDXMàJ[[#Headers],[USD]],$1:$1,0)))))</f>
        <v>8.5479573712255785E-2</v>
      </c>
      <c r="M45" s="176">
        <f ca="1">IF(M$1="USD",0,INDIRECT(ADDRESS(MATCH("SBWG10U INDEX",$A:$A,0),MATCH(M$1,$1:$1,0)))/(SUM(INDIRECT(ADDRESS(MATCH("SBWG10U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INDEX",$A:$A,0),MATCH(IDXMàJ[[#Headers],[USD]],$1:$1,0)))))</f>
        <v>2.3400628013194626E-2</v>
      </c>
      <c r="N45" s="176">
        <f ca="1">IF(N$1="USD",0,INDIRECT(ADDRESS(MATCH("SBWG10U INDEX",$A:$A,0),MATCH(N$1,$1:$1,0)))/(SUM(INDIRECT(ADDRESS(MATCH("SBWG10U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INDEX",$A:$A,0),MATCH(IDXMàJ[[#Headers],[USD]],$1:$1,0)))))</f>
        <v>0</v>
      </c>
      <c r="O45" s="176">
        <f ca="1">IF(O$1="USD",0,INDIRECT(ADDRESS(MATCH("SBWG10U INDEX",$A:$A,0),MATCH(O$1,$1:$1,0)))/(SUM(INDIRECT(ADDRESS(MATCH("SBWG10U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INDEX",$A:$A,0),MATCH(IDXMàJ[[#Headers],[USD]],$1:$1,0)))))</f>
        <v>2.63765541740675E-2</v>
      </c>
      <c r="P45" s="176">
        <f ca="1">IF(P$1="USD",0,INDIRECT(ADDRESS(MATCH("SBWG10U INDEX",$A:$A,0),MATCH(P$1,$1:$1,0)))/(SUM(INDIRECT(ADDRESS(MATCH("SBWG10U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INDEX",$A:$A,0),MATCH(IDXMàJ[[#Headers],[USD]],$1:$1,0)))))</f>
        <v>2.8795832276072072E-2</v>
      </c>
      <c r="Q45" s="176">
        <f ca="1">IF(Q$1="USD",0,INDIRECT(ADDRESS(MATCH("SBWG10U INDEX",$A:$A,0),MATCH(Q$1,$1:$1,0)))/(SUM(INDIRECT(ADDRESS(MATCH("SBWG10U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INDEX",$A:$A,0),MATCH(IDXMàJ[[#Headers],[USD]],$1:$1,0)))))</f>
        <v>0.26725450393301198</v>
      </c>
      <c r="R45" s="176">
        <f ca="1">IF(R$1="USD",0,INDIRECT(ADDRESS(MATCH("SBWG10U INDEX",$A:$A,0),MATCH(R$1,$1:$1,0)))/(SUM(INDIRECT(ADDRESS(MATCH("SBWG10U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INDEX",$A:$A,0),MATCH(IDXMàJ[[#Headers],[USD]],$1:$1,0)))))</f>
        <v>5.7484616848515616E-3</v>
      </c>
      <c r="S45" s="176">
        <f ca="1">IF(S$1="USD",0,INDIRECT(ADDRESS(MATCH("SBWG10U INDEX",$A:$A,0),MATCH(S$1,$1:$1,0)))/(SUM(INDIRECT(ADDRESS(MATCH("SBWG10U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INDEX",$A:$A,0),MATCH(IDXMàJ[[#Headers],[USD]],$1:$1,0)))))</f>
        <v>0</v>
      </c>
      <c r="T45" s="176">
        <f ca="1">IF(T$1="USD",0,INDIRECT(ADDRESS(MATCH("SBWG10U INDEX",$A:$A,0),MATCH(T$1,$1:$1,0)))/(SUM(INDIRECT(ADDRESS(MATCH("SBWG10U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INDEX",$A:$A,0),MATCH(IDXMàJ[[#Headers],[USD]],$1:$1,0)))))</f>
        <v>0</v>
      </c>
      <c r="U45" s="176">
        <f ca="1">IF(U$1="USD",0,INDIRECT(ADDRESS(MATCH("SBWG10U INDEX",$A:$A,0),MATCH(U$1,$1:$1,0)))/(SUM(INDIRECT(ADDRESS(MATCH("SBWG10U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INDEX",$A:$A,0),MATCH(IDXMàJ[[#Headers],[USD]],$1:$1,0)))))</f>
        <v>2.2726227480334947E-2</v>
      </c>
      <c r="V45" s="176">
        <f ca="1">IF(V$1="USA",0,INDIRECT(ADDRESS(MATCH("SBWG10U INDEX",$A:$A,0),MATCH(V$1,$1:$1,0)))/(SUM(INDIRECT(ADDRESS(MATCH("SBWG10U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0</v>
      </c>
      <c r="W45" s="176">
        <f ca="1">IF(W$1="USA",0,INDIRECT(ADDRESS(MATCH("SBWG10U INDEX",$A:$A,0),MATCH(W$1,$1:$1,0)))/(SUM(INDIRECT(ADDRESS(MATCH("SBWG10U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0.54021821872621156</v>
      </c>
      <c r="X45" s="176">
        <f ca="1">IF(X$1="USA",0,INDIRECT(ADDRESS(MATCH("SBWG10U INDEX",$A:$A,0),MATCH(X$1,$1:$1,0)))/(SUM(INDIRECT(ADDRESS(MATCH("SBWG10U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8.5479573712255785E-2</v>
      </c>
      <c r="Y45" s="176">
        <f ca="1">IF(Y$1="USA",0,INDIRECT(ADDRESS(MATCH("SBWG10U INDEX",$A:$A,0),MATCH(Y$1,$1:$1,0)))/(SUM(INDIRECT(ADDRESS(MATCH("SBWG10U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2.3400628013194626E-2</v>
      </c>
      <c r="Z45" s="176">
        <f ca="1">IF(Z$1="USA",0,INDIRECT(ADDRESS(MATCH("SBWG10U INDEX",$A:$A,0),MATCH(Z$1,$1:$1,0)))/(SUM(INDIRECT(ADDRESS(MATCH("SBWG10U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0</v>
      </c>
      <c r="AA45" s="176">
        <f ca="1">IF(AA$1="USA",0,INDIRECT(ADDRESS(MATCH("SBWG10U INDEX",$A:$A,0),MATCH(AA$1,$1:$1,0)))/(SUM(INDIRECT(ADDRESS(MATCH("SBWG10U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2.63765541740675E-2</v>
      </c>
      <c r="AB45" s="176">
        <f ca="1">IF(AB$1="USA",0,INDIRECT(ADDRESS(MATCH("SBWG10U INDEX",$A:$A,0),MATCH(AB$1,$1:$1,0)))/(SUM(INDIRECT(ADDRESS(MATCH("SBWG10U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0.26725450393301198</v>
      </c>
      <c r="AC45" s="176">
        <f ca="1">IF(AC$1="USA",0,INDIRECT(ADDRESS(MATCH("SBWG10U INDEX",$A:$A,0),MATCH(AC$1,$1:$1,0)))/(SUM(INDIRECT(ADDRESS(MATCH("SBWG10U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3.4544293960923636E-2</v>
      </c>
      <c r="AD45" s="176">
        <f ca="1">IF(AD$1="USA",0,INDIRECT(ADDRESS(MATCH("SBWG10U INDEX",$A:$A,0),MATCH(AD$1,$1:$1,0)))/(SUM(INDIRECT(ADDRESS(MATCH("SBWG10U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2.2726227480334947E-2</v>
      </c>
      <c r="AE45" s="176">
        <v>1</v>
      </c>
      <c r="AF45" s="176"/>
    </row>
    <row r="46" spans="1:32" s="261" customFormat="1">
      <c r="A46" s="177" t="s">
        <v>5539</v>
      </c>
      <c r="B46" s="91" t="s">
        <v>21893</v>
      </c>
      <c r="C46" s="171" t="str">
        <f>VLOOKUP(IDXMàJ[[#This Row],[ISIN]],Indices[[#All],[Valeur]:[OPP2]],9,FALSE)</f>
        <v>Obligations Monde</v>
      </c>
      <c r="D46" s="175">
        <f>VLOOKUP("SBWG10U Index",IDXMàJ[#All],COLUMN(D$1),FALSE)</f>
        <v>17.53</v>
      </c>
      <c r="E46" s="179">
        <v>1.0999999999999999E-2</v>
      </c>
      <c r="F46" s="179">
        <v>0.68049999999999999</v>
      </c>
      <c r="G46" s="179">
        <v>0.312</v>
      </c>
      <c r="H46" s="179"/>
      <c r="I46" s="179">
        <v>7.4999999999999997E-3</v>
      </c>
      <c r="J46" s="176">
        <v>0</v>
      </c>
      <c r="K46" s="176">
        <v>0</v>
      </c>
      <c r="L46" s="176">
        <v>0</v>
      </c>
      <c r="M46" s="176">
        <v>0</v>
      </c>
      <c r="N46" s="176">
        <v>1</v>
      </c>
      <c r="O46" s="176">
        <v>0</v>
      </c>
      <c r="P46" s="176">
        <v>0</v>
      </c>
      <c r="Q46" s="176">
        <v>0</v>
      </c>
      <c r="R46" s="176">
        <v>0</v>
      </c>
      <c r="S46" s="176">
        <v>0</v>
      </c>
      <c r="T46" s="176">
        <v>0</v>
      </c>
      <c r="U46" s="176">
        <v>0</v>
      </c>
      <c r="V46" s="176">
        <f ca="1">IF(V$1="USA",0,INDIRECT(ADDRESS(MATCH("SBWG10U INDEX",$A:$A,0),MATCH(V$1,$1:$1,0)))/(SUM(INDIRECT(ADDRESS(MATCH("SBWG10U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0</v>
      </c>
      <c r="W46" s="176">
        <f ca="1">IF(W$1="USA",0,INDIRECT(ADDRESS(MATCH("SBWG10U INDEX",$A:$A,0),MATCH(W$1,$1:$1,0)))/(SUM(INDIRECT(ADDRESS(MATCH("SBWG10U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0.54021821872621156</v>
      </c>
      <c r="X46" s="176">
        <f ca="1">IF(X$1="USA",0,INDIRECT(ADDRESS(MATCH("SBWG10U INDEX",$A:$A,0),MATCH(X$1,$1:$1,0)))/(SUM(INDIRECT(ADDRESS(MATCH("SBWG10U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8.5479573712255785E-2</v>
      </c>
      <c r="Y46" s="176">
        <f ca="1">IF(Y$1="USA",0,INDIRECT(ADDRESS(MATCH("SBWG10U INDEX",$A:$A,0),MATCH(Y$1,$1:$1,0)))/(SUM(INDIRECT(ADDRESS(MATCH("SBWG10U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2.3400628013194626E-2</v>
      </c>
      <c r="Z46" s="176">
        <f ca="1">IF(Z$1="USA",0,INDIRECT(ADDRESS(MATCH("SBWG10U INDEX",$A:$A,0),MATCH(Z$1,$1:$1,0)))/(SUM(INDIRECT(ADDRESS(MATCH("SBWG10U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0</v>
      </c>
      <c r="AA46" s="176">
        <f ca="1">IF(AA$1="USA",0,INDIRECT(ADDRESS(MATCH("SBWG10U INDEX",$A:$A,0),MATCH(AA$1,$1:$1,0)))/(SUM(INDIRECT(ADDRESS(MATCH("SBWG10U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2.63765541740675E-2</v>
      </c>
      <c r="AB46" s="176">
        <f ca="1">IF(AB$1="USA",0,INDIRECT(ADDRESS(MATCH("SBWG10U INDEX",$A:$A,0),MATCH(AB$1,$1:$1,0)))/(SUM(INDIRECT(ADDRESS(MATCH("SBWG10U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0.26725450393301198</v>
      </c>
      <c r="AC46" s="176">
        <f ca="1">IF(AC$1="USA",0,INDIRECT(ADDRESS(MATCH("SBWG10U INDEX",$A:$A,0),MATCH(AC$1,$1:$1,0)))/(SUM(INDIRECT(ADDRESS(MATCH("SBWG10U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3.4544293960923636E-2</v>
      </c>
      <c r="AD46" s="176">
        <f ca="1">IF(AD$1="USA",0,INDIRECT(ADDRESS(MATCH("SBWG10U INDEX",$A:$A,0),MATCH(AD$1,$1:$1,0)))/(SUM(INDIRECT(ADDRESS(MATCH("SBWG10U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INDEX",$A:$A,0),MATCH(IDXMàJ[[#Headers],[USA]],$1:$1,0)))))</f>
        <v>2.2726227480334947E-2</v>
      </c>
      <c r="AE46" s="176">
        <v>1</v>
      </c>
      <c r="AF46" s="176"/>
    </row>
    <row r="47" spans="1:32" s="261" customFormat="1">
      <c r="A47" s="177" t="s">
        <v>3595</v>
      </c>
      <c r="B47" s="91" t="s">
        <v>3596</v>
      </c>
      <c r="C47" s="171" t="str">
        <f>VLOOKUP(IDXMàJ[[#This Row],[ISIN]],Indices[[#All],[Valeur]:[OPP2]],9,FALSE)</f>
        <v>Obligations Monde</v>
      </c>
      <c r="D47" s="175">
        <f>VLOOKUP("SBWG10U Index",IDXMàJ[#All],COLUMN(D$1),FALSE)</f>
        <v>17.53</v>
      </c>
      <c r="E47" s="179">
        <v>1.0999999999999999E-2</v>
      </c>
      <c r="F47" s="284">
        <v>0.71430000000000005</v>
      </c>
      <c r="G47" s="284">
        <v>0.27560000000000001</v>
      </c>
      <c r="H47" s="284">
        <v>1.01E-2</v>
      </c>
      <c r="I47" s="179"/>
      <c r="J47" s="176">
        <f ca="1">IF(J$1="EUR",0,INDIRECT(ADDRESS(MATCH("SBWG10U INDEX",$A:$A,0),MATCH(J$1,$1:$1,0)))/(SUM(INDIRECT(ADDRESS(MATCH("SBWG10U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INDEX",$A:$A,0),MATCH(IDXMàJ[[#Headers],[EUR]],$1:$1,0)))))</f>
        <v>0</v>
      </c>
      <c r="K47" s="176">
        <f ca="1">IF(K$1="EUR",0,INDIRECT(ADDRESS(MATCH("SBWG10U INDEX",$A:$A,0),MATCH(K$1,$1:$1,0)))/(SUM(INDIRECT(ADDRESS(MATCH("SBWG10U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INDEX",$A:$A,0),MATCH(IDXMàJ[[#Headers],[EUR]],$1:$1,0)))))</f>
        <v>0</v>
      </c>
      <c r="L47" s="176">
        <f ca="1">IF(L$1="EUR",0,INDIRECT(ADDRESS(MATCH("SBWG10U INDEX",$A:$A,0),MATCH(L$1,$1:$1,0)))/(SUM(INDIRECT(ADDRESS(MATCH("SBWG10U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INDEX",$A:$A,0),MATCH(IDXMàJ[[#Headers],[EUR]],$1:$1,0)))))</f>
        <v>8.1745935452560065E-2</v>
      </c>
      <c r="M47" s="176">
        <f ca="1">IF(M$1="EUR",0,INDIRECT(ADDRESS(MATCH("SBWG10U INDEX",$A:$A,0),MATCH(M$1,$1:$1,0)))/(SUM(INDIRECT(ADDRESS(MATCH("SBWG10U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INDEX",$A:$A,0),MATCH(IDXMàJ[[#Headers],[EUR]],$1:$1,0)))))</f>
        <v>2.2378518563455477E-2</v>
      </c>
      <c r="N47" s="176">
        <f ca="1">IF(N$1="EUR",0,INDIRECT(ADDRESS(MATCH("SBWG10U INDEX",$A:$A,0),MATCH(N$1,$1:$1,0)))/(SUM(INDIRECT(ADDRESS(MATCH("SBWG10U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INDEX",$A:$A,0),MATCH(IDXMàJ[[#Headers],[EUR]],$1:$1,0)))))</f>
        <v>0.5603008978403301</v>
      </c>
      <c r="O47" s="176">
        <f ca="1">IF(O$1="EUR",0,INDIRECT(ADDRESS(MATCH("SBWG10U INDEX",$A:$A,0),MATCH(O$1,$1:$1,0)))/(SUM(INDIRECT(ADDRESS(MATCH("SBWG10U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INDEX",$A:$A,0),MATCH(IDXMàJ[[#Headers],[EUR]],$1:$1,0)))))</f>
        <v>2.5224460082504251E-2</v>
      </c>
      <c r="P47" s="176">
        <f ca="1">IF(P$1="EUR",0,INDIRECT(ADDRESS(MATCH("SBWG10U INDEX",$A:$A,0),MATCH(P$1,$1:$1,0)))/(SUM(INDIRECT(ADDRESS(MATCH("SBWG10U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INDEX",$A:$A,0),MATCH(IDXMàJ[[#Headers],[EUR]],$1:$1,0)))))</f>
        <v>2.7538067216694984E-2</v>
      </c>
      <c r="Q47" s="176">
        <f ca="1">IF(Q$1="EUR",0,INDIRECT(ADDRESS(MATCH("SBWG10U INDEX",$A:$A,0),MATCH(Q$1,$1:$1,0)))/(SUM(INDIRECT(ADDRESS(MATCH("SBWG10U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INDEX",$A:$A,0),MATCH(IDXMàJ[[#Headers],[EUR]],$1:$1,0)))))</f>
        <v>0.25558116961902455</v>
      </c>
      <c r="R47" s="176">
        <f ca="1">IF(R$1="EUR",0,INDIRECT(ADDRESS(MATCH("SBWG10U INDEX",$A:$A,0),MATCH(R$1,$1:$1,0)))/(SUM(INDIRECT(ADDRESS(MATCH("SBWG10U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INDEX",$A:$A,0),MATCH(IDXMàJ[[#Headers],[EUR]],$1:$1,0)))))</f>
        <v>5.4973762436301872E-3</v>
      </c>
      <c r="S47" s="176">
        <f ca="1">IF(S$1="EUR",0,INDIRECT(ADDRESS(MATCH("SBWG10U INDEX",$A:$A,0),MATCH(S$1,$1:$1,0)))/(SUM(INDIRECT(ADDRESS(MATCH("SBWG10U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INDEX",$A:$A,0),MATCH(IDXMàJ[[#Headers],[EUR]],$1:$1,0)))))</f>
        <v>0</v>
      </c>
      <c r="T47" s="176">
        <f ca="1">IF(T$1="EUR",0,INDIRECT(ADDRESS(MATCH("SBWG10U INDEX",$A:$A,0),MATCH(T$1,$1:$1,0)))/(SUM(INDIRECT(ADDRESS(MATCH("SBWG10U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INDEX",$A:$A,0),MATCH(IDXMàJ[[#Headers],[EUR]],$1:$1,0)))))</f>
        <v>0</v>
      </c>
      <c r="U47" s="176">
        <f ca="1">IF(U$1="EUR",0,INDIRECT(ADDRESS(MATCH("SBWG10U INDEX",$A:$A,0),MATCH(U$1,$1:$1,0)))/(SUM(INDIRECT(ADDRESS(MATCH("SBWG10U INDEX",$A:$A,0),MATCH(IDXMàJ[[#Headers],[CHF]],$1:$1,0))&amp;":"&amp;ADDRESS(MATCH("SBWG10U INDEX",$A:$A,0),MATCH(IDXMàJ[[#Headers],[EMCUR]],$1:$1,0))))-INDIRECT(ADDRESS(MATCH("SBWG10U INDEX",$A:$A,0),MATCH(IDXMàJ[[#Headers],[EUR]],$1:$1,0)))))</f>
        <v>2.1733574981800539E-2</v>
      </c>
      <c r="V47" s="176">
        <f ca="1">IF(V$1="EMU",0,INDIRECT(ADDRESS(MATCH("SBWG10U INDEX",$A:$A,0),MATCH(V$1,$1:$1,0)))/(SUM(INDIRECT(ADDRESS(MATCH("SBWG10U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0</v>
      </c>
      <c r="W47" s="176">
        <f ca="1">IF(W$1="EMU",0,INDIRECT(ADDRESS(MATCH("SBWG10U INDEX",$A:$A,0),MATCH(W$1,$1:$1,0)))/(SUM(INDIRECT(ADDRESS(MATCH("SBWG10U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0</v>
      </c>
      <c r="X47" s="176">
        <f ca="1">IF(X$1="EMU",0,INDIRECT(ADDRESS(MATCH("SBWG10U INDEX",$A:$A,0),MATCH(X$1,$1:$1,0)))/(SUM(INDIRECT(ADDRESS(MATCH("SBWG10U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8.1745935452560065E-2</v>
      </c>
      <c r="Y47" s="176">
        <f ca="1">IF(Y$1="EMU",0,INDIRECT(ADDRESS(MATCH("SBWG10U INDEX",$A:$A,0),MATCH(Y$1,$1:$1,0)))/(SUM(INDIRECT(ADDRESS(MATCH("SBWG10U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2.2378518563455477E-2</v>
      </c>
      <c r="Z47" s="176">
        <f ca="1">IF(Z$1="EMU",0,INDIRECT(ADDRESS(MATCH("SBWG10U INDEX",$A:$A,0),MATCH(Z$1,$1:$1,0)))/(SUM(INDIRECT(ADDRESS(MATCH("SBWG10U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0.5603008978403301</v>
      </c>
      <c r="AA47" s="176">
        <f ca="1">IF(AA$1="EMU",0,INDIRECT(ADDRESS(MATCH("SBWG10U INDEX",$A:$A,0),MATCH(AA$1,$1:$1,0)))/(SUM(INDIRECT(ADDRESS(MATCH("SBWG10U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2.5224460082504251E-2</v>
      </c>
      <c r="AB47" s="176">
        <f ca="1">IF(AB$1="EMU",0,INDIRECT(ADDRESS(MATCH("SBWG10U INDEX",$A:$A,0),MATCH(AB$1,$1:$1,0)))/(SUM(INDIRECT(ADDRESS(MATCH("SBWG10U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0.25558116961902455</v>
      </c>
      <c r="AC47" s="176">
        <f ca="1">IF(AC$1="EMU",0,INDIRECT(ADDRESS(MATCH("SBWG10U INDEX",$A:$A,0),MATCH(AC$1,$1:$1,0)))/(SUM(INDIRECT(ADDRESS(MATCH("SBWG10U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3.3035443460325171E-2</v>
      </c>
      <c r="AD47" s="176">
        <f ca="1">IF(AD$1="EMU",0,INDIRECT(ADDRESS(MATCH("SBWG10U INDEX",$A:$A,0),MATCH(AD$1,$1:$1,0)))/(SUM(INDIRECT(ADDRESS(MATCH("SBWG10U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2.1733574981800539E-2</v>
      </c>
      <c r="AE47" s="176">
        <v>1</v>
      </c>
      <c r="AF47" s="176"/>
    </row>
    <row r="48" spans="1:32" s="261" customFormat="1">
      <c r="A48" s="177" t="s">
        <v>5526</v>
      </c>
      <c r="B48" s="91" t="s">
        <v>5536</v>
      </c>
      <c r="C48" s="171" t="str">
        <f>VLOOKUP(IDXMàJ[[#This Row],[ISIN]],Indices[[#All],[Valeur]:[OPP2]],9,FALSE)</f>
        <v>Obligations Monde</v>
      </c>
      <c r="D48" s="175">
        <f>VLOOKUP("SBWG10U Index",IDXMàJ[#All],COLUMN(D$1),FALSE)</f>
        <v>17.53</v>
      </c>
      <c r="E48" s="179">
        <v>1.0999999999999999E-2</v>
      </c>
      <c r="F48" s="284">
        <v>0.71430000000000005</v>
      </c>
      <c r="G48" s="284">
        <v>0.27560000000000001</v>
      </c>
      <c r="H48" s="284">
        <v>1.01E-2</v>
      </c>
      <c r="I48" s="179"/>
      <c r="J48" s="176">
        <v>0</v>
      </c>
      <c r="K48" s="176">
        <v>1</v>
      </c>
      <c r="L48" s="176">
        <v>0</v>
      </c>
      <c r="M48" s="176">
        <v>0</v>
      </c>
      <c r="N48" s="176">
        <v>0</v>
      </c>
      <c r="O48" s="176">
        <v>0</v>
      </c>
      <c r="P48" s="176">
        <v>0</v>
      </c>
      <c r="Q48" s="176">
        <v>0</v>
      </c>
      <c r="R48" s="176">
        <v>0</v>
      </c>
      <c r="S48" s="176">
        <v>0</v>
      </c>
      <c r="T48" s="176">
        <v>0</v>
      </c>
      <c r="U48" s="176">
        <v>0</v>
      </c>
      <c r="V48" s="176">
        <f ca="1">IF(V$1="EMU",0,INDIRECT(ADDRESS(MATCH("SBWG10U INDEX",$A:$A,0),MATCH(V$1,$1:$1,0)))/(SUM(INDIRECT(ADDRESS(MATCH("SBWG10U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0</v>
      </c>
      <c r="W48" s="176">
        <f ca="1">IF(W$1="EMU",0,INDIRECT(ADDRESS(MATCH("SBWG10U INDEX",$A:$A,0),MATCH(W$1,$1:$1,0)))/(SUM(INDIRECT(ADDRESS(MATCH("SBWG10U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0</v>
      </c>
      <c r="X48" s="176">
        <f ca="1">IF(X$1="EMU",0,INDIRECT(ADDRESS(MATCH("SBWG10U INDEX",$A:$A,0),MATCH(X$1,$1:$1,0)))/(SUM(INDIRECT(ADDRESS(MATCH("SBWG10U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8.1745935452560065E-2</v>
      </c>
      <c r="Y48" s="176">
        <f ca="1">IF(Y$1="EMU",0,INDIRECT(ADDRESS(MATCH("SBWG10U INDEX",$A:$A,0),MATCH(Y$1,$1:$1,0)))/(SUM(INDIRECT(ADDRESS(MATCH("SBWG10U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2.2378518563455477E-2</v>
      </c>
      <c r="Z48" s="176">
        <f ca="1">IF(Z$1="EMU",0,INDIRECT(ADDRESS(MATCH("SBWG10U INDEX",$A:$A,0),MATCH(Z$1,$1:$1,0)))/(SUM(INDIRECT(ADDRESS(MATCH("SBWG10U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0.5603008978403301</v>
      </c>
      <c r="AA48" s="176">
        <f ca="1">IF(AA$1="EMU",0,INDIRECT(ADDRESS(MATCH("SBWG10U INDEX",$A:$A,0),MATCH(AA$1,$1:$1,0)))/(SUM(INDIRECT(ADDRESS(MATCH("SBWG10U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2.5224460082504251E-2</v>
      </c>
      <c r="AB48" s="176">
        <f ca="1">IF(AB$1="EMU",0,INDIRECT(ADDRESS(MATCH("SBWG10U INDEX",$A:$A,0),MATCH(AB$1,$1:$1,0)))/(SUM(INDIRECT(ADDRESS(MATCH("SBWG10U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0.25558116961902455</v>
      </c>
      <c r="AC48" s="176">
        <f ca="1">IF(AC$1="EMU",0,INDIRECT(ADDRESS(MATCH("SBWG10U INDEX",$A:$A,0),MATCH(AC$1,$1:$1,0)))/(SUM(INDIRECT(ADDRESS(MATCH("SBWG10U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3.3035443460325171E-2</v>
      </c>
      <c r="AD48" s="176">
        <f ca="1">IF(AD$1="EMU",0,INDIRECT(ADDRESS(MATCH("SBWG10U INDEX",$A:$A,0),MATCH(AD$1,$1:$1,0)))/(SUM(INDIRECT(ADDRESS(MATCH("SBWG10U INDEX",$A:$A,0),MATCH(IDXMàJ[[#Headers],[SUISSE]],$1:$1,0))&amp;":"&amp;ADDRESS(MATCH("SBWG10U INDEX",$A:$A,0),MATCH(IDXMàJ[[#Headers],[EMERGENTS]],$1:$1,0))))-INDIRECT(ADDRESS(MATCH("SBWG10U INDEX",$A:$A,0),MATCH(IDXMàJ[[#Headers],[EMU]],$1:$1,0)))))</f>
        <v>2.1733574981800539E-2</v>
      </c>
      <c r="AE48" s="176">
        <v>1</v>
      </c>
      <c r="AF48" s="176"/>
    </row>
    <row r="49" spans="1:32" s="261" customFormat="1">
      <c r="A49" s="177" t="s">
        <v>3604</v>
      </c>
      <c r="B49" s="172" t="s">
        <v>3483</v>
      </c>
      <c r="C49" s="171" t="str">
        <f>VLOOKUP(IDXMàJ[[#This Row],[ISIN]],Indices[[#All],[Valeur]:[OPP2]],9,FALSE)</f>
        <v>Obligations Monde</v>
      </c>
      <c r="D49" s="178">
        <v>6.88</v>
      </c>
      <c r="E49" s="179">
        <v>2.6599999999999999E-2</v>
      </c>
      <c r="F49" s="179"/>
      <c r="G49" s="179"/>
      <c r="H49" s="179">
        <v>1</v>
      </c>
      <c r="I49" s="179"/>
      <c r="J49" s="176">
        <f ca="1">IF(J$1="USD",0,INDIRECT(ADDRESS(MATCH("LGCPTRUU Index",$A:$A,0),MATCH(J$1,$1:$1,0)))/(SUM(INDIRECT(ADDRESS(MATCH("LGCPTRUU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Index",$A:$A,0),MATCH(IDXMàJ[[#Headers],[USD]],$1:$1,0)))))</f>
        <v>1.0468159348647857E-2</v>
      </c>
      <c r="K49" s="176">
        <f ca="1">IF(K$1="USD",0,INDIRECT(ADDRESS(MATCH("LGCPTRUU Index",$A:$A,0),MATCH(K$1,$1:$1,0)))/(SUM(INDIRECT(ADDRESS(MATCH("LGCPTRUU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Index",$A:$A,0),MATCH(IDXMàJ[[#Headers],[USD]],$1:$1,0)))))</f>
        <v>0.71183483570805417</v>
      </c>
      <c r="L49" s="176">
        <f ca="1">IF(L$1="USD",0,INDIRECT(ADDRESS(MATCH("LGCPTRUU Index",$A:$A,0),MATCH(L$1,$1:$1,0)))/(SUM(INDIRECT(ADDRESS(MATCH("LGCPTRUU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Index",$A:$A,0),MATCH(IDXMàJ[[#Headers],[USD]],$1:$1,0)))))</f>
        <v>0.14510031986042446</v>
      </c>
      <c r="M49" s="176">
        <f ca="1">IF(M$1="USD",0,INDIRECT(ADDRESS(MATCH("LGCPTRUU Index",$A:$A,0),MATCH(M$1,$1:$1,0)))/(SUM(INDIRECT(ADDRESS(MATCH("LGCPTRUU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Index",$A:$A,0),MATCH(IDXMàJ[[#Headers],[USD]],$1:$1,0)))))</f>
        <v>0</v>
      </c>
      <c r="N49" s="176">
        <f ca="1">IF(N$1="USD",0,INDIRECT(ADDRESS(MATCH("LGCPTRUU Index",$A:$A,0),MATCH(N$1,$1:$1,0)))/(SUM(INDIRECT(ADDRESS(MATCH("LGCPTRUU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Index",$A:$A,0),MATCH(IDXMàJ[[#Headers],[USD]],$1:$1,0)))))</f>
        <v>0</v>
      </c>
      <c r="O49" s="176">
        <f ca="1">IF(O$1="USD",0,INDIRECT(ADDRESS(MATCH("LGCPTRUU Index",$A:$A,0),MATCH(O$1,$1:$1,0)))/(SUM(INDIRECT(ADDRESS(MATCH("LGCPTRUU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Index",$A:$A,0),MATCH(IDXMàJ[[#Headers],[USD]],$1:$1,0)))))</f>
        <v>9.5376562954347141E-2</v>
      </c>
      <c r="P49" s="176">
        <f ca="1">IF(P$1="USD",0,INDIRECT(ADDRESS(MATCH("LGCPTRUU Index",$A:$A,0),MATCH(P$1,$1:$1,0)))/(SUM(INDIRECT(ADDRESS(MATCH("LGCPTRUU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Index",$A:$A,0),MATCH(IDXMàJ[[#Headers],[USD]],$1:$1,0)))))</f>
        <v>1.0468159348647857E-2</v>
      </c>
      <c r="Q49" s="176">
        <f ca="1">IF(Q$1="USD",0,INDIRECT(ADDRESS(MATCH("LGCPTRUU Index",$A:$A,0),MATCH(Q$1,$1:$1,0)))/(SUM(INDIRECT(ADDRESS(MATCH("LGCPTRUU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Index",$A:$A,0),MATCH(IDXMàJ[[#Headers],[USD]],$1:$1,0)))))</f>
        <v>2.6461180575748748E-2</v>
      </c>
      <c r="R49" s="176">
        <f ca="1">IF(R$1="USD",0,INDIRECT(ADDRESS(MATCH("LGCPTRUU Index",$A:$A,0),MATCH(R$1,$1:$1,0)))/(SUM(INDIRECT(ADDRESS(MATCH("LGCPTRUU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Index",$A:$A,0),MATCH(IDXMàJ[[#Headers],[USD]],$1:$1,0)))))</f>
        <v>2.9078220412910713E-4</v>
      </c>
      <c r="S49" s="176">
        <f ca="1">IF(S$1="USD",0,INDIRECT(ADDRESS(MATCH("LGCPTRUU Index",$A:$A,0),MATCH(S$1,$1:$1,0)))/(SUM(INDIRECT(ADDRESS(MATCH("LGCPTRUU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Index",$A:$A,0),MATCH(IDXMàJ[[#Headers],[USD]],$1:$1,0)))))</f>
        <v>0</v>
      </c>
      <c r="T49" s="176">
        <f ca="1">IF(T$1="USD",0,INDIRECT(ADDRESS(MATCH("LGCPTRUU Index",$A:$A,0),MATCH(T$1,$1:$1,0)))/(SUM(INDIRECT(ADDRESS(MATCH("LGCPTRUU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Index",$A:$A,0),MATCH(IDXMàJ[[#Headers],[USD]],$1:$1,0)))))</f>
        <v>0</v>
      </c>
      <c r="U49" s="176">
        <f ca="1">IF(U$1="USD",0,INDIRECT(ADDRESS(MATCH("LGCPTRUU Index",$A:$A,0),MATCH(U$1,$1:$1,0)))/(SUM(INDIRECT(ADDRESS(MATCH("LGCPTRUU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Index",$A:$A,0),MATCH(IDXMàJ[[#Headers],[USD]],$1:$1,0)))))</f>
        <v>0</v>
      </c>
      <c r="V49" s="176">
        <f ca="1">IF(V$1="USA",0,INDIRECT(ADDRESS(MATCH("LGCPTRUU Index",$A:$A,0),MATCH(V$1,$1:$1,0)))/(SUM(INDIRECT(ADDRESS(MATCH("LGCPTRUU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Index",$A:$A,0),MATCH(IDXMàJ[[#Headers],[USA]],$1:$1,0)))))</f>
        <v>1.0468159348647864E-2</v>
      </c>
      <c r="W49" s="176">
        <f ca="1">IF(W$1="USA",0,INDIRECT(ADDRESS(MATCH("LGCPTRUU Index",$A:$A,0),MATCH(W$1,$1:$1,0)))/(SUM(INDIRECT(ADDRESS(MATCH("LGCPTRUU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Index",$A:$A,0),MATCH(IDXMàJ[[#Headers],[USA]],$1:$1,0)))))</f>
        <v>0.71183483570805473</v>
      </c>
      <c r="X49" s="176">
        <f ca="1">IF(X$1="USA",0,INDIRECT(ADDRESS(MATCH("LGCPTRUU Index",$A:$A,0),MATCH(X$1,$1:$1,0)))/(SUM(INDIRECT(ADDRESS(MATCH("LGCPTRUU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Index",$A:$A,0),MATCH(IDXMàJ[[#Headers],[USA]],$1:$1,0)))))</f>
        <v>0.14510031986042454</v>
      </c>
      <c r="Y49" s="176">
        <f ca="1">IF(Y$1="USA",0,INDIRECT(ADDRESS(MATCH("LGCPTRUU Index",$A:$A,0),MATCH(Y$1,$1:$1,0)))/(SUM(INDIRECT(ADDRESS(MATCH("LGCPTRUU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Index",$A:$A,0),MATCH(IDXMàJ[[#Headers],[USA]],$1:$1,0)))))</f>
        <v>0</v>
      </c>
      <c r="Z49" s="176">
        <f ca="1">IF(Z$1="USA",0,INDIRECT(ADDRESS(MATCH("LGCPTRUU Index",$A:$A,0),MATCH(Z$1,$1:$1,0)))/(SUM(INDIRECT(ADDRESS(MATCH("LGCPTRUU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Index",$A:$A,0),MATCH(IDXMàJ[[#Headers],[USA]],$1:$1,0)))))</f>
        <v>0</v>
      </c>
      <c r="AA49" s="176">
        <f ca="1">IF(AA$1="USA",0,INDIRECT(ADDRESS(MATCH("LGCPTRUU Index",$A:$A,0),MATCH(AA$1,$1:$1,0)))/(SUM(INDIRECT(ADDRESS(MATCH("LGCPTRUU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Index",$A:$A,0),MATCH(IDXMàJ[[#Headers],[USA]],$1:$1,0)))))</f>
        <v>9.537656295434721E-2</v>
      </c>
      <c r="AB49" s="176">
        <f ca="1">IF(AB$1="USA",0,INDIRECT(ADDRESS(MATCH("LGCPTRUU Index",$A:$A,0),MATCH(AB$1,$1:$1,0)))/(SUM(INDIRECT(ADDRESS(MATCH("LGCPTRUU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Index",$A:$A,0),MATCH(IDXMàJ[[#Headers],[USA]],$1:$1,0)))))</f>
        <v>2.6461180575748765E-2</v>
      </c>
      <c r="AC49" s="176">
        <f ca="1">IF(AC$1="USA",0,INDIRECT(ADDRESS(MATCH("LGCPTRUU Index",$A:$A,0),MATCH(AC$1,$1:$1,0)))/(SUM(INDIRECT(ADDRESS(MATCH("LGCPTRUU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Index",$A:$A,0),MATCH(IDXMàJ[[#Headers],[USA]],$1:$1,0)))))</f>
        <v>1.0758941552776971E-2</v>
      </c>
      <c r="AD49" s="176">
        <f ca="1">IF(AD$1="USA",0,INDIRECT(ADDRESS(MATCH("LGCPTRUU Index",$A:$A,0),MATCH(AD$1,$1:$1,0)))/(SUM(INDIRECT(ADDRESS(MATCH("LGCPTRUU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Index",$A:$A,0),MATCH(IDXMàJ[[#Headers],[USA]],$1:$1,0)))))</f>
        <v>0</v>
      </c>
      <c r="AE49" s="176">
        <v>0</v>
      </c>
      <c r="AF49" s="176">
        <v>1</v>
      </c>
    </row>
    <row r="50" spans="1:32" s="261" customFormat="1">
      <c r="A50" s="177" t="s">
        <v>3566</v>
      </c>
      <c r="B50" s="172" t="s">
        <v>3482</v>
      </c>
      <c r="C50" s="171" t="str">
        <f>VLOOKUP(IDXMàJ[[#This Row],[ISIN]],Indices[[#All],[Valeur]:[OPP2]],9,FALSE)</f>
        <v>Obligations Monde</v>
      </c>
      <c r="D50" s="178">
        <v>6.88</v>
      </c>
      <c r="E50" s="179">
        <v>2.6599999999999999E-2</v>
      </c>
      <c r="F50" s="179"/>
      <c r="G50" s="179"/>
      <c r="H50" s="179">
        <v>1</v>
      </c>
      <c r="I50" s="179"/>
      <c r="J50" s="176">
        <f ca="1">IF(J$1="EUR",0,INDIRECT(ADDRESS(MATCH("LGCPTRUU Index",$A:$A,0),MATCH(J$1,$1:$1,0)))/(SUM(INDIRECT(ADDRESS(MATCH("LGCPTRUU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Index",$A:$A,0),MATCH(IDXMàJ[[#Headers],[EUR]],$1:$1,0)))))</f>
        <v>4.7669491525423715E-3</v>
      </c>
      <c r="K50" s="176">
        <f ca="1">IF(K$1="EUR",0,INDIRECT(ADDRESS(MATCH("LGCPTRUU Index",$A:$A,0),MATCH(K$1,$1:$1,0)))/(SUM(INDIRECT(ADDRESS(MATCH("LGCPTRUU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Index",$A:$A,0),MATCH(IDXMàJ[[#Headers],[EUR]],$1:$1,0)))))</f>
        <v>0</v>
      </c>
      <c r="L50" s="176">
        <f ca="1">IF(L$1="EUR",0,INDIRECT(ADDRESS(MATCH("LGCPTRUU Index",$A:$A,0),MATCH(L$1,$1:$1,0)))/(SUM(INDIRECT(ADDRESS(MATCH("LGCPTRUU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Index",$A:$A,0),MATCH(IDXMàJ[[#Headers],[EUR]],$1:$1,0)))))</f>
        <v>6.6075211864406763E-2</v>
      </c>
      <c r="M50" s="176">
        <f ca="1">IF(M$1="EUR",0,INDIRECT(ADDRESS(MATCH("LGCPTRUU Index",$A:$A,0),MATCH(M$1,$1:$1,0)))/(SUM(INDIRECT(ADDRESS(MATCH("LGCPTRUU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Index",$A:$A,0),MATCH(IDXMàJ[[#Headers],[EUR]],$1:$1,0)))))</f>
        <v>0</v>
      </c>
      <c r="N50" s="176">
        <f ca="1">IF(N$1="EUR",0,INDIRECT(ADDRESS(MATCH("LGCPTRUU Index",$A:$A,0),MATCH(N$1,$1:$1,0)))/(SUM(INDIRECT(ADDRESS(MATCH("LGCPTRUU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Index",$A:$A,0),MATCH(IDXMàJ[[#Headers],[EUR]],$1:$1,0)))))</f>
        <v>0.8687764830508472</v>
      </c>
      <c r="O50" s="176">
        <f ca="1">IF(O$1="EUR",0,INDIRECT(ADDRESS(MATCH("LGCPTRUU Index",$A:$A,0),MATCH(O$1,$1:$1,0)))/(SUM(INDIRECT(ADDRESS(MATCH("LGCPTRUU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Index",$A:$A,0),MATCH(IDXMàJ[[#Headers],[EUR]],$1:$1,0)))))</f>
        <v>4.3432203389830504E-2</v>
      </c>
      <c r="P50" s="176">
        <f ca="1">IF(P$1="EUR",0,INDIRECT(ADDRESS(MATCH("LGCPTRUU Index",$A:$A,0),MATCH(P$1,$1:$1,0)))/(SUM(INDIRECT(ADDRESS(MATCH("LGCPTRUU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Index",$A:$A,0),MATCH(IDXMàJ[[#Headers],[EUR]],$1:$1,0)))))</f>
        <v>4.7669491525423715E-3</v>
      </c>
      <c r="Q50" s="176">
        <f ca="1">IF(Q$1="EUR",0,INDIRECT(ADDRESS(MATCH("LGCPTRUU Index",$A:$A,0),MATCH(Q$1,$1:$1,0)))/(SUM(INDIRECT(ADDRESS(MATCH("LGCPTRUU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Index",$A:$A,0),MATCH(IDXMàJ[[#Headers],[EUR]],$1:$1,0)))))</f>
        <v>1.2049788135593218E-2</v>
      </c>
      <c r="R50" s="176">
        <f ca="1">IF(R$1="EUR",0,INDIRECT(ADDRESS(MATCH("LGCPTRUU Index",$A:$A,0),MATCH(R$1,$1:$1,0)))/(SUM(INDIRECT(ADDRESS(MATCH("LGCPTRUU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Index",$A:$A,0),MATCH(IDXMàJ[[#Headers],[EUR]],$1:$1,0)))))</f>
        <v>1.3241525423728811E-4</v>
      </c>
      <c r="S50" s="176">
        <f ca="1">IF(S$1="EUR",0,INDIRECT(ADDRESS(MATCH("LGCPTRUU Index",$A:$A,0),MATCH(S$1,$1:$1,0)))/(SUM(INDIRECT(ADDRESS(MATCH("LGCPTRUU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Index",$A:$A,0),MATCH(IDXMàJ[[#Headers],[EUR]],$1:$1,0)))))</f>
        <v>0</v>
      </c>
      <c r="T50" s="176">
        <f ca="1">IF(T$1="EUR",0,INDIRECT(ADDRESS(MATCH("LGCPTRUU Index",$A:$A,0),MATCH(T$1,$1:$1,0)))/(SUM(INDIRECT(ADDRESS(MATCH("LGCPTRUU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Index",$A:$A,0),MATCH(IDXMàJ[[#Headers],[EUR]],$1:$1,0)))))</f>
        <v>0</v>
      </c>
      <c r="U50" s="176">
        <f ca="1">IF(U$1="EUR",0,INDIRECT(ADDRESS(MATCH("LGCPTRUU Index",$A:$A,0),MATCH(U$1,$1:$1,0)))/(SUM(INDIRECT(ADDRESS(MATCH("LGCPTRUU Index",$A:$A,0),MATCH(IDXMàJ[[#Headers],[CHF]],$1:$1,0))&amp;":"&amp;ADDRESS(MATCH("LGCPTRUU Index",$A:$A,0),MATCH(IDXMàJ[[#Headers],[EMCUR]],$1:$1,0))))-INDIRECT(ADDRESS(MATCH("LGCPTRUU Index",$A:$A,0),MATCH(IDXMàJ[[#Headers],[EUR]],$1:$1,0)))))</f>
        <v>0</v>
      </c>
      <c r="V50" s="176">
        <f ca="1">IF(V$1="EMU",0,INDIRECT(ADDRESS(MATCH("LGCPTRUU Index",$A:$A,0),MATCH(V$1,$1:$1,0)))/(SUM(INDIRECT(ADDRESS(MATCH("LGCPTRUU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Index",$A:$A,0),MATCH(IDXMàJ[[#Headers],[EMU]],$1:$1,0)))))</f>
        <v>4.7669491525423732E-3</v>
      </c>
      <c r="W50" s="176">
        <f ca="1">IF(W$1="EMU",0,INDIRECT(ADDRESS(MATCH("LGCPTRUU Index",$A:$A,0),MATCH(W$1,$1:$1,0)))/(SUM(INDIRECT(ADDRESS(MATCH("LGCPTRUU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Index",$A:$A,0),MATCH(IDXMàJ[[#Headers],[EMU]],$1:$1,0)))))</f>
        <v>0</v>
      </c>
      <c r="X50" s="176">
        <f ca="1">IF(X$1="EMU",0,INDIRECT(ADDRESS(MATCH("LGCPTRUU Index",$A:$A,0),MATCH(X$1,$1:$1,0)))/(SUM(INDIRECT(ADDRESS(MATCH("LGCPTRUU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Index",$A:$A,0),MATCH(IDXMàJ[[#Headers],[EMU]],$1:$1,0)))))</f>
        <v>6.6075211864406777E-2</v>
      </c>
      <c r="Y50" s="176">
        <f ca="1">IF(Y$1="EMU",0,INDIRECT(ADDRESS(MATCH("LGCPTRUU Index",$A:$A,0),MATCH(Y$1,$1:$1,0)))/(SUM(INDIRECT(ADDRESS(MATCH("LGCPTRUU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Index",$A:$A,0),MATCH(IDXMàJ[[#Headers],[EMU]],$1:$1,0)))))</f>
        <v>0</v>
      </c>
      <c r="Z50" s="176">
        <f ca="1">IF(Z$1="EMU",0,INDIRECT(ADDRESS(MATCH("LGCPTRUU Index",$A:$A,0),MATCH(Z$1,$1:$1,0)))/(SUM(INDIRECT(ADDRESS(MATCH("LGCPTRUU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Index",$A:$A,0),MATCH(IDXMàJ[[#Headers],[EMU]],$1:$1,0)))))</f>
        <v>0.86877648305084754</v>
      </c>
      <c r="AA50" s="176">
        <f ca="1">IF(AA$1="EMU",0,INDIRECT(ADDRESS(MATCH("LGCPTRUU Index",$A:$A,0),MATCH(AA$1,$1:$1,0)))/(SUM(INDIRECT(ADDRESS(MATCH("LGCPTRUU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Index",$A:$A,0),MATCH(IDXMàJ[[#Headers],[EMU]],$1:$1,0)))))</f>
        <v>4.3432203389830511E-2</v>
      </c>
      <c r="AB50" s="176">
        <f ca="1">IF(AB$1="EMU",0,INDIRECT(ADDRESS(MATCH("LGCPTRUU Index",$A:$A,0),MATCH(AB$1,$1:$1,0)))/(SUM(INDIRECT(ADDRESS(MATCH("LGCPTRUU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Index",$A:$A,0),MATCH(IDXMàJ[[#Headers],[EMU]],$1:$1,0)))))</f>
        <v>1.2049788135593221E-2</v>
      </c>
      <c r="AC50" s="176">
        <f ca="1">IF(AC$1="EMU",0,INDIRECT(ADDRESS(MATCH("LGCPTRUU Index",$A:$A,0),MATCH(AC$1,$1:$1,0)))/(SUM(INDIRECT(ADDRESS(MATCH("LGCPTRUU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Index",$A:$A,0),MATCH(IDXMàJ[[#Headers],[EMU]],$1:$1,0)))))</f>
        <v>4.899364406779661E-3</v>
      </c>
      <c r="AD50" s="176">
        <f ca="1">IF(AD$1="EMU",0,INDIRECT(ADDRESS(MATCH("LGCPTRUU Index",$A:$A,0),MATCH(AD$1,$1:$1,0)))/(SUM(INDIRECT(ADDRESS(MATCH("LGCPTRUU Index",$A:$A,0),MATCH(IDXMàJ[[#Headers],[SUISSE]],$1:$1,0))&amp;":"&amp;ADDRESS(MATCH("LGCPTRUU Index",$A:$A,0),MATCH(IDXMàJ[[#Headers],[EMERGENTS]],$1:$1,0))))-INDIRECT(ADDRESS(MATCH("LGCPTRUU Index",$A:$A,0),MATCH(IDXMàJ[[#Headers],[EMU]],$1:$1,0)))))</f>
        <v>0</v>
      </c>
      <c r="AE50" s="176">
        <v>0</v>
      </c>
      <c r="AF50" s="176">
        <v>1</v>
      </c>
    </row>
    <row r="51" spans="1:32" s="261" customFormat="1">
      <c r="A51" s="177" t="s">
        <v>4974</v>
      </c>
      <c r="B51" s="91" t="s">
        <v>4975</v>
      </c>
      <c r="C51" s="171" t="str">
        <f>VLOOKUP(IDXMàJ[[#This Row],[ISIN]],Indices[[#All],[Valeur]:[OPP2]],9,FALSE)</f>
        <v>Obligations Monde</v>
      </c>
      <c r="D51" s="175">
        <f ca="1">INDIRECT(ADDRESS(MATCH("LGCPTRUU Index",$A:$A,0),MATCH(D$1,$1:$1,0)))</f>
        <v>7.25</v>
      </c>
      <c r="E51" s="176">
        <f ca="1">INDIRECT(ADDRESS(MATCH("LGCPTRUU INDEX",$A:$A,0),MATCH(E$1,$1:$1,0)))</f>
        <v>1.7399999999999999E-2</v>
      </c>
      <c r="F51" s="176">
        <f ca="1">INDIRECT(ADDRESS(MATCH("LGCPTRUU INDEX",$A:$A,0),MATCH(F$1,$1:$1,0)))</f>
        <v>8.48E-2</v>
      </c>
      <c r="G51" s="176">
        <f ca="1">INDIRECT(ADDRESS(MATCH("LGCPTRUU INDEX",$A:$A,0),MATCH(G$1,$1:$1,0)))</f>
        <v>0.38240000000000002</v>
      </c>
      <c r="H51" s="176">
        <f ca="1">INDIRECT(ADDRESS(MATCH("LGCPTRUU INDEX",$A:$A,0),MATCH(H$1,$1:$1,0)))</f>
        <v>0.52929999999999999</v>
      </c>
      <c r="I51" s="176">
        <f ca="1">INDIRECT(ADDRESS(MATCH("LGCPTRUU INDEX",$A:$A,0),MATCH(I$1,$1:$1,0)))</f>
        <v>3.5000000000000001E-3</v>
      </c>
      <c r="J51" s="176">
        <v>1</v>
      </c>
      <c r="K51" s="176">
        <v>0</v>
      </c>
      <c r="L51" s="176">
        <v>0</v>
      </c>
      <c r="M51" s="176">
        <v>0</v>
      </c>
      <c r="N51" s="176">
        <v>0</v>
      </c>
      <c r="O51" s="176">
        <v>0</v>
      </c>
      <c r="P51" s="176">
        <v>0</v>
      </c>
      <c r="Q51" s="176">
        <v>0</v>
      </c>
      <c r="R51" s="176">
        <v>0</v>
      </c>
      <c r="S51" s="176">
        <v>0</v>
      </c>
      <c r="T51" s="176">
        <v>0</v>
      </c>
      <c r="U51" s="176">
        <v>0</v>
      </c>
      <c r="V51" s="176">
        <f t="shared" ref="V51:AF51" ca="1" si="10">INDIRECT(ADDRESS(MATCH("LGCPTRUU INDEX",$A:$A,0),MATCH(V$1,$1:$1,0)))</f>
        <v>3.5999999999999999E-3</v>
      </c>
      <c r="W51" s="176">
        <f t="shared" ca="1" si="10"/>
        <v>0.24479999999999999</v>
      </c>
      <c r="X51" s="176">
        <f t="shared" ca="1" si="10"/>
        <v>4.99E-2</v>
      </c>
      <c r="Y51" s="176">
        <f t="shared" ca="1" si="10"/>
        <v>0</v>
      </c>
      <c r="Z51" s="176">
        <f t="shared" ca="1" si="10"/>
        <v>0.65610000000000002</v>
      </c>
      <c r="AA51" s="176">
        <f t="shared" ca="1" si="10"/>
        <v>3.2800000000000003E-2</v>
      </c>
      <c r="AB51" s="176">
        <f t="shared" ca="1" si="10"/>
        <v>9.1000000000000004E-3</v>
      </c>
      <c r="AC51" s="176">
        <f t="shared" ca="1" si="10"/>
        <v>3.7000000000000002E-3</v>
      </c>
      <c r="AD51" s="176">
        <f t="shared" ca="1" si="10"/>
        <v>0</v>
      </c>
      <c r="AE51" s="176">
        <f t="shared" ca="1" si="10"/>
        <v>0</v>
      </c>
      <c r="AF51" s="176">
        <f t="shared" ca="1" si="10"/>
        <v>1</v>
      </c>
    </row>
    <row r="52" spans="1:32" s="261" customFormat="1">
      <c r="A52" s="177" t="s">
        <v>4571</v>
      </c>
      <c r="B52" s="91" t="s">
        <v>4574</v>
      </c>
      <c r="C52" s="171" t="str">
        <f>VLOOKUP(IDXMàJ[[#This Row],[ISIN]],Indices[[#All],[Valeur]:[OPP2]],9,FALSE)</f>
        <v>Obligations High Yield</v>
      </c>
      <c r="D52" s="175">
        <f t="shared" ref="D52:I52" ca="1" si="11">INDIRECT(ADDRESS(MATCH("HYBRIDUSD",$A:$A,0),MATCH(D$1,$1:$1,0)))</f>
        <v>3.3</v>
      </c>
      <c r="E52" s="176">
        <f t="shared" ca="1" si="11"/>
        <v>2.1899999999999999E-2</v>
      </c>
      <c r="F52" s="176">
        <f t="shared" ca="1" si="11"/>
        <v>0</v>
      </c>
      <c r="G52" s="176">
        <f t="shared" ca="1" si="11"/>
        <v>4.7E-2</v>
      </c>
      <c r="H52" s="176">
        <f t="shared" ca="1" si="11"/>
        <v>0.84599999999999997</v>
      </c>
      <c r="I52" s="176">
        <f t="shared" ca="1" si="11"/>
        <v>0.107</v>
      </c>
      <c r="J52" s="176">
        <v>0</v>
      </c>
      <c r="K52" s="176">
        <v>1</v>
      </c>
      <c r="L52" s="176">
        <v>0</v>
      </c>
      <c r="M52" s="176">
        <v>0</v>
      </c>
      <c r="N52" s="176">
        <v>0</v>
      </c>
      <c r="O52" s="176">
        <v>0</v>
      </c>
      <c r="P52" s="176">
        <v>0</v>
      </c>
      <c r="Q52" s="176">
        <v>0</v>
      </c>
      <c r="R52" s="176">
        <v>0</v>
      </c>
      <c r="S52" s="176">
        <v>0</v>
      </c>
      <c r="T52" s="176">
        <v>0</v>
      </c>
      <c r="U52" s="176">
        <v>0</v>
      </c>
      <c r="V52" s="176">
        <f t="shared" ref="V52:AF53" ca="1" si="12">INDIRECT(ADDRESS(MATCH("HYBRIDUSD",$A:$A,0),MATCH(V$1,$1:$1,0)))</f>
        <v>0</v>
      </c>
      <c r="W52" s="176">
        <f t="shared" ca="1" si="12"/>
        <v>0.57599999999999996</v>
      </c>
      <c r="X52" s="176">
        <f t="shared" ca="1" si="12"/>
        <v>0.13900000000000001</v>
      </c>
      <c r="Y52" s="176">
        <f t="shared" ca="1" si="12"/>
        <v>0</v>
      </c>
      <c r="Z52" s="176">
        <f t="shared" ca="1" si="12"/>
        <v>0.28499999999999998</v>
      </c>
      <c r="AA52" s="176">
        <f t="shared" ca="1" si="12"/>
        <v>0</v>
      </c>
      <c r="AB52" s="176">
        <f t="shared" ca="1" si="12"/>
        <v>0</v>
      </c>
      <c r="AC52" s="176">
        <f t="shared" ca="1" si="12"/>
        <v>0</v>
      </c>
      <c r="AD52" s="176">
        <f t="shared" ca="1" si="12"/>
        <v>0</v>
      </c>
      <c r="AE52" s="176">
        <f t="shared" ca="1" si="12"/>
        <v>0</v>
      </c>
      <c r="AF52" s="176">
        <f t="shared" ca="1" si="12"/>
        <v>1</v>
      </c>
    </row>
    <row r="53" spans="1:32" s="261" customFormat="1">
      <c r="A53" s="177" t="s">
        <v>4570</v>
      </c>
      <c r="B53" s="91" t="s">
        <v>4573</v>
      </c>
      <c r="C53" s="171" t="str">
        <f>VLOOKUP(IDXMàJ[[#This Row],[ISIN]],Indices[[#All],[Valeur]:[OPP2]],9,FALSE)</f>
        <v>Obligations High Yield</v>
      </c>
      <c r="D53" s="175"/>
      <c r="E53" s="176"/>
      <c r="F53" s="176"/>
      <c r="G53" s="176"/>
      <c r="H53" s="176"/>
      <c r="I53" s="176"/>
      <c r="J53" s="176">
        <v>1</v>
      </c>
      <c r="K53" s="176">
        <v>0</v>
      </c>
      <c r="L53" s="176">
        <v>0</v>
      </c>
      <c r="M53" s="176">
        <v>0</v>
      </c>
      <c r="N53" s="176">
        <v>0</v>
      </c>
      <c r="O53" s="176">
        <v>0</v>
      </c>
      <c r="P53" s="176">
        <v>0</v>
      </c>
      <c r="Q53" s="176">
        <v>0</v>
      </c>
      <c r="R53" s="176">
        <v>0</v>
      </c>
      <c r="S53" s="176">
        <v>0</v>
      </c>
      <c r="T53" s="176">
        <v>0</v>
      </c>
      <c r="U53" s="176">
        <v>0</v>
      </c>
      <c r="V53" s="176">
        <f t="shared" ca="1" si="12"/>
        <v>0</v>
      </c>
      <c r="W53" s="176">
        <f t="shared" ca="1" si="12"/>
        <v>0.57599999999999996</v>
      </c>
      <c r="X53" s="176">
        <f t="shared" ca="1" si="12"/>
        <v>0.13900000000000001</v>
      </c>
      <c r="Y53" s="176">
        <f t="shared" ca="1" si="12"/>
        <v>0</v>
      </c>
      <c r="Z53" s="176">
        <f t="shared" ca="1" si="12"/>
        <v>0.28499999999999998</v>
      </c>
      <c r="AA53" s="176">
        <f t="shared" ca="1" si="12"/>
        <v>0</v>
      </c>
      <c r="AB53" s="176">
        <f t="shared" ca="1" si="12"/>
        <v>0</v>
      </c>
      <c r="AC53" s="176">
        <f t="shared" ca="1" si="12"/>
        <v>0</v>
      </c>
      <c r="AD53" s="176">
        <f t="shared" ca="1" si="12"/>
        <v>0</v>
      </c>
      <c r="AE53" s="176">
        <f t="shared" ca="1" si="12"/>
        <v>0</v>
      </c>
      <c r="AF53" s="176">
        <f t="shared" ca="1" si="12"/>
        <v>1</v>
      </c>
    </row>
    <row r="54" spans="1:32" s="261" customFormat="1">
      <c r="A54" s="177" t="s">
        <v>3415</v>
      </c>
      <c r="B54" s="91" t="s">
        <v>3413</v>
      </c>
      <c r="C54" s="91" t="str">
        <f>VLOOKUP(IDXMàJ[[#This Row],[ISIN]],Indices[[#All],[Valeur]:[OPP2]],9,FALSE)</f>
        <v>Actions US</v>
      </c>
      <c r="D54" s="174"/>
      <c r="E54" s="170"/>
      <c r="F54" s="170"/>
      <c r="G54" s="170"/>
      <c r="H54" s="170"/>
      <c r="I54" s="170"/>
      <c r="J54" s="176">
        <v>0</v>
      </c>
      <c r="K54" s="176">
        <v>0</v>
      </c>
      <c r="L54" s="176">
        <v>0</v>
      </c>
      <c r="M54" s="176">
        <v>0</v>
      </c>
      <c r="N54" s="176">
        <f ca="1">INDIRECT(ADDRESS(MATCH("NDDUWI Index",$A:$A,0),MATCH(N$1,$1:$1,0)))/(SUM(INDIRECT(ADDRESS(MATCH("NDDUWI Index",$A:$A,0),MATCH(IDXMàJ[[#Headers],[USD]],$1:$1,0))&amp;":"&amp;ADDRESS(MATCH("NDDUWI Index",$A:$A,0),MATCH(IDXMàJ[[#Headers],[CAD]],$1:$1,0)))))</f>
        <v>0.95323483001004161</v>
      </c>
      <c r="O54" s="176">
        <f ca="1">INDIRECT(ADDRESS(MATCH("NDDUWI Index",$A:$A,0),MATCH(O$1,$1:$1,0)))/(SUM(INDIRECT(ADDRESS(MATCH("NDDUWI Index",$A:$A,0),MATCH(IDXMàJ[[#Headers],[USD]],$1:$1,0))&amp;":"&amp;ADDRESS(MATCH("NDDUWI Index",$A:$A,0),MATCH(IDXMàJ[[#Headers],[CAD]],$1:$1,0)))))</f>
        <v>4.6765169989958395E-2</v>
      </c>
      <c r="P54" s="176">
        <v>0</v>
      </c>
      <c r="Q54" s="176">
        <v>0</v>
      </c>
      <c r="R54" s="176">
        <v>0</v>
      </c>
      <c r="S54" s="176">
        <v>0</v>
      </c>
      <c r="T54" s="176">
        <v>0</v>
      </c>
      <c r="U54" s="176">
        <v>0</v>
      </c>
      <c r="V54" s="176">
        <v>0</v>
      </c>
      <c r="W54" s="176">
        <v>0</v>
      </c>
      <c r="X54" s="176">
        <v>0</v>
      </c>
      <c r="Y54" s="176">
        <v>0</v>
      </c>
      <c r="Z54" s="176">
        <f ca="1">INDIRECT(ADDRESS(MATCH("NDDUWI Index",$A:$A,0),MATCH(Z$1,$1:$1,0)))/(SUM(INDIRECT(ADDRESS(MATCH("NDDUWI Index",$A:$A,0),MATCH(IDXMàJ[[#Headers],[USA]],$1:$1,0))&amp;":"&amp;ADDRESS(MATCH("NDDUWI Index",$A:$A,0),MATCH(IDXMàJ[[#Headers],[CANADA]],$1:$1,0)))))</f>
        <v>0.95323483001004161</v>
      </c>
      <c r="AA54" s="176">
        <f ca="1">INDIRECT(ADDRESS(MATCH("NDDUWI Index",$A:$A,0),MATCH(AA$1,$1:$1,0)))/(SUM(INDIRECT(ADDRESS(MATCH("NDDUWI Index",$A:$A,0),MATCH(IDXMàJ[[#Headers],[USA]],$1:$1,0))&amp;":"&amp;ADDRESS(MATCH("NDDUWI Index",$A:$A,0),MATCH(IDXMàJ[[#Headers],[CANADA]],$1:$1,0)))))</f>
        <v>4.6765169989958395E-2</v>
      </c>
      <c r="AB54" s="176">
        <v>0</v>
      </c>
      <c r="AC54" s="176">
        <v>0</v>
      </c>
      <c r="AD54" s="176">
        <v>0</v>
      </c>
      <c r="AE54" s="170"/>
      <c r="AF54" s="170"/>
    </row>
    <row r="55" spans="1:32" s="261" customFormat="1">
      <c r="A55" s="177" t="s">
        <v>3418</v>
      </c>
      <c r="B55" s="91" t="s">
        <v>3414</v>
      </c>
      <c r="C55" s="91" t="str">
        <f>VLOOKUP(IDXMàJ[[#This Row],[ISIN]],Indices[[#All],[Valeur]:[OPP2]],9,FALSE)</f>
        <v>Actions Monde</v>
      </c>
      <c r="D55" s="174"/>
      <c r="E55" s="170"/>
      <c r="F55" s="170"/>
      <c r="G55" s="170"/>
      <c r="H55" s="170"/>
      <c r="I55" s="170"/>
      <c r="J55" s="176">
        <v>0</v>
      </c>
      <c r="K55" s="176">
        <v>0</v>
      </c>
      <c r="L55" s="176">
        <v>0</v>
      </c>
      <c r="M55" s="176">
        <v>0</v>
      </c>
      <c r="N55" s="176">
        <v>0</v>
      </c>
      <c r="O55" s="176">
        <v>0</v>
      </c>
      <c r="P55" s="176">
        <f ca="1">INDIRECT(ADDRESS(MATCH("NDDUWI Index",$A:$A,0),MATCH(P$1,$1:$1,0)))/(SUM(INDIRECT(ADDRESS(MATCH("NDDUWI Index",$A:$A,0),MATCH(IDXMàJ[[#Headers],[AUD]],$1:$1,0))&amp;":"&amp;ADDRESS(MATCH("NDDUWI Index",$A:$A,0),MATCH(IDXMàJ[[#Headers],[HKD]],$1:$1,0)))))</f>
        <v>0.19226773362894237</v>
      </c>
      <c r="Q55" s="176">
        <f ca="1">INDIRECT(ADDRESS(MATCH("NDDUWI Index",$A:$A,0),MATCH(Q$1,$1:$1,0)))/(SUM(INDIRECT(ADDRESS(MATCH("NDDUWI Index",$A:$A,0),MATCH(IDXMàJ[[#Headers],[AUD]],$1:$1,0))&amp;":"&amp;ADDRESS(MATCH("NDDUWI Index",$A:$A,0),MATCH(IDXMàJ[[#Headers],[HKD]],$1:$1,0)))))</f>
        <v>0.67815401219367366</v>
      </c>
      <c r="R55" s="176">
        <f ca="1">INDIRECT(ADDRESS(MATCH("NDDUWI Index",$A:$A,0),MATCH(R$1,$1:$1,0)))/(SUM(INDIRECT(ADDRESS(MATCH("NDDUWI Index",$A:$A,0),MATCH(IDXMàJ[[#Headers],[AUD]],$1:$1,0))&amp;":"&amp;ADDRESS(MATCH("NDDUWI Index",$A:$A,0),MATCH(IDXMàJ[[#Headers],[HKD]],$1:$1,0)))))</f>
        <v>3.0294915907212446E-2</v>
      </c>
      <c r="S55" s="176">
        <f ca="1">INDIRECT(ADDRESS(MATCH("NDDUWI Index",$A:$A,0),MATCH(S$1,$1:$1,0)))/(SUM(INDIRECT(ADDRESS(MATCH("NDDUWI Index",$A:$A,0),MATCH(IDXMàJ[[#Headers],[AUD]],$1:$1,0))&amp;":"&amp;ADDRESS(MATCH("NDDUWI Index",$A:$A,0),MATCH(IDXMàJ[[#Headers],[HKD]],$1:$1,0)))))</f>
        <v>7.0988086779276696E-3</v>
      </c>
      <c r="T55" s="176">
        <f ca="1">INDIRECT(ADDRESS(MATCH("NDDUWI Index",$A:$A,0),MATCH(T$1,$1:$1,0)))/(SUM(INDIRECT(ADDRESS(MATCH("NDDUWI Index",$A:$A,0),MATCH(IDXMàJ[[#Headers],[AUD]],$1:$1,0))&amp;":"&amp;ADDRESS(MATCH("NDDUWI Index",$A:$A,0),MATCH(IDXMàJ[[#Headers],[HKD]],$1:$1,0)))))</f>
        <v>9.2184529592243825E-2</v>
      </c>
      <c r="U55" s="176">
        <v>0</v>
      </c>
      <c r="V55" s="176">
        <v>0</v>
      </c>
      <c r="W55" s="176">
        <v>0</v>
      </c>
      <c r="X55" s="176">
        <v>0</v>
      </c>
      <c r="Y55" s="176">
        <v>0</v>
      </c>
      <c r="Z55" s="176">
        <v>0</v>
      </c>
      <c r="AA55" s="176">
        <v>0</v>
      </c>
      <c r="AB55" s="176">
        <f ca="1">INDIRECT(ADDRESS(MATCH("NDDUWI Index",$A:$A,0),MATCH(AB$1,$1:$1,0)))/(SUM(INDIRECT(ADDRESS(MATCH("NDDUWI Index",$A:$A,0),MATCH(IDXMàJ[[#Headers],[JAPON]],$1:$1,0))&amp;":"&amp;ADDRESS(MATCH("NDDUWI Index",$A:$A,0),MATCH(IDXMàJ[[#Headers],[PACIFIQUE EX JP]],$1:$1,0)))))</f>
        <v>0.67815401219367366</v>
      </c>
      <c r="AC55" s="176">
        <f ca="1">INDIRECT(ADDRESS(MATCH("NDDUWI Index",$A:$A,0),MATCH(AC$1,$1:$1,0)))/(SUM(INDIRECT(ADDRESS(MATCH("NDDUWI Index",$A:$A,0),MATCH(IDXMàJ[[#Headers],[JAPON]],$1:$1,0))&amp;":"&amp;ADDRESS(MATCH("NDDUWI Index",$A:$A,0),MATCH(IDXMàJ[[#Headers],[PACIFIQUE EX JP]],$1:$1,0)))))</f>
        <v>0.32184598780632628</v>
      </c>
      <c r="AD55" s="176">
        <v>0</v>
      </c>
      <c r="AE55" s="170"/>
      <c r="AF55" s="170"/>
    </row>
    <row r="56" spans="1:32" s="261" customFormat="1">
      <c r="A56" s="177" t="s">
        <v>3474</v>
      </c>
      <c r="B56" s="91" t="s">
        <v>3605</v>
      </c>
      <c r="C56" s="171" t="str">
        <f>VLOOKUP(IDXMàJ[[#This Row],[ISIN]],Indices[[#All],[Valeur]:[OPP2]],9,FALSE)</f>
        <v>Actions Monde</v>
      </c>
      <c r="D56" s="174"/>
      <c r="E56" s="170"/>
      <c r="F56" s="170"/>
      <c r="G56" s="170"/>
      <c r="H56" s="170"/>
      <c r="I56" s="170"/>
      <c r="J56" s="176">
        <f ca="1">INDIRECT(ADDRESS(MATCH("NDDUWI Index",$A:$A,0),MATCH(J$1,$1:$1,0)))/(SUM(INDIRECT(ADDRESS(MATCH("NDDUWI Index",$A:$A,0),MATCH(IDXMàJ[[#Headers],[CHF]],$1:$1,0))&amp;":"&amp;ADDRESS(MATCH("NDDUWI Index",$A:$A,0),MATCH(IDXMàJ[[#Headers],[NON EUR]],$1:$1,0)))))</f>
        <v>0.14426276742601721</v>
      </c>
      <c r="K56" s="176">
        <f ca="1">INDIRECT(ADDRESS(MATCH("NDDUWI Index",$A:$A,0),MATCH(K$1,$1:$1,0)))/(SUM(INDIRECT(ADDRESS(MATCH("NDDUWI Index",$A:$A,0),MATCH(IDXMàJ[[#Headers],[CHF]],$1:$1,0))&amp;":"&amp;ADDRESS(MATCH("NDDUWI Index",$A:$A,0),MATCH(IDXMàJ[[#Headers],[NON EUR]],$1:$1,0)))))</f>
        <v>0.51773529734118429</v>
      </c>
      <c r="L56" s="176">
        <f ca="1">INDIRECT(ADDRESS(MATCH("NDDUWI Index",$A:$A,0),MATCH(L$1,$1:$1,0)))/(SUM(INDIRECT(ADDRESS(MATCH("NDDUWI Index",$A:$A,0),MATCH(IDXMàJ[[#Headers],[CHF]],$1:$1,0))&amp;":"&amp;ADDRESS(MATCH("NDDUWI Index",$A:$A,0),MATCH(IDXMàJ[[#Headers],[NON EUR]],$1:$1,0)))))</f>
        <v>0.2255082248933771</v>
      </c>
      <c r="M56" s="176">
        <f ca="1">INDIRECT(ADDRESS(MATCH("NDDUWI Index",$A:$A,0),MATCH(M$1,$1:$1,0)))/(SUM(INDIRECT(ADDRESS(MATCH("NDDUWI Index",$A:$A,0),MATCH(IDXMàJ[[#Headers],[CHF]],$1:$1,0))&amp;":"&amp;ADDRESS(MATCH("NDDUWI Index",$A:$A,0),MATCH(IDXMàJ[[#Headers],[NON EUR]],$1:$1,0)))))</f>
        <v>0.11249371033942138</v>
      </c>
      <c r="N56" s="176">
        <v>0</v>
      </c>
      <c r="O56" s="176">
        <v>0</v>
      </c>
      <c r="P56" s="176">
        <v>0</v>
      </c>
      <c r="Q56" s="176">
        <v>0</v>
      </c>
      <c r="R56" s="176">
        <v>0</v>
      </c>
      <c r="S56" s="176">
        <v>0</v>
      </c>
      <c r="T56" s="176">
        <v>0</v>
      </c>
      <c r="U56" s="176">
        <v>0</v>
      </c>
      <c r="V56" s="176">
        <f ca="1">INDIRECT(ADDRESS(MATCH("NDDUWI Index",$A:$A,0),MATCH(V$1,$1:$1,0)))/(SUM(INDIRECT(ADDRESS(MATCH("NDDUWI Index",$A:$A,0),MATCH(IDXMàJ[[#Headers],[SUISSE]],$1:$1,0))&amp;":"&amp;ADDRESS(MATCH("NDDUWI Index",$A:$A,0),MATCH(IDXMàJ[[#Headers],[EUROPE X EUR]],$1:$1,0)))))</f>
        <v>0.14426276742601721</v>
      </c>
      <c r="W56" s="176">
        <f ca="1">INDIRECT(ADDRESS(MATCH("NDDUWI Index",$A:$A,0),MATCH(W$1,$1:$1,0)))/(SUM(INDIRECT(ADDRESS(MATCH("NDDUWI Index",$A:$A,0),MATCH(IDXMàJ[[#Headers],[SUISSE]],$1:$1,0))&amp;":"&amp;ADDRESS(MATCH("NDDUWI Index",$A:$A,0),MATCH(IDXMàJ[[#Headers],[EUROPE X EUR]],$1:$1,0)))))</f>
        <v>0.51773529734118429</v>
      </c>
      <c r="X56" s="176">
        <f ca="1">INDIRECT(ADDRESS(MATCH("NDDUWI Index",$A:$A,0),MATCH(X$1,$1:$1,0)))/(SUM(INDIRECT(ADDRESS(MATCH("NDDUWI Index",$A:$A,0),MATCH(IDXMàJ[[#Headers],[SUISSE]],$1:$1,0))&amp;":"&amp;ADDRESS(MATCH("NDDUWI Index",$A:$A,0),MATCH(IDXMàJ[[#Headers],[EUROPE X EUR]],$1:$1,0)))))</f>
        <v>0.2255082248933771</v>
      </c>
      <c r="Y56" s="176">
        <f ca="1">INDIRECT(ADDRESS(MATCH("NDDUWI Index",$A:$A,0),MATCH(Y$1,$1:$1,0)))/(SUM(INDIRECT(ADDRESS(MATCH("NDDUWI Index",$A:$A,0),MATCH(IDXMàJ[[#Headers],[SUISSE]],$1:$1,0))&amp;":"&amp;ADDRESS(MATCH("NDDUWI Index",$A:$A,0),MATCH(IDXMàJ[[#Headers],[EUROPE X EUR]],$1:$1,0)))))</f>
        <v>0.11249371033942138</v>
      </c>
      <c r="Z56" s="176">
        <v>0</v>
      </c>
      <c r="AA56" s="176">
        <v>0</v>
      </c>
      <c r="AB56" s="176">
        <v>0</v>
      </c>
      <c r="AC56" s="176">
        <v>0</v>
      </c>
      <c r="AD56" s="176">
        <v>0</v>
      </c>
      <c r="AE56" s="170"/>
      <c r="AF56" s="170"/>
    </row>
    <row r="57" spans="1:32" s="261" customFormat="1">
      <c r="A57" s="177" t="s">
        <v>3562</v>
      </c>
      <c r="B57" s="91" t="s">
        <v>3561</v>
      </c>
      <c r="C57" s="171" t="str">
        <f>VLOOKUP(IDXMàJ[[#This Row],[ISIN]],Indices[[#All],[Valeur]:[OPP2]],9,FALSE)</f>
        <v>Actions Monde</v>
      </c>
      <c r="D57" s="178"/>
      <c r="E57" s="179"/>
      <c r="F57" s="179"/>
      <c r="G57" s="179"/>
      <c r="H57" s="179"/>
      <c r="I57" s="179"/>
      <c r="J57" s="197">
        <v>0</v>
      </c>
      <c r="K57" s="197">
        <v>0</v>
      </c>
      <c r="L57" s="197">
        <v>0</v>
      </c>
      <c r="M57" s="197">
        <v>0</v>
      </c>
      <c r="N57" s="197">
        <v>0</v>
      </c>
      <c r="O57" s="197">
        <v>0</v>
      </c>
      <c r="P57" s="176">
        <f ca="1">INDIRECT(ADDRESS(MATCH("NDDUP Index",$A:$A,0),MATCH(P$1,$1:$1,0)))/(SUM(INDIRECT(ADDRESS(MATCH("NDDUP Index",$A:$A,0),MATCH(IDXMàJ[[#Headers],[AUD]],$1:$1,0))&amp;":"&amp;ADDRESS(MATCH("NDDUP Index",$A:$A,0),MATCH(IDXMàJ[[#Headers],[HKD]],$1:$1,0))))-INDIRECT(ADDRESS(MATCH("NDDUP Index",$A:$A,0),MATCH(IDXMàJ[[#Headers],[JPY]],$1:$1,0))))</f>
        <v>0.59739049394221799</v>
      </c>
      <c r="Q57" s="197">
        <v>0</v>
      </c>
      <c r="R57" s="176">
        <f ca="1">INDIRECT(ADDRESS(MATCH("NDDUP Index",$A:$A,0),MATCH(R$1,$1:$1,0)))/(SUM(INDIRECT(ADDRESS(MATCH("NDDUP Index",$A:$A,0),MATCH(IDXMàJ[[#Headers],[AUD]],$1:$1,0))&amp;":"&amp;ADDRESS(MATCH("NDDUP Index",$A:$A,0),MATCH(IDXMàJ[[#Headers],[HKD]],$1:$1,0))))-INDIRECT(ADDRESS(MATCH("NDDUP Index",$A:$A,0),MATCH(IDXMàJ[[#Headers],[JPY]],$1:$1,0))))</f>
        <v>9.4128611369990664E-2</v>
      </c>
      <c r="S57" s="176">
        <f ca="1">INDIRECT(ADDRESS(MATCH("NDDUP Index",$A:$A,0),MATCH(S$1,$1:$1,0)))/(SUM(INDIRECT(ADDRESS(MATCH("NDDUP Index",$A:$A,0),MATCH(IDXMàJ[[#Headers],[AUD]],$1:$1,0))&amp;":"&amp;ADDRESS(MATCH("NDDUP Index",$A:$A,0),MATCH(IDXMàJ[[#Headers],[HKD]],$1:$1,0))))-INDIRECT(ADDRESS(MATCH("NDDUP Index",$A:$A,0),MATCH(IDXMàJ[[#Headers],[JPY]],$1:$1,0))))</f>
        <v>2.2056539297918606E-2</v>
      </c>
      <c r="T57" s="176">
        <f ca="1">INDIRECT(ADDRESS(MATCH("NDDUP Index",$A:$A,0),MATCH(T$1,$1:$1,0)))/(SUM(INDIRECT(ADDRESS(MATCH("NDDUP Index",$A:$A,0),MATCH(IDXMàJ[[#Headers],[AUD]],$1:$1,0))&amp;":"&amp;ADDRESS(MATCH("NDDUP Index",$A:$A,0),MATCH(IDXMàJ[[#Headers],[HKD]],$1:$1,0))))-INDIRECT(ADDRESS(MATCH("NDDUP Index",$A:$A,0),MATCH(IDXMàJ[[#Headers],[JPY]],$1:$1,0))))</f>
        <v>0.2864243553898726</v>
      </c>
      <c r="U57" s="197">
        <v>0</v>
      </c>
      <c r="V57" s="197">
        <v>0</v>
      </c>
      <c r="W57" s="197">
        <v>0</v>
      </c>
      <c r="X57" s="197">
        <v>0</v>
      </c>
      <c r="Y57" s="197">
        <v>0</v>
      </c>
      <c r="Z57" s="197">
        <v>0</v>
      </c>
      <c r="AA57" s="197">
        <v>0</v>
      </c>
      <c r="AB57" s="197">
        <v>0</v>
      </c>
      <c r="AC57" s="176">
        <v>1</v>
      </c>
      <c r="AD57" s="197">
        <v>0</v>
      </c>
      <c r="AE57" s="179"/>
      <c r="AF57" s="179"/>
    </row>
    <row r="58" spans="1:32" s="261" customFormat="1">
      <c r="A58" s="91" t="s">
        <v>4187</v>
      </c>
      <c r="B58" s="91" t="s">
        <v>4188</v>
      </c>
      <c r="C58" s="171" t="str">
        <f>VLOOKUP(IDXMàJ[[#This Row],[ISIN]],Indices[[#All],[Valeur]:[OPP2]],9,FALSE)</f>
        <v>Actions Monde</v>
      </c>
      <c r="D58" s="174"/>
      <c r="E58" s="170"/>
      <c r="F58" s="170"/>
      <c r="G58" s="170"/>
      <c r="H58" s="170"/>
      <c r="I58" s="170"/>
      <c r="J58" s="179">
        <v>8.6999999999999994E-2</v>
      </c>
      <c r="K58" s="179">
        <v>6.6400000000000001E-2</v>
      </c>
      <c r="L58" s="179">
        <v>4.2000000000000003E-2</v>
      </c>
      <c r="M58" s="179">
        <v>3.2300000000000002E-2</v>
      </c>
      <c r="N58" s="179">
        <v>0.67979999999999996</v>
      </c>
      <c r="O58" s="179">
        <v>1.4E-3</v>
      </c>
      <c r="P58" s="179">
        <v>1.9699999999999999E-2</v>
      </c>
      <c r="Q58" s="179">
        <v>6.6900000000000001E-2</v>
      </c>
      <c r="R58" s="179"/>
      <c r="S58" s="179">
        <v>2.5999999999999999E-3</v>
      </c>
      <c r="T58" s="179">
        <v>1.9E-3</v>
      </c>
      <c r="U58" s="179"/>
      <c r="V58" s="179">
        <v>8.6999999999999994E-2</v>
      </c>
      <c r="W58" s="179">
        <v>6.6400000000000001E-2</v>
      </c>
      <c r="X58" s="179">
        <v>4.2000000000000003E-2</v>
      </c>
      <c r="Y58" s="179">
        <v>3.2300000000000002E-2</v>
      </c>
      <c r="Z58" s="179">
        <v>0.67979999999999996</v>
      </c>
      <c r="AA58" s="179">
        <v>1.4E-3</v>
      </c>
      <c r="AB58" s="179">
        <v>6.6900000000000001E-2</v>
      </c>
      <c r="AC58" s="179">
        <v>2.4199999999999999E-2</v>
      </c>
      <c r="AD58" s="179"/>
      <c r="AE58" s="170"/>
      <c r="AF58" s="170"/>
    </row>
    <row r="59" spans="1:32" s="261" customFormat="1">
      <c r="A59" s="91" t="s">
        <v>2513</v>
      </c>
      <c r="B59" s="264" t="s">
        <v>3611</v>
      </c>
      <c r="C59" s="171" t="str">
        <f>VLOOKUP(IDXMàJ[[#This Row],[ISIN]],Indices[[#All],[Valeur]:[OPP2]],9,FALSE)</f>
        <v>Actions Monde</v>
      </c>
      <c r="D59" s="174"/>
      <c r="E59" s="170"/>
      <c r="F59" s="170"/>
      <c r="G59" s="170"/>
      <c r="H59" s="170"/>
      <c r="I59" s="170"/>
      <c r="J59" s="179">
        <v>2.409420617005267E-2</v>
      </c>
      <c r="K59" s="179">
        <v>8.6470135144532806E-2</v>
      </c>
      <c r="L59" s="179">
        <v>3.7663506395786299E-2</v>
      </c>
      <c r="M59" s="179">
        <v>1.87882618510158E-2</v>
      </c>
      <c r="N59" s="179">
        <v>0.57799999999999996</v>
      </c>
      <c r="O59" s="179">
        <v>2.8356358164033105E-2</v>
      </c>
      <c r="P59" s="179">
        <v>1.854508231098162E-2</v>
      </c>
      <c r="Q59" s="179">
        <v>6.5410985703536498E-2</v>
      </c>
      <c r="R59" s="179">
        <v>2.9220800521203485E-3</v>
      </c>
      <c r="S59" s="179">
        <v>6.8471182739453717E-4</v>
      </c>
      <c r="T59" s="179">
        <v>8.8916099275741303E-3</v>
      </c>
      <c r="U59" s="179">
        <v>0.13017306245297219</v>
      </c>
      <c r="V59" s="179">
        <v>2.409420617005267E-2</v>
      </c>
      <c r="W59" s="179">
        <v>8.6470135144532806E-2</v>
      </c>
      <c r="X59" s="179">
        <v>3.7663506395786299E-2</v>
      </c>
      <c r="Y59" s="179">
        <v>1.87882618510158E-2</v>
      </c>
      <c r="Z59" s="179">
        <v>0.57799999999999996</v>
      </c>
      <c r="AA59" s="179">
        <v>2.8356358164033105E-2</v>
      </c>
      <c r="AB59" s="179">
        <v>6.5410985703536498E-2</v>
      </c>
      <c r="AC59" s="179">
        <v>3.1043484118070636E-2</v>
      </c>
      <c r="AD59" s="179">
        <v>0.13017306245297219</v>
      </c>
      <c r="AE59" s="170"/>
      <c r="AF59" s="170"/>
    </row>
    <row r="60" spans="1:32" s="261" customFormat="1">
      <c r="A60" s="91" t="s">
        <v>3607</v>
      </c>
      <c r="B60" s="264" t="s">
        <v>3612</v>
      </c>
      <c r="C60" s="171" t="str">
        <f>VLOOKUP(IDXMàJ[[#This Row],[ISIN]],Indices[[#All],[Valeur]:[OPP2]],9,FALSE)</f>
        <v>Actions Monde</v>
      </c>
      <c r="D60" s="174"/>
      <c r="E60" s="170"/>
      <c r="F60" s="170"/>
      <c r="G60" s="170"/>
      <c r="H60" s="170"/>
      <c r="I60" s="170"/>
      <c r="J60" s="179">
        <v>2.7699999999999999E-2</v>
      </c>
      <c r="K60" s="179">
        <v>9.9410734954225019E-2</v>
      </c>
      <c r="L60" s="179">
        <v>4.3299999999999998E-2</v>
      </c>
      <c r="M60" s="179">
        <v>2.1600000000000001E-2</v>
      </c>
      <c r="N60" s="179">
        <v>0.66449999999999998</v>
      </c>
      <c r="O60" s="179">
        <v>3.2599999999999997E-2</v>
      </c>
      <c r="P60" s="179">
        <v>2.1320427674130255E-2</v>
      </c>
      <c r="Q60" s="179">
        <v>7.5200000000000003E-2</v>
      </c>
      <c r="R60" s="179">
        <v>3.3593809595743457E-3</v>
      </c>
      <c r="S60" s="179">
        <v>7.871816769959688E-4</v>
      </c>
      <c r="T60" s="179">
        <v>1.0222274735074413E-2</v>
      </c>
      <c r="U60" s="179">
        <v>0</v>
      </c>
      <c r="V60" s="179">
        <v>2.7699999999999999E-2</v>
      </c>
      <c r="W60" s="179">
        <v>9.9410734954225019E-2</v>
      </c>
      <c r="X60" s="179">
        <v>4.3299999999999998E-2</v>
      </c>
      <c r="Y60" s="179">
        <v>2.1600000000000001E-2</v>
      </c>
      <c r="Z60" s="179">
        <v>0.66449999999999998</v>
      </c>
      <c r="AA60" s="179">
        <v>3.2599999999999997E-2</v>
      </c>
      <c r="AB60" s="179">
        <v>7.5200000000000003E-2</v>
      </c>
      <c r="AC60" s="179">
        <v>3.5689265045774979E-2</v>
      </c>
      <c r="AD60" s="179">
        <v>0</v>
      </c>
      <c r="AE60" s="170"/>
      <c r="AF60" s="170"/>
    </row>
    <row r="61" spans="1:32" s="261" customFormat="1">
      <c r="A61" s="91" t="s">
        <v>4990</v>
      </c>
      <c r="B61" s="264" t="s">
        <v>4992</v>
      </c>
      <c r="C61" s="171" t="str">
        <f>VLOOKUP(IDXMàJ[[#This Row],[ISIN]],Indices[[#All],[Valeur]:[OPP2]],9,FALSE)</f>
        <v>Actions Monde</v>
      </c>
      <c r="D61" s="174"/>
      <c r="E61" s="170"/>
      <c r="F61" s="170"/>
      <c r="G61" s="170"/>
      <c r="H61" s="170"/>
      <c r="I61" s="170"/>
      <c r="J61" s="179">
        <v>3.4000000000000002E-2</v>
      </c>
      <c r="K61" s="179">
        <v>0.1167</v>
      </c>
      <c r="L61" s="179">
        <v>4.4200000000000003E-2</v>
      </c>
      <c r="M61" s="179">
        <v>2.7699999999999999E-2</v>
      </c>
      <c r="N61" s="179">
        <v>0.64480000000000004</v>
      </c>
      <c r="O61" s="179">
        <v>2.9600000000000001E-2</v>
      </c>
      <c r="P61" s="179">
        <v>1.8200000000000001E-2</v>
      </c>
      <c r="Q61" s="179">
        <v>6.9900000000000004E-2</v>
      </c>
      <c r="R61" s="179">
        <v>4.1999999999999997E-3</v>
      </c>
      <c r="S61" s="179">
        <v>1.1999999999999999E-3</v>
      </c>
      <c r="T61" s="179">
        <v>9.4999999999999998E-3</v>
      </c>
      <c r="U61" s="179"/>
      <c r="V61" s="179">
        <v>3.4000000000000002E-2</v>
      </c>
      <c r="W61" s="179">
        <v>0.1167</v>
      </c>
      <c r="X61" s="179">
        <v>4.4200000000000003E-2</v>
      </c>
      <c r="Y61" s="179">
        <v>2.7699999999999999E-2</v>
      </c>
      <c r="Z61" s="179">
        <v>0.64480000000000004</v>
      </c>
      <c r="AA61" s="179">
        <v>2.9600000000000001E-2</v>
      </c>
      <c r="AB61" s="179">
        <v>6.9900000000000004E-2</v>
      </c>
      <c r="AC61" s="179">
        <v>3.3100000000000004E-2</v>
      </c>
      <c r="AD61" s="179">
        <v>0</v>
      </c>
      <c r="AE61" s="170"/>
      <c r="AF61" s="170"/>
    </row>
    <row r="62" spans="1:32" s="261" customFormat="1">
      <c r="A62" s="91" t="s">
        <v>4993</v>
      </c>
      <c r="B62" s="264" t="s">
        <v>4994</v>
      </c>
      <c r="C62" s="171" t="str">
        <f>VLOOKUP(IDXMàJ[[#This Row],[ISIN]],Indices[[#All],[Valeur]:[OPP2]],9,FALSE)</f>
        <v>Actions Monde</v>
      </c>
      <c r="D62" s="174"/>
      <c r="E62" s="170"/>
      <c r="F62" s="170"/>
      <c r="G62" s="170"/>
      <c r="H62" s="170"/>
      <c r="I62" s="170"/>
      <c r="J62" s="179">
        <v>3.9197602029052349E-2</v>
      </c>
      <c r="K62" s="179">
        <v>0.13454000461148261</v>
      </c>
      <c r="L62" s="179">
        <v>5.0956882637768049E-2</v>
      </c>
      <c r="M62" s="179">
        <v>3.1934516947198524E-2</v>
      </c>
      <c r="N62" s="179">
        <v>0.74337099377449856</v>
      </c>
      <c r="O62" s="179"/>
      <c r="P62" s="179"/>
      <c r="Q62" s="179"/>
      <c r="R62" s="179"/>
      <c r="S62" s="179"/>
      <c r="T62" s="179"/>
      <c r="U62" s="179"/>
      <c r="V62" s="179">
        <v>3.9197602029052349E-2</v>
      </c>
      <c r="W62" s="179">
        <v>0.13454000461148261</v>
      </c>
      <c r="X62" s="179">
        <v>5.0956882637768049E-2</v>
      </c>
      <c r="Y62" s="179">
        <v>3.1934516947198524E-2</v>
      </c>
      <c r="Z62" s="179">
        <v>0.74337099377449856</v>
      </c>
      <c r="AA62" s="179"/>
      <c r="AB62" s="179"/>
      <c r="AC62" s="179"/>
      <c r="AD62" s="179"/>
      <c r="AE62" s="170"/>
      <c r="AF62" s="170"/>
    </row>
    <row r="63" spans="1:32" s="261" customFormat="1">
      <c r="A63" s="91" t="s">
        <v>4972</v>
      </c>
      <c r="B63" s="91" t="s">
        <v>4973</v>
      </c>
      <c r="C63" s="171" t="str">
        <f>VLOOKUP(IDXMàJ[[#This Row],[ISIN]],Indices[[#All],[Valeur]:[OPP2]],9,FALSE)</f>
        <v>Obligations Monde</v>
      </c>
      <c r="D63" s="178">
        <v>7.39</v>
      </c>
      <c r="E63" s="179">
        <v>1.1578E-2</v>
      </c>
      <c r="F63" s="179">
        <v>0.51970000000000005</v>
      </c>
      <c r="G63" s="179">
        <v>0.31809999999999999</v>
      </c>
      <c r="H63" s="179">
        <v>0.16220000000000001</v>
      </c>
      <c r="I63" s="179"/>
      <c r="J63" s="179">
        <v>5.0000000000000001E-3</v>
      </c>
      <c r="K63" s="179">
        <v>0.23719999999999999</v>
      </c>
      <c r="L63" s="179">
        <v>5.0299999999999997E-2</v>
      </c>
      <c r="M63" s="179">
        <v>1.2800000000000001E-2</v>
      </c>
      <c r="N63" s="179">
        <v>0.41720000000000002</v>
      </c>
      <c r="O63" s="179">
        <v>2.8000000000000001E-2</v>
      </c>
      <c r="P63" s="179">
        <v>1.47E-2</v>
      </c>
      <c r="Q63" s="179">
        <v>0.13539999999999999</v>
      </c>
      <c r="R63" s="179">
        <v>1.9E-3</v>
      </c>
      <c r="S63" s="179">
        <v>1.6000000000000001E-3</v>
      </c>
      <c r="T63" s="179">
        <v>2.0000000000000001E-4</v>
      </c>
      <c r="U63" s="179">
        <v>9.5699999999999993E-2</v>
      </c>
      <c r="V63" s="179">
        <v>5.0000000000000001E-3</v>
      </c>
      <c r="W63" s="179">
        <v>0.23719999999999999</v>
      </c>
      <c r="X63" s="179">
        <v>5.0299999999999997E-2</v>
      </c>
      <c r="Y63" s="179">
        <v>1.2800000000000001E-2</v>
      </c>
      <c r="Z63" s="179">
        <v>0.41720000000000002</v>
      </c>
      <c r="AA63" s="179">
        <v>2.8000000000000001E-2</v>
      </c>
      <c r="AB63" s="179">
        <v>0.13539999999999999</v>
      </c>
      <c r="AC63" s="179">
        <v>1.84E-2</v>
      </c>
      <c r="AD63" s="179">
        <v>9.5699999999999993E-2</v>
      </c>
      <c r="AE63" s="179">
        <v>0.77729999999999999</v>
      </c>
      <c r="AF63" s="179">
        <v>0.22270000000000001</v>
      </c>
    </row>
    <row r="64" spans="1:32" s="261" customFormat="1">
      <c r="A64" s="91" t="s">
        <v>3481</v>
      </c>
      <c r="B64" s="264" t="s">
        <v>3480</v>
      </c>
      <c r="C64" s="171" t="str">
        <f>VLOOKUP(IDXMàJ[[#This Row],[ISIN]],Indices[[#All],[Valeur]:[OPP2]],9,FALSE)</f>
        <v>Obligations Monde</v>
      </c>
      <c r="D64" s="178">
        <v>7.25</v>
      </c>
      <c r="E64" s="179">
        <v>1.7399999999999999E-2</v>
      </c>
      <c r="F64" s="179">
        <v>8.48E-2</v>
      </c>
      <c r="G64" s="179">
        <v>0.38240000000000002</v>
      </c>
      <c r="H64" s="179">
        <v>0.52929999999999999</v>
      </c>
      <c r="I64" s="179">
        <v>3.5000000000000001E-3</v>
      </c>
      <c r="J64" s="179">
        <v>3.5999999999999999E-3</v>
      </c>
      <c r="K64" s="179">
        <v>0.24479999999999999</v>
      </c>
      <c r="L64" s="179">
        <v>4.99E-2</v>
      </c>
      <c r="M64" s="179">
        <v>0</v>
      </c>
      <c r="N64" s="179">
        <v>0.65610000000000002</v>
      </c>
      <c r="O64" s="179">
        <v>3.2800000000000003E-2</v>
      </c>
      <c r="P64" s="179">
        <v>3.5999999999999999E-3</v>
      </c>
      <c r="Q64" s="179">
        <v>9.1000000000000004E-3</v>
      </c>
      <c r="R64" s="179">
        <v>1E-4</v>
      </c>
      <c r="S64" s="179">
        <v>0</v>
      </c>
      <c r="T64" s="179">
        <v>0</v>
      </c>
      <c r="U64" s="179">
        <v>0</v>
      </c>
      <c r="V64" s="179">
        <v>3.5999999999999999E-3</v>
      </c>
      <c r="W64" s="179">
        <v>0.24479999999999999</v>
      </c>
      <c r="X64" s="179">
        <v>4.99E-2</v>
      </c>
      <c r="Y64" s="179">
        <v>0</v>
      </c>
      <c r="Z64" s="179">
        <v>0.65610000000000002</v>
      </c>
      <c r="AA64" s="179">
        <v>3.2800000000000003E-2</v>
      </c>
      <c r="AB64" s="179">
        <v>9.1000000000000004E-3</v>
      </c>
      <c r="AC64" s="179">
        <v>3.7000000000000002E-3</v>
      </c>
      <c r="AD64" s="179">
        <v>0</v>
      </c>
      <c r="AE64" s="179"/>
      <c r="AF64" s="179">
        <v>1</v>
      </c>
    </row>
    <row r="65" spans="1:32" s="261" customFormat="1">
      <c r="A65" s="91" t="s">
        <v>3515</v>
      </c>
      <c r="B65" s="91" t="s">
        <v>3516</v>
      </c>
      <c r="C65" s="171" t="str">
        <f>VLOOKUP(IDXMàJ[[#This Row],[ISIN]],Indices[[#All],[Valeur]:[OPP2]],9,FALSE)</f>
        <v>Obligations Monde</v>
      </c>
      <c r="D65" s="178">
        <v>2.5</v>
      </c>
      <c r="E65" s="179">
        <v>2.06E-2</v>
      </c>
      <c r="F65" s="179"/>
      <c r="G65" s="179"/>
      <c r="H65" s="179">
        <v>1</v>
      </c>
      <c r="I65" s="179"/>
      <c r="J65" s="179">
        <v>4.0000000000000001E-3</v>
      </c>
      <c r="K65" s="179">
        <v>0.24217057057057056</v>
      </c>
      <c r="L65" s="179">
        <v>4.8354354354354354E-2</v>
      </c>
      <c r="M65" s="179">
        <v>0</v>
      </c>
      <c r="N65" s="179">
        <v>0.6599123123123124</v>
      </c>
      <c r="O65" s="179">
        <v>3.3200000000000007E-2</v>
      </c>
      <c r="P65" s="179">
        <v>3.5891891891891891E-3</v>
      </c>
      <c r="Q65" s="179">
        <v>8.4744744744744745E-3</v>
      </c>
      <c r="R65" s="179">
        <v>0</v>
      </c>
      <c r="S65" s="179">
        <v>2.9909909909909909E-4</v>
      </c>
      <c r="T65" s="179">
        <v>0</v>
      </c>
      <c r="U65" s="179">
        <v>0</v>
      </c>
      <c r="V65" s="179">
        <v>4.0000000000000001E-3</v>
      </c>
      <c r="W65" s="179">
        <v>0.24217057057057056</v>
      </c>
      <c r="X65" s="179">
        <v>4.8354354354354354E-2</v>
      </c>
      <c r="Y65" s="179">
        <v>0</v>
      </c>
      <c r="Z65" s="179">
        <v>0.6599123123123124</v>
      </c>
      <c r="AA65" s="179">
        <v>3.3200000000000007E-2</v>
      </c>
      <c r="AB65" s="179">
        <v>8.4744744744744745E-3</v>
      </c>
      <c r="AC65" s="179">
        <v>3.8882882882882884E-3</v>
      </c>
      <c r="AD65" s="179">
        <v>0</v>
      </c>
      <c r="AE65" s="179"/>
      <c r="AF65" s="179">
        <v>1</v>
      </c>
    </row>
    <row r="66" spans="1:32" s="261" customFormat="1">
      <c r="A66" s="91" t="s">
        <v>4882</v>
      </c>
      <c r="B66" s="91" t="s">
        <v>4883</v>
      </c>
      <c r="C66" s="171" t="str">
        <f>VLOOKUP(IDXMàJ[[#This Row],[ISIN]],Indices[[#All],[Valeur]:[OPP2]],9,FALSE)</f>
        <v>Obligations Monde</v>
      </c>
      <c r="D66" s="178">
        <v>9.91</v>
      </c>
      <c r="E66" s="179">
        <v>6.4999999999999997E-3</v>
      </c>
      <c r="F66" s="179">
        <v>0.52034999999999998</v>
      </c>
      <c r="G66" s="179">
        <v>0.25545000000000001</v>
      </c>
      <c r="H66" s="179">
        <v>0.21199999999999999</v>
      </c>
      <c r="I66" s="179">
        <v>1.2200000000000001E-2</v>
      </c>
      <c r="J66" s="179">
        <v>2.5999999999999999E-3</v>
      </c>
      <c r="K66" s="179">
        <v>0.65910000000000002</v>
      </c>
      <c r="L66" s="179">
        <v>2.0799999999999999E-2</v>
      </c>
      <c r="M66" s="179">
        <v>2.69E-2</v>
      </c>
      <c r="N66" s="179">
        <v>0.2306</v>
      </c>
      <c r="O66" s="179">
        <v>3.49E-2</v>
      </c>
      <c r="P66" s="179">
        <v>2.1899999999999999E-2</v>
      </c>
      <c r="Q66" s="179"/>
      <c r="R66" s="179"/>
      <c r="S66" s="179"/>
      <c r="T66" s="179"/>
      <c r="U66" s="179">
        <v>3.2000000000000002E-3</v>
      </c>
      <c r="V66" s="179">
        <v>2.5999999999999999E-3</v>
      </c>
      <c r="W66" s="179">
        <v>0.65910000000000002</v>
      </c>
      <c r="X66" s="179">
        <v>2.0799999999999999E-2</v>
      </c>
      <c r="Y66" s="179">
        <v>2.69E-2</v>
      </c>
      <c r="Z66" s="179">
        <v>0.2306</v>
      </c>
      <c r="AA66" s="179">
        <v>3.49E-2</v>
      </c>
      <c r="AB66" s="179"/>
      <c r="AC66" s="179">
        <v>2.1899999999999999E-2</v>
      </c>
      <c r="AD66" s="179">
        <v>3.2000000000000002E-3</v>
      </c>
      <c r="AE66" s="179">
        <v>0.3916</v>
      </c>
      <c r="AF66" s="179">
        <v>0.60840000000000005</v>
      </c>
    </row>
    <row r="67" spans="1:32" s="261" customFormat="1">
      <c r="A67" s="91" t="s">
        <v>4988</v>
      </c>
      <c r="B67" s="264" t="s">
        <v>4989</v>
      </c>
      <c r="C67" s="171" t="str">
        <f>VLOOKUP(IDXMàJ[[#This Row],[ISIN]],Indices[[#All],[Valeur]:[OPP2]],9,FALSE)</f>
        <v>Obligations Monde</v>
      </c>
      <c r="D67" s="178">
        <v>7.23</v>
      </c>
      <c r="E67" s="179">
        <v>1.5800000000000002E-2</v>
      </c>
      <c r="F67" s="179">
        <v>8.1199999999999994E-2</v>
      </c>
      <c r="G67" s="179">
        <v>0.35630000000000001</v>
      </c>
      <c r="H67" s="179">
        <v>0.5625</v>
      </c>
      <c r="I67" s="179"/>
      <c r="J67" s="179">
        <v>1</v>
      </c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79"/>
      <c r="V67" s="179"/>
      <c r="W67" s="179">
        <v>0.3221</v>
      </c>
      <c r="X67" s="179">
        <v>4.6399999999999997E-2</v>
      </c>
      <c r="Y67" s="179"/>
      <c r="Z67" s="179">
        <v>0.63</v>
      </c>
      <c r="AA67" s="179"/>
      <c r="AB67" s="179">
        <v>1.5E-3</v>
      </c>
      <c r="AC67" s="179"/>
      <c r="AD67" s="179"/>
      <c r="AE67" s="179"/>
      <c r="AF67" s="179">
        <v>1</v>
      </c>
    </row>
    <row r="68" spans="1:32" s="261" customFormat="1">
      <c r="A68" s="91" t="s">
        <v>2736</v>
      </c>
      <c r="B68" s="264" t="s">
        <v>2519</v>
      </c>
      <c r="C68" s="171" t="str">
        <f>VLOOKUP(IDXMàJ[[#This Row],[ISIN]],Indices[[#All],[Valeur]:[OPP2]],9,FALSE)</f>
        <v>Obligations Monde</v>
      </c>
      <c r="D68" s="178">
        <v>8.5500000000000007</v>
      </c>
      <c r="E68" s="179">
        <v>5.4999999999999997E-3</v>
      </c>
      <c r="F68" s="179">
        <v>0.68579999999999997</v>
      </c>
      <c r="G68" s="179">
        <v>0.22800000000000001</v>
      </c>
      <c r="H68" s="179">
        <v>8.6199999999999999E-2</v>
      </c>
      <c r="I68" s="179"/>
      <c r="J68" s="179">
        <v>0</v>
      </c>
      <c r="K68" s="179">
        <v>0.34063999999999994</v>
      </c>
      <c r="L68" s="179">
        <v>5.3900000000000003E-2</v>
      </c>
      <c r="M68" s="179">
        <v>1.4755500000000001E-2</v>
      </c>
      <c r="N68" s="179">
        <v>0.36943999999999999</v>
      </c>
      <c r="O68" s="179">
        <v>1.6632000000000001E-2</v>
      </c>
      <c r="P68" s="179">
        <v>1.8157500000000003E-2</v>
      </c>
      <c r="Q68" s="179">
        <v>0.16852</v>
      </c>
      <c r="R68" s="179">
        <v>3.6247499999999999E-3</v>
      </c>
      <c r="S68" s="179"/>
      <c r="T68" s="179"/>
      <c r="U68" s="179">
        <v>1.4330250000000003E-2</v>
      </c>
      <c r="V68" s="179"/>
      <c r="W68" s="179">
        <v>0.34063999999999994</v>
      </c>
      <c r="X68" s="179">
        <v>5.3900000000000003E-2</v>
      </c>
      <c r="Y68" s="179">
        <v>1.4755500000000001E-2</v>
      </c>
      <c r="Z68" s="179">
        <v>0.36943999999999999</v>
      </c>
      <c r="AA68" s="179">
        <v>1.6632000000000001E-2</v>
      </c>
      <c r="AB68" s="179">
        <v>0.16852</v>
      </c>
      <c r="AC68" s="179">
        <v>2.1782250000000003E-2</v>
      </c>
      <c r="AD68" s="179">
        <v>1.4330250000000003E-2</v>
      </c>
      <c r="AE68" s="179">
        <v>1</v>
      </c>
      <c r="AF68" s="179"/>
    </row>
    <row r="69" spans="1:32" s="261" customFormat="1">
      <c r="A69" s="91" t="s">
        <v>3511</v>
      </c>
      <c r="B69" s="91" t="s">
        <v>3512</v>
      </c>
      <c r="C69" s="171" t="str">
        <f>VLOOKUP(IDXMàJ[[#This Row],[ISIN]],Indices[[#All],[Valeur]:[OPP2]],9,FALSE)</f>
        <v>Obligations Monde</v>
      </c>
      <c r="D69" s="178">
        <v>1.92</v>
      </c>
      <c r="E69" s="179">
        <v>0</v>
      </c>
      <c r="F69" s="179">
        <v>0.68579999999999997</v>
      </c>
      <c r="G69" s="179">
        <v>0.22800000000000001</v>
      </c>
      <c r="H69" s="179">
        <v>8.6199999999999999E-2</v>
      </c>
      <c r="I69" s="179"/>
      <c r="J69" s="179">
        <v>0</v>
      </c>
      <c r="K69" s="179">
        <v>0.34063999999999994</v>
      </c>
      <c r="L69" s="179">
        <v>5.3900000000000003E-2</v>
      </c>
      <c r="M69" s="179">
        <v>1.4755500000000001E-2</v>
      </c>
      <c r="N69" s="179">
        <v>0.36943999999999999</v>
      </c>
      <c r="O69" s="179">
        <v>1.6632000000000001E-2</v>
      </c>
      <c r="P69" s="179">
        <v>1.8157500000000003E-2</v>
      </c>
      <c r="Q69" s="179">
        <v>0.16852</v>
      </c>
      <c r="R69" s="179">
        <v>3.6247499999999999E-3</v>
      </c>
      <c r="S69" s="179"/>
      <c r="T69" s="179"/>
      <c r="U69" s="179">
        <v>1.4330250000000003E-2</v>
      </c>
      <c r="V69" s="179"/>
      <c r="W69" s="179">
        <v>0.34063999999999994</v>
      </c>
      <c r="X69" s="179">
        <v>5.3900000000000003E-2</v>
      </c>
      <c r="Y69" s="179">
        <v>1.4755500000000001E-2</v>
      </c>
      <c r="Z69" s="179">
        <v>0.36943999999999999</v>
      </c>
      <c r="AA69" s="179">
        <v>1.6632000000000001E-2</v>
      </c>
      <c r="AB69" s="179">
        <v>0.16852</v>
      </c>
      <c r="AC69" s="179">
        <v>2.1782250000000003E-2</v>
      </c>
      <c r="AD69" s="179">
        <v>1.4330250000000003E-2</v>
      </c>
      <c r="AE69" s="179">
        <v>1</v>
      </c>
      <c r="AF69" s="179"/>
    </row>
    <row r="70" spans="1:32" s="261" customFormat="1">
      <c r="A70" s="91" t="s">
        <v>3513</v>
      </c>
      <c r="B70" s="91" t="s">
        <v>3514</v>
      </c>
      <c r="C70" s="171" t="str">
        <f>VLOOKUP(IDXMàJ[[#This Row],[ISIN]],Indices[[#All],[Valeur]:[OPP2]],9,FALSE)</f>
        <v>Obligations Monde</v>
      </c>
      <c r="D70" s="178">
        <v>17.53</v>
      </c>
      <c r="E70" s="179">
        <v>1.0999999999999999E-2</v>
      </c>
      <c r="F70" s="179">
        <v>0.68579999999999997</v>
      </c>
      <c r="G70" s="179">
        <v>0.22800000000000001</v>
      </c>
      <c r="H70" s="179">
        <v>8.6199999999999999E-2</v>
      </c>
      <c r="I70" s="179"/>
      <c r="J70" s="179">
        <v>0</v>
      </c>
      <c r="K70" s="179">
        <v>0.34063999999999994</v>
      </c>
      <c r="L70" s="179">
        <v>5.3900000000000003E-2</v>
      </c>
      <c r="M70" s="179">
        <v>1.4755500000000001E-2</v>
      </c>
      <c r="N70" s="179">
        <v>0.36943999999999999</v>
      </c>
      <c r="O70" s="179">
        <v>1.6632000000000001E-2</v>
      </c>
      <c r="P70" s="179">
        <v>1.8157500000000003E-2</v>
      </c>
      <c r="Q70" s="179">
        <v>0.16852</v>
      </c>
      <c r="R70" s="179">
        <v>3.6247499999999999E-3</v>
      </c>
      <c r="S70" s="179"/>
      <c r="T70" s="179"/>
      <c r="U70" s="179">
        <v>1.4330250000000003E-2</v>
      </c>
      <c r="V70" s="179"/>
      <c r="W70" s="179">
        <v>0.34063999999999994</v>
      </c>
      <c r="X70" s="179">
        <v>5.3900000000000003E-2</v>
      </c>
      <c r="Y70" s="179">
        <v>1.4755500000000001E-2</v>
      </c>
      <c r="Z70" s="179">
        <v>0.36943999999999999</v>
      </c>
      <c r="AA70" s="179">
        <v>1.6632000000000001E-2</v>
      </c>
      <c r="AB70" s="179">
        <v>0.16852</v>
      </c>
      <c r="AC70" s="179">
        <v>2.1782250000000003E-2</v>
      </c>
      <c r="AD70" s="179">
        <v>1.4330250000000003E-2</v>
      </c>
      <c r="AE70" s="179">
        <v>1</v>
      </c>
      <c r="AF70" s="179"/>
    </row>
    <row r="71" spans="1:32" s="261" customFormat="1">
      <c r="A71" s="91" t="s">
        <v>4572</v>
      </c>
      <c r="B71" s="91" t="s">
        <v>4575</v>
      </c>
      <c r="C71" s="171" t="str">
        <f>VLOOKUP(IDXMàJ[[#This Row],[ISIN]],Indices[[#All],[Valeur]:[OPP2]],9,FALSE)</f>
        <v>Obligations High Yield</v>
      </c>
      <c r="D71" s="178">
        <v>3.3</v>
      </c>
      <c r="E71" s="179">
        <v>2.1899999999999999E-2</v>
      </c>
      <c r="F71" s="179"/>
      <c r="G71" s="179">
        <v>4.7E-2</v>
      </c>
      <c r="H71" s="179">
        <v>0.84599999999999997</v>
      </c>
      <c r="I71" s="179">
        <v>0.107</v>
      </c>
      <c r="J71" s="179"/>
      <c r="K71" s="179"/>
      <c r="L71" s="179"/>
      <c r="M71" s="179"/>
      <c r="N71" s="179">
        <v>1</v>
      </c>
      <c r="O71" s="179"/>
      <c r="P71" s="179"/>
      <c r="Q71" s="179"/>
      <c r="R71" s="179"/>
      <c r="S71" s="179"/>
      <c r="T71" s="179"/>
      <c r="U71" s="179"/>
      <c r="V71" s="179"/>
      <c r="W71" s="179">
        <v>0.57599999999999996</v>
      </c>
      <c r="X71" s="179">
        <v>0.13900000000000001</v>
      </c>
      <c r="Y71" s="179"/>
      <c r="Z71" s="179">
        <v>0.28499999999999998</v>
      </c>
      <c r="AA71" s="179"/>
      <c r="AB71" s="179"/>
      <c r="AC71" s="179"/>
      <c r="AD71" s="179"/>
      <c r="AE71" s="179"/>
      <c r="AF71" s="179">
        <v>1</v>
      </c>
    </row>
    <row r="72" spans="1:32" s="261" customFormat="1">
      <c r="A72" s="91" t="s">
        <v>4986</v>
      </c>
      <c r="B72" s="91" t="s">
        <v>4987</v>
      </c>
      <c r="C72" s="171" t="str">
        <f>VLOOKUP(IDXMàJ[[#This Row],[ISIN]],Indices[[#All],[Valeur]:[OPP2]],9,FALSE)</f>
        <v>Obligations convertibles</v>
      </c>
      <c r="D72" s="178">
        <v>1.93</v>
      </c>
      <c r="E72" s="179">
        <v>6.0000000000000001E-3</v>
      </c>
      <c r="F72" s="179">
        <v>0</v>
      </c>
      <c r="G72" s="179">
        <v>8.9499999999999996E-2</v>
      </c>
      <c r="H72" s="179">
        <v>0.14510000000000001</v>
      </c>
      <c r="I72" s="179">
        <v>0.76539999999999997</v>
      </c>
      <c r="J72" s="179">
        <v>2.8E-3</v>
      </c>
      <c r="K72" s="179">
        <v>0.27279999999999999</v>
      </c>
      <c r="L72" s="179">
        <v>1.17E-2</v>
      </c>
      <c r="M72" s="179"/>
      <c r="N72" s="179">
        <v>0.61199999999999999</v>
      </c>
      <c r="O72" s="179">
        <v>1.8E-3</v>
      </c>
      <c r="P72" s="179">
        <v>9.7999999999999997E-3</v>
      </c>
      <c r="Q72" s="179">
        <v>5.5E-2</v>
      </c>
      <c r="R72" s="179">
        <v>3.5999999999999999E-3</v>
      </c>
      <c r="S72" s="179">
        <v>0</v>
      </c>
      <c r="T72" s="179">
        <v>2.3800000000000002E-2</v>
      </c>
      <c r="U72" s="179">
        <v>6.7000000000000002E-3</v>
      </c>
      <c r="V72" s="179">
        <v>2.8E-3</v>
      </c>
      <c r="W72" s="179">
        <v>0.27279999999999999</v>
      </c>
      <c r="X72" s="179">
        <v>1.17E-2</v>
      </c>
      <c r="Y72" s="179"/>
      <c r="Z72" s="179">
        <v>0.61199999999999999</v>
      </c>
      <c r="AA72" s="179">
        <v>1.8E-3</v>
      </c>
      <c r="AB72" s="179">
        <v>5.5E-2</v>
      </c>
      <c r="AC72" s="179">
        <v>3.7199999999999997E-2</v>
      </c>
      <c r="AD72" s="179">
        <v>6.7000000000000002E-3</v>
      </c>
      <c r="AE72" s="179"/>
      <c r="AF72" s="179">
        <v>1</v>
      </c>
    </row>
    <row r="73" spans="1:32">
      <c r="A73" s="180"/>
      <c r="B73" s="180"/>
      <c r="C73" s="180"/>
      <c r="D73" s="178"/>
      <c r="E73" s="179"/>
      <c r="F73" s="179"/>
      <c r="G73" s="179"/>
      <c r="H73" s="179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79"/>
      <c r="AA73" s="179"/>
      <c r="AB73" s="179"/>
      <c r="AC73" s="179"/>
      <c r="AD73" s="179"/>
      <c r="AE73" s="179"/>
      <c r="AF73" s="179"/>
    </row>
    <row r="74" spans="1:32">
      <c r="A74" s="180"/>
      <c r="B74" s="180"/>
      <c r="C74" s="180"/>
      <c r="D74" s="178"/>
      <c r="E74" s="179"/>
      <c r="F74" s="179"/>
      <c r="G74" s="179"/>
      <c r="H74" s="179"/>
      <c r="I74" s="179"/>
      <c r="J74" s="179"/>
      <c r="K74" s="179"/>
      <c r="L74" s="179"/>
      <c r="M74" s="179"/>
      <c r="N74" s="179"/>
      <c r="O74" s="179"/>
      <c r="P74" s="179"/>
      <c r="Q74" s="179"/>
      <c r="R74" s="179"/>
      <c r="S74" s="179"/>
      <c r="T74" s="179"/>
      <c r="U74" s="179"/>
      <c r="V74" s="179"/>
      <c r="W74" s="179"/>
      <c r="X74" s="179"/>
      <c r="Y74" s="179"/>
      <c r="Z74" s="179"/>
      <c r="AA74" s="179"/>
      <c r="AB74" s="179"/>
      <c r="AC74" s="179"/>
      <c r="AD74" s="179"/>
      <c r="AE74" s="179"/>
      <c r="AF74" s="179"/>
    </row>
    <row r="75" spans="1:32">
      <c r="A75" s="180"/>
      <c r="B75" s="180"/>
      <c r="C75" s="180"/>
      <c r="D75" s="178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</row>
    <row r="76" spans="1:32">
      <c r="A76" s="180"/>
      <c r="B76" s="180"/>
      <c r="C76" s="180"/>
      <c r="D76" s="178"/>
      <c r="E76" s="179"/>
      <c r="F76" s="179"/>
      <c r="G76" s="179"/>
      <c r="H76" s="179"/>
      <c r="I76" s="179"/>
      <c r="J76" s="179"/>
      <c r="K76" s="179"/>
      <c r="L76" s="179"/>
      <c r="M76" s="179"/>
      <c r="N76" s="179"/>
      <c r="O76" s="179"/>
      <c r="P76" s="179"/>
      <c r="Q76" s="179"/>
      <c r="R76" s="179"/>
      <c r="S76" s="179"/>
      <c r="T76" s="179"/>
      <c r="U76" s="179"/>
      <c r="V76" s="179"/>
      <c r="W76" s="179"/>
      <c r="X76" s="179"/>
      <c r="Y76" s="179"/>
      <c r="Z76" s="179"/>
      <c r="AA76" s="179"/>
      <c r="AB76" s="179"/>
      <c r="AC76" s="179"/>
      <c r="AD76" s="179"/>
      <c r="AE76" s="179"/>
      <c r="AF76" s="179"/>
    </row>
    <row r="77" spans="1:32">
      <c r="A77" s="180"/>
      <c r="B77" s="180"/>
      <c r="C77" s="180"/>
      <c r="D77" s="178"/>
      <c r="E77" s="179"/>
      <c r="F77" s="179"/>
      <c r="G77" s="179"/>
      <c r="H77" s="179"/>
      <c r="I77" s="179"/>
      <c r="J77" s="179"/>
      <c r="K77" s="179"/>
      <c r="L77" s="179"/>
      <c r="M77" s="179"/>
      <c r="N77" s="179"/>
      <c r="O77" s="179"/>
      <c r="P77" s="179"/>
      <c r="Q77" s="179"/>
      <c r="R77" s="179"/>
      <c r="S77" s="179"/>
      <c r="T77" s="179"/>
      <c r="U77" s="179"/>
      <c r="V77" s="179"/>
      <c r="W77" s="179"/>
      <c r="X77" s="179"/>
      <c r="Y77" s="179"/>
      <c r="Z77" s="179"/>
      <c r="AA77" s="179"/>
      <c r="AB77" s="179"/>
      <c r="AC77" s="179"/>
      <c r="AD77" s="179"/>
      <c r="AE77" s="179"/>
      <c r="AF77" s="179"/>
    </row>
    <row r="78" spans="1:32">
      <c r="A78" s="180"/>
      <c r="B78" s="180"/>
      <c r="C78" s="180"/>
      <c r="D78" s="178"/>
      <c r="E78" s="179"/>
      <c r="F78" s="179"/>
      <c r="G78" s="179"/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  <c r="X78" s="179"/>
      <c r="Y78" s="179"/>
      <c r="Z78" s="179"/>
      <c r="AA78" s="179"/>
      <c r="AB78" s="179"/>
      <c r="AC78" s="179"/>
      <c r="AD78" s="179"/>
      <c r="AE78" s="179"/>
      <c r="AF78" s="179"/>
    </row>
    <row r="79" spans="1:32">
      <c r="A79" s="180"/>
      <c r="B79" s="180"/>
      <c r="C79" s="180"/>
      <c r="D79" s="178"/>
      <c r="E79" s="179"/>
      <c r="F79" s="179"/>
      <c r="G79" s="179"/>
      <c r="H79" s="179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79"/>
      <c r="V79" s="179"/>
      <c r="W79" s="179"/>
      <c r="X79" s="179"/>
      <c r="Y79" s="179"/>
      <c r="Z79" s="179"/>
      <c r="AA79" s="179"/>
      <c r="AB79" s="179"/>
      <c r="AC79" s="179"/>
      <c r="AD79" s="179"/>
      <c r="AE79" s="179"/>
      <c r="AF79" s="179"/>
    </row>
    <row r="80" spans="1:32">
      <c r="A80" s="180"/>
      <c r="B80" s="180"/>
      <c r="C80" s="180"/>
      <c r="D80" s="178"/>
      <c r="E80" s="179"/>
      <c r="F80" s="179"/>
      <c r="G80" s="179"/>
      <c r="H80" s="179"/>
      <c r="I80" s="179"/>
      <c r="J80" s="179"/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179"/>
      <c r="X80" s="179"/>
      <c r="Y80" s="179"/>
      <c r="Z80" s="179"/>
      <c r="AA80" s="179"/>
      <c r="AB80" s="179"/>
      <c r="AC80" s="179"/>
      <c r="AD80" s="179"/>
      <c r="AE80" s="179"/>
      <c r="AF80" s="179"/>
    </row>
    <row r="81" spans="1:32">
      <c r="A81" s="180"/>
      <c r="B81" s="180"/>
      <c r="C81" s="180"/>
      <c r="D81" s="178"/>
      <c r="E81" s="179"/>
      <c r="F81" s="179"/>
      <c r="G81" s="179"/>
      <c r="H81" s="179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179"/>
      <c r="X81" s="179"/>
      <c r="Y81" s="179"/>
      <c r="Z81" s="179"/>
      <c r="AA81" s="179"/>
      <c r="AB81" s="179"/>
      <c r="AC81" s="179"/>
      <c r="AD81" s="179"/>
      <c r="AE81" s="179"/>
      <c r="AF81" s="179"/>
    </row>
    <row r="82" spans="1:32">
      <c r="A82" s="180"/>
      <c r="B82" s="180"/>
      <c r="C82" s="180"/>
      <c r="D82" s="178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79"/>
      <c r="X82" s="179"/>
      <c r="Y82" s="179"/>
      <c r="Z82" s="179"/>
      <c r="AA82" s="179"/>
      <c r="AB82" s="179"/>
      <c r="AC82" s="179"/>
      <c r="AD82" s="179"/>
      <c r="AE82" s="179"/>
      <c r="AF82" s="179"/>
    </row>
    <row r="83" spans="1:32">
      <c r="A83" s="180"/>
      <c r="B83" s="180"/>
      <c r="C83" s="180"/>
      <c r="D83" s="178"/>
      <c r="E83" s="179"/>
      <c r="F83" s="179"/>
      <c r="G83" s="179"/>
      <c r="H83" s="179"/>
      <c r="I83" s="17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79"/>
      <c r="X83" s="179"/>
      <c r="Y83" s="179"/>
      <c r="Z83" s="179"/>
      <c r="AA83" s="179"/>
      <c r="AB83" s="179"/>
      <c r="AC83" s="179"/>
      <c r="AD83" s="179"/>
      <c r="AE83" s="179"/>
      <c r="AF83" s="179"/>
    </row>
    <row r="84" spans="1:32">
      <c r="A84" s="180"/>
      <c r="B84" s="180"/>
      <c r="C84" s="180"/>
      <c r="D84" s="178"/>
      <c r="E84" s="179"/>
      <c r="F84" s="179"/>
      <c r="G84" s="179"/>
      <c r="H84" s="179"/>
      <c r="I84" s="179"/>
      <c r="J84" s="179"/>
      <c r="K84" s="179"/>
      <c r="L84" s="179"/>
      <c r="M84" s="179"/>
      <c r="N84" s="179"/>
      <c r="O84" s="179"/>
      <c r="P84" s="179"/>
      <c r="Q84" s="179"/>
      <c r="R84" s="179"/>
      <c r="S84" s="179"/>
      <c r="T84" s="179"/>
      <c r="U84" s="179"/>
      <c r="V84" s="179"/>
      <c r="W84" s="179"/>
      <c r="X84" s="179"/>
      <c r="Y84" s="179"/>
      <c r="Z84" s="179"/>
      <c r="AA84" s="179"/>
      <c r="AB84" s="179"/>
      <c r="AC84" s="179"/>
      <c r="AD84" s="179"/>
      <c r="AE84" s="179"/>
      <c r="AF84" s="179"/>
    </row>
    <row r="85" spans="1:32">
      <c r="A85" s="180"/>
      <c r="B85" s="180"/>
      <c r="C85" s="180"/>
      <c r="D85" s="178"/>
      <c r="E85" s="179"/>
      <c r="F85" s="179"/>
      <c r="G85" s="179"/>
      <c r="H85" s="179"/>
      <c r="I85" s="179"/>
      <c r="J85" s="179"/>
      <c r="K85" s="179"/>
      <c r="L85" s="179"/>
      <c r="M85" s="179"/>
      <c r="N85" s="179"/>
      <c r="O85" s="179"/>
      <c r="P85" s="179"/>
      <c r="Q85" s="179"/>
      <c r="R85" s="179"/>
      <c r="S85" s="179"/>
      <c r="T85" s="179"/>
      <c r="U85" s="179"/>
      <c r="V85" s="179"/>
      <c r="W85" s="179"/>
      <c r="X85" s="179"/>
      <c r="Y85" s="179"/>
      <c r="Z85" s="179"/>
      <c r="AA85" s="179"/>
      <c r="AB85" s="179"/>
      <c r="AC85" s="179"/>
      <c r="AD85" s="179"/>
      <c r="AE85" s="179"/>
      <c r="AF85" s="179"/>
    </row>
    <row r="86" spans="1:32">
      <c r="A86" s="180"/>
      <c r="B86" s="180"/>
      <c r="C86" s="180"/>
      <c r="D86" s="178"/>
      <c r="E86" s="179"/>
      <c r="F86" s="179"/>
      <c r="G86" s="179"/>
      <c r="H86" s="179"/>
      <c r="I86" s="179"/>
      <c r="J86" s="179"/>
      <c r="K86" s="179"/>
      <c r="L86" s="179"/>
      <c r="M86" s="179"/>
      <c r="N86" s="179"/>
      <c r="O86" s="179"/>
      <c r="P86" s="179"/>
      <c r="Q86" s="179"/>
      <c r="R86" s="179"/>
      <c r="S86" s="179"/>
      <c r="T86" s="179"/>
      <c r="U86" s="179"/>
      <c r="V86" s="179"/>
      <c r="W86" s="179"/>
      <c r="X86" s="179"/>
      <c r="Y86" s="179"/>
      <c r="Z86" s="179"/>
      <c r="AA86" s="179"/>
      <c r="AB86" s="179"/>
      <c r="AC86" s="179"/>
      <c r="AD86" s="179"/>
      <c r="AE86" s="179"/>
      <c r="AF86" s="179"/>
    </row>
    <row r="87" spans="1:32">
      <c r="A87" s="180"/>
      <c r="B87" s="180"/>
      <c r="C87" s="180"/>
      <c r="D87" s="178"/>
      <c r="E87" s="179"/>
      <c r="F87" s="179"/>
      <c r="G87" s="179"/>
      <c r="H87" s="179"/>
      <c r="I87" s="179"/>
      <c r="J87" s="179"/>
      <c r="K87" s="179"/>
      <c r="L87" s="179"/>
      <c r="M87" s="179"/>
      <c r="N87" s="179"/>
      <c r="O87" s="179"/>
      <c r="P87" s="179"/>
      <c r="Q87" s="179"/>
      <c r="R87" s="179"/>
      <c r="S87" s="179"/>
      <c r="T87" s="179"/>
      <c r="U87" s="179"/>
      <c r="V87" s="179"/>
      <c r="W87" s="179"/>
      <c r="X87" s="179"/>
      <c r="Y87" s="179"/>
      <c r="Z87" s="179"/>
      <c r="AA87" s="179"/>
      <c r="AB87" s="179"/>
      <c r="AC87" s="179"/>
      <c r="AD87" s="179"/>
      <c r="AE87" s="179"/>
      <c r="AF87" s="179"/>
    </row>
    <row r="88" spans="1:32">
      <c r="A88" s="180"/>
      <c r="B88" s="180"/>
      <c r="C88" s="180"/>
      <c r="D88" s="178"/>
      <c r="E88" s="179"/>
      <c r="F88" s="179"/>
      <c r="G88" s="179"/>
      <c r="H88" s="179"/>
      <c r="I88" s="179"/>
      <c r="J88" s="179"/>
      <c r="K88" s="179"/>
      <c r="L88" s="179"/>
      <c r="M88" s="179"/>
      <c r="N88" s="179"/>
      <c r="O88" s="179"/>
      <c r="P88" s="179"/>
      <c r="Q88" s="179"/>
      <c r="R88" s="179"/>
      <c r="S88" s="179"/>
      <c r="T88" s="179"/>
      <c r="U88" s="179"/>
      <c r="V88" s="179"/>
      <c r="W88" s="179"/>
      <c r="X88" s="179"/>
      <c r="Y88" s="179"/>
      <c r="Z88" s="179"/>
      <c r="AA88" s="179"/>
      <c r="AB88" s="179"/>
      <c r="AC88" s="179"/>
      <c r="AD88" s="179"/>
      <c r="AE88" s="179"/>
      <c r="AF88" s="179"/>
    </row>
    <row r="89" spans="1:32">
      <c r="A89" s="180"/>
      <c r="B89" s="180"/>
      <c r="C89" s="180"/>
      <c r="D89" s="178"/>
      <c r="E89" s="179"/>
      <c r="F89" s="179"/>
      <c r="G89" s="179"/>
      <c r="H89" s="179"/>
      <c r="I89" s="179"/>
      <c r="J89" s="179"/>
      <c r="K89" s="179"/>
      <c r="L89" s="179"/>
      <c r="M89" s="179"/>
      <c r="N89" s="179"/>
      <c r="O89" s="179"/>
      <c r="P89" s="179"/>
      <c r="Q89" s="179"/>
      <c r="R89" s="179"/>
      <c r="S89" s="179"/>
      <c r="T89" s="179"/>
      <c r="U89" s="179"/>
      <c r="V89" s="179"/>
      <c r="W89" s="179"/>
      <c r="X89" s="179"/>
      <c r="Y89" s="179"/>
      <c r="Z89" s="179"/>
      <c r="AA89" s="179"/>
      <c r="AB89" s="179"/>
      <c r="AC89" s="179"/>
      <c r="AD89" s="179"/>
      <c r="AE89" s="179"/>
      <c r="AF89" s="179"/>
    </row>
    <row r="90" spans="1:32">
      <c r="A90" s="180"/>
      <c r="B90" s="180"/>
      <c r="C90" s="180"/>
      <c r="D90" s="178"/>
      <c r="E90" s="179"/>
      <c r="F90" s="179"/>
      <c r="G90" s="179"/>
      <c r="H90" s="179"/>
      <c r="I90" s="179"/>
      <c r="J90" s="179"/>
      <c r="K90" s="179"/>
      <c r="L90" s="179"/>
      <c r="M90" s="179"/>
      <c r="N90" s="179"/>
      <c r="O90" s="179"/>
      <c r="P90" s="179"/>
      <c r="Q90" s="179"/>
      <c r="R90" s="179"/>
      <c r="S90" s="179"/>
      <c r="T90" s="179"/>
      <c r="U90" s="179"/>
      <c r="V90" s="179"/>
      <c r="W90" s="179"/>
      <c r="X90" s="179"/>
      <c r="Y90" s="179"/>
      <c r="Z90" s="179"/>
      <c r="AA90" s="179"/>
      <c r="AB90" s="179"/>
      <c r="AC90" s="179"/>
      <c r="AD90" s="179"/>
      <c r="AE90" s="179"/>
      <c r="AF90" s="179"/>
    </row>
    <row r="91" spans="1:32">
      <c r="A91" s="180"/>
      <c r="B91" s="180"/>
      <c r="C91" s="180"/>
      <c r="D91" s="178"/>
      <c r="E91" s="179"/>
      <c r="F91" s="179"/>
      <c r="G91" s="179"/>
      <c r="H91" s="179"/>
      <c r="I91" s="179"/>
      <c r="J91" s="179"/>
      <c r="K91" s="179"/>
      <c r="L91" s="179"/>
      <c r="M91" s="179"/>
      <c r="N91" s="179"/>
      <c r="O91" s="179"/>
      <c r="P91" s="179"/>
      <c r="Q91" s="179"/>
      <c r="R91" s="179"/>
      <c r="S91" s="179"/>
      <c r="T91" s="179"/>
      <c r="U91" s="179"/>
      <c r="V91" s="179"/>
      <c r="W91" s="179"/>
      <c r="X91" s="179"/>
      <c r="Y91" s="179"/>
      <c r="Z91" s="179"/>
      <c r="AA91" s="179"/>
      <c r="AB91" s="179"/>
      <c r="AC91" s="179"/>
      <c r="AD91" s="179"/>
      <c r="AE91" s="179"/>
      <c r="AF91" s="179"/>
    </row>
    <row r="92" spans="1:32">
      <c r="A92" s="180"/>
      <c r="B92" s="180"/>
      <c r="C92" s="180"/>
      <c r="D92" s="178"/>
      <c r="E92" s="179"/>
      <c r="F92" s="179"/>
      <c r="G92" s="179"/>
      <c r="H92" s="179"/>
      <c r="I92" s="179"/>
      <c r="J92" s="179"/>
      <c r="K92" s="179"/>
      <c r="L92" s="179"/>
      <c r="M92" s="179"/>
      <c r="N92" s="179"/>
      <c r="O92" s="179"/>
      <c r="P92" s="179"/>
      <c r="Q92" s="179"/>
      <c r="R92" s="179"/>
      <c r="S92" s="179"/>
      <c r="T92" s="179"/>
      <c r="U92" s="179"/>
      <c r="V92" s="179"/>
      <c r="W92" s="179"/>
      <c r="X92" s="179"/>
      <c r="Y92" s="179"/>
      <c r="Z92" s="179"/>
      <c r="AA92" s="179"/>
      <c r="AB92" s="179"/>
      <c r="AC92" s="179"/>
      <c r="AD92" s="179"/>
      <c r="AE92" s="179"/>
      <c r="AF92" s="179"/>
    </row>
    <row r="93" spans="1:32">
      <c r="A93" s="180"/>
      <c r="B93" s="180"/>
      <c r="C93" s="180"/>
      <c r="D93" s="178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  <c r="AC93" s="179"/>
      <c r="AD93" s="179"/>
      <c r="AE93" s="179"/>
      <c r="AF93" s="179"/>
    </row>
    <row r="94" spans="1:32">
      <c r="A94" s="180"/>
      <c r="B94" s="180"/>
      <c r="C94" s="180"/>
      <c r="D94" s="178"/>
      <c r="E94" s="179"/>
      <c r="F94" s="179"/>
      <c r="G94" s="179"/>
      <c r="H94" s="179"/>
      <c r="I94" s="179"/>
      <c r="J94" s="179"/>
      <c r="K94" s="179"/>
      <c r="L94" s="179"/>
      <c r="M94" s="179"/>
      <c r="N94" s="179"/>
      <c r="O94" s="179"/>
      <c r="P94" s="179"/>
      <c r="Q94" s="179"/>
      <c r="R94" s="179"/>
      <c r="S94" s="179"/>
      <c r="T94" s="179"/>
      <c r="U94" s="179"/>
      <c r="V94" s="179"/>
      <c r="W94" s="179"/>
      <c r="X94" s="179"/>
      <c r="Y94" s="179"/>
      <c r="Z94" s="179"/>
      <c r="AA94" s="179"/>
      <c r="AB94" s="179"/>
      <c r="AC94" s="179"/>
      <c r="AD94" s="179"/>
      <c r="AE94" s="179"/>
      <c r="AF94" s="179"/>
    </row>
    <row r="95" spans="1:32">
      <c r="A95" s="180"/>
      <c r="B95" s="180"/>
      <c r="C95" s="180"/>
      <c r="D95" s="178"/>
      <c r="E95" s="179"/>
      <c r="F95" s="179"/>
      <c r="G95" s="179"/>
      <c r="H95" s="179"/>
      <c r="I95" s="179"/>
      <c r="J95" s="179"/>
      <c r="K95" s="179"/>
      <c r="L95" s="179"/>
      <c r="M95" s="179"/>
      <c r="N95" s="179"/>
      <c r="O95" s="179"/>
      <c r="P95" s="179"/>
      <c r="Q95" s="179"/>
      <c r="R95" s="179"/>
      <c r="S95" s="179"/>
      <c r="T95" s="179"/>
      <c r="U95" s="179"/>
      <c r="V95" s="179"/>
      <c r="W95" s="179"/>
      <c r="X95" s="179"/>
      <c r="Y95" s="179"/>
      <c r="Z95" s="179"/>
      <c r="AA95" s="179"/>
      <c r="AB95" s="179"/>
      <c r="AC95" s="179"/>
      <c r="AD95" s="179"/>
      <c r="AE95" s="179"/>
      <c r="AF95" s="179"/>
    </row>
    <row r="96" spans="1:32">
      <c r="A96" s="180"/>
      <c r="B96" s="180"/>
      <c r="C96" s="180"/>
      <c r="D96" s="178"/>
      <c r="E96" s="179"/>
      <c r="F96" s="179"/>
      <c r="G96" s="179"/>
      <c r="H96" s="179"/>
      <c r="I96" s="179"/>
      <c r="J96" s="179"/>
      <c r="K96" s="179"/>
      <c r="L96" s="179"/>
      <c r="M96" s="179"/>
      <c r="N96" s="179"/>
      <c r="O96" s="179"/>
      <c r="P96" s="179"/>
      <c r="Q96" s="179"/>
      <c r="R96" s="179"/>
      <c r="S96" s="179"/>
      <c r="T96" s="179"/>
      <c r="U96" s="179"/>
      <c r="V96" s="179"/>
      <c r="W96" s="179"/>
      <c r="X96" s="179"/>
      <c r="Y96" s="179"/>
      <c r="Z96" s="179"/>
      <c r="AA96" s="179"/>
      <c r="AB96" s="179"/>
      <c r="AC96" s="179"/>
      <c r="AD96" s="179"/>
      <c r="AE96" s="179"/>
      <c r="AF96" s="179"/>
    </row>
    <row r="97" spans="1:32">
      <c r="A97" s="180"/>
      <c r="B97" s="180"/>
      <c r="C97" s="180"/>
      <c r="D97" s="178"/>
      <c r="E97" s="179"/>
      <c r="F97" s="179"/>
      <c r="G97" s="179"/>
      <c r="H97" s="179"/>
      <c r="I97" s="179"/>
      <c r="J97" s="179"/>
      <c r="K97" s="179"/>
      <c r="L97" s="179"/>
      <c r="M97" s="179"/>
      <c r="N97" s="179"/>
      <c r="O97" s="179"/>
      <c r="P97" s="179"/>
      <c r="Q97" s="179"/>
      <c r="R97" s="179"/>
      <c r="S97" s="179"/>
      <c r="T97" s="179"/>
      <c r="U97" s="179"/>
      <c r="V97" s="179"/>
      <c r="W97" s="179"/>
      <c r="X97" s="179"/>
      <c r="Y97" s="179"/>
      <c r="Z97" s="179"/>
      <c r="AA97" s="179"/>
      <c r="AB97" s="179"/>
      <c r="AC97" s="179"/>
      <c r="AD97" s="179"/>
      <c r="AE97" s="179"/>
      <c r="AF97" s="179"/>
    </row>
    <row r="98" spans="1:32">
      <c r="A98" s="180"/>
      <c r="B98" s="180"/>
      <c r="C98" s="180"/>
      <c r="D98" s="178"/>
      <c r="E98" s="179"/>
      <c r="F98" s="179"/>
      <c r="G98" s="179"/>
      <c r="H98" s="179"/>
      <c r="I98" s="179"/>
      <c r="J98" s="179"/>
      <c r="K98" s="179"/>
      <c r="L98" s="179"/>
      <c r="M98" s="179"/>
      <c r="N98" s="179"/>
      <c r="O98" s="179"/>
      <c r="P98" s="179"/>
      <c r="Q98" s="179"/>
      <c r="R98" s="179"/>
      <c r="S98" s="179"/>
      <c r="T98" s="179"/>
      <c r="U98" s="179"/>
      <c r="V98" s="179"/>
      <c r="W98" s="179"/>
      <c r="X98" s="179"/>
      <c r="Y98" s="179"/>
      <c r="Z98" s="179"/>
      <c r="AA98" s="179"/>
      <c r="AB98" s="179"/>
      <c r="AC98" s="179"/>
      <c r="AD98" s="179"/>
      <c r="AE98" s="179"/>
      <c r="AF98" s="179"/>
    </row>
    <row r="99" spans="1:32">
      <c r="A99" s="180"/>
      <c r="B99" s="180"/>
      <c r="C99" s="180"/>
      <c r="D99" s="178"/>
      <c r="E99" s="179"/>
      <c r="F99" s="179"/>
      <c r="G99" s="179"/>
      <c r="H99" s="179"/>
      <c r="I99" s="179"/>
      <c r="J99" s="179"/>
      <c r="K99" s="179"/>
      <c r="L99" s="179"/>
      <c r="M99" s="179"/>
      <c r="N99" s="179"/>
      <c r="O99" s="179"/>
      <c r="P99" s="179"/>
      <c r="Q99" s="179"/>
      <c r="R99" s="179"/>
      <c r="S99" s="179"/>
      <c r="T99" s="179"/>
      <c r="U99" s="179"/>
      <c r="V99" s="179"/>
      <c r="W99" s="179"/>
      <c r="X99" s="179"/>
      <c r="Y99" s="179"/>
      <c r="Z99" s="179"/>
      <c r="AA99" s="179"/>
      <c r="AB99" s="179"/>
      <c r="AC99" s="179"/>
      <c r="AD99" s="179"/>
      <c r="AE99" s="179"/>
      <c r="AF99" s="179"/>
    </row>
    <row r="100" spans="1:32">
      <c r="A100" s="180"/>
      <c r="B100" s="180"/>
      <c r="C100" s="180"/>
      <c r="D100" s="178"/>
      <c r="E100" s="179"/>
      <c r="F100" s="179"/>
      <c r="G100" s="179"/>
      <c r="H100" s="179"/>
      <c r="I100" s="179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79"/>
      <c r="V100" s="179"/>
      <c r="W100" s="179"/>
      <c r="X100" s="179"/>
      <c r="Y100" s="179"/>
      <c r="Z100" s="179"/>
      <c r="AA100" s="179"/>
      <c r="AB100" s="179"/>
      <c r="AC100" s="179"/>
      <c r="AD100" s="179"/>
      <c r="AE100" s="179"/>
      <c r="AF100" s="179"/>
    </row>
    <row r="101" spans="1:32">
      <c r="A101" s="180"/>
      <c r="B101" s="180"/>
      <c r="C101" s="180"/>
      <c r="D101" s="178"/>
      <c r="E101" s="179"/>
      <c r="F101" s="179"/>
      <c r="G101" s="179"/>
      <c r="H101" s="179"/>
      <c r="I101" s="179"/>
      <c r="J101" s="179"/>
      <c r="K101" s="179"/>
      <c r="L101" s="179"/>
      <c r="M101" s="179"/>
      <c r="N101" s="179"/>
      <c r="O101" s="179"/>
      <c r="P101" s="179"/>
      <c r="Q101" s="179"/>
      <c r="R101" s="179"/>
      <c r="S101" s="179"/>
      <c r="T101" s="179"/>
      <c r="U101" s="179"/>
      <c r="V101" s="179"/>
      <c r="W101" s="179"/>
      <c r="X101" s="179"/>
      <c r="Y101" s="179"/>
      <c r="Z101" s="179"/>
      <c r="AA101" s="179"/>
      <c r="AB101" s="179"/>
      <c r="AC101" s="179"/>
      <c r="AD101" s="179"/>
      <c r="AE101" s="179"/>
      <c r="AF101" s="179"/>
    </row>
    <row r="102" spans="1:32">
      <c r="A102" s="180"/>
      <c r="B102" s="180"/>
      <c r="C102" s="180"/>
      <c r="D102" s="178"/>
      <c r="E102" s="179"/>
      <c r="F102" s="179"/>
      <c r="G102" s="179"/>
      <c r="H102" s="179"/>
      <c r="I102" s="179"/>
      <c r="J102" s="179"/>
      <c r="K102" s="179"/>
      <c r="L102" s="179"/>
      <c r="M102" s="179"/>
      <c r="N102" s="179"/>
      <c r="O102" s="179"/>
      <c r="P102" s="179"/>
      <c r="Q102" s="179"/>
      <c r="R102" s="179"/>
      <c r="S102" s="179"/>
      <c r="T102" s="179"/>
      <c r="U102" s="179"/>
      <c r="V102" s="179"/>
      <c r="W102" s="179"/>
      <c r="X102" s="179"/>
      <c r="Y102" s="179"/>
      <c r="Z102" s="179"/>
      <c r="AA102" s="179"/>
      <c r="AB102" s="179"/>
      <c r="AC102" s="179"/>
      <c r="AD102" s="179"/>
      <c r="AE102" s="179"/>
      <c r="AF102" s="179"/>
    </row>
    <row r="103" spans="1:32">
      <c r="A103" s="180"/>
      <c r="B103" s="180"/>
      <c r="C103" s="180"/>
      <c r="D103" s="178"/>
      <c r="E103" s="179"/>
      <c r="F103" s="179"/>
      <c r="G103" s="179"/>
      <c r="H103" s="179"/>
      <c r="I103" s="179"/>
      <c r="J103" s="179"/>
      <c r="K103" s="179"/>
      <c r="L103" s="179"/>
      <c r="M103" s="179"/>
      <c r="N103" s="179"/>
      <c r="O103" s="179"/>
      <c r="P103" s="179"/>
      <c r="Q103" s="179"/>
      <c r="R103" s="179"/>
      <c r="S103" s="179"/>
      <c r="T103" s="179"/>
      <c r="U103" s="179"/>
      <c r="V103" s="179"/>
      <c r="W103" s="179"/>
      <c r="X103" s="179"/>
      <c r="Y103" s="179"/>
      <c r="Z103" s="179"/>
      <c r="AA103" s="179"/>
      <c r="AB103" s="179"/>
      <c r="AC103" s="179"/>
      <c r="AD103" s="179"/>
      <c r="AE103" s="179"/>
      <c r="AF103" s="179"/>
    </row>
    <row r="104" spans="1:32">
      <c r="A104" s="180"/>
      <c r="B104" s="180"/>
      <c r="C104" s="180"/>
      <c r="D104" s="178"/>
      <c r="E104" s="179"/>
      <c r="F104" s="179"/>
      <c r="G104" s="179"/>
      <c r="H104" s="179"/>
      <c r="I104" s="179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79"/>
      <c r="V104" s="179"/>
      <c r="W104" s="179"/>
      <c r="X104" s="179"/>
      <c r="Y104" s="179"/>
      <c r="Z104" s="179"/>
      <c r="AA104" s="179"/>
      <c r="AB104" s="179"/>
      <c r="AC104" s="179"/>
      <c r="AD104" s="179"/>
      <c r="AE104" s="179"/>
      <c r="AF104" s="179"/>
    </row>
    <row r="105" spans="1:32">
      <c r="A105" s="180"/>
      <c r="B105" s="180"/>
      <c r="C105" s="180"/>
      <c r="D105" s="178"/>
      <c r="E105" s="179"/>
      <c r="F105" s="179"/>
      <c r="G105" s="179"/>
      <c r="H105" s="179"/>
      <c r="I105" s="179"/>
      <c r="J105" s="179"/>
      <c r="K105" s="179"/>
      <c r="L105" s="179"/>
      <c r="M105" s="179"/>
      <c r="N105" s="179"/>
      <c r="O105" s="179"/>
      <c r="P105" s="179"/>
      <c r="Q105" s="179"/>
      <c r="R105" s="179"/>
      <c r="S105" s="179"/>
      <c r="T105" s="179"/>
      <c r="U105" s="179"/>
      <c r="V105" s="179"/>
      <c r="W105" s="179"/>
      <c r="X105" s="179"/>
      <c r="Y105" s="179"/>
      <c r="Z105" s="179"/>
      <c r="AA105" s="179"/>
      <c r="AB105" s="179"/>
      <c r="AC105" s="179"/>
      <c r="AD105" s="179"/>
      <c r="AE105" s="179"/>
      <c r="AF105" s="179"/>
    </row>
    <row r="106" spans="1:32">
      <c r="A106" s="180"/>
      <c r="B106" s="180"/>
      <c r="C106" s="180"/>
      <c r="D106" s="178"/>
      <c r="E106" s="179"/>
      <c r="F106" s="179"/>
      <c r="G106" s="179"/>
      <c r="H106" s="179"/>
      <c r="I106" s="179"/>
      <c r="J106" s="179"/>
      <c r="K106" s="179"/>
      <c r="L106" s="179"/>
      <c r="M106" s="179"/>
      <c r="N106" s="179"/>
      <c r="O106" s="179"/>
      <c r="P106" s="179"/>
      <c r="Q106" s="179"/>
      <c r="R106" s="179"/>
      <c r="S106" s="179"/>
      <c r="T106" s="179"/>
      <c r="U106" s="179"/>
      <c r="V106" s="179"/>
      <c r="W106" s="179"/>
      <c r="X106" s="179"/>
      <c r="Y106" s="179"/>
      <c r="Z106" s="179"/>
      <c r="AA106" s="179"/>
      <c r="AB106" s="179"/>
      <c r="AC106" s="179"/>
      <c r="AD106" s="179"/>
      <c r="AE106" s="179"/>
      <c r="AF106" s="179"/>
    </row>
    <row r="107" spans="1:32">
      <c r="A107" s="180"/>
      <c r="B107" s="180"/>
      <c r="C107" s="180"/>
      <c r="D107" s="178"/>
      <c r="E107" s="179"/>
      <c r="F107" s="179"/>
      <c r="G107" s="179"/>
      <c r="H107" s="179"/>
      <c r="I107" s="179"/>
      <c r="J107" s="179"/>
      <c r="K107" s="179"/>
      <c r="L107" s="179"/>
      <c r="M107" s="179"/>
      <c r="N107" s="179"/>
      <c r="O107" s="179"/>
      <c r="P107" s="179"/>
      <c r="Q107" s="179"/>
      <c r="R107" s="179"/>
      <c r="S107" s="179"/>
      <c r="T107" s="179"/>
      <c r="U107" s="179"/>
      <c r="V107" s="179"/>
      <c r="W107" s="179"/>
      <c r="X107" s="179"/>
      <c r="Y107" s="179"/>
      <c r="Z107" s="179"/>
      <c r="AA107" s="179"/>
      <c r="AB107" s="179"/>
      <c r="AC107" s="179"/>
      <c r="AD107" s="179"/>
      <c r="AE107" s="179"/>
      <c r="AF107" s="179"/>
    </row>
    <row r="108" spans="1:32">
      <c r="A108" s="180"/>
      <c r="B108" s="180"/>
      <c r="C108" s="180"/>
      <c r="D108" s="178"/>
      <c r="E108" s="179"/>
      <c r="F108" s="179"/>
      <c r="G108" s="179"/>
      <c r="H108" s="179"/>
      <c r="I108" s="179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179"/>
      <c r="U108" s="179"/>
      <c r="V108" s="179"/>
      <c r="W108" s="179"/>
      <c r="X108" s="179"/>
      <c r="Y108" s="179"/>
      <c r="Z108" s="179"/>
      <c r="AA108" s="179"/>
      <c r="AB108" s="179"/>
      <c r="AC108" s="179"/>
      <c r="AD108" s="179"/>
      <c r="AE108" s="179"/>
      <c r="AF108" s="179"/>
    </row>
    <row r="109" spans="1:32">
      <c r="A109" s="180"/>
      <c r="B109" s="180"/>
      <c r="C109" s="180"/>
      <c r="D109" s="178"/>
      <c r="E109" s="179"/>
      <c r="F109" s="179"/>
      <c r="G109" s="179"/>
      <c r="H109" s="179"/>
      <c r="I109" s="179"/>
      <c r="J109" s="179"/>
      <c r="K109" s="179"/>
      <c r="L109" s="179"/>
      <c r="M109" s="179"/>
      <c r="N109" s="179"/>
      <c r="O109" s="179"/>
      <c r="P109" s="179"/>
      <c r="Q109" s="179"/>
      <c r="R109" s="179"/>
      <c r="S109" s="179"/>
      <c r="T109" s="179"/>
      <c r="U109" s="179"/>
      <c r="V109" s="179"/>
      <c r="W109" s="179"/>
      <c r="X109" s="179"/>
      <c r="Y109" s="179"/>
      <c r="Z109" s="179"/>
      <c r="AA109" s="179"/>
      <c r="AB109" s="179"/>
      <c r="AC109" s="179"/>
      <c r="AD109" s="179"/>
      <c r="AE109" s="179"/>
      <c r="AF109" s="179"/>
    </row>
    <row r="110" spans="1:32">
      <c r="A110" s="180"/>
      <c r="B110" s="180"/>
      <c r="C110" s="180"/>
      <c r="D110" s="178"/>
      <c r="E110" s="179"/>
      <c r="F110" s="179"/>
      <c r="G110" s="179"/>
      <c r="H110" s="179"/>
      <c r="I110" s="179"/>
      <c r="J110" s="179"/>
      <c r="K110" s="179"/>
      <c r="L110" s="179"/>
      <c r="M110" s="179"/>
      <c r="N110" s="179"/>
      <c r="O110" s="179"/>
      <c r="P110" s="179"/>
      <c r="Q110" s="179"/>
      <c r="R110" s="179"/>
      <c r="S110" s="179"/>
      <c r="T110" s="179"/>
      <c r="U110" s="179"/>
      <c r="V110" s="179"/>
      <c r="W110" s="179"/>
      <c r="X110" s="179"/>
      <c r="Y110" s="179"/>
      <c r="Z110" s="179"/>
      <c r="AA110" s="179"/>
      <c r="AB110" s="179"/>
      <c r="AC110" s="179"/>
      <c r="AD110" s="179"/>
      <c r="AE110" s="179"/>
      <c r="AF110" s="179"/>
    </row>
    <row r="111" spans="1:32">
      <c r="A111" s="180"/>
      <c r="B111" s="180"/>
      <c r="C111" s="180"/>
      <c r="D111" s="178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</row>
    <row r="112" spans="1:32">
      <c r="A112" s="180"/>
      <c r="B112" s="180"/>
      <c r="C112" s="180"/>
      <c r="D112" s="178"/>
      <c r="E112" s="179"/>
      <c r="F112" s="179"/>
      <c r="G112" s="179"/>
      <c r="H112" s="179"/>
      <c r="I112" s="179"/>
      <c r="J112" s="179"/>
      <c r="K112" s="179"/>
      <c r="L112" s="179"/>
      <c r="M112" s="179"/>
      <c r="N112" s="179"/>
      <c r="O112" s="179"/>
      <c r="P112" s="179"/>
      <c r="Q112" s="179"/>
      <c r="R112" s="179"/>
      <c r="S112" s="179"/>
      <c r="T112" s="179"/>
      <c r="U112" s="179"/>
      <c r="V112" s="179"/>
      <c r="W112" s="179"/>
      <c r="X112" s="179"/>
      <c r="Y112" s="179"/>
      <c r="Z112" s="179"/>
      <c r="AA112" s="179"/>
      <c r="AB112" s="179"/>
      <c r="AC112" s="179"/>
      <c r="AD112" s="179"/>
      <c r="AE112" s="179"/>
      <c r="AF112" s="179"/>
    </row>
    <row r="113" spans="1:32">
      <c r="A113" s="180"/>
      <c r="B113" s="180"/>
      <c r="C113" s="180"/>
      <c r="D113" s="178"/>
      <c r="E113" s="179"/>
      <c r="F113" s="179"/>
      <c r="G113" s="179"/>
      <c r="H113" s="179"/>
      <c r="I113" s="179"/>
      <c r="J113" s="179"/>
      <c r="K113" s="179"/>
      <c r="L113" s="179"/>
      <c r="M113" s="179"/>
      <c r="N113" s="179"/>
      <c r="O113" s="179"/>
      <c r="P113" s="179"/>
      <c r="Q113" s="179"/>
      <c r="R113" s="179"/>
      <c r="S113" s="179"/>
      <c r="T113" s="179"/>
      <c r="U113" s="179"/>
      <c r="V113" s="179"/>
      <c r="W113" s="179"/>
      <c r="X113" s="179"/>
      <c r="Y113" s="179"/>
      <c r="Z113" s="179"/>
      <c r="AA113" s="179"/>
      <c r="AB113" s="179"/>
      <c r="AC113" s="179"/>
      <c r="AD113" s="179"/>
      <c r="AE113" s="179"/>
      <c r="AF113" s="179"/>
    </row>
    <row r="114" spans="1:32">
      <c r="A114" s="180"/>
      <c r="B114" s="180"/>
      <c r="C114" s="180"/>
      <c r="D114" s="178"/>
      <c r="E114" s="179"/>
      <c r="F114" s="179"/>
      <c r="G114" s="179"/>
      <c r="H114" s="179"/>
      <c r="I114" s="179"/>
      <c r="J114" s="179"/>
      <c r="K114" s="179"/>
      <c r="L114" s="179"/>
      <c r="M114" s="179"/>
      <c r="N114" s="179"/>
      <c r="O114" s="179"/>
      <c r="P114" s="179"/>
      <c r="Q114" s="179"/>
      <c r="R114" s="179"/>
      <c r="S114" s="179"/>
      <c r="T114" s="179"/>
      <c r="U114" s="179"/>
      <c r="V114" s="179"/>
      <c r="W114" s="179"/>
      <c r="X114" s="179"/>
      <c r="Y114" s="179"/>
      <c r="Z114" s="179"/>
      <c r="AA114" s="179"/>
      <c r="AB114" s="179"/>
      <c r="AC114" s="179"/>
      <c r="AD114" s="179"/>
      <c r="AE114" s="179"/>
      <c r="AF114" s="179"/>
    </row>
    <row r="115" spans="1:32">
      <c r="A115" s="180"/>
      <c r="B115" s="180"/>
      <c r="C115" s="180"/>
      <c r="D115" s="178"/>
      <c r="E115" s="179"/>
      <c r="F115" s="179"/>
      <c r="G115" s="179"/>
      <c r="H115" s="179"/>
      <c r="I115" s="179"/>
      <c r="J115" s="179"/>
      <c r="K115" s="179"/>
      <c r="L115" s="179"/>
      <c r="M115" s="179"/>
      <c r="N115" s="179"/>
      <c r="O115" s="179"/>
      <c r="P115" s="179"/>
      <c r="Q115" s="179"/>
      <c r="R115" s="179"/>
      <c r="S115" s="179"/>
      <c r="T115" s="179"/>
      <c r="U115" s="179"/>
      <c r="V115" s="179"/>
      <c r="W115" s="179"/>
      <c r="X115" s="179"/>
      <c r="Y115" s="179"/>
      <c r="Z115" s="179"/>
      <c r="AA115" s="179"/>
      <c r="AB115" s="179"/>
      <c r="AC115" s="179"/>
      <c r="AD115" s="179"/>
      <c r="AE115" s="179"/>
      <c r="AF115" s="179"/>
    </row>
    <row r="116" spans="1:32">
      <c r="A116" s="180"/>
      <c r="B116" s="180"/>
      <c r="C116" s="180"/>
      <c r="D116" s="178"/>
      <c r="E116" s="179"/>
      <c r="F116" s="179"/>
      <c r="G116" s="179"/>
      <c r="H116" s="179"/>
      <c r="I116" s="179"/>
      <c r="J116" s="179"/>
      <c r="K116" s="179"/>
      <c r="L116" s="179"/>
      <c r="M116" s="179"/>
      <c r="N116" s="179"/>
      <c r="O116" s="179"/>
      <c r="P116" s="179"/>
      <c r="Q116" s="179"/>
      <c r="R116" s="179"/>
      <c r="S116" s="179"/>
      <c r="T116" s="179"/>
      <c r="U116" s="179"/>
      <c r="V116" s="179"/>
      <c r="W116" s="179"/>
      <c r="X116" s="179"/>
      <c r="Y116" s="179"/>
      <c r="Z116" s="179"/>
      <c r="AA116" s="179"/>
      <c r="AB116" s="179"/>
      <c r="AC116" s="179"/>
      <c r="AD116" s="179"/>
      <c r="AE116" s="179"/>
      <c r="AF116" s="179"/>
    </row>
    <row r="117" spans="1:32">
      <c r="A117" s="180"/>
      <c r="B117" s="180"/>
      <c r="C117" s="180"/>
      <c r="D117" s="178"/>
      <c r="E117" s="179"/>
      <c r="F117" s="179"/>
      <c r="G117" s="179"/>
      <c r="H117" s="179"/>
      <c r="I117" s="179"/>
      <c r="J117" s="179"/>
      <c r="K117" s="179"/>
      <c r="L117" s="179"/>
      <c r="M117" s="179"/>
      <c r="N117" s="179"/>
      <c r="O117" s="179"/>
      <c r="P117" s="179"/>
      <c r="Q117" s="179"/>
      <c r="R117" s="179"/>
      <c r="S117" s="179"/>
      <c r="T117" s="179"/>
      <c r="U117" s="179"/>
      <c r="V117" s="179"/>
      <c r="W117" s="179"/>
      <c r="X117" s="179"/>
      <c r="Y117" s="179"/>
      <c r="Z117" s="179"/>
      <c r="AA117" s="179"/>
      <c r="AB117" s="179"/>
      <c r="AC117" s="179"/>
      <c r="AD117" s="179"/>
      <c r="AE117" s="179"/>
      <c r="AF117" s="17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2"/>
  <dimension ref="A1:G150"/>
  <sheetViews>
    <sheetView showGridLines="0" topLeftCell="A65" zoomScaleNormal="100" workbookViewId="0">
      <selection activeCell="A78" sqref="A78"/>
    </sheetView>
  </sheetViews>
  <sheetFormatPr baseColWidth="10" defaultRowHeight="15"/>
  <cols>
    <col min="1" max="1" width="13.6640625" style="87" bestFit="1" customWidth="1"/>
    <col min="2" max="2" width="11.5" style="87"/>
    <col min="3" max="3" width="52.1640625" style="87" bestFit="1" customWidth="1"/>
    <col min="4" max="4" width="43.33203125" style="87" customWidth="1"/>
    <col min="5" max="5" width="19.33203125" style="87" bestFit="1" customWidth="1"/>
  </cols>
  <sheetData>
    <row r="1" spans="1:6" s="75" customFormat="1">
      <c r="A1" s="87" t="s">
        <v>5500</v>
      </c>
      <c r="B1" s="87" t="s">
        <v>21934</v>
      </c>
      <c r="C1" s="87" t="s">
        <v>907</v>
      </c>
      <c r="D1" s="87" t="s">
        <v>21936</v>
      </c>
      <c r="E1" s="87" t="s">
        <v>21935</v>
      </c>
    </row>
    <row r="2" spans="1:6">
      <c r="A2" s="85" t="s">
        <v>430</v>
      </c>
      <c r="B2" s="80">
        <f>IFERROR(IFERROR(VLOOKUP($A2,fund!$A$8:$CJ$1528,COLUMN(B$2),FALSE),VLOOKUP($A2,certificat!$A$1:$BS$509,COLUMN(B$3),FALSE)),VLOOKUP(A2,TK_MANQUANTS,2,FALSE))</f>
        <v>1959197</v>
      </c>
      <c r="C2" s="86" t="str">
        <f>VLOOKUP($A2,'Sheet1 - Table (1)'!$A$8:$AG$1186,MATCH("Nom",fund!$A$8:$CP$8,0),FALSE)</f>
        <v>Pictet CH-Swiss Market Tracker-J dy CHF</v>
      </c>
      <c r="D2" s="85" t="s">
        <v>822</v>
      </c>
    </row>
    <row r="3" spans="1:6">
      <c r="A3" s="87" t="s">
        <v>1277</v>
      </c>
      <c r="B3" s="80">
        <f>IFERROR(IFERROR(VLOOKUP($A3,fund!$A$8:$CJ$1528,COLUMN(B$2),FALSE),VLOOKUP($A3,certificat!$A$1:$BS$509,COLUMN(B$3),FALSE)),VLOOKUP(A3,TK_MANQUANTS,2,FALSE))</f>
        <v>10945253</v>
      </c>
      <c r="C3" s="86" t="str">
        <f>VLOOKUP($A3,'Sheet1 - Table (1)'!$A$8:$AG$1186,MATCH("Nom",fund!$A$8:$CP$8,0),FALSE)</f>
        <v>AXA WF Global Inflation Bonds I EUR Redex C</v>
      </c>
      <c r="D3" s="86" t="s">
        <v>795</v>
      </c>
      <c r="E3" s="86" t="s">
        <v>835</v>
      </c>
      <c r="F3" s="75"/>
    </row>
    <row r="4" spans="1:6">
      <c r="A4" s="86" t="s">
        <v>1278</v>
      </c>
      <c r="B4" s="80">
        <f>IFERROR(IFERROR(VLOOKUP($A4,fund!$A$8:$CJ$1528,COLUMN(B$2),FALSE),VLOOKUP($A4,certificat!$A$1:$BS$509,COLUMN(B$3),FALSE)),VLOOKUP(A4,TK_MANQUANTS,2,FALSE))</f>
        <v>10945254</v>
      </c>
      <c r="C4" s="86" t="str">
        <f>VLOOKUP($A4,'Sheet1 - Table (1)'!$A$8:$AG$1186,MATCH("Nom",fund!$A$8:$CP$8,0),FALSE)</f>
        <v>AXA WF Global Inflation Bonds I CHF H Redex C</v>
      </c>
      <c r="D4" s="86" t="s">
        <v>795</v>
      </c>
      <c r="E4" s="86" t="s">
        <v>835</v>
      </c>
      <c r="F4" s="75"/>
    </row>
    <row r="5" spans="1:6">
      <c r="A5" s="91" t="s">
        <v>2884</v>
      </c>
      <c r="B5" s="80">
        <f>IFERROR(IFERROR(VLOOKUP($A5,fund!$A$8:$CJ$1528,COLUMN(B$2),FALSE),VLOOKUP($A5,certificat!$A$1:$BS$509,COLUMN(B$3),FALSE)),VLOOKUP(A5,TK_MANQUANTS,2,FALSE))</f>
        <v>41400161</v>
      </c>
      <c r="C5" s="86" t="str">
        <f>VLOOKUP($A5,'Sheet1 - Table (1)'!$A$8:$AG$1186,MATCH("Nom",fund!$A$8:$CP$8,0),FALSE)</f>
        <v>AXA WF Global Inflation Bonds Redex I CHF H C</v>
      </c>
      <c r="D5" s="86" t="s">
        <v>795</v>
      </c>
      <c r="E5" s="86" t="s">
        <v>835</v>
      </c>
      <c r="F5" s="75"/>
    </row>
    <row r="6" spans="1:6">
      <c r="A6" s="91" t="s">
        <v>2886</v>
      </c>
      <c r="B6" s="80">
        <f>IFERROR(IFERROR(VLOOKUP($A6,fund!$A$8:$CJ$1528,COLUMN(B$2),FALSE),VLOOKUP($A6,certificat!$A$1:$BS$509,COLUMN(B$3),FALSE)),VLOOKUP(A6,TK_MANQUANTS,2,FALSE))</f>
        <v>41400160</v>
      </c>
      <c r="C6" s="86" t="str">
        <f>VLOOKUP($A6,'Sheet1 - Table (1)'!$A$8:$AG$1186,MATCH("Nom",fund!$A$8:$CP$8,0),FALSE)</f>
        <v>AXA WF Global Inflation Bonds Redex I EUR C</v>
      </c>
      <c r="D6" s="86" t="s">
        <v>795</v>
      </c>
      <c r="E6" s="86" t="s">
        <v>835</v>
      </c>
      <c r="F6" s="75"/>
    </row>
    <row r="7" spans="1:6">
      <c r="A7" s="91" t="s">
        <v>3109</v>
      </c>
      <c r="B7" s="80">
        <f>IFERROR(IFERROR(VLOOKUP($A7,fund!$A$8:$CJ$1528,COLUMN(B$2),FALSE),VLOOKUP($A7,certificat!$A$1:$BS$509,COLUMN(B$3),FALSE)),VLOOKUP(A7,TK_MANQUANTS,2,FALSE))</f>
        <v>41361860</v>
      </c>
      <c r="C7" s="86" t="str">
        <f>VLOOKUP($A7,'Sheet1 - Table (1)'!$A$8:$AG$1186,MATCH("Nom",fund!$A$8:$CP$8,0),FALSE)</f>
        <v>CSIF (Lux) Bond Government EM Local DB USD</v>
      </c>
      <c r="D7" s="86" t="s">
        <v>795</v>
      </c>
      <c r="E7" s="86" t="s">
        <v>835</v>
      </c>
      <c r="F7" s="75"/>
    </row>
    <row r="8" spans="1:6" s="71" customFormat="1">
      <c r="A8" s="87" t="s">
        <v>3112</v>
      </c>
      <c r="B8" s="80">
        <f>IFERROR(IFERROR(VLOOKUP($A8,fund!$A$8:$CJ$1528,COLUMN(B$2),FALSE),VLOOKUP($A8,certificat!$A$1:$BS$509,COLUMN(B$3),FALSE)),VLOOKUP(A8,TK_MANQUANTS,2,FALSE))</f>
        <v>41361854</v>
      </c>
      <c r="C8" s="86" t="str">
        <f>VLOOKUP($A8,'Sheet1 - Table (1)'!$A$8:$AG$1186,MATCH("Nom",fund!$A$8:$CP$8,0),FALSE)</f>
        <v>CSIF (Lux) Bond Government EM USD DB USD</v>
      </c>
      <c r="D8" s="86" t="s">
        <v>795</v>
      </c>
      <c r="E8" s="86" t="s">
        <v>835</v>
      </c>
      <c r="F8" s="75"/>
    </row>
    <row r="9" spans="1:6">
      <c r="A9" s="87" t="s">
        <v>3256</v>
      </c>
      <c r="B9" s="80">
        <f>IFERROR(IFERROR(VLOOKUP($A9,fund!$A$8:$CJ$1528,COLUMN(B$2),FALSE),VLOOKUP($A9,certificat!$A$1:$BS$509,COLUMN(B$3),FALSE)),VLOOKUP(A9,TK_MANQUANTS,2,FALSE))</f>
        <v>41361874</v>
      </c>
      <c r="C9" s="86" t="str">
        <f>VLOOKUP($A9,'Sheet1 - Table (1)'!$A$8:$AG$1186,MATCH("Nom",fund!$A$8:$CP$8,0),FALSE)</f>
        <v>Credit Suisse Index Fund (Lux) SICAV - CSIF (Lux) Bond Government Emerging Markets USD</v>
      </c>
      <c r="D9" s="86" t="s">
        <v>795</v>
      </c>
      <c r="E9" s="86" t="s">
        <v>835</v>
      </c>
      <c r="F9" s="75"/>
    </row>
    <row r="10" spans="1:6">
      <c r="A10" s="87" t="s">
        <v>1523</v>
      </c>
      <c r="B10" s="80">
        <f>IFERROR(IFERROR(VLOOKUP($A10,fund!$A$8:$CJ$1528,COLUMN(B$2),FALSE),VLOOKUP($A10,certificat!$A$1:$BS$509,COLUMN(B$3),FALSE)),VLOOKUP(A10,TK_MANQUANTS,2,FALSE))</f>
        <v>30086543</v>
      </c>
      <c r="C10" s="86" t="str">
        <f>VLOOKUP($A10,'Sheet1 - Table (1)'!$A$8:$AG$1186,MATCH("Nom",fund!$A$8:$CP$8,0),FALSE)</f>
        <v>CSIF (Lux) Bond Government EUR Blue DB EUR</v>
      </c>
      <c r="D10" s="86" t="s">
        <v>795</v>
      </c>
      <c r="E10" s="86" t="s">
        <v>835</v>
      </c>
      <c r="F10" s="75"/>
    </row>
    <row r="11" spans="1:6">
      <c r="A11" s="91" t="s">
        <v>4578</v>
      </c>
      <c r="B11" s="80">
        <f>IFERROR(IFERROR(VLOOKUP($A11,fund!$A$8:$CJ$1528,COLUMN(B$2),FALSE),VLOOKUP($A11,certificat!$A$1:$BS$509,COLUMN(B$3),FALSE)),VLOOKUP(A11,TK_MANQUANTS,2,FALSE))</f>
        <v>41549330</v>
      </c>
      <c r="C11" s="86" t="str">
        <f>VLOOKUP($A11,'Sheet1 - Table (1)'!$A$8:$AG$1186,MATCH("Nom",fund!$A$8:$CP$8,0),FALSE)</f>
        <v>CSIF (Lux) Bond Government Global Blue DB EUR</v>
      </c>
      <c r="D11" s="86" t="s">
        <v>795</v>
      </c>
      <c r="E11" s="86" t="s">
        <v>835</v>
      </c>
      <c r="F11" s="75"/>
    </row>
    <row r="12" spans="1:6">
      <c r="A12" s="87" t="s">
        <v>3120</v>
      </c>
      <c r="B12" s="80">
        <f>IFERROR(IFERROR(VLOOKUP($A12,fund!$A$8:$CJ$1528,COLUMN(B$2),FALSE),VLOOKUP($A12,certificat!$A$1:$BS$509,COLUMN(B$3),FALSE)),VLOOKUP(A12,TK_MANQUANTS,2,FALSE))</f>
        <v>32158461</v>
      </c>
      <c r="C12" s="86" t="str">
        <f>VLOOKUP($A12,'Sheet1 - Table (1)'!$A$8:$AG$1186,MATCH("Nom",fund!$A$8:$CP$8,0),FALSE)</f>
        <v>CSIF (Lux) Equity Canada DB CAD</v>
      </c>
      <c r="D12" s="86" t="s">
        <v>795</v>
      </c>
      <c r="E12" s="86" t="s">
        <v>1257</v>
      </c>
      <c r="F12" s="75"/>
    </row>
    <row r="13" spans="1:6">
      <c r="A13" s="86" t="s">
        <v>1817</v>
      </c>
      <c r="B13" s="80">
        <f>IFERROR(IFERROR(VLOOKUP($A13,fund!$A$8:$CJ$1528,COLUMN(B$2),FALSE),VLOOKUP($A13,certificat!$A$1:$BS$509,COLUMN(B$3),FALSE)),VLOOKUP(A13,TK_MANQUANTS,2,FALSE))</f>
        <v>32728586</v>
      </c>
      <c r="C13" s="86" t="str">
        <f>VLOOKUP($A13,'Sheet1 - Table (1)'!$A$8:$AG$1186,MATCH("Nom",fund!$A$8:$CP$8,0),FALSE)</f>
        <v>CSIF (Lux) Equity Canada QB USD</v>
      </c>
      <c r="D13" s="86" t="s">
        <v>795</v>
      </c>
      <c r="E13" s="86" t="s">
        <v>1257</v>
      </c>
      <c r="F13" s="75"/>
    </row>
    <row r="14" spans="1:6">
      <c r="A14" s="87" t="s">
        <v>3129</v>
      </c>
      <c r="B14" s="80">
        <f>IFERROR(IFERROR(VLOOKUP($A14,fund!$A$8:$CJ$1528,COLUMN(B$2),FALSE),VLOOKUP($A14,certificat!$A$1:$BS$509,COLUMN(B$3),FALSE)),VLOOKUP(A14,TK_MANQUANTS,2,FALSE))</f>
        <v>19461839</v>
      </c>
      <c r="C14" s="86" t="str">
        <f>VLOOKUP($A14,'Sheet1 - Table (1)'!$A$8:$AG$1186,MATCH("Nom",fund!$A$8:$CP$8,0),FALSE)</f>
        <v>CSIF (Lux) Equity Emerging Markets DB USD</v>
      </c>
      <c r="D14" s="86" t="s">
        <v>795</v>
      </c>
      <c r="E14" s="86" t="s">
        <v>1257</v>
      </c>
      <c r="F14" s="75"/>
    </row>
    <row r="15" spans="1:6">
      <c r="A15" s="76" t="s">
        <v>1706</v>
      </c>
      <c r="B15" s="80">
        <f>IFERROR(IFERROR(VLOOKUP($A15,fund!$A$8:$CJ$1528,COLUMN(B$2),FALSE),VLOOKUP($A15,certificat!$A$1:$BS$509,COLUMN(B$3),FALSE)),VLOOKUP(A15,TK_MANQUANTS,2,FALSE))</f>
        <v>19463347</v>
      </c>
      <c r="C15" s="86" t="str">
        <f>VLOOKUP($A15,'Sheet1 - Table (1)'!$A$8:$AG$1186,MATCH("Nom",fund!$A$8:$CP$8,0),FALSE)</f>
        <v>CSIF (Lux) Equity Emerging Markets QB USD</v>
      </c>
      <c r="D15" s="86" t="s">
        <v>795</v>
      </c>
      <c r="E15" s="86" t="s">
        <v>1257</v>
      </c>
      <c r="F15" s="75"/>
    </row>
    <row r="16" spans="1:6">
      <c r="A16" s="87" t="s">
        <v>3137</v>
      </c>
      <c r="B16" s="80">
        <f>IFERROR(IFERROR(VLOOKUP($A16,fund!$A$8:$CJ$1528,COLUMN(B$2),FALSE),VLOOKUP($A16,certificat!$A$1:$BS$509,COLUMN(B$3),FALSE)),VLOOKUP(A16,TK_MANQUANTS,2,FALSE))</f>
        <v>30087489</v>
      </c>
      <c r="C16" s="86" t="str">
        <f>VLOOKUP($A16,'Sheet1 - Table (1)'!$A$8:$AG$1186,MATCH("Nom",fund!$A$8:$CP$8,0),FALSE)</f>
        <v>CSIF (Lux) Equity EMU DB EUR</v>
      </c>
      <c r="D16" s="86" t="s">
        <v>795</v>
      </c>
      <c r="E16" s="86" t="s">
        <v>1257</v>
      </c>
      <c r="F16" s="75"/>
    </row>
    <row r="17" spans="1:6">
      <c r="A17" s="91" t="s">
        <v>3143</v>
      </c>
      <c r="B17" s="80">
        <f>IFERROR(IFERROR(VLOOKUP($A17,fund!$A$8:$CJ$1528,COLUMN(B$2),FALSE),VLOOKUP($A17,certificat!$A$1:$BS$509,COLUMN(B$3),FALSE)),VLOOKUP(A17,TK_MANQUANTS,2,FALSE))</f>
        <v>23150990</v>
      </c>
      <c r="C17" s="86" t="str">
        <f>VLOOKUP($A17,'Sheet1 - Table (1)'!$A$8:$AG$1186,MATCH("Nom",fund!$A$8:$CP$8,0),FALSE)</f>
        <v>CSIF (Lux) Equity Japan DB CHF</v>
      </c>
      <c r="D17" s="86" t="s">
        <v>795</v>
      </c>
      <c r="E17" s="86" t="s">
        <v>1257</v>
      </c>
      <c r="F17" s="75"/>
    </row>
    <row r="18" spans="1:6">
      <c r="A18" s="87" t="s">
        <v>3118</v>
      </c>
      <c r="B18" s="80">
        <f>IFERROR(IFERROR(VLOOKUP($A18,fund!$A$8:$CJ$1528,COLUMN(B$2),FALSE),VLOOKUP($A18,certificat!$A$1:$BS$509,COLUMN(B$3),FALSE)),VLOOKUP(A18,TK_MANQUANTS,2,FALSE))</f>
        <v>22660991</v>
      </c>
      <c r="C18" s="86" t="str">
        <f>VLOOKUP($A18,'Sheet1 - Table (1)'!$A$8:$AG$1186,MATCH("Nom",fund!$A$8:$CP$8,0),FALSE)</f>
        <v>CSIF (Lux) Equity Japan DB EUR</v>
      </c>
      <c r="D18" s="86" t="s">
        <v>795</v>
      </c>
      <c r="E18" s="86" t="s">
        <v>1257</v>
      </c>
      <c r="F18" s="75"/>
    </row>
    <row r="19" spans="1:6">
      <c r="A19" s="86" t="s">
        <v>1819</v>
      </c>
      <c r="B19" s="80">
        <f>IFERROR(IFERROR(VLOOKUP($A19,fund!$A$8:$CJ$1528,COLUMN(B$2),FALSE),VLOOKUP($A19,certificat!$A$1:$BS$509,COLUMN(B$3),FALSE)),VLOOKUP(A19,TK_MANQUANTS,2,FALSE))</f>
        <v>32729225</v>
      </c>
      <c r="C19" s="86" t="str">
        <f>VLOOKUP($A19,'Sheet1 - Table (1)'!$A$8:$AG$1186,MATCH("Nom",fund!$A$8:$CP$8,0),FALSE)</f>
        <v>CSIF (Lux) Equity Japan FB JPY</v>
      </c>
      <c r="D19" s="86" t="s">
        <v>795</v>
      </c>
      <c r="E19" s="86" t="s">
        <v>1257</v>
      </c>
      <c r="F19" s="75"/>
    </row>
    <row r="20" spans="1:6">
      <c r="A20" s="87" t="s">
        <v>3149</v>
      </c>
      <c r="B20" s="80">
        <f>IFERROR(IFERROR(VLOOKUP($A20,fund!$A$8:$CJ$1528,COLUMN(B$2),FALSE),VLOOKUP($A20,certificat!$A$1:$BS$509,COLUMN(B$3),FALSE)),VLOOKUP(A20,TK_MANQUANTS,2,FALSE))</f>
        <v>21558173</v>
      </c>
      <c r="C20" s="86" t="str">
        <f>VLOOKUP($A20,'Sheet1 - Table (1)'!$A$8:$AG$1186,MATCH("Nom",fund!$A$8:$CP$8,0),FALSE)</f>
        <v>CSIF (Lux) Equity Pacific ex Japan DB USD</v>
      </c>
      <c r="D20" s="86" t="s">
        <v>795</v>
      </c>
      <c r="E20" s="86" t="s">
        <v>1257</v>
      </c>
      <c r="F20" s="75"/>
    </row>
    <row r="21" spans="1:6">
      <c r="A21" s="87" t="s">
        <v>3155</v>
      </c>
      <c r="B21" s="80">
        <f>IFERROR(IFERROR(VLOOKUP($A21,fund!$A$8:$CJ$1528,COLUMN(B$2),FALSE),VLOOKUP($A21,certificat!$A$1:$BS$509,COLUMN(B$3),FALSE)),VLOOKUP(A21,TK_MANQUANTS,2,FALSE))</f>
        <v>21558170</v>
      </c>
      <c r="C21" s="86" t="str">
        <f>VLOOKUP($A21,'Sheet1 - Table (1)'!$A$8:$AG$1186,MATCH("Nom",fund!$A$8:$CP$8,0),FALSE)</f>
        <v>CSIF (Lux) Equity US Blue DB USD</v>
      </c>
      <c r="D21" s="86" t="s">
        <v>795</v>
      </c>
      <c r="E21" s="86" t="s">
        <v>1257</v>
      </c>
      <c r="F21" s="75"/>
    </row>
    <row r="22" spans="1:6" s="75" customFormat="1">
      <c r="A22" s="87" t="s">
        <v>4657</v>
      </c>
      <c r="B22" s="80">
        <f>IFERROR(IFERROR(VLOOKUP($A22,fund!$A$8:$CJ$1528,COLUMN(B$2),FALSE),VLOOKUP($A22,certificat!$A$1:$BS$509,COLUMN(B$3),FALSE)),VLOOKUP(A22,TK_MANQUANTS,2,FALSE))</f>
        <v>51552125</v>
      </c>
      <c r="C22" s="86" t="str">
        <f>VLOOKUP($A22,'Sheet1 - Table (1)'!$A$8:$AG$1186,MATCH("Nom",fund!$A$8:$CP$8,0),FALSE)</f>
        <v>CSIF (IE) MSCI USA Blue UCITS ETF B USD</v>
      </c>
      <c r="D22" s="86" t="s">
        <v>795</v>
      </c>
      <c r="E22" s="86" t="s">
        <v>1257</v>
      </c>
    </row>
    <row r="23" spans="1:6" s="71" customFormat="1">
      <c r="A23" s="87" t="s">
        <v>2141</v>
      </c>
      <c r="B23" s="80">
        <f>IFERROR(IFERROR(VLOOKUP($A23,fund!$A$8:$CJ$1528,COLUMN(B$2),FALSE),VLOOKUP($A23,certificat!$A$1:$BS$509,COLUMN(B$3),FALSE)),VLOOKUP(A23,TK_MANQUANTS,2,FALSE))</f>
        <v>35240215</v>
      </c>
      <c r="C23" s="86" t="str">
        <f>VLOOKUP($A23,'Sheet1 - Table (1)'!$A$8:$AG$1186,MATCH("Nom",fund!$A$8:$CP$8,0),FALSE)</f>
        <v>DWS Floating Rate Notes FC</v>
      </c>
      <c r="D23" s="86" t="s">
        <v>795</v>
      </c>
      <c r="E23" s="86" t="s">
        <v>835</v>
      </c>
      <c r="F23" s="75"/>
    </row>
    <row r="24" spans="1:6">
      <c r="A24" s="87" t="s">
        <v>3279</v>
      </c>
      <c r="B24" s="80">
        <f>IFERROR(IFERROR(VLOOKUP($A24,fund!$A$8:$CJ$1528,COLUMN(B$2),FALSE),VLOOKUP($A24,certificat!$A$1:$BS$509,COLUMN(B$3),FALSE)),VLOOKUP(A24,TK_MANQUANTS,2,FALSE))</f>
        <v>39730089</v>
      </c>
      <c r="C24" s="86" t="str">
        <f>VLOOKUP($A24,'Sheet1 - Table (1)'!$A$8:$AG$1186,MATCH("Nom",fund!$A$8:$CP$8,0),FALSE)</f>
        <v>DWS Floating Rate Notes TFC</v>
      </c>
      <c r="D24" s="86" t="s">
        <v>795</v>
      </c>
      <c r="E24" s="86" t="s">
        <v>835</v>
      </c>
      <c r="F24" s="75"/>
    </row>
    <row r="25" spans="1:6">
      <c r="A25" s="86" t="s">
        <v>400</v>
      </c>
      <c r="B25" s="80">
        <f>IFERROR(IFERROR(VLOOKUP($A25,fund!$A$8:$CJ$1528,COLUMN(B$2),FALSE),VLOOKUP($A25,certificat!$A$1:$BS$509,COLUMN(B$3),FALSE)),VLOOKUP(A25,TK_MANQUANTS,2,FALSE))</f>
        <v>22317610</v>
      </c>
      <c r="C25" s="86" t="str">
        <f>VLOOKUP($A25,'Sheet1 - Table (1)'!$A$8:$AG$1186,MATCH("Nom",fund!$A$8:$CP$8,0),FALSE)</f>
        <v>Fidelity Funds - US High Yield Y-ACC-CHF H</v>
      </c>
      <c r="D25" s="86" t="s">
        <v>795</v>
      </c>
      <c r="E25" s="86" t="s">
        <v>835</v>
      </c>
      <c r="F25" s="75"/>
    </row>
    <row r="26" spans="1:6">
      <c r="A26" s="91" t="s">
        <v>523</v>
      </c>
      <c r="B26" s="80">
        <f>IFERROR(IFERROR(VLOOKUP($A26,fund!$A$8:$CJ$1528,COLUMN(B$2),FALSE),VLOOKUP($A26,certificat!$A$1:$BS$509,COLUMN(B$3),FALSE)),VLOOKUP(A26,TK_MANQUANTS,2,FALSE))</f>
        <v>13837083</v>
      </c>
      <c r="C26" s="86" t="str">
        <f>VLOOKUP($A26,'Sheet1 - Table (1)'!$A$8:$AG$1186,MATCH("Nom",fund!$A$8:$CP$8,0),FALSE)</f>
        <v>Fidelity Funds - US High Yield Y-ACC-EUR H</v>
      </c>
      <c r="D26" s="86" t="s">
        <v>795</v>
      </c>
      <c r="E26" s="86" t="s">
        <v>835</v>
      </c>
      <c r="F26" s="75"/>
    </row>
    <row r="27" spans="1:6">
      <c r="A27" s="86" t="s">
        <v>153</v>
      </c>
      <c r="B27" s="80">
        <f>IFERROR(IFERROR(VLOOKUP($A27,fund!$A$8:$CJ$1528,COLUMN(B$2),FALSE),VLOOKUP($A27,certificat!$A$1:$BS$509,COLUMN(B$3),FALSE)),VLOOKUP(A27,TK_MANQUANTS,2,FALSE))</f>
        <v>4389444</v>
      </c>
      <c r="C27" s="86" t="str">
        <f>VLOOKUP($A27,'Sheet1 - Table (1)'!$A$8:$AG$1186,MATCH("Nom",fund!$A$8:$CP$8,0),FALSE)</f>
        <v>Fidelity Funds - US High Yield Y-ACC-USD</v>
      </c>
      <c r="D27" s="86" t="s">
        <v>795</v>
      </c>
      <c r="E27" s="86" t="s">
        <v>835</v>
      </c>
      <c r="F27" s="75"/>
    </row>
    <row r="28" spans="1:6">
      <c r="A28" s="87" t="s">
        <v>2654</v>
      </c>
      <c r="B28" s="80">
        <f>IFERROR(IFERROR(VLOOKUP($A28,fund!$A$8:$CJ$1528,COLUMN(B$2),FALSE),VLOOKUP($A28,certificat!$A$1:$BS$509,COLUMN(B$3),FALSE)),VLOOKUP(A28,TK_MANQUANTS,2,FALSE))</f>
        <v>18377618</v>
      </c>
      <c r="C28" s="86" t="str">
        <f>VLOOKUP($A28,'Sheet1 - Table (1)'!$A$8:$AG$1186,MATCH("Nom",fund!$A$8:$CP$8,0),FALSE)</f>
        <v>GAM Systematic Altern Risk Premia Inst Acc EUR</v>
      </c>
      <c r="D28" s="86" t="s">
        <v>795</v>
      </c>
      <c r="E28" s="86" t="s">
        <v>1239</v>
      </c>
      <c r="F28" s="75"/>
    </row>
    <row r="29" spans="1:6">
      <c r="A29" s="87" t="s">
        <v>2655</v>
      </c>
      <c r="B29" s="80">
        <f>IFERROR(IFERROR(VLOOKUP($A29,fund!$A$8:$CJ$1528,COLUMN(B$2),FALSE),VLOOKUP($A29,certificat!$A$1:$BS$509,COLUMN(B$3),FALSE)),VLOOKUP(A29,TK_MANQUANTS,2,FALSE))</f>
        <v>30124898</v>
      </c>
      <c r="C29" s="86" t="str">
        <f>VLOOKUP($A29,'Sheet1 - Table (1)'!$A$8:$AG$1186,MATCH("Nom",fund!$A$8:$CP$8,0),FALSE)</f>
        <v>GAM Systematic Altern Risk Premia Inst Hgd Acc CHF</v>
      </c>
      <c r="D29" s="86" t="s">
        <v>795</v>
      </c>
      <c r="E29" s="86" t="s">
        <v>1239</v>
      </c>
      <c r="F29" s="75"/>
    </row>
    <row r="30" spans="1:6">
      <c r="A30" s="87" t="s">
        <v>2618</v>
      </c>
      <c r="B30" s="80">
        <f>IFERROR(IFERROR(VLOOKUP($A30,fund!$A$8:$CJ$1528,COLUMN(B$2),FALSE),VLOOKUP($A30,certificat!$A$1:$BS$509,COLUMN(B$3),FALSE)),VLOOKUP(A30,TK_MANQUANTS,2,FALSE))</f>
        <v>33316806</v>
      </c>
      <c r="C30" s="86" t="str">
        <f>VLOOKUP($A30,'Sheet1 - Table (1)'!$A$8:$AG$1186,MATCH("Nom",fund!$A$8:$CP$8,0),FALSE)</f>
        <v>Goldman Sachs Glo Strat Macro Bond Pf I Acc CHF-H</v>
      </c>
      <c r="D30" s="86" t="s">
        <v>795</v>
      </c>
      <c r="E30" s="86" t="s">
        <v>835</v>
      </c>
      <c r="F30" s="75"/>
    </row>
    <row r="31" spans="1:6">
      <c r="A31" s="87" t="s">
        <v>2684</v>
      </c>
      <c r="B31" s="80">
        <f>IFERROR(IFERROR(VLOOKUP($A31,fund!$A$8:$CJ$1528,COLUMN(B$2),FALSE),VLOOKUP($A31,certificat!$A$1:$BS$509,COLUMN(B$3),FALSE)),VLOOKUP(A31,TK_MANQUANTS,2,FALSE))</f>
        <v>26006766</v>
      </c>
      <c r="C31" s="86" t="str">
        <f>VLOOKUP($A31,'Sheet1 - Table (1)'!$A$8:$AG$1186,MATCH("Nom",fund!$A$8:$CP$8,0),FALSE)</f>
        <v>Goldman Sachs Glo Strat Macro Bond Pf I Acc EUR-H</v>
      </c>
      <c r="D31" s="86" t="s">
        <v>795</v>
      </c>
      <c r="E31" s="86" t="s">
        <v>835</v>
      </c>
      <c r="F31" s="75"/>
    </row>
    <row r="32" spans="1:6">
      <c r="A32" s="87" t="s">
        <v>1331</v>
      </c>
      <c r="B32" s="80">
        <f>IFERROR(IFERROR(VLOOKUP($A32,fund!$A$8:$CJ$1528,COLUMN(B$2),FALSE),VLOOKUP($A32,certificat!$A$1:$BS$509,COLUMN(B$3),FALSE)),VLOOKUP(A32,TK_MANQUANTS,2,FALSE))</f>
        <v>24745395</v>
      </c>
      <c r="C32" s="86" t="str">
        <f>VLOOKUP($A32,'Sheet1 - Table (1)'!$A$8:$AG$1186,MATCH("Nom",fund!$A$8:$CP$8,0),FALSE)</f>
        <v>H2O Adagio Fund I CHF 4D</v>
      </c>
      <c r="D32" s="86" t="s">
        <v>795</v>
      </c>
      <c r="E32" s="86" t="s">
        <v>835</v>
      </c>
      <c r="F32" s="75"/>
    </row>
    <row r="33" spans="1:7">
      <c r="A33" s="87" t="s">
        <v>2629</v>
      </c>
      <c r="B33" s="80">
        <f>IFERROR(IFERROR(VLOOKUP($A33,fund!$A$8:$CJ$1528,COLUMN(B$2),FALSE),VLOOKUP($A33,certificat!$A$1:$BS$509,COLUMN(B$3),FALSE)),VLOOKUP(A33,TK_MANQUANTS,2,FALSE))</f>
        <v>11630679</v>
      </c>
      <c r="C33" s="86" t="str">
        <f>VLOOKUP($A33,'Sheet1 - Table (1)'!$A$8:$AG$1186,MATCH("Nom",fund!$A$8:$CP$8,0),FALSE)</f>
        <v>H2O Adagio I EUR 4D</v>
      </c>
      <c r="D33" s="86" t="s">
        <v>795</v>
      </c>
      <c r="E33" s="86" t="s">
        <v>835</v>
      </c>
      <c r="F33" s="75"/>
    </row>
    <row r="34" spans="1:7">
      <c r="A34" s="91" t="s">
        <v>3543</v>
      </c>
      <c r="B34" s="80">
        <f>IFERROR(IFERROR(VLOOKUP($A34,fund!$A$8:$CJ$1528,COLUMN(B$2),FALSE),VLOOKUP($A34,certificat!$A$1:$BS$509,COLUMN(B$3),FALSE)),VLOOKUP(A34,TK_MANQUANTS,2,FALSE))</f>
        <v>18570307</v>
      </c>
      <c r="C34" s="86" t="str">
        <f>VLOOKUP($A34,'Sheet1 - Table (1)'!$A$8:$AG$1186,MATCH("Nom",fund!$A$8:$CP$8,0),FALSE)</f>
        <v>iShares Italy Govt Bond UCITS ETF EUR Dist</v>
      </c>
      <c r="D34" s="86" t="s">
        <v>795</v>
      </c>
      <c r="E34" s="86" t="s">
        <v>835</v>
      </c>
      <c r="F34" s="75"/>
    </row>
    <row r="35" spans="1:7" s="45" customFormat="1">
      <c r="A35" s="86" t="s">
        <v>412</v>
      </c>
      <c r="B35" s="80">
        <f>IFERROR(IFERROR(VLOOKUP($A35,fund!$A$8:$CJ$1528,COLUMN(B$2),FALSE),VLOOKUP($A35,certificat!$A$1:$BS$509,COLUMN(B$3),FALSE)),VLOOKUP(A35,TK_MANQUANTS,2,FALSE))</f>
        <v>19328350</v>
      </c>
      <c r="C35" s="86" t="str">
        <f>VLOOKUP($A35,'Sheet1 - Table (1)'!$A$8:$AG$1186,MATCH("Nom",fund!$A$8:$CP$8,0),FALSE)</f>
        <v>iShares MSCI World CHF Hedged UCITS ETF (Acc)</v>
      </c>
      <c r="D35" s="86" t="s">
        <v>919</v>
      </c>
      <c r="E35" s="86" t="s">
        <v>1257</v>
      </c>
      <c r="F35" s="75"/>
    </row>
    <row r="36" spans="1:7" s="45" customFormat="1">
      <c r="A36" s="91" t="s">
        <v>4106</v>
      </c>
      <c r="B36" s="80">
        <f>IFERROR(IFERROR(VLOOKUP($A36,fund!$A$8:$CJ$1528,COLUMN(B$2),FALSE),VLOOKUP($A36,certificat!$A$1:$BS$509,COLUMN(B$3),FALSE)),VLOOKUP(A36,TK_MANQUANTS,2,FALSE))</f>
        <v>36817289</v>
      </c>
      <c r="C36" s="86" t="str">
        <f>VLOOKUP($A36,'Sheet1 - Table (1)'!$A$8:$AG$1186,MATCH("Nom",fund!$A$8:$CP$8,0),FALSE)</f>
        <v>iShares World Ex Euro Gov Bond Idx USD D Acc</v>
      </c>
      <c r="D36" s="86" t="s">
        <v>795</v>
      </c>
      <c r="E36" s="86" t="s">
        <v>835</v>
      </c>
      <c r="F36" s="75"/>
    </row>
    <row r="37" spans="1:7" s="45" customFormat="1">
      <c r="A37" s="91" t="s">
        <v>3276</v>
      </c>
      <c r="B37" s="80">
        <f>IFERROR(IFERROR(VLOOKUP($A37,fund!$A$8:$CJ$1528,COLUMN(B$2),FALSE),VLOOKUP($A37,certificat!$A$1:$BS$509,COLUMN(B$3),FALSE)),VLOOKUP(A37,TK_MANQUANTS,2,FALSE))</f>
        <v>45091333</v>
      </c>
      <c r="C37" s="86" t="str">
        <f>VLOOKUP($A37,'Sheet1 - Table (1)'!$A$8:$AG$1186,MATCH("Nom",fund!$A$8:$CP$8,0),FALSE)</f>
        <v>iShares World ex-Euro Gov Bond Index Inst EUR Hedged Acc</v>
      </c>
      <c r="D37" s="86" t="s">
        <v>795</v>
      </c>
      <c r="E37" s="86" t="s">
        <v>835</v>
      </c>
      <c r="F37" s="75"/>
    </row>
    <row r="38" spans="1:7">
      <c r="A38" s="87" t="s">
        <v>2783</v>
      </c>
      <c r="B38" s="80">
        <f>IFERROR(IFERROR(VLOOKUP($A38,fund!$A$8:$CJ$1528,COLUMN(B$2),FALSE),VLOOKUP($A38,certificat!$A$1:$BS$509,COLUMN(B$3),FALSE)),VLOOKUP(A38,TK_MANQUANTS,2,FALSE))</f>
        <v>22423404</v>
      </c>
      <c r="C38" s="86" t="str">
        <f>VLOOKUP($A38,'Sheet1 - Table (1)'!$A$8:$AG$1186,MATCH("Nom",fund!$A$8:$CP$8,0),FALSE)</f>
        <v>JPM Global Short Duration Bond I Acc EUR Hgd</v>
      </c>
      <c r="D38" s="86" t="s">
        <v>795</v>
      </c>
      <c r="E38" s="86" t="s">
        <v>835</v>
      </c>
      <c r="F38" s="75"/>
    </row>
    <row r="39" spans="1:7">
      <c r="A39" s="91" t="s">
        <v>3278</v>
      </c>
      <c r="B39" s="80">
        <f>IFERROR(IFERROR(VLOOKUP($A39,fund!$A$8:$CJ$1528,COLUMN(B$2),FALSE),VLOOKUP($A39,certificat!$A$1:$BS$509,COLUMN(B$3),FALSE)),VLOOKUP(A39,TK_MANQUANTS,2,FALSE))</f>
        <v>35946169</v>
      </c>
      <c r="C39" s="86" t="str">
        <f>VLOOKUP($A39,'Sheet1 - Table (1)'!$A$8:$AG$1186,MATCH("Nom",fund!$A$8:$CP$8,0),FALSE)</f>
        <v>LO Funds - Swiss Franc Credit Bond (Fgn) (CHF) IA</v>
      </c>
      <c r="D39" s="86" t="s">
        <v>795</v>
      </c>
      <c r="E39" s="86" t="s">
        <v>835</v>
      </c>
      <c r="F39" s="75"/>
    </row>
    <row r="40" spans="1:7">
      <c r="A40" s="86" t="s">
        <v>228</v>
      </c>
      <c r="B40" s="80">
        <f>IFERROR(IFERROR(VLOOKUP($A40,fund!$A$8:$CJ$1528,COLUMN(B$2),FALSE),VLOOKUP($A40,certificat!$A$1:$BS$509,COLUMN(B$3),FALSE)),VLOOKUP(A40,TK_MANQUANTS,2,FALSE))</f>
        <v>2038213</v>
      </c>
      <c r="C40" s="86" t="str">
        <f>VLOOKUP($A40,'Sheet1 - Table (1)'!$A$8:$AG$1186,MATCH("Nom",fund!$A$8:$CP$8,0),FALSE)</f>
        <v>LO Funds - Swiss Franc Credit Bond (Fgn) (CHF) NA</v>
      </c>
      <c r="D40" s="86" t="s">
        <v>795</v>
      </c>
      <c r="E40" s="86" t="s">
        <v>835</v>
      </c>
      <c r="F40" s="75"/>
    </row>
    <row r="41" spans="1:7" s="71" customFormat="1">
      <c r="A41" s="87" t="s">
        <v>3179</v>
      </c>
      <c r="B41" s="80">
        <f>IFERROR(IFERROR(VLOOKUP($A41,fund!$A$8:$CJ$1528,COLUMN(B$2),FALSE),VLOOKUP($A41,certificat!$A$1:$BS$509,COLUMN(B$3),FALSE)),VLOOKUP(A41,TK_MANQUANTS,2,FALSE))</f>
        <v>23159384</v>
      </c>
      <c r="C41" s="86" t="str">
        <f>VLOOKUP($A41,'Sheet1 - Table (1)'!$A$8:$AG$1186,MATCH("Nom",fund!$A$8:$CP$8,0),FALSE)</f>
        <v>Lyxor MSCI World UCITS ETF Monthly Hedged EUR Dist</v>
      </c>
      <c r="D41" s="86" t="s">
        <v>795</v>
      </c>
      <c r="E41" s="86" t="s">
        <v>1257</v>
      </c>
      <c r="F41" s="75"/>
    </row>
    <row r="42" spans="1:7" s="71" customFormat="1">
      <c r="A42" s="87" t="s">
        <v>585</v>
      </c>
      <c r="B42" s="80">
        <f>IFERROR(IFERROR(VLOOKUP($A42,fund!$A$8:$CJ$1528,COLUMN(B$2),FALSE),VLOOKUP($A42,certificat!$A$1:$BS$509,COLUMN(B$3),FALSE)),VLOOKUP(A42,TK_MANQUANTS,2,FALSE))</f>
        <v>13134667</v>
      </c>
      <c r="C42" s="86" t="str">
        <f>VLOOKUP($A42,'Sheet1 - Table (1)'!$A$8:$AG$1186,MATCH("Nom",fund!$A$8:$CP$8,0),FALSE)</f>
        <v>Mirabaud - Equities Swiss Small and Mid-I Cap-CHF</v>
      </c>
      <c r="D42" s="86" t="s">
        <v>795</v>
      </c>
      <c r="E42" s="86" t="s">
        <v>1257</v>
      </c>
      <c r="F42" s="75"/>
    </row>
    <row r="43" spans="1:7">
      <c r="A43" s="91" t="s">
        <v>4567</v>
      </c>
      <c r="B43" s="80">
        <f>IFERROR(IFERROR(VLOOKUP($A43,fund!$A$8:$CJ$1528,COLUMN(B$2),FALSE),VLOOKUP($A43,certificat!$A$1:$BS$509,COLUMN(B$3),FALSE)),VLOOKUP(A43,TK_MANQUANTS,2,FALSE))</f>
        <v>36364689</v>
      </c>
      <c r="C43" s="86" t="str">
        <f>VLOOKUP($A43,'Sheet1 - Table (1)'!$A$8:$AG$1186,MATCH("Nom",fund!$A$8:$CP$8,0),FALSE)</f>
        <v>Neuberger Berman Cor Hybrid Bd CHF P Acc Hgd</v>
      </c>
      <c r="D43" s="86" t="s">
        <v>795</v>
      </c>
      <c r="E43" s="86" t="s">
        <v>1239</v>
      </c>
      <c r="F43" s="75"/>
      <c r="G43" s="84" t="s">
        <v>4588</v>
      </c>
    </row>
    <row r="44" spans="1:7" s="71" customFormat="1">
      <c r="A44" s="91" t="s">
        <v>4454</v>
      </c>
      <c r="B44" s="80">
        <f>IFERROR(IFERROR(VLOOKUP($A44,fund!$A$8:$CJ$1528,COLUMN(B$2),FALSE),VLOOKUP($A44,certificat!$A$1:$BS$509,COLUMN(B$3),FALSE)),VLOOKUP(A44,TK_MANQUANTS,2,FALSE))</f>
        <v>36364711</v>
      </c>
      <c r="C44" s="86" t="str">
        <f>VLOOKUP($A44,'Sheet1 - Table (1)'!$A$8:$AG$1186,MATCH("Nom",fund!$A$8:$CP$8,0),FALSE)</f>
        <v>Neuberger Berman Cor Hybrid Bd EUR P Acc</v>
      </c>
      <c r="D44" s="86" t="s">
        <v>795</v>
      </c>
      <c r="E44" s="86" t="s">
        <v>1239</v>
      </c>
      <c r="F44" s="75"/>
      <c r="G44" s="84" t="s">
        <v>4587</v>
      </c>
    </row>
    <row r="45" spans="1:7">
      <c r="A45" s="86" t="s">
        <v>235</v>
      </c>
      <c r="B45" s="80">
        <f>IFERROR(IFERROR(VLOOKUP($A45,fund!$A$8:$CJ$1528,COLUMN(B$2),FALSE),VLOOKUP($A45,certificat!$A$1:$BS$509,COLUMN(B$3),FALSE)),VLOOKUP(A45,TK_MANQUANTS,2,FALSE))</f>
        <v>13448683</v>
      </c>
      <c r="C45" s="86" t="str">
        <f>VLOOKUP($A45,'Sheet1 - Table (1)'!$A$8:$AG$1186,MATCH("Nom",fund!$A$8:$CP$8,0),FALSE)</f>
        <v>NN (L) Alternative Beta I Cap CHF (hedged i)</v>
      </c>
      <c r="D45" s="86" t="s">
        <v>795</v>
      </c>
      <c r="E45" s="86" t="s">
        <v>1239</v>
      </c>
      <c r="F45" s="75"/>
    </row>
    <row r="46" spans="1:7">
      <c r="A46" s="87" t="s">
        <v>1576</v>
      </c>
      <c r="B46" s="80">
        <f>IFERROR(IFERROR(VLOOKUP($A46,fund!$A$8:$CJ$1528,COLUMN(B$2),FALSE),VLOOKUP($A46,certificat!$A$1:$BS$509,COLUMN(B$3),FALSE)),VLOOKUP(A46,TK_MANQUANTS,2,FALSE))</f>
        <v>4794604</v>
      </c>
      <c r="C46" s="86" t="str">
        <f>VLOOKUP($A46,'Sheet1 - Table (1)'!$A$8:$AG$1186,MATCH("Nom",fund!$A$8:$CP$8,0),FALSE)</f>
        <v>NN (L) Alternative Beta I Cap EUR (hedged i)</v>
      </c>
      <c r="D46" s="86" t="s">
        <v>795</v>
      </c>
      <c r="E46" s="86" t="s">
        <v>1239</v>
      </c>
      <c r="F46" s="75"/>
    </row>
    <row r="47" spans="1:7">
      <c r="A47" s="87" t="s">
        <v>2070</v>
      </c>
      <c r="B47" s="80">
        <f>IFERROR(IFERROR(VLOOKUP($A47,fund!$A$8:$CJ$1528,COLUMN(B$2),FALSE),VLOOKUP($A47,certificat!$A$1:$BS$509,COLUMN(B$3),FALSE)),VLOOKUP(A47,TK_MANQUANTS,2,FALSE))</f>
        <v>36619237</v>
      </c>
      <c r="C47" s="86" t="str">
        <f>VLOOKUP($A47,'Sheet1 - Table (1)'!$A$8:$AG$1186,MATCH("Nom",fund!$A$8:$CP$8,0),FALSE)</f>
        <v>NN (L) - Multi Asset Factor Opportunities - I Cap CHF (hedged i)</v>
      </c>
      <c r="D47" s="86" t="s">
        <v>795</v>
      </c>
      <c r="E47" s="86" t="s">
        <v>1239</v>
      </c>
      <c r="F47" s="75"/>
    </row>
    <row r="48" spans="1:7" s="45" customFormat="1">
      <c r="A48" s="87" t="s">
        <v>2072</v>
      </c>
      <c r="B48" s="80">
        <f>IFERROR(IFERROR(VLOOKUP($A48,fund!$A$8:$CJ$1528,COLUMN(B$2),FALSE),VLOOKUP($A48,certificat!$A$1:$BS$509,COLUMN(B$3),FALSE)),VLOOKUP(A48,TK_MANQUANTS,2,FALSE))</f>
        <v>35431619</v>
      </c>
      <c r="C48" s="86" t="str">
        <f>VLOOKUP($A48,'Sheet1 - Table (1)'!$A$8:$AG$1186,MATCH("Nom",fund!$A$8:$CP$8,0),FALSE)</f>
        <v>NN (L) - Multi Asset Factor Opportunities - I Cap EUR (hedged i)</v>
      </c>
      <c r="D48" s="86" t="s">
        <v>795</v>
      </c>
      <c r="E48" s="86" t="s">
        <v>1239</v>
      </c>
      <c r="F48" s="75"/>
    </row>
    <row r="49" spans="1:7" s="71" customFormat="1">
      <c r="A49" s="87" t="s">
        <v>2039</v>
      </c>
      <c r="B49" s="80">
        <f>IFERROR(IFERROR(VLOOKUP($A49,fund!$A$8:$CJ$1528,COLUMN(B$2),FALSE),VLOOKUP($A49,certificat!$A$1:$BS$509,COLUMN(B$3),FALSE)),VLOOKUP(A49,TK_MANQUANTS,2,FALSE))</f>
        <v>31444887</v>
      </c>
      <c r="C49" s="86" t="str">
        <f>VLOOKUP($A49,'Sheet1 - Table (1)'!$A$8:$AG$1186,MATCH("Nom",fund!$A$8:$CP$8,0),FALSE)</f>
        <v>NN (L) Multi Asset Factor Opportunities I Cap USD</v>
      </c>
      <c r="D49" s="86" t="s">
        <v>795</v>
      </c>
      <c r="E49" s="86" t="s">
        <v>1239</v>
      </c>
      <c r="F49" s="75"/>
    </row>
    <row r="50" spans="1:7">
      <c r="A50" s="90" t="s">
        <v>2711</v>
      </c>
      <c r="B50" s="80">
        <f>IFERROR(IFERROR(VLOOKUP($A50,fund!$A$8:$CJ$1528,COLUMN(B$2),FALSE),VLOOKUP($A50,certificat!$A$1:$BS$509,COLUMN(B$3),FALSE)),VLOOKUP(A50,TK_MANQUANTS,2,FALSE))</f>
        <v>39328673</v>
      </c>
      <c r="C50" s="86" t="str">
        <f>VLOOKUP($A50,'Sheet1 - Table (1)'!$A$8:$AG$1186,MATCH("Nom",fund!$A$8:$CP$8,0),FALSE)</f>
        <v>OYSTER Stable Return I USD</v>
      </c>
      <c r="D50" s="86" t="s">
        <v>795</v>
      </c>
      <c r="E50" s="86" t="s">
        <v>1257</v>
      </c>
      <c r="F50" s="75"/>
    </row>
    <row r="51" spans="1:7">
      <c r="A51" s="87" t="s">
        <v>2125</v>
      </c>
      <c r="B51" s="80">
        <f>IFERROR(IFERROR(VLOOKUP($A51,fund!$A$8:$CJ$1528,COLUMN(B$2),FALSE),VLOOKUP($A51,certificat!$A$1:$BS$509,COLUMN(B$3),FALSE)),VLOOKUP(A51,TK_MANQUANTS,2,FALSE))</f>
        <v>24587345</v>
      </c>
      <c r="C51" s="86" t="str">
        <f>VLOOKUP($A51,'Sheet1 - Table (1)'!$A$8:$AG$1186,MATCH("Nom",fund!$A$8:$CP$8,0),FALSE)</f>
        <v>Pictet TR - Agora-HI CHF</v>
      </c>
      <c r="D51" s="86" t="s">
        <v>795</v>
      </c>
      <c r="E51" s="86" t="s">
        <v>1257</v>
      </c>
      <c r="F51" s="75"/>
    </row>
    <row r="52" spans="1:7">
      <c r="A52" s="87" t="s">
        <v>2129</v>
      </c>
      <c r="B52" s="80">
        <f>IFERROR(IFERROR(VLOOKUP($A52,fund!$A$8:$CJ$1528,COLUMN(B$2),FALSE),VLOOKUP($A52,certificat!$A$1:$BS$509,COLUMN(B$3),FALSE)),VLOOKUP(A52,TK_MANQUANTS,2,FALSE))</f>
        <v>24586903</v>
      </c>
      <c r="C52" s="86" t="str">
        <f>VLOOKUP($A52,'Sheet1 - Table (1)'!$A$8:$AG$1186,MATCH("Nom",fund!$A$8:$CP$8,0),FALSE)</f>
        <v>Pictet TR - Agora-I EUR</v>
      </c>
      <c r="D52" s="86" t="s">
        <v>795</v>
      </c>
      <c r="E52" s="86" t="s">
        <v>1257</v>
      </c>
      <c r="F52" s="75"/>
    </row>
    <row r="53" spans="1:7">
      <c r="A53" s="86" t="s">
        <v>270</v>
      </c>
      <c r="B53" s="80">
        <f>IFERROR(IFERROR(VLOOKUP($A53,fund!$A$8:$CJ$1528,COLUMN(B$2),FALSE),VLOOKUP($A53,certificat!$A$1:$BS$509,COLUMN(B$3),FALSE)),VLOOKUP(A53,TK_MANQUANTS,2,FALSE))</f>
        <v>24262012</v>
      </c>
      <c r="C53" s="86" t="str">
        <f>VLOOKUP($A53,'Sheet1 - Table (1)'!$A$8:$AG$1186,MATCH("Nom",fund!$A$8:$CP$8,0),FALSE)</f>
        <v>Pictet TR - Diversified Alpha-HI CHF</v>
      </c>
      <c r="D53" s="86" t="s">
        <v>795</v>
      </c>
      <c r="E53" s="86" t="s">
        <v>1239</v>
      </c>
      <c r="F53" s="75"/>
    </row>
    <row r="54" spans="1:7" s="71" customFormat="1">
      <c r="A54" s="87" t="s">
        <v>1232</v>
      </c>
      <c r="B54" s="80">
        <f>IFERROR(IFERROR(VLOOKUP($A54,fund!$A$8:$CJ$1528,COLUMN(B$2),FALSE),VLOOKUP($A54,certificat!$A$1:$BS$509,COLUMN(B$3),FALSE)),VLOOKUP(A54,TK_MANQUANTS,2,FALSE))</f>
        <v>24258141</v>
      </c>
      <c r="C54" s="86" t="str">
        <f>VLOOKUP($A54,'Sheet1 - Table (1)'!$A$8:$AG$1186,MATCH("Nom",fund!$A$8:$CP$8,0),FALSE)</f>
        <v>Pictet TR - Diversified Alpha-I EUR</v>
      </c>
      <c r="D54" s="86" t="s">
        <v>795</v>
      </c>
      <c r="E54" s="86" t="s">
        <v>1239</v>
      </c>
      <c r="F54" s="75"/>
    </row>
    <row r="55" spans="1:7" s="45" customFormat="1">
      <c r="A55" s="91" t="s">
        <v>4458</v>
      </c>
      <c r="B55" s="80">
        <f>IFERROR(IFERROR(VLOOKUP($A55,fund!$A$8:$CJ$1528,COLUMN(B$2),FALSE),VLOOKUP($A55,certificat!$A$1:$BS$509,COLUMN(B$3),FALSE)),VLOOKUP(A55,TK_MANQUANTS,2,FALSE))</f>
        <v>21367449</v>
      </c>
      <c r="C55" s="86" t="str">
        <f>VLOOKUP($A55,'Sheet1 - Table (1)'!$A$8:$AG$1186,MATCH("Nom",fund!$A$8:$CP$8,0),FALSE)</f>
        <v>PIMCO GIS Capital Securities Inst CHF Hgd Acc</v>
      </c>
      <c r="D55" s="86" t="s">
        <v>795</v>
      </c>
      <c r="E55" s="86" t="s">
        <v>1239</v>
      </c>
      <c r="F55" s="75"/>
      <c r="G55" s="84" t="s">
        <v>4587</v>
      </c>
    </row>
    <row r="56" spans="1:7">
      <c r="A56" s="91" t="s">
        <v>4460</v>
      </c>
      <c r="B56" s="80">
        <f>IFERROR(IFERROR(VLOOKUP($A56,fund!$A$8:$CJ$1528,COLUMN(B$2),FALSE),VLOOKUP($A56,certificat!$A$1:$BS$509,COLUMN(B$3),FALSE)),VLOOKUP(A56,TK_MANQUANTS,2,FALSE))</f>
        <v>24976781</v>
      </c>
      <c r="C56" s="86" t="str">
        <f>VLOOKUP($A56,'Sheet1 - Table (1)'!$A$8:$AG$1186,MATCH("Nom",fund!$A$8:$CP$8,0),FALSE)</f>
        <v>PIMCO GIS Capital Securities Inst EUR Hgd IncII</v>
      </c>
      <c r="D56" s="86" t="s">
        <v>795</v>
      </c>
      <c r="E56" s="86" t="s">
        <v>1239</v>
      </c>
      <c r="F56" s="75"/>
      <c r="G56" s="84" t="s">
        <v>4588</v>
      </c>
    </row>
    <row r="57" spans="1:7">
      <c r="A57" s="87" t="s">
        <v>2028</v>
      </c>
      <c r="B57" s="80">
        <f>IFERROR(IFERROR(VLOOKUP($A57,fund!$A$8:$CJ$1528,COLUMN(B$2),FALSE),VLOOKUP($A57,certificat!$A$1:$BS$509,COLUMN(B$3),FALSE)),VLOOKUP(A57,TK_MANQUANTS,2,FALSE))</f>
        <v>2783911</v>
      </c>
      <c r="C57" s="86" t="str">
        <f>VLOOKUP($A57,'Sheet1 - Table (1)'!$A$8:$AG$1186,MATCH("Nom",fund!$A$8:$CP$8,0),FALSE)</f>
        <v>Rubrics Global Fixed Income UCITS B EUR</v>
      </c>
      <c r="D57" s="86" t="s">
        <v>795</v>
      </c>
      <c r="E57" s="86" t="s">
        <v>835</v>
      </c>
      <c r="F57" s="75"/>
    </row>
    <row r="58" spans="1:7" s="66" customFormat="1">
      <c r="A58" s="87" t="s">
        <v>2030</v>
      </c>
      <c r="B58" s="80">
        <f>IFERROR(IFERROR(VLOOKUP($A58,fund!$A$8:$CJ$1528,COLUMN(B$2),FALSE),VLOOKUP($A58,certificat!$A$1:$BS$509,COLUMN(B$3),FALSE)),VLOOKUP(A58,TK_MANQUANTS,2,FALSE))</f>
        <v>19699507</v>
      </c>
      <c r="C58" s="86" t="str">
        <f>VLOOKUP($A58,'Sheet1 - Table (1)'!$A$8:$AG$1186,MATCH("Nom",fund!$A$8:$CP$8,0),FALSE)</f>
        <v>Rubrics Global Fixed Income UCITS G CHF</v>
      </c>
      <c r="D58" s="86" t="s">
        <v>795</v>
      </c>
      <c r="E58" s="86" t="s">
        <v>835</v>
      </c>
      <c r="F58" s="75"/>
    </row>
    <row r="59" spans="1:7" s="66" customFormat="1">
      <c r="A59" s="87" t="s">
        <v>2051</v>
      </c>
      <c r="B59" s="80">
        <f>IFERROR(IFERROR(VLOOKUP($A59,fund!$A$8:$CJ$1528,COLUMN(B$2),FALSE),VLOOKUP($A59,certificat!$A$1:$BS$509,COLUMN(B$3),FALSE)),VLOOKUP(A59,TK_MANQUANTS,2,FALSE))</f>
        <v>1034666</v>
      </c>
      <c r="C59" s="86" t="str">
        <f>VLOOKUP($A59,'Sheet1 - Table (1)'!$A$8:$AG$1186,MATCH("Nom",fund!$A$8:$CP$8,0),FALSE)</f>
        <v>Schroder ISF EURO Bond C Acc</v>
      </c>
      <c r="D59" s="86" t="s">
        <v>795</v>
      </c>
      <c r="E59" s="86" t="s">
        <v>835</v>
      </c>
      <c r="F59" s="75"/>
    </row>
    <row r="60" spans="1:7" s="66" customFormat="1">
      <c r="A60" s="87" t="s">
        <v>285</v>
      </c>
      <c r="B60" s="80">
        <f>IFERROR(IFERROR(VLOOKUP($A60,fund!$A$8:$CJ$1528,COLUMN(B$2),FALSE),VLOOKUP($A60,certificat!$A$1:$BS$509,COLUMN(B$3),FALSE)),VLOOKUP(A60,TK_MANQUANTS,2,FALSE))</f>
        <v>1121572</v>
      </c>
      <c r="C60" s="86" t="str">
        <f>VLOOKUP($A60,'Sheet1 - Table (1)'!$A$8:$AG$1186,MATCH("Nom",fund!$A$8:$CP$8,0),FALSE)</f>
        <v>Schroder ISF EURO Corp Bd C Acc</v>
      </c>
      <c r="D60" s="86" t="s">
        <v>795</v>
      </c>
      <c r="E60" s="86" t="s">
        <v>835</v>
      </c>
      <c r="F60" s="75"/>
    </row>
    <row r="61" spans="1:7" s="71" customFormat="1">
      <c r="A61" s="87" t="s">
        <v>3022</v>
      </c>
      <c r="B61" s="80">
        <f>IFERROR(IFERROR(VLOOKUP($A61,fund!$A$8:$CJ$1528,COLUMN(B$2),FALSE),VLOOKUP($A61,certificat!$A$1:$BS$509,COLUMN(B$3),FALSE)),VLOOKUP(A61,TK_MANQUANTS,2,FALSE))</f>
        <v>1034599</v>
      </c>
      <c r="C61" s="86" t="str">
        <f>VLOOKUP($A61,'Sheet1 - Table (1)'!$A$8:$AG$1186,MATCH("Nom",fund!$A$8:$CP$8,0),FALSE)</f>
        <v>Schroder ISF EURO Government Bond C Acc</v>
      </c>
      <c r="D61" s="86" t="s">
        <v>795</v>
      </c>
      <c r="E61" s="86" t="s">
        <v>835</v>
      </c>
      <c r="F61" s="75"/>
    </row>
    <row r="62" spans="1:7">
      <c r="A62" s="87" t="s">
        <v>4189</v>
      </c>
      <c r="B62" s="80">
        <f>IFERROR(IFERROR(VLOOKUP($A62,fund!$A$8:$CJ$1528,COLUMN(B$2),FALSE),VLOOKUP($A62,certificat!$A$1:$BS$509,COLUMN(B$3),FALSE)),VLOOKUP(A62,TK_MANQUANTS,2,FALSE))</f>
        <v>30782222</v>
      </c>
      <c r="C62" s="86" t="str">
        <f>VLOOKUP($A62,'Sheet1 - Table (1)'!$A$8:$AG$1186,MATCH("Nom",fund!$A$8:$CP$8,0),FALSE)</f>
        <v>SPDR MSCI World Health Care UCITS ETF</v>
      </c>
      <c r="D62" s="86" t="s">
        <v>795</v>
      </c>
      <c r="E62" s="86" t="s">
        <v>1257</v>
      </c>
      <c r="F62" s="75"/>
    </row>
    <row r="63" spans="1:7" s="71" customFormat="1">
      <c r="A63" s="87" t="s">
        <v>150</v>
      </c>
      <c r="B63" s="80">
        <f>IFERROR(IFERROR(VLOOKUP($A63,fund!$A$8:$CJ$1528,COLUMN(B$2),FALSE),VLOOKUP($A63,certificat!$A$1:$BS$509,COLUMN(B$3),FALSE)),VLOOKUP(A63,TK_MANQUANTS,2,FALSE))</f>
        <v>24237465</v>
      </c>
      <c r="C63" s="86" t="str">
        <f>VLOOKUP($A63,'Sheet1 - Table (1)'!$A$8:$AG$1186,MATCH("Nom",fund!$A$8:$CP$8,0),FALSE)</f>
        <v>Swisscanto (LU) BF Responsible Secured HY GTH CHF</v>
      </c>
      <c r="D63" s="86" t="s">
        <v>795</v>
      </c>
      <c r="E63" s="86" t="s">
        <v>835</v>
      </c>
      <c r="F63" s="75"/>
    </row>
    <row r="64" spans="1:7">
      <c r="A64" s="89" t="s">
        <v>302</v>
      </c>
      <c r="B64" s="80">
        <f>IFERROR(IFERROR(VLOOKUP($A64,fund!$A$8:$CJ$1528,COLUMN(B$2),FALSE),VLOOKUP($A64,certificat!$A$1:$BS$509,COLUMN(B$3),FALSE)),VLOOKUP(A64,TK_MANQUANTS,2,FALSE))</f>
        <v>24237608</v>
      </c>
      <c r="C64" s="86" t="str">
        <f>VLOOKUP($A64,'Sheet1 - Table (1)'!$A$8:$AG$1186,MATCH("Nom",fund!$A$8:$CP$8,0),FALSE)</f>
        <v>Swisscanto (LU) BF Responsible Secured HY GTH EUR</v>
      </c>
      <c r="D64" s="86" t="s">
        <v>795</v>
      </c>
      <c r="E64" s="86" t="s">
        <v>835</v>
      </c>
      <c r="F64" s="75"/>
    </row>
    <row r="65" spans="1:6">
      <c r="A65" s="87" t="s">
        <v>315</v>
      </c>
      <c r="B65" s="80">
        <f>IFERROR(IFERROR(VLOOKUP($A65,fund!$A$8:$CJ$1528,COLUMN(B$2),FALSE),VLOOKUP($A65,certificat!$A$1:$BS$509,COLUMN(B$3),FALSE)),VLOOKUP(A65,TK_MANQUANTS,2,FALSE))</f>
        <v>20855077</v>
      </c>
      <c r="C65" s="86" t="str">
        <f>VLOOKUP($A65,'Sheet1 - Table (1)'!$A$8:$AG$1186,MATCH("Nom",fund!$A$8:$CP$8,0),FALSE)</f>
        <v>Swisscanto (LU) BF Vision Responsible GBP GT</v>
      </c>
      <c r="D65" s="86" t="s">
        <v>795</v>
      </c>
      <c r="E65" s="86" t="s">
        <v>835</v>
      </c>
      <c r="F65" s="75"/>
    </row>
    <row r="66" spans="1:6" s="71" customFormat="1">
      <c r="A66" s="85" t="s">
        <v>910</v>
      </c>
      <c r="B66" s="80">
        <f>IFERROR(IFERROR(VLOOKUP($A66,fund!$A$8:$CJ$1528,COLUMN(B$2),FALSE),VLOOKUP($A66,certificat!$A$1:$BS$509,COLUMN(B$3),FALSE)),VLOOKUP(A66,TK_MANQUANTS,2,FALSE))</f>
        <v>24868059</v>
      </c>
      <c r="C66" s="86" t="str">
        <f>VLOOKUP($A66,'Sheet1 - Table (1)'!$A$8:$AG$1186,MATCH("Nom",fund!$A$8:$CP$8,0),FALSE)</f>
        <v>Synchrony Optimised SPI® I</v>
      </c>
      <c r="D66" s="85" t="s">
        <v>837</v>
      </c>
      <c r="E66" s="86" t="s">
        <v>1257</v>
      </c>
      <c r="F66" s="75"/>
    </row>
    <row r="67" spans="1:6">
      <c r="A67" s="86" t="s">
        <v>819</v>
      </c>
      <c r="B67" s="80">
        <f>IFERROR(IFERROR(VLOOKUP($A67,fund!$A$8:$CJ$1528,COLUMN(B$2),FALSE),VLOOKUP($A67,certificat!$A$1:$BS$509,COLUMN(B$3),FALSE)),VLOOKUP(A67,TK_MANQUANTS,2,FALSE))</f>
        <v>10479021</v>
      </c>
      <c r="C67" s="86" t="str">
        <f>VLOOKUP($A67,'Sheet1 - Table (1)'!$A$8:$AG$1186,MATCH("Nom",fund!$A$8:$CP$8,0),FALSE)</f>
        <v>UBAM - Medium Term US Corporate Bond IHC CHF</v>
      </c>
      <c r="D67" s="86" t="s">
        <v>795</v>
      </c>
      <c r="E67" s="86" t="s">
        <v>835</v>
      </c>
      <c r="F67" s="75"/>
    </row>
    <row r="68" spans="1:6">
      <c r="A68" s="86" t="s">
        <v>354</v>
      </c>
      <c r="B68" s="80">
        <f>IFERROR(IFERROR(VLOOKUP($A68,fund!$A$8:$CJ$1528,COLUMN(B$2),FALSE),VLOOKUP($A68,certificat!$A$1:$BS$509,COLUMN(B$3),FALSE)),VLOOKUP(A68,TK_MANQUANTS,2,FALSE))</f>
        <v>1415112</v>
      </c>
      <c r="C68" s="86" t="str">
        <f>VLOOKUP($A68,'Sheet1 - Table (1)'!$A$8:$AG$1186,MATCH("Nom",fund!$A$8:$CP$8,0),FALSE)</f>
        <v>UBAM - Medium Term US Corporate Bond IC USD</v>
      </c>
      <c r="D68" s="86" t="s">
        <v>795</v>
      </c>
      <c r="E68" s="86" t="s">
        <v>835</v>
      </c>
      <c r="F68" s="75"/>
    </row>
    <row r="69" spans="1:6">
      <c r="A69" s="86" t="s">
        <v>1370</v>
      </c>
      <c r="B69" s="80">
        <f>IFERROR(IFERROR(VLOOKUP($A69,fund!$A$8:$CJ$1528,COLUMN(B$2),FALSE),VLOOKUP($A69,certificat!$A$1:$BS$509,COLUMN(B$3),FALSE)),VLOOKUP(A69,TK_MANQUANTS,2,FALSE))</f>
        <v>1851432</v>
      </c>
      <c r="C69" s="86" t="str">
        <f>VLOOKUP($A69,'Sheet1 - Table (1)'!$A$8:$AG$1186,MATCH("Nom",fund!$A$8:$CP$8,0),FALSE)</f>
        <v>UBAM - Medium Term US Corporate Bond IHC EUR</v>
      </c>
      <c r="D69" s="86" t="s">
        <v>795</v>
      </c>
      <c r="E69" s="86" t="s">
        <v>835</v>
      </c>
      <c r="F69" s="75"/>
    </row>
    <row r="70" spans="1:6">
      <c r="A70" s="72" t="s">
        <v>460</v>
      </c>
      <c r="B70" s="80">
        <f>IFERROR(IFERROR(VLOOKUP($A70,fund!$A$8:$CJ$1528,COLUMN(B$2),FALSE),VLOOKUP($A70,certificat!$A$1:$BS$509,COLUMN(B$3),FALSE)),VLOOKUP(A70,TK_MANQUANTS,2,FALSE))</f>
        <v>22375108</v>
      </c>
      <c r="C70" s="86" t="str">
        <f>VLOOKUP($A70,'Sheet1 - Table (1)'!$A$8:$AG$1186,MATCH("Nom",fund!$A$8:$CP$8,0),FALSE)</f>
        <v>UBS (Irl) ETF plc-MSCI USA hgd to CHF (CHF)Aa</v>
      </c>
      <c r="D70" s="86" t="s">
        <v>795</v>
      </c>
      <c r="E70" s="86" t="s">
        <v>1257</v>
      </c>
      <c r="F70" s="75"/>
    </row>
    <row r="71" spans="1:6">
      <c r="A71" s="91" t="s">
        <v>3394</v>
      </c>
      <c r="B71" s="80">
        <f>IFERROR(IFERROR(VLOOKUP($A71,fund!$A$8:$CJ$1528,COLUMN(B$2),FALSE),VLOOKUP($A71,certificat!$A$1:$BS$509,COLUMN(B$3),FALSE)),VLOOKUP(A71,TK_MANQUANTS,2,FALSE))</f>
        <v>22374957</v>
      </c>
      <c r="C71" s="86" t="str">
        <f>VLOOKUP($A71,'Sheet1 - Table (1)'!$A$8:$AG$1186,MATCH("Nom",fund!$A$8:$CP$8,0),FALSE)</f>
        <v>UBS (Irl) ETF plc-MSCI USA hgd to EUR (EUR)Aa</v>
      </c>
      <c r="D71" s="86" t="s">
        <v>795</v>
      </c>
      <c r="E71" s="86" t="s">
        <v>1257</v>
      </c>
      <c r="F71" s="75"/>
    </row>
    <row r="72" spans="1:6">
      <c r="A72" s="91" t="s">
        <v>4412</v>
      </c>
      <c r="B72" s="80">
        <f>IFERROR(IFERROR(VLOOKUP($A72,fund!$A$8:$CJ$1528,COLUMN(B$2),FALSE),VLOOKUP($A72,certificat!$A$1:$BS$509,COLUMN(B$3),FALSE)),VLOOKUP(A72,TK_MANQUANTS,2,FALSE))</f>
        <v>18163043</v>
      </c>
      <c r="C72" s="86" t="str">
        <f>VLOOKUP($A72,'Sheet1 - Table (1)'!$A$8:$AG$1186,MATCH("Nom",fund!$A$8:$CP$8,0),FALSE)</f>
        <v>UBS (Irl) ETF plc-MSCI USA Value UCITS ETF (USD)Ad</v>
      </c>
      <c r="D72" s="86" t="s">
        <v>795</v>
      </c>
      <c r="E72" s="86" t="s">
        <v>1257</v>
      </c>
      <c r="F72" s="75"/>
    </row>
    <row r="73" spans="1:6" s="75" customFormat="1">
      <c r="A73" s="72" t="s">
        <v>1347</v>
      </c>
      <c r="B73" s="80">
        <f>IFERROR(IFERROR(VLOOKUP($A73,fund!$A$8:$CJ$1528,COLUMN(B$2),FALSE),VLOOKUP($A73,certificat!$A$1:$BS$509,COLUMN(B$3),FALSE)),VLOOKUP(A73,TK_MANQUANTS,2,FALSE))</f>
        <v>4734463</v>
      </c>
      <c r="C73" s="86" t="str">
        <f>VLOOKUP($A73,'Sheet1 - Table (1)'!$A$8:$AG$1186,MATCH("Nom",fund!$A$8:$CP$8,0),FALSE)</f>
        <v>UBS (Lux) Bond Fund - CHF I-A1-acc</v>
      </c>
      <c r="D73" s="86" t="s">
        <v>795</v>
      </c>
      <c r="E73" s="86" t="s">
        <v>835</v>
      </c>
    </row>
    <row r="74" spans="1:6" s="71" customFormat="1">
      <c r="A74" s="76" t="s">
        <v>1515</v>
      </c>
      <c r="B74" s="80">
        <f>IFERROR(IFERROR(VLOOKUP($A74,fund!$A$8:$CJ$1528,COLUMN(B$2),FALSE),VLOOKUP($A74,certificat!$A$1:$BS$509,COLUMN(B$3),FALSE)),VLOOKUP(A74,TK_MANQUANTS,2,FALSE))</f>
        <v>4734467</v>
      </c>
      <c r="C74" s="86" t="str">
        <f>VLOOKUP($A74,'Sheet1 - Table (1)'!$A$8:$AG$1186,MATCH("Nom",fund!$A$8:$CP$8,0),FALSE)</f>
        <v>UBS (Lux) Bond Fund - CHF I-A3-acc</v>
      </c>
      <c r="D74" s="86" t="s">
        <v>795</v>
      </c>
      <c r="E74" s="86" t="s">
        <v>835</v>
      </c>
      <c r="F74" s="75"/>
    </row>
    <row r="75" spans="1:6" s="71" customFormat="1">
      <c r="A75" s="86" t="s">
        <v>1741</v>
      </c>
      <c r="B75" s="80">
        <f>IFERROR(IFERROR(VLOOKUP($A75,fund!$A$8:$CJ$1528,COLUMN(B$2),FALSE),VLOOKUP($A75,certificat!$A$1:$BS$509,COLUMN(B$3),FALSE)),VLOOKUP(A75,TK_MANQUANTS,2,FALSE))</f>
        <v>21966875</v>
      </c>
      <c r="C75" s="86" t="str">
        <f>VLOOKUP($A75,'Sheet1 - Table (1)'!$A$8:$AG$1186,MATCH("Nom",fund!$A$8:$CP$8,0),FALSE)</f>
        <v>UBS ETF-MSCI United Kingdom UCITS ETF (GBP) A-acc</v>
      </c>
      <c r="D75" s="86" t="s">
        <v>795</v>
      </c>
      <c r="E75" s="86" t="s">
        <v>1257</v>
      </c>
      <c r="F75" s="75"/>
    </row>
    <row r="76" spans="1:6" s="75" customFormat="1">
      <c r="A76" s="72" t="s">
        <v>1341</v>
      </c>
      <c r="B76" s="80">
        <f>IFERROR(IFERROR(VLOOKUP($A76,fund!$A$8:$CJ$1528,COLUMN(B$2),FALSE),VLOOKUP($A76,certificat!$A$1:$BS$509,COLUMN(B$3),FALSE)),VLOOKUP(A76,TK_MANQUANTS,2,FALSE))</f>
        <v>20557004</v>
      </c>
      <c r="C76" s="86" t="str">
        <f>VLOOKUP($A76,'Sheet1 - Table (1)'!$A$8:$AG$1186,MATCH("Nom",fund!$A$8:$CP$8,0),FALSE)</f>
        <v>UBS-ETF SBI® Foreign AAA-BBB 1-5 UCITS (CHF) A-dis</v>
      </c>
      <c r="D76" s="86" t="s">
        <v>795</v>
      </c>
      <c r="E76" s="86" t="s">
        <v>835</v>
      </c>
    </row>
    <row r="77" spans="1:6" s="71" customFormat="1">
      <c r="A77" s="72" t="s">
        <v>1344</v>
      </c>
      <c r="B77" s="80">
        <f>IFERROR(IFERROR(VLOOKUP($A77,fund!$A$8:$CJ$1528,COLUMN(B$2),FALSE),VLOOKUP($A77,certificat!$A$1:$BS$509,COLUMN(B$3),FALSE)),VLOOKUP(A77,TK_MANQUANTS,2,FALSE))</f>
        <v>20557019</v>
      </c>
      <c r="C77" s="86" t="str">
        <f>VLOOKUP($A77,'Sheet1 - Table (1)'!$A$8:$AG$1186,MATCH("Nom",fund!$A$8:$CP$8,0),FALSE)</f>
        <v>UBS-ETF SBI® Foreign AAA-BBB 5-10 UCITS(CHF) A-dis</v>
      </c>
      <c r="D77" s="86" t="s">
        <v>795</v>
      </c>
      <c r="E77" s="86" t="s">
        <v>835</v>
      </c>
      <c r="F77" s="75"/>
    </row>
    <row r="78" spans="1:6" s="71" customFormat="1">
      <c r="A78" s="87" t="s">
        <v>2681</v>
      </c>
      <c r="B78" s="80">
        <f>IFERROR(IFERROR(VLOOKUP($A78,fund!$A$8:$CJ$1528,COLUMN(B$2),FALSE),VLOOKUP($A78,certificat!$A$1:$BS$509,COLUMN(B$3),FALSE)),VLOOKUP(A78,TK_MANQUANTS,2,FALSE))</f>
        <v>1869989</v>
      </c>
      <c r="C78" s="86" t="str">
        <f>VLOOKUP($A78,'Sheet1 - Table (1)'!$A$8:$AG$1186,MATCH("Nom",fund!$A$8:$CP$8,0),FALSE)</f>
        <v>Vanguard Japan Government Bond Index Inst JPY</v>
      </c>
      <c r="D78" s="86" t="s">
        <v>795</v>
      </c>
      <c r="E78" s="86" t="s">
        <v>835</v>
      </c>
      <c r="F78" s="75"/>
    </row>
    <row r="79" spans="1:6" s="71" customFormat="1">
      <c r="A79" s="91" t="s">
        <v>3382</v>
      </c>
      <c r="B79" s="80">
        <f>IFERROR(IFERROR(VLOOKUP($A79,fund!$A$8:$CJ$1528,COLUMN(B$2),FALSE),VLOOKUP($A79,certificat!$A$1:$BS$509,COLUMN(B$3),FALSE)),VLOOKUP(A79,TK_MANQUANTS,2,FALSE))</f>
        <v>13528821</v>
      </c>
      <c r="C79" s="86" t="str">
        <f>VLOOKUP($A79,'Sheet1 - Table (1)'!$A$8:$AG$1186,MATCH("Nom",fund!$A$8:$CP$8,0),FALSE)</f>
        <v>Xtrackers II Glbal Governmnt Bnd UCITS ETF 4C HCHF</v>
      </c>
      <c r="D79" s="86" t="s">
        <v>795</v>
      </c>
      <c r="E79" s="86" t="s">
        <v>835</v>
      </c>
      <c r="F79" s="75"/>
    </row>
    <row r="80" spans="1:6" s="71" customFormat="1">
      <c r="A80" s="76" t="s">
        <v>1704</v>
      </c>
      <c r="B80" s="80">
        <f>IFERROR(IFERROR(VLOOKUP($A80,fund!$A$8:$CJ$1528,COLUMN(B$2),FALSE),VLOOKUP($A80,certificat!$A$1:$BS$509,COLUMN(B$3),FALSE)),VLOOKUP(A80,TK_MANQUANTS,2,FALSE))</f>
        <v>20028776</v>
      </c>
      <c r="C80" s="86" t="str">
        <f>VLOOKUP($A80,'Sheet1 - Table (1)'!$A$8:$AG$1186,MATCH("Nom",fund!$A$8:$CP$8,0),FALSE)</f>
        <v>Xtrackers MSCI EMU UCITS ETF 1D</v>
      </c>
      <c r="D80" s="86" t="s">
        <v>795</v>
      </c>
      <c r="E80" s="86" t="s">
        <v>1257</v>
      </c>
      <c r="F80" s="75"/>
    </row>
    <row r="81" spans="1:5" s="75" customFormat="1">
      <c r="A81" s="76" t="s">
        <v>1461</v>
      </c>
      <c r="B81" s="80">
        <f>IFERROR(IFERROR(VLOOKUP($A81,fund!$A$8:$CJ$1528,COLUMN(B$2),FALSE),VLOOKUP($A81,certificat!$A$1:$BS$509,COLUMN(B$3),FALSE)),VLOOKUP(A81,TK_MANQUANTS,2,FALSE))</f>
        <v>24268896</v>
      </c>
      <c r="C81" s="86" t="str">
        <f>VLOOKUP($A81,'Sheet1 - Table (1)'!$A$8:$AG$1186,MATCH("Nom",fund!$A$8:$CP$8,0),FALSE)</f>
        <v>Xtrackers MSCI USA UCITS ETF 1C</v>
      </c>
      <c r="D81" s="86" t="s">
        <v>795</v>
      </c>
      <c r="E81" s="86" t="s">
        <v>1257</v>
      </c>
    </row>
    <row r="82" spans="1:5" s="71" customFormat="1">
      <c r="A82" s="26" t="s">
        <v>4658</v>
      </c>
      <c r="B82" s="80">
        <f>IFERROR(IFERROR(VLOOKUP($A82,fund!$A$8:$CJ$1528,COLUMN(B$2),FALSE),VLOOKUP($A82,certificat!$A$1:$BS$509,COLUMN(B$3),FALSE)),VLOOKUP(A82,TK_MANQUANTS,2,FALSE))</f>
        <v>24023151</v>
      </c>
      <c r="C82" s="86" t="str">
        <f>VLOOKUP($A82,'Sheet1 - Table (1)'!$A$8:$AG$1186,MATCH("Nom",fund!$A$8:$CP$8,0),FALSE)</f>
        <v>UBS ETF-Bloomberg Brcls US LiqCorp UCI ETF(CHFh)Aa</v>
      </c>
      <c r="D82" s="86" t="s">
        <v>795</v>
      </c>
      <c r="E82" s="86" t="s">
        <v>835</v>
      </c>
    </row>
    <row r="83" spans="1:5" s="75" customFormat="1">
      <c r="A83" s="26" t="s">
        <v>4661</v>
      </c>
      <c r="B83" s="80">
        <f>IFERROR(IFERROR(VLOOKUP($A83,fund!$A$8:$CJ$1528,COLUMN(B$2),FALSE),VLOOKUP($A83,certificat!$A$1:$BS$509,COLUMN(B$3),FALSE)),VLOOKUP(A83,TK_MANQUANTS,2,FALSE))</f>
        <v>24022504</v>
      </c>
      <c r="C83" s="86" t="str">
        <f>VLOOKUP($A83,'Sheet1 - Table (1)'!$A$8:$AG$1186,MATCH("Nom",fund!$A$8:$CP$8,0),FALSE)</f>
        <v>UBS ETF-Bloomberg Brcls US LiqCorp UCI ETF(EURh)Aa</v>
      </c>
      <c r="D83" s="86" t="s">
        <v>795</v>
      </c>
      <c r="E83" s="86" t="s">
        <v>835</v>
      </c>
    </row>
    <row r="84" spans="1:5" s="71" customFormat="1">
      <c r="A84" s="26" t="s">
        <v>4677</v>
      </c>
      <c r="B84" s="80">
        <f>IFERROR(IFERROR(VLOOKUP($A84,fund!$A$8:$CJ$1528,COLUMN(B$2),FALSE),VLOOKUP($A84,certificat!$A$1:$BS$509,COLUMN(B$3),FALSE)),VLOOKUP(A84,TK_MANQUANTS,2,FALSE))</f>
        <v>24022469</v>
      </c>
      <c r="C84" s="86" t="str">
        <f>VLOOKUP($A84,'Sheet1 - Table (1)'!$A$8:$AG$1186,MATCH("Nom",fund!$A$8:$CP$8,0),FALSE)</f>
        <v>UBS ETF-Bloomberg Brcls US Liq Corp UCI ETF(USD)Aa</v>
      </c>
      <c r="D84" s="86" t="s">
        <v>795</v>
      </c>
      <c r="E84" s="86" t="s">
        <v>835</v>
      </c>
    </row>
    <row r="85" spans="1:5" s="75" customFormat="1">
      <c r="A85" s="91" t="s">
        <v>3103</v>
      </c>
      <c r="B85" s="80">
        <f>IFERROR(IFERROR(VLOOKUP($A85,fund!$A$8:$CJ$1528,COLUMN(B$2),FALSE),VLOOKUP($A85,certificat!$A$1:$BS$509,COLUMN(B$3),FALSE)),VLOOKUP(A85,TK_MANQUANTS,2,FALSE))</f>
        <v>41361849</v>
      </c>
      <c r="C85" s="86" t="str">
        <f>VLOOKUP($A85,'Sheet1 - Table (1)'!$A$8:$AG$1186,MATCH("Nom",fund!$A$8:$CP$8,0),FALSE)</f>
        <v>CSIF (Lux) Bond Corporate Global DB EUR</v>
      </c>
      <c r="D85" s="86" t="s">
        <v>795</v>
      </c>
      <c r="E85" s="86" t="s">
        <v>835</v>
      </c>
    </row>
    <row r="86" spans="1:5" s="71" customFormat="1">
      <c r="A86" s="91" t="s">
        <v>3097</v>
      </c>
      <c r="B86" s="80">
        <f>IFERROR(IFERROR(VLOOKUP($A86,fund!$A$8:$CJ$1528,COLUMN(B$2),FALSE),VLOOKUP($A86,certificat!$A$1:$BS$509,COLUMN(B$3),FALSE)),VLOOKUP(A86,TK_MANQUANTS,2,FALSE))</f>
        <v>33667255</v>
      </c>
      <c r="C86" s="86" t="str">
        <f>VLOOKUP($A86,'Sheet1 - Table (1)'!$A$8:$AG$1186,MATCH("Nom",fund!$A$8:$CP$8,0),FALSE)</f>
        <v>CSIF (Lux) Bond Aggregate EUR DB EUR</v>
      </c>
      <c r="D86" s="86" t="s">
        <v>795</v>
      </c>
      <c r="E86" s="86" t="s">
        <v>835</v>
      </c>
    </row>
    <row r="87" spans="1:5" s="71" customFormat="1">
      <c r="A87" s="91" t="s">
        <v>4744</v>
      </c>
      <c r="B87" s="80">
        <f>IFERROR(IFERROR(VLOOKUP($A87,fund!$A$8:$CJ$1528,COLUMN(B$2),FALSE),VLOOKUP($A87,certificat!$A$1:$BS$509,COLUMN(B$3),FALSE)),VLOOKUP(A87,TK_MANQUANTS,2,FALSE))</f>
        <v>20855091</v>
      </c>
      <c r="C87" s="86" t="str">
        <f>VLOOKUP($A87,'Sheet1 - Table (1)'!$A$8:$AG$1186,MATCH("Nom",fund!$A$8:$CP$8,0),FALSE)</f>
        <v>Swisscanto (LU) BF Resp Glbl Conv GTH CHF</v>
      </c>
      <c r="D87" s="86" t="s">
        <v>795</v>
      </c>
      <c r="E87" s="86" t="s">
        <v>835</v>
      </c>
    </row>
    <row r="88" spans="1:5" s="71" customFormat="1">
      <c r="A88" s="91" t="s">
        <v>4745</v>
      </c>
      <c r="B88" s="80">
        <f>IFERROR(IFERROR(VLOOKUP($A88,fund!$A$8:$CJ$1528,COLUMN(B$2),FALSE),VLOOKUP($A88,certificat!$A$1:$BS$509,COLUMN(B$3),FALSE)),VLOOKUP(A88,TK_MANQUANTS,2,FALSE))</f>
        <v>20855098</v>
      </c>
      <c r="C88" s="86" t="str">
        <f>VLOOKUP($A88,'Sheet1 - Table (1)'!$A$8:$AG$1186,MATCH("Nom",fund!$A$8:$CP$8,0),FALSE)</f>
        <v>Swisscanto (LU) BF Resp Glbl Conv GTH EUR</v>
      </c>
      <c r="D88" s="86" t="s">
        <v>795</v>
      </c>
      <c r="E88" s="86" t="s">
        <v>835</v>
      </c>
    </row>
    <row r="89" spans="1:5" s="71" customFormat="1">
      <c r="A89" s="91" t="s">
        <v>4755</v>
      </c>
      <c r="B89" s="80">
        <f>IFERROR(IFERROR(VLOOKUP($A89,fund!$A$8:$CJ$1528,COLUMN(B$2),FALSE),VLOOKUP($A89,certificat!$A$1:$BS$509,COLUMN(B$3),FALSE)),VLOOKUP(A89,TK_MANQUANTS,2,FALSE))</f>
        <v>10326235</v>
      </c>
      <c r="C89" s="88" t="str">
        <f>VLOOKUP($A89,BDCERTIF,MATCH("nom",certificat!$A$1:$CE$1,0),FALSE)</f>
        <v>Invesco Physical Gold ETC</v>
      </c>
      <c r="D89" s="86" t="s">
        <v>795</v>
      </c>
      <c r="E89" s="86" t="s">
        <v>1239</v>
      </c>
    </row>
    <row r="90" spans="1:5" s="75" customFormat="1">
      <c r="A90" s="91" t="s">
        <v>4808</v>
      </c>
      <c r="B90" s="80">
        <f>IFERROR(IFERROR(VLOOKUP($A90,fund!$A$8:$CJ$1528,COLUMN(B$2),FALSE),VLOOKUP($A90,certificat!$A$1:$BS$509,COLUMN(B$3),FALSE)),VLOOKUP(A90,TK_MANQUANTS,2,FALSE))</f>
        <v>18939084</v>
      </c>
      <c r="C90" s="86" t="str">
        <f>VLOOKUP($A90,fund!$A$8:$CP$997,MATCH("Nom",fund!$A$8:$CP$8,0),FALSE)</f>
        <v>AXA WF European High Yield Bonds I EUR C</v>
      </c>
      <c r="D90" s="86" t="s">
        <v>795</v>
      </c>
      <c r="E90" s="86" t="s">
        <v>835</v>
      </c>
    </row>
    <row r="91" spans="1:5" s="75" customFormat="1">
      <c r="A91" s="91" t="s">
        <v>4776</v>
      </c>
      <c r="B91" s="80">
        <f>IFERROR(IFERROR(VLOOKUP($A91,fund!$A$8:$CJ$1528,COLUMN(B$2),FALSE),VLOOKUP($A91,certificat!$A$1:$BS$509,COLUMN(B$3),FALSE)),VLOOKUP(A91,TK_MANQUANTS,2,FALSE))</f>
        <v>26419120</v>
      </c>
      <c r="C91" s="86" t="str">
        <f>VLOOKUP($A91,'Sheet1 - Table (1)'!$A$8:$AG$1186,MATCH("Nom",fund!$A$8:$CP$8,0),FALSE)</f>
        <v>VanEck Vectors Gold Miners UCITS ETF A USD</v>
      </c>
      <c r="D91" s="86" t="s">
        <v>795</v>
      </c>
      <c r="E91" s="86" t="s">
        <v>1257</v>
      </c>
    </row>
    <row r="92" spans="1:5" s="71" customFormat="1">
      <c r="A92" s="23" t="s">
        <v>2809</v>
      </c>
      <c r="B92" s="80">
        <f>IFERROR(IFERROR(VLOOKUP($A92,fund!$A$8:$CJ$1528,COLUMN(B$2),FALSE),VLOOKUP($A92,certificat!$A$1:$BS$509,COLUMN(B$3),FALSE)),VLOOKUP(A92,TK_MANQUANTS,2,FALSE))</f>
        <v>22293255</v>
      </c>
      <c r="C92" s="86" t="str">
        <f>VLOOKUP($A92,'Sheet1 - Table (1)'!$A$8:$AG$1186,MATCH("Nom",fund!$A$8:$CP$8,0),FALSE)</f>
        <v>iShares MSCI EMU Mid Cap UCITS ETF EUR (Acc)</v>
      </c>
      <c r="D92" s="86" t="s">
        <v>795</v>
      </c>
      <c r="E92" s="86" t="s">
        <v>1257</v>
      </c>
    </row>
    <row r="93" spans="1:5" s="71" customFormat="1">
      <c r="A93" s="23" t="s">
        <v>4282</v>
      </c>
      <c r="B93" s="80">
        <f>IFERROR(IFERROR(VLOOKUP($A93,fund!$A$8:$CJ$1528,COLUMN(B$2),FALSE),VLOOKUP($A93,certificat!$A$1:$BS$509,COLUMN(B$3),FALSE)),VLOOKUP(A93,TK_MANQUANTS,2,FALSE))</f>
        <v>46526396</v>
      </c>
      <c r="C93" s="86" t="str">
        <f>VLOOKUP($A93,'Sheet1 - Table (1)'!$A$8:$AG$1186,MATCH("Nom",fund!$A$8:$CP$8,0),FALSE)</f>
        <v>UBS(Irl)ETFplc S&amp;P 500 ESG UCITS ETF HDG A Acc CHF</v>
      </c>
      <c r="D93" s="86" t="s">
        <v>795</v>
      </c>
      <c r="E93" s="86" t="s">
        <v>1257</v>
      </c>
    </row>
    <row r="94" spans="1:5" s="71" customFormat="1">
      <c r="A94" s="91" t="s">
        <v>4285</v>
      </c>
      <c r="B94" s="80">
        <f>IFERROR(IFERROR(VLOOKUP($A94,fund!$A$8:$CJ$1528,COLUMN(B$2),FALSE),VLOOKUP($A94,certificat!$A$1:$BS$509,COLUMN(B$3),FALSE)),VLOOKUP(A94,TK_MANQUANTS,2,FALSE))</f>
        <v>46526398</v>
      </c>
      <c r="C94" s="86" t="str">
        <f>VLOOKUP($A94,'Sheet1 - Table (1)'!$A$8:$AG$1186,MATCH("Nom",fund!$A$8:$CP$8,0),FALSE)</f>
        <v>UBS(Irl)ETFplc S&amp;P 500 ESG UCITS ETF HDG A Acc EUR</v>
      </c>
      <c r="D94" s="86" t="s">
        <v>795</v>
      </c>
      <c r="E94" s="86" t="s">
        <v>1257</v>
      </c>
    </row>
    <row r="95" spans="1:5" s="71" customFormat="1">
      <c r="A95" s="91" t="s">
        <v>4939</v>
      </c>
      <c r="B95" s="80">
        <f>IFERROR(IFERROR(VLOOKUP($A95,fund!$A$8:$CJ$1528,COLUMN(B$2),FALSE),VLOOKUP($A95,certificat!$A$1:$BS$509,COLUMN(B$3),FALSE)),VLOOKUP(A95,TK_MANQUANTS,2,FALSE))</f>
        <v>38547078</v>
      </c>
      <c r="C95" s="86" t="str">
        <f>VLOOKUP($A95,'Sheet1 - Table (1)'!$A$8:$AG$1186,MATCH("Nom",fund!$A$8:$CP$8,0),FALSE)</f>
        <v>UBS(Irl)ETF plc-MSCI ACWI ESG Univ UCI ETF(CHFh)Ad</v>
      </c>
      <c r="D95" s="86" t="s">
        <v>795</v>
      </c>
      <c r="E95" s="86" t="s">
        <v>1257</v>
      </c>
    </row>
    <row r="96" spans="1:5" s="71" customFormat="1">
      <c r="A96" s="91" t="s">
        <v>4942</v>
      </c>
      <c r="B96" s="80">
        <f>IFERROR(IFERROR(VLOOKUP($A96,fund!$A$8:$CJ$1528,COLUMN(B$2),FALSE),VLOOKUP($A96,certificat!$A$1:$BS$509,COLUMN(B$3),FALSE)),VLOOKUP(A96,TK_MANQUANTS,2,FALSE))</f>
        <v>38548095</v>
      </c>
      <c r="C96" s="86" t="str">
        <f>VLOOKUP($A96,'Sheet1 - Table (1)'!$A$8:$AG$1186,MATCH("Nom",fund!$A$8:$CP$8,0),FALSE)</f>
        <v>UBS(Irl)ETF plc-MSCI ACWI ESG Univ UCI ETF(EURh)Aa</v>
      </c>
      <c r="D96" s="86" t="s">
        <v>795</v>
      </c>
      <c r="E96" s="86" t="s">
        <v>1257</v>
      </c>
    </row>
    <row r="97" spans="1:5" s="71" customFormat="1">
      <c r="A97" s="91" t="s">
        <v>3549</v>
      </c>
      <c r="B97" s="80">
        <f>IFERROR(IFERROR(VLOOKUP($A97,fund!$A$8:$CJ$1528,COLUMN(B$2),FALSE),VLOOKUP($A97,certificat!$A$1:$BS$509,COLUMN(B$3),FALSE)),VLOOKUP(A97,TK_MANQUANTS,2,FALSE))</f>
        <v>29317465</v>
      </c>
      <c r="C97" s="86" t="str">
        <f>VLOOKUP($A97,'Sheet1 - Table (1)'!$A$8:$AG$1186,MATCH("Nom",fund!$A$8:$CP$8,0),FALSE)</f>
        <v>UBS ETFBloombergBrclsMSCIUS LCSustUCI ETF(CHFh)Ad</v>
      </c>
      <c r="D97" s="86" t="s">
        <v>795</v>
      </c>
      <c r="E97" s="86" t="s">
        <v>835</v>
      </c>
    </row>
    <row r="98" spans="1:5" s="71" customFormat="1">
      <c r="A98" s="91" t="s">
        <v>3297</v>
      </c>
      <c r="B98" s="80">
        <f>IFERROR(IFERROR(VLOOKUP($A98,fund!$A$8:$CJ$1528,COLUMN(B$2),FALSE),VLOOKUP($A98,certificat!$A$1:$BS$509,COLUMN(B$3),FALSE)),VLOOKUP(A98,TK_MANQUANTS,2,FALSE))</f>
        <v>29317244</v>
      </c>
      <c r="C98" s="86" t="str">
        <f>VLOOKUP($A98,'Sheet1 - Table (1)'!$A$8:$AG$1186,MATCH("Nom",fund!$A$8:$CP$8,0),FALSE)</f>
        <v>UBS ETFBloombergBrclsMSCIUS LCSustUCI ETF(EURh)Aa</v>
      </c>
      <c r="D98" s="86" t="s">
        <v>795</v>
      </c>
      <c r="E98" s="86" t="s">
        <v>835</v>
      </c>
    </row>
    <row r="99" spans="1:5" s="71" customFormat="1">
      <c r="A99" s="91" t="s">
        <v>944</v>
      </c>
      <c r="B99" s="80">
        <f>IFERROR(IFERROR(VLOOKUP($A99,fund!$A$8:$CJ$1528,COLUMN(B$2),FALSE),VLOOKUP($A99,certificat!$A$1:$BS$509,COLUMN(B$3),FALSE)),VLOOKUP(A99,TK_MANQUANTS,2,FALSE))</f>
        <v>22455030</v>
      </c>
      <c r="C99" s="86" t="str">
        <f>VLOOKUP($A99,'Sheet1 - Table (1)'!$A$8:$AG$1186,MATCH("Nom",fund!$A$8:$CP$8,0),FALSE)</f>
        <v>HSBC MSCI AC Far East ex Japan UCITS ETF</v>
      </c>
      <c r="D99" s="86" t="s">
        <v>795</v>
      </c>
      <c r="E99" s="86" t="s">
        <v>1257</v>
      </c>
    </row>
    <row r="100" spans="1:5" s="71" customFormat="1">
      <c r="A100" s="91" t="s">
        <v>5138</v>
      </c>
      <c r="B100" s="80">
        <f>IFERROR(IFERROR(VLOOKUP($A100,fund!$A$8:$CJ$1528,COLUMN(B$2),FALSE),VLOOKUP($A100,certificat!$A$1:$BS$509,COLUMN(B$3),FALSE)),VLOOKUP(A100,TK_MANQUANTS,2,FALSE))</f>
        <v>57110767</v>
      </c>
      <c r="C100" s="86" t="str">
        <f>VLOOKUP($A100,'Sheet1 - Table (1)'!$A$8:$AG$1186,MATCH("Nom",fund!$A$8:$CP$8,0),FALSE)</f>
        <v>H2O Adagio SP HCHF</v>
      </c>
      <c r="D100" s="86" t="s">
        <v>795</v>
      </c>
      <c r="E100" s="86" t="s">
        <v>835</v>
      </c>
    </row>
    <row r="101" spans="1:5" s="71" customFormat="1">
      <c r="A101" s="221" t="s">
        <v>5142</v>
      </c>
      <c r="B101" s="80">
        <f>IFERROR(IFERROR(VLOOKUP($A101,fund!$A$8:$CJ$1528,COLUMN(B$2),FALSE),VLOOKUP($A101,certificat!$A$1:$BS$509,COLUMN(B$3),FALSE)),VLOOKUP(A101,TK_MANQUANTS,2,FALSE))</f>
        <v>57110804</v>
      </c>
      <c r="C101" s="86" t="str">
        <f>VLOOKUP($A101,'Sheet1 - Table (1)'!$A$8:$AG$1186,MATCH("Nom",fund!$A$8:$CP$8,0),FALSE)</f>
        <v>H2O Adagio SP EUR 4D</v>
      </c>
      <c r="D101" s="86" t="s">
        <v>795</v>
      </c>
      <c r="E101" s="86" t="s">
        <v>835</v>
      </c>
    </row>
    <row r="102" spans="1:5" s="75" customFormat="1">
      <c r="A102" s="91" t="s">
        <v>5301</v>
      </c>
      <c r="B102" s="80">
        <f>IFERROR(IFERROR(VLOOKUP($A102,fund!$A$8:$CJ$1528,COLUMN(B$2),FALSE),VLOOKUP($A102,certificat!$A$1:$BS$509,COLUMN(B$3),FALSE)),VLOOKUP(A102,TK_MANQUANTS,2,FALSE))</f>
        <v>56923666</v>
      </c>
      <c r="C102" s="86" t="str">
        <f>VLOOKUP($A102,'Sheet1 - Table (1)'!$A$8:$AG$1186,MATCH("Nom",fund!$A$8:$CP$8,0),FALSE)</f>
        <v>UBS(Lux)BondSICAV-China Fixed Inc (RMB)(CHFh) IA3a</v>
      </c>
      <c r="D102" s="86" t="s">
        <v>795</v>
      </c>
      <c r="E102" s="86" t="s">
        <v>835</v>
      </c>
    </row>
    <row r="103" spans="1:5" s="75" customFormat="1">
      <c r="A103" s="221" t="s">
        <v>5298</v>
      </c>
      <c r="B103" s="80">
        <f>IFERROR(IFERROR(VLOOKUP($A103,fund!$A$8:$CJ$1528,COLUMN(B$2),FALSE),VLOOKUP($A103,certificat!$A$1:$BS$509,COLUMN(B$3),FALSE)),VLOOKUP(A103,TK_MANQUANTS,2,FALSE))</f>
        <v>55908091</v>
      </c>
      <c r="C103" s="86" t="str">
        <f>VLOOKUP($A103,'Sheet1 - Table (1)'!$A$8:$AG$1186,MATCH("Nom",fund!$A$8:$CP$8,0),FALSE)</f>
        <v>UBS (Lux) Bond SICAV-China Fix Inc (RMB)(EURh)IA3a</v>
      </c>
      <c r="D103" s="86" t="s">
        <v>795</v>
      </c>
      <c r="E103" s="86" t="s">
        <v>835</v>
      </c>
    </row>
    <row r="104" spans="1:5" s="75" customFormat="1">
      <c r="A104" s="221" t="s">
        <v>5304</v>
      </c>
      <c r="B104" s="80">
        <f>IFERROR(IFERROR(VLOOKUP($A104,fund!$A$8:$CJ$1528,COLUMN(B$2),FALSE),VLOOKUP($A104,certificat!$A$1:$BS$509,COLUMN(B$3),FALSE)),VLOOKUP(A104,TK_MANQUANTS,2,FALSE))</f>
        <v>56588438</v>
      </c>
      <c r="C104" s="86" t="str">
        <f>VLOOKUP($A104,'Sheet1 - Table (1)'!$A$8:$AG$1186,MATCH("Nom",fund!$A$8:$CP$8,0),FALSE)</f>
        <v>UBS(Lux)BondSICAV-China Fixed Inc (RMB)(USDh) IA2a</v>
      </c>
      <c r="D104" s="86" t="s">
        <v>795</v>
      </c>
      <c r="E104" s="86" t="s">
        <v>835</v>
      </c>
    </row>
    <row r="105" spans="1:5" s="75" customFormat="1">
      <c r="A105" s="221" t="s">
        <v>5295</v>
      </c>
      <c r="B105" s="80">
        <f>IFERROR(IFERROR(VLOOKUP($A105,fund!$A$8:$CJ$1528,COLUMN(B$2),FALSE),VLOOKUP($A105,certificat!$A$1:$BS$509,COLUMN(B$3),FALSE)),VLOOKUP(A105,TK_MANQUANTS,2,FALSE))</f>
        <v>47647143</v>
      </c>
      <c r="C105" s="86" t="str">
        <f>VLOOKUP($A105,'Sheet1 - Table (1)'!$A$8:$AG$1186,MATCH("Nom",fund!$A$8:$CP$8,0),FALSE)</f>
        <v>UBS (Lux) Bnd SICAV - China Fix Inc RMB I-A2-a-acc</v>
      </c>
      <c r="D105" s="86" t="s">
        <v>795</v>
      </c>
      <c r="E105" s="86" t="s">
        <v>835</v>
      </c>
    </row>
    <row r="106" spans="1:5" s="71" customFormat="1">
      <c r="A106" s="83" t="s">
        <v>2033</v>
      </c>
      <c r="B106" s="80">
        <f>IFERROR(IFERROR(VLOOKUP($A106,fund!$A$8:$CJ$1528,COLUMN(B$2),FALSE),VLOOKUP($A106,certificat!$A$1:$BS$509,COLUMN(B$3),FALSE)),VLOOKUP(A106,TK_MANQUANTS,2,FALSE))</f>
        <v>14752663</v>
      </c>
      <c r="C106" s="86" t="str">
        <f>VLOOKUP($A106,'Sheet1 - Table (1)'!$A$8:$AG$1186,MATCH("Nom",fund!$A$8:$CP$8,0),FALSE)</f>
        <v>SPDR S&amp;P 400 US Mid Cap UCITS ETF</v>
      </c>
      <c r="D106" s="86" t="s">
        <v>795</v>
      </c>
      <c r="E106" s="86" t="s">
        <v>1257</v>
      </c>
    </row>
    <row r="107" spans="1:5" s="71" customFormat="1">
      <c r="A107" s="91" t="s">
        <v>21905</v>
      </c>
      <c r="B107" s="80">
        <f>IFERROR(IFERROR(VLOOKUP($A107,fund!$A$8:$CJ$1528,COLUMN(B$2),FALSE),VLOOKUP($A107,certificat!$A$1:$BS$509,COLUMN(B$3),FALSE)),VLOOKUP(A107,TK_MANQUANTS,2,FALSE))</f>
        <v>25643490</v>
      </c>
      <c r="C107" s="86" t="str">
        <f>VLOOKUP($A107,'Sheet1 - Table (1)'!$A$8:$AG$1186,MATCH("Nom",fund!$A$8:$CP$8,0),FALSE)</f>
        <v>Nordea 1 - Alpha 10 MA HBI CHF</v>
      </c>
      <c r="D107" s="86" t="s">
        <v>795</v>
      </c>
      <c r="E107" s="86" t="s">
        <v>1239</v>
      </c>
    </row>
    <row r="108" spans="1:5" s="71" customFormat="1">
      <c r="A108" s="91" t="s">
        <v>21906</v>
      </c>
      <c r="B108" s="80">
        <f>IFERROR(IFERROR(VLOOKUP($A108,fund!$A$8:$CJ$1528,COLUMN(B$2),FALSE),VLOOKUP($A108,certificat!$A$1:$BS$509,COLUMN(B$3),FALSE)),VLOOKUP(A108,TK_MANQUANTS,2,FALSE))</f>
        <v>25643523</v>
      </c>
      <c r="C108" s="86" t="str">
        <f>VLOOKUP($A108,'Sheet1 - Table (1)'!$A$8:$AG$1186,MATCH("Nom",fund!$A$8:$CP$8,0),FALSE)</f>
        <v>Nordea 1 - Alpha 10 MA HBI USD</v>
      </c>
      <c r="D108" s="86" t="s">
        <v>795</v>
      </c>
      <c r="E108" s="86" t="s">
        <v>1239</v>
      </c>
    </row>
    <row r="109" spans="1:5" s="71" customFormat="1">
      <c r="A109" s="91" t="s">
        <v>21907</v>
      </c>
      <c r="B109" s="80">
        <f>IFERROR(IFERROR(VLOOKUP($A109,fund!$A$8:$CJ$1528,COLUMN(B$2),FALSE),VLOOKUP($A109,certificat!$A$1:$BS$509,COLUMN(B$3),FALSE)),VLOOKUP(A109,TK_MANQUANTS,2,FALSE))</f>
        <v>10636470</v>
      </c>
      <c r="C109" s="86" t="str">
        <f>VLOOKUP($A109,'Sheet1 - Table (1)'!$A$8:$AG$1186,MATCH("Nom",fund!$A$8:$CP$8,0),FALSE)</f>
        <v>Nordea 1 - Alpha 10 MA BI EUR</v>
      </c>
      <c r="D109" s="86" t="s">
        <v>795</v>
      </c>
      <c r="E109" s="86" t="s">
        <v>1239</v>
      </c>
    </row>
    <row r="110" spans="1:5" s="71" customFormat="1">
      <c r="A110" s="91" t="s">
        <v>1648</v>
      </c>
      <c r="B110" s="80">
        <f>IFERROR(IFERROR(VLOOKUP($A110,fund!$A$8:$CJ$1528,COLUMN(B$2),FALSE),VLOOKUP($A110,certificat!$A$1:$BS$509,COLUMN(B$3),FALSE)),VLOOKUP(A110,TK_MANQUANTS,2,FALSE))</f>
        <v>2803854</v>
      </c>
      <c r="C110" s="86" t="str">
        <f>VLOOKUP($A110,'Sheet1 - Table (1)'!$A$8:$AG$1186,MATCH("Nom",fund!$A$8:$CP$8,0),FALSE)</f>
        <v>iShares Govt Bond 15-30yr UCITS ETF EUR (Dist)</v>
      </c>
      <c r="D110" s="86" t="s">
        <v>795</v>
      </c>
      <c r="E110" s="86" t="s">
        <v>835</v>
      </c>
    </row>
    <row r="111" spans="1:5" s="71" customFormat="1">
      <c r="A111" s="91" t="s">
        <v>1311</v>
      </c>
      <c r="B111" s="80">
        <f>IFERROR(IFERROR(VLOOKUP($A111,fund!$A$8:$CJ$1528,COLUMN(B$2),FALSE),VLOOKUP($A111,certificat!$A$1:$BS$509,COLUMN(B$3),FALSE)),VLOOKUP(A111,TK_MANQUANTS,2,FALSE))</f>
        <v>11926022</v>
      </c>
      <c r="C111" s="86" t="str">
        <f>VLOOKUP($A111,'Sheet1 - Table (1)'!$A$8:$AG$1186,MATCH("Nom",fund!$A$8:$CP$8,0),FALSE)</f>
        <v>UBS(Irl)FdSltnsplc Blmbg CommIdx SF U ETF HCHF Aa</v>
      </c>
      <c r="D111" s="86" t="s">
        <v>795</v>
      </c>
      <c r="E111" s="86" t="s">
        <v>1239</v>
      </c>
    </row>
    <row r="112" spans="1:5" s="71" customFormat="1">
      <c r="A112" s="268" t="s">
        <v>1238</v>
      </c>
      <c r="B112" s="269">
        <f>IFERROR(IFERROR(VLOOKUP($A112,fund!$A$8:$CJ$1528,COLUMN(B$2),FALSE),VLOOKUP($A112,certificat!$A$1:$BS$509,COLUMN(B$3),FALSE)),VLOOKUP(A112,TK_MANQUANTS,2,FALSE))</f>
        <v>11925964</v>
      </c>
      <c r="C112" s="270" t="str">
        <f>VLOOKUP($A112,'Sheet1 - Table (1)'!$A$8:$AG$1186,MATCH("Nom",fund!$A$8:$CP$8,0),FALSE)</f>
        <v>UBS(Irl)FdSltnsplc Blmbg CommIdx SF U ETF HEUR Aa</v>
      </c>
      <c r="D112" s="86" t="s">
        <v>795</v>
      </c>
      <c r="E112" s="86" t="s">
        <v>1239</v>
      </c>
    </row>
    <row r="113" spans="1:5" s="71" customFormat="1">
      <c r="A113" s="91" t="s">
        <v>5319</v>
      </c>
      <c r="B113" s="80">
        <f>IFERROR(IFERROR(VLOOKUP($A113,fund!$A$8:$CJ$1528,COLUMN(B$2),FALSE),VLOOKUP($A113,certificat!$A$1:$BS$509,COLUMN(B$3),FALSE)),VLOOKUP(A113,TK_MANQUANTS,2,FALSE))</f>
        <v>26749332</v>
      </c>
      <c r="C113" s="86" t="str">
        <f>VLOOKUP($A113,'Sheet1 - Table (1)'!$A$8:$AG$1186,MATCH("Nom",fund!$A$8:$CP$8,0),FALSE)</f>
        <v>UBS ETF- MSCI United Kingdom UCITS ETF hCHF A-acc</v>
      </c>
      <c r="D113" s="86" t="s">
        <v>795</v>
      </c>
      <c r="E113" s="86" t="s">
        <v>1257</v>
      </c>
    </row>
    <row r="114" spans="1:5" s="71" customFormat="1">
      <c r="A114" s="91" t="s">
        <v>21986</v>
      </c>
      <c r="B114" s="80">
        <f>IFERROR(IFERROR(VLOOKUP($A114,fund!$A$8:$CJ$1528,COLUMN(B$2),FALSE),VLOOKUP($A114,certificat!$A$1:$BS$509,COLUMN(B$3),FALSE)),VLOOKUP(A114,TK_MANQUANTS,2,FALSE))</f>
        <v>26749941</v>
      </c>
      <c r="C114" s="86" t="str">
        <f>VLOOKUP($A114,'Sheet1 - Table (1)'!$A$8:$AG$1186,MATCH("Nom",fund!$A$8:$CP$8,0),FALSE)</f>
        <v>UBS ETF- MSCI United Kingdom UCITS ETF hEUR A-acc</v>
      </c>
      <c r="D114" s="86" t="s">
        <v>795</v>
      </c>
      <c r="E114" s="86" t="s">
        <v>1257</v>
      </c>
    </row>
    <row r="115" spans="1:5" s="71" customFormat="1">
      <c r="A115" s="293" t="s">
        <v>22073</v>
      </c>
      <c r="B115" s="294">
        <f>IFERROR(IFERROR(VLOOKUP($A115,fund!$A$8:$CJ$1528,COLUMN(B$2),FALSE),VLOOKUP($A115,certificat!$A$1:$BS$509,COLUMN(B$3),FALSE)),VLOOKUP(A115,TK_MANQUANTS,2,FALSE))</f>
        <v>32132316</v>
      </c>
      <c r="C115" s="295" t="str">
        <f>VLOOKUP($A115,'Sheet1 - Table (1)'!$A$8:$AG$1186,MATCH("Nom",fund!$A$8:$CP$8,0),FALSE)</f>
        <v>UBS ETF CMCI ex-agriculture UCITS HCHF</v>
      </c>
      <c r="D115" s="86" t="s">
        <v>795</v>
      </c>
      <c r="E115" s="86" t="s">
        <v>1239</v>
      </c>
    </row>
    <row r="116" spans="1:5" s="71" customFormat="1">
      <c r="A116" s="293" t="s">
        <v>22071</v>
      </c>
      <c r="B116" s="80">
        <f>IFERROR(IFERROR(VLOOKUP($A116,fund!$A$8:$CJ$1528,COLUMN(B$2),FALSE),VLOOKUP($A116,certificat!$A$1:$BS$509,COLUMN(B$3),FALSE)),VLOOKUP(A116,TK_MANQUANTS,2,FALSE))</f>
        <v>41125207</v>
      </c>
      <c r="C116" s="86" t="str">
        <f>VLOOKUP($A116,'Sheet1 - Table (1)'!$A$8:$AG$1186,MATCH("Nom",fund!$A$8:$CP$8,0),FALSE)</f>
        <v>VaneEck Global Mining UCITS ETF</v>
      </c>
      <c r="D116" s="86" t="s">
        <v>795</v>
      </c>
      <c r="E116" s="86"/>
    </row>
    <row r="117" spans="1:5" s="71" customFormat="1">
      <c r="A117" s="293" t="s">
        <v>21933</v>
      </c>
      <c r="B117" s="80">
        <f>IFERROR(IFERROR(VLOOKUP($A117,fund!$A$8:$CJ$1528,COLUMN(B$2),FALSE),VLOOKUP($A117,certificat!$A$1:$BS$509,COLUMN(B$3),FALSE)),VLOOKUP(A117,TK_MANQUANTS,2,FALSE))</f>
        <v>26748326</v>
      </c>
      <c r="C117" s="86" t="str">
        <f>VLOOKUP($A117,'Sheet1 - Table (1)'!$A$8:$AG$1186,MATCH("Nom",fund!$A$8:$CP$8,0),FALSE)</f>
        <v>UBS ETF - MSCI EMU UCITS ETF (hedged to CHF) A-acc</v>
      </c>
      <c r="D117" s="86" t="s">
        <v>795</v>
      </c>
      <c r="E117" s="86"/>
    </row>
    <row r="118" spans="1:5" s="71" customFormat="1">
      <c r="A118" s="91" t="s">
        <v>22075</v>
      </c>
      <c r="B118" s="80">
        <f>IFERROR(IFERROR(VLOOKUP($A118,fund!$A$8:$CJ$1528,COLUMN(B$2),FALSE),VLOOKUP($A118,certificat!$A$1:$BS$509,COLUMN(B$3),FALSE)),VLOOKUP(A118,TK_MANQUANTS,2,FALSE))</f>
        <v>32132319</v>
      </c>
      <c r="C118" s="86" t="str">
        <f>VLOOKUP($A118,'Sheet1 - Table (1)'!$A$8:$AG$1186,MATCH("Nom",fund!$A$8:$CP$8,0),FALSE)</f>
        <v>UBS ETF CMCI ex-agriculture UCITS HEUR</v>
      </c>
      <c r="D118" s="86" t="s">
        <v>795</v>
      </c>
      <c r="E118" s="86" t="s">
        <v>1239</v>
      </c>
    </row>
    <row r="119" spans="1:5" s="71" customFormat="1">
      <c r="A119" s="91"/>
      <c r="B119" s="88"/>
      <c r="C119" s="86"/>
      <c r="D119" s="86"/>
      <c r="E119" s="86"/>
    </row>
    <row r="120" spans="1:5" s="71" customFormat="1">
      <c r="A120" s="91"/>
      <c r="B120" s="88"/>
      <c r="C120" s="86"/>
      <c r="D120" s="86"/>
      <c r="E120" s="86"/>
    </row>
    <row r="121" spans="1:5" s="71" customFormat="1">
      <c r="A121" s="91"/>
      <c r="B121" s="88"/>
      <c r="C121" s="86"/>
      <c r="D121" s="86"/>
      <c r="E121" s="86"/>
    </row>
    <row r="122" spans="1:5" s="71" customFormat="1">
      <c r="A122" s="91"/>
      <c r="B122" s="88"/>
      <c r="C122" s="86"/>
      <c r="D122" s="86"/>
      <c r="E122" s="86"/>
    </row>
    <row r="123" spans="1:5" s="71" customFormat="1">
      <c r="A123" s="91"/>
      <c r="B123" s="88"/>
      <c r="C123" s="86"/>
      <c r="D123" s="86"/>
      <c r="E123" s="86"/>
    </row>
    <row r="124" spans="1:5" s="71" customFormat="1">
      <c r="A124" s="91"/>
      <c r="B124" s="88"/>
      <c r="C124" s="86"/>
      <c r="D124" s="86"/>
      <c r="E124" s="86"/>
    </row>
    <row r="125" spans="1:5" s="71" customFormat="1">
      <c r="A125" s="91"/>
      <c r="B125" s="88"/>
      <c r="C125" s="86"/>
      <c r="D125" s="86"/>
      <c r="E125" s="86"/>
    </row>
    <row r="126" spans="1:5" s="71" customFormat="1">
      <c r="A126" s="91"/>
      <c r="B126" s="88"/>
      <c r="C126" s="86"/>
      <c r="D126" s="86"/>
      <c r="E126" s="86"/>
    </row>
    <row r="127" spans="1:5" s="71" customFormat="1">
      <c r="A127" s="91"/>
      <c r="B127" s="88"/>
      <c r="C127" s="86"/>
      <c r="D127" s="86"/>
      <c r="E127" s="86"/>
    </row>
    <row r="128" spans="1:5" s="71" customFormat="1">
      <c r="A128" s="91"/>
      <c r="B128" s="88"/>
      <c r="C128" s="86"/>
      <c r="D128" s="86"/>
      <c r="E128" s="86"/>
    </row>
    <row r="129" spans="1:5" s="71" customFormat="1">
      <c r="A129" s="91"/>
      <c r="B129" s="88"/>
      <c r="C129" s="86"/>
      <c r="D129" s="86"/>
      <c r="E129" s="86"/>
    </row>
    <row r="130" spans="1:5" s="71" customFormat="1">
      <c r="A130" s="91"/>
      <c r="B130" s="88"/>
      <c r="C130" s="86"/>
      <c r="D130" s="86"/>
      <c r="E130" s="86"/>
    </row>
    <row r="131" spans="1:5" s="71" customFormat="1">
      <c r="A131" s="91"/>
      <c r="B131" s="88"/>
      <c r="C131" s="86"/>
      <c r="D131" s="86"/>
      <c r="E131" s="86"/>
    </row>
    <row r="132" spans="1:5" s="71" customFormat="1">
      <c r="A132" s="91"/>
      <c r="B132" s="88"/>
      <c r="C132" s="86"/>
      <c r="D132" s="86"/>
      <c r="E132" s="86"/>
    </row>
    <row r="133" spans="1:5" s="71" customFormat="1">
      <c r="A133" s="91"/>
      <c r="B133" s="88"/>
      <c r="C133" s="86"/>
      <c r="D133" s="86"/>
      <c r="E133" s="86"/>
    </row>
    <row r="134" spans="1:5" s="71" customFormat="1">
      <c r="A134" s="91"/>
      <c r="B134" s="88"/>
      <c r="C134" s="86"/>
      <c r="D134" s="86"/>
      <c r="E134" s="86"/>
    </row>
    <row r="135" spans="1:5" s="71" customFormat="1">
      <c r="A135" s="91"/>
      <c r="B135" s="88"/>
      <c r="C135" s="86"/>
      <c r="D135" s="86"/>
      <c r="E135" s="86"/>
    </row>
    <row r="136" spans="1:5" s="71" customFormat="1">
      <c r="A136" s="91"/>
      <c r="B136" s="88"/>
      <c r="C136" s="86"/>
      <c r="D136" s="86"/>
      <c r="E136" s="86"/>
    </row>
    <row r="137" spans="1:5" s="71" customFormat="1">
      <c r="A137" s="91"/>
      <c r="B137" s="88"/>
      <c r="C137" s="86"/>
      <c r="D137" s="86"/>
      <c r="E137" s="86"/>
    </row>
    <row r="138" spans="1:5" s="71" customFormat="1">
      <c r="A138" s="91"/>
      <c r="B138" s="88"/>
      <c r="C138" s="86"/>
      <c r="D138" s="86"/>
      <c r="E138" s="86"/>
    </row>
    <row r="139" spans="1:5" s="71" customFormat="1">
      <c r="A139" s="91"/>
      <c r="B139" s="88"/>
      <c r="C139" s="86"/>
      <c r="D139" s="86"/>
      <c r="E139" s="86"/>
    </row>
    <row r="140" spans="1:5" s="71" customFormat="1">
      <c r="A140" s="91"/>
      <c r="B140" s="88"/>
      <c r="C140" s="86"/>
      <c r="D140" s="86"/>
      <c r="E140" s="86"/>
    </row>
    <row r="141" spans="1:5" s="71" customFormat="1">
      <c r="A141" s="91"/>
      <c r="B141" s="88"/>
      <c r="C141" s="86"/>
      <c r="D141" s="86"/>
      <c r="E141" s="86"/>
    </row>
    <row r="142" spans="1:5" s="71" customFormat="1">
      <c r="A142" s="91"/>
      <c r="B142" s="88"/>
      <c r="C142" s="86"/>
      <c r="D142" s="86"/>
      <c r="E142" s="86"/>
    </row>
    <row r="143" spans="1:5" s="71" customFormat="1">
      <c r="A143" s="91"/>
      <c r="B143" s="88"/>
      <c r="C143" s="86"/>
      <c r="D143" s="86"/>
      <c r="E143" s="86"/>
    </row>
    <row r="144" spans="1:5" s="71" customFormat="1">
      <c r="A144" s="91"/>
      <c r="B144" s="88"/>
      <c r="C144" s="86"/>
      <c r="D144" s="86"/>
      <c r="E144" s="86"/>
    </row>
    <row r="145" spans="1:5" s="71" customFormat="1">
      <c r="A145" s="91"/>
      <c r="B145" s="88"/>
      <c r="C145" s="86"/>
      <c r="D145" s="86"/>
      <c r="E145" s="86"/>
    </row>
    <row r="146" spans="1:5" s="71" customFormat="1">
      <c r="A146" s="91"/>
      <c r="B146" s="88"/>
      <c r="C146" s="86"/>
      <c r="D146" s="86"/>
      <c r="E146" s="86"/>
    </row>
    <row r="147" spans="1:5" s="71" customFormat="1">
      <c r="A147" s="91"/>
      <c r="B147" s="88"/>
      <c r="C147" s="86"/>
      <c r="D147" s="86"/>
      <c r="E147" s="86"/>
    </row>
    <row r="148" spans="1:5" s="71" customFormat="1">
      <c r="A148" s="91"/>
      <c r="B148" s="88"/>
      <c r="C148" s="86"/>
      <c r="D148" s="86"/>
      <c r="E148" s="86"/>
    </row>
    <row r="149" spans="1:5" s="71" customFormat="1">
      <c r="A149" s="91"/>
      <c r="B149" s="88"/>
      <c r="C149" s="86"/>
      <c r="D149" s="86"/>
      <c r="E149" s="86"/>
    </row>
    <row r="150" spans="1:5" s="71" customFormat="1">
      <c r="A150" s="91"/>
      <c r="B150" s="88"/>
      <c r="C150" s="86"/>
      <c r="D150" s="86"/>
      <c r="E150" s="86"/>
    </row>
  </sheetData>
  <sortState xmlns:xlrd2="http://schemas.microsoft.com/office/spreadsheetml/2017/richdata2" ref="A2:BB228">
    <sortCondition ref="C2:C228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9"/>
  <dimension ref="A1:S14"/>
  <sheetViews>
    <sheetView workbookViewId="0">
      <selection activeCell="K28" sqref="K28"/>
    </sheetView>
  </sheetViews>
  <sheetFormatPr baseColWidth="10" defaultRowHeight="15"/>
  <cols>
    <col min="1" max="1" width="13.1640625" bestFit="1" customWidth="1"/>
    <col min="3" max="3" width="36" bestFit="1" customWidth="1"/>
  </cols>
  <sheetData>
    <row r="1" spans="1:19">
      <c r="A1" s="24" t="s">
        <v>163</v>
      </c>
      <c r="B1" s="24" t="s">
        <v>796</v>
      </c>
      <c r="C1" s="24" t="s">
        <v>907</v>
      </c>
      <c r="D1" s="24" t="s">
        <v>133</v>
      </c>
      <c r="E1" s="24" t="s">
        <v>797</v>
      </c>
      <c r="F1" s="24" t="s">
        <v>158</v>
      </c>
      <c r="G1" s="24" t="s">
        <v>139</v>
      </c>
      <c r="H1" s="24" t="s">
        <v>61</v>
      </c>
      <c r="I1" s="24" t="s">
        <v>908</v>
      </c>
      <c r="J1" s="24" t="s">
        <v>909</v>
      </c>
      <c r="K1" s="24" t="s">
        <v>133</v>
      </c>
      <c r="L1" s="24" t="s">
        <v>798</v>
      </c>
      <c r="M1" s="24" t="s">
        <v>800</v>
      </c>
      <c r="N1" s="36"/>
      <c r="O1" s="36"/>
      <c r="P1" s="36"/>
      <c r="Q1" s="36"/>
      <c r="R1" s="36"/>
      <c r="S1" s="36"/>
    </row>
    <row r="2" spans="1:19">
      <c r="A2" s="31" t="s">
        <v>685</v>
      </c>
      <c r="B2" s="80">
        <f>IFERROR(IFERROR(VLOOKUP($A2,fund!$A$8:$CJ$998,COLUMN(B$1),FALSE),VLOOKUP($A2,certificat!$A$1:$BS$509,COLUMN(B$2),FALSE)),VLOOKUP(A2,TK_MANQUANTS,2,FALSE))</f>
        <v>14054918</v>
      </c>
      <c r="C2" s="27" t="e">
        <f>VLOOKUP($A2,'Sheet1 - Table (1)'!$A$8:$M$658,COLUMN(C$7),FALSE)</f>
        <v>#N/A</v>
      </c>
      <c r="D2" s="28" t="e">
        <f>VLOOKUP($A2,'Sheet1 - Table (1)'!$A$8:$M$658,COLUMN(D$7),FALSE)</f>
        <v>#N/A</v>
      </c>
      <c r="E2" s="27" t="e">
        <f>VLOOKUP($A2,'Sheet1 - Table (1)'!$A$8:$M$658,COLUMN(E$7),FALSE)</f>
        <v>#N/A</v>
      </c>
      <c r="F2" s="27" t="e">
        <f>VLOOKUP($A2,'Sheet1 - Table (1)'!$A$8:$M$658,COLUMN(F$7),FALSE)</f>
        <v>#N/A</v>
      </c>
      <c r="G2" s="27" t="e">
        <f>VLOOKUP($A2,'Sheet1 - Table (1)'!$A$8:$M$658,COLUMN(G$7),FALSE)</f>
        <v>#N/A</v>
      </c>
      <c r="H2" s="27" t="e">
        <f>VLOOKUP($A2,'Sheet1 - Table (1)'!$A$8:$M$658,COLUMN(H$7),FALSE)</f>
        <v>#N/A</v>
      </c>
      <c r="I2" s="27" t="e">
        <f>VLOOKUP($A2,'Sheet1 - Table (1)'!$A$8:$M$658,COLUMN(I$7),FALSE)</f>
        <v>#N/A</v>
      </c>
      <c r="J2" s="27" t="e">
        <f>VLOOKUP($A2,'Sheet1 - Table (1)'!$A$8:$M$658,COLUMN(J$7),FALSE)</f>
        <v>#N/A</v>
      </c>
      <c r="K2" s="28" t="e">
        <f>VLOOKUP($A2,'Sheet1 - Table (1)'!$A$8:$M$658,COLUMN(K$7),FALSE)</f>
        <v>#N/A</v>
      </c>
      <c r="L2" s="27" t="e">
        <f>VLOOKUP($A2,'Sheet1 - Table (1)'!$A$8:$M$658,COLUMN(L$7),FALSE)</f>
        <v>#N/A</v>
      </c>
      <c r="M2" s="27" t="e">
        <f>VLOOKUP($A2,'Sheet1 - Table (1)'!$A$8:$M$658,COLUMN(M$7),FALSE)</f>
        <v>#N/A</v>
      </c>
    </row>
    <row r="3" spans="1:19">
      <c r="A3" s="27" t="s">
        <v>456</v>
      </c>
      <c r="B3" s="80" t="e">
        <f>IFERROR(IFERROR(VLOOKUP($A3,fund!$A$8:$CJ$998,COLUMN(B$1),FALSE),VLOOKUP($A3,certificat!$A$1:$BS$509,COLUMN(B$2),FALSE)),VLOOKUP(A3,TK_MANQUANTS,2,FALSE))</f>
        <v>#N/A</v>
      </c>
      <c r="C3" s="27" t="e">
        <f>VLOOKUP($A3,'Sheet1 - Table (1)'!$A$8:$M$658,COLUMN(C$7),FALSE)</f>
        <v>#N/A</v>
      </c>
      <c r="D3" s="28" t="e">
        <f>VLOOKUP($A3,'Sheet1 - Table (1)'!$A$8:$M$658,COLUMN(D$7),FALSE)</f>
        <v>#N/A</v>
      </c>
      <c r="E3" s="27" t="e">
        <f>VLOOKUP($A3,'Sheet1 - Table (1)'!$A$8:$M$658,COLUMN(E$7),FALSE)</f>
        <v>#N/A</v>
      </c>
      <c r="F3" s="27" t="e">
        <f>VLOOKUP($A3,'Sheet1 - Table (1)'!$A$8:$M$658,COLUMN(F$7),FALSE)</f>
        <v>#N/A</v>
      </c>
      <c r="G3" s="27" t="e">
        <f>VLOOKUP($A3,'Sheet1 - Table (1)'!$A$8:$M$658,COLUMN(G$7),FALSE)</f>
        <v>#N/A</v>
      </c>
      <c r="H3" s="27" t="e">
        <f>VLOOKUP($A3,'Sheet1 - Table (1)'!$A$8:$M$658,COLUMN(H$7),FALSE)</f>
        <v>#N/A</v>
      </c>
      <c r="I3" s="27" t="e">
        <f>VLOOKUP($A3,'Sheet1 - Table (1)'!$A$8:$M$658,COLUMN(I$7),FALSE)</f>
        <v>#N/A</v>
      </c>
      <c r="J3" s="27" t="e">
        <f>VLOOKUP($A3,'Sheet1 - Table (1)'!$A$8:$M$658,COLUMN(J$7),FALSE)</f>
        <v>#N/A</v>
      </c>
      <c r="K3" s="28" t="e">
        <f>VLOOKUP($A3,'Sheet1 - Table (1)'!$A$8:$M$658,COLUMN(K$7),FALSE)</f>
        <v>#N/A</v>
      </c>
      <c r="L3" s="27" t="e">
        <f>VLOOKUP($A3,'Sheet1 - Table (1)'!$A$8:$M$658,COLUMN(L$7),FALSE)</f>
        <v>#N/A</v>
      </c>
      <c r="M3" s="27" t="e">
        <f>VLOOKUP($A3,'Sheet1 - Table (1)'!$A$8:$M$658,COLUMN(M$7),FALSE)</f>
        <v>#N/A</v>
      </c>
    </row>
    <row r="4" spans="1:19" s="75" customFormat="1">
      <c r="A4" s="26" t="s">
        <v>4250</v>
      </c>
      <c r="B4" s="80">
        <f>IFERROR(IFERROR(VLOOKUP($A4,fund!$A$8:$CJ$998,COLUMN(B$1),FALSE),VLOOKUP($A4,certificat!$A$1:$BS$509,COLUMN(B$2),FALSE)),VLOOKUP(A4,TK_MANQUANTS,2,FALSE))</f>
        <v>10602712</v>
      </c>
      <c r="C4" s="27" t="str">
        <f>VLOOKUP($A4,'Sheet1 - Table (1)'!$A$8:$M$658,COLUMN(C$7),FALSE)</f>
        <v>UBS ETF (CH) - Gold (CHF) hedged (CHF) A-dis</v>
      </c>
      <c r="D4" s="28">
        <f>VLOOKUP($A4,'Sheet1 - Table (1)'!$A$8:$M$658,COLUMN(D$7),FALSE)</f>
        <v>43861</v>
      </c>
      <c r="E4" s="27">
        <f>VLOOKUP($A4,'Sheet1 - Table (1)'!$A$8:$M$658,COLUMN(E$7),FALSE)</f>
        <v>0.23</v>
      </c>
      <c r="F4" s="27">
        <f>VLOOKUP($A4,'Sheet1 - Table (1)'!$A$8:$M$658,COLUMN(F$7),FALSE)</f>
        <v>0</v>
      </c>
      <c r="G4" s="27" t="str">
        <f>VLOOKUP($A4,'Sheet1 - Table (1)'!$A$8:$M$658,COLUMN(G$7),FALSE)</f>
        <v>Switzerland</v>
      </c>
      <c r="H4" s="27" t="str">
        <f>VLOOKUP($A4,'Sheet1 - Table (1)'!$A$8:$M$658,COLUMN(H$7),FALSE)</f>
        <v>CHF</v>
      </c>
      <c r="I4" s="27" t="str">
        <f>VLOOKUP($A4,'Sheet1 - Table (1)'!$A$8:$M$658,COLUMN(I$7),FALSE)</f>
        <v>Exchange Traded Funds</v>
      </c>
      <c r="J4" s="27" t="str">
        <f>VLOOKUP($A4,'Sheet1 - Table (1)'!$A$8:$M$658,COLUMN(J$7),FALSE)</f>
        <v>Commodity</v>
      </c>
      <c r="K4" s="28">
        <f>VLOOKUP($A4,'Sheet1 - Table (1)'!$A$8:$M$658,COLUMN(K$7),FALSE)</f>
        <v>44255</v>
      </c>
      <c r="L4" s="27">
        <f>VLOOKUP($A4,'Sheet1 - Table (1)'!$A$8:$M$658,COLUMN(L$7),FALSE)</f>
        <v>1313.7022079999999</v>
      </c>
      <c r="M4" s="27" t="str">
        <f>VLOOKUP($A4,'Sheet1 - Table (1)'!$A$8:$M$658,COLUMN(M$7),FALSE)</f>
        <v>Paid</v>
      </c>
    </row>
    <row r="5" spans="1:19" s="75" customFormat="1">
      <c r="A5" s="26" t="s">
        <v>4251</v>
      </c>
      <c r="B5" s="80">
        <f>IFERROR(IFERROR(VLOOKUP($A5,fund!$A$8:$CJ$998,COLUMN(B$1),FALSE),VLOOKUP($A5,certificat!$A$1:$BS$509,COLUMN(B$2),FALSE)),VLOOKUP(A5,TK_MANQUANTS,2,FALSE))</f>
        <v>10602714</v>
      </c>
      <c r="C5" s="27" t="str">
        <f>VLOOKUP($A5,'Sheet1 - Table (1)'!$A$8:$M$658,COLUMN(C$7),FALSE)</f>
        <v>UBS ETF (CH) - Gold (EUR) hedged (EUR) A-dis</v>
      </c>
      <c r="D5" s="28">
        <f>VLOOKUP($A5,'Sheet1 - Table (1)'!$A$8:$M$658,COLUMN(D$7),FALSE)</f>
        <v>43861</v>
      </c>
      <c r="E5" s="27">
        <f>VLOOKUP($A5,'Sheet1 - Table (1)'!$A$8:$M$658,COLUMN(E$7),FALSE)</f>
        <v>0.23</v>
      </c>
      <c r="F5" s="27">
        <f>VLOOKUP($A5,'Sheet1 - Table (1)'!$A$8:$M$658,COLUMN(F$7),FALSE)</f>
        <v>0</v>
      </c>
      <c r="G5" s="27" t="str">
        <f>VLOOKUP($A5,'Sheet1 - Table (1)'!$A$8:$M$658,COLUMN(G$7),FALSE)</f>
        <v>Switzerland</v>
      </c>
      <c r="H5" s="27" t="str">
        <f>VLOOKUP($A5,'Sheet1 - Table (1)'!$A$8:$M$658,COLUMN(H$7),FALSE)</f>
        <v>EUR</v>
      </c>
      <c r="I5" s="27" t="str">
        <f>VLOOKUP($A5,'Sheet1 - Table (1)'!$A$8:$M$658,COLUMN(I$7),FALSE)</f>
        <v>Exchange Traded Funds</v>
      </c>
      <c r="J5" s="27" t="str">
        <f>VLOOKUP($A5,'Sheet1 - Table (1)'!$A$8:$M$658,COLUMN(J$7),FALSE)</f>
        <v>Commodity</v>
      </c>
      <c r="K5" s="28">
        <f>VLOOKUP($A5,'Sheet1 - Table (1)'!$A$8:$M$658,COLUMN(K$7),FALSE)</f>
        <v>44255</v>
      </c>
      <c r="L5" s="27">
        <f>VLOOKUP($A5,'Sheet1 - Table (1)'!$A$8:$M$658,COLUMN(L$7),FALSE)</f>
        <v>373.16536739999998</v>
      </c>
      <c r="M5" s="27" t="str">
        <f>VLOOKUP($A5,'Sheet1 - Table (1)'!$A$8:$M$658,COLUMN(M$7),FALSE)</f>
        <v>Paid</v>
      </c>
    </row>
    <row r="6" spans="1:19" s="75" customFormat="1">
      <c r="A6" s="26" t="s">
        <v>4252</v>
      </c>
      <c r="B6" s="80">
        <f>IFERROR(IFERROR(VLOOKUP($A6,fund!$A$8:$CJ$998,COLUMN(B$1),FALSE),VLOOKUP($A6,certificat!$A$1:$BS$509,COLUMN(B$2),FALSE)),VLOOKUP(A6,TK_MANQUANTS,2,FALSE))</f>
        <v>10602719</v>
      </c>
      <c r="C6" s="27" t="str">
        <f>VLOOKUP($A6,'Sheet1 - Table (1)'!$A$8:$M$658,COLUMN(C$7),FALSE)</f>
        <v>UBS ETF (CH) - Gold (USD) A-dis</v>
      </c>
      <c r="D6" s="28">
        <f>VLOOKUP($A6,'Sheet1 - Table (1)'!$A$8:$M$658,COLUMN(D$7),FALSE)</f>
        <v>43861</v>
      </c>
      <c r="E6" s="27">
        <f>VLOOKUP($A6,'Sheet1 - Table (1)'!$A$8:$M$658,COLUMN(E$7),FALSE)</f>
        <v>0.23</v>
      </c>
      <c r="F6" s="27">
        <f>VLOOKUP($A6,'Sheet1 - Table (1)'!$A$8:$M$658,COLUMN(F$7),FALSE)</f>
        <v>0</v>
      </c>
      <c r="G6" s="27" t="str">
        <f>VLOOKUP($A6,'Sheet1 - Table (1)'!$A$8:$M$658,COLUMN(G$7),FALSE)</f>
        <v>Switzerland</v>
      </c>
      <c r="H6" s="27" t="str">
        <f>VLOOKUP($A6,'Sheet1 - Table (1)'!$A$8:$M$658,COLUMN(H$7),FALSE)</f>
        <v>USD</v>
      </c>
      <c r="I6" s="27" t="str">
        <f>VLOOKUP($A6,'Sheet1 - Table (1)'!$A$8:$M$658,COLUMN(I$7),FALSE)</f>
        <v>Exchange Traded Funds</v>
      </c>
      <c r="J6" s="27" t="str">
        <f>VLOOKUP($A6,'Sheet1 - Table (1)'!$A$8:$M$658,COLUMN(J$7),FALSE)</f>
        <v>Commodity</v>
      </c>
      <c r="K6" s="28">
        <f>VLOOKUP($A6,'Sheet1 - Table (1)'!$A$8:$M$658,COLUMN(K$7),FALSE)</f>
        <v>44255</v>
      </c>
      <c r="L6" s="27">
        <f>VLOOKUP($A6,'Sheet1 - Table (1)'!$A$8:$M$658,COLUMN(L$7),FALSE)</f>
        <v>1652.2364336999999</v>
      </c>
      <c r="M6" s="27" t="str">
        <f>VLOOKUP($A6,'Sheet1 - Table (1)'!$A$8:$M$658,COLUMN(M$7),FALSE)</f>
        <v>Paid</v>
      </c>
    </row>
    <row r="7" spans="1:19" s="75" customFormat="1">
      <c r="A7" s="26" t="s">
        <v>1594</v>
      </c>
      <c r="B7" s="80">
        <f>IFERROR(IFERROR(VLOOKUP($A7,fund!$A$8:$CJ$998,COLUMN(B$1),FALSE),VLOOKUP($A7,certificat!$A$1:$BS$509,COLUMN(B$2),FALSE)),VLOOKUP(A7,TK_MANQUANTS,2,FALSE))</f>
        <v>11176253</v>
      </c>
      <c r="C7" s="27" t="str">
        <f>VLOOKUP($A7,'Sheet1 - Table (1)'!$A$8:$M$658,COLUMN(C$7),FALSE)</f>
        <v>UBS ETF (CH) - SMIM® (CHF) A-dis</v>
      </c>
      <c r="D7" s="28">
        <f>VLOOKUP($A7,'Sheet1 - Table (1)'!$A$8:$M$658,COLUMN(D$7),FALSE)</f>
        <v>43872</v>
      </c>
      <c r="E7" s="27">
        <f>VLOOKUP($A7,'Sheet1 - Table (1)'!$A$8:$M$658,COLUMN(E$7),FALSE)</f>
        <v>0.27</v>
      </c>
      <c r="F7" s="27">
        <f>VLOOKUP($A7,'Sheet1 - Table (1)'!$A$8:$M$658,COLUMN(F$7),FALSE)</f>
        <v>0</v>
      </c>
      <c r="G7" s="27" t="str">
        <f>VLOOKUP($A7,'Sheet1 - Table (1)'!$A$8:$M$658,COLUMN(G$7),FALSE)</f>
        <v>Switzerland</v>
      </c>
      <c r="H7" s="27" t="str">
        <f>VLOOKUP($A7,'Sheet1 - Table (1)'!$A$8:$M$658,COLUMN(H$7),FALSE)</f>
        <v>CHF</v>
      </c>
      <c r="I7" s="27" t="str">
        <f>VLOOKUP($A7,'Sheet1 - Table (1)'!$A$8:$M$658,COLUMN(I$7),FALSE)</f>
        <v>Exchange Traded Funds</v>
      </c>
      <c r="J7" s="27" t="str">
        <f>VLOOKUP($A7,'Sheet1 - Table (1)'!$A$8:$M$658,COLUMN(J$7),FALSE)</f>
        <v>Actions</v>
      </c>
      <c r="K7" s="28">
        <f>VLOOKUP($A7,'Sheet1 - Table (1)'!$A$8:$M$658,COLUMN(K$7),FALSE)</f>
        <v>44255</v>
      </c>
      <c r="L7" s="27">
        <f>VLOOKUP($A7,'Sheet1 - Table (1)'!$A$8:$M$658,COLUMN(L$7),FALSE)</f>
        <v>962.18758500000001</v>
      </c>
      <c r="M7" s="27" t="str">
        <f>VLOOKUP($A7,'Sheet1 - Table (1)'!$A$8:$M$658,COLUMN(M$7),FALSE)</f>
        <v>Paid</v>
      </c>
    </row>
    <row r="8" spans="1:19" s="75" customFormat="1">
      <c r="A8" s="26" t="s">
        <v>415</v>
      </c>
      <c r="B8" s="80">
        <f>IFERROR(IFERROR(VLOOKUP($A8,fund!$A$8:$CJ$998,COLUMN(B$1),FALSE),VLOOKUP($A8,certificat!$A$1:$BS$509,COLUMN(B$2),FALSE)),VLOOKUP(A8,TK_MANQUANTS,2,FALSE))</f>
        <v>1985280</v>
      </c>
      <c r="C8" s="27" t="str">
        <f>VLOOKUP($A8,'Sheet1 - Table (1)'!$A$8:$M$658,COLUMN(C$7),FALSE)</f>
        <v>iShares SMIM® ETF (CH)</v>
      </c>
      <c r="D8" s="28">
        <f>VLOOKUP($A8,'Sheet1 - Table (1)'!$A$8:$M$658,COLUMN(D$7),FALSE)</f>
        <v>43861</v>
      </c>
      <c r="E8" s="27">
        <f>VLOOKUP($A8,'Sheet1 - Table (1)'!$A$8:$M$658,COLUMN(E$7),FALSE)</f>
        <v>0.45</v>
      </c>
      <c r="F8" s="27">
        <f>VLOOKUP($A8,'Sheet1 - Table (1)'!$A$8:$M$658,COLUMN(F$7),FALSE)</f>
        <v>0</v>
      </c>
      <c r="G8" s="27" t="str">
        <f>VLOOKUP($A8,'Sheet1 - Table (1)'!$A$8:$M$658,COLUMN(G$7),FALSE)</f>
        <v>Switzerland</v>
      </c>
      <c r="H8" s="27" t="str">
        <f>VLOOKUP($A8,'Sheet1 - Table (1)'!$A$8:$M$658,COLUMN(H$7),FALSE)</f>
        <v>CHF</v>
      </c>
      <c r="I8" s="27" t="str">
        <f>VLOOKUP($A8,'Sheet1 - Table (1)'!$A$8:$M$658,COLUMN(I$7),FALSE)</f>
        <v>Exchange Traded Funds</v>
      </c>
      <c r="J8" s="27" t="str">
        <f>VLOOKUP($A8,'Sheet1 - Table (1)'!$A$8:$M$658,COLUMN(J$7),FALSE)</f>
        <v>Actions</v>
      </c>
      <c r="K8" s="28">
        <f>VLOOKUP($A8,'Sheet1 - Table (1)'!$A$8:$M$658,COLUMN(K$7),FALSE)</f>
        <v>44255</v>
      </c>
      <c r="L8" s="27">
        <f>VLOOKUP($A8,'Sheet1 - Table (1)'!$A$8:$M$658,COLUMN(L$7),FALSE)</f>
        <v>1231.3435675999999</v>
      </c>
      <c r="M8" s="27" t="str">
        <f>VLOOKUP($A8,'Sheet1 - Table (1)'!$A$8:$M$658,COLUMN(M$7),FALSE)</f>
        <v>Paid</v>
      </c>
    </row>
    <row r="9" spans="1:19" s="75" customFormat="1">
      <c r="A9" s="26"/>
      <c r="B9" s="80"/>
      <c r="C9" s="27"/>
      <c r="D9" s="28"/>
      <c r="E9" s="27"/>
      <c r="F9" s="27"/>
      <c r="G9" s="27"/>
      <c r="H9" s="27"/>
      <c r="I9" s="27"/>
      <c r="J9" s="27"/>
      <c r="K9" s="28"/>
      <c r="L9" s="27"/>
      <c r="M9" s="27"/>
    </row>
    <row r="10" spans="1:19" s="75" customFormat="1">
      <c r="A10" s="26"/>
      <c r="B10" s="80"/>
      <c r="C10" s="27"/>
      <c r="D10" s="28"/>
      <c r="E10" s="27"/>
      <c r="F10" s="27"/>
      <c r="G10" s="27"/>
      <c r="H10" s="27"/>
      <c r="I10" s="27"/>
      <c r="J10" s="27"/>
      <c r="K10" s="28"/>
      <c r="L10" s="27"/>
      <c r="M10" s="27"/>
    </row>
    <row r="11" spans="1:19" s="75" customFormat="1">
      <c r="A11" s="26"/>
      <c r="B11" s="80"/>
      <c r="C11" s="27"/>
      <c r="D11" s="28"/>
      <c r="E11" s="27"/>
      <c r="F11" s="27"/>
      <c r="G11" s="27"/>
      <c r="H11" s="27"/>
      <c r="I11" s="27"/>
      <c r="J11" s="27"/>
      <c r="K11" s="28"/>
      <c r="L11" s="27"/>
      <c r="M11" s="27"/>
    </row>
    <row r="12" spans="1:19" s="75" customFormat="1">
      <c r="A12" s="26"/>
      <c r="B12" s="80"/>
      <c r="C12" s="27"/>
      <c r="D12" s="28"/>
      <c r="E12" s="27"/>
      <c r="F12" s="27"/>
      <c r="G12" s="27"/>
      <c r="H12" s="27"/>
      <c r="I12" s="27"/>
      <c r="J12" s="27"/>
      <c r="K12" s="28"/>
      <c r="L12" s="27"/>
      <c r="M12" s="27"/>
    </row>
    <row r="13" spans="1:19" s="75" customFormat="1">
      <c r="A13" s="26"/>
      <c r="B13" s="80"/>
      <c r="C13" s="27"/>
      <c r="D13" s="28"/>
      <c r="E13" s="27"/>
      <c r="F13" s="27"/>
      <c r="G13" s="27"/>
      <c r="H13" s="27"/>
      <c r="I13" s="27"/>
      <c r="J13" s="27"/>
      <c r="K13" s="28"/>
      <c r="L13" s="27"/>
      <c r="M13" s="27"/>
    </row>
    <row r="14" spans="1:19" s="75" customFormat="1">
      <c r="A14" s="26"/>
      <c r="B14" s="80"/>
      <c r="C14" s="27"/>
      <c r="D14" s="28"/>
      <c r="E14" s="27"/>
      <c r="F14" s="27"/>
      <c r="G14" s="27"/>
      <c r="H14" s="27"/>
      <c r="I14" s="27"/>
      <c r="J14" s="27"/>
      <c r="K14" s="28"/>
      <c r="L14" s="27"/>
      <c r="M14" s="27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10"/>
  <dimension ref="A1:W133"/>
  <sheetViews>
    <sheetView showGridLines="0" topLeftCell="A102" workbookViewId="0">
      <selection activeCell="D90" sqref="D90"/>
    </sheetView>
  </sheetViews>
  <sheetFormatPr baseColWidth="10" defaultRowHeight="15"/>
  <cols>
    <col min="1" max="1" width="14.1640625" style="23" bestFit="1" customWidth="1"/>
    <col min="2" max="2" width="11.5" style="23"/>
    <col min="3" max="3" width="46.6640625" style="23" bestFit="1" customWidth="1"/>
    <col min="4" max="4" width="27.83203125" style="23" bestFit="1" customWidth="1"/>
    <col min="5" max="5" width="23" customWidth="1"/>
  </cols>
  <sheetData>
    <row r="1" spans="1:5" s="75" customFormat="1">
      <c r="A1" s="23" t="s">
        <v>5500</v>
      </c>
      <c r="B1" s="23" t="s">
        <v>796</v>
      </c>
      <c r="C1" s="23" t="s">
        <v>907</v>
      </c>
      <c r="D1" s="23" t="s">
        <v>21936</v>
      </c>
      <c r="E1" s="75" t="s">
        <v>21945</v>
      </c>
    </row>
    <row r="2" spans="1:5">
      <c r="A2" s="47" t="s">
        <v>1259</v>
      </c>
      <c r="B2" s="80">
        <f>IFERROR(IFERROR(VLOOKUP($A2,fund!$A$8:$CJ$998,COLUMN(B$2),FALSE),VLOOKUP($A2,certificat!$A$1:$BS$509,COLUMN(B$3),FALSE)),VLOOKUP(A2,TK_MANQUANTS,2,FALSE))</f>
        <v>26378266</v>
      </c>
      <c r="C2" s="80" t="str">
        <f>IFERROR(VLOOKUP($A2,fund!$A$8:$CJ$998,COLUMN(C$3),FALSE),VLOOKUP($A2,certificat!$A$1:$BS$509,COLUMN(C$3),FALSE))</f>
        <v>BCVs / WKB (CH) Equity Switzerland M</v>
      </c>
      <c r="D2" s="21"/>
    </row>
    <row r="3" spans="1:5">
      <c r="A3" s="47" t="s">
        <v>228</v>
      </c>
      <c r="B3" s="80">
        <f>IFERROR(IFERROR(VLOOKUP($A3,fund!$A$8:$CJ$998,COLUMN(B$2),FALSE),VLOOKUP($A3,certificat!$A$1:$BS$509,COLUMN(B$3),FALSE)),VLOOKUP(A3,TK_MANQUANTS,2,FALSE))</f>
        <v>2038213</v>
      </c>
      <c r="C3" s="80" t="str">
        <f>IFERROR(VLOOKUP($A3,fund!$A$8:$CJ$998,COLUMN(C$3),FALSE),VLOOKUP($A3,certificat!$A$1:$BS$509,COLUMN(C$3),FALSE))</f>
        <v>LO Funds - Swiss Franc Credit Bond (Fgn) (CHF) NA</v>
      </c>
    </row>
    <row r="4" spans="1:5">
      <c r="A4" s="47" t="s">
        <v>271</v>
      </c>
      <c r="B4" s="80">
        <f>IFERROR(IFERROR(VLOOKUP($A4,fund!$A$8:$CJ$998,COLUMN(B$2),FALSE),VLOOKUP($A4,certificat!$A$1:$BS$509,COLUMN(B$3),FALSE)),VLOOKUP(A4,TK_MANQUANTS,2,FALSE))</f>
        <v>14249096</v>
      </c>
      <c r="C4" s="80" t="str">
        <f>IFERROR(VLOOKUP($A4,fund!$A$8:$CJ$998,COLUMN(C$3),FALSE),VLOOKUP($A4,certificat!$A$1:$BS$509,COLUMN(C$3),FALSE))</f>
        <v>RAM (Lux) SF-Long/Short European Eqs IH CHF Cap</v>
      </c>
    </row>
    <row r="5" spans="1:5">
      <c r="A5" s="47" t="s">
        <v>282</v>
      </c>
      <c r="B5" s="80">
        <f>IFERROR(IFERROR(VLOOKUP($A5,fund!$A$8:$CJ$998,COLUMN(B$2),FALSE),VLOOKUP($A5,certificat!$A$1:$BS$509,COLUMN(B$3),FALSE)),VLOOKUP(A5,TK_MANQUANTS,2,FALSE))</f>
        <v>22067252</v>
      </c>
      <c r="C5" s="80" t="str">
        <f>IFERROR(VLOOKUP($A5,fund!$A$8:$CJ$998,COLUMN(C$3),FALSE),VLOOKUP($A5,certificat!$A$1:$BS$509,COLUMN(C$3),FALSE))</f>
        <v>Schroder GAIA Cat Bond CHF Hedged IF Acc</v>
      </c>
    </row>
    <row r="6" spans="1:5">
      <c r="A6" s="47" t="s">
        <v>185</v>
      </c>
      <c r="B6" s="80">
        <f>IFERROR(IFERROR(VLOOKUP($A6,fund!$A$8:$CJ$998,COLUMN(B$2),FALSE),VLOOKUP($A6,certificat!$A$1:$BS$509,COLUMN(B$3),FALSE)),VLOOKUP(A6,TK_MANQUANTS,2,FALSE))</f>
        <v>23701026</v>
      </c>
      <c r="C6" s="80" t="str">
        <f>IFERROR(VLOOKUP($A6,fund!$A$8:$CJ$998,COLUMN(C$3),FALSE),VLOOKUP($A6,certificat!$A$1:$BS$509,COLUMN(C$3),FALSE))</f>
        <v>BCV Liquid Alternative Beta B (CHF)</v>
      </c>
    </row>
    <row r="7" spans="1:5">
      <c r="A7" s="47" t="s">
        <v>789</v>
      </c>
      <c r="B7" s="80">
        <f>IFERROR(IFERROR(VLOOKUP($A7,fund!$A$8:$CJ$998,COLUMN(B$2),FALSE),VLOOKUP($A7,certificat!$A$1:$BS$509,COLUMN(B$3),FALSE)),VLOOKUP(A7,TK_MANQUANTS,2,FALSE))</f>
        <v>20857980</v>
      </c>
      <c r="C7" s="80" t="str">
        <f>IFERROR(VLOOKUP($A7,fund!$A$8:$CJ$998,COLUMN(C$3),FALSE),VLOOKUP($A7,certificat!$A$1:$BS$509,COLUMN(C$3),FALSE))</f>
        <v>Swisscanto (LU) MMF Responsible EUR GT</v>
      </c>
    </row>
    <row r="8" spans="1:5">
      <c r="A8" s="47" t="s">
        <v>791</v>
      </c>
      <c r="B8" s="80">
        <f>IFERROR(IFERROR(VLOOKUP($A8,fund!$A$8:$CJ$998,COLUMN(B$2),FALSE),VLOOKUP($A8,certificat!$A$1:$BS$509,COLUMN(B$3),FALSE)),VLOOKUP(A8,TK_MANQUANTS,2,FALSE))</f>
        <v>20858076</v>
      </c>
      <c r="C8" s="80" t="str">
        <f>IFERROR(VLOOKUP($A8,fund!$A$8:$CJ$998,COLUMN(C$3),FALSE),VLOOKUP($A8,certificat!$A$1:$BS$509,COLUMN(C$3),FALSE))</f>
        <v>Swisscanto (LU) MMF Responsible USD GT</v>
      </c>
    </row>
    <row r="9" spans="1:5">
      <c r="A9" s="47" t="s">
        <v>1544</v>
      </c>
      <c r="B9" s="80">
        <f>IFERROR(IFERROR(VLOOKUP($A9,fund!$A$8:$CJ$998,COLUMN(B$2),FALSE),VLOOKUP($A9,certificat!$A$1:$BS$509,COLUMN(B$3),FALSE)),VLOOKUP(A9,TK_MANQUANTS,2,FALSE))</f>
        <v>12930745</v>
      </c>
      <c r="C9" s="80" t="str">
        <f>IFERROR(VLOOKUP($A9,fund!$A$8:$CJ$998,COLUMN(C$3),FALSE),VLOOKUP($A9,certificat!$A$1:$BS$509,COLUMN(C$3),FALSE))</f>
        <v>SPDR MSCI ACWI UCITS ETF</v>
      </c>
    </row>
    <row r="10" spans="1:5">
      <c r="A10" s="47" t="s">
        <v>1666</v>
      </c>
      <c r="B10" s="80">
        <f>IFERROR(IFERROR(VLOOKUP($A10,fund!$A$8:$CJ$998,COLUMN(B$2),FALSE),VLOOKUP($A10,certificat!$A$1:$BS$509,COLUMN(B$3),FALSE)),VLOOKUP(A10,TK_MANQUANTS,2,FALSE))</f>
        <v>33898910</v>
      </c>
      <c r="C10" s="80" t="str">
        <f>IFERROR(VLOOKUP($A10,fund!$A$8:$CJ$998,COLUMN(C$3),FALSE),VLOOKUP($A10,certificat!$A$1:$BS$509,COLUMN(C$3),FALSE))</f>
        <v>BSF Multi-Manager Alt Strat I2 CHF Hgd</v>
      </c>
    </row>
    <row r="11" spans="1:5">
      <c r="A11" s="47" t="s">
        <v>1736</v>
      </c>
      <c r="B11" s="80">
        <f>IFERROR(IFERROR(VLOOKUP($A11,fund!$A$8:$CJ$998,COLUMN(B$2),FALSE),VLOOKUP($A11,certificat!$A$1:$BS$509,COLUMN(B$3),FALSE)),VLOOKUP(A11,TK_MANQUANTS,2,FALSE))</f>
        <v>4354685</v>
      </c>
      <c r="C11" s="80" t="str">
        <f>IFERROR(VLOOKUP($A11,fund!$A$8:$CJ$998,COLUMN(C$3),FALSE),VLOOKUP($A11,certificat!$A$1:$BS$509,COLUMN(C$3),FALSE))</f>
        <v>Pictet CH-CHF Short Mid Term Bonds-J dy</v>
      </c>
    </row>
    <row r="12" spans="1:5">
      <c r="A12" s="47" t="s">
        <v>1810</v>
      </c>
      <c r="B12" s="80">
        <f>IFERROR(IFERROR(VLOOKUP($A12,fund!$A$8:$CJ$998,COLUMN(B$2),FALSE),VLOOKUP($A12,certificat!$A$1:$BS$509,COLUMN(B$3),FALSE)),VLOOKUP(A12,TK_MANQUANTS,2,FALSE))</f>
        <v>11704519</v>
      </c>
      <c r="C12" s="80" t="str">
        <f>IFERROR(VLOOKUP($A12,fund!$A$8:$CJ$998,COLUMN(C$3),FALSE),VLOOKUP($A12,certificat!$A$1:$BS$509,COLUMN(C$3),FALSE))</f>
        <v>Swisscanto (CH) IBF USA Govt. NT USD</v>
      </c>
    </row>
    <row r="13" spans="1:5">
      <c r="A13" s="47" t="s">
        <v>235</v>
      </c>
      <c r="B13" s="80">
        <f>IFERROR(IFERROR(VLOOKUP($A13,fund!$A$8:$CJ$998,COLUMN(B$2),FALSE),VLOOKUP($A13,certificat!$A$1:$BS$509,COLUMN(B$3),FALSE)),VLOOKUP(A13,TK_MANQUANTS,2,FALSE))</f>
        <v>13448683</v>
      </c>
      <c r="C13" s="80" t="str">
        <f>IFERROR(VLOOKUP($A13,fund!$A$8:$CJ$998,COLUMN(C$3),FALSE),VLOOKUP($A13,certificat!$A$1:$BS$509,COLUMN(C$3),FALSE))</f>
        <v>NN (L) Alternative Beta I Cap CHF (hedged i)</v>
      </c>
    </row>
    <row r="14" spans="1:5">
      <c r="A14" s="47" t="s">
        <v>249</v>
      </c>
      <c r="B14" s="80">
        <f>IFERROR(IFERROR(VLOOKUP($A14,fund!$A$8:$CJ$998,COLUMN(B$2),FALSE),VLOOKUP($A14,certificat!$A$1:$BS$509,COLUMN(B$3),FALSE)),VLOOKUP(A14,TK_MANQUANTS,2,FALSE))</f>
        <v>1129230</v>
      </c>
      <c r="C14" s="80" t="str">
        <f>IFERROR(VLOOKUP($A14,fund!$A$8:$CJ$998,COLUMN(C$3),FALSE),VLOOKUP($A14,certificat!$A$1:$BS$509,COLUMN(C$3),FALSE))</f>
        <v>Pictet CH Short-Term Money Market CHF I dy</v>
      </c>
    </row>
    <row r="15" spans="1:5">
      <c r="A15" s="47" t="s">
        <v>1786</v>
      </c>
      <c r="B15" s="80">
        <f>IFERROR(IFERROR(VLOOKUP($A15,fund!$A$8:$CJ$998,COLUMN(B$2),FALSE),VLOOKUP($A15,certificat!$A$1:$BS$509,COLUMN(B$3),FALSE)),VLOOKUP(A15,TK_MANQUANTS,2,FALSE))</f>
        <v>21580466</v>
      </c>
      <c r="C15" s="80" t="str">
        <f>IFERROR(VLOOKUP($A15,fund!$A$8:$CJ$998,COLUMN(C$3),FALSE),VLOOKUP($A15,certificat!$A$1:$BS$509,COLUMN(C$3),FALSE))</f>
        <v>Swisscanto (CH) IBF TM AAA-BBB CHF NT CHF</v>
      </c>
    </row>
    <row r="16" spans="1:5">
      <c r="A16" s="47" t="s">
        <v>394</v>
      </c>
      <c r="B16" s="80">
        <f>IFERROR(IFERROR(VLOOKUP($A16,fund!$A$8:$CJ$998,COLUMN(B$2),FALSE),VLOOKUP($A16,certificat!$A$1:$BS$509,COLUMN(B$3),FALSE)),VLOOKUP(A16,TK_MANQUANTS,2,FALSE))</f>
        <v>10175438</v>
      </c>
      <c r="C16" s="80" t="str">
        <f>IFERROR(VLOOKUP($A16,fund!$A$8:$CJ$998,COLUMN(C$3),FALSE),VLOOKUP($A16,certificat!$A$1:$BS$509,COLUMN(C$3),FALSE))</f>
        <v>CSIF (CH) Bond Switzerland AAA-BBB Blue FB</v>
      </c>
    </row>
    <row r="17" spans="1:8">
      <c r="A17" s="47" t="s">
        <v>1149</v>
      </c>
      <c r="B17" s="80">
        <f>IFERROR(IFERROR(VLOOKUP($A17,fund!$A$8:$CJ$998,COLUMN(B$2),FALSE),VLOOKUP($A17,certificat!$A$1:$BS$509,COLUMN(B$3),FALSE)),VLOOKUP(A17,TK_MANQUANTS,2,FALSE))</f>
        <v>10253078</v>
      </c>
      <c r="C17" s="80" t="str">
        <f>IFERROR(VLOOKUP($A17,fund!$A$8:$CJ$998,COLUMN(C$3),FALSE),VLOOKUP($A17,certificat!$A$1:$BS$509,COLUMN(C$3),FALSE))</f>
        <v>iShares Swiss Domestic Government Bond 1-3 (CH)</v>
      </c>
    </row>
    <row r="18" spans="1:8">
      <c r="A18" s="47" t="s">
        <v>405</v>
      </c>
      <c r="B18" s="80">
        <f>IFERROR(IFERROR(VLOOKUP($A18,fund!$A$8:$CJ$998,COLUMN(B$2),FALSE),VLOOKUP($A18,certificat!$A$1:$BS$509,COLUMN(B$3),FALSE)),VLOOKUP(A18,TK_MANQUANTS,2,FALSE))</f>
        <v>22697681</v>
      </c>
      <c r="C18" s="80" t="str">
        <f>IFERROR(VLOOKUP($A18,fund!$A$8:$CJ$998,COLUMN(C$3),FALSE),VLOOKUP($A18,certificat!$A$1:$BS$509,COLUMN(C$3),FALSE))</f>
        <v>iShares Core CHF Corporate Bond ETF</v>
      </c>
    </row>
    <row r="19" spans="1:8">
      <c r="A19" s="47" t="s">
        <v>867</v>
      </c>
      <c r="B19" s="80">
        <f>IFERROR(IFERROR(VLOOKUP($A19,fund!$A$8:$CJ$998,COLUMN(B$2),FALSE),VLOOKUP($A19,certificat!$A$1:$BS$509,COLUMN(B$3),FALSE)),VLOOKUP(A19,TK_MANQUANTS,2,FALSE))</f>
        <v>1699986</v>
      </c>
      <c r="C19" s="80" t="str">
        <f>IFERROR(VLOOKUP($A19,fund!$A$8:$CJ$998,COLUMN(C$3),FALSE),VLOOKUP($A19,certificat!$A$1:$BS$509,COLUMN(C$3),FALSE))</f>
        <v>iShares Swiss Domestic Government Bond 7-15 (CH)</v>
      </c>
    </row>
    <row r="20" spans="1:8">
      <c r="A20" s="47" t="s">
        <v>1193</v>
      </c>
      <c r="B20" s="80">
        <f>IFERROR(IFERROR(VLOOKUP($A20,fund!$A$8:$CJ$998,COLUMN(B$2),FALSE),VLOOKUP($A20,certificat!$A$1:$BS$509,COLUMN(B$3),FALSE)),VLOOKUP(A20,TK_MANQUANTS,2,FALSE))</f>
        <v>2603356</v>
      </c>
      <c r="C20" s="80" t="str">
        <f>IFERROR(VLOOKUP($A20,fund!$A$8:$CJ$998,COLUMN(C$3),FALSE),VLOOKUP($A20,certificat!$A$1:$BS$509,COLUMN(C$3),FALSE))</f>
        <v>ZIF Obligationen CHF 15+ A1</v>
      </c>
    </row>
    <row r="21" spans="1:8">
      <c r="A21" s="47" t="s">
        <v>890</v>
      </c>
      <c r="B21" s="80">
        <f>IFERROR(IFERROR(VLOOKUP($A21,fund!$A$8:$CJ$998,COLUMN(B$2),FALSE),VLOOKUP($A21,certificat!$A$1:$BS$509,COLUMN(B$3),FALSE)),VLOOKUP(A21,TK_MANQUANTS,2,FALSE))</f>
        <v>10479001</v>
      </c>
      <c r="C21" s="80" t="str">
        <f>IFERROR(VLOOKUP($A21,fund!$A$8:$CJ$998,COLUMN(C$3),FALSE),VLOOKUP($A21,certificat!$A$1:$BS$509,COLUMN(C$3),FALSE))</f>
        <v>UBAM Dynamic US Dollar Bond IHC CHF</v>
      </c>
    </row>
    <row r="22" spans="1:8">
      <c r="A22" s="47" t="s">
        <v>1855</v>
      </c>
      <c r="B22" s="80">
        <f>IFERROR(IFERROR(VLOOKUP($A22,fund!$A$8:$CJ$998,COLUMN(B$2),FALSE),VLOOKUP($A22,certificat!$A$1:$BS$509,COLUMN(B$3),FALSE)),VLOOKUP(A22,TK_MANQUANTS,2,FALSE))</f>
        <v>11704531</v>
      </c>
      <c r="C22" s="80" t="str">
        <f>IFERROR(VLOOKUP($A22,fund!$A$8:$CJ$998,COLUMN(C$3),FALSE),VLOOKUP($A22,certificat!$A$1:$BS$509,COLUMN(C$3),FALSE))</f>
        <v>Swisscanto (CH) IBF Wld (ex CHF) Gov hdg NTH CHF</v>
      </c>
      <c r="D22" s="22"/>
      <c r="H22" s="22"/>
    </row>
    <row r="23" spans="1:8">
      <c r="A23" s="47" t="s">
        <v>1785</v>
      </c>
      <c r="B23" s="80">
        <f>IFERROR(IFERROR(VLOOKUP($A23,fund!$A$8:$CJ$998,COLUMN(B$2),FALSE),VLOOKUP($A23,certificat!$A$1:$BS$509,COLUMN(B$3),FALSE)),VLOOKUP(A23,TK_MANQUANTS,2,FALSE))</f>
        <v>11705251</v>
      </c>
      <c r="C23" s="80" t="str">
        <f>IFERROR(VLOOKUP($A23,fund!$A$8:$CJ$998,COLUMN(C$3),FALSE),VLOOKUP($A23,certificat!$A$1:$BS$509,COLUMN(C$3),FALSE))</f>
        <v>Swisscanto (CH) IBF Corp. World hedged CHF NTH CHF</v>
      </c>
    </row>
    <row r="24" spans="1:8">
      <c r="A24" s="47" t="s">
        <v>1790</v>
      </c>
      <c r="B24" s="80">
        <f>IFERROR(IFERROR(VLOOKUP($A24,fund!$A$8:$CJ$998,COLUMN(B$2),FALSE),VLOOKUP($A24,certificat!$A$1:$BS$509,COLUMN(B$3),FALSE)),VLOOKUP(A24,TK_MANQUANTS,2,FALSE))</f>
        <v>19225187</v>
      </c>
      <c r="C24" s="80" t="str">
        <f>IFERROR(VLOOKUP($A24,fund!$A$8:$CJ$998,COLUMN(C$3),FALSE),VLOOKUP($A24,certificat!$A$1:$BS$509,COLUMN(C$3),FALSE))</f>
        <v>Swisscanto (CH) PBF Responsible Global HY NT CHF</v>
      </c>
    </row>
    <row r="25" spans="1:8" s="45" customFormat="1">
      <c r="A25" s="47" t="s">
        <v>2609</v>
      </c>
      <c r="B25" s="80">
        <f>IFERROR(IFERROR(VLOOKUP($A25,fund!$A$8:$CJ$998,COLUMN(B$2),FALSE),VLOOKUP($A25,certificat!$A$1:$BS$509,COLUMN(B$3),FALSE)),VLOOKUP(A25,TK_MANQUANTS,2,FALSE))</f>
        <v>19225188</v>
      </c>
      <c r="C25" s="80" t="str">
        <f>IFERROR(VLOOKUP($A25,fund!$A$8:$CJ$998,COLUMN(C$3),FALSE),VLOOKUP($A25,certificat!$A$1:$BS$509,COLUMN(C$3),FALSE))</f>
        <v>Swisscanto (CH) PBF Responsible Global HY GT CHF</v>
      </c>
      <c r="D25" s="23"/>
    </row>
    <row r="26" spans="1:8">
      <c r="A26" s="47" t="s">
        <v>1787</v>
      </c>
      <c r="B26" s="80">
        <f>IFERROR(IFERROR(VLOOKUP($A26,fund!$A$8:$CJ$998,COLUMN(B$2),FALSE),VLOOKUP($A26,certificat!$A$1:$BS$509,COLUMN(B$3),FALSE)),VLOOKUP(A26,TK_MANQUANTS,2,FALSE))</f>
        <v>11704528</v>
      </c>
      <c r="C26" s="80" t="str">
        <f>IFERROR(VLOOKUP($A26,fund!$A$8:$CJ$998,COLUMN(C$3),FALSE),VLOOKUP($A26,certificat!$A$1:$BS$509,COLUMN(C$3),FALSE))</f>
        <v>Swisscanto (CH) IBF Wld (ex CHF) Govt. (I) NT CHF</v>
      </c>
    </row>
    <row r="27" spans="1:8">
      <c r="A27" s="47" t="s">
        <v>1815</v>
      </c>
      <c r="B27" s="80">
        <f>IFERROR(IFERROR(VLOOKUP($A27,fund!$A$8:$CJ$998,COLUMN(B$2),FALSE),VLOOKUP($A27,certificat!$A$1:$BS$509,COLUMN(B$3),FALSE)),VLOOKUP(A27,TK_MANQUANTS,2,FALSE))</f>
        <v>21580445</v>
      </c>
      <c r="C27" s="80" t="str">
        <f>IFERROR(VLOOKUP($A27,fund!$A$8:$CJ$998,COLUMN(C$3),FALSE),VLOOKUP($A27,certificat!$A$1:$BS$509,COLUMN(C$3),FALSE))</f>
        <v>Swisscanto (CH) IBF UK Govt. NT GBP</v>
      </c>
    </row>
    <row r="28" spans="1:8">
      <c r="A28" s="47" t="s">
        <v>1897</v>
      </c>
      <c r="B28" s="80">
        <f>IFERROR(IFERROR(VLOOKUP($A28,fund!$A$8:$CJ$998,COLUMN(B$2),FALSE),VLOOKUP($A28,certificat!$A$1:$BS$509,COLUMN(B$3),FALSE)),VLOOKUP(A28,TK_MANQUANTS,2,FALSE))</f>
        <v>34049720</v>
      </c>
      <c r="C28" s="80" t="str">
        <f>IFERROR(VLOOKUP($A28,fund!$A$8:$CJ$998,COLUMN(C$3),FALSE),VLOOKUP($A28,certificat!$A$1:$BS$509,COLUMN(C$3),FALSE))</f>
        <v>CSIF (CH) Bd Government Global exG4 exCHF Blue QB</v>
      </c>
    </row>
    <row r="29" spans="1:8">
      <c r="A29" s="47" t="s">
        <v>1833</v>
      </c>
      <c r="B29" s="80">
        <f>IFERROR(IFERROR(VLOOKUP($A29,fund!$A$8:$CJ$998,COLUMN(B$2),FALSE),VLOOKUP($A29,certificat!$A$1:$BS$509,COLUMN(B$3),FALSE)),VLOOKUP(A29,TK_MANQUANTS,2,FALSE))</f>
        <v>11705248</v>
      </c>
      <c r="C29" s="80" t="str">
        <f>IFERROR(VLOOKUP($A29,fund!$A$8:$CJ$998,COLUMN(C$3),FALSE),VLOOKUP($A29,certificat!$A$1:$BS$509,COLUMN(C$3),FALSE))</f>
        <v>Swisscanto (CH) IBF Corp. World NT CHF</v>
      </c>
    </row>
    <row r="30" spans="1:8">
      <c r="A30" s="47" t="s">
        <v>1171</v>
      </c>
      <c r="B30" s="80">
        <f>IFERROR(IFERROR(VLOOKUP($A30,fund!$A$8:$CJ$998,COLUMN(B$2),FALSE),VLOOKUP($A30,certificat!$A$1:$BS$509,COLUMN(B$3),FALSE)),VLOOKUP(A30,TK_MANQUANTS,2,FALSE))</f>
        <v>11705242</v>
      </c>
      <c r="C30" s="80" t="str">
        <f>IFERROR(VLOOKUP($A30,fund!$A$8:$CJ$998,COLUMN(C$3),FALSE),VLOOKUP($A30,certificat!$A$1:$BS$509,COLUMN(C$3),FALSE))</f>
        <v>Swisscanto (CH) IBF Corp. USD NT USD</v>
      </c>
    </row>
    <row r="31" spans="1:8" s="45" customFormat="1">
      <c r="A31" s="23" t="s">
        <v>164</v>
      </c>
      <c r="B31" s="80">
        <f>IFERROR(IFERROR(VLOOKUP($A31,fund!$A$8:$CJ$998,COLUMN(B$2),FALSE),VLOOKUP($A31,certificat!$A$1:$BS$509,COLUMN(B$3),FALSE)),VLOOKUP(A31,TK_MANQUANTS,2,FALSE))</f>
        <v>24623003</v>
      </c>
      <c r="C31" s="80" t="str">
        <f>IFERROR(VLOOKUP($A31,fund!$A$8:$CJ$998,COLUMN(C$3),FALSE),VLOOKUP($A31,certificat!$A$1:$BS$509,COLUMN(C$3),FALSE))</f>
        <v>Allianz Discovery Europe Strategy PT13 (H2-CHF)</v>
      </c>
      <c r="D31" s="23"/>
    </row>
    <row r="32" spans="1:8">
      <c r="A32" s="47" t="s">
        <v>1721</v>
      </c>
      <c r="B32" s="80">
        <f>IFERROR(IFERROR(VLOOKUP($A32,fund!$A$8:$CJ$998,COLUMN(B$2),FALSE),VLOOKUP($A32,certificat!$A$1:$BS$509,COLUMN(B$3),FALSE)),VLOOKUP(A32,TK_MANQUANTS,2,FALSE))</f>
        <v>20477826</v>
      </c>
      <c r="C32" s="80" t="str">
        <f>IFERROR(VLOOKUP($A32,fund!$A$8:$CJ$998,COLUMN(C$3),FALSE),VLOOKUP($A32,certificat!$A$1:$BS$509,COLUMN(C$3),FALSE))</f>
        <v>CSIF (CH) Bond Aggregate Global ex G4 ex CHF</v>
      </c>
    </row>
    <row r="33" spans="1:4">
      <c r="A33" s="47" t="s">
        <v>1874</v>
      </c>
      <c r="B33" s="80">
        <f>IFERROR(IFERROR(VLOOKUP($A33,fund!$A$8:$CJ$998,COLUMN(B$2),FALSE),VLOOKUP($A33,certificat!$A$1:$BS$509,COLUMN(B$3),FALSE)),VLOOKUP(A33,TK_MANQUANTS,2,FALSE))</f>
        <v>11704370</v>
      </c>
      <c r="C33" s="80" t="str">
        <f>IFERROR(VLOOKUP($A33,fund!$A$8:$CJ$998,COLUMN(C$3),FALSE),VLOOKUP($A33,certificat!$A$1:$BS$509,COLUMN(C$3),FALSE))</f>
        <v>Swisscanto (CH) IEF Switzerland Ttl (I) NT CHF</v>
      </c>
    </row>
    <row r="34" spans="1:4">
      <c r="A34" s="47" t="s">
        <v>829</v>
      </c>
      <c r="B34" s="80">
        <f>IFERROR(IFERROR(VLOOKUP($A34,fund!$A$8:$CJ$998,COLUMN(B$2),FALSE),VLOOKUP($A34,certificat!$A$1:$BS$509,COLUMN(B$3),FALSE)),VLOOKUP(A34,TK_MANQUANTS,2,FALSE))</f>
        <v>14054922</v>
      </c>
      <c r="C34" s="80" t="str">
        <f>IFERROR(VLOOKUP($A34,fund!$A$8:$CJ$998,COLUMN(C$3),FALSE),VLOOKUP($A34,certificat!$A$1:$BS$509,COLUMN(C$3),FALSE))</f>
        <v>Swisscanto (CH) IEF MSCI® World ex CH NT USD</v>
      </c>
    </row>
    <row r="35" spans="1:4">
      <c r="A35" s="47" t="s">
        <v>1788</v>
      </c>
      <c r="B35" s="80">
        <f>IFERROR(IFERROR(VLOOKUP($A35,fund!$A$8:$CJ$998,COLUMN(B$2),FALSE),VLOOKUP($A35,certificat!$A$1:$BS$509,COLUMN(B$3),FALSE)),VLOOKUP(A35,TK_MANQUANTS,2,FALSE))</f>
        <v>11704497</v>
      </c>
      <c r="C35" s="80" t="str">
        <f>IFERROR(VLOOKUP($A35,fund!$A$8:$CJ$998,COLUMN(C$3),FALSE),VLOOKUP($A35,certificat!$A$1:$BS$509,COLUMN(C$3),FALSE))</f>
        <v>Swisscanto (CH) IEF Emerging Markets NT CHF</v>
      </c>
    </row>
    <row r="36" spans="1:4">
      <c r="A36" s="47" t="s">
        <v>1840</v>
      </c>
      <c r="B36" s="80">
        <f>IFERROR(IFERROR(VLOOKUP($A36,fund!$A$8:$CJ$998,COLUMN(B$2),FALSE),VLOOKUP($A36,certificat!$A$1:$BS$509,COLUMN(B$3),FALSE)),VLOOKUP(A36,TK_MANQUANTS,2,FALSE))</f>
        <v>28650241</v>
      </c>
      <c r="C36" s="80" t="str">
        <f>IFERROR(VLOOKUP($A36,fund!$A$8:$CJ$998,COLUMN(C$3),FALSE),VLOOKUP($A36,certificat!$A$1:$BS$509,COLUMN(C$3),FALSE))</f>
        <v>UBS(Irl)FdSltnsplc MSCI ACWI SF U ETF (HCHF)A-a</v>
      </c>
    </row>
    <row r="37" spans="1:4">
      <c r="A37" s="47" t="s">
        <v>460</v>
      </c>
      <c r="B37" s="80">
        <f>IFERROR(IFERROR(VLOOKUP($A37,fund!$A$8:$CJ$998,COLUMN(B$2),FALSE),VLOOKUP($A37,certificat!$A$1:$BS$509,COLUMN(B$3),FALSE)),VLOOKUP(A37,TK_MANQUANTS,2,FALSE))</f>
        <v>22375108</v>
      </c>
      <c r="C37" s="80" t="str">
        <f>IFERROR(VLOOKUP($A37,fund!$A$8:$CJ$998,COLUMN(C$3),FALSE),VLOOKUP($A37,certificat!$A$1:$BS$509,COLUMN(C$3),FALSE))</f>
        <v>UBS (Irl) ETF plc-MSCI USA hgd to CHF (CHF)Aa</v>
      </c>
      <c r="D37" s="23" t="s">
        <v>155</v>
      </c>
    </row>
    <row r="38" spans="1:4" s="75" customFormat="1">
      <c r="A38" s="47" t="s">
        <v>3394</v>
      </c>
      <c r="B38" s="80">
        <f>IFERROR(IFERROR(VLOOKUP($A38,fund!$A$8:$CJ$998,COLUMN(B$2),FALSE),VLOOKUP($A38,certificat!$A$1:$BS$509,COLUMN(B$3),FALSE)),VLOOKUP(A38,TK_MANQUANTS,2,FALSE))</f>
        <v>22374957</v>
      </c>
      <c r="C38" s="80" t="str">
        <f>IFERROR(VLOOKUP($A38,fund!$A$8:$CJ$998,COLUMN(C$3),FALSE),VLOOKUP($A38,certificat!$A$1:$BS$509,COLUMN(C$3),FALSE))</f>
        <v>UBS (Irl) ETF plc-MSCI USA hgd to EUR (EUR)Aa</v>
      </c>
      <c r="D38" s="23" t="s">
        <v>155</v>
      </c>
    </row>
    <row r="39" spans="1:4">
      <c r="A39" s="47" t="s">
        <v>466</v>
      </c>
      <c r="B39" s="80">
        <f>IFERROR(IFERROR(VLOOKUP($A39,fund!$A$8:$CJ$998,COLUMN(B$2),FALSE),VLOOKUP($A39,certificat!$A$1:$BS$509,COLUMN(B$3),FALSE)),VLOOKUP(A39,TK_MANQUANTS,2,FALSE))</f>
        <v>21967496</v>
      </c>
      <c r="C39" s="80" t="str">
        <f>IFERROR(VLOOKUP($A39,fund!$A$8:$CJ$998,COLUMN(C$3),FALSE),VLOOKUP($A39,certificat!$A$1:$BS$509,COLUMN(C$3),FALSE))</f>
        <v>UBS ETF-MSCI Japan h to CHF UCITS ETF (CHF)A-a</v>
      </c>
    </row>
    <row r="40" spans="1:4">
      <c r="A40" s="47" t="s">
        <v>1789</v>
      </c>
      <c r="B40" s="80">
        <f>IFERROR(IFERROR(VLOOKUP($A40,fund!$A$8:$CJ$998,COLUMN(B$2),FALSE),VLOOKUP($A40,certificat!$A$1:$BS$509,COLUMN(B$3),FALSE)),VLOOKUP(A40,TK_MANQUANTS,2,FALSE))</f>
        <v>11705254</v>
      </c>
      <c r="C40" s="80" t="str">
        <f>IFERROR(VLOOKUP($A40,fund!$A$8:$CJ$998,COLUMN(C$3),FALSE),VLOOKUP($A40,certificat!$A$1:$BS$509,COLUMN(C$3),FALSE))</f>
        <v>Swisscanto (CH) Idx REF Switzerland ind NT CHF</v>
      </c>
    </row>
    <row r="41" spans="1:4">
      <c r="A41" s="47" t="s">
        <v>235</v>
      </c>
      <c r="B41" s="80">
        <f>IFERROR(IFERROR(VLOOKUP($A41,fund!$A$8:$CJ$998,COLUMN(B$2),FALSE),VLOOKUP($A41,certificat!$A$1:$BS$509,COLUMN(B$3),FALSE)),VLOOKUP(A41,TK_MANQUANTS,2,FALSE))</f>
        <v>13448683</v>
      </c>
      <c r="C41" s="80" t="str">
        <f>IFERROR(VLOOKUP($A41,fund!$A$8:$CJ$998,COLUMN(C$3),FALSE),VLOOKUP($A41,certificat!$A$1:$BS$509,COLUMN(C$3),FALSE))</f>
        <v>NN (L) Alternative Beta I Cap CHF (hedged i)</v>
      </c>
    </row>
    <row r="42" spans="1:4">
      <c r="A42" s="47" t="s">
        <v>1849</v>
      </c>
      <c r="B42" s="80">
        <f>IFERROR(IFERROR(VLOOKUP($A42,fund!$A$8:$CJ$998,COLUMN(B$2),FALSE),VLOOKUP($A42,certificat!$A$1:$BS$509,COLUMN(B$3),FALSE)),VLOOKUP(A42,TK_MANQUANTS,2,FALSE))</f>
        <v>33503371</v>
      </c>
      <c r="C42" s="80" t="str">
        <f>IFERROR(VLOOKUP($A42,fund!$A$8:$CJ$998,COLUMN(C$3),FALSE),VLOOKUP($A42,certificat!$A$1:$BS$509,COLUMN(C$3),FALSE))</f>
        <v>Danske Invest Europe Long-Short Dynamic I CHF HP C</v>
      </c>
    </row>
    <row r="43" spans="1:4">
      <c r="A43" s="47" t="s">
        <v>1890</v>
      </c>
      <c r="B43" s="80">
        <f>IFERROR(IFERROR(VLOOKUP($A43,fund!$A$8:$CJ$998,COLUMN(B$2),FALSE),VLOOKUP($A43,certificat!$A$1:$BS$509,COLUMN(B$3),FALSE)),VLOOKUP(A43,TK_MANQUANTS,2,FALSE))</f>
        <v>14905911</v>
      </c>
      <c r="C43" s="80" t="str">
        <f>IFERROR(VLOOKUP($A43,fund!$A$8:$CJ$998,COLUMN(C$3),FALSE),VLOOKUP($A43,certificat!$A$1:$BS$509,COLUMN(C$3),FALSE))</f>
        <v>JSS Cat Bond I CHF acc</v>
      </c>
    </row>
    <row r="44" spans="1:4">
      <c r="A44" s="47" t="s">
        <v>1457</v>
      </c>
      <c r="B44" s="80">
        <f>IFERROR(IFERROR(VLOOKUP($A44,fund!$A$8:$CJ$998,COLUMN(B$2),FALSE),VLOOKUP($A44,certificat!$A$1:$BS$509,COLUMN(B$3),FALSE)),VLOOKUP(A44,TK_MANQUANTS,2,FALSE))</f>
        <v>32891300</v>
      </c>
      <c r="C44" s="80" t="str">
        <f>IFERROR(VLOOKUP($A44,fund!$A$8:$CJ$998,COLUMN(C$3),FALSE),VLOOKUP($A44,certificat!$A$1:$BS$509,COLUMN(C$3),FALSE))</f>
        <v>BSKT/BCV Risk Premia portfolio MP</v>
      </c>
    </row>
    <row r="45" spans="1:4">
      <c r="A45" s="47" t="s">
        <v>1713</v>
      </c>
      <c r="B45" s="80">
        <f>IFERROR(IFERROR(VLOOKUP($A45,fund!$A$8:$CJ$998,COLUMN(B$2),FALSE),VLOOKUP($A45,certificat!$A$1:$BS$509,COLUMN(B$3),FALSE)),VLOOKUP(A45,TK_MANQUANTS,2,FALSE))</f>
        <v>32771516</v>
      </c>
      <c r="C45" s="80" t="str">
        <f>IFERROR(VLOOKUP($A45,fund!$A$8:$CJ$998,COLUMN(C$3),FALSE),VLOOKUP($A45,certificat!$A$1:$BS$509,COLUMN(C$3),FALSE))</f>
        <v>ZKB Risk Premium Risk Parity CHF</v>
      </c>
    </row>
    <row r="46" spans="1:4">
      <c r="A46" s="23" t="s">
        <v>1942</v>
      </c>
      <c r="B46" s="80">
        <f>IFERROR(IFERROR(VLOOKUP($A46,fund!$A$8:$CJ$998,COLUMN(B$2),FALSE),VLOOKUP($A46,certificat!$A$1:$BS$509,COLUMN(B$3),FALSE)),VLOOKUP(A46,TK_MANQUANTS,2,FALSE))</f>
        <v>18525591</v>
      </c>
      <c r="C46" s="80" t="str">
        <f>IFERROR(VLOOKUP($A46,fund!$A$8:$CJ$998,COLUMN(C$3),FALSE),VLOOKUP($A46,certificat!$A$1:$BS$509,COLUMN(C$3),FALSE))</f>
        <v>LO Funds (CH) - Global Government Fundamental Long Duration</v>
      </c>
    </row>
    <row r="47" spans="1:4">
      <c r="A47" s="23" t="s">
        <v>1740</v>
      </c>
      <c r="B47" s="80">
        <f>IFERROR(IFERROR(VLOOKUP($A47,fund!$A$8:$CJ$998,COLUMN(B$2),FALSE),VLOOKUP($A47,certificat!$A$1:$BS$509,COLUMN(B$3),FALSE)),VLOOKUP(A47,TK_MANQUANTS,2,FALSE))</f>
        <v>21498510</v>
      </c>
      <c r="C47" s="80" t="str">
        <f>IFERROR(VLOOKUP($A47,fund!$A$8:$CJ$998,COLUMN(C$3),FALSE),VLOOKUP($A47,certificat!$A$1:$BS$509,COLUMN(C$3),FALSE))</f>
        <v>CSIF (CH) Bond Aggregate Global exCHF 1-5 Blue QBH</v>
      </c>
    </row>
    <row r="48" spans="1:4">
      <c r="A48" s="23" t="s">
        <v>1947</v>
      </c>
      <c r="B48" s="80">
        <f>IFERROR(IFERROR(VLOOKUP($A48,fund!$A$8:$CJ$998,COLUMN(B$2),FALSE),VLOOKUP($A48,certificat!$A$1:$BS$509,COLUMN(B$3),FALSE)),VLOOKUP(A48,TK_MANQUANTS,2,FALSE))</f>
        <v>32919334</v>
      </c>
      <c r="C48" s="80" t="str">
        <f>IFERROR(VLOOKUP($A48,fund!$A$8:$CJ$998,COLUMN(C$3),FALSE),VLOOKUP($A48,certificat!$A$1:$BS$509,COLUMN(C$3),FALSE))</f>
        <v>Schroder Flexible Cat Bond CHF Hedged IF Acc</v>
      </c>
    </row>
    <row r="49" spans="1:23">
      <c r="A49" s="23" t="s">
        <v>1949</v>
      </c>
      <c r="B49" s="80">
        <f>IFERROR(IFERROR(VLOOKUP($A49,fund!$A$8:$CJ$998,COLUMN(B$2),FALSE),VLOOKUP($A49,certificat!$A$1:$BS$509,COLUMN(B$3),FALSE)),VLOOKUP(A49,TK_MANQUANTS,2,FALSE))</f>
        <v>31069397</v>
      </c>
      <c r="C49" s="80" t="str">
        <f>IFERROR(VLOOKUP($A49,fund!$A$8:$CJ$998,COLUMN(C$3),FALSE),VLOOKUP($A49,certificat!$A$1:$BS$509,COLUMN(C$3),FALSE))</f>
        <v> Lombard Odier Funds SICAV - CAT Bonds</v>
      </c>
    </row>
    <row r="50" spans="1:23">
      <c r="A50" s="23" t="s">
        <v>2004</v>
      </c>
      <c r="B50" s="80" t="e">
        <f>IFERROR(IFERROR(VLOOKUP($A50,fund!$A$8:$CJ$998,COLUMN(B$2),FALSE),VLOOKUP($A50,certificat!$A$1:$BS$509,COLUMN(B$3),FALSE)),VLOOKUP(A50,TK_MANQUANTS,2,FALSE))</f>
        <v>#N/A</v>
      </c>
      <c r="C50" s="80" t="e">
        <f>IFERROR(VLOOKUP($A50,fund!$A$8:$CJ$998,COLUMN(C$3),FALSE),VLOOKUP($A50,certificat!$A$1:$BS$509,COLUMN(C$3),FALSE))</f>
        <v>#N/A</v>
      </c>
      <c r="D50" s="23" t="s">
        <v>2068</v>
      </c>
    </row>
    <row r="51" spans="1:23">
      <c r="A51" s="23" t="s">
        <v>2067</v>
      </c>
      <c r="B51" s="80">
        <f>IFERROR(IFERROR(VLOOKUP($A51,fund!$A$8:$CJ$998,COLUMN(B$2),FALSE),VLOOKUP($A51,certificat!$A$1:$BS$509,COLUMN(B$3),FALSE)),VLOOKUP(A51,TK_MANQUANTS,2,FALSE))</f>
        <v>35835047</v>
      </c>
      <c r="C51" s="80" t="str">
        <f>IFERROR(VLOOKUP($A51,fund!$A$8:$CJ$998,COLUMN(C$3),FALSE),VLOOKUP($A51,certificat!$A$1:$BS$509,COLUMN(C$3),FALSE))</f>
        <v>LO Funds - Alternative Risk Premia SH CHF IA</v>
      </c>
      <c r="D51" s="23" t="s">
        <v>2068</v>
      </c>
    </row>
    <row r="52" spans="1:23">
      <c r="A52" s="23" t="s">
        <v>2039</v>
      </c>
      <c r="B52" s="80">
        <f>IFERROR(IFERROR(VLOOKUP($A52,fund!$A$8:$CJ$998,COLUMN(B$2),FALSE),VLOOKUP($A52,certificat!$A$1:$BS$509,COLUMN(B$3),FALSE)),VLOOKUP(A52,TK_MANQUANTS,2,FALSE))</f>
        <v>31444887</v>
      </c>
      <c r="C52" s="80" t="str">
        <f>IFERROR(VLOOKUP($A52,fund!$A$8:$CJ$998,COLUMN(C$3),FALSE),VLOOKUP($A52,certificat!$A$1:$BS$509,COLUMN(C$3),FALSE))</f>
        <v>NN (L) Multi Asset Factor Opportunities I Cap USD</v>
      </c>
      <c r="D52" s="23" t="s">
        <v>2068</v>
      </c>
    </row>
    <row r="53" spans="1:23">
      <c r="A53" s="23" t="s">
        <v>2070</v>
      </c>
      <c r="B53" s="80">
        <f>IFERROR(IFERROR(VLOOKUP($A53,fund!$A$8:$CJ$998,COLUMN(B$2),FALSE),VLOOKUP($A53,certificat!$A$1:$BS$509,COLUMN(B$3),FALSE)),VLOOKUP(A53,TK_MANQUANTS,2,FALSE))</f>
        <v>36619237</v>
      </c>
      <c r="C53" s="80" t="str">
        <f>IFERROR(VLOOKUP($A53,fund!$A$8:$CJ$998,COLUMN(C$3),FALSE),VLOOKUP($A53,certificat!$A$1:$BS$509,COLUMN(C$3),FALSE))</f>
        <v>NN (L) - Multi Asset Factor Opportunities - I Cap CHF (hedged i)</v>
      </c>
      <c r="D53" s="23" t="s">
        <v>2068</v>
      </c>
    </row>
    <row r="54" spans="1:23">
      <c r="A54" s="23" t="s">
        <v>2069</v>
      </c>
      <c r="B54" s="80">
        <f>IFERROR(IFERROR(VLOOKUP($A54,fund!$A$8:$CJ$998,COLUMN(B$2),FALSE),VLOOKUP($A54,certificat!$A$1:$BS$509,COLUMN(B$3),FALSE)),VLOOKUP(A54,TK_MANQUANTS,2,FALSE))</f>
        <v>24852565</v>
      </c>
      <c r="C54" s="80" t="str">
        <f>IFERROR(VLOOKUP($A54,fund!$A$8:$CJ$998,COLUMN(C$3),FALSE),VLOOKUP($A54,certificat!$A$1:$BS$509,COLUMN(C$3),FALSE))</f>
        <v>LO Funds - Alternative Risk Premia SH (CHF) NA</v>
      </c>
      <c r="D54" s="23" t="s">
        <v>2068</v>
      </c>
    </row>
    <row r="55" spans="1:23">
      <c r="A55" s="80" t="s">
        <v>2066</v>
      </c>
      <c r="B55" s="80">
        <f>IFERROR(IFERROR(VLOOKUP($A55,fund!$A$8:$CJ$998,COLUMN(B$2),FALSE),VLOOKUP($A55,certificat!$A$1:$BS$509,COLUMN(B$3),FALSE)),VLOOKUP(A55,TK_MANQUANTS,2,FALSE))</f>
        <v>31554459</v>
      </c>
      <c r="C55" s="80" t="str">
        <f>IFERROR(VLOOKUP($A55,fund!$A$8:$CJ$998,COLUMN(C$3),FALSE),VLOOKUP($A55,certificat!$A$1:$BS$509,COLUMN(C$3),FALSE))</f>
        <v>BSF Style Advantage A2 USD</v>
      </c>
      <c r="D55" s="23" t="s">
        <v>2068</v>
      </c>
    </row>
    <row r="56" spans="1:23">
      <c r="A56" s="23" t="s">
        <v>2081</v>
      </c>
      <c r="B56" s="80">
        <f>IFERROR(IFERROR(VLOOKUP($A56,fund!$A$8:$CJ$998,COLUMN(B$2),FALSE),VLOOKUP($A56,certificat!$A$1:$BS$509,COLUMN(B$3),FALSE)),VLOOKUP(A56,TK_MANQUANTS,2,FALSE))</f>
        <v>37437298</v>
      </c>
      <c r="C56" s="80" t="str">
        <f>IFERROR(VLOOKUP($A56,fund!$A$8:$CJ$998,COLUMN(C$3),FALSE),VLOOKUP($A56,certificat!$A$1:$BS$509,COLUMN(C$3),FALSE))</f>
        <v>BSF Style Advantage D2 CHF Hgd</v>
      </c>
      <c r="D56" s="23" t="s">
        <v>2068</v>
      </c>
    </row>
    <row r="57" spans="1:23">
      <c r="A57" s="23" t="s">
        <v>2082</v>
      </c>
      <c r="B57" s="80">
        <f>IFERROR(IFERROR(VLOOKUP($A57,fund!$A$8:$CJ$998,COLUMN(B$2),FALSE),VLOOKUP($A57,certificat!$A$1:$BS$509,COLUMN(B$3),FALSE)),VLOOKUP(A57,TK_MANQUANTS,2,FALSE))</f>
        <v>37438309</v>
      </c>
      <c r="C57" s="80" t="str">
        <f>IFERROR(VLOOKUP($A57,fund!$A$8:$CJ$998,COLUMN(C$3),FALSE),VLOOKUP($A57,certificat!$A$1:$BS$509,COLUMN(C$3),FALSE))</f>
        <v>BSF Style Advantage I2 CHF Hgd</v>
      </c>
      <c r="D57" s="23" t="s">
        <v>2068</v>
      </c>
    </row>
    <row r="58" spans="1:23">
      <c r="A58" s="23" t="s">
        <v>2125</v>
      </c>
      <c r="B58" s="80">
        <f>IFERROR(IFERROR(VLOOKUP($A58,fund!$A$8:$CJ$998,COLUMN(B$2),FALSE),VLOOKUP($A58,certificat!$A$1:$BS$509,COLUMN(B$3),FALSE)),VLOOKUP(A58,TK_MANQUANTS,2,FALSE))</f>
        <v>24587345</v>
      </c>
      <c r="C58" s="80" t="str">
        <f>IFERROR(VLOOKUP($A58,fund!$A$8:$CJ$998,COLUMN(C$3),FALSE),VLOOKUP($A58,certificat!$A$1:$BS$509,COLUMN(C$3),FALSE))</f>
        <v>Pictet TR - Agora-HI CHF</v>
      </c>
      <c r="D58" s="23" t="s">
        <v>2068</v>
      </c>
    </row>
    <row r="59" spans="1:23">
      <c r="A59" s="80" t="s">
        <v>1863</v>
      </c>
      <c r="B59" s="80">
        <f>IFERROR(IFERROR(VLOOKUP($A59,fund!$A$8:$CJ$998,COLUMN(B$2),FALSE),VLOOKUP($A59,certificat!$A$1:$BS$509,COLUMN(B$3),FALSE)),VLOOKUP(A59,TK_MANQUANTS,2,FALSE))</f>
        <v>11704512</v>
      </c>
      <c r="C59" s="80" t="str">
        <f>VLOOKUP($A59,'Sheet1 - Table (1)'!$A$8:$AG$1186,COLUMN(C$8),FALSE)</f>
        <v>Swisscanto (CH) IBF TM AAA-BBB Frn CHF NT CHF</v>
      </c>
      <c r="D59" s="82" t="s">
        <v>2064</v>
      </c>
      <c r="E59" s="27"/>
      <c r="F59" s="27"/>
      <c r="G59" s="27"/>
      <c r="H59" s="27"/>
      <c r="I59" s="27"/>
      <c r="J59" s="27"/>
      <c r="K59" s="28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6"/>
    </row>
    <row r="60" spans="1:23">
      <c r="A60" s="80" t="s">
        <v>2147</v>
      </c>
      <c r="B60" s="80">
        <f>IFERROR(IFERROR(VLOOKUP($A60,fund!$A$8:$CJ$998,COLUMN(B$2),FALSE),VLOOKUP($A60,certificat!$A$1:$BS$509,COLUMN(B$3),FALSE)),VLOOKUP(A60,TK_MANQUANTS,2,FALSE))</f>
        <v>32460856</v>
      </c>
      <c r="C60" s="80" t="str">
        <f>VLOOKUP($A60,'Sheet1 - Table (1)'!$A$8:$AG$1186,COLUMN(C$8),FALSE)</f>
        <v>Cronos Immo Fund</v>
      </c>
      <c r="D60" s="82" t="s">
        <v>2863</v>
      </c>
    </row>
    <row r="61" spans="1:23">
      <c r="A61" s="23" t="s">
        <v>1471</v>
      </c>
      <c r="B61" s="80">
        <f>IFERROR(IFERROR(VLOOKUP($A61,fund!$A$8:$CJ$998,COLUMN(B$2),FALSE),VLOOKUP($A61,certificat!$A$1:$BS$509,COLUMN(B$3),FALSE)),VLOOKUP(A61,TK_MANQUANTS,2,FALSE))</f>
        <v>4509943</v>
      </c>
      <c r="C61" s="80" t="str">
        <f>VLOOKUP($A61,'Sheet1 - Table (1)'!$A$8:$AG$1186,COLUMN(C$8),FALSE)</f>
        <v>BGF Emerging Markets Local Currency Bd D2 USD</v>
      </c>
      <c r="D61" s="23" t="s">
        <v>2068</v>
      </c>
    </row>
    <row r="62" spans="1:23">
      <c r="A62" s="23" t="s">
        <v>2655</v>
      </c>
      <c r="B62" s="80">
        <f>IFERROR(IFERROR(VLOOKUP($A62,fund!$A$8:$CJ$998,COLUMN(B$2),FALSE),VLOOKUP($A62,certificat!$A$1:$BS$509,COLUMN(B$3),FALSE)),VLOOKUP(A62,TK_MANQUANTS,2,FALSE))</f>
        <v>30124898</v>
      </c>
      <c r="C62" s="80" t="str">
        <f>VLOOKUP($A62,'Sheet1 - Table (1)'!$A$8:$AG$1186,COLUMN(C$8),FALSE)</f>
        <v>GAM Systematic Altern Risk Premia Inst Hgd Acc CHF</v>
      </c>
      <c r="D62" s="23" t="s">
        <v>2068</v>
      </c>
    </row>
    <row r="63" spans="1:23">
      <c r="A63" s="23" t="s">
        <v>2125</v>
      </c>
      <c r="B63" s="80">
        <f>IFERROR(IFERROR(VLOOKUP($A63,fund!$A$8:$CJ$998,COLUMN(B$2),FALSE),VLOOKUP($A63,certificat!$A$1:$BS$509,COLUMN(B$3),FALSE)),VLOOKUP(A63,TK_MANQUANTS,2,FALSE))</f>
        <v>24587345</v>
      </c>
      <c r="C63" s="80" t="str">
        <f>VLOOKUP($A63,'Sheet1 - Table (1)'!$A$8:$AG$1186,COLUMN(C$8),FALSE)</f>
        <v>Pictet TR - Agora-HI CHF</v>
      </c>
      <c r="D63" s="23" t="s">
        <v>2068</v>
      </c>
    </row>
    <row r="64" spans="1:23" s="71" customFormat="1">
      <c r="A64" s="23" t="s">
        <v>3240</v>
      </c>
      <c r="B64" s="80">
        <f>IFERROR(IFERROR(VLOOKUP($A64,fund!$A$8:$CJ$998,COLUMN(B$2),FALSE),VLOOKUP($A64,certificat!$A$1:$BS$509,COLUMN(B$3),FALSE)),VLOOKUP(A64,TK_MANQUANTS,2,FALSE))</f>
        <v>1540824</v>
      </c>
      <c r="C64" s="80" t="str">
        <f>VLOOKUP($A64,'Sheet1 - Table (1)'!$A$8:$AG$1186,COLUMN(C$8),FALSE)</f>
        <v>CSIF (CH) Equity EMU DB</v>
      </c>
      <c r="D64" s="23" t="s">
        <v>155</v>
      </c>
    </row>
    <row r="65" spans="1:4" s="71" customFormat="1">
      <c r="A65" s="23" t="s">
        <v>3244</v>
      </c>
      <c r="B65" s="80">
        <f>IFERROR(IFERROR(VLOOKUP($A65,fund!$A$8:$CJ$998,COLUMN(B$2),FALSE),VLOOKUP($A65,certificat!$A$1:$BS$509,COLUMN(B$3),FALSE)),VLOOKUP(A65,TK_MANQUANTS,2,FALSE))</f>
        <v>1540829</v>
      </c>
      <c r="C65" s="80" t="str">
        <f>VLOOKUP($A65,'Sheet1 - Table (1)'!$A$8:$AG$1186,COLUMN(C$8),FALSE)</f>
        <v>CSIF (CH) Equity US Blue DB</v>
      </c>
      <c r="D65" s="23" t="s">
        <v>155</v>
      </c>
    </row>
    <row r="66" spans="1:4" s="71" customFormat="1">
      <c r="A66" s="23" t="s">
        <v>3238</v>
      </c>
      <c r="B66" s="80">
        <f>IFERROR(IFERROR(VLOOKUP($A66,fund!$A$8:$CJ$998,COLUMN(B$2),FALSE),VLOOKUP($A66,certificat!$A$1:$BS$509,COLUMN(B$3),FALSE)),VLOOKUP(A66,TK_MANQUANTS,2,FALSE))</f>
        <v>1540832</v>
      </c>
      <c r="C66" s="80" t="str">
        <f>VLOOKUP($A66,'Sheet1 - Table (1)'!$A$8:$AG$1186,COLUMN(C$8),FALSE)</f>
        <v>CSIF (CH) Equity Canada DB</v>
      </c>
      <c r="D66" s="23" t="s">
        <v>155</v>
      </c>
    </row>
    <row r="67" spans="1:4" s="71" customFormat="1">
      <c r="A67" s="23" t="s">
        <v>3242</v>
      </c>
      <c r="B67" s="80">
        <f>IFERROR(IFERROR(VLOOKUP($A67,fund!$A$8:$CJ$998,COLUMN(B$2),FALSE),VLOOKUP($A67,certificat!$A$1:$BS$509,COLUMN(B$3),FALSE)),VLOOKUP(A67,TK_MANQUANTS,2,FALSE))</f>
        <v>1540835</v>
      </c>
      <c r="C67" s="80" t="str">
        <f>VLOOKUP($A67,'Sheet1 - Table (1)'!$A$8:$AG$1186,COLUMN(C$8),FALSE)</f>
        <v>CSIF (CH) Equity Japan DB</v>
      </c>
      <c r="D67" s="23" t="s">
        <v>155</v>
      </c>
    </row>
    <row r="68" spans="1:4" s="71" customFormat="1">
      <c r="A68" s="23" t="s">
        <v>3254</v>
      </c>
      <c r="B68" s="80">
        <f>IFERROR(IFERROR(VLOOKUP($A68,fund!$A$8:$CJ$998,COLUMN(B$2),FALSE),VLOOKUP($A68,certificat!$A$1:$BS$509,COLUMN(B$3),FALSE)),VLOOKUP(A68,TK_MANQUANTS,2,FALSE))</f>
        <v>1540841</v>
      </c>
      <c r="C68" s="80" t="str">
        <f>VLOOKUP($A68,'Sheet1 - Table (1)'!$A$8:$AG$1186,COLUMN(C$8),FALSE)</f>
        <v>CSIF (CH) Equity Pacific ex Japan Blue DB</v>
      </c>
      <c r="D68" s="23" t="s">
        <v>155</v>
      </c>
    </row>
    <row r="69" spans="1:4" s="71" customFormat="1">
      <c r="A69" s="23" t="s">
        <v>3232</v>
      </c>
      <c r="B69" s="80">
        <f>IFERROR(IFERROR(VLOOKUP($A69,fund!$A$8:$CJ$998,COLUMN(B$2),FALSE),VLOOKUP($A69,certificat!$A$1:$BS$509,COLUMN(B$3),FALSE)),VLOOKUP(A69,TK_MANQUANTS,2,FALSE))</f>
        <v>11086927</v>
      </c>
      <c r="C69" s="80" t="str">
        <f>VLOOKUP($A69,'Sheet1 - Table (1)'!$A$8:$AG$1186,COLUMN(C$8),FALSE)</f>
        <v>CSIF (CH) Equity Switzerland Small &amp; Mid Cap DB</v>
      </c>
      <c r="D69" s="23" t="s">
        <v>155</v>
      </c>
    </row>
    <row r="70" spans="1:4" s="71" customFormat="1">
      <c r="A70" s="23" t="s">
        <v>3232</v>
      </c>
      <c r="B70" s="80">
        <f>IFERROR(IFERROR(VLOOKUP($A70,fund!$A$8:$CJ$998,COLUMN(B$2),FALSE),VLOOKUP($A70,certificat!$A$1:$BS$509,COLUMN(B$3),FALSE)),VLOOKUP(A70,TK_MANQUANTS,2,FALSE))</f>
        <v>11086927</v>
      </c>
      <c r="C70" s="80" t="str">
        <f>VLOOKUP($A70,'Sheet1 - Table (1)'!$A$8:$AG$1186,COLUMN(C$8),FALSE)</f>
        <v>CSIF (CH) Equity Switzerland Small &amp; Mid Cap DB</v>
      </c>
      <c r="D70" s="23" t="s">
        <v>155</v>
      </c>
    </row>
    <row r="71" spans="1:4" s="71" customFormat="1">
      <c r="A71" s="23" t="s">
        <v>1741</v>
      </c>
      <c r="B71" s="80">
        <f>IFERROR(IFERROR(VLOOKUP($A71,fund!$A$8:$CJ$998,COLUMN(B$2),FALSE),VLOOKUP($A71,certificat!$A$1:$BS$509,COLUMN(B$3),FALSE)),VLOOKUP(A71,TK_MANQUANTS,2,FALSE))</f>
        <v>21966875</v>
      </c>
      <c r="C71" s="80" t="str">
        <f>VLOOKUP($A71,'Sheet1 - Table (1)'!$A$8:$AG$1186,COLUMN(C$8),FALSE)</f>
        <v>UBS ETF-MSCI United Kingdom UCITS ETF (GBP) A-acc</v>
      </c>
      <c r="D71" s="23" t="s">
        <v>155</v>
      </c>
    </row>
    <row r="72" spans="1:4">
      <c r="A72" s="23" t="s">
        <v>270</v>
      </c>
      <c r="B72" s="80">
        <f>IFERROR(IFERROR(VLOOKUP($A72,fund!$A$8:$CJ$998,COLUMN(B$2),FALSE),VLOOKUP($A72,certificat!$A$1:$BS$509,COLUMN(B$3),FALSE)),VLOOKUP(A72,TK_MANQUANTS,2,FALSE))</f>
        <v>24262012</v>
      </c>
      <c r="C72" s="80" t="str">
        <f>VLOOKUP($A72,'Sheet1 - Table (1)'!$A$8:$AG$1186,COLUMN(C$8),FALSE)</f>
        <v>Pictet TR - Diversified Alpha-HI CHF</v>
      </c>
      <c r="D72" s="23" t="s">
        <v>2068</v>
      </c>
    </row>
    <row r="73" spans="1:4">
      <c r="A73" s="23" t="s">
        <v>2711</v>
      </c>
      <c r="B73" s="80">
        <f>IFERROR(IFERROR(VLOOKUP($A73,fund!$A$8:$CJ$998,COLUMN(B$2),FALSE),VLOOKUP($A73,certificat!$A$1:$BS$509,COLUMN(B$3),FALSE)),VLOOKUP(A73,TK_MANQUANTS,2,FALSE))</f>
        <v>39328673</v>
      </c>
      <c r="C73" s="80" t="str">
        <f>VLOOKUP($A73,'Sheet1 - Table (1)'!$A$8:$AG$1186,COLUMN(C$8),FALSE)</f>
        <v>OYSTER Stable Return I USD</v>
      </c>
      <c r="D73" s="23" t="s">
        <v>2068</v>
      </c>
    </row>
    <row r="74" spans="1:4" s="66" customFormat="1">
      <c r="A74" s="23" t="s">
        <v>1888</v>
      </c>
      <c r="B74" s="80">
        <f>IFERROR(IFERROR(VLOOKUP($A74,fund!$A$8:$CJ$998,COLUMN(B$2),FALSE),VLOOKUP($A74,certificat!$A$1:$BS$509,COLUMN(B$3),FALSE)),VLOOKUP(A74,TK_MANQUANTS,2,FALSE))</f>
        <v>13250187</v>
      </c>
      <c r="C74" s="80" t="str">
        <f>VLOOKUP($A74,'Sheet1 - Table (1)'!$A$8:$AG$1186,COLUMN(C$8),FALSE)</f>
        <v>Swisscanto (CH) Index Cmdty Fd hedged CHF NTH CHF</v>
      </c>
      <c r="D74" s="23" t="s">
        <v>2068</v>
      </c>
    </row>
    <row r="75" spans="1:4">
      <c r="A75" s="23" t="s">
        <v>944</v>
      </c>
      <c r="B75" s="80">
        <f>IFERROR(IFERROR(VLOOKUP($A75,fund!$A$8:$CJ$998,COLUMN(B$2),FALSE),VLOOKUP($A75,certificat!$A$1:$BS$509,COLUMN(B$3),FALSE)),VLOOKUP(A75,TK_MANQUANTS,2,FALSE))</f>
        <v>22455030</v>
      </c>
      <c r="C75" s="80" t="str">
        <f>VLOOKUP($A75,'Sheet1 - Table (1)'!$A$8:$AG$1186,COLUMN(C$8),FALSE)</f>
        <v>HSBC MSCI AC Far East ex Japan UCITS ETF</v>
      </c>
      <c r="D75" s="23" t="s">
        <v>155</v>
      </c>
    </row>
    <row r="76" spans="1:4">
      <c r="A76" s="23" t="s">
        <v>3189</v>
      </c>
      <c r="B76" s="80">
        <f>IFERROR(IFERROR(VLOOKUP($A76,fund!$A$8:$CJ$998,COLUMN(B$2),FALSE),VLOOKUP($A76,certificat!$A$1:$BS$509,COLUMN(B$3),FALSE)),VLOOKUP(A76,TK_MANQUANTS,2,FALSE))</f>
        <v>26759172</v>
      </c>
      <c r="C76" s="80" t="str">
        <f>VLOOKUP($A76,'Sheet1 - Table (1)'!$A$8:$AG$1186,COLUMN(C$8),FALSE)</f>
        <v>LO Funds (CH) - Ultra Low Duration Bond CHF ID</v>
      </c>
      <c r="D76" s="23" t="s">
        <v>3196</v>
      </c>
    </row>
    <row r="77" spans="1:4" s="71" customFormat="1">
      <c r="A77" s="23" t="s">
        <v>2917</v>
      </c>
      <c r="B77" s="80">
        <f>IFERROR(IFERROR(VLOOKUP($A77,fund!$A$8:$CJ$998,COLUMN(B$2),FALSE),VLOOKUP($A77,certificat!$A$1:$BS$509,COLUMN(B$3),FALSE)),VLOOKUP(A77,TK_MANQUANTS,2,FALSE))</f>
        <v>29378486</v>
      </c>
      <c r="C77" s="80" t="str">
        <f>VLOOKUP($A77,'Sheet1 - Table (1)'!$A$8:$AG$1186,COLUMN(C$8),FALSE)</f>
        <v>Swiss Life REF (CH) Swiss Properties</v>
      </c>
      <c r="D77" s="23" t="s">
        <v>2863</v>
      </c>
    </row>
    <row r="78" spans="1:4" s="75" customFormat="1">
      <c r="A78" s="23" t="s">
        <v>4189</v>
      </c>
      <c r="B78" s="80">
        <f>IFERROR(IFERROR(VLOOKUP($A78,fund!$A$8:$CJ$998,COLUMN(B$2),FALSE),VLOOKUP($A78,certificat!$A$1:$BS$509,COLUMN(B$3),FALSE)),VLOOKUP(A78,TK_MANQUANTS,2,FALSE))</f>
        <v>30782222</v>
      </c>
      <c r="C78" s="80" t="str">
        <f>VLOOKUP($A78,'Sheet1 - Table (1)'!$A$8:$AG$1186,COLUMN(C$8),FALSE)</f>
        <v>SPDR MSCI World Health Care UCITS ETF</v>
      </c>
      <c r="D78" s="23" t="s">
        <v>155</v>
      </c>
    </row>
    <row r="79" spans="1:4" s="71" customFormat="1">
      <c r="A79" s="23" t="s">
        <v>3199</v>
      </c>
      <c r="B79" s="80">
        <f>IFERROR(IFERROR(VLOOKUP($A79,fund!$A$8:$CJ$998,COLUMN(B$2),FALSE),VLOOKUP($A79,certificat!$A$1:$BS$509,COLUMN(B$3),FALSE)),VLOOKUP(A79,TK_MANQUANTS,2,FALSE))</f>
        <v>43308927</v>
      </c>
      <c r="C79" s="80" t="str">
        <f>VLOOKUP($A79,'Sheet1 - Table (1)'!$A$8:$AG$1186,COLUMN(C$8),FALSE)</f>
        <v>ZIF Immobilien Direkt Schweiz</v>
      </c>
      <c r="D79" s="23" t="s">
        <v>2863</v>
      </c>
    </row>
    <row r="80" spans="1:4" s="71" customFormat="1">
      <c r="A80" s="23" t="s">
        <v>3193</v>
      </c>
      <c r="B80" s="80">
        <f>IFERROR(IFERROR(VLOOKUP($A80,fund!$A$8:$CJ$998,COLUMN(B$2),FALSE),VLOOKUP($A80,certificat!$A$1:$BS$509,COLUMN(B$3),FALSE)),VLOOKUP(A80,TK_MANQUANTS,2,FALSE))</f>
        <v>33620666</v>
      </c>
      <c r="C80" s="80" t="str">
        <f>VLOOKUP($A80,'Sheet1 - Table (1)'!$A$8:$AG$1186,COLUMN(C$8),FALSE)</f>
        <v>CSIF (CH) Bond Government EM USD Blue FB</v>
      </c>
      <c r="D80" s="23" t="s">
        <v>140</v>
      </c>
    </row>
    <row r="81" spans="1:4" s="71" customFormat="1">
      <c r="A81" s="23" t="s">
        <v>1482</v>
      </c>
      <c r="B81" s="80">
        <f>IFERROR(IFERROR(VLOOKUP($A81,fund!$A$8:$CJ$998,COLUMN(B$2),FALSE),VLOOKUP($A81,certificat!$A$1:$BS$509,COLUMN(B$3),FALSE)),VLOOKUP(A81,TK_MANQUANTS,2,FALSE))</f>
        <v>25913230</v>
      </c>
      <c r="C81" s="80" t="str">
        <f>VLOOKUP($A81,'Sheet1 - Table (1)'!$A$8:$AG$1186,COLUMN(C$8),FALSE)</f>
        <v>CSIF (CH) Bond Government EM USD Blue QBH</v>
      </c>
      <c r="D81" s="23" t="s">
        <v>140</v>
      </c>
    </row>
    <row r="82" spans="1:4" s="71" customFormat="1">
      <c r="A82" s="23" t="s">
        <v>1686</v>
      </c>
      <c r="B82" s="80">
        <f>IFERROR(IFERROR(VLOOKUP($A82,fund!$A$8:$CJ$998,COLUMN(B$2),FALSE),VLOOKUP($A82,certificat!$A$1:$BS$509,COLUMN(B$3),FALSE)),VLOOKUP(A82,TK_MANQUANTS,2,FALSE))</f>
        <v>21580462</v>
      </c>
      <c r="C82" s="80" t="str">
        <f>VLOOKUP($A82,'Sheet1 - Table (1)'!$A$8:$AG$1186,COLUMN(C$8),FALSE)</f>
        <v>Swisscanto (CH) IBF Japan Govt. NT</v>
      </c>
      <c r="D82" s="23" t="s">
        <v>140</v>
      </c>
    </row>
    <row r="83" spans="1:4" s="71" customFormat="1">
      <c r="A83" s="23" t="s">
        <v>3265</v>
      </c>
      <c r="B83" s="80">
        <f>IFERROR(IFERROR(VLOOKUP($A83,fund!$A$8:$CJ$998,COLUMN(B$2),FALSE),VLOOKUP($A83,certificat!$A$1:$BS$509,COLUMN(B$3),FALSE)),VLOOKUP(A83,TK_MANQUANTS,2,FALSE))</f>
        <v>19443141</v>
      </c>
      <c r="C83" s="80" t="str">
        <f>VLOOKUP($A83,'Sheet1 - Table (1)'!$A$8:$AG$1186,COLUMN(C$8),FALSE)</f>
        <v>CS (Lux) Asia Corporate Bond Fund EBH CHF</v>
      </c>
      <c r="D83" s="23" t="s">
        <v>140</v>
      </c>
    </row>
    <row r="84" spans="1:4" s="71" customFormat="1">
      <c r="A84" s="23" t="s">
        <v>3265</v>
      </c>
      <c r="B84" s="80">
        <f>IFERROR(IFERROR(VLOOKUP($A84,fund!$A$8:$CJ$998,COLUMN(B$2),FALSE),VLOOKUP($A84,certificat!$A$1:$BS$509,COLUMN(B$3),FALSE)),VLOOKUP(A84,TK_MANQUANTS,2,FALSE))</f>
        <v>19443141</v>
      </c>
      <c r="C84" s="80" t="str">
        <f>VLOOKUP($A84,'Sheet1 - Table (1)'!$A$8:$AG$1186,COLUMN(C$8),FALSE)</f>
        <v>CS (Lux) Asia Corporate Bond Fund EBH CHF</v>
      </c>
      <c r="D84" s="23" t="s">
        <v>2068</v>
      </c>
    </row>
    <row r="85" spans="1:4" s="71" customFormat="1">
      <c r="A85" s="23" t="s">
        <v>170</v>
      </c>
      <c r="B85" s="80">
        <f>IFERROR(IFERROR(VLOOKUP($A85,fund!$A$8:$CJ$998,COLUMN(B$2),FALSE),VLOOKUP($A85,certificat!$A$1:$BS$509,COLUMN(B$3),FALSE)),VLOOKUP(A85,TK_MANQUANTS,2,FALSE))</f>
        <v>2138615</v>
      </c>
      <c r="C85" s="80" t="str">
        <f>VLOOKUP($A85,'Sheet1 - Table (1)'!$A$8:$AG$1186,COLUMN(C$8),FALSE)</f>
        <v>AXA IM FIIS US Short Duration High Yield B USD C</v>
      </c>
      <c r="D85" s="23" t="s">
        <v>2068</v>
      </c>
    </row>
    <row r="86" spans="1:4" s="71" customFormat="1">
      <c r="A86" s="23" t="s">
        <v>3543</v>
      </c>
      <c r="B86" s="80">
        <f>IFERROR(IFERROR(VLOOKUP($A86,fund!$A$8:$CJ$998,COLUMN(B$2),FALSE),VLOOKUP($A86,certificat!$A$1:$BS$509,COLUMN(B$3),FALSE)),VLOOKUP(A86,TK_MANQUANTS,2,FALSE))</f>
        <v>18570307</v>
      </c>
      <c r="C86" s="80" t="str">
        <f>VLOOKUP($A86,'Sheet1 - Table (1)'!$A$8:$AG$1186,COLUMN(C$8),FALSE)</f>
        <v>iShares Italy Govt Bond UCITS ETF EUR Dist</v>
      </c>
      <c r="D86" s="23" t="s">
        <v>140</v>
      </c>
    </row>
    <row r="87" spans="1:4" s="71" customFormat="1">
      <c r="A87" s="23" t="s">
        <v>3608</v>
      </c>
      <c r="B87" s="80">
        <f>IFERROR(IFERROR(VLOOKUP($A87,fund!$A$8:$CJ$998,COLUMN(B$2),FALSE),VLOOKUP($A87,certificat!$A$1:$BS$509,COLUMN(B$3),FALSE)),VLOOKUP(A87,TK_MANQUANTS,2,FALSE))</f>
        <v>13250189</v>
      </c>
      <c r="C87" s="80" t="str">
        <f>VLOOKUP($A87,'Sheet1 - Table (1)'!$A$8:$AG$1186,COLUMN(C$8),FALSE)</f>
        <v>Swisscanto (CH) IEF SMC Switzerland NT CHF</v>
      </c>
      <c r="D87" s="23" t="s">
        <v>155</v>
      </c>
    </row>
    <row r="88" spans="1:4" s="71" customFormat="1">
      <c r="A88" s="23" t="s">
        <v>1958</v>
      </c>
      <c r="B88" s="80">
        <f>IFERROR(IFERROR(VLOOKUP($A88,fund!$A$8:$CJ$998,COLUMN(B$2),FALSE),VLOOKUP($A88,certificat!$A$1:$BS$509,COLUMN(B$3),FALSE)),VLOOKUP(A88,TK_MANQUANTS,2,FALSE))</f>
        <v>22262465</v>
      </c>
      <c r="C88" s="80" t="str">
        <f>VLOOKUP($A88,'Sheet1 - Table (1)'!$A$8:$AG$1186,COLUMN(C$8),FALSE)</f>
        <v>CSIF (CH) Equity Switzerland Small &amp; Mid Cap FB</v>
      </c>
      <c r="D88" s="23" t="s">
        <v>155</v>
      </c>
    </row>
    <row r="89" spans="1:4" s="71" customFormat="1">
      <c r="A89" s="23" t="s">
        <v>3609</v>
      </c>
      <c r="B89" s="80">
        <f>IFERROR(IFERROR(VLOOKUP($A89,fund!$A$8:$CJ$998,COLUMN(B$2),FALSE),VLOOKUP($A89,certificat!$A$1:$BS$509,COLUMN(B$3),FALSE)),VLOOKUP(A89,TK_MANQUANTS,2,FALSE))</f>
        <v>11086927</v>
      </c>
      <c r="C89" s="80" t="str">
        <f>VLOOKUP($A89,'Sheet1 - Table (1)'!$A$8:$AG$1186,COLUMN(C$8),FALSE)</f>
        <v>CSIF (CH) Equity Switzerland Small &amp; Mid Cap DB</v>
      </c>
      <c r="D89" s="23" t="s">
        <v>155</v>
      </c>
    </row>
    <row r="90" spans="1:4" s="71" customFormat="1">
      <c r="A90" s="23" t="s">
        <v>4272</v>
      </c>
      <c r="B90" s="80">
        <f>IFERROR(IFERROR(VLOOKUP($A90,fund!$A$8:$CJ$998,COLUMN(B$2),FALSE),VLOOKUP($A90,certificat!$A$1:$BS$509,COLUMN(B$3),FALSE)),VLOOKUP(A90,TK_MANQUANTS,2,FALSE))</f>
        <v>22091896</v>
      </c>
      <c r="C90" s="80" t="str">
        <f>VLOOKUP($A90,'Sheet1 - Table (1)'!$A$8:$AG$1186,COLUMN(C$8),FALSE)</f>
        <v>CSIF (CH) II Gold Blue DBH</v>
      </c>
      <c r="D90" s="23" t="s">
        <v>2068</v>
      </c>
    </row>
    <row r="91" spans="1:4" s="71" customFormat="1">
      <c r="A91" s="23" t="s">
        <v>4288</v>
      </c>
      <c r="B91" s="80">
        <f>IFERROR(IFERROR(VLOOKUP($A91,fund!$A$8:$CJ$998,COLUMN(B$2),FALSE),VLOOKUP($A91,certificat!$A$1:$BS$509,COLUMN(B$3),FALSE)),VLOOKUP(A91,TK_MANQUANTS,2,FALSE))</f>
        <v>25913226</v>
      </c>
      <c r="C91" s="80" t="str">
        <f>VLOOKUP($A91,'Sheet1 - Table (1)'!$A$8:$AG$1186,COLUMN(C$8),FALSE)</f>
        <v>CSIF (CH) Bond Government EM USD Blue DBH</v>
      </c>
      <c r="D91" s="23" t="s">
        <v>140</v>
      </c>
    </row>
    <row r="92" spans="1:4" s="71" customFormat="1">
      <c r="A92" s="23" t="s">
        <v>3548</v>
      </c>
      <c r="B92" s="80">
        <f>IFERROR(IFERROR(VLOOKUP($A92,fund!$A$8:$CJ$998,COLUMN(B$2),FALSE),VLOOKUP($A92,certificat!$A$1:$BS$509,COLUMN(B$3),FALSE)),VLOOKUP(A92,TK_MANQUANTS,2,FALSE))</f>
        <v>48532567</v>
      </c>
      <c r="C92" s="80" t="str">
        <f>VLOOKUP($A92,'Sheet1 - Table (1)'!$A$8:$AG$1186,COLUMN(C$8),FALSE)</f>
        <v>CSIF (CH) Bond Aggregate JPY Blue QBH</v>
      </c>
      <c r="D92" s="23" t="s">
        <v>140</v>
      </c>
    </row>
    <row r="93" spans="1:4" s="71" customFormat="1">
      <c r="A93" s="23" t="s">
        <v>4384</v>
      </c>
      <c r="B93" s="80">
        <f>IFERROR(IFERROR(VLOOKUP($A93,fund!$A$8:$CJ$998,COLUMN(B$2),FALSE),VLOOKUP($A93,certificat!$A$1:$BS$509,COLUMN(B$3),FALSE)),VLOOKUP(A93,TK_MANQUANTS,2,FALSE))</f>
        <v>10832999</v>
      </c>
      <c r="C93" s="80" t="str">
        <f>VLOOKUP($A93,'Sheet1 - Table (1)'!$A$8:$AG$1186,COLUMN(C$8),FALSE)</f>
        <v>Robeco BP US Large Cap Equities I USD</v>
      </c>
      <c r="D93" s="23" t="s">
        <v>155</v>
      </c>
    </row>
    <row r="94" spans="1:4" s="71" customFormat="1">
      <c r="A94" s="26" t="s">
        <v>4385</v>
      </c>
      <c r="B94" s="80">
        <f>IFERROR(IFERROR(VLOOKUP($A94,fund!$A$8:$CJ$998,COLUMN(B$2),FALSE),VLOOKUP($A94,certificat!$A$1:$BS$509,COLUMN(B$3),FALSE)),VLOOKUP(A94,TK_MANQUANTS,2,FALSE))</f>
        <v>22457699</v>
      </c>
      <c r="C94" s="80" t="str">
        <f>VLOOKUP($A94,'Sheet1 - Table (1)'!$A$8:$AG$1186,COLUMN(C$8),FALSE)</f>
        <v>Robeco BP US Large Cap Equities IH EUR</v>
      </c>
      <c r="D94" s="23" t="s">
        <v>155</v>
      </c>
    </row>
    <row r="95" spans="1:4" s="71" customFormat="1">
      <c r="A95" s="23" t="s">
        <v>4412</v>
      </c>
      <c r="B95" s="80">
        <f>IFERROR(IFERROR(VLOOKUP($A95,fund!$A$8:$CJ$998,COLUMN(B$2),FALSE),VLOOKUP($A95,certificat!$A$1:$BS$509,COLUMN(B$3),FALSE)),VLOOKUP(A95,TK_MANQUANTS,2,FALSE))</f>
        <v>18163043</v>
      </c>
      <c r="C95" s="80" t="str">
        <f>VLOOKUP($A95,'Sheet1 - Table (1)'!$A$8:$AG$1186,COLUMN(C$8),FALSE)</f>
        <v>UBS (Irl) ETF plc-MSCI USA Value UCITS ETF (USD)Ad</v>
      </c>
      <c r="D95" s="23" t="s">
        <v>155</v>
      </c>
    </row>
    <row r="96" spans="1:4">
      <c r="A96" s="23" t="s">
        <v>4440</v>
      </c>
      <c r="B96" s="80">
        <f>IFERROR(IFERROR(VLOOKUP($A96,fund!$A$8:$CJ$998,COLUMN(B$2),FALSE),VLOOKUP($A96,certificat!$A$1:$BS$509,COLUMN(B$3),FALSE)),VLOOKUP(A96,TK_MANQUANTS,2,FALSE))</f>
        <v>30148755</v>
      </c>
      <c r="C96" s="80" t="str">
        <f>VLOOKUP($A96,'Sheet1 - Table (1)'!$A$8:$AG$1186,COLUMN(C$8),FALSE)</f>
        <v>DWS Invest Corporate Hybrid Bonds CHF FCH</v>
      </c>
      <c r="D96" s="23" t="s">
        <v>2068</v>
      </c>
    </row>
    <row r="97" spans="1:5">
      <c r="A97" s="23" t="s">
        <v>4567</v>
      </c>
      <c r="B97" s="80">
        <f>IFERROR(IFERROR(VLOOKUP($A97,fund!$A$8:$CJ$998,COLUMN(B$2),FALSE),VLOOKUP($A97,certificat!$A$1:$BS$509,COLUMN(B$3),FALSE)),VLOOKUP(A97,TK_MANQUANTS,2,FALSE))</f>
        <v>36364689</v>
      </c>
      <c r="C97" s="80" t="str">
        <f>VLOOKUP($A97,'Sheet1 - Table (1)'!$A$8:$AG$11482,COLUMN(C$8),FALSE)</f>
        <v>Neuberger Berman Cor Hybrid Bd CHF P Acc Hgd</v>
      </c>
      <c r="D97" s="23" t="s">
        <v>2068</v>
      </c>
    </row>
    <row r="98" spans="1:5" s="75" customFormat="1">
      <c r="A98" s="23" t="s">
        <v>2884</v>
      </c>
      <c r="B98" s="80">
        <f>IFERROR(IFERROR(VLOOKUP($A98,fund!$A$8:$CJ$998,COLUMN(B$2),FALSE),VLOOKUP($A98,certificat!$A$1:$BS$509,COLUMN(B$3),FALSE)),VLOOKUP(A98,TK_MANQUANTS,2,FALSE))</f>
        <v>41400161</v>
      </c>
      <c r="C98" s="80" t="str">
        <f>VLOOKUP($A98,'Sheet1 - Table (1)'!$A$8:$AG$11482,COLUMN(C$8),FALSE)</f>
        <v>AXA WF Global Inflation Bonds Redex I CHF H C</v>
      </c>
      <c r="D98" s="23" t="s">
        <v>140</v>
      </c>
      <c r="E98" s="84" t="s">
        <v>4736</v>
      </c>
    </row>
    <row r="99" spans="1:5" s="75" customFormat="1">
      <c r="A99" s="23" t="s">
        <v>4583</v>
      </c>
      <c r="B99" s="80" t="e">
        <f>IFERROR(IFERROR(VLOOKUP($A99,fund!$A$8:$CJ$998,COLUMN(B$2),FALSE),VLOOKUP($A99,certificat!$A$1:$BS$509,COLUMN(B$3),FALSE)),VLOOKUP(A99,TK_MANQUANTS,2,FALSE))</f>
        <v>#N/A</v>
      </c>
      <c r="C99" s="80" t="str">
        <f>VLOOKUP($A99,'Sheet1 - Table (1)'!$A$8:$AG$11482,COLUMN(C$8),FALSE)</f>
        <v>CSIF (CH) Bond Government EM USD Blue DB</v>
      </c>
      <c r="D99" s="23" t="s">
        <v>140</v>
      </c>
    </row>
    <row r="100" spans="1:5" s="75" customFormat="1">
      <c r="A100" s="23" t="s">
        <v>3248</v>
      </c>
      <c r="B100" s="80">
        <f>IFERROR(IFERROR(VLOOKUP($A100,fund!$A$8:$CJ$998,COLUMN(B$2),FALSE),VLOOKUP($A100,certificat!$A$1:$BS$509,COLUMN(B$3),FALSE)),VLOOKUP(A100,TK_MANQUANTS,2,FALSE))</f>
        <v>21498505</v>
      </c>
      <c r="C100" s="80" t="str">
        <f>VLOOKUP($A100,'Sheet1 - Table (1)'!$A$8:$AG$11482,COLUMN(C$8),FALSE)</f>
        <v>CSIF (CH) Bond Aggregate Global exCHF 1-5 Blue DBH</v>
      </c>
      <c r="D100" s="23" t="s">
        <v>140</v>
      </c>
    </row>
    <row r="101" spans="1:5" s="75" customFormat="1">
      <c r="A101" s="23" t="s">
        <v>3236</v>
      </c>
      <c r="B101" s="80">
        <f>IFERROR(IFERROR(VLOOKUP($A101,fund!$A$8:$CJ$998,COLUMN(B$2),FALSE),VLOOKUP($A101,certificat!$A$1:$BS$509,COLUMN(B$3),FALSE)),VLOOKUP(A101,TK_MANQUANTS,2,FALSE))</f>
        <v>18996067</v>
      </c>
      <c r="C101" s="80" t="str">
        <f>VLOOKUP($A101,'Sheet1 - Table (1)'!$A$8:$AG$11482,COLUMN(C$8),FALSE)</f>
        <v>CSIF (CH) Bond Corporate Global ex CHF Blue DBH</v>
      </c>
      <c r="D101" s="23" t="s">
        <v>140</v>
      </c>
    </row>
    <row r="102" spans="1:5" s="75" customFormat="1">
      <c r="A102" s="23" t="s">
        <v>4458</v>
      </c>
      <c r="B102" s="80">
        <f>IFERROR(IFERROR(VLOOKUP($A102,fund!$A$8:$CJ$998,COLUMN(B$2),FALSE),VLOOKUP($A102,certificat!$A$1:$BS$509,COLUMN(B$3),FALSE)),VLOOKUP(A102,TK_MANQUANTS,2,FALSE))</f>
        <v>21367449</v>
      </c>
      <c r="C102" s="80" t="str">
        <f>VLOOKUP($A102,'Sheet1 - Table (1)'!$A$8:$AG$11482,COLUMN(C$8),FALSE)</f>
        <v>PIMCO GIS Capital Securities Inst CHF Hgd Acc</v>
      </c>
      <c r="D102" s="23" t="s">
        <v>2068</v>
      </c>
      <c r="E102" s="84" t="s">
        <v>4586</v>
      </c>
    </row>
    <row r="103" spans="1:5">
      <c r="A103" s="23" t="s">
        <v>4658</v>
      </c>
      <c r="B103" s="80">
        <f>IFERROR(IFERROR(VLOOKUP($A103,fund!$A$8:$CJ$998,COLUMN(B$2),FALSE),VLOOKUP($A103,certificat!$A$1:$BS$509,COLUMN(B$3),FALSE)),VLOOKUP(A103,TK_MANQUANTS,2,FALSE))</f>
        <v>24023151</v>
      </c>
      <c r="C103" s="80" t="s">
        <v>4684</v>
      </c>
      <c r="D103" s="23" t="s">
        <v>140</v>
      </c>
    </row>
    <row r="104" spans="1:5">
      <c r="A104" s="23" t="s">
        <v>354</v>
      </c>
      <c r="B104" s="80">
        <f>IFERROR(IFERROR(VLOOKUP($A104,fund!$A$8:$CJ$998,COLUMN(B$2),FALSE),VLOOKUP($A104,certificat!$A$1:$BS$509,COLUMN(B$3),FALSE)),VLOOKUP(A104,TK_MANQUANTS,2,FALSE))</f>
        <v>1415112</v>
      </c>
      <c r="C104" s="80" t="str">
        <f>VLOOKUP($A104,'Sheet1 - Table (1)'!$A$8:$AG$11482,COLUMN(C$8),FALSE)</f>
        <v>UBAM - Medium Term US Corporate Bond IC USD</v>
      </c>
      <c r="D104" s="23" t="s">
        <v>140</v>
      </c>
    </row>
    <row r="105" spans="1:5">
      <c r="A105" s="23" t="s">
        <v>4661</v>
      </c>
      <c r="B105" s="80">
        <f>IFERROR(IFERROR(VLOOKUP($A105,fund!$A$8:$CJ$998,COLUMN(B$2),FALSE),VLOOKUP($A105,certificat!$A$1:$BS$509,COLUMN(B$3),FALSE)),VLOOKUP(A105,TK_MANQUANTS,2,FALSE))</f>
        <v>24022504</v>
      </c>
      <c r="C105" s="80" t="s">
        <v>4760</v>
      </c>
      <c r="D105" s="23" t="s">
        <v>140</v>
      </c>
    </row>
    <row r="106" spans="1:5" s="75" customFormat="1">
      <c r="A106" s="23" t="s">
        <v>4809</v>
      </c>
      <c r="B106" s="80">
        <f>IFERROR(IFERROR(VLOOKUP($A106,fund!$A$8:$CJ$998,COLUMN(B$2),FALSE),VLOOKUP($A106,certificat!$A$1:$BS$509,COLUMN(B$3),FALSE)),VLOOKUP(A106,TK_MANQUANTS,2,FALSE))</f>
        <v>50658957</v>
      </c>
      <c r="C106" s="80" t="str">
        <f>VLOOKUP($A106,certificat!$A$1:$CE$2000,COLUMN(C$8),FALSE)</f>
        <v>BCVs Swiss Mid Quality</v>
      </c>
      <c r="D106" s="23" t="s">
        <v>155</v>
      </c>
    </row>
    <row r="107" spans="1:5">
      <c r="A107" s="23" t="s">
        <v>4776</v>
      </c>
      <c r="B107" s="80">
        <f>IFERROR(IFERROR(VLOOKUP($A107,fund!$A$8:$CJ$998,COLUMN(B$2),FALSE),VLOOKUP($A107,certificat!$A$1:$BS$509,COLUMN(B$3),FALSE)),VLOOKUP(A107,TK_MANQUANTS,2,FALSE))</f>
        <v>26419120</v>
      </c>
      <c r="C107" s="80" t="str">
        <f>VLOOKUP($A107,'Sheet1 - Table (1)'!$A$8:$AG$1186,COLUMN(C$8),FALSE)</f>
        <v>VanEck Vectors Gold Miners UCITS ETF A USD</v>
      </c>
      <c r="D107" s="23" t="s">
        <v>155</v>
      </c>
    </row>
    <row r="108" spans="1:5">
      <c r="A108" s="76" t="s">
        <v>4282</v>
      </c>
      <c r="B108" s="80">
        <f>IFERROR(IFERROR(VLOOKUP($A108,fund!$A$8:$CJ$998,COLUMN(B$2),FALSE),VLOOKUP($A108,certificat!$A$1:$BS$509,COLUMN(B$3),FALSE)),VLOOKUP(A108,TK_MANQUANTS,2,FALSE))</f>
        <v>46526396</v>
      </c>
      <c r="C108" s="80" t="str">
        <f>VLOOKUP($A108,'Sheet1 - Table (1)'!$A$8:$AG$1186,COLUMN(C$8),FALSE)</f>
        <v>UBS(Irl)ETFplc S&amp;P 500 ESG UCITS ETF HDG A Acc CHF</v>
      </c>
      <c r="D108" s="23" t="s">
        <v>155</v>
      </c>
    </row>
    <row r="109" spans="1:5" s="75" customFormat="1">
      <c r="A109" s="76" t="s">
        <v>4285</v>
      </c>
      <c r="B109" s="80">
        <f>IFERROR(IFERROR(VLOOKUP($A109,fund!$A$8:$CJ$998,COLUMN(B$2),FALSE),VLOOKUP($A109,certificat!$A$1:$BS$509,COLUMN(B$3),FALSE)),VLOOKUP(A109,TK_MANQUANTS,2,FALSE))</f>
        <v>46526398</v>
      </c>
      <c r="C109" s="80" t="str">
        <f>VLOOKUP($A109,'Sheet1 - Table (1)'!$A$8:$AG$1186,COLUMN(C$8),FALSE)</f>
        <v>UBS(Irl)ETFplc S&amp;P 500 ESG UCITS ETF HDG A Acc EUR</v>
      </c>
      <c r="D109" s="23" t="s">
        <v>155</v>
      </c>
    </row>
    <row r="110" spans="1:5">
      <c r="A110" s="23" t="s">
        <v>4939</v>
      </c>
      <c r="B110" s="80">
        <f>IFERROR(IFERROR(VLOOKUP($A110,fund!$A$8:$CJ$998,COLUMN(B$2),FALSE),VLOOKUP($A110,certificat!$A$1:$BS$509,COLUMN(B$3),FALSE)),VLOOKUP(A110,TK_MANQUANTS,2,FALSE))</f>
        <v>38547078</v>
      </c>
      <c r="C110" s="80" t="str">
        <f>VLOOKUP($A110,'Sheet1 - Table (1)'!$A$8:$AG$1186,COLUMN(C$8),FALSE)</f>
        <v>UBS(Irl)ETF plc-MSCI ACWI ESG Univ UCI ETF(CHFh)Ad</v>
      </c>
      <c r="D110" s="23" t="s">
        <v>155</v>
      </c>
    </row>
    <row r="111" spans="1:5">
      <c r="A111" s="23" t="s">
        <v>3549</v>
      </c>
      <c r="B111" s="80">
        <f>IFERROR(IFERROR(VLOOKUP($A111,fund!$A$8:$CJ$998,COLUMN(B$2),FALSE),VLOOKUP($A111,certificat!$A$1:$BS$509,COLUMN(B$3),FALSE)),VLOOKUP(A111,TK_MANQUANTS,2,FALSE))</f>
        <v>29317465</v>
      </c>
      <c r="C111" s="80" t="str">
        <f>VLOOKUP($A111,'Sheet1 - Table (1)'!$A$8:$AG$1186,COLUMN(C$8),FALSE)</f>
        <v>UBS ETFBloombergBrclsMSCIUS LCSustUCI ETF(CHFh)Ad</v>
      </c>
      <c r="D111" s="23" t="s">
        <v>140</v>
      </c>
    </row>
    <row r="112" spans="1:5">
      <c r="A112" s="23" t="s">
        <v>3297</v>
      </c>
      <c r="B112" s="80">
        <f>IFERROR(IFERROR(VLOOKUP($A112,fund!$A$8:$CJ$998,COLUMN(B$2),FALSE),VLOOKUP($A112,certificat!$A$1:$BS$509,COLUMN(B$3),FALSE)),VLOOKUP(A112,TK_MANQUANTS,2,FALSE))</f>
        <v>29317244</v>
      </c>
      <c r="C112" s="80" t="str">
        <f>VLOOKUP($A112,'Sheet1 - Table (1)'!$A$8:$AG$1186,COLUMN(C$8),FALSE)</f>
        <v>UBS ETFBloombergBrclsMSCIUS LCSustUCI ETF(EURh)Aa</v>
      </c>
      <c r="D112" s="23" t="s">
        <v>140</v>
      </c>
    </row>
    <row r="113" spans="1:4" s="75" customFormat="1">
      <c r="A113" s="23" t="s">
        <v>5301</v>
      </c>
      <c r="B113" s="80">
        <f>IFERROR(IFERROR(VLOOKUP($A113,fund!$A$8:$CJ$998,COLUMN(B$2),FALSE),VLOOKUP($A113,certificat!$A$1:$BS$509,COLUMN(B$3),FALSE)),VLOOKUP(A113,TK_MANQUANTS,2,FALSE))</f>
        <v>56923666</v>
      </c>
      <c r="C113" s="80" t="str">
        <f>VLOOKUP($A113,'Sheet1 - Table (1)'!$A$8:$AG$1186,COLUMN(C$8),FALSE)</f>
        <v>UBS(Lux)BondSICAV-China Fixed Inc (RMB)(CHFh) IA3a</v>
      </c>
      <c r="D113" s="23" t="s">
        <v>140</v>
      </c>
    </row>
    <row r="114" spans="1:4" s="75" customFormat="1">
      <c r="A114" s="23" t="s">
        <v>5295</v>
      </c>
      <c r="B114" s="80">
        <f>IFERROR(IFERROR(VLOOKUP($A114,fund!$A$8:$CJ$998,COLUMN(B$2),FALSE),VLOOKUP($A114,certificat!$A$1:$BS$509,COLUMN(B$3),FALSE)),VLOOKUP(A114,TK_MANQUANTS,2,FALSE))</f>
        <v>47647143</v>
      </c>
      <c r="C114" s="80" t="str">
        <f>VLOOKUP($A114,'Sheet1 - Table (1)'!$A$8:$AG$1186,COLUMN(C$8),FALSE)</f>
        <v>UBS (Lux) Bnd SICAV - China Fix Inc RMB I-A2-a-acc</v>
      </c>
      <c r="D114" s="23" t="s">
        <v>140</v>
      </c>
    </row>
    <row r="115" spans="1:4">
      <c r="A115" s="83" t="s">
        <v>2033</v>
      </c>
      <c r="B115" s="80">
        <f>IFERROR(IFERROR(VLOOKUP($A115,fund!$A$8:$CJ$998,COLUMN(B$2),FALSE),VLOOKUP($A115,certificat!$A$1:$BS$509,COLUMN(B$3),FALSE)),VLOOKUP(A115,TK_MANQUANTS,2,FALSE))</f>
        <v>14752663</v>
      </c>
      <c r="C115" s="80" t="str">
        <f>VLOOKUP($A115,'Sheet1 - Table (1)'!$A$8:$AG$1186,COLUMN(C$8),FALSE)</f>
        <v>SPDR S&amp;P 400 US Mid Cap UCITS ETF</v>
      </c>
      <c r="D115" s="23" t="s">
        <v>155</v>
      </c>
    </row>
    <row r="116" spans="1:4">
      <c r="A116" s="91" t="s">
        <v>21905</v>
      </c>
      <c r="B116" s="80">
        <f>IFERROR(IFERROR(VLOOKUP($A116,fund!$A$8:$CJ$998,COLUMN(B$2),FALSE),VLOOKUP($A116,certificat!$A$1:$BS$509,COLUMN(B$3),FALSE)),VLOOKUP(A116,TK_MANQUANTS,2,FALSE))</f>
        <v>25643490</v>
      </c>
      <c r="C116" s="80" t="str">
        <f>VLOOKUP($A116,'Sheet1 - Table (1)'!$A$8:$AG$1186,COLUMN(C$8),FALSE)</f>
        <v>Nordea 1 - Alpha 10 MA HBI CHF</v>
      </c>
      <c r="D116" s="23" t="s">
        <v>2068</v>
      </c>
    </row>
    <row r="117" spans="1:4">
      <c r="A117" s="83" t="s">
        <v>21906</v>
      </c>
      <c r="B117" s="80">
        <f>IFERROR(IFERROR(VLOOKUP($A117,fund!$A$8:$CJ$998,COLUMN(B$2),FALSE),VLOOKUP($A117,certificat!$A$1:$BS$509,COLUMN(B$3),FALSE)),VLOOKUP(A117,TK_MANQUANTS,2,FALSE))</f>
        <v>25643523</v>
      </c>
      <c r="C117" s="80" t="str">
        <f>VLOOKUP($A117,'Sheet1 - Table (1)'!$A$8:$AG$1186,COLUMN(C$8),FALSE)</f>
        <v>Nordea 1 - Alpha 10 MA HBI USD</v>
      </c>
      <c r="D117" s="23" t="s">
        <v>2068</v>
      </c>
    </row>
    <row r="118" spans="1:4">
      <c r="A118" s="80" t="s">
        <v>21907</v>
      </c>
      <c r="B118" s="80">
        <f>IFERROR(IFERROR(VLOOKUP($A118,fund!$A$8:$CJ$998,COLUMN(B$2),FALSE),VLOOKUP($A118,certificat!$A$1:$BS$509,COLUMN(B$3),FALSE)),VLOOKUP(A118,TK_MANQUANTS,2,FALSE))</f>
        <v>10636470</v>
      </c>
      <c r="C118" s="80" t="str">
        <f>VLOOKUP($A118,'Sheet1 - Table (1)'!$A$8:$AG$1186,COLUMN(C$8),FALSE)</f>
        <v>Nordea 1 - Alpha 10 MA BI EUR</v>
      </c>
      <c r="D118" s="23" t="s">
        <v>2068</v>
      </c>
    </row>
    <row r="119" spans="1:4">
      <c r="A119" s="83" t="s">
        <v>21949</v>
      </c>
      <c r="B119" s="230">
        <f>IFERROR(IFERROR(VLOOKUP($A119,fund!$A$8:$CJ$998,COLUMN(B$2),FALSE),VLOOKUP($A119,certificat!$A$1:$BS$509,COLUMN(B$3),FALSE)),VLOOKUP(A119,TK_MANQUANTS,2,FALSE))</f>
        <v>57847447</v>
      </c>
      <c r="C119" s="230" t="str">
        <f>VLOOKUP($A119,'Sheet1 - Table (1)'!$A$8:$AG$1186,COLUMN(C$8),FALSE)</f>
        <v>CS (Lux) Cat Bond Fund EBH CHF</v>
      </c>
      <c r="D119" s="23" t="s">
        <v>2068</v>
      </c>
    </row>
    <row r="120" spans="1:4">
      <c r="A120" s="83" t="s">
        <v>1311</v>
      </c>
      <c r="B120" s="230">
        <f>IFERROR(IFERROR(VLOOKUP($A120,fund!$A$8:$CJ$998,COLUMN(B$2),FALSE),VLOOKUP($A120,certificat!$A$1:$BS$509,COLUMN(B$3),FALSE)),VLOOKUP(A120,TK_MANQUANTS,2,FALSE))</f>
        <v>11926022</v>
      </c>
      <c r="C120" s="230" t="str">
        <f>VLOOKUP($A120,'Sheet1 - Table (1)'!$A$8:$AG$1186,COLUMN(C$8),FALSE)</f>
        <v>UBS(Irl)FdSltnsplc Blmbg CommIdx SF U ETF HCHF Aa</v>
      </c>
      <c r="D120" s="23" t="s">
        <v>2068</v>
      </c>
    </row>
    <row r="121" spans="1:4">
      <c r="A121" s="83" t="s">
        <v>5319</v>
      </c>
      <c r="B121" s="230">
        <f>IFERROR(IFERROR(VLOOKUP($A121,fund!$A$8:$CJ$998,COLUMN(B$2),FALSE),VLOOKUP($A121,certificat!$A$1:$BS$509,COLUMN(B$3),FALSE)),VLOOKUP(A121,TK_MANQUANTS,2,FALSE))</f>
        <v>26749332</v>
      </c>
      <c r="C121" s="230" t="str">
        <f>VLOOKUP($A121,'Sheet1 - Table (1)'!$A$8:$AG$1186,COLUMN(C$8),FALSE)</f>
        <v>UBS ETF- MSCI United Kingdom UCITS ETF hCHF A-acc</v>
      </c>
      <c r="D121" s="23" t="s">
        <v>155</v>
      </c>
    </row>
    <row r="122" spans="1:4">
      <c r="A122" s="83" t="s">
        <v>21933</v>
      </c>
      <c r="B122" s="230">
        <f>IFERROR(IFERROR(VLOOKUP($A122,fund!$A$8:$CJ$998,COLUMN(B$2),FALSE),VLOOKUP($A122,certificat!$A$1:$BS$509,COLUMN(B$3),FALSE)),VLOOKUP(A122,TK_MANQUANTS,2,FALSE))</f>
        <v>26748326</v>
      </c>
      <c r="C122" s="230" t="str">
        <f>VLOOKUP($A122,'Sheet1 - Table (1)'!$A$8:$AG$1186,COLUMN(C$8),FALSE)</f>
        <v>UBS ETF - MSCI EMU UCITS ETF (hedged to CHF) A-acc</v>
      </c>
      <c r="D122" s="23" t="s">
        <v>155</v>
      </c>
    </row>
    <row r="123" spans="1:4">
      <c r="A123" s="83" t="s">
        <v>22073</v>
      </c>
      <c r="B123" s="230">
        <f>IFERROR(IFERROR(VLOOKUP($A123,fund!$A$8:$CJ$998,COLUMN(B$2),FALSE),VLOOKUP($A123,certificat!$A$1:$BS$509,COLUMN(B$3),FALSE)),VLOOKUP(A123,TK_MANQUANTS,2,FALSE))</f>
        <v>32132316</v>
      </c>
      <c r="C123" s="230" t="str">
        <f>VLOOKUP($A123,'Sheet1 - Table (1)'!$A$8:$AG$1186,COLUMN(C$8),FALSE)</f>
        <v>UBS ETF CMCI ex-agriculture UCITS HCHF</v>
      </c>
      <c r="D123" s="23" t="s">
        <v>2068</v>
      </c>
    </row>
    <row r="124" spans="1:4">
      <c r="A124" s="23" t="s">
        <v>22071</v>
      </c>
      <c r="B124" s="230">
        <f>IFERROR(IFERROR(VLOOKUP($A124,fund!$A$8:$CJ$998,COLUMN(B$2),FALSE),VLOOKUP($A124,certificat!$A$1:$BS$509,COLUMN(B$3),FALSE)),VLOOKUP(A124,TK_MANQUANTS,2,FALSE))</f>
        <v>41125207</v>
      </c>
      <c r="C124" s="230" t="str">
        <f>VLOOKUP($A124,'Sheet1 - Table (1)'!$A$8:$AG$1186,COLUMN(C$8),FALSE)</f>
        <v>VaneEck Global Mining UCITS ETF</v>
      </c>
      <c r="D124" s="23" t="s">
        <v>155</v>
      </c>
    </row>
    <row r="125" spans="1:4">
      <c r="A125" s="80" t="s">
        <v>1123</v>
      </c>
      <c r="B125" s="230">
        <f>IFERROR(IFERROR(VLOOKUP($A125,fund!$A$8:$CJ$998,COLUMN(B$2),FALSE),VLOOKUP($A125,certificat!$A$1:$BS$509,COLUMN(B$3),FALSE)),VLOOKUP(A125,TK_MANQUANTS,2,FALSE))</f>
        <v>3894352</v>
      </c>
      <c r="C125" s="230" t="str">
        <f>VLOOKUP($A125,'Sheet1 - Table (1)'!$A$8:$AG$1186,COLUMN(C$8),FALSE)</f>
        <v>CSIF (CH) Bond Switzerland AAA-BBB Blue DB</v>
      </c>
      <c r="D125" s="23" t="s">
        <v>140</v>
      </c>
    </row>
    <row r="126" spans="1:4">
      <c r="A126" s="80"/>
    </row>
    <row r="127" spans="1:4">
      <c r="A127" s="80"/>
    </row>
    <row r="128" spans="1:4">
      <c r="A128" s="80"/>
    </row>
    <row r="129" spans="1:1">
      <c r="A129" s="80"/>
    </row>
    <row r="130" spans="1:1">
      <c r="A130" s="80"/>
    </row>
    <row r="131" spans="1:1">
      <c r="A131" s="80"/>
    </row>
    <row r="132" spans="1:1">
      <c r="A132" s="80"/>
    </row>
    <row r="133" spans="1:1">
      <c r="A133" s="80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1"/>
  <dimension ref="A1:K434"/>
  <sheetViews>
    <sheetView showGridLines="0" workbookViewId="0">
      <pane ySplit="900" activePane="bottomLeft"/>
      <selection activeCell="H1" sqref="H1:K1048576"/>
      <selection pane="bottomLeft" activeCell="B2" sqref="B2:B434"/>
    </sheetView>
  </sheetViews>
  <sheetFormatPr baseColWidth="10" defaultRowHeight="15"/>
  <cols>
    <col min="1" max="1" width="13.6640625" bestFit="1" customWidth="1"/>
    <col min="3" max="3" width="49.1640625" bestFit="1" customWidth="1"/>
    <col min="4" max="4" width="18.1640625" bestFit="1" customWidth="1"/>
    <col min="5" max="5" width="14.5" bestFit="1" customWidth="1"/>
  </cols>
  <sheetData>
    <row r="1" spans="1:11">
      <c r="A1" s="24" t="s">
        <v>5500</v>
      </c>
      <c r="B1" s="24" t="s">
        <v>796</v>
      </c>
      <c r="C1" s="24" t="s">
        <v>907</v>
      </c>
      <c r="D1" s="32" t="s">
        <v>1322</v>
      </c>
      <c r="E1" s="32" t="s">
        <v>1323</v>
      </c>
      <c r="F1" s="32" t="s">
        <v>1806</v>
      </c>
      <c r="G1" s="32" t="s">
        <v>1807</v>
      </c>
      <c r="H1" s="40"/>
      <c r="I1" s="40"/>
      <c r="J1" s="40"/>
      <c r="K1" s="40"/>
    </row>
    <row r="2" spans="1:11" s="23" customFormat="1" ht="14">
      <c r="A2" s="23" t="s">
        <v>357</v>
      </c>
      <c r="B2" s="80" t="e">
        <f>IFERROR(IFERROR(VLOOKUP($A2,fund!$A$8:$CJ$10035,COLUMN(B$1),FALSE),VLOOKUP($A2,certificat!$A$1:$BS$10000,COLUMN(B$1),FALSE)),VLOOKUP(A2,TK_MANQUANTS,2,FALSE))</f>
        <v>#N/A</v>
      </c>
      <c r="C2" s="80" t="e">
        <f>VLOOKUP($A2,'Sheet1 - Table (1)'!$A$8:$AG$1186,COLUMN(C$6),FALSE)</f>
        <v>#N/A</v>
      </c>
      <c r="D2" s="23" t="s">
        <v>1321</v>
      </c>
      <c r="G2" s="23" t="s">
        <v>134</v>
      </c>
      <c r="H2" s="40"/>
      <c r="I2" s="40"/>
      <c r="J2" s="40"/>
      <c r="K2" s="40"/>
    </row>
    <row r="3" spans="1:11" s="23" customFormat="1" ht="14">
      <c r="A3" s="23" t="s">
        <v>362</v>
      </c>
      <c r="B3" s="80" t="e">
        <f>IFERROR(IFERROR(VLOOKUP($A3,fund!$A$8:$CJ$10035,COLUMN(B$1),FALSE),VLOOKUP($A3,certificat!$A$1:$BS$10000,COLUMN(B$1),FALSE)),VLOOKUP(A3,TK_MANQUANTS,2,FALSE))</f>
        <v>#N/A</v>
      </c>
      <c r="C3" s="80" t="str">
        <f>VLOOKUP($A3,'Sheet1 - Table (1)'!$A$8:$AG$1186,COLUMN(C$6),FALSE)</f>
        <v>UBS (Lux) Medium Term Bond Fund - CAD I-A1-acc</v>
      </c>
      <c r="D3" s="23" t="s">
        <v>1321</v>
      </c>
      <c r="G3" s="23" t="s">
        <v>134</v>
      </c>
      <c r="H3" s="41"/>
      <c r="I3" s="41"/>
      <c r="J3" s="40"/>
      <c r="K3" s="40"/>
    </row>
    <row r="4" spans="1:11" s="23" customFormat="1" ht="14">
      <c r="A4" s="23" t="s">
        <v>429</v>
      </c>
      <c r="B4" s="80">
        <f>IFERROR(IFERROR(VLOOKUP($A4,fund!$A$8:$CJ$10035,COLUMN(B$1),FALSE),VLOOKUP($A4,certificat!$A$1:$BS$10000,COLUMN(B$1),FALSE)),VLOOKUP(A4,TK_MANQUANTS,2,FALSE))</f>
        <v>1908710</v>
      </c>
      <c r="C4" s="80" t="str">
        <f>VLOOKUP($A4,'Sheet1 - Table (1)'!$A$8:$AG$1186,COLUMN(C$6),FALSE)</f>
        <v>Pictet CH-Swiss Equities-I dy CHF</v>
      </c>
      <c r="D4" s="23" t="s">
        <v>1321</v>
      </c>
      <c r="G4" s="23" t="s">
        <v>134</v>
      </c>
      <c r="H4" s="40"/>
      <c r="I4" s="40"/>
      <c r="J4" s="40"/>
      <c r="K4" s="40"/>
    </row>
    <row r="5" spans="1:11" s="23" customFormat="1" ht="14">
      <c r="A5" s="23" t="s">
        <v>430</v>
      </c>
      <c r="B5" s="80">
        <f>IFERROR(IFERROR(VLOOKUP($A5,fund!$A$8:$CJ$10035,COLUMN(B$1),FALSE),VLOOKUP($A5,certificat!$A$1:$BS$10000,COLUMN(B$1),FALSE)),VLOOKUP(A5,TK_MANQUANTS,2,FALSE))</f>
        <v>1959197</v>
      </c>
      <c r="C5" s="80" t="str">
        <f>VLOOKUP($A5,'Sheet1 - Table (1)'!$A$8:$AG$1186,COLUMN(C$6),FALSE)</f>
        <v>Pictet CH-Swiss Market Tracker-J dy CHF</v>
      </c>
      <c r="D5" s="23" t="s">
        <v>1321</v>
      </c>
      <c r="F5" s="23" t="s">
        <v>1321</v>
      </c>
      <c r="G5" s="23" t="s">
        <v>134</v>
      </c>
      <c r="H5" s="40"/>
      <c r="I5" s="40"/>
      <c r="J5" s="40"/>
      <c r="K5" s="40"/>
    </row>
    <row r="6" spans="1:11" s="23" customFormat="1" ht="14">
      <c r="A6" s="23" t="s">
        <v>178</v>
      </c>
      <c r="B6" s="80">
        <f>IFERROR(IFERROR(VLOOKUP($A6,fund!$A$8:$CJ$10035,COLUMN(B$1),FALSE),VLOOKUP($A6,certificat!$A$1:$BS$10000,COLUMN(B$1),FALSE)),VLOOKUP(A6,TK_MANQUANTS,2,FALSE))</f>
        <v>2463696</v>
      </c>
      <c r="C6" s="80" t="str">
        <f>VLOOKUP($A6,'Sheet1 - Table (1)'!$A$8:$AG$1186,COLUMN(C$6),FALSE)</f>
        <v>BCV Commodity (CHF) B</v>
      </c>
      <c r="D6" s="23" t="s">
        <v>1321</v>
      </c>
      <c r="G6" s="23" t="s">
        <v>134</v>
      </c>
      <c r="H6" s="40"/>
      <c r="I6" s="40"/>
      <c r="J6" s="40"/>
      <c r="K6" s="40"/>
    </row>
    <row r="7" spans="1:11" s="23" customFormat="1" ht="14">
      <c r="A7" s="23" t="s">
        <v>493</v>
      </c>
      <c r="B7" s="80">
        <f>IFERROR(IFERROR(VLOOKUP($A7,fund!$A$8:$CJ$10035,COLUMN(B$1),FALSE),VLOOKUP($A7,certificat!$A$1:$BS$10000,COLUMN(B$1),FALSE)),VLOOKUP(A7,TK_MANQUANTS,2,FALSE))</f>
        <v>11358590</v>
      </c>
      <c r="C7" s="80" t="str">
        <f>VLOOKUP($A7,'Sheet1 - Table (1)'!$A$8:$AG$1186,COLUMN(C$6),FALSE)</f>
        <v>BCV Systematic Premia Commodity Long/Short (CHF) B</v>
      </c>
      <c r="D7" s="23" t="s">
        <v>1321</v>
      </c>
      <c r="G7" s="23" t="s">
        <v>134</v>
      </c>
      <c r="H7" s="40"/>
      <c r="I7" s="40"/>
      <c r="J7" s="40"/>
      <c r="K7" s="40"/>
    </row>
    <row r="8" spans="1:11" s="23" customFormat="1" ht="14">
      <c r="A8" s="23" t="s">
        <v>290</v>
      </c>
      <c r="B8" s="80">
        <f>IFERROR(IFERROR(VLOOKUP($A8,fund!$A$8:$CJ$10035,COLUMN(B$1),FALSE),VLOOKUP($A8,certificat!$A$1:$BS$10000,COLUMN(B$1),FALSE)),VLOOKUP(A8,TK_MANQUANTS,2,FALSE))</f>
        <v>19230927</v>
      </c>
      <c r="C8" s="80" t="str">
        <f>VLOOKUP($A8,'Sheet1 - Table (1)'!$A$8:$AG$1186,COLUMN(C$6),FALSE)</f>
        <v>SWC (CH) IBF CHF (I) P</v>
      </c>
      <c r="D8" s="23" t="s">
        <v>1321</v>
      </c>
      <c r="G8" s="23" t="s">
        <v>134</v>
      </c>
      <c r="H8" s="41"/>
      <c r="I8" s="41"/>
      <c r="J8" s="40"/>
      <c r="K8" s="42"/>
    </row>
    <row r="9" spans="1:11" s="23" customFormat="1" ht="14">
      <c r="A9" s="39" t="s">
        <v>147</v>
      </c>
      <c r="B9" s="80">
        <f>IFERROR(IFERROR(VLOOKUP($A9,fund!$A$8:$CJ$10035,COLUMN(B$1),FALSE),VLOOKUP($A9,certificat!$A$1:$BS$10000,COLUMN(B$1),FALSE)),VLOOKUP(A9,TK_MANQUANTS,2,FALSE))</f>
        <v>20755006</v>
      </c>
      <c r="C9" s="80" t="e">
        <f>VLOOKUP($A9,'Sheet1 - Table (1)'!$A$8:$AG$1186,COLUMN(C$6),FALSE)</f>
        <v>#N/A</v>
      </c>
      <c r="D9" s="23" t="s">
        <v>1321</v>
      </c>
      <c r="G9" s="23" t="s">
        <v>134</v>
      </c>
      <c r="H9" s="40"/>
      <c r="I9" s="40"/>
      <c r="J9" s="40"/>
      <c r="K9" s="40"/>
    </row>
    <row r="10" spans="1:11" s="23" customFormat="1" ht="14">
      <c r="A10" s="39" t="s">
        <v>970</v>
      </c>
      <c r="B10" s="80">
        <f>IFERROR(IFERROR(VLOOKUP($A10,fund!$A$8:$CJ$10035,COLUMN(B$1),FALSE),VLOOKUP($A10,certificat!$A$1:$BS$10000,COLUMN(B$1),FALSE)),VLOOKUP(A10,TK_MANQUANTS,2,FALSE))</f>
        <v>22684291</v>
      </c>
      <c r="C10" s="80" t="e">
        <f>VLOOKUP($A10,'Sheet1 - Table (1)'!$A$8:$AG$1186,COLUMN(C$6),FALSE)</f>
        <v>#N/A</v>
      </c>
      <c r="D10" s="23" t="s">
        <v>1321</v>
      </c>
      <c r="G10" s="23" t="s">
        <v>134</v>
      </c>
      <c r="H10" s="40"/>
      <c r="I10" s="40"/>
      <c r="J10" s="40"/>
      <c r="K10" s="40"/>
    </row>
    <row r="11" spans="1:11" s="23" customFormat="1" ht="14">
      <c r="A11" s="39" t="s">
        <v>820</v>
      </c>
      <c r="B11" s="80">
        <f>IFERROR(IFERROR(VLOOKUP($A11,fund!$A$8:$CJ$10035,COLUMN(B$1),FALSE),VLOOKUP($A11,certificat!$A$1:$BS$10000,COLUMN(B$1),FALSE)),VLOOKUP(A11,TK_MANQUANTS,2,FALSE))</f>
        <v>22965725</v>
      </c>
      <c r="C11" s="80" t="e">
        <f>VLOOKUP($A11,'Sheet1 - Table (1)'!$A$8:$AG$1186,COLUMN(C$6),FALSE)</f>
        <v>#N/A</v>
      </c>
      <c r="D11" s="23" t="s">
        <v>1321</v>
      </c>
      <c r="G11" s="23" t="s">
        <v>134</v>
      </c>
      <c r="H11" s="40"/>
      <c r="I11" s="40"/>
      <c r="J11" s="40"/>
      <c r="K11" s="40"/>
    </row>
    <row r="12" spans="1:11" s="23" customFormat="1" ht="14">
      <c r="A12" s="23" t="s">
        <v>910</v>
      </c>
      <c r="B12" s="80">
        <f>IFERROR(IFERROR(VLOOKUP($A12,fund!$A$8:$CJ$10035,COLUMN(B$1),FALSE),VLOOKUP($A12,certificat!$A$1:$BS$10000,COLUMN(B$1),FALSE)),VLOOKUP(A12,TK_MANQUANTS,2,FALSE))</f>
        <v>24868059</v>
      </c>
      <c r="C12" s="80" t="str">
        <f>VLOOKUP($A12,'Sheet1 - Table (1)'!$A$8:$AG$1186,COLUMN(C$6),FALSE)</f>
        <v>Synchrony Optimised SPI® I</v>
      </c>
      <c r="D12" s="23" t="s">
        <v>1321</v>
      </c>
      <c r="F12" s="23" t="s">
        <v>1321</v>
      </c>
      <c r="G12" s="23" t="s">
        <v>134</v>
      </c>
      <c r="H12" s="40"/>
      <c r="I12" s="40"/>
      <c r="J12" s="40"/>
      <c r="K12" s="40"/>
    </row>
    <row r="13" spans="1:11" s="23" customFormat="1" ht="14">
      <c r="A13" s="23" t="s">
        <v>1259</v>
      </c>
      <c r="B13" s="80">
        <f>IFERROR(IFERROR(VLOOKUP($A13,fund!$A$8:$CJ$10035,COLUMN(B$1),FALSE),VLOOKUP($A13,certificat!$A$1:$BS$10000,COLUMN(B$1),FALSE)),VLOOKUP(A13,TK_MANQUANTS,2,FALSE))</f>
        <v>26378266</v>
      </c>
      <c r="C13" s="80" t="str">
        <f>VLOOKUP($A13,'Sheet1 - Table (1)'!$A$8:$AG$1186,COLUMN(C$6),FALSE)</f>
        <v>BCVs / WKB (CH) Equity Switzerland M</v>
      </c>
      <c r="D13" s="23" t="s">
        <v>1321</v>
      </c>
      <c r="G13" s="23" t="s">
        <v>1321</v>
      </c>
      <c r="H13" s="40"/>
      <c r="I13" s="40"/>
      <c r="J13" s="40"/>
      <c r="K13" s="40"/>
    </row>
    <row r="14" spans="1:11" s="23" customFormat="1" ht="14">
      <c r="A14" s="80" t="s">
        <v>1952</v>
      </c>
      <c r="B14" s="80">
        <f>IFERROR(IFERROR(VLOOKUP($A14,fund!$A$8:$CJ$10035,COLUMN(B$1),FALSE),VLOOKUP($A14,certificat!$A$1:$BS$10000,COLUMN(B$1),FALSE)),VLOOKUP(A14,TK_MANQUANTS,2,FALSE))</f>
        <v>24243607</v>
      </c>
      <c r="C14" s="80" t="str">
        <f>VLOOKUP($A14,'Sheet1 - Table (1)'!$A$8:$AG$1186,COLUMN(C$6),FALSE)</f>
        <v>THEAM Quant - Equity US Income Defensive I Cap</v>
      </c>
      <c r="D14" s="23" t="s">
        <v>1321</v>
      </c>
      <c r="G14" s="23" t="s">
        <v>134</v>
      </c>
      <c r="H14" s="40"/>
      <c r="I14" s="40"/>
      <c r="J14" s="40"/>
      <c r="K14" s="40"/>
    </row>
    <row r="15" spans="1:11" s="23" customFormat="1" ht="14">
      <c r="A15" s="23" t="s">
        <v>143</v>
      </c>
      <c r="B15" s="80">
        <f>IFERROR(IFERROR(VLOOKUP($A15,fund!$A$8:$CJ$10035,COLUMN(B$1),FALSE),VLOOKUP($A15,certificat!$A$1:$BS$10000,COLUMN(B$1),FALSE)),VLOOKUP(A15,TK_MANQUANTS,2,FALSE))</f>
        <v>1297651</v>
      </c>
      <c r="C15" s="80" t="str">
        <f>VLOOKUP($A15,'Sheet1 - Table (1)'!$A$8:$AG$1186,COLUMN(C$6),FALSE)</f>
        <v>Pictet-CHF Bonds-I</v>
      </c>
      <c r="D15" s="23" t="s">
        <v>1321</v>
      </c>
      <c r="F15" s="23" t="s">
        <v>1321</v>
      </c>
      <c r="G15" s="23" t="s">
        <v>134</v>
      </c>
      <c r="H15" s="40"/>
      <c r="I15" s="40"/>
      <c r="J15" s="40"/>
      <c r="K15" s="40"/>
    </row>
    <row r="16" spans="1:11" s="23" customFormat="1" ht="14">
      <c r="A16" s="23" t="s">
        <v>183</v>
      </c>
      <c r="B16" s="80">
        <f>IFERROR(IFERROR(VLOOKUP($A16,fund!$A$8:$CJ$10035,COLUMN(B$1),FALSE),VLOOKUP($A16,certificat!$A$1:$BS$10000,COLUMN(B$1),FALSE)),VLOOKUP(A16,TK_MANQUANTS,2,FALSE))</f>
        <v>2017445</v>
      </c>
      <c r="C16" s="80" t="str">
        <f>VLOOKUP($A16,'Sheet1 - Table (1)'!$A$8:$AG$1186,COLUMN(C$6),FALSE)</f>
        <v>BCV DYNAGEST World Expoequity REP A (CHF)</v>
      </c>
      <c r="D16" s="23" t="s">
        <v>1321</v>
      </c>
      <c r="F16" s="23" t="s">
        <v>1321</v>
      </c>
      <c r="G16" s="23" t="s">
        <v>134</v>
      </c>
      <c r="H16" s="40"/>
      <c r="I16" s="40"/>
      <c r="J16" s="40"/>
      <c r="K16" s="40"/>
    </row>
    <row r="17" spans="1:11" s="23" customFormat="1" ht="14">
      <c r="A17" s="23" t="s">
        <v>228</v>
      </c>
      <c r="B17" s="80">
        <f>IFERROR(IFERROR(VLOOKUP($A17,fund!$A$8:$CJ$10035,COLUMN(B$1),FALSE),VLOOKUP($A17,certificat!$A$1:$BS$10000,COLUMN(B$1),FALSE)),VLOOKUP(A17,TK_MANQUANTS,2,FALSE))</f>
        <v>2038213</v>
      </c>
      <c r="C17" s="80" t="str">
        <f>VLOOKUP($A17,'Sheet1 - Table (1)'!$A$8:$AG$1186,COLUMN(C$6),FALSE)</f>
        <v>LO Funds - Swiss Franc Credit Bond (Fgn) (CHF) NA</v>
      </c>
      <c r="D17" s="23" t="s">
        <v>1321</v>
      </c>
      <c r="F17" s="23" t="s">
        <v>1321</v>
      </c>
      <c r="G17" s="23" t="s">
        <v>1321</v>
      </c>
      <c r="H17" s="40"/>
      <c r="I17" s="41"/>
      <c r="J17" s="40"/>
      <c r="K17" s="42"/>
    </row>
    <row r="18" spans="1:11" s="23" customFormat="1" ht="14">
      <c r="A18" s="23" t="s">
        <v>952</v>
      </c>
      <c r="B18" s="80">
        <f>IFERROR(IFERROR(VLOOKUP($A18,fund!$A$8:$CJ$10035,COLUMN(B$1),FALSE),VLOOKUP($A18,certificat!$A$1:$BS$10000,COLUMN(B$1),FALSE)),VLOOKUP(A18,TK_MANQUANTS,2,FALSE))</f>
        <v>2082480</v>
      </c>
      <c r="C18" s="80" t="str">
        <f>VLOOKUP($A18,'Sheet1 - Table (1)'!$A$8:$AG$1186,COLUMN(C$6),FALSE)</f>
        <v>Mosaic - HJ CHF</v>
      </c>
      <c r="D18" s="23" t="s">
        <v>1321</v>
      </c>
      <c r="G18" s="23" t="s">
        <v>134</v>
      </c>
      <c r="H18" s="40"/>
      <c r="I18" s="40"/>
      <c r="J18" s="40"/>
      <c r="K18" s="40"/>
    </row>
    <row r="19" spans="1:11" s="23" customFormat="1" ht="14">
      <c r="A19" s="39" t="s">
        <v>461</v>
      </c>
      <c r="B19" s="80">
        <f>IFERROR(IFERROR(VLOOKUP($A19,fund!$A$8:$CJ$10035,COLUMN(B$1),FALSE),VLOOKUP($A19,certificat!$A$1:$BS$10000,COLUMN(B$1),FALSE)),VLOOKUP(A19,TK_MANQUANTS,2,FALSE))</f>
        <v>2384321</v>
      </c>
      <c r="C19" s="80" t="str">
        <f>VLOOKUP($A19,'Sheet1 - Table (1)'!$A$8:$AG$1186,COLUMN(C$6),FALSE)</f>
        <v>UBS (Lux) St S-Rogers Int Commodity Idx® CHF P-acc</v>
      </c>
      <c r="D19" s="23" t="s">
        <v>1321</v>
      </c>
      <c r="F19" s="23" t="s">
        <v>1321</v>
      </c>
      <c r="G19" s="23" t="s">
        <v>134</v>
      </c>
      <c r="H19" s="40"/>
      <c r="I19" s="40"/>
      <c r="J19" s="40"/>
      <c r="K19" s="40"/>
    </row>
    <row r="20" spans="1:11" s="23" customFormat="1" ht="14">
      <c r="A20" s="23" t="s">
        <v>778</v>
      </c>
      <c r="B20" s="80">
        <f>IFERROR(IFERROR(VLOOKUP($A20,fund!$A$8:$CJ$10035,COLUMN(B$1),FALSE),VLOOKUP($A20,certificat!$A$1:$BS$10000,COLUMN(B$1),FALSE)),VLOOKUP(A20,TK_MANQUANTS,2,FALSE))</f>
        <v>2870530</v>
      </c>
      <c r="C20" s="80" t="str">
        <f>VLOOKUP($A20,'Sheet1 - Table (1)'!$A$8:$AG$1186,COLUMN(C$6),FALSE)</f>
        <v>Vontobel Fund Swiss Franc Bond I CHF</v>
      </c>
      <c r="D20" s="23" t="s">
        <v>1321</v>
      </c>
      <c r="G20" s="23" t="s">
        <v>134</v>
      </c>
      <c r="H20" s="40"/>
      <c r="I20" s="40"/>
      <c r="J20" s="40"/>
      <c r="K20" s="42"/>
    </row>
    <row r="21" spans="1:11" s="23" customFormat="1" ht="14">
      <c r="A21" s="23" t="s">
        <v>274</v>
      </c>
      <c r="B21" s="80">
        <f>IFERROR(IFERROR(VLOOKUP($A21,fund!$A$8:$CJ$10035,COLUMN(B$1),FALSE),VLOOKUP($A21,certificat!$A$1:$BS$10000,COLUMN(B$1),FALSE)),VLOOKUP(A21,TK_MANQUANTS,2,FALSE))</f>
        <v>2850659</v>
      </c>
      <c r="C21" s="80" t="str">
        <f>VLOOKUP($A21,'Sheet1 - Table (1)'!$A$8:$AG$1186,COLUMN(C$6),FALSE)</f>
        <v>Robeco QI Long/Short Dynamic Duration IH CHF</v>
      </c>
      <c r="D21" s="23" t="s">
        <v>1321</v>
      </c>
      <c r="F21" s="23" t="s">
        <v>1321</v>
      </c>
      <c r="G21" s="23" t="s">
        <v>134</v>
      </c>
      <c r="H21" s="40"/>
      <c r="I21" s="40"/>
      <c r="J21" s="40"/>
      <c r="K21" s="40"/>
    </row>
    <row r="22" spans="1:11" s="23" customFormat="1" ht="14">
      <c r="A22" s="23" t="s">
        <v>803</v>
      </c>
      <c r="B22" s="80">
        <f>IFERROR(IFERROR(VLOOKUP($A22,fund!$A$8:$CJ$10035,COLUMN(B$1),FALSE),VLOOKUP($A22,certificat!$A$1:$BS$10000,COLUMN(B$1),FALSE)),VLOOKUP(A22,TK_MANQUANTS,2,FALSE))</f>
        <v>10340363</v>
      </c>
      <c r="C22" s="80" t="str">
        <f>VLOOKUP($A22,'Sheet1 - Table (1)'!$A$8:$AG$1186,COLUMN(C$6),FALSE)</f>
        <v>BCV Systematic Premia Equity Opportunity B (CHF)</v>
      </c>
      <c r="D22" s="23" t="s">
        <v>1321</v>
      </c>
      <c r="G22" s="23" t="s">
        <v>134</v>
      </c>
      <c r="H22" s="40"/>
      <c r="I22" s="40"/>
      <c r="J22" s="40"/>
      <c r="K22" s="40"/>
    </row>
    <row r="23" spans="1:11" s="23" customFormat="1" ht="14">
      <c r="A23" s="23" t="s">
        <v>819</v>
      </c>
      <c r="B23" s="80">
        <f>IFERROR(IFERROR(VLOOKUP($A23,fund!$A$8:$CJ$10035,COLUMN(B$1),FALSE),VLOOKUP($A23,certificat!$A$1:$BS$10000,COLUMN(B$1),FALSE)),VLOOKUP(A23,TK_MANQUANTS,2,FALSE))</f>
        <v>10479021</v>
      </c>
      <c r="C23" s="80" t="str">
        <f>VLOOKUP($A23,'Sheet1 - Table (1)'!$A$8:$AG$1186,COLUMN(C$6),FALSE)</f>
        <v>UBAM - Medium Term US Corporate Bond IHC CHF</v>
      </c>
      <c r="D23" s="23" t="s">
        <v>1321</v>
      </c>
      <c r="F23" s="23" t="s">
        <v>1321</v>
      </c>
      <c r="G23" s="23" t="s">
        <v>134</v>
      </c>
      <c r="H23" s="40"/>
      <c r="I23" s="40"/>
      <c r="J23" s="40"/>
      <c r="K23" s="42"/>
    </row>
    <row r="24" spans="1:11" s="23" customFormat="1" ht="14">
      <c r="A24" s="23" t="s">
        <v>1278</v>
      </c>
      <c r="B24" s="80">
        <f>IFERROR(IFERROR(VLOOKUP($A24,fund!$A$8:$CJ$10035,COLUMN(B$1),FALSE),VLOOKUP($A24,certificat!$A$1:$BS$10000,COLUMN(B$1),FALSE)),VLOOKUP(A24,TK_MANQUANTS,2,FALSE))</f>
        <v>10945254</v>
      </c>
      <c r="C24" s="80" t="str">
        <f>VLOOKUP($A24,'Sheet1 - Table (1)'!$A$8:$AG$1186,COLUMN(C$6),FALSE)</f>
        <v>AXA WF Global Inflation Bonds I CHF H Redex C</v>
      </c>
      <c r="D24" s="23" t="s">
        <v>1321</v>
      </c>
      <c r="F24" s="23" t="s">
        <v>1321</v>
      </c>
      <c r="G24" s="23" t="s">
        <v>134</v>
      </c>
      <c r="H24" s="40"/>
      <c r="I24" s="40"/>
      <c r="J24" s="40"/>
      <c r="K24" s="40"/>
    </row>
    <row r="25" spans="1:11" s="23" customFormat="1" ht="14">
      <c r="A25" s="23" t="s">
        <v>171</v>
      </c>
      <c r="B25" s="80">
        <f>IFERROR(IFERROR(VLOOKUP($A25,fund!$A$8:$CJ$10035,COLUMN(B$1),FALSE),VLOOKUP($A25,certificat!$A$1:$BS$10000,COLUMN(B$1),FALSE)),VLOOKUP(A25,TK_MANQUANTS,2,FALSE))</f>
        <v>11501383</v>
      </c>
      <c r="C25" s="80" t="str">
        <f>VLOOKUP($A25,'Sheet1 - Table (1)'!$A$8:$AG$1186,COLUMN(C$6),FALSE)</f>
        <v>AXA IM FIIS US Short Duration High Yield B CHF H C</v>
      </c>
      <c r="D25" s="23" t="s">
        <v>1321</v>
      </c>
      <c r="F25" s="23" t="s">
        <v>1321</v>
      </c>
      <c r="G25" s="23" t="s">
        <v>134</v>
      </c>
      <c r="H25" s="40"/>
      <c r="I25" s="40"/>
      <c r="J25" s="40"/>
      <c r="K25" s="40"/>
    </row>
    <row r="26" spans="1:11" s="23" customFormat="1" ht="14">
      <c r="A26" s="23" t="s">
        <v>142</v>
      </c>
      <c r="B26" s="80">
        <f>IFERROR(IFERROR(VLOOKUP($A26,fund!$A$8:$CJ$10035,COLUMN(B$1),FALSE),VLOOKUP($A26,certificat!$A$1:$BS$10000,COLUMN(B$1),FALSE)),VLOOKUP(A26,TK_MANQUANTS,2,FALSE))</f>
        <v>12041848</v>
      </c>
      <c r="C26" s="80" t="str">
        <f>VLOOKUP($A26,'Sheet1 - Table (1)'!$A$8:$AG$1186,COLUMN(C$6),FALSE)</f>
        <v>LO Funds - Absolute Return Bond (CHF) NA</v>
      </c>
      <c r="D26" s="23" t="s">
        <v>1321</v>
      </c>
      <c r="F26" s="23" t="s">
        <v>1321</v>
      </c>
      <c r="G26" s="23" t="s">
        <v>134</v>
      </c>
      <c r="H26" s="40"/>
      <c r="I26" s="40"/>
      <c r="J26" s="40"/>
      <c r="K26" s="42"/>
    </row>
    <row r="27" spans="1:11" s="23" customFormat="1" ht="14">
      <c r="A27" s="23" t="s">
        <v>286</v>
      </c>
      <c r="B27" s="80">
        <f>IFERROR(IFERROR(VLOOKUP($A27,fund!$A$8:$CJ$10035,COLUMN(B$1),FALSE),VLOOKUP($A27,certificat!$A$1:$BS$10000,COLUMN(B$1),FALSE)),VLOOKUP(A27,TK_MANQUANTS,2,FALSE))</f>
        <v>12324082</v>
      </c>
      <c r="C27" s="80" t="str">
        <f>VLOOKUP($A27,'Sheet1 - Table (1)'!$A$8:$AG$1186,COLUMN(C$6),FALSE)</f>
        <v>Schroder ISF EURO Corp Bd C Acc CHF H</v>
      </c>
      <c r="D27" s="23" t="s">
        <v>1321</v>
      </c>
      <c r="F27" s="23" t="s">
        <v>1321</v>
      </c>
      <c r="G27" s="23" t="s">
        <v>134</v>
      </c>
      <c r="H27" s="40"/>
      <c r="I27" s="40"/>
      <c r="J27" s="40"/>
      <c r="K27" s="42"/>
    </row>
    <row r="28" spans="1:11" s="23" customFormat="1" ht="14">
      <c r="A28" s="23" t="s">
        <v>145</v>
      </c>
      <c r="B28" s="80">
        <f>IFERROR(IFERROR(VLOOKUP($A28,fund!$A$8:$CJ$10035,COLUMN(B$1),FALSE),VLOOKUP($A28,certificat!$A$1:$BS$10000,COLUMN(B$1),FALSE)),VLOOKUP(A28,TK_MANQUANTS,2,FALSE))</f>
        <v>18245584</v>
      </c>
      <c r="C28" s="80" t="str">
        <f>VLOOKUP($A28,'Sheet1 - Table (1)'!$A$8:$AG$1186,COLUMN(C$6),FALSE)</f>
        <v>Janus Henderson HF Euro Corporate Bond I2 HCHF</v>
      </c>
      <c r="D28" s="23" t="s">
        <v>1321</v>
      </c>
      <c r="F28" s="23" t="s">
        <v>1321</v>
      </c>
      <c r="G28" s="23" t="s">
        <v>134</v>
      </c>
      <c r="H28" s="40"/>
      <c r="I28" s="40"/>
      <c r="J28" s="40"/>
      <c r="K28" s="40"/>
    </row>
    <row r="29" spans="1:11" s="23" customFormat="1" ht="14">
      <c r="A29" s="23" t="s">
        <v>271</v>
      </c>
      <c r="B29" s="80">
        <f>IFERROR(IFERROR(VLOOKUP($A29,fund!$A$8:$CJ$10035,COLUMN(B$1),FALSE),VLOOKUP($A29,certificat!$A$1:$BS$10000,COLUMN(B$1),FALSE)),VLOOKUP(A29,TK_MANQUANTS,2,FALSE))</f>
        <v>14249096</v>
      </c>
      <c r="C29" s="80" t="str">
        <f>VLOOKUP($A29,'Sheet1 - Table (1)'!$A$8:$AG$1186,COLUMN(C$6),FALSE)</f>
        <v>RAM (Lux) SF-Long/Short European Eqs IH CHF Cap</v>
      </c>
      <c r="D29" s="23" t="s">
        <v>1321</v>
      </c>
      <c r="F29" s="23" t="s">
        <v>1321</v>
      </c>
      <c r="G29" s="23" t="s">
        <v>1321</v>
      </c>
      <c r="H29" s="40"/>
      <c r="I29" s="40"/>
      <c r="J29" s="40"/>
      <c r="K29" s="40"/>
    </row>
    <row r="30" spans="1:11" s="23" customFormat="1" ht="14">
      <c r="A30" s="23" t="s">
        <v>146</v>
      </c>
      <c r="B30" s="80">
        <f>IFERROR(IFERROR(VLOOKUP($A30,fund!$A$8:$CJ$10035,COLUMN(B$1),FALSE),VLOOKUP($A30,certificat!$A$1:$BS$10000,COLUMN(B$1),FALSE)),VLOOKUP(A30,TK_MANQUANTS,2,FALSE))</f>
        <v>20261061</v>
      </c>
      <c r="C30" s="80" t="str">
        <f>VLOOKUP($A30,'Sheet1 - Table (1)'!$A$8:$AG$1186,COLUMN(C$6),FALSE)</f>
        <v>Swisscanto (LU) BF Resp Glbl Short Term HY GTH CHF</v>
      </c>
      <c r="D30" s="23" t="s">
        <v>1321</v>
      </c>
      <c r="F30" s="23" t="s">
        <v>1321</v>
      </c>
      <c r="G30" s="23" t="s">
        <v>134</v>
      </c>
      <c r="H30" s="40"/>
      <c r="I30" s="40"/>
      <c r="J30" s="40"/>
      <c r="K30" s="42"/>
    </row>
    <row r="31" spans="1:11" s="23" customFormat="1" ht="14">
      <c r="A31" s="23" t="s">
        <v>148</v>
      </c>
      <c r="B31" s="80">
        <f>IFERROR(IFERROR(VLOOKUP($A31,fund!$A$8:$CJ$10035,COLUMN(B$1),FALSE),VLOOKUP($A31,certificat!$A$1:$BS$10000,COLUMN(B$1),FALSE)),VLOOKUP(A31,TK_MANQUANTS,2,FALSE))</f>
        <v>20856853</v>
      </c>
      <c r="C31" s="80" t="str">
        <f>VLOOKUP($A31,'Sheet1 - Table (1)'!$A$8:$AG$1186,COLUMN(C$6),FALSE)</f>
        <v>Swisscanto (LU) BF Responsible Global Crp GTH CHF</v>
      </c>
      <c r="D31" s="23" t="s">
        <v>1321</v>
      </c>
      <c r="F31" s="23" t="s">
        <v>1321</v>
      </c>
      <c r="G31" s="23" t="s">
        <v>134</v>
      </c>
      <c r="H31" s="40"/>
      <c r="I31" s="40"/>
      <c r="J31" s="40"/>
      <c r="K31" s="42"/>
    </row>
    <row r="32" spans="1:11" s="23" customFormat="1" ht="14">
      <c r="A32" s="23" t="s">
        <v>787</v>
      </c>
      <c r="B32" s="80">
        <f>IFERROR(IFERROR(VLOOKUP($A32,fund!$A$8:$CJ$10035,COLUMN(B$1),FALSE),VLOOKUP($A32,certificat!$A$1:$BS$10000,COLUMN(B$1),FALSE)),VLOOKUP(A32,TK_MANQUANTS,2,FALSE))</f>
        <v>20857974</v>
      </c>
      <c r="C32" s="80" t="str">
        <f>VLOOKUP($A32,'Sheet1 - Table (1)'!$A$8:$AG$1186,COLUMN(C$6),FALSE)</f>
        <v>Swisscanto (LU) MMF Responsible CHF GT</v>
      </c>
      <c r="D32" s="23" t="s">
        <v>1321</v>
      </c>
      <c r="F32" s="23" t="s">
        <v>1321</v>
      </c>
      <c r="G32" s="23" t="s">
        <v>134</v>
      </c>
      <c r="H32" s="40"/>
      <c r="I32" s="40"/>
      <c r="J32" s="40"/>
      <c r="K32" s="42"/>
    </row>
    <row r="33" spans="1:11" s="23" customFormat="1" ht="14">
      <c r="A33" s="23" t="s">
        <v>282</v>
      </c>
      <c r="B33" s="80">
        <f>IFERROR(IFERROR(VLOOKUP($A33,fund!$A$8:$CJ$10035,COLUMN(B$1),FALSE),VLOOKUP($A33,certificat!$A$1:$BS$10000,COLUMN(B$1),FALSE)),VLOOKUP(A33,TK_MANQUANTS,2,FALSE))</f>
        <v>22067252</v>
      </c>
      <c r="C33" s="80" t="str">
        <f>VLOOKUP($A33,'Sheet1 - Table (1)'!$A$8:$AG$1186,COLUMN(C$6),FALSE)</f>
        <v>Schroder GAIA Cat Bond CHF Hedged IF Acc</v>
      </c>
      <c r="D33" s="23" t="s">
        <v>1321</v>
      </c>
      <c r="F33" s="23" t="s">
        <v>1321</v>
      </c>
      <c r="G33" s="23" t="s">
        <v>1321</v>
      </c>
      <c r="H33" s="40"/>
      <c r="I33" s="40"/>
      <c r="J33" s="40"/>
      <c r="K33" s="40"/>
    </row>
    <row r="34" spans="1:11" s="23" customFormat="1" ht="14">
      <c r="A34" s="23" t="s">
        <v>149</v>
      </c>
      <c r="B34" s="80">
        <f>IFERROR(IFERROR(VLOOKUP($A34,fund!$A$8:$CJ$10035,COLUMN(B$1),FALSE),VLOOKUP($A34,certificat!$A$1:$BS$10000,COLUMN(B$1),FALSE)),VLOOKUP(A34,TK_MANQUANTS,2,FALSE))</f>
        <v>22256232</v>
      </c>
      <c r="C34" s="80" t="str">
        <f>VLOOKUP($A34,'Sheet1 - Table (1)'!$A$8:$AG$1186,COLUMN(C$6),FALSE)</f>
        <v>Swisscanto (LU) BF Resp Glbl Absolute Rtn GTH CHF</v>
      </c>
      <c r="D34" s="23" t="s">
        <v>1321</v>
      </c>
      <c r="F34" s="23" t="s">
        <v>1321</v>
      </c>
      <c r="G34" s="23" t="s">
        <v>134</v>
      </c>
      <c r="H34" s="40"/>
      <c r="I34" s="40"/>
      <c r="J34" s="40"/>
      <c r="K34" s="42"/>
    </row>
    <row r="35" spans="1:11" s="23" customFormat="1" ht="14">
      <c r="A35" s="23" t="s">
        <v>185</v>
      </c>
      <c r="B35" s="80">
        <f>IFERROR(IFERROR(VLOOKUP($A35,fund!$A$8:$CJ$10035,COLUMN(B$1),FALSE),VLOOKUP($A35,certificat!$A$1:$BS$10000,COLUMN(B$1),FALSE)),VLOOKUP(A35,TK_MANQUANTS,2,FALSE))</f>
        <v>23701026</v>
      </c>
      <c r="C35" s="80" t="str">
        <f>VLOOKUP($A35,'Sheet1 - Table (1)'!$A$8:$AG$1186,COLUMN(C$6),FALSE)</f>
        <v>BCV Liquid Alternative Beta B (CHF)</v>
      </c>
      <c r="D35" s="23" t="s">
        <v>1321</v>
      </c>
      <c r="F35" s="23" t="s">
        <v>1321</v>
      </c>
      <c r="G35" s="23" t="s">
        <v>1321</v>
      </c>
      <c r="H35" s="40"/>
      <c r="I35" s="40"/>
      <c r="J35" s="40"/>
      <c r="K35" s="40"/>
    </row>
    <row r="36" spans="1:11" s="23" customFormat="1" ht="14">
      <c r="A36" s="23" t="s">
        <v>164</v>
      </c>
      <c r="B36" s="80">
        <f>IFERROR(IFERROR(VLOOKUP($A36,fund!$A$8:$CJ$10035,COLUMN(B$1),FALSE),VLOOKUP($A36,certificat!$A$1:$BS$10000,COLUMN(B$1),FALSE)),VLOOKUP(A36,TK_MANQUANTS,2,FALSE))</f>
        <v>24623003</v>
      </c>
      <c r="C36" s="80" t="str">
        <f>VLOOKUP($A36,'Sheet1 - Table (1)'!$A$8:$AG$1186,COLUMN(C$6),FALSE)</f>
        <v>Allianz Discovery Europe Strategy PT13 (H2-CHF)</v>
      </c>
      <c r="D36" s="23" t="s">
        <v>1321</v>
      </c>
      <c r="F36" s="23" t="s">
        <v>1321</v>
      </c>
      <c r="G36" s="23" t="s">
        <v>1321</v>
      </c>
      <c r="H36" s="40"/>
      <c r="I36" s="40"/>
      <c r="J36" s="40"/>
      <c r="K36" s="40"/>
    </row>
    <row r="37" spans="1:11" s="23" customFormat="1" ht="14">
      <c r="A37" s="23" t="s">
        <v>270</v>
      </c>
      <c r="B37" s="80">
        <f>IFERROR(IFERROR(VLOOKUP($A37,fund!$A$8:$CJ$10035,COLUMN(B$1),FALSE),VLOOKUP($A37,certificat!$A$1:$BS$10000,COLUMN(B$1),FALSE)),VLOOKUP(A37,TK_MANQUANTS,2,FALSE))</f>
        <v>24262012</v>
      </c>
      <c r="C37" s="80" t="str">
        <f>VLOOKUP($A37,'Sheet1 - Table (1)'!$A$8:$AG$1186,COLUMN(C$6),FALSE)</f>
        <v>Pictet TR - Diversified Alpha-HI CHF</v>
      </c>
      <c r="D37" s="23" t="s">
        <v>1321</v>
      </c>
      <c r="F37" s="23" t="s">
        <v>1321</v>
      </c>
      <c r="G37" s="23" t="s">
        <v>134</v>
      </c>
      <c r="H37" s="40"/>
      <c r="I37" s="40"/>
      <c r="J37" s="40"/>
      <c r="K37" s="40"/>
    </row>
    <row r="38" spans="1:11" s="23" customFormat="1" ht="14">
      <c r="A38" s="23" t="s">
        <v>150</v>
      </c>
      <c r="B38" s="80">
        <f>IFERROR(IFERROR(VLOOKUP($A38,fund!$A$8:$CJ$10035,COLUMN(B$1),FALSE),VLOOKUP($A38,certificat!$A$1:$BS$10000,COLUMN(B$1),FALSE)),VLOOKUP(A38,TK_MANQUANTS,2,FALSE))</f>
        <v>24237465</v>
      </c>
      <c r="C38" s="80" t="str">
        <f>VLOOKUP($A38,'Sheet1 - Table (1)'!$A$8:$AG$1186,COLUMN(C$6),FALSE)</f>
        <v>Swisscanto (LU) BF Responsible Secured HY GTH CHF</v>
      </c>
      <c r="D38" s="23" t="s">
        <v>1321</v>
      </c>
      <c r="F38" s="23" t="s">
        <v>1321</v>
      </c>
      <c r="G38" s="23" t="s">
        <v>134</v>
      </c>
      <c r="H38" s="40"/>
      <c r="I38" s="40"/>
      <c r="J38" s="40"/>
      <c r="K38" s="42"/>
    </row>
    <row r="39" spans="1:11" s="23" customFormat="1" ht="14">
      <c r="A39" s="23" t="s">
        <v>1292</v>
      </c>
      <c r="B39" s="80">
        <f>IFERROR(IFERROR(VLOOKUP($A39,fund!$A$8:$CJ$10035,COLUMN(B$1),FALSE),VLOOKUP($A39,certificat!$A$1:$BS$10000,COLUMN(B$1),FALSE)),VLOOKUP(A39,TK_MANQUANTS,2,FALSE))</f>
        <v>26121557</v>
      </c>
      <c r="C39" s="80" t="str">
        <f>VLOOKUP($A39,'Sheet1 - Table (1)'!$A$8:$AG$1186,COLUMN(C$6),FALSE)</f>
        <v>CS (Lux) Prima Multi-Strategy Fund EBH CHF</v>
      </c>
      <c r="D39" s="23" t="s">
        <v>1321</v>
      </c>
      <c r="G39" s="23" t="s">
        <v>134</v>
      </c>
      <c r="H39" s="40"/>
      <c r="I39" s="40"/>
      <c r="J39" s="40"/>
      <c r="K39" s="40"/>
    </row>
    <row r="40" spans="1:11" s="23" customFormat="1" ht="14">
      <c r="A40" s="23" t="s">
        <v>1243</v>
      </c>
      <c r="B40" s="80">
        <f>IFERROR(IFERROR(VLOOKUP($A40,fund!$A$8:$CJ$10035,COLUMN(B$1),FALSE),VLOOKUP($A40,certificat!$A$1:$BS$10000,COLUMN(B$1),FALSE)),VLOOKUP(A40,TK_MANQUANTS,2,FALSE))</f>
        <v>29045766</v>
      </c>
      <c r="C40" s="80" t="str">
        <f>VLOOKUP($A40,'Sheet1 - Table (1)'!$A$8:$AG$1186,COLUMN(C$6),FALSE)</f>
        <v>State Street Switzerland Index Equity Fund I acc</v>
      </c>
      <c r="D40" s="23" t="s">
        <v>1321</v>
      </c>
      <c r="G40" s="23" t="s">
        <v>134</v>
      </c>
      <c r="H40" s="40"/>
      <c r="I40" s="40"/>
      <c r="J40" s="40"/>
      <c r="K40" s="40"/>
    </row>
    <row r="41" spans="1:11" s="23" customFormat="1" ht="14">
      <c r="A41" s="23" t="s">
        <v>1255</v>
      </c>
      <c r="B41" s="80">
        <f>IFERROR(IFERROR(VLOOKUP($A41,fund!$A$8:$CJ$10035,COLUMN(B$1),FALSE),VLOOKUP($A41,certificat!$A$1:$BS$10000,COLUMN(B$1),FALSE)),VLOOKUP(A41,TK_MANQUANTS,2,FALSE))</f>
        <v>29183823</v>
      </c>
      <c r="C41" s="80" t="str">
        <f>VLOOKUP($A41,'Sheet1 - Table (1)'!$A$8:$AG$1186,COLUMN(C$6),FALSE)</f>
        <v>Allianz Flexible Bond Strategy - PT (H2-CHF) - CHF</v>
      </c>
      <c r="D41" s="23" t="s">
        <v>1321</v>
      </c>
      <c r="F41" s="23" t="s">
        <v>1321</v>
      </c>
      <c r="G41" s="23" t="s">
        <v>134</v>
      </c>
      <c r="H41" s="40"/>
      <c r="I41" s="40"/>
      <c r="J41" s="40"/>
      <c r="K41" s="42"/>
    </row>
    <row r="42" spans="1:11" s="23" customFormat="1" ht="14">
      <c r="A42" s="23" t="s">
        <v>1263</v>
      </c>
      <c r="B42" s="80">
        <f>IFERROR(IFERROR(VLOOKUP($A42,fund!$A$8:$CJ$10035,COLUMN(B$1),FALSE),VLOOKUP($A42,certificat!$A$1:$BS$10000,COLUMN(B$1),FALSE)),VLOOKUP(A42,TK_MANQUANTS,2,FALSE))</f>
        <v>30227064</v>
      </c>
      <c r="C42" s="80" t="str">
        <f>VLOOKUP($A42,'Sheet1 - Table (1)'!$A$8:$AG$1186,COLUMN(C$6),FALSE)</f>
        <v>BSF Global Absolute Return Bond D2 CHF Hdg</v>
      </c>
      <c r="D42" s="23" t="s">
        <v>1321</v>
      </c>
      <c r="F42" s="23" t="s">
        <v>1321</v>
      </c>
      <c r="G42" s="23" t="s">
        <v>134</v>
      </c>
      <c r="H42" s="40"/>
      <c r="I42" s="40"/>
      <c r="J42" s="40"/>
      <c r="K42" s="42"/>
    </row>
    <row r="43" spans="1:11" s="23" customFormat="1" ht="14">
      <c r="A43" s="39" t="s">
        <v>1048</v>
      </c>
      <c r="B43" s="80">
        <f>IFERROR(IFERROR(VLOOKUP($A43,fund!$A$8:$CJ$10035,COLUMN(B$1),FALSE),VLOOKUP($A43,certificat!$A$1:$BS$10000,COLUMN(B$1),FALSE)),VLOOKUP(A43,TK_MANQUANTS,2,FALSE))</f>
        <v>22565380</v>
      </c>
      <c r="C43" s="80" t="e">
        <f>VLOOKUP($A43,'Sheet1 - Table (1)'!$A$8:$AG$1186,COLUMN(C$6),FALSE)</f>
        <v>#N/A</v>
      </c>
      <c r="D43" s="23" t="s">
        <v>1321</v>
      </c>
      <c r="G43" s="23" t="s">
        <v>134</v>
      </c>
      <c r="H43" s="40"/>
      <c r="I43" s="40"/>
      <c r="J43" s="40"/>
      <c r="K43" s="40"/>
    </row>
    <row r="44" spans="1:11" s="23" customFormat="1" ht="14">
      <c r="A44" s="23" t="s">
        <v>440</v>
      </c>
      <c r="B44" s="80">
        <f>IFERROR(IFERROR(VLOOKUP($A44,fund!$A$8:$CJ$10035,COLUMN(B$1),FALSE),VLOOKUP($A44,certificat!$A$1:$BS$10000,COLUMN(B$1),FALSE)),VLOOKUP(A44,TK_MANQUANTS,2,FALSE))</f>
        <v>513948</v>
      </c>
      <c r="C44" s="80" t="str">
        <f>VLOOKUP($A44,'Sheet1 - Table (1)'!$A$8:$AG$1186,COLUMN(C$6),FALSE)</f>
        <v>Prima Capital Ltd C CHF</v>
      </c>
      <c r="D44" s="23" t="s">
        <v>1321</v>
      </c>
      <c r="G44" s="23" t="s">
        <v>134</v>
      </c>
      <c r="H44" s="40"/>
      <c r="I44" s="40"/>
      <c r="J44" s="40"/>
      <c r="K44" s="40"/>
    </row>
    <row r="45" spans="1:11" s="23" customFormat="1" ht="14">
      <c r="A45" s="23" t="s">
        <v>414</v>
      </c>
      <c r="B45" s="80">
        <f>IFERROR(IFERROR(VLOOKUP($A45,fund!$A$8:$CJ$10035,COLUMN(B$1),FALSE),VLOOKUP($A45,certificat!$A$1:$BS$10000,COLUMN(B$1),FALSE)),VLOOKUP(A45,TK_MANQUANTS,2,FALSE))</f>
        <v>889976</v>
      </c>
      <c r="C45" s="80" t="str">
        <f>VLOOKUP($A45,'Sheet1 - Table (1)'!$A$8:$AG$1186,COLUMN(C$6),FALSE)</f>
        <v>iShares SMI® ETF (CH)</v>
      </c>
      <c r="D45" s="23" t="s">
        <v>1321</v>
      </c>
      <c r="G45" s="23" t="s">
        <v>134</v>
      </c>
      <c r="H45" s="40"/>
      <c r="I45" s="40"/>
      <c r="J45" s="40"/>
      <c r="K45" s="40"/>
    </row>
    <row r="46" spans="1:11" s="23" customFormat="1" ht="14">
      <c r="A46" s="23" t="s">
        <v>179</v>
      </c>
      <c r="B46" s="80">
        <f>IFERROR(IFERROR(VLOOKUP($A46,fund!$A$8:$CJ$10035,COLUMN(B$1),FALSE),VLOOKUP($A46,certificat!$A$1:$BS$10000,COLUMN(B$1),FALSE)),VLOOKUP(A46,TK_MANQUANTS,2,FALSE))</f>
        <v>2607351</v>
      </c>
      <c r="C46" s="80" t="str">
        <f>VLOOKUP($A46,'Sheet1 - Table (1)'!$A$8:$AG$1186,COLUMN(C$6),FALSE)</f>
        <v>BCV Commodity (EUR) B</v>
      </c>
      <c r="D46" s="23" t="s">
        <v>1321</v>
      </c>
      <c r="G46" s="23" t="s">
        <v>134</v>
      </c>
      <c r="H46" s="40"/>
      <c r="I46" s="40"/>
      <c r="J46" s="40"/>
      <c r="K46" s="40"/>
    </row>
    <row r="47" spans="1:11" s="23" customFormat="1" ht="14">
      <c r="A47" s="23" t="s">
        <v>495</v>
      </c>
      <c r="B47" s="80">
        <f>IFERROR(IFERROR(VLOOKUP($A47,fund!$A$8:$CJ$10035,COLUMN(B$1),FALSE),VLOOKUP($A47,certificat!$A$1:$BS$10000,COLUMN(B$1),FALSE)),VLOOKUP(A47,TK_MANQUANTS,2,FALSE))</f>
        <v>11358609</v>
      </c>
      <c r="C47" s="80" t="str">
        <f>VLOOKUP($A47,'Sheet1 - Table (1)'!$A$8:$AG$1186,COLUMN(C$6),FALSE)</f>
        <v>BCV Systematic Premia Commodity Long/Short (EUR) B</v>
      </c>
      <c r="D47" s="23" t="s">
        <v>1321</v>
      </c>
      <c r="G47" s="23" t="s">
        <v>134</v>
      </c>
      <c r="H47" s="40"/>
      <c r="I47" s="40"/>
      <c r="J47" s="40"/>
      <c r="K47" s="40"/>
    </row>
    <row r="48" spans="1:11" s="23" customFormat="1" ht="14">
      <c r="A48" s="39" t="s">
        <v>972</v>
      </c>
      <c r="B48" s="80">
        <f>IFERROR(IFERROR(VLOOKUP($A48,fund!$A$8:$CJ$10035,COLUMN(B$1),FALSE),VLOOKUP($A48,certificat!$A$1:$BS$10000,COLUMN(B$1),FALSE)),VLOOKUP(A48,TK_MANQUANTS,2,FALSE))</f>
        <v>20755379</v>
      </c>
      <c r="C48" s="80" t="e">
        <f>VLOOKUP($A48,'Sheet1 - Table (1)'!$A$8:$AG$1186,COLUMN(C$6),FALSE)</f>
        <v>#N/A</v>
      </c>
      <c r="D48" s="23" t="s">
        <v>1321</v>
      </c>
      <c r="G48" s="23" t="s">
        <v>134</v>
      </c>
      <c r="H48" s="40"/>
      <c r="I48" s="40"/>
      <c r="J48" s="40"/>
      <c r="K48" s="40"/>
    </row>
    <row r="49" spans="1:11" s="23" customFormat="1" ht="14">
      <c r="A49" s="39" t="s">
        <v>971</v>
      </c>
      <c r="B49" s="80">
        <f>IFERROR(IFERROR(VLOOKUP($A49,fund!$A$8:$CJ$10035,COLUMN(B$1),FALSE),VLOOKUP($A49,certificat!$A$1:$BS$10000,COLUMN(B$1),FALSE)),VLOOKUP(A49,TK_MANQUANTS,2,FALSE))</f>
        <v>22684446</v>
      </c>
      <c r="C49" s="80" t="e">
        <f>VLOOKUP($A49,'Sheet1 - Table (1)'!$A$8:$AG$1186,COLUMN(C$6),FALSE)</f>
        <v>#N/A</v>
      </c>
      <c r="D49" s="23" t="s">
        <v>1321</v>
      </c>
      <c r="G49" s="23" t="s">
        <v>134</v>
      </c>
      <c r="H49" s="40"/>
      <c r="I49" s="40"/>
      <c r="J49" s="40"/>
      <c r="K49" s="40"/>
    </row>
    <row r="50" spans="1:11" s="23" customFormat="1" ht="14">
      <c r="A50" s="39" t="s">
        <v>974</v>
      </c>
      <c r="B50" s="80">
        <f>IFERROR(IFERROR(VLOOKUP($A50,fund!$A$8:$CJ$10035,COLUMN(B$1),FALSE),VLOOKUP($A50,certificat!$A$1:$BS$10000,COLUMN(B$1),FALSE)),VLOOKUP(A50,TK_MANQUANTS,2,FALSE))</f>
        <v>22965727</v>
      </c>
      <c r="C50" s="80" t="e">
        <f>VLOOKUP($A50,'Sheet1 - Table (1)'!$A$8:$AG$1186,COLUMN(C$6),FALSE)</f>
        <v>#N/A</v>
      </c>
      <c r="D50" s="23" t="s">
        <v>1321</v>
      </c>
      <c r="G50" s="23" t="s">
        <v>134</v>
      </c>
      <c r="H50" s="40"/>
      <c r="I50" s="40"/>
      <c r="J50" s="40"/>
      <c r="K50" s="40"/>
    </row>
    <row r="51" spans="1:11" s="23" customFormat="1" ht="14">
      <c r="A51" s="39" t="s">
        <v>833</v>
      </c>
      <c r="B51" s="80">
        <f>IFERROR(IFERROR(VLOOKUP($A51,fund!$A$8:$CJ$10035,COLUMN(B$1),FALSE),VLOOKUP($A51,certificat!$A$1:$BS$10000,COLUMN(B$1),FALSE)),VLOOKUP(A51,TK_MANQUANTS,2,FALSE))</f>
        <v>28318078</v>
      </c>
      <c r="C51" s="80" t="e">
        <f>VLOOKUP($A51,'Sheet1 - Table (1)'!$A$8:$AG$1186,COLUMN(C$6),FALSE)</f>
        <v>#N/A</v>
      </c>
      <c r="D51" s="23" t="s">
        <v>1321</v>
      </c>
      <c r="G51" s="23" t="s">
        <v>134</v>
      </c>
      <c r="H51" s="40"/>
      <c r="I51" s="40"/>
      <c r="J51" s="40"/>
      <c r="K51" s="40"/>
    </row>
    <row r="52" spans="1:11" s="23" customFormat="1" ht="14">
      <c r="A52" s="23" t="s">
        <v>202</v>
      </c>
      <c r="B52" s="80">
        <f>IFERROR(IFERROR(VLOOKUP($A52,fund!$A$8:$CJ$10035,COLUMN(B$1),FALSE),VLOOKUP($A52,certificat!$A$1:$BS$10000,COLUMN(B$1),FALSE)),VLOOKUP(A52,TK_MANQUANTS,2,FALSE))</f>
        <v>1582841</v>
      </c>
      <c r="C52" s="80" t="str">
        <f>VLOOKUP($A52,'Sheet1 - Table (1)'!$A$8:$AG$1186,COLUMN(C$6),FALSE)</f>
        <v>iShares Corp Bond Large Cap UCITS ETF EUR (Dist)</v>
      </c>
      <c r="D52" s="23" t="s">
        <v>1321</v>
      </c>
      <c r="G52" s="23" t="s">
        <v>134</v>
      </c>
      <c r="H52" s="40"/>
      <c r="I52" s="40"/>
      <c r="J52" s="40"/>
      <c r="K52" s="42"/>
    </row>
    <row r="53" spans="1:11" s="23" customFormat="1" ht="14">
      <c r="A53" s="23" t="s">
        <v>200</v>
      </c>
      <c r="B53" s="80">
        <f>IFERROR(IFERROR(VLOOKUP($A53,fund!$A$8:$CJ$10035,COLUMN(B$1),FALSE),VLOOKUP($A53,certificat!$A$1:$BS$10000,COLUMN(B$1),FALSE)),VLOOKUP(A53,TK_MANQUANTS,2,FALSE))</f>
        <v>10012758</v>
      </c>
      <c r="C53" s="80" t="str">
        <f>VLOOKUP($A53,'Sheet1 - Table (1)'!$A$8:$AG$1186,COLUMN(C$6),FALSE)</f>
        <v>iShares € Aggregate Bond UCITS ETF EUR (Dist)</v>
      </c>
      <c r="D53" s="23" t="s">
        <v>1321</v>
      </c>
      <c r="E53" s="23" t="s">
        <v>1321</v>
      </c>
      <c r="G53" s="23" t="s">
        <v>134</v>
      </c>
      <c r="H53" s="40"/>
      <c r="I53" s="40"/>
      <c r="J53" s="40"/>
      <c r="K53" s="42"/>
    </row>
    <row r="54" spans="1:11" s="23" customFormat="1" ht="14">
      <c r="A54" s="23" t="s">
        <v>156</v>
      </c>
      <c r="B54" s="80">
        <f>IFERROR(IFERROR(VLOOKUP($A54,fund!$A$8:$CJ$10035,COLUMN(B$1),FALSE),VLOOKUP($A54,certificat!$A$1:$BS$10000,COLUMN(B$1),FALSE)),VLOOKUP(A54,TK_MANQUANTS,2,FALSE))</f>
        <v>10737587</v>
      </c>
      <c r="C54" s="80" t="str">
        <f>VLOOKUP($A54,'Sheet1 - Table (1)'!$A$8:$AG$1186,COLUMN(C$6),FALSE)</f>
        <v>iShares Core MSCI EMU UCITS ETF EUR Acc</v>
      </c>
      <c r="D54" s="23" t="s">
        <v>1321</v>
      </c>
      <c r="F54" s="23" t="s">
        <v>1321</v>
      </c>
      <c r="G54" s="23" t="s">
        <v>134</v>
      </c>
      <c r="H54" s="40"/>
      <c r="I54" s="40"/>
      <c r="J54" s="40"/>
      <c r="K54" s="40"/>
    </row>
    <row r="55" spans="1:11" s="23" customFormat="1" ht="14">
      <c r="A55" s="23" t="s">
        <v>1237</v>
      </c>
      <c r="B55" s="80">
        <f>IFERROR(IFERROR(VLOOKUP($A55,fund!$A$8:$CJ$10035,COLUMN(B$1),FALSE),VLOOKUP($A55,certificat!$A$1:$BS$10000,COLUMN(B$1),FALSE)),VLOOKUP(A55,TK_MANQUANTS,2,FALSE))</f>
        <v>18680025</v>
      </c>
      <c r="C55" s="80" t="str">
        <f>VLOOKUP($A55,'Sheet1 - Table (1)'!$A$8:$AG$1186,COLUMN(C$6),FALSE)</f>
        <v>BNY Mellon Absolute Return Bond S EUR</v>
      </c>
      <c r="D55" s="23" t="s">
        <v>1321</v>
      </c>
      <c r="F55" s="23" t="s">
        <v>1321</v>
      </c>
      <c r="G55" s="23" t="s">
        <v>134</v>
      </c>
      <c r="H55" s="40"/>
      <c r="I55" s="40"/>
      <c r="J55" s="40"/>
      <c r="K55" s="40"/>
    </row>
    <row r="56" spans="1:11" s="23" customFormat="1" ht="14">
      <c r="A56" s="23" t="s">
        <v>173</v>
      </c>
      <c r="B56" s="80">
        <f>IFERROR(IFERROR(VLOOKUP($A56,fund!$A$8:$CJ$10035,COLUMN(B$1),FALSE),VLOOKUP($A56,certificat!$A$1:$BS$10000,COLUMN(B$1),FALSE)),VLOOKUP(A56,TK_MANQUANTS,2,FALSE))</f>
        <v>577583</v>
      </c>
      <c r="C56" s="80" t="str">
        <f>VLOOKUP($A56,'Sheet1 - Table (1)'!$A$8:$AG$1186,COLUMN(C$6),FALSE)</f>
        <v>AXA WF Euro Bonds F EUR C</v>
      </c>
      <c r="D56" s="23" t="s">
        <v>1321</v>
      </c>
      <c r="G56" s="23" t="s">
        <v>134</v>
      </c>
      <c r="H56" s="40"/>
      <c r="I56" s="40"/>
      <c r="J56" s="40"/>
      <c r="K56" s="40"/>
    </row>
    <row r="57" spans="1:11" s="23" customFormat="1" ht="14">
      <c r="A57" s="23" t="s">
        <v>182</v>
      </c>
      <c r="B57" s="80">
        <f>IFERROR(IFERROR(VLOOKUP($A57,fund!$A$8:$CJ$10035,COLUMN(B$1),FALSE),VLOOKUP($A57,certificat!$A$1:$BS$10000,COLUMN(B$1),FALSE)),VLOOKUP(A57,TK_MANQUANTS,2,FALSE))</f>
        <v>1076244</v>
      </c>
      <c r="C57" s="80" t="str">
        <f>VLOOKUP($A57,'Sheet1 - Table (1)'!$A$8:$AG$1186,COLUMN(C$6),FALSE)</f>
        <v>BCV Dynagest World Expobond (EUR) liq</v>
      </c>
      <c r="D57" s="23" t="s">
        <v>1321</v>
      </c>
      <c r="F57" s="23" t="s">
        <v>1321</v>
      </c>
      <c r="G57" s="23" t="s">
        <v>134</v>
      </c>
      <c r="H57" s="40"/>
      <c r="I57" s="40"/>
      <c r="J57" s="40"/>
      <c r="K57" s="40"/>
    </row>
    <row r="58" spans="1:11" s="23" customFormat="1" ht="14">
      <c r="A58" s="23" t="s">
        <v>285</v>
      </c>
      <c r="B58" s="80">
        <f>IFERROR(IFERROR(VLOOKUP($A58,fund!$A$8:$CJ$10035,COLUMN(B$1),FALSE),VLOOKUP($A58,certificat!$A$1:$BS$10000,COLUMN(B$1),FALSE)),VLOOKUP(A58,TK_MANQUANTS,2,FALSE))</f>
        <v>1121572</v>
      </c>
      <c r="C58" s="80" t="str">
        <f>VLOOKUP($A58,'Sheet1 - Table (1)'!$A$8:$AG$1186,COLUMN(C$6),FALSE)</f>
        <v>Schroder ISF EURO Corp Bd C Acc</v>
      </c>
      <c r="D58" s="23" t="s">
        <v>1321</v>
      </c>
      <c r="G58" s="23" t="s">
        <v>134</v>
      </c>
      <c r="H58" s="40"/>
      <c r="I58" s="40"/>
      <c r="J58" s="40"/>
      <c r="K58" s="42"/>
    </row>
    <row r="59" spans="1:11" s="23" customFormat="1" ht="14">
      <c r="A59" s="23" t="s">
        <v>253</v>
      </c>
      <c r="B59" s="80">
        <f>IFERROR(IFERROR(VLOOKUP($A59,fund!$A$8:$CJ$10035,COLUMN(B$1),FALSE),VLOOKUP($A59,certificat!$A$1:$BS$10000,COLUMN(B$1),FALSE)),VLOOKUP(A59,TK_MANQUANTS,2,FALSE))</f>
        <v>1226059</v>
      </c>
      <c r="C59" s="80" t="str">
        <f>VLOOKUP($A59,'Sheet1 - Table (1)'!$A$8:$AG$1186,COLUMN(C$6),FALSE)</f>
        <v>Pictet-EUR Bonds-I</v>
      </c>
      <c r="D59" s="23" t="s">
        <v>1321</v>
      </c>
      <c r="G59" s="23" t="s">
        <v>134</v>
      </c>
      <c r="H59" s="40"/>
      <c r="I59" s="40"/>
      <c r="J59" s="40"/>
      <c r="K59" s="40"/>
    </row>
    <row r="60" spans="1:11" s="23" customFormat="1" ht="14">
      <c r="A60" s="23" t="s">
        <v>958</v>
      </c>
      <c r="B60" s="80">
        <f>IFERROR(IFERROR(VLOOKUP($A60,fund!$A$8:$CJ$10035,COLUMN(B$1),FALSE),VLOOKUP($A60,certificat!$A$1:$BS$10000,COLUMN(B$1),FALSE)),VLOOKUP(A60,TK_MANQUANTS,2,FALSE))</f>
        <v>1255397</v>
      </c>
      <c r="C60" s="80" t="str">
        <f>VLOOKUP($A60,'Sheet1 - Table (1)'!$A$8:$AG$1186,COLUMN(C$6),FALSE)</f>
        <v>Pictet - Emerging Europe-I EUR</v>
      </c>
      <c r="D60" s="23" t="s">
        <v>1321</v>
      </c>
      <c r="G60" s="23" t="s">
        <v>134</v>
      </c>
      <c r="H60" s="40"/>
      <c r="I60" s="40"/>
      <c r="J60" s="40"/>
      <c r="K60" s="40"/>
    </row>
    <row r="61" spans="1:11" s="23" customFormat="1" ht="14">
      <c r="A61" s="23" t="s">
        <v>184</v>
      </c>
      <c r="B61" s="80">
        <f>IFERROR(IFERROR(VLOOKUP($A61,fund!$A$8:$CJ$10035,COLUMN(B$1),FALSE),VLOOKUP($A61,certificat!$A$1:$BS$10000,COLUMN(B$1),FALSE)),VLOOKUP(A61,TK_MANQUANTS,2,FALSE))</f>
        <v>1552281</v>
      </c>
      <c r="C61" s="80" t="str">
        <f>VLOOKUP($A61,'Sheet1 - Table (1)'!$A$8:$AG$1186,COLUMN(C$6),FALSE)</f>
        <v>BCV DYNAGEST World Expoequity REP A (EUR)</v>
      </c>
      <c r="D61" s="23" t="s">
        <v>1321</v>
      </c>
      <c r="G61" s="23" t="s">
        <v>134</v>
      </c>
      <c r="H61" s="40"/>
      <c r="I61" s="40"/>
      <c r="J61" s="40"/>
      <c r="K61" s="40"/>
    </row>
    <row r="62" spans="1:11" s="23" customFormat="1" ht="14">
      <c r="A62" s="23" t="s">
        <v>942</v>
      </c>
      <c r="B62" s="80">
        <f>IFERROR(IFERROR(VLOOKUP($A62,fund!$A$8:$CJ$10035,COLUMN(B$1),FALSE),VLOOKUP($A62,certificat!$A$1:$BS$10000,COLUMN(B$1),FALSE)),VLOOKUP(A62,TK_MANQUANTS,2,FALSE))</f>
        <v>1901948</v>
      </c>
      <c r="C62" s="80" t="str">
        <f>VLOOKUP($A62,'Sheet1 - Table (1)'!$A$8:$AG$1186,COLUMN(C$6),FALSE)</f>
        <v>Janus Henderson HF Euroland I2 EUR</v>
      </c>
      <c r="D62" s="23" t="s">
        <v>1321</v>
      </c>
      <c r="G62" s="23" t="s">
        <v>134</v>
      </c>
      <c r="H62" s="40"/>
      <c r="I62" s="40"/>
      <c r="J62" s="40"/>
      <c r="K62" s="40"/>
    </row>
    <row r="63" spans="1:11" s="23" customFormat="1" ht="14">
      <c r="A63" s="23" t="s">
        <v>224</v>
      </c>
      <c r="B63" s="80">
        <f>IFERROR(IFERROR(VLOOKUP($A63,fund!$A$8:$CJ$10035,COLUMN(B$1),FALSE),VLOOKUP($A63,certificat!$A$1:$BS$10000,COLUMN(B$1),FALSE)),VLOOKUP(A63,TK_MANQUANTS,2,FALSE))</f>
        <v>2038013</v>
      </c>
      <c r="C63" s="80" t="str">
        <f>VLOOKUP($A63,'Sheet1 - Table (1)'!$A$8:$AG$1186,COLUMN(C$6),FALSE)</f>
        <v>LO Funds - Absolute Return Bond (EUR) NA</v>
      </c>
      <c r="D63" s="23" t="s">
        <v>1321</v>
      </c>
      <c r="G63" s="23" t="s">
        <v>134</v>
      </c>
      <c r="H63" s="40"/>
      <c r="I63" s="40"/>
      <c r="J63" s="40"/>
      <c r="K63" s="42"/>
    </row>
    <row r="64" spans="1:11" s="23" customFormat="1" ht="14">
      <c r="A64" s="23" t="s">
        <v>955</v>
      </c>
      <c r="B64" s="80">
        <f>IFERROR(IFERROR(VLOOKUP($A64,fund!$A$8:$CJ$10035,COLUMN(B$1),FALSE),VLOOKUP($A64,certificat!$A$1:$BS$10000,COLUMN(B$1),FALSE)),VLOOKUP(A64,TK_MANQUANTS,2,FALSE))</f>
        <v>2082485</v>
      </c>
      <c r="C64" s="80" t="str">
        <f>VLOOKUP($A64,'Sheet1 - Table (1)'!$A$8:$AG$1186,COLUMN(C$6),FALSE)</f>
        <v>Mosaic - HJ EUR</v>
      </c>
      <c r="D64" s="23" t="s">
        <v>1321</v>
      </c>
      <c r="G64" s="23" t="s">
        <v>134</v>
      </c>
      <c r="H64" s="40"/>
      <c r="I64" s="40"/>
      <c r="J64" s="40"/>
      <c r="K64" s="40"/>
    </row>
    <row r="65" spans="1:11" s="23" customFormat="1" ht="14">
      <c r="A65" s="23" t="s">
        <v>275</v>
      </c>
      <c r="B65" s="80">
        <f>IFERROR(IFERROR(VLOOKUP($A65,fund!$A$8:$CJ$10035,COLUMN(B$1),FALSE),VLOOKUP($A65,certificat!$A$1:$BS$10000,COLUMN(B$1),FALSE)),VLOOKUP(A65,TK_MANQUANTS,2,FALSE))</f>
        <v>2274971</v>
      </c>
      <c r="C65" s="80" t="str">
        <f>VLOOKUP($A65,'Sheet1 - Table (1)'!$A$8:$AG$1186,COLUMN(C$6),FALSE)</f>
        <v>Robeco QI Long/Short Dynamic Duration IH EUR</v>
      </c>
      <c r="D65" s="23" t="s">
        <v>1321</v>
      </c>
      <c r="G65" s="23" t="s">
        <v>134</v>
      </c>
      <c r="H65" s="40"/>
      <c r="I65" s="40"/>
      <c r="J65" s="40"/>
      <c r="K65" s="40"/>
    </row>
    <row r="66" spans="1:11" s="23" customFormat="1" ht="14">
      <c r="A66" s="39" t="s">
        <v>762</v>
      </c>
      <c r="B66" s="80">
        <f>IFERROR(IFERROR(VLOOKUP($A66,fund!$A$8:$CJ$10035,COLUMN(B$1),FALSE),VLOOKUP($A66,certificat!$A$1:$BS$10000,COLUMN(B$1),FALSE)),VLOOKUP(A66,TK_MANQUANTS,2,FALSE))</f>
        <v>2384323</v>
      </c>
      <c r="C66" s="80" t="str">
        <f>VLOOKUP($A66,'Sheet1 - Table (1)'!$A$8:$AG$1186,COLUMN(C$6),FALSE)</f>
        <v>UBS (Lux) St S-Rogers Int Commodity Idx® EUR P-acc</v>
      </c>
      <c r="D66" s="23" t="s">
        <v>1321</v>
      </c>
      <c r="G66" s="23" t="s">
        <v>134</v>
      </c>
      <c r="H66" s="40"/>
      <c r="I66" s="40"/>
      <c r="J66" s="40"/>
      <c r="K66" s="40"/>
    </row>
    <row r="67" spans="1:11" s="23" customFormat="1" ht="14">
      <c r="A67" s="23" t="s">
        <v>389</v>
      </c>
      <c r="B67" s="80">
        <f>IFERROR(IFERROR(VLOOKUP($A67,fund!$A$8:$CJ$10035,COLUMN(B$1),FALSE),VLOOKUP($A67,certificat!$A$1:$BS$10000,COLUMN(B$1),FALSE)),VLOOKUP(A67,TK_MANQUANTS,2,FALSE))</f>
        <v>2559054</v>
      </c>
      <c r="C67" s="80" t="str">
        <f>VLOOKUP($A67,'Sheet1 - Table (1)'!$A$8:$AG$1186,COLUMN(C$6),FALSE)</f>
        <v>BGF Euro-Markets D2 EUR</v>
      </c>
      <c r="D67" s="23" t="s">
        <v>1321</v>
      </c>
      <c r="F67" s="23" t="s">
        <v>1321</v>
      </c>
      <c r="G67" s="23" t="s">
        <v>134</v>
      </c>
      <c r="H67" s="40"/>
      <c r="I67" s="40"/>
      <c r="J67" s="40"/>
      <c r="K67" s="40"/>
    </row>
    <row r="68" spans="1:11" s="23" customFormat="1" ht="14">
      <c r="A68" s="23" t="s">
        <v>191</v>
      </c>
      <c r="B68" s="80">
        <f>IFERROR(IFERROR(VLOOKUP($A68,fund!$A$8:$CJ$10035,COLUMN(B$1),FALSE),VLOOKUP($A68,certificat!$A$1:$BS$10000,COLUMN(B$1),FALSE)),VLOOKUP(A68,TK_MANQUANTS,2,FALSE))</f>
        <v>2825575</v>
      </c>
      <c r="C68" s="80" t="str">
        <f>VLOOKUP($A68,'Sheet1 - Table (1)'!$A$8:$AG$1186,COLUMN(C$6),FALSE)</f>
        <v>Xtrackers DAX UCITS ETF</v>
      </c>
      <c r="D68" s="23" t="s">
        <v>1321</v>
      </c>
      <c r="F68" s="23" t="s">
        <v>1321</v>
      </c>
      <c r="G68" s="23" t="s">
        <v>134</v>
      </c>
      <c r="H68" s="40"/>
      <c r="I68" s="40"/>
      <c r="J68" s="40"/>
      <c r="K68" s="40"/>
    </row>
    <row r="69" spans="1:11" s="23" customFormat="1" ht="14">
      <c r="A69" s="23" t="s">
        <v>441</v>
      </c>
      <c r="B69" s="80">
        <f>IFERROR(IFERROR(VLOOKUP($A69,fund!$A$8:$CJ$10035,COLUMN(B$1),FALSE),VLOOKUP($A69,certificat!$A$1:$BS$10000,COLUMN(B$1),FALSE)),VLOOKUP(A69,TK_MANQUANTS,2,FALSE))</f>
        <v>4367085</v>
      </c>
      <c r="C69" s="80" t="str">
        <f>VLOOKUP($A69,'Sheet1 - Table (1)'!$A$8:$AG$1186,COLUMN(C$6),FALSE)</f>
        <v>RAM (Lux) SF-European Equities I EUR Cap</v>
      </c>
      <c r="D69" s="23" t="s">
        <v>1321</v>
      </c>
      <c r="G69" s="23" t="s">
        <v>134</v>
      </c>
      <c r="H69" s="40"/>
      <c r="I69" s="40"/>
      <c r="J69" s="40"/>
      <c r="K69" s="40"/>
    </row>
    <row r="70" spans="1:11" s="23" customFormat="1" ht="14">
      <c r="A70" s="23" t="s">
        <v>478</v>
      </c>
      <c r="B70" s="80">
        <f>IFERROR(IFERROR(VLOOKUP($A70,fund!$A$8:$CJ$10035,COLUMN(B$1),FALSE),VLOOKUP($A70,certificat!$A$1:$BS$10000,COLUMN(B$1),FALSE)),VLOOKUP(A70,TK_MANQUANTS,2,FALSE))</f>
        <v>19090670</v>
      </c>
      <c r="C70" s="80" t="str">
        <f>VLOOKUP($A70,'Sheet1 - Table (1)'!$A$8:$AG$1186,COLUMN(C$6),FALSE)</f>
        <v>Allianz Discovery Europe Strategy P13-EUR</v>
      </c>
      <c r="D70" s="23" t="s">
        <v>1321</v>
      </c>
      <c r="G70" s="23" t="s">
        <v>134</v>
      </c>
      <c r="H70" s="40"/>
      <c r="I70" s="40"/>
      <c r="J70" s="40"/>
      <c r="K70" s="40"/>
    </row>
    <row r="71" spans="1:11" s="23" customFormat="1" ht="14">
      <c r="A71" s="23" t="s">
        <v>151</v>
      </c>
      <c r="B71" s="80">
        <f>IFERROR(IFERROR(VLOOKUP($A71,fund!$A$8:$CJ$10035,COLUMN(B$1),FALSE),VLOOKUP($A71,certificat!$A$1:$BS$10000,COLUMN(B$1),FALSE)),VLOOKUP(A71,TK_MANQUANTS,2,FALSE))</f>
        <v>10633185</v>
      </c>
      <c r="C71" s="80" t="str">
        <f>VLOOKUP($A71,'Sheet1 - Table (1)'!$A$8:$AG$1186,COLUMN(C$6),FALSE)</f>
        <v>Janus Henderson HF Euro Corporate Bond I2 EUR</v>
      </c>
      <c r="D71" s="23" t="s">
        <v>1321</v>
      </c>
      <c r="F71" s="23" t="s">
        <v>1321</v>
      </c>
      <c r="G71" s="23" t="s">
        <v>134</v>
      </c>
      <c r="H71" s="40"/>
      <c r="I71" s="40"/>
      <c r="J71" s="40"/>
      <c r="K71" s="40"/>
    </row>
    <row r="72" spans="1:11" s="23" customFormat="1" ht="14">
      <c r="A72" s="23" t="s">
        <v>1277</v>
      </c>
      <c r="B72" s="80">
        <f>IFERROR(IFERROR(VLOOKUP($A72,fund!$A$8:$CJ$10035,COLUMN(B$1),FALSE),VLOOKUP($A72,certificat!$A$1:$BS$10000,COLUMN(B$1),FALSE)),VLOOKUP(A72,TK_MANQUANTS,2,FALSE))</f>
        <v>10945253</v>
      </c>
      <c r="C72" s="80" t="str">
        <f>VLOOKUP($A72,'Sheet1 - Table (1)'!$A$8:$AG$1186,COLUMN(C$6),FALSE)</f>
        <v>AXA WF Global Inflation Bonds I EUR Redex C</v>
      </c>
      <c r="D72" s="23" t="s">
        <v>1321</v>
      </c>
      <c r="G72" s="23" t="s">
        <v>134</v>
      </c>
      <c r="H72" s="40"/>
      <c r="I72" s="40"/>
      <c r="J72" s="40"/>
      <c r="K72" s="40"/>
    </row>
    <row r="73" spans="1:11" s="23" customFormat="1" ht="14">
      <c r="A73" s="23" t="s">
        <v>1013</v>
      </c>
      <c r="B73" s="80">
        <f>IFERROR(IFERROR(VLOOKUP($A73,fund!$A$8:$CJ$10035,COLUMN(B$1),FALSE),VLOOKUP($A73,certificat!$A$1:$BS$10000,COLUMN(B$1),FALSE)),VLOOKUP(A73,TK_MANQUANTS,2,FALSE))</f>
        <v>14249094</v>
      </c>
      <c r="C73" s="80" t="str">
        <f>VLOOKUP($A73,'Sheet1 - Table (1)'!$A$8:$AG$1186,COLUMN(C$6),FALSE)</f>
        <v>RAM (Lux) SF-Long/Short European Eqs I EUR Cap</v>
      </c>
      <c r="D73" s="23" t="s">
        <v>1321</v>
      </c>
      <c r="G73" s="23" t="s">
        <v>134</v>
      </c>
      <c r="H73" s="40"/>
      <c r="I73" s="40"/>
      <c r="J73" s="40"/>
      <c r="K73" s="40"/>
    </row>
    <row r="74" spans="1:11" s="23" customFormat="1" ht="14">
      <c r="A74" s="23" t="s">
        <v>637</v>
      </c>
      <c r="B74" s="80">
        <f>IFERROR(IFERROR(VLOOKUP($A74,fund!$A$8:$CJ$10035,COLUMN(B$1),FALSE),VLOOKUP($A74,certificat!$A$1:$BS$10000,COLUMN(B$1),FALSE)),VLOOKUP(A74,TK_MANQUANTS,2,FALSE))</f>
        <v>21302868</v>
      </c>
      <c r="C74" s="80" t="str">
        <f>VLOOKUP($A74,'Sheet1 - Table (1)'!$A$8:$AG$1186,COLUMN(C$6),FALSE)</f>
        <v>Amundi Fds II Pioneer US Dol Aggrgte Bd I NDH EUR</v>
      </c>
      <c r="D74" s="23" t="s">
        <v>1321</v>
      </c>
      <c r="F74" s="23" t="s">
        <v>1321</v>
      </c>
      <c r="G74" s="23" t="s">
        <v>134</v>
      </c>
      <c r="H74" s="40"/>
      <c r="I74" s="40"/>
      <c r="J74" s="40"/>
      <c r="K74" s="40"/>
    </row>
    <row r="75" spans="1:11" s="23" customFormat="1" ht="14">
      <c r="A75" s="23" t="s">
        <v>1264</v>
      </c>
      <c r="B75" s="80">
        <f>IFERROR(IFERROR(VLOOKUP($A75,fund!$A$8:$CJ$10035,COLUMN(B$1),FALSE),VLOOKUP($A75,certificat!$A$1:$BS$10000,COLUMN(B$1),FALSE)),VLOOKUP(A75,TK_MANQUANTS,2,FALSE))</f>
        <v>18987501</v>
      </c>
      <c r="C75" s="80" t="str">
        <f>VLOOKUP($A75,'Sheet1 - Table (1)'!$A$8:$AG$1186,COLUMN(C$6),FALSE)</f>
        <v>BSF Global Absolute Return Bond D2 EUR</v>
      </c>
      <c r="D75" s="23" t="s">
        <v>1321</v>
      </c>
      <c r="F75" s="23" t="s">
        <v>1321</v>
      </c>
      <c r="G75" s="23" t="s">
        <v>134</v>
      </c>
      <c r="H75" s="40"/>
      <c r="I75" s="40"/>
      <c r="J75" s="40"/>
      <c r="K75" s="40"/>
    </row>
    <row r="76" spans="1:11" s="23" customFormat="1" ht="14">
      <c r="A76" s="23" t="s">
        <v>318</v>
      </c>
      <c r="B76" s="80">
        <f>IFERROR(IFERROR(VLOOKUP($A76,fund!$A$8:$CJ$10035,COLUMN(B$1),FALSE),VLOOKUP($A76,certificat!$A$1:$BS$10000,COLUMN(B$1),FALSE)),VLOOKUP(A76,TK_MANQUANTS,2,FALSE))</f>
        <v>20856856</v>
      </c>
      <c r="C76" s="80" t="str">
        <f>VLOOKUP($A76,'Sheet1 - Table (1)'!$A$8:$AG$1186,COLUMN(C$6),FALSE)</f>
        <v>Swisscanto (LU) BF Responsible Global Crp GTH EUR</v>
      </c>
      <c r="D76" s="23" t="s">
        <v>1321</v>
      </c>
      <c r="G76" s="23" t="s">
        <v>134</v>
      </c>
      <c r="H76" s="40"/>
      <c r="I76" s="40"/>
      <c r="J76" s="40"/>
      <c r="K76" s="42"/>
    </row>
    <row r="77" spans="1:11" s="23" customFormat="1" ht="14">
      <c r="A77" s="23" t="s">
        <v>306</v>
      </c>
      <c r="B77" s="80">
        <f>IFERROR(IFERROR(VLOOKUP($A77,fund!$A$8:$CJ$10035,COLUMN(B$1),FALSE),VLOOKUP($A77,certificat!$A$1:$BS$10000,COLUMN(B$1),FALSE)),VLOOKUP(A77,TK_MANQUANTS,2,FALSE))</f>
        <v>20856872</v>
      </c>
      <c r="C77" s="80" t="str">
        <f>VLOOKUP($A77,'Sheet1 - Table (1)'!$A$8:$AG$1186,COLUMN(C$6),FALSE)</f>
        <v>Swisscanto (LU) BF Resp Glbl Short Term HY GTH EUR</v>
      </c>
      <c r="D77" s="23" t="s">
        <v>1321</v>
      </c>
      <c r="G77" s="23" t="s">
        <v>134</v>
      </c>
      <c r="H77" s="40"/>
      <c r="I77" s="40"/>
      <c r="J77" s="40"/>
      <c r="K77" s="42"/>
    </row>
    <row r="78" spans="1:11" s="23" customFormat="1" ht="14">
      <c r="A78" s="23" t="s">
        <v>789</v>
      </c>
      <c r="B78" s="80">
        <f>IFERROR(IFERROR(VLOOKUP($A78,fund!$A$8:$CJ$10035,COLUMN(B$1),FALSE),VLOOKUP($A78,certificat!$A$1:$BS$10000,COLUMN(B$1),FALSE)),VLOOKUP(A78,TK_MANQUANTS,2,FALSE))</f>
        <v>20857980</v>
      </c>
      <c r="C78" s="80" t="str">
        <f>VLOOKUP($A78,'Sheet1 - Table (1)'!$A$8:$AG$1186,COLUMN(C$6),FALSE)</f>
        <v>Swisscanto (LU) MMF Responsible EUR GT</v>
      </c>
      <c r="D78" s="23" t="s">
        <v>1321</v>
      </c>
      <c r="G78" s="23" t="s">
        <v>1321</v>
      </c>
      <c r="H78" s="40"/>
      <c r="I78" s="40"/>
      <c r="J78" s="40"/>
      <c r="K78" s="42"/>
    </row>
    <row r="79" spans="1:11" s="23" customFormat="1" ht="14">
      <c r="A79" s="23" t="s">
        <v>281</v>
      </c>
      <c r="B79" s="80">
        <f>IFERROR(IFERROR(VLOOKUP($A79,fund!$A$8:$CJ$10035,COLUMN(B$1),FALSE),VLOOKUP($A79,certificat!$A$1:$BS$10000,COLUMN(B$1),FALSE)),VLOOKUP(A79,TK_MANQUANTS,2,FALSE))</f>
        <v>21808048</v>
      </c>
      <c r="C79" s="80" t="str">
        <f>VLOOKUP($A79,'Sheet1 - Table (1)'!$A$8:$AG$1186,COLUMN(C$6),FALSE)</f>
        <v>Robeco Global Total Return Bond Fund IH EUR</v>
      </c>
      <c r="D79" s="23" t="s">
        <v>1321</v>
      </c>
      <c r="G79" s="23" t="s">
        <v>134</v>
      </c>
      <c r="H79" s="40"/>
      <c r="I79" s="40"/>
      <c r="J79" s="40"/>
      <c r="K79" s="40"/>
    </row>
    <row r="80" spans="1:11" s="23" customFormat="1" ht="14">
      <c r="A80" s="23" t="s">
        <v>963</v>
      </c>
      <c r="B80" s="80">
        <f>IFERROR(IFERROR(VLOOKUP($A80,fund!$A$8:$CJ$10035,COLUMN(B$1),FALSE),VLOOKUP($A80,certificat!$A$1:$BS$10000,COLUMN(B$1),FALSE)),VLOOKUP(A80,TK_MANQUANTS,2,FALSE))</f>
        <v>22067241</v>
      </c>
      <c r="C80" s="80" t="str">
        <f>VLOOKUP($A80,'Sheet1 - Table (1)'!$A$8:$AG$1186,COLUMN(C$6),FALSE)</f>
        <v>Schroder GAIA Cat Bond EUR H IF Acc</v>
      </c>
      <c r="D80" s="23" t="s">
        <v>1321</v>
      </c>
      <c r="G80" s="23" t="s">
        <v>134</v>
      </c>
      <c r="H80" s="40"/>
      <c r="I80" s="40"/>
      <c r="J80" s="40"/>
      <c r="K80" s="40"/>
    </row>
    <row r="81" spans="1:11" s="23" customFormat="1" ht="14">
      <c r="A81" s="23" t="s">
        <v>317</v>
      </c>
      <c r="B81" s="80">
        <f>IFERROR(IFERROR(VLOOKUP($A81,fund!$A$8:$CJ$10035,COLUMN(B$1),FALSE),VLOOKUP($A81,certificat!$A$1:$BS$10000,COLUMN(B$1),FALSE)),VLOOKUP(A81,TK_MANQUANTS,2,FALSE))</f>
        <v>22257079</v>
      </c>
      <c r="C81" s="80" t="str">
        <f>VLOOKUP($A81,'Sheet1 - Table (1)'!$A$8:$AG$1186,COLUMN(C$6),FALSE)</f>
        <v>Swisscanto (LU) BF Resp Glbl Absolute Rtn GTH EUR</v>
      </c>
      <c r="D81" s="23" t="s">
        <v>1321</v>
      </c>
      <c r="G81" s="23" t="s">
        <v>134</v>
      </c>
      <c r="H81" s="40"/>
      <c r="I81" s="40"/>
      <c r="J81" s="40"/>
      <c r="K81" s="42"/>
    </row>
    <row r="82" spans="1:11" s="23" customFormat="1" ht="14">
      <c r="A82" s="23" t="s">
        <v>1228</v>
      </c>
      <c r="B82" s="80">
        <f>IFERROR(IFERROR(VLOOKUP($A82,fund!$A$8:$CJ$10035,COLUMN(B$1),FALSE),VLOOKUP($A82,certificat!$A$1:$BS$10000,COLUMN(B$1),FALSE)),VLOOKUP(A82,TK_MANQUANTS,2,FALSE))</f>
        <v>23701020</v>
      </c>
      <c r="C82" s="80" t="str">
        <f>VLOOKUP($A82,'Sheet1 - Table (1)'!$A$8:$AG$1186,COLUMN(C$6),FALSE)</f>
        <v>BCV Liquid Alternative Beta B (EUR)</v>
      </c>
      <c r="D82" s="23" t="s">
        <v>1321</v>
      </c>
      <c r="G82" s="23" t="s">
        <v>134</v>
      </c>
      <c r="H82" s="40"/>
      <c r="I82" s="40"/>
      <c r="J82" s="40"/>
      <c r="K82" s="40"/>
    </row>
    <row r="83" spans="1:11" s="23" customFormat="1" ht="14">
      <c r="A83" s="23" t="s">
        <v>1289</v>
      </c>
      <c r="B83" s="80">
        <f>IFERROR(IFERROR(VLOOKUP($A83,fund!$A$8:$CJ$10035,COLUMN(B$1),FALSE),VLOOKUP($A83,certificat!$A$1:$BS$10000,COLUMN(B$1),FALSE)),VLOOKUP(A83,TK_MANQUANTS,2,FALSE))</f>
        <v>24068259</v>
      </c>
      <c r="C83" s="80" t="str">
        <f>VLOOKUP($A83,'Sheet1 - Table (1)'!$A$8:$AG$1186,COLUMN(C$6),FALSE)</f>
        <v>CS (Lux) Prima Multi-Strategy Fun EB EUR</v>
      </c>
      <c r="D83" s="23" t="s">
        <v>1321</v>
      </c>
      <c r="G83" s="23" t="s">
        <v>134</v>
      </c>
      <c r="H83" s="40"/>
      <c r="I83" s="40"/>
      <c r="J83" s="40"/>
      <c r="K83" s="40"/>
    </row>
    <row r="84" spans="1:11" s="23" customFormat="1" ht="14">
      <c r="A84" s="23" t="s">
        <v>1232</v>
      </c>
      <c r="B84" s="80">
        <f>IFERROR(IFERROR(VLOOKUP($A84,fund!$A$8:$CJ$10035,COLUMN(B$1),FALSE),VLOOKUP($A84,certificat!$A$1:$BS$10000,COLUMN(B$1),FALSE)),VLOOKUP(A84,TK_MANQUANTS,2,FALSE))</f>
        <v>24258141</v>
      </c>
      <c r="C84" s="80" t="str">
        <f>VLOOKUP($A84,'Sheet1 - Table (1)'!$A$8:$AG$1186,COLUMN(C$6),FALSE)</f>
        <v>Pictet TR - Diversified Alpha-I EUR</v>
      </c>
      <c r="D84" s="23" t="s">
        <v>1321</v>
      </c>
      <c r="G84" s="23" t="s">
        <v>134</v>
      </c>
      <c r="H84" s="40"/>
      <c r="I84" s="40"/>
      <c r="J84" s="40"/>
      <c r="K84" s="40"/>
    </row>
    <row r="85" spans="1:11" s="23" customFormat="1" ht="14">
      <c r="A85" s="23" t="s">
        <v>302</v>
      </c>
      <c r="B85" s="80">
        <f>IFERROR(IFERROR(VLOOKUP($A85,fund!$A$8:$CJ$10035,COLUMN(B$1),FALSE),VLOOKUP($A85,certificat!$A$1:$BS$10000,COLUMN(B$1),FALSE)),VLOOKUP(A85,TK_MANQUANTS,2,FALSE))</f>
        <v>24237608</v>
      </c>
      <c r="C85" s="80" t="str">
        <f>VLOOKUP($A85,'Sheet1 - Table (1)'!$A$8:$AG$1186,COLUMN(C$6),FALSE)</f>
        <v>Swisscanto (LU) BF Responsible Secured HY GTH EUR</v>
      </c>
      <c r="D85" s="23" t="s">
        <v>1321</v>
      </c>
      <c r="G85" s="23" t="s">
        <v>134</v>
      </c>
      <c r="H85" s="40"/>
      <c r="I85" s="40"/>
      <c r="J85" s="40"/>
      <c r="K85" s="42"/>
    </row>
    <row r="86" spans="1:11" s="23" customFormat="1" ht="14">
      <c r="A86" s="23" t="s">
        <v>1273</v>
      </c>
      <c r="B86" s="80">
        <f>IFERROR(IFERROR(VLOOKUP($A86,fund!$A$8:$CJ$10035,COLUMN(B$1),FALSE),VLOOKUP($A86,certificat!$A$1:$BS$10000,COLUMN(B$1),FALSE)),VLOOKUP(A86,TK_MANQUANTS,2,FALSE))</f>
        <v>29171262</v>
      </c>
      <c r="C86" s="80" t="str">
        <f>VLOOKUP($A86,'Sheet1 - Table (1)'!$A$8:$AG$1186,COLUMN(C$6),FALSE)</f>
        <v>Allianz Flexible Bond Strategy - PT - EUR</v>
      </c>
      <c r="D86" s="23" t="s">
        <v>1321</v>
      </c>
      <c r="F86" s="23" t="s">
        <v>1321</v>
      </c>
      <c r="G86" s="23" t="s">
        <v>134</v>
      </c>
      <c r="H86" s="40"/>
      <c r="I86" s="40"/>
      <c r="J86" s="40"/>
      <c r="K86" s="40"/>
    </row>
    <row r="87" spans="1:11" s="23" customFormat="1" ht="14">
      <c r="A87" s="39" t="s">
        <v>189</v>
      </c>
      <c r="B87" s="80">
        <f>IFERROR(IFERROR(VLOOKUP($A87,fund!$A$8:$CJ$10035,COLUMN(B$1),FALSE),VLOOKUP($A87,certificat!$A$1:$BS$10000,COLUMN(B$1),FALSE)),VLOOKUP(A87,TK_MANQUANTS,2,FALSE))</f>
        <v>1524425</v>
      </c>
      <c r="C87" s="80" t="str">
        <f>VLOOKUP($A87,'Sheet1 - Table (1)'!$A$8:$AG$1186,COLUMN(C$6),FALSE)</f>
        <v>Culross Global SPC Ltd - Culross Global Segregated Portfolio</v>
      </c>
      <c r="D87" s="23" t="s">
        <v>1321</v>
      </c>
      <c r="G87" s="23" t="s">
        <v>134</v>
      </c>
      <c r="H87" s="40"/>
      <c r="I87" s="40"/>
      <c r="J87" s="40"/>
      <c r="K87" s="40"/>
    </row>
    <row r="88" spans="1:11" s="23" customFormat="1" ht="14">
      <c r="A88" s="39" t="s">
        <v>1095</v>
      </c>
      <c r="B88" s="80">
        <f>IFERROR(IFERROR(VLOOKUP($A88,fund!$A$8:$CJ$10035,COLUMN(B$1),FALSE),VLOOKUP($A88,certificat!$A$1:$BS$10000,COLUMN(B$1),FALSE)),VLOOKUP(A88,TK_MANQUANTS,2,FALSE))</f>
        <v>1865947</v>
      </c>
      <c r="C88" s="80" t="str">
        <f>VLOOKUP($A88,'Sheet1 - Table (1)'!$A$8:$AG$1186,COLUMN(C$6),FALSE)</f>
        <v>Prima Capital Ltd D EUR</v>
      </c>
      <c r="D88" s="23" t="s">
        <v>1321</v>
      </c>
      <c r="G88" s="23" t="s">
        <v>134</v>
      </c>
      <c r="H88" s="40"/>
      <c r="I88" s="40"/>
      <c r="J88" s="40"/>
      <c r="K88" s="40"/>
    </row>
    <row r="89" spans="1:11" s="23" customFormat="1" ht="14">
      <c r="A89" s="23" t="s">
        <v>203</v>
      </c>
      <c r="B89" s="80">
        <f>IFERROR(IFERROR(VLOOKUP($A89,fund!$A$8:$CJ$10035,COLUMN(B$1),FALSE),VLOOKUP($A89,certificat!$A$1:$BS$10000,COLUMN(B$1),FALSE)),VLOOKUP(A89,TK_MANQUANTS,2,FALSE))</f>
        <v>1083749</v>
      </c>
      <c r="C89" s="80" t="str">
        <f>VLOOKUP($A89,'Sheet1 - Table (1)'!$A$8:$AG$1186,COLUMN(C$6),FALSE)</f>
        <v>iShares Core FTSE 100 UCITS ETF GBP Dist</v>
      </c>
      <c r="D89" s="23" t="s">
        <v>1321</v>
      </c>
      <c r="F89" s="23" t="s">
        <v>1321</v>
      </c>
      <c r="G89" s="23" t="s">
        <v>134</v>
      </c>
      <c r="H89" s="40"/>
      <c r="I89" s="40"/>
      <c r="J89" s="40"/>
      <c r="K89" s="40"/>
    </row>
    <row r="90" spans="1:11" s="23" customFormat="1" ht="14">
      <c r="A90" s="23" t="s">
        <v>534</v>
      </c>
      <c r="B90" s="80">
        <f>IFERROR(IFERROR(VLOOKUP($A90,fund!$A$8:$CJ$10035,COLUMN(B$1),FALSE),VLOOKUP($A90,certificat!$A$1:$BS$10000,COLUMN(B$1),FALSE)),VLOOKUP(A90,TK_MANQUANTS,2,FALSE))</f>
        <v>10737489</v>
      </c>
      <c r="C90" s="80" t="str">
        <f>VLOOKUP($A90,'Sheet1 - Table (1)'!$A$8:$AG$1186,COLUMN(C$6),FALSE)</f>
        <v>iShares Core FTSE 100 UCITS ETF GBP (Acc)</v>
      </c>
      <c r="D90" s="23" t="s">
        <v>1321</v>
      </c>
      <c r="G90" s="23" t="s">
        <v>134</v>
      </c>
      <c r="H90" s="40"/>
      <c r="I90" s="40"/>
      <c r="J90" s="40"/>
      <c r="K90" s="40"/>
    </row>
    <row r="91" spans="1:11" s="23" customFormat="1" ht="14">
      <c r="A91" s="23" t="s">
        <v>360</v>
      </c>
      <c r="B91" s="80" t="e">
        <f>IFERROR(IFERROR(VLOOKUP($A91,fund!$A$8:$CJ$10035,COLUMN(B$1),FALSE),VLOOKUP($A91,certificat!$A$1:$BS$10000,COLUMN(B$1),FALSE)),VLOOKUP(A91,TK_MANQUANTS,2,FALSE))</f>
        <v>#N/A</v>
      </c>
      <c r="C91" s="80" t="str">
        <f>VLOOKUP($A91,'Sheet1 - Table (1)'!$A$8:$AG$1186,COLUMN(C$6),FALSE)</f>
        <v>UBS (Lux) Medium Term Bond Fd - GBP I-A2-acc</v>
      </c>
      <c r="D91" s="23" t="s">
        <v>1321</v>
      </c>
      <c r="F91" s="23" t="s">
        <v>1321</v>
      </c>
      <c r="G91" s="23" t="s">
        <v>134</v>
      </c>
      <c r="H91" s="40"/>
      <c r="I91" s="40"/>
      <c r="J91" s="40"/>
      <c r="K91" s="40"/>
    </row>
    <row r="92" spans="1:11" s="23" customFormat="1" ht="14">
      <c r="A92" s="23" t="s">
        <v>300</v>
      </c>
      <c r="B92" s="80" t="e">
        <f>IFERROR(IFERROR(VLOOKUP($A92,fund!$A$8:$CJ$10035,COLUMN(B$1),FALSE),VLOOKUP($A92,certificat!$A$1:$BS$10000,COLUMN(B$1),FALSE)),VLOOKUP(A92,TK_MANQUANTS,2,FALSE))</f>
        <v>#N/A</v>
      </c>
      <c r="C92" s="80" t="str">
        <f>VLOOKUP($A92,'Sheet1 - Table (1)'!$A$8:$AG$1186,COLUMN(C$6),FALSE)</f>
        <v>SWC (CH) Index EF MSCI Japan P</v>
      </c>
      <c r="D92" s="23" t="s">
        <v>1321</v>
      </c>
      <c r="F92" s="23" t="s">
        <v>1321</v>
      </c>
      <c r="G92" s="23" t="s">
        <v>134</v>
      </c>
      <c r="H92" s="40"/>
      <c r="I92" s="40"/>
      <c r="J92" s="40"/>
      <c r="K92" s="40"/>
    </row>
    <row r="93" spans="1:11" s="23" customFormat="1" ht="14">
      <c r="A93" s="23" t="s">
        <v>436</v>
      </c>
      <c r="B93" s="80">
        <f>IFERROR(IFERROR(VLOOKUP($A93,fund!$A$8:$CJ$10035,COLUMN(B$1),FALSE),VLOOKUP($A93,certificat!$A$1:$BS$10000,COLUMN(B$1),FALSE)),VLOOKUP(A93,TK_MANQUANTS,2,FALSE))</f>
        <v>1815504</v>
      </c>
      <c r="C93" s="80" t="str">
        <f>VLOOKUP($A93,'Sheet1 - Table (1)'!$A$8:$AG$1186,COLUMN(C$6),FALSE)</f>
        <v>Pictet-Japan Index-I JPY</v>
      </c>
      <c r="D93" s="23" t="s">
        <v>1321</v>
      </c>
      <c r="G93" s="23" t="s">
        <v>134</v>
      </c>
      <c r="H93" s="40"/>
      <c r="I93" s="40"/>
      <c r="J93" s="40"/>
      <c r="K93" s="40"/>
    </row>
    <row r="94" spans="1:11" s="23" customFormat="1" ht="14">
      <c r="A94" s="23" t="s">
        <v>397</v>
      </c>
      <c r="B94" s="80">
        <f>IFERROR(IFERROR(VLOOKUP($A94,fund!$A$8:$CJ$10035,COLUMN(B$1),FALSE),VLOOKUP($A94,certificat!$A$1:$BS$10000,COLUMN(B$1),FALSE)),VLOOKUP(A94,TK_MANQUANTS,2,FALSE))</f>
        <v>4449305</v>
      </c>
      <c r="C94" s="80" t="str">
        <f>VLOOKUP($A94,'Sheet1 - Table (1)'!$A$8:$AG$1186,COLUMN(C$6),FALSE)</f>
        <v>Fidelity Funds - Japan Advantage Y-ACC-JPY</v>
      </c>
      <c r="D94" s="23" t="s">
        <v>1321</v>
      </c>
      <c r="G94" s="23" t="s">
        <v>134</v>
      </c>
      <c r="H94" s="40"/>
      <c r="I94" s="40"/>
      <c r="J94" s="40"/>
      <c r="K94" s="40"/>
    </row>
    <row r="95" spans="1:11" s="23" customFormat="1" ht="14">
      <c r="A95" s="23" t="s">
        <v>423</v>
      </c>
      <c r="B95" s="80">
        <f>IFERROR(IFERROR(VLOOKUP($A95,fund!$A$8:$CJ$10035,COLUMN(B$1),FALSE),VLOOKUP($A95,certificat!$A$1:$BS$10000,COLUMN(B$1),FALSE)),VLOOKUP(A95,TK_MANQUANTS,2,FALSE))</f>
        <v>12840337</v>
      </c>
      <c r="C95" s="80" t="str">
        <f>VLOOKUP($A95,'Sheet1 - Table (1)'!$A$8:$AG$1186,COLUMN(C$6),FALSE)</f>
        <v>Nordea 1 - Swedish Bond BI SEK</v>
      </c>
      <c r="D95" s="23" t="s">
        <v>1321</v>
      </c>
      <c r="F95" s="23" t="s">
        <v>1321</v>
      </c>
      <c r="G95" s="23" t="s">
        <v>134</v>
      </c>
      <c r="H95" s="40"/>
      <c r="I95" s="40"/>
      <c r="J95" s="40"/>
      <c r="K95" s="42"/>
    </row>
    <row r="96" spans="1:11" s="23" customFormat="1" ht="14">
      <c r="A96" s="23" t="s">
        <v>934</v>
      </c>
      <c r="B96" s="80">
        <f>IFERROR(IFERROR(VLOOKUP($A96,fund!$A$8:$CJ$10035,COLUMN(B$1),FALSE),VLOOKUP($A96,certificat!$A$1:$BS$10000,COLUMN(B$1),FALSE)),VLOOKUP(A96,TK_MANQUANTS,2,FALSE))</f>
        <v>10797359</v>
      </c>
      <c r="C96" s="80" t="str">
        <f>VLOOKUP($A96,'Sheet1 - Table (1)'!$A$8:$AG$1186,COLUMN(C$6),FALSE)</f>
        <v>BCV Systematic Premia US Equity ESG B</v>
      </c>
      <c r="D96" s="23" t="s">
        <v>1321</v>
      </c>
      <c r="G96" s="23" t="s">
        <v>134</v>
      </c>
      <c r="H96" s="40"/>
      <c r="I96" s="40"/>
      <c r="J96" s="40"/>
      <c r="K96" s="40"/>
    </row>
    <row r="97" spans="1:11" s="23" customFormat="1" ht="14">
      <c r="A97" s="23" t="s">
        <v>454</v>
      </c>
      <c r="B97" s="80">
        <f>IFERROR(IFERROR(VLOOKUP($A97,fund!$A$8:$CJ$10035,COLUMN(B$1),FALSE),VLOOKUP($A97,certificat!$A$1:$BS$10000,COLUMN(B$1),FALSE)),VLOOKUP(A97,TK_MANQUANTS,2,FALSE))</f>
        <v>19230637</v>
      </c>
      <c r="C97" s="80" t="str">
        <f>VLOOKUP($A97,'Sheet1 - Table (1)'!$A$8:$AG$1186,COLUMN(C$6),FALSE)</f>
        <v>SWC (CH) Index EF MSCI USA P</v>
      </c>
      <c r="D97" s="23" t="s">
        <v>1321</v>
      </c>
      <c r="G97" s="23" t="s">
        <v>134</v>
      </c>
      <c r="H97" s="40"/>
      <c r="I97" s="40"/>
      <c r="J97" s="40"/>
      <c r="K97" s="40"/>
    </row>
    <row r="98" spans="1:11" s="23" customFormat="1" ht="14">
      <c r="A98" s="39" t="s">
        <v>973</v>
      </c>
      <c r="B98" s="80">
        <f>IFERROR(IFERROR(VLOOKUP($A98,fund!$A$8:$CJ$10035,COLUMN(B$1),FALSE),VLOOKUP($A98,certificat!$A$1:$BS$10000,COLUMN(B$1),FALSE)),VLOOKUP(A98,TK_MANQUANTS,2,FALSE))</f>
        <v>20755381</v>
      </c>
      <c r="C98" s="80" t="e">
        <f>VLOOKUP($A98,'Sheet1 - Table (1)'!$A$8:$AG$1186,COLUMN(C$6),FALSE)</f>
        <v>#N/A</v>
      </c>
      <c r="D98" s="23" t="s">
        <v>1321</v>
      </c>
      <c r="G98" s="23" t="s">
        <v>134</v>
      </c>
      <c r="H98" s="40"/>
      <c r="I98" s="40"/>
      <c r="J98" s="40"/>
      <c r="K98" s="40"/>
    </row>
    <row r="99" spans="1:11" s="23" customFormat="1" ht="14">
      <c r="A99" s="39" t="s">
        <v>1286</v>
      </c>
      <c r="B99" s="80">
        <f>IFERROR(IFERROR(VLOOKUP($A99,fund!$A$8:$CJ$10035,COLUMN(B$1),FALSE),VLOOKUP($A99,certificat!$A$1:$BS$10000,COLUMN(B$1),FALSE)),VLOOKUP(A99,TK_MANQUANTS,2,FALSE))</f>
        <v>30405681</v>
      </c>
      <c r="C99" s="80" t="e">
        <f>VLOOKUP($A99,'Sheet1 - Table (1)'!$A$8:$AG$1186,COLUMN(C$6),FALSE)</f>
        <v>#N/A</v>
      </c>
      <c r="D99" s="23" t="s">
        <v>1321</v>
      </c>
      <c r="G99" s="23" t="s">
        <v>134</v>
      </c>
      <c r="H99" s="40"/>
      <c r="I99" s="40"/>
      <c r="J99" s="40"/>
      <c r="K99" s="40"/>
    </row>
    <row r="100" spans="1:11" s="23" customFormat="1" ht="14">
      <c r="A100" s="23" t="s">
        <v>204</v>
      </c>
      <c r="B100" s="80">
        <f>IFERROR(IFERROR(VLOOKUP($A100,fund!$A$8:$CJ$10035,COLUMN(B$1),FALSE),VLOOKUP($A100,certificat!$A$1:$BS$10000,COLUMN(B$1),FALSE)),VLOOKUP(A100,TK_MANQUANTS,2,FALSE))</f>
        <v>2308878</v>
      </c>
      <c r="C100" s="80" t="str">
        <f>VLOOKUP($A100,'Sheet1 - Table (1)'!$A$8:$AG$1186,COLUMN(C$6),FALSE)</f>
        <v>iShares MSCI AC Far East ex-Jpn UCITS ETF USD D</v>
      </c>
      <c r="D100" s="23" t="s">
        <v>1321</v>
      </c>
      <c r="F100" s="23" t="s">
        <v>1321</v>
      </c>
      <c r="G100" s="23" t="s">
        <v>134</v>
      </c>
      <c r="H100" s="40"/>
      <c r="I100" s="40"/>
      <c r="J100" s="40"/>
      <c r="K100" s="40"/>
    </row>
    <row r="101" spans="1:11" s="23" customFormat="1" ht="14">
      <c r="A101" s="23" t="s">
        <v>408</v>
      </c>
      <c r="B101" s="80">
        <f>IFERROR(IFERROR(VLOOKUP($A101,fund!$A$8:$CJ$10035,COLUMN(B$1),FALSE),VLOOKUP($A101,certificat!$A$1:$BS$10000,COLUMN(B$1),FALSE)),VLOOKUP(A101,TK_MANQUANTS,2,FALSE))</f>
        <v>2308782</v>
      </c>
      <c r="C101" s="80" t="str">
        <f>VLOOKUP($A101,'Sheet1 - Table (1)'!$A$8:$AG$1186,COLUMN(C$6),FALSE)</f>
        <v>iShares MSCI EasternEuropeCappedUCITS ETF USD Dist</v>
      </c>
      <c r="D101" s="23" t="s">
        <v>1321</v>
      </c>
      <c r="F101" s="23" t="s">
        <v>1321</v>
      </c>
      <c r="G101" s="23" t="s">
        <v>134</v>
      </c>
      <c r="H101" s="40"/>
      <c r="I101" s="40"/>
      <c r="J101" s="40"/>
      <c r="K101" s="40"/>
    </row>
    <row r="102" spans="1:11" s="23" customFormat="1" ht="14">
      <c r="A102" s="23" t="s">
        <v>946</v>
      </c>
      <c r="B102" s="80">
        <f>IFERROR(IFERROR(VLOOKUP($A102,fund!$A$8:$CJ$10035,COLUMN(B$1),FALSE),VLOOKUP($A102,certificat!$A$1:$BS$10000,COLUMN(B$1),FALSE)),VLOOKUP(A102,TK_MANQUANTS,2,FALSE))</f>
        <v>2803820</v>
      </c>
      <c r="C102" s="80" t="str">
        <f>VLOOKUP($A102,'Sheet1 - Table (1)'!$A$8:$AG$1186,COLUMN(C$6),FALSE)</f>
        <v>iShares $ Treasury Bd 7-10y UCITS ETF USD Dist</v>
      </c>
      <c r="D102" s="23" t="s">
        <v>1321</v>
      </c>
      <c r="G102" s="23" t="s">
        <v>134</v>
      </c>
      <c r="H102" s="40"/>
      <c r="I102" s="40"/>
      <c r="J102" s="40"/>
      <c r="K102" s="42"/>
    </row>
    <row r="103" spans="1:11" s="23" customFormat="1" ht="14">
      <c r="A103" s="23" t="s">
        <v>1241</v>
      </c>
      <c r="B103" s="80">
        <f>IFERROR(IFERROR(VLOOKUP($A103,fund!$A$8:$CJ$10035,COLUMN(B$1),FALSE),VLOOKUP($A103,certificat!$A$1:$BS$10000,COLUMN(B$1),FALSE)),VLOOKUP(A103,TK_MANQUANTS,2,FALSE))</f>
        <v>10200795</v>
      </c>
      <c r="C103" s="80" t="str">
        <f>VLOOKUP($A103,'Sheet1 - Table (1)'!$A$8:$AG$1186,COLUMN(C$6),FALSE)</f>
        <v>iShares $ Treasury Bond 3-7yr UCITS ETF USD Acc</v>
      </c>
      <c r="D103" s="23" t="s">
        <v>1321</v>
      </c>
      <c r="F103" s="23" t="s">
        <v>1321</v>
      </c>
      <c r="G103" s="23" t="s">
        <v>134</v>
      </c>
      <c r="H103" s="40"/>
      <c r="I103" s="40"/>
      <c r="J103" s="40"/>
      <c r="K103" s="42"/>
    </row>
    <row r="104" spans="1:11" s="23" customFormat="1" ht="14">
      <c r="A104" s="23" t="s">
        <v>287</v>
      </c>
      <c r="B104" s="80" t="e">
        <f>IFERROR(IFERROR(VLOOKUP($A104,fund!$A$8:$CJ$10035,COLUMN(B$1),FALSE),VLOOKUP($A104,certificat!$A$1:$BS$10000,COLUMN(B$1),FALSE)),VLOOKUP(A104,TK_MANQUANTS,2,FALSE))</f>
        <v>#N/A</v>
      </c>
      <c r="C104" s="80" t="str">
        <f>VLOOKUP($A104,'Sheet1 - Table (1)'!$A$8:$AG$1186,COLUMN(C$6),FALSE)</f>
        <v>SPDR Bloomberg Barclays US Aggregate Bond UCTS ETF</v>
      </c>
      <c r="D104" s="23" t="s">
        <v>1321</v>
      </c>
      <c r="G104" s="23" t="s">
        <v>134</v>
      </c>
      <c r="H104" s="40"/>
      <c r="I104" s="40"/>
      <c r="J104" s="40"/>
      <c r="K104" s="42"/>
    </row>
    <row r="105" spans="1:11" s="23" customFormat="1" ht="14">
      <c r="A105" s="23" t="s">
        <v>407</v>
      </c>
      <c r="B105" s="80">
        <f>IFERROR(IFERROR(VLOOKUP($A105,fund!$A$8:$CJ$10035,COLUMN(B$1),FALSE),VLOOKUP($A105,certificat!$A$1:$BS$10000,COLUMN(B$1),FALSE)),VLOOKUP(A105,TK_MANQUANTS,2,FALSE))</f>
        <v>10737503</v>
      </c>
      <c r="C105" s="80" t="str">
        <f>VLOOKUP($A105,'Sheet1 - Table (1)'!$A$8:$AG$1186,COLUMN(C$6),FALSE)</f>
        <v>iShares MSCI Canada UCITS ETF USD (Acc)</v>
      </c>
      <c r="D105" s="23" t="s">
        <v>1321</v>
      </c>
      <c r="F105" s="23" t="s">
        <v>1321</v>
      </c>
      <c r="G105" s="23" t="s">
        <v>134</v>
      </c>
      <c r="H105" s="40"/>
      <c r="I105" s="40"/>
      <c r="J105" s="40"/>
      <c r="K105" s="40"/>
    </row>
    <row r="106" spans="1:11" s="23" customFormat="1" ht="14">
      <c r="A106" s="23" t="s">
        <v>406</v>
      </c>
      <c r="B106" s="80">
        <f>IFERROR(IFERROR(VLOOKUP($A106,fund!$A$8:$CJ$10035,COLUMN(B$1),FALSE),VLOOKUP($A106,certificat!$A$1:$BS$10000,COLUMN(B$1),FALSE)),VLOOKUP(A106,TK_MANQUANTS,2,FALSE))</f>
        <v>10954070</v>
      </c>
      <c r="C106" s="80" t="str">
        <f>VLOOKUP($A106,'Sheet1 - Table (1)'!$A$8:$AG$1186,COLUMN(C$6),FALSE)</f>
        <v>iShares MSCI Australia UCITS ETF USD (Acc)</v>
      </c>
      <c r="E106" s="23" t="s">
        <v>1321</v>
      </c>
      <c r="F106" s="23" t="s">
        <v>1321</v>
      </c>
      <c r="G106" s="23" t="s">
        <v>134</v>
      </c>
      <c r="H106" s="40"/>
      <c r="I106" s="40"/>
      <c r="J106" s="40"/>
      <c r="K106" s="40"/>
    </row>
    <row r="107" spans="1:11" s="23" customFormat="1" ht="14">
      <c r="A107" s="23" t="s">
        <v>1319</v>
      </c>
      <c r="B107" s="80">
        <f>IFERROR(IFERROR(VLOOKUP($A107,fund!$A$8:$CJ$10035,COLUMN(B$1),FALSE),VLOOKUP($A107,certificat!$A$1:$BS$10000,COLUMN(B$1),FALSE)),VLOOKUP(A107,TK_MANQUANTS,2,FALSE))</f>
        <v>18872889</v>
      </c>
      <c r="C107" s="80" t="str">
        <f>VLOOKUP($A107,'Sheet1 - Table (1)'!$A$8:$AG$1186,COLUMN(C$6),FALSE)</f>
        <v>BNY Mellon Absolute Return Bond T USD Hdg</v>
      </c>
      <c r="D107" s="23" t="s">
        <v>1321</v>
      </c>
      <c r="G107" s="23" t="s">
        <v>134</v>
      </c>
      <c r="H107" s="40"/>
      <c r="I107" s="40"/>
      <c r="J107" s="40"/>
      <c r="K107" s="40"/>
    </row>
    <row r="108" spans="1:11" s="23" customFormat="1" ht="14">
      <c r="A108" s="23" t="s">
        <v>944</v>
      </c>
      <c r="B108" s="80">
        <f>IFERROR(IFERROR(VLOOKUP($A108,fund!$A$8:$CJ$10035,COLUMN(B$1),FALSE),VLOOKUP($A108,certificat!$A$1:$BS$10000,COLUMN(B$1),FALSE)),VLOOKUP(A108,TK_MANQUANTS,2,FALSE))</f>
        <v>22455030</v>
      </c>
      <c r="C108" s="80" t="str">
        <f>VLOOKUP($A108,'Sheet1 - Table (1)'!$A$8:$AG$1186,COLUMN(C$6),FALSE)</f>
        <v>HSBC MSCI AC Far East ex Japan UCITS ETF</v>
      </c>
      <c r="D108" s="23" t="s">
        <v>1321</v>
      </c>
      <c r="F108" s="23" t="s">
        <v>1321</v>
      </c>
      <c r="G108" s="23" t="s">
        <v>134</v>
      </c>
      <c r="H108" s="40"/>
      <c r="I108" s="40"/>
      <c r="J108" s="40"/>
      <c r="K108" s="40"/>
    </row>
    <row r="109" spans="1:11" s="23" customFormat="1" ht="14">
      <c r="A109" s="23" t="s">
        <v>1283</v>
      </c>
      <c r="B109" s="80">
        <f>IFERROR(IFERROR(VLOOKUP($A109,fund!$A$8:$CJ$10035,COLUMN(B$1),FALSE),VLOOKUP($A109,certificat!$A$1:$BS$10000,COLUMN(B$1),FALSE)),VLOOKUP(A109,TK_MANQUANTS,2,FALSE))</f>
        <v>28805621</v>
      </c>
      <c r="C109" s="80" t="str">
        <f>VLOOKUP($A109,'Sheet1 - Table (1)'!$A$8:$AG$1186,COLUMN(C$6),FALSE)</f>
        <v>SPDR S&amp;P US Financials Select Sector UCITS ETF</v>
      </c>
      <c r="E109" s="23" t="s">
        <v>1321</v>
      </c>
      <c r="F109" s="23" t="s">
        <v>1321</v>
      </c>
      <c r="G109" s="23" t="s">
        <v>134</v>
      </c>
      <c r="H109" s="40"/>
      <c r="I109" s="40"/>
      <c r="J109" s="40"/>
      <c r="K109" s="40"/>
    </row>
    <row r="110" spans="1:11" s="23" customFormat="1" ht="14">
      <c r="A110" s="23" t="s">
        <v>355</v>
      </c>
      <c r="B110" s="80">
        <f>IFERROR(IFERROR(VLOOKUP($A110,fund!$A$8:$CJ$10035,COLUMN(B$1),FALSE),VLOOKUP($A110,certificat!$A$1:$BS$10000,COLUMN(B$1),FALSE)),VLOOKUP(A110,TK_MANQUANTS,2,FALSE))</f>
        <v>1266236</v>
      </c>
      <c r="C110" s="80" t="str">
        <f>VLOOKUP($A110,'Sheet1 - Table (1)'!$A$8:$AG$1186,COLUMN(C$6),FALSE)</f>
        <v>UBAM Dynamic US Dollar Bond IC USD</v>
      </c>
      <c r="D110" s="23" t="s">
        <v>1321</v>
      </c>
      <c r="F110" s="23" t="s">
        <v>1321</v>
      </c>
      <c r="G110" s="23" t="s">
        <v>134</v>
      </c>
      <c r="H110" s="40"/>
      <c r="I110" s="40"/>
      <c r="J110" s="40"/>
      <c r="K110" s="42"/>
    </row>
    <row r="111" spans="1:11" s="23" customFormat="1" ht="14">
      <c r="A111" s="23" t="s">
        <v>354</v>
      </c>
      <c r="B111" s="80">
        <f>IFERROR(IFERROR(VLOOKUP($A111,fund!$A$8:$CJ$10035,COLUMN(B$1),FALSE),VLOOKUP($A111,certificat!$A$1:$BS$10000,COLUMN(B$1),FALSE)),VLOOKUP(A111,TK_MANQUANTS,2,FALSE))</f>
        <v>1415112</v>
      </c>
      <c r="C111" s="80" t="str">
        <f>VLOOKUP($A111,'Sheet1 - Table (1)'!$A$8:$AG$1186,COLUMN(C$6),FALSE)</f>
        <v>UBAM - Medium Term US Corporate Bond IC USD</v>
      </c>
      <c r="D111" s="23" t="s">
        <v>1321</v>
      </c>
      <c r="F111" s="23" t="s">
        <v>1321</v>
      </c>
      <c r="G111" s="23" t="s">
        <v>134</v>
      </c>
      <c r="H111" s="40"/>
      <c r="I111" s="40"/>
      <c r="J111" s="40"/>
      <c r="K111" s="42"/>
    </row>
    <row r="112" spans="1:11" s="23" customFormat="1" ht="14">
      <c r="A112" s="23" t="s">
        <v>403</v>
      </c>
      <c r="B112" s="80">
        <f>IFERROR(IFERROR(VLOOKUP($A112,fund!$A$8:$CJ$10035,COLUMN(B$1),FALSE),VLOOKUP($A112,certificat!$A$1:$BS$10000,COLUMN(B$1),FALSE)),VLOOKUP(A112,TK_MANQUANTS,2,FALSE))</f>
        <v>1578852</v>
      </c>
      <c r="C112" s="80" t="str">
        <f>VLOOKUP($A112,'Sheet1 - Table (1)'!$A$8:$AG$1186,COLUMN(C$6),FALSE)</f>
        <v>HSBC GIF Chinese Equity IC USD</v>
      </c>
      <c r="D112" s="23" t="s">
        <v>1321</v>
      </c>
      <c r="F112" s="23" t="s">
        <v>1321</v>
      </c>
      <c r="G112" s="23" t="s">
        <v>134</v>
      </c>
      <c r="H112" s="40"/>
      <c r="I112" s="40"/>
      <c r="J112" s="40"/>
      <c r="K112" s="40"/>
    </row>
    <row r="113" spans="1:11" s="23" customFormat="1" ht="14">
      <c r="A113" s="23" t="s">
        <v>619</v>
      </c>
      <c r="B113" s="80">
        <f>IFERROR(IFERROR(VLOOKUP($A113,fund!$A$8:$CJ$10035,COLUMN(B$1),FALSE),VLOOKUP($A113,certificat!$A$1:$BS$10000,COLUMN(B$1),FALSE)),VLOOKUP(A113,TK_MANQUANTS,2,FALSE))</f>
        <v>1812155</v>
      </c>
      <c r="C113" s="80" t="str">
        <f>VLOOKUP($A113,'Sheet1 - Table (1)'!$A$8:$AG$1186,COLUMN(C$6),FALSE)</f>
        <v>Pictet-Emerging Markets Index-I USD</v>
      </c>
      <c r="D113" s="23" t="s">
        <v>1321</v>
      </c>
      <c r="F113" s="23" t="s">
        <v>1321</v>
      </c>
      <c r="G113" s="23" t="s">
        <v>134</v>
      </c>
      <c r="H113" s="40"/>
      <c r="I113" s="40"/>
      <c r="J113" s="40"/>
      <c r="K113" s="40"/>
    </row>
    <row r="114" spans="1:11" s="23" customFormat="1" ht="14">
      <c r="A114" s="23" t="s">
        <v>262</v>
      </c>
      <c r="B114" s="80">
        <f>IFERROR(IFERROR(VLOOKUP($A114,fund!$A$8:$CJ$10035,COLUMN(B$1),FALSE),VLOOKUP($A114,certificat!$A$1:$BS$10000,COLUMN(B$1),FALSE)),VLOOKUP(A114,TK_MANQUANTS,2,FALSE))</f>
        <v>1815502</v>
      </c>
      <c r="C114" s="80" t="str">
        <f>VLOOKUP($A114,'Sheet1 - Table (1)'!$A$8:$AG$1186,COLUMN(C$6),FALSE)</f>
        <v>Pictet-USA Index-I USD</v>
      </c>
      <c r="D114" s="23" t="s">
        <v>1321</v>
      </c>
      <c r="F114" s="23" t="s">
        <v>1321</v>
      </c>
      <c r="G114" s="23" t="s">
        <v>134</v>
      </c>
      <c r="H114" s="40"/>
      <c r="I114" s="40"/>
      <c r="J114" s="40"/>
      <c r="K114" s="40"/>
    </row>
    <row r="115" spans="1:11" s="23" customFormat="1" ht="14">
      <c r="A115" s="23" t="s">
        <v>442</v>
      </c>
      <c r="B115" s="80">
        <f>IFERROR(IFERROR(VLOOKUP($A115,fund!$A$8:$CJ$10035,COLUMN(B$1),FALSE),VLOOKUP($A115,certificat!$A$1:$BS$10000,COLUMN(B$1),FALSE)),VLOOKUP(A115,TK_MANQUANTS,2,FALSE))</f>
        <v>2242467</v>
      </c>
      <c r="C115" s="80" t="str">
        <f>VLOOKUP($A115,'Sheet1 - Table (1)'!$A$8:$AG$1186,COLUMN(C$6),FALSE)</f>
        <v>Robeco BP US Premium Equities I USD</v>
      </c>
      <c r="D115" s="23" t="s">
        <v>1321</v>
      </c>
      <c r="G115" s="23" t="s">
        <v>134</v>
      </c>
      <c r="H115" s="40"/>
      <c r="I115" s="40"/>
      <c r="J115" s="40"/>
      <c r="K115" s="40"/>
    </row>
    <row r="116" spans="1:11" s="23" customFormat="1" ht="14">
      <c r="A116" s="23" t="s">
        <v>960</v>
      </c>
      <c r="B116" s="80">
        <f>IFERROR(IFERROR(VLOOKUP($A116,fund!$A$8:$CJ$10035,COLUMN(B$1),FALSE),VLOOKUP($A116,certificat!$A$1:$BS$10000,COLUMN(B$1),FALSE)),VLOOKUP(A116,TK_MANQUANTS,2,FALSE))</f>
        <v>3520184</v>
      </c>
      <c r="C116" s="80" t="str">
        <f>VLOOKUP($A116,'Sheet1 - Table (1)'!$A$8:$AG$1186,COLUMN(C$6),FALSE)</f>
        <v>Amundi Fds II Pioneer US Dol Aggrgte Bd I ND USD</v>
      </c>
      <c r="D116" s="23" t="s">
        <v>1321</v>
      </c>
      <c r="G116" s="23" t="s">
        <v>134</v>
      </c>
      <c r="H116" s="40"/>
      <c r="I116" s="40"/>
      <c r="J116" s="40"/>
      <c r="K116" s="40"/>
    </row>
    <row r="117" spans="1:11" s="23" customFormat="1" ht="14">
      <c r="A117" s="23" t="s">
        <v>273</v>
      </c>
      <c r="B117" s="80">
        <f>IFERROR(IFERROR(VLOOKUP($A117,fund!$A$8:$CJ$10035,COLUMN(B$1),FALSE),VLOOKUP($A117,certificat!$A$1:$BS$10000,COLUMN(B$1),FALSE)),VLOOKUP(A117,TK_MANQUANTS,2,FALSE))</f>
        <v>2551030</v>
      </c>
      <c r="C117" s="80" t="str">
        <f>VLOOKUP($A117,'Sheet1 - Table (1)'!$A$8:$AG$1186,COLUMN(C$6),FALSE)</f>
        <v>Robeco QI Long/Short Dynamic Duration DH USD</v>
      </c>
      <c r="D117" s="23" t="s">
        <v>1321</v>
      </c>
      <c r="G117" s="23" t="s">
        <v>134</v>
      </c>
      <c r="H117" s="40"/>
      <c r="I117" s="40"/>
      <c r="J117" s="40"/>
      <c r="K117" s="40"/>
    </row>
    <row r="118" spans="1:11" s="23" customFormat="1" ht="14">
      <c r="A118" s="23" t="s">
        <v>399</v>
      </c>
      <c r="B118" s="80">
        <f>IFERROR(IFERROR(VLOOKUP($A118,fund!$A$8:$CJ$10035,COLUMN(B$1),FALSE),VLOOKUP($A118,certificat!$A$1:$BS$10000,COLUMN(B$1),FALSE)),VLOOKUP(A118,TK_MANQUANTS,2,FALSE))</f>
        <v>3496748</v>
      </c>
      <c r="C118" s="80" t="str">
        <f>VLOOKUP($A118,'Sheet1 - Table (1)'!$A$8:$AG$1186,COLUMN(C$6),FALSE)</f>
        <v>Fidelity Funds - Asia Focus Fund Y-ACC-USD</v>
      </c>
      <c r="D118" s="23" t="s">
        <v>1321</v>
      </c>
      <c r="F118" s="23" t="s">
        <v>1321</v>
      </c>
      <c r="G118" s="23" t="s">
        <v>134</v>
      </c>
      <c r="H118" s="40"/>
      <c r="I118" s="40"/>
      <c r="J118" s="40"/>
      <c r="K118" s="40"/>
    </row>
    <row r="119" spans="1:11" s="23" customFormat="1" ht="14">
      <c r="A119" s="23" t="s">
        <v>153</v>
      </c>
      <c r="B119" s="80">
        <f>IFERROR(IFERROR(VLOOKUP($A119,fund!$A$8:$CJ$10035,COLUMN(B$1),FALSE),VLOOKUP($A119,certificat!$A$1:$BS$10000,COLUMN(B$1),FALSE)),VLOOKUP(A119,TK_MANQUANTS,2,FALSE))</f>
        <v>4389444</v>
      </c>
      <c r="C119" s="80" t="str">
        <f>VLOOKUP($A119,'Sheet1 - Table (1)'!$A$8:$AG$1186,COLUMN(C$6),FALSE)</f>
        <v>Fidelity Funds - US High Yield Y-ACC-USD</v>
      </c>
      <c r="D119" s="23" t="s">
        <v>1321</v>
      </c>
      <c r="F119" s="23" t="s">
        <v>1321</v>
      </c>
      <c r="G119" s="23" t="s">
        <v>134</v>
      </c>
      <c r="H119" s="40"/>
      <c r="I119" s="40"/>
      <c r="J119" s="40"/>
      <c r="K119" s="41"/>
    </row>
    <row r="120" spans="1:11" s="23" customFormat="1" ht="14">
      <c r="A120" s="23" t="s">
        <v>225</v>
      </c>
      <c r="B120" s="80">
        <f>IFERROR(IFERROR(VLOOKUP($A120,fund!$A$8:$CJ$10035,COLUMN(B$1),FALSE),VLOOKUP($A120,certificat!$A$1:$BS$10000,COLUMN(B$1),FALSE)),VLOOKUP(A120,TK_MANQUANTS,2,FALSE))</f>
        <v>12040823</v>
      </c>
      <c r="C120" s="80" t="str">
        <f>VLOOKUP($A120,'Sheet1 - Table (1)'!$A$8:$AG$1186,COLUMN(C$6),FALSE)</f>
        <v>LO Funds - Absolute Return Bond Sys. Hdg. (USD) NA</v>
      </c>
      <c r="D120" s="23" t="s">
        <v>1321</v>
      </c>
      <c r="G120" s="23" t="s">
        <v>134</v>
      </c>
      <c r="H120" s="40"/>
      <c r="I120" s="40"/>
      <c r="J120" s="40"/>
      <c r="K120" s="42"/>
    </row>
    <row r="121" spans="1:11" s="23" customFormat="1" ht="14">
      <c r="A121" s="23" t="s">
        <v>384</v>
      </c>
      <c r="B121" s="80">
        <f>IFERROR(IFERROR(VLOOKUP($A121,fund!$A$8:$CJ$10035,COLUMN(B$1),FALSE),VLOOKUP($A121,certificat!$A$1:$BS$10000,COLUMN(B$1),FALSE)),VLOOKUP(A121,TK_MANQUANTS,2,FALSE))</f>
        <v>14276499</v>
      </c>
      <c r="C121" s="80" t="str">
        <f>VLOOKUP($A121,'Sheet1 - Table (1)'!$A$8:$AG$1186,COLUMN(C$6),FALSE)</f>
        <v>AB SICAV I-Select US Equity Portfolio I USD</v>
      </c>
      <c r="D121" s="23" t="s">
        <v>1321</v>
      </c>
      <c r="F121" s="23" t="s">
        <v>1321</v>
      </c>
      <c r="G121" s="23" t="s">
        <v>134</v>
      </c>
      <c r="H121" s="40"/>
      <c r="I121" s="40"/>
      <c r="J121" s="40"/>
      <c r="K121" s="40"/>
    </row>
    <row r="122" spans="1:11" s="23" customFormat="1" ht="14">
      <c r="A122" s="23" t="s">
        <v>1036</v>
      </c>
      <c r="B122" s="80">
        <f>IFERROR(IFERROR(VLOOKUP($A122,fund!$A$8:$CJ$10035,COLUMN(B$1),FALSE),VLOOKUP($A122,certificat!$A$1:$BS$10000,COLUMN(B$1),FALSE)),VLOOKUP(A122,TK_MANQUANTS,2,FALSE))</f>
        <v>14249101</v>
      </c>
      <c r="C122" s="80" t="str">
        <f>VLOOKUP($A122,'Sheet1 - Table (1)'!$A$8:$AG$1186,COLUMN(C$6),FALSE)</f>
        <v>RAM (Lux) SF-Long/Short European Eqs IH USD Cap</v>
      </c>
      <c r="D122" s="23" t="s">
        <v>1321</v>
      </c>
      <c r="G122" s="23" t="s">
        <v>134</v>
      </c>
      <c r="H122" s="40"/>
      <c r="I122" s="40"/>
      <c r="J122" s="40"/>
      <c r="K122" s="40"/>
    </row>
    <row r="123" spans="1:11" s="23" customFormat="1" ht="14">
      <c r="A123" s="23" t="s">
        <v>320</v>
      </c>
      <c r="B123" s="80">
        <f>IFERROR(IFERROR(VLOOKUP($A123,fund!$A$8:$CJ$10035,COLUMN(B$1),FALSE),VLOOKUP($A123,certificat!$A$1:$BS$10000,COLUMN(B$1),FALSE)),VLOOKUP(A123,TK_MANQUANTS,2,FALSE))</f>
        <v>20856865</v>
      </c>
      <c r="C123" s="80" t="str">
        <f>VLOOKUP($A123,'Sheet1 - Table (1)'!$A$8:$AG$1186,COLUMN(C$6),FALSE)</f>
        <v>Swisscanto (LU) BF Responsible Global Crp GT</v>
      </c>
      <c r="D123" s="23" t="s">
        <v>1321</v>
      </c>
      <c r="G123" s="23" t="s">
        <v>134</v>
      </c>
      <c r="H123" s="40"/>
      <c r="I123" s="40"/>
      <c r="J123" s="40"/>
      <c r="K123" s="42"/>
    </row>
    <row r="124" spans="1:11" s="23" customFormat="1" ht="14">
      <c r="A124" s="23" t="s">
        <v>791</v>
      </c>
      <c r="B124" s="80">
        <f>IFERROR(IFERROR(VLOOKUP($A124,fund!$A$8:$CJ$10035,COLUMN(B$1),FALSE),VLOOKUP($A124,certificat!$A$1:$BS$10000,COLUMN(B$1),FALSE)),VLOOKUP(A124,TK_MANQUANTS,2,FALSE))</f>
        <v>20858076</v>
      </c>
      <c r="C124" s="80" t="str">
        <f>VLOOKUP($A124,'Sheet1 - Table (1)'!$A$8:$AG$1186,COLUMN(C$6),FALSE)</f>
        <v>Swisscanto (LU) MMF Responsible USD GT</v>
      </c>
      <c r="D124" s="23" t="s">
        <v>1321</v>
      </c>
      <c r="G124" s="23" t="s">
        <v>1321</v>
      </c>
      <c r="H124" s="40"/>
      <c r="I124" s="40"/>
      <c r="J124" s="40"/>
      <c r="K124" s="42"/>
    </row>
    <row r="125" spans="1:11" s="23" customFormat="1" ht="14">
      <c r="A125" s="23" t="s">
        <v>965</v>
      </c>
      <c r="B125" s="80">
        <f>IFERROR(IFERROR(VLOOKUP($A125,fund!$A$8:$CJ$10035,COLUMN(B$1),FALSE),VLOOKUP($A125,certificat!$A$1:$BS$10000,COLUMN(B$1),FALSE)),VLOOKUP(A125,TK_MANQUANTS,2,FALSE))</f>
        <v>22067099</v>
      </c>
      <c r="C125" s="80" t="str">
        <f>VLOOKUP($A125,'Sheet1 - Table (1)'!$A$8:$AG$1186,COLUMN(C$6),FALSE)</f>
        <v>Schroder GAIA Cat Bond IF Acc</v>
      </c>
      <c r="D125" s="23" t="s">
        <v>1321</v>
      </c>
      <c r="G125" s="23" t="s">
        <v>134</v>
      </c>
      <c r="H125" s="40"/>
      <c r="I125" s="40"/>
      <c r="J125" s="40"/>
      <c r="K125" s="40"/>
    </row>
    <row r="126" spans="1:11" s="23" customFormat="1" ht="14">
      <c r="A126" s="23" t="s">
        <v>1279</v>
      </c>
      <c r="B126" s="80">
        <f>IFERROR(IFERROR(VLOOKUP($A126,fund!$A$8:$CJ$10035,COLUMN(B$1),FALSE),VLOOKUP($A126,certificat!$A$1:$BS$10000,COLUMN(B$1),FALSE)),VLOOKUP(A126,TK_MANQUANTS,2,FALSE))</f>
        <v>22257229</v>
      </c>
      <c r="C126" s="80" t="str">
        <f>VLOOKUP($A126,'Sheet1 - Table (1)'!$A$8:$AG$1186,COLUMN(C$6),FALSE)</f>
        <v>Swisscanto (LU) BF Resp Glbl Absolute Rtn GT</v>
      </c>
      <c r="D126" s="23" t="s">
        <v>1321</v>
      </c>
      <c r="G126" s="23" t="s">
        <v>134</v>
      </c>
      <c r="H126" s="40"/>
      <c r="I126" s="40"/>
      <c r="J126" s="40"/>
      <c r="K126" s="42"/>
    </row>
    <row r="127" spans="1:11" s="23" customFormat="1" ht="14">
      <c r="A127" s="23" t="s">
        <v>303</v>
      </c>
      <c r="B127" s="80">
        <f>IFERROR(IFERROR(VLOOKUP($A127,fund!$A$8:$CJ$10035,COLUMN(B$1),FALSE),VLOOKUP($A127,certificat!$A$1:$BS$10000,COLUMN(B$1),FALSE)),VLOOKUP(A127,TK_MANQUANTS,2,FALSE))</f>
        <v>24238130</v>
      </c>
      <c r="C127" s="80" t="str">
        <f>VLOOKUP($A127,'Sheet1 - Table (1)'!$A$8:$AG$1186,COLUMN(C$6),FALSE)</f>
        <v>Swisscanto (LU) BF Responsible Secured HY GT</v>
      </c>
      <c r="D127" s="23" t="s">
        <v>1321</v>
      </c>
      <c r="G127" s="23" t="s">
        <v>134</v>
      </c>
      <c r="H127" s="40"/>
      <c r="I127" s="40"/>
      <c r="J127" s="40"/>
      <c r="K127" s="42"/>
    </row>
    <row r="128" spans="1:11" s="23" customFormat="1" ht="14">
      <c r="A128" s="23" t="s">
        <v>1275</v>
      </c>
      <c r="B128" s="80">
        <f>IFERROR(IFERROR(VLOOKUP($A128,fund!$A$8:$CJ$10035,COLUMN(B$1),FALSE),VLOOKUP($A128,certificat!$A$1:$BS$10000,COLUMN(B$1),FALSE)),VLOOKUP(A128,TK_MANQUANTS,2,FALSE))</f>
        <v>29198376</v>
      </c>
      <c r="C128" s="80" t="str">
        <f>VLOOKUP($A128,'Sheet1 - Table (1)'!$A$8:$AG$1186,COLUMN(C$6),FALSE)</f>
        <v>Allianz Flexible Bond Strategy - PT - USD</v>
      </c>
      <c r="D128" s="23" t="s">
        <v>1321</v>
      </c>
      <c r="G128" s="23" t="s">
        <v>134</v>
      </c>
      <c r="H128" s="40"/>
      <c r="I128" s="40"/>
      <c r="J128" s="40"/>
      <c r="K128" s="40"/>
    </row>
    <row r="129" spans="1:11" s="23" customFormat="1" ht="14">
      <c r="A129" s="39" t="s">
        <v>940</v>
      </c>
      <c r="B129" s="80" t="e">
        <f>IFERROR(IFERROR(VLOOKUP($A129,fund!$A$8:$CJ$10035,COLUMN(B$1),FALSE),VLOOKUP($A129,certificat!$A$1:$BS$10000,COLUMN(B$1),FALSE)),VLOOKUP(A129,TK_MANQUANTS,2,FALSE))</f>
        <v>#N/A</v>
      </c>
      <c r="C129" s="80" t="e">
        <f>VLOOKUP($A129,'Sheet1 - Table (1)'!$A$8:$AG$1186,COLUMN(C$6),FALSE)</f>
        <v>#N/A</v>
      </c>
      <c r="D129" s="23" t="s">
        <v>1321</v>
      </c>
      <c r="G129" s="23" t="s">
        <v>134</v>
      </c>
      <c r="H129" s="40"/>
      <c r="I129" s="40"/>
      <c r="J129" s="40"/>
      <c r="K129" s="40"/>
    </row>
    <row r="130" spans="1:11" s="23" customFormat="1" ht="14">
      <c r="A130" s="23" t="s">
        <v>1327</v>
      </c>
      <c r="B130" s="80">
        <f>IFERROR(IFERROR(VLOOKUP($A130,fund!$A$8:$CJ$10035,COLUMN(B$1),FALSE),VLOOKUP($A130,certificat!$A$1:$BS$10000,COLUMN(B$1),FALSE)),VLOOKUP(A130,TK_MANQUANTS,2,FALSE))</f>
        <v>31013676</v>
      </c>
      <c r="C130" s="80" t="str">
        <f>VLOOKUP($A130,'Sheet1 - Table (1)'!$A$8:$AG$1186,COLUMN(C$6),FALSE)</f>
        <v>BNY Mellon Absolute Return Bond T CHF Hdg</v>
      </c>
      <c r="D130" s="23" t="s">
        <v>1321</v>
      </c>
      <c r="F130" s="23" t="s">
        <v>1321</v>
      </c>
      <c r="G130" s="23" t="s">
        <v>134</v>
      </c>
      <c r="H130" s="40"/>
      <c r="I130" s="40"/>
      <c r="J130" s="40"/>
      <c r="K130" s="40"/>
    </row>
    <row r="131" spans="1:11" s="23" customFormat="1" ht="14">
      <c r="A131" s="23" t="s">
        <v>1428</v>
      </c>
      <c r="B131" s="80">
        <f>IFERROR(IFERROR(VLOOKUP($A131,fund!$A$8:$CJ$10035,COLUMN(B$1),FALSE),VLOOKUP($A131,certificat!$A$1:$BS$10000,COLUMN(B$1),FALSE)),VLOOKUP(A131,TK_MANQUANTS,2,FALSE))</f>
        <v>32229689</v>
      </c>
      <c r="C131" s="80" t="str">
        <f>VLOOKUP($A131,'Sheet1 - Table (1)'!$A$8:$AG$1186,COLUMN(C$6),FALSE)</f>
        <v>UBS (Lux) Bond SICAV - USD Corporates (USD) </v>
      </c>
      <c r="D131" s="23" t="s">
        <v>1321</v>
      </c>
      <c r="F131" s="23" t="s">
        <v>1321</v>
      </c>
      <c r="G131" s="23" t="s">
        <v>134</v>
      </c>
      <c r="H131" s="40"/>
      <c r="I131" s="40"/>
      <c r="J131" s="40"/>
      <c r="K131" s="40"/>
    </row>
    <row r="132" spans="1:11" s="23" customFormat="1" ht="14">
      <c r="A132" s="80" t="s">
        <v>1378</v>
      </c>
      <c r="B132" s="80">
        <f>IFERROR(IFERROR(VLOOKUP($A132,fund!$A$8:$CJ$10035,COLUMN(B$1),FALSE),VLOOKUP($A132,certificat!$A$1:$BS$10000,COLUMN(B$1),FALSE)),VLOOKUP(A132,TK_MANQUANTS,2,FALSE))</f>
        <v>28368998</v>
      </c>
      <c r="C132" s="80" t="str">
        <f>VLOOKUP($A132,'Sheet1 - Table (1)'!$A$8:$AG$1186,COLUMN(C$6),FALSE)</f>
        <v>UBS (Lux) Bond S - USD Corporates (USD)(CHFh) Qa</v>
      </c>
      <c r="D132" s="23" t="s">
        <v>1321</v>
      </c>
      <c r="F132" s="23" t="s">
        <v>1321</v>
      </c>
      <c r="G132" s="23" t="s">
        <v>134</v>
      </c>
      <c r="H132" s="40"/>
      <c r="I132" s="40"/>
      <c r="J132" s="40"/>
      <c r="K132" s="42"/>
    </row>
    <row r="133" spans="1:11" s="23" customFormat="1" ht="14">
      <c r="A133" s="80" t="s">
        <v>1381</v>
      </c>
      <c r="B133" s="80">
        <f>IFERROR(IFERROR(VLOOKUP($A133,fund!$A$8:$CJ$10035,COLUMN(B$1),FALSE),VLOOKUP($A133,certificat!$A$1:$BS$10000,COLUMN(B$1),FALSE)),VLOOKUP(A133,TK_MANQUANTS,2,FALSE))</f>
        <v>4731999</v>
      </c>
      <c r="C133" s="80" t="str">
        <f>VLOOKUP($A133,'Sheet1 - Table (1)'!$A$8:$AG$1186,COLUMN(C$6),FALSE)</f>
        <v>UBS (Lux) Bond S - USD Corporates (USD) I-A1-acc</v>
      </c>
      <c r="D133" s="23" t="s">
        <v>1321</v>
      </c>
      <c r="F133" s="23" t="s">
        <v>1321</v>
      </c>
      <c r="G133" s="23" t="s">
        <v>134</v>
      </c>
      <c r="H133" s="40"/>
      <c r="I133" s="40"/>
      <c r="J133" s="40"/>
      <c r="K133" s="40"/>
    </row>
    <row r="134" spans="1:11" s="23" customFormat="1" ht="14">
      <c r="A134" s="80" t="s">
        <v>1375</v>
      </c>
      <c r="B134" s="80">
        <f>IFERROR(IFERROR(VLOOKUP($A134,fund!$A$8:$CJ$10035,COLUMN(B$1),FALSE),VLOOKUP($A134,certificat!$A$1:$BS$10000,COLUMN(B$1),FALSE)),VLOOKUP(A134,TK_MANQUANTS,2,FALSE))</f>
        <v>1578650</v>
      </c>
      <c r="C134" s="80" t="str">
        <f>VLOOKUP($A134,'Sheet1 - Table (1)'!$A$8:$AG$1186,COLUMN(C$6),FALSE)</f>
        <v>HSBC GIF Euro Credit Bond IC EUR</v>
      </c>
      <c r="D134" s="23" t="s">
        <v>1321</v>
      </c>
      <c r="F134" s="23" t="s">
        <v>1321</v>
      </c>
      <c r="G134" s="23" t="s">
        <v>134</v>
      </c>
      <c r="H134" s="40"/>
      <c r="I134" s="40"/>
      <c r="J134" s="40"/>
      <c r="K134" s="40"/>
    </row>
    <row r="135" spans="1:11" s="23" customFormat="1" ht="14">
      <c r="A135" s="23" t="s">
        <v>1373</v>
      </c>
      <c r="B135" s="80">
        <f>IFERROR(IFERROR(VLOOKUP($A135,fund!$A$8:$CJ$10035,COLUMN(B$1),FALSE),VLOOKUP($A135,certificat!$A$1:$BS$10000,COLUMN(B$1),FALSE)),VLOOKUP(A135,TK_MANQUANTS,2,FALSE))</f>
        <v>13876422</v>
      </c>
      <c r="C135" s="80" t="str">
        <f>VLOOKUP($A135,'Sheet1 - Table (1)'!$A$8:$AG$1186,COLUMN(C$6),FALSE)</f>
        <v>iShares US Aggregate Bond UCITS ETF USD (Dist)</v>
      </c>
      <c r="D135" s="23" t="s">
        <v>1321</v>
      </c>
      <c r="E135" s="23" t="s">
        <v>1321</v>
      </c>
      <c r="G135" s="23" t="s">
        <v>134</v>
      </c>
      <c r="H135" s="40"/>
      <c r="I135" s="40"/>
      <c r="J135" s="40"/>
      <c r="K135" s="42"/>
    </row>
    <row r="136" spans="1:11" s="23" customFormat="1" ht="14">
      <c r="A136" s="80" t="s">
        <v>275</v>
      </c>
      <c r="B136" s="80">
        <f>IFERROR(IFERROR(VLOOKUP($A136,fund!$A$8:$CJ$10035,COLUMN(B$1),FALSE),VLOOKUP($A136,certificat!$A$1:$BS$10000,COLUMN(B$1),FALSE)),VLOOKUP(A136,TK_MANQUANTS,2,FALSE))</f>
        <v>2274971</v>
      </c>
      <c r="C136" s="80" t="str">
        <f>VLOOKUP($A136,'Sheet1 - Table (1)'!$A$8:$AG$1186,COLUMN(C$6),FALSE)</f>
        <v>Robeco QI Long/Short Dynamic Duration IH EUR</v>
      </c>
      <c r="D136" s="23" t="s">
        <v>1321</v>
      </c>
      <c r="E136" s="23" t="s">
        <v>1321</v>
      </c>
      <c r="F136" s="23" t="s">
        <v>1321</v>
      </c>
      <c r="G136" s="23" t="s">
        <v>134</v>
      </c>
      <c r="H136" s="40"/>
      <c r="I136" s="40"/>
      <c r="J136" s="40"/>
      <c r="K136" s="40"/>
    </row>
    <row r="137" spans="1:11" s="23" customFormat="1" ht="14">
      <c r="A137" s="80" t="s">
        <v>1210</v>
      </c>
      <c r="B137" s="80">
        <f>IFERROR(IFERROR(VLOOKUP($A137,fund!$A$8:$CJ$10035,COLUMN(B$1),FALSE),VLOOKUP($A137,certificat!$A$1:$BS$10000,COLUMN(B$1),FALSE)),VLOOKUP(A137,TK_MANQUANTS,2,FALSE))</f>
        <v>25701914</v>
      </c>
      <c r="C137" s="80" t="str">
        <f>VLOOKUP($A137,'Sheet1 - Table (1)'!$A$8:$AG$1186,COLUMN(C$6),FALSE)</f>
        <v>CSIF (CH) Bond JPY Index Blue QA</v>
      </c>
      <c r="E137" s="23" t="s">
        <v>1321</v>
      </c>
      <c r="G137" s="23" t="s">
        <v>134</v>
      </c>
    </row>
    <row r="138" spans="1:11" s="23" customFormat="1" ht="14">
      <c r="A138" s="80" t="s">
        <v>1063</v>
      </c>
      <c r="B138" s="80">
        <f>IFERROR(IFERROR(VLOOKUP($A138,fund!$A$8:$CJ$10035,COLUMN(B$1),FALSE),VLOOKUP($A138,certificat!$A$1:$BS$10000,COLUMN(B$1),FALSE)),VLOOKUP(A138,TK_MANQUANTS,2,FALSE))</f>
        <v>19231024</v>
      </c>
      <c r="C138" s="80" t="str">
        <f>VLOOKUP($A138,'Sheet1 - Table (1)'!$A$8:$AG$1186,COLUMN(C$6),FALSE)</f>
        <v>Swisscanto (CH) IBF Wld (ex CHF) Govt. (II) GT USD</v>
      </c>
      <c r="E138" s="23" t="s">
        <v>1321</v>
      </c>
      <c r="G138" s="23" t="s">
        <v>134</v>
      </c>
    </row>
    <row r="139" spans="1:11" s="23" customFormat="1" ht="14">
      <c r="A139" s="80" t="s">
        <v>385</v>
      </c>
      <c r="B139" s="80">
        <f>IFERROR(IFERROR(VLOOKUP($A139,fund!$A$8:$CJ$10035,COLUMN(B$1),FALSE),VLOOKUP($A139,certificat!$A$1:$BS$10000,COLUMN(B$1),FALSE)),VLOOKUP(A139,TK_MANQUANTS,2,FALSE))</f>
        <v>13528681</v>
      </c>
      <c r="C139" s="80" t="str">
        <f>VLOOKUP($A139,'Sheet1 - Table (1)'!$A$8:$AG$1186,COLUMN(C$6),FALSE)</f>
        <v>AXA IM FIIS Europe Short Duration Hg Yld B CHF H C</v>
      </c>
      <c r="E139" s="23" t="s">
        <v>1321</v>
      </c>
      <c r="F139" s="23" t="s">
        <v>1321</v>
      </c>
      <c r="G139" s="23" t="s">
        <v>134</v>
      </c>
    </row>
    <row r="140" spans="1:11" s="23" customFormat="1" ht="14">
      <c r="A140" s="22" t="s">
        <v>1518</v>
      </c>
      <c r="B140" s="80">
        <f>IFERROR(IFERROR(VLOOKUP($A140,fund!$A$8:$CJ$10035,COLUMN(B$1),FALSE),VLOOKUP($A140,certificat!$A$1:$BS$10000,COLUMN(B$1),FALSE)),VLOOKUP(A140,TK_MANQUANTS,2,FALSE))</f>
        <v>13528668</v>
      </c>
      <c r="C140" s="80" t="str">
        <f>VLOOKUP($A140,'Sheet1 - Table (1)'!$A$8:$AG$1186,COLUMN(C$6),FALSE)</f>
        <v>AXA IM FIIS Europe Short Duration Hg Yld A CHF H C</v>
      </c>
      <c r="D140" s="23" t="s">
        <v>1321</v>
      </c>
      <c r="E140" s="23" t="s">
        <v>1321</v>
      </c>
      <c r="F140" s="23" t="s">
        <v>1321</v>
      </c>
    </row>
    <row r="141" spans="1:11" s="23" customFormat="1" ht="14">
      <c r="A141" s="80" t="s">
        <v>236</v>
      </c>
      <c r="B141" s="80">
        <f>IFERROR(IFERROR(VLOOKUP($A141,fund!$A$8:$CJ$10035,COLUMN(B$1),FALSE),VLOOKUP($A141,certificat!$A$1:$BS$10000,COLUMN(B$1),FALSE)),VLOOKUP(A141,TK_MANQUANTS,2,FALSE))</f>
        <v>1365455</v>
      </c>
      <c r="C141" s="80" t="str">
        <f>VLOOKUP($A141,'Sheet1 - Table (1)'!$A$8:$AG$1186,COLUMN(C$6),FALSE)</f>
        <v>Nordea 1 - European High Yield Bond BI EUR</v>
      </c>
      <c r="E141" s="23" t="s">
        <v>1321</v>
      </c>
      <c r="G141" s="23" t="s">
        <v>134</v>
      </c>
    </row>
    <row r="142" spans="1:11" s="23" customFormat="1" ht="14">
      <c r="A142" s="80" t="s">
        <v>1295</v>
      </c>
      <c r="B142" s="80">
        <f>IFERROR(IFERROR(VLOOKUP($A142,fund!$A$8:$CJ$10035,COLUMN(B$1),FALSE),VLOOKUP($A142,certificat!$A$1:$BS$10000,COLUMN(B$1),FALSE)),VLOOKUP(A142,TK_MANQUANTS,2,FALSE))</f>
        <v>22189639</v>
      </c>
      <c r="C142" s="80" t="str">
        <f>VLOOKUP($A142,'Sheet1 - Table (1)'!$A$8:$AG$1186,COLUMN(C$6),FALSE)</f>
        <v>AXA WF Global Inflation Bonds I USD H Redex C</v>
      </c>
      <c r="D142" s="23" t="s">
        <v>1321</v>
      </c>
      <c r="E142" s="23" t="s">
        <v>1321</v>
      </c>
      <c r="G142" s="23" t="s">
        <v>134</v>
      </c>
    </row>
    <row r="143" spans="1:11" s="23" customFormat="1" ht="14">
      <c r="A143" s="80" t="s">
        <v>1314</v>
      </c>
      <c r="B143" s="80">
        <f>IFERROR(IFERROR(VLOOKUP($A143,fund!$A$8:$CJ$10035,COLUMN(B$1),FALSE),VLOOKUP($A143,certificat!$A$1:$BS$10000,COLUMN(B$1),FALSE)),VLOOKUP(A143,TK_MANQUANTS,2,FALSE))</f>
        <v>4705831</v>
      </c>
      <c r="C143" s="80" t="str">
        <f>VLOOKUP($A143,'Sheet1 - Table (1)'!$A$8:$AG$1186,COLUMN(C$6),FALSE)</f>
        <v>Nordea 1 - European Corporate Bond BI EUR</v>
      </c>
      <c r="E143" s="23" t="s">
        <v>1321</v>
      </c>
      <c r="G143" s="23" t="s">
        <v>134</v>
      </c>
    </row>
    <row r="144" spans="1:11" s="23" customFormat="1" ht="14">
      <c r="A144" s="81" t="s">
        <v>1540</v>
      </c>
      <c r="B144" s="80">
        <f>IFERROR(IFERROR(VLOOKUP($A144,fund!$A$8:$CJ$10035,COLUMN(B$1),FALSE),VLOOKUP($A144,certificat!$A$1:$BS$10000,COLUMN(B$1),FALSE)),VLOOKUP(A144,TK_MANQUANTS,2,FALSE))</f>
        <v>2503175</v>
      </c>
      <c r="C144" s="80" t="str">
        <f>VLOOKUP($A144,'Sheet1 - Table (1)'!$A$8:$AG$1186,COLUMN(C$6),FALSE)</f>
        <v>Market Access Rogers Int Com Index UCITS ETF</v>
      </c>
      <c r="E144" s="23" t="s">
        <v>1321</v>
      </c>
      <c r="G144" s="23" t="s">
        <v>134</v>
      </c>
    </row>
    <row r="145" spans="1:7" s="23" customFormat="1" ht="14">
      <c r="A145" s="80" t="s">
        <v>1367</v>
      </c>
      <c r="B145" s="80">
        <f>IFERROR(IFERROR(VLOOKUP($A145,fund!$A$8:$CJ$10035,COLUMN(B$1),FALSE),VLOOKUP($A145,certificat!$A$1:$BS$10000,COLUMN(B$1),FALSE)),VLOOKUP(A145,TK_MANQUANTS,2,FALSE))</f>
        <v>11926045</v>
      </c>
      <c r="C145" s="80" t="str">
        <f>VLOOKUP($A145,'Sheet1 - Table (1)'!$A$8:$AG$1186,COLUMN(C$6),FALSE)</f>
        <v>UBS(Irl)FdSltnsplc Blmbg CommIdx SF U ETF USD Aa</v>
      </c>
      <c r="E145" s="23" t="s">
        <v>1321</v>
      </c>
      <c r="F145" s="23" t="s">
        <v>1321</v>
      </c>
      <c r="G145" s="23" t="s">
        <v>134</v>
      </c>
    </row>
    <row r="146" spans="1:7" s="23" customFormat="1" ht="14">
      <c r="A146" s="80" t="s">
        <v>1333</v>
      </c>
      <c r="B146" s="80">
        <f>IFERROR(IFERROR(VLOOKUP($A146,fund!$A$8:$CJ$10035,COLUMN(B$1),FALSE),VLOOKUP($A146,certificat!$A$1:$BS$10000,COLUMN(B$1),FALSE)),VLOOKUP(A146,TK_MANQUANTS,2,FALSE))</f>
        <v>18925584</v>
      </c>
      <c r="C146" s="80" t="str">
        <f>VLOOKUP($A146,'Sheet1 - Table (1)'!$A$8:$AG$1186,COLUMN(C$6),FALSE)</f>
        <v>CSIF (CH) Bond Government EUR Blue QB</v>
      </c>
      <c r="E146" s="23" t="s">
        <v>1321</v>
      </c>
      <c r="G146" s="23" t="s">
        <v>134</v>
      </c>
    </row>
    <row r="147" spans="1:7" s="23" customFormat="1" ht="14">
      <c r="A147" s="80" t="s">
        <v>1059</v>
      </c>
      <c r="B147" s="80">
        <f>IFERROR(IFERROR(VLOOKUP($A147,fund!$A$8:$CJ$10035,COLUMN(B$1),FALSE),VLOOKUP($A147,certificat!$A$1:$BS$10000,COLUMN(B$1),FALSE)),VLOOKUP(A147,TK_MANQUANTS,2,FALSE))</f>
        <v>20968177</v>
      </c>
      <c r="C147" s="80" t="str">
        <f>VLOOKUP($A147,'Sheet1 - Table (1)'!$A$8:$AG$1186,COLUMN(C$6),FALSE)</f>
        <v>CSIF (CH) I Bond Government Global ex CHF Blue QBH</v>
      </c>
      <c r="E147" s="23" t="s">
        <v>1321</v>
      </c>
      <c r="G147" s="23" t="s">
        <v>134</v>
      </c>
    </row>
    <row r="148" spans="1:7" s="23" customFormat="1" ht="14">
      <c r="A148" s="80" t="s">
        <v>1061</v>
      </c>
      <c r="B148" s="80">
        <f>IFERROR(IFERROR(VLOOKUP($A148,fund!$A$8:$CJ$10035,COLUMN(B$1),FALSE),VLOOKUP($A148,certificat!$A$1:$BS$10000,COLUMN(B$1),FALSE)),VLOOKUP(A148,TK_MANQUANTS,2,FALSE))</f>
        <v>10200800</v>
      </c>
      <c r="C148" s="80" t="str">
        <f>VLOOKUP($A148,'Sheet1 - Table (1)'!$A$8:$AG$1186,COLUMN(C$6),FALSE)</f>
        <v>iShares $ Treasury Bond 7-10yr UCITS ETF USD (Acc)</v>
      </c>
      <c r="D148" s="23" t="s">
        <v>1321</v>
      </c>
      <c r="E148" s="23" t="s">
        <v>1321</v>
      </c>
      <c r="G148" s="23" t="s">
        <v>134</v>
      </c>
    </row>
    <row r="149" spans="1:7" s="23" customFormat="1" ht="14">
      <c r="A149" s="80" t="s">
        <v>1357</v>
      </c>
      <c r="B149" s="80">
        <f>IFERROR(IFERROR(VLOOKUP($A149,fund!$A$8:$CJ$10035,COLUMN(B$1),FALSE),VLOOKUP($A149,certificat!$A$1:$BS$10000,COLUMN(B$1),FALSE)),VLOOKUP(A149,TK_MANQUANTS,2,FALSE))</f>
        <v>20023018</v>
      </c>
      <c r="C149" s="80" t="str">
        <f>VLOOKUP($A149,'Sheet1 - Table (1)'!$A$8:$AG$1186,COLUMN(C$6),FALSE)</f>
        <v>iShares Edge MSCI Wld Min Vol UCITS ETF USD A</v>
      </c>
      <c r="E149" s="23" t="s">
        <v>1321</v>
      </c>
      <c r="F149" s="23" t="s">
        <v>1321</v>
      </c>
      <c r="G149" s="23" t="s">
        <v>134</v>
      </c>
    </row>
    <row r="150" spans="1:7" s="23" customFormat="1" ht="14">
      <c r="A150" s="80" t="s">
        <v>1055</v>
      </c>
      <c r="B150" s="80">
        <f>IFERROR(IFERROR(VLOOKUP($A150,fund!$A$8:$CJ$10035,COLUMN(B$1),FALSE),VLOOKUP($A150,certificat!$A$1:$BS$10000,COLUMN(B$1),FALSE)),VLOOKUP(A150,TK_MANQUANTS,2,FALSE))</f>
        <v>26114194</v>
      </c>
      <c r="C150" s="80" t="str">
        <f>VLOOKUP($A150,'Sheet1 - Table (1)'!$A$8:$AG$1186,COLUMN(C$6),FALSE)</f>
        <v>CSIF (CH) Bond Government USD Blue QB</v>
      </c>
      <c r="E150" s="23" t="s">
        <v>1321</v>
      </c>
      <c r="G150" s="23" t="s">
        <v>134</v>
      </c>
    </row>
    <row r="151" spans="1:7" s="23" customFormat="1" ht="14">
      <c r="A151" s="81" t="s">
        <v>1541</v>
      </c>
      <c r="B151" s="80">
        <f>IFERROR(IFERROR(VLOOKUP($A151,fund!$A$8:$CJ$10035,COLUMN(B$1),FALSE),VLOOKUP($A151,certificat!$A$1:$BS$10000,COLUMN(B$1),FALSE)),VLOOKUP(A151,TK_MANQUANTS,2,FALSE))</f>
        <v>20260325</v>
      </c>
      <c r="C151" s="80" t="str">
        <f>VLOOKUP($A151,'Sheet1 - Table (1)'!$A$8:$AG$1186,COLUMN(C$6),FALSE)</f>
        <v>CSIF (CH) Equity Europe ex CH Blue QB</v>
      </c>
      <c r="E151" s="23" t="s">
        <v>1321</v>
      </c>
      <c r="G151" s="23" t="s">
        <v>134</v>
      </c>
    </row>
    <row r="152" spans="1:7" s="23" customFormat="1" ht="14">
      <c r="A152" s="80" t="s">
        <v>1128</v>
      </c>
      <c r="B152" s="80">
        <f>IFERROR(IFERROR(VLOOKUP($A152,fund!$A$8:$CJ$10035,COLUMN(B$1),FALSE),VLOOKUP($A152,certificat!$A$1:$BS$10000,COLUMN(B$1),FALSE)),VLOOKUP(A152,TK_MANQUANTS,2,FALSE))</f>
        <v>1613957</v>
      </c>
      <c r="C152" s="80" t="str">
        <f>VLOOKUP($A152,'Sheet1 - Table (1)'!$A$8:$AG$1186,COLUMN(C$6),FALSE)</f>
        <v>iShares $ Corp Bond UCITS ETF USD Dist</v>
      </c>
      <c r="E152" s="23" t="s">
        <v>1321</v>
      </c>
      <c r="G152" s="23" t="s">
        <v>134</v>
      </c>
    </row>
    <row r="153" spans="1:7" s="23" customFormat="1" ht="14">
      <c r="A153" s="81" t="s">
        <v>1542</v>
      </c>
      <c r="B153" s="80">
        <f>IFERROR(IFERROR(VLOOKUP($A153,fund!$A$8:$CJ$10035,COLUMN(B$1),FALSE),VLOOKUP($A153,certificat!$A$1:$BS$10000,COLUMN(B$1),FALSE)),VLOOKUP(A153,TK_MANQUANTS,2,FALSE))</f>
        <v>12931436</v>
      </c>
      <c r="C153" s="80" t="str">
        <f>VLOOKUP($A153,'Sheet1 - Table (1)'!$A$8:$AG$1186,COLUMN(C$6),FALSE)</f>
        <v>SPDR MSCI EM Asia UCITS ETF</v>
      </c>
      <c r="E153" s="23" t="s">
        <v>1321</v>
      </c>
      <c r="G153" s="23" t="s">
        <v>134</v>
      </c>
    </row>
    <row r="154" spans="1:7" s="23" customFormat="1" ht="14">
      <c r="A154" s="81" t="s">
        <v>1543</v>
      </c>
      <c r="B154" s="80">
        <f>IFERROR(IFERROR(VLOOKUP($A154,fund!$A$8:$CJ$10035,COLUMN(B$1),FALSE),VLOOKUP($A154,certificat!$A$1:$BS$10000,COLUMN(B$1),FALSE)),VLOOKUP(A154,TK_MANQUANTS,2,FALSE))</f>
        <v>11704499</v>
      </c>
      <c r="C154" s="80" t="str">
        <f>VLOOKUP($A154,'Sheet1 - Table (1)'!$A$8:$AG$1186,COLUMN(C$6),FALSE)</f>
        <v>Swisscanto (CH) IEF Emerging Markets DT CHF</v>
      </c>
      <c r="E154" s="23" t="s">
        <v>1321</v>
      </c>
      <c r="G154" s="23" t="s">
        <v>134</v>
      </c>
    </row>
    <row r="155" spans="1:7" s="23" customFormat="1" ht="14">
      <c r="A155" s="81" t="s">
        <v>1544</v>
      </c>
      <c r="B155" s="80">
        <f>IFERROR(IFERROR(VLOOKUP($A155,fund!$A$8:$CJ$10035,COLUMN(B$1),FALSE),VLOOKUP($A155,certificat!$A$1:$BS$10000,COLUMN(B$1),FALSE)),VLOOKUP(A155,TK_MANQUANTS,2,FALSE))</f>
        <v>12930745</v>
      </c>
      <c r="C155" s="80" t="str">
        <f>VLOOKUP($A155,'Sheet1 - Table (1)'!$A$8:$AG$1186,COLUMN(C$6),FALSE)</f>
        <v>SPDR MSCI ACWI UCITS ETF</v>
      </c>
      <c r="E155" s="23" t="s">
        <v>1321</v>
      </c>
      <c r="G155" s="23" t="s">
        <v>1321</v>
      </c>
    </row>
    <row r="156" spans="1:7" s="23" customFormat="1" ht="14">
      <c r="A156" s="80" t="s">
        <v>1545</v>
      </c>
      <c r="B156" s="80">
        <f>IFERROR(IFERROR(VLOOKUP($A156,fund!$A$8:$CJ$10035,COLUMN(B$1),FALSE),VLOOKUP($A156,certificat!$A$1:$BS$10000,COLUMN(B$1),FALSE)),VLOOKUP(A156,TK_MANQUANTS,2,FALSE))</f>
        <v>21971617</v>
      </c>
      <c r="C156" s="80" t="str">
        <f>VLOOKUP($A156,'Sheet1 - Table (1)'!$A$8:$AG$1186,COLUMN(C$6),FALSE)</f>
        <v>UBS ETF-MSCI EMU hgd to GBP UCITS (GBP) A-acc</v>
      </c>
      <c r="E156" s="23" t="s">
        <v>1321</v>
      </c>
      <c r="G156" s="23" t="s">
        <v>134</v>
      </c>
    </row>
    <row r="157" spans="1:7" s="23" customFormat="1" ht="14">
      <c r="A157" s="80" t="s">
        <v>1449</v>
      </c>
      <c r="B157" s="80">
        <f>IFERROR(IFERROR(VLOOKUP($A157,fund!$A$8:$CJ$10035,COLUMN(B$1),FALSE),VLOOKUP($A157,certificat!$A$1:$BS$10000,COLUMN(B$1),FALSE)),VLOOKUP(A157,TK_MANQUANTS,2,FALSE))</f>
        <v>22486961</v>
      </c>
      <c r="C157" s="80" t="str">
        <f>VLOOKUP($A157,'Sheet1 - Table (1)'!$A$8:$AG$1186,COLUMN(C$6),FALSE)</f>
        <v>State Street Global Aggregate Bd Index Fd I CHF H</v>
      </c>
      <c r="D157" s="23" t="s">
        <v>1321</v>
      </c>
      <c r="E157" s="23" t="s">
        <v>1321</v>
      </c>
      <c r="G157" s="23" t="s">
        <v>134</v>
      </c>
    </row>
    <row r="158" spans="1:7" s="23" customFormat="1" ht="14">
      <c r="A158" s="80" t="s">
        <v>1139</v>
      </c>
      <c r="B158" s="80">
        <f>IFERROR(IFERROR(VLOOKUP($A158,fund!$A$8:$CJ$10035,COLUMN(B$1),FALSE),VLOOKUP($A158,certificat!$A$1:$BS$10000,COLUMN(B$1),FALSE)),VLOOKUP(A158,TK_MANQUANTS,2,FALSE))</f>
        <v>10012767</v>
      </c>
      <c r="C158" s="80" t="str">
        <f>VLOOKUP($A158,'Sheet1 - Table (1)'!$A$8:$AG$1186,COLUMN(C$6),FALSE)</f>
        <v>iShares Core € Corp Bond UCITS ETF EUR Dist</v>
      </c>
      <c r="E158" s="23" t="s">
        <v>1321</v>
      </c>
      <c r="G158" s="23" t="s">
        <v>134</v>
      </c>
    </row>
    <row r="159" spans="1:7" s="23" customFormat="1" ht="14">
      <c r="A159" s="81" t="s">
        <v>1546</v>
      </c>
      <c r="B159" s="80">
        <f>IFERROR(IFERROR(VLOOKUP($A159,fund!$A$8:$CJ$10035,COLUMN(B$1),FALSE),VLOOKUP($A159,certificat!$A$1:$BS$10000,COLUMN(B$1),FALSE)),VLOOKUP(A159,TK_MANQUANTS,2,FALSE))</f>
        <v>2870698</v>
      </c>
      <c r="C159" s="80" t="str">
        <f>VLOOKUP($A159,'Sheet1 - Table (1)'!$A$8:$AG$1186,COLUMN(C$6),FALSE)</f>
        <v>Vontobel Fund Emerging Markets Eq I USD</v>
      </c>
      <c r="E159" s="23" t="s">
        <v>1321</v>
      </c>
      <c r="G159" s="23" t="s">
        <v>134</v>
      </c>
    </row>
    <row r="160" spans="1:7" s="23" customFormat="1" ht="14">
      <c r="A160" s="80" t="s">
        <v>1466</v>
      </c>
      <c r="B160" s="80">
        <f>IFERROR(IFERROR(VLOOKUP($A160,fund!$A$8:$CJ$10035,COLUMN(B$1),FALSE),VLOOKUP($A160,certificat!$A$1:$BS$10000,COLUMN(B$1),FALSE)),VLOOKUP(A160,TK_MANQUANTS,2,FALSE))</f>
        <v>3801845</v>
      </c>
      <c r="C160" s="80" t="str">
        <f>VLOOKUP($A160,'Sheet1 - Table (1)'!$A$8:$AG$1186,COLUMN(C$6),FALSE)</f>
        <v>iShares JP Morgan $ EM Bond UCITS ETF USD Dis</v>
      </c>
      <c r="E160" s="23" t="s">
        <v>1321</v>
      </c>
      <c r="G160" s="23" t="s">
        <v>134</v>
      </c>
    </row>
    <row r="161" spans="1:7" s="23" customFormat="1" ht="14">
      <c r="A161" s="80" t="s">
        <v>1482</v>
      </c>
      <c r="B161" s="80">
        <f>IFERROR(IFERROR(VLOOKUP($A161,fund!$A$8:$CJ$10035,COLUMN(B$1),FALSE),VLOOKUP($A161,certificat!$A$1:$BS$10000,COLUMN(B$1),FALSE)),VLOOKUP(A161,TK_MANQUANTS,2,FALSE))</f>
        <v>25913230</v>
      </c>
      <c r="C161" s="80" t="str">
        <f>VLOOKUP($A161,'Sheet1 - Table (1)'!$A$8:$AG$1186,COLUMN(C$6),FALSE)</f>
        <v>CSIF (CH) Bond Government EM USD Blue QBH</v>
      </c>
      <c r="E161" s="23" t="s">
        <v>1321</v>
      </c>
      <c r="G161" s="23" t="s">
        <v>134</v>
      </c>
    </row>
    <row r="162" spans="1:7" s="23" customFormat="1" ht="14">
      <c r="A162" s="80" t="s">
        <v>1471</v>
      </c>
      <c r="B162" s="80">
        <f>IFERROR(IFERROR(VLOOKUP($A162,fund!$A$8:$CJ$10035,COLUMN(B$1),FALSE),VLOOKUP($A162,certificat!$A$1:$BS$10000,COLUMN(B$1),FALSE)),VLOOKUP(A162,TK_MANQUANTS,2,FALSE))</f>
        <v>4509943</v>
      </c>
      <c r="C162" s="80" t="str">
        <f>VLOOKUP($A162,'Sheet1 - Table (1)'!$A$8:$AG$1186,COLUMN(C$6),FALSE)</f>
        <v>BGF Emerging Markets Local Currency Bd D2 USD</v>
      </c>
      <c r="D162" s="23" t="s">
        <v>1321</v>
      </c>
      <c r="E162" s="23" t="s">
        <v>1321</v>
      </c>
      <c r="G162" s="23" t="s">
        <v>134</v>
      </c>
    </row>
    <row r="163" spans="1:7" s="23" customFormat="1" ht="14">
      <c r="A163" s="80" t="s">
        <v>1457</v>
      </c>
      <c r="B163" s="80">
        <f>IFERROR(IFERROR(VLOOKUP($A163,fund!$A$8:$CJ$10035,COLUMN(B$1),FALSE),VLOOKUP($A163,certificat!$A$1:$BS$10000,COLUMN(B$1),FALSE)),VLOOKUP(A163,TK_MANQUANTS,2,FALSE))</f>
        <v>32891300</v>
      </c>
      <c r="C163" s="80" t="e">
        <f>VLOOKUP($A163,'Sheet1 - Table (1)'!$A$8:$AG$1186,COLUMN(C$6),FALSE)</f>
        <v>#N/A</v>
      </c>
      <c r="E163" s="23" t="s">
        <v>1321</v>
      </c>
    </row>
    <row r="164" spans="1:7" s="23" customFormat="1" ht="14">
      <c r="A164" s="81" t="s">
        <v>1547</v>
      </c>
      <c r="B164" s="80">
        <f>IFERROR(IFERROR(VLOOKUP($A164,fund!$A$8:$CJ$10035,COLUMN(B$1),FALSE),VLOOKUP($A164,certificat!$A$1:$BS$10000,COLUMN(B$1),FALSE)),VLOOKUP(A164,TK_MANQUANTS,2,FALSE))</f>
        <v>25018296</v>
      </c>
      <c r="C164" s="80" t="str">
        <f>VLOOKUP($A164,'Sheet1 - Table (1)'!$A$8:$AG$1186,COLUMN(C$6),FALSE)</f>
        <v>Nordea 1 - Stable Return HBI CHF</v>
      </c>
      <c r="E164" s="23" t="s">
        <v>1321</v>
      </c>
      <c r="G164" s="23" t="s">
        <v>134</v>
      </c>
    </row>
    <row r="165" spans="1:7" s="23" customFormat="1" ht="14">
      <c r="A165" s="81" t="s">
        <v>1548</v>
      </c>
      <c r="B165" s="80">
        <f>IFERROR(IFERROR(VLOOKUP($A165,fund!$A$8:$CJ$10035,COLUMN(B$1),FALSE),VLOOKUP($A165,certificat!$A$1:$BS$10000,COLUMN(B$1),FALSE)),VLOOKUP(A165,TK_MANQUANTS,2,FALSE))</f>
        <v>24852569</v>
      </c>
      <c r="C165" s="80" t="str">
        <f>VLOOKUP($A165,'Sheet1 - Table (1)'!$A$8:$AG$1186,COLUMN(C$6),FALSE)</f>
        <v>LO Funds - Alternative Risk Premia SH (CHF) MA</v>
      </c>
      <c r="E165" s="23" t="s">
        <v>1321</v>
      </c>
      <c r="G165" s="23" t="s">
        <v>134</v>
      </c>
    </row>
    <row r="166" spans="1:7" s="23" customFormat="1" ht="14">
      <c r="A166" s="80" t="s">
        <v>1495</v>
      </c>
      <c r="B166" s="80">
        <f>IFERROR(IFERROR(VLOOKUP($A166,fund!$A$8:$CJ$10035,COLUMN(B$1),FALSE),VLOOKUP($A166,certificat!$A$1:$BS$10000,COLUMN(B$1),FALSE)),VLOOKUP(A166,TK_MANQUANTS,2,FALSE))</f>
        <v>2847148</v>
      </c>
      <c r="C166" s="80" t="str">
        <f>VLOOKUP($A166,'Sheet1 - Table (1)'!$A$8:$AG$1186,COLUMN(C$6),FALSE)</f>
        <v>AXA WF US High Yield Bonds I USD C</v>
      </c>
      <c r="E166" s="23" t="s">
        <v>1321</v>
      </c>
      <c r="G166" s="23" t="s">
        <v>134</v>
      </c>
    </row>
    <row r="167" spans="1:7" s="23" customFormat="1" ht="14">
      <c r="A167" s="80" t="s">
        <v>386</v>
      </c>
      <c r="B167" s="80">
        <f>IFERROR(IFERROR(VLOOKUP($A167,fund!$A$8:$CJ$10035,COLUMN(B$1),FALSE),VLOOKUP($A167,certificat!$A$1:$BS$10000,COLUMN(B$1),FALSE)),VLOOKUP(A167,TK_MANQUANTS,2,FALSE))</f>
        <v>23032752</v>
      </c>
      <c r="C167" s="80" t="str">
        <f>VLOOKUP($A167,'Sheet1 - Table (1)'!$A$8:$AG$1186,COLUMN(C$6),FALSE)</f>
        <v>AXA WF US High Yield Bonds I CHF H C</v>
      </c>
      <c r="E167" s="23" t="s">
        <v>1321</v>
      </c>
      <c r="F167" s="23" t="s">
        <v>1321</v>
      </c>
      <c r="G167" s="23" t="s">
        <v>134</v>
      </c>
    </row>
    <row r="168" spans="1:7" s="23" customFormat="1" ht="14">
      <c r="A168" s="80" t="s">
        <v>1497</v>
      </c>
      <c r="B168" s="80">
        <f>IFERROR(IFERROR(VLOOKUP($A168,fund!$A$8:$CJ$10035,COLUMN(B$1),FALSE),VLOOKUP($A168,certificat!$A$1:$BS$10000,COLUMN(B$1),FALSE)),VLOOKUP(A168,TK_MANQUANTS,2,FALSE))</f>
        <v>12052329</v>
      </c>
      <c r="C168" s="80" t="str">
        <f>VLOOKUP($A168,'Sheet1 - Table (1)'!$A$8:$AG$1186,COLUMN(C$6),FALSE)</f>
        <v>JPM EM Investment Grade Bond C Acc USD</v>
      </c>
      <c r="E168" s="23" t="s">
        <v>1321</v>
      </c>
      <c r="G168" s="23" t="s">
        <v>134</v>
      </c>
    </row>
    <row r="169" spans="1:7" s="23" customFormat="1" ht="14">
      <c r="A169" s="80" t="s">
        <v>1537</v>
      </c>
      <c r="B169" s="80">
        <f>IFERROR(IFERROR(VLOOKUP($A169,fund!$A$8:$CJ$10035,COLUMN(B$1),FALSE),VLOOKUP($A169,certificat!$A$1:$BS$10000,COLUMN(B$1),FALSE)),VLOOKUP(A169,TK_MANQUANTS,2,FALSE))</f>
        <v>3846676</v>
      </c>
      <c r="C169" s="80" t="str">
        <f>VLOOKUP($A169,'Sheet1 - Table (1)'!$A$8:$AG$1186,COLUMN(C$6),FALSE)</f>
        <v>Schroder ISF Glo Conv Bd C Acc</v>
      </c>
      <c r="E169" s="23" t="s">
        <v>1321</v>
      </c>
      <c r="G169" s="23" t="s">
        <v>134</v>
      </c>
    </row>
    <row r="170" spans="1:7" s="23" customFormat="1" ht="14">
      <c r="A170" s="80" t="s">
        <v>1451</v>
      </c>
      <c r="B170" s="80">
        <f>IFERROR(IFERROR(VLOOKUP($A170,fund!$A$8:$CJ$10035,COLUMN(B$1),FALSE),VLOOKUP($A170,certificat!$A$1:$BS$10000,COLUMN(B$1),FALSE)),VLOOKUP(A170,TK_MANQUANTS,2,FALSE))</f>
        <v>10479025</v>
      </c>
      <c r="C170" s="80" t="str">
        <f>VLOOKUP($A170,'Sheet1 - Table (1)'!$A$8:$AG$1186,COLUMN(C$6),FALSE)</f>
        <v>UBAM SICAV - Corporate Euro Bond</v>
      </c>
      <c r="E170" s="23" t="s">
        <v>1321</v>
      </c>
      <c r="G170" s="23" t="s">
        <v>134</v>
      </c>
    </row>
    <row r="171" spans="1:7" s="23" customFormat="1" ht="14">
      <c r="A171" s="81" t="s">
        <v>1549</v>
      </c>
      <c r="B171" s="80">
        <f>IFERROR(IFERROR(VLOOKUP($A171,fund!$A$8:$CJ$10035,COLUMN(B$1),FALSE),VLOOKUP($A171,certificat!$A$1:$BS$10000,COLUMN(B$1),FALSE)),VLOOKUP(A171,TK_MANQUANTS,2,FALSE))</f>
        <v>2747772</v>
      </c>
      <c r="C171" s="80" t="str">
        <f>VLOOKUP($A171,'Sheet1 - Table (1)'!$A$8:$AG$1186,COLUMN(C$6),FALSE)</f>
        <v>Lyxor MSCI World UCITS ETF D-USD</v>
      </c>
      <c r="E171" s="23" t="s">
        <v>1321</v>
      </c>
      <c r="G171" s="23" t="s">
        <v>134</v>
      </c>
    </row>
    <row r="172" spans="1:7" s="23" customFormat="1" ht="14">
      <c r="A172" s="80" t="s">
        <v>1454</v>
      </c>
      <c r="B172" s="80">
        <f>IFERROR(IFERROR(VLOOKUP($A172,fund!$A$8:$CJ$10035,COLUMN(B$1),FALSE),VLOOKUP($A172,certificat!$A$1:$BS$10000,COLUMN(B$1),FALSE)),VLOOKUP(A172,TK_MANQUANTS,2,FALSE))</f>
        <v>22778776</v>
      </c>
      <c r="C172" s="80" t="str">
        <f>VLOOKUP($A172,'Sheet1 - Table (1)'!$A$8:$AG$1186,COLUMN(C$6),FALSE)</f>
        <v>SPDR Euro Stoxx Low Volatility UCITS ETF</v>
      </c>
      <c r="D172" s="23" t="s">
        <v>1321</v>
      </c>
      <c r="E172" s="23" t="s">
        <v>1321</v>
      </c>
      <c r="F172" s="23" t="s">
        <v>1321</v>
      </c>
      <c r="G172" s="23" t="s">
        <v>134</v>
      </c>
    </row>
    <row r="173" spans="1:7" s="23" customFormat="1" ht="14">
      <c r="A173" s="80" t="s">
        <v>465</v>
      </c>
      <c r="B173" s="80" t="e">
        <f>IFERROR(IFERROR(VLOOKUP($A173,fund!$A$8:$CJ$10035,COLUMN(B$1),FALSE),VLOOKUP($A173,certificat!$A$1:$BS$10000,COLUMN(B$1),FALSE)),VLOOKUP(A173,TK_MANQUANTS,2,FALSE))</f>
        <v>#N/A</v>
      </c>
      <c r="C173" s="80" t="str">
        <f>VLOOKUP($A173,'Sheet1 - Table (1)'!$A$8:$AG$1186,COLUMN(C$6),FALSE)</f>
        <v>UBS ETF-MSCI EMU hgd to CHF UCITS (CHF) A-acc</v>
      </c>
      <c r="E173" s="23" t="s">
        <v>1321</v>
      </c>
      <c r="F173" s="23" t="s">
        <v>1321</v>
      </c>
    </row>
    <row r="174" spans="1:7" s="23" customFormat="1" ht="14">
      <c r="A174" s="80" t="s">
        <v>1666</v>
      </c>
      <c r="B174" s="80">
        <f>IFERROR(IFERROR(VLOOKUP($A174,fund!$A$8:$CJ$10035,COLUMN(B$1),FALSE),VLOOKUP($A174,certificat!$A$1:$BS$10000,COLUMN(B$1),FALSE)),VLOOKUP(A174,TK_MANQUANTS,2,FALSE))</f>
        <v>33898910</v>
      </c>
      <c r="C174" s="80" t="str">
        <f>VLOOKUP($A174,'Sheet1 - Table (1)'!$A$8:$AG$1186,COLUMN(C$6),FALSE)</f>
        <v>BSF Multi-Manager Alt Strat I2 CHF Hgd</v>
      </c>
      <c r="D174" s="23" t="s">
        <v>1321</v>
      </c>
      <c r="E174" s="23" t="s">
        <v>1321</v>
      </c>
      <c r="F174" s="23" t="s">
        <v>1321</v>
      </c>
      <c r="G174" s="23" t="s">
        <v>1321</v>
      </c>
    </row>
    <row r="175" spans="1:7" s="23" customFormat="1" ht="14">
      <c r="A175" s="80" t="s">
        <v>1706</v>
      </c>
      <c r="B175" s="80">
        <f>IFERROR(IFERROR(VLOOKUP($A175,fund!$A$8:$CJ$10035,COLUMN(B$1),FALSE),VLOOKUP($A175,certificat!$A$1:$BS$10000,COLUMN(B$1),FALSE)),VLOOKUP(A175,TK_MANQUANTS,2,FALSE))</f>
        <v>19463347</v>
      </c>
      <c r="C175" s="80" t="str">
        <f>VLOOKUP($A175,'Sheet1 - Table (1)'!$A$8:$AG$1186,COLUMN(C$6),FALSE)</f>
        <v>CSIF (Lux) Equity Emerging Markets QB USD</v>
      </c>
      <c r="D175" s="23" t="s">
        <v>1321</v>
      </c>
      <c r="E175" s="23" t="s">
        <v>1321</v>
      </c>
      <c r="F175" s="23" t="s">
        <v>1321</v>
      </c>
      <c r="G175" s="23" t="s">
        <v>134</v>
      </c>
    </row>
    <row r="176" spans="1:7" s="23" customFormat="1" ht="14">
      <c r="A176" s="80" t="s">
        <v>1710</v>
      </c>
      <c r="B176" s="80">
        <f>IFERROR(IFERROR(VLOOKUP($A176,fund!$A$8:$CJ$10035,COLUMN(B$1),FALSE),VLOOKUP($A176,certificat!$A$1:$BS$10000,COLUMN(B$1),FALSE)),VLOOKUP(A176,TK_MANQUANTS,2,FALSE))</f>
        <v>28285785</v>
      </c>
      <c r="C176" s="80" t="str">
        <f>VLOOKUP($A176,'Sheet1 - Table (1)'!$A$8:$AG$1186,COLUMN(C$6),FALSE)</f>
        <v>Franklin K2 Alternative Strategies I (acc) CHF-H1</v>
      </c>
      <c r="D176" s="23" t="s">
        <v>1321</v>
      </c>
      <c r="E176" s="23" t="s">
        <v>1321</v>
      </c>
      <c r="G176" s="23" t="s">
        <v>134</v>
      </c>
    </row>
    <row r="177" spans="1:7" s="23" customFormat="1" ht="14">
      <c r="A177" s="80" t="s">
        <v>1704</v>
      </c>
      <c r="B177" s="80">
        <f>IFERROR(IFERROR(VLOOKUP($A177,fund!$A$8:$CJ$10035,COLUMN(B$1),FALSE),VLOOKUP($A177,certificat!$A$1:$BS$10000,COLUMN(B$1),FALSE)),VLOOKUP(A177,TK_MANQUANTS,2,FALSE))</f>
        <v>20028776</v>
      </c>
      <c r="C177" s="80" t="str">
        <f>VLOOKUP($A177,'Sheet1 - Table (1)'!$A$8:$AG$1186,COLUMN(C$6),FALSE)</f>
        <v>Xtrackers MSCI EMU UCITS ETF 1D</v>
      </c>
      <c r="D177" s="23" t="s">
        <v>1321</v>
      </c>
      <c r="E177" s="23" t="s">
        <v>1321</v>
      </c>
      <c r="F177" s="23" t="s">
        <v>1321</v>
      </c>
      <c r="G177" s="23" t="s">
        <v>134</v>
      </c>
    </row>
    <row r="178" spans="1:7" s="23" customFormat="1" ht="14">
      <c r="A178" s="80" t="s">
        <v>1461</v>
      </c>
      <c r="B178" s="80">
        <f>IFERROR(IFERROR(VLOOKUP($A178,fund!$A$8:$CJ$10035,COLUMN(B$1),FALSE),VLOOKUP($A178,certificat!$A$1:$BS$10000,COLUMN(B$1),FALSE)),VLOOKUP(A178,TK_MANQUANTS,2,FALSE))</f>
        <v>24268896</v>
      </c>
      <c r="C178" s="80" t="str">
        <f>VLOOKUP($A178,'Sheet1 - Table (1)'!$A$8:$AG$1186,COLUMN(C$6),FALSE)</f>
        <v>Xtrackers MSCI USA UCITS ETF 1C</v>
      </c>
      <c r="D178" s="23" t="s">
        <v>1321</v>
      </c>
      <c r="E178" s="23" t="s">
        <v>1321</v>
      </c>
      <c r="F178" s="23" t="s">
        <v>1321</v>
      </c>
      <c r="G178" s="23" t="s">
        <v>134</v>
      </c>
    </row>
    <row r="179" spans="1:7" s="23" customFormat="1" ht="14">
      <c r="A179" s="81" t="s">
        <v>1550</v>
      </c>
      <c r="B179" s="80">
        <f>IFERROR(IFERROR(VLOOKUP($A179,fund!$A$8:$CJ$10035,COLUMN(B$1),FALSE),VLOOKUP($A179,certificat!$A$1:$BS$10000,COLUMN(B$1),FALSE)),VLOOKUP(A179,TK_MANQUANTS,2,FALSE))</f>
        <v>22763382</v>
      </c>
      <c r="C179" s="80" t="str">
        <f>VLOOKUP($A179,'Sheet1 - Table (1)'!$A$8:$AG$1186,COLUMN(C$6),FALSE)</f>
        <v>Carmignac Pfl Patrimoine F CHF acc Hdg</v>
      </c>
      <c r="E179" s="23" t="s">
        <v>1321</v>
      </c>
      <c r="G179" s="23" t="s">
        <v>134</v>
      </c>
    </row>
    <row r="180" spans="1:7" s="23" customFormat="1" ht="14">
      <c r="A180" s="80" t="s">
        <v>1736</v>
      </c>
      <c r="B180" s="80">
        <f>IFERROR(IFERROR(VLOOKUP($A180,fund!$A$8:$CJ$10035,COLUMN(B$1),FALSE),VLOOKUP($A180,certificat!$A$1:$BS$10000,COLUMN(B$1),FALSE)),VLOOKUP(A180,TK_MANQUANTS,2,FALSE))</f>
        <v>4354685</v>
      </c>
      <c r="C180" s="80" t="str">
        <f>VLOOKUP($A180,'Sheet1 - Table (1)'!$A$8:$AG$1186,COLUMN(C$6),FALSE)</f>
        <v>Pictet CH-CHF Short Mid Term Bonds-J dy</v>
      </c>
      <c r="D180" s="23" t="s">
        <v>1321</v>
      </c>
      <c r="E180" s="23" t="s">
        <v>1321</v>
      </c>
      <c r="G180" s="23" t="s">
        <v>1321</v>
      </c>
    </row>
    <row r="181" spans="1:7" s="23" customFormat="1" ht="14">
      <c r="A181" s="80" t="s">
        <v>1085</v>
      </c>
      <c r="B181" s="80">
        <f>IFERROR(IFERROR(VLOOKUP($A181,fund!$A$8:$CJ$10035,COLUMN(B$1),FALSE),VLOOKUP($A181,certificat!$A$1:$BS$10000,COLUMN(B$1),FALSE)),VLOOKUP(A181,TK_MANQUANTS,2,FALSE))</f>
        <v>2585405</v>
      </c>
      <c r="C181" s="80" t="str">
        <f>VLOOKUP($A181,'Sheet1 - Table (1)'!$A$8:$AG$1186,COLUMN(C$6),FALSE)</f>
        <v>iShares € Govt Bond 1-3yr UCITS ETF EUR (Dist)</v>
      </c>
      <c r="D181" s="23" t="s">
        <v>1321</v>
      </c>
      <c r="E181" s="23" t="s">
        <v>1321</v>
      </c>
      <c r="G181" s="23" t="s">
        <v>134</v>
      </c>
    </row>
    <row r="182" spans="1:7" s="23" customFormat="1" ht="14">
      <c r="A182" s="80" t="s">
        <v>843</v>
      </c>
      <c r="B182" s="80">
        <f>IFERROR(IFERROR(VLOOKUP($A182,fund!$A$8:$CJ$10035,COLUMN(B$1),FALSE),VLOOKUP($A182,certificat!$A$1:$BS$10000,COLUMN(B$1),FALSE)),VLOOKUP(A182,TK_MANQUANTS,2,FALSE))</f>
        <v>10608698</v>
      </c>
      <c r="C182" s="80" t="str">
        <f>VLOOKUP($A182,'Sheet1 - Table (1)'!$A$8:$AG$1186,COLUMN(C$6),FALSE)</f>
        <v>iShares € Corp Bond 1-5 yr UCITS ETF EUR (Dist)</v>
      </c>
      <c r="D182" s="23" t="s">
        <v>1321</v>
      </c>
      <c r="E182" s="23" t="s">
        <v>1321</v>
      </c>
      <c r="G182" s="23" t="s">
        <v>134</v>
      </c>
    </row>
    <row r="183" spans="1:7" s="23" customFormat="1" ht="14">
      <c r="A183" s="80" t="s">
        <v>901</v>
      </c>
      <c r="B183" s="80">
        <f>IFERROR(IFERROR(VLOOKUP($A183,fund!$A$8:$CJ$10035,COLUMN(B$1),FALSE),VLOOKUP($A183,certificat!$A$1:$BS$10000,COLUMN(B$1),FALSE)),VLOOKUP(A183,TK_MANQUANTS,2,FALSE))</f>
        <v>10200789</v>
      </c>
      <c r="C183" s="80" t="str">
        <f>VLOOKUP($A183,'Sheet1 - Table (1)'!$A$8:$AG$1186,COLUMN(C$6),FALSE)</f>
        <v>iShares $ Treasury Bond 1-3yr UCITS ETF USD Acc B</v>
      </c>
      <c r="D183" s="23" t="s">
        <v>1321</v>
      </c>
      <c r="E183" s="23" t="s">
        <v>1321</v>
      </c>
      <c r="F183" s="23" t="s">
        <v>1321</v>
      </c>
      <c r="G183" s="23" t="s">
        <v>134</v>
      </c>
    </row>
    <row r="184" spans="1:7" s="23" customFormat="1" ht="14">
      <c r="A184" s="80" t="s">
        <v>1015</v>
      </c>
      <c r="B184" s="80">
        <f>IFERROR(IFERROR(VLOOKUP($A184,fund!$A$8:$CJ$10035,COLUMN(B$1),FALSE),VLOOKUP($A184,certificat!$A$1:$BS$10000,COLUMN(B$1),FALSE)),VLOOKUP(A184,TK_MANQUANTS,2,FALSE))</f>
        <v>22014865</v>
      </c>
      <c r="C184" s="80" t="str">
        <f>VLOOKUP($A184,'Sheet1 - Table (1)'!$A$8:$AG$1186,COLUMN(C$6),FALSE)</f>
        <v>SPDR Bloomberg Barclays 0-3Y US Corp Bond UCTS ETF</v>
      </c>
      <c r="D184" s="23" t="s">
        <v>1321</v>
      </c>
      <c r="E184" s="23" t="s">
        <v>1321</v>
      </c>
      <c r="G184" s="23" t="s">
        <v>134</v>
      </c>
    </row>
    <row r="185" spans="1:7" s="23" customFormat="1" ht="14">
      <c r="A185" s="80" t="s">
        <v>1740</v>
      </c>
      <c r="B185" s="80">
        <f>IFERROR(IFERROR(VLOOKUP($A185,fund!$A$8:$CJ$10035,COLUMN(B$1),FALSE),VLOOKUP($A185,certificat!$A$1:$BS$10000,COLUMN(B$1),FALSE)),VLOOKUP(A185,TK_MANQUANTS,2,FALSE))</f>
        <v>21498510</v>
      </c>
      <c r="C185" s="80" t="str">
        <f>VLOOKUP($A185,'Sheet1 - Table (1)'!$A$8:$AG$1186,COLUMN(C$6),FALSE)</f>
        <v>CSIF (CH) Bond Aggregate Global exCHF 1-5 Blue QBH</v>
      </c>
      <c r="D185" s="23" t="s">
        <v>1321</v>
      </c>
      <c r="E185" s="23" t="s">
        <v>1321</v>
      </c>
      <c r="G185" s="23" t="s">
        <v>134</v>
      </c>
    </row>
    <row r="186" spans="1:7" s="23" customFormat="1" ht="14">
      <c r="A186" s="80" t="s">
        <v>1731</v>
      </c>
      <c r="B186" s="80">
        <f>IFERROR(IFERROR(VLOOKUP($A186,fund!$A$8:$CJ$10035,COLUMN(B$1),FALSE),VLOOKUP($A186,certificat!$A$1:$BS$10000,COLUMN(B$1),FALSE)),VLOOKUP(A186,TK_MANQUANTS,2,FALSE))</f>
        <v>21498501</v>
      </c>
      <c r="C186" s="80" t="str">
        <f>VLOOKUP($A186,'Sheet1 - Table (1)'!$A$8:$AG$1186,COLUMN(C$6),FALSE)</f>
        <v>CSIF (CH) Bond Aggregate Global exCHF 1-5 Blue QB</v>
      </c>
      <c r="D186" s="23" t="s">
        <v>1321</v>
      </c>
      <c r="E186" s="23" t="s">
        <v>1321</v>
      </c>
      <c r="G186" s="23" t="s">
        <v>134</v>
      </c>
    </row>
    <row r="187" spans="1:7" s="23" customFormat="1" ht="14">
      <c r="A187" s="80" t="s">
        <v>1741</v>
      </c>
      <c r="B187" s="80">
        <f>IFERROR(IFERROR(VLOOKUP($A187,fund!$A$8:$CJ$10035,COLUMN(B$1),FALSE),VLOOKUP($A187,certificat!$A$1:$BS$10000,COLUMN(B$1),FALSE)),VLOOKUP(A187,TK_MANQUANTS,2,FALSE))</f>
        <v>21966875</v>
      </c>
      <c r="C187" s="80" t="str">
        <f>VLOOKUP($A187,'Sheet1 - Table (1)'!$A$8:$AG$1186,COLUMN(C$6),FALSE)</f>
        <v>UBS ETF-MSCI United Kingdom UCITS ETF (GBP) A-acc</v>
      </c>
      <c r="D187" s="23" t="s">
        <v>1321</v>
      </c>
      <c r="E187" s="23" t="s">
        <v>1321</v>
      </c>
      <c r="F187" s="23" t="s">
        <v>1321</v>
      </c>
      <c r="G187" s="23" t="s">
        <v>134</v>
      </c>
    </row>
    <row r="188" spans="1:7" s="23" customFormat="1" ht="14">
      <c r="A188" s="80" t="s">
        <v>1819</v>
      </c>
      <c r="B188" s="80">
        <f>IFERROR(IFERROR(VLOOKUP($A188,fund!$A$8:$CJ$10035,COLUMN(B$1),FALSE),VLOOKUP($A188,certificat!$A$1:$BS$10000,COLUMN(B$1),FALSE)),VLOOKUP(A188,TK_MANQUANTS,2,FALSE))</f>
        <v>32729225</v>
      </c>
      <c r="C188" s="80" t="str">
        <f>VLOOKUP($A188,'Sheet1 - Table (1)'!$A$8:$AG$1186,COLUMN(C$6),FALSE)</f>
        <v>CSIF (Lux) Equity Japan FB JPY</v>
      </c>
      <c r="D188" s="23" t="s">
        <v>1321</v>
      </c>
      <c r="E188" s="23" t="s">
        <v>1321</v>
      </c>
      <c r="F188" s="23" t="s">
        <v>1321</v>
      </c>
      <c r="G188" s="23" t="s">
        <v>134</v>
      </c>
    </row>
    <row r="189" spans="1:7" s="23" customFormat="1" ht="14">
      <c r="A189" s="80" t="s">
        <v>1817</v>
      </c>
      <c r="B189" s="80">
        <f>IFERROR(IFERROR(VLOOKUP($A189,fund!$A$8:$CJ$10035,COLUMN(B$1),FALSE),VLOOKUP($A189,certificat!$A$1:$BS$10000,COLUMN(B$1),FALSE)),VLOOKUP(A189,TK_MANQUANTS,2,FALSE))</f>
        <v>32728586</v>
      </c>
      <c r="C189" s="80" t="str">
        <f>VLOOKUP($A189,'Sheet1 - Table (1)'!$A$8:$AG$1186,COLUMN(C$6),FALSE)</f>
        <v>CSIF (Lux) Equity Canada QB USD</v>
      </c>
      <c r="D189" s="23" t="s">
        <v>1321</v>
      </c>
      <c r="E189" s="23" t="s">
        <v>1321</v>
      </c>
      <c r="F189" s="23" t="s">
        <v>1321</v>
      </c>
      <c r="G189" s="23" t="s">
        <v>134</v>
      </c>
    </row>
    <row r="190" spans="1:7" s="23" customFormat="1" ht="14">
      <c r="A190" s="80" t="s">
        <v>1884</v>
      </c>
      <c r="B190" s="80">
        <f>IFERROR(IFERROR(VLOOKUP($A190,fund!$A$8:$CJ$10035,COLUMN(B$1),FALSE),VLOOKUP($A190,certificat!$A$1:$BS$10000,COLUMN(B$1),FALSE)),VLOOKUP(A190,TK_MANQUANTS,2,FALSE))</f>
        <v>11704486</v>
      </c>
      <c r="C190" s="80" t="str">
        <f>VLOOKUP($A190,'Sheet1 - Table (1)'!$A$8:$AG$1186,COLUMN(C$6),FALSE)</f>
        <v>Swisscanto (CH) IEF Canada NT</v>
      </c>
      <c r="E190" s="23" t="s">
        <v>1321</v>
      </c>
      <c r="G190" s="23" t="s">
        <v>134</v>
      </c>
    </row>
    <row r="191" spans="1:7" s="23" customFormat="1" ht="14">
      <c r="A191" s="80" t="s">
        <v>1885</v>
      </c>
      <c r="B191" s="80">
        <f>IFERROR(IFERROR(VLOOKUP($A191,fund!$A$8:$CJ$10035,COLUMN(B$1),FALSE),VLOOKUP($A191,certificat!$A$1:$BS$10000,COLUMN(B$1),FALSE)),VLOOKUP(A191,TK_MANQUANTS,2,FALSE))</f>
        <v>11704465</v>
      </c>
      <c r="C191" s="80" t="str">
        <f>VLOOKUP($A191,'Sheet1 - Table (1)'!$A$8:$AG$1186,COLUMN(C$6),FALSE)</f>
        <v>Swisscanto (CH) IEF Europe ex CH NT CHF</v>
      </c>
      <c r="E191" s="23" t="s">
        <v>1321</v>
      </c>
      <c r="G191" s="23" t="s">
        <v>134</v>
      </c>
    </row>
    <row r="192" spans="1:7" s="23" customFormat="1" ht="14">
      <c r="A192" s="80" t="s">
        <v>1886</v>
      </c>
      <c r="B192" s="80">
        <f>IFERROR(IFERROR(VLOOKUP($A192,fund!$A$8:$CJ$10035,COLUMN(B$1),FALSE),VLOOKUP($A192,certificat!$A$1:$BS$10000,COLUMN(B$1),FALSE)),VLOOKUP(A192,TK_MANQUANTS,2,FALSE))</f>
        <v>11704483</v>
      </c>
      <c r="C192" s="80" t="str">
        <f>VLOOKUP($A192,'Sheet1 - Table (1)'!$A$8:$AG$1186,COLUMN(C$6),FALSE)</f>
        <v>Swisscanto (CH) IEF Pacific ex Japan NT CHF</v>
      </c>
      <c r="E192" s="23" t="s">
        <v>1321</v>
      </c>
      <c r="G192" s="23" t="s">
        <v>134</v>
      </c>
    </row>
    <row r="193" spans="1:7" s="23" customFormat="1" ht="14">
      <c r="A193" s="80" t="s">
        <v>1887</v>
      </c>
      <c r="B193" s="80">
        <f>IFERROR(IFERROR(VLOOKUP($A193,fund!$A$8:$CJ$10035,COLUMN(B$1),FALSE),VLOOKUP($A193,certificat!$A$1:$BS$10000,COLUMN(B$1),FALSE)),VLOOKUP(A193,TK_MANQUANTS,2,FALSE))</f>
        <v>18570360</v>
      </c>
      <c r="C193" s="80" t="str">
        <f>VLOOKUP($A193,'Sheet1 - Table (1)'!$A$8:$AG$1186,COLUMN(C$6),FALSE)</f>
        <v>CSIF (CH) Equity EMU QB</v>
      </c>
      <c r="E193" s="23" t="s">
        <v>1321</v>
      </c>
      <c r="G193" s="23" t="s">
        <v>134</v>
      </c>
    </row>
    <row r="194" spans="1:7" s="23" customFormat="1" ht="14">
      <c r="A194" s="80" t="s">
        <v>1808</v>
      </c>
      <c r="B194" s="80">
        <f>IFERROR(IFERROR(VLOOKUP($A194,fund!$A$8:$CJ$10035,COLUMN(B$1),FALSE),VLOOKUP($A194,certificat!$A$1:$BS$10000,COLUMN(B$1),FALSE)),VLOOKUP(A194,TK_MANQUANTS,2,FALSE))</f>
        <v>11704515</v>
      </c>
      <c r="C194" s="80" t="str">
        <f>VLOOKUP($A194,'Sheet1 - Table (1)'!$A$8:$AG$1186,COLUMN(C$6),FALSE)</f>
        <v>Swisscanto (CH) IBF EMU Govt. NT EUR</v>
      </c>
      <c r="E194" s="23" t="s">
        <v>1321</v>
      </c>
      <c r="G194" s="23" t="s">
        <v>134</v>
      </c>
    </row>
    <row r="195" spans="1:7" s="23" customFormat="1" ht="14">
      <c r="A195" s="80" t="s">
        <v>1810</v>
      </c>
      <c r="B195" s="80">
        <f>IFERROR(IFERROR(VLOOKUP($A195,fund!$A$8:$CJ$10035,COLUMN(B$1),FALSE),VLOOKUP($A195,certificat!$A$1:$BS$10000,COLUMN(B$1),FALSE)),VLOOKUP(A195,TK_MANQUANTS,2,FALSE))</f>
        <v>11704519</v>
      </c>
      <c r="C195" s="80" t="str">
        <f>VLOOKUP($A195,'Sheet1 - Table (1)'!$A$8:$AG$1186,COLUMN(C$6),FALSE)</f>
        <v>Swisscanto (CH) IBF USA Govt. NT USD</v>
      </c>
      <c r="E195" s="23" t="s">
        <v>1321</v>
      </c>
      <c r="G195" s="23" t="s">
        <v>1321</v>
      </c>
    </row>
    <row r="196" spans="1:7" s="23" customFormat="1" ht="14">
      <c r="A196" s="80" t="s">
        <v>1686</v>
      </c>
      <c r="B196" s="80">
        <f>IFERROR(IFERROR(VLOOKUP($A196,fund!$A$8:$CJ$10035,COLUMN(B$1),FALSE),VLOOKUP($A196,certificat!$A$1:$BS$10000,COLUMN(B$1),FALSE)),VLOOKUP(A196,TK_MANQUANTS,2,FALSE))</f>
        <v>21580462</v>
      </c>
      <c r="C196" s="80" t="str">
        <f>VLOOKUP($A196,'Sheet1 - Table (1)'!$A$8:$AG$1186,COLUMN(C$6),FALSE)</f>
        <v>Swisscanto (CH) IBF Japan Govt. NT</v>
      </c>
      <c r="E196" s="23" t="s">
        <v>1321</v>
      </c>
      <c r="G196" s="23" t="s">
        <v>134</v>
      </c>
    </row>
    <row r="197" spans="1:7" s="23" customFormat="1" ht="14">
      <c r="A197" s="80" t="s">
        <v>1888</v>
      </c>
      <c r="B197" s="80">
        <f>IFERROR(IFERROR(VLOOKUP($A197,fund!$A$8:$CJ$10035,COLUMN(B$1),FALSE),VLOOKUP($A197,certificat!$A$1:$BS$10000,COLUMN(B$1),FALSE)),VLOOKUP(A197,TK_MANQUANTS,2,FALSE))</f>
        <v>13250187</v>
      </c>
      <c r="C197" s="80" t="str">
        <f>VLOOKUP($A197,'Sheet1 - Table (1)'!$A$8:$AG$1186,COLUMN(C$6),FALSE)</f>
        <v>Swisscanto (CH) Index Cmdty Fd hedged CHF NTH CHF</v>
      </c>
      <c r="E197" s="23" t="s">
        <v>1321</v>
      </c>
      <c r="G197" s="23" t="s">
        <v>134</v>
      </c>
    </row>
    <row r="198" spans="1:7" s="23" customFormat="1" ht="14">
      <c r="A198" s="23" t="s">
        <v>412</v>
      </c>
      <c r="B198" s="80">
        <f>IFERROR(IFERROR(VLOOKUP($A198,fund!$A$8:$CJ$10035,COLUMN(B$1),FALSE),VLOOKUP($A198,certificat!$A$1:$BS$10000,COLUMN(B$1),FALSE)),VLOOKUP(A198,TK_MANQUANTS,2,FALSE))</f>
        <v>19328350</v>
      </c>
      <c r="C198" s="80" t="str">
        <f>VLOOKUP($A198,'Sheet1 - Table (1)'!$A$8:$AG$1186,COLUMN(C$6),FALSE)</f>
        <v>iShares MSCI World CHF Hedged UCITS ETF (Acc)</v>
      </c>
      <c r="D198" s="23" t="s">
        <v>1321</v>
      </c>
      <c r="E198" s="23" t="s">
        <v>1321</v>
      </c>
      <c r="G198" s="23" t="s">
        <v>134</v>
      </c>
    </row>
    <row r="199" spans="1:7" s="23" customFormat="1" ht="14">
      <c r="A199" s="23" t="s">
        <v>235</v>
      </c>
      <c r="B199" s="80">
        <f>IFERROR(IFERROR(VLOOKUP($A199,fund!$A$8:$CJ$10035,COLUMN(B$1),FALSE),VLOOKUP($A199,certificat!$A$1:$BS$10000,COLUMN(B$1),FALSE)),VLOOKUP(A199,TK_MANQUANTS,2,FALSE))</f>
        <v>13448683</v>
      </c>
      <c r="C199" s="80" t="str">
        <f>VLOOKUP($A199,'Sheet1 - Table (1)'!$A$8:$AG$1186,COLUMN(C$6),FALSE)</f>
        <v>NN (L) Alternative Beta I Cap CHF (hedged i)</v>
      </c>
      <c r="D199" s="23" t="s">
        <v>1321</v>
      </c>
      <c r="G199" s="23" t="s">
        <v>1321</v>
      </c>
    </row>
    <row r="200" spans="1:7" s="23" customFormat="1" ht="14">
      <c r="A200" s="23" t="s">
        <v>249</v>
      </c>
      <c r="B200" s="80">
        <f>IFERROR(IFERROR(VLOOKUP($A200,fund!$A$8:$CJ$10035,COLUMN(B$1),FALSE),VLOOKUP($A200,certificat!$A$1:$BS$10000,COLUMN(B$1),FALSE)),VLOOKUP(A200,TK_MANQUANTS,2,FALSE))</f>
        <v>1129230</v>
      </c>
      <c r="C200" s="80" t="str">
        <f>VLOOKUP($A200,'Sheet1 - Table (1)'!$A$8:$AG$1186,COLUMN(C$6),FALSE)</f>
        <v>Pictet CH Short-Term Money Market CHF I dy</v>
      </c>
      <c r="G200" s="23" t="s">
        <v>1321</v>
      </c>
    </row>
    <row r="201" spans="1:7" s="23" customFormat="1" ht="14">
      <c r="A201" s="23" t="s">
        <v>1786</v>
      </c>
      <c r="B201" s="80">
        <f>IFERROR(IFERROR(VLOOKUP($A201,fund!$A$8:$CJ$10035,COLUMN(B$1),FALSE),VLOOKUP($A201,certificat!$A$1:$BS$10000,COLUMN(B$1),FALSE)),VLOOKUP(A201,TK_MANQUANTS,2,FALSE))</f>
        <v>21580466</v>
      </c>
      <c r="C201" s="80" t="str">
        <f>VLOOKUP($A201,'Sheet1 - Table (1)'!$A$8:$AG$1186,COLUMN(C$6),FALSE)</f>
        <v>Swisscanto (CH) IBF TM AAA-BBB CHF NT CHF</v>
      </c>
      <c r="G201" s="23" t="s">
        <v>1321</v>
      </c>
    </row>
    <row r="202" spans="1:7" s="23" customFormat="1" ht="14">
      <c r="A202" s="23" t="s">
        <v>394</v>
      </c>
      <c r="B202" s="80">
        <f>IFERROR(IFERROR(VLOOKUP($A202,fund!$A$8:$CJ$10035,COLUMN(B$1),FALSE),VLOOKUP($A202,certificat!$A$1:$BS$10000,COLUMN(B$1),FALSE)),VLOOKUP(A202,TK_MANQUANTS,2,FALSE))</f>
        <v>10175438</v>
      </c>
      <c r="C202" s="80" t="str">
        <f>VLOOKUP($A202,'Sheet1 - Table (1)'!$A$8:$AG$1186,COLUMN(C$6),FALSE)</f>
        <v>CSIF (CH) Bond Switzerland AAA-BBB Blue FB</v>
      </c>
      <c r="G202" s="23" t="s">
        <v>1321</v>
      </c>
    </row>
    <row r="203" spans="1:7" s="23" customFormat="1" ht="14">
      <c r="A203" s="23" t="s">
        <v>1149</v>
      </c>
      <c r="B203" s="80">
        <f>IFERROR(IFERROR(VLOOKUP($A203,fund!$A$8:$CJ$10035,COLUMN(B$1),FALSE),VLOOKUP($A203,certificat!$A$1:$BS$10000,COLUMN(B$1),FALSE)),VLOOKUP(A203,TK_MANQUANTS,2,FALSE))</f>
        <v>10253078</v>
      </c>
      <c r="C203" s="80" t="str">
        <f>VLOOKUP($A203,'Sheet1 - Table (1)'!$A$8:$AG$1186,COLUMN(C$6),FALSE)</f>
        <v>iShares Swiss Domestic Government Bond 1-3 (CH)</v>
      </c>
      <c r="G203" s="23" t="s">
        <v>1321</v>
      </c>
    </row>
    <row r="204" spans="1:7" s="23" customFormat="1" ht="14">
      <c r="A204" s="23" t="s">
        <v>405</v>
      </c>
      <c r="B204" s="80">
        <f>IFERROR(IFERROR(VLOOKUP($A204,fund!$A$8:$CJ$10035,COLUMN(B$1),FALSE),VLOOKUP($A204,certificat!$A$1:$BS$10000,COLUMN(B$1),FALSE)),VLOOKUP(A204,TK_MANQUANTS,2,FALSE))</f>
        <v>22697681</v>
      </c>
      <c r="C204" s="80" t="str">
        <f>VLOOKUP($A204,'Sheet1 - Table (1)'!$A$8:$AG$1186,COLUMN(C$6),FALSE)</f>
        <v>iShares Core CHF Corporate Bond ETF</v>
      </c>
      <c r="G204" s="23" t="s">
        <v>1321</v>
      </c>
    </row>
    <row r="205" spans="1:7" s="23" customFormat="1" ht="14">
      <c r="A205" s="23" t="s">
        <v>867</v>
      </c>
      <c r="B205" s="80">
        <f>IFERROR(IFERROR(VLOOKUP($A205,fund!$A$8:$CJ$10035,COLUMN(B$1),FALSE),VLOOKUP($A205,certificat!$A$1:$BS$10000,COLUMN(B$1),FALSE)),VLOOKUP(A205,TK_MANQUANTS,2,FALSE))</f>
        <v>1699986</v>
      </c>
      <c r="C205" s="80" t="str">
        <f>VLOOKUP($A205,'Sheet1 - Table (1)'!$A$8:$AG$1186,COLUMN(C$6),FALSE)</f>
        <v>iShares Swiss Domestic Government Bond 7-15 (CH)</v>
      </c>
      <c r="G205" s="23" t="s">
        <v>1321</v>
      </c>
    </row>
    <row r="206" spans="1:7" s="23" customFormat="1" ht="14">
      <c r="A206" s="23" t="s">
        <v>1193</v>
      </c>
      <c r="B206" s="80">
        <f>IFERROR(IFERROR(VLOOKUP($A206,fund!$A$8:$CJ$10035,COLUMN(B$1),FALSE),VLOOKUP($A206,certificat!$A$1:$BS$10000,COLUMN(B$1),FALSE)),VLOOKUP(A206,TK_MANQUANTS,2,FALSE))</f>
        <v>2603356</v>
      </c>
      <c r="C206" s="80" t="str">
        <f>VLOOKUP($A206,'Sheet1 - Table (1)'!$A$8:$AG$1186,COLUMN(C$6),FALSE)</f>
        <v>ZIF Obligationen CHF 15+ A1</v>
      </c>
      <c r="G206" s="23" t="s">
        <v>1321</v>
      </c>
    </row>
    <row r="207" spans="1:7" s="23" customFormat="1" ht="14">
      <c r="A207" s="23" t="s">
        <v>890</v>
      </c>
      <c r="B207" s="80">
        <f>IFERROR(IFERROR(VLOOKUP($A207,fund!$A$8:$CJ$10035,COLUMN(B$1),FALSE),VLOOKUP($A207,certificat!$A$1:$BS$10000,COLUMN(B$1),FALSE)),VLOOKUP(A207,TK_MANQUANTS,2,FALSE))</f>
        <v>10479001</v>
      </c>
      <c r="C207" s="80" t="str">
        <f>VLOOKUP($A207,'Sheet1 - Table (1)'!$A$8:$AG$1186,COLUMN(C$6),FALSE)</f>
        <v>UBAM Dynamic US Dollar Bond IHC CHF</v>
      </c>
      <c r="G207" s="23" t="s">
        <v>1321</v>
      </c>
    </row>
    <row r="208" spans="1:7" s="23" customFormat="1" ht="14">
      <c r="A208" s="23" t="s">
        <v>1855</v>
      </c>
      <c r="B208" s="80">
        <f>IFERROR(IFERROR(VLOOKUP($A208,fund!$A$8:$CJ$10035,COLUMN(B$1),FALSE),VLOOKUP($A208,certificat!$A$1:$BS$10000,COLUMN(B$1),FALSE)),VLOOKUP(A208,TK_MANQUANTS,2,FALSE))</f>
        <v>11704531</v>
      </c>
      <c r="C208" s="80" t="str">
        <f>VLOOKUP($A208,'Sheet1 - Table (1)'!$A$8:$AG$1186,COLUMN(C$6),FALSE)</f>
        <v>Swisscanto (CH) IBF Wld (ex CHF) Gov hdg NTH CHF</v>
      </c>
      <c r="G208" s="23" t="s">
        <v>1321</v>
      </c>
    </row>
    <row r="209" spans="1:7" s="23" customFormat="1" ht="14">
      <c r="A209" s="23" t="s">
        <v>1785</v>
      </c>
      <c r="B209" s="80">
        <f>IFERROR(IFERROR(VLOOKUP($A209,fund!$A$8:$CJ$10035,COLUMN(B$1),FALSE),VLOOKUP($A209,certificat!$A$1:$BS$10000,COLUMN(B$1),FALSE)),VLOOKUP(A209,TK_MANQUANTS,2,FALSE))</f>
        <v>11705251</v>
      </c>
      <c r="C209" s="80" t="str">
        <f>VLOOKUP($A209,'Sheet1 - Table (1)'!$A$8:$AG$1186,COLUMN(C$6),FALSE)</f>
        <v>Swisscanto (CH) IBF Corp. World hedged CHF NTH CHF</v>
      </c>
      <c r="G209" s="23" t="s">
        <v>1321</v>
      </c>
    </row>
    <row r="210" spans="1:7" s="23" customFormat="1" ht="14">
      <c r="A210" s="23" t="s">
        <v>1790</v>
      </c>
      <c r="B210" s="80">
        <f>IFERROR(IFERROR(VLOOKUP($A210,fund!$A$8:$CJ$10035,COLUMN(B$1),FALSE),VLOOKUP($A210,certificat!$A$1:$BS$10000,COLUMN(B$1),FALSE)),VLOOKUP(A210,TK_MANQUANTS,2,FALSE))</f>
        <v>19225187</v>
      </c>
      <c r="C210" s="80" t="str">
        <f>VLOOKUP($A210,'Sheet1 - Table (1)'!$A$8:$AG$1186,COLUMN(C$6),FALSE)</f>
        <v>Swisscanto (CH) PBF Responsible Global HY NT CHF</v>
      </c>
      <c r="G210" s="23" t="s">
        <v>1321</v>
      </c>
    </row>
    <row r="211" spans="1:7" s="23" customFormat="1" ht="14">
      <c r="A211" s="23" t="s">
        <v>1361</v>
      </c>
      <c r="B211" s="80">
        <f>IFERROR(IFERROR(VLOOKUP($A211,fund!$A$8:$CJ$10035,COLUMN(B$1),FALSE),VLOOKUP($A211,certificat!$A$1:$BS$10000,COLUMN(B$1),FALSE)),VLOOKUP(A211,TK_MANQUANTS,2,FALSE))</f>
        <v>12236148</v>
      </c>
      <c r="C211" s="80" t="str">
        <f>VLOOKUP($A211,'Sheet1 - Table (1)'!$A$8:$AG$1186,COLUMN(C$6),FALSE)</f>
        <v>Vontobel Fund - High Yield Bond HI hdg CHF</v>
      </c>
      <c r="G211" s="23" t="s">
        <v>1321</v>
      </c>
    </row>
    <row r="212" spans="1:7" s="23" customFormat="1" ht="14">
      <c r="A212" s="23" t="s">
        <v>1787</v>
      </c>
      <c r="B212" s="80">
        <f>IFERROR(IFERROR(VLOOKUP($A212,fund!$A$8:$CJ$10035,COLUMN(B$1),FALSE),VLOOKUP($A212,certificat!$A$1:$BS$10000,COLUMN(B$1),FALSE)),VLOOKUP(A212,TK_MANQUANTS,2,FALSE))</f>
        <v>11704528</v>
      </c>
      <c r="C212" s="80" t="str">
        <f>VLOOKUP($A212,'Sheet1 - Table (1)'!$A$8:$AG$1186,COLUMN(C$6),FALSE)</f>
        <v>Swisscanto (CH) IBF Wld (ex CHF) Govt. (I) NT CHF</v>
      </c>
      <c r="G212" s="23" t="s">
        <v>1321</v>
      </c>
    </row>
    <row r="213" spans="1:7" s="23" customFormat="1" ht="14">
      <c r="A213" s="23" t="s">
        <v>1815</v>
      </c>
      <c r="B213" s="80">
        <f>IFERROR(IFERROR(VLOOKUP($A213,fund!$A$8:$CJ$10035,COLUMN(B$1),FALSE),VLOOKUP($A213,certificat!$A$1:$BS$10000,COLUMN(B$1),FALSE)),VLOOKUP(A213,TK_MANQUANTS,2,FALSE))</f>
        <v>21580445</v>
      </c>
      <c r="C213" s="80" t="str">
        <f>VLOOKUP($A213,'Sheet1 - Table (1)'!$A$8:$AG$1186,COLUMN(C$6),FALSE)</f>
        <v>Swisscanto (CH) IBF UK Govt. NT GBP</v>
      </c>
      <c r="G213" s="23" t="s">
        <v>1321</v>
      </c>
    </row>
    <row r="214" spans="1:7" s="23" customFormat="1" ht="14">
      <c r="A214" s="23" t="s">
        <v>1897</v>
      </c>
      <c r="B214" s="80">
        <f>IFERROR(IFERROR(VLOOKUP($A214,fund!$A$8:$CJ$10035,COLUMN(B$1),FALSE),VLOOKUP($A214,certificat!$A$1:$BS$10000,COLUMN(B$1),FALSE)),VLOOKUP(A214,TK_MANQUANTS,2,FALSE))</f>
        <v>34049720</v>
      </c>
      <c r="C214" s="80" t="str">
        <f>VLOOKUP($A214,'Sheet1 - Table (1)'!$A$8:$AG$1186,COLUMN(C$6),FALSE)</f>
        <v>CSIF (CH) Bd Government Global exG4 exCHF Blue QB</v>
      </c>
      <c r="D214" s="23" t="s">
        <v>1321</v>
      </c>
      <c r="G214" s="23" t="s">
        <v>1321</v>
      </c>
    </row>
    <row r="215" spans="1:7" s="23" customFormat="1" ht="14">
      <c r="A215" s="23" t="s">
        <v>1833</v>
      </c>
      <c r="B215" s="80">
        <f>IFERROR(IFERROR(VLOOKUP($A215,fund!$A$8:$CJ$10035,COLUMN(B$1),FALSE),VLOOKUP($A215,certificat!$A$1:$BS$10000,COLUMN(B$1),FALSE)),VLOOKUP(A215,TK_MANQUANTS,2,FALSE))</f>
        <v>11705248</v>
      </c>
      <c r="C215" s="80" t="str">
        <f>VLOOKUP($A215,'Sheet1 - Table (1)'!$A$8:$AG$1186,COLUMN(C$6),FALSE)</f>
        <v>Swisscanto (CH) IBF Corp. World NT CHF</v>
      </c>
      <c r="G215" s="23" t="s">
        <v>1321</v>
      </c>
    </row>
    <row r="216" spans="1:7" s="23" customFormat="1" ht="14">
      <c r="A216" s="23" t="s">
        <v>1171</v>
      </c>
      <c r="B216" s="80">
        <f>IFERROR(IFERROR(VLOOKUP($A216,fund!$A$8:$CJ$10035,COLUMN(B$1),FALSE),VLOOKUP($A216,certificat!$A$1:$BS$10000,COLUMN(B$1),FALSE)),VLOOKUP(A216,TK_MANQUANTS,2,FALSE))</f>
        <v>11705242</v>
      </c>
      <c r="C216" s="80" t="str">
        <f>VLOOKUP($A216,'Sheet1 - Table (1)'!$A$8:$AG$1186,COLUMN(C$6),FALSE)</f>
        <v>Swisscanto (CH) IBF Corp. USD NT USD</v>
      </c>
      <c r="G216" s="23" t="s">
        <v>1321</v>
      </c>
    </row>
    <row r="217" spans="1:7" s="23" customFormat="1" ht="14">
      <c r="A217" s="23" t="s">
        <v>1721</v>
      </c>
      <c r="B217" s="80">
        <f>IFERROR(IFERROR(VLOOKUP($A217,fund!$A$8:$CJ$10035,COLUMN(B$1),FALSE),VLOOKUP($A217,certificat!$A$1:$BS$10000,COLUMN(B$1),FALSE)),VLOOKUP(A217,TK_MANQUANTS,2,FALSE))</f>
        <v>20477826</v>
      </c>
      <c r="C217" s="80" t="str">
        <f>VLOOKUP($A217,'Sheet1 - Table (1)'!$A$8:$AG$1186,COLUMN(C$6),FALSE)</f>
        <v>CSIF (CH) Bond Aggregate Global ex G4 ex CHF</v>
      </c>
      <c r="D217" s="23" t="s">
        <v>1321</v>
      </c>
      <c r="G217" s="23" t="s">
        <v>1321</v>
      </c>
    </row>
    <row r="218" spans="1:7" s="23" customFormat="1" ht="14">
      <c r="A218" s="23" t="s">
        <v>1874</v>
      </c>
      <c r="B218" s="80">
        <f>IFERROR(IFERROR(VLOOKUP($A218,fund!$A$8:$CJ$10035,COLUMN(B$1),FALSE),VLOOKUP($A218,certificat!$A$1:$BS$10000,COLUMN(B$1),FALSE)),VLOOKUP(A218,TK_MANQUANTS,2,FALSE))</f>
        <v>11704370</v>
      </c>
      <c r="C218" s="80" t="str">
        <f>VLOOKUP($A218,'Sheet1 - Table (1)'!$A$8:$AG$1186,COLUMN(C$6),FALSE)</f>
        <v>Swisscanto (CH) IEF Switzerland Ttl (I) NT CHF</v>
      </c>
      <c r="G218" s="23" t="s">
        <v>1321</v>
      </c>
    </row>
    <row r="219" spans="1:7" s="23" customFormat="1" ht="14">
      <c r="A219" s="23" t="s">
        <v>829</v>
      </c>
      <c r="B219" s="80">
        <f>IFERROR(IFERROR(VLOOKUP($A219,fund!$A$8:$CJ$10035,COLUMN(B$1),FALSE),VLOOKUP($A219,certificat!$A$1:$BS$10000,COLUMN(B$1),FALSE)),VLOOKUP(A219,TK_MANQUANTS,2,FALSE))</f>
        <v>14054922</v>
      </c>
      <c r="C219" s="80" t="str">
        <f>VLOOKUP($A219,'Sheet1 - Table (1)'!$A$8:$AG$1186,COLUMN(C$6),FALSE)</f>
        <v>Swisscanto (CH) IEF MSCI® World ex CH NT USD</v>
      </c>
      <c r="G219" s="23" t="s">
        <v>1321</v>
      </c>
    </row>
    <row r="220" spans="1:7" s="23" customFormat="1" ht="14">
      <c r="A220" s="23" t="s">
        <v>1788</v>
      </c>
      <c r="B220" s="80">
        <f>IFERROR(IFERROR(VLOOKUP($A220,fund!$A$8:$CJ$10035,COLUMN(B$1),FALSE),VLOOKUP($A220,certificat!$A$1:$BS$10000,COLUMN(B$1),FALSE)),VLOOKUP(A220,TK_MANQUANTS,2,FALSE))</f>
        <v>11704497</v>
      </c>
      <c r="C220" s="80" t="str">
        <f>VLOOKUP($A220,'Sheet1 - Table (1)'!$A$8:$AG$1186,COLUMN(C$6),FALSE)</f>
        <v>Swisscanto (CH) IEF Emerging Markets NT CHF</v>
      </c>
      <c r="G220" s="23" t="s">
        <v>1321</v>
      </c>
    </row>
    <row r="221" spans="1:7" s="23" customFormat="1" ht="14">
      <c r="A221" s="23" t="s">
        <v>1840</v>
      </c>
      <c r="B221" s="80">
        <f>IFERROR(IFERROR(VLOOKUP($A221,fund!$A$8:$CJ$10035,COLUMN(B$1),FALSE),VLOOKUP($A221,certificat!$A$1:$BS$10000,COLUMN(B$1),FALSE)),VLOOKUP(A221,TK_MANQUANTS,2,FALSE))</f>
        <v>28650241</v>
      </c>
      <c r="C221" s="80" t="str">
        <f>VLOOKUP($A221,'Sheet1 - Table (1)'!$A$8:$AG$1186,COLUMN(C$6),FALSE)</f>
        <v>UBS(Irl)FdSltnsplc MSCI ACWI SF U ETF (HCHF)A-a</v>
      </c>
      <c r="D221" s="23" t="s">
        <v>1321</v>
      </c>
      <c r="G221" s="23" t="s">
        <v>1321</v>
      </c>
    </row>
    <row r="222" spans="1:7" s="23" customFormat="1" ht="14">
      <c r="A222" s="23" t="s">
        <v>460</v>
      </c>
      <c r="B222" s="80">
        <f>IFERROR(IFERROR(VLOOKUP($A222,fund!$A$8:$CJ$10035,COLUMN(B$1),FALSE),VLOOKUP($A222,certificat!$A$1:$BS$10000,COLUMN(B$1),FALSE)),VLOOKUP(A222,TK_MANQUANTS,2,FALSE))</f>
        <v>22375108</v>
      </c>
      <c r="C222" s="80" t="str">
        <f>VLOOKUP($A222,'Sheet1 - Table (1)'!$A$8:$AG$1186,COLUMN(C$6),FALSE)</f>
        <v>UBS (Irl) ETF plc-MSCI USA hgd to CHF (CHF)Aa</v>
      </c>
      <c r="D222" s="23" t="s">
        <v>1321</v>
      </c>
      <c r="G222" s="23" t="s">
        <v>1321</v>
      </c>
    </row>
    <row r="223" spans="1:7" s="23" customFormat="1" ht="14">
      <c r="A223" s="23" t="s">
        <v>466</v>
      </c>
      <c r="B223" s="80">
        <f>IFERROR(IFERROR(VLOOKUP($A223,fund!$A$8:$CJ$10035,COLUMN(B$1),FALSE),VLOOKUP($A223,certificat!$A$1:$BS$10000,COLUMN(B$1),FALSE)),VLOOKUP(A223,TK_MANQUANTS,2,FALSE))</f>
        <v>21967496</v>
      </c>
      <c r="C223" s="80" t="str">
        <f>VLOOKUP($A223,'Sheet1 - Table (1)'!$A$8:$AG$1186,COLUMN(C$6),FALSE)</f>
        <v>UBS ETF-MSCI Japan h to CHF UCITS ETF (CHF)A-a</v>
      </c>
      <c r="G223" s="23" t="s">
        <v>1321</v>
      </c>
    </row>
    <row r="224" spans="1:7" s="23" customFormat="1" ht="14">
      <c r="A224" s="23" t="s">
        <v>1789</v>
      </c>
      <c r="B224" s="80">
        <f>IFERROR(IFERROR(VLOOKUP($A224,fund!$A$8:$CJ$10035,COLUMN(B$1),FALSE),VLOOKUP($A224,certificat!$A$1:$BS$10000,COLUMN(B$1),FALSE)),VLOOKUP(A224,TK_MANQUANTS,2,FALSE))</f>
        <v>11705254</v>
      </c>
      <c r="C224" s="80" t="str">
        <f>VLOOKUP($A224,'Sheet1 - Table (1)'!$A$8:$AG$1186,COLUMN(C$6),FALSE)</f>
        <v>Swisscanto (CH) Idx REF Switzerland ind NT CHF</v>
      </c>
      <c r="G224" s="23" t="s">
        <v>1321</v>
      </c>
    </row>
    <row r="225" spans="1:7" s="23" customFormat="1" ht="14">
      <c r="A225" s="23" t="s">
        <v>235</v>
      </c>
      <c r="B225" s="80">
        <f>IFERROR(IFERROR(VLOOKUP($A225,fund!$A$8:$CJ$10035,COLUMN(B$1),FALSE),VLOOKUP($A225,certificat!$A$1:$BS$10000,COLUMN(B$1),FALSE)),VLOOKUP(A225,TK_MANQUANTS,2,FALSE))</f>
        <v>13448683</v>
      </c>
      <c r="C225" s="80" t="str">
        <f>VLOOKUP($A225,'Sheet1 - Table (1)'!$A$8:$AG$1186,COLUMN(C$6),FALSE)</f>
        <v>NN (L) Alternative Beta I Cap CHF (hedged i)</v>
      </c>
      <c r="D225" s="23" t="s">
        <v>1321</v>
      </c>
      <c r="G225" s="23" t="s">
        <v>1321</v>
      </c>
    </row>
    <row r="226" spans="1:7" s="23" customFormat="1" ht="14">
      <c r="A226" s="23" t="s">
        <v>1710</v>
      </c>
      <c r="B226" s="80">
        <f>IFERROR(IFERROR(VLOOKUP($A226,fund!$A$8:$CJ$10035,COLUMN(B$1),FALSE),VLOOKUP($A226,certificat!$A$1:$BS$10000,COLUMN(B$1),FALSE)),VLOOKUP(A226,TK_MANQUANTS,2,FALSE))</f>
        <v>28285785</v>
      </c>
      <c r="C226" s="80" t="str">
        <f>VLOOKUP($A226,'Sheet1 - Table (1)'!$A$8:$AG$1186,COLUMN(C$6),FALSE)</f>
        <v>Franklin K2 Alternative Strategies I (acc) CHF-H1</v>
      </c>
      <c r="D226" s="23" t="s">
        <v>1321</v>
      </c>
      <c r="F226" s="23" t="s">
        <v>1321</v>
      </c>
      <c r="G226" s="23" t="s">
        <v>1321</v>
      </c>
    </row>
    <row r="227" spans="1:7" s="23" customFormat="1" ht="14">
      <c r="A227" s="23" t="s">
        <v>1849</v>
      </c>
      <c r="B227" s="80">
        <f>IFERROR(IFERROR(VLOOKUP($A227,fund!$A$8:$CJ$10035,COLUMN(B$1),FALSE),VLOOKUP($A227,certificat!$A$1:$BS$10000,COLUMN(B$1),FALSE)),VLOOKUP(A227,TK_MANQUANTS,2,FALSE))</f>
        <v>33503371</v>
      </c>
      <c r="C227" s="80" t="str">
        <f>VLOOKUP($A227,'Sheet1 - Table (1)'!$A$8:$AG$1186,COLUMN(C$6),FALSE)</f>
        <v>Danske Invest Europe Long-Short Dynamic I CHF HP C</v>
      </c>
      <c r="D227" s="23" t="s">
        <v>1321</v>
      </c>
      <c r="F227" s="23" t="s">
        <v>1321</v>
      </c>
      <c r="G227" s="23" t="s">
        <v>1321</v>
      </c>
    </row>
    <row r="228" spans="1:7" s="23" customFormat="1" ht="14">
      <c r="A228" s="23" t="s">
        <v>1890</v>
      </c>
      <c r="B228" s="80">
        <f>IFERROR(IFERROR(VLOOKUP($A228,fund!$A$8:$CJ$10035,COLUMN(B$1),FALSE),VLOOKUP($A228,certificat!$A$1:$BS$10000,COLUMN(B$1),FALSE)),VLOOKUP(A228,TK_MANQUANTS,2,FALSE))</f>
        <v>14905911</v>
      </c>
      <c r="C228" s="80" t="str">
        <f>VLOOKUP($A228,'Sheet1 - Table (1)'!$A$8:$AG$1186,COLUMN(C$6),FALSE)</f>
        <v>JSS Cat Bond I CHF acc</v>
      </c>
      <c r="G228" s="23" t="s">
        <v>1321</v>
      </c>
    </row>
    <row r="229" spans="1:7" s="23" customFormat="1" ht="14">
      <c r="A229" s="23" t="s">
        <v>1457</v>
      </c>
      <c r="B229" s="80">
        <f>IFERROR(IFERROR(VLOOKUP($A229,fund!$A$8:$CJ$10035,COLUMN(B$1),FALSE),VLOOKUP($A229,certificat!$A$1:$BS$10000,COLUMN(B$1),FALSE)),VLOOKUP(A229,TK_MANQUANTS,2,FALSE))</f>
        <v>32891300</v>
      </c>
      <c r="C229" s="80" t="e">
        <f>VLOOKUP($A229,'Sheet1 - Table (1)'!$A$8:$AG$1186,COLUMN(C$6),FALSE)</f>
        <v>#N/A</v>
      </c>
      <c r="G229" s="23" t="s">
        <v>1321</v>
      </c>
    </row>
    <row r="230" spans="1:7" s="23" customFormat="1" ht="14">
      <c r="A230" s="23" t="s">
        <v>1713</v>
      </c>
      <c r="B230" s="80">
        <f>IFERROR(IFERROR(VLOOKUP($A230,fund!$A$8:$CJ$10035,COLUMN(B$1),FALSE),VLOOKUP($A230,certificat!$A$1:$BS$10000,COLUMN(B$1),FALSE)),VLOOKUP(A230,TK_MANQUANTS,2,FALSE))</f>
        <v>32771516</v>
      </c>
      <c r="C230" s="80" t="e">
        <f>VLOOKUP($A230,'Sheet1 - Table (1)'!$A$8:$AG$1186,COLUMN(C$6),FALSE)</f>
        <v>#N/A</v>
      </c>
      <c r="G230" s="23" t="s">
        <v>1321</v>
      </c>
    </row>
    <row r="231" spans="1:7" s="23" customFormat="1" ht="14">
      <c r="A231" s="23" t="s">
        <v>1942</v>
      </c>
      <c r="B231" s="80">
        <f>IFERROR(IFERROR(VLOOKUP($A231,fund!$A$8:$CJ$10035,COLUMN(B$1),FALSE),VLOOKUP($A231,certificat!$A$1:$BS$10000,COLUMN(B$1),FALSE)),VLOOKUP(A231,TK_MANQUANTS,2,FALSE))</f>
        <v>18525591</v>
      </c>
      <c r="C231" s="80" t="str">
        <f>VLOOKUP($A231,'Sheet1 - Table (1)'!$A$8:$AG$1186,COLUMN(C$6),FALSE)</f>
        <v>LO Funds (CH) - Global Government Fundamental Long Duration</v>
      </c>
      <c r="G231" s="23" t="s">
        <v>1321</v>
      </c>
    </row>
    <row r="232" spans="1:7" s="23" customFormat="1" ht="14">
      <c r="A232" s="23" t="s">
        <v>1740</v>
      </c>
      <c r="B232" s="80">
        <f>IFERROR(IFERROR(VLOOKUP($A232,fund!$A$8:$CJ$10035,COLUMN(B$1),FALSE),VLOOKUP($A232,certificat!$A$1:$BS$10000,COLUMN(B$1),FALSE)),VLOOKUP(A232,TK_MANQUANTS,2,FALSE))</f>
        <v>21498510</v>
      </c>
      <c r="C232" s="80" t="str">
        <f>VLOOKUP($A232,'Sheet1 - Table (1)'!$A$8:$AG$1186,COLUMN(C$6),FALSE)</f>
        <v>CSIF (CH) Bond Aggregate Global exCHF 1-5 Blue QBH</v>
      </c>
      <c r="G232" s="23" t="s">
        <v>1321</v>
      </c>
    </row>
    <row r="233" spans="1:7" s="23" customFormat="1" ht="14">
      <c r="A233" s="23" t="s">
        <v>1947</v>
      </c>
      <c r="B233" s="80">
        <f>IFERROR(IFERROR(VLOOKUP($A233,fund!$A$8:$CJ$10035,COLUMN(B$1),FALSE),VLOOKUP($A233,certificat!$A$1:$BS$10000,COLUMN(B$1),FALSE)),VLOOKUP(A233,TK_MANQUANTS,2,FALSE))</f>
        <v>32919334</v>
      </c>
      <c r="C233" s="80" t="str">
        <f>VLOOKUP($A233,'Sheet1 - Table (1)'!$A$8:$AG$1186,COLUMN(C$6),FALSE)</f>
        <v>Schroder Flexible Cat Bond CHF Hedged IF Acc</v>
      </c>
      <c r="G233" s="23" t="s">
        <v>1321</v>
      </c>
    </row>
    <row r="234" spans="1:7" s="23" customFormat="1" ht="14">
      <c r="A234" s="23" t="s">
        <v>1949</v>
      </c>
      <c r="B234" s="80">
        <f>IFERROR(IFERROR(VLOOKUP($A234,fund!$A$8:$CJ$10035,COLUMN(B$1),FALSE),VLOOKUP($A234,certificat!$A$1:$BS$10000,COLUMN(B$1),FALSE)),VLOOKUP(A234,TK_MANQUANTS,2,FALSE))</f>
        <v>31069397</v>
      </c>
      <c r="C234" s="80" t="str">
        <f>VLOOKUP($A234,'Sheet1 - Table (1)'!$A$8:$AG$1186,COLUMN(C$6),FALSE)</f>
        <v> Lombard Odier Funds SICAV - CAT Bonds</v>
      </c>
      <c r="G234" s="23" t="s">
        <v>1321</v>
      </c>
    </row>
    <row r="235" spans="1:7" s="23" customFormat="1" ht="14">
      <c r="A235" s="80" t="s">
        <v>1516</v>
      </c>
      <c r="B235" s="80">
        <f>IFERROR(IFERROR(VLOOKUP($A235,fund!$A$8:$CJ$10035,COLUMN(B$1),FALSE),VLOOKUP($A235,certificat!$A$1:$BS$10000,COLUMN(B$1),FALSE)),VLOOKUP(A235,TK_MANQUANTS,2,FALSE))</f>
        <v>2026258</v>
      </c>
      <c r="C235" s="80" t="str">
        <f>VLOOKUP($A235,'Sheet1 - Table (1)'!$A$8:$AG$1186,COLUMN(C$6),FALSE)</f>
        <v>AXA IM FIIS US Short Duration High Yield A USD C</v>
      </c>
      <c r="D235" s="23" t="s">
        <v>1321</v>
      </c>
      <c r="E235" s="23" t="s">
        <v>1321</v>
      </c>
      <c r="F235" s="23" t="s">
        <v>1321</v>
      </c>
    </row>
    <row r="236" spans="1:7" s="23" customFormat="1" ht="14">
      <c r="A236" s="80" t="s">
        <v>2028</v>
      </c>
      <c r="B236" s="80">
        <f>IFERROR(IFERROR(VLOOKUP($A236,fund!$A$8:$CJ$10035,COLUMN(B$1),FALSE),VLOOKUP($A236,certificat!$A$1:$BS$10000,COLUMN(B$1),FALSE)),VLOOKUP(A236,TK_MANQUANTS,2,FALSE))</f>
        <v>2783911</v>
      </c>
      <c r="C236" s="80" t="str">
        <f>VLOOKUP($A236,'Sheet1 - Table (1)'!$A$8:$AG$1186,COLUMN(C$6),FALSE)</f>
        <v>Rubrics Global Fixed Income UCITS B EUR</v>
      </c>
      <c r="D236" s="23" t="s">
        <v>1321</v>
      </c>
      <c r="F236" s="23" t="s">
        <v>1321</v>
      </c>
    </row>
    <row r="237" spans="1:7" s="23" customFormat="1" ht="14">
      <c r="A237" s="80" t="s">
        <v>2030</v>
      </c>
      <c r="B237" s="80">
        <f>IFERROR(IFERROR(VLOOKUP($A237,fund!$A$8:$CJ$10035,COLUMN(B$1),FALSE),VLOOKUP($A237,certificat!$A$1:$BS$10000,COLUMN(B$1),FALSE)),VLOOKUP(A237,TK_MANQUANTS,2,FALSE))</f>
        <v>19699507</v>
      </c>
      <c r="C237" s="80" t="str">
        <f>VLOOKUP($A237,'Sheet1 - Table (1)'!$A$8:$AG$1186,COLUMN(C$6),FALSE)</f>
        <v>Rubrics Global Fixed Income UCITS G CHF</v>
      </c>
      <c r="D237" s="23" t="s">
        <v>1321</v>
      </c>
      <c r="F237" s="23" t="s">
        <v>1321</v>
      </c>
      <c r="G237" s="23" t="s">
        <v>1321</v>
      </c>
    </row>
    <row r="238" spans="1:7" s="23" customFormat="1" ht="14">
      <c r="A238" s="23" t="s">
        <v>2066</v>
      </c>
      <c r="B238" s="80">
        <f>IFERROR(IFERROR(VLOOKUP($A238,fund!$A$8:$CJ$10035,COLUMN(B$1),FALSE),VLOOKUP($A238,certificat!$A$1:$BS$10000,COLUMN(B$1),FALSE)),VLOOKUP(A238,TK_MANQUANTS,2,FALSE))</f>
        <v>31554459</v>
      </c>
      <c r="C238" s="80" t="str">
        <f>VLOOKUP($A238,'Sheet1 - Table (1)'!$A$8:$AG$1186,COLUMN(C$6),FALSE)</f>
        <v>BSF Style Advantage A2 USD</v>
      </c>
      <c r="F238" s="23" t="s">
        <v>1321</v>
      </c>
      <c r="G238" s="23" t="s">
        <v>1321</v>
      </c>
    </row>
    <row r="239" spans="1:7" s="23" customFormat="1" ht="14">
      <c r="A239" s="23" t="s">
        <v>2067</v>
      </c>
      <c r="B239" s="80">
        <f>IFERROR(IFERROR(VLOOKUP($A239,fund!$A$8:$CJ$10035,COLUMN(B$1),FALSE),VLOOKUP($A239,certificat!$A$1:$BS$10000,COLUMN(B$1),FALSE)),VLOOKUP(A239,TK_MANQUANTS,2,FALSE))</f>
        <v>35835047</v>
      </c>
      <c r="C239" s="80" t="str">
        <f>VLOOKUP($A239,'Sheet1 - Table (1)'!$A$8:$AG$1186,COLUMN(C$6),FALSE)</f>
        <v>LO Funds - Alternative Risk Premia SH CHF IA</v>
      </c>
      <c r="F239" s="23" t="s">
        <v>1321</v>
      </c>
      <c r="G239" s="23" t="s">
        <v>1321</v>
      </c>
    </row>
    <row r="240" spans="1:7" s="23" customFormat="1" ht="14">
      <c r="A240" s="23" t="s">
        <v>2072</v>
      </c>
      <c r="B240" s="80">
        <f>IFERROR(IFERROR(VLOOKUP($A240,fund!$A$8:$CJ$10035,COLUMN(B$1),FALSE),VLOOKUP($A240,certificat!$A$1:$BS$10000,COLUMN(B$1),FALSE)),VLOOKUP(A240,TK_MANQUANTS,2,FALSE))</f>
        <v>35431619</v>
      </c>
      <c r="C240" s="80" t="str">
        <f>VLOOKUP($A240,'Sheet1 - Table (1)'!$A$8:$AG$1186,COLUMN(C$6),FALSE)</f>
        <v>NN (L) - Multi Asset Factor Opportunities - I Cap EUR (hedged i)</v>
      </c>
      <c r="D240" s="23" t="s">
        <v>1321</v>
      </c>
      <c r="F240" s="23" t="s">
        <v>1321</v>
      </c>
      <c r="G240" s="23" t="s">
        <v>1321</v>
      </c>
    </row>
    <row r="241" spans="1:7" s="23" customFormat="1" ht="14">
      <c r="A241" s="23" t="s">
        <v>2039</v>
      </c>
      <c r="B241" s="80">
        <f>IFERROR(IFERROR(VLOOKUP($A241,fund!$A$8:$CJ$10035,COLUMN(B$1),FALSE),VLOOKUP($A241,certificat!$A$1:$BS$10000,COLUMN(B$1),FALSE)),VLOOKUP(A241,TK_MANQUANTS,2,FALSE))</f>
        <v>31444887</v>
      </c>
      <c r="C241" s="80" t="str">
        <f>VLOOKUP($A241,'Sheet1 - Table (1)'!$A$8:$AG$1186,COLUMN(C$6),FALSE)</f>
        <v>NN (L) Multi Asset Factor Opportunities I Cap USD</v>
      </c>
      <c r="D241" s="23" t="s">
        <v>1321</v>
      </c>
      <c r="F241" s="23" t="s">
        <v>1321</v>
      </c>
      <c r="G241" s="23" t="s">
        <v>1321</v>
      </c>
    </row>
    <row r="242" spans="1:7" s="23" customFormat="1" ht="14">
      <c r="A242" s="23" t="s">
        <v>2069</v>
      </c>
      <c r="B242" s="80">
        <f>IFERROR(IFERROR(VLOOKUP($A242,fund!$A$8:$CJ$10035,COLUMN(B$1),FALSE),VLOOKUP($A242,certificat!$A$1:$BS$10000,COLUMN(B$1),FALSE)),VLOOKUP(A242,TK_MANQUANTS,2,FALSE))</f>
        <v>24852565</v>
      </c>
      <c r="C242" s="80" t="str">
        <f>VLOOKUP($A242,'Sheet1 - Table (1)'!$A$8:$AG$1186,COLUMN(C$6),FALSE)</f>
        <v>LO Funds - Alternative Risk Premia SH (CHF) NA</v>
      </c>
      <c r="D242" s="23" t="s">
        <v>1321</v>
      </c>
      <c r="F242" s="23" t="s">
        <v>1321</v>
      </c>
      <c r="G242" s="23" t="s">
        <v>1321</v>
      </c>
    </row>
    <row r="243" spans="1:7" s="23" customFormat="1" ht="14">
      <c r="A243" s="23" t="s">
        <v>2070</v>
      </c>
      <c r="B243" s="80">
        <f>IFERROR(IFERROR(VLOOKUP($A243,fund!$A$8:$CJ$10035,COLUMN(B$1),FALSE),VLOOKUP($A243,certificat!$A$1:$BS$10000,COLUMN(B$1),FALSE)),VLOOKUP(A243,TK_MANQUANTS,2,FALSE))</f>
        <v>36619237</v>
      </c>
      <c r="C243" s="80" t="str">
        <f>VLOOKUP($A243,'Sheet1 - Table (1)'!$A$8:$AG$1186,COLUMN(C$6),FALSE)</f>
        <v>NN (L) - Multi Asset Factor Opportunities - I Cap CHF (hedged i)</v>
      </c>
      <c r="D243" s="23" t="s">
        <v>1321</v>
      </c>
      <c r="F243" s="23" t="s">
        <v>1321</v>
      </c>
      <c r="G243" s="23" t="s">
        <v>1321</v>
      </c>
    </row>
    <row r="244" spans="1:7" s="23" customFormat="1" ht="14">
      <c r="A244" s="23" t="s">
        <v>946</v>
      </c>
      <c r="B244" s="80">
        <f>IFERROR(IFERROR(VLOOKUP($A244,fund!$A$8:$CJ$10035,COLUMN(B$1),FALSE),VLOOKUP($A244,certificat!$A$1:$BS$10000,COLUMN(B$1),FALSE)),VLOOKUP(A244,TK_MANQUANTS,2,FALSE))</f>
        <v>2803820</v>
      </c>
      <c r="C244" s="80" t="str">
        <f>VLOOKUP($A244,'Sheet1 - Table (1)'!$A$8:$AG$1186,COLUMN(C$6),FALSE)</f>
        <v>iShares $ Treasury Bd 7-10y UCITS ETF USD Dist</v>
      </c>
      <c r="F244" s="23" t="s">
        <v>1321</v>
      </c>
    </row>
    <row r="245" spans="1:7" s="23" customFormat="1" ht="14">
      <c r="A245" s="23" t="s">
        <v>2071</v>
      </c>
      <c r="B245" s="80">
        <f>IFERROR(IFERROR(VLOOKUP($A245,fund!$A$8:$CJ$10035,COLUMN(B$1),FALSE),VLOOKUP($A245,certificat!$A$1:$BS$10000,COLUMN(B$1),FALSE)),VLOOKUP(A245,TK_MANQUANTS,2,FALSE))</f>
        <v>2803883</v>
      </c>
      <c r="C245" s="80" t="str">
        <f>VLOOKUP($A245,'Sheet1 - Table (1)'!$A$8:$AG$1186,COLUMN(C$6),FALSE)</f>
        <v>iShares € Govt Bond 3-5yr UCITS ETF EUR (Dist)</v>
      </c>
      <c r="F245" s="23" t="s">
        <v>1321</v>
      </c>
    </row>
    <row r="246" spans="1:7" s="23" customFormat="1" ht="14">
      <c r="A246" s="23" t="s">
        <v>2125</v>
      </c>
      <c r="B246" s="80">
        <f>IFERROR(IFERROR(VLOOKUP($A246,fund!$A$8:$CJ$10035,COLUMN(B$1),FALSE),VLOOKUP($A246,certificat!$A$1:$BS$10000,COLUMN(B$1),FALSE)),VLOOKUP(A246,TK_MANQUANTS,2,FALSE))</f>
        <v>24587345</v>
      </c>
      <c r="C246" s="80" t="str">
        <f>VLOOKUP($A246,'Sheet1 - Table (1)'!$A$8:$AG$1186,COLUMN(C$6),FALSE)</f>
        <v>Pictet TR - Agora-HI CHF</v>
      </c>
      <c r="D246" s="23" t="s">
        <v>1321</v>
      </c>
      <c r="E246" s="23" t="s">
        <v>1321</v>
      </c>
      <c r="F246" s="23" t="s">
        <v>1321</v>
      </c>
      <c r="G246" s="23" t="s">
        <v>1321</v>
      </c>
    </row>
    <row r="247" spans="1:7" s="23" customFormat="1" ht="14">
      <c r="A247" s="23" t="s">
        <v>2612</v>
      </c>
      <c r="B247" s="80">
        <f>IFERROR(IFERROR(VLOOKUP($A247,fund!$A$8:$CJ$10035,COLUMN(B$1),FALSE),VLOOKUP($A247,certificat!$A$1:$BS$10000,COLUMN(B$1),FALSE)),VLOOKUP(A247,TK_MANQUANTS,2,FALSE))</f>
        <v>29100364</v>
      </c>
      <c r="C247" s="80" t="str">
        <f>VLOOKUP($A247,'Sheet1 - Table (1)'!$A$8:$AG$1186,COLUMN(C$6),FALSE)</f>
        <v>BGF Fixed Income Global Opportunities I2 CHF Hgd</v>
      </c>
      <c r="F247" s="23" t="s">
        <v>1321</v>
      </c>
    </row>
    <row r="248" spans="1:7" s="23" customFormat="1" ht="14">
      <c r="A248" s="23" t="s">
        <v>2616</v>
      </c>
      <c r="B248" s="80">
        <f>IFERROR(IFERROR(VLOOKUP($A248,fund!$A$8:$CJ$10035,COLUMN(B$1),FALSE),VLOOKUP($A248,certificat!$A$1:$BS$10000,COLUMN(B$1),FALSE)),VLOOKUP(A248,TK_MANQUANTS,2,FALSE))</f>
        <v>22719766</v>
      </c>
      <c r="C248" s="80" t="str">
        <f>VLOOKUP($A248,'Sheet1 - Table (1)'!$A$8:$AG$1186,COLUMN(C$6),FALSE)</f>
        <v>BGF Fixed Income Global Opportunities I2 USD</v>
      </c>
      <c r="D248" s="23" t="s">
        <v>1321</v>
      </c>
      <c r="F248" s="23" t="s">
        <v>1321</v>
      </c>
    </row>
    <row r="249" spans="1:7" s="23" customFormat="1" ht="14">
      <c r="A249" s="23" t="s">
        <v>1331</v>
      </c>
      <c r="B249" s="80">
        <f>IFERROR(IFERROR(VLOOKUP($A249,fund!$A$8:$CJ$10035,COLUMN(B$1),FALSE),VLOOKUP($A249,certificat!$A$1:$BS$10000,COLUMN(B$1),FALSE)),VLOOKUP(A249,TK_MANQUANTS,2,FALSE))</f>
        <v>24745395</v>
      </c>
      <c r="C249" s="80" t="str">
        <f>VLOOKUP($A249,'Sheet1 - Table (1)'!$A$8:$AG$1186,COLUMN(C$6),FALSE)</f>
        <v>H2O Adagio Fund I CHF 4D</v>
      </c>
      <c r="F249" s="23" t="s">
        <v>1321</v>
      </c>
    </row>
    <row r="250" spans="1:7" s="23" customFormat="1" ht="14">
      <c r="A250" s="23" t="s">
        <v>2629</v>
      </c>
      <c r="B250" s="80">
        <f>IFERROR(IFERROR(VLOOKUP($A250,fund!$A$8:$CJ$10035,COLUMN(B$1),FALSE),VLOOKUP($A250,certificat!$A$1:$BS$10000,COLUMN(B$1),FALSE)),VLOOKUP(A250,TK_MANQUANTS,2,FALSE))</f>
        <v>11630679</v>
      </c>
      <c r="C250" s="80" t="str">
        <f>VLOOKUP($A250,'Sheet1 - Table (1)'!$A$8:$AG$1186,COLUMN(C$6),FALSE)</f>
        <v>H2O Adagio I EUR 4D</v>
      </c>
      <c r="F250" s="23" t="s">
        <v>1321</v>
      </c>
    </row>
    <row r="251" spans="1:7" s="23" customFormat="1" ht="14">
      <c r="A251" s="23" t="s">
        <v>2648</v>
      </c>
      <c r="B251" s="80">
        <f>IFERROR(IFERROR(VLOOKUP($A251,fund!$A$8:$CJ$10035,COLUMN(B$1),FALSE),VLOOKUP($A251,certificat!$A$1:$BS$10000,COLUMN(B$1),FALSE)),VLOOKUP(A251,TK_MANQUANTS,2,FALSE))</f>
        <v>2783681</v>
      </c>
      <c r="C251" s="80" t="str">
        <f>VLOOKUP($A251,'Sheet1 - Table (1)'!$A$8:$AG$1186,COLUMN(C$6),FALSE)</f>
        <v>Rubrics Global Fixed Income UCITS A USD</v>
      </c>
      <c r="D251" s="23" t="s">
        <v>1321</v>
      </c>
      <c r="F251" s="23" t="s">
        <v>1321</v>
      </c>
    </row>
    <row r="252" spans="1:7" s="23" customFormat="1" ht="14">
      <c r="A252" s="23" t="s">
        <v>1471</v>
      </c>
      <c r="B252" s="80">
        <f>IFERROR(IFERROR(VLOOKUP($A252,fund!$A$8:$CJ$10035,COLUMN(B$1),FALSE),VLOOKUP($A252,certificat!$A$1:$BS$10000,COLUMN(B$1),FALSE)),VLOOKUP(A252,TK_MANQUANTS,2,FALSE))</f>
        <v>4509943</v>
      </c>
      <c r="C252" s="80" t="str">
        <f>VLOOKUP($A252,'Sheet1 - Table (1)'!$A$8:$AG$1186,COLUMN(C$6),FALSE)</f>
        <v>BGF Emerging Markets Local Currency Bd D2 USD</v>
      </c>
      <c r="D252" s="23" t="s">
        <v>1321</v>
      </c>
      <c r="F252" s="23" t="s">
        <v>1321</v>
      </c>
      <c r="G252" s="23" t="s">
        <v>1321</v>
      </c>
    </row>
    <row r="253" spans="1:7" s="23" customFormat="1" ht="14">
      <c r="A253" s="23" t="s">
        <v>2655</v>
      </c>
      <c r="B253" s="80">
        <f>IFERROR(IFERROR(VLOOKUP($A253,fund!$A$8:$CJ$10035,COLUMN(B$1),FALSE),VLOOKUP($A253,certificat!$A$1:$BS$10000,COLUMN(B$1),FALSE)),VLOOKUP(A253,TK_MANQUANTS,2,FALSE))</f>
        <v>30124898</v>
      </c>
      <c r="C253" s="80" t="str">
        <f>VLOOKUP($A253,'Sheet1 - Table (1)'!$A$8:$AG$1186,COLUMN(C$6),FALSE)</f>
        <v>GAM Systematic Altern Risk Premia Inst Hgd Acc CHF</v>
      </c>
      <c r="D253" s="23" t="s">
        <v>1321</v>
      </c>
      <c r="F253" s="23" t="s">
        <v>1321</v>
      </c>
      <c r="G253" s="23" t="s">
        <v>1321</v>
      </c>
    </row>
    <row r="254" spans="1:7" s="23" customFormat="1" ht="14">
      <c r="A254" s="23" t="s">
        <v>2711</v>
      </c>
      <c r="B254" s="80">
        <f>IFERROR(IFERROR(VLOOKUP($A254,fund!$A$8:$CJ$10035,COLUMN(B$1),FALSE),VLOOKUP($A254,certificat!$A$1:$BS$10000,COLUMN(B$1),FALSE)),VLOOKUP(A254,TK_MANQUANTS,2,FALSE))</f>
        <v>39328673</v>
      </c>
      <c r="C254" s="80" t="str">
        <f>VLOOKUP($A254,'Sheet1 - Table (1)'!$A$8:$AG$1186,COLUMN(C$6),FALSE)</f>
        <v>OYSTER Stable Return I USD</v>
      </c>
      <c r="G254" s="23" t="s">
        <v>1321</v>
      </c>
    </row>
    <row r="255" spans="1:7" s="23" customFormat="1" ht="14">
      <c r="A255" s="23" t="s">
        <v>1888</v>
      </c>
      <c r="B255" s="80">
        <f>IFERROR(IFERROR(VLOOKUP($A255,fund!$A$8:$CJ$10035,COLUMN(B$1),FALSE),VLOOKUP($A255,certificat!$A$1:$BS$10000,COLUMN(B$1),FALSE)),VLOOKUP(A255,TK_MANQUANTS,2,FALSE))</f>
        <v>13250187</v>
      </c>
      <c r="C255" s="80" t="str">
        <f>VLOOKUP($A255,'Sheet1 - Table (1)'!$A$8:$AG$1186,COLUMN(C$6),FALSE)</f>
        <v>Swisscanto (CH) Index Cmdty Fd hedged CHF NTH CHF</v>
      </c>
      <c r="G255" s="23" t="s">
        <v>1321</v>
      </c>
    </row>
    <row r="256" spans="1:7" s="23" customFormat="1" ht="14">
      <c r="A256" s="23" t="s">
        <v>2809</v>
      </c>
      <c r="B256" s="80">
        <f>IFERROR(IFERROR(VLOOKUP($A256,fund!$A$8:$CJ$10035,COLUMN(B$1),FALSE),VLOOKUP($A256,certificat!$A$1:$BS$10000,COLUMN(B$1),FALSE)),VLOOKUP(A256,TK_MANQUANTS,2,FALSE))</f>
        <v>22293255</v>
      </c>
      <c r="C256" s="80" t="str">
        <f>VLOOKUP($A256,'Sheet1 - Table (1)'!$A$8:$AG$1186,COLUMN(C$6),FALSE)</f>
        <v>iShares MSCI EMU Mid Cap UCITS ETF EUR (Acc)</v>
      </c>
      <c r="D256" s="23" t="s">
        <v>1321</v>
      </c>
      <c r="F256" s="23" t="s">
        <v>1321</v>
      </c>
    </row>
    <row r="257" spans="1:7" s="23" customFormat="1" ht="14">
      <c r="A257" s="23" t="s">
        <v>2815</v>
      </c>
      <c r="B257" s="80">
        <f>IFERROR(IFERROR(VLOOKUP($A257,fund!$A$8:$CJ$10035,COLUMN(B$1),FALSE),VLOOKUP($A257,certificat!$A$1:$BS$10000,COLUMN(B$1),FALSE)),VLOOKUP(A257,TK_MANQUANTS,2,FALSE))</f>
        <v>13711559</v>
      </c>
      <c r="C257" s="80" t="str">
        <f>VLOOKUP($A257,'Sheet1 - Table (1)'!$A$8:$AG$1186,COLUMN(C$6),FALSE)</f>
        <v>UBS ETF MSCI EMU Small Cap UCITS ETF (EUR) Ad</v>
      </c>
      <c r="F257" s="23" t="s">
        <v>1321</v>
      </c>
    </row>
    <row r="258" spans="1:7" s="23" customFormat="1" ht="14">
      <c r="A258" s="23" t="s">
        <v>2807</v>
      </c>
      <c r="B258" s="80">
        <f>IFERROR(IFERROR(VLOOKUP($A258,fund!$A$8:$CJ$10035,COLUMN(B$1),FALSE),VLOOKUP($A258,certificat!$A$1:$BS$10000,COLUMN(B$1),FALSE)),VLOOKUP(A258,TK_MANQUANTS,2,FALSE))</f>
        <v>4878188</v>
      </c>
      <c r="C258" s="80" t="str">
        <f>VLOOKUP($A258,'Sheet1 - Table (1)'!$A$8:$AG$1186,COLUMN(C$6),FALSE)</f>
        <v>Lyxor S&amp;P MidCap 400 UCITS ETF</v>
      </c>
      <c r="F258" s="23" t="s">
        <v>1321</v>
      </c>
    </row>
    <row r="259" spans="1:7" s="23" customFormat="1" ht="14">
      <c r="A259" s="23" t="s">
        <v>2812</v>
      </c>
      <c r="B259" s="80">
        <f>IFERROR(IFERROR(VLOOKUP($A259,fund!$A$8:$CJ$10035,COLUMN(B$1),FALSE),VLOOKUP($A259,certificat!$A$1:$BS$10000,COLUMN(B$1),FALSE)),VLOOKUP(A259,TK_MANQUANTS,2,FALSE))</f>
        <v>10191868</v>
      </c>
      <c r="C259" s="80" t="str">
        <f>VLOOKUP($A259,'Sheet1 - Table (1)'!$A$8:$AG$1186,COLUMN(C$6),FALSE)</f>
        <v>iShares MSCI USA Small Cap UCITS ETF USD (Acc)</v>
      </c>
      <c r="F259" s="23" t="s">
        <v>1321</v>
      </c>
    </row>
    <row r="260" spans="1:7" s="23" customFormat="1" ht="14">
      <c r="A260" s="23" t="s">
        <v>2033</v>
      </c>
      <c r="B260" s="80">
        <f>IFERROR(IFERROR(VLOOKUP($A260,fund!$A$8:$CJ$10035,COLUMN(B$1),FALSE),VLOOKUP($A260,certificat!$A$1:$BS$10000,COLUMN(B$1),FALSE)),VLOOKUP(A260,TK_MANQUANTS,2,FALSE))</f>
        <v>14752663</v>
      </c>
      <c r="C260" s="80" t="str">
        <f>VLOOKUP($A260,'Sheet1 - Table (1)'!$A$8:$AG$1186,COLUMN(C$6),FALSE)</f>
        <v>SPDR S&amp;P 400 US Mid Cap UCITS ETF</v>
      </c>
      <c r="D260" s="23" t="s">
        <v>1321</v>
      </c>
      <c r="E260" s="23" t="s">
        <v>1321</v>
      </c>
      <c r="F260" s="23" t="s">
        <v>1321</v>
      </c>
      <c r="G260" s="23" t="s">
        <v>1321</v>
      </c>
    </row>
    <row r="261" spans="1:7" s="23" customFormat="1" ht="14">
      <c r="A261" s="23" t="s">
        <v>789</v>
      </c>
      <c r="B261" s="80">
        <f>IFERROR(IFERROR(VLOOKUP($A261,fund!$A$8:$CJ$10035,COLUMN(B$1),FALSE),VLOOKUP($A261,certificat!$A$1:$BS$10000,COLUMN(B$1),FALSE)),VLOOKUP(A261,TK_MANQUANTS,2,FALSE))</f>
        <v>20857980</v>
      </c>
      <c r="C261" s="80" t="str">
        <f>VLOOKUP($A261,'Sheet1 - Table (1)'!$A$8:$AG$1186,COLUMN(C$6),FALSE)</f>
        <v>Swisscanto (LU) MMF Responsible EUR GT</v>
      </c>
      <c r="D261" s="23" t="s">
        <v>1321</v>
      </c>
      <c r="F261" s="23" t="s">
        <v>1321</v>
      </c>
    </row>
    <row r="262" spans="1:7" s="23" customFormat="1" ht="14">
      <c r="A262" s="23" t="s">
        <v>787</v>
      </c>
      <c r="B262" s="80">
        <f>IFERROR(IFERROR(VLOOKUP($A262,fund!$A$8:$CJ$10035,COLUMN(B$1),FALSE),VLOOKUP($A262,certificat!$A$1:$BS$10000,COLUMN(B$1),FALSE)),VLOOKUP(A262,TK_MANQUANTS,2,FALSE))</f>
        <v>20857974</v>
      </c>
      <c r="C262" s="80" t="str">
        <f>VLOOKUP($A262,'Sheet1 - Table (1)'!$A$8:$AG$1186,COLUMN(C$6),FALSE)</f>
        <v>Swisscanto (LU) MMF Responsible CHF GT</v>
      </c>
      <c r="F262" s="23" t="s">
        <v>1321</v>
      </c>
    </row>
    <row r="263" spans="1:7" s="23" customFormat="1" ht="14">
      <c r="A263" s="23" t="s">
        <v>791</v>
      </c>
      <c r="B263" s="80">
        <f>IFERROR(IFERROR(VLOOKUP($A263,fund!$A$8:$CJ$10035,COLUMN(B$1),FALSE),VLOOKUP($A263,certificat!$A$1:$BS$10000,COLUMN(B$1),FALSE)),VLOOKUP(A263,TK_MANQUANTS,2,FALSE))</f>
        <v>20858076</v>
      </c>
      <c r="C263" s="80" t="str">
        <f>VLOOKUP($A263,'Sheet1 - Table (1)'!$A$8:$AG$1186,COLUMN(C$6),FALSE)</f>
        <v>Swisscanto (LU) MMF Responsible USD GT</v>
      </c>
      <c r="D263" s="23" t="s">
        <v>1321</v>
      </c>
      <c r="F263" s="23" t="s">
        <v>1321</v>
      </c>
    </row>
    <row r="264" spans="1:7" s="23" customFormat="1" ht="14">
      <c r="A264" s="23" t="s">
        <v>585</v>
      </c>
      <c r="B264" s="80">
        <f>IFERROR(IFERROR(VLOOKUP($A264,fund!$A$8:$CJ$10035,COLUMN(B$1),FALSE),VLOOKUP($A264,certificat!$A$1:$BS$10000,COLUMN(B$1),FALSE)),VLOOKUP(A264,TK_MANQUANTS,2,FALSE))</f>
        <v>13134667</v>
      </c>
      <c r="C264" s="80" t="str">
        <f>VLOOKUP($A264,'Sheet1 - Table (1)'!$A$8:$AG$1186,COLUMN(C$6),FALSE)</f>
        <v>Mirabaud - Equities Swiss Small and Mid-I Cap-CHF</v>
      </c>
      <c r="D264" s="23" t="s">
        <v>1321</v>
      </c>
    </row>
    <row r="265" spans="1:7" s="23" customFormat="1" ht="14">
      <c r="A265" s="23" t="s">
        <v>3059</v>
      </c>
      <c r="B265" s="80">
        <f>IFERROR(IFERROR(VLOOKUP($A265,fund!$A$8:$CJ$10035,COLUMN(B$1),FALSE),VLOOKUP($A265,certificat!$A$1:$BS$10000,COLUMN(B$1),FALSE)),VLOOKUP(A265,TK_MANQUANTS,2,FALSE))</f>
        <v>1908717</v>
      </c>
      <c r="C265" s="80" t="str">
        <f>VLOOKUP($A265,'Sheet1 - Table (1)'!$A$8:$AG$1186,COLUMN(C$6),FALSE)</f>
        <v>Pictet CH-Swiss Mid Small Cap-I dy CHF</v>
      </c>
      <c r="D265" s="23" t="s">
        <v>1321</v>
      </c>
    </row>
    <row r="266" spans="1:7" s="23" customFormat="1" ht="14">
      <c r="A266" s="23" t="s">
        <v>1846</v>
      </c>
      <c r="B266" s="80">
        <f>IFERROR(IFERROR(VLOOKUP($A266,fund!$A$8:$CJ$10035,COLUMN(B$1),FALSE),VLOOKUP($A266,certificat!$A$1:$BS$10000,COLUMN(B$1),FALSE)),VLOOKUP(A266,TK_MANQUANTS,2,FALSE))</f>
        <v>2138611</v>
      </c>
      <c r="C266" s="80" t="str">
        <f>VLOOKUP($A266,'Sheet1 - Table (1)'!$A$8:$AG$1186,COLUMN(C$6),FALSE)</f>
        <v>AXA IM FIIS US Short Duration High Yield A EUR H C</v>
      </c>
      <c r="D266" s="23" t="s">
        <v>1321</v>
      </c>
      <c r="F266" s="23" t="s">
        <v>1321</v>
      </c>
    </row>
    <row r="267" spans="1:7" s="23" customFormat="1" ht="14">
      <c r="A267" s="23" t="s">
        <v>185</v>
      </c>
      <c r="B267" s="80">
        <f>IFERROR(IFERROR(VLOOKUP($A267,fund!$A$8:$CJ$10035,COLUMN(B$1),FALSE),VLOOKUP($A267,certificat!$A$1:$BS$10000,COLUMN(B$1),FALSE)),VLOOKUP(A267,TK_MANQUANTS,2,FALSE))</f>
        <v>23701026</v>
      </c>
      <c r="C267" s="80" t="str">
        <f>VLOOKUP($A267,'Sheet1 - Table (1)'!$A$8:$AG$1186,COLUMN(C$6),FALSE)</f>
        <v>BCV Liquid Alternative Beta B (CHF)</v>
      </c>
      <c r="D267" s="23" t="s">
        <v>1321</v>
      </c>
    </row>
    <row r="268" spans="1:7" s="23" customFormat="1" ht="14">
      <c r="A268" s="23" t="s">
        <v>1228</v>
      </c>
      <c r="B268" s="80">
        <f>IFERROR(IFERROR(VLOOKUP($A268,fund!$A$8:$CJ$10035,COLUMN(B$1),FALSE),VLOOKUP($A268,certificat!$A$1:$BS$10000,COLUMN(B$1),FALSE)),VLOOKUP(A268,TK_MANQUANTS,2,FALSE))</f>
        <v>23701020</v>
      </c>
      <c r="C268" s="80" t="str">
        <f>VLOOKUP($A268,'Sheet1 - Table (1)'!$A$8:$AG$1186,COLUMN(C$6),FALSE)</f>
        <v>BCV Liquid Alternative Beta B (EUR)</v>
      </c>
      <c r="D268" s="23" t="s">
        <v>1321</v>
      </c>
    </row>
    <row r="269" spans="1:7" s="23" customFormat="1" ht="14">
      <c r="A269" s="23" t="s">
        <v>1706</v>
      </c>
      <c r="B269" s="80">
        <f>IFERROR(IFERROR(VLOOKUP($A269,fund!$A$8:$CJ$10035,COLUMN(B$1),FALSE),VLOOKUP($A269,certificat!$A$1:$BS$10000,COLUMN(B$1),FALSE)),VLOOKUP(A269,TK_MANQUANTS,2,FALSE))</f>
        <v>19463347</v>
      </c>
      <c r="C269" s="80" t="str">
        <f>VLOOKUP($A269,'Sheet1 - Table (1)'!$A$8:$AG$1186,COLUMN(C$6),FALSE)</f>
        <v>CSIF (Lux) Equity Emerging Markets QB USD</v>
      </c>
      <c r="D269" s="23" t="s">
        <v>1321</v>
      </c>
    </row>
    <row r="270" spans="1:7" s="23" customFormat="1" ht="14">
      <c r="A270" s="23" t="s">
        <v>200</v>
      </c>
      <c r="B270" s="80">
        <f>IFERROR(IFERROR(VLOOKUP($A270,fund!$A$8:$CJ$10035,COLUMN(B$1),FALSE),VLOOKUP($A270,certificat!$A$1:$BS$10000,COLUMN(B$1),FALSE)),VLOOKUP(A270,TK_MANQUANTS,2,FALSE))</f>
        <v>10012758</v>
      </c>
      <c r="C270" s="80" t="str">
        <f>VLOOKUP($A270,'Sheet1 - Table (1)'!$A$8:$AG$1186,COLUMN(C$6),FALSE)</f>
        <v>iShares € Aggregate Bond UCITS ETF EUR (Dist)</v>
      </c>
      <c r="D270" s="23" t="s">
        <v>1321</v>
      </c>
    </row>
    <row r="271" spans="1:7" s="23" customFormat="1" ht="14">
      <c r="A271" s="23" t="s">
        <v>405</v>
      </c>
      <c r="B271" s="80">
        <f>IFERROR(IFERROR(VLOOKUP($A271,fund!$A$8:$CJ$10035,COLUMN(B$1),FALSE),VLOOKUP($A271,certificat!$A$1:$BS$10000,COLUMN(B$1),FALSE)),VLOOKUP(A271,TK_MANQUANTS,2,FALSE))</f>
        <v>22697681</v>
      </c>
      <c r="C271" s="80" t="str">
        <f>VLOOKUP($A271,'Sheet1 - Table (1)'!$A$8:$AG$1186,COLUMN(C$6),FALSE)</f>
        <v>iShares Core CHF Corporate Bond ETF</v>
      </c>
      <c r="D271" s="23" t="s">
        <v>1321</v>
      </c>
    </row>
    <row r="272" spans="1:7" s="23" customFormat="1" ht="14">
      <c r="A272" s="23" t="s">
        <v>1139</v>
      </c>
      <c r="B272" s="80">
        <f>IFERROR(IFERROR(VLOOKUP($A272,fund!$A$8:$CJ$10035,COLUMN(B$1),FALSE),VLOOKUP($A272,certificat!$A$1:$BS$10000,COLUMN(B$1),FALSE)),VLOOKUP(A272,TK_MANQUANTS,2,FALSE))</f>
        <v>10012767</v>
      </c>
      <c r="C272" s="80" t="str">
        <f>VLOOKUP($A272,'Sheet1 - Table (1)'!$A$8:$AG$1186,COLUMN(C$6),FALSE)</f>
        <v>iShares Core € Corp Bond UCITS ETF EUR Dist</v>
      </c>
      <c r="D272" s="23" t="s">
        <v>1321</v>
      </c>
    </row>
    <row r="273" spans="1:4" s="23" customFormat="1" ht="14">
      <c r="A273" s="23" t="s">
        <v>3537</v>
      </c>
      <c r="B273" s="80">
        <f>IFERROR(IFERROR(VLOOKUP($A273,fund!$A$8:$CJ$10035,COLUMN(B$1),FALSE),VLOOKUP($A273,certificat!$A$1:$BS$10000,COLUMN(B$1),FALSE)),VLOOKUP(A273,TK_MANQUANTS,2,FALSE))</f>
        <v>47997213</v>
      </c>
      <c r="C273" s="80" t="str">
        <f>VLOOKUP($A273,'Sheet1 - Table (1)'!$A$8:$AG$1186,COLUMN(C$6),FALSE)</f>
        <v>iShares Global Corp Bond UCITS ETF CHF Hdg Acc</v>
      </c>
      <c r="D273" s="23" t="s">
        <v>1321</v>
      </c>
    </row>
    <row r="274" spans="1:4" s="23" customFormat="1" ht="14">
      <c r="A274" s="23" t="s">
        <v>3460</v>
      </c>
      <c r="B274" s="80">
        <f>IFERROR(IFERROR(VLOOKUP($A274,fund!$A$8:$CJ$10035,COLUMN(B$1),FALSE),VLOOKUP($A274,certificat!$A$1:$BS$10000,COLUMN(B$1),FALSE)),VLOOKUP(A274,TK_MANQUANTS,2,FALSE))</f>
        <v>41533844</v>
      </c>
      <c r="C274" s="80" t="str">
        <f>VLOOKUP($A274,'Sheet1 - Table (1)'!$A$8:$AG$1186,COLUMN(C$6),FALSE)</f>
        <v>iShares Global Corp Bond (USD)</v>
      </c>
      <c r="D274" s="23" t="s">
        <v>1321</v>
      </c>
    </row>
    <row r="275" spans="1:4" s="23" customFormat="1" ht="14">
      <c r="A275" s="23" t="s">
        <v>3204</v>
      </c>
      <c r="B275" s="80">
        <f>IFERROR(IFERROR(VLOOKUP($A275,fund!$A$8:$CJ$10035,COLUMN(B$1),FALSE),VLOOKUP($A275,certificat!$A$1:$BS$10000,COLUMN(B$1),FALSE)),VLOOKUP(A275,TK_MANQUANTS,2,FALSE))</f>
        <v>10200506</v>
      </c>
      <c r="C275" s="80" t="str">
        <f>VLOOKUP($A275,'Sheet1 - Table (1)'!$A$8:$AG$1186,COLUMN(C$6),FALSE)</f>
        <v>iShares € Govt Bond 1-3yr UCITS ETF EUR (Acc)</v>
      </c>
      <c r="D275" s="23" t="s">
        <v>1321</v>
      </c>
    </row>
    <row r="276" spans="1:4" s="23" customFormat="1" ht="14">
      <c r="A276" s="23" t="s">
        <v>200</v>
      </c>
      <c r="B276" s="80">
        <f>IFERROR(IFERROR(VLOOKUP($A276,fund!$A$8:$CJ$10035,COLUMN(B$1),FALSE),VLOOKUP($A276,certificat!$A$1:$BS$10000,COLUMN(B$1),FALSE)),VLOOKUP(A276,TK_MANQUANTS,2,FALSE))</f>
        <v>10012758</v>
      </c>
      <c r="C276" s="80" t="str">
        <f>VLOOKUP($A276,'Sheet1 - Table (1)'!$A$8:$AG$1186,COLUMN(C$6),FALSE)</f>
        <v>iShares € Aggregate Bond UCITS ETF EUR (Dist)</v>
      </c>
      <c r="D276" s="23" t="s">
        <v>1321</v>
      </c>
    </row>
    <row r="277" spans="1:4" s="23" customFormat="1" ht="14">
      <c r="A277" s="23" t="s">
        <v>1139</v>
      </c>
      <c r="B277" s="80">
        <f>IFERROR(IFERROR(VLOOKUP($A277,fund!$A$8:$CJ$10035,COLUMN(B$1),FALSE),VLOOKUP($A277,certificat!$A$1:$BS$10000,COLUMN(B$1),FALSE)),VLOOKUP(A277,TK_MANQUANTS,2,FALSE))</f>
        <v>10012767</v>
      </c>
      <c r="C277" s="80" t="str">
        <f>VLOOKUP($A277,'Sheet1 - Table (1)'!$A$8:$AG$1186,COLUMN(C$6),FALSE)</f>
        <v>iShares Core € Corp Bond UCITS ETF EUR Dist</v>
      </c>
      <c r="D277" s="23" t="s">
        <v>1321</v>
      </c>
    </row>
    <row r="278" spans="1:4" s="23" customFormat="1" ht="14">
      <c r="A278" s="23" t="s">
        <v>413</v>
      </c>
      <c r="B278" s="80">
        <f>IFERROR(IFERROR(VLOOKUP($A278,fund!$A$8:$CJ$10035,COLUMN(B$1),FALSE),VLOOKUP($A278,certificat!$A$1:$BS$10000,COLUMN(B$1),FALSE)),VLOOKUP(A278,TK_MANQUANTS,2,FALSE))</f>
        <v>2308773</v>
      </c>
      <c r="C278" s="80" t="str">
        <f>VLOOKUP($A278,'Sheet1 - Table (1)'!$A$8:$AG$1186,COLUMN(C$6),FALSE)</f>
        <v>iShares MSCI World UCITS ETF USD (Dist)</v>
      </c>
      <c r="D278" s="23" t="s">
        <v>1321</v>
      </c>
    </row>
    <row r="279" spans="1:4" s="23" customFormat="1" ht="14">
      <c r="A279" s="23" t="s">
        <v>413</v>
      </c>
      <c r="B279" s="80">
        <f>IFERROR(IFERROR(VLOOKUP($A279,fund!$A$8:$CJ$10035,COLUMN(B$1),FALSE),VLOOKUP($A279,certificat!$A$1:$BS$10000,COLUMN(B$1),FALSE)),VLOOKUP(A279,TK_MANQUANTS,2,FALSE))</f>
        <v>2308773</v>
      </c>
      <c r="C279" s="80" t="str">
        <f>VLOOKUP($A279,'Sheet1 - Table (1)'!$A$8:$AG$1186,COLUMN(C$6),FALSE)</f>
        <v>iShares MSCI World UCITS ETF USD (Dist)</v>
      </c>
      <c r="D279" s="23" t="s">
        <v>1321</v>
      </c>
    </row>
    <row r="280" spans="1:4" s="23" customFormat="1" ht="14">
      <c r="A280" s="23" t="s">
        <v>413</v>
      </c>
      <c r="B280" s="80">
        <f>IFERROR(IFERROR(VLOOKUP($A280,fund!$A$8:$CJ$10035,COLUMN(B$1),FALSE),VLOOKUP($A280,certificat!$A$1:$BS$10000,COLUMN(B$1),FALSE)),VLOOKUP(A280,TK_MANQUANTS,2,FALSE))</f>
        <v>2308773</v>
      </c>
      <c r="C280" s="80" t="str">
        <f>VLOOKUP($A280,'Sheet1 - Table (1)'!$A$8:$AG$1186,COLUMN(C$6),FALSE)</f>
        <v>iShares MSCI World UCITS ETF USD (Dist)</v>
      </c>
      <c r="D280" s="23" t="s">
        <v>1321</v>
      </c>
    </row>
    <row r="281" spans="1:4" s="23" customFormat="1" ht="14">
      <c r="A281" s="23" t="s">
        <v>3475</v>
      </c>
      <c r="B281" s="80">
        <f>IFERROR(IFERROR(VLOOKUP($A281,fund!$A$8:$CJ$10035,COLUMN(B$1),FALSE),VLOOKUP($A281,certificat!$A$1:$BS$10000,COLUMN(B$1),FALSE)),VLOOKUP(A281,TK_MANQUANTS,2,FALSE))</f>
        <v>817734</v>
      </c>
      <c r="C281" s="80" t="str">
        <f>VLOOKUP($A281,'Sheet1 - Table (1)'!$A$8:$AG$1186,COLUMN(C$6),FALSE)</f>
        <v>iShares World ex-Euro Government Bond index Fund (USD)</v>
      </c>
      <c r="D281" s="23" t="s">
        <v>1321</v>
      </c>
    </row>
    <row r="282" spans="1:4" s="23" customFormat="1" ht="14">
      <c r="A282" s="23" t="s">
        <v>3177</v>
      </c>
      <c r="B282" s="80">
        <f>IFERROR(IFERROR(VLOOKUP($A282,fund!$A$8:$CJ$10035,COLUMN(B$1),FALSE),VLOOKUP($A282,certificat!$A$1:$BS$10000,COLUMN(B$1),FALSE)),VLOOKUP(A282,TK_MANQUANTS,2,FALSE))</f>
        <v>34297816</v>
      </c>
      <c r="C282" s="80" t="str">
        <f>VLOOKUP($A282,'Sheet1 - Table (1)'!$A$8:$AG$1186,COLUMN(C$6),FALSE)</f>
        <v>Lyxor MSCI World Ex EMU UCITS ETF - Acc</v>
      </c>
      <c r="D282" s="23" t="s">
        <v>1321</v>
      </c>
    </row>
    <row r="283" spans="1:4" s="23" customFormat="1" ht="14">
      <c r="A283" s="23" t="s">
        <v>235</v>
      </c>
      <c r="B283" s="80">
        <f>IFERROR(IFERROR(VLOOKUP($A283,fund!$A$8:$CJ$10035,COLUMN(B$1),FALSE),VLOOKUP($A283,certificat!$A$1:$BS$10000,COLUMN(B$1),FALSE)),VLOOKUP(A283,TK_MANQUANTS,2,FALSE))</f>
        <v>13448683</v>
      </c>
      <c r="C283" s="80" t="str">
        <f>VLOOKUP($A283,'Sheet1 - Table (1)'!$A$8:$AG$1186,COLUMN(C$6),FALSE)</f>
        <v>NN (L) Alternative Beta I Cap CHF (hedged i)</v>
      </c>
      <c r="D283" s="23" t="s">
        <v>1321</v>
      </c>
    </row>
    <row r="284" spans="1:4" s="23" customFormat="1" ht="14">
      <c r="A284" s="23" t="s">
        <v>1576</v>
      </c>
      <c r="B284" s="80">
        <f>IFERROR(IFERROR(VLOOKUP($A284,fund!$A$8:$CJ$10035,COLUMN(B$1),FALSE),VLOOKUP($A284,certificat!$A$1:$BS$10000,COLUMN(B$1),FALSE)),VLOOKUP(A284,TK_MANQUANTS,2,FALSE))</f>
        <v>4794604</v>
      </c>
      <c r="C284" s="80" t="str">
        <f>VLOOKUP($A284,'Sheet1 - Table (1)'!$A$8:$AG$1186,COLUMN(C$6),FALSE)</f>
        <v>NN (L) Alternative Beta I Cap EUR (hedged i)</v>
      </c>
      <c r="D284" s="23" t="s">
        <v>1321</v>
      </c>
    </row>
    <row r="285" spans="1:4" s="23" customFormat="1" ht="14">
      <c r="A285" s="23" t="s">
        <v>1444</v>
      </c>
      <c r="B285" s="80">
        <f>IFERROR(IFERROR(VLOOKUP($A285,fund!$A$8:$CJ$10035,COLUMN(B$1),FALSE),VLOOKUP($A285,certificat!$A$1:$BS$10000,COLUMN(B$1),FALSE)),VLOOKUP(A285,TK_MANQUANTS,2,FALSE))</f>
        <v>11021615</v>
      </c>
      <c r="C285" s="80" t="str">
        <f>VLOOKUP($A285,'Sheet1 - Table (1)'!$A$8:$AG$1186,COLUMN(C$6),FALSE)</f>
        <v>State Street Global Aggregate Bond Index Fund I</v>
      </c>
      <c r="D285" s="23" t="s">
        <v>1321</v>
      </c>
    </row>
    <row r="286" spans="1:4" s="23" customFormat="1" ht="14">
      <c r="A286" s="23" t="s">
        <v>1243</v>
      </c>
      <c r="B286" s="80">
        <f>IFERROR(IFERROR(VLOOKUP($A286,fund!$A$8:$CJ$10035,COLUMN(B$1),FALSE),VLOOKUP($A286,certificat!$A$1:$BS$10000,COLUMN(B$1),FALSE)),VLOOKUP(A286,TK_MANQUANTS,2,FALSE))</f>
        <v>29045766</v>
      </c>
      <c r="C286" s="80" t="str">
        <f>VLOOKUP($A286,'Sheet1 - Table (1)'!$A$8:$AG$1186,COLUMN(C$6),FALSE)</f>
        <v>State Street Switzerland Index Equity Fund I acc</v>
      </c>
      <c r="D286" s="23" t="s">
        <v>1321</v>
      </c>
    </row>
    <row r="287" spans="1:4" s="23" customFormat="1" ht="14">
      <c r="A287" s="23" t="s">
        <v>910</v>
      </c>
      <c r="B287" s="80">
        <f>IFERROR(IFERROR(VLOOKUP($A287,fund!$A$8:$CJ$10035,COLUMN(B$1),FALSE),VLOOKUP($A287,certificat!$A$1:$BS$10000,COLUMN(B$1),FALSE)),VLOOKUP(A287,TK_MANQUANTS,2,FALSE))</f>
        <v>24868059</v>
      </c>
      <c r="C287" s="80" t="str">
        <f>VLOOKUP($A287,'Sheet1 - Table (1)'!$A$8:$AG$1186,COLUMN(C$6),FALSE)</f>
        <v>Synchrony Optimised SPI® I</v>
      </c>
      <c r="D287" s="23" t="s">
        <v>1321</v>
      </c>
    </row>
    <row r="288" spans="1:4" s="23" customFormat="1" ht="14">
      <c r="A288" s="23" t="s">
        <v>1515</v>
      </c>
      <c r="B288" s="80">
        <f>IFERROR(IFERROR(VLOOKUP($A288,fund!$A$8:$CJ$10035,COLUMN(B$1),FALSE),VLOOKUP($A288,certificat!$A$1:$BS$10000,COLUMN(B$1),FALSE)),VLOOKUP(A288,TK_MANQUANTS,2,FALSE))</f>
        <v>4734467</v>
      </c>
      <c r="C288" s="80" t="str">
        <f>VLOOKUP($A288,'Sheet1 - Table (1)'!$A$8:$AG$1186,COLUMN(C$6),FALSE)</f>
        <v>UBS (Lux) Bond Fund - CHF I-A3-acc</v>
      </c>
      <c r="D288" s="23" t="s">
        <v>1321</v>
      </c>
    </row>
    <row r="289" spans="1:7" s="23" customFormat="1" ht="14">
      <c r="A289" s="23" t="s">
        <v>1341</v>
      </c>
      <c r="B289" s="80">
        <f>IFERROR(IFERROR(VLOOKUP($A289,fund!$A$8:$CJ$10035,COLUMN(B$1),FALSE),VLOOKUP($A289,certificat!$A$1:$BS$10000,COLUMN(B$1),FALSE)),VLOOKUP(A289,TK_MANQUANTS,2,FALSE))</f>
        <v>20557004</v>
      </c>
      <c r="C289" s="80" t="str">
        <f>VLOOKUP($A289,'Sheet1 - Table (1)'!$A$8:$AG$1186,COLUMN(C$6),FALSE)</f>
        <v>UBS-ETF SBI® Foreign AAA-BBB 1-5 UCITS (CHF) A-dis</v>
      </c>
      <c r="D289" s="23" t="s">
        <v>1321</v>
      </c>
    </row>
    <row r="290" spans="1:7" s="23" customFormat="1" ht="14">
      <c r="A290" s="23" t="s">
        <v>1704</v>
      </c>
      <c r="B290" s="80">
        <f>IFERROR(IFERROR(VLOOKUP($A290,fund!$A$8:$CJ$10035,COLUMN(B$1),FALSE),VLOOKUP($A290,certificat!$A$1:$BS$10000,COLUMN(B$1),FALSE)),VLOOKUP(A290,TK_MANQUANTS,2,FALSE))</f>
        <v>20028776</v>
      </c>
      <c r="C290" s="80" t="str">
        <f>VLOOKUP($A290,'Sheet1 - Table (1)'!$A$8:$AG$1186,COLUMN(C$6),FALSE)</f>
        <v>Xtrackers MSCI EMU UCITS ETF 1D</v>
      </c>
      <c r="D290" s="23" t="s">
        <v>1321</v>
      </c>
    </row>
    <row r="291" spans="1:7" s="23" customFormat="1" ht="14">
      <c r="A291" s="23" t="s">
        <v>170</v>
      </c>
      <c r="B291" s="80">
        <f>IFERROR(IFERROR(VLOOKUP($A291,fund!$A$8:$CJ$10035,COLUMN(B$1),FALSE),VLOOKUP($A291,certificat!$A$1:$BS$10000,COLUMN(B$1),FALSE)),VLOOKUP(A291,TK_MANQUANTS,2,FALSE))</f>
        <v>2138615</v>
      </c>
      <c r="C291" s="80" t="str">
        <f>VLOOKUP($A291,'Sheet1 - Table (1)'!$A$8:$AG$1186,COLUMN(C$6),FALSE)</f>
        <v>AXA IM FIIS US Short Duration High Yield B USD C</v>
      </c>
      <c r="D291" s="23" t="s">
        <v>1321</v>
      </c>
      <c r="F291" s="23" t="s">
        <v>1321</v>
      </c>
      <c r="G291" s="23" t="s">
        <v>1321</v>
      </c>
    </row>
    <row r="292" spans="1:7" s="23" customFormat="1" ht="14">
      <c r="A292" s="23" t="s">
        <v>3543</v>
      </c>
      <c r="B292" s="80">
        <f>IFERROR(IFERROR(VLOOKUP($A292,fund!$A$8:$CJ$10035,COLUMN(B$1),FALSE),VLOOKUP($A292,certificat!$A$1:$BS$10000,COLUMN(B$1),FALSE)),VLOOKUP(A292,TK_MANQUANTS,2,FALSE))</f>
        <v>18570307</v>
      </c>
      <c r="C292" s="80" t="str">
        <f>VLOOKUP($A292,'Sheet1 - Table (1)'!$A$8:$AG$1186,COLUMN(C$6),FALSE)</f>
        <v>iShares Italy Govt Bond UCITS ETF EUR Dist</v>
      </c>
      <c r="D292" s="23" t="s">
        <v>1321</v>
      </c>
      <c r="F292" s="23" t="s">
        <v>1321</v>
      </c>
      <c r="G292" s="23" t="s">
        <v>1321</v>
      </c>
    </row>
    <row r="293" spans="1:7" s="23" customFormat="1" ht="14">
      <c r="A293" s="23" t="s">
        <v>4189</v>
      </c>
      <c r="B293" s="80">
        <f>IFERROR(IFERROR(VLOOKUP($A293,fund!$A$8:$CJ$10035,COLUMN(B$1),FALSE),VLOOKUP($A293,certificat!$A$1:$BS$10000,COLUMN(B$1),FALSE)),VLOOKUP(A293,TK_MANQUANTS,2,FALSE))</f>
        <v>30782222</v>
      </c>
      <c r="C293" s="80" t="str">
        <f>VLOOKUP($A293,'Sheet1 - Table (1)'!$A$8:$AG$1186,COLUMN(C$6),FALSE)</f>
        <v>SPDR MSCI World Health Care UCITS ETF</v>
      </c>
      <c r="D293" s="23" t="s">
        <v>1321</v>
      </c>
      <c r="F293" s="23" t="s">
        <v>1321</v>
      </c>
      <c r="G293" s="23" t="s">
        <v>1321</v>
      </c>
    </row>
    <row r="294" spans="1:7" s="23" customFormat="1" ht="14">
      <c r="A294" s="23" t="s">
        <v>4272</v>
      </c>
      <c r="B294" s="80">
        <f>IFERROR(IFERROR(VLOOKUP($A294,fund!$A$8:$CJ$10035,COLUMN(B$1),FALSE),VLOOKUP($A294,certificat!$A$1:$BS$10000,COLUMN(B$1),FALSE)),VLOOKUP(A294,TK_MANQUANTS,2,FALSE))</f>
        <v>22091896</v>
      </c>
      <c r="C294" s="80" t="str">
        <f>VLOOKUP($A294,'Sheet1 - Table (1)'!$A$8:$AG$1186,COLUMN(C$6),FALSE)</f>
        <v>CSIF (CH) II Gold Blue DBH</v>
      </c>
      <c r="G294" s="23" t="s">
        <v>1321</v>
      </c>
    </row>
    <row r="295" spans="1:7" s="23" customFormat="1" ht="14">
      <c r="A295" s="23" t="s">
        <v>4250</v>
      </c>
      <c r="B295" s="80">
        <f>IFERROR(IFERROR(VLOOKUP($A295,fund!$A$8:$CJ$10035,COLUMN(B$1),FALSE),VLOOKUP($A295,certificat!$A$1:$BS$10000,COLUMN(B$1),FALSE)),VLOOKUP(A295,TK_MANQUANTS,2,FALSE))</f>
        <v>10602712</v>
      </c>
      <c r="C295" s="80" t="str">
        <f>VLOOKUP($A295,'Sheet1 - Table (1)'!$A$8:$AG$1186,COLUMN(C$6),FALSE)</f>
        <v>UBS ETF (CH) - Gold (CHF) hedged (CHF) A-dis</v>
      </c>
      <c r="D295" s="23" t="s">
        <v>1321</v>
      </c>
    </row>
    <row r="296" spans="1:7" s="23" customFormat="1" ht="14">
      <c r="A296" s="23" t="s">
        <v>4251</v>
      </c>
      <c r="B296" s="80">
        <f>IFERROR(IFERROR(VLOOKUP($A296,fund!$A$8:$CJ$10035,COLUMN(B$1),FALSE),VLOOKUP($A296,certificat!$A$1:$BS$10000,COLUMN(B$1),FALSE)),VLOOKUP(A296,TK_MANQUANTS,2,FALSE))</f>
        <v>10602714</v>
      </c>
      <c r="C296" s="80" t="str">
        <f>VLOOKUP($A296,'Sheet1 - Table (1)'!$A$8:$AG$1186,COLUMN(C$6),FALSE)</f>
        <v>UBS ETF (CH) - Gold (EUR) hedged (EUR) A-dis</v>
      </c>
      <c r="D296" s="23" t="s">
        <v>1321</v>
      </c>
    </row>
    <row r="297" spans="1:7" s="23" customFormat="1" ht="14">
      <c r="A297" s="23" t="s">
        <v>4252</v>
      </c>
      <c r="B297" s="80">
        <f>IFERROR(IFERROR(VLOOKUP($A297,fund!$A$8:$CJ$10035,COLUMN(B$1),FALSE),VLOOKUP($A297,certificat!$A$1:$BS$10000,COLUMN(B$1),FALSE)),VLOOKUP(A297,TK_MANQUANTS,2,FALSE))</f>
        <v>10602719</v>
      </c>
      <c r="C297" s="80" t="str">
        <f>VLOOKUP($A297,'Sheet1 - Table (1)'!$A$8:$AG$1186,COLUMN(C$6),FALSE)</f>
        <v>UBS ETF (CH) - Gold (USD) A-dis</v>
      </c>
      <c r="D297" s="23" t="s">
        <v>1321</v>
      </c>
    </row>
    <row r="298" spans="1:7" s="23" customFormat="1" ht="14">
      <c r="A298" s="23" t="s">
        <v>3240</v>
      </c>
      <c r="B298" s="80">
        <f>IFERROR(IFERROR(VLOOKUP($A298,fund!$A$8:$CJ$10035,COLUMN(B$1),FALSE),VLOOKUP($A298,certificat!$A$1:$BS$10000,COLUMN(B$1),FALSE)),VLOOKUP(A298,TK_MANQUANTS,2,FALSE))</f>
        <v>1540824</v>
      </c>
      <c r="C298" s="80" t="str">
        <f>VLOOKUP($A298,'Sheet1 - Table (1)'!$A$8:$AG$1186,COLUMN(C$6),FALSE)</f>
        <v>CSIF (CH) Equity EMU DB</v>
      </c>
      <c r="G298" s="23" t="s">
        <v>1321</v>
      </c>
    </row>
    <row r="299" spans="1:7" s="23" customFormat="1" ht="14">
      <c r="A299" s="23" t="s">
        <v>3244</v>
      </c>
      <c r="B299" s="80">
        <f>IFERROR(IFERROR(VLOOKUP($A299,fund!$A$8:$CJ$10035,COLUMN(B$1),FALSE),VLOOKUP($A299,certificat!$A$1:$BS$10000,COLUMN(B$1),FALSE)),VLOOKUP(A299,TK_MANQUANTS,2,FALSE))</f>
        <v>1540829</v>
      </c>
      <c r="C299" s="80" t="str">
        <f>VLOOKUP($A299,'Sheet1 - Table (1)'!$A$8:$AG$1186,COLUMN(C$6),FALSE)</f>
        <v>CSIF (CH) Equity US Blue DB</v>
      </c>
      <c r="G299" s="23" t="s">
        <v>1321</v>
      </c>
    </row>
    <row r="300" spans="1:7" s="23" customFormat="1" ht="14">
      <c r="A300" s="23" t="s">
        <v>3238</v>
      </c>
      <c r="B300" s="80">
        <f>IFERROR(IFERROR(VLOOKUP($A300,fund!$A$8:$CJ$10035,COLUMN(B$1),FALSE),VLOOKUP($A300,certificat!$A$1:$BS$10000,COLUMN(B$1),FALSE)),VLOOKUP(A300,TK_MANQUANTS,2,FALSE))</f>
        <v>1540832</v>
      </c>
      <c r="C300" s="80" t="str">
        <f>VLOOKUP($A300,'Sheet1 - Table (1)'!$A$8:$AG$1186,COLUMN(C$6),FALSE)</f>
        <v>CSIF (CH) Equity Canada DB</v>
      </c>
      <c r="G300" s="23" t="s">
        <v>1321</v>
      </c>
    </row>
    <row r="301" spans="1:7" s="23" customFormat="1" ht="14">
      <c r="A301" s="23" t="s">
        <v>3242</v>
      </c>
      <c r="B301" s="80">
        <f>IFERROR(IFERROR(VLOOKUP($A301,fund!$A$8:$CJ$10035,COLUMN(B$1),FALSE),VLOOKUP($A301,certificat!$A$1:$BS$10000,COLUMN(B$1),FALSE)),VLOOKUP(A301,TK_MANQUANTS,2,FALSE))</f>
        <v>1540835</v>
      </c>
      <c r="C301" s="80" t="str">
        <f>VLOOKUP($A301,'Sheet1 - Table (1)'!$A$8:$AG$1186,COLUMN(C$6),FALSE)</f>
        <v>CSIF (CH) Equity Japan DB</v>
      </c>
      <c r="G301" s="23" t="s">
        <v>1321</v>
      </c>
    </row>
    <row r="302" spans="1:7" s="23" customFormat="1" ht="14">
      <c r="A302" s="23" t="s">
        <v>3254</v>
      </c>
      <c r="B302" s="80">
        <f>IFERROR(IFERROR(VLOOKUP($A302,fund!$A$8:$CJ$10035,COLUMN(B$1),FALSE),VLOOKUP($A302,certificat!$A$1:$BS$10000,COLUMN(B$1),FALSE)),VLOOKUP(A302,TK_MANQUANTS,2,FALSE))</f>
        <v>1540841</v>
      </c>
      <c r="C302" s="80" t="str">
        <f>VLOOKUP($A302,'Sheet1 - Table (1)'!$A$8:$AG$1186,COLUMN(C$6),FALSE)</f>
        <v>CSIF (CH) Equity Pacific ex Japan Blue DB</v>
      </c>
      <c r="G302" s="23" t="s">
        <v>1321</v>
      </c>
    </row>
    <row r="303" spans="1:7" s="23" customFormat="1" ht="14">
      <c r="A303" s="23" t="s">
        <v>4384</v>
      </c>
      <c r="B303" s="80">
        <f>IFERROR(IFERROR(VLOOKUP($A303,fund!$A$8:$CJ$10035,COLUMN(B$1),FALSE),VLOOKUP($A303,certificat!$A$1:$BS$10000,COLUMN(B$1),FALSE)),VLOOKUP(A303,TK_MANQUANTS,2,FALSE))</f>
        <v>10832999</v>
      </c>
      <c r="C303" s="80" t="str">
        <f>VLOOKUP($A303,'Sheet1 - Table (1)'!$A$8:$AG$1186,COLUMN(C$6),FALSE)</f>
        <v>Robeco BP US Large Cap Equities I USD</v>
      </c>
      <c r="D303" s="23" t="s">
        <v>1321</v>
      </c>
      <c r="F303" s="23" t="s">
        <v>1321</v>
      </c>
      <c r="G303" s="23" t="s">
        <v>1321</v>
      </c>
    </row>
    <row r="304" spans="1:7" s="23" customFormat="1" ht="14">
      <c r="A304" s="23" t="s">
        <v>4385</v>
      </c>
      <c r="B304" s="80">
        <f>IFERROR(IFERROR(VLOOKUP($A304,fund!$A$8:$CJ$10035,COLUMN(B$1),FALSE),VLOOKUP($A304,certificat!$A$1:$BS$10000,COLUMN(B$1),FALSE)),VLOOKUP(A304,TK_MANQUANTS,2,FALSE))</f>
        <v>22457699</v>
      </c>
      <c r="C304" s="80" t="str">
        <f>VLOOKUP($A304,'Sheet1 - Table (1)'!$A$8:$AG$1186,COLUMN(C$6),FALSE)</f>
        <v>Robeco BP US Large Cap Equities IH EUR</v>
      </c>
      <c r="D304" s="23" t="s">
        <v>1321</v>
      </c>
      <c r="F304" s="23" t="s">
        <v>1321</v>
      </c>
      <c r="G304" s="23" t="s">
        <v>1321</v>
      </c>
    </row>
    <row r="305" spans="1:7" s="23" customFormat="1" ht="14">
      <c r="A305" s="23" t="s">
        <v>4625</v>
      </c>
      <c r="B305" s="80">
        <f>IFERROR(IFERROR(VLOOKUP($A305,fund!$A$8:$CJ$10035,COLUMN(B$1),FALSE),VLOOKUP($A305,certificat!$A$1:$BS$10000,COLUMN(B$1),FALSE)),VLOOKUP(A305,TK_MANQUANTS,2,FALSE))</f>
        <v>34176211</v>
      </c>
      <c r="C305" s="80" t="str">
        <f>VLOOKUP($A305,'Sheet1 - Table (1)'!$A$8:$AG$1186,COLUMN(C$6),FALSE)</f>
        <v>UBS(Irl)FdSltnsplc MSCI ACWI SF U ETF (HJPY)A-a</v>
      </c>
      <c r="D305" s="23" t="s">
        <v>1321</v>
      </c>
    </row>
    <row r="306" spans="1:7" s="23" customFormat="1" ht="14">
      <c r="A306" s="23" t="s">
        <v>4630</v>
      </c>
      <c r="B306" s="80">
        <f>IFERROR(IFERROR(VLOOKUP($A306,fund!$A$8:$CJ$10035,COLUMN(B$1),FALSE),VLOOKUP($A306,certificat!$A$1:$BS$10000,COLUMN(B$1),FALSE)),VLOOKUP(A306,TK_MANQUANTS,2,FALSE))</f>
        <v>22627421</v>
      </c>
      <c r="C306" s="80" t="str">
        <f>VLOOKUP($A306,'Sheet1 - Table (1)'!$A$8:$AG$1186,COLUMN(C$6),FALSE)</f>
        <v>UBS ETF (CH)-MSCI Switzerland h to USD (USD)Ad</v>
      </c>
      <c r="D306" s="23" t="s">
        <v>1321</v>
      </c>
    </row>
    <row r="307" spans="1:7" s="23" customFormat="1" ht="14">
      <c r="A307" s="23" t="s">
        <v>4635</v>
      </c>
      <c r="B307" s="80">
        <f>IFERROR(IFERROR(VLOOKUP($A307,fund!$A$8:$CJ$10035,COLUMN(B$1),FALSE),VLOOKUP($A307,certificat!$A$1:$BS$10000,COLUMN(B$1),FALSE)),VLOOKUP(A307,TK_MANQUANTS,2,FALSE))</f>
        <v>28270844</v>
      </c>
      <c r="C307" s="80" t="str">
        <f>VLOOKUP($A307,'Sheet1 - Table (1)'!$A$8:$AG$1186,COLUMN(C$6),FALSE)</f>
        <v>iShares MSCI EMU USD Hedged UCITS ETF (Acc)</v>
      </c>
      <c r="D307" s="23" t="s">
        <v>1321</v>
      </c>
    </row>
    <row r="308" spans="1:7" s="23" customFormat="1" ht="14">
      <c r="A308" s="23" t="s">
        <v>2884</v>
      </c>
      <c r="B308" s="80">
        <f>IFERROR(IFERROR(VLOOKUP($A308,fund!$A$8:$CJ$10035,COLUMN(B$1),FALSE),VLOOKUP($A308,certificat!$A$1:$BS$10000,COLUMN(B$1),FALSE)),VLOOKUP(A308,TK_MANQUANTS,2,FALSE))</f>
        <v>41400161</v>
      </c>
      <c r="C308" s="80" t="str">
        <f>VLOOKUP($A308,'Sheet1 - Table (1)'!$A$8:$AG$1186,COLUMN(C$6),FALSE)</f>
        <v>AXA WF Global Inflation Bonds Redex I CHF H C</v>
      </c>
      <c r="D308" s="23" t="s">
        <v>1321</v>
      </c>
      <c r="F308" s="23" t="s">
        <v>1321</v>
      </c>
    </row>
    <row r="309" spans="1:7" s="23" customFormat="1" ht="14">
      <c r="A309" s="93" t="s">
        <v>2886</v>
      </c>
      <c r="B309" s="80">
        <f>IFERROR(IFERROR(VLOOKUP($A309,fund!$A$8:$CJ$10035,COLUMN(B$1),FALSE),VLOOKUP($A309,certificat!$A$1:$BS$10000,COLUMN(B$1),FALSE)),VLOOKUP(A309,TK_MANQUANTS,2,FALSE))</f>
        <v>41400160</v>
      </c>
      <c r="C309" s="80" t="str">
        <f>VLOOKUP($A309,'Sheet1 - Table (1)'!$A$8:$AG$1186,COLUMN(C$6),FALSE)</f>
        <v>AXA WF Global Inflation Bonds Redex I EUR C</v>
      </c>
      <c r="D309" s="23" t="s">
        <v>1321</v>
      </c>
      <c r="F309" s="23" t="s">
        <v>1321</v>
      </c>
    </row>
    <row r="310" spans="1:7" s="23" customFormat="1" ht="14">
      <c r="A310" s="23" t="s">
        <v>4658</v>
      </c>
      <c r="B310" s="80">
        <f>IFERROR(IFERROR(VLOOKUP($A310,fund!$A$8:$CJ$10035,COLUMN(B$1),FALSE),VLOOKUP($A310,certificat!$A$1:$BS$10000,COLUMN(B$1),FALSE)),VLOOKUP(A310,TK_MANQUANTS,2,FALSE))</f>
        <v>24023151</v>
      </c>
      <c r="C310" s="80" t="str">
        <f>VLOOKUP($A310,'Sheet1 - Table (1)'!$A$8:$AG$1186,COLUMN(C$6),FALSE)</f>
        <v>UBS ETF-Bloomberg Brcls US LiqCorp UCI ETF(CHFh)Aa</v>
      </c>
      <c r="F310" s="23" t="s">
        <v>1321</v>
      </c>
      <c r="G310" s="23" t="s">
        <v>1321</v>
      </c>
    </row>
    <row r="311" spans="1:7" s="23" customFormat="1" ht="14">
      <c r="A311" s="23" t="s">
        <v>4661</v>
      </c>
      <c r="B311" s="80">
        <f>IFERROR(IFERROR(VLOOKUP($A311,fund!$A$8:$CJ$10035,COLUMN(B$1),FALSE),VLOOKUP($A311,certificat!$A$1:$BS$10000,COLUMN(B$1),FALSE)),VLOOKUP(A311,TK_MANQUANTS,2,FALSE))</f>
        <v>24022504</v>
      </c>
      <c r="C311" s="80" t="str">
        <f>VLOOKUP($A311,'Sheet1 - Table (1)'!$A$8:$AG$1186,COLUMN(C$6),FALSE)</f>
        <v>UBS ETF-Bloomberg Brcls US LiqCorp UCI ETF(EURh)Aa</v>
      </c>
      <c r="F311" s="23" t="s">
        <v>1321</v>
      </c>
      <c r="G311" s="23" t="s">
        <v>1321</v>
      </c>
    </row>
    <row r="312" spans="1:7" s="23" customFormat="1" ht="14">
      <c r="A312" s="23" t="s">
        <v>3103</v>
      </c>
      <c r="B312" s="80">
        <f>IFERROR(IFERROR(VLOOKUP($A312,fund!$A$8:$CJ$10035,COLUMN(B$1),FALSE),VLOOKUP($A312,certificat!$A$1:$BS$10000,COLUMN(B$1),FALSE)),VLOOKUP(A312,TK_MANQUANTS,2,FALSE))</f>
        <v>41361849</v>
      </c>
      <c r="C312" s="80" t="str">
        <f>VLOOKUP($A312,'Sheet1 - Table (1)'!$A$8:$AG$1186,COLUMN(C$6),FALSE)</f>
        <v>CSIF (Lux) Bond Corporate Global DB EUR</v>
      </c>
      <c r="F312" s="23" t="s">
        <v>1321</v>
      </c>
      <c r="G312" s="23" t="s">
        <v>1321</v>
      </c>
    </row>
    <row r="313" spans="1:7" s="23" customFormat="1" ht="14">
      <c r="A313" s="23" t="s">
        <v>4809</v>
      </c>
      <c r="B313" s="80">
        <f>IFERROR(IFERROR(VLOOKUP($A313,fund!$A$8:$CJ$10035,COLUMN(B$1),FALSE),VLOOKUP($A313,certificat!$A$1:$BS$10000,COLUMN(B$1),FALSE)),VLOOKUP(A313,TK_MANQUANTS,2,FALSE))</f>
        <v>50658957</v>
      </c>
      <c r="C313" s="80" t="e">
        <f>VLOOKUP($A313,'Sheet1 - Table (1)'!$A$8:$AG$1186,COLUMN(C$6),FALSE)</f>
        <v>#N/A</v>
      </c>
      <c r="D313" s="23" t="s">
        <v>1321</v>
      </c>
      <c r="E313" s="23" t="s">
        <v>1321</v>
      </c>
      <c r="G313" s="23" t="s">
        <v>1321</v>
      </c>
    </row>
    <row r="314" spans="1:7" s="23" customFormat="1" ht="14">
      <c r="A314" s="23" t="s">
        <v>2809</v>
      </c>
      <c r="B314" s="80">
        <f>IFERROR(IFERROR(VLOOKUP($A314,fund!$A$8:$CJ$10035,COLUMN(B$1),FALSE),VLOOKUP($A314,certificat!$A$1:$BS$10000,COLUMN(B$1),FALSE)),VLOOKUP(A314,TK_MANQUANTS,2,FALSE))</f>
        <v>22293255</v>
      </c>
      <c r="C314" s="80" t="str">
        <f>VLOOKUP($A314,'Sheet1 - Table (1)'!$A$8:$AG$1186,COLUMN(C$6),FALSE)</f>
        <v>iShares MSCI EMU Mid Cap UCITS ETF EUR (Acc)</v>
      </c>
      <c r="D314" s="23" t="s">
        <v>1321</v>
      </c>
      <c r="F314" s="23" t="s">
        <v>1321</v>
      </c>
    </row>
    <row r="315" spans="1:7" s="23" customFormat="1" ht="14">
      <c r="A315" s="23" t="s">
        <v>2681</v>
      </c>
      <c r="B315" s="80">
        <f>IFERROR(IFERROR(VLOOKUP($A315,fund!$A$8:$CJ$10035,COLUMN(B$1),FALSE),VLOOKUP($A315,certificat!$A$1:$BS$10000,COLUMN(B$1),FALSE)),VLOOKUP(A315,TK_MANQUANTS,2,FALSE))</f>
        <v>1869989</v>
      </c>
      <c r="C315" s="80" t="str">
        <f>VLOOKUP($A315,'Sheet1 - Table (1)'!$A$8:$AG$1186,COLUMN(C$6),FALSE)</f>
        <v>Vanguard Japan Government Bond Index Inst JPY</v>
      </c>
      <c r="D315" s="23" t="s">
        <v>1321</v>
      </c>
      <c r="F315" s="23" t="s">
        <v>1321</v>
      </c>
    </row>
    <row r="316" spans="1:7" s="23" customFormat="1" ht="14">
      <c r="A316" s="23" t="s">
        <v>4282</v>
      </c>
      <c r="B316" s="80">
        <f>IFERROR(IFERROR(VLOOKUP($A316,fund!$A$8:$CJ$10035,COLUMN(B$1),FALSE),VLOOKUP($A316,certificat!$A$1:$BS$10000,COLUMN(B$1),FALSE)),VLOOKUP(A316,TK_MANQUANTS,2,FALSE))</f>
        <v>46526396</v>
      </c>
      <c r="C316" s="80" t="str">
        <f>VLOOKUP($A316,'Sheet1 - Table (1)'!$A$8:$AG$1186,COLUMN(C$6),FALSE)</f>
        <v>UBS(Irl)ETFplc S&amp;P 500 ESG UCITS ETF HDG A Acc CHF</v>
      </c>
      <c r="D316" s="23" t="s">
        <v>1321</v>
      </c>
      <c r="F316" s="23" t="s">
        <v>1321</v>
      </c>
    </row>
    <row r="317" spans="1:7" s="23" customFormat="1" ht="14">
      <c r="A317" s="23" t="s">
        <v>4285</v>
      </c>
      <c r="B317" s="80">
        <f>IFERROR(IFERROR(VLOOKUP($A317,fund!$A$8:$CJ$10035,COLUMN(B$1),FALSE),VLOOKUP($A317,certificat!$A$1:$BS$10000,COLUMN(B$1),FALSE)),VLOOKUP(A317,TK_MANQUANTS,2,FALSE))</f>
        <v>46526398</v>
      </c>
      <c r="C317" s="80" t="str">
        <f>VLOOKUP($A317,'Sheet1 - Table (1)'!$A$8:$AG$1186,COLUMN(C$6),FALSE)</f>
        <v>UBS(Irl)ETFplc S&amp;P 500 ESG UCITS ETF HDG A Acc EUR</v>
      </c>
      <c r="D317" s="23" t="s">
        <v>1321</v>
      </c>
      <c r="F317" s="23" t="s">
        <v>1321</v>
      </c>
    </row>
    <row r="318" spans="1:7" s="23" customFormat="1" ht="14">
      <c r="A318" s="23" t="s">
        <v>4939</v>
      </c>
      <c r="B318" s="80">
        <f>IFERROR(IFERROR(VLOOKUP($A318,fund!$A$8:$CJ$10035,COLUMN(B$1),FALSE),VLOOKUP($A318,certificat!$A$1:$BS$10000,COLUMN(B$1),FALSE)),VLOOKUP(A318,TK_MANQUANTS,2,FALSE))</f>
        <v>38547078</v>
      </c>
      <c r="C318" s="80" t="str">
        <f>VLOOKUP($A318,'Sheet1 - Table (1)'!$A$8:$AG$1186,COLUMN(C$6),FALSE)</f>
        <v>UBS(Irl)ETF plc-MSCI ACWI ESG Univ UCI ETF(CHFh)Ad</v>
      </c>
      <c r="F318" s="23" t="s">
        <v>1321</v>
      </c>
    </row>
    <row r="319" spans="1:7" s="23" customFormat="1" ht="14">
      <c r="A319" s="23" t="s">
        <v>4942</v>
      </c>
      <c r="B319" s="80">
        <f>IFERROR(IFERROR(VLOOKUP($A319,fund!$A$8:$CJ$10035,COLUMN(B$1),FALSE),VLOOKUP($A319,certificat!$A$1:$BS$10000,COLUMN(B$1),FALSE)),VLOOKUP(A319,TK_MANQUANTS,2,FALSE))</f>
        <v>38548095</v>
      </c>
      <c r="C319" s="80" t="str">
        <f>VLOOKUP($A319,'Sheet1 - Table (1)'!$A$8:$AG$1186,COLUMN(C$6),FALSE)</f>
        <v>UBS(Irl)ETF plc-MSCI ACWI ESG Univ UCI ETF(EURh)Aa</v>
      </c>
      <c r="F319" s="23" t="s">
        <v>1321</v>
      </c>
    </row>
    <row r="320" spans="1:7" s="23" customFormat="1" ht="14">
      <c r="A320" s="23" t="s">
        <v>3549</v>
      </c>
      <c r="B320" s="80">
        <f>IFERROR(IFERROR(VLOOKUP($A320,fund!$A$8:$CJ$10035,COLUMN(B$1),FALSE),VLOOKUP($A320,certificat!$A$1:$BS$10000,COLUMN(B$1),FALSE)),VLOOKUP(A320,TK_MANQUANTS,2,FALSE))</f>
        <v>29317465</v>
      </c>
      <c r="C320" s="80" t="str">
        <f>VLOOKUP($A320,'Sheet1 - Table (1)'!$A$8:$AG$1186,COLUMN(C$6),FALSE)</f>
        <v>UBS ETFBloombergBrclsMSCIUS LCSustUCI ETF(CHFh)Ad</v>
      </c>
      <c r="D320" s="23" t="s">
        <v>1321</v>
      </c>
      <c r="F320" s="23" t="s">
        <v>1321</v>
      </c>
    </row>
    <row r="321" spans="1:4" s="23" customFormat="1" ht="14">
      <c r="A321" s="23" t="s">
        <v>3189</v>
      </c>
      <c r="B321" s="80">
        <f>IFERROR(IFERROR(VLOOKUP($A321,fund!$A$8:$CJ$10035,COLUMN(B$1),FALSE),VLOOKUP($A321,certificat!$A$1:$BS$10000,COLUMN(B$1),FALSE)),VLOOKUP(A321,TK_MANQUANTS,2,FALSE))</f>
        <v>26759172</v>
      </c>
      <c r="C321" s="80" t="str">
        <f>VLOOKUP($A321,'Sheet1 - Table (1)'!$A$8:$AG$1186,COLUMN(C$6),FALSE)</f>
        <v>LO Funds (CH) - Ultra Low Duration Bond CHF ID</v>
      </c>
      <c r="D321" s="23" t="s">
        <v>1321</v>
      </c>
    </row>
    <row r="322" spans="1:4" s="23" customFormat="1" ht="14">
      <c r="A322" s="23" t="s">
        <v>1344</v>
      </c>
      <c r="B322" s="80">
        <f>IFERROR(IFERROR(VLOOKUP($A322,fund!$A$8:$CJ$10035,COLUMN(B$1),FALSE),VLOOKUP($A322,certificat!$A$1:$BS$10000,COLUMN(B$1),FALSE)),VLOOKUP(A322,TK_MANQUANTS,2,FALSE))</f>
        <v>20557019</v>
      </c>
      <c r="C322" s="80" t="str">
        <f>VLOOKUP($A322,'Sheet1 - Table (1)'!$A$8:$AG$1186,COLUMN(C$6),FALSE)</f>
        <v>UBS-ETF SBI® Foreign AAA-BBB 5-10 UCITS(CHF) A-dis</v>
      </c>
      <c r="D322" s="23" t="s">
        <v>1321</v>
      </c>
    </row>
    <row r="323" spans="1:4" s="23" customFormat="1" ht="14">
      <c r="A323" s="23" t="s">
        <v>4744</v>
      </c>
      <c r="B323" s="80">
        <f>IFERROR(IFERROR(VLOOKUP($A323,fund!$A$8:$CJ$10035,COLUMN(B$1),FALSE),VLOOKUP($A323,certificat!$A$1:$BS$10000,COLUMN(B$1),FALSE)),VLOOKUP(A323,TK_MANQUANTS,2,FALSE))</f>
        <v>20855091</v>
      </c>
      <c r="C323" s="80" t="str">
        <f>VLOOKUP($A323,'Sheet1 - Table (1)'!$A$8:$AG$1186,COLUMN(C$6),FALSE)</f>
        <v>Swisscanto (LU) BF Resp Glbl Conv GTH CHF</v>
      </c>
      <c r="D323" s="23" t="s">
        <v>1321</v>
      </c>
    </row>
    <row r="324" spans="1:4" s="23" customFormat="1" ht="14">
      <c r="A324" s="23" t="s">
        <v>4567</v>
      </c>
      <c r="B324" s="80">
        <f>IFERROR(IFERROR(VLOOKUP($A324,fund!$A$8:$CJ$10035,COLUMN(B$1),FALSE),VLOOKUP($A324,certificat!$A$1:$BS$10000,COLUMN(B$1),FALSE)),VLOOKUP(A324,TK_MANQUANTS,2,FALSE))</f>
        <v>36364689</v>
      </c>
      <c r="C324" s="80" t="str">
        <f>VLOOKUP($A324,'Sheet1 - Table (1)'!$A$8:$AG$1186,COLUMN(C$6),FALSE)</f>
        <v>Neuberger Berman Cor Hybrid Bd CHF P Acc Hgd</v>
      </c>
      <c r="D324" s="23" t="s">
        <v>1321</v>
      </c>
    </row>
    <row r="325" spans="1:4" s="23" customFormat="1" ht="14">
      <c r="A325" s="23" t="s">
        <v>3286</v>
      </c>
      <c r="B325" s="80">
        <f>IFERROR(IFERROR(VLOOKUP($A325,fund!$A$8:$CJ$10035,COLUMN(B$1),FALSE),VLOOKUP($A325,certificat!$A$1:$BS$10000,COLUMN(B$1),FALSE)),VLOOKUP(A325,TK_MANQUANTS,2,FALSE))</f>
        <v>28754755</v>
      </c>
      <c r="C325" s="80" t="str">
        <f>VLOOKUP($A325,'Sheet1 - Table (1)'!$A$8:$AG$1186,COLUMN(C$6),FALSE)</f>
        <v>UBS ETFBloombergBrclsMSCIUS LCrpSustUCI ETF(USD)Ad</v>
      </c>
      <c r="D325" s="23" t="s">
        <v>1321</v>
      </c>
    </row>
    <row r="326" spans="1:4" s="23" customFormat="1" ht="14">
      <c r="A326" s="23" t="s">
        <v>2051</v>
      </c>
      <c r="B326" s="80">
        <f>IFERROR(IFERROR(VLOOKUP($A326,fund!$A$8:$CJ$10035,COLUMN(B$1),FALSE),VLOOKUP($A326,certificat!$A$1:$BS$10000,COLUMN(B$1),FALSE)),VLOOKUP(A326,TK_MANQUANTS,2,FALSE))</f>
        <v>1034666</v>
      </c>
      <c r="C326" s="80" t="str">
        <f>VLOOKUP($A326,'Sheet1 - Table (1)'!$A$8:$AG$1186,COLUMN(C$6),FALSE)</f>
        <v>Schroder ISF EURO Bond C Acc</v>
      </c>
      <c r="D326" s="23" t="s">
        <v>1321</v>
      </c>
    </row>
    <row r="327" spans="1:4" s="23" customFormat="1" ht="14">
      <c r="A327" s="23" t="s">
        <v>3536</v>
      </c>
      <c r="B327" s="80">
        <f>IFERROR(IFERROR(VLOOKUP($A327,fund!$A$8:$CJ$10035,COLUMN(B$1),FALSE),VLOOKUP($A327,certificat!$A$1:$BS$10000,COLUMN(B$1),FALSE)),VLOOKUP(A327,TK_MANQUANTS,2,FALSE))</f>
        <v>47158363</v>
      </c>
      <c r="C327" s="80" t="str">
        <f>VLOOKUP($A327,'Sheet1 - Table (1)'!$A$8:$AG$1186,COLUMN(C$6),FALSE)</f>
        <v>UBS (Lux) Medium Term Bond Fd - GBP I-A2-acc</v>
      </c>
      <c r="D327" s="23" t="s">
        <v>1321</v>
      </c>
    </row>
    <row r="328" spans="1:4" s="23" customFormat="1" ht="14">
      <c r="A328" s="23" t="s">
        <v>3548</v>
      </c>
      <c r="B328" s="80">
        <f>IFERROR(IFERROR(VLOOKUP($A328,fund!$A$8:$CJ$10035,COLUMN(B$1),FALSE),VLOOKUP($A328,certificat!$A$1:$BS$10000,COLUMN(B$1),FALSE)),VLOOKUP(A328,TK_MANQUANTS,2,FALSE))</f>
        <v>48532567</v>
      </c>
      <c r="C328" s="80" t="str">
        <f>VLOOKUP($A328,'Sheet1 - Table (1)'!$A$8:$AG$1186,COLUMN(C$6),FALSE)</f>
        <v>CSIF (CH) Bond Aggregate JPY Blue QBH</v>
      </c>
      <c r="D328" s="23" t="s">
        <v>1321</v>
      </c>
    </row>
    <row r="329" spans="1:4" s="23" customFormat="1" ht="14">
      <c r="A329" s="23" t="s">
        <v>400</v>
      </c>
      <c r="B329" s="80">
        <f>IFERROR(IFERROR(VLOOKUP($A329,fund!$A$8:$CJ$10035,COLUMN(B$1),FALSE),VLOOKUP($A329,certificat!$A$1:$BS$10000,COLUMN(B$1),FALSE)),VLOOKUP(A329,TK_MANQUANTS,2,FALSE))</f>
        <v>22317610</v>
      </c>
      <c r="C329" s="80" t="str">
        <f>VLOOKUP($A329,'Sheet1 - Table (1)'!$A$8:$AG$1186,COLUMN(C$6),FALSE)</f>
        <v>Fidelity Funds - US High Yield Y-ACC-CHF H</v>
      </c>
      <c r="D329" s="23" t="s">
        <v>1321</v>
      </c>
    </row>
    <row r="330" spans="1:4" s="23" customFormat="1" ht="14">
      <c r="A330" s="23" t="s">
        <v>4277</v>
      </c>
      <c r="B330" s="80">
        <f>IFERROR(IFERROR(VLOOKUP($A330,fund!$A$8:$CJ$10035,COLUMN(B$1),FALSE),VLOOKUP($A330,certificat!$A$1:$BS$10000,COLUMN(B$1),FALSE)),VLOOKUP(A330,TK_MANQUANTS,2,FALSE))</f>
        <v>12943180</v>
      </c>
      <c r="C330" s="80" t="str">
        <f>VLOOKUP($A330,'Sheet1 - Table (1)'!$A$8:$AG$1186,COLUMN(C$6),FALSE)</f>
        <v>Goldman Sachs Em Mkts Corp Bond Pf I Acc USD</v>
      </c>
      <c r="D330" s="23" t="s">
        <v>1321</v>
      </c>
    </row>
    <row r="331" spans="1:4" s="23" customFormat="1" ht="14">
      <c r="A331" s="23" t="s">
        <v>4896</v>
      </c>
      <c r="B331" s="80">
        <f>IFERROR(IFERROR(VLOOKUP($A331,fund!$A$8:$CJ$10035,COLUMN(B$1),FALSE),VLOOKUP($A331,certificat!$A$1:$BS$10000,COLUMN(B$1),FALSE)),VLOOKUP(A331,TK_MANQUANTS,2,FALSE))</f>
        <v>52661508</v>
      </c>
      <c r="C331" s="80" t="str">
        <f>VLOOKUP($A331,'Sheet1 - Table (1)'!$A$8:$AG$1186,COLUMN(C$6),FALSE)</f>
        <v>iShares JP Morgan $ EM Corp Bd UCITS ETF EUR H Acc</v>
      </c>
      <c r="D331" s="23" t="s">
        <v>1321</v>
      </c>
    </row>
    <row r="332" spans="1:4" s="23" customFormat="1" ht="14">
      <c r="A332" s="23" t="s">
        <v>4063</v>
      </c>
      <c r="B332" s="80">
        <f>IFERROR(IFERROR(VLOOKUP($A332,fund!$A$8:$CJ$10035,COLUMN(B$1),FALSE),VLOOKUP($A332,certificat!$A$1:$BS$10000,COLUMN(B$1),FALSE)),VLOOKUP(A332,TK_MANQUANTS,2,FALSE))</f>
        <v>3291273</v>
      </c>
      <c r="C332" s="80" t="str">
        <f>VLOOKUP($A332,'Sheet1 - Table (1)'!$A$8:$AG$1186,COLUMN(C$6),FALSE)</f>
        <v>UBS ETF (CH) - SLI® (CHF) A-dis</v>
      </c>
      <c r="D332" s="23" t="s">
        <v>1321</v>
      </c>
    </row>
    <row r="333" spans="1:4" s="23" customFormat="1" ht="14">
      <c r="A333" s="23" t="s">
        <v>4081</v>
      </c>
      <c r="B333" s="80">
        <f>IFERROR(IFERROR(VLOOKUP($A333,fund!$A$8:$CJ$10035,COLUMN(B$1),FALSE),VLOOKUP($A333,certificat!$A$1:$BS$10000,COLUMN(B$1),FALSE)),VLOOKUP(A333,TK_MANQUANTS,2,FALSE))</f>
        <v>3613620</v>
      </c>
      <c r="C333" s="80" t="str">
        <f>VLOOKUP($A333,'Sheet1 - Table (1)'!$A$8:$AG$1186,COLUMN(C$6),FALSE)</f>
        <v>Xtrackers SLI UCITS ETF 1D</v>
      </c>
      <c r="D333" s="23" t="s">
        <v>1321</v>
      </c>
    </row>
    <row r="334" spans="1:4" s="23" customFormat="1" ht="14">
      <c r="A334" s="23" t="s">
        <v>4805</v>
      </c>
      <c r="B334" s="80">
        <f>IFERROR(IFERROR(VLOOKUP($A334,fund!$A$8:$CJ$10035,COLUMN(B$1),FALSE),VLOOKUP($A334,certificat!$A$1:$BS$10000,COLUMN(B$1),FALSE)),VLOOKUP(A334,TK_MANQUANTS,2,FALSE))</f>
        <v>22491986</v>
      </c>
      <c r="C334" s="80" t="str">
        <f>VLOOKUP($A334,'Sheet1 - Table (1)'!$A$8:$AG$1186,COLUMN(C$6),FALSE)</f>
        <v>UBS ETF MSCI Switzerland 20/35 h toUSD (USD)Aa</v>
      </c>
      <c r="D334" s="23" t="s">
        <v>1321</v>
      </c>
    </row>
    <row r="335" spans="1:4" s="23" customFormat="1" ht="14">
      <c r="A335" s="23" t="s">
        <v>3387</v>
      </c>
      <c r="B335" s="80">
        <f>IFERROR(IFERROR(VLOOKUP($A335,fund!$A$8:$CJ$10035,COLUMN(B$1),FALSE),VLOOKUP($A335,certificat!$A$1:$BS$10000,COLUMN(B$1),FALSE)),VLOOKUP(A335,TK_MANQUANTS,2,FALSE))</f>
        <v>37438451</v>
      </c>
      <c r="C335" s="80" t="e">
        <f>VLOOKUP($A335,'Sheet1 - Table (1)'!$A$8:$AG$1186,COLUMN(C$6),FALSE)</f>
        <v>#N/A</v>
      </c>
      <c r="D335" s="23" t="s">
        <v>1321</v>
      </c>
    </row>
    <row r="336" spans="1:4" s="23" customFormat="1" ht="14">
      <c r="A336" s="23" t="s">
        <v>2574</v>
      </c>
      <c r="B336" s="80">
        <f>IFERROR(IFERROR(VLOOKUP($A336,fund!$A$8:$CJ$10035,COLUMN(B$1),FALSE),VLOOKUP($A336,certificat!$A$1:$BS$10000,COLUMN(B$1),FALSE)),VLOOKUP(A336,TK_MANQUANTS,2,FALSE))</f>
        <v>34333464</v>
      </c>
      <c r="C336" s="80" t="str">
        <f>VLOOKUP($A336,'Sheet1 - Table (1)'!$A$8:$AG$1186,COLUMN(C$6),FALSE)</f>
        <v>Amundi Index MSCI Europe UCITS ETF DR - (C)</v>
      </c>
      <c r="D336" s="23" t="s">
        <v>1321</v>
      </c>
    </row>
    <row r="337" spans="1:4" s="23" customFormat="1" ht="14">
      <c r="A337" s="23" t="s">
        <v>4280</v>
      </c>
      <c r="B337" s="80">
        <f>IFERROR(IFERROR(VLOOKUP($A337,fund!$A$8:$CJ$10035,COLUMN(B$1),FALSE),VLOOKUP($A337,certificat!$A$1:$BS$10000,COLUMN(B$1),FALSE)),VLOOKUP(A337,TK_MANQUANTS,2,FALSE))</f>
        <v>47316252</v>
      </c>
      <c r="C337" s="80" t="str">
        <f>VLOOKUP($A337,'Sheet1 - Table (1)'!$A$8:$AG$1186,COLUMN(C$6),FALSE)</f>
        <v>UBS (Irl) ETF plc S&amp;P 500 ESG UCITS ETF A Acc USD</v>
      </c>
      <c r="D337" s="23" t="s">
        <v>1321</v>
      </c>
    </row>
    <row r="338" spans="1:4" s="23" customFormat="1" ht="14">
      <c r="A338" s="23" t="s">
        <v>4776</v>
      </c>
      <c r="B338" s="80">
        <f>IFERROR(IFERROR(VLOOKUP($A338,fund!$A$8:$CJ$10035,COLUMN(B$1),FALSE),VLOOKUP($A338,certificat!$A$1:$BS$10000,COLUMN(B$1),FALSE)),VLOOKUP(A338,TK_MANQUANTS,2,FALSE))</f>
        <v>26419120</v>
      </c>
      <c r="C338" s="80" t="str">
        <f>VLOOKUP($A338,'Sheet1 - Table (1)'!$A$8:$AG$1186,COLUMN(C$6),FALSE)</f>
        <v>VanEck Vectors Gold Miners UCITS ETF A USD</v>
      </c>
      <c r="D338" s="23" t="s">
        <v>1321</v>
      </c>
    </row>
    <row r="339" spans="1:4" s="23" customFormat="1" ht="14">
      <c r="A339" s="23" t="s">
        <v>4192</v>
      </c>
      <c r="B339" s="80">
        <f>IFERROR(IFERROR(VLOOKUP($A339,fund!$A$8:$CJ$10035,COLUMN(B$1),FALSE),VLOOKUP($A339,certificat!$A$1:$BS$10000,COLUMN(B$1),FALSE)),VLOOKUP(A339,TK_MANQUANTS,2,FALSE))</f>
        <v>10737120</v>
      </c>
      <c r="C339" s="80" t="str">
        <f>VLOOKUP($A339,'Sheet1 - Table (1)'!$A$8:$AG$1186,COLUMN(C$6),FALSE)</f>
        <v>iShares Core MSCI Pacific ex-Japan UCITS ETF USD A</v>
      </c>
      <c r="D339" s="23" t="s">
        <v>1321</v>
      </c>
    </row>
    <row r="340" spans="1:4" s="23" customFormat="1" ht="14">
      <c r="A340" s="23" t="s">
        <v>4698</v>
      </c>
      <c r="B340" s="80">
        <f>IFERROR(IFERROR(VLOOKUP($A340,fund!$A$8:$CJ$10035,COLUMN(B$1),FALSE),VLOOKUP($A340,certificat!$A$1:$BS$10000,COLUMN(B$1),FALSE)),VLOOKUP(A340,TK_MANQUANTS,2,FALSE))</f>
        <v>1760957</v>
      </c>
      <c r="C340" s="80" t="str">
        <f>VLOOKUP($A340,'Sheet1 - Table (1)'!$A$8:$AG$1186,COLUMN(C$6),FALSE)</f>
        <v>Schroder ISF Emerg Asia C USD Acc</v>
      </c>
      <c r="D340" s="23" t="s">
        <v>1321</v>
      </c>
    </row>
    <row r="341" spans="1:4" s="23" customFormat="1" ht="14">
      <c r="A341" s="23" t="s">
        <v>3578</v>
      </c>
      <c r="B341" s="80">
        <f>IFERROR(IFERROR(VLOOKUP($A341,fund!$A$8:$CJ$10035,COLUMN(B$1),FALSE),VLOOKUP($A341,certificat!$A$1:$BS$10000,COLUMN(B$1),FALSE)),VLOOKUP(A341,TK_MANQUANTS,2,FALSE))</f>
        <v>3190240</v>
      </c>
      <c r="C341" s="80" t="str">
        <f>VLOOKUP($A341,'Sheet1 - Table (1)'!$A$8:$AG$1186,COLUMN(C$6),FALSE)</f>
        <v>Goldman Sachs EMs CORE Eq I Acc USD (Close)</v>
      </c>
      <c r="D341" s="23" t="s">
        <v>1321</v>
      </c>
    </row>
    <row r="342" spans="1:4" s="23" customFormat="1" ht="14">
      <c r="A342" s="23" t="s">
        <v>3585</v>
      </c>
      <c r="B342" s="80">
        <f>IFERROR(IFERROR(VLOOKUP($A342,fund!$A$8:$CJ$10035,COLUMN(B$1),FALSE),VLOOKUP($A342,certificat!$A$1:$BS$10000,COLUMN(B$1),FALSE)),VLOOKUP(A342,TK_MANQUANTS,2,FALSE))</f>
        <v>4732541</v>
      </c>
      <c r="C342" s="80" t="str">
        <f>VLOOKUP($A342,'Sheet1 - Table (1)'!$A$8:$AG$1186,COLUMN(C$6),FALSE)</f>
        <v>UBS (Lux) Eq S-Glob Emer Markets Opp (USD) I-A3-a</v>
      </c>
      <c r="D342" s="23" t="s">
        <v>1321</v>
      </c>
    </row>
    <row r="343" spans="1:4" s="23" customFormat="1" ht="14">
      <c r="A343" s="23" t="s">
        <v>4458</v>
      </c>
      <c r="B343" s="80">
        <f>IFERROR(IFERROR(VLOOKUP($A343,fund!$A$8:$CJ$10035,COLUMN(B$1),FALSE),VLOOKUP($A343,certificat!$A$1:$BS$10000,COLUMN(B$1),FALSE)),VLOOKUP(A343,TK_MANQUANTS,2,FALSE))</f>
        <v>21367449</v>
      </c>
      <c r="C343" s="80" t="str">
        <f>VLOOKUP($A343,'Sheet1 - Table (1)'!$A$8:$AG$1186,COLUMN(C$6),FALSE)</f>
        <v>PIMCO GIS Capital Securities Inst CHF Hgd Acc</v>
      </c>
      <c r="D343" s="23" t="s">
        <v>1321</v>
      </c>
    </row>
    <row r="344" spans="1:4" s="23" customFormat="1" ht="14">
      <c r="A344" s="23" t="s">
        <v>2061</v>
      </c>
      <c r="B344" s="80">
        <f>IFERROR(IFERROR(VLOOKUP($A344,fund!$A$8:$CJ$10035,COLUMN(B$1),FALSE),VLOOKUP($A344,certificat!$A$1:$BS$10000,COLUMN(B$1),FALSE)),VLOOKUP(A344,TK_MANQUANTS,2,FALSE))</f>
        <v>31562314</v>
      </c>
      <c r="C344" s="80" t="str">
        <f>VLOOKUP($A344,'Sheet1 - Table (1)'!$A$8:$AG$1186,COLUMN(C$6),FALSE)</f>
        <v>Swisscanto (CH) Idx REF Switzerland ind GT CHF</v>
      </c>
      <c r="D344" s="23" t="s">
        <v>1321</v>
      </c>
    </row>
    <row r="345" spans="1:4" s="23" customFormat="1" ht="14">
      <c r="A345" s="23" t="s">
        <v>1648</v>
      </c>
      <c r="B345" s="80">
        <f>IFERROR(IFERROR(VLOOKUP($A345,fund!$A$8:$CJ$10035,COLUMN(B$1),FALSE),VLOOKUP($A345,certificat!$A$1:$BS$10000,COLUMN(B$1),FALSE)),VLOOKUP(A345,TK_MANQUANTS,2,FALSE))</f>
        <v>2803854</v>
      </c>
      <c r="C345" s="80" t="str">
        <f>VLOOKUP($A345,'Sheet1 - Table (1)'!$A$8:$AG$1186,COLUMN(C$6),FALSE)</f>
        <v>iShares Govt Bond 15-30yr UCITS ETF EUR (Dist)</v>
      </c>
      <c r="D345" s="23" t="s">
        <v>1321</v>
      </c>
    </row>
    <row r="346" spans="1:4" s="23" customFormat="1" ht="14">
      <c r="A346" s="23" t="s">
        <v>3022</v>
      </c>
      <c r="B346" s="80">
        <f>IFERROR(IFERROR(VLOOKUP($A346,fund!$A$8:$CJ$10035,COLUMN(B$1),FALSE),VLOOKUP($A346,certificat!$A$1:$BS$10000,COLUMN(B$1),FALSE)),VLOOKUP(A346,TK_MANQUANTS,2,FALSE))</f>
        <v>1034599</v>
      </c>
      <c r="C346" s="80" t="str">
        <f>VLOOKUP($A346,'Sheet1 - Table (1)'!$A$8:$AG$1186,COLUMN(C$6),FALSE)</f>
        <v>Schroder ISF EURO Government Bond C Acc</v>
      </c>
      <c r="D346" s="23" t="s">
        <v>1321</v>
      </c>
    </row>
    <row r="347" spans="1:4" s="23" customFormat="1" ht="14">
      <c r="A347" s="23" t="s">
        <v>2141</v>
      </c>
      <c r="B347" s="80">
        <f>IFERROR(IFERROR(VLOOKUP($A347,fund!$A$8:$CJ$10035,COLUMN(B$1),FALSE),VLOOKUP($A347,certificat!$A$1:$BS$10000,COLUMN(B$1),FALSE)),VLOOKUP(A347,TK_MANQUANTS,2,FALSE))</f>
        <v>35240215</v>
      </c>
      <c r="C347" s="80" t="str">
        <f>VLOOKUP($A347,'Sheet1 - Table (1)'!$A$8:$AG$1186,COLUMN(C$6),FALSE)</f>
        <v>DWS Floating Rate Notes FC</v>
      </c>
      <c r="D347" s="23" t="s">
        <v>1321</v>
      </c>
    </row>
    <row r="348" spans="1:4" s="23" customFormat="1" ht="14">
      <c r="A348" s="23" t="s">
        <v>2730</v>
      </c>
      <c r="B348" s="80">
        <f>IFERROR(IFERROR(VLOOKUP($A348,fund!$A$8:$CJ$10035,COLUMN(B$1),FALSE),VLOOKUP($A348,certificat!$A$1:$BS$10000,COLUMN(B$1),FALSE)),VLOOKUP(A348,TK_MANQUANTS,2,FALSE))</f>
        <v>2263546</v>
      </c>
      <c r="C348" s="80" t="str">
        <f>VLOOKUP($A348,'Sheet1 - Table (1)'!$A$8:$AG$1186,COLUMN(C$6),FALSE)</f>
        <v>AXA WF Global Inflation Bonds I EUR C</v>
      </c>
      <c r="D348" s="23" t="s">
        <v>1321</v>
      </c>
    </row>
    <row r="349" spans="1:4" s="23" customFormat="1" ht="14">
      <c r="A349" s="23" t="s">
        <v>4745</v>
      </c>
      <c r="B349" s="80">
        <f>IFERROR(IFERROR(VLOOKUP($A349,fund!$A$8:$CJ$10035,COLUMN(B$1),FALSE),VLOOKUP($A349,certificat!$A$1:$BS$10000,COLUMN(B$1),FALSE)),VLOOKUP(A349,TK_MANQUANTS,2,FALSE))</f>
        <v>20855098</v>
      </c>
      <c r="C349" s="80" t="str">
        <f>VLOOKUP($A349,'Sheet1 - Table (1)'!$A$8:$AG$1186,COLUMN(C$6),FALSE)</f>
        <v>Swisscanto (LU) BF Resp Glbl Conv GTH EUR</v>
      </c>
      <c r="D349" s="23" t="s">
        <v>1321</v>
      </c>
    </row>
    <row r="350" spans="1:4" s="23" customFormat="1" ht="14">
      <c r="A350" s="23" t="s">
        <v>4454</v>
      </c>
      <c r="B350" s="80">
        <f>IFERROR(IFERROR(VLOOKUP($A350,fund!$A$8:$CJ$10035,COLUMN(B$1),FALSE),VLOOKUP($A350,certificat!$A$1:$BS$10000,COLUMN(B$1),FALSE)),VLOOKUP(A350,TK_MANQUANTS,2,FALSE))</f>
        <v>36364711</v>
      </c>
      <c r="C350" s="80" t="str">
        <f>VLOOKUP($A350,'Sheet1 - Table (1)'!$A$8:$AG$1186,COLUMN(C$6),FALSE)</f>
        <v>Neuberger Berman Cor Hybrid Bd EUR P Acc</v>
      </c>
      <c r="D350" s="23" t="s">
        <v>1321</v>
      </c>
    </row>
    <row r="351" spans="1:4" s="23" customFormat="1" ht="14">
      <c r="A351" s="23" t="s">
        <v>2614</v>
      </c>
      <c r="B351" s="80">
        <f>IFERROR(IFERROR(VLOOKUP($A351,fund!$A$8:$CJ$10035,COLUMN(B$1),FALSE),VLOOKUP($A351,certificat!$A$1:$BS$10000,COLUMN(B$1),FALSE)),VLOOKUP(A351,TK_MANQUANTS,2,FALSE))</f>
        <v>4301802</v>
      </c>
      <c r="C351" s="80" t="str">
        <f>VLOOKUP($A351,'Sheet1 - Table (1)'!$A$8:$AG$1186,COLUMN(C$6),FALSE)</f>
        <v>BGF Fixed Income Global Opportunities I2 EUR Hgd</v>
      </c>
      <c r="D351" s="23" t="s">
        <v>1321</v>
      </c>
    </row>
    <row r="352" spans="1:4" s="23" customFormat="1" ht="14">
      <c r="A352" s="23" t="s">
        <v>3276</v>
      </c>
      <c r="B352" s="80">
        <f>IFERROR(IFERROR(VLOOKUP($A352,fund!$A$8:$CJ$10035,COLUMN(B$1),FALSE),VLOOKUP($A352,certificat!$A$1:$BS$10000,COLUMN(B$1),FALSE)),VLOOKUP(A352,TK_MANQUANTS,2,FALSE))</f>
        <v>45091333</v>
      </c>
      <c r="C352" s="80" t="str">
        <f>VLOOKUP($A352,'Sheet1 - Table (1)'!$A$8:$AG$1186,COLUMN(C$6),FALSE)</f>
        <v>iShares World ex-Euro Gov Bond Index Inst EUR Hedged Acc</v>
      </c>
      <c r="D352" s="23" t="s">
        <v>1321</v>
      </c>
    </row>
    <row r="353" spans="1:4" s="23" customFormat="1" ht="14">
      <c r="A353" s="23" t="s">
        <v>2780</v>
      </c>
      <c r="B353" s="80">
        <f>IFERROR(IFERROR(VLOOKUP($A353,fund!$A$8:$CJ$10035,COLUMN(B$1),FALSE),VLOOKUP($A353,certificat!$A$1:$BS$10000,COLUMN(B$1),FALSE)),VLOOKUP(A353,TK_MANQUANTS,2,FALSE))</f>
        <v>10207784</v>
      </c>
      <c r="C353" s="80" t="str">
        <f>VLOOKUP($A353,'Sheet1 - Table (1)'!$A$8:$AG$1186,COLUMN(C$6),FALSE)</f>
        <v>JPM Global Short Duration Bond C Acc EUR Hdg</v>
      </c>
      <c r="D353" s="23" t="s">
        <v>1321</v>
      </c>
    </row>
    <row r="354" spans="1:4" s="23" customFormat="1" ht="14">
      <c r="A354" s="23" t="s">
        <v>1939</v>
      </c>
      <c r="B354" s="80">
        <f>IFERROR(IFERROR(VLOOKUP($A354,fund!$A$8:$CJ$10035,COLUMN(B$1),FALSE),VLOOKUP($A354,certificat!$A$1:$BS$10000,COLUMN(B$1),FALSE)),VLOOKUP(A354,TK_MANQUANTS,2,FALSE))</f>
        <v>33014508</v>
      </c>
      <c r="C354" s="80" t="str">
        <f>VLOOKUP($A354,'Sheet1 - Table (1)'!$A$8:$AG$1186,COLUMN(C$6),FALSE)</f>
        <v>Swiss Life Fds (LUX) Bond Glob Corp Short Term R D</v>
      </c>
      <c r="D354" s="23" t="s">
        <v>1321</v>
      </c>
    </row>
    <row r="355" spans="1:4" s="23" customFormat="1" ht="14">
      <c r="A355" s="23" t="s">
        <v>2735</v>
      </c>
      <c r="B355" s="80">
        <f>IFERROR(IFERROR(VLOOKUP($A355,fund!$A$8:$CJ$10035,COLUMN(B$1),FALSE),VLOOKUP($A355,certificat!$A$1:$BS$10000,COLUMN(B$1),FALSE)),VLOOKUP(A355,TK_MANQUANTS,2,FALSE))</f>
        <v>22486963</v>
      </c>
      <c r="C355" s="80" t="str">
        <f>VLOOKUP($A355,'Sheet1 - Table (1)'!$A$8:$AG$1186,COLUMN(C$6),FALSE)</f>
        <v>State Street Global Aggregate Bond Indx Fd I EUR H</v>
      </c>
      <c r="D355" s="23" t="s">
        <v>1321</v>
      </c>
    </row>
    <row r="356" spans="1:4" s="23" customFormat="1" ht="14">
      <c r="A356" s="23" t="s">
        <v>315</v>
      </c>
      <c r="B356" s="80">
        <f>IFERROR(IFERROR(VLOOKUP($A356,fund!$A$8:$CJ$10035,COLUMN(B$1),FALSE),VLOOKUP($A356,certificat!$A$1:$BS$10000,COLUMN(B$1),FALSE)),VLOOKUP(A356,TK_MANQUANTS,2,FALSE))</f>
        <v>20855077</v>
      </c>
      <c r="C356" s="80" t="str">
        <f>VLOOKUP($A356,'Sheet1 - Table (1)'!$A$8:$AG$1186,COLUMN(C$6),FALSE)</f>
        <v>Swisscanto (LU) BF Vision Responsible GBP GT</v>
      </c>
      <c r="D356" s="23" t="s">
        <v>1321</v>
      </c>
    </row>
    <row r="357" spans="1:4" s="23" customFormat="1" ht="14">
      <c r="A357" s="23" t="s">
        <v>3297</v>
      </c>
      <c r="B357" s="80">
        <f>IFERROR(IFERROR(VLOOKUP($A357,fund!$A$8:$CJ$10035,COLUMN(B$1),FALSE),VLOOKUP($A357,certificat!$A$1:$BS$10000,COLUMN(B$1),FALSE)),VLOOKUP(A357,TK_MANQUANTS,2,FALSE))</f>
        <v>29317244</v>
      </c>
      <c r="C357" s="80" t="str">
        <f>VLOOKUP($A357,'Sheet1 - Table (1)'!$A$8:$AG$1186,COLUMN(C$6),FALSE)</f>
        <v>UBS ETFBloombergBrclsMSCIUS LCSustUCI ETF(EURh)Aa</v>
      </c>
      <c r="D357" s="23" t="s">
        <v>1321</v>
      </c>
    </row>
    <row r="358" spans="1:4" s="23" customFormat="1" ht="14">
      <c r="A358" s="23" t="s">
        <v>1370</v>
      </c>
      <c r="B358" s="80">
        <f>IFERROR(IFERROR(VLOOKUP($A358,fund!$A$8:$CJ$10035,COLUMN(B$1),FALSE),VLOOKUP($A358,certificat!$A$1:$BS$10000,COLUMN(B$1),FALSE)),VLOOKUP(A358,TK_MANQUANTS,2,FALSE))</f>
        <v>1851432</v>
      </c>
      <c r="C358" s="80" t="str">
        <f>VLOOKUP($A358,'Sheet1 - Table (1)'!$A$8:$AG$1186,COLUMN(C$6),FALSE)</f>
        <v>UBAM - Medium Term US Corporate Bond IHC EUR</v>
      </c>
      <c r="D358" s="23" t="s">
        <v>1321</v>
      </c>
    </row>
    <row r="359" spans="1:4" s="23" customFormat="1" ht="14">
      <c r="A359" s="23" t="s">
        <v>1727</v>
      </c>
      <c r="B359" s="80">
        <f>IFERROR(IFERROR(VLOOKUP($A359,fund!$A$8:$CJ$10035,COLUMN(B$1),FALSE),VLOOKUP($A359,certificat!$A$1:$BS$10000,COLUMN(B$1),FALSE)),VLOOKUP(A359,TK_MANQUANTS,2,FALSE))</f>
        <v>1851391</v>
      </c>
      <c r="C359" s="80" t="str">
        <f>VLOOKUP($A359,'Sheet1 - Table (1)'!$A$8:$AG$1186,COLUMN(C$6),FALSE)</f>
        <v>UBAM Dynamic US Dollar Bond IHC EUR</v>
      </c>
      <c r="D359" s="23" t="s">
        <v>1321</v>
      </c>
    </row>
    <row r="360" spans="1:4" s="23" customFormat="1" ht="14">
      <c r="A360" s="23" t="s">
        <v>167</v>
      </c>
      <c r="B360" s="80">
        <f>IFERROR(IFERROR(VLOOKUP($A360,fund!$A$8:$CJ$10035,COLUMN(B$1),FALSE),VLOOKUP($A360,certificat!$A$1:$BS$10000,COLUMN(B$1),FALSE)),VLOOKUP(A360,TK_MANQUANTS,2,FALSE))</f>
        <v>13528670</v>
      </c>
      <c r="C360" s="80" t="str">
        <f>VLOOKUP($A360,'Sheet1 - Table (1)'!$A$8:$AG$1186,COLUMN(C$6),FALSE)</f>
        <v>AXA IM FIIS Europe Short Duration Hg Yld B EUR C</v>
      </c>
      <c r="D360" s="23" t="s">
        <v>1321</v>
      </c>
    </row>
    <row r="361" spans="1:4" s="23" customFormat="1" ht="14">
      <c r="A361" s="23" t="s">
        <v>523</v>
      </c>
      <c r="B361" s="80">
        <f>IFERROR(IFERROR(VLOOKUP($A361,fund!$A$8:$CJ$10035,COLUMN(B$1),FALSE),VLOOKUP($A361,certificat!$A$1:$BS$10000,COLUMN(B$1),FALSE)),VLOOKUP(A361,TK_MANQUANTS,2,FALSE))</f>
        <v>13837083</v>
      </c>
      <c r="C361" s="80" t="str">
        <f>VLOOKUP($A361,'Sheet1 - Table (1)'!$A$8:$AG$1186,COLUMN(C$6),FALSE)</f>
        <v>Fidelity Funds - US High Yield Y-ACC-EUR H</v>
      </c>
      <c r="D361" s="23" t="s">
        <v>1321</v>
      </c>
    </row>
    <row r="362" spans="1:4" s="23" customFormat="1" ht="14">
      <c r="A362" s="23" t="s">
        <v>4808</v>
      </c>
      <c r="B362" s="80">
        <f>IFERROR(IFERROR(VLOOKUP($A362,fund!$A$8:$CJ$10035,COLUMN(B$1),FALSE),VLOOKUP($A362,certificat!$A$1:$BS$10000,COLUMN(B$1),FALSE)),VLOOKUP(A362,TK_MANQUANTS,2,FALSE))</f>
        <v>18939084</v>
      </c>
      <c r="C362" s="80" t="str">
        <f>VLOOKUP($A362,'Sheet1 - Table (1)'!$A$8:$AG$1186,COLUMN(C$6),FALSE)</f>
        <v>AXA WF European High Yield Bonds I EUR C</v>
      </c>
      <c r="D362" s="23" t="s">
        <v>1321</v>
      </c>
    </row>
    <row r="363" spans="1:4" s="23" customFormat="1" ht="14">
      <c r="A363" s="23" t="s">
        <v>4274</v>
      </c>
      <c r="B363" s="80">
        <f>IFERROR(IFERROR(VLOOKUP($A363,fund!$A$8:$CJ$10035,COLUMN(B$1),FALSE),VLOOKUP($A363,certificat!$A$1:$BS$10000,COLUMN(B$1),FALSE)),VLOOKUP(A363,TK_MANQUANTS,2,FALSE))</f>
        <v>12943187</v>
      </c>
      <c r="C363" s="80" t="str">
        <f>VLOOKUP($A363,'Sheet1 - Table (1)'!$A$8:$AG$1186,COLUMN(C$6),FALSE)</f>
        <v>Goldman Sachs Em Mkts Corp Bond Pf I Acc EUR-H</v>
      </c>
      <c r="D363" s="23" t="s">
        <v>1321</v>
      </c>
    </row>
    <row r="364" spans="1:4" s="23" customFormat="1" ht="14">
      <c r="A364" s="23" t="s">
        <v>3272</v>
      </c>
      <c r="B364" s="80">
        <f>IFERROR(IFERROR(VLOOKUP($A364,fund!$A$8:$CJ$10035,COLUMN(B$1),FALSE),VLOOKUP($A364,certificat!$A$1:$BS$10000,COLUMN(B$1),FALSE)),VLOOKUP(A364,TK_MANQUANTS,2,FALSE))</f>
        <v>19443142</v>
      </c>
      <c r="C364" s="80" t="str">
        <f>VLOOKUP($A364,'Sheet1 - Table (1)'!$A$8:$AG$1186,COLUMN(C$6),FALSE)</f>
        <v>CS (Lux) Asia Corporate Bond Fund EBH EUR</v>
      </c>
      <c r="D364" s="23" t="s">
        <v>1321</v>
      </c>
    </row>
    <row r="365" spans="1:4" s="23" customFormat="1" ht="14">
      <c r="A365" s="23" t="s">
        <v>3262</v>
      </c>
      <c r="B365" s="80">
        <f>IFERROR(IFERROR(VLOOKUP($A365,fund!$A$8:$CJ$10035,COLUMN(B$1),FALSE),VLOOKUP($A365,certificat!$A$1:$BS$10000,COLUMN(B$1),FALSE)),VLOOKUP(A365,TK_MANQUANTS,2,FALSE))</f>
        <v>19443143</v>
      </c>
      <c r="C365" s="80" t="str">
        <f>VLOOKUP($A365,'Sheet1 - Table (1)'!$A$8:$AG$1186,COLUMN(C$6),FALSE)</f>
        <v>CS (Lux) Asia Corporate Bond Fund EB USD</v>
      </c>
      <c r="D365" s="23" t="s">
        <v>1321</v>
      </c>
    </row>
    <row r="366" spans="1:4" s="23" customFormat="1" ht="14">
      <c r="A366" s="23" t="s">
        <v>5281</v>
      </c>
      <c r="B366" s="80">
        <f>IFERROR(IFERROR(VLOOKUP($A366,fund!$A$8:$CJ$10035,COLUMN(B$1),FALSE),VLOOKUP($A366,certificat!$A$1:$BS$10000,COLUMN(B$1),FALSE)),VLOOKUP(A366,TK_MANQUANTS,2,FALSE))</f>
        <v>26688077</v>
      </c>
      <c r="C366" s="80" t="str">
        <f>VLOOKUP($A366,'Sheet1 - Table (1)'!$A$8:$AG$1186,COLUMN(C$6),FALSE)</f>
        <v>UBS ETF MSCI Switzerland 20/35 UCITS ETF hEUR Aacc</v>
      </c>
      <c r="D366" s="23" t="s">
        <v>1321</v>
      </c>
    </row>
    <row r="367" spans="1:4" s="23" customFormat="1" ht="14">
      <c r="A367" s="23" t="s">
        <v>3206</v>
      </c>
      <c r="B367" s="80">
        <f>IFERROR(IFERROR(VLOOKUP($A367,fund!$A$8:$CJ$10035,COLUMN(B$1),FALSE),VLOOKUP($A367,certificat!$A$1:$BS$10000,COLUMN(B$1),FALSE)),VLOOKUP(A367,TK_MANQUANTS,2,FALSE))</f>
        <v>21966848</v>
      </c>
      <c r="C367" s="80" t="str">
        <f>VLOOKUP($A367,'Sheet1 - Table (1)'!$A$8:$AG$1186,COLUMN(C$6),FALSE)</f>
        <v>UBS ETF - MSCI EMU UCITS ETF (EUR) A-acc</v>
      </c>
      <c r="D367" s="23" t="s">
        <v>1321</v>
      </c>
    </row>
    <row r="368" spans="1:4" s="23" customFormat="1" ht="14">
      <c r="A368" s="23" t="s">
        <v>4062</v>
      </c>
      <c r="B368" s="80">
        <f>IFERROR(IFERROR(VLOOKUP($A368,fund!$A$8:$CJ$10035,COLUMN(B$1),FALSE),VLOOKUP($A368,certificat!$A$1:$BS$10000,COLUMN(B$1),FALSE)),VLOOKUP(A368,TK_MANQUANTS,2,FALSE))</f>
        <v>42764087</v>
      </c>
      <c r="C368" s="80" t="str">
        <f>VLOOKUP($A368,'Sheet1 - Table (1)'!$A$8:$AG$1186,COLUMN(C$6),FALSE)</f>
        <v>Lyxor STOXX Europe 600 Banks UCITS ETF - Acc</v>
      </c>
      <c r="D368" s="23" t="s">
        <v>1321</v>
      </c>
    </row>
    <row r="369" spans="1:4" s="23" customFormat="1" ht="14">
      <c r="A369" s="23" t="s">
        <v>4710</v>
      </c>
      <c r="B369" s="80">
        <f>IFERROR(IFERROR(VLOOKUP($A369,fund!$A$8:$CJ$10035,COLUMN(B$1),FALSE),VLOOKUP($A369,certificat!$A$1:$BS$10000,COLUMN(B$1),FALSE)),VLOOKUP(A369,TK_MANQUANTS,2,FALSE))</f>
        <v>1034701</v>
      </c>
      <c r="C369" s="80" t="str">
        <f>VLOOKUP($A369,'Sheet1 - Table (1)'!$A$8:$AG$1186,COLUMN(C$6),FALSE)</f>
        <v>Schroder ISF EURO Eq C Acc</v>
      </c>
      <c r="D369" s="23" t="s">
        <v>1321</v>
      </c>
    </row>
    <row r="370" spans="1:4" s="23" customFormat="1" ht="14">
      <c r="A370" s="23" t="s">
        <v>4693</v>
      </c>
      <c r="B370" s="80">
        <f>IFERROR(IFERROR(VLOOKUP($A370,fund!$A$8:$CJ$10035,COLUMN(B$1),FALSE),VLOOKUP($A370,certificat!$A$1:$BS$10000,COLUMN(B$1),FALSE)),VLOOKUP(A370,TK_MANQUANTS,2,FALSE))</f>
        <v>14685995</v>
      </c>
      <c r="C370" s="80" t="str">
        <f>VLOOKUP($A370,'Sheet1 - Table (1)'!$A$8:$AG$1186,COLUMN(C$6),FALSE)</f>
        <v>Exane Funds 2 - Exane Equity Select Europe A EUR Cap</v>
      </c>
      <c r="D370" s="23" t="s">
        <v>1321</v>
      </c>
    </row>
    <row r="371" spans="1:4" s="23" customFormat="1" ht="14">
      <c r="A371" s="23" t="s">
        <v>2728</v>
      </c>
      <c r="B371" s="80">
        <f>IFERROR(IFERROR(VLOOKUP($A371,fund!$A$8:$CJ$10035,COLUMN(B$1),FALSE),VLOOKUP($A371,certificat!$A$1:$BS$10000,COLUMN(B$1),FALSE)),VLOOKUP(A371,TK_MANQUANTS,2,FALSE))</f>
        <v>3371578</v>
      </c>
      <c r="C371" s="80" t="str">
        <f>VLOOKUP($A371,'Sheet1 - Table (1)'!$A$8:$AG$1186,COLUMN(C$6),FALSE)</f>
        <v>Legg Mason ClearBridge US Lrg Cap Gro Pr Acc USD</v>
      </c>
      <c r="D371" s="23" t="s">
        <v>1321</v>
      </c>
    </row>
    <row r="372" spans="1:4" s="23" customFormat="1" ht="14">
      <c r="A372" s="23" t="s">
        <v>4263</v>
      </c>
      <c r="B372" s="80">
        <f>IFERROR(IFERROR(VLOOKUP($A372,fund!$A$8:$CJ$10035,COLUMN(B$1),FALSE),VLOOKUP($A372,certificat!$A$1:$BS$10000,COLUMN(B$1),FALSE)),VLOOKUP(A372,TK_MANQUANTS,2,FALSE))</f>
        <v>28650240</v>
      </c>
      <c r="C372" s="80" t="str">
        <f>VLOOKUP($A372,'Sheet1 - Table (1)'!$A$8:$AG$1186,COLUMN(C$6),FALSE)</f>
        <v>UBS(Irl)FdSltnsplc MSCI ACWI SF U ETF (HEUR)A-a</v>
      </c>
      <c r="D372" s="23" t="s">
        <v>1321</v>
      </c>
    </row>
    <row r="373" spans="1:4" s="23" customFormat="1" ht="14">
      <c r="A373" s="23" t="s">
        <v>2129</v>
      </c>
      <c r="B373" s="80">
        <f>IFERROR(IFERROR(VLOOKUP($A373,fund!$A$8:$CJ$10035,COLUMN(B$1),FALSE),VLOOKUP($A373,certificat!$A$1:$BS$10000,COLUMN(B$1),FALSE)),VLOOKUP(A373,TK_MANQUANTS,2,FALSE))</f>
        <v>24586903</v>
      </c>
      <c r="C373" s="80" t="str">
        <f>VLOOKUP($A373,'Sheet1 - Table (1)'!$A$8:$AG$1186,COLUMN(C$6),FALSE)</f>
        <v>Pictet TR - Agora-I EUR</v>
      </c>
      <c r="D373" s="23" t="s">
        <v>1321</v>
      </c>
    </row>
    <row r="374" spans="1:4" s="23" customFormat="1" ht="14">
      <c r="A374" s="23" t="s">
        <v>2654</v>
      </c>
      <c r="B374" s="80">
        <f>IFERROR(IFERROR(VLOOKUP($A374,fund!$A$8:$CJ$10035,COLUMN(B$1),FALSE),VLOOKUP($A374,certificat!$A$1:$BS$10000,COLUMN(B$1),FALSE)),VLOOKUP(A374,TK_MANQUANTS,2,FALSE))</f>
        <v>18377618</v>
      </c>
      <c r="C374" s="80" t="str">
        <f>VLOOKUP($A374,'Sheet1 - Table (1)'!$A$8:$AG$1186,COLUMN(C$6),FALSE)</f>
        <v>GAM Systematic Altern Risk Premia Inst Acc EUR</v>
      </c>
      <c r="D374" s="23" t="s">
        <v>1321</v>
      </c>
    </row>
    <row r="375" spans="1:4" s="23" customFormat="1" ht="14">
      <c r="A375" s="23" t="s">
        <v>2949</v>
      </c>
      <c r="B375" s="80">
        <f>IFERROR(IFERROR(VLOOKUP($A375,fund!$A$8:$CJ$10035,COLUMN(B$1),FALSE),VLOOKUP($A375,certificat!$A$1:$BS$10000,COLUMN(B$1),FALSE)),VLOOKUP(A375,TK_MANQUANTS,2,FALSE))</f>
        <v>42705031</v>
      </c>
      <c r="C375" s="80" t="str">
        <f>VLOOKUP($A375,'Sheet1 - Table (1)'!$A$8:$AG$1186,COLUMN(C$6),FALSE)</f>
        <v>Prima Capital Ltd N EUR</v>
      </c>
      <c r="D375" s="23" t="s">
        <v>1321</v>
      </c>
    </row>
    <row r="376" spans="1:4" s="23" customFormat="1" ht="14">
      <c r="A376" s="23" t="s">
        <v>1729</v>
      </c>
      <c r="B376" s="80">
        <f>IFERROR(IFERROR(VLOOKUP($A376,fund!$A$8:$CJ$10035,COLUMN(B$1),FALSE),VLOOKUP($A376,certificat!$A$1:$BS$10000,COLUMN(B$1),FALSE)),VLOOKUP(A376,TK_MANQUANTS,2,FALSE))</f>
        <v>25052317</v>
      </c>
      <c r="C376" s="80" t="str">
        <f>VLOOKUP($A376,'Sheet1 - Table (1)'!$A$8:$AG$1186,COLUMN(C$6),FALSE)</f>
        <v>Franklin K2 Alternative Strategies I (acc) EUR-H1</v>
      </c>
      <c r="D376" s="23" t="s">
        <v>1321</v>
      </c>
    </row>
    <row r="377" spans="1:4" s="23" customFormat="1" ht="14">
      <c r="A377" s="23" t="s">
        <v>4460</v>
      </c>
      <c r="B377" s="80">
        <f>IFERROR(IFERROR(VLOOKUP($A377,fund!$A$8:$CJ$10035,COLUMN(B$1),FALSE),VLOOKUP($A377,certificat!$A$1:$BS$10000,COLUMN(B$1),FALSE)),VLOOKUP(A377,TK_MANQUANTS,2,FALSE))</f>
        <v>24976781</v>
      </c>
      <c r="C377" s="80" t="str">
        <f>VLOOKUP($A377,'Sheet1 - Table (1)'!$A$8:$AG$1186,COLUMN(C$6),FALSE)</f>
        <v>PIMCO GIS Capital Securities Inst EUR Hgd IncII</v>
      </c>
      <c r="D377" s="23" t="s">
        <v>1321</v>
      </c>
    </row>
    <row r="378" spans="1:4" s="23" customFormat="1" ht="14">
      <c r="A378" s="23" t="s">
        <v>1393</v>
      </c>
      <c r="B378" s="80">
        <f>IFERROR(IFERROR(VLOOKUP($A378,fund!$A$8:$CJ$10035,COLUMN(B$1),FALSE),VLOOKUP($A378,certificat!$A$1:$BS$10000,COLUMN(B$1),FALSE)),VLOOKUP(A378,TK_MANQUANTS,2,FALSE))</f>
        <v>11925970</v>
      </c>
      <c r="C378" s="80" t="str">
        <f>VLOOKUP($A378,'Sheet1 - Table (1)'!$A$8:$AG$1186,COLUMN(C$6),FALSE)</f>
        <v>UBS(Irl)FdSltnsplc CMCI Comp SF U ETF (HEUR) Aacc</v>
      </c>
      <c r="D378" s="23" t="s">
        <v>1321</v>
      </c>
    </row>
    <row r="379" spans="1:4" s="23" customFormat="1" ht="14">
      <c r="A379" s="23" t="s">
        <v>1365</v>
      </c>
      <c r="B379" s="80">
        <f>IFERROR(IFERROR(VLOOKUP($A379,fund!$A$8:$CJ$10035,COLUMN(B$1),FALSE),VLOOKUP($A379,certificat!$A$1:$BS$10000,COLUMN(B$1),FALSE)),VLOOKUP(A379,TK_MANQUANTS,2,FALSE))</f>
        <v>26707734</v>
      </c>
      <c r="C379" s="80" t="str">
        <f>VLOOKUP($A379,'Sheet1 - Table (1)'!$A$8:$AG$1186,COLUMN(C$6),FALSE)</f>
        <v>iShares $ Treasury Bd 20+yr UCITS ETF USD Dist</v>
      </c>
      <c r="D379" s="23" t="s">
        <v>1321</v>
      </c>
    </row>
    <row r="380" spans="1:4" s="23" customFormat="1" ht="14">
      <c r="A380" s="23" t="s">
        <v>4430</v>
      </c>
      <c r="B380" s="80">
        <f>IFERROR(IFERROR(VLOOKUP($A380,fund!$A$8:$CJ$10035,COLUMN(B$1),FALSE),VLOOKUP($A380,certificat!$A$1:$BS$10000,COLUMN(B$1),FALSE)),VLOOKUP(A380,TK_MANQUANTS,2,FALSE))</f>
        <v>41400159</v>
      </c>
      <c r="C380" s="80" t="str">
        <f>VLOOKUP($A380,'Sheet1 - Table (1)'!$A$8:$AG$1186,COLUMN(C$6),FALSE)</f>
        <v>AXA WF Global Inflation Bonds Redex I USD H C</v>
      </c>
      <c r="D380" s="23" t="s">
        <v>1321</v>
      </c>
    </row>
    <row r="381" spans="1:4" s="23" customFormat="1" ht="14">
      <c r="A381" s="23" t="s">
        <v>4753</v>
      </c>
      <c r="B381" s="80">
        <f>IFERROR(IFERROR(VLOOKUP($A381,fund!$A$8:$CJ$10035,COLUMN(B$1),FALSE),VLOOKUP($A381,certificat!$A$1:$BS$10000,COLUMN(B$1),FALSE)),VLOOKUP(A381,TK_MANQUANTS,2,FALSE))</f>
        <v>20855103</v>
      </c>
      <c r="C381" s="80" t="str">
        <f>VLOOKUP($A381,'Sheet1 - Table (1)'!$A$8:$AG$1186,COLUMN(C$6),FALSE)</f>
        <v>Swisscanto (LU) BF Resp Glbl Conv GT</v>
      </c>
      <c r="D381" s="23" t="s">
        <v>1321</v>
      </c>
    </row>
    <row r="382" spans="1:4" s="23" customFormat="1" ht="14">
      <c r="A382" s="23" t="s">
        <v>4457</v>
      </c>
      <c r="B382" s="80">
        <f>IFERROR(IFERROR(VLOOKUP($A382,fund!$A$8:$CJ$10035,COLUMN(B$1),FALSE),VLOOKUP($A382,certificat!$A$1:$BS$10000,COLUMN(B$1),FALSE)),VLOOKUP(A382,TK_MANQUANTS,2,FALSE))</f>
        <v>36364717</v>
      </c>
      <c r="C382" s="80" t="str">
        <f>VLOOKUP($A382,'Sheet1 - Table (1)'!$A$8:$AG$1186,COLUMN(C$6),FALSE)</f>
        <v>Neuberger Berman Cor Hybrid Bd USD P Acc Hgd</v>
      </c>
      <c r="D382" s="23" t="s">
        <v>1321</v>
      </c>
    </row>
    <row r="383" spans="1:4" s="23" customFormat="1" ht="14">
      <c r="A383" s="23" t="s">
        <v>3379</v>
      </c>
      <c r="B383" s="80">
        <f>IFERROR(IFERROR(VLOOKUP($A383,fund!$A$8:$CJ$10035,COLUMN(B$1),FALSE),VLOOKUP($A383,certificat!$A$1:$BS$10000,COLUMN(B$1),FALSE)),VLOOKUP(A383,TK_MANQUANTS,2,FALSE))</f>
        <v>4734413</v>
      </c>
      <c r="C383" s="80" t="str">
        <f>VLOOKUP($A383,'Sheet1 - Table (1)'!$A$8:$AG$1186,COLUMN(C$6),FALSE)</f>
        <v>UBS (Lux) Bond Fund - AUD Q-acc</v>
      </c>
      <c r="D383" s="23" t="s">
        <v>1321</v>
      </c>
    </row>
    <row r="384" spans="1:4" s="23" customFormat="1" ht="14">
      <c r="A384" s="23" t="s">
        <v>844</v>
      </c>
      <c r="B384" s="80">
        <f>IFERROR(IFERROR(VLOOKUP($A384,fund!$A$8:$CJ$10035,COLUMN(B$1),FALSE),VLOOKUP($A384,certificat!$A$1:$BS$10000,COLUMN(B$1),FALSE)),VLOOKUP(A384,TK_MANQUANTS,2,FALSE))</f>
        <v>1425065</v>
      </c>
      <c r="C384" s="80" t="str">
        <f>VLOOKUP($A384,'Sheet1 - Table (1)'!$A$8:$AG$1186,COLUMN(C$6),FALSE)</f>
        <v>DWS Invest ESG Euro Bonds (Short) FC</v>
      </c>
      <c r="D384" s="23" t="s">
        <v>1321</v>
      </c>
    </row>
    <row r="385" spans="1:7" s="23" customFormat="1" ht="14">
      <c r="A385" s="23" t="s">
        <v>2732</v>
      </c>
      <c r="B385" s="80">
        <f>IFERROR(IFERROR(VLOOKUP($A385,fund!$A$8:$CJ$10035,COLUMN(B$1),FALSE),VLOOKUP($A385,certificat!$A$1:$BS$10000,COLUMN(B$1),FALSE)),VLOOKUP(A385,TK_MANQUANTS,2,FALSE))</f>
        <v>12058422</v>
      </c>
      <c r="C385" s="80" t="str">
        <f>VLOOKUP($A385,'Sheet1 - Table (1)'!$A$8:$AG$1186,COLUMN(C$6),FALSE)</f>
        <v>UBAM Dynamic Euro Bond IHC USD</v>
      </c>
      <c r="D385" s="23" t="s">
        <v>1321</v>
      </c>
    </row>
    <row r="386" spans="1:7" s="23" customFormat="1" ht="14">
      <c r="A386" s="23" t="s">
        <v>3158</v>
      </c>
      <c r="B386" s="80">
        <f>IFERROR(IFERROR(VLOOKUP($A386,fund!$A$8:$CJ$10035,COLUMN(B$1),FALSE),VLOOKUP($A386,certificat!$A$1:$BS$10000,COLUMN(B$1),FALSE)),VLOOKUP(A386,TK_MANQUANTS,2,FALSE))</f>
        <v>1266580</v>
      </c>
      <c r="C386" s="80" t="str">
        <f>VLOOKUP($A386,'Sheet1 - Table (1)'!$A$8:$AG$1186,COLUMN(C$6),FALSE)</f>
        <v>UBAM Dynamic Euro Bond IC EUR</v>
      </c>
      <c r="D386" s="23" t="s">
        <v>1321</v>
      </c>
    </row>
    <row r="387" spans="1:7" s="23" customFormat="1" ht="14">
      <c r="A387" s="23" t="s">
        <v>307</v>
      </c>
      <c r="B387" s="80">
        <f>IFERROR(IFERROR(VLOOKUP($A387,fund!$A$8:$CJ$10035,COLUMN(B$1),FALSE),VLOOKUP($A387,certificat!$A$1:$BS$10000,COLUMN(B$1),FALSE)),VLOOKUP(A387,TK_MANQUANTS,2,FALSE))</f>
        <v>20856876</v>
      </c>
      <c r="C387" s="80" t="str">
        <f>VLOOKUP($A387,'Sheet1 - Table (1)'!$A$8:$AG$1186,COLUMN(C$6),FALSE)</f>
        <v>Swisscanto (LU) BF Resp Glbl Short Term HY GT</v>
      </c>
      <c r="D387" s="23" t="s">
        <v>1321</v>
      </c>
    </row>
    <row r="388" spans="1:7" s="23" customFormat="1" ht="14">
      <c r="A388" s="23" t="s">
        <v>1463</v>
      </c>
      <c r="B388" s="80">
        <f>IFERROR(IFERROR(VLOOKUP($A388,fund!$A$8:$CJ$10035,COLUMN(B$1),FALSE),VLOOKUP($A388,certificat!$A$1:$BS$10000,COLUMN(B$1),FALSE)),VLOOKUP(A388,TK_MANQUANTS,2,FALSE))</f>
        <v>10737041</v>
      </c>
      <c r="C388" s="80" t="str">
        <f>VLOOKUP($A388,'Sheet1 - Table (1)'!$A$8:$AG$1186,COLUMN(C$6),FALSE)</f>
        <v>iShares Core S&amp;P 500 UCITS ETF USD (Acc)</v>
      </c>
      <c r="D388" s="23" t="s">
        <v>1321</v>
      </c>
    </row>
    <row r="389" spans="1:7" s="23" customFormat="1" ht="14">
      <c r="A389" s="23" t="s">
        <v>3394</v>
      </c>
      <c r="B389" s="80">
        <f>IFERROR(IFERROR(VLOOKUP($A389,fund!$A$8:$CJ$10035,COLUMN(B$1),FALSE),VLOOKUP($A389,certificat!$A$1:$BS$10000,COLUMN(B$1),FALSE)),VLOOKUP(A389,TK_MANQUANTS,2,FALSE))</f>
        <v>22374957</v>
      </c>
      <c r="C389" s="80" t="str">
        <f>VLOOKUP($A389,'Sheet1 - Table (1)'!$A$8:$AG$1186,COLUMN(C$6),FALSE)</f>
        <v>UBS (Irl) ETF plc-MSCI USA hgd to EUR (EUR)Aa</v>
      </c>
      <c r="D389" s="23" t="s">
        <v>1321</v>
      </c>
    </row>
    <row r="390" spans="1:7" s="23" customFormat="1" ht="14">
      <c r="A390" s="23" t="s">
        <v>4265</v>
      </c>
      <c r="B390" s="80">
        <f>IFERROR(IFERROR(VLOOKUP($A390,fund!$A$8:$CJ$10035,COLUMN(B$1),FALSE),VLOOKUP($A390,certificat!$A$1:$BS$10000,COLUMN(B$1),FALSE)),VLOOKUP(A390,TK_MANQUANTS,2,FALSE))</f>
        <v>28650238</v>
      </c>
      <c r="C390" s="80" t="str">
        <f>VLOOKUP($A390,'Sheet1 - Table (1)'!$A$8:$AG$1186,COLUMN(C$6),FALSE)</f>
        <v>UBS(Irl)FdSltnsplc MSCI ACWI SF U ETF (HUSD)A-a</v>
      </c>
      <c r="D390" s="23" t="s">
        <v>1321</v>
      </c>
    </row>
    <row r="391" spans="1:7" s="23" customFormat="1" ht="14">
      <c r="A391" s="23" t="s">
        <v>2127</v>
      </c>
      <c r="B391" s="80">
        <f>IFERROR(IFERROR(VLOOKUP($A391,fund!$A$8:$CJ$10035,COLUMN(B$1),FALSE),VLOOKUP($A391,certificat!$A$1:$BS$10000,COLUMN(B$1),FALSE)),VLOOKUP(A391,TK_MANQUANTS,2,FALSE))</f>
        <v>24586927</v>
      </c>
      <c r="C391" s="80" t="str">
        <f>VLOOKUP($A391,'Sheet1 - Table (1)'!$A$8:$AG$1186,COLUMN(C$6),FALSE)</f>
        <v>Pictet TR - Agora-HI USD</v>
      </c>
      <c r="D391" s="23" t="s">
        <v>1321</v>
      </c>
    </row>
    <row r="392" spans="1:7" s="23" customFormat="1" ht="14">
      <c r="A392" s="23" t="s">
        <v>2135</v>
      </c>
      <c r="B392" s="80">
        <f>IFERROR(IFERROR(VLOOKUP($A392,fund!$A$8:$CJ$10035,COLUMN(B$1),FALSE),VLOOKUP($A392,certificat!$A$1:$BS$10000,COLUMN(B$1),FALSE)),VLOOKUP(A392,TK_MANQUANTS,2,FALSE))</f>
        <v>24708482</v>
      </c>
      <c r="C392" s="80" t="str">
        <f>VLOOKUP($A392,'Sheet1 - Table (1)'!$A$8:$AG$1186,COLUMN(C$6),FALSE)</f>
        <v>LO Funds - Alternative Risk Premia (USD) NA</v>
      </c>
      <c r="D392" s="23" t="s">
        <v>1321</v>
      </c>
    </row>
    <row r="393" spans="1:7" s="23" customFormat="1" ht="14">
      <c r="A393" s="23" t="s">
        <v>3065</v>
      </c>
      <c r="B393" s="80">
        <f>IFERROR(IFERROR(VLOOKUP($A393,fund!$A$8:$CJ$10035,COLUMN(B$1),FALSE),VLOOKUP($A393,certificat!$A$1:$BS$10000,COLUMN(B$1),FALSE)),VLOOKUP(A393,TK_MANQUANTS,2,FALSE))</f>
        <v>25049645</v>
      </c>
      <c r="C393" s="80" t="str">
        <f>VLOOKUP($A393,'Sheet1 - Table (1)'!$A$8:$AG$1186,COLUMN(C$6),FALSE)</f>
        <v>Franklin K2 Alternative Strategies I (acc) USD</v>
      </c>
      <c r="D393" s="23" t="s">
        <v>1321</v>
      </c>
    </row>
    <row r="394" spans="1:7" s="23" customFormat="1" ht="14">
      <c r="A394" s="23" t="s">
        <v>2023</v>
      </c>
      <c r="B394" s="80">
        <f>IFERROR(IFERROR(VLOOKUP($A394,fund!$A$8:$CJ$10035,COLUMN(B$1),FALSE),VLOOKUP($A394,certificat!$A$1:$BS$10000,COLUMN(B$1),FALSE)),VLOOKUP(A394,TK_MANQUANTS,2,FALSE))</f>
        <v>24261775</v>
      </c>
      <c r="C394" s="80" t="str">
        <f>VLOOKUP($A394,'Sheet1 - Table (1)'!$A$8:$AG$1186,COLUMN(C$6),FALSE)</f>
        <v>Pictet TR - Diversified Alpha-HI USD</v>
      </c>
      <c r="D394" s="23" t="s">
        <v>1321</v>
      </c>
    </row>
    <row r="395" spans="1:7" s="23" customFormat="1" ht="14">
      <c r="A395" s="23" t="s">
        <v>1578</v>
      </c>
      <c r="B395" s="80">
        <f>IFERROR(IFERROR(VLOOKUP($A395,fund!$A$8:$CJ$10035,COLUMN(B$1),FALSE),VLOOKUP($A395,certificat!$A$1:$BS$10000,COLUMN(B$1),FALSE)),VLOOKUP(A395,TK_MANQUANTS,2,FALSE))</f>
        <v>4291427</v>
      </c>
      <c r="C395" s="80" t="str">
        <f>VLOOKUP($A395,'Sheet1 - Table (1)'!$A$8:$AG$1186,COLUMN(C$6),FALSE)</f>
        <v>NN (L) Alternative Beta I Cap USD</v>
      </c>
      <c r="D395" s="23" t="s">
        <v>1321</v>
      </c>
    </row>
    <row r="396" spans="1:7" s="23" customFormat="1" ht="14">
      <c r="A396" s="23" t="s">
        <v>4462</v>
      </c>
      <c r="B396" s="80">
        <f>IFERROR(IFERROR(VLOOKUP($A396,fund!$A$8:$CJ$10035,COLUMN(B$1),FALSE),VLOOKUP($A396,certificat!$A$1:$BS$10000,COLUMN(B$1),FALSE)),VLOOKUP(A396,TK_MANQUANTS,2,FALSE))</f>
        <v>21366058</v>
      </c>
      <c r="C396" s="80" t="str">
        <f>VLOOKUP($A396,'Sheet1 - Table (1)'!$A$8:$AG$1186,COLUMN(C$6),FALSE)</f>
        <v>PIMCO GIS Capital Securities Inst USD Acc</v>
      </c>
      <c r="D396" s="23" t="s">
        <v>1321</v>
      </c>
    </row>
    <row r="397" spans="1:7" s="23" customFormat="1" ht="14">
      <c r="A397" s="23" t="s">
        <v>2056</v>
      </c>
      <c r="B397" s="80">
        <f>IFERROR(IFERROR(VLOOKUP($A397,fund!$A$8:$CJ$10035,COLUMN(B$1),FALSE),VLOOKUP($A397,certificat!$A$1:$BS$10000,COLUMN(B$1),FALSE)),VLOOKUP(A397,TK_MANQUANTS,2,FALSE))</f>
        <v>11926603</v>
      </c>
      <c r="C397" s="80" t="str">
        <f>VLOOKUP($A397,'Sheet1 - Table (1)'!$A$8:$AG$1186,COLUMN(C$6),FALSE)</f>
        <v>UBS(Irl)FdSltnsplc CMCI Comp SF U ETF (USD) A acc</v>
      </c>
      <c r="D397" s="23" t="s">
        <v>1321</v>
      </c>
    </row>
    <row r="398" spans="1:7">
      <c r="A398" s="23" t="s">
        <v>5298</v>
      </c>
      <c r="B398" s="80">
        <f>IFERROR(IFERROR(VLOOKUP($A398,fund!$A$8:$CJ$10035,COLUMN(B$1),FALSE),VLOOKUP($A398,certificat!$A$1:$BS$10000,COLUMN(B$1),FALSE)),VLOOKUP(A398,TK_MANQUANTS,2,FALSE))</f>
        <v>55908091</v>
      </c>
      <c r="C398" s="80" t="str">
        <f>VLOOKUP($A398,'Sheet1 - Table (1)'!$A$8:$AG$1186,COLUMN(C$6),FALSE)</f>
        <v>UBS (Lux) Bond SICAV-China Fix Inc (RMB)(EURh)IA3a</v>
      </c>
      <c r="D398" s="23" t="s">
        <v>1321</v>
      </c>
    </row>
    <row r="399" spans="1:7">
      <c r="A399" s="23" t="s">
        <v>5311</v>
      </c>
      <c r="B399" s="80">
        <f>IFERROR(IFERROR(VLOOKUP($A399,fund!$A$8:$CJ$10035,COLUMN(B$1),FALSE),VLOOKUP($A399,certificat!$A$1:$BS$10000,COLUMN(B$1),FALSE)),VLOOKUP(A399,TK_MANQUANTS,2,FALSE))</f>
        <v>29864961</v>
      </c>
      <c r="C399" s="80" t="str">
        <f>VLOOKUP($A399,'Sheet1 - Table (1)'!$A$8:$AG$1186,COLUMN(C$6),FALSE)</f>
        <v>Long Run Equity Fund USD</v>
      </c>
      <c r="D399" s="23" t="s">
        <v>1321</v>
      </c>
    </row>
    <row r="400" spans="1:7">
      <c r="A400" s="23" t="s">
        <v>5304</v>
      </c>
      <c r="B400" s="230">
        <f>IFERROR(IFERROR(VLOOKUP($A400,fund!$A$8:$CJ$10035,COLUMN(B$1),FALSE),VLOOKUP($A400,certificat!$A$1:$BS$10000,COLUMN(B$1),FALSE)),VLOOKUP(A400,TK_MANQUANTS,2,FALSE))</f>
        <v>56588438</v>
      </c>
      <c r="C400" s="230" t="str">
        <f>VLOOKUP($A400,'Sheet1 - Table (1)'!$A$8:$AG$1186,COLUMN(C$6),FALSE)</f>
        <v>UBS(Lux)BondSICAV-China Fixed Inc (RMB)(USDh) IA2a</v>
      </c>
      <c r="D400" s="23" t="s">
        <v>1321</v>
      </c>
      <c r="E400" s="23"/>
      <c r="F400" s="23"/>
      <c r="G400" s="23"/>
    </row>
    <row r="401" spans="1:7">
      <c r="A401" s="23" t="s">
        <v>3265</v>
      </c>
      <c r="B401" s="259">
        <f>IFERROR(IFERROR(VLOOKUP($A401,fund!$A$8:$CJ$10035,COLUMN(B$1),FALSE),VLOOKUP($A401,certificat!$A$1:$BS$10000,COLUMN(B$1),FALSE)),VLOOKUP(A401,TK_MANQUANTS,2,FALSE))</f>
        <v>19443141</v>
      </c>
      <c r="C401" s="259" t="str">
        <f>VLOOKUP($A401,'Sheet1 - Table (1)'!$A$8:$AG$1186,COLUMN(C$6),FALSE)</f>
        <v>CS (Lux) Asia Corporate Bond Fund EBH CHF</v>
      </c>
      <c r="D401" s="260" t="s">
        <v>1321</v>
      </c>
      <c r="E401" s="260"/>
      <c r="F401" s="260"/>
      <c r="G401" s="260"/>
    </row>
    <row r="402" spans="1:7">
      <c r="A402" s="23" t="s">
        <v>5301</v>
      </c>
      <c r="B402" s="230">
        <f>IFERROR(IFERROR(VLOOKUP($A402,fund!$A$8:$CJ$10035,COLUMN(B$1),FALSE),VLOOKUP($A402,certificat!$A$1:$BS$10000,COLUMN(B$1),FALSE)),VLOOKUP(A402,TK_MANQUANTS,2,FALSE))</f>
        <v>56923666</v>
      </c>
      <c r="C402" s="230" t="str">
        <f>VLOOKUP($A402,'Sheet1 - Table (1)'!$A$8:$AG$1186,COLUMN(C$6),FALSE)</f>
        <v>UBS(Lux)BondSICAV-China Fixed Inc (RMB)(CHFh) IA3a</v>
      </c>
      <c r="D402" s="23" t="s">
        <v>1321</v>
      </c>
      <c r="E402" s="23"/>
      <c r="F402" s="23"/>
      <c r="G402" s="23"/>
    </row>
    <row r="403" spans="1:7">
      <c r="A403" s="23" t="s">
        <v>5171</v>
      </c>
      <c r="B403" s="230">
        <f>IFERROR(IFERROR(VLOOKUP($A403,fund!$A$8:$CJ$10035,COLUMN(B$1),FALSE),VLOOKUP($A403,certificat!$A$1:$BS$10000,COLUMN(B$1),FALSE)),VLOOKUP(A403,TK_MANQUANTS,2,FALSE))</f>
        <v>26688823</v>
      </c>
      <c r="C403" s="230" t="str">
        <f>VLOOKUP($A403,'Sheet1 - Table (1)'!$A$8:$AG$1186,COLUMN(C$6),FALSE)</f>
        <v>UBS ETF MSCI Switzerland 20/35 UCITS ETF hUSD Aacc</v>
      </c>
      <c r="D403" s="23" t="s">
        <v>1321</v>
      </c>
      <c r="E403" s="23"/>
      <c r="F403" s="23"/>
      <c r="G403" s="23"/>
    </row>
    <row r="404" spans="1:7">
      <c r="A404" s="23" t="s">
        <v>21905</v>
      </c>
      <c r="B404" s="230">
        <f>IFERROR(IFERROR(VLOOKUP($A404,fund!$A$8:$CJ$10035,COLUMN(B$1),FALSE),VLOOKUP($A404,certificat!$A$1:$BS$10000,COLUMN(B$1),FALSE)),VLOOKUP(A404,TK_MANQUANTS,2,FALSE))</f>
        <v>25643490</v>
      </c>
      <c r="C404" s="230" t="str">
        <f>VLOOKUP($A404,'Sheet1 - Table (1)'!$A$8:$AG$1186,COLUMN(C$6),FALSE)</f>
        <v>Nordea 1 - Alpha 10 MA HBI CHF</v>
      </c>
      <c r="D404" s="23" t="s">
        <v>1321</v>
      </c>
      <c r="E404" s="23"/>
      <c r="F404" s="23" t="s">
        <v>1321</v>
      </c>
      <c r="G404" s="23" t="s">
        <v>1321</v>
      </c>
    </row>
    <row r="405" spans="1:7">
      <c r="A405" s="23" t="s">
        <v>21906</v>
      </c>
      <c r="B405" s="230">
        <f>IFERROR(IFERROR(VLOOKUP($A405,fund!$A$8:$CJ$10035,COLUMN(B$1),FALSE),VLOOKUP($A405,certificat!$A$1:$BS$10000,COLUMN(B$1),FALSE)),VLOOKUP(A405,TK_MANQUANTS,2,FALSE))</f>
        <v>25643523</v>
      </c>
      <c r="C405" s="230" t="str">
        <f>VLOOKUP($A405,'Sheet1 - Table (1)'!$A$8:$AG$1186,COLUMN(C$6),FALSE)</f>
        <v>Nordea 1 - Alpha 10 MA HBI USD</v>
      </c>
      <c r="D405" s="23" t="s">
        <v>1321</v>
      </c>
      <c r="E405" s="23"/>
      <c r="F405" s="23" t="s">
        <v>1321</v>
      </c>
      <c r="G405" s="23" t="s">
        <v>1321</v>
      </c>
    </row>
    <row r="406" spans="1:7">
      <c r="A406" s="23" t="s">
        <v>21907</v>
      </c>
      <c r="B406" s="230">
        <f>IFERROR(IFERROR(VLOOKUP($A406,fund!$A$8:$CJ$10035,COLUMN(B$1),FALSE),VLOOKUP($A406,certificat!$A$1:$BS$10000,COLUMN(B$1),FALSE)),VLOOKUP(A406,TK_MANQUANTS,2,FALSE))</f>
        <v>10636470</v>
      </c>
      <c r="C406" s="230" t="str">
        <f>VLOOKUP($A406,'Sheet1 - Table (1)'!$A$8:$AG$1186,COLUMN(C$6),FALSE)</f>
        <v>Nordea 1 - Alpha 10 MA BI EUR</v>
      </c>
      <c r="D406" s="23" t="s">
        <v>1321</v>
      </c>
      <c r="E406" s="23"/>
      <c r="F406" s="23" t="s">
        <v>1321</v>
      </c>
      <c r="G406" s="23" t="s">
        <v>1321</v>
      </c>
    </row>
    <row r="407" spans="1:7">
      <c r="A407" s="23" t="s">
        <v>1648</v>
      </c>
      <c r="B407" s="230">
        <f>IFERROR(IFERROR(VLOOKUP($A407,fund!$A$8:$CJ$10035,COLUMN(B$1),FALSE),VLOOKUP($A407,certificat!$A$1:$BS$10000,COLUMN(B$1),FALSE)),VLOOKUP(A407,TK_MANQUANTS,2,FALSE))</f>
        <v>2803854</v>
      </c>
      <c r="C407" s="230" t="str">
        <f>VLOOKUP($A407,'Sheet1 - Table (1)'!$A$8:$AG$1186,COLUMN(C$6),FALSE)</f>
        <v>iShares Govt Bond 15-30yr UCITS ETF EUR (Dist)</v>
      </c>
      <c r="D407" s="23" t="s">
        <v>1321</v>
      </c>
      <c r="E407" s="23"/>
      <c r="F407" s="23" t="s">
        <v>1321</v>
      </c>
      <c r="G407" s="23"/>
    </row>
    <row r="408" spans="1:7">
      <c r="A408" s="267" t="s">
        <v>21949</v>
      </c>
      <c r="B408" s="230">
        <f>IFERROR(IFERROR(VLOOKUP($A408,fund!$A$8:$CJ$10035,COLUMN(B$1),FALSE),VLOOKUP($A408,certificat!$A$1:$BS$10000,COLUMN(B$1),FALSE)),VLOOKUP(A408,TK_MANQUANTS,2,FALSE))</f>
        <v>57847447</v>
      </c>
      <c r="C408" s="230" t="str">
        <f>VLOOKUP($A408,'Sheet1 - Table (1)'!$A$8:$AG$1186,COLUMN(C$6),FALSE)</f>
        <v>CS (Lux) Cat Bond Fund EBH CHF</v>
      </c>
      <c r="D408" s="23"/>
      <c r="E408" s="23"/>
      <c r="F408" s="23"/>
      <c r="G408" s="23" t="s">
        <v>1321</v>
      </c>
    </row>
    <row r="409" spans="1:7">
      <c r="A409" s="23" t="s">
        <v>3382</v>
      </c>
      <c r="B409" s="230">
        <f>IFERROR(IFERROR(VLOOKUP($A409,fund!$A$8:$CJ$10035,COLUMN(B$1),FALSE),VLOOKUP($A409,certificat!$A$1:$BS$10000,COLUMN(B$1),FALSE)),VLOOKUP(A409,TK_MANQUANTS,2,FALSE))</f>
        <v>13528821</v>
      </c>
      <c r="C409" s="230" t="str">
        <f>VLOOKUP($A409,'Sheet1 - Table (1)'!$A$8:$AG$1186,COLUMN(C$6),FALSE)</f>
        <v>Xtrackers II Glbal Governmnt Bnd UCITS ETF 4C HCHF</v>
      </c>
      <c r="D409" s="23" t="s">
        <v>1321</v>
      </c>
      <c r="E409" s="23"/>
      <c r="F409" s="23"/>
      <c r="G409" s="23"/>
    </row>
    <row r="410" spans="1:7">
      <c r="A410" s="267" t="s">
        <v>1311</v>
      </c>
      <c r="B410" s="230">
        <f>IFERROR(IFERROR(VLOOKUP($A410,fund!$A$8:$CJ$10035,COLUMN(B$1),FALSE),VLOOKUP($A410,certificat!$A$1:$BS$10000,COLUMN(B$1),FALSE)),VLOOKUP(A410,TK_MANQUANTS,2,FALSE))</f>
        <v>11926022</v>
      </c>
      <c r="C410" s="230" t="str">
        <f>VLOOKUP($A410,'Sheet1 - Table (1)'!$A$8:$AG$1186,COLUMN(C$6),FALSE)</f>
        <v>UBS(Irl)FdSltnsplc Blmbg CommIdx SF U ETF HCHF Aa</v>
      </c>
      <c r="D410" s="23" t="s">
        <v>1321</v>
      </c>
      <c r="E410" s="23" t="s">
        <v>1321</v>
      </c>
      <c r="F410" s="23" t="s">
        <v>1321</v>
      </c>
      <c r="G410" s="23" t="s">
        <v>1321</v>
      </c>
    </row>
    <row r="411" spans="1:7">
      <c r="A411" s="274" t="s">
        <v>1395</v>
      </c>
      <c r="B411" s="230">
        <f>IFERROR(IFERROR(VLOOKUP($A411,fund!$A$8:$CJ$10035,COLUMN(B$1),FALSE),VLOOKUP($A411,certificat!$A$1:$BS$10000,COLUMN(B$1),FALSE)),VLOOKUP(A411,TK_MANQUANTS,2,FALSE))</f>
        <v>11926029</v>
      </c>
      <c r="C411" s="230" t="str">
        <f>VLOOKUP($A411,'Sheet1 - Table (1)'!$A$8:$AG$1186,COLUMN(C$6),FALSE)</f>
        <v>UBS(Irl)FdSltnsplc CMCI Comp SF U ETF (HCHF) Aacc</v>
      </c>
      <c r="D411" s="23" t="s">
        <v>1321</v>
      </c>
      <c r="E411" s="23"/>
      <c r="F411" s="23"/>
      <c r="G411" s="23"/>
    </row>
    <row r="412" spans="1:7">
      <c r="A412" s="275" t="s">
        <v>4742</v>
      </c>
      <c r="B412" s="230">
        <f>IFERROR(IFERROR(VLOOKUP($A412,fund!$A$8:$CJ$10035,COLUMN(B$1),FALSE),VLOOKUP($A412,certificat!$A$1:$BS$10000,COLUMN(B$1),FALSE)),VLOOKUP(A412,TK_MANQUANTS,2,FALSE))</f>
        <v>25237312</v>
      </c>
      <c r="C412" s="230" t="str">
        <f>VLOOKUP($A412,'Sheet1 - Table (1)'!$A$8:$AG$1186,COLUMN(C$6),FALSE)</f>
        <v>MFM Funds Global Convertible Opportunities I CHF</v>
      </c>
      <c r="D412" s="23" t="s">
        <v>1321</v>
      </c>
      <c r="E412" s="23" t="s">
        <v>1321</v>
      </c>
      <c r="F412" s="23"/>
      <c r="G412" s="23"/>
    </row>
    <row r="413" spans="1:7">
      <c r="A413" s="275" t="s">
        <v>21933</v>
      </c>
      <c r="B413" s="230">
        <f>IFERROR(IFERROR(VLOOKUP($A413,fund!$A$8:$CJ$10035,COLUMN(B$1),FALSE),VLOOKUP($A413,certificat!$A$1:$BS$10000,COLUMN(B$1),FALSE)),VLOOKUP(A413,TK_MANQUANTS,2,FALSE))</f>
        <v>26748326</v>
      </c>
      <c r="C413" s="230" t="str">
        <f>VLOOKUP($A413,'Sheet1 - Table (1)'!$A$8:$AG$1186,COLUMN(C$6),FALSE)</f>
        <v>UBS ETF - MSCI EMU UCITS ETF (hedged to CHF) A-acc</v>
      </c>
      <c r="D413" s="23" t="s">
        <v>1321</v>
      </c>
      <c r="E413" s="23"/>
      <c r="F413" s="23"/>
      <c r="G413" s="23"/>
    </row>
    <row r="414" spans="1:7">
      <c r="A414" s="275" t="s">
        <v>1459</v>
      </c>
      <c r="B414" s="230">
        <f>IFERROR(IFERROR(VLOOKUP($A414,fund!$A$8:$CJ$10035,COLUMN(B$1),FALSE),VLOOKUP($A414,certificat!$A$1:$BS$10000,COLUMN(B$1),FALSE)),VLOOKUP(A414,TK_MANQUANTS,2,FALSE))</f>
        <v>23793565</v>
      </c>
      <c r="C414" s="230" t="str">
        <f>VLOOKUP($A414,'Sheet1 - Table (1)'!$A$8:$AG$1186,COLUMN(C$6),FALSE)</f>
        <v>iShares Core SPI® ETF (CH)</v>
      </c>
      <c r="D414" s="23" t="s">
        <v>1321</v>
      </c>
      <c r="E414" s="23"/>
      <c r="F414" s="23"/>
      <c r="G414" s="23"/>
    </row>
    <row r="415" spans="1:7">
      <c r="A415" s="23" t="s">
        <v>3014</v>
      </c>
      <c r="B415" s="230">
        <f>IFERROR(IFERROR(VLOOKUP($A415,fund!$A$8:$CJ$10035,COLUMN(B$1),FALSE),VLOOKUP($A415,certificat!$A$1:$BS$10000,COLUMN(B$1),FALSE)),VLOOKUP(A415,TK_MANQUANTS,2,FALSE))</f>
        <v>23151144</v>
      </c>
      <c r="C415" s="230" t="str">
        <f>VLOOKUP($A415,'Sheet1 - Table (1)'!$A$8:$AG$1186,COLUMN(C$6),FALSE)</f>
        <v>CSIF (Lux) Equity Pacific ex Japan QB EUR</v>
      </c>
      <c r="D415" s="23" t="s">
        <v>1321</v>
      </c>
      <c r="E415" s="23"/>
      <c r="F415" s="23"/>
      <c r="G415" s="23"/>
    </row>
    <row r="416" spans="1:7">
      <c r="A416" s="23" t="s">
        <v>5319</v>
      </c>
      <c r="B416" s="230">
        <f>IFERROR(IFERROR(VLOOKUP($A416,fund!$A$8:$CJ$10035,COLUMN(B$1),FALSE),VLOOKUP($A416,certificat!$A$1:$BS$10000,COLUMN(B$1),FALSE)),VLOOKUP(A416,TK_MANQUANTS,2,FALSE))</f>
        <v>26749332</v>
      </c>
      <c r="C416" s="230" t="str">
        <f>VLOOKUP($A416,'Sheet1 - Table (1)'!$A$8:$AG$1186,COLUMN(C$6),FALSE)</f>
        <v>UBS ETF- MSCI United Kingdom UCITS ETF hCHF A-acc</v>
      </c>
      <c r="D416" s="23" t="s">
        <v>1321</v>
      </c>
      <c r="E416" s="23" t="s">
        <v>1321</v>
      </c>
      <c r="F416" s="23" t="s">
        <v>1321</v>
      </c>
      <c r="G416" s="23"/>
    </row>
    <row r="417" spans="1:7">
      <c r="A417" s="23" t="s">
        <v>21986</v>
      </c>
      <c r="B417" s="230">
        <f>IFERROR(IFERROR(VLOOKUP($A417,fund!$A$8:$CJ$10035,COLUMN(B$1),FALSE),VLOOKUP($A417,certificat!$A$1:$BS$10000,COLUMN(B$1),FALSE)),VLOOKUP(A417,TK_MANQUANTS,2,FALSE))</f>
        <v>26749941</v>
      </c>
      <c r="C417" s="230" t="str">
        <f>VLOOKUP($A417,'Sheet1 - Table (1)'!$A$8:$AG$1186,COLUMN(C$6),FALSE)</f>
        <v>UBS ETF- MSCI United Kingdom UCITS ETF hEUR A-acc</v>
      </c>
      <c r="D417" s="23" t="s">
        <v>1321</v>
      </c>
      <c r="E417" s="23"/>
      <c r="F417" s="23" t="s">
        <v>1321</v>
      </c>
      <c r="G417" s="23"/>
    </row>
    <row r="418" spans="1:7">
      <c r="A418" s="23" t="s">
        <v>21990</v>
      </c>
      <c r="B418" s="230">
        <f>IFERROR(IFERROR(VLOOKUP($A418,fund!$A$8:$CJ$10035,COLUMN(B$1),FALSE),VLOOKUP($A418,certificat!$A$1:$BS$10000,COLUMN(B$1),FALSE)),VLOOKUP(A418,TK_MANQUANTS,2,FALSE))</f>
        <v>26750016</v>
      </c>
      <c r="C418" s="230" t="str">
        <f>VLOOKUP($A418,'Sheet1 - Table (1)'!$A$8:$AG$1186,COLUMN(C$6),FALSE)</f>
        <v>UBS ETF- MSCI United Kingdom UCITS ETF hUSD A-acc</v>
      </c>
      <c r="D418" s="23" t="s">
        <v>1321</v>
      </c>
      <c r="E418" s="23"/>
      <c r="F418" s="23"/>
      <c r="G418" s="23"/>
    </row>
    <row r="419" spans="1:7">
      <c r="A419" s="23" t="s">
        <v>21903</v>
      </c>
      <c r="B419" s="230">
        <f>IFERROR(IFERROR(VLOOKUP($A419,fund!$A$8:$CJ$10035,COLUMN(B$1),FALSE),VLOOKUP($A419,certificat!$A$1:$BS$10000,COLUMN(B$1),FALSE)),VLOOKUP(A419,TK_MANQUANTS,2,FALSE))</f>
        <v>36334566</v>
      </c>
      <c r="C419" s="230" t="str">
        <f>VLOOKUP($A419,'Sheet1 - Table (1)'!$A$8:$AG$1186,COLUMN(C$6),FALSE)</f>
        <v>Xtrackers II Glbal Governmnt Bnd UCITS ETF 3C HUSD</v>
      </c>
      <c r="D419" s="23" t="s">
        <v>1321</v>
      </c>
      <c r="E419" s="23"/>
      <c r="F419" s="23"/>
      <c r="G419" s="23"/>
    </row>
    <row r="420" spans="1:7">
      <c r="A420" s="275" t="s">
        <v>4746</v>
      </c>
      <c r="B420" s="230">
        <f>IFERROR(IFERROR(VLOOKUP($A420,fund!$A$8:$CJ$10035,COLUMN(B$1),FALSE),VLOOKUP($A420,certificat!$A$1:$BS$10000,COLUMN(B$1),FALSE)),VLOOKUP(A420,TK_MANQUANTS,2,FALSE))</f>
        <v>25237314</v>
      </c>
      <c r="C420" s="230" t="str">
        <f>VLOOKUP($A420,'Sheet1 - Table (1)'!$A$8:$AG$1186,COLUMN(C$6),FALSE)</f>
        <v>MFM Funds Global Convertible Opportunities I EUR</v>
      </c>
      <c r="D420" s="23" t="s">
        <v>1321</v>
      </c>
      <c r="E420" s="23"/>
      <c r="F420" s="23"/>
      <c r="G420" s="23"/>
    </row>
    <row r="421" spans="1:7">
      <c r="A421" s="23" t="s">
        <v>1141</v>
      </c>
      <c r="B421" s="230">
        <f>IFERROR(IFERROR(VLOOKUP($A421,fund!$A$8:$CJ$10035,COLUMN(B$1),FALSE),VLOOKUP($A421,certificat!$A$1:$BS$10000,COLUMN(B$1),FALSE)),VLOOKUP(A421,TK_MANQUANTS,2,FALSE))</f>
        <v>22134231</v>
      </c>
      <c r="C421" s="230" t="str">
        <f>VLOOKUP($A421,'Sheet1 - Table (1)'!$A$8:$AG$1186,COLUMN(C$6),FALSE)</f>
        <v>iShares Global HY Corp Bond CHF Hgd UCITS ETF Dist</v>
      </c>
      <c r="D421" s="23" t="s">
        <v>1321</v>
      </c>
      <c r="E421" s="23"/>
      <c r="F421" s="23"/>
      <c r="G421" s="23"/>
    </row>
    <row r="422" spans="1:7">
      <c r="A422" s="23" t="s">
        <v>1468</v>
      </c>
      <c r="B422" s="230">
        <f>IFERROR(IFERROR(VLOOKUP($A422,fund!$A$8:$CJ$10035,COLUMN(B$1),FALSE),VLOOKUP($A422,certificat!$A$1:$BS$10000,COLUMN(B$1),FALSE)),VLOOKUP(A422,TK_MANQUANTS,2,FALSE))</f>
        <v>22138623</v>
      </c>
      <c r="C422" s="230" t="str">
        <f>VLOOKUP($A422,'Sheet1 - Table (1)'!$A$8:$AG$1186,COLUMN(C$6),FALSE)</f>
        <v>iShares J.P. Morgan $ EM Bd CHF Hgd UCITS ETF Dist</v>
      </c>
      <c r="D422" s="23" t="s">
        <v>1321</v>
      </c>
      <c r="E422" s="23"/>
      <c r="F422" s="23"/>
      <c r="G422" s="23"/>
    </row>
    <row r="423" spans="1:7">
      <c r="A423" s="23" t="s">
        <v>5349</v>
      </c>
      <c r="B423" s="230">
        <f>IFERROR(IFERROR(VLOOKUP($A423,fund!$A$8:$CJ$10035,COLUMN(B$1),FALSE),VLOOKUP($A423,certificat!$A$1:$BS$10000,COLUMN(B$1),FALSE)),VLOOKUP(A423,TK_MANQUANTS,2,FALSE))</f>
        <v>40806374</v>
      </c>
      <c r="C423" s="230" t="str">
        <f>VLOOKUP($A423,'Sheet1 - Table (1)'!$A$8:$AG$1186,COLUMN(C$6),FALSE)</f>
        <v>SPDR Refinitiv Gl Cnvtb Bd CHF Hgd UCITS ETF Acc</v>
      </c>
      <c r="D423" s="23" t="s">
        <v>1321</v>
      </c>
      <c r="E423" s="23"/>
      <c r="F423" s="23"/>
      <c r="G423" s="23"/>
    </row>
    <row r="424" spans="1:7">
      <c r="A424" s="23" t="s">
        <v>1081</v>
      </c>
      <c r="B424" s="230">
        <f>IFERROR(IFERROR(VLOOKUP($A424,fund!$A$8:$CJ$10035,COLUMN(B$1),FALSE),VLOOKUP($A424,certificat!$A$1:$BS$10000,COLUMN(B$1),FALSE)),VLOOKUP(A424,TK_MANQUANTS,2,FALSE))</f>
        <v>2803943</v>
      </c>
      <c r="C424" s="230" t="str">
        <f>VLOOKUP($A424,'Sheet1 - Table (1)'!$A$8:$AG$1186,COLUMN(C$6),FALSE)</f>
        <v>iShares € Govt Bond 7-10yr UCITS ETF EUR (Dist)</v>
      </c>
      <c r="D424" s="23" t="s">
        <v>1321</v>
      </c>
      <c r="E424" s="23"/>
      <c r="F424" s="23"/>
      <c r="G424" s="23"/>
    </row>
    <row r="425" spans="1:7">
      <c r="A425" s="275" t="s">
        <v>21894</v>
      </c>
      <c r="B425" s="230">
        <f>IFERROR(IFERROR(VLOOKUP($A425,fund!$A$8:$CJ$10035,COLUMN(B$1),FALSE),VLOOKUP($A425,certificat!$A$1:$BS$10000,COLUMN(B$1),FALSE)),VLOOKUP(A425,TK_MANQUANTS,2,FALSE))</f>
        <v>47416828</v>
      </c>
      <c r="C425" s="230" t="str">
        <f>VLOOKUP($A425,'Sheet1 - Table (1)'!$A$8:$AG$1186,COLUMN(C$6),FALSE)</f>
        <v>iShares Global HY Corp Bond UCITS ETF EUR Hgd Dist</v>
      </c>
      <c r="D425" s="23" t="s">
        <v>1321</v>
      </c>
      <c r="E425" s="23"/>
      <c r="F425" s="23"/>
      <c r="G425" s="23"/>
    </row>
    <row r="426" spans="1:7">
      <c r="A426" s="275" t="s">
        <v>3282</v>
      </c>
      <c r="B426" s="230">
        <f>IFERROR(IFERROR(VLOOKUP($A426,fund!$A$8:$CJ$10035,COLUMN(B$1),FALSE),VLOOKUP($A426,certificat!$A$1:$BS$10000,COLUMN(B$1),FALSE)),VLOOKUP(A426,TK_MANQUANTS,2,FALSE))</f>
        <v>21618454</v>
      </c>
      <c r="C426" s="230" t="str">
        <f>VLOOKUP($A426,'Sheet1 - Table (1)'!$A$8:$AG$1186,COLUMN(C$6),FALSE)</f>
        <v>iShares J.P. Morgan $ EM Bd EUR Hgd UCITS ETF Dist</v>
      </c>
      <c r="D426" s="23" t="s">
        <v>1321</v>
      </c>
      <c r="E426" s="23"/>
      <c r="F426" s="23"/>
      <c r="G426" s="23"/>
    </row>
    <row r="427" spans="1:7">
      <c r="A427" s="23" t="s">
        <v>21926</v>
      </c>
      <c r="B427" s="230">
        <f>IFERROR(IFERROR(VLOOKUP($A427,fund!$A$8:$CJ$10035,COLUMN(B$1),FALSE),VLOOKUP($A427,certificat!$A$1:$BS$10000,COLUMN(B$1),FALSE)),VLOOKUP(A427,TK_MANQUANTS,2,FALSE))</f>
        <v>40918132</v>
      </c>
      <c r="C427" s="230" t="str">
        <f>VLOOKUP($A427,'Sheet1 - Table (1)'!$A$8:$AG$1186,COLUMN(C$6),FALSE)</f>
        <v>SPDR Refinitiv Global Convertible UCITS (EURh)</v>
      </c>
      <c r="D427" s="23" t="s">
        <v>1321</v>
      </c>
      <c r="E427" s="23"/>
      <c r="F427" s="23"/>
      <c r="G427" s="23"/>
    </row>
    <row r="428" spans="1:7">
      <c r="A428" s="23" t="s">
        <v>22005</v>
      </c>
      <c r="B428" s="230">
        <f>IFERROR(IFERROR(VLOOKUP($A428,fund!$A$8:$CJ$10035,COLUMN(B$1),FALSE),VLOOKUP($A428,certificat!$A$1:$BS$10000,COLUMN(B$1),FALSE)),VLOOKUP(A428,TK_MANQUANTS,2,FALSE))</f>
        <v>28626998</v>
      </c>
      <c r="C428" s="230" t="str">
        <f>VLOOKUP($A428,'Sheet1 - Table (1)'!$A$8:$AG$1186,COLUMN(C$6),FALSE)</f>
        <v>Xtrackers MSCI EMU UCITS ETF 4C HCHF</v>
      </c>
      <c r="D428" s="23" t="s">
        <v>1321</v>
      </c>
      <c r="E428" s="23" t="s">
        <v>1321</v>
      </c>
      <c r="F428" s="23"/>
      <c r="G428" s="23"/>
    </row>
    <row r="429" spans="1:7">
      <c r="A429" s="290" t="s">
        <v>22071</v>
      </c>
      <c r="B429" s="230">
        <v>41125207</v>
      </c>
      <c r="C429" s="230" t="str">
        <f>VLOOKUP($A429,'Sheet1 - Table (1)'!$A$8:$AG$1186,COLUMN(C$6),FALSE)</f>
        <v>VaneEck Global Mining UCITS ETF</v>
      </c>
      <c r="D429" s="23" t="s">
        <v>1321</v>
      </c>
      <c r="E429" s="23" t="s">
        <v>1321</v>
      </c>
      <c r="F429" s="23" t="s">
        <v>1321</v>
      </c>
      <c r="G429" s="23" t="s">
        <v>1321</v>
      </c>
    </row>
    <row r="430" spans="1:7">
      <c r="A430" s="290" t="s">
        <v>22073</v>
      </c>
      <c r="B430" s="80">
        <v>32132316</v>
      </c>
      <c r="C430" s="230" t="str">
        <f>VLOOKUP($A430,'Sheet1 - Table (1)'!$A$8:$AG$1186,COLUMN(C$6),FALSE)</f>
        <v>UBS ETF CMCI ex-agriculture UCITS HCHF</v>
      </c>
      <c r="D430" s="23" t="s">
        <v>1321</v>
      </c>
      <c r="E430" s="23" t="s">
        <v>1321</v>
      </c>
      <c r="F430" s="23" t="s">
        <v>1321</v>
      </c>
      <c r="G430" s="23" t="s">
        <v>1321</v>
      </c>
    </row>
    <row r="431" spans="1:7">
      <c r="A431" s="23" t="s">
        <v>22075</v>
      </c>
      <c r="B431" s="80">
        <v>32132319</v>
      </c>
      <c r="C431" s="80" t="s">
        <v>22076</v>
      </c>
      <c r="D431" s="23" t="s">
        <v>1321</v>
      </c>
      <c r="E431" s="23" t="s">
        <v>1321</v>
      </c>
      <c r="F431" s="23" t="s">
        <v>1321</v>
      </c>
      <c r="G431" s="23" t="s">
        <v>1321</v>
      </c>
    </row>
    <row r="432" spans="1:7">
      <c r="A432" s="23" t="s">
        <v>22077</v>
      </c>
      <c r="B432" s="80">
        <v>30034512</v>
      </c>
      <c r="C432" s="80" t="s">
        <v>22078</v>
      </c>
      <c r="D432" s="23" t="s">
        <v>1321</v>
      </c>
      <c r="E432" s="23" t="s">
        <v>1321</v>
      </c>
      <c r="F432" s="23" t="s">
        <v>1321</v>
      </c>
      <c r="G432" s="23" t="s">
        <v>1321</v>
      </c>
    </row>
    <row r="433" spans="1:7">
      <c r="A433" s="23" t="s">
        <v>21933</v>
      </c>
      <c r="B433" s="230">
        <f>IFERROR(IFERROR(VLOOKUP($A433,fund!$A$8:$CJ$10035,COLUMN(B$1),FALSE),VLOOKUP($A433,certificat!$A$1:$BS$10000,COLUMN(B$1),FALSE)),VLOOKUP(A433,TK_MANQUANTS,2,FALSE))</f>
        <v>26748326</v>
      </c>
      <c r="C433" s="230" t="str">
        <f>VLOOKUP($A433,'Sheet1 - Table (1)'!$A$8:$AG$1186,COLUMN(C$6),FALSE)</f>
        <v>UBS ETF - MSCI EMU UCITS ETF (hedged to CHF) A-acc</v>
      </c>
      <c r="D433" s="23"/>
      <c r="E433" s="23"/>
      <c r="F433" s="23" t="s">
        <v>1321</v>
      </c>
      <c r="G433" s="23"/>
    </row>
    <row r="434" spans="1:7">
      <c r="A434" s="23" t="s">
        <v>1123</v>
      </c>
      <c r="B434" s="230">
        <f>IFERROR(IFERROR(VLOOKUP($A434,fund!$A$8:$CJ$10035,COLUMN(B$1),FALSE),VLOOKUP($A434,certificat!$A$1:$BS$10000,COLUMN(B$1),FALSE)),VLOOKUP(A434,TK_MANQUANTS,2,FALSE))</f>
        <v>3894352</v>
      </c>
      <c r="C434" s="230" t="str">
        <f>VLOOKUP($A434,'Sheet1 - Table (1)'!$A$8:$AG$1186,COLUMN(C$6),FALSE)</f>
        <v>CSIF (CH) Bond Switzerland AAA-BBB Blue DB</v>
      </c>
      <c r="D434" s="23"/>
      <c r="E434" s="23"/>
      <c r="F434" s="23"/>
      <c r="G434" s="23" t="s">
        <v>1321</v>
      </c>
    </row>
  </sheetData>
  <sortState xmlns:xlrd2="http://schemas.microsoft.com/office/spreadsheetml/2017/richdata2" ref="A379:L460">
    <sortCondition ref="B379:B460"/>
  </sortState>
  <conditionalFormatting sqref="A309">
    <cfRule type="expression" dxfId="17" priority="12" stopIfTrue="1">
      <formula>$AJ309="NOK"</formula>
    </cfRule>
  </conditionalFormatting>
  <conditionalFormatting sqref="A309">
    <cfRule type="expression" dxfId="16" priority="13">
      <formula>$AK309=0</formula>
    </cfRule>
  </conditionalFormatting>
  <conditionalFormatting sqref="A411">
    <cfRule type="expression" dxfId="15" priority="7">
      <formula>#REF!&lt;&gt;TRUE</formula>
    </cfRule>
  </conditionalFormatting>
  <conditionalFormatting sqref="A412">
    <cfRule type="expression" dxfId="14" priority="6">
      <formula>#REF!&lt;&gt;TRUE</formula>
    </cfRule>
  </conditionalFormatting>
  <conditionalFormatting sqref="A413">
    <cfRule type="expression" dxfId="13" priority="5">
      <formula>#REF!&lt;&gt;TRUE</formula>
    </cfRule>
  </conditionalFormatting>
  <conditionalFormatting sqref="A414">
    <cfRule type="expression" dxfId="12" priority="4">
      <formula>#REF!&lt;&gt;TRUE</formula>
    </cfRule>
  </conditionalFormatting>
  <conditionalFormatting sqref="A420">
    <cfRule type="expression" dxfId="11" priority="3">
      <formula>#REF!&lt;&gt;TRUE</formula>
    </cfRule>
  </conditionalFormatting>
  <conditionalFormatting sqref="A425">
    <cfRule type="expression" dxfId="10" priority="2">
      <formula>#REF!&lt;&gt;TRUE</formula>
    </cfRule>
  </conditionalFormatting>
  <conditionalFormatting sqref="A426">
    <cfRule type="expression" dxfId="9" priority="1">
      <formula>#REF!&lt;&gt;TRUE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3"/>
  <dimension ref="A1:B184"/>
  <sheetViews>
    <sheetView topLeftCell="A157" workbookViewId="0">
      <selection activeCell="A184" sqref="A184"/>
    </sheetView>
  </sheetViews>
  <sheetFormatPr baseColWidth="10" defaultRowHeight="15"/>
  <cols>
    <col min="1" max="1" width="17.83203125" customWidth="1"/>
    <col min="2" max="2" width="14.1640625" customWidth="1"/>
  </cols>
  <sheetData>
    <row r="1" spans="1:2">
      <c r="A1" s="95" t="s">
        <v>4843</v>
      </c>
      <c r="B1" s="95" t="s">
        <v>4844</v>
      </c>
    </row>
    <row r="2" spans="1:2">
      <c r="A2" t="s">
        <v>3177</v>
      </c>
      <c r="B2">
        <v>34297816</v>
      </c>
    </row>
    <row r="3" spans="1:2">
      <c r="A3" t="s">
        <v>4077</v>
      </c>
      <c r="B3">
        <v>41255174</v>
      </c>
    </row>
    <row r="4" spans="1:2">
      <c r="A4" t="s">
        <v>4776</v>
      </c>
      <c r="B4">
        <v>26419120</v>
      </c>
    </row>
    <row r="5" spans="1:2">
      <c r="A5" t="s">
        <v>1273</v>
      </c>
      <c r="B5">
        <v>29171262</v>
      </c>
    </row>
    <row r="6" spans="1:2">
      <c r="A6" t="s">
        <v>1275</v>
      </c>
      <c r="B6">
        <v>29198376</v>
      </c>
    </row>
    <row r="7" spans="1:2">
      <c r="A7" t="s">
        <v>1255</v>
      </c>
      <c r="B7">
        <v>29183823</v>
      </c>
    </row>
    <row r="8" spans="1:2">
      <c r="A8" t="s">
        <v>3031</v>
      </c>
      <c r="B8">
        <v>34718597</v>
      </c>
    </row>
    <row r="9" spans="1:2">
      <c r="A9" t="s">
        <v>895</v>
      </c>
      <c r="B9">
        <v>22586499</v>
      </c>
    </row>
    <row r="10" spans="1:2">
      <c r="A10" t="s">
        <v>1295</v>
      </c>
      <c r="B10">
        <v>22189639</v>
      </c>
    </row>
    <row r="11" spans="1:2">
      <c r="A11" t="s">
        <v>4430</v>
      </c>
      <c r="B11">
        <v>41400159</v>
      </c>
    </row>
    <row r="12" spans="1:2">
      <c r="A12" t="s">
        <v>896</v>
      </c>
      <c r="B12">
        <v>22078865</v>
      </c>
    </row>
    <row r="13" spans="1:2">
      <c r="A13" t="s">
        <v>386</v>
      </c>
      <c r="B13">
        <v>23032752</v>
      </c>
    </row>
    <row r="14" spans="1:2">
      <c r="A14" t="s">
        <v>2149</v>
      </c>
      <c r="B14">
        <v>32193843</v>
      </c>
    </row>
    <row r="15" spans="1:2">
      <c r="A15" t="s">
        <v>1471</v>
      </c>
      <c r="B15">
        <v>4509943</v>
      </c>
    </row>
    <row r="16" spans="1:2">
      <c r="A16" t="s">
        <v>897</v>
      </c>
      <c r="B16">
        <v>19551014</v>
      </c>
    </row>
    <row r="17" spans="1:2">
      <c r="A17" t="s">
        <v>2063</v>
      </c>
      <c r="B17">
        <v>34218193</v>
      </c>
    </row>
    <row r="18" spans="1:2">
      <c r="A18" t="s">
        <v>1327</v>
      </c>
      <c r="B18">
        <v>31013676</v>
      </c>
    </row>
    <row r="19" spans="1:2">
      <c r="A19" t="s">
        <v>1237</v>
      </c>
      <c r="B19">
        <v>18680025</v>
      </c>
    </row>
    <row r="20" spans="1:2">
      <c r="A20" t="s">
        <v>1319</v>
      </c>
      <c r="B20">
        <v>18872889</v>
      </c>
    </row>
    <row r="21" spans="1:2">
      <c r="A21" t="s">
        <v>1263</v>
      </c>
      <c r="B21">
        <v>30227064</v>
      </c>
    </row>
    <row r="22" spans="1:2">
      <c r="A22" t="s">
        <v>1264</v>
      </c>
      <c r="B22">
        <v>18987501</v>
      </c>
    </row>
    <row r="23" spans="1:2">
      <c r="A23" t="s">
        <v>4567</v>
      </c>
      <c r="B23">
        <v>36364689</v>
      </c>
    </row>
    <row r="24" spans="1:2">
      <c r="A24" t="s">
        <v>4450</v>
      </c>
      <c r="B24">
        <v>35395131</v>
      </c>
    </row>
    <row r="25" spans="1:2">
      <c r="A25" t="s">
        <v>4451</v>
      </c>
      <c r="B25">
        <v>33403478</v>
      </c>
    </row>
    <row r="26" spans="1:2">
      <c r="A26" t="s">
        <v>4454</v>
      </c>
      <c r="B26">
        <v>36364711</v>
      </c>
    </row>
    <row r="27" spans="1:2">
      <c r="A27" t="s">
        <v>4455</v>
      </c>
      <c r="B27">
        <v>35395144</v>
      </c>
    </row>
    <row r="28" spans="1:2">
      <c r="A28" t="s">
        <v>4456</v>
      </c>
      <c r="B28">
        <v>32881246</v>
      </c>
    </row>
    <row r="29" spans="1:2">
      <c r="A29" t="s">
        <v>4457</v>
      </c>
      <c r="B29">
        <v>36364717</v>
      </c>
    </row>
    <row r="30" spans="1:2">
      <c r="A30" t="s">
        <v>4458</v>
      </c>
      <c r="B30">
        <v>21367449</v>
      </c>
    </row>
    <row r="31" spans="1:2">
      <c r="A31" t="s">
        <v>4460</v>
      </c>
      <c r="B31">
        <v>24976781</v>
      </c>
    </row>
    <row r="32" spans="1:2">
      <c r="A32" t="s">
        <v>4462</v>
      </c>
      <c r="B32">
        <v>21366058</v>
      </c>
    </row>
    <row r="33" spans="1:2">
      <c r="A33" t="s">
        <v>3034</v>
      </c>
      <c r="B33">
        <v>989771</v>
      </c>
    </row>
    <row r="34" spans="1:2">
      <c r="A34" t="s">
        <v>3548</v>
      </c>
      <c r="B34">
        <v>48532567</v>
      </c>
    </row>
    <row r="35" spans="1:2">
      <c r="A35" t="s">
        <v>1485</v>
      </c>
      <c r="B35">
        <v>32729435</v>
      </c>
    </row>
    <row r="36" spans="1:2">
      <c r="A36" t="s">
        <v>204</v>
      </c>
      <c r="B36">
        <v>2308878</v>
      </c>
    </row>
    <row r="37" spans="1:2">
      <c r="A37" t="s">
        <v>408</v>
      </c>
      <c r="B37">
        <v>2308782</v>
      </c>
    </row>
    <row r="38" spans="1:2">
      <c r="A38" t="s">
        <v>2141</v>
      </c>
      <c r="B38">
        <v>35240215</v>
      </c>
    </row>
    <row r="39" spans="1:2">
      <c r="A39" t="s">
        <v>3279</v>
      </c>
      <c r="B39">
        <v>39730089</v>
      </c>
    </row>
    <row r="40" spans="1:2">
      <c r="A40" t="s">
        <v>992</v>
      </c>
      <c r="B40">
        <v>24698895</v>
      </c>
    </row>
    <row r="41" spans="1:2">
      <c r="A41" t="s">
        <v>400</v>
      </c>
      <c r="B41">
        <v>22317610</v>
      </c>
    </row>
    <row r="42" spans="1:2">
      <c r="A42" t="s">
        <v>523</v>
      </c>
      <c r="B42">
        <v>13837083</v>
      </c>
    </row>
    <row r="43" spans="1:2">
      <c r="A43" t="s">
        <v>1331</v>
      </c>
      <c r="B43">
        <v>24745395</v>
      </c>
    </row>
    <row r="44" spans="1:2">
      <c r="A44" t="s">
        <v>402</v>
      </c>
      <c r="B44">
        <v>18876992</v>
      </c>
    </row>
    <row r="45" spans="1:2">
      <c r="A45" t="s">
        <v>526</v>
      </c>
      <c r="B45">
        <v>11316402</v>
      </c>
    </row>
    <row r="46" spans="1:2">
      <c r="A46" t="s">
        <v>4062</v>
      </c>
      <c r="B46">
        <v>42764087</v>
      </c>
    </row>
    <row r="47" spans="1:2">
      <c r="A47" t="s">
        <v>145</v>
      </c>
      <c r="B47">
        <v>18245584</v>
      </c>
    </row>
    <row r="48" spans="1:2">
      <c r="A48" t="s">
        <v>944</v>
      </c>
      <c r="B48">
        <v>22455030</v>
      </c>
    </row>
    <row r="49" spans="1:2">
      <c r="A49" t="s">
        <v>3275</v>
      </c>
      <c r="B49">
        <v>36414884</v>
      </c>
    </row>
    <row r="50" spans="1:2">
      <c r="A50" t="s">
        <v>1365</v>
      </c>
      <c r="B50">
        <v>26707734</v>
      </c>
    </row>
    <row r="51" spans="1:2">
      <c r="A51" t="s">
        <v>946</v>
      </c>
      <c r="B51">
        <v>2803820</v>
      </c>
    </row>
    <row r="52" spans="1:2">
      <c r="A52" t="s">
        <v>1680</v>
      </c>
      <c r="B52">
        <v>22593013</v>
      </c>
    </row>
    <row r="53" spans="1:2">
      <c r="A53" t="s">
        <v>202</v>
      </c>
      <c r="B53">
        <v>1582841</v>
      </c>
    </row>
    <row r="54" spans="1:2">
      <c r="A54" t="s">
        <v>1650</v>
      </c>
      <c r="B54">
        <v>26709364</v>
      </c>
    </row>
    <row r="55" spans="1:2">
      <c r="A55" t="s">
        <v>3269</v>
      </c>
      <c r="B55">
        <v>32216181</v>
      </c>
    </row>
    <row r="56" spans="1:2">
      <c r="A56" t="s">
        <v>3268</v>
      </c>
      <c r="B56">
        <v>26906961</v>
      </c>
    </row>
    <row r="57" spans="1:2">
      <c r="A57" t="s">
        <v>419</v>
      </c>
      <c r="B57">
        <v>23191506</v>
      </c>
    </row>
    <row r="58" spans="1:2">
      <c r="A58" t="s">
        <v>571</v>
      </c>
      <c r="B58">
        <v>19624519</v>
      </c>
    </row>
    <row r="59" spans="1:2">
      <c r="A59" t="s">
        <v>1949</v>
      </c>
      <c r="B59">
        <v>31069397</v>
      </c>
    </row>
    <row r="60" spans="1:2">
      <c r="A60" t="s">
        <v>4380</v>
      </c>
      <c r="B60">
        <v>42784481</v>
      </c>
    </row>
    <row r="61" spans="1:2">
      <c r="A61" t="s">
        <v>899</v>
      </c>
      <c r="B61">
        <v>25237250</v>
      </c>
    </row>
    <row r="62" spans="1:2">
      <c r="A62" t="s">
        <v>422</v>
      </c>
      <c r="B62">
        <v>13151021</v>
      </c>
    </row>
    <row r="63" spans="1:2">
      <c r="A63" t="s">
        <v>4079</v>
      </c>
      <c r="B63">
        <v>31660585</v>
      </c>
    </row>
    <row r="64" spans="1:2">
      <c r="A64" t="s">
        <v>478</v>
      </c>
      <c r="B64">
        <v>19090670</v>
      </c>
    </row>
    <row r="65" spans="1:2">
      <c r="A65" t="s">
        <v>1473</v>
      </c>
      <c r="B65">
        <v>10742739</v>
      </c>
    </row>
    <row r="66" spans="1:2">
      <c r="A66" t="s">
        <v>637</v>
      </c>
      <c r="B66">
        <v>21302868</v>
      </c>
    </row>
    <row r="67" spans="1:2">
      <c r="A67" t="s">
        <v>281</v>
      </c>
      <c r="B67">
        <v>21808048</v>
      </c>
    </row>
    <row r="68" spans="1:2">
      <c r="A68" t="s">
        <v>2145</v>
      </c>
      <c r="B68">
        <v>23765176</v>
      </c>
    </row>
    <row r="69" spans="1:2">
      <c r="A69" t="s">
        <v>2028</v>
      </c>
      <c r="B69">
        <v>2783911</v>
      </c>
    </row>
    <row r="70" spans="1:2">
      <c r="A70" t="s">
        <v>2030</v>
      </c>
      <c r="B70">
        <v>19699507</v>
      </c>
    </row>
    <row r="71" spans="1:2">
      <c r="A71" t="s">
        <v>2648</v>
      </c>
      <c r="B71">
        <v>2783681</v>
      </c>
    </row>
    <row r="72" spans="1:2">
      <c r="A72" t="s">
        <v>271</v>
      </c>
      <c r="B72">
        <v>14249096</v>
      </c>
    </row>
    <row r="73" spans="1:2">
      <c r="A73" t="s">
        <v>2680</v>
      </c>
      <c r="B73">
        <v>36329219</v>
      </c>
    </row>
    <row r="74" spans="1:2">
      <c r="A74" t="s">
        <v>1659</v>
      </c>
      <c r="B74">
        <v>21580435</v>
      </c>
    </row>
    <row r="75" spans="1:2">
      <c r="A75" t="s">
        <v>3276</v>
      </c>
      <c r="B75">
        <v>45091333</v>
      </c>
    </row>
    <row r="76" spans="1:2">
      <c r="A76" t="s">
        <v>1939</v>
      </c>
      <c r="B76">
        <v>33014508</v>
      </c>
    </row>
    <row r="77" spans="1:2">
      <c r="A77" t="s">
        <v>933</v>
      </c>
      <c r="B77">
        <v>23701014</v>
      </c>
    </row>
    <row r="78" spans="1:2">
      <c r="A78" t="s">
        <v>1228</v>
      </c>
      <c r="B78">
        <v>23701020</v>
      </c>
    </row>
    <row r="79" spans="1:2">
      <c r="A79" t="s">
        <v>815</v>
      </c>
      <c r="B79">
        <v>23701025</v>
      </c>
    </row>
    <row r="80" spans="1:2">
      <c r="A80" t="s">
        <v>185</v>
      </c>
      <c r="B80">
        <v>23701026</v>
      </c>
    </row>
    <row r="81" spans="1:2">
      <c r="A81" t="s">
        <v>164</v>
      </c>
      <c r="B81">
        <v>24623003</v>
      </c>
    </row>
    <row r="82" spans="1:2">
      <c r="A82" t="s">
        <v>1048</v>
      </c>
      <c r="B82">
        <v>22565380</v>
      </c>
    </row>
    <row r="83" spans="1:2">
      <c r="A83" t="s">
        <v>3063</v>
      </c>
      <c r="B83">
        <v>41361962</v>
      </c>
    </row>
    <row r="84" spans="1:2">
      <c r="A84" t="s">
        <v>1540</v>
      </c>
      <c r="B84">
        <v>2503175</v>
      </c>
    </row>
    <row r="85" spans="1:2">
      <c r="A85" t="s">
        <v>1548</v>
      </c>
      <c r="B85">
        <v>24852569</v>
      </c>
    </row>
    <row r="86" spans="1:2">
      <c r="A86" t="s">
        <v>1571</v>
      </c>
      <c r="B86">
        <v>32245171</v>
      </c>
    </row>
    <row r="87" spans="1:2">
      <c r="A87" t="s">
        <v>1666</v>
      </c>
      <c r="B87">
        <v>33898910</v>
      </c>
    </row>
    <row r="88" spans="1:2">
      <c r="A88" t="s">
        <v>1572</v>
      </c>
      <c r="B88">
        <v>32536311</v>
      </c>
    </row>
    <row r="89" spans="1:2">
      <c r="A89" t="s">
        <v>1574</v>
      </c>
      <c r="B89">
        <v>30755170</v>
      </c>
    </row>
    <row r="90" spans="1:2">
      <c r="A90" t="s">
        <v>3537</v>
      </c>
      <c r="B90">
        <v>47997213</v>
      </c>
    </row>
    <row r="91" spans="1:2">
      <c r="A91" t="s">
        <v>2936</v>
      </c>
      <c r="B91">
        <v>30593752</v>
      </c>
    </row>
    <row r="92" spans="1:2">
      <c r="A92" t="s">
        <v>2574</v>
      </c>
      <c r="B92">
        <v>34333464</v>
      </c>
    </row>
    <row r="93" spans="1:2">
      <c r="A93" t="s">
        <v>2972</v>
      </c>
      <c r="B93">
        <v>32517286</v>
      </c>
    </row>
    <row r="94" spans="1:2">
      <c r="A94" t="s">
        <v>2930</v>
      </c>
      <c r="B94">
        <v>31608368</v>
      </c>
    </row>
    <row r="95" spans="1:2">
      <c r="A95" t="s">
        <v>2942</v>
      </c>
      <c r="B95">
        <v>41579345</v>
      </c>
    </row>
    <row r="96" spans="1:2">
      <c r="A96" t="s">
        <v>2943</v>
      </c>
      <c r="B96">
        <v>41579357</v>
      </c>
    </row>
    <row r="97" spans="1:2">
      <c r="A97" t="s">
        <v>1451</v>
      </c>
      <c r="B97">
        <v>10479025</v>
      </c>
    </row>
    <row r="98" spans="1:2">
      <c r="A98" t="s">
        <v>819</v>
      </c>
      <c r="B98">
        <v>10479021</v>
      </c>
    </row>
    <row r="99" spans="1:2">
      <c r="A99" t="s">
        <v>2732</v>
      </c>
      <c r="B99">
        <v>12058422</v>
      </c>
    </row>
    <row r="100" spans="1:2">
      <c r="A100" t="s">
        <v>1715</v>
      </c>
      <c r="B100">
        <v>20348293</v>
      </c>
    </row>
    <row r="101" spans="1:2">
      <c r="A101" t="s">
        <v>1727</v>
      </c>
      <c r="B101">
        <v>1851391</v>
      </c>
    </row>
    <row r="102" spans="1:2">
      <c r="A102" t="s">
        <v>2576</v>
      </c>
      <c r="B102">
        <v>35987944</v>
      </c>
    </row>
    <row r="103" spans="1:2">
      <c r="A103" t="s">
        <v>1848</v>
      </c>
      <c r="B103">
        <v>20129732</v>
      </c>
    </row>
    <row r="104" spans="1:2">
      <c r="A104" t="s">
        <v>1849</v>
      </c>
      <c r="B104">
        <v>33503371</v>
      </c>
    </row>
    <row r="105" spans="1:2">
      <c r="A105" t="s">
        <v>2135</v>
      </c>
      <c r="B105">
        <v>24708482</v>
      </c>
    </row>
    <row r="106" spans="1:2">
      <c r="A106" t="s">
        <v>2137</v>
      </c>
      <c r="B106">
        <v>24852448</v>
      </c>
    </row>
    <row r="107" spans="1:2">
      <c r="A107" t="s">
        <v>2066</v>
      </c>
      <c r="B107">
        <v>31554459</v>
      </c>
    </row>
    <row r="108" spans="1:2">
      <c r="A108" t="s">
        <v>3000</v>
      </c>
      <c r="B108">
        <v>31562913</v>
      </c>
    </row>
    <row r="109" spans="1:2">
      <c r="A109" t="s">
        <v>2082</v>
      </c>
      <c r="B109">
        <v>37438309</v>
      </c>
    </row>
    <row r="110" spans="1:2">
      <c r="A110" t="s">
        <v>4657</v>
      </c>
      <c r="B110">
        <v>51552125</v>
      </c>
    </row>
    <row r="111" spans="1:2">
      <c r="A111" t="s">
        <v>4635</v>
      </c>
      <c r="B111">
        <v>28270844</v>
      </c>
    </row>
    <row r="112" spans="1:2">
      <c r="A112" t="s">
        <v>3189</v>
      </c>
      <c r="B112">
        <v>26759172</v>
      </c>
    </row>
    <row r="113" spans="1:2">
      <c r="A113" t="s">
        <v>3192</v>
      </c>
      <c r="B113">
        <v>26759175</v>
      </c>
    </row>
    <row r="114" spans="1:2">
      <c r="A114" t="s">
        <v>2059</v>
      </c>
      <c r="B114">
        <v>36296929</v>
      </c>
    </row>
    <row r="115" spans="1:2">
      <c r="A115" t="s">
        <v>2629</v>
      </c>
      <c r="B115">
        <v>11630679</v>
      </c>
    </row>
    <row r="116" spans="1:2">
      <c r="A116" t="s">
        <v>2653</v>
      </c>
      <c r="B116">
        <v>18144233</v>
      </c>
    </row>
    <row r="117" spans="1:2">
      <c r="A117" t="s">
        <v>2655</v>
      </c>
      <c r="B117">
        <v>30124898</v>
      </c>
    </row>
    <row r="118" spans="1:2">
      <c r="A118" t="s">
        <v>2654</v>
      </c>
      <c r="B118">
        <v>18377618</v>
      </c>
    </row>
    <row r="119" spans="1:2">
      <c r="A119" t="s">
        <v>2684</v>
      </c>
      <c r="B119">
        <v>26006766</v>
      </c>
    </row>
    <row r="120" spans="1:2">
      <c r="A120" t="s">
        <v>2621</v>
      </c>
      <c r="B120">
        <v>25465135</v>
      </c>
    </row>
    <row r="121" spans="1:2">
      <c r="A121" t="s">
        <v>2711</v>
      </c>
      <c r="B121">
        <v>39328673</v>
      </c>
    </row>
    <row r="122" spans="1:2">
      <c r="A122" t="s">
        <v>2728</v>
      </c>
      <c r="B122">
        <v>3371578</v>
      </c>
    </row>
    <row r="123" spans="1:2">
      <c r="A123" t="s">
        <v>3278</v>
      </c>
      <c r="B123">
        <v>35946169</v>
      </c>
    </row>
    <row r="124" spans="1:2">
      <c r="A124" t="s">
        <v>3282</v>
      </c>
      <c r="B124">
        <v>21618454</v>
      </c>
    </row>
    <row r="125" spans="1:2">
      <c r="A125" t="s">
        <v>3543</v>
      </c>
      <c r="B125">
        <v>18570307</v>
      </c>
    </row>
    <row r="126" spans="1:2">
      <c r="A126" t="s">
        <v>4102</v>
      </c>
      <c r="B126">
        <v>48507349</v>
      </c>
    </row>
    <row r="127" spans="1:2">
      <c r="A127" t="s">
        <v>4106</v>
      </c>
      <c r="B127">
        <v>36817289</v>
      </c>
    </row>
    <row r="128" spans="1:2">
      <c r="A128" t="s">
        <v>4212</v>
      </c>
      <c r="B128">
        <v>41708158</v>
      </c>
    </row>
    <row r="129" spans="1:2">
      <c r="A129" t="s">
        <v>4578</v>
      </c>
      <c r="B129">
        <v>41549330</v>
      </c>
    </row>
    <row r="130" spans="1:2">
      <c r="A130" t="s">
        <v>4656</v>
      </c>
      <c r="B130">
        <v>52352395</v>
      </c>
    </row>
    <row r="131" spans="1:2">
      <c r="A131" t="s">
        <v>4737</v>
      </c>
      <c r="B131">
        <v>49038363</v>
      </c>
    </row>
    <row r="132" spans="1:2">
      <c r="A132" t="s">
        <v>4743</v>
      </c>
      <c r="B132">
        <v>49038364</v>
      </c>
    </row>
    <row r="133" spans="1:2">
      <c r="A133" t="s">
        <v>486</v>
      </c>
      <c r="B133">
        <v>21089046</v>
      </c>
    </row>
    <row r="134" spans="1:2">
      <c r="A134" t="s">
        <v>1929</v>
      </c>
      <c r="B134">
        <v>19230640</v>
      </c>
    </row>
    <row r="135" spans="1:2">
      <c r="A135" t="s">
        <v>1923</v>
      </c>
      <c r="B135">
        <v>25408977</v>
      </c>
    </row>
    <row r="136" spans="1:2">
      <c r="A136" t="s">
        <v>1924</v>
      </c>
      <c r="B136">
        <v>32509429</v>
      </c>
    </row>
    <row r="137" spans="1:2">
      <c r="A137" t="s">
        <v>1925</v>
      </c>
      <c r="B137">
        <v>1107545</v>
      </c>
    </row>
    <row r="138" spans="1:2">
      <c r="A138">
        <v>130000</v>
      </c>
      <c r="B138">
        <v>130000</v>
      </c>
    </row>
    <row r="139" spans="1:2">
      <c r="A139" t="s">
        <v>2917</v>
      </c>
      <c r="B139">
        <v>29378486</v>
      </c>
    </row>
    <row r="140" spans="1:2" s="75" customFormat="1">
      <c r="A140" s="75" t="s">
        <v>3387</v>
      </c>
      <c r="B140" s="75">
        <v>37438451</v>
      </c>
    </row>
    <row r="141" spans="1:2">
      <c r="A141" t="s">
        <v>2884</v>
      </c>
      <c r="B141">
        <v>41400161</v>
      </c>
    </row>
    <row r="142" spans="1:2">
      <c r="A142" t="s">
        <v>486</v>
      </c>
      <c r="B142">
        <v>21089046</v>
      </c>
    </row>
    <row r="143" spans="1:2">
      <c r="A143" t="s">
        <v>2886</v>
      </c>
      <c r="B143">
        <v>41400160</v>
      </c>
    </row>
    <row r="144" spans="1:2">
      <c r="A144" t="s">
        <v>1247</v>
      </c>
      <c r="B144">
        <v>24440751</v>
      </c>
    </row>
    <row r="145" spans="1:2">
      <c r="A145" t="s">
        <v>4440</v>
      </c>
      <c r="B145">
        <v>30148755</v>
      </c>
    </row>
    <row r="146" spans="1:2">
      <c r="A146" t="s">
        <v>4442</v>
      </c>
      <c r="B146">
        <v>28772524</v>
      </c>
    </row>
    <row r="147" spans="1:2">
      <c r="A147" t="s">
        <v>4559</v>
      </c>
      <c r="B147">
        <v>30148783</v>
      </c>
    </row>
    <row r="148" spans="1:2">
      <c r="A148" t="s">
        <v>4468</v>
      </c>
      <c r="B148">
        <v>38694380</v>
      </c>
    </row>
    <row r="149" spans="1:2">
      <c r="A149" t="s">
        <v>4470</v>
      </c>
      <c r="B149">
        <v>43546293</v>
      </c>
    </row>
    <row r="150" spans="1:2">
      <c r="A150" t="s">
        <v>2142</v>
      </c>
      <c r="B150">
        <v>35661588</v>
      </c>
    </row>
    <row r="151" spans="1:2">
      <c r="A151" t="s">
        <v>2143</v>
      </c>
      <c r="B151">
        <v>18012167</v>
      </c>
    </row>
    <row r="152" spans="1:2">
      <c r="A152" t="s">
        <v>4693</v>
      </c>
      <c r="B152">
        <v>14685995</v>
      </c>
    </row>
    <row r="153" spans="1:2">
      <c r="A153" t="s">
        <v>4694</v>
      </c>
      <c r="B153">
        <v>14685997</v>
      </c>
    </row>
    <row r="154" spans="1:2">
      <c r="A154" t="s">
        <v>4695</v>
      </c>
      <c r="B154">
        <v>21744581</v>
      </c>
    </row>
    <row r="155" spans="1:2">
      <c r="A155" t="s">
        <v>4696</v>
      </c>
      <c r="B155">
        <v>34081848</v>
      </c>
    </row>
    <row r="156" spans="1:2">
      <c r="A156" t="s">
        <v>1355</v>
      </c>
      <c r="B156">
        <v>20023273</v>
      </c>
    </row>
    <row r="157" spans="1:2">
      <c r="A157" t="s">
        <v>1354</v>
      </c>
      <c r="B157">
        <v>20023257</v>
      </c>
    </row>
    <row r="158" spans="1:2">
      <c r="A158" t="s">
        <v>1356</v>
      </c>
      <c r="B158">
        <v>20023133</v>
      </c>
    </row>
    <row r="159" spans="1:2">
      <c r="A159" t="s">
        <v>3051</v>
      </c>
      <c r="B159">
        <v>35946435</v>
      </c>
    </row>
    <row r="160" spans="1:2">
      <c r="A160" t="s">
        <v>1134</v>
      </c>
      <c r="B160">
        <v>22592984</v>
      </c>
    </row>
    <row r="161" spans="1:2">
      <c r="A161" t="s">
        <v>1942</v>
      </c>
      <c r="B161">
        <v>18525591</v>
      </c>
    </row>
    <row r="162" spans="1:2">
      <c r="A162" t="s">
        <v>2133</v>
      </c>
      <c r="B162">
        <v>22254068</v>
      </c>
    </row>
    <row r="163" spans="1:2">
      <c r="A163" t="s">
        <v>1189</v>
      </c>
      <c r="B163">
        <v>10764565</v>
      </c>
    </row>
    <row r="164" spans="1:2">
      <c r="A164" t="s">
        <v>1192</v>
      </c>
      <c r="B164">
        <v>10764634</v>
      </c>
    </row>
    <row r="165" spans="1:2">
      <c r="A165" t="s">
        <v>1850</v>
      </c>
      <c r="B165" s="75">
        <v>323101116</v>
      </c>
    </row>
    <row r="166" spans="1:2">
      <c r="A166" t="s">
        <v>2081</v>
      </c>
      <c r="B166">
        <v>37437298</v>
      </c>
    </row>
    <row r="167" spans="1:2">
      <c r="A167" t="s">
        <v>2724</v>
      </c>
      <c r="B167">
        <v>29727744</v>
      </c>
    </row>
    <row r="168" spans="1:2">
      <c r="A168" t="s">
        <v>2775</v>
      </c>
      <c r="B168">
        <v>39594640</v>
      </c>
    </row>
    <row r="169" spans="1:2">
      <c r="A169" t="s">
        <v>3135</v>
      </c>
      <c r="B169">
        <v>37919195</v>
      </c>
    </row>
    <row r="170" spans="1:2">
      <c r="A170" t="s">
        <v>4104</v>
      </c>
      <c r="B170">
        <v>4976169</v>
      </c>
    </row>
    <row r="171" spans="1:2">
      <c r="A171" t="s">
        <v>4579</v>
      </c>
      <c r="B171">
        <v>39594630</v>
      </c>
    </row>
    <row r="172" spans="1:2">
      <c r="A172" t="s">
        <v>4649</v>
      </c>
      <c r="B172">
        <v>50874722</v>
      </c>
    </row>
    <row r="173" spans="1:2">
      <c r="A173" t="s">
        <v>4650</v>
      </c>
      <c r="B173">
        <v>50874584</v>
      </c>
    </row>
    <row r="174" spans="1:2">
      <c r="A174" t="s">
        <v>4742</v>
      </c>
      <c r="B174">
        <v>25237312</v>
      </c>
    </row>
    <row r="175" spans="1:2">
      <c r="A175" t="s">
        <v>4746</v>
      </c>
      <c r="B175">
        <v>25237314</v>
      </c>
    </row>
    <row r="176" spans="1:2">
      <c r="A176" t="s">
        <v>4808</v>
      </c>
      <c r="B176">
        <v>18939084</v>
      </c>
    </row>
    <row r="177" spans="1:2">
      <c r="A177" t="s">
        <v>5008</v>
      </c>
      <c r="B177">
        <v>130000</v>
      </c>
    </row>
    <row r="178" spans="1:2">
      <c r="A178" t="s">
        <v>5171</v>
      </c>
      <c r="B178">
        <v>26688823</v>
      </c>
    </row>
    <row r="179" spans="1:2">
      <c r="A179" t="s">
        <v>5352</v>
      </c>
      <c r="B179">
        <v>56716416</v>
      </c>
    </row>
    <row r="180" spans="1:2">
      <c r="A180" t="s">
        <v>21949</v>
      </c>
      <c r="B180">
        <v>57847447</v>
      </c>
    </row>
    <row r="181" spans="1:2">
      <c r="A181" t="s">
        <v>21986</v>
      </c>
      <c r="B181">
        <v>26749941</v>
      </c>
    </row>
    <row r="182" spans="1:2">
      <c r="A182" t="s">
        <v>21903</v>
      </c>
      <c r="B182">
        <v>36334566</v>
      </c>
    </row>
    <row r="183" spans="1:2">
      <c r="A183" t="s">
        <v>5319</v>
      </c>
      <c r="B183">
        <v>26749332</v>
      </c>
    </row>
    <row r="184" spans="1:2">
      <c r="A184" s="128" t="s">
        <v>22005</v>
      </c>
      <c r="B184">
        <v>28626998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647AFA4E-98D7-4997-BE03-60EB116A737A}">
  <ds:schemaRefs>
    <ds:schemaRef ds:uri="urn:schemas-microsoft-com.SixFinancial.FinXL"/>
  </ds:schemaRefs>
</ds:datastoreItem>
</file>

<file path=customXml/itemProps2.xml><?xml version="1.0" encoding="utf-8"?>
<ds:datastoreItem xmlns:ds="http://schemas.openxmlformats.org/officeDocument/2006/customXml" ds:itemID="{85EB9FC8-64C8-4771-9C5B-269A9F8290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8</vt:i4>
      </vt:variant>
    </vt:vector>
  </HeadingPairs>
  <TitlesOfParts>
    <vt:vector size="19" baseType="lpstr">
      <vt:lpstr>Sheet1 - Table (1)</vt:lpstr>
      <vt:lpstr>fund</vt:lpstr>
      <vt:lpstr>certificat</vt:lpstr>
      <vt:lpstr>direct_asset</vt:lpstr>
      <vt:lpstr>indice</vt:lpstr>
      <vt:lpstr>MAJ IDX</vt:lpstr>
      <vt:lpstr>FLEX LUX ELIGIBLES</vt:lpstr>
      <vt:lpstr>FLEX LUX NON ELIGIBLES</vt:lpstr>
      <vt:lpstr>FLEX CH ELIGIBLES</vt:lpstr>
      <vt:lpstr>FP VALIDES</vt:lpstr>
      <vt:lpstr>NO_TK_MANQUANTS</vt:lpstr>
      <vt:lpstr>BDCERTIF</vt:lpstr>
      <vt:lpstr>BDFONDS</vt:lpstr>
      <vt:lpstr>BDINDEX</vt:lpstr>
      <vt:lpstr>BFENTETE</vt:lpstr>
      <vt:lpstr>CTENTETE</vt:lpstr>
      <vt:lpstr>IDENTETE</vt:lpstr>
      <vt:lpstr>direct_asset!LDENTETE</vt:lpstr>
      <vt:lpstr>TK_MANQUANTS</vt:lpstr>
    </vt:vector>
  </TitlesOfParts>
  <Company>Banque Cantonale du Valais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BCVs</dc:creator>
  <cp:lastModifiedBy>Microsoft Office User</cp:lastModifiedBy>
  <cp:lastPrinted>2016-11-22T14:26:44Z</cp:lastPrinted>
  <dcterms:created xsi:type="dcterms:W3CDTF">2013-08-09T13:44:37Z</dcterms:created>
  <dcterms:modified xsi:type="dcterms:W3CDTF">2021-08-23T17:42:46Z</dcterms:modified>
</cp:coreProperties>
</file>